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3.xml.rels" ContentType="application/vnd.openxmlformats-package.relationships+xml"/>
  <Override PartName="/xl/worksheets/_rels/sheet21.xml.rels" ContentType="application/vnd.openxmlformats-package.relationships+xml"/>
  <Override PartName="/xl/worksheets/_rels/sheet32.xml.rels" ContentType="application/vnd.openxmlformats-package.relationships+xml"/>
  <Override PartName="/xl/worksheets/_rels/sheet20.xml.rels" ContentType="application/vnd.openxmlformats-package.relationships+xml"/>
  <Override PartName="/xl/worksheets/_rels/sheet11.xml.rels" ContentType="application/vnd.openxmlformats-package.relationships+xml"/>
  <Override PartName="/xl/worksheets/_rels/sheet23.xml.rels" ContentType="application/vnd.openxmlformats-package.relationships+xml"/>
  <Override PartName="/xl/worksheets/_rels/sheet10.xml.rels" ContentType="application/vnd.openxmlformats-package.relationships+xml"/>
  <Override PartName="/xl/worksheets/_rels/sheet9.xml.rels" ContentType="application/vnd.openxmlformats-package.relationships+xml"/>
  <Override PartName="/xl/worksheets/_rels/sheet8.xml.rels" ContentType="application/vnd.openxmlformats-package.relationships+xml"/>
  <Override PartName="/xl/worksheets/_rels/sheet13.xml.rels" ContentType="application/vnd.openxmlformats-package.relationships+xml"/>
  <Override PartName="/xl/worksheets/_rels/sheet19.xml.rels" ContentType="application/vnd.openxmlformats-package.relationships+xml"/>
  <Override PartName="/xl/worksheets/_rels/sheet29.xml.rels" ContentType="application/vnd.openxmlformats-package.relationship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40.xml" ContentType="application/vnd.openxmlformats-officedocument.spreadsheetml.worksheet+xml"/>
  <Override PartName="/xl/worksheets/sheet39.xml" ContentType="application/vnd.openxmlformats-officedocument.spreadsheetml.worksheet+xml"/>
  <Override PartName="/xl/worksheets/sheet41.xml" ContentType="application/vnd.openxmlformats-officedocument.spreadsheetml.worksheet+xml"/>
  <Override PartName="/xl/worksheets/sheet18.xml" ContentType="application/vnd.openxmlformats-officedocument.spreadsheetml.worksheet+xml"/>
  <Override PartName="/xl/worksheets/sheet1.xml" ContentType="application/vnd.openxmlformats-officedocument.spreadsheetml.worksheet+xml"/>
  <Override PartName="/xl/worksheets/sheet42.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31.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30.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9.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10.xml" ContentType="application/vnd.openxmlformats-officedocument.drawing+xml"/>
  <Override PartName="/xl/drawings/drawing7.xml" ContentType="application/vnd.openxmlformats-officedocument.drawing+xml"/>
  <Override PartName="/xl/drawings/drawing11.xml" ContentType="application/vnd.openxmlformats-officedocument.drawing+xml"/>
  <Override PartName="/xl/drawings/drawing8.xml" ContentType="application/vnd.openxmlformats-officedocument.drawing+xml"/>
  <Override PartName="/xl/drawings/drawing12.xml" ContentType="application/vnd.openxmlformats-officedocument.drawing+xml"/>
  <Override PartName="/xl/drawings/drawing9.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workbookPassword="DD42" lockStructure="1"/>
  <bookViews>
    <workbookView showHorizontalScroll="true" showVerticalScroll="true" showSheetTabs="true" xWindow="0" yWindow="0" windowWidth="16384" windowHeight="8192" tabRatio="500" firstSheet="0" activeTab="0"/>
  </bookViews>
  <sheets>
    <sheet name="START HERE" sheetId="1" state="visible" r:id="rId3"/>
    <sheet name="MAP" sheetId="2" state="visible" r:id="rId4"/>
    <sheet name="TEAM GUIDE" sheetId="3" state="visible" r:id="rId5"/>
    <sheet name="GROWTH PLAYBOOK" sheetId="4" state="visible" r:id="rId6"/>
    <sheet name="PLATFORM GUIDE" sheetId="5" state="visible" r:id="rId7"/>
    <sheet name="PR &amp; Target Directory" sheetId="6" state="visible" r:id="rId8"/>
    <sheet name="UPGRADE NOTES" sheetId="7" state="visible" r:id="rId9"/>
    <sheet name="DAILY ENTRY" sheetId="8" state="visible" r:id="rId10"/>
    <sheet name="LinkedIn Outreach" sheetId="9" state="visible" r:id="rId11"/>
    <sheet name="Partnership Pipeline" sheetId="10" state="visible" r:id="rId12"/>
    <sheet name="Content Calendar" sheetId="11" state="visible" r:id="rId13"/>
    <sheet name="Content Scheduler" sheetId="12" state="visible" r:id="rId14"/>
    <sheet name="Community &amp; PR" sheetId="13" state="visible" r:id="rId15"/>
    <sheet name="Job Postings" sheetId="14" state="visible" r:id="rId16"/>
    <sheet name="Link Building" sheetId="15" state="visible" r:id="rId17"/>
    <sheet name="Experiments" sheetId="16" state="visible" r:id="rId18"/>
    <sheet name="UTM Builder" sheetId="17" state="visible" r:id="rId19"/>
    <sheet name="SEO Clusters" sheetId="18" state="visible" r:id="rId20"/>
    <sheet name="Keyword Plan" sheetId="19" state="visible" r:id="rId21"/>
    <sheet name="Article Bank" sheetId="20" state="visible" r:id="rId22"/>
    <sheet name="Daily Log" sheetId="21" state="visible" r:id="rId23"/>
    <sheet name="Weekly Pulse" sheetId="22" state="visible" r:id="rId24"/>
    <sheet name="Dashboard" sheetId="23" state="visible" r:id="rId25"/>
    <sheet name="Summary" sheetId="24" state="visible" r:id="rId26"/>
    <sheet name="Objective Performance" sheetId="25" state="visible" r:id="rId27"/>
    <sheet name="Team Scorecard" sheetId="26" state="visible" r:id="rId28"/>
    <sheet name="Employee Score" sheetId="27" state="visible" r:id="rId29"/>
    <sheet name="Weekly Review" sheetId="28" state="visible" r:id="rId30"/>
    <sheet name="Platform Progress" sheetId="29" state="visible" r:id="rId31"/>
    <sheet name="Who Did What" sheetId="30" state="visible" r:id="rId32"/>
    <sheet name="Accounts Register" sheetId="31" state="visible" r:id="rId33"/>
    <sheet name="Master Tasks" sheetId="32" state="visible" r:id="rId34"/>
    <sheet name="Platform Setup" sheetId="33" state="visible" r:id="rId35"/>
    <sheet name="Publishing Plan" sheetId="34" state="visible" r:id="rId36"/>
    <sheet name="Channel Costs" sheetId="35" state="visible" r:id="rId37"/>
    <sheet name="QA &amp; Compliance" sheetId="36" state="visible" r:id="rId38"/>
    <sheet name="Message Bank" sheetId="37" state="visible" r:id="rId39"/>
    <sheet name="LinkedIn Playbook" sheetId="38" state="visible" r:id="rId40"/>
    <sheet name="How-To Guides" sheetId="39" state="visible" r:id="rId41"/>
    <sheet name="Benchmarks" sheetId="40" state="visible" r:id="rId42"/>
    <sheet name="Glossary" sheetId="41" state="visible" r:id="rId43"/>
    <sheet name="Lists" sheetId="42" state="visible" r:id="rId44"/>
  </sheets>
  <definedNames>
    <definedName function="false" hidden="false" localSheetId="30" name="_xlnm.Print_Titles" vbProcedure="false">'Accounts Register'!$1:$6</definedName>
    <definedName function="false" hidden="false" localSheetId="19" name="_xlnm.Print_Area" vbProcedure="false">'Article Bank'!$A$1:$L$43</definedName>
    <definedName function="false" hidden="false" localSheetId="19" name="_xlnm.Print_Titles" vbProcedure="false">'Article Bank'!$1:$3</definedName>
    <definedName function="false" hidden="true" localSheetId="19" name="_xlnm._FilterDatabase" vbProcedure="false">'Article Bank'!$A$3:$P$5686</definedName>
    <definedName function="false" hidden="false" localSheetId="34" name="_xlnm.Print_Area" vbProcedure="false">'Channel Costs'!$A$1:$D$21</definedName>
    <definedName function="false" hidden="false" localSheetId="12" name="_xlnm.Print_Area" vbProcedure="false">'Community &amp; PR'!$A$1:$U$65</definedName>
    <definedName function="false" hidden="false" localSheetId="12" name="_xlnm.Print_Titles" vbProcedure="false">'Community &amp; PR'!$1:$3</definedName>
    <definedName function="false" hidden="true" localSheetId="12" name="_xlnm._FilterDatabase" vbProcedure="false">'Community &amp; PR'!$A$3:$U$4</definedName>
    <definedName function="false" hidden="false" localSheetId="10" name="_xlnm.Print_Area" vbProcedure="false">'Content Calendar'!$A$1:$S$65</definedName>
    <definedName function="false" hidden="false" localSheetId="10" name="_xlnm.Print_Titles" vbProcedure="false">'Content Calendar'!$1:$3</definedName>
    <definedName function="false" hidden="true" localSheetId="10" name="_xlnm._FilterDatabase" vbProcedure="false">'Content Calendar'!$A$3:$S$4</definedName>
    <definedName function="false" hidden="false" localSheetId="11" name="_xlnm.Print_Area" vbProcedure="false">'Content Scheduler'!$A$1:$O$45</definedName>
    <definedName function="false" hidden="false" localSheetId="11" name="_xlnm.Print_Titles" vbProcedure="false">'Content Scheduler'!$1:$3</definedName>
    <definedName function="false" hidden="false" localSheetId="7" name="_xlnm.Print_Area" vbProcedure="false">'DAILY ENTRY'!$A$1:$N$70</definedName>
    <definedName function="false" hidden="false" localSheetId="7" name="_xlnm.Print_Titles" vbProcedure="false">'DAILY ENTRY'!$1:$3</definedName>
    <definedName function="false" hidden="true" localSheetId="7" name="_xlnm._FilterDatabase" vbProcedure="false">'DAILY ENTRY'!$A$3:$N$1007</definedName>
    <definedName function="false" hidden="false" localSheetId="20" name="_xlnm.Print_Area" vbProcedure="false">'Daily Log'!$A$1:$P$40</definedName>
    <definedName function="false" hidden="false" localSheetId="20" name="_xlnm.Print_Titles" vbProcedure="false">'Daily Log'!$1:$3</definedName>
    <definedName function="false" hidden="true" localSheetId="20" name="_xlnm._FilterDatabase" vbProcedure="false">'Daily Log'!$A$3:$P$123</definedName>
    <definedName function="false" hidden="false" localSheetId="15" name="_xlnm.Print_Area" vbProcedure="false">Experiments!$A$1:$S$30</definedName>
    <definedName function="false" hidden="false" localSheetId="15" name="_xlnm.Print_Titles" vbProcedure="false">Experiments!$1:$3</definedName>
    <definedName function="false" hidden="false" localSheetId="40" name="_xlnm.Print_Area" vbProcedure="false">Glossary!$A$1:$B$80</definedName>
    <definedName function="false" hidden="false" localSheetId="40" name="_xlnm.Print_Titles" vbProcedure="false">Glossary!$1:$3</definedName>
    <definedName function="false" hidden="false" localSheetId="38" name="_xlnm.Print_Titles" vbProcedure="false">'How-To Guides'!$1:$3</definedName>
    <definedName function="false" hidden="false" localSheetId="13" name="_xlnm.Print_Area" vbProcedure="false">'Job Postings'!$A$1:$M$40</definedName>
    <definedName function="false" hidden="false" localSheetId="13" name="_xlnm.Print_Titles" vbProcedure="false">'Job Postings'!$1:$3</definedName>
    <definedName function="false" hidden="false" localSheetId="18" name="_xlnm.Print_Area" vbProcedure="false">'Keyword Plan'!$A$1:$P$94</definedName>
    <definedName function="false" hidden="false" localSheetId="18" name="_xlnm.Print_Titles" vbProcedure="false">'Keyword Plan'!$1:$3</definedName>
    <definedName function="false" hidden="true" localSheetId="18" name="_xlnm._FilterDatabase" vbProcedure="false">'Keyword Plan'!$A$3:$P$93</definedName>
    <definedName function="false" hidden="false" localSheetId="14" name="_xlnm.Print_Area" vbProcedure="false">'Link Building'!$A$1:$N$40</definedName>
    <definedName function="false" hidden="false" localSheetId="14" name="_xlnm.Print_Titles" vbProcedure="false">'Link Building'!$1:$3</definedName>
    <definedName function="false" hidden="false" localSheetId="8" name="_xlnm.Print_Area" vbProcedure="false">'LinkedIn Outreach'!$A$1:$AP$65</definedName>
    <definedName function="false" hidden="false" localSheetId="8" name="_xlnm.Print_Titles" vbProcedure="false">'LinkedIn Outreach'!$1:$3</definedName>
    <definedName function="false" hidden="true" localSheetId="8" name="_xlnm._FilterDatabase" vbProcedure="false">'LinkedIn Outreach'!$A$3:$AP$1204</definedName>
    <definedName function="false" hidden="false" localSheetId="1" name="_xlnm.Print_Area" vbProcedure="false">MAP!$A$1:$D$56</definedName>
    <definedName function="false" hidden="false" localSheetId="1" name="_xlnm.Print_Titles" vbProcedure="false">MAP!$1:$4</definedName>
    <definedName function="false" hidden="false" localSheetId="31" name="_xlnm.Print_Titles" vbProcedure="false">'Master Tasks'!$1:$3</definedName>
    <definedName function="false" hidden="true" localSheetId="31" name="_xlnm._FilterDatabase" vbProcedure="false">'Master Tasks'!$A$3:$P$66</definedName>
    <definedName function="false" hidden="false" localSheetId="24" name="_xlnm.Print_Area" vbProcedure="false">'Objective Performance'!$A$1:$K$49</definedName>
    <definedName function="false" hidden="false" localSheetId="9" name="_xlnm.Print_Area" vbProcedure="false">'Partnership Pipeline'!$A$1:$Y$65</definedName>
    <definedName function="false" hidden="false" localSheetId="9" name="_xlnm.Print_Titles" vbProcedure="false">'Partnership Pipeline'!$1:$3</definedName>
    <definedName function="false" hidden="true" localSheetId="9" name="_xlnm._FilterDatabase" vbProcedure="false">'Partnership Pipeline'!$A$3:$Y$404</definedName>
    <definedName function="false" hidden="false" localSheetId="4" name="_xlnm.Print_Area" vbProcedure="false">'PLATFORM GUIDE'!$A$1:$I$139</definedName>
    <definedName function="false" hidden="false" localSheetId="4" name="_xlnm.Print_Titles" vbProcedure="false">'PLATFORM GUIDE'!$1:$3</definedName>
    <definedName function="false" hidden="true" localSheetId="28" name="_xlnm._FilterDatabase" vbProcedure="false">'Platform Progress'!$A$3:$L$136</definedName>
    <definedName function="false" hidden="false" localSheetId="32" name="_xlnm.Print_Titles" vbProcedure="false">'Platform Setup'!$1:$3</definedName>
    <definedName function="false" hidden="true" localSheetId="32" name="_xlnm._FilterDatabase" vbProcedure="false">'Platform Setup'!$A$3:$Q$136</definedName>
    <definedName function="false" hidden="false" localSheetId="5" name="_xlnm.Print_Titles" vbProcedure="false">'PR &amp; Target Directory'!$1:$4</definedName>
    <definedName function="false" hidden="false" localSheetId="17" name="_xlnm.Print_Area" vbProcedure="false">'SEO Clusters'!$A$1:$O$45</definedName>
    <definedName function="false" hidden="false" localSheetId="17" name="_xlnm.Print_Titles" vbProcedure="false">'SEO Clusters'!$1:$3</definedName>
    <definedName function="false" hidden="false" localSheetId="2" name="_xlnm.Print_Area" vbProcedure="false">'TEAM GUIDE'!$A$1:$E$75</definedName>
    <definedName function="false" hidden="false" localSheetId="16" name="_xlnm.Print_Area" vbProcedure="false">'UTM Builder'!$A$1:$H$40</definedName>
    <definedName function="false" hidden="false" localSheetId="16" name="_xlnm.Print_Titles" vbProcedure="false">'UTM Builder'!$1:$3</definedName>
    <definedName function="false" hidden="false" localSheetId="21" name="_xlnm.Print_Area" vbProcedure="false">'Weekly Pulse'!$A$1:$F$37</definedName>
    <definedName function="false" hidden="false" localSheetId="27" name="_xlnm.Print_Area" vbProcedure="false">'Weekly Review'!$A$1:$Q$36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<sst xmlns="http://schemas.openxmlformats.org/spreadsheetml/2006/main" count="80264" uniqueCount="29967">
  <si>
    <t xml:space="preserve">PCI AI  —  PROJECT CONTROLS INSTITUTE  |  EMPLOYEE EXECUTION TRACKER</t>
  </si>
  <si>
    <t xml:space="preserve">◀  MAP</t>
  </si>
  <si>
    <t xml:space="preserve">Read this page first. It takes 5 minutes and explains exactly how to use every tab.</t>
  </si>
  <si>
    <t xml:space="preserve">NEW HERE?  Read this page, then TEAM GUIDE (where to log what), then PLATFORM GUIDE (how to use each platform).  ·  A word you do not know? The GLOSSARY tab. Lost? The MAP tab lists every sheet with one click.  ·  Need something to write? Article Bank.</t>
  </si>
  <si>
    <t xml:space="preserve">1.  HOW THIS WORKS  —  employees fill in ONE sheet</t>
  </si>
  <si>
    <t xml:space="preserve">EVERY DAY  -&gt;  DAILY ENTRY tab</t>
  </si>
  <si>
    <t xml:space="preserve">This is the only sheet you must fill in. One row for each thing you did: the date, your name, which platform, what kind of work, how many, how long it took and a link that proves it. Every row also carries the two tag columns (Objective + For (brand)); six of the twelve columns are dropdowns, so most of a row is clicking, not typing.</t>
  </si>
  <si>
    <t xml:space="preserve">Log as you go, not at 5pm</t>
  </si>
  <si>
    <t xml:space="preserve">Add the row when you finish the task. Ten rows a day is normal. If you did nothing on a platform, there is simply no row for it.</t>
  </si>
  <si>
    <t xml:space="preserve">ALSO, if you do LinkedIn outreach</t>
  </si>
  <si>
    <t xml:space="preserve">The LinkedIn Outreach tab holds one row per PERSON you contact - name, company, the message you sent, and what they replied. This cannot be collapsed into daily totals, because acceptance and reply rates need to be tracked per person.</t>
  </si>
  <si>
    <t xml:space="preserve">Everything else fills itself in</t>
  </si>
  <si>
    <t xml:space="preserve">Platform Progress, Who Did What, Team Scorecard, Weekly Review, Dashboard and Summary all calculate from what you enter. You never type a number twice. The Daily Log tab is optional.</t>
  </si>
  <si>
    <t xml:space="preserve">BEFORE YOU START  -&gt;  Platform Setup tab</t>
  </si>
  <si>
    <t xml:space="preserve">Work through the account list and follow the setup steps written in each row. Mark Status = Complete only when the profile is fully filled in with logo, bio, link and 2FA.</t>
  </si>
  <si>
    <t xml:space="preserve">BEFORE YOU WRITE  -&gt;  Publishing Plan tab</t>
  </si>
  <si>
    <t xml:space="preserve">The ten publishing platforms, ranked, with the rule for each one. Read the rule before you publish anywhere.</t>
  </si>
  <si>
    <t xml:space="preserve">BEFORE YOU MESSAGE  -&gt;  Message Bank tab</t>
  </si>
  <si>
    <t xml:space="preserve">Never write outreach from scratch. Copy the approved message and replace every [bracket] with real details from the person's profile.</t>
  </si>
  <si>
    <t xml:space="preserve">EVERY FRIDAY  -&gt;  Weekly Review tab</t>
  </si>
  <si>
    <t xml:space="preserve">Write your wins, misses and next week's focus. The numbers are already there. Use the dropdown in cell B2 to see just your own week.</t>
  </si>
  <si>
    <t xml:space="preserve">REFERENCE  -&gt;  How-To Guides, LinkedIn Playbook, Benchmarks</t>
  </si>
  <si>
    <t xml:space="preserve">Read these when you start a platform for the first time or when you want to know what good looks like.</t>
  </si>
  <si>
    <t xml:space="preserve">FOR THE MANAGER  -&gt;  Weekly Pulse, Objective Performance, Team Scorecard, Dashboard, Summary</t>
  </si>
  <si>
    <t xml:space="preserve">Read-only pages — nobody types in them. Monday, in this order: WEEKLY PULSE (what moved last week, green or red) → OBJECTIVE PERFORMANCE (which campaigns earned their hours: compare Value rank with Share of minutes) → TEAM SCORECARD column Q (the one-sentence verdict per person) → DASHBOARD section 9 DATA HEALTH (every number there must read zero before you quote anything to anyone). SUMMARY is the one page to forward upwards.</t>
  </si>
  <si>
    <t xml:space="preserve">Master Tasks tab</t>
  </si>
  <si>
    <t xml:space="preserve">The full workstream list with an Owner column. Update Status and Progress when a task moves.</t>
  </si>
  <si>
    <t xml:space="preserve">2.  TEAM SETTINGS  —  the manager fills these once (yellow cells)</t>
  </si>
  <si>
    <t xml:space="preserve">Team / department name</t>
  </si>
  <si>
    <t xml:space="preserve">Manager / reviewer</t>
  </si>
  <si>
    <t xml:space="preserve">Required — the manager runs the Monday review and signs QA.</t>
  </si>
  <si>
    <t xml:space="preserve">Programme start date (a Monday)</t>
  </si>
  <si>
    <t xml:space="preserve">Working days per week</t>
  </si>
  <si>
    <t xml:space="preserve">Our week starts on (1 = Sunday, 2 = Monday)</t>
  </si>
  <si>
    <t xml:space="preserve">Set 1 for a Sunday-Thursday working week (Saudi, Qatar, Kuwait, Bahrain) so Sunday's output lands in the right week. Weekly Pulse and Weekly Review both follow this.</t>
  </si>
  <si>
    <t xml:space="preserve">3.  DAILY TARGETS  —  per person, per working day. The Dashboard multiplies by the number of people on the roster.</t>
  </si>
  <si>
    <t xml:space="preserve">Activity</t>
  </si>
  <si>
    <t xml:space="preserve">Target per day (each person)</t>
  </si>
  <si>
    <t xml:space="preserve">Target per week (auto)</t>
  </si>
  <si>
    <t xml:space="preserve">Sales Navigator leads researched</t>
  </si>
  <si>
    <t xml:space="preserve">Connection requests sent</t>
  </si>
  <si>
    <t xml:space="preserve">First messages sent (accepted connections)</t>
  </si>
  <si>
    <t xml:space="preserve">Follow-up messages sent</t>
  </si>
  <si>
    <t xml:space="preserve">Posts published (all platforms)</t>
  </si>
  <si>
    <t xml:space="preserve">Community answers / comments (incl. engagement; 3-5 full answers/week)</t>
  </si>
  <si>
    <t xml:space="preserve">Partnership / PR contacts approached</t>
  </si>
  <si>
    <t xml:space="preserve">Meaningful engagements (likes + comments on others)</t>
  </si>
  <si>
    <t xml:space="preserve">4.  GOLDEN RULES  —  these protect PCI's reputation. Breaking them is a serious issue.</t>
  </si>
  <si>
    <t xml:space="preserve">1.  Be honest. Never tell anyone they have been awarded, approved or guaranteed an honorary certification. You are inviting them to be considered and sharing the criteria — nothing more.</t>
  </si>
  <si>
    <t xml:space="preserve">2.  Never invent facts about PCI — numbers of members, accreditations, recognition or partnerships. If you are unsure, ask your manager before you send.</t>
  </si>
  <si>
    <t xml:space="preserve">3.  Personalise every message. Read the profile first and reference something real (their role, employer, project type or years of experience).</t>
  </si>
  <si>
    <t xml:space="preserve">4.  Keep outreach messages under 300 characters and connection notes under 200 characters.</t>
  </si>
  <si>
    <t xml:space="preserve">5.  No bulk sending, no automation tools, no bots, no scraping. LinkedIn restricts accounts for this and it destroys reply rates.</t>
  </si>
  <si>
    <t xml:space="preserve">6.  Respect limits: stop at the daily target. If LinkedIn shows a warning, stop for the day and tell your manager.</t>
  </si>
  <si>
    <t xml:space="preserve">7.  If someone says no or asks you to stop, thank them politely and never contact them again. Mark Outcome = Declined.</t>
  </si>
  <si>
    <t xml:space="preserve">8.  Answer the question first, promote PCI second. On Quora, Reddit and groups a useful answer with no link beats a link with no value.</t>
  </si>
  <si>
    <t xml:space="preserve">9.  Never post PCI passwords in this file — only the reference name from the password manager. Turn on 2FA everywhere.</t>
  </si>
  <si>
    <t xml:space="preserve">10. Log everything the same day. Evidence (a URL or screenshot link) is what makes the work count.</t>
  </si>
  <si>
    <t xml:space="preserve">5.  COLOUR LEGEND</t>
  </si>
  <si>
    <t xml:space="preserve">Yellow cell</t>
  </si>
  <si>
    <t xml:space="preserve">You type here.</t>
  </si>
  <si>
    <t xml:space="preserve">White cell</t>
  </si>
  <si>
    <t xml:space="preserve">Calculated or reference — do not type over it.</t>
  </si>
  <si>
    <t xml:space="preserve">Grey / blue header</t>
  </si>
  <si>
    <t xml:space="preserve">Structure — do not rename, the Dashboard depends on these names.</t>
  </si>
  <si>
    <t xml:space="preserve">Green</t>
  </si>
  <si>
    <t xml:space="preserve">Good / on target.</t>
  </si>
  <si>
    <t xml:space="preserve">Red</t>
  </si>
  <si>
    <t xml:space="preserve">Attention needed / over limit.</t>
  </si>
  <si>
    <t xml:space="preserve">6.  TEAM ROSTER  —  type each marketing team member's name here, exactly as they will type it in the log tabs</t>
  </si>
  <si>
    <t xml:space="preserve">Slot</t>
  </si>
  <si>
    <t xml:space="preserve">Employee name (this becomes the dropdown in every log tab)</t>
  </si>
  <si>
    <t xml:space="preserve">Employee 1</t>
  </si>
  <si>
    <t xml:space="preserve">Names must match exactly between this list and the log tabs, otherwise the Team Scorecard will show zero for that person. Use the dropdown in the log tabs rather than typing names by hand.</t>
  </si>
  <si>
    <t xml:space="preserve">7.  BRANDS &amp; PROPERTIES  —  every logged row says WHO it is for</t>
  </si>
  <si>
    <t xml:space="preserve">Primary brand (default focus)</t>
  </si>
  <si>
    <t xml:space="preserve">PCI AI - Institute (umbrella)</t>
  </si>
  <si>
    <t xml:space="preserve">Each log tab has a For (brand) column: the institute, one certification (PCL-AI / PFL-AI / PML-AI), PCI World, Certuvo, or All / shared when the work genuinely serves everything. Tag every row — the Objective Performance sheet splits results by brand as well as by campaign, so one file serves the whole estate without mixing the numbers.</t>
  </si>
  <si>
    <t xml:space="preserve">8.  WHERE EACH PART OF THE GROWTH PLAN LIVES</t>
  </si>
  <si>
    <t xml:space="preserve">Executive dashboard / management summary</t>
  </si>
  <si>
    <t xml:space="preserve">Dashboard, Summary</t>
  </si>
  <si>
    <t xml:space="preserve">Employee scorecard and grading</t>
  </si>
  <si>
    <t xml:space="preserve">Employee Score, Team Scorecard</t>
  </si>
  <si>
    <t xml:space="preserve">Master growth plan</t>
  </si>
  <si>
    <t xml:space="preserve">Master Tasks</t>
  </si>
  <si>
    <t xml:space="preserve">Daily execution</t>
  </si>
  <si>
    <t xml:space="preserve">DAILY ENTRY</t>
  </si>
  <si>
    <t xml:space="preserve">LinkedIn Sales Navigator + honorary certification pipeline</t>
  </si>
  <si>
    <t xml:space="preserve">LinkedIn Outreach, LinkedIn Playbook, Message Bank</t>
  </si>
  <si>
    <t xml:space="preserve">Enterprise / employer, university, association and influencer pipelines</t>
  </si>
  <si>
    <t xml:space="preserve">Partnership Pipeline</t>
  </si>
  <si>
    <t xml:space="preserve">Funnel and lead scoring</t>
  </si>
  <si>
    <t xml:space="preserve">LinkedIn Outreach (columns Y-AC), Partnership Pipeline, Dashboard section 7</t>
  </si>
  <si>
    <t xml:space="preserve">Social media, content factory, Medium / Quora / Reddit, YouTube</t>
  </si>
  <si>
    <t xml:space="preserve">Content Calendar, Publishing Plan, Platform Setup, Platform Progress</t>
  </si>
  <si>
    <t xml:space="preserve">SEO and content clusters</t>
  </si>
  <si>
    <t xml:space="preserve">SEO Clusters</t>
  </si>
  <si>
    <t xml:space="preserve">PR, media, podcasts, webinars and events</t>
  </si>
  <si>
    <t xml:space="preserve">Partnership Pipeline, Community &amp; PR, Platform Setup</t>
  </si>
  <si>
    <t xml:space="preserve">Reviews and reputation</t>
  </si>
  <si>
    <t xml:space="preserve">Platform Setup (directory rows), QA &amp; Compliance</t>
  </si>
  <si>
    <t xml:space="preserve">Platform accounts</t>
  </si>
  <si>
    <t xml:space="preserve">Platform Setup, Platform Progress</t>
  </si>
  <si>
    <t xml:space="preserve">Campaign experiments and A/B tests</t>
  </si>
  <si>
    <t xml:space="preserve">Experiments</t>
  </si>
  <si>
    <t xml:space="preserve">Analytics and UTMs</t>
  </si>
  <si>
    <t xml:space="preserve">UTM Builder, Platform Setup (analytics rows)</t>
  </si>
  <si>
    <t xml:space="preserve">Message bank</t>
  </si>
  <si>
    <t xml:space="preserve">Message Bank</t>
  </si>
  <si>
    <t xml:space="preserve">SOPs and how-to guides</t>
  </si>
  <si>
    <t xml:space="preserve">How-To Guides, LinkedIn Playbook, Publishing Plan</t>
  </si>
  <si>
    <t xml:space="preserve">QA and compliance</t>
  </si>
  <si>
    <t xml:space="preserve">QA &amp; Compliance</t>
  </si>
  <si>
    <t xml:space="preserve">Lists and controls</t>
  </si>
  <si>
    <t xml:space="preserve">Lists, Benchmarks</t>
  </si>
  <si>
    <t xml:space="preserve">9.  HOW THIS FILE IS SHARED  —  one file, whole team. Breaking these rules corrupts everyone's numbers.</t>
  </si>
  <si>
    <t xml:space="preserve">1.  The file lives in ONE place — a SharePoint / OneDrive folder. Everyone opens it from that link with AutoSave on. No local copies, no email attachments, ever.</t>
  </si>
  <si>
    <t xml:space="preserve">FILTERING IS ALLOWED and works on every table — the sheets are locked against changing formulas, not against looking. In a file several people have open at once, use View → Sheet View → New first so your filter is yours alone; then clear it when you are done. SORTING a shared log is still a bad idea: it moves other people's rows under them.</t>
  </si>
  <si>
    <t xml:space="preserve">3.  To claim a row on a log sheet, click the first fully empty row and type the Date first.</t>
  </si>
  <si>
    <t xml:space="preserve">4.  Never paste whole rows. Type, or paste values only, into yellow columns.</t>
  </si>
  <si>
    <t xml:space="preserve">5.  Calculated pages and columns are protected. If you cannot type somewhere, that is deliberate — nothing is broken.</t>
  </si>
  <si>
    <t xml:space="preserve">6.  After the example-row purge, rows are never deleted. Corrections are edits; disputes resolve through SharePoint version history.</t>
  </si>
  <si>
    <t xml:space="preserve">7.  One named person owns this workbook (the manager in cell B19): they run the Monday review and the Friday QA pass, and only they edit the roster, targets, Lists, Message Bank and Master Task owners.</t>
  </si>
  <si>
    <t xml:space="preserve">8.  Capacity: the outreach log holds ~1,200 leads, the daily log ~1,000 rows and the other logs ~400 rows. The owner archives a dated copy monthly. At sustained full-team volume, the lead log belongs in a CRM — this file then tracks activity, not the pipeline.</t>
  </si>
  <si>
    <t xml:space="preserve">10.  DAY-1 CHECKLIST  —  every new team member</t>
  </si>
  <si>
    <t xml:space="preserve">Done (Yes / No — manager confirms)</t>
  </si>
  <si>
    <t xml:space="preserve">Read START HERE fully, including the Golden Rules and section 9</t>
  </si>
  <si>
    <t xml:space="preserve">Added to the team roster above by the manager — name matches exactly everywhere</t>
  </si>
  <si>
    <t xml:space="preserve">Password-manager access granted (passwords never go in this file)</t>
  </si>
  <si>
    <t xml:space="preserve">LinkedIn profile optimised per LinkedIn Playbook step A</t>
  </si>
  <si>
    <t xml:space="preserve">Message Bank read — copy only rows with Status = Approved</t>
  </si>
  <si>
    <t xml:space="preserve">Daily targets (section 3) understood and agreed</t>
  </si>
  <si>
    <t xml:space="preserve">First 5 logged leads reviewed by the manager BEFORE any request is sent</t>
  </si>
  <si>
    <t xml:space="preserve">First 3 sent messages reviewed by the manager</t>
  </si>
  <si>
    <t xml:space="preserve">Knows the duplicate rule: Ctrl+F the lead's URL before logging</t>
  </si>
  <si>
    <t xml:space="preserve">Assigned their Master Tasks rows and QA checks where relevant</t>
  </si>
  <si>
    <t xml:space="preserve">11.  OUR WEB DOMAINS  —  use these in links, UTMs, bios and releases</t>
  </si>
  <si>
    <t xml:space="preserve">Domain</t>
  </si>
  <si>
    <t xml:space="preserve">Brand / property it serves</t>
  </si>
  <si>
    <t xml:space="preserve">What it is for (manager edits if wrong)</t>
  </si>
  <si>
    <t xml:space="preserve">projectcontrolsinstitute.org</t>
  </si>
  <si>
    <t xml:space="preserve">Main institute website - certifications, honorary programme, credential verification</t>
  </si>
  <si>
    <t xml:space="preserve">pciai.org</t>
  </si>
  <si>
    <t xml:space="preserve">Short institute domain + email domain (admin@pciai.org applications)</t>
  </si>
  <si>
    <t xml:space="preserve">pciglobal.ai</t>
  </si>
  <si>
    <t xml:space="preserve">Global / AI-brand domain</t>
  </si>
  <si>
    <t xml:space="preserve">pciworld.org</t>
  </si>
  <si>
    <t xml:space="preserve">PCI World</t>
  </si>
  <si>
    <t xml:space="preserve">PCI World community - rooms, forum, careers</t>
  </si>
  <si>
    <t xml:space="preserve">mypci.org</t>
  </si>
  <si>
    <t xml:space="preserve">Candidate portal (My PCI)</t>
  </si>
  <si>
    <t xml:space="preserve">Every UTM Builder link and every press release must land on one of these domains. A link anywhere else is off-estate — flag it in the Monday review.</t>
  </si>
  <si>
    <t xml:space="preserve">MAP  —  what every tab is for, and what you do on it</t>
  </si>
  <si>
    <t xml:space="preserve">Click a name in the first column to jump straight there; every sheet has a ◀ MAP link to come back. Read the WHO TYPES ON IT column before you touch a sheet — most of this workbook calculates itself and is not meant to be typed in. New here? START HERE, then TEAM GUIDE, then PLATFORM GUIDE.</t>
  </si>
  <si>
    <t xml:space="preserve">◀  START HERE</t>
  </si>
  <si>
    <t xml:space="preserve">Sheet (click to open)</t>
  </si>
  <si>
    <t xml:space="preserve">What this sheet is</t>
  </si>
  <si>
    <t xml:space="preserve">Who types on it</t>
  </si>
  <si>
    <t xml:space="preserve">What you do here, and when</t>
  </si>
  <si>
    <t xml:space="preserve">READ FIRST  —  what a new joiner reads, in this order</t>
  </si>
  <si>
    <t xml:space="preserve">START HERE</t>
  </si>
  <si>
    <t xml:space="preserve">The rulebook. It sets out how the team works: what to log, the daily targets everyone is measured against, the golden rules that protect PCI's reputation, the team roster and the five web domains we own.</t>
  </si>
  <si>
    <t xml:space="preserve">Manager fills the yellow settings once</t>
  </si>
  <si>
    <t xml:space="preserve">Read it end to end on your first day — it takes about five minutes. Come back whenever you are unsure what a rule actually says.</t>
  </si>
  <si>
    <t xml:space="preserve">TEAM GUIDE</t>
  </si>
  <si>
    <t xml:space="preserve">The onboarding sheet. It answers the one question everyone asks — 'I just did this thing, where do I log it?' — for every kind of work, and explains how your score is calculated.</t>
  </si>
  <si>
    <t xml:space="preserve">Nobody — read it</t>
  </si>
  <si>
    <t xml:space="preserve">Read it after START HERE. Keep it open for your first week; the 'where do I log what' table settles almost every question.</t>
  </si>
  <si>
    <t xml:space="preserve">GROWTH PLAYBOOK</t>
  </si>
  <si>
    <t xml:space="preserve">The 23 growth techniques PCI actually uses, each written out in working detail: why it works, the exact steps, how often, and the number that proves it worked.</t>
  </si>
  <si>
    <t xml:space="preserve">Read the technique before you start that kind of work. It also lists what NOT to do — tactics that get accounts penalised.</t>
  </si>
  <si>
    <t xml:space="preserve">PLATFORM GUIDE</t>
  </si>
  <si>
    <t xml:space="preserve">One row for every platform we are on, saying what to do there each week, how often, and the single number that proves it is working. Setting the account up is on Platform Setup; this is what you do once it exists.</t>
  </si>
  <si>
    <t xml:space="preserve">Look up your platform before your first session on it. Gold rows are the highest-value platforms — if time is short, work down from the top.</t>
  </si>
  <si>
    <t xml:space="preserve">PR &amp; Target Directory</t>
  </si>
  <si>
    <t xml:space="preserve">The named routes out: which publications accept contributed articles, which podcasts take guests, which boards and directories are worth applying to — and which ones we have deliberately decided to skip, with the reason.</t>
  </si>
  <si>
    <t xml:space="preserve">Manager only</t>
  </si>
  <si>
    <t xml:space="preserve">Check it before you approach anyone. If a route is marked as a skip, do not spend time on it.</t>
  </si>
  <si>
    <t xml:space="preserve">Glossary</t>
  </si>
  <si>
    <t xml:space="preserve">Every term this workbook uses without stopping to explain it — ICP, canonical link, dwell time, EVM, person-day — in plain English, grouped by where you meet the word.</t>
  </si>
  <si>
    <t xml:space="preserve">Look a word up the moment it stops you. If a term is missing, say so in the Monday review.</t>
  </si>
  <si>
    <t xml:space="preserve">UPGRADE NOTES</t>
  </si>
  <si>
    <t xml:space="preserve">The changelog. Every change made to this workbook, what was tested, what was found and what was fixed.</t>
  </si>
  <si>
    <t xml:space="preserve">Read it when the file changes, so you know what moved and why.</t>
  </si>
  <si>
    <t xml:space="preserve">DAILY WORK  —  the sheets you type on</t>
  </si>
  <si>
    <t xml:space="preserve">The one sheet everybody fills in. One row for each thing you do: the date, your name, which platform, what kind of work, how many, how long it took, and a link that proves it. Every management page in the file is built from these rows.</t>
  </si>
  <si>
    <t xml:space="preserve">Everyone</t>
  </si>
  <si>
    <t xml:space="preserve">Add the row when you FINISH the task, not at 5pm. Ten rows a day is normal. Set both tags — Objective and For (brand) — on every row.</t>
  </si>
  <si>
    <t xml:space="preserve">LinkedIn Outreach</t>
  </si>
  <si>
    <t xml:space="preserve">One row per PERSON you contact on LinkedIn. It carries the lead from research through the connection request, the message, the reply and the meeting to the sale. This is the honorary-certification engine.</t>
  </si>
  <si>
    <t xml:space="preserve">Fill columns A-L when you research the lead, M-T when you send and hear back, AD onward only if it becomes a meeting or a sale. Column AN warns you if the person is already in the sheet.</t>
  </si>
  <si>
    <t xml:space="preserve">One row per ORGANISATION rather than per person: associations, universities, employers and training partners, from first contact to a signed agreement.</t>
  </si>
  <si>
    <t xml:space="preserve">Open a row when you first approach them. A deal only counts as revenue once a real contract-signed date is in the sheet.</t>
  </si>
  <si>
    <t xml:space="preserve">Content Calendar</t>
  </si>
  <si>
    <t xml:space="preserve">Every piece of content, from the idea to the published URL and the numbers it produced — impressions, engagements, clicks and leads.</t>
  </si>
  <si>
    <t xml:space="preserve">Add a row when you plan the piece; set Status to Published AND fill the published date on the day it goes live. Missing either one breaks the reporting.</t>
  </si>
  <si>
    <t xml:space="preserve">Content Scheduler</t>
  </si>
  <si>
    <t xml:space="preserve">One row per running schedule — a platform, at a cadence, between two dates. It works out how many posts that schedule promised and how many actually went out, so you can see which schedules are slipping.</t>
  </si>
  <si>
    <t xml:space="preserve">Set one up when you commit to a cadence. Coverage under 100% means you are behind on that schedule. The table below the grid says which platforms can schedule natively and with what limits.</t>
  </si>
  <si>
    <t xml:space="preserve">Community &amp; PR</t>
  </si>
  <si>
    <t xml:space="preserve">Everywhere you show up as a helpful expert rather than a seller: forum answers, community threads, press mentions, podcast appearances and journalist requests.</t>
  </si>
  <si>
    <t xml:space="preserve">One row per thread started or substantive answer given — never one per like or one-line comment.</t>
  </si>
  <si>
    <t xml:space="preserve">Job Postings</t>
  </si>
  <si>
    <t xml:space="preserve">Every open PCI role, on every board it is posted to. One row per platform per position, with the applicant count.</t>
  </si>
  <si>
    <t xml:space="preserve">Add a row each time you post a role somewhere. Update the applicant count when you check the board.</t>
  </si>
  <si>
    <t xml:space="preserve">Link Building</t>
  </si>
  <si>
    <t xml:space="preserve">Off-page SEO in one place: every site we want a link from, who we contacted, what we offered, and whether the link actually went live.</t>
  </si>
  <si>
    <t xml:space="preserve">One row per prospect. Fill the date-live column only when you can see the link on the page — that is what the weekly backlink number counts.</t>
  </si>
  <si>
    <t xml:space="preserve">A/B tests written down honestly: what you changed, what you expected, what happened, and what you will do about it.</t>
  </si>
  <si>
    <t xml:space="preserve">Start a row before you run the test, not after. Record the result even when it is disappointing — that is the point of the sheet.</t>
  </si>
  <si>
    <t xml:space="preserve">UTM Builder</t>
  </si>
  <si>
    <t xml:space="preserve">Builds the tracked links we share. A link without one of these tags is invisible in analytics, so nobody can tell where an enquiry came from.</t>
  </si>
  <si>
    <t xml:space="preserve">Build the link here first, then paste it into the post. Never share a bare URL in a campaign.</t>
  </si>
  <si>
    <t xml:space="preserve">The seven big subjects we intend to own in Google. Each has one long pillar page and the supporting articles that link up to it, with the Search Console numbers beside them.</t>
  </si>
  <si>
    <t xml:space="preserve">Whoever owns SEO</t>
  </si>
  <si>
    <t xml:space="preserve">Use it to see how a piece of content fits the plan before you write it. Column F gives the Article Bank ID of the brief for each supporting article.</t>
  </si>
  <si>
    <t xml:space="preserve">Keyword Plan</t>
  </si>
  <si>
    <t xml:space="preserve">76 researched search terms, graded Easy, Medium or Hard from what actually ranks today, with the ten to attack first and the reason each one was chosen.</t>
  </si>
  <si>
    <t xml:space="preserve">Pick your next article from here, Easy first — a new site does not beat PMI or AACE on a hard term. Column P gives the Article Bank ID of its brief.</t>
  </si>
  <si>
    <t xml:space="preserve">Article Bank</t>
  </si>
  <si>
    <t xml:space="preserve">5,683 ready-to-write article briefs. Each one carries the title, the keywords to use, who it is for, how long it should be, and a full AI writing prompt you can copy straight into your writing tool.</t>
  </si>
  <si>
    <t xml:space="preserve">Writers claim rows</t>
  </si>
  <si>
    <t xml:space="preserve">Filter to your pillar or cluster, pick a P1 row first, put your name in Owner, paste the prompt into your AI tool — then EDIT it like an expert. The prompt bans invented statistics; anything factual must be checked before it is published.</t>
  </si>
  <si>
    <t xml:space="preserve">Daily Log</t>
  </si>
  <si>
    <t xml:space="preserve">An optional one-line-per-day summary. Everything on it is calculated from DAILY ENTRY, so it is a convenience, not a second place to type.</t>
  </si>
  <si>
    <t xml:space="preserve">Nobody — it calculates</t>
  </si>
  <si>
    <t xml:space="preserve">Ignore it unless you like a daily digest. Nothing depends on it.</t>
  </si>
  <si>
    <t xml:space="preserve">RESULTS  —  read-only pages. Nobody types on these</t>
  </si>
  <si>
    <t xml:space="preserve">Weekly Pulse</t>
  </si>
  <si>
    <t xml:space="preserve">This week against last week, and against the average of the four completed weeks before it. Green means up, red means down.</t>
  </si>
  <si>
    <t xml:space="preserve">The manager's first stop on Monday. If a high-value effort is falling week on week, rebalance before month-end.</t>
  </si>
  <si>
    <t xml:space="preserve">Dashboard</t>
  </si>
  <si>
    <t xml:space="preserve">The cumulative record — everything achieved since the programme started, with headline KPI tiles down the right-hand side and a DATA HEALTH block at the bottom that counts logging mistakes.</t>
  </si>
  <si>
    <t xml:space="preserve">Check DATA HEALTH before quoting any number on this page to anyone. Every figure in that block should read zero.</t>
  </si>
  <si>
    <t xml:space="preserve">Summary</t>
  </si>
  <si>
    <t xml:space="preserve">One page, readable in sixty seconds: the six numbers that matter, volume delivered, what needs a decision, and the daily rhythm expected of the team.</t>
  </si>
  <si>
    <t xml:space="preserve">This is the page to forward upwards. Print it for a board or investor update.</t>
  </si>
  <si>
    <t xml:space="preserve">Objective Performance</t>
  </si>
  <si>
    <t xml:space="preserve">The same results split two ways: by campaign (honorary outreach, certification sales, authority building…) and by brand (the institute, each certification, PCI World, Certuvo). It also shows minutes per person per campaign.</t>
  </si>
  <si>
    <t xml:space="preserve">Compare Value rank against Share of minutes. If the highest-value campaigns are getting the smallest share of the team's hours, move people.</t>
  </si>
  <si>
    <t xml:space="preserve">Team Scorecard</t>
  </si>
  <si>
    <t xml:space="preserve">Every person's outreach numbers side by side — volume, acceptance rate, reply rate, meetings — with a one-sentence verdict per person.</t>
  </si>
  <si>
    <t xml:space="preserve">Read column Q first: it says in plain words what each person should fix.</t>
  </si>
  <si>
    <t xml:space="preserve">Employee Score</t>
  </si>
  <si>
    <t xml:space="preserve">The weighted score out of 100 used in reviews. Quality counts far more than volume, and no score appears until there is enough history to be fair.</t>
  </si>
  <si>
    <t xml:space="preserve">Look at the 'What to fix first' column, not just the number. A blank grade means not enough data yet, not a bad result.</t>
  </si>
  <si>
    <t xml:space="preserve">Weekly Review</t>
  </si>
  <si>
    <t xml:space="preserve">The Friday page: what went well, what did not, and next week's focus, with the week's numbers already filled in beside your notes.</t>
  </si>
  <si>
    <t xml:space="preserve">Everyone writes their own notes</t>
  </si>
  <si>
    <t xml:space="preserve">Fill it in every Friday. Use the dropdown at the top right to see just your own week.</t>
  </si>
  <si>
    <t xml:space="preserve">Platform Progress</t>
  </si>
  <si>
    <t xml:space="preserve">How much has actually happened on each of the 133 platforms, how long ago, and who touched it last — set against how valuable that platform is.</t>
  </si>
  <si>
    <t xml:space="preserve">Use it to find neglected high-value platforms. The Attention column tells you which ones have gone quiet.</t>
  </si>
  <si>
    <t xml:space="preserve">Who Did What</t>
  </si>
  <si>
    <t xml:space="preserve">A grid of every platform against every person, so you can see at a glance who has been carrying which channel.</t>
  </si>
  <si>
    <t xml:space="preserve">Use it when reallocating platforms, or when someone is away and their channels need covering.</t>
  </si>
  <si>
    <t xml:space="preserve">Accounts Register</t>
  </si>
  <si>
    <t xml:space="preserve">Every account we hold: who owns it, whether two-factor is on, and the reference to the entry in the password manager.</t>
  </si>
  <si>
    <t xml:space="preserve">Passwords are NEVER stored here — only the vault reference. Check it when somebody joins or leaves.</t>
  </si>
  <si>
    <t xml:space="preserve">MANAGEMENT  —  the manager sets these up</t>
  </si>
  <si>
    <t xml:space="preserve">The full workstream list: every task needed to build the marketing function, with an owner, a due date and what 'done' looks like.</t>
  </si>
  <si>
    <t xml:space="preserve">Assign an owner and a due date to every row before rollout. Update Status as tasks move.</t>
  </si>
  <si>
    <t xml:space="preserve">Platform Setup</t>
  </si>
  <si>
    <t xml:space="preserve">All 133 platforms with the steps to create and finish each account, its priority and value rank, which countries it is strongest in, and which brand it serves.</t>
  </si>
  <si>
    <t xml:space="preserve">Work down it when setting the estate up. Mark Status = Complete only when the profile is genuinely finished — logo, bio, link and two-factor.</t>
  </si>
  <si>
    <t xml:space="preserve">Publishing Plan</t>
  </si>
  <si>
    <t xml:space="preserve">The ten publishing platforms, ranked, with the rule for each: what may be published there and what must be set (such as the canonical link).</t>
  </si>
  <si>
    <t xml:space="preserve">Read the rule for a platform before publishing there the first time.</t>
  </si>
  <si>
    <t xml:space="preserve">Channel Costs</t>
  </si>
  <si>
    <t xml:space="preserve">What each paid tool and channel costs per month, and the economics that fall out of it: cost per meeting and revenue per pound of channel cost.</t>
  </si>
  <si>
    <t xml:space="preserve">Fill the yellow cost cells. The block underneath then computes the return on its own.</t>
  </si>
  <si>
    <t xml:space="preserve">The fifteen checks that protect PCI's reputation and keep the accounts alive — honesty of claims, message limits, data protection, platform rules — several with a live pass or fail signal.</t>
  </si>
  <si>
    <t xml:space="preserve">Work through it monthly and sign it off. An unowned checklist is not a control.</t>
  </si>
  <si>
    <t xml:space="preserve">The approved outreach messages — connection notes, first messages and follow-ups — each with a live character count against the platform's limit, and a signed approval. Nothing that is not on this sheet may be sent.</t>
  </si>
  <si>
    <t xml:space="preserve">Copy the approved text and replace every [bracket] with something real from that person's profile. Never write outreach from scratch.</t>
  </si>
  <si>
    <t xml:space="preserve">REFERENCE  —  look these up when you need them</t>
  </si>
  <si>
    <t xml:space="preserve">LinkedIn Playbook</t>
  </si>
  <si>
    <t xml:space="preserve">The outreach method in order, from building the saved searches to handing a warm lead over — the detail behind what the Outreach sheet asks you to log.</t>
  </si>
  <si>
    <t xml:space="preserve">Read it before your first day of outreach, then dip back into it when a step stops working.</t>
  </si>
  <si>
    <t xml:space="preserve">How-To Guides</t>
  </si>
  <si>
    <t xml:space="preserve">A short training manual per workstream: what you do each week on it and what good looks like.</t>
  </si>
  <si>
    <t xml:space="preserve">Read the row for a workstream when you pick it up for the first time.</t>
  </si>
  <si>
    <t xml:space="preserve">Benchmarks</t>
  </si>
  <si>
    <t xml:space="preserve">What good numbers actually look like in 2026, with the source named for every figure and an honest note about where those figures come from.</t>
  </si>
  <si>
    <t xml:space="preserve">Use it to judge whether a rate is genuinely poor or simply normal. Treat vendor benchmarks as a sanity check, not a law.</t>
  </si>
  <si>
    <t xml:space="preserve">Lists</t>
  </si>
  <si>
    <t xml:space="preserve">The source values behind every dropdown in the workbook, plus the rule for how each platform should be logged so the same work is never counted twice.</t>
  </si>
  <si>
    <t xml:space="preserve">Only the manager changes these. Renaming a value here disconnects every row already logged against it.</t>
  </si>
  <si>
    <t xml:space="preserve">Colour of a tab tells you the same thing: gold = read first, green = guides, blue = you type here, navy = results (read-only), purple = manager, grey = reference. If a cell will not let you type in it, it is a formula — that is the file working, not a fault.</t>
  </si>
  <si>
    <t xml:space="preserve">TEAM GUIDE  —  how this system works, end to end</t>
  </si>
  <si>
    <t xml:space="preserve">For every team member, new or old. Fifteen minutes here saves the manager explaining the same thing ten times. The deeper references are How-To Guides, LinkedIn Playbook and GROWTH PLAYBOOK.</t>
  </si>
  <si>
    <t xml:space="preserve">THE WHOLE SYSTEM IN ONE SENTENCE</t>
  </si>
  <si>
    <t xml:space="preserve">You do real marketing work → you log it the same day with evidence → the Dashboard, scorecards and funnel build themselves → the manager reviews Monday morning → next week gets better. Nothing here is busywork: every cell you fill feeds a number a decision is made on.</t>
  </si>
  <si>
    <t xml:space="preserve">WHERE DO I LOG WHAT  —  the only mapping you must memorise</t>
  </si>
  <si>
    <t xml:space="preserve">You did this…</t>
  </si>
  <si>
    <t xml:space="preserve">Log it here</t>
  </si>
  <si>
    <t xml:space="preserve">Also here (if it applies)</t>
  </si>
  <si>
    <t xml:space="preserve">It shows up in…</t>
  </si>
  <si>
    <t xml:space="preserve">Same-day rule</t>
  </si>
  <si>
    <t xml:space="preserve">Researched leads in Sales Navigator</t>
  </si>
  <si>
    <t xml:space="preserve">DAILY ENTRY (count + minutes)</t>
  </si>
  <si>
    <t xml:space="preserve">LinkedIn Outreach — one row per lead</t>
  </si>
  <si>
    <t xml:space="preserve">Team Scorecard, Dashboard §4</t>
  </si>
  <si>
    <t xml:space="preserve">Log before you finish for the day</t>
  </si>
  <si>
    <t xml:space="preserve">Sent a connection request / message / follow-up</t>
  </si>
  <si>
    <t xml:space="preserve">LinkedIn Outreach — tick the columns on that lead's row</t>
  </si>
  <si>
    <t xml:space="preserve">DAILY ENTRY (count for the day)</t>
  </si>
  <si>
    <t xml:space="preserve">Funnel, Employee Score</t>
  </si>
  <si>
    <t xml:space="preserve">Paste the exact message text</t>
  </si>
  <si>
    <t xml:space="preserve">Got a reply / booked a meeting</t>
  </si>
  <si>
    <t xml:space="preserve">LinkedIn Outreach — Outcome column</t>
  </si>
  <si>
    <t xml:space="preserve">—</t>
  </si>
  <si>
    <t xml:space="preserve">Funnel stages 5–6, Dashboard §3</t>
  </si>
  <si>
    <t xml:space="preserve">Update the same day; add Meeting date</t>
  </si>
  <si>
    <t xml:space="preserve">Published a post / article / video</t>
  </si>
  <si>
    <t xml:space="preserve">Content Calendar — one row per item</t>
  </si>
  <si>
    <t xml:space="preserve">DAILY ENTRY (count)</t>
  </si>
  <si>
    <t xml:space="preserve">Dashboard §5, Publishing Plan</t>
  </si>
  <si>
    <t xml:space="preserve">Paste the published URL</t>
  </si>
  <si>
    <t xml:space="preserve">Answered on Quora / Reddit / a community</t>
  </si>
  <si>
    <t xml:space="preserve">Community &amp; PR — one row per answer</t>
  </si>
  <si>
    <t xml:space="preserve">Dashboard §5</t>
  </si>
  <si>
    <t xml:space="preserve">Paste the thread URL</t>
  </si>
  <si>
    <t xml:space="preserve">Contacted a partner / university / podcast</t>
  </si>
  <si>
    <t xml:space="preserve">Partnership Pipeline — one row per organisation</t>
  </si>
  <si>
    <t xml:space="preserve">Community &amp; PR for individual touches</t>
  </si>
  <si>
    <t xml:space="preserve">Partnership Pipeline stage, Dashboard §8</t>
  </si>
  <si>
    <t xml:space="preserve">Score ICP fit honestly</t>
  </si>
  <si>
    <t xml:space="preserve">Ran an A/B test</t>
  </si>
  <si>
    <t xml:space="preserve">Experiments — one row per test</t>
  </si>
  <si>
    <t xml:space="preserve">Playbook improvements</t>
  </si>
  <si>
    <t xml:space="preserve">Conclude before starting the next</t>
  </si>
  <si>
    <t xml:space="preserve">Built a tracked link</t>
  </si>
  <si>
    <t xml:space="preserve">Google Analytics campaigns</t>
  </si>
  <si>
    <t xml:space="preserve">Copy only the generated link</t>
  </si>
  <si>
    <t xml:space="preserve">Set up / improved an account</t>
  </si>
  <si>
    <t xml:space="preserve">Platform Setup — status + profile %</t>
  </si>
  <si>
    <t xml:space="preserve">DAILY ENTRY ('Account created / profile completed')</t>
  </si>
  <si>
    <t xml:space="preserve">Accounts Register, Dashboard §2</t>
  </si>
  <si>
    <t xml:space="preserve">Record the vault entry name</t>
  </si>
  <si>
    <t xml:space="preserve">Reviewed analytics</t>
  </si>
  <si>
    <t xml:space="preserve">DAILY ENTRY (Analytics review)</t>
  </si>
  <si>
    <t xml:space="preserve">SEO Clusters for search data</t>
  </si>
  <si>
    <t xml:space="preserve">One row per session, primary tool</t>
  </si>
  <si>
    <t xml:space="preserve">Sent an email campaign / WhatsApp / Telegram / SMS broadcast</t>
  </si>
  <si>
    <t xml:space="preserve">DAILY ENTRY — 'Email campaign sent' or 'WhatsApp / Telegram / SMS sent', How many = messages delivered</t>
  </si>
  <si>
    <t xml:space="preserve">Weekly Pulse (email / WhatsApp-SMS rows)</t>
  </si>
  <si>
    <t xml:space="preserve">Log the same day with the campaign report link</t>
  </si>
  <si>
    <t xml:space="preserve">Posted a job opening</t>
  </si>
  <si>
    <t xml:space="preserve">Job Postings — one row per platform per position</t>
  </si>
  <si>
    <t xml:space="preserve">DAILY ENTRY ('Job post published')</t>
  </si>
  <si>
    <t xml:space="preserve">Close filled roles the same day</t>
  </si>
  <si>
    <t xml:space="preserve">Chased or earned a backlink / reclaimed a mention</t>
  </si>
  <si>
    <t xml:space="preserve">Link Building — one row per link prospect, Status moved as it progresses</t>
  </si>
  <si>
    <t xml:space="preserve">DAILY ENTRY ('Link building / outreach (off-page)')</t>
  </si>
  <si>
    <t xml:space="preserve">Weekly Pulse ('Backlinks gone live')</t>
  </si>
  <si>
    <t xml:space="preserve">Set Date live + Dofollow/Nofollow when it lands; never buy a link</t>
  </si>
  <si>
    <t xml:space="preserve">Need something to write?</t>
  </si>
  <si>
    <t xml:space="preserve">Article Bank — 5,000+ briefs with keywords and an AI prompt per row; filter by Cluster/Difficulty, claim with Owner + Status</t>
  </si>
  <si>
    <t xml:space="preserve">Content Calendar (one row when you publish)</t>
  </si>
  <si>
    <t xml:space="preserve">Keyword Plan, SEO Clusters</t>
  </si>
  <si>
    <t xml:space="preserve">Easy difficulty first; gold flagship rows before anything else</t>
  </si>
  <si>
    <t xml:space="preserve">Set up or changed a posting schedule</t>
  </si>
  <si>
    <t xml:space="preserve">Content Scheduler — one row per platform × cadence × window</t>
  </si>
  <si>
    <t xml:space="preserve">Content Calendar (each published post still gets its row)</t>
  </si>
  <si>
    <t xml:space="preserve">Dashboard (active schedules + coverage)</t>
  </si>
  <si>
    <t xml:space="preserve">Coverage under 100% = the schedule is slipping — fix it before Friday</t>
  </si>
  <si>
    <t xml:space="preserve">EVERY row, whatever it is</t>
  </si>
  <si>
    <t xml:space="preserve">Set BOTH tag columns: Objective (which campaign — honorary outreach, a certification's sales, authority building…) and For (brand) (who it is for — the institute, PCL-AI / PFL-AI / PML-AI, PCI World or Certuvo)</t>
  </si>
  <si>
    <t xml:space="preserve">Objective Performance — results per campaign AND per brand</t>
  </si>
  <si>
    <t xml:space="preserve">An untagged row lands in a red '(no objective set)' / '(no brand set)' line the manager reviews Monday</t>
  </si>
  <si>
    <t xml:space="preserve">YOUR FIRST DAY  (the manager ticks these on START HERE §10)</t>
  </si>
  <si>
    <t xml:space="preserve">1)  Read START HERE top to bottom — especially the Golden Rules and the sharing rules (§9).</t>
  </si>
  <si>
    <t xml:space="preserve">2)  Check your name is on the roster exactly as you will select it in dropdowns.</t>
  </si>
  <si>
    <t xml:space="preserve">3)  Get password-vault access from the manager. Open Accounts Register to see which vault entry each platform uses.</t>
  </si>
  <si>
    <t xml:space="preserve">4)  Optimise your own LinkedIn profile using LinkedIn Playbook step A. Do not send anything yet.</t>
  </si>
  <si>
    <t xml:space="preserve">5)  Read the Message Bank. You may only ever send rows marked Approved — personalised, never pasted blind.</t>
  </si>
  <si>
    <t xml:space="preserve">6)  Log your first 5 researched leads in LinkedIn Outreach and show the manager BEFORE sending any request.</t>
  </si>
  <si>
    <t xml:space="preserve">7)  After the manager reviews your first 3 sent messages, you are live. Follow the daily targets from START HERE §3.</t>
  </si>
  <si>
    <t xml:space="preserve">YOUR EVERY DAY  —  the 20-minute logging habit</t>
  </si>
  <si>
    <t xml:space="preserve">•  Morning (5 min): open Dashboard →  'Follow-ups due today' and your red cells. Clear those first — a due follow-up beats a new lead.</t>
  </si>
  <si>
    <t xml:space="preserve">•  During the day: work in your platforms. Keep LinkedIn Outreach open; a lead takes 30 seconds to log while the profile is in front of you.</t>
  </si>
  <si>
    <t xml:space="preserve">•  Before you stop (15 min): fill DAILY ENTRY — one row per activity type, with counts, minutes and one evidence link. If it is not logged today, it did not happen.</t>
  </si>
  <si>
    <t xml:space="preserve">•  Never: sort a shared sheet, paste whole rows, type over grey or locked cells, send an unapproved message, or contact anyone marked Declined.</t>
  </si>
  <si>
    <t xml:space="preserve">HOW YOUR SCORE WORKS  (Employee Score tab — quality beats volume)</t>
  </si>
  <si>
    <t xml:space="preserve">Lead quality (15)</t>
  </si>
  <si>
    <t xml:space="preserve">Are the leads you research genuinely in-profile (8+ years, right roles)?</t>
  </si>
  <si>
    <t xml:space="preserve">Acceptance rate (20)</t>
  </si>
  <si>
    <t xml:space="preserve">Do your connection requests get accepted? Benchmark: 30%+ is good. Personalisation drives this.</t>
  </si>
  <si>
    <t xml:space="preserve">Reply rate (20)</t>
  </si>
  <si>
    <t xml:space="preserve">Do your messages get replies? Fluent copying of the Message Bank with real personalisation drives this.</t>
  </si>
  <si>
    <t xml:space="preserve">Positive replies (10)</t>
  </si>
  <si>
    <t xml:space="preserve">Interested / info requested / meeting booked.</t>
  </si>
  <si>
    <t xml:space="preserve">Meetings &amp; applications (20)</t>
  </si>
  <si>
    <t xml:space="preserve">The outcomes that matter.</t>
  </si>
  <si>
    <t xml:space="preserve">Downstream results (10)</t>
  </si>
  <si>
    <t xml:space="preserve">Conversions attributed to your leads.</t>
  </si>
  <si>
    <t xml:space="preserve">Compliance (5)</t>
  </si>
  <si>
    <t xml:space="preserve">No over-length messages, no rule breaches. Breaches zero this and flag the manager.</t>
  </si>
  <si>
    <t xml:space="preserve">No grade appears until you have ~20 connections of history — a blank grade means 'not enough data yet', not 'failing'.</t>
  </si>
  <si>
    <t xml:space="preserve">FREQUENTLY ASKED</t>
  </si>
  <si>
    <t xml:space="preserve">A cell went red when I typed a name/platform.</t>
  </si>
  <si>
    <t xml:space="preserve">Red = that exact text is not on the official list, so it would be invisible to every report. Use the dropdown, or fix the spelling.</t>
  </si>
  <si>
    <t xml:space="preserve">I can't type in a cell.</t>
  </si>
  <si>
    <t xml:space="preserve">It is protected on purpose — it is a formula or a manager-owned cell. Nothing is broken. Yellow cells are yours.</t>
  </si>
  <si>
    <t xml:space="preserve">The lead I found shows DUPLICATE.</t>
  </si>
  <si>
    <t xml:space="preserve">Someone already logged them. Ctrl+F the URL, read the earlier row, and do not re-contact — especially if they declined.</t>
  </si>
  <si>
    <t xml:space="preserve">Which platform value do I pick for X?</t>
  </si>
  <si>
    <t xml:space="preserve">Lists tab, column 'Platform logging rule' — every ambiguous case has a written rule (Shorts → YouTube, newsletter issue → LinkedIn Newsletter, etc.).</t>
  </si>
  <si>
    <t xml:space="preserve">I ran out of empty rows.</t>
  </si>
  <si>
    <t xml:space="preserve">Tell the manager — they archive a dated copy monthly and clear logged rows. Never delete rows yourself.</t>
  </si>
  <si>
    <t xml:space="preserve">I made a typo in a logged row.</t>
  </si>
  <si>
    <t xml:space="preserve">Edit the cell to correct it. Never delete rows; disputes are resolved from version history.</t>
  </si>
  <si>
    <t xml:space="preserve">Where do I see how the team is doing?</t>
  </si>
  <si>
    <t xml:space="preserve">Dashboard (whole team), Team Scorecard (per person), Weekly Review (trend). You never type on those pages.</t>
  </si>
  <si>
    <t xml:space="preserve">Someone asked me to promise them a certification.</t>
  </si>
  <si>
    <t xml:space="preserve">Never. Read the Golden Rules — no outcome promises, ever. Report the conversation to the manager.</t>
  </si>
  <si>
    <t xml:space="preserve">WORKED EXAMPLES  —  what a good row looks like on each log</t>
  </si>
  <si>
    <t xml:space="preserve">These used to sit on the first row of each log as an example to delete. Typing over one instead of deleting it lost the work from every report, so the logs now start empty and the examples live here, where nothing can be typed over them.</t>
  </si>
  <si>
    <t xml:space="preserve">Date: 2026-08-17 00:00:00  ·  Your name: Employee 1  ·  Platform: LinkedIn Sales Navigator  ·  What kind of work: Lead researched (Sales Navigator)  ·  What exactly did you do?: Built a list of project controls managers in the UK rail sector  ·  How many: 30  ·  Minutes spent: 60  ·  Link / proof: [Sales Nav list link]</t>
  </si>
  <si>
    <t xml:space="preserve">Date: 2026-08-17 00:00:00  ·  Your name: Employee 1  ·  Platform: LinkedIn Personal Profile  ·  What kind of work: Connection request sent  ·  What exactly did you do?: Sent connection requests with a personal line from each profile  ·  How many: 20  ·  Minutes spent: 45  ·  Link / proof: logged in LinkedIn Outreach tab</t>
  </si>
  <si>
    <t xml:space="preserve">Date: 2026-08-17 00:00:00  ·  Your name: Employee 1  ·  Platform: Medium  ·  What kind of work: Post / content published  ·  What exactly did you do?: Published the article on cost control mistakes, canonical set to our site  ·  How many: 1  ·  Minutes spent: 90  ·  Link / proof: [article URL]</t>
  </si>
  <si>
    <t xml:space="preserve">Date: 2026-08-17 00:00:00  ·  Employee: Employee 1  ·  Job title: Project Controls Manager  ·  Country: United Kingdom  ·  Lead segment: Project Controls Manager  ·  Sales Nav list: PC Managers - UK  ·  Years exp.: 14  ·  Personal line used (from their profile): Led cost control on the [X] rail upgrade - mentioned it in her post last week</t>
  </si>
  <si>
    <t xml:space="preserve">Plan date: 2026-08-17 00:00:00  ·  Employee: Employee 1  ·  Platform: LinkedIn Company Page  ·  Content type: Carousel  ·  Topic / title: 5 cost-control mistakes that kill a project schedule  ·  Objective: Authority &amp; Entity Building  ·  Hook / first line: Most schedule slips are visible in the cost report 6 weeks before anyone admits it.  ·  Call to action: Read the full PCI guide - link in comments</t>
  </si>
  <si>
    <t xml:space="preserve">Date: 2026-08-17 00:00:00  ·  Employee: Employee 1  ·  Platform / channel: Quora  ·  Organisation or community: Quora - Project Management topic  ·  Type: Community / Group  ·  Contact name: -  ·  Contact role: -  ·  URL of thread / profile: [question URL]</t>
  </si>
  <si>
    <t xml:space="preserve">Date opened: 2026-08-17 00:00:00  ·  Owner: Employee 1  ·  Type: Employer / Enterprise  ·  Country: United Kingdom  ·  Contact name: A. Sample  ·  Contact role: Head of PMO  ·  LinkedIn / URL: [LinkedIn URL]  ·  Why them (the fit): 300+ project controls staff, no internal credentialing route, actively hiring planners</t>
  </si>
  <si>
    <t xml:space="preserve">Date posted: 2026-08-17 00:00:00  ·  Posted by: Employee 1  ·  Position title: Regional Marketing Executive (Gulf)  ·  Position type: Marketing  ·  For (brand): PCI AI - Institute (umbrella)  ·  Platform: LinkedIn Company Page  ·  Country / region: UAE + Gulf  ·  Job post URL: [post URL]</t>
  </si>
  <si>
    <t xml:space="preserve">Date: 2026-08-17 00:00:00  ·  Employee: Employee 1  ·  Tactic: Unlinked mention reclaimed  ·  Target site / domain: pmworldjournal.com  ·  Their page URL: [article that mentions PCI]  ·  Our target URL: https://projectcontrolsinstitute.org/  ·  Contact / route: editor email  ·  Anchor text (planned): Project Controls Institute</t>
  </si>
  <si>
    <t xml:space="preserve">Platform: LinkedIn Company Page  ·  For (brand): PCI AI - Institute (umbrella)  ·  Objective: Content &amp; SEO Growth  ·  Cadence: 3x Weekly  ·  Posts per cycle: 1  ·  Content format: Single image  ·  Scheduling tool: Native scheduler  ·  Start date: 2026-08-17 00:00:00</t>
  </si>
  <si>
    <t xml:space="preserve">Start date: 2026-08-17 00:00:00  ·  Owner: Employee 1  ·  Channel / platform: LinkedIn Personal Profile  ·  Variant A: Generic note: role and company mentioned  ·  Variant B: Specific note: their project type mentioned  ·  Metric being judged: Acceptance rate  ·  Sample A: 100  ·  Result A: 24</t>
  </si>
  <si>
    <t xml:space="preserve">Landing page URL: https://projectcontrolsinstitute.org/honorary-certification  ·  Source: linkedin  ·  Medium: social  ·  Campaign: honorary-aug26  ·  Content: connection-message  ·  Date: 2026-08-17 00:00:00</t>
  </si>
  <si>
    <t xml:space="preserve">GROWTH PLAYBOOK  —  the techniques, in working detail</t>
  </si>
  <si>
    <t xml:space="preserve">Each technique: why it works, the exact steps, cadence, the number that proves it is working, and the mistake that gets accounts banned or rankings burned. Every step logs into the sheet named in the last column.</t>
  </si>
  <si>
    <t xml:space="preserve">Technique</t>
  </si>
  <si>
    <t xml:space="preserve">Why it works</t>
  </si>
  <si>
    <t xml:space="preserve">Exactly how — numbered steps</t>
  </si>
  <si>
    <t xml:space="preserve">Cadence</t>
  </si>
  <si>
    <t xml:space="preserve">KPI that proves it</t>
  </si>
  <si>
    <t xml:space="preserve">Logs into</t>
  </si>
  <si>
    <t xml:space="preserve">1. SEO content clusters (pillar + spokes)</t>
  </si>
  <si>
    <t xml:space="preserve">Google ranks depth, not scattered posts. One pillar page per money topic ('project controls certification', 'earned value management') with 6-10 supporting articles all linking back to it makes PCI the topical authority.</t>
  </si>
  <si>
    <t xml:space="preserve">1) Pick the cluster in SEO Clusters — pillar phrase + 8 supporting questions people search.  2) Write the pillar (2,500+ words, answers the whole topic, cites standards).  3) One supporting article per week answering ONE question, linking UP to the pillar with exact-phrase anchor.  4) Interlink siblings.  5) Add FAQ blocks with the literal question as a heading.  6) Track impressions/clicks/position monthly from Search Console into SEO Clusters.</t>
  </si>
  <si>
    <t xml:space="preserve">1 pillar / month; 1-2 spokes / week</t>
  </si>
  <si>
    <t xml:space="preserve">Search Console: position for the pillar phrase; clicks/month</t>
  </si>
  <si>
    <t xml:space="preserve">2. E-E-A-T authority signals</t>
  </si>
  <si>
    <t xml:space="preserve">Google's quality systems reward demonstrated Experience, Expertise, Authority, Trust — critical for an education brand ranked among established bodies.</t>
  </si>
  <si>
    <t xml:space="preserve">1) Every article carries a named author with credentials and a bio page.  2) Author bios link to their LinkedIn and publications.  3) Cite primary sources (standards, published data) — never invent numbers.  4) Keep an About/Governance page path from every article.  5) Get authors quoted elsewhere (see technique 4) and link those mentions back to the bio.</t>
  </si>
  <si>
    <t xml:space="preserve">Continuous — a rule, not a task</t>
  </si>
  <si>
    <t xml:space="preserve">Branded-search volume; author-name searches</t>
  </si>
  <si>
    <t xml:space="preserve">3. Answer-engine optimisation (AEO) — being the cited answer</t>
  </si>
  <si>
    <t xml:space="preserve">AI answers (Google AI Overviews, ChatGPT, Perplexity) are a fast-growing discovery surface, and the traffic they send arrives with the question already framed — treat published conversion multiples as vendor marketing until you measure your own in GA4. The pipelines differ: ChatGPT retrieves from Bing's index, Perplexity crawls itself, AI Overviews uses Google — each needs its own work. The pattern that repeats across cited pages is a 2-3 sentence direct answer in the opening.</t>
  </si>
  <si>
    <t xml:space="preserve">1) robots.txt: explicitly allow GPTBot, OAI-SearchBot, PerplexityBot, ClaudeBot, Google-Extended (check the CDN/WAF is not blocking them).  2) Verify the domain in Bing Webmaster Tools + enable IndexNow — that is the ChatGPT pipeline.  3) Restructure the top 30 pages: question-form H2s with a 2-3 sentence answer capsule directly under each, then depth; add FAQ blocks and comparison tables.  4) Put one cited statistic in every major section — and publish original data so PCI becomes the source others cite.  5) Off-page is most of the battle: get PCI named in the pages the engines already cite (certification listicles, Reddit/Quora threads, trade-press roundups) — pitch inclusion into existing ranking articles before writing new ones.  6) Keep entity facts identical across the site, Wikidata, Crunchbase, LinkedIn, GBP.  7) Monthly: run the 20-prompt audit; log which domains get cited; target them.</t>
  </si>
  <si>
    <t xml:space="preserve">5 pages restructured / month + monthly audit</t>
  </si>
  <si>
    <t xml:space="preserve">Brand mention rate across 20 prompts; AI-referral sessions in GA4</t>
  </si>
  <si>
    <t xml:space="preserve">SEO Clusters / Experiments</t>
  </si>
  <si>
    <t xml:space="preserve">4. Digital PR &amp; backlink earning (post-HARO stack)</t>
  </si>
  <si>
    <t xml:space="preserve">Links and mentions from real publications remain the strongest ranking and AI-citation input. HARO is dead (shut Dec 2024); the working 2026 stack is journalist-request services + contributed articles + podcast guesting + one quarterly data study.</t>
  </si>
  <si>
    <t xml:space="preserve">1) Build a one-page expert kit per spokesperson (bio, credentials, 5 angles, headshot).  2) Subscribe: Source of Sources + Help a B2B Writer (free), Qwoted / Featured, ResponseSource for UK press; monitor #journorequest on X and Bluesky twice daily.  3) Answer only on-expertise queries within 2 hours: 80-120 words, data-led, quote-ready.  4) Publish one original data study per quarter (salary survey, AI-adoption survey) — the single best link magnet — and pitch it to the trade press on the PR &amp; Target Directory tab.  5) One contributed article and one podcast pitch per month from the same tab.  6) Every placement goes on an 'As featured in' page (E-E-A-T + AI-citation asset).  7) Never pay for links; never mass-pitch off-topic — accounts get deprioritised.</t>
  </si>
  <si>
    <t xml:space="preserve">3-5 responses / week; monthly article + podcast; quarterly study</t>
  </si>
  <si>
    <t xml:space="preserve">Linked placements / month; referring domains; AI-answer brand mentions</t>
  </si>
  <si>
    <t xml:space="preserve">5. LinkedIn organic engine (2026 mechanics)</t>
  </si>
  <si>
    <t xml:space="preserve">The decision-makers are here, but the algorithm has changed: personal profiles reach several times what company pages do on identical content (published estimates cluster around 5-10x; measure your own), document/carousel posts lead engagement, dwell time (15+ seconds of reading) is the top ranking signal, and external links in the post body still suppress reach.</t>
  </si>
  <si>
    <t xml:space="preserve">1) Put 70% of effort behind 2-3 named staff profiles; the company page is the archive/credibility layer that reshares people.  2) Weekly per profile: one document/carousel (exam tips, salary data), one short native video (under 90s), one text story — written for dwell: strong first two lines, line-broken body, a chart screenshot.  3) Comment meaningfully on 15 target-audience posts daily BEFORE posting.  4) Links go in the first comment or profile — never the post body.  5) Reply to every comment within 60 minutes of posting (first-hour velocity gates reach).  6) Reshares from colleagues staggered, not simultaneous — identical simultaneous reposts suppress all copies.  7) Outreach only through the approved message system; never automate — engagement pods and AI-comment tools are detected and reach-penalised.</t>
  </si>
  <si>
    <t xml:space="preserve">Daily comments; 3 posts / week / profile; fortnightly newsletter</t>
  </si>
  <si>
    <t xml:space="preserve">Member reach per post; acceptance %; reply %; newsletter subscribers</t>
  </si>
  <si>
    <t xml:space="preserve">Content Calendar + LinkedIn Outreach</t>
  </si>
  <si>
    <t xml:space="preserve">6. Community-led growth (answer first, never spam)</t>
  </si>
  <si>
    <t xml:space="preserve">Quora, Reddit, Planning Planet, PMI Community, Stack Exchange rank in Google for years and reach practitioners directly. One good answer works forever; one spammy answer burns the account and the brand.</t>
  </si>
  <si>
    <t xml:space="preserve">1) Pick 2 communities per person, build real profiles (disclose PCI affiliation).  2) Answer the question COMPLETELY first; PCI gets one contextual mention only where genuinely relevant — max 1 link per 5 answers on Reddit, none on Stack Exchange.  3) Target questions that already rank in Google (search the question first).  4) 3-5 quality answers/week per person beats 20 thin ones.  5) Log every answer in Community &amp; PR with the thread URL.  6) Read each community's self-promotion rules before the first post — bans are permanent.</t>
  </si>
  <si>
    <t xml:space="preserve">3-5 answers / person / week</t>
  </si>
  <si>
    <t xml:space="preserve">Answer views, upvotes, referral sessions in GA4</t>
  </si>
  <si>
    <t xml:space="preserve">7. Syndication waterfall (one asset, many surfaces — canonicals verified)</t>
  </si>
  <si>
    <t xml:space="preserve">Every original article can reach several extra audiences without duplicate-content damage — IF each platform's canonical reality is respected. Verified 2026: Medium, DEV and Hashnode support canonicals; Substack and LinkedIn Articles do NOT.</t>
  </si>
  <si>
    <t xml:space="preserve">1) Publish the original on the website first; allow 2-10 days and verify it is indexed before syndicating.  2) Medium: use the Import tool — it sets the canonical to the original automatically.  3) LinkedIn Articles: 300-word excerpt + 'read the full analysis' link — never the full piece (no canonical support).  4) Substack: native newsletter framing + link only — never paste the full post (no canonical; the copy can outrank your site).  5) Slides to SlideShare; a 60-second summary to Shorts; an audio take to the podcast.  6) Each copy = its own Content Calendar row, status Repurposed, linking the original; plan the waterfall in the 'Repurpose to' column at writing time.  7) If a syndicated copy outranks the original, strengthen internal links to the original or request removal.</t>
  </si>
  <si>
    <t xml:space="preserve">Top 2 posts / month</t>
  </si>
  <si>
    <t xml:space="preserve">Referral sessions per surface; original URL keeps the ranking</t>
  </si>
  <si>
    <t xml:space="preserve">Content Calendar / Publishing Plan</t>
  </si>
  <si>
    <t xml:space="preserve">8. Webinar → content engine</t>
  </si>
  <si>
    <t xml:space="preserve">One monthly webinar produces the month's best content and the warmest leads: registrants are self-qualified by topic.</t>
  </si>
  <si>
    <t xml:space="preserve">1) Monthly topic from the best-performing cluster.  2) Deliver on Zoom Webinars; list on Eventbrite/Luma/Meetup + LinkedIn Event.  3) UTM every registration link.  4) Replay to YouTube; cut 3-5 Shorts; write the recap article (technique 7 waterfall).  5) Registrants enter the ESP nurture sequence; attendees get the certification next-step email within 24h.  6) Every speaker invitation logged in Partnership Pipeline.</t>
  </si>
  <si>
    <t xml:space="preserve">Monthly</t>
  </si>
  <si>
    <t xml:space="preserve">Registrants, attendance %, replay views, applications started</t>
  </si>
  <si>
    <t xml:space="preserve">Partnership Pipeline + Content Calendar</t>
  </si>
  <si>
    <t xml:space="preserve">9. Email nurture (the owned list)</t>
  </si>
  <si>
    <t xml:space="preserve">The only audience no algorithm can take away, and the highest-converting surface for a considered purchase like certification.</t>
  </si>
  <si>
    <t xml:space="preserve">1) One lead magnet per certification (syllabus PDF, formula sheet, salary guide) behind a form.  2) Welcome sequence: 5 emails over 2 weeks — value, value, story, proof, ask.  3) Fortnightly newsletter after that: one insight, one resource, one next step.  4) Every send is one Email Marketing (ESP) row in DAILY ENTRY.  5) Consent only — record lawful basis at capture; unsubscribe honoured same day.</t>
  </si>
  <si>
    <t xml:space="preserve">Fortnightly sends; sequences always-on</t>
  </si>
  <si>
    <t xml:space="preserve">List growth/month, open %, click %, applications from email</t>
  </si>
  <si>
    <t xml:space="preserve">DAILY ENTRY + UTM Builder</t>
  </si>
  <si>
    <t xml:space="preserve">10. Digital badge loop (Credly)</t>
  </si>
  <si>
    <t xml:space="preserve">Every certified professional who shares a verifiable badge markets to their whole network with third-party credibility — near-zero cost, compounds with every cohort.</t>
  </si>
  <si>
    <t xml:space="preserve">1) Issue every credential as a Credly badge automatically on conferral.  2) Prompt shares to LinkedIn in the conferral email (one click).  3) Repost great badge-shares from the company page (with permission).  4) Track share-rate; a shared badge is a logged Engagement.</t>
  </si>
  <si>
    <t xml:space="preserve">Automatic per conferral; monthly share-rate review</t>
  </si>
  <si>
    <t xml:space="preserve">Badge share rate; referral traffic from credly.com</t>
  </si>
  <si>
    <t xml:space="preserve">Platform Setup + DAILY ENTRY</t>
  </si>
  <si>
    <t xml:space="preserve">11. Directories, citations &amp; reviews</t>
  </si>
  <si>
    <t xml:space="preserve">Consistent entity citations (name-address-site) across credible directories underpin the knowledge panel and AI-engine trust; course directories add referral leads directly.</t>
  </si>
  <si>
    <t xml:space="preserve">1) Complete Google Business Profile + Bing Places with identical details.  2) List courses on findcourses/coursetakers-type aggregators (UK/US/Gulf).  3) CPD directories where factually eligible — never claim accreditation that does not exist.  4) Invite genuinely satisfied certified professionals to Trustpilot — never incentivised, never gated.  5) Keep Crunchbase/Wikidata facts current.</t>
  </si>
  <si>
    <t xml:space="preserve">One-time setup + quarterly verification</t>
  </si>
  <si>
    <t xml:space="preserve">Citation consistency; referral sessions from directories</t>
  </si>
  <si>
    <t xml:space="preserve">Platform Setup + QA &amp; Compliance</t>
  </si>
  <si>
    <t xml:space="preserve">12. YouTube: Shorts discover, long-form converts (2026)</t>
  </si>
  <si>
    <t xml:space="preserve">The Dec 2025 algorithm shift cut long-form home-feed exposure sharply; Shorts are the discovery front door while long-form lives on search intent. Both feed Google's video results and AI-engine video citations.</t>
  </si>
  <si>
    <t xml:space="preserve">1) Long-form targets typed searches with title-match ('PCL-AI exam: what to expect', 'Primavera P6 vs AI scheduling tools') — check autocomplete first.  2) Answer in the first 30 seconds, then depth; chapters + accurate transcripts.  3) Cut 3-5 Shorts from every long-form video: one exam question in 45s, salary stat of the week, a sharp take.  4) Cadence beats polish: one long-form / week + 3 Shorts / week beats one cinematic video a month.  5) End screens, pinned comments and description UTMs route to the matching cluster page or Certuvo.  6) Never buy subscribers; never delete old videos (age helps search).</t>
  </si>
  <si>
    <t xml:space="preserve">1 long-form / week + 3 Shorts / week</t>
  </si>
  <si>
    <t xml:space="preserve">Search-sourced views %; Shorts-to-subscriber rate; site sessions</t>
  </si>
  <si>
    <t xml:space="preserve">13. Measurement discipline</t>
  </si>
  <si>
    <t xml:space="preserve">Growth work without attribution becomes opinion. Everything above survives only if the numbers are trustworthy.</t>
  </si>
  <si>
    <t xml:space="preserve">1) Every external link in outreach, email, webinars and directories carries a UTM from the UTM Builder — no exceptions.  2) Weekly: Search Console queries → update SEO Clusters positions.  3) Weekly: GA4 acquisition by channel → note in Weekly Review.  4) Monthly: Channel Costs updated; cost-per-meeting reviewed on Dashboard §8.  5) Kill or fix any channel with zero results after 8 honest weeks — the Experiments tab decides, not opinion.</t>
  </si>
  <si>
    <t xml:space="preserve">Weekly reviews; monthly costs</t>
  </si>
  <si>
    <t xml:space="preserve">Cost per meeting; per-channel sessions and conversions</t>
  </si>
  <si>
    <t xml:space="preserve">UTM Builder + Weekly Review</t>
  </si>
  <si>
    <t xml:space="preserve">14. Entity authority — how AI engines rate an institution (researched)</t>
  </si>
  <si>
    <t xml:space="preserve">AI engines cite entities they can verify, not pages that merely rank: 77% of AI-cited URLs sit OUTSIDE the organic top 10; branded mentions correlate 3x more with AI visibility than backlinks (0.664 vs 0.218); matched profiles across LinkedIn / Crunchbase / org databases give roughly a 3x citation lift. The scoreboard is the Google Knowledge Panel.</t>
  </si>
  <si>
    <t xml:space="preserve">1) Entity graph first: entity home page + EducationalOrganization JSON-LD + sameAs to every profile + a complete Wikidata record (with ISNI / Crunchbase IDs).  2) Publish all three credentials to the Credential Engine Registry (free) and email CareerOneStop's Certification Finder — the machine-readable, government-consumed sources of 'this credential is real', both syndicated by API.  3) Deepen third-party reviews (Trustpilot / Coursecheck / G2) with volume and recency — review profiles roughly 3x ChatGPT presence; on-site star markup for yourself is banned.  4) Sustain Reddit and community answers — Reddit is the single most-cited domain across AI engines.  5) Earn branded editorial mentions over link-building.  6) Feed Bing (Webmaster Tools + IndexNow) — Bing's index is ChatGPT Search's retrieval layer.  7) Keep the site server-rendered, redirect-clean and open to CCBot / OAI-SearchBot / Claude-SearchBot / PerplexityBot; verify Common Crawl inclusion (CCBot runs no JavaScript).  8) Ship Course List + EducationalOccupationalCredential markup (the old Course Info rich result is retired — skip it).  9) One canonical name, address and description on every profile in this workbook — inconsistency fragments the entity.  10) Gulf: /en/ and /ar/ paths with ar-SA / ar-AE hreflang and genuinely written Arabic credential pages (~80% of Saudi commercial queries are Arabic-first).</t>
  </si>
  <si>
    <t xml:space="preserve">Entity graph once + quarterly audit; reviews and mentions continuous</t>
  </si>
  <si>
    <t xml:space="preserve">Knowledge Panel live and claimed; brand-mention rate in the 20-prompt AI audit</t>
  </si>
  <si>
    <t xml:space="preserve">Platform Setup + PR &amp; Target Directory</t>
  </si>
  <si>
    <t xml:space="preserve">15. What NOT to do — dead and dangerous tactics (verified 2026)</t>
  </si>
  <si>
    <t xml:space="preserve">Half of 'SEO tips' lists still circulate tactics that now range from useless to penalty-inducing. This row exists so nobody on the team wastes a week on them.</t>
  </si>
  <si>
    <t xml:space="preserve">DEAD: the original HARO/Connectively (shut Dec 2024; brand since relaunched under Featured.com — use the technique-4 stack). Article directories and bulk PDF-submission lists (classed as link spam). Web 2.0 blog networks. llms.txt files (evidence-negative; Google confirmed no support).  DANGEROUS: paid links and link schemes; engagement pods and AI-comment tools on LinkedIn (detected, reach-penalised); identical answers pasted across Reddit threads (shadowban); undisclosed brand advocacy in communities (FTC fake-endorsement rule); incentivised or gated reviews; AI-generated thin content at scale (exactly what 2025-26 core updates demote); automating LinkedIn outreach (account bans).</t>
  </si>
  <si>
    <t xml:space="preserve">Standing rule — review quarterly</t>
  </si>
  <si>
    <t xml:space="preserve">Zero penalties, zero banned accounts</t>
  </si>
  <si>
    <t xml:space="preserve">16. Free publishing &amp; news pipeline (researched)</t>
  </si>
  <si>
    <t xml:space="preserve">An institution earns authority by being findable in educational libraries, citable with DOIs, and corroborated by indexed news — all of which exists free. AI engines read indexed third-party references; a release's links are nofollow by Google policy, so the value is corroboration, never link equity.</t>
  </si>
  <si>
    <t xml:space="preserve">1) Every PCI framework/whitepaper gets a DOI on Zenodo under named authors (cite the DOI in articles).  2) One CC-licensed exam-prep primer per quarter to OER Commons + MERLOT.  3) One practical article per quarter to TrainingZone/HRZone (UK L&amp;D angle), on top of the eLearning Industry / Training Industry cadence.  4) Guest posts from the PR &amp; Target Directory 'Guest publications (PM)' rows — one per month across the team.  5) News: publish on the own-site newsroom first (NewsArticle schema), then PRLog (free, always) and openPR (free, 1 per 30 days); paid EIN Presswire only for launches that justify $149.  6) The Conversation only via university-affiliated authors (adjunct/honorary roles qualify) — route it through honorary fellows in academia.  7) Institutional endgame: the ISO/IEC 17024 accreditation row on PR &amp; Target Directory is leadership's — marketing's job is making every existing proof visible.</t>
  </si>
  <si>
    <t xml:space="preserve">Monthly guest post; quarterly primer + DOI; releases as news happens</t>
  </si>
  <si>
    <t xml:space="preserve">Indexed mentions on non-PCI domains (search the brand monthly); DOI citations</t>
  </si>
  <si>
    <t xml:space="preserve">Content Calendar + Community &amp; PR</t>
  </si>
  <si>
    <t xml:space="preserve">17. Original research &amp; data studies — the link magnet</t>
  </si>
  <si>
    <t xml:space="preserve">Nothing earns links and press like data nobody else has. An annual 'State of Project Controls &amp; AI' survey makes PCI the cited source instead of the citer.</t>
  </si>
  <si>
    <t xml:space="preserve">1) 10-question survey (salary, AI adoption, skills gaps) to the community, email list and LinkedIn.  2) Partners push it to reach 300+ responses (give them early access as the incentive).  3) Publish the report with named findings, charts and a Zenodo DOI.  4) Pitch individual statistics to trade press; cite the stats in every journalist-request answer.  5) Refresh annually — the '2027 edition' earns links all over again.</t>
  </si>
  <si>
    <t xml:space="preserve">Annual flagship + quarterly one-question pulses</t>
  </si>
  <si>
    <t xml:space="preserve">Backlinks + citations to the report (check monthly)</t>
  </si>
  <si>
    <t xml:space="preserve">18. Free tools &amp; calculators</t>
  </si>
  <si>
    <t xml:space="preserve">Tool SERPs convert and rank: an EVM calculator, float calculator or exam-readiness quiz earns links, emails and daily return visits.</t>
  </si>
  <si>
    <t xml:space="preserve">1) Build one tool per quarter. Pick it from the Keyword Plan: filter Intent to Informational and read the 'Asset to build' column — anything that names a calculator, quiz or checker is a tool brief (start: the Certuvo question bank, a P1 keyword).  2) Each tool = its own landing page with schema, a results-share CTA and an email-capture on results.  3) Log the launch in Content Calendar; submit to relevant tool directories.  4) Internal-link every related article to its tool.</t>
  </si>
  <si>
    <t xml:space="preserve">One tool per quarter</t>
  </si>
  <si>
    <t xml:space="preserve">Tool sessions + emails captured per month</t>
  </si>
  <si>
    <t xml:space="preserve">19. Arabic &amp; Gulf localisation</t>
  </si>
  <si>
    <t xml:space="preserve">The Gulf audience searches and scrolls in Arabic too. Localised pages and captions compound the KSA/UAE advantage no global competitor bothers to build.</t>
  </si>
  <si>
    <t xml:space="preserve">1) Translate the Gulf landing pages (Dubai / KSA / Qatar keyword rows) with a native speaker — never machine-only.  2) hreflang tags between English and Arabic versions.  3) Arabic captions on Instagram, TikTok and Snapchat posts during Gulf campaigns.  4) Arabic WhatsApp reminder templates (consented contacts).  5) Post in Gulf working hours (Sun-Thu, GST).</t>
  </si>
  <si>
    <t xml:space="preserve">Localise one page cluster per month during Gulf pushes</t>
  </si>
  <si>
    <t xml:space="preserve">Gulf organic sessions + Arabic-page conversions</t>
  </si>
  <si>
    <t xml:space="preserve">Content Calendar + SEO Clusters</t>
  </si>
  <si>
    <t xml:space="preserve">20. Internal linking architecture</t>
  </si>
  <si>
    <t xml:space="preserve">Links you own are free authority: pillars rank because spokes vote for them. Orphan pages rank for nothing.</t>
  </si>
  <si>
    <t xml:space="preserve">1) Every new spoke links UP to its pillar (exact-phrase anchor) and across to 2 siblings.  2) Money pages (certification landing pages) get a link from every top-traffic article.  3) Quarterly crawl (Search Console + a crawler) to find and fix orphan pages.  4) Breadcrumbs with BreadcrumbList schema site-wide.</t>
  </si>
  <si>
    <t xml:space="preserve">Rule on every publish + quarterly crawl</t>
  </si>
  <si>
    <t xml:space="preserve">Zero orphans; money-page positions rising</t>
  </si>
  <si>
    <t xml:space="preserve">21. Employee advocacy &amp; social-proof flywheel</t>
  </si>
  <si>
    <t xml:space="preserve">Company pages reach roughly 2-5% of followers; personal profiles reach several times that (see technique 5 — measure your own before quoting a multiple). Every certified candidate is a broadcast moment waiting to be asked.</t>
  </si>
  <si>
    <t xml:space="preserve">1) Every Company Page post is reshared by each team member with their OWN one-line take within 24h.  2) Every new certificate triggers the ask: Credly share to LinkedIn + a review (Trustpilot/Coursecheck) + a testimonial quote.  3) Testimonial bank grows monthly; rotate fresh quotes onto landing pages.  4) Leaders post 2x/week in their own voice — the institute's humans outrank its logo.</t>
  </si>
  <si>
    <t xml:space="preserve">Reshare within 24h, always; asks in the completion flow</t>
  </si>
  <si>
    <t xml:space="preserve">Employee-driven reach share; new testimonials per month</t>
  </si>
  <si>
    <t xml:space="preserve">Content Calendar + QA &amp; Compliance</t>
  </si>
  <si>
    <t xml:space="preserve">22. Programmatic geo × role landing pages (with guardrail)</t>
  </si>
  <si>
    <t xml:space="preserve">The Keyword Plan's geo and role rows multiply: 'planning engineer certification' x 'Dubai / KSA / UK / India' — but ONLY with genuinely local substance, or it is the exact thin-content spam the 2025-26 core updates demote.</t>
  </si>
  <si>
    <t xml:space="preserve">1) One template with real local content per page: salary data, market context, local employers, currency, testimonials from that market.  2) Build only pages backed by a Keyword Plan row — no keyword, no page.  3) Ship in batches of 10; watch indexation in Search Console for 30 days before the next batch.  4) Any page Google won't index or that reads templated: rewrite or noindex — never leave thin pages live.</t>
  </si>
  <si>
    <t xml:space="preserve">One 10-page batch per quarter, indexation-gated</t>
  </si>
  <si>
    <t xml:space="preserve">Geo-page impressions + conversions; 100% indexation rate</t>
  </si>
  <si>
    <t xml:space="preserve">SEO Clusters + Content Calendar</t>
  </si>
  <si>
    <t xml:space="preserve">23. Off-page SEO — the link engine (guardrailed)</t>
  </si>
  <si>
    <t xml:space="preserve">Referring domains are the strongest off-page ranking signal a new domain can earn, and for AI engines every credible link is one more corroborating source. This technique turns the linkable assets (research report, tools, guides) into a systematic weekly link programme instead of hoping.</t>
  </si>
  <si>
    <t xml:space="preserve">1) Quarterly competitor backlink gap: list who links to AACE, Project Control Academy, EVMi and projectcontrolsinstitute.com but not to us (free: their public mention SERPs + Ahrefs/Semrush free webmaster tiers on our own domain) — every gap is a prospect row in Link Building.  2) Monthly unlinked-mention reclaim: search the brand names in quotes; every mention without a link gets a polite ask — the easiest links that exist.  3) Resource-page + broken-link outreach: university careers pages, PM resource lists, association link pages — pitch the research report, calculators and guides as the replacement or addition.  4) Every guest post, journalist quote, podcast appearance and directory listing from the other techniques gets its own Link Building row — one system of record for off-page.  5) Anchors natural: brand or bare URL for most links; exact-match keywords sparingly.  6) NEVER: paid links, PBNs, bulk reciprocal swaps, comment/forum spam, fiverr link gigs — that is the link spam Google's SpamBrain demotes, and it burns the domain permanently.  7) Weekly rhythm: 10 new prospects logged, 5 outreach emails, follow-ups cleared; log the day's work in DAILY ENTRY as 'Link building / outreach (off-page)'.</t>
  </si>
  <si>
    <t xml:space="preserve">Weekly: 10 prospects, 5 outreach; monthly mention-reclaim; quarterly gap analysis</t>
  </si>
  <si>
    <t xml:space="preserve">Referring domains trend (Search Console links report + 'Earned - live' rows)</t>
  </si>
  <si>
    <t xml:space="preserve">PLATFORM GUIDE  —  how to use every platform, step by step</t>
  </si>
  <si>
    <t xml:space="preserve">One row per platform, the whole estate. Account setup lives on Platform Setup (column E); this sheet is the WEEKLY PLAY once the account exists — what to do, how often, and the number that proves it is working. Identity columns update from Platform Setup automatically. Gold rows are the top-10 value platforms: if time is short, work this sheet top rank first.</t>
  </si>
  <si>
    <t xml:space="preserve">Platform</t>
  </si>
  <si>
    <t xml:space="preserve">Area</t>
  </si>
  <si>
    <t xml:space="preserve">Priority</t>
  </si>
  <si>
    <t xml:space="preserve">Value rank</t>
  </si>
  <si>
    <t xml:space="preserve">Strongest in (countries)</t>
  </si>
  <si>
    <t xml:space="preserve">What it's for (logging rule)</t>
  </si>
  <si>
    <t xml:space="preserve">How to use it — step by step</t>
  </si>
  <si>
    <t xml:space="preserve">Time / week</t>
  </si>
  <si>
    <t xml:space="preserve">One row per PAGE post. A reshare from a personal profile is logged on LinkedIn Personal Profile, not here.</t>
  </si>
  <si>
    <t xml:space="preserve">1) 3 posts/week from Content Calendar (carousel, credential story, poll). 2) Reply to every comment within 60 minutes of posting (first-hour velocity gates reach). 3) Reshare each post from personal profiles next morning. 4) Log each post in Content Calendar with URL.</t>
  </si>
  <si>
    <t xml:space="preserve">Follower growth + engagement rate per post</t>
  </si>
  <si>
    <t xml:space="preserve">3 h</t>
  </si>
  <si>
    <t xml:space="preserve">All outreach (connect / message / follow-up) logs here. There is no plain 'LinkedIn'.</t>
  </si>
  <si>
    <t xml:space="preserve">1) Work the daily targets: research leads, send personalised connects, message accepted ones (Message Bank approved text only). A FREE LinkedIn account allows only a handful of personalised connection notes per month — check the current cap on the account before planning the week; Premium/Sales Navigator seats are what make the note-led targets reachable. 2) Work the daily engagement target from START HERE §3 (15 likes + comments on other people's posts), of which at least 5 are substantive comments on prospect posts. 3) Log every touch in LinkedIn Outreach same day.</t>
  </si>
  <si>
    <t xml:space="preserve">Acceptance % and reply % (Dashboard §3)</t>
  </si>
  <si>
    <t xml:space="preserve">5 h/day team-wide</t>
  </si>
  <si>
    <t xml:space="preserve">Lead research only.</t>
  </si>
  <si>
    <t xml:space="preserve">1) Build one saved search per segment (Lead Segment list). 2) Pull 30 qualified leads/day per person into LinkedIn Outreach with the why-them note. 3) Refresh saved-search alerts each Monday.</t>
  </si>
  <si>
    <t xml:space="preserve">Qualified leads logged/day vs target</t>
  </si>
  <si>
    <t xml:space="preserve">1 h/day</t>
  </si>
  <si>
    <t xml:space="preserve">Only items made in the Write-article editor. Newsletter issues go to LinkedIn Newsletter.</t>
  </si>
  <si>
    <t xml:space="preserve">1) One article/month per named leader (repurpose a Website/Blog original, canonical to site). 2) 1,200+ words, credential CTA at the end. 3) Log in Content Calendar as Repurposed.</t>
  </si>
  <si>
    <t xml:space="preserve">Article views + profile visits</t>
  </si>
  <si>
    <t xml:space="preserve">2 h/month</t>
  </si>
  <si>
    <t xml:space="preserve">Newsletter issues win over LinkedIn Articles.</t>
  </si>
  <si>
    <t xml:space="preserve">1) One issue every fortnight from the Company Page. 2) Subject = a question practitioners ask (steal from Keyword Plan Easy queries). 3) End every issue with one credential CTA.</t>
  </si>
  <si>
    <t xml:space="preserve">Subscriber growth per issue</t>
  </si>
  <si>
    <t xml:space="preserve">2 h/fortnight</t>
  </si>
  <si>
    <t xml:space="preserve">One row per group discussion started or answered — not per like.</t>
  </si>
  <si>
    <t xml:space="preserve">1) 3 useful answers/week in the 10 joined groups — answer, never pitch. 2) Note engaged members as leads in LinkedIn Outreach. 3) Log in Community &amp; PR.</t>
  </si>
  <si>
    <t xml:space="preserve">Answers logged + leads sourced from groups</t>
  </si>
  <si>
    <t xml:space="preserve">1.5 h</t>
  </si>
  <si>
    <t xml:space="preserve">Native live video; repurpose to YouTube after.</t>
  </si>
  <si>
    <t xml:space="preserve">1) One live/month: expert interview or exam-prep clinic, promoted 10 days ahead. 2) Multistream via StreamYard to YouTube. 3) Clip 3 shorts from the recording within 48h.</t>
  </si>
  <si>
    <t xml:space="preserve">Live viewers + replay views</t>
  </si>
  <si>
    <t xml:space="preserve">4 h/month</t>
  </si>
  <si>
    <t xml:space="preserve">Shorts are YouTube + Content Type = Short Video. Structure exam-prep playlists as YouTube Courses for the EDU shelf. Vimeo retired.</t>
  </si>
  <si>
    <t xml:space="preserve">1) One long-form/week (webinar cut, expert interview, how-to) + 3 Shorts clipped from it. 2) Titles from Keyword Plan questions; chapters + description links with UTMs. 3) Playlists per certification; exam-prep playlist as a YouTube Course.</t>
  </si>
  <si>
    <t xml:space="preserve">Watch time + subscribers; clicks to site (UTM)</t>
  </si>
  <si>
    <t xml:space="preserve">4 h</t>
  </si>
  <si>
    <t xml:space="preserve">One row per page post. Boosting a post is paid media, logged separately.</t>
  </si>
  <si>
    <t xml:space="preserve">1) 3 posts/week mirrored from LinkedIn (reformat, don't cross-post links only). 2) Boost nothing organically weak. 3) Reply to comments/DMs daily — India/MENA audience is active here.</t>
  </si>
  <si>
    <t xml:space="preserve">Reach + profile actions</t>
  </si>
  <si>
    <t xml:space="preserve">1 h</t>
  </si>
  <si>
    <t xml:space="preserve">One row per feed post or Reel. A day's Stories are one row, not one per frame.</t>
  </si>
  <si>
    <t xml:space="preserve">1) 3 posts/week: carousel tips, credential stories, reels from YouTube Shorts. 2) Stories on exam dates/webinars. 3) Bio link via UTM to the current campaign page. Gulf audience is here — use Arabic captions where relevant.</t>
  </si>
  <si>
    <t xml:space="preserve">Reach + link taps</t>
  </si>
  <si>
    <t xml:space="preserve">One row per post or thread — a thread is ONE row, not one per tweet.</t>
  </si>
  <si>
    <t xml:space="preserve">1) One insight post/day + replies in industry conversations. 2) Thread each new article into 5-7 tweets ending with the link. 3) Watch #journorequest daily (technique 4).</t>
  </si>
  <si>
    <t xml:space="preserve">Impressions + profile clicks</t>
  </si>
  <si>
    <t xml:space="preserve">One row per post. Replies to other people are engagement, logged as 'Engagement (commented on someone else)'.</t>
  </si>
  <si>
    <t xml:space="preserve">1) Mirror the X cadence (1 post/day) — India + US audience. 2) Native text, no link-dumping; link in reply. 3) Engage 5 PM-adjacent threads daily.</t>
  </si>
  <si>
    <t xml:space="preserve">Followers + engagement</t>
  </si>
  <si>
    <t xml:space="preserve">30 min</t>
  </si>
  <si>
    <t xml:space="preserve">One row per video published.</t>
  </si>
  <si>
    <t xml:space="preserve">1) 3 educational shorts/week (reuse YouTube Shorts, native captions). 2) Hook in the first 2 seconds: a mistake, a number, a question. 3) KSA/Gulf hashtags — this is a Gulf reach channel.</t>
  </si>
  <si>
    <t xml:space="preserve">Views + follows from KSA/Gulf</t>
  </si>
  <si>
    <t xml:space="preserve">One row per batch session, not per Pin — record how many Pins in 'How many'.</t>
  </si>
  <si>
    <t xml:space="preserve">1) Pin every infographic/carousel to topic boards monthly (Idea Pins were retired in 2023 — use standard image or video Pins). 2) One checklist Pin per published article. 3) UTM every destination link.</t>
  </si>
  <si>
    <t xml:space="preserve">Outbound clicks</t>
  </si>
  <si>
    <t xml:space="preserve">30 min/month</t>
  </si>
  <si>
    <t xml:space="preserve">Watching brief; thin project-controls density today.</t>
  </si>
  <si>
    <t xml:space="preserve">1) Watching brief: mirror 2 posts/week. 2) Revisit quarterly — move up only if PM community density appears.</t>
  </si>
  <si>
    <t xml:space="preserve">Follower trend (quarterly review)</t>
  </si>
  <si>
    <t xml:space="preserve">15 min</t>
  </si>
  <si>
    <t xml:space="preserve">Originals publish here. Each syndicated copy = own row, Content Status Repurposed.</t>
  </si>
  <si>
    <t xml:space="preserve">1) Publish per Keyword Plan: one spoke/week, Easy difficulty first, mapped in SEO Clusters. 2) Every post: named author, sources, FAQ block, credential CTA, internal links to pillar. 3) Originals here FIRST; syndicate once indexed (2-10 days) with canonical.</t>
  </si>
  <si>
    <t xml:space="preserve">Search Console clicks + positions on target keywords</t>
  </si>
  <si>
    <t xml:space="preserve">Syndication surface — set the canonical link.</t>
  </si>
  <si>
    <t xml:space="preserve">1) Republish site originals once indexed (2-10 days) via the Import tool — canonical set automatically. 2) Submit to 1-2 relevant publications. 3) One native answer-style piece/month targeting an Easy question keyword.</t>
  </si>
  <si>
    <t xml:space="preserve">Referral visits + follows</t>
  </si>
  <si>
    <t xml:space="preserve">Only issues natively published on Substack.</t>
  </si>
  <si>
    <t xml:space="preserve">1) Only if the newsletter lives natively here — otherwise skip (ESP owns email). 2) If used: fortnightly issue, cross-recommend via beehiiv-style recommendations.</t>
  </si>
  <si>
    <t xml:space="preserve">Subscriber growth</t>
  </si>
  <si>
    <t xml:space="preserve">One row per deck uploaded.</t>
  </si>
  <si>
    <t xml:space="preserve">1) Upload each deck/one-pager monthly with keyword-rich title + description. 2) Link back to the source page. 3) No bulk dumping.</t>
  </si>
  <si>
    <t xml:space="preserve">Views + clickthroughs</t>
  </si>
  <si>
    <t xml:space="preserve">One row per article published or syndicated.</t>
  </si>
  <si>
    <t xml:space="preserve">1) Satellite blog: one repurposed article/month with canonical. 2) Never let it outrank the main site — always canonical + link home.</t>
  </si>
  <si>
    <t xml:space="preserve">Referral visits</t>
  </si>
  <si>
    <t xml:space="preserve">1) Same satellite rules as WordPress.com — one repurpose/month, canonical set, link home.</t>
  </si>
  <si>
    <t xml:space="preserve">20 min/month</t>
  </si>
  <si>
    <t xml:space="preserve">One row per post published.</t>
  </si>
  <si>
    <t xml:space="preserve">1) Low priority: reblog visual content monthly. 2) Tag by topic; skip if time-pressed.</t>
  </si>
  <si>
    <t xml:space="preserve">15 min/month</t>
  </si>
  <si>
    <t xml:space="preserve">One row per story published.</t>
  </si>
  <si>
    <t xml:space="preserve">1) One career-story piece/quarter (human angle, credential mention). 2) Link to author page.</t>
  </si>
  <si>
    <t xml:space="preserve">Reads + referrals</t>
  </si>
  <si>
    <t xml:space="preserve">1 h/quarter</t>
  </si>
  <si>
    <t xml:space="preserve">One row per article. Comments on other people's posts are engagement.</t>
  </si>
  <si>
    <t xml:space="preserve">1) Only for Certuvo engineering content (if tooling ships). 2) One technical post/quarter max.</t>
  </si>
  <si>
    <t xml:space="preserve">Followers + referrals</t>
  </si>
  <si>
    <t xml:space="preserve">One row per article published.</t>
  </si>
  <si>
    <t xml:space="preserve">1) Mirror of DEV Community play — Certuvo technical content only, quarterly.</t>
  </si>
  <si>
    <t xml:space="preserve">Referrals</t>
  </si>
  <si>
    <t xml:space="preserve">One Quora value. Space vs answer is the Activity type, not the platform.</t>
  </si>
  <si>
    <t xml:space="preserve">1) Answer 3 high-traffic questions/week from saved topic feeds (project controls, planning, EVM). 2) Genuine answer first, one relevant link max. 3) Log answers in Community &amp; PR with URL.</t>
  </si>
  <si>
    <t xml:space="preserve">Answer views + upvotes; referral visits</t>
  </si>
  <si>
    <t xml:space="preserve">One row per thread started or substantive answer given — never per upvote or one-line comment.</t>
  </si>
  <si>
    <t xml:space="preserve">1) Contribute helpfully in the subreddits named on Platform Setup — r/projectmanagement, r/construction, r/civilengineering, r/PMP, r/artificial — value first, weeks before any link. 2) Never paste identical answers. 3) AMA once credibility exists. Reddit is the #1 AI-cited domain — presence here feeds AI answers.</t>
  </si>
  <si>
    <t xml:space="preserve">Karma trend + non-penalised mentions</t>
  </si>
  <si>
    <t xml:space="preserve">The project controls forum (incl. Guild of Project Controls). Exactly our audience.</t>
  </si>
  <si>
    <t xml:space="preserve">1) 3 forum answers/week — this is EXACTLY our audience. 2) Build named-expert reputation; signature link once established. 3) Note active senior practitioners as honorary-outreach candidates.</t>
  </si>
  <si>
    <t xml:space="preserve">Answers + honorary leads sourced</t>
  </si>
  <si>
    <t xml:space="preserve">Largest adjacent professional audience.</t>
  </si>
  <si>
    <t xml:space="preserve">1) 2 discussion contributions/week. 2) Respect house rules — no direct promotion; expertise only. 3) Watch for content-contribution openings (they take articles).</t>
  </si>
  <si>
    <t xml:space="preserve">Contributions + profile views</t>
  </si>
  <si>
    <t xml:space="preserve">One row per discussion started or substantive answer given.</t>
  </si>
  <si>
    <t xml:space="preserve">1) 3 useful answers/week across the 10 joined groups (Gulf/India planner groups). 2) Value first; link only when asked or clearly helpful. 3) Log in Community &amp; PR.</t>
  </si>
  <si>
    <t xml:space="preserve">Answers + leads sourced</t>
  </si>
  <si>
    <t xml:space="preserve">One row per session of helping, not per message. Record minutes honestly.</t>
  </si>
  <si>
    <t xml:space="preserve">1) Be present in 2-3 PM/engineering servers; answer when pinged-relevant. 2) No drive-by promo — servers ban fast.</t>
  </si>
  <si>
    <t xml:space="preserve">Helpful answers logged</t>
  </si>
  <si>
    <t xml:space="preserve">45 min</t>
  </si>
  <si>
    <t xml:space="preserve">One row per session of helping, not per message.</t>
  </si>
  <si>
    <t xml:space="preserve">1) Same as Discord: 2-3 communities, answer genuinely, DM only when invited.</t>
  </si>
  <si>
    <t xml:space="preserve">Answers + DMs earned</t>
  </si>
  <si>
    <t xml:space="preserve">Broadcast channel. The 1:1 reminder tool is WhatsApp Business API / SMS.</t>
  </si>
  <si>
    <t xml:space="preserve">1) One value broadcast/week max (exam tip, deadline reminder, new resource). 2) Grow the channel via site + email footers. 3) Log sends in DAILY ENTRY ('WhatsApp / Telegram / SMS sent').</t>
  </si>
  <si>
    <t xml:space="preserve">Subscribers + view rate</t>
  </si>
  <si>
    <t xml:space="preserve">Cost-engineering overlap; engage respectfully — peer body.</t>
  </si>
  <si>
    <t xml:space="preserve">1) Respectful peer-body presence: answer technically, never conquest inside their house. 2) Note engaged members for individual outreach OUTSIDE the community.</t>
  </si>
  <si>
    <t xml:space="preserve">Reputation (no complaints) + leads noted</t>
  </si>
  <si>
    <t xml:space="preserve">One row per broadcast sent — put the subscriber count in 'How many'.</t>
  </si>
  <si>
    <t xml:space="preserve">1) Mirror WhatsApp Channel content (India/MENA audience). 2) One value post/week; pin the current campaign. 3) Log sends in DAILY ENTRY.</t>
  </si>
  <si>
    <t xml:space="preserve">Subscribers + views per post</t>
  </si>
  <si>
    <t xml:space="preserve">20 min</t>
  </si>
  <si>
    <t xml:space="preserve">Small but evergreen Q&amp;A footprint.</t>
  </si>
  <si>
    <t xml:space="preserve">1) One thorough answer/week on scheduling/EVM questions. 2) Evergreen answers rank in Google for years — pick questions matching Keyword Plan terms.</t>
  </si>
  <si>
    <t xml:space="preserve">Answer score + cumulative views</t>
  </si>
  <si>
    <t xml:space="preserve">Only if Certuvo open-sources tooling.</t>
  </si>
  <si>
    <t xml:space="preserve">1) Only if Certuvo open-sources tooling: keep README + examples current, answer issues weekly.</t>
  </si>
  <si>
    <t xml:space="preserve">Stars + issue response time</t>
  </si>
  <si>
    <t xml:space="preserve">1 h (if active)</t>
  </si>
  <si>
    <t xml:space="preserve">Badge shares on LinkedIn are organic reach — core channel for a credentialing body. Issue as Open Badges 3.0 (verify the issuer is on the 1EdTech certified list).</t>
  </si>
  <si>
    <t xml:space="preserve">1) Issue a badge with every credential same-day. 2) Prompt every earner to share to LinkedIn (template in Message Bank). 3) Track share rate monthly.</t>
  </si>
  <si>
    <t xml:space="preserve">Badge share rate (target 40%+)</t>
  </si>
  <si>
    <t xml:space="preserve">One row per post, or one row per review-answering session.</t>
  </si>
  <si>
    <t xml:space="preserve">1) Weekly: one post (update/event). 2) Answer every review + question within 48h. 3) Keep NAP identical to site footer.</t>
  </si>
  <si>
    <t xml:space="preserve">Profile actions + review score</t>
  </si>
  <si>
    <t xml:space="preserve">One row per review-answering session — never one per review invitation sent.</t>
  </si>
  <si>
    <t xml:space="preserve">1) Invite every certified candidate to review (email in the completion flow). 2) Reply to every review within 48h — negatives first. 3) Never gate or incentivise.</t>
  </si>
  <si>
    <t xml:space="preserve">Review count + rating trend</t>
  </si>
  <si>
    <t xml:space="preserve">Course directories send qualified lead-gen traffic.</t>
  </si>
  <si>
    <t xml:space="preserve">1) Keep listings current (dates, prices, UTM links). 2) Compare cost-per-lead across directories quarterly in Channel Costs; cut the losers.</t>
  </si>
  <si>
    <t xml:space="preserve">Leads per directory per month</t>
  </si>
  <si>
    <t xml:space="preserve">1 h/month</t>
  </si>
  <si>
    <t xml:space="preserve">Legitimacy checkpoints for this exact buyer.</t>
  </si>
  <si>
    <t xml:space="preserve">1) Keep the accreditation listing current. 2) Cite 'CPD-accredited' on every course page + campaign. 3) Renew on time.</t>
  </si>
  <si>
    <t xml:space="preserve">Referrals from directory</t>
  </si>
  <si>
    <t xml:space="preserve">Setup and maintenance work only. There is nothing to publish here weekly.</t>
  </si>
  <si>
    <t xml:space="preserve">1) Quarterly: verify listing matches GBP exactly.</t>
  </si>
  <si>
    <t xml:space="preserve">Listing live + consistent</t>
  </si>
  <si>
    <t xml:space="preserve">10 min/quarter</t>
  </si>
  <si>
    <t xml:space="preserve">Profile setup and update work only — one row per update session.</t>
  </si>
  <si>
    <t xml:space="preserve">1) Quarterly: refresh both profiles (funding, headcount, news links).</t>
  </si>
  <si>
    <t xml:space="preserve">Profile completeness</t>
  </si>
  <si>
    <t xml:space="preserve">20 min/quarter</t>
  </si>
  <si>
    <t xml:space="preserve">Certuvo brand only — PCI has no genuine category here.</t>
  </si>
  <si>
    <t xml:space="preserve">1) Certuvo: ask every active user cohort for a review each quarter. 2) Respond to all reviews. 3) Keep the profile's screenshots current.</t>
  </si>
  <si>
    <t xml:space="preserve">Review count + category rank</t>
  </si>
  <si>
    <t xml:space="preserve">Certuvo brand only.</t>
  </si>
  <si>
    <t xml:space="preserve">1) Certuvo: mirror the G2 play — quarterly review asks, respond to all.</t>
  </si>
  <si>
    <t xml:space="preserve">Reviews + referrals</t>
  </si>
  <si>
    <t xml:space="preserve">1) Certuvo: maintain profile; request 2 client reviews/quarter.</t>
  </si>
  <si>
    <t xml:space="preserve">Reviews</t>
  </si>
  <si>
    <t xml:space="preserve">30 min/quarter</t>
  </si>
  <si>
    <t xml:space="preserve">Never self-edit; notability-dependent.</t>
  </si>
  <si>
    <t xml:space="preserve">1) NEVER self-edit articles. 2) Keep the Wikidata item accurate (identifiers, sameAs, ISNI) — that IS allowed. 3) Build notability via press until an independent editor writes the article.</t>
  </si>
  <si>
    <t xml:space="preserve">Wikidata item completeness</t>
  </si>
  <si>
    <t xml:space="preserve">One-off Certuvo launch venue.</t>
  </si>
  <si>
    <t xml:space="preserve">1) One-off Certuvo launch: prepare 3 weeks (teaser page, hunter, launch-day comment plan). 2) Launch Tuesday-Thursday; all-hands replies on the day.</t>
  </si>
  <si>
    <t xml:space="preserve">Upvotes + signups on launch day</t>
  </si>
  <si>
    <t xml:space="preserve">one-off</t>
  </si>
  <si>
    <t xml:space="preserve">The event lives here; Eventbrite/Luma/Meetup rows are listings only.</t>
  </si>
  <si>
    <t xml:space="preserve">1) One webinar/month: topic from Keyword Plan questions; registration page with UTM. 2) Reminder sequence via ESP + WhatsApp. 3) Recording to YouTube within 48h; leads into LinkedIn Outreach.</t>
  </si>
  <si>
    <t xml:space="preserve">Registrations, attendance rate, leads</t>
  </si>
  <si>
    <t xml:space="preserve">Listing/distribution row for an event delivered on Zoom Webinars.</t>
  </si>
  <si>
    <t xml:space="preserve">1) List every webinar here for discovery reach. 2) Use Eventbrite's reminder emails. 3) One row per event in Content Calendar.</t>
  </si>
  <si>
    <t xml:space="preserve">Registrations sourced from listing</t>
  </si>
  <si>
    <t xml:space="preserve">30 min/event</t>
  </si>
  <si>
    <t xml:space="preserve">Listing/distribution row.</t>
  </si>
  <si>
    <t xml:space="preserve">1) Mirror the Eventbrite listing play; Luma's calendar-subscribe builds a repeat audience.</t>
  </si>
  <si>
    <t xml:space="preserve">Calendar subscribers</t>
  </si>
  <si>
    <t xml:space="preserve">20 min/event</t>
  </si>
  <si>
    <t xml:space="preserve">1) List events only if a recurring local/online group exists; otherwise skip.</t>
  </si>
  <si>
    <t xml:space="preserve">RSVPs</t>
  </si>
  <si>
    <t xml:space="preserve">Multistream studio (LinkedIn Live + YouTube at once).</t>
  </si>
  <si>
    <t xml:space="preserve">1) Use for every live: brand the overlay, multistream LinkedIn Live + YouTube simultaneously. 2) Save ISO recordings for clipping.</t>
  </si>
  <si>
    <t xml:space="preserve">Concurrent viewers across streams</t>
  </si>
  <si>
    <t xml:space="preserve">included in event time</t>
  </si>
  <si>
    <t xml:space="preserve">Guest appearances on others' shows. Own show = Spotify for Creators.</t>
  </si>
  <si>
    <t xml:space="preserve">1) 2 bookings/month via PodMatch + direct pitches (PR &amp; Target Directory list). 2) Prep 3 stories + 1 offer (free resource) per show. 3) Log each appearance in Community &amp; PR with episode URL.</t>
  </si>
  <si>
    <t xml:space="preserve">Appearances + referral visits</t>
  </si>
  <si>
    <t xml:space="preserve">3 h/month</t>
  </si>
  <si>
    <t xml:space="preserve">Log each episode once, here. Apple = directory admin only.</t>
  </si>
  <si>
    <t xml:space="preserve">1) If/when PCI runs its own show: fortnightly episode, guest-led. 2) Log each episode here once; Apple is directory admin only.</t>
  </si>
  <si>
    <t xml:space="preserve">Listens + follows</t>
  </si>
  <si>
    <t xml:space="preserve">4 h/fortnight</t>
  </si>
  <si>
    <t xml:space="preserve">Directory setup/maintenance work only — never episode rows.</t>
  </si>
  <si>
    <t xml:space="preserve">1) Directory upkeep only: artwork, categories, description quarterly.</t>
  </si>
  <si>
    <t xml:space="preserve">Directory listing healthy</t>
  </si>
  <si>
    <t xml:space="preserve">Free RSS syndication once the show exists.</t>
  </si>
  <si>
    <t xml:space="preserve">1) Connect the RSS once the show exists; verify episodes appear.</t>
  </si>
  <si>
    <t xml:space="preserve">YouTube podcast plays</t>
  </si>
  <si>
    <t xml:space="preserve">10 min/month</t>
  </si>
  <si>
    <t xml:space="preserve">All partnership work. Who it targets = Org Type column, never the Platform.</t>
  </si>
  <si>
    <t xml:space="preserve">1) 5 association + 3 university + 5 employer approaches/week (Partnership Pipeline rows). 2) Lead with what THEY get (member discount, guest content, data). 3) Move stages honestly; managers join at Meeting stage.</t>
  </si>
  <si>
    <t xml:space="preserve">Meetings booked + agreements signed</t>
  </si>
  <si>
    <t xml:space="preserve">Expert-source services; authority backlinks + press mentions.</t>
  </si>
  <si>
    <t xml:space="preserve">1) Check daily; answer only on-expertise requests within 2h. 2) 80-120 words, data-led, quotable. 3) Log placements in Community &amp; PR.</t>
  </si>
  <si>
    <t xml:space="preserve">Placements + backlinks earned</t>
  </si>
  <si>
    <t xml:space="preserve">45 min/day scan</t>
  </si>
  <si>
    <t xml:space="preserve">Credential-launch news only. Verified free stack (Aug 2026): PRLog (unlimited, fast Google indexing) + openPR (1 per 30 days, Google News). Value = indexed third-party references AI engines read — journalists do not browse free wires; links are nofollow by Google policy. Own newsroom + NewsArticle schema first, wires second.</t>
  </si>
  <si>
    <t xml:space="preserve">1) Real news only: newsroom post first (NewsArticle schema), then PRLog (free), then openPR (1/30 days). 2) Facts, quotes, numbers — no keyword stuffing (links are nofollow). 3) Search the headline after a week; log indexed pickups.</t>
  </si>
  <si>
    <t xml:space="preserve">Indexed pickups on non-PCI domains</t>
  </si>
  <si>
    <t xml:space="preserve">1 h/release</t>
  </si>
  <si>
    <t xml:space="preserve">Event promotion + retargeting engaged followers.</t>
  </si>
  <si>
    <t xml:space="preserve">1) Only: event promotion + retargeting engaged followers. 2) $20/day test budgets; kill anything above target CPL in 2 weeks. 3) Log spend in Channel Costs weekly.</t>
  </si>
  <si>
    <t xml:space="preserve">Cost per lead vs organic benchmark</t>
  </si>
  <si>
    <t xml:space="preserve">High-intent certification queries + brand-term protection.</t>
  </si>
  <si>
    <t xml:space="preserve">1) Brand-term protection + 2-3 high-intent exact keywords from Keyword Plan (certification cost, courses in Dubai). 2) Landing pages must match query intent. 3) Weekly search-term negatives.</t>
  </si>
  <si>
    <t xml:space="preserve">CPL + brand impression share</t>
  </si>
  <si>
    <t xml:space="preserve">Retargeting + early-career B2C (Certuvo).</t>
  </si>
  <si>
    <t xml:space="preserve">1) Retargeting site visitors + Certuvo B2C tests only. 2) Creative from top organic posts. 3) Weekly spend log in Channel Costs.</t>
  </si>
  <si>
    <t xml:space="preserve">CPL / ROAS</t>
  </si>
  <si>
    <t xml:space="preserve">Cheap B2B desktop-search overflow.</t>
  </si>
  <si>
    <t xml:space="preserve">1) Import the Google Ads brand + high-intent campaigns monthly. 2) Cheap B2B desktop overflow — cap budgets low.</t>
  </si>
  <si>
    <t xml:space="preserve">CPL vs Google</t>
  </si>
  <si>
    <t xml:space="preserve">The owned list. ESP sends always log here, whatever the newsletter surface.</t>
  </si>
  <si>
    <t xml:space="preserve">1) Newsletter every fortnight; automated nurture sequences always-on (playbook technique 9). 2) Every lead magnet feeds the welcome automation. 3) Log every campaign in DAILY ENTRY ('Email campaign sent', How many = delivered). 4) Prune non-openers quarterly.</t>
  </si>
  <si>
    <t xml:space="preserve">Open &gt;35%, click &gt;2.5%, list growth</t>
  </si>
  <si>
    <t xml:space="preserve">Exam, webinar and application reminders (Gulf-heavy audience).</t>
  </si>
  <si>
    <t xml:space="preserve">1) Reminders only: exam dates, webinar starts, application deadlines — consented contacts. 2) Log sends in DAILY ENTRY. 3) Review opt-outs monthly (&lt;1%).</t>
  </si>
  <si>
    <t xml:space="preserve">Delivery + opt-out rate</t>
  </si>
  <si>
    <t xml:space="preserve">Alumni referrals; influencer codes for Certuvo.</t>
  </si>
  <si>
    <t xml:space="preserve">1) Every certified alumnus gets a referral code at completion. 2) Monthly leaderboard email to active referrers. 3) Pay out on schedule, publicly thank top referrers.</t>
  </si>
  <si>
    <t xml:space="preserve">Referred applications/month</t>
  </si>
  <si>
    <t xml:space="preserve">ChatGPT retrieves from Bing's index — unindexed on Bing means invisible in ChatGPT answers. Verify domain, submit sitemap, enable IndexNow.</t>
  </si>
  <si>
    <t xml:space="preserve">1) Weekly: check indexation of new pages; submit any missing URL. 2) IndexNow fires on publish — verify monthly. ChatGPT retrieves from Bing's index; unindexed = invisible there.</t>
  </si>
  <si>
    <t xml:space="preserve">Pages indexed in Bing vs published</t>
  </si>
  <si>
    <t xml:space="preserve">Run the monthly 20-prompt citation audit; log which sources the engines cite and target those exact pages.</t>
  </si>
  <si>
    <t xml:space="preserve">1) Monthly: run the 20-prompt citation audit (who do engines cite for our Keyword Plan queries?). 2) Target the exact cited pages/domains with our content + entity work. 3) Log movement in SEO Clusters notes.</t>
  </si>
  <si>
    <t xml:space="preserve">PCI citations in the monthly audit</t>
  </si>
  <si>
    <t xml:space="preserve">The project-management journal that accepts practitioner papers; pitch a named-author series via pmworldjournal.com/authors.</t>
  </si>
  <si>
    <t xml:space="preserve">1) One named-author practitioner paper per quarter (pitch the editor first). 2) Cite PCI frameworks with their Zenodo DOIs. 3) Share each published paper across LinkedIn + email.</t>
  </si>
  <si>
    <t xml:space="preserve">Papers published + citations</t>
  </si>
  <si>
    <t xml:space="preserve">4 h/quarter</t>
  </si>
  <si>
    <t xml:space="preserve">The niche's flagship events (London Nov, DC Oct, Melbourne Nov 2026) + Awards. Apply to speak, enter the Awards.</t>
  </si>
  <si>
    <t xml:space="preserve">1) Apply to speak at each 2026 edition NOW (deadlines pass). 2) Enter the Awards. 3) If attending: book 10 meetings ahead via LinkedIn Outreach; log all in Partnership Pipeline.</t>
  </si>
  <si>
    <t xml:space="preserve">Speaking slots + meetings booked</t>
  </si>
  <si>
    <t xml:space="preserve">seasonal</t>
  </si>
  <si>
    <t xml:space="preserve">Free highest-volume journalist-request service post-HARO. 3 on-expertise answers weekly.</t>
  </si>
  <si>
    <t xml:space="preserve">1) Scan daily; answer 3 on-expertise requests/week. 2) Same-day, 80-120 words, credential in the bio line.</t>
  </si>
  <si>
    <t xml:space="preserve">Placements</t>
  </si>
  <si>
    <t xml:space="preserve">Free, B2B-only writer requests; respond same day.</t>
  </si>
  <si>
    <t xml:space="preserve">1) Same-day answers to B2B writer requests matching our expertise; 2/week target.</t>
  </si>
  <si>
    <t xml:space="preserve">UK journalist enquiry service (national + trade press); paid; 2-hour response rule.</t>
  </si>
  <si>
    <t xml:space="preserve">1) Paid — answer UK trade/national requests within 2h. 2) Only keep if it lands 1+ placement/quarter (review in Channel Costs).</t>
  </si>
  <si>
    <t xml:space="preserve">UK placements/quarter</t>
  </si>
  <si>
    <t xml:space="preserve">Contributed PM articles via projecttimes.com/contribute.</t>
  </si>
  <si>
    <t xml:space="preserve">1) One contributed article/quarter (evergreen career/methodology angle). 2) Author bio links to the PCI author page.</t>
  </si>
  <si>
    <t xml:space="preserve">Published articles + referrals</t>
  </si>
  <si>
    <t xml:space="preserve">3 h/quarter</t>
  </si>
  <si>
    <t xml:space="preserve">High-authority education portal, guest articles + author profile via /post-here.</t>
  </si>
  <si>
    <t xml:space="preserve">1) One L&amp;D-angle article/quarter via the author profile. 2) No HR content — L&amp;D/education angle only.</t>
  </si>
  <si>
    <t xml:space="preserve">Corporate L&amp;D readership; self-service article submission; Top Training Companies lists.</t>
  </si>
  <si>
    <t xml:space="preserve">1) One bylined piece/quarter; track the Top Training Companies list criteria annually and apply when eligible.</t>
  </si>
  <si>
    <t xml:space="preserve">Articles + list inclusion</t>
  </si>
  <si>
    <t xml:space="preserve">UK training-specific verified reviews; more credible to course buyers than generic review sites.</t>
  </si>
  <si>
    <t xml:space="preserve">1) Capture reviews at the end of every cohort (link in completion email). 2) Respond to each; showcase the widget on course pages.</t>
  </si>
  <si>
    <t xml:space="preserve">Review volume + score</t>
  </si>
  <si>
    <t xml:space="preserve">Dedicated summit for planners/cost controllers/risk. Apply to present.</t>
  </si>
  <si>
    <t xml:space="preserve">1) Submit a talk each cycle. 2) If speaking: repurpose the talk into article + clips within 2 weeks.</t>
  </si>
  <si>
    <t xml:space="preserve">Accepted talks</t>
  </si>
  <si>
    <t xml:space="preserve">News inclusion is algorithmic now; consistent cadence + NewsArticle schema earns Top Stories/Discover eligibility.</t>
  </si>
  <si>
    <t xml:space="preserve">1) Keep the newsroom cadence (2+ dated NewsArticle posts/month). 2) Check Discover/News traffic monthly in Search Console.</t>
  </si>
  <si>
    <t xml:space="preserve">News/Discover impressions</t>
  </si>
  <si>
    <t xml:space="preserve">Large PM media brand; expert contributions + podcast; target their certification roundups.</t>
  </si>
  <si>
    <t xml:space="preserve">1) Pitch one expert contribution/quarter; target their certification roundup pages for PCL-AI inclusion.</t>
  </si>
  <si>
    <t xml:space="preserve">Placement + roundup inclusion</t>
  </si>
  <si>
    <t xml:space="preserve">2 h/quarter</t>
  </si>
  <si>
    <t xml:space="preserve">UK construction publication taking stakeholder opinion pieces.</t>
  </si>
  <si>
    <t xml:space="preserve">1) One 700-word UK opinion piece/quarter (skills gap, AI in controls).</t>
  </si>
  <si>
    <t xml:space="preserve">Published pieces</t>
  </si>
  <si>
    <t xml:space="preserve">Gulf construction trade press; build the 10-name journalist list, offer expert commentary.</t>
  </si>
  <si>
    <t xml:space="preserve">1) Maintain the 10-name Gulf journalist list; offer expert comment monthly. 2) Pitch one feature/quarter (Gulf giga-projects + controls skills).</t>
  </si>
  <si>
    <t xml:space="preserve">Gulf press mentions</t>
  </si>
  <si>
    <t xml:space="preserve">A niche handbook is a compounding authority asset; Amazon is its own search engine.</t>
  </si>
  <si>
    <t xml:space="preserve">1) Ship the niche handbook once; update annually. 2) Every author bio + talk cites it. 3) Run free-promo days around campaigns.</t>
  </si>
  <si>
    <t xml:space="preserve">Copies + reviews</t>
  </si>
  <si>
    <t xml:space="preserve">project, then 1 h/quarter</t>
  </si>
  <si>
    <t xml:space="preserve">Preprints of PCI frameworks under named authors; the direct channel to the university audience.</t>
  </si>
  <si>
    <t xml:space="preserve">1) Upload each PCI framework/paper under named authors with institute affiliation. 2) Answer questions on your papers monthly.</t>
  </si>
  <si>
    <t xml:space="preserve">Reads + citations</t>
  </si>
  <si>
    <t xml:space="preserve">B2B webinar network with built-in audience discovery; test one quarter against Zoom-only baseline.</t>
  </si>
  <si>
    <t xml:space="preserve">1) Run one quarter's webinars here in parallel with Zoom; compare audience quality, then decide.</t>
  </si>
  <si>
    <t xml:space="preserve">Registrations vs Zoom baseline</t>
  </si>
  <si>
    <t xml:space="preserve">1 h/event</t>
  </si>
  <si>
    <t xml:space="preserve">Speaker directories + open CFP boards; 3 applications per quarter.</t>
  </si>
  <si>
    <t xml:space="preserve">1) Keep 2 leader profiles current. 2) 3 CFP applications/quarter from the open boards.</t>
  </si>
  <si>
    <t xml:space="preserve">CFP acceptances</t>
  </si>
  <si>
    <t xml:space="preserve">Host-guest matching tools that operationalise Podcast Guesting; 2 bookings/month.</t>
  </si>
  <si>
    <t xml:space="preserve">1) Weekly: accept/decline matches within 48h; pitch 3 shows/week until 2 bookings/month is steady.</t>
  </si>
  <si>
    <t xml:space="preserve">Bookings/month</t>
  </si>
  <si>
    <t xml:space="preserve">Community platform WITH discovery marketplace (unlike Discord/Slack); free exam-prep group.</t>
  </si>
  <si>
    <t xml:space="preserve">1) Free exam-prep group: one discussion prompt/week + weekly office-hours thread. 2) Promote inside content CTAs. 3) Graduates funnel to Certuvo.</t>
  </si>
  <si>
    <t xml:space="preserve">Members + weekly active %</t>
  </si>
  <si>
    <t xml:space="preserve">2 h</t>
  </si>
  <si>
    <t xml:space="preserve">Open beta closed Mar 2026 pending rebuild - watching brief only; re-verify before spending any effort.</t>
  </si>
  <si>
    <t xml:space="preserve">1) Watching brief only — re-verify status at the 6-monthly review before ANY effort.</t>
  </si>
  <si>
    <t xml:space="preserve">n/a (watch)</t>
  </si>
  <si>
    <t xml:space="preserve">0</t>
  </si>
  <si>
    <t xml:space="preserve">Feeds Apple Maps/Siri and AI entity verification; free; critical only if physical exam centres exist.</t>
  </si>
  <si>
    <t xml:space="preserve">1) Quarterly: verify the listing (only critical if physical exam centres exist).</t>
  </si>
  <si>
    <t xml:space="preserve">Listing accurate</t>
  </si>
  <si>
    <t xml:space="preserve">Cross-newsletter recommendations marketplace as a subscriber-acquisition surface.</t>
  </si>
  <si>
    <t xml:space="preserve">1) Recommend 3-5 adjacent newsletters; request reciprocal recommendations quarterly.</t>
  </si>
  <si>
    <t xml:space="preserve">Subscribers from recommendations</t>
  </si>
  <si>
    <t xml:space="preserve">Alive in 2026; engineering-heavy rather than controls; occasional answers only.</t>
  </si>
  <si>
    <t xml:space="preserve">1) Occasional expert answers (2/month) on controls-adjacent engineering threads.</t>
  </si>
  <si>
    <t xml:space="preserve">Answers + profile views</t>
  </si>
  <si>
    <t xml:space="preserve">Still Google-indexed for reports/brochures; nofollow links; visibility only, never bulk submission.</t>
  </si>
  <si>
    <t xml:space="preserve">1) Upload each public report/brochure once (nofollow links; visibility only). 2) Never bulk-submit.</t>
  </si>
  <si>
    <t xml:space="preserve">Document views</t>
  </si>
  <si>
    <t xml:space="preserve">Federated 'social websites' launched Apr 2026; connect the blog RSS, revisit in 6 months.</t>
  </si>
  <si>
    <t xml:space="preserve">1) RSS connected — verify it flows monthly; revisit value at the 6-monthly review.</t>
  </si>
  <si>
    <t xml:space="preserve">Exam-coach GPT linking to Certuvo; brand experiment, measure clicks before investing.</t>
  </si>
  <si>
    <t xml:space="preserve">1) Keep the exam-coach GPT's knowledge current each quarter. 2) Measure clicks to Certuvo before investing more.</t>
  </si>
  <si>
    <t xml:space="preserve">Sessions + clicks out</t>
  </si>
  <si>
    <t xml:space="preserve">THE US credential-transparency registry (free) — machine-readable credential data consumed by state systems and AI pipelines; publishing auto-creates the credentialfinder.org listing.</t>
  </si>
  <si>
    <t xml:space="preserve">1) Publish all three credentials in CTDL; update on any change (fees, requirements). 2) Verify the credentialfinder.org listing quarterly.</t>
  </si>
  <si>
    <t xml:space="preserve">Listings live + accurate</t>
  </si>
  <si>
    <t xml:space="preserve">No application exists: entity home + Organization schema with sameAs + Wikidata + matched profiles until the panel appears, then claim it. The scoreboard for all authority work.</t>
  </si>
  <si>
    <t xml:space="preserve">1) Keep Organization schema + sameAs list complete on the site. 2) Claim the panel the day it appears. 3) Monthly: search the brand, screenshot, log changes.</t>
  </si>
  <si>
    <t xml:space="preserve">Panel present + accurate</t>
  </si>
  <si>
    <t xml:space="preserve">Course List rich results are live; the old Course Info format was retired 2025 — do not chase it. EducationalOccupationalCredential on each credential page.</t>
  </si>
  <si>
    <t xml:space="preserve">1) EducationalOccupationalCredential markup on each credential page; Course List where eligible. 2) Validate after every site change; watch Search Console enhancements.</t>
  </si>
  <si>
    <t xml:space="preserve">Rich results valid + impressions</t>
  </si>
  <si>
    <t xml:space="preserve">US Dept of Labor-sponsored certification directory that syndicates via public API — email additions to info@careeronestop.org.</t>
  </si>
  <si>
    <t xml:space="preserve">1) Email listing updates to info@careeronestop.org when anything changes. 2) Verify the listing quarterly.</t>
  </si>
  <si>
    <t xml:space="preserve">Listing live + accurate</t>
  </si>
  <si>
    <t xml:space="preserve">15 min/quarter</t>
  </si>
  <si>
    <t xml:space="preserve">Free (about 30 business days). Required by app stores and enterprise procurement; one more machine-readable proof the entity is real. Get for PCI and Certuvo.</t>
  </si>
  <si>
    <t xml:space="preserve">1) One-time per entity; verify the record annually.</t>
  </si>
  <si>
    <t xml:space="preserve">Numbers issued + accurate</t>
  </si>
  <si>
    <t xml:space="preserve">annual check</t>
  </si>
  <si>
    <t xml:space="preserve">Best data broker for AI citation — Perplexity observed citing it directly. Free analyst-reviewed listing at tracxn.com/listyourstartup; list both entities.</t>
  </si>
  <si>
    <t xml:space="preserve">1) Keep both profiles current (quarterly). Perplexity cites Tracxn — accuracy matters.</t>
  </si>
  <si>
    <t xml:space="preserve">Profiles current</t>
  </si>
  <si>
    <t xml:space="preserve">Certuvo. Free dofollow listing; the alternatives pages are exactly what AI engines pull for tool-recommendation queries.</t>
  </si>
  <si>
    <t xml:space="preserve">1) Keep the Certuvo listing current; ask genuine users to mark 'like' — never fake it.</t>
  </si>
  <si>
    <t xml:space="preserve">Likes + alternatives-page rank</t>
  </si>
  <si>
    <t xml:space="preserve">Certuvo: a low-priced intro course as top-of-funnel. Respect the Promotions Policy — external links only in allowed places.</t>
  </si>
  <si>
    <t xml:space="preserve">1) Keep the intro course reviews healthy (respond to all). 2) Update content each quarter; in-course CTAs only where the Promotions Policy allows.</t>
  </si>
  <si>
    <t xml:space="preserve">Enrolments + funnel-through to Certuvo</t>
  </si>
  <si>
    <t xml:space="preserve">Reputable startup data broker; free self-serve at dealroom.co/for-builders.</t>
  </si>
  <si>
    <t xml:space="preserve">1) Quarterly profile refresh.</t>
  </si>
  <si>
    <t xml:space="preserve">Profile current</t>
  </si>
  <si>
    <t xml:space="preserve">The MENA startup dataset used by Gulf governments and investors — create/claim the company profile. Core to the Gulf entry story.</t>
  </si>
  <si>
    <t xml:space="preserve">1) Quarterly profile refresh — the MENA dataset governments cite.</t>
  </si>
  <si>
    <t xml:space="preserve">Free profile with real ecosystem utility (grants, accelerators). Treat links as nofollow; the value is the indexed profile.</t>
  </si>
  <si>
    <t xml:space="preserve">1) Quarterly refresh; scan grants/accelerator deadlines while there.</t>
  </si>
  <si>
    <t xml:space="preserve">Profile current + opportunities noted</t>
  </si>
  <si>
    <t xml:space="preserve">Certuvo. Free listing includes a dofollow link; alternatives pages get AI-cited.</t>
  </si>
  <si>
    <t xml:space="preserve">1) Keep the Certuvo listing current quarterly.</t>
  </si>
  <si>
    <t xml:space="preserve">Listing current</t>
  </si>
  <si>
    <t xml:space="preserve">Certuvo, and ONLY if it ships genuine AI features — listing a non-AI product invites removal. TAAFT first, the others as a second wave. Skip $497-class paid listings.</t>
  </si>
  <si>
    <t xml:space="preserve">1) Only while Certuvo ships genuine AI features: keep TAAFT current; others second wave. 2) Never pay the $497-class listings.</t>
  </si>
  <si>
    <t xml:space="preserve">Referral signups</t>
  </si>
  <si>
    <t xml:space="preserve">ISO name identifier, ~$5 one-time via Bowker. Add the ISNI to Wikidata and the Organization schema identifier field.</t>
  </si>
  <si>
    <t xml:space="preserve">1) One-time registration; add the ISNI to Wikidata + Organization schema. Verify annually.</t>
  </si>
  <si>
    <t xml:space="preserve">Identifier propagated</t>
  </si>
  <si>
    <t xml:space="preserve">No self-serve listing — analysts build profiles from visible filings and news. Wired directly into Perplexity and ChatGPT apps; make funding/incorporation news findable.</t>
  </si>
  <si>
    <t xml:space="preserve">1) No self-serve — keep funding/incorporation news publicly findable so analysts build the profile. Check annually.</t>
  </si>
  <si>
    <t xml:space="preserve">Profile exists + accurate</t>
  </si>
  <si>
    <t xml:space="preserve">Largest Arab-world job platform; free employer profile. Seed 'PCL-AI preferred' language in partner job posts.</t>
  </si>
  <si>
    <t xml:space="preserve">1) Keep the employer profile current. 2) Post Gulf roles (~$158); seed 'PCL-AI preferred' in partner job posts. 3) Track applicants in Job Postings tab.</t>
  </si>
  <si>
    <t xml:space="preserve">Applicants + profile followers</t>
  </si>
  <si>
    <t xml:space="preserve">Delaware corps are auto-ingested from the state registry — verify the record exists and the name matches the canonical NAP exactly. Ten minutes, once.</t>
  </si>
  <si>
    <t xml:space="preserve">1) Verified once — re-check after any legal-entity change.</t>
  </si>
  <si>
    <t xml:space="preserve">Record matches canonical NAP</t>
  </si>
  <si>
    <t xml:space="preserve">on change</t>
  </si>
  <si>
    <t xml:space="preserve">About €60-70/yr. Machine-readable legal-entity proof; no evidence consumer AI engines check it yet — cheap hygiene, not a growth lever.</t>
  </si>
  <si>
    <t xml:space="preserve">1) Renew annually if held; no weekly work.</t>
  </si>
  <si>
    <t xml:space="preserve">LEI active</t>
  </si>
  <si>
    <t xml:space="preserve">annual</t>
  </si>
  <si>
    <t xml:space="preserve">Free map listing inside a government-cited dataset. Entity corroboration; expect zero traffic.</t>
  </si>
  <si>
    <t xml:space="preserve">1) Listing set once; verify annually.</t>
  </si>
  <si>
    <t xml:space="preserve">Listing live</t>
  </si>
  <si>
    <t xml:space="preserve">Free tier only (about 80-day queue). Do not pay to fast-track.</t>
  </si>
  <si>
    <t xml:space="preserve">1) Free-tier listing; verify after the ~80-day queue, then annually.</t>
  </si>
  <si>
    <t xml:space="preserve">Certuvo, and only when actually hiring — a jobless profile is pointless.</t>
  </si>
  <si>
    <t xml:space="preserve">1) Post remote roles free when hiring (built-in ATS). 2) Keep the company profile warm while roles are open.</t>
  </si>
  <si>
    <t xml:space="preserve">Applicants per role</t>
  </si>
  <si>
    <t xml:space="preserve">30 min/role</t>
  </si>
  <si>
    <t xml:space="preserve">One-time setup for entity corroboration; no ongoing investment.</t>
  </si>
  <si>
    <t xml:space="preserve">1) Pages claimed + branded; respond to any review within a week. 2) Post via Indeed dashboard directly (feed posts lost organic visibility Mar 2026).</t>
  </si>
  <si>
    <t xml:space="preserve">Page rating + applicants</t>
  </si>
  <si>
    <t xml:space="preserve">The India-to-Gulf planner/scheduler pipeline is exactly the Gulf candidate base. Light presence.</t>
  </si>
  <si>
    <t xml:space="preserve">1) Use the 5 free posts for Gulf roles; refresh monthly. 2) Compare applicant quality vs Bayt.</t>
  </si>
  <si>
    <t xml:space="preserve">Third Gulf board — only after Bayt shows demand.</t>
  </si>
  <si>
    <t xml:space="preserve">1) Only for senior Gulf hires: request a quote per role; otherwise dormant.</t>
  </si>
  <si>
    <t xml:space="preserve">Senior applicants</t>
  </si>
  <si>
    <t xml:space="preserve">on demand</t>
  </si>
  <si>
    <t xml:space="preserve">Selective application (founder/SME as individual). Long shot, zero cost, category-level authority if accepted.</t>
  </si>
  <si>
    <t xml:space="preserve">1) One founder/SME application — long shot; revisit yearly.</t>
  </si>
  <si>
    <t xml:space="preserve">Application status</t>
  </si>
  <si>
    <t xml:space="preserve">Personal profiles only — useful once PCI staff publish papers with the Institute as affiliation. Useless before then.</t>
  </si>
  <si>
    <t xml:space="preserve">1) Once staff publish: keep profiles + affiliations current quarterly.</t>
  </si>
  <si>
    <t xml:space="preserve">Citations</t>
  </si>
  <si>
    <t xml:space="preserve">KSA's biggest reach channel: 25M Saudi users (74% of internet users, &gt;85% of 15-34s). Ads-first — organic is secondary; use for KSA brand + lead-gen campaigns at ~1/3 LinkedIn's CPA.</t>
  </si>
  <si>
    <t xml:space="preserve">1) KSA campaigns: run ads (lead-gen to Arabic/English landing pages) around enrolment windows. 2) Organic: reuse vertical video 2/week during campaigns. 3) Compare CPA to LinkedIn in Channel Costs.</t>
  </si>
  <si>
    <t xml:space="preserve">KSA cost-per-lead vs LinkedIn</t>
  </si>
  <si>
    <t xml:space="preserve">1 h (campaign periods)</t>
  </si>
  <si>
    <t xml:space="preserve">Free and fully live 2026: one JobPosting JSON-LD per job page on the careers page surfaces roles in Google's job box. The default posting channel — do this before paying any board.</t>
  </si>
  <si>
    <t xml:space="preserve">1) One page per open role with JobPosting schema (validate on publish). 2) Remove the page the day a role closes. 3) Mirror every role in the Job Postings tab.</t>
  </si>
  <si>
    <t xml:space="preserve">Roles indexed in Google's job box</t>
  </si>
  <si>
    <t xml:space="preserve">India's #1 job platform (parent pool of Naukrigulf). Free plan; posts from ~Rs 400-1,650. Employer/institute page feeds the India-to-Gulf planner pipeline.</t>
  </si>
  <si>
    <t xml:space="preserve">1) Keep the institute page current. 2) Post India-relevant roles (₹400-1,650); refresh monthly. 3) Watch applicant quality vs Naukrigulf in the Job Postings tab.</t>
  </si>
  <si>
    <t xml:space="preserve">Nigeria + Ghana's largest job site. Free employer presence only — Nigeria's oil &amp; gas planning community is a genuine certification pool. Do not spend.</t>
  </si>
  <si>
    <t xml:space="preserve">1) Free profile current; post only if a West Africa role opens. Do not spend.</t>
  </si>
  <si>
    <t xml:space="preserve">Profile live</t>
  </si>
  <si>
    <t xml:space="preserve">CERN's free repository: every PCI framework/whitepaper gets a citable DOI under named authors; create the PCI community. Org accounts fine; never use it as a bulk DOI mill (policy). OSF is the moderated alternative — no AI-generated content.</t>
  </si>
  <si>
    <t xml:space="preserve">1) Every framework/whitepaper gets a DOI on publish (named authors, abstract, PCI community). 2) Cite the DOI in every article that references the framework.</t>
  </si>
  <si>
    <t xml:space="preserve">DOIs issued + citations</t>
  </si>
  <si>
    <t xml:space="preserve">30 min/publish</t>
  </si>
  <si>
    <t xml:space="preserve">Free open-educational-resource libraries; non-university organisations can contribute (free membership). Publish CC-licensed exam-prep primers and glossaries; the academic/faculty audience finds them. MERLOT requires CC BY-NC-SA.</t>
  </si>
  <si>
    <t xml:space="preserve">1) One CC-licensed exam-prep primer/quarter via Open Author (MERLOT: CC BY-NC-SA). 2) Link back to the credential page as source.</t>
  </si>
  <si>
    <t xml:space="preserve">Resources approved + views</t>
  </si>
  <si>
    <t xml:space="preserve">UK L&amp;D/HR community sites that welcome contributor articles (editor@hrzone.com; 2026 'practical insights' category). Byline + link; editorial can edit freely. Different audience from eLearning Industry — do not cross-post the same piece.</t>
  </si>
  <si>
    <t xml:space="preserve">1) One practical article/quarter pitched to editor@hrzone.com against their themes. 2) Keep the contributor directory entry current.</t>
  </si>
  <si>
    <t xml:space="preserve">Weekly analytics review = one row, primary tool; name others in Notes.</t>
  </si>
  <si>
    <t xml:space="preserve">1) Weekly: review new queries, positions on Keyword Plan targets, coverage errors. 2) Numbers into SEO Clusters; one insight into Weekly Review.</t>
  </si>
  <si>
    <t xml:space="preserve">Clicks + average position trend</t>
  </si>
  <si>
    <t xml:space="preserve">One row per analysis session, logged as 'Analytics review'. Never log a page view.</t>
  </si>
  <si>
    <t xml:space="preserve">1) Weekly: traffic by source/medium (UTM discipline pays here), conversions, top pages. 2) Flag anomalies in Weekly Review.</t>
  </si>
  <si>
    <t xml:space="preserve">Conversions by channel</t>
  </si>
  <si>
    <t xml:space="preserve">One row per analysis session, logged as 'Analytics review'.</t>
  </si>
  <si>
    <t xml:space="preserve">1) Fortnightly: watch 5 session recordings on key landing pages; log one UX fix.</t>
  </si>
  <si>
    <t xml:space="preserve">Rage-clicks + fixes shipped</t>
  </si>
  <si>
    <t xml:space="preserve">30 min/fortnight</t>
  </si>
  <si>
    <t xml:space="preserve">Cadences are per active platform — nobody runs all of them at once. The manager assigns platforms by Value rank and the team's hours; anything assigned gets its weekly play logged in DAILY ENTRY. Deeper technique detail: GROWTH PLAYBOOK. Named routes and contacts: PR &amp; Target Directory.</t>
  </si>
  <si>
    <t xml:space="preserve">PR &amp; TARGET DIRECTORY  —  named routes, verified August 2026</t>
  </si>
  <si>
    <t xml:space="preserve">The actual places, people and submission routes behind the generic platform rows — researched and verified live. Yellow columns are the team's tracker. Re-verify a route before relying on it if more than 6 months have passed.</t>
  </si>
  <si>
    <t xml:space="preserve">Category</t>
  </si>
  <si>
    <t xml:space="preserve">Target</t>
  </si>
  <si>
    <t xml:space="preserve">Route / where</t>
  </si>
  <si>
    <t xml:space="preserve">What to do</t>
  </si>
  <si>
    <t xml:space="preserve">Owner</t>
  </si>
  <si>
    <t xml:space="preserve">Status</t>
  </si>
  <si>
    <t xml:space="preserve">Notes / result</t>
  </si>
  <si>
    <t xml:space="preserve">UK course directories</t>
  </si>
  <si>
    <t xml:space="preserve">Reed Courses</t>
  </si>
  <si>
    <t xml:space="preserve">reed.co.uk/courses/providers</t>
  </si>
  <si>
    <t xml:space="preserve">Apply as provider; commercial terms on application</t>
  </si>
  <si>
    <t xml:space="preserve">findcourses.co.uk</t>
  </si>
  <si>
    <t xml:space="preserve">via their sales team</t>
  </si>
  <si>
    <t xml:space="preserve">List PCL-AI / PFL-AI / PML-AI with UTM links</t>
  </si>
  <si>
    <t xml:space="preserve">Emagister UK</t>
  </si>
  <si>
    <t xml:space="preserve">emagister.co.uk</t>
  </si>
  <si>
    <t xml:space="preserve">Lead-gen listing; compare cost per lead after 90 days</t>
  </si>
  <si>
    <t xml:space="preserve">Coursecheck</t>
  </si>
  <si>
    <t xml:space="preserve">coursecheck.com/training-providers</t>
  </si>
  <si>
    <t xml:space="preserve">Provider signup + review capture at end of each cohort</t>
  </si>
  <si>
    <t xml:space="preserve">Gulf directories</t>
  </si>
  <si>
    <t xml:space="preserve">Laimoon</t>
  </si>
  <si>
    <t xml:space="preserve">providers.laimoon.com</t>
  </si>
  <si>
    <t xml:space="preserve">Free provider listing (UAE + Saudi)</t>
  </si>
  <si>
    <t xml:space="preserve">Coursetakers.ae</t>
  </si>
  <si>
    <t xml:space="preserve">coursetakers.ae</t>
  </si>
  <si>
    <t xml:space="preserve">Provider signup; UAE course aggregator</t>
  </si>
  <si>
    <t xml:space="preserve">Edarabia</t>
  </si>
  <si>
    <t xml:space="preserve">edarabia.com</t>
  </si>
  <si>
    <t xml:space="preserve">Submit institution listing + reviews</t>
  </si>
  <si>
    <t xml:space="preserve">Global directories</t>
  </si>
  <si>
    <t xml:space="preserve">Class Central</t>
  </si>
  <si>
    <t xml:space="preserve">classcentral.com</t>
  </si>
  <si>
    <t xml:space="preserve">Request provider indexing AND pitch a free intro certificate into their editorial lists</t>
  </si>
  <si>
    <t xml:space="preserve">CPD accreditation</t>
  </si>
  <si>
    <t xml:space="preserve">The CPD Certification Service</t>
  </si>
  <si>
    <t xml:space="preserve">cpduk.co.uk/become-accredited</t>
  </si>
  <si>
    <t xml:space="preserve">Largest/oldest UK accreditor — start here</t>
  </si>
  <si>
    <t xml:space="preserve">CPD Standards Office</t>
  </si>
  <si>
    <t xml:space="preserve">cpdstandards.com/become-accredited</t>
  </si>
  <si>
    <t xml:space="preserve">Research-based accreditor; alternative quote</t>
  </si>
  <si>
    <t xml:space="preserve">The CPD Group</t>
  </si>
  <si>
    <t xml:space="preserve">thecpd.group</t>
  </si>
  <si>
    <t xml:space="preserve">9,900+ providers; certified by The CPD Register</t>
  </si>
  <si>
    <t xml:space="preserve">Podcasts (guesting)</t>
  </si>
  <si>
    <t xml:space="preserve">Project Chatter</t>
  </si>
  <si>
    <t xml:space="preserve">projectchatter.com/be-a-guest</t>
  </si>
  <si>
    <t xml:space="preserve">TOP TARGET — the project controls podcast; direct guest form; 45-60 min remote</t>
  </si>
  <si>
    <t xml:space="preserve">Beyond Deadlines</t>
  </si>
  <si>
    <t xml:space="preserve">beyond-deadlines.com</t>
  </si>
  <si>
    <t xml:space="preserve">Construction planning/scheduling audience</t>
  </si>
  <si>
    <t xml:space="preserve">PM Happy Hour</t>
  </si>
  <si>
    <t xml:space="preserve">pmhappyhour.com</t>
  </si>
  <si>
    <t xml:space="preserve">Practitioner-guest format</t>
  </si>
  <si>
    <t xml:space="preserve">People and Projects</t>
  </si>
  <si>
    <t xml:space="preserve">peopleandprojectspodcast.com</t>
  </si>
  <si>
    <t xml:space="preserve">Long-running interview format</t>
  </si>
  <si>
    <t xml:space="preserve">Manage This (Velociteach)</t>
  </si>
  <si>
    <t xml:space="preserve">velociteach.com</t>
  </si>
  <si>
    <t xml:space="preserve">1st/3rd Tuesdays; pitch via contact form</t>
  </si>
  <si>
    <t xml:space="preserve">Publications</t>
  </si>
  <si>
    <t xml:space="preserve">PM World Journal</t>
  </si>
  <si>
    <t xml:space="preserve">pmworldjournal.com/authors</t>
  </si>
  <si>
    <t xml:space="preserve">PRIORITY — pitch a named-author monthly series to the editor</t>
  </si>
  <si>
    <t xml:space="preserve">Project Times</t>
  </si>
  <si>
    <t xml:space="preserve">projecttimes.com/contribute</t>
  </si>
  <si>
    <t xml:space="preserve">Word-doc submission; evergreen career articles</t>
  </si>
  <si>
    <t xml:space="preserve">Training Industry</t>
  </si>
  <si>
    <t xml:space="preserve">trainingindustry.com/collaborate-with-us + editor@trainingindustry.com</t>
  </si>
  <si>
    <t xml:space="preserve">Bylined article + research Top Training Companies criteria</t>
  </si>
  <si>
    <t xml:space="preserve">eLearning Industry</t>
  </si>
  <si>
    <t xml:space="preserve">elearningindustry.com/post-here</t>
  </si>
  <si>
    <t xml:space="preserve">Author profile + L&amp;D-angle articles (no HR content)</t>
  </si>
  <si>
    <t xml:space="preserve">PBC Today</t>
  </si>
  <si>
    <t xml:space="preserve">pbctoday.co.uk</t>
  </si>
  <si>
    <t xml:space="preserve">700-word UK construction opinion pieces</t>
  </si>
  <si>
    <t xml:space="preserve">The Digital Project Manager</t>
  </si>
  <si>
    <t xml:space="preserve">thedigitalprojectmanager.com</t>
  </si>
  <si>
    <t xml:space="preserve">Expert contribution + their podcast + certification roundups</t>
  </si>
  <si>
    <t xml:space="preserve">Publications (Gulf)</t>
  </si>
  <si>
    <t xml:space="preserve">Construction Week ME</t>
  </si>
  <si>
    <t xml:space="preserve">constructionweekonline.com</t>
  </si>
  <si>
    <t xml:space="preserve">Journalist roster on Muck Rack; offer expert commentary</t>
  </si>
  <si>
    <t xml:space="preserve">CBNME</t>
  </si>
  <si>
    <t xml:space="preserve">cbnme.com</t>
  </si>
  <si>
    <t xml:space="preserve">Gulf construction business news; pitch editors</t>
  </si>
  <si>
    <t xml:space="preserve">Publications (academic)</t>
  </si>
  <si>
    <t xml:space="preserve">Journal of Project Management</t>
  </si>
  <si>
    <t xml:space="preserve">growingscience.com/jpm</t>
  </si>
  <si>
    <t xml:space="preserve">Open access, covers project controls, no submission charge</t>
  </si>
  <si>
    <t xml:space="preserve">Journalist requests</t>
  </si>
  <si>
    <t xml:space="preserve">Source of Sources (SOS)</t>
  </si>
  <si>
    <t xml:space="preserve">free subscription</t>
  </si>
  <si>
    <t xml:space="preserve">3 on-expertise answers weekly, 80-120 words, data-led</t>
  </si>
  <si>
    <t xml:space="preserve">Help a B2B Writer</t>
  </si>
  <si>
    <t xml:space="preserve">free, B2B-only</t>
  </si>
  <si>
    <t xml:space="preserve">Respond same day</t>
  </si>
  <si>
    <t xml:space="preserve">ResponseSource (UK)</t>
  </si>
  <si>
    <t xml:space="preserve">responsesource.com</t>
  </si>
  <si>
    <t xml:space="preserve">Paid; Business/Education/Construction categories; 2-hour answers</t>
  </si>
  <si>
    <t xml:space="preserve">#journorequest</t>
  </si>
  <si>
    <t xml:space="preserve">X and Bluesky, twice daily</t>
  </si>
  <si>
    <t xml:space="preserve">Fastest channel; search saved daily</t>
  </si>
  <si>
    <t xml:space="preserve">Events &amp; awards</t>
  </si>
  <si>
    <t xml:space="preserve">Project Controls Expo UK</t>
  </si>
  <si>
    <t xml:space="preserve">projectcontrolexpo.com/uk</t>
  </si>
  <si>
    <t xml:space="preserve">London (Wembley) 2-4 Nov 2026, 2,000+ delegates — speaker application + Awards entry</t>
  </si>
  <si>
    <t xml:space="preserve">Project Controls Expo USA</t>
  </si>
  <si>
    <t xml:space="preserve">projectcontrolexpo.com</t>
  </si>
  <si>
    <t xml:space="preserve">Washington DC 5-7 Oct 2026</t>
  </si>
  <si>
    <t xml:space="preserve">Project Controls Expo Australia</t>
  </si>
  <si>
    <t xml:space="preserve">Melbourne (MCG) 23-25 Nov 2026</t>
  </si>
  <si>
    <t xml:space="preserve">Project Control Summit</t>
  </si>
  <si>
    <t xml:space="preserve">projectcontrolsummit.com</t>
  </si>
  <si>
    <t xml:space="preserve">Apply to present</t>
  </si>
  <si>
    <t xml:space="preserve">Advancing Project Controls</t>
  </si>
  <si>
    <t xml:space="preserve">advancing-project-controls.com</t>
  </si>
  <si>
    <t xml:space="preserve">US conference; speaking/sponsor slots</t>
  </si>
  <si>
    <t xml:space="preserve">Speaker directories</t>
  </si>
  <si>
    <t xml:space="preserve">Sessionize</t>
  </si>
  <si>
    <t xml:space="preserve">sessionize.com — free</t>
  </si>
  <si>
    <t xml:space="preserve">Profiles for 2 PCI leaders + 3 CFP applications/quarter</t>
  </si>
  <si>
    <t xml:space="preserve">SpeakerHub</t>
  </si>
  <si>
    <t xml:space="preserve">speakerhub.com</t>
  </si>
  <si>
    <t xml:space="preserve">Directory + CFP board</t>
  </si>
  <si>
    <t xml:space="preserve">Podcast booking tools</t>
  </si>
  <si>
    <t xml:space="preserve">PodMatch</t>
  </si>
  <si>
    <t xml:space="preserve">podmatch.com</t>
  </si>
  <si>
    <t xml:space="preserve">Guest profile; 2 bookings/month</t>
  </si>
  <si>
    <t xml:space="preserve">MatchMaker.fm</t>
  </si>
  <si>
    <t xml:space="preserve">matchmaker.fm</t>
  </si>
  <si>
    <t xml:space="preserve">Freemium alternative</t>
  </si>
  <si>
    <t xml:space="preserve">Partnership targets</t>
  </si>
  <si>
    <t xml:space="preserve">APM (Assoc. for Project Management)</t>
  </si>
  <si>
    <t xml:space="preserve">apm.org.uk/membership</t>
  </si>
  <si>
    <t xml:space="preserve">Explore Corporate Partner programme — 42,000+ members</t>
  </si>
  <si>
    <t xml:space="preserve">ACostE</t>
  </si>
  <si>
    <t xml:space="preserve">acoste.org.uk</t>
  </si>
  <si>
    <t xml:space="preserve">Cost engineers association; natural collaboration partner</t>
  </si>
  <si>
    <t xml:space="preserve">Authority registries</t>
  </si>
  <si>
    <t xml:space="preserve">Credential Engine Registry</t>
  </si>
  <si>
    <t xml:space="preserve">credentialengine.org · accounts@credentialengine.org</t>
  </si>
  <si>
    <t xml:space="preserve">FREE — publish PCL-AI/PFL-AI/PML-AI in CTDL; auto-creates the credentialfinder.org listing; consumed by ~21 US state systems</t>
  </si>
  <si>
    <t xml:space="preserve">CareerOneStop Certification Finder</t>
  </si>
  <si>
    <t xml:space="preserve">info@careeronestop.org</t>
  </si>
  <si>
    <t xml:space="preserve">US DoL-sponsored directory that syndicates via public API — email the certification details</t>
  </si>
  <si>
    <t xml:space="preserve">D&amp;B D-U-N-S</t>
  </si>
  <si>
    <t xml:space="preserve">dnb.com/en-us/smb/duns/get-a-duns.html</t>
  </si>
  <si>
    <t xml:space="preserve">Free, ~30 business days; one per legal entity</t>
  </si>
  <si>
    <t xml:space="preserve">ISNI via Bowker</t>
  </si>
  <si>
    <t xml:space="preserve">myidentifiers.com</t>
  </si>
  <si>
    <t xml:space="preserve">~$5 one-time; add the ISNI to Wikidata + schema</t>
  </si>
  <si>
    <t xml:space="preserve">OpenCorporates</t>
  </si>
  <si>
    <t xml:space="preserve">opencorporates.com/companies/us_de/</t>
  </si>
  <si>
    <t xml:space="preserve">Verify the Delaware record exists and matches the canonical name — 10 minutes, once</t>
  </si>
  <si>
    <t xml:space="preserve">Google Knowledge Panel</t>
  </si>
  <si>
    <t xml:space="preserve">search the brand → 'Claim this knowledge panel'</t>
  </si>
  <si>
    <t xml:space="preserve">Claim once it appears; built by the entity-graph work, not by application</t>
  </si>
  <si>
    <t xml:space="preserve">Startup listings</t>
  </si>
  <si>
    <t xml:space="preserve">Tracxn</t>
  </si>
  <si>
    <t xml:space="preserve">tracxn.com/listyourstartup</t>
  </si>
  <si>
    <t xml:space="preserve">Free, analyst-reviewed; Perplexity observed citing it — list PCI and Certuvo</t>
  </si>
  <si>
    <t xml:space="preserve">Dealroom</t>
  </si>
  <si>
    <t xml:space="preserve">dealroom.co/for-builders</t>
  </si>
  <si>
    <t xml:space="preserve">Free self-serve add + claim</t>
  </si>
  <si>
    <t xml:space="preserve">Magnitt (Gulf)</t>
  </si>
  <si>
    <t xml:space="preserve">magnitt.com → Create/Claim company</t>
  </si>
  <si>
    <t xml:space="preserve">The MENA startup dataset governments cite</t>
  </si>
  <si>
    <t xml:space="preserve">F6S</t>
  </si>
  <si>
    <t xml:space="preserve">f6s.com</t>
  </si>
  <si>
    <t xml:space="preserve">Free profile; watch grants/accelerators quarterly</t>
  </si>
  <si>
    <t xml:space="preserve">AlternativeTo (Certuvo)</t>
  </si>
  <si>
    <t xml:space="preserve">alternativeto.net</t>
  </si>
  <si>
    <t xml:space="preserve">Free dofollow; alternatives pages get AI-cited</t>
  </si>
  <si>
    <t xml:space="preserve">SaaSHub (Certuvo)</t>
  </si>
  <si>
    <t xml:space="preserve">saashub.com</t>
  </si>
  <si>
    <t xml:space="preserve">Free listing with dofollow</t>
  </si>
  <si>
    <t xml:space="preserve">There's An AI For That (Certuvo)</t>
  </si>
  <si>
    <t xml:space="preserve">theresanaiforthat.com</t>
  </si>
  <si>
    <t xml:space="preserve">Only if genuine AI features ship</t>
  </si>
  <si>
    <t xml:space="preserve">Gulf job boards</t>
  </si>
  <si>
    <t xml:space="preserve">Bayt.com</t>
  </si>
  <si>
    <t xml:space="preserve">bayt.com employer registration</t>
  </si>
  <si>
    <t xml:space="preserve">Free employer profile; largest Arab-world job platform</t>
  </si>
  <si>
    <t xml:space="preserve">Naukrigulf</t>
  </si>
  <si>
    <t xml:space="preserve">naukrigulf.com employer zone</t>
  </si>
  <si>
    <t xml:space="preserve">India-to-Gulf pipeline; light presence</t>
  </si>
  <si>
    <t xml:space="preserve">GulfTalent</t>
  </si>
  <si>
    <t xml:space="preserve">gulftalent.com</t>
  </si>
  <si>
    <t xml:space="preserve">Only after Bayt shows demand</t>
  </si>
  <si>
    <t xml:space="preserve">Institution authority (strategic)</t>
  </si>
  <si>
    <t xml:space="preserve">ISO/IEC 17024 accreditation</t>
  </si>
  <si>
    <t xml:space="preserve">ANAB (anab.ansi.org, form PCAC-FR-503) / UKAS / IAS</t>
  </si>
  <si>
    <t xml:space="preserve">THE endgame authority move for a certification body — workshop → eligibility → application → assessment; realistic 12-24 months, five-figure annual cost. A leadership programme, not a marketing task; PCI already states 'developed with reference to 17024'</t>
  </si>
  <si>
    <t xml:space="preserve">Regulatory recognition — honest read</t>
  </si>
  <si>
    <t xml:space="preserve">Ofqual / Dubai KHDA / Abu Dhabi ACTVET / Saudi TVTC</t>
  </si>
  <si>
    <t xml:space="preserve">Ofqual needs an England-operating awarding organisation with governance + reserves; KHDA permit is for Dubai training institutes (AED 15-25k/yr + premises); TVTC licenses foreign providers in-Kingdom. Realistic route today: partner institutes that already hold the local licence deliver PCI prep — log them in Partnership Pipeline</t>
  </si>
  <si>
    <t xml:space="preserve">buildingSMART International</t>
  </si>
  <si>
    <t xml:space="preserve">buildingsmart.org member directory</t>
  </si>
  <si>
    <t xml:space="preserve">Paid membership with a public member-directory listing; consider when the BIM/data-standards angle goes live</t>
  </si>
  <si>
    <t xml:space="preserve">UNESCO Global Skills Academy / ILO skills partnerships</t>
  </si>
  <si>
    <t xml:space="preserve">unesco.org/en/global-education-coalition</t>
  </si>
  <si>
    <t xml:space="preserve">Partnership application, big-brand halo (IBM, Microsoft, Coursera are partners); long shot — one well-prepared approach, then park</t>
  </si>
  <si>
    <t xml:space="preserve">The Conversation</t>
  </si>
  <si>
    <t xml:space="preserve">theconversation.com/become-an-author</t>
  </si>
  <si>
    <t xml:space="preserve">Only university-affiliated authors (adjunct/honorary roles and PhD candidates qualify; independent orgs excluded). Route: PCI leaders holding visiting/adjunct roles, or honorary fellows in academia writing on project controls + AI</t>
  </si>
  <si>
    <t xml:space="preserve">UK construction awards (CN Awards, NFB Awards of Excellence, NCE)</t>
  </si>
  <si>
    <t xml:space="preserve">constructionnews.co.uk / builders.org.uk / nceawards.newcivilengineer.com</t>
  </si>
  <si>
    <t xml:space="preserve">Entries with published, indexed shortlist pages — authority mentions on trade-press domains; enter the training/skills categories</t>
  </si>
  <si>
    <t xml:space="preserve">Guest publications (PM)</t>
  </si>
  <si>
    <t xml:space="preserve">PM Column</t>
  </si>
  <si>
    <t xml:space="preserve">pmcolumn.com/contribution-guidelines</t>
  </si>
  <si>
    <t xml:space="preserve">Live guest-blogging guidelines; practical PM audience</t>
  </si>
  <si>
    <t xml:space="preserve">Projectcubicle</t>
  </si>
  <si>
    <t xml:space="preserve">projectcubicle.com (guest post)</t>
  </si>
  <si>
    <t xml:space="preserve">~900-word guest posts with byline + link; running since 2007</t>
  </si>
  <si>
    <t xml:space="preserve">IAPM 'Write for IAPM'</t>
  </si>
  <si>
    <t xml:space="preserve">iapm.net/en/service/write-for-iapm</t>
  </si>
  <si>
    <t xml:space="preserve">Structured guest-article process; European PM body audience</t>
  </si>
  <si>
    <t xml:space="preserve">ProProfs PM articles</t>
  </si>
  <si>
    <t xml:space="preserve">proprofs.com/c/submit-project-management-article</t>
  </si>
  <si>
    <t xml:space="preserve">Simple submission; leadership/PM topics</t>
  </si>
  <si>
    <t xml:space="preserve">Rebel's Guide to PM</t>
  </si>
  <si>
    <t xml:space="preserve">rebelsguidetopm.com — pitch directly</t>
  </si>
  <si>
    <t xml:space="preserve">Award-winning PM blog; accepts guest posts, no formal page — personalised pitch to Elizabeth Harrin</t>
  </si>
  <si>
    <t xml:space="preserve">Vendor blogs: Deltek Project Nation + Plan Academy</t>
  </si>
  <si>
    <t xml:space="preserve">deltek.com Project Nation guest author; planacademy.com</t>
  </si>
  <si>
    <t xml:space="preserve">PM-software vendor blogs that publish expert contributions — exactly the project-controls buyer; pitch P6/EVM how-tos</t>
  </si>
  <si>
    <t xml:space="preserve">News distribution (verified)</t>
  </si>
  <si>
    <t xml:space="preserve">PRLog</t>
  </si>
  <si>
    <t xml:space="preserve">prlog.org — free</t>
  </si>
  <si>
    <t xml:space="preserve">Best free wire: unlimited cadence, images/video, fast Google indexing via RSS. Every credential/programme announcement goes here after the own-site newsroom post</t>
  </si>
  <si>
    <t xml:space="preserve">openPR</t>
  </si>
  <si>
    <t xml:space="preserve">openpr.com — free</t>
  </si>
  <si>
    <t xml:space="preserve">1 free release per 30 days; Google News indexed; strongest EU reach of the free wires</t>
  </si>
  <si>
    <t xml:space="preserve">IssueWire</t>
  </si>
  <si>
    <t xml:space="preserve">issuewire.com</t>
  </si>
  <si>
    <t xml:space="preserve">Free tier = first release only, NO Google News (that needs the $21-45 tiers); use paid only when a specific spread matters</t>
  </si>
  <si>
    <t xml:space="preserve">EIN Presswire</t>
  </si>
  <si>
    <t xml:space="preserve">einpresswire.com</t>
  </si>
  <si>
    <t xml:space="preserve">No free tier; $149/release transparent pricing — the paid option when a launch justifies it</t>
  </si>
  <si>
    <t xml:space="preserve">The rule for every release</t>
  </si>
  <si>
    <t xml:space="preserve">own newsroom first</t>
  </si>
  <si>
    <t xml:space="preserve">Google treats distributed press-release links as nofollow (link-scheme policy) — the value is indexed corroboration AI engines read, never link equity. Newsworthy facts, quotes, numbers; no keyword stuffing</t>
  </si>
  <si>
    <t xml:space="preserve">Job posting boards (verified)</t>
  </si>
  <si>
    <t xml:space="preserve">Careers page + Google for Jobs</t>
  </si>
  <si>
    <t xml:space="preserve">JobPosting JSON-LD per role page</t>
  </si>
  <si>
    <t xml:space="preserve">FREE and fully live 2026 — do this before paying any board; surfaces in Google's job box</t>
  </si>
  <si>
    <t xml:space="preserve">LinkedIn Jobs</t>
  </si>
  <si>
    <t xml:space="preserve">Company page → post free</t>
  </si>
  <si>
    <t xml:space="preserve">1 free job at a time (pauses day 14, expires day 30); promote only if stalled (~$300/30 days typical)</t>
  </si>
  <si>
    <t xml:space="preserve">Indeed</t>
  </si>
  <si>
    <t xml:space="preserve">post directly in the dashboard</t>
  </si>
  <si>
    <t xml:space="preserve">Free organic degraded by the 31 Mar 2026 policy (feed-posted jobs need Indeed Apply); direct posts keep residual visibility — sponsor small amounts only when needed</t>
  </si>
  <si>
    <t xml:space="preserve">Wellfound</t>
  </si>
  <si>
    <t xml:space="preserve">wellfound.com — free unlimited + ATS</t>
  </si>
  <si>
    <t xml:space="preserve">Free core forever; remote marketing/growth roles</t>
  </si>
  <si>
    <t xml:space="preserve">Bayt / Naukrigulf / Naukri.com</t>
  </si>
  <si>
    <t xml:space="preserve">employer accounts</t>
  </si>
  <si>
    <t xml:space="preserve">Bayt ~$158/post (the Gulf board); Naukrigulf 5 free posts for new employers; Naukri.com from ~Rs 400 — the India pipeline</t>
  </si>
  <si>
    <t xml:space="preserve">jobs.ac.uk / HigherEdJobs</t>
  </si>
  <si>
    <t xml:space="preserve">recruiter products</t>
  </si>
  <si>
    <t xml:space="preserve">GBP 250+ / $325 per post — only for UK/US academic SMEs, examiners and item writers</t>
  </si>
  <si>
    <t xml:space="preserve">Internshala</t>
  </si>
  <si>
    <t xml:space="preserve">employer dashboard — 1 free post/month</t>
  </si>
  <si>
    <t xml:space="preserve">India marketing interns and junior ambassadors; free tier only</t>
  </si>
  <si>
    <t xml:space="preserve">Verified SKIPs — do not spend time</t>
  </si>
  <si>
    <t xml:space="preserve">Golden.com</t>
  </si>
  <si>
    <t xml:space="preserve">DEAD — acquired by ComplyAdvantage 2024; public wiki gone</t>
  </si>
  <si>
    <t xml:space="preserve">BBB accreditation</t>
  </si>
  <si>
    <t xml:space="preserve">$500-1,000+/yr pay-to-play seal; reviews have replaced it</t>
  </si>
  <si>
    <t xml:space="preserve">Futurepedia Verified</t>
  </si>
  <si>
    <t xml:space="preserve">$497 — pay only after free directories prove qualified traffic</t>
  </si>
  <si>
    <t xml:space="preserve">UKRLP / UKPRN</t>
  </si>
  <si>
    <t xml:space="preserve">Requires a UK legal entity; becomes a KEEP the day a UK Ltd exists</t>
  </si>
  <si>
    <t xml:space="preserve">ROR</t>
  </si>
  <si>
    <t xml:space="preserve">Eligible only once PCI appears as affiliation in published research</t>
  </si>
  <si>
    <t xml:space="preserve">CPD Register 'free listing'</t>
  </si>
  <si>
    <t xml:space="preserve">Does not exist — listing is bundled with paid accreditation only</t>
  </si>
  <si>
    <t xml:space="preserve">Coursera / edX partnership</t>
  </si>
  <si>
    <t xml:space="preserve">Selective BD partnerships; unrealistic at current scale — revisit later</t>
  </si>
  <si>
    <t xml:space="preserve">llms.txt</t>
  </si>
  <si>
    <t xml:space="preserve">Re-verified evidence-negative: 97% of files never fetched; no provider parses it</t>
  </si>
  <si>
    <t xml:space="preserve">ESCO qualification listing</t>
  </si>
  <si>
    <t xml:space="preserve">EU database fed only by Member-State national qualification registers referenced to EQF — no route for a non-EU private credential</t>
  </si>
  <si>
    <t xml:space="preserve">Wikibooks / Wikiversity</t>
  </si>
  <si>
    <t xml:space="preserve">Same conflict-of-interest rules as Wikipedia — organisational self-contribution is treated as promotional; never self-edit</t>
  </si>
  <si>
    <t xml:space="preserve">BusinessBalls</t>
  </si>
  <si>
    <t xml:space="preserve">Content library (Accipio-owned), no contributor route found</t>
  </si>
  <si>
    <t xml:space="preserve">engineering.com contributor route</t>
  </si>
  <si>
    <t xml:space="preserve">No verified 2026 submission page — do not chase until the 6-monthly re-verify finds one</t>
  </si>
  <si>
    <t xml:space="preserve">PR.com / 24-7PressRelease / PRFree / PRUnderground</t>
  </si>
  <si>
    <t xml:space="preserve">Unverified this round — stick to the verified PRLog + openPR stack; re-check at the 6-monthly review</t>
  </si>
  <si>
    <t xml:space="preserve">Xing (DACH)</t>
  </si>
  <si>
    <t xml:space="preserve">Groups + events permanently shut Jan 2023 — now a pure DACH jobs board; no community surface for cert marketing</t>
  </si>
  <si>
    <t xml:space="preserve">VKontakte</t>
  </si>
  <si>
    <t xml:space="preserve">EU-sanctioned Jul 2026 — compliance and reputational risk; do not touch</t>
  </si>
  <si>
    <t xml:space="preserve">WeChat / Weibo / Line / KakaoTalk</t>
  </si>
  <si>
    <t xml:space="preserve">Functioning but wrong markets/language for an English certification body; Line OA can't even be registered by a non-JP/TW/TH entity</t>
  </si>
  <si>
    <t xml:space="preserve">Akhtaboot / Oliv / Dubizzle Jobs / apna</t>
  </si>
  <si>
    <t xml:space="preserve">Regional job boards fully shadowed by Bayt (MENA) or too junior/blue-collar (apna, Oliv) for this audience</t>
  </si>
  <si>
    <t xml:space="preserve">We Work Remotely / RemoteOK</t>
  </si>
  <si>
    <t xml:space="preserve">$299+/post with a tech-lean audience — wrong cost/audience for a small institute</t>
  </si>
  <si>
    <t xml:space="preserve">UPGRADE NOTES  —  what was tested, what was missing, what changed</t>
  </si>
  <si>
    <t xml:space="preserve">Three independent audit passes ran end to end — every formula, every platform list, and the whole system as a product a team runs daily — then three judges verified the rebuild. Type: PLATFORM = a capability the workbook lacked; PROCESS = a workflow rule no spreadsheet can enforce alone.</t>
  </si>
  <si>
    <t xml:space="preserve">#</t>
  </si>
  <si>
    <t xml:space="preserve">Finding</t>
  </si>
  <si>
    <t xml:space="preserve">Type</t>
  </si>
  <si>
    <t xml:space="preserve">Severity</t>
  </si>
  <si>
    <t xml:space="preserve">What this workbook does</t>
  </si>
  <si>
    <t xml:space="preserve">What the team must still do</t>
  </si>
  <si>
    <t xml:space="preserve">Why the file showed one employee</t>
  </si>
  <si>
    <t xml:space="preserve">Process</t>
  </si>
  <si>
    <t xml:space="preserve">The team roster (START HERE rows 55-64) has ten slots and only slot 1 was ever filled, with the placeholder 'Employee 1'. Every scorecard, dropdown and column is driven from those cells — the design was always multi-employee; the roster was never populated.</t>
  </si>
  <si>
    <t xml:space="preserve">Manager replaces 'Employee 1' with a real name and fills a slot per team member. Names must match exactly everywhere.</t>
  </si>
  <si>
    <t xml:space="preserve">UTM links were malformed</t>
  </si>
  <si>
    <t xml:space="preserve">Blocker</t>
  </si>
  <si>
    <t xml:space="preserve">The link formula used SEARCH('?'), which treats ? as a wildcard, so every URL was joined with '&amp;' instead of '?' — GA4 could never read a single campaign parameter. Fixed with FIND; campaign/content segments un-nested.</t>
  </si>
  <si>
    <t xml:space="preserve">Regenerate and re-paste any UTM link created from V6.</t>
  </si>
  <si>
    <t xml:space="preserve">Team targets compared to one person</t>
  </si>
  <si>
    <t xml:space="preserve">Dashboard 'Expected to date' never multiplied by headcount, so five people were measured against one person's target. Now multiplied by the count of filled roster slots.</t>
  </si>
  <si>
    <t xml:space="preserve">Keep the roster accurate — an unfilled slot lowers the expectation.</t>
  </si>
  <si>
    <t xml:space="preserve">No duplicate-lead defence</t>
  </si>
  <si>
    <t xml:space="preserve">Nothing stopped two employees logging or re-contacting the same person — including someone who had declined. This version adds a live Duplicate? column and red highlighting on the lead URL and organisation columns.</t>
  </si>
  <si>
    <t xml:space="preserve">Rule: Ctrl+F the lead's URL before logging. A red cell means stop and check the earlier row.</t>
  </si>
  <si>
    <t xml:space="preserve">Platform lists disagreed with each other</t>
  </si>
  <si>
    <t xml:space="preserve">3 platforms were selectable but invisible to every rollup; 'Quora / Quora Spaces' in the Publishing Plan could never match a count; generic 'LinkedIn' in examples/tasks counted nowhere. All lists come from one canonical platform list (71 at that round; the estate has since grown — see later entries); every stray string remapped.</t>
  </si>
  <si>
    <t xml:space="preserve">Log only with dropdown values. The dedup rule for each platform is beside it on the Lists tab.</t>
  </si>
  <si>
    <t xml:space="preserve">25 platforms were missing</t>
  </si>
  <si>
    <t xml:space="preserve">Major</t>
  </si>
  <si>
    <t xml:space="preserve">No paid channels, no email marketing, no webinar delivery, no digital badges (Credly), no profession-specific communities (Planning Planet, PMI), no podcast guesting, no partnership/PR platform value. All added with areas, priorities and setup steps.</t>
  </si>
  <si>
    <t xml:space="preserve">Work the new Critical/High rows in Platform Setup: Zoom Webinars, Email Marketing (ESP), Credly, Partnership / PR Outreach, LinkedIn Live, Planning Planet, PMI Community.</t>
  </si>
  <si>
    <t xml:space="preserve">Funnel stopped before money</t>
  </si>
  <si>
    <t xml:space="preserve">Tracking ended at 'Application Started'. This version adds per-lead columns: meeting date, PCI closer, application date, certification, purchase date, revenue and the PCI order reference, plus deal value / contract date on partnerships and a Dashboard revenue block.</t>
  </si>
  <si>
    <t xml:space="preserve">Rule: a lead may be marked Converted only when its PCI order/application reference is in the row. The PCI platform stays the ledger; this file reconciles to it.</t>
  </si>
  <si>
    <t xml:space="preserve">Follow-ups fired from the wrong date</t>
  </si>
  <si>
    <t xml:space="preserve">Follow-up due = date logged + 4, not date messaged — due before the first message went out. Now driven by the new 'Message sent date' (+4 and +10), and the Dashboard due-count includes blank/no-response outcomes.</t>
  </si>
  <si>
    <t xml:space="preserve">Fill 'Message sent date' when the first message goes out.</t>
  </si>
  <si>
    <t xml:space="preserve">Formula sheets were unprotected</t>
  </si>
  <si>
    <t xml:space="preserve">Any employee could type over the Dashboard or a score formula with no warning. All computed sheets and formula columns are now protected (no password); entry columns stay open.</t>
  </si>
  <si>
    <t xml:space="preserve">If you cannot type somewhere, that is the protection working — do not remove it.</t>
  </si>
  <si>
    <t xml:space="preserve">No operating model for a shared file</t>
  </si>
  <si>
    <t xml:space="preserve">Nothing said where the file lives or how ten people use it at once. START HERE section 9 now carries the eight sharing rules (one location, AutoSave, no sorting shared logs, claim rows by date, never paste whole rows, no deletions, one owner, monthly archive).</t>
  </si>
  <si>
    <t xml:space="preserve">Manager adopts the rules verbatim and names the owner in cell B19.</t>
  </si>
  <si>
    <t xml:space="preserve">No onboarding checklist</t>
  </si>
  <si>
    <t xml:space="preserve">Rules existed as prose; nothing was tickable. START HERE section 10 is a ten-point Day-1 checklist with a manager sign-off column.</t>
  </si>
  <si>
    <t xml:space="preserve">Run it for every joiner; first 5 leads and first 3 messages get manager review before sending.</t>
  </si>
  <si>
    <t xml:space="preserve">Message approval was undefined</t>
  </si>
  <si>
    <t xml:space="preserve">The rule said 'approved messages only' but nothing recorded approval. Message Bank now has Status / Approved by / Approved date; M1-M15 are grandfathered as Approved pending the manager's initials.</t>
  </si>
  <si>
    <t xml:space="preserve">Manager initials and dates every row; new messages enter as Draft.</t>
  </si>
  <si>
    <t xml:space="preserve">Master Tasks had 0 owners, 0 due dates</t>
  </si>
  <si>
    <t xml:space="preserve">63 tasks, none assigned. The workbook cannot assign people — that is a management act.</t>
  </si>
  <si>
    <t xml:space="preserve">Manager assigns Owner and Due Date to all 63 rows in one sitting. An unowned task is the manager's task.</t>
  </si>
  <si>
    <t xml:space="preserve">QA checklist was unowned</t>
  </si>
  <si>
    <t xml:space="preserve">All 15 compliance checks had no owner and no results. Two checks now compute themselves live (character limits; declined-lead follow-ups); the rest need owners.</t>
  </si>
  <si>
    <t xml:space="preserve">Assign an owner per QA row on day 1; weekly result before the Monday review.</t>
  </si>
  <si>
    <t xml:space="preserve">Employee Score misled on empty data</t>
  </si>
  <si>
    <t xml:space="preserve">Minor</t>
  </si>
  <si>
    <t xml:space="preserve">A person with no activity showed grade 'E - not working'. Grades and advice now blank until the activity gate passes.</t>
  </si>
  <si>
    <t xml:space="preserve">Score is meaningful only after ~20 connections of history.</t>
  </si>
  <si>
    <t xml:space="preserve">Weekly Review trend depended on the person selector</t>
  </si>
  <si>
    <t xml:space="preserve">The Dashboard trend charts read selector-filtered cells, so the 'team trend' was whoever was last selected. Three selector-independent all-team columns added for trend reporting.</t>
  </si>
  <si>
    <t xml:space="preserve">Chart team trend from the All-team columns (T:V); use the selector for 1:1s only.</t>
  </si>
  <si>
    <t xml:space="preserve">Fresh-file noise</t>
  </si>
  <si>
    <t xml:space="preserve">'Days since last worked: 46251' on every platform before any logging. Guarded — blank until real activity exists.</t>
  </si>
  <si>
    <t xml:space="preserve">Capacity ceilings</t>
  </si>
  <si>
    <t xml:space="preserve">The outreach log holds ~1,200 leads (a 5-person team at target fills it in ~8 working days); logs hold ~400 rows; week list ends at 26. Validation ranges now match counted ranges so nothing silently drops out inside those limits.</t>
  </si>
  <si>
    <t xml:space="preserve">Monthly archive by the owner. At sustained full-team volume, move the lead log to a CRM and keep this file for activity and content tracking.</t>
  </si>
  <si>
    <t xml:space="preserve">Channel costs were untracked</t>
  </si>
  <si>
    <t xml:space="preserve">Hours were logged but money was not — cost per meeting was uncomputable. New Channel Costs sheet feeds the Dashboard.</t>
  </si>
  <si>
    <t xml:space="preserve">Owner fills monthly costs; review cost-per-meeting monthly.</t>
  </si>
  <si>
    <t xml:space="preserve">Two-brand ambiguity (Certuvo)</t>
  </si>
  <si>
    <t xml:space="preserve">SUPERSEDED by the brand dimension: every log tab now carries a For (brand) column, so Certuvo work is logged in this file and tagged 'Certuvo (exam prep)' — results split cleanly on Objective Performance.</t>
  </si>
  <si>
    <t xml:space="preserve">Tag Certuvo rows with the brand dropdown; no separate copy of the file is needed.</t>
  </si>
  <si>
    <t xml:space="preserve">Workbook recalculates slowly</t>
  </si>
  <si>
    <t xml:space="preserve">The array formulas on Platform Progress and the Daily Log make full recalculation slow in some spreadsheet engines. Guards added in V7 reduce it; expect a pause on open with large data.</t>
  </si>
  <si>
    <t xml:space="preserve">Prefer Excel desktop/web; avoid opening in unrelated tools.</t>
  </si>
  <si>
    <t xml:space="preserve">Dropdowns did not actually enforce anything</t>
  </si>
  <si>
    <t xml:space="preserve">Every one of V6's 54 validation rules had error alerts switched off — Excel showed the list but silently accepted anything typed, and mistyped names then vanished from every report. All rules rebuilt with hard errors on, plus red tripwire highlighting on any name or platform that will not count.</t>
  </si>
  <si>
    <t xml:space="preserve">If a cell turns red, fix the spelling — red means invisible to every report.</t>
  </si>
  <si>
    <t xml:space="preserve">Example rows sat inside a dead zone</t>
  </si>
  <si>
    <t xml:space="preserve">Reports read from row 7 (DAILY ENTRY) / row 5 (logs); the example rows above that carried live yellow cells and dropdowns, so typing over them (instead of deleting them) put real work where no report could see it. Examples are now grey, the notes say exactly where data starts, and the instruction is explicit: delete the rows, never clear them.</t>
  </si>
  <si>
    <t xml:space="preserve">Manager deletes all grey example rows in one pass on day 1 and confirms the Dashboard reads zero.</t>
  </si>
  <si>
    <t xml:space="preserve">Date and number columns accepted text</t>
  </si>
  <si>
    <t xml:space="preserve">Dates and counts had no validation, and a text date silently drops the row from weekly buckets. Date and whole-number validation added on every date/quantity column.</t>
  </si>
  <si>
    <t xml:space="preserve">Hidden helper columns added</t>
  </si>
  <si>
    <t xml:space="preserve">DAILY ENTRY columns K and L are hidden calculation flags (first entry per day, and per day per person) that drive the days-logged counts efficiently.</t>
  </si>
  <si>
    <t xml:space="preserve">Do not unhide, edit or delete DAILY ENTRY columns K and L.</t>
  </si>
  <si>
    <t xml:space="preserve">Single-employee residue removed</t>
  </si>
  <si>
    <t xml:space="preserve">START HERE section 2 asked for one 'Employee name' — a leftover from a single-user draft that made the whole file read as one person's tracker. It is now Team Settings (team name + manager); people exist only on the roster, targets are explicitly per person, and the Dashboard multiplies by headcount.</t>
  </si>
  <si>
    <t xml:space="preserve">Manager fills Team Settings and the roster; nothing else defines who is on the team.</t>
  </si>
  <si>
    <t xml:space="preserve">Platform coverage doubled on live research</t>
  </si>
  <si>
    <t xml:space="preserve">Web research (August 2026, 26 searches) added 29 vetted organic-growth platforms — the ChatGPT-visibility pipeline (Bing Webmaster Tools + IndexNow), AI answer-engine auditing, PM World Journal, Project Controls Expo, the post-HARO journalist stack, UK/Gulf course directories, CPD accreditors, podcast booking tools and more — bringing the estate at that round to 100 platforms across 12 areas (later rounds grew it to 133 across 13), each with setup steps.</t>
  </si>
  <si>
    <t xml:space="preserve">Work Platform Setup by priority; the named routes live on PR &amp; Target Directory.</t>
  </si>
  <si>
    <t xml:space="preserve">Dead tactics documented so nobody wastes time</t>
  </si>
  <si>
    <t xml:space="preserve">The research also verified what NOT to do: HARO is dead, article directories and bulk PDF submission are link spam, llms.txt is evidence-negative, engagement pods and automated LinkedIn tools get accounts penalised. GROWTH PLAYBOOK technique 15 carries the full list.</t>
  </si>
  <si>
    <t xml:space="preserve">Read playbook technique 15 before acting on any 'SEO tips' list from the internet. Note: the original HARO shut Dec 2024; the brand was relaunched under Featured.com in 2025 — treat it as part of the Featured stack.</t>
  </si>
  <si>
    <t xml:space="preserve">GROWTH PLAYBOOK added — now 22 techniques in working detail</t>
  </si>
  <si>
    <t xml:space="preserve">Numbered steps, cadence, KPI and pitfalls for every technique: SEO clusters, E-E-A-T, answer-engine optimisation, digital PR, the 2026 LinkedIn engine, community growth, syndication with verified canonical rules (Substack and LinkedIn have none), webinars, email, the Credly badge loop, directories, YouTube Shorts-first, measurement, the dead-tactics guardrail — plus, from later rounds: entity authority (14), the free publishing &amp; news pipeline (16), and six world-class additions: original research &amp; data studies, free tools &amp; calculators, Arabic/Gulf localisation, internal linking architecture, employee advocacy &amp; social proof, and guarded programmatic geo×role pages (17-22).</t>
  </si>
  <si>
    <t xml:space="preserve">Each technique names the sheet it logs into; the manager assigns owners per technique.</t>
  </si>
  <si>
    <t xml:space="preserve">TEAM GUIDE added — the end-to-end explainer</t>
  </si>
  <si>
    <t xml:space="preserve">A team that does not know how to run the system now has the answer in one tab: where to log what, first day, every day, how scoring works, and an FAQ.</t>
  </si>
  <si>
    <t xml:space="preserve">Every new joiner reads TEAM GUIDE before anything else (Day-1 Checklist item 1).</t>
  </si>
  <si>
    <t xml:space="preserve">Accounts Register added — and why it holds no passwords</t>
  </si>
  <si>
    <t xml:space="preserve">Every marketing account on one page: URL, login, vault entry name, 2FA, owner, status — built by formula from Platform Setup so there is one source of truth. Passwords stay in the team password manager: a shared, synced, version-historied workbook can never hold credentials safely, and the register names the exact vault entry instead.</t>
  </si>
  <si>
    <t xml:space="preserve">Manager fills the vault location cell and grants vault access on day 1.</t>
  </si>
  <si>
    <t xml:space="preserve">PR &amp; Target Directory added — named, verified routes</t>
  </si>
  <si>
    <t xml:space="preserve">40 researched targets with live routes at that round — course directories (UK/Gulf/global), CPD accreditors, five PM podcasts that take guests, seven publications with submission pages, the journalist-request stack, 2026 expo dates, speaker directories and partnership targets; later research rounds grew the directory to ~100 rows including the verified skip list.</t>
  </si>
  <si>
    <t xml:space="preserve">Assign an owner per category; statuses tracked in the yellow columns.</t>
  </si>
  <si>
    <t xml:space="preserve">Authority &amp; AI-visibility research round</t>
  </si>
  <si>
    <t xml:space="preserve">A second deep-research pass (34 verified searches) added 26 authority and listing platforms under a new Authority &amp; Listings area: the Credential Engine Registry (free, consumed by US state systems), CareerOneStop, the Knowledge Panel entity-graph stack, D-U-N-S, ISNI, Tracxn/Dealroom/Magnitt startup databases, Gulf job boards and Certuvo tool directories — plus corrected education schema (the Course Info rich result was retired in 2025; Course List remains). GROWTH PLAYBOOK technique 14 carries the evidence-ranked top-10 AI-visibility actions; the verified skip-list (Golden dead, BBB pay-to-play, UKRLP needs a UK entity) is on PR &amp; Target Directory so nobody re-litigates it.</t>
  </si>
  <si>
    <t xml:space="preserve">Work the Critical rows first: Credential Engine, the entity graph, education schema. The 20-prompt AI citation audit runs monthly.</t>
  </si>
  <si>
    <t xml:space="preserve">Institution authority + free publishing + free news research round</t>
  </si>
  <si>
    <t xml:space="preserve">A third research pass (33 verified searches) covered three lanes. (1) Institution authority: the ISO/IEC 17024 accreditation path (ANAB/UKAS/IAS) and an honest read on Ofqual/KHDA/ACTVET/TVTC regulatory recognition — partner-institute route today; The Conversation's academic-affiliation rule; buildingSMART; UNESCO Global Skills Academy; UK award shortlists. (2) Free educational publishing: Zenodo DOIs, OER Commons + MERLOT (non-university contributors verified), TrainingZone/HRZone, six PM guest-post routes. (3) Free news: PRLog + openPR verified as the free stack (IssueWire free tier has no Google News; EIN has no free tier); press-release links are nofollow — value is AI-readable corroboration. Dead ends recorded on the skip list (ESCO, Wikibooks/Wikiversity COI, BusinessBalls, unverified PR wires).</t>
  </si>
  <si>
    <t xml:space="preserve">Playbook technique 16 is the pipeline; the strategic 17024 row is leadership's call, not marketing's.</t>
  </si>
  <si>
    <t xml:space="preserve">Objective dimension added — performance is now testable per campaign</t>
  </si>
  <si>
    <t xml:space="preserve">Every log tab carries an Objective dropdown (11 effort categories: honorary certification outreach, per-credential certification sales, authority &amp; entity building, content &amp; SEO, community, partnerships &amp; PR, events, Certuvo, brand). The Content Calendar's existing Objective column became the dropdown — no duplicate column. The new Objective Performance sheet totals activities, minutes, content, community actions, leads, meetings and revenue per category, plus a person × objective minutes matrix, so each campaign is judged on its own numbers.</t>
  </si>
  <si>
    <t xml:space="preserve">Tag every row; the red '(no objective set)' line must be zero by each Monday review.</t>
  </si>
  <si>
    <t xml:space="preserve">Brand / property dimension + the web domain map</t>
  </si>
  <si>
    <t xml:space="preserve">Every log tab (and Platform Setup and Master Tasks) now carries a For (brand) column: PCI AI - Institute, PCL-AI, PFL-AI or PML-AI certification, PCI World, Certuvo, or All/shared — so results are testable per property as well as per campaign. The Content Calendar's old 3-value Brand column became this dropdown; Certuvo-only platforms (G2, Capterra, AlternativeTo, Udemy…) come pre-tagged on Platform Setup. Objective Performance gained a RESULTS BY BRAND table. START HERE §11 now maps the five web domains — projectcontrolsinstitute.org, pciai.org, pciglobal.ai, pciworld.org, mypci.org — to the brand each serves, and every UTM/press link must land on one of them.</t>
  </si>
  <si>
    <t xml:space="preserve">Tag both columns on every row; the manager corrects the domain map if a purpose is wrong.</t>
  </si>
  <si>
    <t xml:space="preserve">Value ranking — so the team knows what an hour is worth</t>
  </si>
  <si>
    <t xml:space="preserve">Every effort category now carries a value rank on Objective Performance (1 = most valuable: the three certification-sales campaigns first, then honorary outreach as the strategic wedge, then partnerships, authority, content, events, Certuvo, community, brand). Every platform carries a value rank across the whole estate on Platform Setup column P (1 = most valuable; priority tier first, curated order within tier; the top 10 glow gold, and Platform Progress mirrors the rank beside actual activity). Compare rank against Share of minutes / minutes spent each Monday: when low-value work eats high share, rebalance.</t>
  </si>
  <si>
    <t xml:space="preserve">Ranks are pre-filled management judgment in editable yellow cells — re-rank when strategy changes, do not silently ignore them.</t>
  </si>
  <si>
    <t xml:space="preserve">Direct channels, job postings, and a country map for every platform</t>
  </si>
  <si>
    <t xml:space="preserve">DAILY ENTRY gained activity types for the missing channels — 'Email campaign sent', 'WhatsApp / Telegram / SMS sent', 'Job post published' — with how-many counts. A Job Postings tab tracks every open position on every platform (one row per platform per position, applicant counts). Country research (30 searches) mapped where each of 133 platforms is strongest — Platform Setup column Q — and added Snapchat (about 72% of Saudi internet users — the biggest KSA channel the tracker was missing), Careers Page + Google for Jobs (free, live 2026), Naukri.com and Jobberman; verified job-board verdicts (LinkedIn free post rules, Indeed's 31 Mar 2026 organic degradation, Wellfound free ATS) are on PR &amp; Target Directory; Xing, VK, WeChat-class and junior boards are documented skips.</t>
  </si>
  <si>
    <t xml:space="preserve">Post every open role on 3+ platforms including one Gulf board; check column Q before picking a channel for a country campaign.</t>
  </si>
  <si>
    <t xml:space="preserve">Keyword Plan — SEO effort graded Easy / Medium / Hard</t>
  </si>
  <si>
    <t xml:space="preserve">76 researched keywords across 10 clusters, difficulty graded from 33 live SERP samples so effort goes where it can win: Easy (thin/forum SERPs — attack now), Medium (winnable), Hard (PMI/AACE/RICS territory — pillars only). Ten P1 attack keywords are ordered with reasons. Critical finding: projectcontrolsinstitute.com — a competitor training provider — owns PCI's exact name in Google today, so brand defense is attack keyword #1. Owner/Status tracker columns per keyword.</t>
  </si>
  <si>
    <t xml:space="preserve">SEO work starts from this sheet, Easy first; re-verify quarterly in Search Console, P1 SERPs monthly.</t>
  </si>
  <si>
    <t xml:space="preserve">Weekly Pulse — real performance tracking</t>
  </si>
  <si>
    <t xml:space="preserve">A live this-week-vs-last-week page: 14 KPIs (minutes, activities, leads, connections, messages, content, community, email recipients, WhatsApp/SMS, job posts, backlinks live, meetings by meeting date, revenue by purchase date, new leads) with week-on-week change, 4-week average, and minutes-per-person — green up, red down, Monday-anchored. The Dashboard stays the cumulative record; the Pulse is the early warning. How-To Guides gained the six missing workstream rows (email, WhatsApp/SMS, job postings, press releases, educational publishing, SEO &amp; keywords).</t>
  </si>
  <si>
    <t xml:space="preserve">Manager opens Weekly Pulse every Monday before the team meeting; falling high-value efforts get rebalanced the same day.</t>
  </si>
  <si>
    <t xml:space="preserve">PLATFORM GUIDE + six world-class techniques + headline KPIs</t>
  </si>
  <si>
    <t xml:space="preserve">The PLATFORM GUIDE sheet is the step-by-step usage manual for the entire estate: one row per platform (all 133) with the weekly play, the KPI that proves it, and time per week — identity columns update from Platform Setup automatically, gold rows mark the top-10 value platforms. GROWTH PLAYBOOK grew to 22 techniques with the missed world-class organic plays: original research &amp; data studies (the link magnet), free tools &amp; calculators, Arabic/Gulf localisation, internal linking architecture, employee advocacy &amp; social-proof flywheel, and guarded programmatic geo × role pages. The Dashboard gained a live HEADLINE KPIs panel (revenue, meetings, leads, acceptance, follow-ups due, this-week numbers from Weekly Pulse). A three-judge audit (formulas / content / formatting) ran over the full file and every finding was fixed — including the superseded Certuvo separate-copy rule, misdirected Daily Log pointers, and dropdowns that undershot their lists.</t>
  </si>
  <si>
    <t xml:space="preserve">New joiners read TEAM GUIDE then PLATFORM GUIDE; managers assign platforms by value rank and check the KPI panel daily.</t>
  </si>
  <si>
    <t xml:space="preserve">Off-page SEO at full strength — the Link Building engine</t>
  </si>
  <si>
    <t xml:space="preserve">Off-page SEO now has its own system of record: the Link Building tab logs every link prospect from first contact to live (tactic, target site, our URL, anchor, Dofollow/Nofollow, status), with GROWTH PLAYBOOK technique 23 supplying the weekly programme — competitor backlink gap analysis, monthly unlinked-mention reclaim, resource-page and broken-link outreach, natural anchor rules, and hard guardrails (no paid links, PBNs or swaps — the link spam Google demotes). Guest posts, journalist quotes, podcast appearances and directory listings from the other techniques all flow into the same tracker. DAILY ENTRY gained the 'Link building / outreach (off-page)' activity type and Weekly Pulse tracks 'Backlinks gone live' week on week.</t>
  </si>
  <si>
    <t xml:space="preserve">Weekly: 10 prospects, 5 outreach. Cross-check earned links against Search Console monthly — the tracker is what we did, Search Console is what Google saw.</t>
  </si>
  <si>
    <t xml:space="preserve">Article Bank — 5,000+ researched briefs so nobody asks what to write</t>
  </si>
  <si>
    <t xml:space="preserve">A full editorial engine: 5,000+ article briefs across 25 clusters (brand and comparison flagships, EVM, IFRS and project accounting, budgeting and cash flow, dashboards, AI-in-everything, careers by role and country, industries, tools, standards spines from AACE RPs / EIA-748 / NEC4 / FIDIC / IFRS, exam prep, case studies, FAQ answers). Every row carries its primary and supporting keywords and a format-specific AI writing prompt that bans invented statistics and demands cited sources. Built on a 31-search research round: competitor blog mining, real question patterns, verified standards references, and sourced jobs-market angles. One honest correction from that research: the defensible claim is that NO certification combines project management + finance + AI (each pairwise space has entrants) — the flagship articles are framed accordingly.</t>
  </si>
  <si>
    <t xml:space="preserve">Writers filter Easy-difficulty rows in their cluster, claim with Owner + Status, paste the prompt, then edit like an expert and verify every number before publishing.</t>
  </si>
  <si>
    <t xml:space="preserve">Content Scheduler + MAP navigation + scheduling research</t>
  </si>
  <si>
    <t xml:space="preserve">Scheduling is now a managed system: the Content Scheduler holds one row per platform × cadence × window (daily / 3x weekly / weekly / fortnightly / monthly, start and end dates, posts per cycle) with planned posts computed from the cadence, published-in-window counted live from the Content Calendar, and colour-coded coverage — the Dashboard gained ACTIVE SCHEDULES and SCHEDULE COVERAGE tiles. A research round verified which platforms support scheduling natively in 2026, through what, with what window limits and formats — that truth lives in the reference table under the scheduler grid. And because the workbook now spans 41 tabs, the MAP sheet (second tab) gives one-click navigation to every sheet with a one-line description of each.</t>
  </si>
  <si>
    <t xml:space="preserve">Every recurring posting commitment gets a scheduler row; coverage under 100% gets fixed before the Friday review.</t>
  </si>
  <si>
    <t xml:space="preserve">Final QA audit — ten lenses, and the bug it caught</t>
  </si>
  <si>
    <t xml:space="preserve">A ten-lens audit ran over the finished file: formulas and ranges, dropdown/list integrity, content cross-references, rendered formatting, protection and lock, Article Bank quality (all 5,013 rows), independent KPI re-derivation, guides coherence, print/export, and a fresh-eyes day-one user walk. It caught a genuine defect: adding the 'Backlinks gone live' row to Weekly Pulse had shifted the rows beneath it, so the Dashboard's REVENUE THIS WEEK tile was silently displaying meetings and MEETINGS THIS WEEK was displaying backlinks. Dashboard tiles now reference Weekly Pulse KPIs BY NAME (never by a fixed row), two more tiles were added (backlinks, content this week), and a regression check asserts every tile reads the row it claims. Also fixed: formula cells on Message Bank and Lists were editable (a stray paste could have destroyed a character count or the roster selector) — every formula is now locked except inside the example rows that must stay deletable; and START HERE never named the navigation, so row 3 now signposts TEAM GUIDE, PLATFORM GUIDE, MAP and Article Bank.</t>
  </si>
  <si>
    <t xml:space="preserve">The audit script ships with the build: 62 structural checks plus a 52-assertion live simulation must pass before any release.</t>
  </si>
  <si>
    <t xml:space="preserve">Independent critical re-audit — treated as if built by someone else</t>
  </si>
  <si>
    <t xml:space="preserve">A fresh adversarial audit assumed nothing and trusted nothing: an independent numerical oracle, a static 'silent-zero' analysis of all 2,078 conditional criteria (a SUMIFS whose criteria text no longer exists returns 0 forever with no error — none found), Excel-integrity checks for repair-prompt triggers (none), a cached-error sweep (none), and cadence maths proved across every scheduling frequency. Real defects found and fixed: (1) 'Content published' meant different things on Weekly Pulse (by published date) and the Dashboard (by status) — now both mean status Published/Repurposed, so the two pages can never disagree; (2) 'Connection requests sent' appeared twice on the Dashboard from two different sources with the same label — now each names its source; (3) a schedule row with the end date before the start date produced NEGATIVE planned posts and poisoned coverage — now blank, with the dates flagged red; (4) formula cells on Message Bank and Lists were editable; (5) 24 sheets still showed raw gridlines while the rest did not — the whole workbook now shares one look; (6) a first-run screen of zeros looked broken — Dashboard and Weekly Pulse now explain themselves until data arrives.</t>
  </si>
  <si>
    <t xml:space="preserve">The release gate is now 66 structural checks + a 51-assertion live simulation + the static and integrity analyses — all must pass.</t>
  </si>
  <si>
    <t xml:space="preserve">Premium formatting pass</t>
  </si>
  <si>
    <t xml:space="preserve">Everything now matches the workbook's own design system (Arial, navy titles, banded headers), tabs are colour-grouped and reordered by workflow, panes freeze on every long sheet, and every sheet prints one page wide with repeating headers.</t>
  </si>
  <si>
    <t xml:space="preserve">DAILY ENTRY  —  this is the only sheet you need to fill in</t>
  </si>
  <si>
    <t xml:space="preserve">One row for each thing you do, logged the same day. Start typing on row 4 — the sheet ships empty, and a worked example for this log is on TEAM GUIDE.  YOUR DATA STARTS ON ROW 7 — the grey rows above it are examples.</t>
  </si>
  <si>
    <t xml:space="preserve">Date</t>
  </si>
  <si>
    <t xml:space="preserve">Your name</t>
  </si>
  <si>
    <t xml:space="preserve">What kind of work</t>
  </si>
  <si>
    <t xml:space="preserve">What exactly did you do?</t>
  </si>
  <si>
    <t xml:space="preserve">How many
(optional)</t>
  </si>
  <si>
    <t xml:space="preserve">Minutes spent</t>
  </si>
  <si>
    <t xml:space="preserve">Link / proof
(optional)</t>
  </si>
  <si>
    <t xml:space="preserve">Result
(optional)</t>
  </si>
  <si>
    <t xml:space="preserve">Notes or blocker
(optional)</t>
  </si>
  <si>
    <t xml:space="preserve">First entry of day (auto — leave)</t>
  </si>
  <si>
    <t xml:space="preserve">First of day for this person (auto — leave)</t>
  </si>
  <si>
    <t xml:space="preserve">Objective</t>
  </si>
  <si>
    <t xml:space="preserve">For (brand)</t>
  </si>
  <si>
    <t xml:space="preserve">LAST ROW — anything typed below this line is invisible to every report. Archive a dated copy and start a new file.</t>
  </si>
  <si>
    <t xml:space="preserve">LINKEDIN + SALES NAVIGATOR OUTREACH LOG  —  one row per person</t>
  </si>
  <si>
    <t xml:space="preserve">Log every lead the same day. Fill A-L when you research the lead; M-T when you send and hear back; Y-Z when you score it; AD onward only if it becomes a meeting or a sale; AO-AP (Objective and For (brand)) always. Column AN flags a duplicate the moment you paste a URL that is already in the sheet — check it before you write anything else.</t>
  </si>
  <si>
    <t xml:space="preserve">Employee</t>
  </si>
  <si>
    <t xml:space="preserve">Lead name</t>
  </si>
  <si>
    <t xml:space="preserve">LinkedIn / Sales Nav URL</t>
  </si>
  <si>
    <t xml:space="preserve">Company</t>
  </si>
  <si>
    <t xml:space="preserve">Job title</t>
  </si>
  <si>
    <t xml:space="preserve">Country</t>
  </si>
  <si>
    <t xml:space="preserve">Lead segment</t>
  </si>
  <si>
    <t xml:space="preserve">Sales Nav list</t>
  </si>
  <si>
    <t xml:space="preserve">Years exp.</t>
  </si>
  <si>
    <t xml:space="preserve">Qualified?</t>
  </si>
  <si>
    <t xml:space="preserve">Personal line used (from their profile)</t>
  </si>
  <si>
    <t xml:space="preserve">Connection sent?</t>
  </si>
  <si>
    <t xml:space="preserve">Accepted?</t>
  </si>
  <si>
    <t xml:space="preserve">Template used</t>
  </si>
  <si>
    <t xml:space="preserve">Message sent (paste the final text)</t>
  </si>
  <si>
    <t xml:space="preserve">Chars</t>
  </si>
  <si>
    <t xml:space="preserve">Message sent?</t>
  </si>
  <si>
    <t xml:space="preserve">Outcome</t>
  </si>
  <si>
    <t xml:space="preserve">Reply summary</t>
  </si>
  <si>
    <t xml:space="preserve">Follow-up due</t>
  </si>
  <si>
    <t xml:space="preserve">Follow-ups sent</t>
  </si>
  <si>
    <t xml:space="preserve">Next action</t>
  </si>
  <si>
    <t xml:space="preserve">Notes</t>
  </si>
  <si>
    <t xml:space="preserve">ICP fit (1-5)</t>
  </si>
  <si>
    <t xml:space="preserve">Intent signals (1-5)</t>
  </si>
  <si>
    <t xml:space="preserve">Lead score (auto)</t>
  </si>
  <si>
    <t xml:space="preserve">Priority band</t>
  </si>
  <si>
    <t xml:space="preserve">Funnel stage (auto)</t>
  </si>
  <si>
    <t xml:space="preserve">Accepted date</t>
  </si>
  <si>
    <t xml:space="preserve">Message sent date</t>
  </si>
  <si>
    <t xml:space="preserve">Follow-up 2 due (auto)</t>
  </si>
  <si>
    <t xml:space="preserve">Meeting date</t>
  </si>
  <si>
    <t xml:space="preserve">Handed to (PCI closer)</t>
  </si>
  <si>
    <t xml:space="preserve">Application date</t>
  </si>
  <si>
    <t xml:space="preserve">Certification</t>
  </si>
  <si>
    <t xml:space="preserve">Purchase date</t>
  </si>
  <si>
    <t xml:space="preserve">Revenue</t>
  </si>
  <si>
    <t xml:space="preserve">PCI order / application ref</t>
  </si>
  <si>
    <t xml:space="preserve">Duplicate? (auto)</t>
  </si>
  <si>
    <t xml:space="preserve">PARTNERSHIP PIPELINE  —  employers, universities, associations, influencers, media</t>
  </si>
  <si>
    <t xml:space="preserve">One row per organisation. The grey row below the headers is an EXAMPLE — right-click its row number and Delete row before live use. Your data starts on the first white row.</t>
  </si>
  <si>
    <t xml:space="preserve">Date opened</t>
  </si>
  <si>
    <t xml:space="preserve">Organisation</t>
  </si>
  <si>
    <t xml:space="preserve">Contact name</t>
  </si>
  <si>
    <t xml:space="preserve">Contact role</t>
  </si>
  <si>
    <t xml:space="preserve">LinkedIn / URL</t>
  </si>
  <si>
    <t xml:space="preserve">Why them (the fit)</t>
  </si>
  <si>
    <t xml:space="preserve">Score (auto)</t>
  </si>
  <si>
    <t xml:space="preserve">Band (auto)</t>
  </si>
  <si>
    <t xml:space="preserve">Stage</t>
  </si>
  <si>
    <t xml:space="preserve">Potential value</t>
  </si>
  <si>
    <t xml:space="preserve">What they get</t>
  </si>
  <si>
    <t xml:space="preserve">Last contact</t>
  </si>
  <si>
    <t xml:space="preserve">Next step</t>
  </si>
  <si>
    <t xml:space="preserve">Next step due</t>
  </si>
  <si>
    <t xml:space="preserve">Deal value (number)</t>
  </si>
  <si>
    <t xml:space="preserve">Contract signed date</t>
  </si>
  <si>
    <t xml:space="preserve">CONTENT CALENDAR  —  plan, publish and measure every post on every platform</t>
  </si>
  <si>
    <t xml:space="preserve">Plan the week ahead every Monday. Row 4 is a worked example - your data starts on row 5. Fill in the results columns 7 days after publishing.</t>
  </si>
  <si>
    <t xml:space="preserve">Plan date</t>
  </si>
  <si>
    <t xml:space="preserve">Content type</t>
  </si>
  <si>
    <t xml:space="preserve">Topic / title</t>
  </si>
  <si>
    <t xml:space="preserve">Hook / first line</t>
  </si>
  <si>
    <t xml:space="preserve">Call to action</t>
  </si>
  <si>
    <t xml:space="preserve">Asset link (Canva / Drive)</t>
  </si>
  <si>
    <t xml:space="preserve">Published date</t>
  </si>
  <si>
    <t xml:space="preserve">Published URL</t>
  </si>
  <si>
    <t xml:space="preserve">Impressions</t>
  </si>
  <si>
    <t xml:space="preserve">Engagements</t>
  </si>
  <si>
    <t xml:space="preserve">Clicks</t>
  </si>
  <si>
    <t xml:space="preserve">Leads</t>
  </si>
  <si>
    <t xml:space="preserve">Repurpose to</t>
  </si>
  <si>
    <t xml:space="preserve">CONTENT SCHEDULER  —  what runs where, at what cadence, fully tracked</t>
  </si>
  <si>
    <t xml:space="preserve">One row per running schedule (platform × cadence × window). Planned posts and published-in-window compute live from this row and the Content Calendar — coverage below 100% means the schedule is slipping. The reference table under the grid says which platforms support scheduling, where, and with what limits (researched Aug 2026). Dashboard shows active schedules and coverage.</t>
  </si>
  <si>
    <t xml:space="preserve">Posts per cycle</t>
  </si>
  <si>
    <t xml:space="preserve">Content format</t>
  </si>
  <si>
    <t xml:space="preserve">Scheduling tool</t>
  </si>
  <si>
    <t xml:space="preserve">Start date</t>
  </si>
  <si>
    <t xml:space="preserve">End date</t>
  </si>
  <si>
    <t xml:space="preserve">Planned posts (auto)</t>
  </si>
  <si>
    <t xml:space="preserve">Published in window (auto)</t>
  </si>
  <si>
    <t xml:space="preserve">Coverage (auto)</t>
  </si>
  <si>
    <t xml:space="preserve">WHERE SCHEDULING WORKS  —  researched Aug 2026, re-verify 6-monthly</t>
  </si>
  <si>
    <t xml:space="preserve">Native scheduler</t>
  </si>
  <si>
    <t xml:space="preserve">Window / limits</t>
  </si>
  <si>
    <t xml:space="preserve">Schedulable</t>
  </si>
  <si>
    <t xml:space="preserve">Not schedulable / third-party route</t>
  </si>
  <si>
    <t xml:space="preserve">PCI cadence (same figure as PLATFORM GUIDE)</t>
  </si>
  <si>
    <t xml:space="preserve">LinkedIn (Page + personal)</t>
  </si>
  <si>
    <t xml:space="preserve">YES — built into the composer, free</t>
  </si>
  <si>
    <t xml:space="preserve">10 min to 3 months ahead</t>
  </si>
  <si>
    <t xml:space="preserve">Text, single image, single video, link</t>
  </si>
  <si>
    <t xml:space="preserve">No polls, documents/carousels or multi-image; Pages cannot schedule reshares</t>
  </si>
  <si>
    <t xml:space="preserve">Page 3 posts/wk; personal daily</t>
  </si>
  <si>
    <t xml:space="preserve">Facebook Page</t>
  </si>
  <si>
    <t xml:space="preserve">YES — Meta Business Suite Planner</t>
  </si>
  <si>
    <t xml:space="preserve">75 days; 25 posts/day Meta family cap</t>
  </si>
  <si>
    <t xml:space="preserve">Posts, Reels, Stories, bulk</t>
  </si>
  <si>
    <t xml:space="preserve">Live video</t>
  </si>
  <si>
    <t xml:space="preserve">3-5 quality posts/wk</t>
  </si>
  <si>
    <t xml:space="preserve">Instagram</t>
  </si>
  <si>
    <t xml:space="preserve">YES — in-app (Business/Creator) + Meta Business Suite</t>
  </si>
  <si>
    <t xml:space="preserve">25/day, 75 days ahead</t>
  </si>
  <si>
    <t xml:space="preserve">Feed, carousels, Reels; STORIES via Business Suite only</t>
  </si>
  <si>
    <t xml:space="preserve">Stories from the IG app itself; Live</t>
  </si>
  <si>
    <t xml:space="preserve">3-5 feed/wk + Stories near-daily</t>
  </si>
  <si>
    <t xml:space="preserve">X (Twitter)</t>
  </si>
  <si>
    <t xml:space="preserve">YES — x.com desktop, free tier</t>
  </si>
  <si>
    <t xml:space="preserve">Up to 18 months</t>
  </si>
  <si>
    <t xml:space="preserve">Single posts (text, image, video, link)</t>
  </si>
  <si>
    <t xml:space="preserve">Threads (multi-post) not schedulable natively — use Buffer/Publer; no mobile; no polls</t>
  </si>
  <si>
    <t xml:space="preserve">1-2 posts/day; 1-2 threads/wk</t>
  </si>
  <si>
    <t xml:space="preserve">Threads</t>
  </si>
  <si>
    <t xml:space="preserve">YES — native since Jan 2025 (three-dot menu)</t>
  </si>
  <si>
    <t xml:space="preserve">75 days</t>
  </si>
  <si>
    <t xml:space="preserve">Standard posts (text, image, video)</t>
  </si>
  <si>
    <t xml:space="preserve">Replies cannot be scheduled</t>
  </si>
  <si>
    <t xml:space="preserve">1 post/day, mirroring X</t>
  </si>
  <si>
    <t xml:space="preserve">TikTok</t>
  </si>
  <si>
    <t xml:space="preserve">YES — TikTok Studio, desktop, Business/Creator accounts</t>
  </si>
  <si>
    <t xml:space="preserve">15 min to 10 DAYS only; scheduled posts cannot be edited</t>
  </si>
  <si>
    <t xml:space="preserve">Videos</t>
  </si>
  <si>
    <t xml:space="preserve">Anything from the mobile app; personal accounts</t>
  </si>
  <si>
    <t xml:space="preserve">1-3 videos/wk</t>
  </si>
  <si>
    <t xml:space="preserve">YouTube</t>
  </si>
  <si>
    <t xml:space="preserve">YES — Studio scheduled publish + Premieres</t>
  </si>
  <si>
    <t xml:space="preserve">About a year ahead</t>
  </si>
  <si>
    <t xml:space="preserve">Long-form, Shorts (scheduled individually), Premieres</t>
  </si>
  <si>
    <t xml:space="preserve">Batch-scheduling Shorts</t>
  </si>
  <si>
    <t xml:space="preserve">1 long-form/wk + Shorts more often</t>
  </si>
  <si>
    <t xml:space="preserve">Pinterest</t>
  </si>
  <si>
    <t xml:space="preserve">YES — native Pin scheduler (Business)</t>
  </si>
  <si>
    <t xml:space="preserve">30 days max; 10 pins queued max</t>
  </si>
  <si>
    <t xml:space="preserve">Standard image or video Pins, one at a time (Idea Pins were retired in 2023)</t>
  </si>
  <si>
    <t xml:space="preserve">Bulk scheduling</t>
  </si>
  <si>
    <t xml:space="preserve">Monthly batch — one Pin per published article</t>
  </si>
  <si>
    <t xml:space="preserve">Bluesky</t>
  </si>
  <si>
    <t xml:space="preserve">NO native scheduler (open feature request)</t>
  </si>
  <si>
    <t xml:space="preserve">Third-party only: Buffer (approved partner), Fedica — threads schedulable there</t>
  </si>
  <si>
    <t xml:space="preserve">Everything natively</t>
  </si>
  <si>
    <t xml:space="preserve">Watching brief — mirror 2 posts/wk</t>
  </si>
  <si>
    <t xml:space="preserve">Snapchat</t>
  </si>
  <si>
    <t xml:space="preserve">PARTIAL — Public Story posts schedulable in-app</t>
  </si>
  <si>
    <t xml:space="preserve">Window undocumented</t>
  </si>
  <si>
    <t xml:space="preserve">Public Story snaps</t>
  </si>
  <si>
    <t xml:space="preserve">Spotlight has no native scheduling (Later via official API)</t>
  </si>
  <si>
    <t xml:space="preserve">Regular Story presence on posting days</t>
  </si>
  <si>
    <t xml:space="preserve">Telegram Channel</t>
  </si>
  <si>
    <t xml:space="preserve">YES — long-press send, then Schedule</t>
  </si>
  <si>
    <t xml:space="preserve">365 days ahead; 100 queued per channel</t>
  </si>
  <si>
    <t xml:space="preserve">All message types</t>
  </si>
  <si>
    <t xml:space="preserve">Recurring posts (needs bots)</t>
  </si>
  <si>
    <t xml:space="preserve">1 value post/wk, pin the campaign</t>
  </si>
  <si>
    <t xml:space="preserve">WhatsApp Channel</t>
  </si>
  <si>
    <t xml:space="preserve">NO — Channels have no scheduling</t>
  </si>
  <si>
    <t xml:space="preserve">Manual posting only (chat scheduling beta does not cover Channels)</t>
  </si>
  <si>
    <t xml:space="preserve">1 value broadcast/wk maximum</t>
  </si>
  <si>
    <t xml:space="preserve">Google Business Profile</t>
  </si>
  <si>
    <t xml:space="preserve">YES — 'Schedule this post' toggle, desktop (new — confirm in your dashboard)</t>
  </si>
  <si>
    <t xml:space="preserve">No published caps</t>
  </si>
  <si>
    <t xml:space="preserve">Updates, Offers, Events</t>
  </si>
  <si>
    <t xml:space="preserve">Mobile; recurring posts</t>
  </si>
  <si>
    <t xml:space="preserve">1 post/wk + answer reviews and questions</t>
  </si>
  <si>
    <t xml:space="preserve">Reddit</t>
  </si>
  <si>
    <t xml:space="preserve">Mod tools only, in communities you moderate</t>
  </si>
  <si>
    <t xml:space="preserve">Recurring hourly/daily/weekly</t>
  </si>
  <si>
    <t xml:space="preserve">Text/link posts</t>
  </si>
  <si>
    <t xml:space="preserve">Image/video scheduled posts; ordinary-user scheduling (Postpone if ever needed)</t>
  </si>
  <si>
    <t xml:space="preserve">Value-first — no fixed cadence</t>
  </si>
  <si>
    <t xml:space="preserve">Medium</t>
  </si>
  <si>
    <t xml:space="preserve">YES — Publish menu, 'Schedule for later'</t>
  </si>
  <si>
    <t xml:space="preserve">Publishes within ~5 min of set time</t>
  </si>
  <si>
    <t xml:space="preserve">Stories/articles incl. into publications accepting published posts</t>
  </si>
  <si>
    <t xml:space="preserve">Publications that only accept drafts</t>
  </si>
  <si>
    <t xml:space="preserve">1-4 articles/month</t>
  </si>
  <si>
    <t xml:space="preserve">Newsletter / ESP</t>
  </si>
  <si>
    <t xml:space="preserve">YES — every modern ESP, with send-time optimisation</t>
  </si>
  <si>
    <t xml:space="preserve">Effectively unlimited</t>
  </si>
  <si>
    <t xml:space="preserve">Campaigns / broadcasts</t>
  </si>
  <si>
    <t xml:space="preserve">Weekly or fortnightly</t>
  </si>
  <si>
    <t xml:space="preserve">RECOMMENDED $0 STACK (researched): Metricool Free — 1 brand, 9 networks free including Threads, Bluesky, Google Business Profile, TikTok, Pinterest and YouTube — plus the NATIVE schedulers for LinkedIn (3 months), X (18 months), Telegram (365 days), Medium and the ESP. LinkedIn and X sit outside Metricool's free tier but have the strongest native schedulers, so the gap costs nothing. Nothing mainstream schedules WhatsApp Channels or ordinary Reddit posts — those stay manual. Flags: the GBP scheduler is newly rolled out (confirm in your own dashboard before relying on it); Metricool's free monthly post cap is reported inconsistently (20 vs 50) — check in-app.</t>
  </si>
  <si>
    <t xml:space="preserve">COMMUNITY, PARTNERSHIPS &amp; PR  —  Quora, Reddit, groups, associations, universities, employers, media</t>
  </si>
  <si>
    <t xml:space="preserve">One row per answer, per contact, per pitch. Row 4 is a worked example - your data starts on row 5.</t>
  </si>
  <si>
    <t xml:space="preserve">Platform / channel</t>
  </si>
  <si>
    <t xml:space="preserve">Organisation or community</t>
  </si>
  <si>
    <t xml:space="preserve">URL of thread / profile</t>
  </si>
  <si>
    <t xml:space="preserve">Why we targeted them</t>
  </si>
  <si>
    <t xml:space="preserve">Action taken</t>
  </si>
  <si>
    <t xml:space="preserve">What you said (summary)</t>
  </si>
  <si>
    <t xml:space="preserve">Evidence URL</t>
  </si>
  <si>
    <t xml:space="preserve">JOB POSTINGS  —  every open position, on every platform that matters</t>
  </si>
  <si>
    <t xml:space="preserve">One row per position per platform. Log the day's posting work in DAILY ENTRY as 'Job post published' too, so it counts in activity. Close filled roles the same day — a stale listing reads as an unprofessional institute.</t>
  </si>
  <si>
    <t xml:space="preserve">Date posted</t>
  </si>
  <si>
    <t xml:space="preserve">Posted by</t>
  </si>
  <si>
    <t xml:space="preserve">Position title</t>
  </si>
  <si>
    <t xml:space="preserve">Position type</t>
  </si>
  <si>
    <t xml:space="preserve">Country / region</t>
  </si>
  <si>
    <t xml:space="preserve">Job post URL</t>
  </si>
  <si>
    <t xml:space="preserve">Applicants</t>
  </si>
  <si>
    <t xml:space="preserve">Shortlisted</t>
  </si>
  <si>
    <t xml:space="preserve">Hired</t>
  </si>
  <si>
    <t xml:space="preserve">LINK BUILDING  —  the off-page SEO engine, link by link</t>
  </si>
  <si>
    <t xml:space="preserve">One row per link prospect, from first contact to live. Referring domains are the currency of off-page SEO — but only earned ones: NEVER buy links, join link farms or swap bulk reciprocals (that is the link spam Google penalises). Tactics and weekly cadence live in GROWTH PLAYBOOK technique 23. Our target URL must be on an estate domain (START HERE §11). Cross-check earned links against Search Console monthly.</t>
  </si>
  <si>
    <t xml:space="preserve">Tactic</t>
  </si>
  <si>
    <t xml:space="preserve">Target site / domain</t>
  </si>
  <si>
    <t xml:space="preserve">Their page URL</t>
  </si>
  <si>
    <t xml:space="preserve">Our target URL</t>
  </si>
  <si>
    <t xml:space="preserve">Contact / route</t>
  </si>
  <si>
    <t xml:space="preserve">Anchor text (planned)</t>
  </si>
  <si>
    <t xml:space="preserve">Link type</t>
  </si>
  <si>
    <t xml:space="preserve">Date live</t>
  </si>
  <si>
    <t xml:space="preserve">CAMPAIGN EXPERIMENTS  —  change one thing at a time and measure it</t>
  </si>
  <si>
    <t xml:space="preserve">Run one experiment per channel at a time. If two things change at once you learn nothing. Rates and a size guard are calculated for you.</t>
  </si>
  <si>
    <t xml:space="preserve">ID</t>
  </si>
  <si>
    <t xml:space="preserve">Channel / platform</t>
  </si>
  <si>
    <t xml:space="preserve">What we believe (hypothesis)</t>
  </si>
  <si>
    <t xml:space="preserve">Variant A</t>
  </si>
  <si>
    <t xml:space="preserve">Variant B</t>
  </si>
  <si>
    <t xml:space="preserve">Metric being judged</t>
  </si>
  <si>
    <t xml:space="preserve">Sample A</t>
  </si>
  <si>
    <t xml:space="preserve">Result A</t>
  </si>
  <si>
    <t xml:space="preserve">Rate A</t>
  </si>
  <si>
    <t xml:space="preserve">Sample B</t>
  </si>
  <si>
    <t xml:space="preserve">Result B</t>
  </si>
  <si>
    <t xml:space="preserve">Rate B</t>
  </si>
  <si>
    <t xml:space="preserve">Difference</t>
  </si>
  <si>
    <t xml:space="preserve">Big enough to act on?</t>
  </si>
  <si>
    <t xml:space="preserve">Decision taken</t>
  </si>
  <si>
    <t xml:space="preserve">Rolled into the playbook?</t>
  </si>
  <si>
    <t xml:space="preserve">READ THIS BEFORE ACTING ON A RESULT. The 'big enough to act on' column is a rough guard, not a statistical test: it requires at least 30 in each group and a gap of at least 5 percentage points before it will say yes, and it calls anything under 100 per group directional only. Most marketing A/B tests are called far too early on far too little data, which is how teams end up confidently adopting a change that did nothing.</t>
  </si>
  <si>
    <t xml:space="preserve">UTM BUILDER  —  so you can prove which platform actually produced enquiries</t>
  </si>
  <si>
    <t xml:space="preserve">Fill in the yellow columns and copy the tracked link from column F. Any link posted without one of these is untraceable, and the work behind it cannot be credited to anyone.</t>
  </si>
  <si>
    <t xml:space="preserve">Landing page URL</t>
  </si>
  <si>
    <t xml:space="preserve">Source</t>
  </si>
  <si>
    <t xml:space="preserve">Campaign</t>
  </si>
  <si>
    <t xml:space="preserve">Content</t>
  </si>
  <si>
    <t xml:space="preserve">Tracked link (copy this)</t>
  </si>
  <si>
    <t xml:space="preserve">Used where</t>
  </si>
  <si>
    <t xml:space="preserve">NAMING CONVENTION - agree it once and never deviate, because Google Analytics treats LinkedIn, linkedin and Linkedin as three different sources. source = the platform (linkedin, medium, quora, youtube). medium = the type (social, email, referral, organic). campaign = purpose and month (honorary-aug26). content = which specific asset or message. Everything is forced to lower case by the formula.</t>
  </si>
  <si>
    <t xml:space="preserve">SEO CONTENT CLUSTERS  —  build authority on a topic, not a pile of unrelated posts</t>
  </si>
  <si>
    <t xml:space="preserve">One pillar page per subject, with supporting articles that all link back to it. Fill in the search-console columns monthly.</t>
  </si>
  <si>
    <t xml:space="preserve">Cluster (pillar topic)</t>
  </si>
  <si>
    <t xml:space="preserve">Pillar page URL</t>
  </si>
  <si>
    <t xml:space="preserve">Supporting article</t>
  </si>
  <si>
    <t xml:space="preserve">Target search phrase</t>
  </si>
  <si>
    <t xml:space="preserve">What the searcher wants</t>
  </si>
  <si>
    <t xml:space="preserve">Article Bank ID (the brief)</t>
  </si>
  <si>
    <t xml:space="preserve">Links to pillar?</t>
  </si>
  <si>
    <t xml:space="preserve">Republished to</t>
  </si>
  <si>
    <t xml:space="preserve">Canonical set?</t>
  </si>
  <si>
    <t xml:space="preserve">Impressions (GSC)</t>
  </si>
  <si>
    <t xml:space="preserve">Clicks (GSC)</t>
  </si>
  <si>
    <t xml:space="preserve">Position</t>
  </si>
  <si>
    <t xml:space="preserve">Project controls fundamentals</t>
  </si>
  <si>
    <t xml:space="preserve">What is project controls and what does a project controls engineer do</t>
  </si>
  <si>
    <t xml:space="preserve">AB-00077</t>
  </si>
  <si>
    <t xml:space="preserve">Idea</t>
  </si>
  <si>
    <t xml:space="preserve">Planning and scheduling</t>
  </si>
  <si>
    <t xml:space="preserve">How to build a realistic project schedule in Primavera P6</t>
  </si>
  <si>
    <t xml:space="preserve">AB-00078</t>
  </si>
  <si>
    <t xml:space="preserve">Cost control and estimating</t>
  </si>
  <si>
    <t xml:space="preserve">Cost control methods that catch overruns early</t>
  </si>
  <si>
    <t xml:space="preserve">AB-00079</t>
  </si>
  <si>
    <t xml:space="preserve">Earned value management</t>
  </si>
  <si>
    <t xml:space="preserve">Earned value management explained with a worked example</t>
  </si>
  <si>
    <t xml:space="preserve">AB-00080</t>
  </si>
  <si>
    <t xml:space="preserve">Risk management</t>
  </si>
  <si>
    <t xml:space="preserve">Quantitative schedule risk analysis for beginners</t>
  </si>
  <si>
    <t xml:space="preserve">AB-00081</t>
  </si>
  <si>
    <t xml:space="preserve">AI in project controls</t>
  </si>
  <si>
    <t xml:space="preserve">How AI is changing forecasting in project controls</t>
  </si>
  <si>
    <t xml:space="preserve">AB-00082</t>
  </si>
  <si>
    <t xml:space="preserve">Certification and careers</t>
  </si>
  <si>
    <t xml:space="preserve">Project controls certification routes compared</t>
  </si>
  <si>
    <t xml:space="preserve">AB-00083</t>
  </si>
  <si>
    <t xml:space="preserve">Pillar names here, on Keyword Plan column O and in Article Bank column C are the SAME seven — filter any of the three by the same word. Column F is the brief for the supporting article: find that ID on Article Bank, claim it with your name, and the prompt is ready to use.</t>
  </si>
  <si>
    <t xml:space="preserve">KEYWORD PLAN  —  where the SEO effort wins (researched Aug 2026)</t>
  </si>
  <si>
    <t xml:space="preserve">76 keywords, difficulty graded from live SERP sampling (sampled rows marked ✓): EASY = thin/forum/programmatic pages rank — attack now. MEDIUM = mid-authority mix — winnable with a genuinely better page. HARD = PMI / AACE / RICS / big-vendor territory — pillar pages only, patience. Volume bands are honest editorial estimates, not tool metrics. CRITICAL: projectcontrolsinstitute.com (a competitor training provider) owns PCI's exact name in Google today — the brand-defense row is attack keyword #1. Re-verify quarterly in Search Console; re-check the P1 SERPs monthly.</t>
  </si>
  <si>
    <t xml:space="preserve">Keyword</t>
  </si>
  <si>
    <t xml:space="preserve">Cluster</t>
  </si>
  <si>
    <t xml:space="preserve">Intent</t>
  </si>
  <si>
    <t xml:space="preserve">Funnel</t>
  </si>
  <si>
    <t xml:space="preserve">Volume band</t>
  </si>
  <si>
    <t xml:space="preserve">Difficulty</t>
  </si>
  <si>
    <t xml:space="preserve">Who ranks today (Aug 2026)</t>
  </si>
  <si>
    <t xml:space="preserve">Asset to build</t>
  </si>
  <si>
    <t xml:space="preserve">SERP ✓</t>
  </si>
  <si>
    <t xml:space="preserve">Pillar (same 7 as SEO Clusters)</t>
  </si>
  <si>
    <t xml:space="preserve">project controls institute</t>
  </si>
  <si>
    <t xml:space="preserve">Brand</t>
  </si>
  <si>
    <t xml:space="preserve">Navigational</t>
  </si>
  <si>
    <t xml:space="preserve">BOFU</t>
  </si>
  <si>
    <t xml:space="preserve">Hard</t>
  </si>
  <si>
    <t xml:space="preserve">projectcontrolsinstitute.com (the .com competitor) owns this SERP today</t>
  </si>
  <si>
    <t xml:space="preserve">Homepage + About + Organization schema — brand defense</t>
  </si>
  <si>
    <t xml:space="preserve">P1</t>
  </si>
  <si>
    <t xml:space="preserve">✓</t>
  </si>
  <si>
    <t xml:space="preserve">AB-00001</t>
  </si>
  <si>
    <t xml:space="preserve">PCL-AI certification</t>
  </si>
  <si>
    <t xml:space="preserve">Low</t>
  </si>
  <si>
    <t xml:space="preserve">Easy</t>
  </si>
  <si>
    <t xml:space="preserve">Nobody — undefined SERP</t>
  </si>
  <si>
    <t xml:space="preserve">Landing page (define the product SERP before others do)</t>
  </si>
  <si>
    <t xml:space="preserve">P2</t>
  </si>
  <si>
    <t xml:space="preserve">AB-00002</t>
  </si>
  <si>
    <t xml:space="preserve">Certuvo</t>
  </si>
  <si>
    <t xml:space="preserve">Certuvo homepage + cross-links</t>
  </si>
  <si>
    <t xml:space="preserve">AB-00003</t>
  </si>
  <si>
    <t xml:space="preserve">project controls certification</t>
  </si>
  <si>
    <t xml:space="preserve">Core</t>
  </si>
  <si>
    <t xml:space="preserve">Commercial</t>
  </si>
  <si>
    <t xml:space="preserve">MOFU</t>
  </si>
  <si>
    <t xml:space="preserve">High</t>
  </si>
  <si>
    <t xml:space="preserve">APMG, Project Control Academy, EVMi (CPCP), projectcontrolsinstitute.com, SmartPM</t>
  </si>
  <si>
    <t xml:space="preserve">Pillar page (certification hub)</t>
  </si>
  <si>
    <t xml:space="preserve">AB-00004</t>
  </si>
  <si>
    <t xml:space="preserve">project controls training</t>
  </si>
  <si>
    <t xml:space="preserve">Project Control Academy, Plan Academy, GLOMACS, projectcontrolsinstitute.com</t>
  </si>
  <si>
    <t xml:space="preserve">Pillar page (training hub)</t>
  </si>
  <si>
    <t xml:space="preserve">AB-00005</t>
  </si>
  <si>
    <t xml:space="preserve">project controls course</t>
  </si>
  <si>
    <t xml:space="preserve">Same set as 'training' (PCA, Plan Academy, Class Central)</t>
  </si>
  <si>
    <t xml:space="preserve">Fold into training pillar</t>
  </si>
  <si>
    <t xml:space="preserve">P3</t>
  </si>
  <si>
    <t xml:space="preserve">AB-00006</t>
  </si>
  <si>
    <t xml:space="preserve">project controls certification online</t>
  </si>
  <si>
    <t xml:space="preserve">Transactional</t>
  </si>
  <si>
    <t xml:space="preserve">Class Central, APMG, PCA, EVMi, projectcontrolsinstitute.com</t>
  </si>
  <si>
    <t xml:space="preserve">Landing page (online delivery USP)</t>
  </si>
  <si>
    <t xml:space="preserve">AB-00007</t>
  </si>
  <si>
    <t xml:space="preserve">project controls course online</t>
  </si>
  <si>
    <t xml:space="preserve">Class Central, PCA, Plan Academy</t>
  </si>
  <si>
    <t xml:space="preserve">Same landing page</t>
  </si>
  <si>
    <t xml:space="preserve">AB-00008</t>
  </si>
  <si>
    <t xml:space="preserve">certified project controls professional</t>
  </si>
  <si>
    <t xml:space="preserve">EVMi (CPCP trademark), PCA, AACE</t>
  </si>
  <si>
    <t xml:space="preserve">Landing page (PCL-AI positioned against CPCP)</t>
  </si>
  <si>
    <t xml:space="preserve">AB-00009</t>
  </si>
  <si>
    <t xml:space="preserve">project controls certification cost</t>
  </si>
  <si>
    <t xml:space="preserve">ccpstudy.com, AACE, scattered blogs</t>
  </si>
  <si>
    <t xml:space="preserve">FAQ block + pricing table on cert pages</t>
  </si>
  <si>
    <t xml:space="preserve">AB-00010</t>
  </si>
  <si>
    <t xml:space="preserve">project controls qualifications</t>
  </si>
  <si>
    <t xml:space="preserve">ECITB, APM, Zippia, University of Cumbria</t>
  </si>
  <si>
    <t xml:space="preserve">Spoke article (UK-flavoured)</t>
  </si>
  <si>
    <t xml:space="preserve">AB-00011</t>
  </si>
  <si>
    <t xml:space="preserve">planning engineer certification</t>
  </si>
  <si>
    <t xml:space="preserve">Role</t>
  </si>
  <si>
    <t xml:space="preserve">O*NET, GAFM, apeng.org, gipmc.org, planningengineer.net — weak low-authority SERP</t>
  </si>
  <si>
    <t xml:space="preserve">Landing page (PCL-AI for planning engineers)</t>
  </si>
  <si>
    <t xml:space="preserve">AB-00012</t>
  </si>
  <si>
    <t xml:space="preserve">certified planning engineer</t>
  </si>
  <si>
    <t xml:space="preserve">GAFM, APEng, GIPMC, International Certification Centre</t>
  </si>
  <si>
    <t xml:space="preserve">Same landing page + FAQ block</t>
  </si>
  <si>
    <t xml:space="preserve">AB-00013</t>
  </si>
  <si>
    <t xml:space="preserve">how to become a planning engineer</t>
  </si>
  <si>
    <t xml:space="preserve">Informational</t>
  </si>
  <si>
    <t xml:space="preserve">TOFU</t>
  </si>
  <si>
    <t xml:space="preserve">Indeed, Zippia, ZipRecruiter, planningengineer.net</t>
  </si>
  <si>
    <t xml:space="preserve">Spoke article (career guide, cert CTA)</t>
  </si>
  <si>
    <t xml:space="preserve">AB-00014</t>
  </si>
  <si>
    <t xml:space="preserve">senior planning engineer career path</t>
  </si>
  <si>
    <t xml:space="preserve">Job boards, Zippia</t>
  </si>
  <si>
    <t xml:space="preserve">Spoke article (progression ladder to PML-AI)</t>
  </si>
  <si>
    <t xml:space="preserve">AB-00015</t>
  </si>
  <si>
    <t xml:space="preserve">planning engineer salary</t>
  </si>
  <si>
    <t xml:space="preserve">Glassdoor, Indeed, PayScale, GulfTalent</t>
  </si>
  <si>
    <t xml:space="preserve">Spoke / salary-by-region tool</t>
  </si>
  <si>
    <t xml:space="preserve">AB-00016</t>
  </si>
  <si>
    <t xml:space="preserve">cost controller certification</t>
  </si>
  <si>
    <t xml:space="preserve">ResumeCat, LinkedIn Pulse, Intl Certification Centre, AAIFM, PCA — thin SERP</t>
  </si>
  <si>
    <t xml:space="preserve">Landing page (cost-controller track)</t>
  </si>
  <si>
    <t xml:space="preserve">AB-00017</t>
  </si>
  <si>
    <t xml:space="preserve">cost engineer certification</t>
  </si>
  <si>
    <t xml:space="preserve">AACE (CCP/CCT), universeestimating.com, IMF Academy</t>
  </si>
  <si>
    <t xml:space="preserve">Landing page + AACE comparison link</t>
  </si>
  <si>
    <t xml:space="preserve">AB-00018</t>
  </si>
  <si>
    <t xml:space="preserve">project scheduler certification</t>
  </si>
  <si>
    <t xml:space="preserve">PMI (PMI-SP), AACE (PSP), Project Management Academy</t>
  </si>
  <si>
    <t xml:space="preserve">Landing page (scheduler track)</t>
  </si>
  <si>
    <t xml:space="preserve">AB-00019</t>
  </si>
  <si>
    <t xml:space="preserve">AACE PSP certification guide</t>
  </si>
  <si>
    <t xml:space="preserve">Conquest</t>
  </si>
  <si>
    <t xml:space="preserve">AACE, planningengineer.net, projectcontrolsinstitute.com</t>
  </si>
  <si>
    <t xml:space="preserve">Spoke guide (conquest, PCL-AI alternative)</t>
  </si>
  <si>
    <t xml:space="preserve">AB-00020</t>
  </si>
  <si>
    <t xml:space="preserve">quantity surveyor certification</t>
  </si>
  <si>
    <t xml:space="preserve">RICS, Novatr, Class Central, Alison</t>
  </si>
  <si>
    <t xml:space="preserve">Spoke ('QS to project controls' angle)</t>
  </si>
  <si>
    <t xml:space="preserve">AB-00021</t>
  </si>
  <si>
    <t xml:space="preserve">quantity surveyor certification online</t>
  </si>
  <si>
    <t xml:space="preserve">Novatr, Coursesity, Alison, quantitysurveyingcoach.com</t>
  </si>
  <si>
    <t xml:space="preserve">Spoke + cert CTA</t>
  </si>
  <si>
    <t xml:space="preserve">AB-00022</t>
  </si>
  <si>
    <t xml:space="preserve">PMO certification</t>
  </si>
  <si>
    <t xml:space="preserve">PMI (PMI-PMOCP), GSDC, The Digital PM, PMO Global Institute</t>
  </si>
  <si>
    <t xml:space="preserve">Spoke article (PMO leads angle)</t>
  </si>
  <si>
    <t xml:space="preserve">AB-00023</t>
  </si>
  <si>
    <t xml:space="preserve">what does a project controls engineer do</t>
  </si>
  <si>
    <t xml:space="preserve">Zippia, Indeed, research.com</t>
  </si>
  <si>
    <t xml:space="preserve">Spoke article</t>
  </si>
  <si>
    <t xml:space="preserve">AB-00024</t>
  </si>
  <si>
    <t xml:space="preserve">how to become a project controls manager</t>
  </si>
  <si>
    <t xml:space="preserve">Thin — no dedicated authority page found</t>
  </si>
  <si>
    <t xml:space="preserve">Spoke article (to PML-AI)</t>
  </si>
  <si>
    <t xml:space="preserve">AB-00025</t>
  </si>
  <si>
    <t xml:space="preserve">project controls salary</t>
  </si>
  <si>
    <t xml:space="preserve">Zippia, Glassdoor, Ladders</t>
  </si>
  <si>
    <t xml:space="preserve">Spoke / salary tool</t>
  </si>
  <si>
    <t xml:space="preserve">AB-00026</t>
  </si>
  <si>
    <t xml:space="preserve">what is project controls</t>
  </si>
  <si>
    <t xml:space="preserve">Skills</t>
  </si>
  <si>
    <t xml:space="preserve">APM, Deltek, Mastt, KnowledgeHut, Asana, Wikipedia, Indeed</t>
  </si>
  <si>
    <t xml:space="preserve">Pillar page (definitive guide)</t>
  </si>
  <si>
    <t xml:space="preserve">AB-00027</t>
  </si>
  <si>
    <t xml:space="preserve">project controls vs project management</t>
  </si>
  <si>
    <t xml:space="preserve">Medium.com post, Mastt, LinkedIn Pulse, PCA, small blogs — weak SERP</t>
  </si>
  <si>
    <t xml:space="preserve">Comparison page</t>
  </si>
  <si>
    <t xml:space="preserve">AB-00028</t>
  </si>
  <si>
    <t xml:space="preserve">earned value management certification</t>
  </si>
  <si>
    <t xml:space="preserve">EVMi (EVMP), Deltek, Caltech CTME, ScheduleReader, PCA</t>
  </si>
  <si>
    <t xml:space="preserve">Landing page (EVM module)</t>
  </si>
  <si>
    <t xml:space="preserve">AB-00029</t>
  </si>
  <si>
    <t xml:space="preserve">earned value management training</t>
  </si>
  <si>
    <t xml:space="preserve">Same set + PMI CCRS</t>
  </si>
  <si>
    <t xml:space="preserve">Same landing + spoke</t>
  </si>
  <si>
    <t xml:space="preserve">AB-00030</t>
  </si>
  <si>
    <t xml:space="preserve">what is earned value management</t>
  </si>
  <si>
    <t xml:space="preserve">PMI, APM, Wrike, big PM blogs</t>
  </si>
  <si>
    <t xml:space="preserve">AB-00031</t>
  </si>
  <si>
    <t xml:space="preserve">earned value formulas cheat sheet</t>
  </si>
  <si>
    <t xml:space="preserve">PMP-prep blogs, scattered PDFs</t>
  </si>
  <si>
    <t xml:space="preserve">Spoke + downloadable cheat sheet (lead magnet)</t>
  </si>
  <si>
    <t xml:space="preserve">AB-00032</t>
  </si>
  <si>
    <t xml:space="preserve">primavera p6 certification</t>
  </si>
  <si>
    <t xml:space="preserve">The Knowledge Academy, Simpliaxis, Global PM, Taradigm</t>
  </si>
  <si>
    <t xml:space="preserve">Spoke guide ('do you need one?')</t>
  </si>
  <si>
    <t xml:space="preserve">AB-00033</t>
  </si>
  <si>
    <t xml:space="preserve">primavera p6 online course</t>
  </si>
  <si>
    <t xml:space="preserve">Udemy, Plan Academy, Knowledge Academy</t>
  </si>
  <si>
    <t xml:space="preserve">Spoke (only if P6 content exists)</t>
  </si>
  <si>
    <t xml:space="preserve">AB-00034</t>
  </si>
  <si>
    <t xml:space="preserve">schedule risk analysis</t>
  </si>
  <si>
    <t xml:space="preserve">PNNL, Safran, PMI, SmartPM, Lumivero, Humphreys, iqrm.net</t>
  </si>
  <si>
    <t xml:space="preserve">Mini-pillar (curriculum tie-in)</t>
  </si>
  <si>
    <t xml:space="preserve">AB-00035</t>
  </si>
  <si>
    <t xml:space="preserve">quantitative schedule risk analysis QSRA</t>
  </si>
  <si>
    <t xml:space="preserve">iqrm.net, Safran docs, small blogs</t>
  </si>
  <si>
    <t xml:space="preserve">AB-00036</t>
  </si>
  <si>
    <t xml:space="preserve">cost control in construction</t>
  </si>
  <si>
    <t xml:space="preserve">Procore, CMU, Knowify, Matterport, DG Jones</t>
  </si>
  <si>
    <t xml:space="preserve">Spoke article (long game)</t>
  </si>
  <si>
    <t xml:space="preserve">AB-00037</t>
  </si>
  <si>
    <t xml:space="preserve">AI</t>
  </si>
  <si>
    <t xml:space="preserve">paceglobal.org, TBH, PCA blog, PC Expo, LoadSpring, Proove — all blogs/vendors, no authority owner</t>
  </si>
  <si>
    <t xml:space="preserve">Pillar page (category-defining)</t>
  </si>
  <si>
    <t xml:space="preserve">AB-00038</t>
  </si>
  <si>
    <t xml:space="preserve">AI project controls certification</t>
  </si>
  <si>
    <t xml:space="preserve">SERP GAP — nobody offers this by name</t>
  </si>
  <si>
    <t xml:space="preserve">Landing page (PCL-AI: the AI-era credential)</t>
  </si>
  <si>
    <t xml:space="preserve">AB-00039</t>
  </si>
  <si>
    <t xml:space="preserve">AI for construction scheduling</t>
  </si>
  <si>
    <t xml:space="preserve">ALICE Technologies, CMiC, Archdesk, StruxHub</t>
  </si>
  <si>
    <t xml:space="preserve">AB-00040</t>
  </si>
  <si>
    <t xml:space="preserve">AI in construction project management</t>
  </si>
  <si>
    <t xml:space="preserve">Procore/Autodesk/CMiC-tier vendors</t>
  </si>
  <si>
    <t xml:space="preserve">AB-00041</t>
  </si>
  <si>
    <t xml:space="preserve">will AI replace planning engineers</t>
  </si>
  <si>
    <t xml:space="preserve">coursiv.io, jobzonerisk.com, willrobotstakemyjob — very weak SERP</t>
  </si>
  <si>
    <t xml:space="preserve">Spoke + FAQ (anxiety magnet, email capture)</t>
  </si>
  <si>
    <t xml:space="preserve">AB-00042</t>
  </si>
  <si>
    <t xml:space="preserve">will AI replace project managers</t>
  </si>
  <si>
    <t xml:space="preserve">Forbes-tier, PMI, big PM blogs</t>
  </si>
  <si>
    <t xml:space="preserve">AB-00043</t>
  </si>
  <si>
    <t xml:space="preserve">AI project management certification</t>
  </si>
  <si>
    <t xml:space="preserve">Certiprof, APMG (AIPM), PMI (CPMAI), GSDC, The Digital PM</t>
  </si>
  <si>
    <t xml:space="preserve">Comparison page (roundup incl PCL-AI)</t>
  </si>
  <si>
    <t xml:space="preserve">AB-00044</t>
  </si>
  <si>
    <t xml:space="preserve">future of project controls</t>
  </si>
  <si>
    <t xml:space="preserve">projectcontrolsonline.com, PC Expo, PCA, Proove</t>
  </si>
  <si>
    <t xml:space="preserve">Spoke (annual thought-leadership report)</t>
  </si>
  <si>
    <t xml:space="preserve">AB-00045</t>
  </si>
  <si>
    <t xml:space="preserve">AI for cost estimating in construction</t>
  </si>
  <si>
    <t xml:space="preserve">Scattered vendor blogs</t>
  </si>
  <si>
    <t xml:space="preserve">AB-00046</t>
  </si>
  <si>
    <t xml:space="preserve">best AI construction scheduling software</t>
  </si>
  <si>
    <t xml:space="preserve">ALICE, StruxHub, Archdesk listicles</t>
  </si>
  <si>
    <t xml:space="preserve">Comparison page (neutral roundup)</t>
  </si>
  <si>
    <t xml:space="preserve">AB-00047</t>
  </si>
  <si>
    <t xml:space="preserve">project controls courses in Dubai</t>
  </si>
  <si>
    <t xml:space="preserve">Geo</t>
  </si>
  <si>
    <t xml:space="preserve">GLOMACS, Edarabia, LPC, Coursetakers, PetroKnowledge — mostly generic PM courses: intent gap</t>
  </si>
  <si>
    <t xml:space="preserve">Landing page (Dubai / UAE)</t>
  </si>
  <si>
    <t xml:space="preserve">AB-00048</t>
  </si>
  <si>
    <t xml:space="preserve">project controls training UAE</t>
  </si>
  <si>
    <t xml:space="preserve">Same set</t>
  </si>
  <si>
    <t xml:space="preserve">Same UAE landing page</t>
  </si>
  <si>
    <t xml:space="preserve">AB-00049</t>
  </si>
  <si>
    <t xml:space="preserve">planning engineer course in Saudi Arabia</t>
  </si>
  <si>
    <t xml:space="preserve">Knowledge Academy, Edarabia, GulfTalent — thin mixed-intent SERP</t>
  </si>
  <si>
    <t xml:space="preserve">Landing page (KSA, Vision 2030 angle)</t>
  </si>
  <si>
    <t xml:space="preserve">AB-00050</t>
  </si>
  <si>
    <t xml:space="preserve">project controls certification UK</t>
  </si>
  <si>
    <t xml:space="preserve">ECITB/The CCM, APMG, University of Cumbria, Knowledge Academy</t>
  </si>
  <si>
    <t xml:space="preserve">Landing page (UK)</t>
  </si>
  <si>
    <t xml:space="preserve">AB-00051</t>
  </si>
  <si>
    <t xml:space="preserve">project controls certification USA</t>
  </si>
  <si>
    <t xml:space="preserve">AACE, Zippia, PCA — few geo-specific pages exist</t>
  </si>
  <si>
    <t xml:space="preserve">Landing page (US)</t>
  </si>
  <si>
    <t xml:space="preserve">AB-00052</t>
  </si>
  <si>
    <t xml:space="preserve">project controls course India</t>
  </si>
  <si>
    <t xml:space="preserve">Knowledge Academy, NPTEL/IIT Madras (free), Class Central</t>
  </si>
  <si>
    <t xml:space="preserve">Landing page (India, vs free NPTEL)</t>
  </si>
  <si>
    <t xml:space="preserve">AB-00053</t>
  </si>
  <si>
    <t xml:space="preserve">primavera p6 course in Dubai</t>
  </si>
  <si>
    <t xml:space="preserve">Coursetakers, local training shops</t>
  </si>
  <si>
    <t xml:space="preserve">Spoke/landing hybrid</t>
  </si>
  <si>
    <t xml:space="preserve">AB-00054</t>
  </si>
  <si>
    <t xml:space="preserve">project controls courses in Qatar</t>
  </si>
  <si>
    <t xml:space="preserve">GLOMACS-tier local trainers, directories</t>
  </si>
  <si>
    <t xml:space="preserve">Landing page (Qatar)</t>
  </si>
  <si>
    <t xml:space="preserve">AB-00055</t>
  </si>
  <si>
    <t xml:space="preserve">planning engineer jobs in UAE</t>
  </si>
  <si>
    <t xml:space="preserve">GulfTalent, Bayt, Glassdoor, Indeed — job boards own it</t>
  </si>
  <si>
    <t xml:space="preserve">Spoke (career + salary guide, cert CTA) — don't chase the jobs SERP</t>
  </si>
  <si>
    <t xml:space="preserve">AB-00056</t>
  </si>
  <si>
    <t xml:space="preserve">planning engineer salary UAE</t>
  </si>
  <si>
    <t xml:space="preserve">Glassdoor, Bayt, GulfTalent</t>
  </si>
  <si>
    <t xml:space="preserve">Spoke / salary table</t>
  </si>
  <si>
    <t xml:space="preserve">AB-00057</t>
  </si>
  <si>
    <t xml:space="preserve">project controls jobs in Saudi Arabia</t>
  </si>
  <si>
    <t xml:space="preserve">Job boards, AtkinsRealis careers blog</t>
  </si>
  <si>
    <t xml:space="preserve">Spoke (KSA giga-projects career guide)</t>
  </si>
  <si>
    <t xml:space="preserve">AB-00058</t>
  </si>
  <si>
    <t xml:space="preserve">best project controls certification</t>
  </si>
  <si>
    <t xml:space="preserve">Comparison</t>
  </si>
  <si>
    <t xml:space="preserve">Zippia thin programmatic listicles x2, PCA, Class Central, EVMi — beatable</t>
  </si>
  <si>
    <t xml:space="preserve">Comparison page (AACE, PMI-SP, ECITB, PPC, PCL-AI — honest)</t>
  </si>
  <si>
    <t xml:space="preserve">AB-00059</t>
  </si>
  <si>
    <t xml:space="preserve">AACE CCP vs PMP</t>
  </si>
  <si>
    <t xml:space="preserve">ccpstudy.com, dumps sites, Bayt forum threads — weak SERP</t>
  </si>
  <si>
    <t xml:space="preserve">AB-00060</t>
  </si>
  <si>
    <t xml:space="preserve">PMI-SP vs AACE PSP</t>
  </si>
  <si>
    <t xml:space="preserve">planningengineer.net, forums</t>
  </si>
  <si>
    <t xml:space="preserve">AB-00061</t>
  </si>
  <si>
    <t xml:space="preserve">PMI-SP worth it</t>
  </si>
  <si>
    <t xml:space="preserve">projectmanagement.com forum thread ranks #1 — opportunity</t>
  </si>
  <si>
    <t xml:space="preserve">Spoke + FAQ block</t>
  </si>
  <si>
    <t xml:space="preserve">AB-00062</t>
  </si>
  <si>
    <t xml:space="preserve">AACE certification cost</t>
  </si>
  <si>
    <t xml:space="preserve">ccpstudy.com (one solo niche site dominates), dumpsgate, IMF Academy</t>
  </si>
  <si>
    <t xml:space="preserve">Comparison page (all-certs cost table incl PCI pricing)</t>
  </si>
  <si>
    <t xml:space="preserve">AB-00063</t>
  </si>
  <si>
    <t xml:space="preserve">CCP certification worth it</t>
  </si>
  <si>
    <t xml:space="preserve">ccpstudy.com, forums</t>
  </si>
  <si>
    <t xml:space="preserve">FAQ block on comparison page</t>
  </si>
  <si>
    <t xml:space="preserve">AB-00064</t>
  </si>
  <si>
    <t xml:space="preserve">best certification for planning engineers</t>
  </si>
  <si>
    <t xml:space="preserve">Thin — Zippia-tier only</t>
  </si>
  <si>
    <t xml:space="preserve">Comparison page variant</t>
  </si>
  <si>
    <t xml:space="preserve">AB-00065</t>
  </si>
  <si>
    <t xml:space="preserve">project controls exam questions</t>
  </si>
  <si>
    <t xml:space="preserve">Exam prep</t>
  </si>
  <si>
    <t xml:space="preserve">SERP GAP — results bleed to PMP prep; no dedicated question bank ranks</t>
  </si>
  <si>
    <t xml:space="preserve">Free Certuvo practice-question bank landing</t>
  </si>
  <si>
    <t xml:space="preserve">AB-00066</t>
  </si>
  <si>
    <t xml:space="preserve">planning engineer interview questions</t>
  </si>
  <si>
    <t xml:space="preserve">Indeed, Betterteam, ProjectPractical, planningengineer.net</t>
  </si>
  <si>
    <t xml:space="preserve">Spoke + Q&amp;A pack (Certuvo lead magnet)</t>
  </si>
  <si>
    <t xml:space="preserve">AB-00067</t>
  </si>
  <si>
    <t xml:space="preserve">project controls interview questions</t>
  </si>
  <si>
    <t xml:space="preserve">climbtheladder.com, perfectinterview.ai — thin</t>
  </si>
  <si>
    <t xml:space="preserve">AB-00068</t>
  </si>
  <si>
    <t xml:space="preserve">primavera p6 practice test</t>
  </si>
  <si>
    <t xml:space="preserve">Multisoft, KnowledgeHut, Quizlet decks, dumps sites — thin/low-quality</t>
  </si>
  <si>
    <t xml:space="preserve">Free interactive P6 quiz on Certuvo</t>
  </si>
  <si>
    <t xml:space="preserve">AB-00069</t>
  </si>
  <si>
    <t xml:space="preserve">earned value practice questions</t>
  </si>
  <si>
    <t xml:space="preserve">PMP-prep sites only</t>
  </si>
  <si>
    <t xml:space="preserve">EVM quiz + formula drills</t>
  </si>
  <si>
    <t xml:space="preserve">AB-00070</t>
  </si>
  <si>
    <t xml:space="preserve">CCP exam questions</t>
  </si>
  <si>
    <t xml:space="preserve">ccpstudy.com, Udemy, dumps sites</t>
  </si>
  <si>
    <t xml:space="preserve">Certuvo CCP-style practice bank (legit prep, not dumps)</t>
  </si>
  <si>
    <t xml:space="preserve">AB-00071</t>
  </si>
  <si>
    <t xml:space="preserve">PMI-SP exam prep</t>
  </si>
  <si>
    <t xml:space="preserve">Project Management Academy, Elite Minds</t>
  </si>
  <si>
    <t xml:space="preserve">Spoke + Certuvo module</t>
  </si>
  <si>
    <t xml:space="preserve">AB-00072</t>
  </si>
  <si>
    <t xml:space="preserve">honorary fellowship engineering</t>
  </si>
  <si>
    <t xml:space="preserve">Honorary</t>
  </si>
  <si>
    <t xml:space="preserve">RAEng, ICE, IMechE, IET, Imperial — institutional pages, none 'sell' a programme</t>
  </si>
  <si>
    <t xml:space="preserve">Landing page (honorary certification, fellowship-searcher angle)</t>
  </si>
  <si>
    <t xml:space="preserve">AB-00073</t>
  </si>
  <si>
    <t xml:space="preserve">how to become a fellow of a professional institution</t>
  </si>
  <si>
    <t xml:space="preserve">IET forum threads, LinkedIn posts — thin</t>
  </si>
  <si>
    <t xml:space="preserve">Spoke guide (fellowship application CTA)</t>
  </si>
  <si>
    <t xml:space="preserve">AB-00074</t>
  </si>
  <si>
    <t xml:space="preserve">professional fellowship application</t>
  </si>
  <si>
    <t xml:space="preserve">Universities, mixed institutional pages</t>
  </si>
  <si>
    <t xml:space="preserve">Landing + application guide</t>
  </si>
  <si>
    <t xml:space="preserve">AB-00075</t>
  </si>
  <si>
    <t xml:space="preserve">fellowship for project professionals</t>
  </si>
  <si>
    <t xml:space="preserve">Effectively nobody (APM Fellowship closest)</t>
  </si>
  <si>
    <t xml:space="preserve">Fellowship landing page variant</t>
  </si>
  <si>
    <t xml:space="preserve">AB-00076</t>
  </si>
  <si>
    <t xml:space="preserve">THE 10 P1 ATTACK KEYWORDS  —  start here, in this order</t>
  </si>
  <si>
    <t xml:space="preserve">1.  project controls institute</t>
  </si>
  <si>
    <t xml:space="preserve">Brand defense: the .com competitor owns your exact name today — you cannot build a certification brand while another PCI outranks you for it.</t>
  </si>
  <si>
    <t xml:space="preserve">2.  planning engineer certification</t>
  </si>
  <si>
    <t xml:space="preserve">BOFU commercial term where only low-authority cert mills rank; the largest single role in the Gulf-heavy audience.</t>
  </si>
  <si>
    <t xml:space="preserve">3.  cost controller certification</t>
  </si>
  <si>
    <t xml:space="preserve">Thin SERP (resume blogs + obscure issuers), direct product match, winnable in months.</t>
  </si>
  <si>
    <t xml:space="preserve">4.  AI project controls certification</t>
  </si>
  <si>
    <t xml:space="preserve">A true SERP gap: nobody has named this category and it is literally the product (PCL-AI). Define it before someone else does.</t>
  </si>
  <si>
    <t xml:space="preserve">5.  AI in project controls</t>
  </si>
  <si>
    <t xml:space="preserve">The differentiator pillar; only vendor blogs rank, no authority owner; every AI spoke feeds it internal links.</t>
  </si>
  <si>
    <t xml:space="preserve">6.  will AI replace planning engineers</t>
  </si>
  <si>
    <t xml:space="preserve">Easy question SERP (auto-generated career sites); taps the exact anxiety the AI-era curriculum answers; strong email-capture page.</t>
  </si>
  <si>
    <t xml:space="preserve">7.  best project controls certification</t>
  </si>
  <si>
    <t xml:space="preserve">Zippia's thin programmatic listicles are beatable with a genuinely expert, honest comparison; highest-leverage MOFU asset.</t>
  </si>
  <si>
    <t xml:space="preserve">8.  AACE certification cost</t>
  </si>
  <si>
    <t xml:space="preserve">One solo niche site dominates; a full cost-comparison table conquests AACE-intent traffic at its decision moment.</t>
  </si>
  <si>
    <t xml:space="preserve">9.  project controls exam questions</t>
  </si>
  <si>
    <t xml:space="preserve">SERP gap (results bleed to PMP prep); a free Certuvo question bank ranks fast and feeds the funnel.</t>
  </si>
  <si>
    <t xml:space="preserve">10.  project controls courses in Dubai</t>
  </si>
  <si>
    <t xml:space="preserve">Gulf commercial intent served today by generic PM-course directories, not project-controls pages; a dedicated Dubai landing page closes the gap.</t>
  </si>
  <si>
    <t xml:space="preserve">Method: difficulty from live SERP sampling of 33 queries + competition logic (Hard = PMI/AACE/APMG/RICS/university/big-vendor page 1; Easy = forums, thin programmatic pages, solo niche sites, or a visible gap). No tool metrics were used — never quote the volume bands as data. Work Easy first; a new domain beats nobody at Hard head terms until authority accrues.</t>
  </si>
  <si>
    <t xml:space="preserve">ARTICLE BANK  —  5,683 article briefs with keywords and AI prompts</t>
  </si>
  <si>
    <t xml:space="preserve">Built from competitor mining, question-pattern research, verified standards (AACE RPs, EIA-748, NEC4, FIDIC, IFRS) and the Keyword Plan. Two independent columns: EFFORT is how much work the piece is; PRIORITY is the order to write in (P1 gold flagships first). SERP difficulty lives on the Keyword Plan. Claim a row with Owner + Status, paste the AI prompt into your writing tool, then EDIT like an expert — the prompt bans invented statistics, and data-study briefs must be verified against named sources at writing time.  ·  Every link in a published article goes to projectcontrolsinstitute.ORG — the .com belongs to a competitor training provider (see Keyword Plan).</t>
  </si>
  <si>
    <t xml:space="preserve">Article title</t>
  </si>
  <si>
    <t xml:space="preserve">Topic cluster</t>
  </si>
  <si>
    <t xml:space="preserve">Format</t>
  </si>
  <si>
    <t xml:space="preserve">Audience</t>
  </si>
  <si>
    <t xml:space="preserve">Effort</t>
  </si>
  <si>
    <t xml:space="preserve">Primary keyword</t>
  </si>
  <si>
    <t xml:space="preserve">Supporting keywords</t>
  </si>
  <si>
    <t xml:space="preserve">Words</t>
  </si>
  <si>
    <t xml:space="preserve">AI writing prompt (copy the cell)</t>
  </si>
  <si>
    <t xml:space="preserve">Project controls institute: what it is, who it is for, and how to start</t>
  </si>
  <si>
    <t xml:space="preserve">Keyword Plan targets</t>
  </si>
  <si>
    <t xml:space="preserve">guide</t>
  </si>
  <si>
    <t xml:space="preserve">people searching "project controls institute" — see the Keyword Plan for who ranks today</t>
  </si>
  <si>
    <t xml:space="preserve">project controls institute guide, project controls institute cost, project controls institute requirements</t>
  </si>
  <si>
    <t xml:space="preserve">1,200-1,800</t>
  </si>
  <si>
    <t xml:space="preserve">Write "Project controls institute: what it is, who it is for, and how to start" for projectcontrolsinstitute.org (PCI AI - Project Controls Institute). Audience: people searching "project controls institute" — see the Keyword Plan for who ranks today. Length 1,200-1,800 words, British English. Primary keyword "project controls institute". Work in naturally where they fit: project controls institute guide, project controls institute cost, project controls institute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</si>
  <si>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PCL-AI certification: what it is, who it is for, and how to start</t>
  </si>
  <si>
    <t xml:space="preserve">people searching "PCL-AI certification" — see the Keyword Plan for who ranks today</t>
  </si>
  <si>
    <t xml:space="preserve">pcl-ai certification</t>
  </si>
  <si>
    <t xml:space="preserve">pcl-ai certification guide, pcl-ai certification cost, pcl-ai certification requirements</t>
  </si>
  <si>
    <t xml:space="preserve">Write "PCL-AI certification: what it is, who it is for, and how to start" for projectcontrolsinstitute.org (PCI AI - Project Controls Institute). Audience: people searching "PCL-AI certification" — see the Keyword Plan for who ranks today. Length 1,200-1,800 words, British English. Primary keyword "pcl-ai certification". Work in naturally where they fit: pcl-ai certification guide, pcl-ai certification cost, pcl-ai certification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</si>
  <si>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Certuvo: what it is, who it is for, and how to start</t>
  </si>
  <si>
    <t xml:space="preserve">people searching "Certuvo" — see the Keyword Plan for who ranks today</t>
  </si>
  <si>
    <t xml:space="preserve">certuvo</t>
  </si>
  <si>
    <t xml:space="preserve">certuvo guide, certuvo cost, certuvo requirements</t>
  </si>
  <si>
    <t xml:space="preserve">Write "Certuvo: what it is, who it is for, and how to start" for projectcontrolsinstitute.org (PCI AI - Project Controls Institute). Audience: people searching "Certuvo" — see the Keyword Plan for who ranks today. Length 1,200-1,800 words, British English. Primary keyword "certuvo". Work in naturally where they fit: certuvo guide, certuvo cost, certuvo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</si>
  <si>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Project controls certification: everything the search actually asks</t>
  </si>
  <si>
    <t xml:space="preserve">pillar</t>
  </si>
  <si>
    <t xml:space="preserve">people searching "project controls certification" — see the Keyword Plan for who ranks today</t>
  </si>
  <si>
    <t xml:space="preserve">Heavy</t>
  </si>
  <si>
    <t xml:space="preserve">project controls certification guide, project controls certification cost, project controls certification requirements</t>
  </si>
  <si>
    <t xml:space="preserve">2,500-3,500</t>
  </si>
  <si>
    <t xml:space="preserve">Write "Project controls certification: everything the search actually asks" for projectcontrolsinstitute.org (PCI AI - Project Controls Institute). Audience: people searching "project controls certification" — see the Keyword Plan for who ranks today. Length 2,500-3,500 words, British English. Primary keyword "project controls certification". Work in naturally where they fit: project controls certification guide, project controls certification cost, project controls certification requirements. This is a definitive pillar page: cover the whole topic with H2 sections that each answer one search intent, a table of contents, and internal-link stubs to spoke articles.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</si>
  <si>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Project controls training: everything the search actually asks</t>
  </si>
  <si>
    <t xml:space="preserve">people searching "project controls training" — see the Keyword Plan for who ranks today</t>
  </si>
  <si>
    <t xml:space="preserve">project controls training guide, project controls training cost, project controls training requirements</t>
  </si>
  <si>
    <t xml:space="preserve">Write "Project controls training: everything the search actually asks" for projectcontrolsinstitute.org (PCI AI - Project Controls Institute). Audience: people searching "project controls training" — see the Keyword Plan for who ranks today. Length 2,500-3,500 words, British English. Primary keyword "project controls training". Work in naturally where they fit: project controls training guide, project controls training cost, project controls training requirements. This is a definitive pillar page: cover the whole topic with H2 sections that each answer one search intent, a table of contents, and internal-link stubs to spoke articles.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</si>
  <si>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Project controls course: everything the search actually asks</t>
  </si>
  <si>
    <t xml:space="preserve">people searching "project controls course" — see the Keyword Plan for who ranks today</t>
  </si>
  <si>
    <t xml:space="preserve">project controls course guide, project controls course cost, project controls course requirements</t>
  </si>
  <si>
    <t xml:space="preserve">Write "Project controls course: everything the search actually asks" for projectcontrolsinstitute.org (PCI AI - Project Controls Institute). Audience: people searching "project controls course" — see the Keyword Plan for who ranks today. Length 2,500-3,500 words, British English. Primary keyword "project controls course". Work in naturally where they fit: project controls course guide, project controls course cost, project controls course requirements. This is a definitive pillar page: cover the whole topic with H2 sections that each answer one search intent, a table of contents, and internal-link stubs to spoke articles.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</si>
  <si>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Project controls certification online: entry routes, fees and what you actually get</t>
  </si>
  <si>
    <t xml:space="preserve">people searching "project controls certification online" — see the Keyword Plan for who ranks today</t>
  </si>
  <si>
    <t xml:space="preserve">project controls certification online guide, project controls certification online cost, project controls certification online requirements</t>
  </si>
  <si>
    <t xml:space="preserve">Write "Project controls certification online: entry routes, fees and what you actually get" for projectcontrolsinstitute.org (PCI AI - Project Controls Institute). Audience: people searching "project controls certification online" — see the Keyword Plan for who ranks today. Length 1,200-1,800 words, British English. Primary keyword "project controls certification online". Work in naturally where they fit: project controls certification online guide, project controls certification online cost, project controls certification online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</si>
  <si>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Project controls course online: entry routes, fees and what you actually get</t>
  </si>
  <si>
    <t xml:space="preserve">people searching "project controls course online" — see the Keyword Plan for who ranks today</t>
  </si>
  <si>
    <t xml:space="preserve">project controls course online guide, project controls course online cost, project controls course online requirements</t>
  </si>
  <si>
    <t xml:space="preserve">Write "Project controls course online: entry routes, fees and what you actually get" for projectcontrolsinstitute.org (PCI AI - Project Controls Institute). Audience: people searching "project controls course online" — see the Keyword Plan for who ranks today. Length 1,200-1,800 words, British English. Primary keyword "project controls course online". Work in naturally where they fit: project controls course online guide, project controls course online cost, project controls course online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</si>
  <si>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Certified project controls professional: what it covers, what it costs and who it suits</t>
  </si>
  <si>
    <t xml:space="preserve">people searching "certified project controls professional" — see the Keyword Plan for who ranks today</t>
  </si>
  <si>
    <t xml:space="preserve">certified project controls professional guide, certified project controls professional cost, certified project controls professional requirements</t>
  </si>
  <si>
    <t xml:space="preserve">Write "Certified project controls professional: what it covers, what it costs and who it suits" for projectcontrolsinstitute.org (PCI AI - Project Controls Institute). Audience: people searching "certified project controls professional" — see the Keyword Plan for who ranks today. Length 1,200-1,800 words, British English. Primary keyword "certified project controls professional". Work in naturally where they fit: certified project controls professional guide, certified project controls professional cost, certified project controls professional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</si>
  <si>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Project controls certification cost: the questions people really ask</t>
  </si>
  <si>
    <t xml:space="preserve">faq</t>
  </si>
  <si>
    <t xml:space="preserve">people searching "project controls certification cost" — see the Keyword Plan for who ranks today</t>
  </si>
  <si>
    <t xml:space="preserve">Light</t>
  </si>
  <si>
    <t xml:space="preserve">project controls certification cost guide, project controls certification cost, project controls certification cost requirements</t>
  </si>
  <si>
    <t xml:space="preserve">500-900</t>
  </si>
  <si>
    <t xml:space="preserve">Write "Project controls certification cost: the questions people really ask" for projectcontrolsinstitute.org (PCI AI - Project Controls Institute). Audience: people searching "project controls certification cost" — see the Keyword Plan for who ranks today. Length 500-900 words, British English. Primary keyword "project controls certification cost". Work in naturally where they fit: project controls certification cost guide, project controls certification cost, project controls certification cost requirements.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</si>
  <si>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Project controls qualifications: what it covers, what it costs and who it suits</t>
  </si>
  <si>
    <t xml:space="preserve">people searching "project controls qualifications" — see the Keyword Plan for who ranks today</t>
  </si>
  <si>
    <t xml:space="preserve">project controls qualifications guide, project controls qualifications cost, project controls qualifications requirements</t>
  </si>
  <si>
    <t xml:space="preserve">Write "Project controls qualifications: what it covers, what it costs and who it suits" for projectcontrolsinstitute.org (PCI AI - Project Controls Institute). Audience: people searching "project controls qualifications" — see the Keyword Plan for who ranks today. Length 1,200-1,800 words, British English. Primary keyword "project controls qualifications". Work in naturally where they fit: project controls qualifications guide, project controls qualifications cost, project controls qualifications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</si>
  <si>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Planning engineer certification: what it covers, what it costs and who it suits</t>
  </si>
  <si>
    <t xml:space="preserve">people searching "planning engineer certification" — see the Keyword Plan for who ranks today</t>
  </si>
  <si>
    <t xml:space="preserve">planning engineer certification guide, planning engineer certification cost, planning engineer certification requirements</t>
  </si>
  <si>
    <t xml:space="preserve">Write "Planning engineer certification: what it covers, what it costs and who it suits" for projectcontrolsinstitute.org (PCI AI - Project Controls Institute). Audience: people searching "planning engineer certification" — see the Keyword Plan for who ranks today. Length 1,200-1,800 words, British English. Primary keyword "planning engineer certification". Work in naturally where they fit: planning engineer certification guide, planning engineer certification cost, planning engineer certification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</si>
  <si>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Certified planning engineer: what it covers, what it costs and who it suits</t>
  </si>
  <si>
    <t xml:space="preserve">people searching "certified planning engineer" — see the Keyword Plan for who ranks today</t>
  </si>
  <si>
    <t xml:space="preserve">certified planning engineer guide, certified planning engineer cost, certified planning engineer requirements</t>
  </si>
  <si>
    <t xml:space="preserve">Write "Certified planning engineer: what it covers, what it costs and who it suits" for projectcontrolsinstitute.org (PCI AI - Project Controls Institute). Audience: people searching "certified planning engineer" — see the Keyword Plan for who ranks today. Length 1,200-1,800 words, British English. Primary keyword "certified planning engineer". Work in naturally where they fit: certified planning engineer guide, certified planning engineer cost, certified planning engineer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</si>
  <si>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How to become a planning engineer explained: a practitioner's guide</t>
  </si>
  <si>
    <t xml:space="preserve">people searching "how to become a planning engineer" — see the Keyword Plan for who ranks today</t>
  </si>
  <si>
    <t xml:space="preserve">how to become a planning</t>
  </si>
  <si>
    <t xml:space="preserve">Write "How to become a planning engineer explained: a practitioner's guide" for projectcontrolsinstitute.org (PCI AI - Project Controls Institute). Audience: people searching "how to become a planning engineer" — see the Keyword Plan for who ranks today. Length 1,200-1,800 words, British English. Primary keyword "how to become a planning engineer". Work in naturally where they fit: how to become a planning.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</si>
  <si>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Senior planning engineer career path explained: a practitioner's guide</t>
  </si>
  <si>
    <t xml:space="preserve">people searching "senior planning engineer career path" — see the Keyword Plan for who ranks today</t>
  </si>
  <si>
    <t xml:space="preserve">Write "Senior planning engineer career path explained: a practitioner's guide" for projectcontrolsinstitute.org (PCI AI - Project Controls Institute). Audience: people searching "senior planning engineer career path" — see the Keyword Plan for who ranks today. Length 1,200-1,800 words, British English. Primary keyword "senior planning engineer career path". Work in naturally where they fit: senior planning engineer career path.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</si>
  <si>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Planning engineer salary: a free tool and how to use it</t>
  </si>
  <si>
    <t xml:space="preserve">template</t>
  </si>
  <si>
    <t xml:space="preserve">people searching "planning engineer salary" — see the Keyword Plan for who ranks today</t>
  </si>
  <si>
    <t xml:space="preserve">planning engineer salary guide, planning engineer salary cost, planning engineer salary requirements</t>
  </si>
  <si>
    <t xml:space="preserve">1,000-1,500</t>
  </si>
  <si>
    <t xml:space="preserve">Write "Planning engineer salary: a free tool and how to use it" for projectcontrolsinstitute.org (PCI AI - Project Controls Institute). Audience: people searching "planning engineer salary" — see the Keyword Plan for who ranks today. Length 1,000-1,500 words, British English. Primary keyword "planning engineer salary". Work in naturally where they fit: planning engineer salary guide, planning engineer salary cost, planning engineer salary requirements.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</si>
  <si>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Cost controller certification: what it covers, what it costs and who it suits</t>
  </si>
  <si>
    <t xml:space="preserve">people searching "cost controller certification" — see the Keyword Plan for who ranks today</t>
  </si>
  <si>
    <t xml:space="preserve">cost controller certification guide, cost controller certification, cost controller certification requirements</t>
  </si>
  <si>
    <t xml:space="preserve">Write "Cost controller certification: what it covers, what it costs and who it suits" for projectcontrolsinstitute.org (PCI AI - Project Controls Institute). Audience: people searching "cost controller certification" — see the Keyword Plan for who ranks today. Length 1,200-1,800 words, British English. Primary keyword "cost controller certification". Work in naturally where they fit: cost controller certification guide, cost controller certification, cost controller certification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</si>
  <si>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Cost engineer certification: an honest comparison</t>
  </si>
  <si>
    <t xml:space="preserve">comparison</t>
  </si>
  <si>
    <t xml:space="preserve">people searching "cost engineer certification" — see the Keyword Plan for who ranks today</t>
  </si>
  <si>
    <t xml:space="preserve">cost engineer certification guide, cost engineer certification, cost engineer certification requirements</t>
  </si>
  <si>
    <t xml:space="preserve">1,800-2,400</t>
  </si>
  <si>
    <t xml:space="preserve">Write "Cost engineer certification: an honest comparison" for projectcontrolsinstitute.org (PCI AI - Project Controls Institute). Audience: people searching "cost engineer certification" — see the Keyword Plan for who ranks today. Length 1,800-2,400 words, British English. Primary keyword "cost engineer certification". Work in naturally where they fit: cost engineer certification guide, cost engineer certification, cost engineer certification requirements.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</si>
  <si>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Project scheduler certification: what it covers, what it costs and who it suits</t>
  </si>
  <si>
    <t xml:space="preserve">people searching "project scheduler certification" — see the Keyword Plan for who ranks today</t>
  </si>
  <si>
    <t xml:space="preserve">project scheduler certification guide, project scheduler certification cost, project scheduler certification requirements</t>
  </si>
  <si>
    <t xml:space="preserve">Write "Project scheduler certification: what it covers, what it costs and who it suits" for projectcontrolsinstitute.org (PCI AI - Project Controls Institute). Audience: people searching "project scheduler certification" — see the Keyword Plan for who ranks today. Length 1,200-1,800 words, British English. Primary keyword "project scheduler certification". Work in naturally where they fit: project scheduler certification guide, project scheduler certification cost, project scheduler certification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</si>
  <si>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AACE PSP certification guide: what it covers, what it costs and who it suits</t>
  </si>
  <si>
    <t xml:space="preserve">people searching "AACE PSP certification guide" — see the Keyword Plan for who ranks today</t>
  </si>
  <si>
    <t xml:space="preserve">aace psp certification guide</t>
  </si>
  <si>
    <t xml:space="preserve">aace psp certification guide, aace psp certification guide cost, aace psp certification guide requirements</t>
  </si>
  <si>
    <t xml:space="preserve">Write "AACE PSP certification guide: what it covers, what it costs and who it suits" for projectcontrolsinstitute.org (PCI AI - Project Controls Institute). Audience: people searching "AACE PSP certification guide" — see the Keyword Plan for who ranks today. Length 1,200-1,800 words, British English. Primary keyword "aace psp certification guide". Work in naturally where they fit: aace psp certification guide, aace psp certification guide cost, aace psp certification guide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</si>
  <si>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Quantity surveyor certification: what it covers, what it costs and who it suits</t>
  </si>
  <si>
    <t xml:space="preserve">people searching "quantity surveyor certification" — see the Keyword Plan for who ranks today</t>
  </si>
  <si>
    <t xml:space="preserve">quantity surveyor certification guide, quantity surveyor certification cost, quantity surveyor certification requirements</t>
  </si>
  <si>
    <t xml:space="preserve">Write "Quantity surveyor certification: what it covers, what it costs and who it suits" for projectcontrolsinstitute.org (PCI AI - Project Controls Institute). Audience: people searching "quantity surveyor certification" — see the Keyword Plan for who ranks today. Length 1,200-1,800 words, British English. Primary keyword "quantity surveyor certification". Work in naturally where they fit: quantity surveyor certification guide, quantity surveyor certification cost, quantity surveyor certification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</si>
  <si>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Quantity surveyor certification online: what it covers, what it costs and who it suits</t>
  </si>
  <si>
    <t xml:space="preserve">people searching "quantity surveyor certification online" — see the Keyword Plan for who ranks today</t>
  </si>
  <si>
    <t xml:space="preserve">quantity surveyor certification online guide, quantity surveyor certification online cost, quantity surveyor certification online requirements</t>
  </si>
  <si>
    <t xml:space="preserve">Write "Quantity surveyor certification online: what it covers, what it costs and who it suits" for projectcontrolsinstitute.org (PCI AI - Project Controls Institute). Audience: people searching "quantity surveyor certification online" — see the Keyword Plan for who ranks today. Length 1,200-1,800 words, British English. Primary keyword "quantity surveyor certification online". Work in naturally where they fit: quantity surveyor certification online guide, quantity surveyor certification online cost, quantity surveyor certification online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</si>
  <si>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PMO certification: what it covers, what it costs and who it suits</t>
  </si>
  <si>
    <t xml:space="preserve">people searching "PMO certification" — see the Keyword Plan for who ranks today</t>
  </si>
  <si>
    <t xml:space="preserve">pmo certification</t>
  </si>
  <si>
    <t xml:space="preserve">pmo certification guide, pmo certification cost, pmo certification requirements</t>
  </si>
  <si>
    <t xml:space="preserve">Write "PMO certification: what it covers, what it costs and who it suits" for projectcontrolsinstitute.org (PCI AI - Project Controls Institute). Audience: people searching "PMO certification" — see the Keyword Plan for who ranks today. Length 1,200-1,800 words, British English. Primary keyword "pmo certification". Work in naturally where they fit: pmo certification guide, pmo certification cost, pmo certification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</si>
  <si>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What does a project controls engineer do explained: a practitioner's guide</t>
  </si>
  <si>
    <t xml:space="preserve">people searching "what does a project controls engineer do" — see the Keyword Plan for who ranks today</t>
  </si>
  <si>
    <t xml:space="preserve">what does a project controls</t>
  </si>
  <si>
    <t xml:space="preserve">Write "What does a project controls engineer do explained: a practitioner's guide" for projectcontrolsinstitute.org (PCI AI - Project Controls Institute). Audience: people searching "what does a project controls engineer do" — see the Keyword Plan for who ranks today. Length 1,200-1,800 words, British English. Primary keyword "what does a project controls engineer do". Work in naturally where they fit: what does a project controls.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</si>
  <si>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How to become a project controls manager explained: a practitioner's guide</t>
  </si>
  <si>
    <t xml:space="preserve">people searching "how to become a project controls manager" — see the Keyword Plan for who ranks today</t>
  </si>
  <si>
    <t xml:space="preserve">how to become a project</t>
  </si>
  <si>
    <t xml:space="preserve">Write "How to become a project controls manager explained: a practitioner's guide" for projectcontrolsinstitute.org (PCI AI - Project Controls Institute). Audience: people searching "how to become a project controls manager" — see the Keyword Plan for who ranks today. Length 1,200-1,800 words, British English. Primary keyword "how to become a project controls manager". Work in naturally where they fit: how to become a project.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</si>
  <si>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Project controls salary: a free tool and how to use it</t>
  </si>
  <si>
    <t xml:space="preserve">people searching "project controls salary" — see the Keyword Plan for who ranks today</t>
  </si>
  <si>
    <t xml:space="preserve">project controls salary guide, project controls salary cost, project controls salary requirements</t>
  </si>
  <si>
    <t xml:space="preserve">Write "Project controls salary: a free tool and how to use it" for projectcontrolsinstitute.org (PCI AI - Project Controls Institute). Audience: people searching "project controls salary" — see the Keyword Plan for who ranks today. Length 1,000-1,500 words, British English. Primary keyword "project controls salary". Work in naturally where they fit: project controls salary guide, project controls salary cost, project controls salary requirements.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</si>
  <si>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What is project controls: everything the search actually asks</t>
  </si>
  <si>
    <t xml:space="preserve">people searching "what is project controls" — see the Keyword Plan for who ranks today</t>
  </si>
  <si>
    <t xml:space="preserve">what is project controls guide, what is project controls cost, what is project controls requirements</t>
  </si>
  <si>
    <t xml:space="preserve">Write "What is project controls: everything the search actually asks" for projectcontrolsinstitute.org (PCI AI - Project Controls Institute). Audience: people searching "what is project controls" — see the Keyword Plan for who ranks today. Length 2,500-3,500 words, British English. Primary keyword "what is project controls". Work in naturally where they fit: what is project controls guide, what is project controls cost, what is project controls requirements. This is a definitive pillar page: cover the whole topic with H2 sections that each answer one search intent, a table of contents, and internal-link stubs to spoke articles.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</si>
  <si>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Project controls vs project management: an honest comparison</t>
  </si>
  <si>
    <t xml:space="preserve">people searching "project controls vs project management" — see the Keyword Plan for who ranks today</t>
  </si>
  <si>
    <t xml:space="preserve">project controls vs management guide, project controls vs management cost, project controls vs management requirements</t>
  </si>
  <si>
    <t xml:space="preserve">Write "Project controls vs project management: an honest comparison" for projectcontrolsinstitute.org (PCI AI - Project Controls Institute). Audience: people searching "project controls vs project management" — see the Keyword Plan for who ranks today. Length 1,800-2,400 words, British English. Primary keyword "project controls vs project management". Work in naturally where they fit: project controls vs management guide, project controls vs management cost, project controls vs management requirements.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</si>
  <si>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Earned value management certification: what it covers, what it costs and who it suits</t>
  </si>
  <si>
    <t xml:space="preserve">people searching "earned value management certification" — see the Keyword Plan for who ranks today</t>
  </si>
  <si>
    <t xml:space="preserve">earned value management certification guide, earned value management certification cost, earned value management certification requirements</t>
  </si>
  <si>
    <t xml:space="preserve">Write "Earned value management certification: what it covers, what it costs and who it suits" for projectcontrolsinstitute.org (PCI AI - Project Controls Institute). Audience: people searching "earned value management certification" — see the Keyword Plan for who ranks today. Length 1,200-1,800 words, British English. Primary keyword "earned value management certification". Work in naturally where they fit: earned value management certification guide, earned value management certification cost, earned value management certification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</si>
  <si>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Earned value management training: what it covers, what it costs and who it suits</t>
  </si>
  <si>
    <t xml:space="preserve">people searching "earned value management training" — see the Keyword Plan for who ranks today</t>
  </si>
  <si>
    <t xml:space="preserve">earned value management training guide, earned value management training cost, earned value management training requirements</t>
  </si>
  <si>
    <t xml:space="preserve">Write "Earned value management training: what it covers, what it costs and who it suits" for projectcontrolsinstitute.org (PCI AI - Project Controls Institute). Audience: people searching "earned value management training" — see the Keyword Plan for who ranks today. Length 1,200-1,800 words, British English. Primary keyword "earned value management training". Work in naturally where they fit: earned value management training guide, earned value management training cost, earned value management training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</si>
  <si>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What is earned value management explained: a practitioner's guide</t>
  </si>
  <si>
    <t xml:space="preserve">people searching "what is earned value management" — see the Keyword Plan for who ranks today</t>
  </si>
  <si>
    <t xml:space="preserve">Write "What is earned value management explained: a practitioner's guide" for projectcontrolsinstitute.org (PCI AI - Project Controls Institute). Audience: people searching "what is earned value management" — see the Keyword Plan for who ranks today. Length 1,200-1,800 words, British English. Primary keyword "what is earned value management". Work in naturally where they fit: what is earned value management.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</si>
  <si>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Earned value formulas cheat sheet explained: a practitioner's guide</t>
  </si>
  <si>
    <t xml:space="preserve">people searching "earned value formulas cheat sheet" — see the Keyword Plan for who ranks today</t>
  </si>
  <si>
    <t xml:space="preserve">Write "Earned value formulas cheat sheet explained: a practitioner's guide" for projectcontrolsinstitute.org (PCI AI - Project Controls Institute). Audience: people searching "earned value formulas cheat sheet" — see the Keyword Plan for who ranks today. Length 1,200-1,800 words, British English. Primary keyword "earned value formulas cheat sheet". Work in naturally where they fit: earned value formulas cheat sheet.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</si>
  <si>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Primavera p6 certification: what it covers, what it costs and who it suits</t>
  </si>
  <si>
    <t xml:space="preserve">people searching "primavera p6 certification" — see the Keyword Plan for who ranks today</t>
  </si>
  <si>
    <t xml:space="preserve">primavera p6 certification guide, primavera p6 certification cost, primavera p6 certification requirements</t>
  </si>
  <si>
    <t xml:space="preserve">Write "Primavera p6 certification: what it covers, what it costs and who it suits" for projectcontrolsinstitute.org (PCI AI - Project Controls Institute). Audience: people searching "primavera p6 certification" — see the Keyword Plan for who ranks today. Length 1,200-1,800 words, British English. Primary keyword "primavera p6 certification". Work in naturally where they fit: primavera p6 certification guide, primavera p6 certification cost, primavera p6 certification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</si>
  <si>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Primavera p6 online course: what it covers, what it costs and who it suits</t>
  </si>
  <si>
    <t xml:space="preserve">people searching "primavera p6 online course" — see the Keyword Plan for who ranks today</t>
  </si>
  <si>
    <t xml:space="preserve">primavera p6 online course guide, primavera p6 online course cost, primavera p6 online course requirements</t>
  </si>
  <si>
    <t xml:space="preserve">Write "Primavera p6 online course: what it covers, what it costs and who it suits" for projectcontrolsinstitute.org (PCI AI - Project Controls Institute). Audience: people searching "primavera p6 online course" — see the Keyword Plan for who ranks today. Length 1,200-1,800 words, British English. Primary keyword "primavera p6 online course". Work in naturally where they fit: primavera p6 online course guide, primavera p6 online course cost, primavera p6 online course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</si>
  <si>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Schedule risk analysis: everything the search actually asks</t>
  </si>
  <si>
    <t xml:space="preserve">people searching "schedule risk analysis" — see the Keyword Plan for who ranks today</t>
  </si>
  <si>
    <t xml:space="preserve">schedule risk analysis guide, schedule risk analysis cost, schedule risk analysis requirements</t>
  </si>
  <si>
    <t xml:space="preserve">Write "Schedule risk analysis: everything the search actually asks" for projectcontrolsinstitute.org (PCI AI - Project Controls Institute). Audience: people searching "schedule risk analysis" — see the Keyword Plan for who ranks today. Length 2,500-3,500 words, British English. Primary keyword "schedule risk analysis". Work in naturally where they fit: schedule risk analysis guide, schedule risk analysis cost, schedule risk analysis requirements. This is a definitive pillar page: cover the whole topic with H2 sections that each answer one search intent, a table of contents, and internal-link stubs to spoke articles.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</si>
  <si>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Quantitative schedule risk analysis QSRA explained: a practitioner's guide</t>
  </si>
  <si>
    <t xml:space="preserve">people searching "quantitative schedule risk analysis QSRA" — see the Keyword Plan for who ranks today</t>
  </si>
  <si>
    <t xml:space="preserve">quantitative schedule risk analysis qsra</t>
  </si>
  <si>
    <t xml:space="preserve">Write "Quantitative schedule risk analysis QSRA explained: a practitioner's guide" for projectcontrolsinstitute.org (PCI AI - Project Controls Institute). Audience: people searching "quantitative schedule risk analysis QSRA" — see the Keyword Plan for who ranks today. Length 1,200-1,800 words, British English. Primary keyword "quantitative schedule risk analysis qsra". Work in naturally where they fit: quantitative schedule risk analysis qsra.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</si>
  <si>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Cost control in construction explained: a practitioner's guide</t>
  </si>
  <si>
    <t xml:space="preserve">people searching "cost control in construction" — see the Keyword Plan for who ranks today</t>
  </si>
  <si>
    <t xml:space="preserve">cost control in construction guide, cost control in construction, cost control in construction requirements</t>
  </si>
  <si>
    <t xml:space="preserve">Write "Cost control in construction explained: a practitioner's guide" for projectcontrolsinstitute.org (PCI AI - Project Controls Institute). Audience: people searching "cost control in construction" — see the Keyword Plan for who ranks today. Length 1,200-1,800 words, British English. Primary keyword "cost control in construction". Work in naturally where they fit: cost control in construction guide, cost control in construction, cost control in construction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</si>
  <si>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AI in project controls: everything the search actually asks</t>
  </si>
  <si>
    <t xml:space="preserve">people searching "AI in project controls" — see the Keyword Plan for who ranks today</t>
  </si>
  <si>
    <t xml:space="preserve">ai in project controls</t>
  </si>
  <si>
    <t xml:space="preserve">ai in project controls guide, ai in project controls cost, ai in project controls requirements</t>
  </si>
  <si>
    <t xml:space="preserve">Write "AI in project controls: everything the search actually asks" for projectcontrolsinstitute.org (PCI AI - Project Controls Institute). Audience: people searching "AI in project controls" — see the Keyword Plan for who ranks today. Length 2,500-3,500 words, British English. Primary keyword "ai in project controls". Work in naturally where they fit: ai in project controls guide, ai in project controls cost, ai in project controls requirements. This is a definitive pillar page: cover the whole topic with H2 sections that each answer one search intent, a table of contents, and internal-link stubs to spoke articles.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</si>
  <si>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AI project controls certification: what it covers, what it costs and who it suits</t>
  </si>
  <si>
    <t xml:space="preserve">people searching "AI project controls certification" — see the Keyword Plan for who ranks today</t>
  </si>
  <si>
    <t xml:space="preserve">ai project controls certification</t>
  </si>
  <si>
    <t xml:space="preserve">ai project controls certification guide, ai project controls certification cost, ai project controls certification requirements</t>
  </si>
  <si>
    <t xml:space="preserve">Write "AI project controls certification: what it covers, what it costs and who it suits" for projectcontrolsinstitute.org (PCI AI - Project Controls Institute). Audience: people searching "AI project controls certification" — see the Keyword Plan for who ranks today. Length 1,200-1,800 words, British English. Primary keyword "ai project controls certification". Work in naturally where they fit: ai project controls certification guide, ai project controls certification cost, ai project controls certification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</si>
  <si>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AI for construction scheduling explained: a practitioner's guide</t>
  </si>
  <si>
    <t xml:space="preserve">people searching "AI for construction scheduling" — see the Keyword Plan for who ranks today</t>
  </si>
  <si>
    <t xml:space="preserve">ai for construction scheduling</t>
  </si>
  <si>
    <t xml:space="preserve">ai for construction scheduling guide, ai for construction scheduling cost, ai for construction scheduling requirements</t>
  </si>
  <si>
    <t xml:space="preserve">Write "AI for construction scheduling explained: a practitioner's guide" for projectcontrolsinstitute.org (PCI AI - Project Controls Institute). Audience: people searching "AI for construction scheduling" — see the Keyword Plan for who ranks today. Length 1,200-1,800 words, British English. Primary keyword "ai for construction scheduling". Work in naturally where they fit: ai for construction scheduling guide, ai for construction scheduling cost, ai for construction scheduling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</si>
  <si>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AI in construction project management explained: a practitioner's guide</t>
  </si>
  <si>
    <t xml:space="preserve">people searching "AI in construction project management" — see the Keyword Plan for who ranks today</t>
  </si>
  <si>
    <t xml:space="preserve">ai in construction project management</t>
  </si>
  <si>
    <t xml:space="preserve">Write "AI in construction project management explained: a practitioner's guide" for projectcontrolsinstitute.org (PCI AI - Project Controls Institute). Audience: people searching "AI in construction project management" — see the Keyword Plan for who ranks today. Length 1,200-1,800 words, British English. Primary keyword "ai in construction project management". Work in naturally where they fit: ai in construction project management.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</si>
  <si>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Will AI replace planning engineers: the questions people really ask</t>
  </si>
  <si>
    <t xml:space="preserve">people searching "will AI replace planning engineers" — see the Keyword Plan for who ranks today</t>
  </si>
  <si>
    <t xml:space="preserve">will ai replace planning engineers</t>
  </si>
  <si>
    <t xml:space="preserve">Write "Will AI replace planning engineers: the questions people really ask" for projectcontrolsinstitute.org (PCI AI - Project Controls Institute). Audience: people searching "will AI replace planning engineers" — see the Keyword Plan for who ranks today. Length 500-900 words, British English. Primary keyword "will ai replace planning engineers". Work in naturally where they fit: will ai replace planning engineers.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</si>
  <si>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Will AI replace project managers explained: a practitioner's guide</t>
  </si>
  <si>
    <t xml:space="preserve">people searching "will AI replace project managers" — see the Keyword Plan for who ranks today</t>
  </si>
  <si>
    <t xml:space="preserve">will ai replace project managers</t>
  </si>
  <si>
    <t xml:space="preserve">Write "Will AI replace project managers explained: a practitioner's guide" for projectcontrolsinstitute.org (PCI AI - Project Controls Institute). Audience: people searching "will AI replace project managers" — see the Keyword Plan for who ranks today. Length 1,200-1,800 words, British English. Primary keyword "will ai replace project managers". Work in naturally where they fit: will ai replace project managers.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</si>
  <si>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AI project management certification: an honest comparison</t>
  </si>
  <si>
    <t xml:space="preserve">people searching "AI project management certification" — see the Keyword Plan for who ranks today</t>
  </si>
  <si>
    <t xml:space="preserve">ai project management certification</t>
  </si>
  <si>
    <t xml:space="preserve">ai project management certification guide, ai project management certification cost, ai project management certification requirements</t>
  </si>
  <si>
    <t xml:space="preserve">Write "AI project management certification: an honest comparison" for projectcontrolsinstitute.org (PCI AI - Project Controls Institute). Audience: people searching "AI project management certification" — see the Keyword Plan for who ranks today. Length 1,800-2,400 words, British English. Primary keyword "ai project management certification". Work in naturally where they fit: ai project management certification guide, ai project management certification cost, ai project management certification requirements.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</si>
  <si>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Future of project controls explained: a practitioner's guide</t>
  </si>
  <si>
    <t xml:space="preserve">people searching "future of project controls" — see the Keyword Plan for who ranks today</t>
  </si>
  <si>
    <t xml:space="preserve">future of project controls guide, future of project controls cost, future of project controls requirements</t>
  </si>
  <si>
    <t xml:space="preserve">Write "Future of project controls explained: a practitioner's guide" for projectcontrolsinstitute.org (PCI AI - Project Controls Institute). Audience: people searching "future of project controls" — see the Keyword Plan for who ranks today. Length 1,200-1,800 words, British English. Primary keyword "future of project controls". Work in naturally where they fit: future of project controls guide, future of project controls cost, future of project controls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</si>
  <si>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AI for cost estimating in construction explained: a practitioner's guide</t>
  </si>
  <si>
    <t xml:space="preserve">people searching "AI for cost estimating in construction" — see the Keyword Plan for who ranks today</t>
  </si>
  <si>
    <t xml:space="preserve">ai for cost estimating in construction</t>
  </si>
  <si>
    <t xml:space="preserve">ai for cost estimating in</t>
  </si>
  <si>
    <t xml:space="preserve">Write "AI for cost estimating in construction explained: a practitioner's guide" for projectcontrolsinstitute.org (PCI AI - Project Controls Institute). Audience: people searching "AI for cost estimating in construction" — see the Keyword Plan for who ranks today. Length 1,200-1,800 words, British English. Primary keyword "ai for cost estimating in construction". Work in naturally where they fit: ai for cost estimating in.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</si>
  <si>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Best AI construction scheduling software: an honest comparison</t>
  </si>
  <si>
    <t xml:space="preserve">people searching "best AI construction scheduling software" — see the Keyword Plan for who ranks today</t>
  </si>
  <si>
    <t xml:space="preserve">best ai construction scheduling software</t>
  </si>
  <si>
    <t xml:space="preserve">Write "Best AI construction scheduling software: an honest comparison" for projectcontrolsinstitute.org (PCI AI - Project Controls Institute). Audience: people searching "best AI construction scheduling software" — see the Keyword Plan for who ranks today. Length 1,800-2,400 words, British English. Primary keyword "best ai construction scheduling software". Work in naturally where they fit: best ai construction scheduling software.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</si>
  <si>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Project controls courses in Dubai: entry routes, fees and what you actually get</t>
  </si>
  <si>
    <t xml:space="preserve">people searching "project controls courses in Dubai" — see the Keyword Plan for who ranks today</t>
  </si>
  <si>
    <t xml:space="preserve">project controls courses in dubai</t>
  </si>
  <si>
    <t xml:space="preserve">Write "Project controls courses in Dubai: entry routes, fees and what you actually get" for projectcontrolsinstitute.org (PCI AI - Project Controls Institute). Audience: people searching "project controls courses in Dubai" — see the Keyword Plan for who ranks today. Length 1,200-1,800 words, British English. Primary keyword "project controls courses in dubai". Work in naturally where they fit: project controls courses in dubai.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</si>
  <si>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Project controls training UAE: entry routes, fees and what you actually get</t>
  </si>
  <si>
    <t xml:space="preserve">people searching "project controls training UAE" — see the Keyword Plan for who ranks today</t>
  </si>
  <si>
    <t xml:space="preserve">project controls training uae</t>
  </si>
  <si>
    <t xml:space="preserve">project controls training uae guide, project controls training uae cost, project controls training uae requirements</t>
  </si>
  <si>
    <t xml:space="preserve">Write "Project controls training UAE: entry routes, fees and what you actually get" for projectcontrolsinstitute.org (PCI AI - Project Controls Institute). Audience: people searching "project controls training UAE" — see the Keyword Plan for who ranks today. Length 1,200-1,800 words, British English. Primary keyword "project controls training uae". Work in naturally where they fit: project controls training uae guide, project controls training uae cost, project controls training uae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</si>
  <si>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Planning engineer course in Saudi Arabia: entry routes, fees and what you actually get</t>
  </si>
  <si>
    <t xml:space="preserve">people searching "planning engineer course in Saudi Arabia" — see the Keyword Plan for who ranks today</t>
  </si>
  <si>
    <t xml:space="preserve">planning engineer course in saudi arabia</t>
  </si>
  <si>
    <t xml:space="preserve">planning engineer course in saudi</t>
  </si>
  <si>
    <t xml:space="preserve">Write "Planning engineer course in Saudi Arabia: entry routes, fees and what you actually get" for projectcontrolsinstitute.org (PCI AI - Project Controls Institute). Audience: people searching "planning engineer course in Saudi Arabia" — see the Keyword Plan for who ranks today. Length 1,200-1,800 words, British English. Primary keyword "planning engineer course in saudi arabia". Work in naturally where they fit: planning engineer course in saudi.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</si>
  <si>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Project controls certification UK: what it covers, what it costs and who it suits</t>
  </si>
  <si>
    <t xml:space="preserve">people searching "project controls certification UK" — see the Keyword Plan for who ranks today</t>
  </si>
  <si>
    <t xml:space="preserve">project controls certification uk</t>
  </si>
  <si>
    <t xml:space="preserve">project controls certification uk guide, project controls certification uk cost, project controls certification uk requirements</t>
  </si>
  <si>
    <t xml:space="preserve">Write "Project controls certification UK: what it covers, what it costs and who it suits" for projectcontrolsinstitute.org (PCI AI - Project Controls Institute). Audience: people searching "project controls certification UK" — see the Keyword Plan for who ranks today. Length 1,200-1,800 words, British English. Primary keyword "project controls certification uk". Work in naturally where they fit: project controls certification uk guide, project controls certification uk cost, project controls certification uk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</si>
  <si>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Project controls certification USA: what it covers, what it costs and who it suits</t>
  </si>
  <si>
    <t xml:space="preserve">people searching "project controls certification USA" — see the Keyword Plan for who ranks today</t>
  </si>
  <si>
    <t xml:space="preserve">project controls certification usa</t>
  </si>
  <si>
    <t xml:space="preserve">project controls certification usa guide, project controls certification usa cost, project controls certification usa requirements</t>
  </si>
  <si>
    <t xml:space="preserve">Write "Project controls certification USA: what it covers, what it costs and who it suits" for projectcontrolsinstitute.org (PCI AI - Project Controls Institute). Audience: people searching "project controls certification USA" — see the Keyword Plan for who ranks today. Length 1,200-1,800 words, British English. Primary keyword "project controls certification usa". Work in naturally where they fit: project controls certification usa guide, project controls certification usa cost, project controls certification usa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</si>
  <si>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Project controls course India: an honest comparison</t>
  </si>
  <si>
    <t xml:space="preserve">people searching "project controls course India" — see the Keyword Plan for who ranks today</t>
  </si>
  <si>
    <t xml:space="preserve">project controls course india</t>
  </si>
  <si>
    <t xml:space="preserve">project controls course india guide, project controls course india cost, project controls course india requirements</t>
  </si>
  <si>
    <t xml:space="preserve">Write "Project controls course India: an honest comparison" for projectcontrolsinstitute.org (PCI AI - Project Controls Institute). Audience: people searching "project controls course India" — see the Keyword Plan for who ranks today. Length 1,800-2,400 words, British English. Primary keyword "project controls course india". Work in naturally where they fit: project controls course india guide, project controls course india cost, project controls course india requirements.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</si>
  <si>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Primavera p6 course in Dubai: entry routes, fees and what you actually get</t>
  </si>
  <si>
    <t xml:space="preserve">people searching "primavera p6 course in Dubai" — see the Keyword Plan for who ranks today</t>
  </si>
  <si>
    <t xml:space="preserve">primavera p6 course in dubai</t>
  </si>
  <si>
    <t xml:space="preserve">Write "Primavera p6 course in Dubai: entry routes, fees and what you actually get" for projectcontrolsinstitute.org (PCI AI - Project Controls Institute). Audience: people searching "primavera p6 course in Dubai" — see the Keyword Plan for who ranks today. Length 1,200-1,800 words, British English. Primary keyword "primavera p6 course in dubai". Work in naturally where they fit: primavera p6 course in dubai.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</si>
  <si>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Project controls courses in Qatar: entry routes, fees and what you actually get</t>
  </si>
  <si>
    <t xml:space="preserve">people searching "project controls courses in Qatar" — see the Keyword Plan for who ranks today</t>
  </si>
  <si>
    <t xml:space="preserve">project controls courses in qatar</t>
  </si>
  <si>
    <t xml:space="preserve">Write "Project controls courses in Qatar: entry routes, fees and what you actually get" for projectcontrolsinstitute.org (PCI AI - Project Controls Institute). Audience: people searching "project controls courses in Qatar" — see the Keyword Plan for who ranks today. Length 1,200-1,800 words, British English. Primary keyword "project controls courses in qatar". Work in naturally where they fit: project controls courses in qatar.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</si>
  <si>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Planning engineer jobs in UAE explained: a practitioner's guide</t>
  </si>
  <si>
    <t xml:space="preserve">people searching "planning engineer jobs in UAE" — see the Keyword Plan for who ranks today</t>
  </si>
  <si>
    <t xml:space="preserve">planning engineer jobs in uae</t>
  </si>
  <si>
    <t xml:space="preserve">Write "Planning engineer jobs in UAE explained: a practitioner's guide" for projectcontrolsinstitute.org (PCI AI - Project Controls Institute). Audience: people searching "planning engineer jobs in UAE" — see the Keyword Plan for who ranks today. Length 1,200-1,800 words, British English. Primary keyword "planning engineer jobs in uae". Work in naturally where they fit: planning engineer jobs in uae.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</si>
  <si>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Planning engineer salary UAE explained: a practitioner's guide</t>
  </si>
  <si>
    <t xml:space="preserve">people searching "planning engineer salary UAE" — see the Keyword Plan for who ranks today</t>
  </si>
  <si>
    <t xml:space="preserve">planning engineer salary uae</t>
  </si>
  <si>
    <t xml:space="preserve">planning engineer salary uae guide, planning engineer salary uae cost, planning engineer salary uae requirements</t>
  </si>
  <si>
    <t xml:space="preserve">Write "Planning engineer salary UAE explained: a practitioner's guide" for projectcontrolsinstitute.org (PCI AI - Project Controls Institute). Audience: people searching "planning engineer salary UAE" — see the Keyword Plan for who ranks today. Length 1,200-1,800 words, British English. Primary keyword "planning engineer salary uae". Work in naturally where they fit: planning engineer salary uae guide, planning engineer salary uae cost, planning engineer salary uae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</si>
  <si>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Project controls jobs in Saudi Arabia explained: a practitioner's guide</t>
  </si>
  <si>
    <t xml:space="preserve">people searching "project controls jobs in Saudi Arabia" — see the Keyword Plan for who ranks today</t>
  </si>
  <si>
    <t xml:space="preserve">project controls jobs in saudi arabia</t>
  </si>
  <si>
    <t xml:space="preserve">project controls jobs in saudi</t>
  </si>
  <si>
    <t xml:space="preserve">Write "Project controls jobs in Saudi Arabia explained: a practitioner's guide" for projectcontrolsinstitute.org (PCI AI - Project Controls Institute). Audience: people searching "project controls jobs in Saudi Arabia" — see the Keyword Plan for who ranks today. Length 1,200-1,800 words, British English. Primary keyword "project controls jobs in saudi arabia". Work in naturally where they fit: project controls jobs in saudi.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</si>
  <si>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Best project controls certification: an honest comparison</t>
  </si>
  <si>
    <t xml:space="preserve">people searching "best project controls certification" — see the Keyword Plan for who ranks today</t>
  </si>
  <si>
    <t xml:space="preserve">best project controls certification guide, best project controls certification cost, best project controls certification requirements</t>
  </si>
  <si>
    <t xml:space="preserve">Write "Best project controls certification: an honest comparison" for projectcontrolsinstitute.org (PCI AI - Project Controls Institute). Audience: people searching "best project controls certification" — see the Keyword Plan for who ranks today. Length 1,800-2,400 words, British English. Primary keyword "best project controls certification". Work in naturally where they fit: best project controls certification guide, best project controls certification cost, best project controls certification requirements.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</si>
  <si>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AACE CCP vs PMP: an honest comparison</t>
  </si>
  <si>
    <t xml:space="preserve">people searching "AACE CCP vs PMP" — see the Keyword Plan for who ranks today</t>
  </si>
  <si>
    <t xml:space="preserve">aace ccp vs pmp</t>
  </si>
  <si>
    <t xml:space="preserve">aace ccp vs pmp guide, aace ccp vs pmp cost, aace ccp vs pmp requirements</t>
  </si>
  <si>
    <t xml:space="preserve">Write "AACE CCP vs PMP: an honest comparison" for projectcontrolsinstitute.org (PCI AI - Project Controls Institute). Audience: people searching "AACE CCP vs PMP" — see the Keyword Plan for who ranks today. Length 1,800-2,400 words, British English. Primary keyword "aace ccp vs pmp". Work in naturally where they fit: aace ccp vs pmp guide, aace ccp vs pmp cost, aace ccp vs pmp requirements.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</si>
  <si>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PMI-SP vs AACE PSP: an honest comparison</t>
  </si>
  <si>
    <t xml:space="preserve">people searching "PMI-SP vs AACE PSP" — see the Keyword Plan for who ranks today</t>
  </si>
  <si>
    <t xml:space="preserve">pmi-sp vs aace psp</t>
  </si>
  <si>
    <t xml:space="preserve">pmi-sp vs aace psp guide, pmi-sp vs aace psp cost, pmi-sp vs aace psp requirements</t>
  </si>
  <si>
    <t xml:space="preserve">Write "PMI-SP vs AACE PSP: an honest comparison" for projectcontrolsinstitute.org (PCI AI - Project Controls Institute). Audience: people searching "PMI-SP vs AACE PSP" — see the Keyword Plan for who ranks today. Length 1,800-2,400 words, British English. Primary keyword "pmi-sp vs aace psp". Work in naturally where they fit: pmi-sp vs aace psp guide, pmi-sp vs aace psp cost, pmi-sp vs aace psp requirements.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</si>
  <si>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PMI-SP worth it: the questions people really ask</t>
  </si>
  <si>
    <t xml:space="preserve">people searching "PMI-SP worth it" — see the Keyword Plan for who ranks today</t>
  </si>
  <si>
    <t xml:space="preserve">pmi-sp worth it</t>
  </si>
  <si>
    <t xml:space="preserve">pmi-sp worth it guide, pmi-sp worth it cost, pmi-sp worth it requirements</t>
  </si>
  <si>
    <t xml:space="preserve">Write "PMI-SP worth it: the questions people really ask" for projectcontrolsinstitute.org (PCI AI - Project Controls Institute). Audience: people searching "PMI-SP worth it" — see the Keyword Plan for who ranks today. Length 500-900 words, British English. Primary keyword "pmi-sp worth it". Work in naturally where they fit: pmi-sp worth it guide, pmi-sp worth it cost, pmi-sp worth it requirements.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</si>
  <si>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AACE certification cost: an honest comparison</t>
  </si>
  <si>
    <t xml:space="preserve">people searching "AACE certification cost" — see the Keyword Plan for who ranks today</t>
  </si>
  <si>
    <t xml:space="preserve">aace certification cost</t>
  </si>
  <si>
    <t xml:space="preserve">aace certification cost guide, aace certification cost, aace certification cost requirements</t>
  </si>
  <si>
    <t xml:space="preserve">Write "AACE certification cost: an honest comparison" for projectcontrolsinstitute.org (PCI AI - Project Controls Institute). Audience: people searching "AACE certification cost" — see the Keyword Plan for who ranks today. Length 1,800-2,400 words, British English. Primary keyword "aace certification cost". Work in naturally where they fit: aace certification cost guide, aace certification cost, aace certification cost requirements.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</si>
  <si>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CCP certification worth it: an honest comparison</t>
  </si>
  <si>
    <t xml:space="preserve">people searching "CCP certification worth it" — see the Keyword Plan for who ranks today</t>
  </si>
  <si>
    <t xml:space="preserve">ccp certification worth it</t>
  </si>
  <si>
    <t xml:space="preserve">ccp certification worth it guide, ccp certification worth it cost, ccp certification worth it requirements</t>
  </si>
  <si>
    <t xml:space="preserve">Write "CCP certification worth it: an honest comparison" for projectcontrolsinstitute.org (PCI AI - Project Controls Institute). Audience: people searching "CCP certification worth it" — see the Keyword Plan for who ranks today. Length 1,800-2,400 words, British English. Primary keyword "ccp certification worth it". Work in naturally where they fit: ccp certification worth it guide, ccp certification worth it cost, ccp certification worth it requirements.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</si>
  <si>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Best certification for planning engineers: an honest comparison</t>
  </si>
  <si>
    <t xml:space="preserve">people searching "best certification for planning engineers" — see the Keyword Plan for who ranks today</t>
  </si>
  <si>
    <t xml:space="preserve">Write "Best certification for planning engineers: an honest comparison" for projectcontrolsinstitute.org (PCI AI - Project Controls Institute). Audience: people searching "best certification for planning engineers" — see the Keyword Plan for who ranks today. Length 1,800-2,400 words, British English. Primary keyword "best certification for planning engineers". Work in naturally where they fit: best certification for planning engineers.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</si>
  <si>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Project controls exam questions: entry routes, fees and what you actually get</t>
  </si>
  <si>
    <t xml:space="preserve">people searching "project controls exam questions" — see the Keyword Plan for who ranks today</t>
  </si>
  <si>
    <t xml:space="preserve">project controls exam questions guide, project controls exam questions cost, project controls exam questions requirements</t>
  </si>
  <si>
    <t xml:space="preserve">Write "Project controls exam questions: entry routes, fees and what you actually get" for projectcontrolsinstitute.org (PCI AI - Project Controls Institute). Audience: people searching "project controls exam questions" — see the Keyword Plan for who ranks today. Length 1,200-1,800 words, British English. Primary keyword "project controls exam questions". Work in naturally where they fit: project controls exam questions guide, project controls exam questions cost, project controls exam questions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</si>
  <si>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Planning engineer interview questions explained: a practitioner's guide</t>
  </si>
  <si>
    <t xml:space="preserve">people searching "planning engineer interview questions" — see the Keyword Plan for who ranks today</t>
  </si>
  <si>
    <t xml:space="preserve">planning engineer interview questions guide, planning engineer interview questions cost, planning engineer interview questions requirements</t>
  </si>
  <si>
    <t xml:space="preserve">Write "Planning engineer interview questions explained: a practitioner's guide" for projectcontrolsinstitute.org (PCI AI - Project Controls Institute). Audience: people searching "planning engineer interview questions" — see the Keyword Plan for who ranks today. Length 1,200-1,800 words, British English. Primary keyword "planning engineer interview questions". Work in naturally where they fit: planning engineer interview questions guide, planning engineer interview questions cost, planning engineer interview questions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</si>
  <si>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Project controls interview questions explained: a practitioner's guide</t>
  </si>
  <si>
    <t xml:space="preserve">people searching "project controls interview questions" — see the Keyword Plan for who ranks today</t>
  </si>
  <si>
    <t xml:space="preserve">project controls interview questions guide, project controls interview questions cost, project controls interview questions requirements</t>
  </si>
  <si>
    <t xml:space="preserve">Write "Project controls interview questions explained: a practitioner's guide" for projectcontrolsinstitute.org (PCI AI - Project Controls Institute). Audience: people searching "project controls interview questions" — see the Keyword Plan for who ranks today. Length 1,200-1,800 words, British English. Primary keyword "project controls interview questions". Work in naturally where they fit: project controls interview questions guide, project controls interview questions cost, project controls interview questions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</si>
  <si>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Primavera p6 practice test: a free tool and how to use it</t>
  </si>
  <si>
    <t xml:space="preserve">people searching "primavera p6 practice test" — see the Keyword Plan for who ranks today</t>
  </si>
  <si>
    <t xml:space="preserve">primavera p6 practice test guide, primavera p6 practice test cost, primavera p6 practice test requirements</t>
  </si>
  <si>
    <t xml:space="preserve">Write "Primavera p6 practice test: a free tool and how to use it" for projectcontrolsinstitute.org (PCI AI - Project Controls Institute). Audience: people searching "primavera p6 practice test" — see the Keyword Plan for who ranks today. Length 1,000-1,500 words, British English. Primary keyword "primavera p6 practice test". Work in naturally where they fit: primavera p6 practice test guide, primavera p6 practice test cost, primavera p6 practice test requirements.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</si>
  <si>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Earned value practice questions: a free tool and how to use it</t>
  </si>
  <si>
    <t xml:space="preserve">people searching "earned value practice questions" — see the Keyword Plan for who ranks today</t>
  </si>
  <si>
    <t xml:space="preserve">earned value practice questions guide, earned value practice questions cost, earned value practice questions requirements</t>
  </si>
  <si>
    <t xml:space="preserve">Write "Earned value practice questions: a free tool and how to use it" for projectcontrolsinstitute.org (PCI AI - Project Controls Institute). Audience: people searching "earned value practice questions" — see the Keyword Plan for who ranks today. Length 1,000-1,500 words, British English. Primary keyword "earned value practice questions". Work in naturally where they fit: earned value practice questions guide, earned value practice questions cost, earned value practice questions requirements.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</si>
  <si>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CCP exam questions: entry routes, fees and what you actually get</t>
  </si>
  <si>
    <t xml:space="preserve">people searching "CCP exam questions" — see the Keyword Plan for who ranks today</t>
  </si>
  <si>
    <t xml:space="preserve">ccp exam questions</t>
  </si>
  <si>
    <t xml:space="preserve">ccp exam questions guide, ccp exam questions cost, ccp exam questions requirements</t>
  </si>
  <si>
    <t xml:space="preserve">Write "CCP exam questions: entry routes, fees and what you actually get" for projectcontrolsinstitute.org (PCI AI - Project Controls Institute). Audience: people searching "CCP exam questions" — see the Keyword Plan for who ranks today. Length 1,200-1,800 words, British English. Primary keyword "ccp exam questions". Work in naturally where they fit: ccp exam questions guide, ccp exam questions cost, ccp exam questions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</si>
  <si>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PMI-SP exam prep: what it covers, what it costs and who it suits</t>
  </si>
  <si>
    <t xml:space="preserve">people searching "PMI-SP exam prep" — see the Keyword Plan for who ranks today</t>
  </si>
  <si>
    <t xml:space="preserve">pmi-sp exam prep</t>
  </si>
  <si>
    <t xml:space="preserve">pmi-sp exam prep guide, pmi-sp exam prep cost, pmi-sp exam prep requirements</t>
  </si>
  <si>
    <t xml:space="preserve">Write "PMI-SP exam prep: what it covers, what it costs and who it suits" for projectcontrolsinstitute.org (PCI AI - Project Controls Institute). Audience: people searching "PMI-SP exam prep" — see the Keyword Plan for who ranks today. Length 1,200-1,800 words, British English. Primary keyword "pmi-sp exam prep". Work in naturally where they fit: pmi-sp exam prep guide, pmi-sp exam prep cost, pmi-sp exam prep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</si>
  <si>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Honorary fellowship engineering explained: a practitioner's guide</t>
  </si>
  <si>
    <t xml:space="preserve">people searching "honorary fellowship engineering" — see the Keyword Plan for who ranks today</t>
  </si>
  <si>
    <t xml:space="preserve">honorary fellowship engineering guide, honorary fellowship engineering cost, honorary fellowship engineering requirements</t>
  </si>
  <si>
    <t xml:space="preserve">Write "Honorary fellowship engineering explained: a practitioner's guide" for projectcontrolsinstitute.org (PCI AI - Project Controls Institute). Audience: people searching "honorary fellowship engineering" — see the Keyword Plan for who ranks today. Length 1,200-1,800 words, British English. Primary keyword "honorary fellowship engineering". Work in naturally where they fit: honorary fellowship engineering guide, honorary fellowship engineering cost, honorary fellowship engineering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</si>
  <si>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How to become a fellow of a professional institution explained: a practitioner's guide</t>
  </si>
  <si>
    <t xml:space="preserve">people searching "how to become a fellow of a professional institution" — see the Keyword Plan for who ranks today</t>
  </si>
  <si>
    <t xml:space="preserve">how to become a fellow</t>
  </si>
  <si>
    <t xml:space="preserve">Write "How to become a fellow of a professional institution explained: a practitioner's guide" for projectcontrolsinstitute.org (PCI AI - Project Controls Institute). Audience: people searching "how to become a fellow of a professional institution" — see the Keyword Plan for who ranks today. Length 1,200-1,800 words, British English. Primary keyword "how to become a fellow of a professional institution". Work in naturally where they fit: how to become a fellow.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</si>
  <si>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Professional fellowship application explained: a practitioner's guide</t>
  </si>
  <si>
    <t xml:space="preserve">people searching "professional fellowship application" — see the Keyword Plan for who ranks today</t>
  </si>
  <si>
    <t xml:space="preserve">professional fellowship application guide, professional fellowship application cost, professional fellowship application requirements</t>
  </si>
  <si>
    <t xml:space="preserve">Write "Professional fellowship application explained: a practitioner's guide" for projectcontrolsinstitute.org (PCI AI - Project Controls Institute). Audience: people searching "professional fellowship application" — see the Keyword Plan for who ranks today. Length 1,200-1,800 words, British English. Primary keyword "professional fellowship application". Work in naturally where they fit: professional fellowship application guide, professional fellowship application cost, professional fellowship application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</si>
  <si>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Fellowship for project professionals: what it covers, what it costs and who it suits</t>
  </si>
  <si>
    <t xml:space="preserve">people searching "fellowship for project professionals" — see the Keyword Plan for who ranks today</t>
  </si>
  <si>
    <t xml:space="preserve">fellowship for project professionals guide, fellowship for project professionals cost, fellowship for project professionals requirements</t>
  </si>
  <si>
    <t xml:space="preserve">Write "Fellowship for project professionals: what it covers, what it costs and who it suits" for projectcontrolsinstitute.org (PCI AI - Project Controls Institute). Audience: people searching "fellowship for project professionals" — see the Keyword Plan for who ranks today. Length 1,200-1,800 words, British English. Primary keyword "fellowship for project professionals". Work in naturally where they fit: fellowship for project professionals guide, fellowship for project professionals cost, fellowship for project professionals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</si>
  <si>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Cluster spokes</t>
  </si>
  <si>
    <t xml:space="preserve">readers arriving from a pillar page on SEO Clusters</t>
  </si>
  <si>
    <t xml:space="preserve">what is project controls and</t>
  </si>
  <si>
    <t xml:space="preserve">Write "What is project controls and what does a project controls engineer do" for projectcontrolsinstitute.org (PCI AI - Project Controls Institute). Audience: readers arriving from a pillar page on SEO Clusters. Length 1,200-1,800 words, British English. Primary keyword "what is project controls and". Work in naturally where they fit: what is project controls and.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</si>
  <si>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how to build a realistic</t>
  </si>
  <si>
    <t xml:space="preserve">Write "How to build a realistic project schedule in Primavera P6" for projectcontrolsinstitute.org (PCI AI - Project Controls Institute). Audience: readers arriving from a pillar page on SEO Clusters. Length 1,200-1,800 words, British English. Primary keyword "how to build a realistic". Work in naturally where they fit: how to build a realistic.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</si>
  <si>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cost control methods that catch</t>
  </si>
  <si>
    <t xml:space="preserve">Write "Cost control methods that catch overruns early" for projectcontrolsinstitute.org (PCI AI - Project Controls Institute). Audience: readers arriving from a pillar page on SEO Clusters. Length 1,200-1,800 words, British English. Primary keyword "cost control methods that catch". Work in naturally where they fit: cost control methods that catch.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</si>
  <si>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earned value management explained with</t>
  </si>
  <si>
    <t xml:space="preserve">Write "Earned value management explained with a worked example" for projectcontrolsinstitute.org (PCI AI - Project Controls Institute). Audience: readers arriving from a pillar page on SEO Clusters. Length 1,200-1,800 words, British English. Primary keyword "earned value management explained with". Work in naturally where they fit: earned value management explained with.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</si>
  <si>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quantitative schedule risk analysis for</t>
  </si>
  <si>
    <t xml:space="preserve">Write "Quantitative schedule risk analysis for beginners" for projectcontrolsinstitute.org (PCI AI - Project Controls Institute). Audience: readers arriving from a pillar page on SEO Clusters. Length 1,200-1,800 words, British English. Primary keyword "quantitative schedule risk analysis for". Work in naturally where they fit: quantitative schedule risk analysis for.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</si>
  <si>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how ai is changing forecasting</t>
  </si>
  <si>
    <t xml:space="preserve">Write "How AI is changing forecasting in project controls" for projectcontrolsinstitute.org (PCI AI - Project Controls Institute). Audience: readers arriving from a pillar page on SEO Clusters. Length 1,200-1,800 words, British English. Primary keyword "how ai is changing forecasting". Work in naturally where they fit: how ai is changing forecasting.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</si>
  <si>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project controls certification routes compared</t>
  </si>
  <si>
    <t xml:space="preserve">Write "Project controls certification routes compared" for projectcontrolsinstitute.org (PCI AI - Project Controls Institute). Audience: readers arriving from a pillar page on SEO Clusters. Length 1,200-1,800 words, British English. Primary keyword "project controls certification routes compared". Work in naturally where they fit: project controls certification routes compared.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</si>
  <si>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AB-00084</t>
  </si>
  <si>
    <t xml:space="preserve">Why PCI AI? Inside the Project Controls Institute and its AI-era credentials</t>
  </si>
  <si>
    <t xml:space="preserve">Brand &amp; Authority</t>
  </si>
  <si>
    <t xml:space="preserve">prospective candidates and employers evaluating PCI AI</t>
  </si>
  <si>
    <t xml:space="preserve">why pci ai inside the</t>
  </si>
  <si>
    <t xml:space="preserve">Write "Why PCI AI? Inside the Project Controls Institute and its AI-era credentials" for projectcontrolsinstitute.org (PCI AI - Project Controls Institute). Audience: prospective candidates and employers evaluating PCI AI. Length 2,500-3,500 words, British English. Primary keyword "why pci ai inside the". Work in naturally where they fit: why pci ai inside the. This is a definitive pillar page: cover the whole topic with H2 sections that each answer one search intent, a table of contents, and internal-link stubs to spoke articles.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</si>
  <si>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AB-00085</t>
  </si>
  <si>
    <t xml:space="preserve">PMI vs PCI AI: what is the difference, and which fits your career?</t>
  </si>
  <si>
    <t xml:space="preserve">Comparisons</t>
  </si>
  <si>
    <t xml:space="preserve">professionals choosing between certifications</t>
  </si>
  <si>
    <t xml:space="preserve">pmi vs pci ai what</t>
  </si>
  <si>
    <t xml:space="preserve">Write "PMI vs PCI AI: what is the difference, and which fits your career?" for projectcontrolsinstitute.org (PCI AI - Project Controls Institute). Audience: professionals choosing between certifications. Length 1,800-2,400 words, British English. Primary keyword "pmi vs pci ai what". Work in naturally where they fit: pmi vs pci ai what.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</si>
  <si>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AB-00086</t>
  </si>
  <si>
    <t xml:space="preserve">PCI AI vs the field: an honest comparison with AACE, PMI, APMG and ECITB programmes</t>
  </si>
  <si>
    <t xml:space="preserve">pci ai vs the field</t>
  </si>
  <si>
    <t xml:space="preserve">Write "PCI AI vs the field: an honest comparison with AACE, PMI, APMG and ECITB programmes" for projectcontrolsinstitute.org (PCI AI - Project Controls Institute). Audience: professionals choosing between certifications. Length 1,800-2,400 words, British English. Primary keyword "pci ai vs the field". Work in naturally where they fit: pci ai vs the field.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</si>
  <si>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AB-00087</t>
  </si>
  <si>
    <t xml:space="preserve">How many project controls jobs are there? The 2026 market, by region and role</t>
  </si>
  <si>
    <t xml:space="preserve">Careers &amp; Jobs</t>
  </si>
  <si>
    <t xml:space="preserve">data-study</t>
  </si>
  <si>
    <t xml:space="preserve">practitioners planning their next career move</t>
  </si>
  <si>
    <t xml:space="preserve">how many project controls jobs</t>
  </si>
  <si>
    <t xml:space="preserve">1,500-2,200</t>
  </si>
  <si>
    <t xml:space="preserve">Write "How many project controls jobs are there? The 2026 market, by region and role" for projectcontrolsinstitute.org (PCI AI - Project Controls Institute). Audience: practitioners planning their next career move. Length 1,500-2,200 words, British English. Primary keyword "how many project controls jobs". Work in naturally where they fit: how many project controls jobs.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</si>
  <si>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AB-00088</t>
  </si>
  <si>
    <t xml:space="preserve">Why a certification that blends finance + project management + AI had to exist</t>
  </si>
  <si>
    <t xml:space="preserve">why a certification that blends</t>
  </si>
  <si>
    <t xml:space="preserve">Write "Why a certification that blends finance + project management + AI had to exist" for projectcontrolsinstitute.org (PCI AI - Project Controls Institute). Audience: prospective candidates and employers evaluating PCI AI. Length 2,500-3,500 words, British English. Primary keyword "why a certification that blends". Work in naturally where they fit: why a certification that blends. This is a definitive pillar page: cover the whole topic with H2 sections that each answer one search intent, a table of contents, and internal-link stubs to spoke articles.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</si>
  <si>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AB-00089</t>
  </si>
  <si>
    <t xml:space="preserve">Project management + finance + AI in one credential: the gap PCL-AI was built to fill</t>
  </si>
  <si>
    <t xml:space="preserve">project management finance ai in</t>
  </si>
  <si>
    <t xml:space="preserve">Write "Project management + finance + AI in one credential: the gap PCL-AI was built to fill" for projectcontrolsinstitute.org (PCI AI - Project Controls Institute). Audience: prospective candidates and employers evaluating PCI AI. Length 2,500-3,500 words, British English. Primary keyword "project management finance ai in". Work in naturally where they fit: project management finance ai in. This is a definitive pillar page: cover the whole topic with H2 sections that each answer one search intent, a table of contents, and internal-link stubs to spoke articles.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</si>
  <si>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AB-00090</t>
  </si>
  <si>
    <t xml:space="preserve">PFL-AI vs CFA vs CA vs ACCA vs CPA vs CMA (IMA): which finance credential fits project people?</t>
  </si>
  <si>
    <t xml:space="preserve">Finance Certifications</t>
  </si>
  <si>
    <t xml:space="preserve">project professionals weighing finance credentials</t>
  </si>
  <si>
    <t xml:space="preserve">pfl-ai vs cfa ca acca</t>
  </si>
  <si>
    <t xml:space="preserve">Write "PFL-AI vs CFA vs CA vs ACCA vs CPA vs CMA (IMA): which finance credential fits project people?" for projectcontrolsinstitute.org (PCI AI - Project Controls Institute). Audience: project professionals weighing finance credentials. Length 1,800-2,400 words, British English. Primary keyword "pfl-ai vs cfa ca acca". Work in naturally where they fit: pfl-ai vs cfa ca acca.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</si>
  <si>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AB-00091</t>
  </si>
  <si>
    <t xml:space="preserve">Earned value management: the complete guide (EVM pillar)</t>
  </si>
  <si>
    <t xml:space="preserve">EVM &amp; Performance</t>
  </si>
  <si>
    <t xml:space="preserve">planners, cost engineers and PMO analysts</t>
  </si>
  <si>
    <t xml:space="preserve">earned value management the complete</t>
  </si>
  <si>
    <t xml:space="preserve">Write "Earned value management: the complete guide (EVM pillar)" for projectcontrolsinstitute.org (PCI AI - Project Controls Institute). Audience: planners, cost engineers and PMO analysts. Length 2,500-3,500 words, British English. Primary keyword "earned value management the complete". Work in naturally where they fit: earned value management the complete. This is a definitive pillar page: cover the whole topic with H2 sections that each answer one search intent, a table of contents, and internal-link stubs to spoke articles.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</si>
  <si>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AB-00092</t>
  </si>
  <si>
    <t xml:space="preserve">IFRS for project controls: the standards every cost engineer must know</t>
  </si>
  <si>
    <t xml:space="preserve">Project Accounting &amp; IFRS</t>
  </si>
  <si>
    <t xml:space="preserve">cost engineers and project accountants</t>
  </si>
  <si>
    <t xml:space="preserve">ifrs for project controls the</t>
  </si>
  <si>
    <t xml:space="preserve">Write "IFRS for project controls: the standards every cost engineer must know" for projectcontrolsinstitute.org (PCI AI - Project Controls Institute). Audience: cost engineers and project accountants. Length 2,500-3,500 words, British English. Primary keyword "ifrs for project controls the". Work in naturally where they fit: ifrs for project controls the. This is a definitive pillar page: cover the whole topic with H2 sections that each answer one search intent, a table of contents, and internal-link stubs to spoke articles.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</si>
  <si>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AB-00093</t>
  </si>
  <si>
    <t xml:space="preserve">The phases of project management, explained with real project-controls checkpoints</t>
  </si>
  <si>
    <t xml:space="preserve">PM Fundamentals</t>
  </si>
  <si>
    <t xml:space="preserve">early-career and cross-training professionals</t>
  </si>
  <si>
    <t xml:space="preserve">the phases of project management</t>
  </si>
  <si>
    <t xml:space="preserve">Write "The phases of project management, explained with real project-controls checkpoints" for projectcontrolsinstitute.org (PCI AI - Project Controls Institute). Audience: early-career and cross-training professionals. Length 1,200-1,800 words, British English. Primary keyword "the phases of project management". Work in naturally where they fit: the phases of project management.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</si>
  <si>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AB-00094</t>
  </si>
  <si>
    <t xml:space="preserve">EAC accounting: how estimate at completion flows into the financial statements</t>
  </si>
  <si>
    <t xml:space="preserve">eac accounting how estimate at</t>
  </si>
  <si>
    <t xml:space="preserve">Write "EAC accounting: how estimate at completion flows into the financial statements" for projectcontrolsinstitute.org (PCI AI - Project Controls Institute). Audience: cost engineers and project accountants. Length 1,200-1,800 words, British English. Primary keyword "eac accounting how estimate at". Work in naturally where they fit: eac accounting how estimate at.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</si>
  <si>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AB-00095</t>
  </si>
  <si>
    <t xml:space="preserve">Project budgeting and forecasting: a practical end-to-end guide</t>
  </si>
  <si>
    <t xml:space="preserve">Budgeting &amp; Cash Flow</t>
  </si>
  <si>
    <t xml:space="preserve">cost controllers and project finance teams</t>
  </si>
  <si>
    <t xml:space="preserve">project budgeting and forecasting a</t>
  </si>
  <si>
    <t xml:space="preserve">Write "Project budgeting and forecasting: a practical end-to-end guide" for projectcontrolsinstitute.org (PCI AI - Project Controls Institute). Audience: cost controllers and project finance teams. Length 2,500-3,500 words, British English. Primary keyword "project budgeting and forecasting a". Work in naturally where they fit: project budgeting and forecasting a. This is a definitive pillar page: cover the whole topic with H2 sections that each answer one search intent, a table of contents, and internal-link stubs to spoke articles.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</si>
  <si>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AB-00096</t>
  </si>
  <si>
    <t xml:space="preserve">Project cash flow: modelling, S-curves and the forecast the CFO actually reads</t>
  </si>
  <si>
    <t xml:space="preserve">project cash flow modelling s-curves</t>
  </si>
  <si>
    <t xml:space="preserve">Write "Project cash flow: modelling, S-curves and the forecast the CFO actually reads" for projectcontrolsinstitute.org (PCI AI - Project Controls Institute). Audience: cost controllers and project finance teams. Length 1,200-1,800 words, British English. Primary keyword "project cash flow modelling s-curves". Work in naturally where they fit: project cash flow modelling s-curves.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</si>
  <si>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AB-00097</t>
  </si>
  <si>
    <t xml:space="preserve">Project dashboards that get read: design, metrics and cadence</t>
  </si>
  <si>
    <t xml:space="preserve">Reporting &amp; Dashboards</t>
  </si>
  <si>
    <t xml:space="preserve">controls teams reporting to leadership</t>
  </si>
  <si>
    <t xml:space="preserve">project dashboards that get read</t>
  </si>
  <si>
    <t xml:space="preserve">Write "Project dashboards that get read: design, metrics and cadence" for projectcontrolsinstitute.org (PCI AI - Project Controls Institute). Audience: controls teams reporting to leadership. Length 1,200-1,800 words, British English. Primary keyword "project dashboards that get read". Work in naturally where they fit: project dashboards that get read.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</si>
  <si>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AB-00098</t>
  </si>
  <si>
    <t xml:space="preserve">AI in finance: what changes for project-facing finance teams</t>
  </si>
  <si>
    <t xml:space="preserve">AI &amp; The Future</t>
  </si>
  <si>
    <t xml:space="preserve">project professionals adapting to AI</t>
  </si>
  <si>
    <t xml:space="preserve">ai in finance what changes</t>
  </si>
  <si>
    <t xml:space="preserve">Write "AI in finance: what changes for project-facing finance teams" for projectcontrolsinstitute.org (PCI AI - Project Controls Institute). Audience: project professionals adapting to AI. Length 1,200-1,800 words, British English. Primary keyword "ai in finance what changes". Work in naturally where they fit: ai in finance what changes.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</si>
  <si>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AB-00099</t>
  </si>
  <si>
    <t xml:space="preserve">AI in project management: the 2026 state of play</t>
  </si>
  <si>
    <t xml:space="preserve">ai in project management the</t>
  </si>
  <si>
    <t xml:space="preserve">Write "AI in project management: the 2026 state of play" for projectcontrolsinstitute.org (PCI AI - Project Controls Institute). Audience: project professionals adapting to AI. Length 2,500-3,500 words, British English. Primary keyword "ai in project management the". Work in naturally where they fit: ai in project management the. This is a definitive pillar page: cover the whole topic with H2 sections that each answer one search intent, a table of contents, and internal-link stubs to spoke articles.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</si>
  <si>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AB-00100</t>
  </si>
  <si>
    <t xml:space="preserve">AI skills in demand: what employers now ask of project controls professionals</t>
  </si>
  <si>
    <t xml:space="preserve">ai skills in demand what</t>
  </si>
  <si>
    <t xml:space="preserve">Write "AI skills in demand: what employers now ask of project controls professionals" for projectcontrolsinstitute.org (PCI AI - Project Controls Institute). Audience: project professionals adapting to AI. Length 1,500-2,200 words, British English. Primary keyword "ai skills in demand what". Work in naturally where they fit: ai skills in demand what.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</si>
  <si>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AB-00101</t>
  </si>
  <si>
    <t xml:space="preserve">Project performance management: from metrics to decisions</t>
  </si>
  <si>
    <t xml:space="preserve">project performance management from metrics</t>
  </si>
  <si>
    <t xml:space="preserve">Write "Project performance management: from metrics to decisions" for projectcontrolsinstitute.org (PCI AI - Project Controls Institute). Audience: planners, cost engineers and PMO analysts. Length 1,200-1,800 words, British English. Primary keyword "project performance management from metrics". Work in naturally where they fit: project performance management from metrics.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</si>
  <si>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AB-00102</t>
  </si>
  <si>
    <t xml:space="preserve">Project financing explained for project controls professionals</t>
  </si>
  <si>
    <t xml:space="preserve">project financing explained for controls</t>
  </si>
  <si>
    <t xml:space="preserve">Write "Project financing explained for project controls professionals" for projectcontrolsinstitute.org (PCI AI - Project Controls Institute). Audience: cost controllers and project finance teams. Length 1,200-1,800 words, British English. Primary keyword "project financing explained for controls". Work in naturally where they fit: project financing explained for controls.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</si>
  <si>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AB-00103</t>
  </si>
  <si>
    <t xml:space="preserve">People and delivery: the human side of project controls</t>
  </si>
  <si>
    <t xml:space="preserve">people and delivery the human</t>
  </si>
  <si>
    <t xml:space="preserve">Write "People and delivery: the human side of project controls" for projectcontrolsinstitute.org (PCI AI - Project Controls Institute). Audience: early-career and cross-training professionals. Length 1,200-1,800 words, British English. Primary keyword "people and delivery the human". Work in naturally where they fit: people and delivery the human.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</si>
  <si>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AB-00104</t>
  </si>
  <si>
    <t xml:space="preserve">Project scope: definition, creep, and the controls that hold the line</t>
  </si>
  <si>
    <t xml:space="preserve">project scope definition creep and</t>
  </si>
  <si>
    <t xml:space="preserve">Write "Project scope: definition, creep, and the controls that hold the line" for projectcontrolsinstitute.org (PCI AI - Project Controls Institute). Audience: early-career and cross-training professionals. Length 1,200-1,800 words, British English. Primary keyword "project scope definition creep and". Work in naturally where they fit: project scope definition creep and.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</si>
  <si>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AB-00105</t>
  </si>
  <si>
    <t xml:space="preserve">WBS-level reporting in agile environments: making hybrid delivery measurable</t>
  </si>
  <si>
    <t xml:space="preserve">Scheduling &amp; WBS</t>
  </si>
  <si>
    <t xml:space="preserve">planning engineers and schedulers</t>
  </si>
  <si>
    <t xml:space="preserve">wbs-level reporting in agile environments</t>
  </si>
  <si>
    <t xml:space="preserve">Write "WBS-level reporting in agile environments: making hybrid delivery measurable" for projectcontrolsinstitute.org (PCI AI - Project Controls Institute). Audience: planning engineers and schedulers. Length 1,200-1,800 words, British English. Primary keyword "wbs-level reporting in agile environments". Work in naturally where they fit: wbs-level reporting in agile environments.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</si>
  <si>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AB-00106</t>
  </si>
  <si>
    <t xml:space="preserve">What is the Project Controls Institute (PCI AI)? Mission, credentials, governance</t>
  </si>
  <si>
    <t xml:space="preserve">what is the project controls</t>
  </si>
  <si>
    <t xml:space="preserve">Write "What is the Project Controls Institute (PCI AI)? Mission, credentials, governance" for projectcontrolsinstitute.org (PCI AI - Project Controls Institute). Audience: prospective candidates and employers evaluating PCI AI. Length 1,200-1,800 words, British English. Primary keyword "what is the project controls". Work in naturally where they fit: what is the project controls.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</si>
  <si>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AB-00107</t>
  </si>
  <si>
    <t xml:space="preserve">PCL-AI, PFL-AI, PML-AI: which PCI credential is right for you?</t>
  </si>
  <si>
    <t xml:space="preserve">pcl-ai pfl-ai pml-ai which pci</t>
  </si>
  <si>
    <t xml:space="preserve">Write "PCL-AI, PFL-AI, PML-AI: which PCI credential is right for you?" for projectcontrolsinstitute.org (PCI AI - Project Controls Institute). Audience: prospective candidates and employers evaluating PCI AI. Length 1,800-2,400 words, British English. Primary keyword "pcl-ai pfl-ai pml-ai which pci". Work in naturally where they fit: pcl-ai pfl-ai pml-ai which pci.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</si>
  <si>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AB-00108</t>
  </si>
  <si>
    <t xml:space="preserve">Inside the PCL-AI syllabus: what the AI-era project controls leader must know</t>
  </si>
  <si>
    <t xml:space="preserve">inside the pcl-ai syllabus what</t>
  </si>
  <si>
    <t xml:space="preserve">Write "Inside the PCL-AI syllabus: what the AI-era project controls leader must know" for projectcontrolsinstitute.org (PCI AI - Project Controls Institute). Audience: prospective candidates and employers evaluating PCI AI. Length 1,200-1,800 words, British English. Primary keyword "inside the pcl-ai syllabus what". Work in naturally where they fit: inside the pcl-ai syllabus what.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</si>
  <si>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AB-00109</t>
  </si>
  <si>
    <t xml:space="preserve">Inside the PFL-AI syllabus: finance foundations for project professionals</t>
  </si>
  <si>
    <t xml:space="preserve">inside the pfl-ai syllabus finance</t>
  </si>
  <si>
    <t xml:space="preserve">Write "Inside the PFL-AI syllabus: finance foundations for project professionals" for projectcontrolsinstitute.org (PCI AI - Project Controls Institute). Audience: prospective candidates and employers evaluating PCI AI. Length 1,200-1,800 words, British English. Primary keyword "inside the pfl-ai syllabus finance". Work in naturally where they fit: inside the pfl-ai syllabus finance.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</si>
  <si>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AB-00110</t>
  </si>
  <si>
    <t xml:space="preserve">Inside the PML-AI syllabus: mastery for senior practitioners</t>
  </si>
  <si>
    <t xml:space="preserve">inside the pml-ai syllabus mastery</t>
  </si>
  <si>
    <t xml:space="preserve">Write "Inside the PML-AI syllabus: mastery for senior practitioners" for projectcontrolsinstitute.org (PCI AI - Project Controls Institute). Audience: prospective candidates and employers evaluating PCI AI. Length 1,200-1,800 words, British English. Primary keyword "inside the pml-ai syllabus mastery". Work in naturally where they fit: inside the pml-ai syllabus mastery.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</si>
  <si>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AB-00111</t>
  </si>
  <si>
    <t xml:space="preserve">The PCI AI honorary certification: who qualifies and how assessment works</t>
  </si>
  <si>
    <t xml:space="preserve">the pci ai honorary certification</t>
  </si>
  <si>
    <t xml:space="preserve">Write "The PCI AI honorary certification: who qualifies and how assessment works" for projectcontrolsinstitute.org (PCI AI - Project Controls Institute). Audience: prospective candidates and employers evaluating PCI AI. Length 1,200-1,800 words, British English. Primary keyword "the pci ai honorary certification". Work in naturally where they fit: the pci ai honorary certification.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</si>
  <si>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AB-00112</t>
  </si>
  <si>
    <t xml:space="preserve">How PCI AI writes its exams: item design, standard setting and integrity</t>
  </si>
  <si>
    <t xml:space="preserve">how pci ai writes its</t>
  </si>
  <si>
    <t xml:space="preserve">Write "How PCI AI writes its exams: item design, standard setting and integrity" for projectcontrolsinstitute.org (PCI AI - Project Controls Institute). Audience: prospective candidates and employers evaluating PCI AI. Length 1,200-1,800 words, British English. Primary keyword "how pci ai writes its". Work in naturally where they fit: how pci ai writes its.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</si>
  <si>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AB-00113</t>
  </si>
  <si>
    <t xml:space="preserve">Why project controls needed its own institute</t>
  </si>
  <si>
    <t xml:space="preserve">why project controls needed its</t>
  </si>
  <si>
    <t xml:space="preserve">Write "Why project controls needed its own institute" for projectcontrolsinstitute.org (PCI AI - Project Controls Institute). Audience: prospective candidates and employers evaluating PCI AI. Length 1,200-1,800 words, British English. Primary keyword "why project controls needed its". Work in naturally where they fit: why project controls needed its.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</si>
  <si>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AB-00114</t>
  </si>
  <si>
    <t xml:space="preserve">How to verify a PCI AI credential (and why verification matters)</t>
  </si>
  <si>
    <t xml:space="preserve">how to verify a pci</t>
  </si>
  <si>
    <t xml:space="preserve">Write "How to verify a PCI AI credential (and why verification matters)" for projectcontrolsinstitute.org (PCI AI - Project Controls Institute). Audience: prospective candidates and employers evaluating PCI AI. Length 500-900 words, British English. Primary keyword "how to verify a pci". Work in naturally where they fit: how to verify a pci.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</si>
  <si>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AB-00115</t>
  </si>
  <si>
    <t xml:space="preserve">The PCI AI code of ethics and impartiality policy, explained</t>
  </si>
  <si>
    <t xml:space="preserve">the pci ai code of</t>
  </si>
  <si>
    <t xml:space="preserve">Write "The PCI AI code of ethics and impartiality policy, explained" for projectcontrolsinstitute.org (PCI AI - Project Controls Institute). Audience: prospective candidates and employers evaluating PCI AI. Length 1,200-1,800 words, British English. Primary keyword "the pci ai code of". Work in naturally where they fit: the pci ai code of.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</si>
  <si>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AB-00116</t>
  </si>
  <si>
    <t xml:space="preserve">Certuvo: how the official PCI AI preparation platform works</t>
  </si>
  <si>
    <t xml:space="preserve">certuvo how the official pci</t>
  </si>
  <si>
    <t xml:space="preserve">Write "Certuvo: how the official PCI AI preparation platform works" for projectcontrolsinstitute.org (PCI AI - Project Controls Institute). Audience: prospective candidates and employers evaluating PCI AI. Length 1,200-1,800 words, British English. Primary keyword "certuvo how the official pci". Work in naturally where they fit: certuvo how the official pci.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</si>
  <si>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AB-00117</t>
  </si>
  <si>
    <t xml:space="preserve">What 'developed with reference to ISO/IEC 17024' means — and why it matters</t>
  </si>
  <si>
    <t xml:space="preserve">what developed with reference to</t>
  </si>
  <si>
    <t xml:space="preserve">Write "What 'developed with reference to ISO/IEC 17024' means — and why it matters" for projectcontrolsinstitute.org (PCI AI - Project Controls Institute). Audience: prospective candidates and employers evaluating PCI AI. Length 1,200-1,800 words, British English. Primary keyword "what developed with reference to". Work in naturally where they fit: what developed with reference to.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</si>
  <si>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AB-00118</t>
  </si>
  <si>
    <t xml:space="preserve">Project controls salary report: what the market pays in 2026</t>
  </si>
  <si>
    <t xml:space="preserve">project controls salary report what</t>
  </si>
  <si>
    <t xml:space="preserve">Write "Project controls salary report: what the market pays in 2026" for projectcontrolsinstitute.org (PCI AI - Project Controls Institute). Audience: practitioners planning their next career move. Length 1,500-2,200 words, British English. Primary keyword "project controls salary report what". Work in naturally where they fit: project controls salary report what.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</si>
  <si>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AB-00119</t>
  </si>
  <si>
    <t xml:space="preserve">The Gulf giga-projects hiring wave: what it means for planners and cost engineers</t>
  </si>
  <si>
    <t xml:space="preserve">the gulf giga-projects hiring wave</t>
  </si>
  <si>
    <t xml:space="preserve">Write "The Gulf giga-projects hiring wave: what it means for planners and cost engineers" for projectcontrolsinstitute.org (PCI AI - Project Controls Institute). Audience: practitioners planning their next career move. Length 1,500-2,200 words, British English. Primary keyword "the gulf giga-projects hiring wave". Work in naturally where they fit: the gulf giga-projects hiring wave.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</si>
  <si>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AB-00120</t>
  </si>
  <si>
    <t xml:space="preserve">Is project controls a good career? An honest assessment</t>
  </si>
  <si>
    <t xml:space="preserve">is project controls a good</t>
  </si>
  <si>
    <t xml:space="preserve">Write "Is project controls a good career? An honest assessment" for projectcontrolsinstitute.org (PCI AI - Project Controls Institute). Audience: practitioners planning their next career move. Length 500-900 words, British English. Primary keyword "is project controls a good". Work in naturally where they fit: is project controls a good.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</si>
  <si>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AB-00121</t>
  </si>
  <si>
    <t xml:space="preserve">Project controls vs project management careers: pay, path and pressure</t>
  </si>
  <si>
    <t xml:space="preserve">project controls vs management careers</t>
  </si>
  <si>
    <t xml:space="preserve">Write "Project controls vs project management careers: pay, path and pressure" for projectcontrolsinstitute.org (PCI AI - Project Controls Institute). Audience: practitioners planning their next career move. Length 1,800-2,400 words, British English. Primary keyword "project controls vs management careers". Work in naturally where they fit: project controls vs management careers.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</si>
  <si>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AB-00122</t>
  </si>
  <si>
    <t xml:space="preserve">From site engineer to project controls: the switching guide</t>
  </si>
  <si>
    <t xml:space="preserve">from site engineer to project</t>
  </si>
  <si>
    <t xml:space="preserve">Write "From site engineer to project controls: the switching guide" for projectcontrolsinstitute.org (PCI AI - Project Controls Institute). Audience: practitioners planning their next career move. Length 1,200-1,800 words, British English. Primary keyword "from site engineer to project". Work in naturally where they fit: from site engineer to project.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</si>
  <si>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AB-00123</t>
  </si>
  <si>
    <t xml:space="preserve">From accountant to project controls: the finance route in</t>
  </si>
  <si>
    <t xml:space="preserve">from accountant to project controls</t>
  </si>
  <si>
    <t xml:space="preserve">Write "From accountant to project controls: the finance route in" for projectcontrolsinstitute.org (PCI AI - Project Controls Institute). Audience: practitioners planning their next career move. Length 1,200-1,800 words, British English. Primary keyword "from accountant to project controls". Work in naturally where they fit: from accountant to project controls.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</si>
  <si>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AB-00124</t>
  </si>
  <si>
    <t xml:space="preserve">From quantity surveyor to project controls: what transfers</t>
  </si>
  <si>
    <t xml:space="preserve">from quantity surveyor to project</t>
  </si>
  <si>
    <t xml:space="preserve">Write "From quantity surveyor to project controls: what transfers" for projectcontrolsinstitute.org (PCI AI - Project Controls Institute). Audience: practitioners planning their next career move. Length 1,200-1,800 words, British English. Primary keyword "from quantity surveyor to project". Work in naturally where they fit: from quantity surveyor to project.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</si>
  <si>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AB-00125</t>
  </si>
  <si>
    <t xml:space="preserve">Remote and hybrid project controls jobs: who hires and how to land one</t>
  </si>
  <si>
    <t xml:space="preserve">remote and hybrid project controls</t>
  </si>
  <si>
    <t xml:space="preserve">Write "Remote and hybrid project controls jobs: who hires and how to land one" for projectcontrolsinstitute.org (PCI AI - Project Controls Institute). Audience: practitioners planning their next career move. Length 1,200-1,800 words, British English. Primary keyword "remote and hybrid project controls". Work in naturally where they fit: remote and hybrid project controls.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</si>
  <si>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AB-00126</t>
  </si>
  <si>
    <t xml:space="preserve">Contracting vs staff roles in project controls: rates, risk and lifestyle</t>
  </si>
  <si>
    <t xml:space="preserve">contracting vs staff roles in</t>
  </si>
  <si>
    <t xml:space="preserve">Write "Contracting vs staff roles in project controls: rates, risk and lifestyle" for projectcontrolsinstitute.org (PCI AI - Project Controls Institute). Audience: practitioners planning their next career move. Length 1,800-2,400 words, British English. Primary keyword "contracting vs staff roles in". Work in naturally where they fit: contracting vs staff roles in.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</si>
  <si>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AB-00127</t>
  </si>
  <si>
    <t xml:space="preserve">Women in project controls: the state of the profession</t>
  </si>
  <si>
    <t xml:space="preserve">women in project controls the</t>
  </si>
  <si>
    <t xml:space="preserve">Write "Women in project controls: the state of the profession" for projectcontrolsinstitute.org (PCI AI - Project Controls Institute). Audience: practitioners planning their next career move. Length 1,500-2,200 words, British English. Primary keyword "women in project controls the". Work in naturally where they fit: women in project controls the.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</si>
  <si>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AB-00128</t>
  </si>
  <si>
    <t xml:space="preserve">The project controls skills matrix: rate yourself honestly</t>
  </si>
  <si>
    <t xml:space="preserve">the project controls skills matrix</t>
  </si>
  <si>
    <t xml:space="preserve">Write "The project controls skills matrix: rate yourself honestly" for projectcontrolsinstitute.org (PCI AI - Project Controls Institute). Audience: practitioners planning their next career move. Length 1,000-1,500 words, British English. Primary keyword "the project controls skills matrix". Work in naturally where they fit: the project controls skills matrix.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</si>
  <si>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AB-00129</t>
  </si>
  <si>
    <t xml:space="preserve">Graduate routes into project controls: degrees, apprenticeships, first roles</t>
  </si>
  <si>
    <t xml:space="preserve">graduate routes into project controls</t>
  </si>
  <si>
    <t xml:space="preserve">Write "Graduate routes into project controls: degrees, apprenticeships, first roles" for projectcontrolsinstitute.org (PCI AI - Project Controls Institute). Audience: practitioners planning their next career move. Length 1,200-1,800 words, British English. Primary keyword "graduate routes into project controls". Work in naturally where they fit: graduate routes into project controls.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</si>
  <si>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AB-00130</t>
  </si>
  <si>
    <t xml:space="preserve">IFRS 15 for construction: percentage of completion and performance obligations</t>
  </si>
  <si>
    <t xml:space="preserve">ifrs 15 for construction percentage</t>
  </si>
  <si>
    <t xml:space="preserve">Write "IFRS 15 for construction: percentage of completion and performance obligations" for projectcontrolsinstitute.org (PCI AI - Project Controls Institute). Audience: cost engineers and project accountants. Length 1,200-1,800 words, British English. Primary keyword "ifrs 15 for construction percentage". Work in naturally where they fit: ifrs 15 for construction percentage.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</si>
  <si>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AB-00131</t>
  </si>
  <si>
    <t xml:space="preserve">Revenue recognition on long-term contracts: a project controls view of IFRS 15</t>
  </si>
  <si>
    <t xml:space="preserve">revenue recognition on long-term contracts</t>
  </si>
  <si>
    <t xml:space="preserve">Write "Revenue recognition on long-term contracts: a project controls view of IFRS 15" for projectcontrolsinstitute.org (PCI AI - Project Controls Institute). Audience: cost engineers and project accountants. Length 1,200-1,800 words, British English. Primary keyword "revenue recognition on long-term contracts". Work in naturally where they fit: revenue recognition on long-term contracts.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</si>
  <si>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AB-00132</t>
  </si>
  <si>
    <t xml:space="preserve">IAS 23 borrowing costs: when project interest is capitalised</t>
  </si>
  <si>
    <t xml:space="preserve">ias 23 borrowing costs when</t>
  </si>
  <si>
    <t xml:space="preserve">Write "IAS 23 borrowing costs: when project interest is capitalised" for projectcontrolsinstitute.org (PCI AI - Project Controls Institute). Audience: cost engineers and project accountants. Length 1,200-1,800 words, British English. Primary keyword "ias 23 borrowing costs when". Work in naturally where they fit: ias 23 borrowing costs when.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</si>
  <si>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AB-00133</t>
  </si>
  <si>
    <t xml:space="preserve">IAS 37 provisions and onerous contracts on projects</t>
  </si>
  <si>
    <t xml:space="preserve">ias 37 provisions and onerous</t>
  </si>
  <si>
    <t xml:space="preserve">Write "IAS 37 provisions and onerous contracts on projects" for projectcontrolsinstitute.org (PCI AI - Project Controls Institute). Audience: cost engineers and project accountants. Length 1,200-1,800 words, British English. Primary keyword "ias 37 provisions and onerous". Work in naturally where they fit: ias 37 provisions and onerous.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</si>
  <si>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AB-00134</t>
  </si>
  <si>
    <t xml:space="preserve">IAS 16 and self-constructed assets: capitalisation rules planners should know</t>
  </si>
  <si>
    <t xml:space="preserve">ias 16 and self-constructed assets</t>
  </si>
  <si>
    <t xml:space="preserve">Write "IAS 16 and self-constructed assets: capitalisation rules planners should know" for projectcontrolsinstitute.org (PCI AI - Project Controls Institute). Audience: cost engineers and project accountants. Length 1,200-1,800 words, British English. Primary keyword "ias 16 and self-constructed assets". Work in naturally where they fit: ias 16 and self-constructed assets.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</si>
  <si>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AB-00135</t>
  </si>
  <si>
    <t xml:space="preserve">IFRS 16 leases on projects: plant, equipment and the balance sheet</t>
  </si>
  <si>
    <t xml:space="preserve">ifrs 16 leases on projects</t>
  </si>
  <si>
    <t xml:space="preserve">Write "IFRS 16 leases on projects: plant, equipment and the balance sheet" for projectcontrolsinstitute.org (PCI AI - Project Controls Institute). Audience: cost engineers and project accountants. Length 1,200-1,800 words, British English. Primary keyword "ifrs 16 leases on projects". Work in naturally where they fit: ifrs 16 leases on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</si>
  <si>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AB-00136</t>
  </si>
  <si>
    <t xml:space="preserve">WIP accounting on projects: work in progress without the mystery</t>
  </si>
  <si>
    <t xml:space="preserve">wip accounting on projects work</t>
  </si>
  <si>
    <t xml:space="preserve">Write "WIP accounting on projects: work in progress without the mystery" for projectcontrolsinstitute.org (PCI AI - Project Controls Institute). Audience: cost engineers and project accountants. Length 1,200-1,800 words, British English. Primary keyword "wip accounting on projects work". Work in naturally where they fit: wip accounting on projects work.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</si>
  <si>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AB-00137</t>
  </si>
  <si>
    <t xml:space="preserve">Retention accounting: how retentions hit revenue, cash and risk</t>
  </si>
  <si>
    <t xml:space="preserve">retention accounting how retentions hit</t>
  </si>
  <si>
    <t xml:space="preserve">Write "Retention accounting: how retentions hit revenue, cash and risk" for projectcontrolsinstitute.org (PCI AI - Project Controls Institute). Audience: cost engineers and project accountants. Length 1,200-1,800 words, British English. Primary keyword "retention accounting how retentions hit". Work in naturally where they fit: retention accounting how retentions hit.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</si>
  <si>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AB-00138</t>
  </si>
  <si>
    <t xml:space="preserve">Variations and claims in the accounts: recognition rules that surprise engineers</t>
  </si>
  <si>
    <t xml:space="preserve">variations and claims in the</t>
  </si>
  <si>
    <t xml:space="preserve">Write "Variations and claims in the accounts: recognition rules that surprise engineers" for projectcontrolsinstitute.org (PCI AI - Project Controls Institute). Audience: cost engineers and project accountants. Length 1,200-1,800 words, British English. Primary keyword "variations and claims in the". Work in naturally where they fit: variations and claims in the.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</si>
  <si>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AB-00139</t>
  </si>
  <si>
    <t xml:space="preserve">Accruals vs cash on projects: why the cost report and the ledger disagree</t>
  </si>
  <si>
    <t xml:space="preserve">accruals vs cash on projects</t>
  </si>
  <si>
    <t xml:space="preserve">Write "Accruals vs cash on projects: why the cost report and the ledger disagree" for projectcontrolsinstitute.org (PCI AI - Project Controls Institute). Audience: cost engineers and project accountants. Length 1,200-1,800 words, British English. Primary keyword "accruals vs cash on projects". Work in naturally where they fit: accruals vs cash on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</si>
  <si>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AB-00140</t>
  </si>
  <si>
    <t xml:space="preserve">Project cost audit: what auditors test and how controls teams prepare</t>
  </si>
  <si>
    <t xml:space="preserve">project cost audit what auditors</t>
  </si>
  <si>
    <t xml:space="preserve">Write "Project cost audit: what auditors test and how controls teams prepare" for projectcontrolsinstitute.org (PCI AI - Project Controls Institute). Audience: cost engineers and project accountants. Length 1,200-1,800 words, British English. Primary keyword "project cost audit what auditors". Work in naturally where they fit: project cost audit what auditors.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</si>
  <si>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AB-00141</t>
  </si>
  <si>
    <t xml:space="preserve">Month-end close for projects: the controls-to-finance handshake</t>
  </si>
  <si>
    <t xml:space="preserve">process-guide</t>
  </si>
  <si>
    <t xml:space="preserve">month-end close for projects the</t>
  </si>
  <si>
    <t xml:space="preserve">1,500-2,000</t>
  </si>
  <si>
    <t xml:space="preserve">Write "Month-end close for projects: the controls-to-finance handshake" for projectcontrolsinstitute.org (PCI AI - Project Controls Institute). Audience: cost engineers and project accountants. Length 1,500-2,000 words, British English. Primary keyword "month-end close for projects the". Work in naturally where they fit: month-end close for projects the.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</si>
  <si>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AB-00142</t>
  </si>
  <si>
    <t xml:space="preserve">Capex vs opex on projects: classification calls that change the P&amp;L</t>
  </si>
  <si>
    <t xml:space="preserve">capex vs opex on projects</t>
  </si>
  <si>
    <t xml:space="preserve">Write "Capex vs opex on projects: classification calls that change the P&amp;L" for projectcontrolsinstitute.org (PCI AI - Project Controls Institute). Audience: cost engineers and project accountants. Length 1,200-1,800 words, British English. Primary keyword "capex vs opex on projects". Work in naturally where they fit: capex vs opex on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</si>
  <si>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AB-00143</t>
  </si>
  <si>
    <t xml:space="preserve">Foreign currency on international projects: IAS 21 for cost engineers</t>
  </si>
  <si>
    <t xml:space="preserve">foreign currency on international projects</t>
  </si>
  <si>
    <t xml:space="preserve">Write "Foreign currency on international projects: IAS 21 for cost engineers" for projectcontrolsinstitute.org (PCI AI - Project Controls Institute). Audience: cost engineers and project accountants. Length 1,200-1,800 words, British English. Primary keyword "foreign currency on international projects". Work in naturally where they fit: foreign currency on international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</si>
  <si>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AB-00144</t>
  </si>
  <si>
    <t xml:space="preserve">AI in construction scheduling: tools, wins and honest limits</t>
  </si>
  <si>
    <t xml:space="preserve">ai in construction scheduling tools</t>
  </si>
  <si>
    <t xml:space="preserve">Write "AI in construction scheduling: tools, wins and honest limits" for projectcontrolsinstitute.org (PCI AI - Project Controls Institute). Audience: project professionals adapting to AI. Length 1,200-1,800 words, British English. Primary keyword "ai in construction scheduling tools". Work in naturally where they fit: ai in construction scheduling tools.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</si>
  <si>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AB-00145</t>
  </si>
  <si>
    <t xml:space="preserve">AI in cost estimating: where machine learning beats the database</t>
  </si>
  <si>
    <t xml:space="preserve">ai in cost estimating where</t>
  </si>
  <si>
    <t xml:space="preserve">Write "AI in cost estimating: where machine learning beats the database" for projectcontrolsinstitute.org (PCI AI - Project Controls Institute). Audience: project professionals adapting to AI. Length 1,200-1,800 words, British English. Primary keyword "ai in cost estimating where". Work in naturally where they fit: ai in cost estimating where.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</si>
  <si>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AB-00146</t>
  </si>
  <si>
    <t xml:space="preserve">AI in risk analysis: from Monte Carlo to machine-learned distributions</t>
  </si>
  <si>
    <t xml:space="preserve">ai in risk analysis from</t>
  </si>
  <si>
    <t xml:space="preserve">Write "AI in risk analysis: from Monte Carlo to machine-learned distributions" for projectcontrolsinstitute.org (PCI AI - Project Controls Institute). Audience: project professionals adapting to AI. Length 1,200-1,800 words, British English. Primary keyword "ai in risk analysis from". Work in naturally where they fit: ai in risk analysis from.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</si>
  <si>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AB-00147</t>
  </si>
  <si>
    <t xml:space="preserve">Will AI replace planning engineers? The evidence, not the hype</t>
  </si>
  <si>
    <t xml:space="preserve">Write "Will AI replace planning engineers? The evidence, not the hype" for projectcontrolsinstitute.org (PCI AI - Project Controls Institute). Audience: project professionals adapting to AI. Length 500-900 words, British English. Primary keyword "will ai replace planning engineers". Work in naturally where they fit: will ai replace planning engineers.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</si>
  <si>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AB-00148</t>
  </si>
  <si>
    <t xml:space="preserve">Will AI replace quantity surveyors? What the data says</t>
  </si>
  <si>
    <t xml:space="preserve">will ai replace quantity surveyors</t>
  </si>
  <si>
    <t xml:space="preserve">Write "Will AI replace quantity surveyors? What the data says" for projectcontrolsinstitute.org (PCI AI - Project Controls Institute). Audience: project professionals adapting to AI. Length 500-900 words, British English. Primary keyword "will ai replace quantity surveyors". Work in naturally where they fit: will ai replace quantity surveyors.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</si>
  <si>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AB-00149</t>
  </si>
  <si>
    <t xml:space="preserve">Will AI replace cost engineers? Role change vs role loss</t>
  </si>
  <si>
    <t xml:space="preserve">will ai replace cost engineers</t>
  </si>
  <si>
    <t xml:space="preserve">Write "Will AI replace cost engineers? Role change vs role loss" for projectcontrolsinstitute.org (PCI AI - Project Controls Institute). Audience: project professionals adapting to AI. Length 500-900 words, British English. Primary keyword "will ai replace cost engineers". Work in naturally where they fit: will ai replace cost engineers.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</si>
  <si>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AB-00150</t>
  </si>
  <si>
    <t xml:space="preserve">Prompt engineering for project professionals: a working introduction</t>
  </si>
  <si>
    <t xml:space="preserve">how-to</t>
  </si>
  <si>
    <t xml:space="preserve">prompt engineering for project professionals</t>
  </si>
  <si>
    <t xml:space="preserve">Write "Prompt engineering for project professionals: a working introduction" for projectcontrolsinstitute.org (PCI AI - Project Controls Institute). Audience: project professionals adapting to AI. Length 1,200-1,800 words, British English. Primary keyword "prompt engineering for project professionals". Work in naturally where they fit: prompt engineering for project professionals.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</si>
  <si>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AB-00151</t>
  </si>
  <si>
    <t xml:space="preserve">Using large language models to review schedules: a practical protocol</t>
  </si>
  <si>
    <t xml:space="preserve">using large language models to</t>
  </si>
  <si>
    <t xml:space="preserve">Write "Using large language models to review schedules: a practical protocol" for projectcontrolsinstitute.org (PCI AI - Project Controls Institute). Audience: project professionals adapting to AI. Length 1,200-1,800 words, British English. Primary keyword "using large language models to". Work in naturally where they fit: using large language models to.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</si>
  <si>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AB-00152</t>
  </si>
  <si>
    <t xml:space="preserve">AI-assisted forecasting: pairing EVM with machine learning</t>
  </si>
  <si>
    <t xml:space="preserve">ai-assisted forecasting pairing evm with</t>
  </si>
  <si>
    <t xml:space="preserve">Write "AI-assisted forecasting: pairing EVM with machine learning" for projectcontrolsinstitute.org (PCI AI - Project Controls Institute). Audience: project professionals adapting to AI. Length 1,200-1,800 words, British English. Primary keyword "ai-assisted forecasting pairing evm with". Work in naturally where they fit: ai-assisted forecasting pairing evm with.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</si>
  <si>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AB-00153</t>
  </si>
  <si>
    <t xml:space="preserve">The ethics of AI in project decisions: accountability, bias and audit trails</t>
  </si>
  <si>
    <t xml:space="preserve">the ethics of ai in</t>
  </si>
  <si>
    <t xml:space="preserve">Write "The ethics of AI in project decisions: accountability, bias and audit trails" for projectcontrolsinstitute.org (PCI AI - Project Controls Institute). Audience: project professionals adapting to AI. Length 1,200-1,800 words, British English. Primary keyword "the ethics of ai in". Work in naturally where they fit: the ethics of ai in.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</si>
  <si>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AB-00154</t>
  </si>
  <si>
    <t xml:space="preserve">Building an AI policy for a project controls team</t>
  </si>
  <si>
    <t xml:space="preserve">building an ai policy for</t>
  </si>
  <si>
    <t xml:space="preserve">Write "Building an AI policy for a project controls team" for projectcontrolsinstitute.org (PCI AI - Project Controls Institute). Audience: project professionals adapting to AI. Length 1,000-1,500 words, British English. Primary keyword "building an ai policy for". Work in naturally where they fit: building an ai policy for.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</si>
  <si>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AB-00155</t>
  </si>
  <si>
    <t xml:space="preserve">AI copilots for Primavera P6 and MS Project: what exists in 2026</t>
  </si>
  <si>
    <t xml:space="preserve">ai copilots for primavera p6</t>
  </si>
  <si>
    <t xml:space="preserve">Write "AI copilots for Primavera P6 and MS Project: what exists in 2026" for projectcontrolsinstitute.org (PCI AI - Project Controls Institute). Audience: project professionals adapting to AI. Length 1,200-1,800 words, British English. Primary keyword "ai copilots for primavera p6". Work in naturally where they fit: ai copilots for primavera p6.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</si>
  <si>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AB-00156</t>
  </si>
  <si>
    <t xml:space="preserve">Digital twins and project controls: where the data meets the baseline</t>
  </si>
  <si>
    <t xml:space="preserve">digital twins and project controls</t>
  </si>
  <si>
    <t xml:space="preserve">Write "Digital twins and project controls: where the data meets the baseline" for projectcontrolsinstitute.org (PCI AI - Project Controls Institute). Audience: project professionals adapting to AI. Length 1,200-1,800 words, British English. Primary keyword "digital twins and project controls". Work in naturally where they fit: digital twins and project controls.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</si>
  <si>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AB-00157</t>
  </si>
  <si>
    <t xml:space="preserve">Generative AI for project reports: speed without losing the audit trail</t>
  </si>
  <si>
    <t xml:space="preserve">generative ai for project reports</t>
  </si>
  <si>
    <t xml:space="preserve">Write "Generative AI for project reports: speed without losing the audit trail" for projectcontrolsinstitute.org (PCI AI - Project Controls Institute). Audience: project professionals adapting to AI. Length 1,200-1,800 words, British English. Primary keyword "generative ai for project reports". Work in naturally where they fit: generative ai for project reports.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</si>
  <si>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AB-00158</t>
  </si>
  <si>
    <t xml:space="preserve">The AI maturity ladder for project organisations</t>
  </si>
  <si>
    <t xml:space="preserve">the ai maturity ladder for</t>
  </si>
  <si>
    <t xml:space="preserve">Write "The AI maturity ladder for project organisations" for projectcontrolsinstitute.org (PCI AI - Project Controls Institute). Audience: project professionals adapting to AI. Length 1,200-1,800 words, British English. Primary keyword "the ai maturity ladder for". Work in naturally where they fit: the ai maturity ladder for.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</si>
  <si>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AB-00159</t>
  </si>
  <si>
    <t xml:space="preserve">AI in claims and disputes: document analysis at scale</t>
  </si>
  <si>
    <t xml:space="preserve">ai in claims and disputes</t>
  </si>
  <si>
    <t xml:space="preserve">Write "AI in claims and disputes: document analysis at scale" for projectcontrolsinstitute.org (PCI AI - Project Controls Institute). Audience: project professionals adapting to AI. Length 1,200-1,800 words, British English. Primary keyword "ai in claims and disputes". Work in naturally where they fit: ai in claims and disputes.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</si>
  <si>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AB-00160</t>
  </si>
  <si>
    <t xml:space="preserve">Machine learning on productivity data: norms that update themselves</t>
  </si>
  <si>
    <t xml:space="preserve">machine learning on productivity data</t>
  </si>
  <si>
    <t xml:space="preserve">Write "Machine learning on productivity data: norms that update themselves" for projectcontrolsinstitute.org (PCI AI - Project Controls Institute). Audience: project professionals adapting to AI. Length 1,200-1,800 words, British English. Primary keyword "machine learning on productivity data". Work in naturally where they fit: machine learning on productivity data.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</si>
  <si>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AB-00161</t>
  </si>
  <si>
    <t xml:space="preserve">AI risk registers: letting models propose what humans decide</t>
  </si>
  <si>
    <t xml:space="preserve">ai risk registers letting models</t>
  </si>
  <si>
    <t xml:space="preserve">Write "AI risk registers: letting models propose what humans decide" for projectcontrolsinstitute.org (PCI AI - Project Controls Institute). Audience: project professionals adapting to AI. Length 1,200-1,800 words, British English. Primary keyword "ai risk registers letting models". Work in naturally where they fit: ai risk registers letting models.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</si>
  <si>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AB-00162</t>
  </si>
  <si>
    <t xml:space="preserve">PFL-AI exam guide: format, domains, pass strategy</t>
  </si>
  <si>
    <t xml:space="preserve">Exam Prep</t>
  </si>
  <si>
    <t xml:space="preserve">certification candidates preparing with Certuvo</t>
  </si>
  <si>
    <t xml:space="preserve">pfl-ai exam guide format domains</t>
  </si>
  <si>
    <t xml:space="preserve">Write "PFL-AI exam guide: format, domains, pass strategy" for projectcontrolsinstitute.org (PCI AI - Project Controls Institute). Audience: certification candidates preparing with Certuvo. Length 1,200-1,800 words, British English. Primary keyword "pfl-ai exam guide format domains". Work in naturally where they fit: pfl-ai exam guide format domains.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</si>
  <si>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AB-00163</t>
  </si>
  <si>
    <t xml:space="preserve">PCL-AI exam guide: format, domains, pass strategy</t>
  </si>
  <si>
    <t xml:space="preserve">pcl-ai exam guide format domains</t>
  </si>
  <si>
    <t xml:space="preserve">Write "PCL-AI exam guide: format, domains, pass strategy" for projectcontrolsinstitute.org (PCI AI - Project Controls Institute). Audience: certification candidates preparing with Certuvo. Length 1,200-1,800 words, British English. Primary keyword "pcl-ai exam guide format domains". Work in naturally where they fit: pcl-ai exam guide format domains.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</si>
  <si>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AB-00164</t>
  </si>
  <si>
    <t xml:space="preserve">PML-AI exam guide: format, domains, pass strategy</t>
  </si>
  <si>
    <t xml:space="preserve">pml-ai exam guide format domains</t>
  </si>
  <si>
    <t xml:space="preserve">Write "PML-AI exam guide: format, domains, pass strategy" for projectcontrolsinstitute.org (PCI AI - Project Controls Institute). Audience: certification candidates preparing with Certuvo. Length 1,200-1,800 words, British English. Primary keyword "pml-ai exam guide format domains". Work in naturally where they fit: pml-ai exam guide format domains.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</si>
  <si>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AB-00165</t>
  </si>
  <si>
    <t xml:space="preserve">The EVM formulas cheat sheet: every formula with a worked example</t>
  </si>
  <si>
    <t xml:space="preserve">the evm formulas cheat sheet</t>
  </si>
  <si>
    <t xml:space="preserve">Write "The EVM formulas cheat sheet: every formula with a worked example" for projectcontrolsinstitute.org (PCI AI - Project Controls Institute). Audience: certification candidates preparing with Certuvo. Length 1,000-1,500 words, British English. Primary keyword "the evm formulas cheat sheet". Work in naturally where they fit: the evm formulas cheat sheet.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</si>
  <si>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AB-00166</t>
  </si>
  <si>
    <t xml:space="preserve">30-day study plan for a project controls certification</t>
  </si>
  <si>
    <t xml:space="preserve">30-day study plan for a</t>
  </si>
  <si>
    <t xml:space="preserve">Write "30-day study plan for a project controls certification" for projectcontrolsinstitute.org (PCI AI - Project Controls Institute). Audience: certification candidates preparing with Certuvo. Length 1,000-1,500 words, British English. Primary keyword "30-day study plan for a". Work in naturally where they fit: 30-day study plan for a.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</si>
  <si>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AB-00167</t>
  </si>
  <si>
    <t xml:space="preserve">60-day study plan for working professionals</t>
  </si>
  <si>
    <t xml:space="preserve">60-day study plan for working</t>
  </si>
  <si>
    <t xml:space="preserve">Write "60-day study plan for working professionals" for projectcontrolsinstitute.org (PCI AI - Project Controls Institute). Audience: certification candidates preparing with Certuvo. Length 1,000-1,500 words, British English. Primary keyword "60-day study plan for working". Work in naturally where they fit: 60-day study plan for working.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</si>
  <si>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AB-00168</t>
  </si>
  <si>
    <t xml:space="preserve">How to study for a certification while working full-time on site</t>
  </si>
  <si>
    <t xml:space="preserve">how to study for a</t>
  </si>
  <si>
    <t xml:space="preserve">Write "How to study for a certification while working full-time on site" for projectcontrolsinstitute.org (PCI AI - Project Controls Institute). Audience: certification candidates preparing with Certuvo. Length 1,200-1,800 words, British English. Primary keyword "how to study for a". Work in naturally where they fit: how to study for a.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</si>
  <si>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AB-00169</t>
  </si>
  <si>
    <t xml:space="preserve">The 20 hardest earned value questions (with full solutions)</t>
  </si>
  <si>
    <t xml:space="preserve">practice</t>
  </si>
  <si>
    <t xml:space="preserve">the 20 hardest earned value</t>
  </si>
  <si>
    <t xml:space="preserve">Write "The 20 hardest earned value questions (with full solutions)" for projectcontrolsinstitute.org (PCI AI - Project Controls Institute). Audience: certification candidates preparing with Certuvo. Length 1,200-1,800 words, British English. Primary keyword "the 20 hardest earned value". Work in naturally where they fit: the 20 hardest earned value.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</si>
  <si>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AB-00170</t>
  </si>
  <si>
    <t xml:space="preserve">Scheduling practice questions: 25 exam-style problems solved</t>
  </si>
  <si>
    <t xml:space="preserve">scheduling practice questions 25 exam-style</t>
  </si>
  <si>
    <t xml:space="preserve">Write "Scheduling practice questions: 25 exam-style problems solved" for projectcontrolsinstitute.org (PCI AI - Project Controls Institute). Audience: certification candidates preparing with Certuvo. Length 1,200-1,800 words, British English. Primary keyword "scheduling practice questions 25 exam-style". Work in naturally where they fit: scheduling practice questions 25 exam-style.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</si>
  <si>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AB-00171</t>
  </si>
  <si>
    <t xml:space="preserve">Cost management practice questions: 25 exam-style problems solved</t>
  </si>
  <si>
    <t xml:space="preserve">cost management practice questions 25</t>
  </si>
  <si>
    <t xml:space="preserve">Write "Cost management practice questions: 25 exam-style problems solved" for projectcontrolsinstitute.org (PCI AI - Project Controls Institute). Audience: certification candidates preparing with Certuvo. Length 1,200-1,800 words, British English. Primary keyword "cost management practice questions 25". Work in naturally where they fit: cost management practice questions 25.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</si>
  <si>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AB-00172</t>
  </si>
  <si>
    <t xml:space="preserve">Risk management practice questions: 20 exam-style problems solved</t>
  </si>
  <si>
    <t xml:space="preserve">risk management practice questions 20</t>
  </si>
  <si>
    <t xml:space="preserve">Write "Risk management practice questions: 20 exam-style problems solved" for projectcontrolsinstitute.org (PCI AI - Project Controls Institute). Audience: certification candidates preparing with Certuvo. Length 1,200-1,800 words, British English. Primary keyword "risk management practice questions 20". Work in naturally where they fit: risk management practice questions 20.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</si>
  <si>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AB-00173</t>
  </si>
  <si>
    <t xml:space="preserve">Project finance practice questions: 20 exam-style problems solved</t>
  </si>
  <si>
    <t xml:space="preserve">project finance practice questions 20</t>
  </si>
  <si>
    <t xml:space="preserve">Write "Project finance practice questions: 20 exam-style problems solved" for projectcontrolsinstitute.org (PCI AI - Project Controls Institute). Audience: certification candidates preparing with Certuvo. Length 1,200-1,800 words, British English. Primary keyword "project finance practice questions 20". Work in naturally where they fit: project finance practice questions 20.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</si>
  <si>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AB-00174</t>
  </si>
  <si>
    <t xml:space="preserve">AI-in-projects practice questions: 20 exam-style problems solved</t>
  </si>
  <si>
    <t xml:space="preserve">ai-in-projects practice questions 20 exam-style</t>
  </si>
  <si>
    <t xml:space="preserve">Write "AI-in-projects practice questions: 20 exam-style problems solved" for projectcontrolsinstitute.org (PCI AI - Project Controls Institute). Audience: certification candidates preparing with Certuvo. Length 1,200-1,800 words, British English. Primary keyword "ai-in-projects practice questions 20 exam-style". Work in naturally where they fit: ai-in-projects practice questions 20 exam-style.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</si>
  <si>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AB-00175</t>
  </si>
  <si>
    <t xml:space="preserve">Exam-day strategy: time budgeting, flagging and the last ten minutes</t>
  </si>
  <si>
    <t xml:space="preserve">exam-day strategy time budgeting flagging</t>
  </si>
  <si>
    <t xml:space="preserve">Write "Exam-day strategy: time budgeting, flagging and the last ten minutes" for projectcontrolsinstitute.org (PCI AI - Project Controls Institute). Audience: certification candidates preparing with Certuvo. Length 1,200-1,800 words, British English. Primary keyword "exam-day strategy time budgeting flagging". Work in naturally where they fit: exam-day strategy time budgeting flagging.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</si>
  <si>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AB-00176</t>
  </si>
  <si>
    <t xml:space="preserve">Why people fail project controls exams: the five patterns</t>
  </si>
  <si>
    <t xml:space="preserve">why people fail project controls</t>
  </si>
  <si>
    <t xml:space="preserve">Write "Why people fail project controls exams: the five patterns" for projectcontrolsinstitute.org (PCI AI - Project Controls Institute). Audience: certification candidates preparing with Certuvo. Length 1,200-1,800 words, British English. Primary keyword "why people fail project controls". Work in naturally where they fit: why people fail project controls.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</si>
  <si>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AB-00177</t>
  </si>
  <si>
    <t xml:space="preserve">The three-way gap: why no certification combines project management, finance and AI</t>
  </si>
  <si>
    <t xml:space="preserve">the three-way gap why no</t>
  </si>
  <si>
    <t xml:space="preserve">Write "The three-way gap: why no certification combines project management, finance and AI" for projectcontrolsinstitute.org (PCI AI - Project Controls Institute). Audience: prospective candidates and employers evaluating PCI AI. Length 2,500-3,500 words, British English. Primary keyword "the three-way gap why no". Work in naturally where they fit: the three-way gap why no. This is a definitive pillar page: cover the whole topic with H2 sections that each answer one search intent, a table of contents, and internal-link stubs to spoke articles.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</si>
  <si>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AB-00178</t>
  </si>
  <si>
    <t xml:space="preserve">AI project management certifications compared: PMI-CPMAI, APMG, Certiprof, GSDC — and PCL-AI</t>
  </si>
  <si>
    <t xml:space="preserve">ai project management certifications compared</t>
  </si>
  <si>
    <t xml:space="preserve">Write "AI project management certifications compared: PMI-CPMAI, APMG, Certiprof, GSDC — and PCL-AI" for projectcontrolsinstitute.org (PCI AI - Project Controls Institute). Audience: professionals choosing between certifications. Length 1,800-2,400 words, British English. Primary keyword "ai project management certifications compared". Work in naturally where they fit: ai project management certifications compared.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</si>
  <si>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AB-00179</t>
  </si>
  <si>
    <t xml:space="preserve">AI finance credentials compared: CFA data science, AFP no-code AI — and where PFL-AI fits</t>
  </si>
  <si>
    <t xml:space="preserve">ai finance credentials compared cfa</t>
  </si>
  <si>
    <t xml:space="preserve">Write "AI finance credentials compared: CFA data science, AFP no-code AI — and where PFL-AI fits" for projectcontrolsinstitute.org (PCI AI - Project Controls Institute). Audience: professionals choosing between certifications. Length 1,800-2,400 words, British English. Primary keyword "ai finance credentials compared cfa". Work in naturally where they fit: ai finance credentials compared cfa.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</si>
  <si>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AB-00180</t>
  </si>
  <si>
    <t xml:space="preserve">The 2026 CFA curriculum adds AI: what it means for finance careers</t>
  </si>
  <si>
    <t xml:space="preserve">the 2026 cfa curriculum adds</t>
  </si>
  <si>
    <t xml:space="preserve">Write "The 2026 CFA curriculum adds AI: what it means for finance careers" for projectcontrolsinstitute.org (PCI AI - Project Controls Institute). Audience: project professionals adapting to AI. Length 1,200-1,800 words, British English. Primary keyword "the 2026 cfa curriculum adds". Work in naturally where they fit: the 2026 cfa curriculum adds.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</si>
  <si>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AB-00181</t>
  </si>
  <si>
    <t xml:space="preserve">ISO 21500 vs ISO 21502: which applies to you (and the misinformation to ignore)</t>
  </si>
  <si>
    <t xml:space="preserve">PMO &amp; Governance</t>
  </si>
  <si>
    <t xml:space="preserve">PMO leads and governance teams</t>
  </si>
  <si>
    <t xml:space="preserve">iso 21500 vs 21502 which</t>
  </si>
  <si>
    <t xml:space="preserve">Write "ISO 21500 vs ISO 21502: which applies to you (and the misinformation to ignore)" for projectcontrolsinstitute.org (PCI AI - Project Controls Institute). Audience: PMO leads and governance teams. Length 1,200-1,800 words, British English. Primary keyword "iso 21500 vs 21502 which". Work in naturally where they fit: iso 21500 vs 21502 which.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</si>
  <si>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AB-00182</t>
  </si>
  <si>
    <t xml:space="preserve">Negative float in Primavera P6: causes and fixes</t>
  </si>
  <si>
    <t xml:space="preserve">negative float in primavera p6</t>
  </si>
  <si>
    <t xml:space="preserve">Write "Negative float in Primavera P6: causes and fixes" for projectcontrolsinstitute.org (PCI AI - Project Controls Institute). Audience: planning engineers and schedulers. Length 1,200-1,800 words, British English. Primary keyword "negative float in primavera p6". Work in naturally where they fit: negative float in primavera p6.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</si>
  <si>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AB-00183</t>
  </si>
  <si>
    <t xml:space="preserve">Hard vs soft constraints in Primavera P6</t>
  </si>
  <si>
    <t xml:space="preserve">glossary</t>
  </si>
  <si>
    <t xml:space="preserve">hard vs soft constraints in</t>
  </si>
  <si>
    <t xml:space="preserve">800-1,200</t>
  </si>
  <si>
    <t xml:space="preserve">Write "Hard vs soft constraints in Primavera P6" for projectcontrolsinstitute.org (PCI AI - Project Controls Institute). Audience: planning engineers and schedulers. Length 800-1,200 words, British English. Primary keyword "hard vs soft constraints in". Work in naturally where they fit: hard vs soft constraints in.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</si>
  <si>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AB-00184</t>
  </si>
  <si>
    <t xml:space="preserve">What a Must Finish By date really does to your schedule</t>
  </si>
  <si>
    <t xml:space="preserve">what a must finish by</t>
  </si>
  <si>
    <t xml:space="preserve">Write "What a Must Finish By date really does to your schedule" for projectcontrolsinstitute.org (PCI AI - Project Controls Institute). Audience: planning engineers and schedulers. Length 1,200-1,800 words, British English. Primary keyword "what a must finish by". Work in naturally where they fit: what a must finish by.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</si>
  <si>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AB-00185</t>
  </si>
  <si>
    <t xml:space="preserve">How total float is calculated in Primavera P6</t>
  </si>
  <si>
    <t xml:space="preserve">how total float is calculated</t>
  </si>
  <si>
    <t xml:space="preserve">Write "How total float is calculated in Primavera P6" for projectcontrolsinstitute.org (PCI AI - Project Controls Institute). Audience: planning engineers and schedulers. Length 1,200-1,800 words, British English. Primary keyword "how total float is calculated". Work in naturally where they fit: how total float is calculated.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</si>
  <si>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AB-00186</t>
  </si>
  <si>
    <t xml:space="preserve">Schedule percent complete in P6: how each setting calculates</t>
  </si>
  <si>
    <t xml:space="preserve">schedule percent complete in p6</t>
  </si>
  <si>
    <t xml:space="preserve">Write "Schedule percent complete in P6: how each setting calculates" for projectcontrolsinstitute.org (PCI AI - Project Controls Institute). Audience: planning engineers and schedulers. Length 1,200-1,800 words, British English. Primary keyword "schedule percent complete in p6". Work in naturally where they fit: schedule percent complete in p6.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</si>
  <si>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AB-00187</t>
  </si>
  <si>
    <t xml:space="preserve">Planned value vs earned value under different P6 settings</t>
  </si>
  <si>
    <t xml:space="preserve">planned value vs earned under</t>
  </si>
  <si>
    <t xml:space="preserve">Write "Planned value vs earned value under different P6 settings" for projectcontrolsinstitute.org (PCI AI - Project Controls Institute). Audience: planning engineers and schedulers. Length 1,200-1,800 words, British English. Primary keyword "planned value vs earned under". Work in naturally where they fit: planned value vs earned under.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</si>
  <si>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AB-00188</t>
  </si>
  <si>
    <t xml:space="preserve">Primavera P6 export file types explained: XER, XML, XLSX</t>
  </si>
  <si>
    <t xml:space="preserve">Data &amp; BI</t>
  </si>
  <si>
    <t xml:space="preserve">controls professionals building data skills</t>
  </si>
  <si>
    <t xml:space="preserve">primavera p6 export file types</t>
  </si>
  <si>
    <t xml:space="preserve">Write "Primavera P6 export file types explained: XER, XML, XLSX" for projectcontrolsinstitute.org (PCI AI - Project Controls Institute). Audience: controls professionals building data skills. Length 800-1,200 words, British English. Primary keyword "primavera p6 export file types". Work in naturally where they fit: primavera p6 export file types.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</si>
  <si>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AB-00189</t>
  </si>
  <si>
    <t xml:space="preserve">Cleaning POBS data: why your XER imports slowly and how to fix it</t>
  </si>
  <si>
    <t xml:space="preserve">cleaning pobs data why your</t>
  </si>
  <si>
    <t xml:space="preserve">Write "Cleaning POBS data: why your XER imports slowly and how to fix it" for projectcontrolsinstitute.org (PCI AI - Project Controls Institute). Audience: controls professionals building data skills. Length 1,200-1,800 words, British English. Primary keyword "cleaning pobs data why your". Work in naturally where they fit: cleaning pobs data why your.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</si>
  <si>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AB-00190</t>
  </si>
  <si>
    <t xml:space="preserve">Importing an XER from a newer P6 version</t>
  </si>
  <si>
    <t xml:space="preserve">importing an xer from a</t>
  </si>
  <si>
    <t xml:space="preserve">Write "Importing an XER from a newer P6 version" for projectcontrolsinstitute.org (PCI AI - Project Controls Institute). Audience: controls professionals building data skills. Length 1,200-1,800 words, British English. Primary keyword "importing an xer from a". Work in naturally where they fit: importing an xer from a.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</si>
  <si>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AB-00191</t>
  </si>
  <si>
    <t xml:space="preserve">Fixing budgeted cost changes on XER export/import</t>
  </si>
  <si>
    <t xml:space="preserve">fixing budgeted cost changes on</t>
  </si>
  <si>
    <t xml:space="preserve">Write "Fixing budgeted cost changes on XER export/import" for projectcontrolsinstitute.org (PCI AI - Project Controls Institute). Audience: controls professionals building data skills. Length 1,200-1,800 words, British English. Primary keyword "fixing budgeted cost changes on". Work in naturally where they fit: fixing budgeted cost changes on.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</si>
  <si>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AB-00192</t>
  </si>
  <si>
    <t xml:space="preserve">Connecting Primavera P6 to Power BI: the complete pipeline</t>
  </si>
  <si>
    <t xml:space="preserve">connecting primavera p6 to power</t>
  </si>
  <si>
    <t xml:space="preserve">Write "Connecting Primavera P6 to Power BI: the complete pipeline" for projectcontrolsinstitute.org (PCI AI - Project Controls Institute). Audience: controls professionals building data skills. Length 1,200-1,800 words, British English. Primary keyword "connecting primavera p6 to power". Work in naturally where they fit: connecting primavera p6 to power.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</si>
  <si>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AB-00193</t>
  </si>
  <si>
    <t xml:space="preserve">Monitoring and controlling projects with Power BI and P6</t>
  </si>
  <si>
    <t xml:space="preserve">monitoring and controlling projects with</t>
  </si>
  <si>
    <t xml:space="preserve">Write "Monitoring and controlling projects with Power BI and P6" for projectcontrolsinstitute.org (PCI AI - Project Controls Institute). Audience: controls professionals building data skills. Length 1,200-1,800 words, British English. Primary keyword "monitoring and controlling projects with". Work in naturally where they fit: monitoring and controlling projects with.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</si>
  <si>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AB-00194</t>
  </si>
  <si>
    <t xml:space="preserve">Ten must-have P6 layouts and how to build them</t>
  </si>
  <si>
    <t xml:space="preserve">Tools &amp; Software</t>
  </si>
  <si>
    <t xml:space="preserve">hands-on users of planning and cost tools</t>
  </si>
  <si>
    <t xml:space="preserve">ten must-have p6 layouts and</t>
  </si>
  <si>
    <t xml:space="preserve">Write "Ten must-have P6 layouts and how to build them" for projectcontrolsinstitute.org (PCI AI - Project Controls Institute). Audience: hands-on users of planning and cost tools. Length 1,000-1,500 words, British English. Primary keyword "ten must-have p6 layouts and". Work in naturally where they fit: ten must-have p6 layouts and.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</si>
  <si>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AB-00195</t>
  </si>
  <si>
    <t xml:space="preserve">Graphing a P6 resource S-curve in Excel</t>
  </si>
  <si>
    <t xml:space="preserve">graphing a p6 resource s-curve</t>
  </si>
  <si>
    <t xml:space="preserve">Write "Graphing a P6 resource S-curve in Excel" for projectcontrolsinstitute.org (PCI AI - Project Controls Institute). Audience: hands-on users of planning and cost tools. Length 1,200-1,800 words, British English. Primary keyword "graphing a p6 resource s-curve". Work in naturally where they fit: graphing a p6 resource s-curve.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</si>
  <si>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AB-00196</t>
  </si>
  <si>
    <t xml:space="preserve">P6 layouts for baseline vs updated schedule comparison</t>
  </si>
  <si>
    <t xml:space="preserve">p6 layouts for baseline vs</t>
  </si>
  <si>
    <t xml:space="preserve">Write "P6 layouts for baseline vs updated schedule comparison" for projectcontrolsinstitute.org (PCI AI - Project Controls Institute). Audience: hands-on users of planning and cost tools. Length 1,200-1,800 words, British English. Primary keyword "p6 layouts for baseline vs". Work in naturally where they fit: p6 layouts for baseline vs.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</si>
  <si>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AB-00197</t>
  </si>
  <si>
    <t xml:space="preserve">Integrating Primavera P6 with ERP and document systems</t>
  </si>
  <si>
    <t xml:space="preserve">integrating primavera p6 with erp</t>
  </si>
  <si>
    <t xml:space="preserve">Write "Integrating Primavera P6 with ERP and document systems" for projectcontrolsinstitute.org (PCI AI - Project Controls Institute). Audience: controls professionals building data skills. Length 1,200-1,800 words, British English. Primary keyword "integrating primavera p6 with erp". Work in naturally where they fit: integrating primavera p6 with erp.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</si>
  <si>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AB-00198</t>
  </si>
  <si>
    <t xml:space="preserve">The third-party Primavera tools ecosystem: viewers, checkers, analysers</t>
  </si>
  <si>
    <t xml:space="preserve">the third-party primavera tools ecosystem</t>
  </si>
  <si>
    <t xml:space="preserve">Write "The third-party Primavera tools ecosystem: viewers, checkers, analysers" for projectcontrolsinstitute.org (PCI AI - Project Controls Institute). Audience: hands-on users of planning and cost tools. Length 1,200-1,800 words, British English. Primary keyword "the third-party primavera tools ecosystem". Work in naturally where they fit: the third-party primavera tools ecosystem.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</si>
  <si>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AB-00199</t>
  </si>
  <si>
    <t xml:space="preserve">Recovery schedules: when the engineer demands one and how to build it</t>
  </si>
  <si>
    <t xml:space="preserve">recovery schedules when the engineer</t>
  </si>
  <si>
    <t xml:space="preserve">Write "Recovery schedules: when the engineer demands one and how to build it" for projectcontrolsinstitute.org (PCI AI - Project Controls Institute). Audience: planning engineers and schedulers. Length 1,200-1,800 words, British English. Primary keyword "recovery schedules when the engineer". Work in naturally where they fit: recovery schedules when the engineer.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</si>
  <si>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AB-00200</t>
  </si>
  <si>
    <t xml:space="preserve">Choosing a delay analysis technique: impacted-as-planned, windows, TIA, as-built-but-for</t>
  </si>
  <si>
    <t xml:space="preserve">Contracts &amp; Claims</t>
  </si>
  <si>
    <t xml:space="preserve">commercial teams, QSs and claims specialists</t>
  </si>
  <si>
    <t xml:space="preserve">choosing a delay analysis technique</t>
  </si>
  <si>
    <t xml:space="preserve">Write "Choosing a delay analysis technique: impacted-as-planned, windows, TIA, as-built-but-for" for projectcontrolsinstitute.org (PCI AI - Project Controls Institute). Audience: commercial teams, QSs and claims specialists. Length 1,800-2,400 words, British English. Primary keyword "choosing a delay analysis technique". Work in naturally where they fit: choosing a delay analysis technique.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</si>
  <si>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AB-00201</t>
  </si>
  <si>
    <t xml:space="preserve">Why you cannot run cost control inside Primavera P6 alone</t>
  </si>
  <si>
    <t xml:space="preserve">Cost &amp; Estimating</t>
  </si>
  <si>
    <t xml:space="preserve">estimators and cost engineers</t>
  </si>
  <si>
    <t xml:space="preserve">why you cannot run cost</t>
  </si>
  <si>
    <t xml:space="preserve">Write "Why you cannot run cost control inside Primavera P6 alone" for projectcontrolsinstitute.org (PCI AI - Project Controls Institute). Audience: estimators and cost engineers. Length 1,200-1,800 words, British English. Primary keyword "why you cannot run cost". Work in naturally where they fit: why you cannot run cost.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</si>
  <si>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AB-00202</t>
  </si>
  <si>
    <t xml:space="preserve">Mini-schedules and agile integration at P6 activity level</t>
  </si>
  <si>
    <t xml:space="preserve">Agile &amp; Hybrid</t>
  </si>
  <si>
    <t xml:space="preserve">teams running hybrid delivery</t>
  </si>
  <si>
    <t xml:space="preserve">mini-schedules and agile integration at</t>
  </si>
  <si>
    <t xml:space="preserve">Write "Mini-schedules and agile integration at P6 activity level" for projectcontrolsinstitute.org (PCI AI - Project Controls Institute). Audience: teams running hybrid delivery. Length 1,200-1,800 words, British English. Primary keyword "mini-schedules and agile integration at". Work in naturally where they fit: mini-schedules and agile integration at.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</si>
  <si>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AB-00203</t>
  </si>
  <si>
    <t xml:space="preserve">Excessive float and vague activity names: schedule quality pitfalls</t>
  </si>
  <si>
    <t xml:space="preserve">excessive float and vague activity</t>
  </si>
  <si>
    <t xml:space="preserve">Write "Excessive float and vague activity names: schedule quality pitfalls" for projectcontrolsinstitute.org (PCI AI - Project Controls Institute). Audience: planning engineers and schedulers. Length 1,200-1,800 words, British English. Primary keyword "excessive float and vague activity". Work in naturally where they fit: excessive float and vague activity.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</si>
  <si>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AB-00204</t>
  </si>
  <si>
    <t xml:space="preserve">Activity codes vs WBS: the backbone of a reportable schedule</t>
  </si>
  <si>
    <t xml:space="preserve">activity codes vs wbs the</t>
  </si>
  <si>
    <t xml:space="preserve">Write "Activity codes vs WBS: the backbone of a reportable schedule" for projectcontrolsinstitute.org (PCI AI - Project Controls Institute). Audience: planning engineers and schedulers. Length 1,200-1,800 words, British English. Primary keyword "activity codes vs wbs the". Work in naturally where they fit: activity codes vs wbs the.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</si>
  <si>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AB-00205</t>
  </si>
  <si>
    <t xml:space="preserve">Linear scheduling and time-location views: when they beat Gantt</t>
  </si>
  <si>
    <t xml:space="preserve">linear scheduling and time-location views</t>
  </si>
  <si>
    <t xml:space="preserve">Write "Linear scheduling and time-location views: when they beat Gantt" for projectcontrolsinstitute.org (PCI AI - Project Controls Institute). Audience: planning engineers and schedulers. Length 1,200-1,800 words, British English. Primary keyword "linear scheduling and time-location views". Work in naturally where they fit: linear scheduling and time-location views.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</si>
  <si>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AB-00206</t>
  </si>
  <si>
    <t xml:space="preserve">Schedule version comparison: diffing projects like a pro</t>
  </si>
  <si>
    <t xml:space="preserve">schedule version comparison diffing projects</t>
  </si>
  <si>
    <t xml:space="preserve">Write "Schedule version comparison: diffing projects like a pro" for projectcontrolsinstitute.org (PCI AI - Project Controls Institute). Audience: controls professionals building data skills. Length 1,200-1,800 words, British English. Primary keyword "schedule version comparison diffing projects". Work in naturally where they fit: schedule version comparison diffing projects.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</si>
  <si>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AB-00207</t>
  </si>
  <si>
    <t xml:space="preserve">What are capital projects? The complete beginner's guide</t>
  </si>
  <si>
    <t xml:space="preserve">what are capital projects the</t>
  </si>
  <si>
    <t xml:space="preserve">Write "What are capital projects? The complete beginner's guide" for projectcontrolsinstitute.org (PCI AI - Project Controls Institute). Audience: early-career and cross-training professionals. Length 2,500-3,500 words, British English. Primary keyword "what are capital projects the". Work in naturally where they fit: what are capital projects the. This is a definitive pillar page: cover the whole topic with H2 sections that each answer one search intent, a table of contents, and internal-link stubs to spoke articles.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</si>
  <si>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AB-00208</t>
  </si>
  <si>
    <t xml:space="preserve">The capital project management process, step by step</t>
  </si>
  <si>
    <t xml:space="preserve">the capital project management process</t>
  </si>
  <si>
    <t xml:space="preserve">Write "The capital project management process, step by step" for projectcontrolsinstitute.org (PCI AI - Project Controls Institute). Audience: early-career and cross-training professionals. Length 1,500-2,000 words, British English. Primary keyword "the capital project management process". Work in naturally where they fit: the capital project management process.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</si>
  <si>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AB-00209</t>
  </si>
  <si>
    <t xml:space="preserve">Capital project portfolio management explained</t>
  </si>
  <si>
    <t xml:space="preserve">capital project portfolio management explained</t>
  </si>
  <si>
    <t xml:space="preserve">Write "Capital project portfolio management explained" for projectcontrolsinstitute.org (PCI AI - Project Controls Institute). Audience: PMO leads and governance teams. Length 1,200-1,800 words, British English. Primary keyword "capital project portfolio management explained". Work in naturally where they fit: capital project portfolio management explained.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</si>
  <si>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AB-00210</t>
  </si>
  <si>
    <t xml:space="preserve">Becoming a capital project manager: the route in</t>
  </si>
  <si>
    <t xml:space="preserve">becoming a capital project manager</t>
  </si>
  <si>
    <t xml:space="preserve">Write "Becoming a capital project manager: the route in" for projectcontrolsinstitute.org (PCI AI - Project Controls Institute). Audience: practitioners planning their next career move. Length 1,200-1,800 words, British English. Primary keyword "becoming a capital project manager". Work in naturally where they fit: becoming a capital project manager.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</si>
  <si>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AB-00211</t>
  </si>
  <si>
    <t xml:space="preserve">The ultimate construction dashboard for capital projects</t>
  </si>
  <si>
    <t xml:space="preserve">the ultimate construction dashboard for</t>
  </si>
  <si>
    <t xml:space="preserve">Write "The ultimate construction dashboard for capital projects" for projectcontrolsinstitute.org (PCI AI - Project Controls Institute). Audience: controls teams reporting to leadership. Length 1,200-1,800 words, British English. Primary keyword "the ultimate construction dashboard for". Work in naturally where they fit: the ultimate construction dashboard for.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</si>
  <si>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AB-00212</t>
  </si>
  <si>
    <t xml:space="preserve">The S-curve formula with a free calculator walkthrough</t>
  </si>
  <si>
    <t xml:space="preserve">the s-curve formula with a</t>
  </si>
  <si>
    <t xml:space="preserve">Write "The S-curve formula with a free calculator walkthrough" for projectcontrolsinstitute.org (PCI AI - Project Controls Institute). Audience: cost controllers and project finance teams. Length 1,200-1,800 words, British English. Primary keyword "the s-curve formula with a". Work in naturally where they fit: the s-curve formula with a.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</si>
  <si>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AB-00213</t>
  </si>
  <si>
    <t xml:space="preserve">Construction cash flow spreadsheet: build it once, use it always</t>
  </si>
  <si>
    <t xml:space="preserve">construction cash flow spreadsheet build</t>
  </si>
  <si>
    <t xml:space="preserve">Write "Construction cash flow spreadsheet: build it once, use it always" for projectcontrolsinstitute.org (PCI AI - Project Controls Institute). Audience: cost controllers and project finance teams. Length 1,000-1,500 words, British English. Primary keyword "construction cash flow spreadsheet build". Work in naturally where they fit: construction cash flow spreadsheet build.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</si>
  <si>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AB-00214</t>
  </si>
  <si>
    <t xml:space="preserve">Earned value reporting thresholds: when variances must trigger action</t>
  </si>
  <si>
    <t xml:space="preserve">earned value reporting thresholds when</t>
  </si>
  <si>
    <t xml:space="preserve">Write "Earned value reporting thresholds: when variances must trigger action" for projectcontrolsinstitute.org (PCI AI - Project Controls Institute). Audience: planners, cost engineers and PMO analysts. Length 1,200-1,800 words, British English. Primary keyword "earned value reporting thresholds when". Work in naturally where they fit: earned value reporting thresholds when.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</si>
  <si>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AB-00215</t>
  </si>
  <si>
    <t xml:space="preserve">Using EVM to predict final project costs: the four EAC formulas</t>
  </si>
  <si>
    <t xml:space="preserve">using evm to predict final</t>
  </si>
  <si>
    <t xml:space="preserve">Write "Using EVM to predict final project costs: the four EAC formulas" for projectcontrolsinstitute.org (PCI AI - Project Controls Institute). Audience: planners, cost engineers and PMO analysts. Length 1,200-1,800 words, British English. Primary keyword "using evm to predict final". Work in naturally where they fit: using evm to predict final.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</si>
  <si>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AB-00216</t>
  </si>
  <si>
    <t xml:space="preserve">EVM as management practice, not compliance theatre</t>
  </si>
  <si>
    <t xml:space="preserve">evm as management practice not</t>
  </si>
  <si>
    <t xml:space="preserve">Write "EVM as management practice, not compliance theatre" for projectcontrolsinstitute.org (PCI AI - Project Controls Institute). Audience: planners, cost engineers and PMO analysts. Length 1,200-1,800 words, British English. Primary keyword "evm as management practice not". Work in naturally where they fit: evm as management practice not.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</si>
  <si>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AB-00217</t>
  </si>
  <si>
    <t xml:space="preserve">Common misconceptions about earned value management</t>
  </si>
  <si>
    <t xml:space="preserve">common misconceptions about earned value</t>
  </si>
  <si>
    <t xml:space="preserve">Write "Common misconceptions about earned value management" for projectcontrolsinstitute.org (PCI AI - Project Controls Institute). Audience: planners, cost engineers and PMO analysts. Length 1,200-1,800 words, British English. Primary keyword "common misconceptions about earned value". Work in naturally where they fit: common misconceptions about earned value.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</si>
  <si>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AB-00218</t>
  </si>
  <si>
    <t xml:space="preserve">Level of effort on earned value (AACE 79R-13): the trap and the fix</t>
  </si>
  <si>
    <t xml:space="preserve">level of effort on earned</t>
  </si>
  <si>
    <t xml:space="preserve">Write "Level of effort on earned value (AACE 79R-13): the trap and the fix" for projectcontrolsinstitute.org (PCI AI - Project Controls Institute). Audience: planners, cost engineers and PMO analysts. Length 1,200-1,800 words, British English. Primary keyword "level of effort on earned". Work in naturally where they fit: level of effort on earned.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</si>
  <si>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AB-00219</t>
  </si>
  <si>
    <t xml:space="preserve">Skills of an Earned Value Professional (AACE 81R-13) mapped to a career plan</t>
  </si>
  <si>
    <t xml:space="preserve">skills of an earned value</t>
  </si>
  <si>
    <t xml:space="preserve">Write "Skills of an Earned Value Professional (AACE 81R-13) mapped to a career plan" for projectcontrolsinstitute.org (PCI AI - Project Controls Institute). Audience: planners, cost engineers and PMO analysts. Length 1,200-1,800 words, British English. Primary keyword "skills of an earned value". Work in naturally where they fit: skills of an earned value.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</si>
  <si>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AB-00220</t>
  </si>
  <si>
    <t xml:space="preserve">Control accounts, work packages, planning packages (AACE 125R-22) in practice</t>
  </si>
  <si>
    <t xml:space="preserve">control accounts work packages planning</t>
  </si>
  <si>
    <t xml:space="preserve">Write "Control accounts, work packages, planning packages (AACE 125R-22) in practice" for projectcontrolsinstitute.org (PCI AI - Project Controls Institute). Audience: planners, cost engineers and PMO analysts. Length 1,200-1,800 words, British English. Primary keyword "control accounts work packages planning". Work in naturally where they fit: control accounts work packages planning.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</si>
  <si>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AB-00221</t>
  </si>
  <si>
    <t xml:space="preserve">Blockchain for project controls: signal or noise?</t>
  </si>
  <si>
    <t xml:space="preserve">blockchain for project controls signal</t>
  </si>
  <si>
    <t xml:space="preserve">Write "Blockchain for project controls: signal or noise?" for projectcontrolsinstitute.org (PCI AI - Project Controls Institute). Audience: project professionals adapting to AI. Length 1,200-1,800 words, British English. Primary keyword "blockchain for project controls signal". Work in naturally where they fit: blockchain for project controls signal.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</si>
  <si>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AB-00222</t>
  </si>
  <si>
    <t xml:space="preserve">Digital collaboration hubs for project controls teams</t>
  </si>
  <si>
    <t xml:space="preserve">digital collaboration hubs for project</t>
  </si>
  <si>
    <t xml:space="preserve">Write "Digital collaboration hubs for project controls teams" for projectcontrolsinstitute.org (PCI AI - Project Controls Institute). Audience: project professionals adapting to AI. Length 1,200-1,800 words, British English. Primary keyword "digital collaboration hubs for project". Work in naturally where they fit: digital collaboration hubs for project.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</si>
  <si>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AB-00223</t>
  </si>
  <si>
    <t xml:space="preserve">Bridging project controls and project management: one team, two lenses</t>
  </si>
  <si>
    <t xml:space="preserve">bridging project controls and management</t>
  </si>
  <si>
    <t xml:space="preserve">Write "Bridging project controls and project management: one team, two lenses" for projectcontrolsinstitute.org (PCI AI - Project Controls Institute). Audience: early-career and cross-training professionals. Length 1,200-1,800 words, British English. Primary keyword "bridging project controls and management". Work in naturally where they fit: bridging project controls and management.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</si>
  <si>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AB-00224</t>
  </si>
  <si>
    <t xml:space="preserve">Project controls in contract management: where the disciplines meet</t>
  </si>
  <si>
    <t xml:space="preserve">project controls in contract management</t>
  </si>
  <si>
    <t xml:space="preserve">Write "Project controls in contract management: where the disciplines meet" for projectcontrolsinstitute.org (PCI AI - Project Controls Institute). Audience: commercial teams, QSs and claims specialists. Length 1,200-1,800 words, British English. Primary keyword "project controls in contract management". Work in naturally where they fit: project controls in contract management.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</si>
  <si>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AB-00225</t>
  </si>
  <si>
    <t xml:space="preserve">Risk analysis as a cost probability distribution: reading the curve</t>
  </si>
  <si>
    <t xml:space="preserve">Risk</t>
  </si>
  <si>
    <t xml:space="preserve">risk analysts and project controls teams</t>
  </si>
  <si>
    <t xml:space="preserve">risk analysis as a cost</t>
  </si>
  <si>
    <t xml:space="preserve">Write "Risk analysis as a cost probability distribution: reading the curve" for projectcontrolsinstitute.org (PCI AI - Project Controls Institute). Audience: risk analysts and project controls teams. Length 1,200-1,800 words, British English. Primary keyword "risk analysis as a cost". Work in naturally where they fit: risk analysis as a cost.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</si>
  <si>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AB-00226</t>
  </si>
  <si>
    <t xml:space="preserve">QRA capability: building quantitative risk analysis into the organisation</t>
  </si>
  <si>
    <t xml:space="preserve">qra capability building quantitative risk</t>
  </si>
  <si>
    <t xml:space="preserve">Write "QRA capability: building quantitative risk analysis into the organisation" for projectcontrolsinstitute.org (PCI AI - Project Controls Institute). Audience: risk analysts and project controls teams. Length 1,200-1,800 words, British English. Primary keyword "qra capability building quantitative risk". Work in naturally where they fit: qra capability building quantitative risk.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</si>
  <si>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AB-00227</t>
  </si>
  <si>
    <t xml:space="preserve">Scheduling and risk maturity: assessing where your organisation stands</t>
  </si>
  <si>
    <t xml:space="preserve">scheduling and risk maturity assessing</t>
  </si>
  <si>
    <t xml:space="preserve">Write "Scheduling and risk maturity: assessing where your organisation stands" for projectcontrolsinstitute.org (PCI AI - Project Controls Institute). Audience: PMO leads and governance teams. Length 1,200-1,800 words, British English. Primary keyword "scheduling and risk maturity assessing". Work in naturally where they fit: scheduling and risk maturity assessing.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</si>
  <si>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AB-00228</t>
  </si>
  <si>
    <t xml:space="preserve">Planning and scheduling with a safety focus</t>
  </si>
  <si>
    <t xml:space="preserve">planning and scheduling with a</t>
  </si>
  <si>
    <t xml:space="preserve">Write "Planning and scheduling with a safety focus" for projectcontrolsinstitute.org (PCI AI - Project Controls Institute). Audience: planning engineers and schedulers. Length 1,200-1,800 words, British English. Primary keyword "planning and scheduling with a". Work in naturally where they fit: planning and scheduling with a.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</si>
  <si>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AB-00229</t>
  </si>
  <si>
    <t xml:space="preserve">Construction scheduling methods compared: CPM, LOB, takt, agile</t>
  </si>
  <si>
    <t xml:space="preserve">construction scheduling methods compared cpm</t>
  </si>
  <si>
    <t xml:space="preserve">Write "Construction scheduling methods compared: CPM, LOB, takt, agile" for projectcontrolsinstitute.org (PCI AI - Project Controls Institute). Audience: planning engineers and schedulers. Length 1,800-2,400 words, British English. Primary keyword "construction scheduling methods compared cpm". Work in naturally where they fit: construction scheduling methods compared cpm.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</si>
  <si>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AB-00230</t>
  </si>
  <si>
    <t xml:space="preserve">AACE 27R-03 schedule classification: matching schedules to project definition</t>
  </si>
  <si>
    <t xml:space="preserve">aace 27r-03 schedule classification matching</t>
  </si>
  <si>
    <t xml:space="preserve">Write "AACE 27R-03 schedule classification: matching schedules to project definition" for projectcontrolsinstitute.org (PCI AI - Project Controls Institute). Audience: PMO leads and governance teams. Length 1,200-1,800 words, British English. Primary keyword "aace 27r-03 schedule classification matching". Work in naturally where they fit: aace 27r-03 schedule classification matching.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</si>
  <si>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AB-00231</t>
  </si>
  <si>
    <t xml:space="preserve">AACE 37R-06 schedule levels: Level 1 to Level 5 and who uses each</t>
  </si>
  <si>
    <t xml:space="preserve">aace 37r-06 schedule levels level</t>
  </si>
  <si>
    <t xml:space="preserve">Write "AACE 37R-06 schedule levels: Level 1 to Level 5 and who uses each" for projectcontrolsinstitute.org (PCI AI - Project Controls Institute). Audience: planning engineers and schedulers. Length 1,200-1,800 words, British English. Primary keyword "aace 37r-06 schedule levels level". Work in naturally where they fit: aace 37r-06 schedule levels level.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</si>
  <si>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AB-00232</t>
  </si>
  <si>
    <t xml:space="preserve">The nine forensic delay methods of AACE 29R-03, mapped</t>
  </si>
  <si>
    <t xml:space="preserve">the nine forensic delay methods</t>
  </si>
  <si>
    <t xml:space="preserve">Write "The nine forensic delay methods of AACE 29R-03, mapped" for projectcontrolsinstitute.org (PCI AI - Project Controls Institute). Audience: commercial teams, QSs and claims specialists. Length 1,200-1,800 words, British English. Primary keyword "the nine forensic delay methods". Work in naturally where they fit: the nine forensic delay methods.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</si>
  <si>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AB-00233</t>
  </si>
  <si>
    <t xml:space="preserve">Observational vs modelled delay analysis: the 29R-03 taxonomy</t>
  </si>
  <si>
    <t xml:space="preserve">observational vs modelled delay analysis</t>
  </si>
  <si>
    <t xml:space="preserve">Write "Observational vs modelled delay analysis: the 29R-03 taxonomy" for projectcontrolsinstitute.org (PCI AI - Project Controls Institute). Audience: commercial teams, QSs and claims specialists. Length 1,200-1,800 words, British English. Primary keyword "observational vs modelled delay analysis". Work in naturally where they fit: observational vs modelled delay analysis.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</si>
  <si>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AB-00234</t>
  </si>
  <si>
    <t xml:space="preserve">AACE 42R-08: contingency by parametric estimating</t>
  </si>
  <si>
    <t xml:space="preserve">aace 42r-08 contingency by parametric</t>
  </si>
  <si>
    <t xml:space="preserve">Write "AACE 42R-08: contingency by parametric estimating" for projectcontrolsinstitute.org (PCI AI - Project Controls Institute). Audience: risk analysts and project controls teams. Length 1,200-1,800 words, British English. Primary keyword "aace 42r-08 contingency by parametric". Work in naturally where they fit: aace 42r-08 contingency by parametric.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</si>
  <si>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AB-00235</t>
  </si>
  <si>
    <t xml:space="preserve">AACE 44R-08: contingency by expected value</t>
  </si>
  <si>
    <t xml:space="preserve">aace 44r-08 contingency by expected</t>
  </si>
  <si>
    <t xml:space="preserve">Write "AACE 44R-08: contingency by expected value" for projectcontrolsinstitute.org (PCI AI - Project Controls Institute). Audience: risk analysts and project controls teams. Length 1,200-1,800 words, British English. Primary keyword "aace 44r-08 contingency by expected". Work in naturally where they fit: aace 44r-08 contingency by expected.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</si>
  <si>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AB-00236</t>
  </si>
  <si>
    <t xml:space="preserve">AACE 113R-20: integrated cost and schedule risk analysis by parametric and expected value</t>
  </si>
  <si>
    <t xml:space="preserve">aace 113r-20 integrated cost and</t>
  </si>
  <si>
    <t xml:space="preserve">Write "AACE 113R-20: integrated cost and schedule risk analysis by parametric and expected value" for projectcontrolsinstitute.org (PCI AI - Project Controls Institute). Audience: risk analysts and project controls teams. Length 1,200-1,800 words, British English. Primary keyword "aace 113r-20 integrated cost and". Work in naturally where they fit: aace 113r-20 integrated cost and.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</si>
  <si>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AB-00237</t>
  </si>
  <si>
    <t xml:space="preserve">AACE 119R-21: estimate accuracy ranges and contingency, decoded</t>
  </si>
  <si>
    <t xml:space="preserve">aace 119r-21 estimate accuracy ranges</t>
  </si>
  <si>
    <t xml:space="preserve">Write "AACE 119R-21: estimate accuracy ranges and contingency, decoded" for projectcontrolsinstitute.org (PCI AI - Project Controls Institute). Audience: estimators and cost engineers. Length 1,200-1,800 words, British English. Primary keyword "aace 119r-21 estimate accuracy ranges". Work in naturally where they fit: aace 119r-21 estimate accuracy ranges.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</si>
  <si>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AB-00238</t>
  </si>
  <si>
    <t xml:space="preserve">Cost engineering terminology (AACE 10S-90): the glossary that settles arguments</t>
  </si>
  <si>
    <t xml:space="preserve">cost engineering terminology the glossary</t>
  </si>
  <si>
    <t xml:space="preserve">Write "Cost engineering terminology (AACE 10S-90): the glossary that settles arguments" for projectcontrolsinstitute.org (PCI AI - Project Controls Institute). Audience: estimators and cost engineers. Length 1,200-1,800 words, British English. Primary keyword "cost engineering terminology the glossary". Work in naturally where they fit: cost engineering terminology the glossary.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</si>
  <si>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AB-00239</t>
  </si>
  <si>
    <t xml:space="preserve">EIA-748 Revision E: the EVMS guidelines streamlined from 32 to 27</t>
  </si>
  <si>
    <t xml:space="preserve">eia-748 revision e the evms</t>
  </si>
  <si>
    <t xml:space="preserve">Write "EIA-748 Revision E: the EVMS guidelines streamlined from 32 to 27" for projectcontrolsinstitute.org (PCI AI - Project Controls Institute). Audience: planners, cost engineers and PMO analysts. Length 1,200-1,800 words, British English. Primary keyword "eia-748 revision e the evms". Work in naturally where they fit: eia-748 revision e the evms.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</si>
  <si>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AB-00240</t>
  </si>
  <si>
    <t xml:space="preserve">The five EIA-748 guideline categories, explained with examples</t>
  </si>
  <si>
    <t xml:space="preserve">the five eia-748 guideline categories</t>
  </si>
  <si>
    <t xml:space="preserve">Write "The five EIA-748 guideline categories, explained with examples" for projectcontrolsinstitute.org (PCI AI - Project Controls Institute). Audience: planners, cost engineers and PMO analysts. Length 1,200-1,800 words, British English. Primary keyword "the five eia-748 guideline categories". Work in naturally where they fit: the five eia-748 guideline categories.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</si>
  <si>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AB-00241</t>
  </si>
  <si>
    <t xml:space="preserve">When EIA-748 compliance is contractually required</t>
  </si>
  <si>
    <t xml:space="preserve">when eia-748 compliance is contractually</t>
  </si>
  <si>
    <t xml:space="preserve">Write "When EIA-748 compliance is contractually required" for projectcontrolsinstitute.org (PCI AI - Project Controls Institute). Audience: planners, cost engineers and PMO analysts. Length 1,200-1,800 words, British English. Primary keyword "when eia-748 compliance is contractually". Work in naturally where they fit: when eia-748 compliance is contractually.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</si>
  <si>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AB-00242</t>
  </si>
  <si>
    <t xml:space="preserve">NEC4 clause 60.1: the 21 compensation event grounds, grouped</t>
  </si>
  <si>
    <t xml:space="preserve">nec4 clause 60 1 the</t>
  </si>
  <si>
    <t xml:space="preserve">Write "NEC4 clause 60.1: the 21 compensation event grounds, grouped" for projectcontrolsinstitute.org (PCI AI - Project Controls Institute). Audience: commercial teams, QSs and claims specialists. Length 1,200-1,800 words, British English. Primary keyword "nec4 clause 60 1 the". Work in naturally where they fit: nec4 clause 60 1 the.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</si>
  <si>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AB-00243</t>
  </si>
  <si>
    <t xml:space="preserve">NEC4 disallowed cost under options C to F</t>
  </si>
  <si>
    <t xml:space="preserve">nec4 disallowed cost under options</t>
  </si>
  <si>
    <t xml:space="preserve">Write "NEC4 disallowed cost under options C to F" for projectcontrolsinstitute.org (PCI AI - Project Controls Institute). Audience: commercial teams, QSs and claims specialists. Length 1,200-1,800 words, British English. Primary keyword "nec4 disallowed cost under options". Work in naturally where they fit: nec4 disallowed cost under options.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</si>
  <si>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AB-00244</t>
  </si>
  <si>
    <t xml:space="preserve">NEC4 clause 63 assessments and the early-warning penalty (63.7)</t>
  </si>
  <si>
    <t xml:space="preserve">nec4 clause 63 assessments and</t>
  </si>
  <si>
    <t xml:space="preserve">Write "NEC4 clause 63 assessments and the early-warning penalty (63.7)" for projectcontrolsinstitute.org (PCI AI - Project Controls Institute). Audience: commercial teams, QSs and claims specialists. Length 1,200-1,800 words, British English. Primary keyword "nec4 clause 63 assessments and". Work in naturally where they fit: nec4 clause 63 assessments and.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</si>
  <si>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AB-00245</t>
  </si>
  <si>
    <t xml:space="preserve">FIDIC 2017 clause 20.2: the unified claims procedure</t>
  </si>
  <si>
    <t xml:space="preserve">fidic 2017 clause 20 2</t>
  </si>
  <si>
    <t xml:space="preserve">Write "FIDIC 2017 clause 20.2: the unified claims procedure" for projectcontrolsinstitute.org (PCI AI - Project Controls Institute). Audience: commercial teams, QSs and claims specialists. Length 1,200-1,800 words, British English. Primary keyword "fidic 2017 clause 20 2". Work in naturally where they fit: fidic 2017 clause 20 2.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</si>
  <si>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AB-00246</t>
  </si>
  <si>
    <t xml:space="preserve">FIDIC's 28-day time bar: the notice that decides claims</t>
  </si>
  <si>
    <t xml:space="preserve">fidic s 28-day time bar</t>
  </si>
  <si>
    <t xml:space="preserve">Write "FIDIC's 28-day time bar: the notice that decides claims" for projectcontrolsinstitute.org (PCI AI - Project Controls Institute). Audience: commercial teams, QSs and claims specialists. Length 1,200-1,800 words, British English. Primary keyword "fidic s 28-day time bar". Work in naturally where they fit: fidic s 28-day time bar.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</si>
  <si>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AB-00247</t>
  </si>
  <si>
    <t xml:space="preserve">FIDIC's 84-day fully detailed claim (20.2.4): building the submission</t>
  </si>
  <si>
    <t xml:space="preserve">fidic s 84-day fully detailed</t>
  </si>
  <si>
    <t xml:space="preserve">Write "FIDIC's 84-day fully detailed claim (20.2.4): building the submission" for projectcontrolsinstitute.org (PCI AI - Project Controls Institute). Audience: commercial teams, QSs and claims specialists. Length 1,200-1,800 words, British English. Primary keyword "fidic s 84-day fully detailed". Work in naturally where they fit: fidic s 84-day fully detailed.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</si>
  <si>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AB-00248</t>
  </si>
  <si>
    <t xml:space="preserve">FIDIC 2017 clause 8.5: what qualifies for extension of time</t>
  </si>
  <si>
    <t xml:space="preserve">fidic 2017 clause 8 5</t>
  </si>
  <si>
    <t xml:space="preserve">Write "FIDIC 2017 clause 8.5: what qualifies for extension of time" for projectcontrolsinstitute.org (PCI AI - Project Controls Institute). Audience: commercial teams, QSs and claims specialists. Length 1,200-1,800 words, British English. Primary keyword "fidic 2017 clause 8 5". Work in naturally where they fit: fidic 2017 clause 8 5.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</si>
  <si>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AB-00249</t>
  </si>
  <si>
    <t xml:space="preserve">FIDIC Red vs Yellow Book 2017: design responsibility and claims</t>
  </si>
  <si>
    <t xml:space="preserve">fidic red vs yellow book</t>
  </si>
  <si>
    <t xml:space="preserve">Write "FIDIC Red vs Yellow Book 2017: design responsibility and claims" for projectcontrolsinstitute.org (PCI AI - Project Controls Institute). Audience: commercial teams, QSs and claims specialists. Length 1,800-2,400 words, British English. Primary keyword "fidic red vs yellow book". Work in naturally where they fit: fidic red vs yellow book.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</si>
  <si>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AB-00250</t>
  </si>
  <si>
    <t xml:space="preserve">FIDIC 1999 vs 2017 claims regimes compared</t>
  </si>
  <si>
    <t xml:space="preserve">fidic 1999 vs 2017 claims</t>
  </si>
  <si>
    <t xml:space="preserve">Write "FIDIC 1999 vs 2017 claims regimes compared" for projectcontrolsinstitute.org (PCI AI - Project Controls Institute). Audience: commercial teams, QSs and claims specialists. Length 1,800-2,400 words, British English. Primary keyword "fidic 1999 vs 2017 claims". Work in naturally where they fit: fidic 1999 vs 2017 claims.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</si>
  <si>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AB-00251</t>
  </si>
  <si>
    <t xml:space="preserve">IFRS 15 input vs output methods for measuring progress</t>
  </si>
  <si>
    <t xml:space="preserve">ifrs 15 input vs output</t>
  </si>
  <si>
    <t xml:space="preserve">Write "IFRS 15 input vs output methods for measuring progress" for projectcontrolsinstitute.org (PCI AI - Project Controls Institute). Audience: cost engineers and project accountants. Length 1,200-1,800 words, British English. Primary keyword "ifrs 15 input vs output". Work in naturally where they fit: ifrs 15 input vs output.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</si>
  <si>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AB-00252</t>
  </si>
  <si>
    <t xml:space="preserve">Uninstalled materials under IFRS 15's input method</t>
  </si>
  <si>
    <t xml:space="preserve">uninstalled materials under ifrs 15</t>
  </si>
  <si>
    <t xml:space="preserve">Write "Uninstalled materials under IFRS 15's input method" for projectcontrolsinstitute.org (PCI AI - Project Controls Institute). Audience: cost engineers and project accountants. Length 1,200-1,800 words, British English. Primary keyword "uninstalled materials under ifrs 15". Work in naturally where they fit: uninstalled materials under ifrs 15.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</si>
  <si>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AB-00253</t>
  </si>
  <si>
    <t xml:space="preserve">IFRS 15 vs IAS 11: what actually changed for construction</t>
  </si>
  <si>
    <t xml:space="preserve">ifrs 15 vs ias 11</t>
  </si>
  <si>
    <t xml:space="preserve">Write "IFRS 15 vs IAS 11: what actually changed for construction" for projectcontrolsinstitute.org (PCI AI - Project Controls Institute). Audience: cost engineers and project accountants. Length 1,800-2,400 words, British English. Primary keyword "ifrs 15 vs ias 11". Work in naturally where they fit: ifrs 15 vs ias 11.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</si>
  <si>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AB-00254</t>
  </si>
  <si>
    <t xml:space="preserve">Percentage of completion vs completed contract method</t>
  </si>
  <si>
    <t xml:space="preserve">percentage of completion vs completed</t>
  </si>
  <si>
    <t xml:space="preserve">Write "Percentage of completion vs completed contract method" for projectcontrolsinstitute.org (PCI AI - Project Controls Institute). Audience: cost engineers and project accountants. Length 1,800-2,400 words, British English. Primary keyword "percentage of completion vs completed". Work in naturally where they fit: percentage of completion vs completed.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</si>
  <si>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AB-00255</t>
  </si>
  <si>
    <t xml:space="preserve">IAS 23: specific vs general borrowings on capital projects</t>
  </si>
  <si>
    <t xml:space="preserve">ias 23 specific vs general</t>
  </si>
  <si>
    <t xml:space="preserve">Write "IAS 23: specific vs general borrowings on capital projects" for projectcontrolsinstitute.org (PCI AI - Project Controls Institute). Audience: cost engineers and project accountants. Length 1,200-1,800 words, British English. Primary keyword "ias 23 specific vs general". Work in naturally where they fit: ias 23 specific vs general.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</si>
  <si>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AB-00256</t>
  </si>
  <si>
    <t xml:space="preserve">Contract assets and contract liabilities under IFRS 15</t>
  </si>
  <si>
    <t xml:space="preserve">contract assets and liabilities under</t>
  </si>
  <si>
    <t xml:space="preserve">Write "Contract assets and contract liabilities under IFRS 15" for projectcontrolsinstitute.org (PCI AI - Project Controls Institute). Audience: cost engineers and project accountants. Length 1,200-1,800 words, British English. Primary keyword "contract assets and liabilities under". Work in naturally where they fit: contract assets and liabilities under.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</si>
  <si>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AB-00257</t>
  </si>
  <si>
    <t xml:space="preserve">WIP journal entries on construction contracts: a walkthrough</t>
  </si>
  <si>
    <t xml:space="preserve">wip journal entries on construction</t>
  </si>
  <si>
    <t xml:space="preserve">Write "WIP journal entries on construction contracts: a walkthrough" for projectcontrolsinstitute.org (PCI AI - Project Controls Institute). Audience: cost engineers and project accountants. Length 1,200-1,800 words, British English. Primary keyword "wip journal entries on construction". Work in naturally where they fit: wip journal entries on construction.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</si>
  <si>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AB-00258</t>
  </si>
  <si>
    <t xml:space="preserve">What industries pay project controls professionals the most?</t>
  </si>
  <si>
    <t xml:space="preserve">what industries pay project controls</t>
  </si>
  <si>
    <t xml:space="preserve">Write "What industries pay project controls professionals the most?" for projectcontrolsinstitute.org (PCI AI - Project Controls Institute). Audience: practitioners planning their next career move. Length 500-900 words, British English. Primary keyword "what industries pay project controls". Work in naturally where they fit: what industries pay project controls.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</si>
  <si>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AB-00259</t>
  </si>
  <si>
    <t xml:space="preserve">How do you get into project controls with no experience?</t>
  </si>
  <si>
    <t xml:space="preserve">how do you get into</t>
  </si>
  <si>
    <t xml:space="preserve">Write "How do you get into project controls with no experience?" for projectcontrolsinstitute.org (PCI AI - Project Controls Institute). Audience: practitioners planning their next career move. Length 500-900 words, British English. Primary keyword "how do you get into". Work in naturally where they fit: how do you get into.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</si>
  <si>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AB-00260</t>
  </si>
  <si>
    <t xml:space="preserve">Can project controls lead to programme management?</t>
  </si>
  <si>
    <t xml:space="preserve">can project controls lead to</t>
  </si>
  <si>
    <t xml:space="preserve">Write "Can project controls lead to programme management?" for projectcontrolsinstitute.org (PCI AI - Project Controls Institute). Audience: practitioners planning their next career move. Length 500-900 words, British English. Primary keyword "can project controls lead to". Work in naturally where they fit: can project controls lead to.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</si>
  <si>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AB-00261</t>
  </si>
  <si>
    <t xml:space="preserve">Planning engineer vs project engineer: the difference</t>
  </si>
  <si>
    <t xml:space="preserve">planning engineer vs project the</t>
  </si>
  <si>
    <t xml:space="preserve">Write "Planning engineer vs project engineer: the difference" for projectcontrolsinstitute.org (PCI AI - Project Controls Institute). Audience: practitioners planning their next career move. Length 500-900 words, British English. Primary keyword "planning engineer vs project the". Work in naturally where they fit: planning engineer vs project the.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</si>
  <si>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AB-00262</t>
  </si>
  <si>
    <t xml:space="preserve">Can a planning engineer become a project manager?</t>
  </si>
  <si>
    <t xml:space="preserve">can a planning engineer become</t>
  </si>
  <si>
    <t xml:space="preserve">Write "Can a planning engineer become a project manager?" for projectcontrolsinstitute.org (PCI AI - Project Controls Institute). Audience: practitioners planning their next career move. Length 500-900 words, British English. Primary keyword "can a planning engineer become". Work in naturally where they fit: can a planning engineer become.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</si>
  <si>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AB-00263</t>
  </si>
  <si>
    <t xml:space="preserve">What degree do you need to be a planning engineer?</t>
  </si>
  <si>
    <t xml:space="preserve">what degree do you need</t>
  </si>
  <si>
    <t xml:space="preserve">Write "What degree do you need to be a planning engineer?" for projectcontrolsinstitute.org (PCI AI - Project Controls Institute). Audience: practitioners planning their next career move. Length 500-900 words, British English. Primary keyword "what degree do you need". Work in naturally where they fit: what degree do you need.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</si>
  <si>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AB-00264</t>
  </si>
  <si>
    <t xml:space="preserve">What is BCWS vs BCWP? (the old names for PV and EV)</t>
  </si>
  <si>
    <t xml:space="preserve">what is bcws vs bcwp</t>
  </si>
  <si>
    <t xml:space="preserve">Write "What is BCWS vs BCWP? (the old names for PV and EV)" for projectcontrolsinstitute.org (PCI AI - Project Controls Institute). Audience: planners, cost engineers and PMO analysts. Length 500-900 words, British English. Primary keyword "what is bcws vs bcwp". Work in naturally where they fit: what is bcws vs bcwp.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</si>
  <si>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AB-00265</t>
  </si>
  <si>
    <t xml:space="preserve">What does a CPI below 1 mean (and what to do about it)?</t>
  </si>
  <si>
    <t xml:space="preserve">what does a cpi below</t>
  </si>
  <si>
    <t xml:space="preserve">Write "What does a CPI below 1 mean (and what to do about it)?" for projectcontrolsinstitute.org (PCI AI - Project Controls Institute). Audience: planners, cost engineers and PMO analysts. Length 500-900 words, British English. Primary keyword "what does a cpi below". Work in naturally where they fit: what does a cpi below.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</si>
  <si>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AB-00266</t>
  </si>
  <si>
    <t xml:space="preserve">When should you use bottom-up ETC?</t>
  </si>
  <si>
    <t xml:space="preserve">when should you use bottom-up</t>
  </si>
  <si>
    <t xml:space="preserve">Write "When should you use bottom-up ETC?" for projectcontrolsinstitute.org (PCI AI - Project Controls Institute). Audience: planners, cost engineers and PMO analysts. Length 500-900 words, British English. Primary keyword "when should you use bottom-up". Work in naturally where they fit: when should you use bottom-up.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</si>
  <si>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AB-00267</t>
  </si>
  <si>
    <t xml:space="preserve">What are the four EAC formulas and when does each apply?</t>
  </si>
  <si>
    <t xml:space="preserve">what are the four eac</t>
  </si>
  <si>
    <t xml:space="preserve">Write "What are the four EAC formulas and when does each apply?" for projectcontrolsinstitute.org (PCI AI - Project Controls Institute). Audience: planners, cost engineers and PMO analysts. Length 500-900 words, British English. Primary keyword "what are the four eac". Work in naturally where they fit: what are the four eac.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</si>
  <si>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AB-00268</t>
  </si>
  <si>
    <t xml:space="preserve">What are the five levels of a work breakdown structure?</t>
  </si>
  <si>
    <t xml:space="preserve">what are the five levels</t>
  </si>
  <si>
    <t xml:space="preserve">Write "What are the five levels of a work breakdown structure?" for projectcontrolsinstitute.org (PCI AI - Project Controls Institute). Audience: planning engineers and schedulers. Length 500-900 words, British English. Primary keyword "what are the five levels". Work in naturally where they fit: what are the five levels.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</si>
  <si>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AB-00269</t>
  </si>
  <si>
    <t xml:space="preserve">What is the 100% rule in WBS?</t>
  </si>
  <si>
    <t xml:space="preserve">what is the 100 rule</t>
  </si>
  <si>
    <t xml:space="preserve">Write "What is the 100% rule in WBS?" for projectcontrolsinstitute.org (PCI AI - Project Controls Institute). Audience: planning engineers and schedulers. Length 500-900 words, British English. Primary keyword "what is the 100 rule". Work in naturally where they fit: what is the 100 rule.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</si>
  <si>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AB-00270</t>
  </si>
  <si>
    <t xml:space="preserve">WBS vs project schedule: what is the difference?</t>
  </si>
  <si>
    <t xml:space="preserve">wbs vs project schedule what</t>
  </si>
  <si>
    <t xml:space="preserve">Write "WBS vs project schedule: what is the difference?" for projectcontrolsinstitute.org (PCI AI - Project Controls Institute). Audience: planning engineers and schedulers. Length 500-900 words, British English. Primary keyword "wbs vs project schedule what". Work in naturally where they fit: wbs vs project schedule what.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</si>
  <si>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AB-00271</t>
  </si>
  <si>
    <t xml:space="preserve">How many levels should a WBS have?</t>
  </si>
  <si>
    <t xml:space="preserve">how many levels should a</t>
  </si>
  <si>
    <t xml:space="preserve">Write "How many levels should a WBS have?" for projectcontrolsinstitute.org (PCI AI - Project Controls Institute). Audience: planning engineers and schedulers. Length 500-900 words, British English. Primary keyword "how many levels should a". Work in naturally where they fit: how many levels should a.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</si>
  <si>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AB-00272</t>
  </si>
  <si>
    <t xml:space="preserve">Control account vs work package: the difference</t>
  </si>
  <si>
    <t xml:space="preserve">control account vs work package</t>
  </si>
  <si>
    <t xml:space="preserve">Write "Control account vs work package: the difference" for projectcontrolsinstitute.org (PCI AI - Project Controls Institute). Audience: planners, cost engineers and PMO analysts. Length 500-900 words, British English. Primary keyword "control account vs work package". Work in naturally where they fit: control account vs work package.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</si>
  <si>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AB-00273</t>
  </si>
  <si>
    <t xml:space="preserve">What is three-point estimating?</t>
  </si>
  <si>
    <t xml:space="preserve">what is three-point estimating</t>
  </si>
  <si>
    <t xml:space="preserve">Write "What is three-point estimating?" for projectcontrolsinstitute.org (PCI AI - Project Controls Institute). Audience: estimators and cost engineers. Length 500-900 words, British English. Primary keyword "what is three-point estimating". Work in naturally where they fit: what is three-point estimating.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</si>
  <si>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AB-00274</t>
  </si>
  <si>
    <t xml:space="preserve">Cost overrun vs cost escalation: the difference</t>
  </si>
  <si>
    <t xml:space="preserve">cost overrun vs escalation the</t>
  </si>
  <si>
    <t xml:space="preserve">Write "Cost overrun vs cost escalation: the difference" for projectcontrolsinstitute.org (PCI AI - Project Controls Institute). Audience: estimators and cost engineers. Length 500-900 words, British English. Primary keyword "cost overrun vs escalation the". Work in naturally where they fit: cost overrun vs escalation the.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</si>
  <si>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AB-00275</t>
  </si>
  <si>
    <t xml:space="preserve">What is a schedule of values?</t>
  </si>
  <si>
    <t xml:space="preserve">what is a schedule of</t>
  </si>
  <si>
    <t xml:space="preserve">Write "What is a schedule of values?" for projectcontrolsinstitute.org (PCI AI - Project Controls Institute). Audience: cost controllers and project finance teams. Length 500-900 words, British English. Primary keyword "what is a schedule of". Work in naturally where they fit: what is a schedule of.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</si>
  <si>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AB-00276</t>
  </si>
  <si>
    <t xml:space="preserve">What is a construction draw schedule?</t>
  </si>
  <si>
    <t xml:space="preserve">what is a construction draw</t>
  </si>
  <si>
    <t xml:space="preserve">Write "What is a construction draw schedule?" for projectcontrolsinstitute.org (PCI AI - Project Controls Institute). Audience: cost controllers and project finance teams. Length 500-900 words, British English. Primary keyword "what is a construction draw". Work in naturally where they fit: what is a construction draw.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</si>
  <si>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AB-00277</t>
  </si>
  <si>
    <t xml:space="preserve">Front-loaded vs back-loaded cash flow: what it signals</t>
  </si>
  <si>
    <t xml:space="preserve">front-loaded vs back-loaded cash flow</t>
  </si>
  <si>
    <t xml:space="preserve">Write "Front-loaded vs back-loaded cash flow: what it signals" for projectcontrolsinstitute.org (PCI AI - Project Controls Institute). Audience: cost controllers and project finance teams. Length 500-900 words, British English. Primary keyword "front-loaded vs back-loaded cash flow". Work in naturally where they fit: front-loaded vs back-loaded cash flow.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</si>
  <si>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AB-00278</t>
  </si>
  <si>
    <t xml:space="preserve">Budget vs cash flow forecast: the difference</t>
  </si>
  <si>
    <t xml:space="preserve">budget vs cash flow forecast</t>
  </si>
  <si>
    <t xml:space="preserve">Write "Budget vs cash flow forecast: the difference" for projectcontrolsinstitute.org (PCI AI - Project Controls Institute). Audience: cost controllers and project finance teams. Length 500-900 words, British English. Primary keyword "budget vs cash flow forecast". Work in naturally where they fit: budget vs cash flow forecast.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</si>
  <si>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AB-00279</t>
  </si>
  <si>
    <t xml:space="preserve">Quantity surveyor vs civil engineer: which career?</t>
  </si>
  <si>
    <t xml:space="preserve">quantity surveyor vs civil engineer</t>
  </si>
  <si>
    <t xml:space="preserve">Write "Quantity surveyor vs civil engineer: which career?" for projectcontrolsinstitute.org (PCI AI - Project Controls Institute). Audience: practitioners planning their next career move. Length 500-900 words, British English. Primary keyword "quantity surveyor vs civil engineer". Work in naturally where they fit: quantity surveyor vs civil engineer.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</si>
  <si>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AB-00280</t>
  </si>
  <si>
    <t xml:space="preserve">What does MRICS add to a quantity surveyor's salary?</t>
  </si>
  <si>
    <t xml:space="preserve">what does mrics add to</t>
  </si>
  <si>
    <t xml:space="preserve">Write "What does MRICS add to a quantity surveyor's salary?" for projectcontrolsinstitute.org (PCI AI - Project Controls Institute). Audience: practitioners planning their next career move. Length 500-900 words, British English. Primary keyword "what does mrics add to". Work in naturally where they fit: what does mrics add to.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</si>
  <si>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AB-00281</t>
  </si>
  <si>
    <t xml:space="preserve">Is it worth hiring a quantity surveyor for a small project?</t>
  </si>
  <si>
    <t xml:space="preserve">QS &amp; Measurement</t>
  </si>
  <si>
    <t xml:space="preserve">quantity surveyors and commercial teams</t>
  </si>
  <si>
    <t xml:space="preserve">is it worth hiring a</t>
  </si>
  <si>
    <t xml:space="preserve">Write "Is it worth hiring a quantity surveyor for a small project?" for projectcontrolsinstitute.org (PCI AI - Project Controls Institute). Audience: quantity surveyors and commercial teams. Length 500-900 words, British English. Primary keyword "is it worth hiring a". Work in naturally where they fit: is it worth hiring a.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</si>
  <si>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AB-00282</t>
  </si>
  <si>
    <t xml:space="preserve">What KPIs belong on a project dashboard?</t>
  </si>
  <si>
    <t xml:space="preserve">what kpis belong on a</t>
  </si>
  <si>
    <t xml:space="preserve">Write "What KPIs belong on a project dashboard?" for projectcontrolsinstitute.org (PCI AI - Project Controls Institute). Audience: controls teams reporting to leadership. Length 500-900 words, British English. Primary keyword "what kpis belong on a". Work in naturally where they fit: what kpis belong on a.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</si>
  <si>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AB-00283</t>
  </si>
  <si>
    <t xml:space="preserve">What is generative scheduling?</t>
  </si>
  <si>
    <t xml:space="preserve">what is generative scheduling</t>
  </si>
  <si>
    <t xml:space="preserve">Write "What is generative scheduling?" for projectcontrolsinstitute.org (PCI AI - Project Controls Institute). Audience: project professionals adapting to AI. Length 500-900 words, British English. Primary keyword "what is generative scheduling". Work in naturally where they fit: what is generative scheduling.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</si>
  <si>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AB-00284</t>
  </si>
  <si>
    <t xml:space="preserve">How accurate is AI construction cost estimating?</t>
  </si>
  <si>
    <t xml:space="preserve">how accurate is ai construction</t>
  </si>
  <si>
    <t xml:space="preserve">Write "How accurate is AI construction cost estimating?" for projectcontrolsinstitute.org (PCI AI - Project Controls Institute). Audience: project professionals adapting to AI. Length 500-900 words, British English. Primary keyword "how accurate is ai construction". Work in naturally where they fit: how accurate is ai construction.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</si>
  <si>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AB-00285</t>
  </si>
  <si>
    <t xml:space="preserve">Do project managers need to learn AI?</t>
  </si>
  <si>
    <t xml:space="preserve">do project managers need to</t>
  </si>
  <si>
    <t xml:space="preserve">Write "Do project managers need to learn AI?" for projectcontrolsinstitute.org (PCI AI - Project Controls Institute). Audience: project professionals adapting to AI. Length 500-900 words, British English. Primary keyword "do project managers need to". Work in naturally where they fit: do project managers need to.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</si>
  <si>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AB-00286</t>
  </si>
  <si>
    <t xml:space="preserve">What is PMI-CPMAI?</t>
  </si>
  <si>
    <t xml:space="preserve">what is pmi-cpmai</t>
  </si>
  <si>
    <t xml:space="preserve">Write "What is PMI-CPMAI?" for projectcontrolsinstitute.org (PCI AI - Project Controls Institute). Audience: project professionals adapting to AI. Length 500-900 words, British English. Primary keyword "what is pmi-cpmai". Work in naturally where they fit: what is pmi-cpmai.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</si>
  <si>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AB-00287</t>
  </si>
  <si>
    <t xml:space="preserve">XER vs XML in Primavera: which export to use?</t>
  </si>
  <si>
    <t xml:space="preserve">xer vs xml in primavera</t>
  </si>
  <si>
    <t xml:space="preserve">Write "XER vs XML in Primavera: which export to use?" for projectcontrolsinstitute.org (PCI AI - Project Controls Institute). Audience: controls professionals building data skills. Length 500-900 words, British English. Primary keyword "xer vs xml in primavera". Work in naturally where they fit: xer vs xml in primavera.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</si>
  <si>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AB-00288</t>
  </si>
  <si>
    <t xml:space="preserve">What is EPC? What planners need to know about contract delivery models</t>
  </si>
  <si>
    <t xml:space="preserve">what is epc planners need</t>
  </si>
  <si>
    <t xml:space="preserve">Write "What is EPC? What planners need to know about contract delivery models" for projectcontrolsinstitute.org (PCI AI - Project Controls Institute). Audience: early-career and cross-training professionals. Length 500-900 words, British English. Primary keyword "what is epc planners need". Work in naturally where they fit: what is epc planners need.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</si>
  <si>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AB-00289</t>
  </si>
  <si>
    <t xml:space="preserve">What is a recovery schedule?</t>
  </si>
  <si>
    <t xml:space="preserve">what is a recovery schedule</t>
  </si>
  <si>
    <t xml:space="preserve">Write "What is a recovery schedule?" for projectcontrolsinstitute.org (PCI AI - Project Controls Institute). Audience: planning engineers and schedulers. Length 500-900 words, British English. Primary keyword "what is a recovery schedule". Work in naturally where they fit: what is a recovery schedule.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</si>
  <si>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AB-00290</t>
  </si>
  <si>
    <t xml:space="preserve">How do you apply for an extension of time?</t>
  </si>
  <si>
    <t xml:space="preserve">how do you apply for</t>
  </si>
  <si>
    <t xml:space="preserve">Write "How do you apply for an extension of time?" for projectcontrolsinstitute.org (PCI AI - Project Controls Institute). Audience: commercial teams, QSs and claims specialists. Length 500-900 words, British English. Primary keyword "how do you apply for". Work in naturally where they fit: how do you apply for.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</si>
  <si>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AB-00291</t>
  </si>
  <si>
    <t xml:space="preserve">Project controller vs project accountant: the difference</t>
  </si>
  <si>
    <t xml:space="preserve">project controller vs accountant the</t>
  </si>
  <si>
    <t xml:space="preserve">Write "Project controller vs project accountant: the difference" for projectcontrolsinstitute.org (PCI AI - Project Controls Institute). Audience: practitioners planning their next career move. Length 500-900 words, British English. Primary keyword "project controller vs accountant the". Work in naturally where they fit: project controller vs accountant the.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</si>
  <si>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AB-00292</t>
  </si>
  <si>
    <t xml:space="preserve">Project management jobs growing 6% to 2034: inside the BLS outlook</t>
  </si>
  <si>
    <t xml:space="preserve">project management jobs growing 6</t>
  </si>
  <si>
    <t xml:space="preserve">Write "Project management jobs growing 6% to 2034: inside the BLS outlook" for projectcontrolsinstitute.org (PCI AI - Project Controls Institute). Audience: practitioners planning their next career move. Length 1,500-2,200 words, British English. Primary keyword "project management jobs growing 6". Work in naturally where they fit: project management jobs growing 6.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</si>
  <si>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AB-00293</t>
  </si>
  <si>
    <t xml:space="preserve">Cost estimator jobs: declining headcount, 17,000 openings a year (BLS)</t>
  </si>
  <si>
    <t xml:space="preserve">cost estimator jobs declining headcount</t>
  </si>
  <si>
    <t xml:space="preserve">Write "Cost estimator jobs: declining headcount, 17,000 openings a year (BLS)" for projectcontrolsinstitute.org (PCI AI - Project Controls Institute). Audience: practitioners planning their next career move. Length 1,500-2,200 words, British English. Primary keyword "cost estimator jobs declining headcount". Work in naturally where they fit: cost estimator jobs declining headcount.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</si>
  <si>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AB-00294</t>
  </si>
  <si>
    <t xml:space="preserve">What project management specialists earn by US state and industry (BLS OES)</t>
  </si>
  <si>
    <t xml:space="preserve">what project management specialists earn</t>
  </si>
  <si>
    <t xml:space="preserve">Write "What project management specialists earn by US state and industry (BLS OES)" for projectcontrolsinstitute.org (PCI AI - Project Controls Institute). Audience: practitioners planning their next career move. Length 1,500-2,200 words, British English. Primary keyword "what project management specialists earn". Work in naturally where they fit: what project management specialists earn.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</si>
  <si>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AB-00295</t>
  </si>
  <si>
    <t xml:space="preserve">30 million new project professionals needed by 2035: the PMI talent gap</t>
  </si>
  <si>
    <t xml:space="preserve">30 million new project professionals</t>
  </si>
  <si>
    <t xml:space="preserve">Write "30 million new project professionals needed by 2035: the PMI talent gap" for projectcontrolsinstitute.org (PCI AI - Project Controls Institute). Audience: practitioners planning their next career move. Length 1,500-2,200 words, British English. Primary keyword "30 million new project professionals". Work in naturally where they fit: 30 million new project professionals.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</si>
  <si>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AB-00296</t>
  </si>
  <si>
    <t xml:space="preserve">13 million project manager retirements by 2030: the succession problem</t>
  </si>
  <si>
    <t xml:space="preserve">13 million project manager retirements</t>
  </si>
  <si>
    <t xml:space="preserve">Write "13 million project manager retirements by 2030: the succession problem" for projectcontrolsinstitute.org (PCI AI - Project Controls Institute). Audience: practitioners planning their next career move. Length 1,500-2,200 words, British English. Primary keyword "13 million project manager retirements". Work in naturally where they fit: 13 million project manager retirements.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</si>
  <si>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AB-00297</t>
  </si>
  <si>
    <t xml:space="preserve">The PMP salary premium: what PMI's Earning Power survey shows</t>
  </si>
  <si>
    <t xml:space="preserve">the pmp salary premium what</t>
  </si>
  <si>
    <t xml:space="preserve">Write "The PMP salary premium: what PMI's Earning Power survey shows" for projectcontrolsinstitute.org (PCI AI - Project Controls Institute). Audience: practitioners planning their next career move. Length 1,500-2,200 words, British English. Primary keyword "the pmp salary premium what". Work in naturally where they fit: the pmp salary premium what.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</si>
  <si>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AB-00298</t>
  </si>
  <si>
    <t xml:space="preserve">UK project salaries: what the APM market trends survey shows</t>
  </si>
  <si>
    <t xml:space="preserve">uk project salaries what the</t>
  </si>
  <si>
    <t xml:space="preserve">Write "UK project salaries: what the APM market trends survey shows" for projectcontrolsinstitute.org (PCI AI - Project Controls Institute). Audience: practitioners planning their next career move. Length 1,500-2,200 words, British English. Primary keyword "uk project salaries what the". Work in naturally where they fit: uk project salaries what the.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</si>
  <si>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AB-00299</t>
  </si>
  <si>
    <t xml:space="preserve">Gulf salaries 2026: reading the Hays GCC salary guide as a controls professional</t>
  </si>
  <si>
    <t xml:space="preserve">gulf salaries 2026 reading the</t>
  </si>
  <si>
    <t xml:space="preserve">Write "Gulf salaries 2026: reading the Hays GCC salary guide as a controls professional" for projectcontrolsinstitute.org (PCI AI - Project Controls Institute). Audience: practitioners planning their next career move. Length 1,500-2,200 words, British English. Primary keyword "gulf salaries 2026 reading the". Work in naturally where they fit: gulf salaries 2026 reading the.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</si>
  <si>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AB-00300</t>
  </si>
  <si>
    <t xml:space="preserve">Saudi Arabia: the world's largest construction market by 2028</t>
  </si>
  <si>
    <t xml:space="preserve">saudi arabia the world s</t>
  </si>
  <si>
    <t xml:space="preserve">Write "Saudi Arabia: the world's largest construction market by 2028" for projectcontrolsinstitute.org (PCI AI - Project Controls Institute). Audience: practitioners planning their next career move. Length 1,500-2,200 words, British English. Primary keyword "saudi arabia the world s". Work in naturally where they fit: saudi arabia the world s.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</si>
  <si>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AB-00301</t>
  </si>
  <si>
    <t xml:space="preserve">Saudisation and project careers: what the localisation push means for expats</t>
  </si>
  <si>
    <t xml:space="preserve">saudisation and project careers what</t>
  </si>
  <si>
    <t xml:space="preserve">Write "Saudisation and project careers: what the localisation push means for expats" for projectcontrolsinstitute.org (PCI AI - Project Controls Institute). Audience: practitioners planning their next career move. Length 1,500-2,200 words, British English. Primary keyword "saudisation and project careers what". Work in naturally where they fit: saudisation and project careers what.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</si>
  <si>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AB-00302</t>
  </si>
  <si>
    <t xml:space="preserve">Two-thirds of Gulf professionals already use AI at work: the skills signal</t>
  </si>
  <si>
    <t xml:space="preserve">two-thirds of gulf professionals already</t>
  </si>
  <si>
    <t xml:space="preserve">Write "Two-thirds of Gulf professionals already use AI at work: the skills signal" for projectcontrolsinstitute.org (PCI AI - Project Controls Institute). Audience: project professionals adapting to AI. Length 1,500-2,200 words, British English. Primary keyword "two-thirds of gulf professionals already". Work in naturally where they fit: two-thirds of gulf professionals already.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</si>
  <si>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AB-00303</t>
  </si>
  <si>
    <t xml:space="preserve">Quantity surveyor pay bands in the UAE: the Michael Page numbers</t>
  </si>
  <si>
    <t xml:space="preserve">quantity surveyor pay bands in</t>
  </si>
  <si>
    <t xml:space="preserve">Write "Quantity surveyor pay bands in the UAE: the Michael Page numbers" for projectcontrolsinstitute.org (PCI AI - Project Controls Institute). Audience: practitioners planning their next career move. Length 1,500-2,200 words, British English. Primary keyword "quantity surveyor pay bands in". Work in naturally where they fit: quantity surveyor pay bands in.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</si>
  <si>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AB-00304</t>
  </si>
  <si>
    <t xml:space="preserve">Global construction cost inflation: what Turner &amp; Townsend's index shows</t>
  </si>
  <si>
    <t xml:space="preserve">global construction cost inflation what</t>
  </si>
  <si>
    <t xml:space="preserve">Write "Global construction cost inflation: what Turner &amp; Townsend's index shows" for projectcontrolsinstitute.org (PCI AI - Project Controls Institute). Audience: estimators and cost engineers. Length 1,500-2,200 words, British English. Primary keyword "global construction cost inflation what". Work in naturally where they fit: global construction cost inflation what.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</si>
  <si>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AB-00305</t>
  </si>
  <si>
    <t xml:space="preserve">Labour availability: now the number-one construction cost driver</t>
  </si>
  <si>
    <t xml:space="preserve">labour availability now the number-one</t>
  </si>
  <si>
    <t xml:space="preserve">Write "Labour availability: now the number-one construction cost driver" for projectcontrolsinstitute.org (PCI AI - Project Controls Institute). Audience: estimators and cost engineers. Length 1,500-2,200 words, British English. Primary keyword "labour availability now the number-one". Work in naturally where they fit: labour availability now the number-one.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</si>
  <si>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AB-00306</t>
  </si>
  <si>
    <t xml:space="preserve">The most expensive cities to build in: the cost-per-m2 league table</t>
  </si>
  <si>
    <t xml:space="preserve">the most expensive cities to</t>
  </si>
  <si>
    <t xml:space="preserve">Write "The most expensive cities to build in: the cost-per-m2 league table" for projectcontrolsinstitute.org (PCI AI - Project Controls Institute). Audience: estimators and cost engineers. Length 1,500-2,200 words, British English. Primary keyword "the most expensive cities to". Work in naturally where they fit: the most expensive cities to.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</si>
  <si>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AB-00307</t>
  </si>
  <si>
    <t xml:space="preserve">The data centre boom as a project controls job engine</t>
  </si>
  <si>
    <t xml:space="preserve">the data centre boom as</t>
  </si>
  <si>
    <t xml:space="preserve">Write "The data centre boom as a project controls job engine" for projectcontrolsinstitute.org (PCI AI - Project Controls Institute). Audience: practitioners planning their next career move. Length 1,500-2,200 words, British English. Primary keyword "the data centre boom as". Work in naturally where they fit: the data centre boom as.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</si>
  <si>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AB-00308</t>
  </si>
  <si>
    <t xml:space="preserve">Giga-project workforces: NEOM, Diriyah and the hiring wave (with caveats)</t>
  </si>
  <si>
    <t xml:space="preserve">giga-project workforces neom diriyah and</t>
  </si>
  <si>
    <t xml:space="preserve">Write "Giga-project workforces: NEOM, Diriyah and the hiring wave (with caveats)" for projectcontrolsinstitute.org (PCI AI - Project Controls Institute). Audience: practitioners planning their next career move. Length 1,500-2,200 words, British English. Primary keyword "giga-project workforces neom diriyah and". Work in naturally where they fit: giga-project workforces neom diriyah and.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</si>
  <si>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AB-00309</t>
  </si>
  <si>
    <t xml:space="preserve">US project controls salaries: energy, mining and utilities pay most</t>
  </si>
  <si>
    <t xml:space="preserve">us project controls salaries energy</t>
  </si>
  <si>
    <t xml:space="preserve">Write "US project controls salaries: energy, mining and utilities pay most" for projectcontrolsinstitute.org (PCI AI - Project Controls Institute). Audience: practitioners planning their next career move. Length 1,500-2,200 words, British English. Primary keyword "us project controls salaries energy". Work in naturally where they fit: us project controls salaries energy.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</si>
  <si>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AB-00310</t>
  </si>
  <si>
    <t xml:space="preserve">PCL-AI vs PMP: which should you take?</t>
  </si>
  <si>
    <t xml:space="preserve">pcl-ai vs pmp</t>
  </si>
  <si>
    <t xml:space="preserve">pmp alternative, pmp comparison</t>
  </si>
  <si>
    <t xml:space="preserve">Write "PCL-AI vs PMP: which should you take?" for projectcontrolsinstitute.org (PCI AI - Project Controls Institute). Audience: professionals choosing between certifications. Length 1,800-2,400 words, British English. Primary keyword "pcl-ai vs pmp". Work in naturally where they fit: pmp alternative, pmp comparison.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</si>
  <si>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AB-00311</t>
  </si>
  <si>
    <t xml:space="preserve">PCL-AI vs CAPM: which should you take?</t>
  </si>
  <si>
    <t xml:space="preserve">pcl-ai vs capm</t>
  </si>
  <si>
    <t xml:space="preserve">capm alternative, capm comparison</t>
  </si>
  <si>
    <t xml:space="preserve">Write "PCL-AI vs CAPM: which should you take?" for projectcontrolsinstitute.org (PCI AI - Project Controls Institute). Audience: professionals choosing between certifications. Length 1,800-2,400 words, British English. Primary keyword "pcl-ai vs capm". Work in naturally where they fit: capm alternative, capm comparison.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</si>
  <si>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AB-00312</t>
  </si>
  <si>
    <t xml:space="preserve">PCL-AI vs PMI-SP: which should you take?</t>
  </si>
  <si>
    <t xml:space="preserve">pcl-ai vs pmi-sp</t>
  </si>
  <si>
    <t xml:space="preserve">pmi-sp alternative, pmi-sp comparison</t>
  </si>
  <si>
    <t xml:space="preserve">Write "PCL-AI vs PMI-SP: which should you take?" for projectcontrolsinstitute.org (PCI AI - Project Controls Institute). Audience: professionals choosing between certifications. Length 1,800-2,400 words, British English. Primary keyword "pcl-ai vs pmi-sp". Work in naturally where they fit: pmi-sp alternative, pmi-sp comparison.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</si>
  <si>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AB-00313</t>
  </si>
  <si>
    <t xml:space="preserve">PCL-AI vs PMI-RMP: which should you take?</t>
  </si>
  <si>
    <t xml:space="preserve">pcl-ai vs pmi-rmp</t>
  </si>
  <si>
    <t xml:space="preserve">pmi-rmp alternative, pmi-rmp comparison</t>
  </si>
  <si>
    <t xml:space="preserve">Write "PCL-AI vs PMI-RMP: which should you take?" for projectcontrolsinstitute.org (PCI AI - Project Controls Institute). Audience: professionals choosing between certifications. Length 1,800-2,400 words, British English. Primary keyword "pcl-ai vs pmi-rmp". Work in naturally where they fit: pmi-rmp alternative, pmi-rmp comparison.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</si>
  <si>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AB-00314</t>
  </si>
  <si>
    <t xml:space="preserve">PCL-AI vs PgMP: which should you take?</t>
  </si>
  <si>
    <t xml:space="preserve">pcl-ai vs pgmp</t>
  </si>
  <si>
    <t xml:space="preserve">pgmp alternative, pgmp comparison</t>
  </si>
  <si>
    <t xml:space="preserve">Write "PCL-AI vs PgMP: which should you take?" for projectcontrolsinstitute.org (PCI AI - Project Controls Institute). Audience: professionals choosing between certifications. Length 1,800-2,400 words, British English. Primary keyword "pcl-ai vs pgmp". Work in naturally where they fit: pgmp alternative, pgmp comparison.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</si>
  <si>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AB-00315</t>
  </si>
  <si>
    <t xml:space="preserve">PCL-AI vs PRINCE2: which should you take?</t>
  </si>
  <si>
    <t xml:space="preserve">pcl-ai vs prince2</t>
  </si>
  <si>
    <t xml:space="preserve">prince2 alternative, prince2 comparison</t>
  </si>
  <si>
    <t xml:space="preserve">Write "PCL-AI vs PRINCE2: which should you take?" for projectcontrolsinstitute.org (PCI AI - Project Controls Institute). Audience: professionals choosing between certifications. Length 1,800-2,400 words, British English. Primary keyword "pcl-ai vs prince2". Work in naturally where they fit: prince2 alternative, prince2 comparison.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</si>
  <si>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AB-00316</t>
  </si>
  <si>
    <t xml:space="preserve">PCL-AI vs PRINCE2 Agile: which should you take?</t>
  </si>
  <si>
    <t xml:space="preserve">pcl-ai vs prince2 agile</t>
  </si>
  <si>
    <t xml:space="preserve">prince2 agile alternative, prince2 agile comparison</t>
  </si>
  <si>
    <t xml:space="preserve">Write "PCL-AI vs PRINCE2 Agile: which should you take?" for projectcontrolsinstitute.org (PCI AI - Project Controls Institute). Audience: professionals choosing between certifications. Length 1,800-2,400 words, British English. Primary keyword "pcl-ai vs prince2 agile". Work in naturally where they fit: prince2 agile alternative, prince2 agile comparison.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</si>
  <si>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AB-00317</t>
  </si>
  <si>
    <t xml:space="preserve">PCL-AI vs APM PMQ: which should you take?</t>
  </si>
  <si>
    <t xml:space="preserve">pcl-ai vs apm pmq</t>
  </si>
  <si>
    <t xml:space="preserve">apm pmq alternative, apm pmq comparison</t>
  </si>
  <si>
    <t xml:space="preserve">Write "PCL-AI vs APM PMQ: which should you take?" for projectcontrolsinstitute.org (PCI AI - Project Controls Institute). Audience: professionals choosing between certifications. Length 1,800-2,400 words, British English. Primary keyword "pcl-ai vs apm pmq". Work in naturally where they fit: apm pmq alternative, apm pmq comparison.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</si>
  <si>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AB-00318</t>
  </si>
  <si>
    <t xml:space="preserve">PCL-AI vs AACE CCP: which should you take?</t>
  </si>
  <si>
    <t xml:space="preserve">pcl-ai vs aace ccp</t>
  </si>
  <si>
    <t xml:space="preserve">aace ccp alternative, aace ccp comparison</t>
  </si>
  <si>
    <t xml:space="preserve">Write "PCL-AI vs AACE CCP: which should you take?" for projectcontrolsinstitute.org (PCI AI - Project Controls Institute). Audience: professionals choosing between certifications. Length 1,800-2,400 words, British English. Primary keyword "pcl-ai vs aace ccp". Work in naturally where they fit: aace ccp alternative, aace ccp comparison.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</si>
  <si>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AB-00319</t>
  </si>
  <si>
    <t xml:space="preserve">PCL-AI vs AACE PSP: which should you take?</t>
  </si>
  <si>
    <t xml:space="preserve">pcl-ai vs aace psp</t>
  </si>
  <si>
    <t xml:space="preserve">aace psp alternative, aace psp comparison</t>
  </si>
  <si>
    <t xml:space="preserve">Write "PCL-AI vs AACE PSP: which should you take?" for projectcontrolsinstitute.org (PCI AI - Project Controls Institute). Audience: professionals choosing between certifications. Length 1,800-2,400 words, British English. Primary keyword "pcl-ai vs aace psp". Work in naturally where they fit: aace psp alternative, aace psp comparison.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</si>
  <si>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AB-00320</t>
  </si>
  <si>
    <t xml:space="preserve">PCL-AI vs AACE EVP: which should you take?</t>
  </si>
  <si>
    <t xml:space="preserve">pcl-ai vs aace evp</t>
  </si>
  <si>
    <t xml:space="preserve">aace evp alternative, aace evp comparison</t>
  </si>
  <si>
    <t xml:space="preserve">Write "PCL-AI vs AACE EVP: which should you take?" for projectcontrolsinstitute.org (PCI AI - Project Controls Institute). Audience: professionals choosing between certifications. Length 1,800-2,400 words, British English. Primary keyword "pcl-ai vs aace evp". Work in naturally where they fit: aace evp alternative, aace evp comparison.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</si>
  <si>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AB-00321</t>
  </si>
  <si>
    <t xml:space="preserve">PCL-AI vs AACE CEP: which should you take?</t>
  </si>
  <si>
    <t xml:space="preserve">pcl-ai vs aace cep</t>
  </si>
  <si>
    <t xml:space="preserve">aace cep alternative, aace cep comparison</t>
  </si>
  <si>
    <t xml:space="preserve">Write "PCL-AI vs AACE CEP: which should you take?" for projectcontrolsinstitute.org (PCI AI - Project Controls Institute). Audience: professionals choosing between certifications. Length 1,800-2,400 words, British English. Primary keyword "pcl-ai vs aace cep". Work in naturally where they fit: aace cep alternative, aace cep comparison.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</si>
  <si>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AB-00322</t>
  </si>
  <si>
    <t xml:space="preserve">PCL-AI vs AACE DRMP: which should you take?</t>
  </si>
  <si>
    <t xml:space="preserve">pcl-ai vs aace drmp</t>
  </si>
  <si>
    <t xml:space="preserve">aace drmp alternative, aace drmp comparison</t>
  </si>
  <si>
    <t xml:space="preserve">Write "PCL-AI vs AACE DRMP: which should you take?" for projectcontrolsinstitute.org (PCI AI - Project Controls Institute). Audience: professionals choosing between certifications. Length 1,800-2,400 words, British English. Primary keyword "pcl-ai vs aace drmp". Work in naturally where they fit: aace drmp alternative, aace drmp comparison.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</si>
  <si>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AB-00323</t>
  </si>
  <si>
    <t xml:space="preserve">PCL-AI vs ECITB Project Controls: which should you take?</t>
  </si>
  <si>
    <t xml:space="preserve">pcl-ai vs ecitb project controls</t>
  </si>
  <si>
    <t xml:space="preserve">ecitb project controls alternative, ecitb project controls comparison</t>
  </si>
  <si>
    <t xml:space="preserve">Write "PCL-AI vs ECITB Project Controls: which should you take?" for projectcontrolsinstitute.org (PCI AI - Project Controls Institute). Audience: professionals choosing between certifications. Length 1,800-2,400 words, British English. Primary keyword "pcl-ai vs ecitb project controls". Work in naturally where they fit: ecitb project controls alternative, ecitb project controls comparison.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</si>
  <si>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AB-00324</t>
  </si>
  <si>
    <t xml:space="preserve">PCL-AI vs MSP: which should you take?</t>
  </si>
  <si>
    <t xml:space="preserve">pcl-ai vs msp</t>
  </si>
  <si>
    <t xml:space="preserve">msp alternative, msp comparison</t>
  </si>
  <si>
    <t xml:space="preserve">Write "PCL-AI vs MSP: which should you take?" for projectcontrolsinstitute.org (PCI AI - Project Controls Institute). Audience: professionals choosing between certifications. Length 1,800-2,400 words, British English. Primary keyword "pcl-ai vs msp". Work in naturally where they fit: msp alternative, msp comparison.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</si>
  <si>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AB-00325</t>
  </si>
  <si>
    <t xml:space="preserve">PCL-AI vs CIOB CMP: which should you take?</t>
  </si>
  <si>
    <t xml:space="preserve">pcl-ai vs ciob cmp</t>
  </si>
  <si>
    <t xml:space="preserve">ciob cmp alternative, ciob cmp comparison</t>
  </si>
  <si>
    <t xml:space="preserve">Write "PCL-AI vs CIOB CMP: which should you take?" for projectcontrolsinstitute.org (PCI AI - Project Controls Institute). Audience: professionals choosing between certifications. Length 1,800-2,400 words, British English. Primary keyword "pcl-ai vs ciob cmp". Work in naturally where they fit: ciob cmp alternative, ciob cmp comparison.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</si>
  <si>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AB-00326</t>
  </si>
  <si>
    <t xml:space="preserve">PCL-AI vs RICS QS (MRICS): which should you take?</t>
  </si>
  <si>
    <t xml:space="preserve">pcl-ai vs rics qs (mrics)</t>
  </si>
  <si>
    <t xml:space="preserve">rics qs (mrics) alternative, rics qs (mrics) comparison</t>
  </si>
  <si>
    <t xml:space="preserve">Write "PCL-AI vs RICS QS (MRICS): which should you take?" for projectcontrolsinstitute.org (PCI AI - Project Controls Institute). Audience: professionals choosing between certifications. Length 1,800-2,400 words, British English. Primary keyword "pcl-ai vs rics qs (mrics)". Work in naturally where they fit: rics qs (mrics) alternative, rics qs (mrics) comparison.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</si>
  <si>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AB-00327</t>
  </si>
  <si>
    <t xml:space="preserve">PCL-AI vs PMI-PMOCP: which should you take?</t>
  </si>
  <si>
    <t xml:space="preserve">pcl-ai vs pmi-pmocp</t>
  </si>
  <si>
    <t xml:space="preserve">pmi-pmocp alternative, pmi-pmocp comparison</t>
  </si>
  <si>
    <t xml:space="preserve">Write "PCL-AI vs PMI-PMOCP: which should you take?" for projectcontrolsinstitute.org (PCI AI - Project Controls Institute). Audience: professionals choosing between certifications. Length 1,800-2,400 words, British English. Primary keyword "pcl-ai vs pmi-pmocp". Work in naturally where they fit: pmi-pmocp alternative, pmi-pmocp comparison.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</si>
  <si>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AB-00328</t>
  </si>
  <si>
    <t xml:space="preserve">PCL-AI vs PSM (Scrum): which should you take?</t>
  </si>
  <si>
    <t xml:space="preserve">pcl-ai vs psm (scrum)</t>
  </si>
  <si>
    <t xml:space="preserve">psm (scrum) alternative, psm (scrum) comparison</t>
  </si>
  <si>
    <t xml:space="preserve">Write "PCL-AI vs PSM (Scrum): which should you take?" for projectcontrolsinstitute.org (PCI AI - Project Controls Institute). Audience: professionals choosing between certifications. Length 1,800-2,400 words, British English. Primary keyword "pcl-ai vs psm (scrum)". Work in naturally where they fit: psm (scrum) alternative, psm (scrum) comparison.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</si>
  <si>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AB-00329</t>
  </si>
  <si>
    <t xml:space="preserve">PCL-AI vs CSM (Scrum): which should you take?</t>
  </si>
  <si>
    <t xml:space="preserve">pcl-ai vs csm (scrum)</t>
  </si>
  <si>
    <t xml:space="preserve">csm (scrum) alternative, csm (scrum) comparison</t>
  </si>
  <si>
    <t xml:space="preserve">Write "PCL-AI vs CSM (Scrum): which should you take?" for projectcontrolsinstitute.org (PCI AI - Project Controls Institute). Audience: professionals choosing between certifications. Length 1,800-2,400 words, British English. Primary keyword "pcl-ai vs csm (scrum)". Work in naturally where they fit: csm (scrum) alternative, csm (scrum) comparison.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</si>
  <si>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AB-00330</t>
  </si>
  <si>
    <t xml:space="preserve">PCL-AI vs SAFe Agilist: which should you take?</t>
  </si>
  <si>
    <t xml:space="preserve">pcl-ai vs safe agilist</t>
  </si>
  <si>
    <t xml:space="preserve">safe agilist alternative, safe agilist comparison</t>
  </si>
  <si>
    <t xml:space="preserve">Write "PCL-AI vs SAFe Agilist: which should you take?" for projectcontrolsinstitute.org (PCI AI - Project Controls Institute). Audience: professionals choosing between certifications. Length 1,800-2,400 words, British English. Primary keyword "pcl-ai vs safe agilist". Work in naturally where they fit: safe agilist alternative, safe agilist comparison.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</si>
  <si>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AB-00331</t>
  </si>
  <si>
    <t xml:space="preserve">PCL-AI vs IPMA Level C/D: which should you take?</t>
  </si>
  <si>
    <t xml:space="preserve">pcl-ai vs ipma level c/d</t>
  </si>
  <si>
    <t xml:space="preserve">ipma level c/d alternative, ipma level c/d comparison</t>
  </si>
  <si>
    <t xml:space="preserve">Write "PCL-AI vs IPMA Level C/D: which should you take?" for projectcontrolsinstitute.org (PCI AI - Project Controls Institute). Audience: professionals choosing between certifications. Length 1,800-2,400 words, British English. Primary keyword "pcl-ai vs ipma level c/d". Work in naturally where they fit: ipma level c/d alternative, ipma level c/d comparison.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</si>
  <si>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AB-00332</t>
  </si>
  <si>
    <t xml:space="preserve">PCL-AI and CFA: how they differ and when each is worth it</t>
  </si>
  <si>
    <t xml:space="preserve">pcl-ai and cfa</t>
  </si>
  <si>
    <t xml:space="preserve">cfa for project professionals, cfa comparison</t>
  </si>
  <si>
    <t xml:space="preserve">Write "PCL-AI and CFA: how they differ and when each is worth it" for projectcontrolsinstitute.org (PCI AI - Project Controls Institute). Audience: project professionals weighing finance credentials. Length 1,800-2,400 words, British English. Primary keyword "pcl-ai and cfa". Work in naturally where they fit: cfa for project professionals, cfa comparison.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</si>
  <si>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AB-00333</t>
  </si>
  <si>
    <t xml:space="preserve">PCL-AI and CPA: how they differ and when each is worth it</t>
  </si>
  <si>
    <t xml:space="preserve">pcl-ai and cpa</t>
  </si>
  <si>
    <t xml:space="preserve">cpa for project professionals, cpa comparison</t>
  </si>
  <si>
    <t xml:space="preserve">Write "PCL-AI and CPA: how they differ and when each is worth it" for projectcontrolsinstitute.org (PCI AI - Project Controls Institute). Audience: project professionals weighing finance credentials. Length 1,800-2,400 words, British English. Primary keyword "pcl-ai and cpa". Work in naturally where they fit: cpa for project professionals, cpa comparison.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</si>
  <si>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AB-00334</t>
  </si>
  <si>
    <t xml:space="preserve">PCL-AI and CA: how they differ and when each is worth it</t>
  </si>
  <si>
    <t xml:space="preserve">pcl-ai and ca</t>
  </si>
  <si>
    <t xml:space="preserve">ca for project professionals, ca comparison</t>
  </si>
  <si>
    <t xml:space="preserve">Write "PCL-AI and CA: how they differ and when each is worth it" for projectcontrolsinstitute.org (PCI AI - Project Controls Institute). Audience: project professionals weighing finance credentials. Length 1,800-2,400 words, British English. Primary keyword "pcl-ai and ca". Work in naturally where they fit: ca for project professionals, ca comparison.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</si>
  <si>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AB-00335</t>
  </si>
  <si>
    <t xml:space="preserve">PCL-AI and ACCA: how they differ and when each is worth it</t>
  </si>
  <si>
    <t xml:space="preserve">pcl-ai and acca</t>
  </si>
  <si>
    <t xml:space="preserve">acca for project professionals, acca comparison</t>
  </si>
  <si>
    <t xml:space="preserve">Write "PCL-AI and ACCA: how they differ and when each is worth it" for projectcontrolsinstitute.org (PCI AI - Project Controls Institute). Audience: project professionals weighing finance credentials. Length 1,800-2,400 words, British English. Primary keyword "pcl-ai and acca". Work in naturally where they fit: acca for project professionals, acca comparison.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</si>
  <si>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AB-00336</t>
  </si>
  <si>
    <t xml:space="preserve">PCL-AI and CMA (IMA): how they differ and when each is worth it</t>
  </si>
  <si>
    <t xml:space="preserve">pcl-ai and cma (ima)</t>
  </si>
  <si>
    <t xml:space="preserve">cma (ima) for project professionals, cma (ima) comparison</t>
  </si>
  <si>
    <t xml:space="preserve">Write "PCL-AI and CMA (IMA): how they differ and when each is worth it" for projectcontrolsinstitute.org (PCI AI - Project Controls Institute). Audience: project professionals weighing finance credentials. Length 1,800-2,400 words, British English. Primary keyword "pcl-ai and cma (ima)". Work in naturally where they fit: cma (ima) for project professionals, cma (ima) comparison.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</si>
  <si>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AB-00337</t>
  </si>
  <si>
    <t xml:space="preserve">PCL-AI and CIMA: how they differ and when each is worth it</t>
  </si>
  <si>
    <t xml:space="preserve">pcl-ai and cima</t>
  </si>
  <si>
    <t xml:space="preserve">cima for project professionals, cima comparison</t>
  </si>
  <si>
    <t xml:space="preserve">Write "PCL-AI and CIMA: how they differ and when each is worth it" for projectcontrolsinstitute.org (PCI AI - Project Controls Institute). Audience: project professionals weighing finance credentials. Length 1,800-2,400 words, British English. Primary keyword "pcl-ai and cima". Work in naturally where they fit: cima for project professionals, cima comparison.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</si>
  <si>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AB-00338</t>
  </si>
  <si>
    <t xml:space="preserve">PCL-AI and FRM: how they differ and when each is worth it</t>
  </si>
  <si>
    <t xml:space="preserve">pcl-ai and frm</t>
  </si>
  <si>
    <t xml:space="preserve">frm for project professionals, frm comparison</t>
  </si>
  <si>
    <t xml:space="preserve">Write "PCL-AI and FRM: how they differ and when each is worth it" for projectcontrolsinstitute.org (PCI AI - Project Controls Institute). Audience: project professionals weighing finance credentials. Length 1,800-2,400 words, British English. Primary keyword "pcl-ai and frm". Work in naturally where they fit: frm for project professionals, frm comparison.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</si>
  <si>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AB-00339</t>
  </si>
  <si>
    <t xml:space="preserve">PCL-AI and CIA: how they differ and when each is worth it</t>
  </si>
  <si>
    <t xml:space="preserve">pcl-ai and cia</t>
  </si>
  <si>
    <t xml:space="preserve">cia for project professionals, cia comparison</t>
  </si>
  <si>
    <t xml:space="preserve">Write "PCL-AI and CIA: how they differ and when each is worth it" for projectcontrolsinstitute.org (PCI AI - Project Controls Institute). Audience: project professionals weighing finance credentials. Length 1,800-2,400 words, British English. Primary keyword "pcl-ai and cia". Work in naturally where they fit: cia for project professionals, cia comparison.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</si>
  <si>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AB-00340</t>
  </si>
  <si>
    <t xml:space="preserve">PCL-AI and CAIA: how they differ and when each is worth it</t>
  </si>
  <si>
    <t xml:space="preserve">pcl-ai and caia</t>
  </si>
  <si>
    <t xml:space="preserve">caia for project professionals, caia comparison</t>
  </si>
  <si>
    <t xml:space="preserve">Write "PCL-AI and CAIA: how they differ and when each is worth it" for projectcontrolsinstitute.org (PCI AI - Project Controls Institute). Audience: project professionals weighing finance credentials. Length 1,800-2,400 words, British English. Primary keyword "pcl-ai and caia". Work in naturally where they fit: caia for project professionals, caia comparison.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</si>
  <si>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AB-00341</t>
  </si>
  <si>
    <t xml:space="preserve">PCL-AI and CTP: how they differ and when each is worth it</t>
  </si>
  <si>
    <t xml:space="preserve">pcl-ai and ctp</t>
  </si>
  <si>
    <t xml:space="preserve">ctp for project professionals, ctp comparison</t>
  </si>
  <si>
    <t xml:space="preserve">Write "PCL-AI and CTP: how they differ and when each is worth it" for projectcontrolsinstitute.org (PCI AI - Project Controls Institute). Audience: project professionals weighing finance credentials. Length 1,800-2,400 words, British English. Primary keyword "pcl-ai and ctp". Work in naturally where they fit: ctp for project professionals, ctp comparison.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</si>
  <si>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AB-00342</t>
  </si>
  <si>
    <t xml:space="preserve">PFL-AI vs PMP: which should you take?</t>
  </si>
  <si>
    <t xml:space="preserve">pfl-ai vs pmp</t>
  </si>
  <si>
    <t xml:space="preserve">Write "PFL-AI vs PMP: which should you take?" for projectcontrolsinstitute.org (PCI AI - Project Controls Institute). Audience: professionals choosing between certifications. Length 1,800-2,400 words, British English. Primary keyword "pfl-ai vs pmp". Work in naturally where they fit: pmp alternative, pmp comparison.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</si>
  <si>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AB-00343</t>
  </si>
  <si>
    <t xml:space="preserve">PFL-AI vs CAPM: which should you take?</t>
  </si>
  <si>
    <t xml:space="preserve">pfl-ai vs capm</t>
  </si>
  <si>
    <t xml:space="preserve">Write "PFL-AI vs CAPM: which should you take?" for projectcontrolsinstitute.org (PCI AI - Project Controls Institute). Audience: professionals choosing between certifications. Length 1,800-2,400 words, British English. Primary keyword "pfl-ai vs capm". Work in naturally where they fit: capm alternative, capm comparison.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</si>
  <si>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AB-00344</t>
  </si>
  <si>
    <t xml:space="preserve">PFL-AI vs PMI-SP: which should you take?</t>
  </si>
  <si>
    <t xml:space="preserve">pfl-ai vs pmi-sp</t>
  </si>
  <si>
    <t xml:space="preserve">Write "PFL-AI vs PMI-SP: which should you take?" for projectcontrolsinstitute.org (PCI AI - Project Controls Institute). Audience: professionals choosing between certifications. Length 1,800-2,400 words, British English. Primary keyword "pfl-ai vs pmi-sp". Work in naturally where they fit: pmi-sp alternative, pmi-sp comparison.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</si>
  <si>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AB-00345</t>
  </si>
  <si>
    <t xml:space="preserve">PFL-AI vs PMI-RMP: which should you take?</t>
  </si>
  <si>
    <t xml:space="preserve">pfl-ai vs pmi-rmp</t>
  </si>
  <si>
    <t xml:space="preserve">Write "PFL-AI vs PMI-RMP: which should you take?" for projectcontrolsinstitute.org (PCI AI - Project Controls Institute). Audience: professionals choosing between certifications. Length 1,800-2,400 words, British English. Primary keyword "pfl-ai vs pmi-rmp". Work in naturally where they fit: pmi-rmp alternative, pmi-rmp comparison.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</si>
  <si>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AB-00346</t>
  </si>
  <si>
    <t xml:space="preserve">PFL-AI vs PgMP: which should you take?</t>
  </si>
  <si>
    <t xml:space="preserve">pfl-ai vs pgmp</t>
  </si>
  <si>
    <t xml:space="preserve">Write "PFL-AI vs PgMP: which should you take?" for projectcontrolsinstitute.org (PCI AI - Project Controls Institute). Audience: professionals choosing between certifications. Length 1,800-2,400 words, British English. Primary keyword "pfl-ai vs pgmp". Work in naturally where they fit: pgmp alternative, pgmp comparison.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</si>
  <si>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AB-00347</t>
  </si>
  <si>
    <t xml:space="preserve">PFL-AI vs PRINCE2: which should you take?</t>
  </si>
  <si>
    <t xml:space="preserve">pfl-ai vs prince2</t>
  </si>
  <si>
    <t xml:space="preserve">Write "PFL-AI vs PRINCE2: which should you take?" for projectcontrolsinstitute.org (PCI AI - Project Controls Institute). Audience: professionals choosing between certifications. Length 1,800-2,400 words, British English. Primary keyword "pfl-ai vs prince2". Work in naturally where they fit: prince2 alternative, prince2 comparison.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</si>
  <si>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AB-00348</t>
  </si>
  <si>
    <t xml:space="preserve">PFL-AI vs PRINCE2 Agile: which should you take?</t>
  </si>
  <si>
    <t xml:space="preserve">pfl-ai vs prince2 agile</t>
  </si>
  <si>
    <t xml:space="preserve">Write "PFL-AI vs PRINCE2 Agile: which should you take?" for projectcontrolsinstitute.org (PCI AI - Project Controls Institute). Audience: professionals choosing between certifications. Length 1,800-2,400 words, British English. Primary keyword "pfl-ai vs prince2 agile". Work in naturally where they fit: prince2 agile alternative, prince2 agile comparison.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</si>
  <si>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AB-00349</t>
  </si>
  <si>
    <t xml:space="preserve">PFL-AI vs APM PMQ: which should you take?</t>
  </si>
  <si>
    <t xml:space="preserve">pfl-ai vs apm pmq</t>
  </si>
  <si>
    <t xml:space="preserve">Write "PFL-AI vs APM PMQ: which should you take?" for projectcontrolsinstitute.org (PCI AI - Project Controls Institute). Audience: professionals choosing between certifications. Length 1,800-2,400 words, British English. Primary keyword "pfl-ai vs apm pmq". Work in naturally where they fit: apm pmq alternative, apm pmq comparison.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</si>
  <si>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AB-00350</t>
  </si>
  <si>
    <t xml:space="preserve">PFL-AI vs AACE CCP: which should you take?</t>
  </si>
  <si>
    <t xml:space="preserve">pfl-ai vs aace ccp</t>
  </si>
  <si>
    <t xml:space="preserve">Write "PFL-AI vs AACE CCP: which should you take?" for projectcontrolsinstitute.org (PCI AI - Project Controls Institute). Audience: professionals choosing between certifications. Length 1,800-2,400 words, British English. Primary keyword "pfl-ai vs aace ccp". Work in naturally where they fit: aace ccp alternative, aace ccp comparison.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</si>
  <si>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AB-00351</t>
  </si>
  <si>
    <t xml:space="preserve">PFL-AI vs AACE PSP: which should you take?</t>
  </si>
  <si>
    <t xml:space="preserve">pfl-ai vs aace psp</t>
  </si>
  <si>
    <t xml:space="preserve">Write "PFL-AI vs AACE PSP: which should you take?" for projectcontrolsinstitute.org (PCI AI - Project Controls Institute). Audience: professionals choosing between certifications. Length 1,800-2,400 words, British English. Primary keyword "pfl-ai vs aace psp". Work in naturally where they fit: aace psp alternative, aace psp comparison.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</si>
  <si>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AB-00352</t>
  </si>
  <si>
    <t xml:space="preserve">PFL-AI vs AACE EVP: which should you take?</t>
  </si>
  <si>
    <t xml:space="preserve">pfl-ai vs aace evp</t>
  </si>
  <si>
    <t xml:space="preserve">Write "PFL-AI vs AACE EVP: which should you take?" for projectcontrolsinstitute.org (PCI AI - Project Controls Institute). Audience: professionals choosing between certifications. Length 1,800-2,400 words, British English. Primary keyword "pfl-ai vs aace evp". Work in naturally where they fit: aace evp alternative, aace evp comparison.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</si>
  <si>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AB-00353</t>
  </si>
  <si>
    <t xml:space="preserve">PFL-AI vs AACE CEP: which should you take?</t>
  </si>
  <si>
    <t xml:space="preserve">pfl-ai vs aace cep</t>
  </si>
  <si>
    <t xml:space="preserve">Write "PFL-AI vs AACE CEP: which should you take?" for projectcontrolsinstitute.org (PCI AI - Project Controls Institute). Audience: professionals choosing between certifications. Length 1,800-2,400 words, British English. Primary keyword "pfl-ai vs aace cep". Work in naturally where they fit: aace cep alternative, aace cep comparison.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</si>
  <si>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AB-00354</t>
  </si>
  <si>
    <t xml:space="preserve">PFL-AI vs AACE DRMP: which should you take?</t>
  </si>
  <si>
    <t xml:space="preserve">pfl-ai vs aace drmp</t>
  </si>
  <si>
    <t xml:space="preserve">Write "PFL-AI vs AACE DRMP: which should you take?" for projectcontrolsinstitute.org (PCI AI - Project Controls Institute). Audience: professionals choosing between certifications. Length 1,800-2,400 words, British English. Primary keyword "pfl-ai vs aace drmp". Work in naturally where they fit: aace drmp alternative, aace drmp comparison.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</si>
  <si>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AB-00355</t>
  </si>
  <si>
    <t xml:space="preserve">PFL-AI vs ECITB Project Controls: which should you take?</t>
  </si>
  <si>
    <t xml:space="preserve">pfl-ai vs ecitb project controls</t>
  </si>
  <si>
    <t xml:space="preserve">Write "PFL-AI vs ECITB Project Controls: which should you take?" for projectcontrolsinstitute.org (PCI AI - Project Controls Institute). Audience: professionals choosing between certifications. Length 1,800-2,400 words, British English. Primary keyword "pfl-ai vs ecitb project controls". Work in naturally where they fit: ecitb project controls alternative, ecitb project controls comparison.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</si>
  <si>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AB-00356</t>
  </si>
  <si>
    <t xml:space="preserve">PFL-AI vs MSP: which should you take?</t>
  </si>
  <si>
    <t xml:space="preserve">pfl-ai vs msp</t>
  </si>
  <si>
    <t xml:space="preserve">Write "PFL-AI vs MSP: which should you take?" for projectcontrolsinstitute.org (PCI AI - Project Controls Institute). Audience: professionals choosing between certifications. Length 1,800-2,400 words, British English. Primary keyword "pfl-ai vs msp". Work in naturally where they fit: msp alternative, msp comparison.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</si>
  <si>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AB-00357</t>
  </si>
  <si>
    <t xml:space="preserve">PFL-AI vs CIOB CMP: which should you take?</t>
  </si>
  <si>
    <t xml:space="preserve">pfl-ai vs ciob cmp</t>
  </si>
  <si>
    <t xml:space="preserve">Write "PFL-AI vs CIOB CMP: which should you take?" for projectcontrolsinstitute.org (PCI AI - Project Controls Institute). Audience: professionals choosing between certifications. Length 1,800-2,400 words, British English. Primary keyword "pfl-ai vs ciob cmp". Work in naturally where they fit: ciob cmp alternative, ciob cmp comparison.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</si>
  <si>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AB-00358</t>
  </si>
  <si>
    <t xml:space="preserve">PFL-AI vs RICS QS (MRICS): which should you take?</t>
  </si>
  <si>
    <t xml:space="preserve">pfl-ai vs rics qs (mrics)</t>
  </si>
  <si>
    <t xml:space="preserve">Write "PFL-AI vs RICS QS (MRICS): which should you take?" for projectcontrolsinstitute.org (PCI AI - Project Controls Institute). Audience: professionals choosing between certifications. Length 1,800-2,400 words, British English. Primary keyword "pfl-ai vs rics qs (mrics)". Work in naturally where they fit: rics qs (mrics) alternative, rics qs (mrics) comparison.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</si>
  <si>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AB-00359</t>
  </si>
  <si>
    <t xml:space="preserve">PFL-AI vs PMI-PMOCP: which should you take?</t>
  </si>
  <si>
    <t xml:space="preserve">pfl-ai vs pmi-pmocp</t>
  </si>
  <si>
    <t xml:space="preserve">Write "PFL-AI vs PMI-PMOCP: which should you take?" for projectcontrolsinstitute.org (PCI AI - Project Controls Institute). Audience: professionals choosing between certifications. Length 1,800-2,400 words, British English. Primary keyword "pfl-ai vs pmi-pmocp". Work in naturally where they fit: pmi-pmocp alternative, pmi-pmocp comparison.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</si>
  <si>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AB-00360</t>
  </si>
  <si>
    <t xml:space="preserve">PFL-AI vs PSM (Scrum): which should you take?</t>
  </si>
  <si>
    <t xml:space="preserve">pfl-ai vs psm (scrum)</t>
  </si>
  <si>
    <t xml:space="preserve">Write "PFL-AI vs PSM (Scrum): which should you take?" for projectcontrolsinstitute.org (PCI AI - Project Controls Institute). Audience: professionals choosing between certifications. Length 1,800-2,400 words, British English. Primary keyword "pfl-ai vs psm (scrum)". Work in naturally where they fit: psm (scrum) alternative, psm (scrum) comparison.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</si>
  <si>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AB-00361</t>
  </si>
  <si>
    <t xml:space="preserve">PFL-AI vs CSM (Scrum): which should you take?</t>
  </si>
  <si>
    <t xml:space="preserve">pfl-ai vs csm (scrum)</t>
  </si>
  <si>
    <t xml:space="preserve">Write "PFL-AI vs CSM (Scrum): which should you take?" for projectcontrolsinstitute.org (PCI AI - Project Controls Institute). Audience: professionals choosing between certifications. Length 1,800-2,400 words, British English. Primary keyword "pfl-ai vs csm (scrum)". Work in naturally where they fit: csm (scrum) alternative, csm (scrum) comparison.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</si>
  <si>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AB-00362</t>
  </si>
  <si>
    <t xml:space="preserve">PFL-AI vs SAFe Agilist: which should you take?</t>
  </si>
  <si>
    <t xml:space="preserve">pfl-ai vs safe agilist</t>
  </si>
  <si>
    <t xml:space="preserve">Write "PFL-AI vs SAFe Agilist: which should you take?" for projectcontrolsinstitute.org (PCI AI - Project Controls Institute). Audience: professionals choosing between certifications. Length 1,800-2,400 words, British English. Primary keyword "pfl-ai vs safe agilist". Work in naturally where they fit: safe agilist alternative, safe agilist comparison.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</si>
  <si>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AB-00363</t>
  </si>
  <si>
    <t xml:space="preserve">PFL-AI vs IPMA Level C/D: which should you take?</t>
  </si>
  <si>
    <t xml:space="preserve">pfl-ai vs ipma level c/d</t>
  </si>
  <si>
    <t xml:space="preserve">Write "PFL-AI vs IPMA Level C/D: which should you take?" for projectcontrolsinstitute.org (PCI AI - Project Controls Institute). Audience: professionals choosing between certifications. Length 1,800-2,400 words, British English. Primary keyword "pfl-ai vs ipma level c/d". Work in naturally where they fit: ipma level c/d alternative, ipma level c/d comparison.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</si>
  <si>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AB-00364</t>
  </si>
  <si>
    <t xml:space="preserve">PFL-AI and CFA: how they differ and when each is worth it</t>
  </si>
  <si>
    <t xml:space="preserve">pfl-ai and cfa</t>
  </si>
  <si>
    <t xml:space="preserve">Write "PFL-AI and CFA: how they differ and when each is worth it" for projectcontrolsinstitute.org (PCI AI - Project Controls Institute). Audience: project professionals weighing finance credentials. Length 1,800-2,400 words, British English. Primary keyword "pfl-ai and cfa". Work in naturally where they fit: cfa for project professionals, cfa comparison.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</si>
  <si>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AB-00365</t>
  </si>
  <si>
    <t xml:space="preserve">PFL-AI and CPA: how they differ and when each is worth it</t>
  </si>
  <si>
    <t xml:space="preserve">pfl-ai and cpa</t>
  </si>
  <si>
    <t xml:space="preserve">Write "PFL-AI and CPA: how they differ and when each is worth it" for projectcontrolsinstitute.org (PCI AI - Project Controls Institute). Audience: project professionals weighing finance credentials. Length 1,800-2,400 words, British English. Primary keyword "pfl-ai and cpa". Work in naturally where they fit: cpa for project professionals, cpa comparison.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</si>
  <si>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AB-00366</t>
  </si>
  <si>
    <t xml:space="preserve">PFL-AI and CA: how they differ and when each is worth it</t>
  </si>
  <si>
    <t xml:space="preserve">pfl-ai and ca</t>
  </si>
  <si>
    <t xml:space="preserve">Write "PFL-AI and CA: how they differ and when each is worth it" for projectcontrolsinstitute.org (PCI AI - Project Controls Institute). Audience: project professionals weighing finance credentials. Length 1,800-2,400 words, British English. Primary keyword "pfl-ai and ca". Work in naturally where they fit: ca for project professionals, ca comparison.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</si>
  <si>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AB-00367</t>
  </si>
  <si>
    <t xml:space="preserve">PFL-AI and ACCA: how they differ and when each is worth it</t>
  </si>
  <si>
    <t xml:space="preserve">pfl-ai and acca</t>
  </si>
  <si>
    <t xml:space="preserve">Write "PFL-AI and ACCA: how they differ and when each is worth it" for projectcontrolsinstitute.org (PCI AI - Project Controls Institute). Audience: project professionals weighing finance credentials. Length 1,800-2,400 words, British English. Primary keyword "pfl-ai and acca". Work in naturally where they fit: acca for project professionals, acca comparison.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</si>
  <si>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AB-00368</t>
  </si>
  <si>
    <t xml:space="preserve">PFL-AI and CMA (IMA): how they differ and when each is worth it</t>
  </si>
  <si>
    <t xml:space="preserve">pfl-ai and cma (ima)</t>
  </si>
  <si>
    <t xml:space="preserve">Write "PFL-AI and CMA (IMA): how they differ and when each is worth it" for projectcontrolsinstitute.org (PCI AI - Project Controls Institute). Audience: project professionals weighing finance credentials. Length 1,800-2,400 words, British English. Primary keyword "pfl-ai and cma (ima)". Work in naturally where they fit: cma (ima) for project professionals, cma (ima) comparison.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</si>
  <si>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AB-00369</t>
  </si>
  <si>
    <t xml:space="preserve">PFL-AI and CIMA: how they differ and when each is worth it</t>
  </si>
  <si>
    <t xml:space="preserve">pfl-ai and cima</t>
  </si>
  <si>
    <t xml:space="preserve">Write "PFL-AI and CIMA: how they differ and when each is worth it" for projectcontrolsinstitute.org (PCI AI - Project Controls Institute). Audience: project professionals weighing finance credentials. Length 1,800-2,400 words, British English. Primary keyword "pfl-ai and cima". Work in naturally where they fit: cima for project professionals, cima comparison.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</si>
  <si>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AB-00370</t>
  </si>
  <si>
    <t xml:space="preserve">PFL-AI and FRM: how they differ and when each is worth it</t>
  </si>
  <si>
    <t xml:space="preserve">pfl-ai and frm</t>
  </si>
  <si>
    <t xml:space="preserve">Write "PFL-AI and FRM: how they differ and when each is worth it" for projectcontrolsinstitute.org (PCI AI - Project Controls Institute). Audience: project professionals weighing finance credentials. Length 1,800-2,400 words, British English. Primary keyword "pfl-ai and frm". Work in naturally where they fit: frm for project professionals, frm comparison.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</si>
  <si>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AB-00371</t>
  </si>
  <si>
    <t xml:space="preserve">PFL-AI and CIA: how they differ and when each is worth it</t>
  </si>
  <si>
    <t xml:space="preserve">pfl-ai and cia</t>
  </si>
  <si>
    <t xml:space="preserve">Write "PFL-AI and CIA: how they differ and when each is worth it" for projectcontrolsinstitute.org (PCI AI - Project Controls Institute). Audience: project professionals weighing finance credentials. Length 1,800-2,400 words, British English. Primary keyword "pfl-ai and cia". Work in naturally where they fit: cia for project professionals, cia comparison.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</si>
  <si>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AB-00372</t>
  </si>
  <si>
    <t xml:space="preserve">PFL-AI and CAIA: how they differ and when each is worth it</t>
  </si>
  <si>
    <t xml:space="preserve">pfl-ai and caia</t>
  </si>
  <si>
    <t xml:space="preserve">Write "PFL-AI and CAIA: how they differ and when each is worth it" for projectcontrolsinstitute.org (PCI AI - Project Controls Institute). Audience: project professionals weighing finance credentials. Length 1,800-2,400 words, British English. Primary keyword "pfl-ai and caia". Work in naturally where they fit: caia for project professionals, caia comparison.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</si>
  <si>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AB-00373</t>
  </si>
  <si>
    <t xml:space="preserve">PFL-AI and CTP: how they differ and when each is worth it</t>
  </si>
  <si>
    <t xml:space="preserve">pfl-ai and ctp</t>
  </si>
  <si>
    <t xml:space="preserve">Write "PFL-AI and CTP: how they differ and when each is worth it" for projectcontrolsinstitute.org (PCI AI - Project Controls Institute). Audience: project professionals weighing finance credentials. Length 1,800-2,400 words, British English. Primary keyword "pfl-ai and ctp". Work in naturally where they fit: ctp for project professionals, ctp comparison.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</si>
  <si>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AB-00374</t>
  </si>
  <si>
    <t xml:space="preserve">PML-AI vs PMP: which should you take?</t>
  </si>
  <si>
    <t xml:space="preserve">pml-ai vs pmp</t>
  </si>
  <si>
    <t xml:space="preserve">Write "PML-AI vs PMP: which should you take?" for projectcontrolsinstitute.org (PCI AI - Project Controls Institute). Audience: professionals choosing between certifications. Length 1,800-2,400 words, British English. Primary keyword "pml-ai vs pmp". Work in naturally where they fit: pmp alternative, pmp comparison.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</si>
  <si>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AB-00375</t>
  </si>
  <si>
    <t xml:space="preserve">PML-AI vs CAPM: which should you take?</t>
  </si>
  <si>
    <t xml:space="preserve">pml-ai vs capm</t>
  </si>
  <si>
    <t xml:space="preserve">Write "PML-AI vs CAPM: which should you take?" for projectcontrolsinstitute.org (PCI AI - Project Controls Institute). Audience: professionals choosing between certifications. Length 1,800-2,400 words, British English. Primary keyword "pml-ai vs capm". Work in naturally where they fit: capm alternative, capm comparison.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</si>
  <si>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AB-00376</t>
  </si>
  <si>
    <t xml:space="preserve">PML-AI vs PMI-SP: which should you take?</t>
  </si>
  <si>
    <t xml:space="preserve">pml-ai vs pmi-sp</t>
  </si>
  <si>
    <t xml:space="preserve">Write "PML-AI vs PMI-SP: which should you take?" for projectcontrolsinstitute.org (PCI AI - Project Controls Institute). Audience: professionals choosing between certifications. Length 1,800-2,400 words, British English. Primary keyword "pml-ai vs pmi-sp". Work in naturally where they fit: pmi-sp alternative, pmi-sp comparison.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</si>
  <si>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AB-00377</t>
  </si>
  <si>
    <t xml:space="preserve">PML-AI vs PMI-RMP: which should you take?</t>
  </si>
  <si>
    <t xml:space="preserve">pml-ai vs pmi-rmp</t>
  </si>
  <si>
    <t xml:space="preserve">Write "PML-AI vs PMI-RMP: which should you take?" for projectcontrolsinstitute.org (PCI AI - Project Controls Institute). Audience: professionals choosing between certifications. Length 1,800-2,400 words, British English. Primary keyword "pml-ai vs pmi-rmp". Work in naturally where they fit: pmi-rmp alternative, pmi-rmp comparison.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</si>
  <si>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AB-00378</t>
  </si>
  <si>
    <t xml:space="preserve">PML-AI vs PgMP: which should you take?</t>
  </si>
  <si>
    <t xml:space="preserve">pml-ai vs pgmp</t>
  </si>
  <si>
    <t xml:space="preserve">Write "PML-AI vs PgMP: which should you take?" for projectcontrolsinstitute.org (PCI AI - Project Controls Institute). Audience: professionals choosing between certifications. Length 1,800-2,400 words, British English. Primary keyword "pml-ai vs pgmp". Work in naturally where they fit: pgmp alternative, pgmp comparison.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</si>
  <si>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AB-00379</t>
  </si>
  <si>
    <t xml:space="preserve">PML-AI vs PRINCE2: which should you take?</t>
  </si>
  <si>
    <t xml:space="preserve">pml-ai vs prince2</t>
  </si>
  <si>
    <t xml:space="preserve">Write "PML-AI vs PRINCE2: which should you take?" for projectcontrolsinstitute.org (PCI AI - Project Controls Institute). Audience: professionals choosing between certifications. Length 1,800-2,400 words, British English. Primary keyword "pml-ai vs prince2". Work in naturally where they fit: prince2 alternative, prince2 comparison.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</si>
  <si>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AB-00380</t>
  </si>
  <si>
    <t xml:space="preserve">PML-AI vs PRINCE2 Agile: which should you take?</t>
  </si>
  <si>
    <t xml:space="preserve">pml-ai vs prince2 agile</t>
  </si>
  <si>
    <t xml:space="preserve">Write "PML-AI vs PRINCE2 Agile: which should you take?" for projectcontrolsinstitute.org (PCI AI - Project Controls Institute). Audience: professionals choosing between certifications. Length 1,800-2,400 words, British English. Primary keyword "pml-ai vs prince2 agile". Work in naturally where they fit: prince2 agile alternative, prince2 agile comparison.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</si>
  <si>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AB-00381</t>
  </si>
  <si>
    <t xml:space="preserve">PML-AI vs APM PMQ: which should you take?</t>
  </si>
  <si>
    <t xml:space="preserve">pml-ai vs apm pmq</t>
  </si>
  <si>
    <t xml:space="preserve">Write "PML-AI vs APM PMQ: which should you take?" for projectcontrolsinstitute.org (PCI AI - Project Controls Institute). Audience: professionals choosing between certifications. Length 1,800-2,400 words, British English. Primary keyword "pml-ai vs apm pmq". Work in naturally where they fit: apm pmq alternative, apm pmq comparison.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</si>
  <si>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AB-00382</t>
  </si>
  <si>
    <t xml:space="preserve">PML-AI vs AACE CCP: which should you take?</t>
  </si>
  <si>
    <t xml:space="preserve">pml-ai vs aace ccp</t>
  </si>
  <si>
    <t xml:space="preserve">Write "PML-AI vs AACE CCP: which should you take?" for projectcontrolsinstitute.org (PCI AI - Project Controls Institute). Audience: professionals choosing between certifications. Length 1,800-2,400 words, British English. Primary keyword "pml-ai vs aace ccp". Work in naturally where they fit: aace ccp alternative, aace ccp comparison.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</si>
  <si>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AB-00383</t>
  </si>
  <si>
    <t xml:space="preserve">PML-AI vs AACE PSP: which should you take?</t>
  </si>
  <si>
    <t xml:space="preserve">pml-ai vs aace psp</t>
  </si>
  <si>
    <t xml:space="preserve">Write "PML-AI vs AACE PSP: which should you take?" for projectcontrolsinstitute.org (PCI AI - Project Controls Institute). Audience: professionals choosing between certifications. Length 1,800-2,400 words, British English. Primary keyword "pml-ai vs aace psp". Work in naturally where they fit: aace psp alternative, aace psp comparison.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</si>
  <si>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AB-00384</t>
  </si>
  <si>
    <t xml:space="preserve">PML-AI vs AACE EVP: which should you take?</t>
  </si>
  <si>
    <t xml:space="preserve">pml-ai vs aace evp</t>
  </si>
  <si>
    <t xml:space="preserve">Write "PML-AI vs AACE EVP: which should you take?" for projectcontrolsinstitute.org (PCI AI - Project Controls Institute). Audience: professionals choosing between certifications. Length 1,800-2,400 words, British English. Primary keyword "pml-ai vs aace evp". Work in naturally where they fit: aace evp alternative, aace evp comparison.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</si>
  <si>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AB-00385</t>
  </si>
  <si>
    <t xml:space="preserve">PML-AI vs AACE CEP: which should you take?</t>
  </si>
  <si>
    <t xml:space="preserve">pml-ai vs aace cep</t>
  </si>
  <si>
    <t xml:space="preserve">Write "PML-AI vs AACE CEP: which should you take?" for projectcontrolsinstitute.org (PCI AI - Project Controls Institute). Audience: professionals choosing between certifications. Length 1,800-2,400 words, British English. Primary keyword "pml-ai vs aace cep". Work in naturally where they fit: aace cep alternative, aace cep comparison.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</si>
  <si>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AB-00386</t>
  </si>
  <si>
    <t xml:space="preserve">PML-AI vs AACE DRMP: which should you take?</t>
  </si>
  <si>
    <t xml:space="preserve">pml-ai vs aace drmp</t>
  </si>
  <si>
    <t xml:space="preserve">Write "PML-AI vs AACE DRMP: which should you take?" for projectcontrolsinstitute.org (PCI AI - Project Controls Institute). Audience: professionals choosing between certifications. Length 1,800-2,400 words, British English. Primary keyword "pml-ai vs aace drmp". Work in naturally where they fit: aace drmp alternative, aace drmp comparison.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</si>
  <si>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AB-00387</t>
  </si>
  <si>
    <t xml:space="preserve">PML-AI vs ECITB Project Controls: which should you take?</t>
  </si>
  <si>
    <t xml:space="preserve">pml-ai vs ecitb project controls</t>
  </si>
  <si>
    <t xml:space="preserve">Write "PML-AI vs ECITB Project Controls: which should you take?" for projectcontrolsinstitute.org (PCI AI - Project Controls Institute). Audience: professionals choosing between certifications. Length 1,800-2,400 words, British English. Primary keyword "pml-ai vs ecitb project controls". Work in naturally where they fit: ecitb project controls alternative, ecitb project controls comparison.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</si>
  <si>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AB-00388</t>
  </si>
  <si>
    <t xml:space="preserve">PML-AI vs MSP: which should you take?</t>
  </si>
  <si>
    <t xml:space="preserve">pml-ai vs msp</t>
  </si>
  <si>
    <t xml:space="preserve">Write "PML-AI vs MSP: which should you take?" for projectcontrolsinstitute.org (PCI AI - Project Controls Institute). Audience: professionals choosing between certifications. Length 1,800-2,400 words, British English. Primary keyword "pml-ai vs msp". Work in naturally where they fit: msp alternative, msp comparison.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</si>
  <si>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AB-00389</t>
  </si>
  <si>
    <t xml:space="preserve">PML-AI vs CIOB CMP: which should you take?</t>
  </si>
  <si>
    <t xml:space="preserve">pml-ai vs ciob cmp</t>
  </si>
  <si>
    <t xml:space="preserve">Write "PML-AI vs CIOB CMP: which should you take?" for projectcontrolsinstitute.org (PCI AI - Project Controls Institute). Audience: professionals choosing between certifications. Length 1,800-2,400 words, British English. Primary keyword "pml-ai vs ciob cmp". Work in naturally where they fit: ciob cmp alternative, ciob cmp comparison.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</si>
  <si>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AB-00390</t>
  </si>
  <si>
    <t xml:space="preserve">PML-AI vs RICS QS (MRICS): which should you take?</t>
  </si>
  <si>
    <t xml:space="preserve">pml-ai vs rics qs (mrics)</t>
  </si>
  <si>
    <t xml:space="preserve">Write "PML-AI vs RICS QS (MRICS): which should you take?" for projectcontrolsinstitute.org (PCI AI - Project Controls Institute). Audience: professionals choosing between certifications. Length 1,800-2,400 words, British English. Primary keyword "pml-ai vs rics qs (mrics)". Work in naturally where they fit: rics qs (mrics) alternative, rics qs (mrics) comparison.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</si>
  <si>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AB-00391</t>
  </si>
  <si>
    <t xml:space="preserve">PML-AI vs PMI-PMOCP: which should you take?</t>
  </si>
  <si>
    <t xml:space="preserve">pml-ai vs pmi-pmocp</t>
  </si>
  <si>
    <t xml:space="preserve">Write "PML-AI vs PMI-PMOCP: which should you take?" for projectcontrolsinstitute.org (PCI AI - Project Controls Institute). Audience: professionals choosing between certifications. Length 1,800-2,400 words, British English. Primary keyword "pml-ai vs pmi-pmocp". Work in naturally where they fit: pmi-pmocp alternative, pmi-pmocp comparison.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</si>
  <si>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AB-00392</t>
  </si>
  <si>
    <t xml:space="preserve">PML-AI vs PSM (Scrum): which should you take?</t>
  </si>
  <si>
    <t xml:space="preserve">pml-ai vs psm (scrum)</t>
  </si>
  <si>
    <t xml:space="preserve">Write "PML-AI vs PSM (Scrum): which should you take?" for projectcontrolsinstitute.org (PCI AI - Project Controls Institute). Audience: professionals choosing between certifications. Length 1,800-2,400 words, British English. Primary keyword "pml-ai vs psm (scrum)". Work in naturally where they fit: psm (scrum) alternative, psm (scrum) comparison.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</si>
  <si>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AB-00393</t>
  </si>
  <si>
    <t xml:space="preserve">PML-AI vs CSM (Scrum): which should you take?</t>
  </si>
  <si>
    <t xml:space="preserve">pml-ai vs csm (scrum)</t>
  </si>
  <si>
    <t xml:space="preserve">Write "PML-AI vs CSM (Scrum): which should you take?" for projectcontrolsinstitute.org (PCI AI - Project Controls Institute). Audience: professionals choosing between certifications. Length 1,800-2,400 words, British English. Primary keyword "pml-ai vs csm (scrum)". Work in naturally where they fit: csm (scrum) alternative, csm (scrum) comparison.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</si>
  <si>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AB-00394</t>
  </si>
  <si>
    <t xml:space="preserve">PML-AI vs SAFe Agilist: which should you take?</t>
  </si>
  <si>
    <t xml:space="preserve">pml-ai vs safe agilist</t>
  </si>
  <si>
    <t xml:space="preserve">Write "PML-AI vs SAFe Agilist: which should you take?" for projectcontrolsinstitute.org (PCI AI - Project Controls Institute). Audience: professionals choosing between certifications. Length 1,800-2,400 words, British English. Primary keyword "pml-ai vs safe agilist". Work in naturally where they fit: safe agilist alternative, safe agilist comparison.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</si>
  <si>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AB-00395</t>
  </si>
  <si>
    <t xml:space="preserve">PML-AI vs IPMA Level C/D: which should you take?</t>
  </si>
  <si>
    <t xml:space="preserve">pml-ai vs ipma level c/d</t>
  </si>
  <si>
    <t xml:space="preserve">Write "PML-AI vs IPMA Level C/D: which should you take?" for projectcontrolsinstitute.org (PCI AI - Project Controls Institute). Audience: professionals choosing between certifications. Length 1,800-2,400 words, British English. Primary keyword "pml-ai vs ipma level c/d". Work in naturally where they fit: ipma level c/d alternative, ipma level c/d comparison.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</si>
  <si>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AB-00396</t>
  </si>
  <si>
    <t xml:space="preserve">PML-AI and CFA: how they differ and when each is worth it</t>
  </si>
  <si>
    <t xml:space="preserve">pml-ai and cfa</t>
  </si>
  <si>
    <t xml:space="preserve">Write "PML-AI and CFA: how they differ and when each is worth it" for projectcontrolsinstitute.org (PCI AI - Project Controls Institute). Audience: project professionals weighing finance credentials. Length 1,800-2,400 words, British English. Primary keyword "pml-ai and cfa". Work in naturally where they fit: cfa for project professionals, cfa comparison.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</si>
  <si>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AB-00397</t>
  </si>
  <si>
    <t xml:space="preserve">PML-AI and CPA: how they differ and when each is worth it</t>
  </si>
  <si>
    <t xml:space="preserve">pml-ai and cpa</t>
  </si>
  <si>
    <t xml:space="preserve">Write "PML-AI and CPA: how they differ and when each is worth it" for projectcontrolsinstitute.org (PCI AI - Project Controls Institute). Audience: project professionals weighing finance credentials. Length 1,800-2,400 words, British English. Primary keyword "pml-ai and cpa". Work in naturally where they fit: cpa for project professionals, cpa comparison.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</si>
  <si>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AB-00398</t>
  </si>
  <si>
    <t xml:space="preserve">PML-AI and CA: how they differ and when each is worth it</t>
  </si>
  <si>
    <t xml:space="preserve">pml-ai and ca</t>
  </si>
  <si>
    <t xml:space="preserve">Write "PML-AI and CA: how they differ and when each is worth it" for projectcontrolsinstitute.org (PCI AI - Project Controls Institute). Audience: project professionals weighing finance credentials. Length 1,800-2,400 words, British English. Primary keyword "pml-ai and ca". Work in naturally where they fit: ca for project professionals, ca comparison.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</si>
  <si>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AB-00399</t>
  </si>
  <si>
    <t xml:space="preserve">PML-AI and ACCA: how they differ and when each is worth it</t>
  </si>
  <si>
    <t xml:space="preserve">pml-ai and acca</t>
  </si>
  <si>
    <t xml:space="preserve">Write "PML-AI and ACCA: how they differ and when each is worth it" for projectcontrolsinstitute.org (PCI AI - Project Controls Institute). Audience: project professionals weighing finance credentials. Length 1,800-2,400 words, British English. Primary keyword "pml-ai and acca". Work in naturally where they fit: acca for project professionals, acca comparison.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</si>
  <si>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AB-00400</t>
  </si>
  <si>
    <t xml:space="preserve">PML-AI and CMA (IMA): how they differ and when each is worth it</t>
  </si>
  <si>
    <t xml:space="preserve">pml-ai and cma (ima)</t>
  </si>
  <si>
    <t xml:space="preserve">Write "PML-AI and CMA (IMA): how they differ and when each is worth it" for projectcontrolsinstitute.org (PCI AI - Project Controls Institute). Audience: project professionals weighing finance credentials. Length 1,800-2,400 words, British English. Primary keyword "pml-ai and cma (ima)". Work in naturally where they fit: cma (ima) for project professionals, cma (ima) comparison.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</si>
  <si>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AB-00401</t>
  </si>
  <si>
    <t xml:space="preserve">PML-AI and CIMA: how they differ and when each is worth it</t>
  </si>
  <si>
    <t xml:space="preserve">pml-ai and cima</t>
  </si>
  <si>
    <t xml:space="preserve">Write "PML-AI and CIMA: how they differ and when each is worth it" for projectcontrolsinstitute.org (PCI AI - Project Controls Institute). Audience: project professionals weighing finance credentials. Length 1,800-2,400 words, British English. Primary keyword "pml-ai and cima". Work in naturally where they fit: cima for project professionals, cima comparison.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</si>
  <si>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AB-00402</t>
  </si>
  <si>
    <t xml:space="preserve">PML-AI and FRM: how they differ and when each is worth it</t>
  </si>
  <si>
    <t xml:space="preserve">pml-ai and frm</t>
  </si>
  <si>
    <t xml:space="preserve">Write "PML-AI and FRM: how they differ and when each is worth it" for projectcontrolsinstitute.org (PCI AI - Project Controls Institute). Audience: project professionals weighing finance credentials. Length 1,800-2,400 words, British English. Primary keyword "pml-ai and frm". Work in naturally where they fit: frm for project professionals, frm comparison.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</si>
  <si>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AB-00403</t>
  </si>
  <si>
    <t xml:space="preserve">PML-AI and CIA: how they differ and when each is worth it</t>
  </si>
  <si>
    <t xml:space="preserve">pml-ai and cia</t>
  </si>
  <si>
    <t xml:space="preserve">Write "PML-AI and CIA: how they differ and when each is worth it" for projectcontrolsinstitute.org (PCI AI - Project Controls Institute). Audience: project professionals weighing finance credentials. Length 1,800-2,400 words, British English. Primary keyword "pml-ai and cia". Work in naturally where they fit: cia for project professionals, cia comparison.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</si>
  <si>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AB-00404</t>
  </si>
  <si>
    <t xml:space="preserve">PML-AI and CAIA: how they differ and when each is worth it</t>
  </si>
  <si>
    <t xml:space="preserve">pml-ai and caia</t>
  </si>
  <si>
    <t xml:space="preserve">Write "PML-AI and CAIA: how they differ and when each is worth it" for projectcontrolsinstitute.org (PCI AI - Project Controls Institute). Audience: project professionals weighing finance credentials. Length 1,800-2,400 words, British English. Primary keyword "pml-ai and caia". Work in naturally where they fit: caia for project professionals, caia comparison.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</si>
  <si>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AB-00405</t>
  </si>
  <si>
    <t xml:space="preserve">PML-AI and CTP: how they differ and when each is worth it</t>
  </si>
  <si>
    <t xml:space="preserve">pml-ai and ctp</t>
  </si>
  <si>
    <t xml:space="preserve">Write "PML-AI and CTP: how they differ and when each is worth it" for projectcontrolsinstitute.org (PCI AI - Project Controls Institute). Audience: project professionals weighing finance credentials. Length 1,800-2,400 words, British English. Primary keyword "pml-ai and ctp". Work in naturally where they fit: ctp for project professionals, ctp comparison.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</si>
  <si>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AB-00406</t>
  </si>
  <si>
    <t xml:space="preserve">PMP vs PRINCE2: an honest comparison for project professionals</t>
  </si>
  <si>
    <t xml:space="preserve">pmp vs prince2</t>
  </si>
  <si>
    <t xml:space="preserve">pmp or prince2, prince2 difference</t>
  </si>
  <si>
    <t xml:space="preserve">Write "PMP vs PRINCE2: an honest comparison for project professionals" for projectcontrolsinstitute.org (PCI AI - Project Controls Institute). Audience: professionals choosing between certifications. Length 1,800-2,400 words, British English. Primary keyword "pmp vs prince2". Work in naturally where they fit: pmp or prince2, prince2 difference.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</si>
  <si>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AB-00407</t>
  </si>
  <si>
    <t xml:space="preserve">PMP vs CAPM: an honest comparison for project professionals</t>
  </si>
  <si>
    <t xml:space="preserve">pmp vs capm</t>
  </si>
  <si>
    <t xml:space="preserve">pmp or capm, capm difference</t>
  </si>
  <si>
    <t xml:space="preserve">Write "PMP vs CAPM: an honest comparison for project professionals" for projectcontrolsinstitute.org (PCI AI - Project Controls Institute). Audience: professionals choosing between certifications. Length 1,800-2,400 words, British English. Primary keyword "pmp vs capm". Work in naturally where they fit: pmp or capm, capm difference.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</si>
  <si>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AB-00408</t>
  </si>
  <si>
    <t xml:space="preserve">PMP vs AACE CCP: an honest comparison for project professionals</t>
  </si>
  <si>
    <t xml:space="preserve">pmp vs aace ccp</t>
  </si>
  <si>
    <t xml:space="preserve">pmp or aace ccp, aace ccp difference</t>
  </si>
  <si>
    <t xml:space="preserve">Write "PMP vs AACE CCP: an honest comparison for project professionals" for projectcontrolsinstitute.org (PCI AI - Project Controls Institute). Audience: professionals choosing between certifications. Length 1,800-2,400 words, British English. Primary keyword "pmp vs aace ccp". Work in naturally where they fit: pmp or aace ccp, aace ccp difference.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</si>
  <si>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AB-00409</t>
  </si>
  <si>
    <t xml:space="preserve">PMP vs PMI-SP: an honest comparison for project professionals</t>
  </si>
  <si>
    <t xml:space="preserve">pmp vs pmi-sp</t>
  </si>
  <si>
    <t xml:space="preserve">pmp or pmi-sp, pmi-sp difference</t>
  </si>
  <si>
    <t xml:space="preserve">Write "PMP vs PMI-SP: an honest comparison for project professionals" for projectcontrolsinstitute.org (PCI AI - Project Controls Institute). Audience: professionals choosing between certifications. Length 1,800-2,400 words, British English. Primary keyword "pmp vs pmi-sp". Work in naturally where they fit: pmp or pmi-sp, pmi-sp difference.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</si>
  <si>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AB-00410</t>
  </si>
  <si>
    <t xml:space="preserve">PMP vs CFA: an honest comparison for project professionals</t>
  </si>
  <si>
    <t xml:space="preserve">pmp vs cfa</t>
  </si>
  <si>
    <t xml:space="preserve">pmp or cfa, cfa difference</t>
  </si>
  <si>
    <t xml:space="preserve">Write "PMP vs CFA: an honest comparison for project professionals" for projectcontrolsinstitute.org (PCI AI - Project Controls Institute). Audience: professionals choosing between certifications. Length 1,800-2,400 words, British English. Primary keyword "pmp vs cfa". Work in naturally where they fit: pmp or cfa, cfa difference.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</si>
  <si>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AB-00411</t>
  </si>
  <si>
    <t xml:space="preserve">PMP vs CMA (IMA): an honest comparison for project professionals</t>
  </si>
  <si>
    <t xml:space="preserve">pmp vs cma (ima)</t>
  </si>
  <si>
    <t xml:space="preserve">pmp or cma (ima), cma (ima) difference</t>
  </si>
  <si>
    <t xml:space="preserve">Write "PMP vs CMA (IMA): an honest comparison for project professionals" for projectcontrolsinstitute.org (PCI AI - Project Controls Institute). Audience: professionals choosing between certifications. Length 1,800-2,400 words, British English. Primary keyword "pmp vs cma (ima)". Work in naturally where they fit: pmp or cma (ima), cma (ima) difference.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</si>
  <si>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AB-00412</t>
  </si>
  <si>
    <t xml:space="preserve">PMP vs MBA: an honest comparison for project professionals</t>
  </si>
  <si>
    <t xml:space="preserve">pmp vs mba</t>
  </si>
  <si>
    <t xml:space="preserve">pmp or mba, mba difference</t>
  </si>
  <si>
    <t xml:space="preserve">Write "PMP vs MBA: an honest comparison for project professionals" for projectcontrolsinstitute.org (PCI AI - Project Controls Institute). Audience: professionals choosing between certifications. Length 1,800-2,400 words, British English. Primary keyword "pmp vs mba". Work in naturally where they fit: pmp or mba, mba difference.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</si>
  <si>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AB-00413</t>
  </si>
  <si>
    <t xml:space="preserve">PMI-SP vs AACE PSP: an honest comparison for project professionals</t>
  </si>
  <si>
    <t xml:space="preserve">pmi-sp or aace psp, aace psp difference</t>
  </si>
  <si>
    <t xml:space="preserve">Write "PMI-SP vs AACE PSP: an honest comparison for project professionals" for projectcontrolsinstitute.org (PCI AI - Project Controls Institute). Audience: professionals choosing between certifications. Length 1,800-2,400 words, British English. Primary keyword "pmi-sp vs aace psp". Work in naturally where they fit: pmi-sp or aace psp, aace psp difference.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</si>
  <si>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AB-00414</t>
  </si>
  <si>
    <t xml:space="preserve">AACE CCP vs AACE CEP: an honest comparison for project professionals</t>
  </si>
  <si>
    <t xml:space="preserve">aace ccp vs aace cep</t>
  </si>
  <si>
    <t xml:space="preserve">aace ccp or aace cep, aace cep difference</t>
  </si>
  <si>
    <t xml:space="preserve">Write "AACE CCP vs AACE CEP: an honest comparison for project professionals" for projectcontrolsinstitute.org (PCI AI - Project Controls Institute). Audience: professionals choosing between certifications. Length 1,800-2,400 words, British English. Primary keyword "aace ccp vs aace cep". Work in naturally where they fit: aace ccp or aace cep, aace cep difference.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</si>
  <si>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AB-00415</t>
  </si>
  <si>
    <t xml:space="preserve">AACE CCP vs RICS QS (MRICS): an honest comparison for project professionals</t>
  </si>
  <si>
    <t xml:space="preserve">aace ccp vs rics qs (mrics)</t>
  </si>
  <si>
    <t xml:space="preserve">aace ccp or rics qs (mrics), rics qs (mrics) difference</t>
  </si>
  <si>
    <t xml:space="preserve">Write "AACE CCP vs RICS QS (MRICS): an honest comparison for project professionals" for projectcontrolsinstitute.org (PCI AI - Project Controls Institute). Audience: professionals choosing between certifications. Length 1,800-2,400 words, British English. Primary keyword "aace ccp vs rics qs (mrics)". Work in naturally where they fit: aace ccp or rics qs (mrics), rics qs (mrics) difference.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</si>
  <si>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AB-00416</t>
  </si>
  <si>
    <t xml:space="preserve">AACE PSP vs PRINCE2: an honest comparison for project professionals</t>
  </si>
  <si>
    <t xml:space="preserve">aace psp vs prince2</t>
  </si>
  <si>
    <t xml:space="preserve">aace psp or prince2, prince2 difference</t>
  </si>
  <si>
    <t xml:space="preserve">Write "AACE PSP vs PRINCE2: an honest comparison for project professionals" for projectcontrolsinstitute.org (PCI AI - Project Controls Institute). Audience: professionals choosing between certifications. Length 1,800-2,400 words, British English. Primary keyword "aace psp vs prince2". Work in naturally where they fit: aace psp or prince2, prince2 difference.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</si>
  <si>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AB-00417</t>
  </si>
  <si>
    <t xml:space="preserve">PRINCE2 vs APM PMQ: an honest comparison for project professionals</t>
  </si>
  <si>
    <t xml:space="preserve">prince2 vs apm pmq</t>
  </si>
  <si>
    <t xml:space="preserve">prince2 or apm pmq, apm pmq difference</t>
  </si>
  <si>
    <t xml:space="preserve">Write "PRINCE2 vs APM PMQ: an honest comparison for project professionals" for projectcontrolsinstitute.org (PCI AI - Project Controls Institute). Audience: professionals choosing between certifications. Length 1,800-2,400 words, British English. Primary keyword "prince2 vs apm pmq". Work in naturally where they fit: prince2 or apm pmq, apm pmq difference.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</si>
  <si>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AB-00418</t>
  </si>
  <si>
    <t xml:space="preserve">CFA vs FRM: an honest comparison for project professionals</t>
  </si>
  <si>
    <t xml:space="preserve">cfa vs frm</t>
  </si>
  <si>
    <t xml:space="preserve">cfa or frm, frm difference</t>
  </si>
  <si>
    <t xml:space="preserve">Write "CFA vs FRM: an honest comparison for project professionals" for projectcontrolsinstitute.org (PCI AI - Project Controls Institute). Audience: professionals choosing between certifications. Length 1,800-2,400 words, British English. Primary keyword "cfa vs frm". Work in naturally where they fit: cfa or frm, frm difference.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</si>
  <si>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AB-00419</t>
  </si>
  <si>
    <t xml:space="preserve">CFA vs CPA: an honest comparison for project professionals</t>
  </si>
  <si>
    <t xml:space="preserve">cfa vs cpa</t>
  </si>
  <si>
    <t xml:space="preserve">cfa or cpa, cpa difference</t>
  </si>
  <si>
    <t xml:space="preserve">Write "CFA vs CPA: an honest comparison for project professionals" for projectcontrolsinstitute.org (PCI AI - Project Controls Institute). Audience: professionals choosing between certifications. Length 1,800-2,400 words, British English. Primary keyword "cfa vs cpa". Work in naturally where they fit: cfa or cpa, cpa difference.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</si>
  <si>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AB-00420</t>
  </si>
  <si>
    <t xml:space="preserve">CFA vs ACCA: an honest comparison for project professionals</t>
  </si>
  <si>
    <t xml:space="preserve">cfa vs acca</t>
  </si>
  <si>
    <t xml:space="preserve">cfa or acca, acca difference</t>
  </si>
  <si>
    <t xml:space="preserve">Write "CFA vs ACCA: an honest comparison for project professionals" for projectcontrolsinstitute.org (PCI AI - Project Controls Institute). Audience: professionals choosing between certifications. Length 1,800-2,400 words, British English. Primary keyword "cfa vs acca". Work in naturally where they fit: cfa or acca, acca difference.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</si>
  <si>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AB-00421</t>
  </si>
  <si>
    <t xml:space="preserve">CFA vs CAIA: an honest comparison for project professionals</t>
  </si>
  <si>
    <t xml:space="preserve">cfa vs caia</t>
  </si>
  <si>
    <t xml:space="preserve">cfa or caia, caia difference</t>
  </si>
  <si>
    <t xml:space="preserve">Write "CFA vs CAIA: an honest comparison for project professionals" for projectcontrolsinstitute.org (PCI AI - Project Controls Institute). Audience: professionals choosing between certifications. Length 1,800-2,400 words, British English. Primary keyword "cfa vs caia". Work in naturally where they fit: cfa or caia, caia difference.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</si>
  <si>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AB-00422</t>
  </si>
  <si>
    <t xml:space="preserve">ACCA vs CPA: an honest comparison for project professionals</t>
  </si>
  <si>
    <t xml:space="preserve">acca vs cpa</t>
  </si>
  <si>
    <t xml:space="preserve">acca or cpa, cpa difference</t>
  </si>
  <si>
    <t xml:space="preserve">Write "ACCA vs CPA: an honest comparison for project professionals" for projectcontrolsinstitute.org (PCI AI - Project Controls Institute). Audience: professionals choosing between certifications. Length 1,800-2,400 words, British English. Primary keyword "acca vs cpa". Work in naturally where they fit: acca or cpa, cpa difference.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</si>
  <si>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AB-00423</t>
  </si>
  <si>
    <t xml:space="preserve">ACCA vs CIMA: an honest comparison for project professionals</t>
  </si>
  <si>
    <t xml:space="preserve">acca vs cima</t>
  </si>
  <si>
    <t xml:space="preserve">acca or cima, cima difference</t>
  </si>
  <si>
    <t xml:space="preserve">Write "ACCA vs CIMA: an honest comparison for project professionals" for projectcontrolsinstitute.org (PCI AI - Project Controls Institute). Audience: professionals choosing between certifications. Length 1,800-2,400 words, British English. Primary keyword "acca vs cima". Work in naturally where they fit: acca or cima, cima difference.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</si>
  <si>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AB-00424</t>
  </si>
  <si>
    <t xml:space="preserve">ACCA vs CA: an honest comparison for project professionals</t>
  </si>
  <si>
    <t xml:space="preserve">acca vs ca</t>
  </si>
  <si>
    <t xml:space="preserve">acca or ca, ca difference</t>
  </si>
  <si>
    <t xml:space="preserve">Write "ACCA vs CA: an honest comparison for project professionals" for projectcontrolsinstitute.org (PCI AI - Project Controls Institute). Audience: professionals choosing between certifications. Length 1,800-2,400 words, British English. Primary keyword "acca vs ca". Work in naturally where they fit: acca or ca, ca difference.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</si>
  <si>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AB-00425</t>
  </si>
  <si>
    <t xml:space="preserve">CMA (IMA) vs CIMA: an honest comparison for project professionals</t>
  </si>
  <si>
    <t xml:space="preserve">cma (ima) vs cima</t>
  </si>
  <si>
    <t xml:space="preserve">cma (ima) or cima, cima difference</t>
  </si>
  <si>
    <t xml:space="preserve">Write "CMA (IMA) vs CIMA: an honest comparison for project professionals" for projectcontrolsinstitute.org (PCI AI - Project Controls Institute). Audience: professionals choosing between certifications. Length 1,800-2,400 words, British English. Primary keyword "cma (ima) vs cima". Work in naturally where they fit: cma (ima) or cima, cima difference.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</si>
  <si>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AB-00426</t>
  </si>
  <si>
    <t xml:space="preserve">CMA (IMA) vs CPA: an honest comparison for project professionals</t>
  </si>
  <si>
    <t xml:space="preserve">cma (ima) vs cpa</t>
  </si>
  <si>
    <t xml:space="preserve">cma (ima) or cpa, cpa difference</t>
  </si>
  <si>
    <t xml:space="preserve">Write "CMA (IMA) vs CPA: an honest comparison for project professionals" for projectcontrolsinstitute.org (PCI AI - Project Controls Institute). Audience: professionals choosing between certifications. Length 1,800-2,400 words, British English. Primary keyword "cma (ima) vs cpa". Work in naturally where they fit: cma (ima) or cpa, cpa difference.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</si>
  <si>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AB-00427</t>
  </si>
  <si>
    <t xml:space="preserve">CIA vs CPA: an honest comparison for project professionals</t>
  </si>
  <si>
    <t xml:space="preserve">cia vs cpa</t>
  </si>
  <si>
    <t xml:space="preserve">cia or cpa, cpa difference</t>
  </si>
  <si>
    <t xml:space="preserve">Write "CIA vs CPA: an honest comparison for project professionals" for projectcontrolsinstitute.org (PCI AI - Project Controls Institute). Audience: professionals choosing between certifications. Length 1,800-2,400 words, British English. Primary keyword "cia vs cpa". Work in naturally where they fit: cia or cpa, cpa difference.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</si>
  <si>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AB-00428</t>
  </si>
  <si>
    <t xml:space="preserve">FRM vs PRM: an honest comparison for project professionals</t>
  </si>
  <si>
    <t xml:space="preserve">frm vs prm</t>
  </si>
  <si>
    <t xml:space="preserve">frm or prm, prm difference</t>
  </si>
  <si>
    <t xml:space="preserve">Write "FRM vs PRM: an honest comparison for project professionals" for projectcontrolsinstitute.org (PCI AI - Project Controls Institute). Audience: professionals choosing between certifications. Length 1,800-2,400 words, British English. Primary keyword "frm vs prm". Work in naturally where they fit: frm or prm, prm difference.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</si>
  <si>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AB-00429</t>
  </si>
  <si>
    <t xml:space="preserve">CIMA vs CGMA: an honest comparison for project professionals</t>
  </si>
  <si>
    <t xml:space="preserve">cima vs cgma</t>
  </si>
  <si>
    <t xml:space="preserve">cima or cgma, cgma difference</t>
  </si>
  <si>
    <t xml:space="preserve">Write "CIMA vs CGMA: an honest comparison for project professionals" for projectcontrolsinstitute.org (PCI AI - Project Controls Institute). Audience: professionals choosing between certifications. Length 1,800-2,400 words, British English. Primary keyword "cima vs cgma". Work in naturally where they fit: cima or cgma, cgma difference.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</si>
  <si>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AB-00430</t>
  </si>
  <si>
    <t xml:space="preserve">PgMP vs PfMP: an honest comparison for project professionals</t>
  </si>
  <si>
    <t xml:space="preserve">pgmp vs pfmp</t>
  </si>
  <si>
    <t xml:space="preserve">pgmp or pfmp, pfmp difference</t>
  </si>
  <si>
    <t xml:space="preserve">Write "PgMP vs PfMP: an honest comparison for project professionals" for projectcontrolsinstitute.org (PCI AI - Project Controls Institute). Audience: professionals choosing between certifications. Length 1,800-2,400 words, British English. Primary keyword "pgmp vs pfmp". Work in naturally where they fit: pgmp or pfmp, pfmp difference.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</si>
  <si>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AB-00431</t>
  </si>
  <si>
    <t xml:space="preserve">PSM (Scrum) vs CSM (Scrum): an honest comparison for project professionals</t>
  </si>
  <si>
    <t xml:space="preserve">psm (scrum) vs csm (scrum)</t>
  </si>
  <si>
    <t xml:space="preserve">psm (scrum) or csm (scrum), csm (scrum) difference</t>
  </si>
  <si>
    <t xml:space="preserve">Write "PSM (Scrum) vs CSM (Scrum): an honest comparison for project professionals" for projectcontrolsinstitute.org (PCI AI - Project Controls Institute). Audience: professionals choosing between certifications. Length 1,800-2,400 words, British English. Primary keyword "psm (scrum) vs csm (scrum)". Work in naturally where they fit: psm (scrum) or csm (scrum), csm (scrum) difference.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</si>
  <si>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AB-00432</t>
  </si>
  <si>
    <t xml:space="preserve">PRINCE2 vs SAFe Agilist: an honest comparison for project professionals</t>
  </si>
  <si>
    <t xml:space="preserve">prince2 vs safe agilist</t>
  </si>
  <si>
    <t xml:space="preserve">prince2 or safe agilist, safe agilist difference</t>
  </si>
  <si>
    <t xml:space="preserve">Write "PRINCE2 vs SAFe Agilist: an honest comparison for project professionals" for projectcontrolsinstitute.org (PCI AI - Project Controls Institute). Audience: professionals choosing between certifications. Length 1,800-2,400 words, British English. Primary keyword "prince2 vs safe agilist". Work in naturally where they fit: prince2 or safe agilist, safe agilist difference.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</si>
  <si>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AB-00433</t>
  </si>
  <si>
    <t xml:space="preserve">ECITB Project Controls vs AACE CCP: an honest comparison for project professionals</t>
  </si>
  <si>
    <t xml:space="preserve">ecitb project controls vs aace ccp</t>
  </si>
  <si>
    <t xml:space="preserve">ecitb project controls or aace ccp, aace ccp difference</t>
  </si>
  <si>
    <t xml:space="preserve">Write "ECITB Project Controls vs AACE CCP: an honest comparison for project professionals" for projectcontrolsinstitute.org (PCI AI - Project Controls Institute). Audience: professionals choosing between certifications. Length 1,800-2,400 words, British English. Primary keyword "ecitb project controls vs aace ccp". Work in naturally where they fit: ecitb project controls or aace ccp, aace ccp difference.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</si>
  <si>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AB-00434</t>
  </si>
  <si>
    <t xml:space="preserve">APM PMQ vs PMP: an honest comparison for project professionals</t>
  </si>
  <si>
    <t xml:space="preserve">apm pmq vs pmp</t>
  </si>
  <si>
    <t xml:space="preserve">apm pmq or pmp, pmp difference</t>
  </si>
  <si>
    <t xml:space="preserve">Write "APM PMQ vs PMP: an honest comparison for project professionals" for projectcontrolsinstitute.org (PCI AI - Project Controls Institute). Audience: professionals choosing between certifications. Length 1,800-2,400 words, British English. Primary keyword "apm pmq vs pmp". Work in naturally where they fit: apm pmq or pmp, pmp difference.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</si>
  <si>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AB-00435</t>
  </si>
  <si>
    <t xml:space="preserve">CAPM vs PRINCE2 Foundation: an honest comparison for project professionals</t>
  </si>
  <si>
    <t xml:space="preserve">capm vs prince2 foundation</t>
  </si>
  <si>
    <t xml:space="preserve">capm or prince2 foundation, prince2 foundation difference</t>
  </si>
  <si>
    <t xml:space="preserve">Write "CAPM vs PRINCE2 Foundation: an honest comparison for project professionals" for projectcontrolsinstitute.org (PCI AI - Project Controls Institute). Audience: professionals choosing between certifications. Length 1,800-2,400 words, British English. Primary keyword "capm vs prince2 foundation". Work in naturally where they fit: capm or prince2 foundation, prince2 foundation difference.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</si>
  <si>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AB-00436</t>
  </si>
  <si>
    <t xml:space="preserve">The best project controls certifications, honestly ranked</t>
  </si>
  <si>
    <t xml:space="preserve">the best project controls certifications</t>
  </si>
  <si>
    <t xml:space="preserve">Write "The best project controls certifications, honestly ranked" for projectcontrolsinstitute.org (PCI AI - Project Controls Institute). Audience: professionals choosing between certifications. Length 1,800-2,400 words, British English. Primary keyword "the best project controls certifications". Work in naturally where they fit: the best project controls certifications.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</si>
  <si>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AB-00437</t>
  </si>
  <si>
    <t xml:space="preserve">The best certifications for planning engineers</t>
  </si>
  <si>
    <t xml:space="preserve">the best certifications for planning</t>
  </si>
  <si>
    <t xml:space="preserve">Write "The best certifications for planning engineers" for projectcontrolsinstitute.org (PCI AI - Project Controls Institute). Audience: professionals choosing between certifications. Length 1,800-2,400 words, British English. Primary keyword "the best certifications for planning". Work in naturally where they fit: the best certifications for planning.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</si>
  <si>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AB-00438</t>
  </si>
  <si>
    <t xml:space="preserve">The best certifications for cost engineers and estimators</t>
  </si>
  <si>
    <t xml:space="preserve">the best certifications for cost</t>
  </si>
  <si>
    <t xml:space="preserve">Write "The best certifications for cost engineers and estimators" for projectcontrolsinstitute.org (PCI AI - Project Controls Institute). Audience: professionals choosing between certifications. Length 1,800-2,400 words, British English. Primary keyword "the best certifications for cost". Work in naturally where they fit: the best certifications for cost.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</si>
  <si>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AB-00439</t>
  </si>
  <si>
    <t xml:space="preserve">The best certifications for quantity surveyors moving into controls</t>
  </si>
  <si>
    <t xml:space="preserve">the best certifications for quantity</t>
  </si>
  <si>
    <t xml:space="preserve">Write "The best certifications for quantity surveyors moving into controls" for projectcontrolsinstitute.org (PCI AI - Project Controls Institute). Audience: professionals choosing between certifications. Length 1,800-2,400 words, British English. Primary keyword "the best certifications for quantity". Work in naturally where they fit: the best certifications for quantity.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</si>
  <si>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AB-00440</t>
  </si>
  <si>
    <t xml:space="preserve">The best finance certifications for project professionals</t>
  </si>
  <si>
    <t xml:space="preserve">the best finance certifications for</t>
  </si>
  <si>
    <t xml:space="preserve">Write "The best finance certifications for project professionals" for projectcontrolsinstitute.org (PCI AI - Project Controls Institute). Audience: professionals choosing between certifications. Length 1,800-2,400 words, British English. Primary keyword "the best finance certifications for". Work in naturally where they fit: the best finance certifications for.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</si>
  <si>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AB-00441</t>
  </si>
  <si>
    <t xml:space="preserve">The best entry-level project management certifications</t>
  </si>
  <si>
    <t xml:space="preserve">the best entry-level project management</t>
  </si>
  <si>
    <t xml:space="preserve">Write "The best entry-level project management certifications" for projectcontrolsinstitute.org (PCI AI - Project Controls Institute). Audience: professionals choosing between certifications. Length 1,800-2,400 words, British English. Primary keyword "the best entry-level project management". Work in naturally where they fit: the best entry-level project management.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</si>
  <si>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AB-00442</t>
  </si>
  <si>
    <t xml:space="preserve">The best risk management certifications for project people</t>
  </si>
  <si>
    <t xml:space="preserve">the best risk management certifications</t>
  </si>
  <si>
    <t xml:space="preserve">Write "The best risk management certifications for project people" for projectcontrolsinstitute.org (PCI AI - Project Controls Institute). Audience: professionals choosing between certifications. Length 1,800-2,400 words, British English. Primary keyword "the best risk management certifications". Work in naturally where they fit: the best risk management certifications.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</si>
  <si>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AB-00443</t>
  </si>
  <si>
    <t xml:space="preserve">The best scheduling certifications compared</t>
  </si>
  <si>
    <t xml:space="preserve">the best scheduling certifications compared</t>
  </si>
  <si>
    <t xml:space="preserve">Write "The best scheduling certifications compared" for projectcontrolsinstitute.org (PCI AI - Project Controls Institute). Audience: professionals choosing between certifications. Length 1,800-2,400 words, British English. Primary keyword "the best scheduling certifications compared". Work in naturally where they fit: the best scheduling certifications compared.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</si>
  <si>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AB-00444</t>
  </si>
  <si>
    <t xml:space="preserve">Certification stacking: which combinations employers actually reward</t>
  </si>
  <si>
    <t xml:space="preserve">certification stacking which combinations employers</t>
  </si>
  <si>
    <t xml:space="preserve">Write "Certification stacking: which combinations employers actually reward" for projectcontrolsinstitute.org (PCI AI - Project Controls Institute). Audience: professionals choosing between certifications. Length 1,800-2,400 words, British English. Primary keyword "certification stacking which combinations employers". Work in naturally where they fit: certification stacking which combinations employers.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</si>
  <si>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AB-00445</t>
  </si>
  <si>
    <t xml:space="preserve">Certification costs compared: every major PM and controls credential</t>
  </si>
  <si>
    <t xml:space="preserve">certification costs compared every major</t>
  </si>
  <si>
    <t xml:space="preserve">Write "Certification costs compared: every major PM and controls credential" for projectcontrolsinstitute.org (PCI AI - Project Controls Institute). Audience: professionals choosing between certifications. Length 1,800-2,400 words, British English. Primary keyword "certification costs compared every major". Work in naturally where they fit: certification costs compared every major.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</si>
  <si>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AB-00446</t>
  </si>
  <si>
    <t xml:space="preserve">Certification renewal rules compared: CPD, PDUs and recertification</t>
  </si>
  <si>
    <t xml:space="preserve">certification renewal rules compared cpd</t>
  </si>
  <si>
    <t xml:space="preserve">Write "Certification renewal rules compared: CPD, PDUs and recertification" for projectcontrolsinstitute.org (PCI AI - Project Controls Institute). Audience: professionals choosing between certifications. Length 1,800-2,400 words, British English. Primary keyword "certification renewal rules compared cpd". Work in naturally where they fit: certification renewal rules compared cpd.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</si>
  <si>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AB-00447</t>
  </si>
  <si>
    <t xml:space="preserve">Which certification first? A decision tree for project controls careers</t>
  </si>
  <si>
    <t xml:space="preserve">which certification first a decision</t>
  </si>
  <si>
    <t xml:space="preserve">Write "Which certification first? A decision tree for project controls careers" for projectcontrolsinstitute.org (PCI AI - Project Controls Institute). Audience: professionals choosing between certifications. Length 1,800-2,400 words, British English. Primary keyword "which certification first a decision". Work in naturally where they fit: which certification first a decision.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</si>
  <si>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AB-00448</t>
  </si>
  <si>
    <t xml:space="preserve">Do certifications raise salaries? The evidence by credential</t>
  </si>
  <si>
    <t xml:space="preserve">do certifications raise salaries the</t>
  </si>
  <si>
    <t xml:space="preserve">Write "Do certifications raise salaries? The evidence by credential" for projectcontrolsinstitute.org (PCI AI - Project Controls Institute). Audience: professionals choosing between certifications. Length 1,800-2,400 words, British English. Primary keyword "do certifications raise salaries the". Work in naturally where they fit: do certifications raise salaries the.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</si>
  <si>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AB-00449</t>
  </si>
  <si>
    <t xml:space="preserve">Online vs exam-centre certification: formats compared</t>
  </si>
  <si>
    <t xml:space="preserve">online vs exam-centre certification formats</t>
  </si>
  <si>
    <t xml:space="preserve">Write "Online vs exam-centre certification: formats compared" for projectcontrolsinstitute.org (PCI AI - Project Controls Institute). Audience: professionals choosing between certifications. Length 1,800-2,400 words, British English. Primary keyword "online vs exam-centre certification formats". Work in naturally where they fit: online vs exam-centre certification formats.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</si>
  <si>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AB-00450</t>
  </si>
  <si>
    <t xml:space="preserve">University degree vs professional certification for project controls</t>
  </si>
  <si>
    <t xml:space="preserve">university degree vs professional certification</t>
  </si>
  <si>
    <t xml:space="preserve">Write "University degree vs professional certification for project controls" for projectcontrolsinstitute.org (PCI AI - Project Controls Institute). Audience: professionals choosing between certifications. Length 1,800-2,400 words, British English. Primary keyword "university degree vs professional certification". Work in naturally where they fit: university degree vs professional certification.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</si>
  <si>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AB-00451</t>
  </si>
  <si>
    <t xml:space="preserve">What is earned value management? Definition, examples and why it matters</t>
  </si>
  <si>
    <t xml:space="preserve">earned value management</t>
  </si>
  <si>
    <t xml:space="preserve">earned value management definition, earned value management meaning, earned value management in project management</t>
  </si>
  <si>
    <t xml:space="preserve">Write "What is earned value management? Definition, examples and why it matters" for projectcontrolsinstitute.org (PCI AI - Project Controls Institute). Audience: planners, cost engineers and PMO analysts. Length 800-1,200 words, British English. Primary keyword "earned value management". Work in naturally where they fit: earned value management definition, earned value management meaning, earned value management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</si>
  <si>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AB-00452</t>
  </si>
  <si>
    <t xml:space="preserve">How to manage earned value: a step-by-step guide</t>
  </si>
  <si>
    <t xml:space="preserve">how to earned value management</t>
  </si>
  <si>
    <t xml:space="preserve">earned value management steps, earned value management process, earned value management best practices</t>
  </si>
  <si>
    <t xml:space="preserve">Write "How to manage earned value: a step-by-step guide" for projectcontrolsinstitute.org (PCI AI - Project Controls Institute). Audience: planners, cost engineers and PMO analysts. Length 1,200-1,800 words, British English. Primary keyword "how to earned value management". Work in naturally where they fit: earned value management steps, earned value management process, earned value management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</si>
  <si>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AB-00453</t>
  </si>
  <si>
    <t xml:space="preserve">Earned value management checklist: what good looks like</t>
  </si>
  <si>
    <t xml:space="preserve">earned value management checklist</t>
  </si>
  <si>
    <t xml:space="preserve">earned value management template, earned value management review</t>
  </si>
  <si>
    <t xml:space="preserve">Write "Earned value management checklist: what good looks like" for projectcontrolsinstitute.org (PCI AI - Project Controls Institute). Audience: planners, cost engineers and PMO analysts. Length 1,000-1,500 words, British English. Primary keyword "earned value management checklist". Work in naturally where they fit: earned value management template, earned value management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</si>
  <si>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AB-00454</t>
  </si>
  <si>
    <t xml:space="preserve">Earned value management KPIs: measuring whether it is working</t>
  </si>
  <si>
    <t xml:space="preserve">earned value management kpis</t>
  </si>
  <si>
    <t xml:space="preserve">earned value management metrics, measure earned value management</t>
  </si>
  <si>
    <t xml:space="preserve">Write "Earned value management KPIs: measuring whether it is working" for projectcontrolsinstitute.org (PCI AI - Project Controls Institute). Audience: planners, cost engineers and PMO analysts. Length 1,200-1,800 words, British English. Primary keyword "earned value management kpis". Work in naturally where they fit: earned value management metrics, measure earned value management.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</si>
  <si>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AB-00455</t>
  </si>
  <si>
    <t xml:space="preserve">What is planned value (PV)? Definition, examples and why it matters</t>
  </si>
  <si>
    <t xml:space="preserve">planned value</t>
  </si>
  <si>
    <t xml:space="preserve">planned value definition, planned value meaning, planned value in project management</t>
  </si>
  <si>
    <t xml:space="preserve">Write "What is planned value (PV)? Definition, examples and why it matters" for projectcontrolsinstitute.org (PCI AI - Project Controls Institute). Audience: planners, cost engineers and PMO analysts. Length 800-1,200 words, British English. Primary keyword "planned value". Work in naturally where they fit: planned value definition, planned value meaning, planned value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</si>
  <si>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AB-00456</t>
  </si>
  <si>
    <t xml:space="preserve">How to calculate planned value (PV): formula, worked example and Excel steps</t>
  </si>
  <si>
    <t xml:space="preserve">planned value formula</t>
  </si>
  <si>
    <t xml:space="preserve">how to calculate planned value, planned value example, planned value in excel</t>
  </si>
  <si>
    <t xml:space="preserve">Write "How to calculate planned value (PV): formula, worked example and Excel steps" for projectcontrolsinstitute.org (PCI AI - Project Controls Institute). Audience: planners, cost engineers and PMO analysts. Length 1,200-1,800 words, British English. Primary keyword "planned value formula". Work in naturally where they fit: how to calculate planned value, planned value example, planned value in excel.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</si>
  <si>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AB-00457</t>
  </si>
  <si>
    <t xml:space="preserve">Planned value (PV): a worked example from a real project</t>
  </si>
  <si>
    <t xml:space="preserve">planned value example</t>
  </si>
  <si>
    <t xml:space="preserve">planned value calculation, planned value interpretation</t>
  </si>
  <si>
    <t xml:space="preserve">Write "Planned value (PV): a worked example from a real project" for projectcontrolsinstitute.org (PCI AI - Project Controls Institute). Audience: planners, cost engineers and PMO analysts. Length 1,200-1,800 words, British English. Primary keyword "planned value example". Work in naturally where they fit: planned value calculation, planned value interpretation.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</si>
  <si>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AB-00458</t>
  </si>
  <si>
    <t xml:space="preserve">Interpreting planned value (PV): what the number is really telling you</t>
  </si>
  <si>
    <t xml:space="preserve">planned value interpretation</t>
  </si>
  <si>
    <t xml:space="preserve">planned value meaning, good planned value value</t>
  </si>
  <si>
    <t xml:space="preserve">Write "Interpreting planned value (PV): what the number is really telling you" for projectcontrolsinstitute.org (PCI AI - Project Controls Institute). Audience: planners, cost engineers and PMO analysts. Length 1,200-1,800 words, British English. Primary keyword "planned value interpretation". Work in naturally where they fit: planned value meaning, good planned value value.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</si>
  <si>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AB-00459</t>
  </si>
  <si>
    <t xml:space="preserve">Common mistakes with planned value (PV) (and how to avoid them)</t>
  </si>
  <si>
    <t xml:space="preserve">planned value mistakes</t>
  </si>
  <si>
    <t xml:space="preserve">planned value problems, planned value misuse, planned value pitfalls</t>
  </si>
  <si>
    <t xml:space="preserve">Write "Common mistakes with planned value (PV) (and how to avoid them)" for projectcontrolsinstitute.org (PCI AI - Project Controls Institute). Audience: planners, cost engineers and PMO analysts. Length 1,200-1,800 words, British English. Primary keyword "planned value mistakes". Work in naturally where they fit: planned value problems, planned value misuse, planned value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</si>
  <si>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AB-00460</t>
  </si>
  <si>
    <t xml:space="preserve">What is earned value (EV)? Definition, examples and why it matters</t>
  </si>
  <si>
    <t xml:space="preserve">earned value</t>
  </si>
  <si>
    <t xml:space="preserve">earned value definition, earned value meaning, earned value in project management</t>
  </si>
  <si>
    <t xml:space="preserve">Write "What is earned value (EV)? Definition, examples and why it matters" for projectcontrolsinstitute.org (PCI AI - Project Controls Institute). Audience: planners, cost engineers and PMO analysts. Length 800-1,200 words, British English. Primary keyword "earned value". Work in naturally where they fit: earned value definition, earned value meaning, earned value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</si>
  <si>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AB-00461</t>
  </si>
  <si>
    <t xml:space="preserve">How to calculate earned value (EV): formula, worked example and Excel steps</t>
  </si>
  <si>
    <t xml:space="preserve">earned value formula</t>
  </si>
  <si>
    <t xml:space="preserve">how to calculate earned value, earned value example, earned value in excel</t>
  </si>
  <si>
    <t xml:space="preserve">Write "How to calculate earned value (EV): formula, worked example and Excel steps" for projectcontrolsinstitute.org (PCI AI - Project Controls Institute). Audience: planners, cost engineers and PMO analysts. Length 1,200-1,800 words, British English. Primary keyword "earned value formula". Work in naturally where they fit: how to calculate earned value, earned value example, earned value in excel.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</si>
  <si>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AB-00462</t>
  </si>
  <si>
    <t xml:space="preserve">Earned value (EV): a worked example from a real project</t>
  </si>
  <si>
    <t xml:space="preserve">earned value example</t>
  </si>
  <si>
    <t xml:space="preserve">earned value calculation, earned value interpretation</t>
  </si>
  <si>
    <t xml:space="preserve">Write "Earned value (EV): a worked example from a real project" for projectcontrolsinstitute.org (PCI AI - Project Controls Institute). Audience: planners, cost engineers and PMO analysts. Length 1,200-1,800 words, British English. Primary keyword "earned value example". Work in naturally where they fit: earned value calculation, earned value interpretation.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</si>
  <si>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AB-00463</t>
  </si>
  <si>
    <t xml:space="preserve">Interpreting earned value (EV): what the number is really telling you</t>
  </si>
  <si>
    <t xml:space="preserve">earned value interpretation</t>
  </si>
  <si>
    <t xml:space="preserve">earned value meaning, good earned value value</t>
  </si>
  <si>
    <t xml:space="preserve">Write "Interpreting earned value (EV): what the number is really telling you" for projectcontrolsinstitute.org (PCI AI - Project Controls Institute). Audience: planners, cost engineers and PMO analysts. Length 1,200-1,800 words, British English. Primary keyword "earned value interpretation". Work in naturally where they fit: earned value meaning, good earned value value.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</si>
  <si>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AB-00464</t>
  </si>
  <si>
    <t xml:space="preserve">Common mistakes with earned value (EV) (and how to avoid them)</t>
  </si>
  <si>
    <t xml:space="preserve">earned value mistakes</t>
  </si>
  <si>
    <t xml:space="preserve">earned value problems, earned value misuse, earned value pitfalls</t>
  </si>
  <si>
    <t xml:space="preserve">Write "Common mistakes with earned value (EV) (and how to avoid them)" for projectcontrolsinstitute.org (PCI AI - Project Controls Institute). Audience: planners, cost engineers and PMO analysts. Length 1,200-1,800 words, British English. Primary keyword "earned value mistakes". Work in naturally where they fit: earned value problems, earned value misuse, earned value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</si>
  <si>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AB-00465</t>
  </si>
  <si>
    <t xml:space="preserve">What is actual cost (AC)? Definition, examples and why it matters</t>
  </si>
  <si>
    <t xml:space="preserve">actual cost</t>
  </si>
  <si>
    <t xml:space="preserve">actual cost definition, actual cost meaning, actual cost in project management</t>
  </si>
  <si>
    <t xml:space="preserve">Write "What is actual cost (AC)? Definition, examples and why it matters" for projectcontrolsinstitute.org (PCI AI - Project Controls Institute). Audience: planners, cost engineers and PMO analysts. Length 800-1,200 words, British English. Primary keyword "actual cost". Work in naturally where they fit: actual cost definition, actual cost meaning, actual cost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</si>
  <si>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AB-00466</t>
  </si>
  <si>
    <t xml:space="preserve">How to calculate actual cost (AC): formula, worked example and Excel steps</t>
  </si>
  <si>
    <t xml:space="preserve">actual cost formula</t>
  </si>
  <si>
    <t xml:space="preserve">how to calculate actual cost, actual cost example, actual cost in excel</t>
  </si>
  <si>
    <t xml:space="preserve">Write "How to calculate actual cost (AC): formula, worked example and Excel steps" for projectcontrolsinstitute.org (PCI AI - Project Controls Institute). Audience: planners, cost engineers and PMO analysts. Length 1,200-1,800 words, British English. Primary keyword "actual cost formula". Work in naturally where they fit: how to calculate actual cost, actual cost example, actual cost in excel.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</si>
  <si>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AB-00467</t>
  </si>
  <si>
    <t xml:space="preserve">Actual cost (AC): a worked example from a real project</t>
  </si>
  <si>
    <t xml:space="preserve">actual cost example</t>
  </si>
  <si>
    <t xml:space="preserve">actual cost calculation, actual cost interpretation</t>
  </si>
  <si>
    <t xml:space="preserve">Write "Actual cost (AC): a worked example from a real project" for projectcontrolsinstitute.org (PCI AI - Project Controls Institute). Audience: planners, cost engineers and PMO analysts. Length 1,200-1,800 words, British English. Primary keyword "actual cost example". Work in naturally where they fit: actual cost calculation, actual cost interpretation.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</si>
  <si>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AB-00468</t>
  </si>
  <si>
    <t xml:space="preserve">Interpreting actual cost (AC): what the number is really telling you</t>
  </si>
  <si>
    <t xml:space="preserve">actual cost interpretation</t>
  </si>
  <si>
    <t xml:space="preserve">actual cost meaning, good actual cost value</t>
  </si>
  <si>
    <t xml:space="preserve">Write "Interpreting actual cost (AC): what the number is really telling you" for projectcontrolsinstitute.org (PCI AI - Project Controls Institute). Audience: planners, cost engineers and PMO analysts. Length 1,200-1,800 words, British English. Primary keyword "actual cost interpretation". Work in naturally where they fit: actual cost meaning, good actual cost value.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</si>
  <si>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AB-00469</t>
  </si>
  <si>
    <t xml:space="preserve">Common mistakes with actual cost (AC) (and how to avoid them)</t>
  </si>
  <si>
    <t xml:space="preserve">actual cost mistakes</t>
  </si>
  <si>
    <t xml:space="preserve">actual cost problems, actual cost misuse, actual cost pitfalls</t>
  </si>
  <si>
    <t xml:space="preserve">Write "Common mistakes with actual cost (AC) (and how to avoid them)" for projectcontrolsinstitute.org (PCI AI - Project Controls Institute). Audience: planners, cost engineers and PMO analysts. Length 1,200-1,800 words, British English. Primary keyword "actual cost mistakes". Work in naturally where they fit: actual cost problems, actual cost misuse, actual cost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</si>
  <si>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AB-00470</t>
  </si>
  <si>
    <t xml:space="preserve">What is budget at completion (BAC)? Definition, examples and why it matters</t>
  </si>
  <si>
    <t xml:space="preserve">budget at completion</t>
  </si>
  <si>
    <t xml:space="preserve">budget at completion definition, budget at completion meaning, budget at completion in project management</t>
  </si>
  <si>
    <t xml:space="preserve">Write "What is budget at completion (BAC)? Definition, examples and why it matters" for projectcontrolsinstitute.org (PCI AI - Project Controls Institute). Audience: planners, cost engineers and PMO analysts. Length 800-1,200 words, British English. Primary keyword "budget at completion". Work in naturally where they fit: budget at completion definition, budget at completion meaning, budget at completion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</si>
  <si>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AB-00471</t>
  </si>
  <si>
    <t xml:space="preserve">How to calculate budget at completion (BAC): formula, worked example and Excel steps</t>
  </si>
  <si>
    <t xml:space="preserve">budget at completion formula</t>
  </si>
  <si>
    <t xml:space="preserve">how to calculate budget at completion, budget at completion example, budget at completion in excel</t>
  </si>
  <si>
    <t xml:space="preserve">Write "How to calculate budget at completion (BAC): formula, worked example and Excel steps" for projectcontrolsinstitute.org (PCI AI - Project Controls Institute). Audience: planners, cost engineers and PMO analysts. Length 1,200-1,800 words, British English. Primary keyword "budget at completion formula". Work in naturally where they fit: how to calculate budget at completion, budget at completion example, budget at completion in excel.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</si>
  <si>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AB-00472</t>
  </si>
  <si>
    <t xml:space="preserve">Budget at completion (BAC): a worked example from a real project</t>
  </si>
  <si>
    <t xml:space="preserve">budget at completion example</t>
  </si>
  <si>
    <t xml:space="preserve">budget at completion calculation, budget at completion interpretation</t>
  </si>
  <si>
    <t xml:space="preserve">Write "Budget at completion (BAC): a worked example from a real project" for projectcontrolsinstitute.org (PCI AI - Project Controls Institute). Audience: planners, cost engineers and PMO analysts. Length 1,200-1,800 words, British English. Primary keyword "budget at completion example". Work in naturally where they fit: budget at completion calculation, budget at completion interpretation.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</si>
  <si>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AB-00473</t>
  </si>
  <si>
    <t xml:space="preserve">Interpreting budget at completion (BAC): what the number is really telling you</t>
  </si>
  <si>
    <t xml:space="preserve">budget at completion interpretation</t>
  </si>
  <si>
    <t xml:space="preserve">budget at completion meaning, good budget at completion value</t>
  </si>
  <si>
    <t xml:space="preserve">Write "Interpreting budget at completion (BAC): what the number is really telling you" for projectcontrolsinstitute.org (PCI AI - Project Controls Institute). Audience: planners, cost engineers and PMO analysts. Length 1,200-1,800 words, British English. Primary keyword "budget at completion interpretation". Work in naturally where they fit: budget at completion meaning, good budget at completion value.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</si>
  <si>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AB-00474</t>
  </si>
  <si>
    <t xml:space="preserve">Common mistakes with budget at completion (BAC) (and how to avoid them)</t>
  </si>
  <si>
    <t xml:space="preserve">budget at completion mistakes</t>
  </si>
  <si>
    <t xml:space="preserve">budget at completion problems, budget at completion misuse, budget at completion pitfalls</t>
  </si>
  <si>
    <t xml:space="preserve">Write "Common mistakes with budget at completion (BAC) (and how to avoid them)" for projectcontrolsinstitute.org (PCI AI - Project Controls Institute). Audience: planners, cost engineers and PMO analysts. Length 1,200-1,800 words, British English. Primary keyword "budget at completion mistakes". Work in naturally where they fit: budget at completion problems, budget at completion misuse, budget at completion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</si>
  <si>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AB-00475</t>
  </si>
  <si>
    <t xml:space="preserve">What is estimate at completion (EAC)? Definition, examples and why it matters</t>
  </si>
  <si>
    <t xml:space="preserve">estimate at completion</t>
  </si>
  <si>
    <t xml:space="preserve">estimate at completion definition, estimate at completion meaning, estimate at completion in project management</t>
  </si>
  <si>
    <t xml:space="preserve">Write "What is estimate at completion (EAC)? Definition, examples and why it matters" for projectcontrolsinstitute.org (PCI AI - Project Controls Institute). Audience: planners, cost engineers and PMO analysts. Length 800-1,200 words, British English. Primary keyword "estimate at completion". Work in naturally where they fit: estimate at completion definition, estimate at completion meaning, estimate at completion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</si>
  <si>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AB-00476</t>
  </si>
  <si>
    <t xml:space="preserve">How to calculate estimate at completion (EAC): formula, worked example and Excel steps</t>
  </si>
  <si>
    <t xml:space="preserve">estimate at completion formula</t>
  </si>
  <si>
    <t xml:space="preserve">how to calculate estimate at completion, estimate at completion example, estimate at completion in excel</t>
  </si>
  <si>
    <t xml:space="preserve">Write "How to calculate estimate at completion (EAC): formula, worked example and Excel steps" for projectcontrolsinstitute.org (PCI AI - Project Controls Institute). Audience: planners, cost engineers and PMO analysts. Length 1,200-1,800 words, British English. Primary keyword "estimate at completion formula". Work in naturally where they fit: how to calculate estimate at completion, estimate at completion example, estimate at completion in excel.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</si>
  <si>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AB-00477</t>
  </si>
  <si>
    <t xml:space="preserve">Estimate at completion (EAC): a worked example from a real project</t>
  </si>
  <si>
    <t xml:space="preserve">estimate at completion example</t>
  </si>
  <si>
    <t xml:space="preserve">estimate at completion calculation, estimate at completion interpretation</t>
  </si>
  <si>
    <t xml:space="preserve">Write "Estimate at completion (EAC): a worked example from a real project" for projectcontrolsinstitute.org (PCI AI - Project Controls Institute). Audience: planners, cost engineers and PMO analysts. Length 1,200-1,800 words, British English. Primary keyword "estimate at completion example". Work in naturally where they fit: estimate at completion calculation, estimate at completion interpretation.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</si>
  <si>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AB-00478</t>
  </si>
  <si>
    <t xml:space="preserve">Interpreting estimate at completion (EAC): what the number is really telling you</t>
  </si>
  <si>
    <t xml:space="preserve">estimate at completion interpretation</t>
  </si>
  <si>
    <t xml:space="preserve">estimate at completion meaning, good estimate at completion value</t>
  </si>
  <si>
    <t xml:space="preserve">Write "Interpreting estimate at completion (EAC): what the number is really telling you" for projectcontrolsinstitute.org (PCI AI - Project Controls Institute). Audience: planners, cost engineers and PMO analysts. Length 1,200-1,800 words, British English. Primary keyword "estimate at completion interpretation". Work in naturally where they fit: estimate at completion meaning, good estimate at completion value.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</si>
  <si>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AB-00479</t>
  </si>
  <si>
    <t xml:space="preserve">Common mistakes with estimate at completion (EAC) (and how to avoid them)</t>
  </si>
  <si>
    <t xml:space="preserve">estimate at completion mistakes</t>
  </si>
  <si>
    <t xml:space="preserve">estimate at completion problems, estimate at completion misuse, estimate at completion pitfalls</t>
  </si>
  <si>
    <t xml:space="preserve">Write "Common mistakes with estimate at completion (EAC) (and how to avoid them)" for projectcontrolsinstitute.org (PCI AI - Project Controls Institute). Audience: planners, cost engineers and PMO analysts. Length 1,200-1,800 words, British English. Primary keyword "estimate at completion mistakes". Work in naturally where they fit: estimate at completion problems, estimate at completion misuse, estimate at completion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</si>
  <si>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AB-00480</t>
  </si>
  <si>
    <t xml:space="preserve">What is estimate to complete (ETC)? Definition, examples and why it matters</t>
  </si>
  <si>
    <t xml:space="preserve">estimate to complete</t>
  </si>
  <si>
    <t xml:space="preserve">estimate to complete definition, estimate to complete meaning, estimate to complete in project management</t>
  </si>
  <si>
    <t xml:space="preserve">Write "What is estimate to complete (ETC)? Definition, examples and why it matters" for projectcontrolsinstitute.org (PCI AI - Project Controls Institute). Audience: planners, cost engineers and PMO analysts. Length 800-1,200 words, British English. Primary keyword "estimate to complete". Work in naturally where they fit: estimate to complete definition, estimate to complete meaning, estimate to complete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</si>
  <si>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AB-00481</t>
  </si>
  <si>
    <t xml:space="preserve">How to calculate estimate to complete (ETC): formula, worked example and Excel steps</t>
  </si>
  <si>
    <t xml:space="preserve">estimate to complete formula</t>
  </si>
  <si>
    <t xml:space="preserve">how to calculate estimate to complete, estimate to complete example, estimate to complete in excel</t>
  </si>
  <si>
    <t xml:space="preserve">Write "How to calculate estimate to complete (ETC): formula, worked example and Excel steps" for projectcontrolsinstitute.org (PCI AI - Project Controls Institute). Audience: planners, cost engineers and PMO analysts. Length 1,200-1,800 words, British English. Primary keyword "estimate to complete formula". Work in naturally where they fit: how to calculate estimate to complete, estimate to complete example, estimate to complete in excel.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</si>
  <si>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AB-00482</t>
  </si>
  <si>
    <t xml:space="preserve">Estimate to complete (ETC): a worked example from a real project</t>
  </si>
  <si>
    <t xml:space="preserve">estimate to complete example</t>
  </si>
  <si>
    <t xml:space="preserve">estimate to complete calculation, estimate to complete interpretation</t>
  </si>
  <si>
    <t xml:space="preserve">Write "Estimate to complete (ETC): a worked example from a real project" for projectcontrolsinstitute.org (PCI AI - Project Controls Institute). Audience: planners, cost engineers and PMO analysts. Length 1,200-1,800 words, British English. Primary keyword "estimate to complete example". Work in naturally where they fit: estimate to complete calculation, estimate to complete interpretation.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</si>
  <si>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AB-00483</t>
  </si>
  <si>
    <t xml:space="preserve">Interpreting estimate to complete (ETC): what the number is really telling you</t>
  </si>
  <si>
    <t xml:space="preserve">estimate to complete interpretation</t>
  </si>
  <si>
    <t xml:space="preserve">estimate to complete meaning, good estimate to complete value</t>
  </si>
  <si>
    <t xml:space="preserve">Write "Interpreting estimate to complete (ETC): what the number is really telling you" for projectcontrolsinstitute.org (PCI AI - Project Controls Institute). Audience: planners, cost engineers and PMO analysts. Length 1,200-1,800 words, British English. Primary keyword "estimate to complete interpretation". Work in naturally where they fit: estimate to complete meaning, good estimate to complete value.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</si>
  <si>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AB-00484</t>
  </si>
  <si>
    <t xml:space="preserve">Common mistakes with estimate to complete (ETC) (and how to avoid them)</t>
  </si>
  <si>
    <t xml:space="preserve">estimate to complete mistakes</t>
  </si>
  <si>
    <t xml:space="preserve">estimate to complete problems, estimate to complete misuse, estimate to complete pitfalls</t>
  </si>
  <si>
    <t xml:space="preserve">Write "Common mistakes with estimate to complete (ETC) (and how to avoid them)" for projectcontrolsinstitute.org (PCI AI - Project Controls Institute). Audience: planners, cost engineers and PMO analysts. Length 1,200-1,800 words, British English. Primary keyword "estimate to complete mistakes". Work in naturally where they fit: estimate to complete problems, estimate to complete misuse, estimate to complete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</si>
  <si>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AB-00485</t>
  </si>
  <si>
    <t xml:space="preserve">What is variance at completion (VAC)? Definition, examples and why it matters</t>
  </si>
  <si>
    <t xml:space="preserve">variance at completion</t>
  </si>
  <si>
    <t xml:space="preserve">variance at completion definition, variance at completion meaning, variance at completion in project management</t>
  </si>
  <si>
    <t xml:space="preserve">Write "What is variance at completion (VAC)? Definition, examples and why it matters" for projectcontrolsinstitute.org (PCI AI - Project Controls Institute). Audience: planners, cost engineers and PMO analysts. Length 800-1,200 words, British English. Primary keyword "variance at completion". Work in naturally where they fit: variance at completion definition, variance at completion meaning, variance at completion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</si>
  <si>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AB-00486</t>
  </si>
  <si>
    <t xml:space="preserve">How to calculate variance at completion (VAC): formula, worked example and Excel steps</t>
  </si>
  <si>
    <t xml:space="preserve">variance at completion formula</t>
  </si>
  <si>
    <t xml:space="preserve">how to calculate variance at completion, variance at completion example, variance at completion in excel</t>
  </si>
  <si>
    <t xml:space="preserve">Write "How to calculate variance at completion (VAC): formula, worked example and Excel steps" for projectcontrolsinstitute.org (PCI AI - Project Controls Institute). Audience: planners, cost engineers and PMO analysts. Length 1,200-1,800 words, British English. Primary keyword "variance at completion formula". Work in naturally where they fit: how to calculate variance at completion, variance at completion example, variance at completion in excel.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</si>
  <si>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AB-00487</t>
  </si>
  <si>
    <t xml:space="preserve">Variance at completion (VAC): a worked example from a real project</t>
  </si>
  <si>
    <t xml:space="preserve">variance at completion example</t>
  </si>
  <si>
    <t xml:space="preserve">variance at completion calculation, variance at completion interpretation</t>
  </si>
  <si>
    <t xml:space="preserve">Write "Variance at completion (VAC): a worked example from a real project" for projectcontrolsinstitute.org (PCI AI - Project Controls Institute). Audience: planners, cost engineers and PMO analysts. Length 1,200-1,800 words, British English. Primary keyword "variance at completion example". Work in naturally where they fit: variance at completion calculation, variance at completion interpretation.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</si>
  <si>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AB-00488</t>
  </si>
  <si>
    <t xml:space="preserve">Interpreting variance at completion (VAC): what the number is really telling you</t>
  </si>
  <si>
    <t xml:space="preserve">variance at completion interpretation</t>
  </si>
  <si>
    <t xml:space="preserve">variance at completion meaning, good variance at completion value</t>
  </si>
  <si>
    <t xml:space="preserve">Write "Interpreting variance at completion (VAC): what the number is really telling you" for projectcontrolsinstitute.org (PCI AI - Project Controls Institute). Audience: planners, cost engineers and PMO analysts. Length 1,200-1,800 words, British English. Primary keyword "variance at completion interpretation". Work in naturally where they fit: variance at completion meaning, good variance at completion value.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</si>
  <si>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AB-00489</t>
  </si>
  <si>
    <t xml:space="preserve">Common mistakes with variance at completion (VAC) (and how to avoid them)</t>
  </si>
  <si>
    <t xml:space="preserve">variance at completion mistakes</t>
  </si>
  <si>
    <t xml:space="preserve">variance at completion problems, variance at completion misuse, variance at completion pitfalls</t>
  </si>
  <si>
    <t xml:space="preserve">Write "Common mistakes with variance at completion (VAC) (and how to avoid them)" for projectcontrolsinstitute.org (PCI AI - Project Controls Institute). Audience: planners, cost engineers and PMO analysts. Length 1,200-1,800 words, British English. Primary keyword "variance at completion mistakes". Work in naturally where they fit: variance at completion problems, variance at completion misuse, variance at completion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</si>
  <si>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AB-00490</t>
  </si>
  <si>
    <t xml:space="preserve">What is cost variance (CV)? Definition, examples and why it matters</t>
  </si>
  <si>
    <t xml:space="preserve">cost variance</t>
  </si>
  <si>
    <t xml:space="preserve">cost variance definition, cost variance meaning, cost variance in project management</t>
  </si>
  <si>
    <t xml:space="preserve">Write "What is cost variance (CV)? Definition, examples and why it matters" for projectcontrolsinstitute.org (PCI AI - Project Controls Institute). Audience: planners, cost engineers and PMO analysts. Length 800-1,200 words, British English. Primary keyword "cost variance". Work in naturally where they fit: cost variance definition, cost variance meaning, cost variance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</si>
  <si>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AB-00491</t>
  </si>
  <si>
    <t xml:space="preserve">How to calculate cost variance (CV): formula, worked example and Excel steps</t>
  </si>
  <si>
    <t xml:space="preserve">cost variance formula</t>
  </si>
  <si>
    <t xml:space="preserve">how to calculate cost variance, cost variance example, cost variance in excel</t>
  </si>
  <si>
    <t xml:space="preserve">Write "How to calculate cost variance (CV): formula, worked example and Excel steps" for projectcontrolsinstitute.org (PCI AI - Project Controls Institute). Audience: planners, cost engineers and PMO analysts. Length 1,200-1,800 words, British English. Primary keyword "cost variance formula". Work in naturally where they fit: how to calculate cost variance, cost variance example, cost variance in excel.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</si>
  <si>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AB-00492</t>
  </si>
  <si>
    <t xml:space="preserve">Cost variance (CV): a worked example from a real project</t>
  </si>
  <si>
    <t xml:space="preserve">cost variance example</t>
  </si>
  <si>
    <t xml:space="preserve">cost variance calculation, cost variance interpretation</t>
  </si>
  <si>
    <t xml:space="preserve">Write "Cost variance (CV): a worked example from a real project" for projectcontrolsinstitute.org (PCI AI - Project Controls Institute). Audience: planners, cost engineers and PMO analysts. Length 1,200-1,800 words, British English. Primary keyword "cost variance example". Work in naturally where they fit: cost variance calculation, cost variance interpretation.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</si>
  <si>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AB-00493</t>
  </si>
  <si>
    <t xml:space="preserve">Interpreting cost variance (CV): what the number is really telling you</t>
  </si>
  <si>
    <t xml:space="preserve">cost variance interpretation</t>
  </si>
  <si>
    <t xml:space="preserve">cost variance meaning, good cost variance value</t>
  </si>
  <si>
    <t xml:space="preserve">Write "Interpreting cost variance (CV): what the number is really telling you" for projectcontrolsinstitute.org (PCI AI - Project Controls Institute). Audience: planners, cost engineers and PMO analysts. Length 1,200-1,800 words, British English. Primary keyword "cost variance interpretation". Work in naturally where they fit: cost variance meaning, good cost variance value.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</si>
  <si>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AB-00494</t>
  </si>
  <si>
    <t xml:space="preserve">Common mistakes with cost variance (CV) (and how to avoid them)</t>
  </si>
  <si>
    <t xml:space="preserve">cost variance mistakes</t>
  </si>
  <si>
    <t xml:space="preserve">cost variance problems, cost variance misuse, cost variance pitfalls</t>
  </si>
  <si>
    <t xml:space="preserve">Write "Common mistakes with cost variance (CV) (and how to avoid them)" for projectcontrolsinstitute.org (PCI AI - Project Controls Institute). Audience: planners, cost engineers and PMO analysts. Length 1,200-1,800 words, British English. Primary keyword "cost variance mistakes". Work in naturally where they fit: cost variance problems, cost variance misuse, cost variance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</si>
  <si>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AB-00495</t>
  </si>
  <si>
    <t xml:space="preserve">What is schedule variance (SV)? Definition, examples and why it matters</t>
  </si>
  <si>
    <t xml:space="preserve">schedule variance</t>
  </si>
  <si>
    <t xml:space="preserve">schedule variance definition, schedule variance meaning, schedule variance in project management</t>
  </si>
  <si>
    <t xml:space="preserve">Write "What is schedule variance (SV)? Definition, examples and why it matters" for projectcontrolsinstitute.org (PCI AI - Project Controls Institute). Audience: planners, cost engineers and PMO analysts. Length 800-1,200 words, British English. Primary keyword "schedule variance". Work in naturally where they fit: schedule variance definition, schedule variance meaning, schedule variance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</si>
  <si>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AB-00496</t>
  </si>
  <si>
    <t xml:space="preserve">How to calculate schedule variance (SV): formula, worked example and Excel steps</t>
  </si>
  <si>
    <t xml:space="preserve">schedule variance formula</t>
  </si>
  <si>
    <t xml:space="preserve">how to calculate schedule variance, schedule variance example, schedule variance in excel</t>
  </si>
  <si>
    <t xml:space="preserve">Write "How to calculate schedule variance (SV): formula, worked example and Excel steps" for projectcontrolsinstitute.org (PCI AI - Project Controls Institute). Audience: planners, cost engineers and PMO analysts. Length 1,200-1,800 words, British English. Primary keyword "schedule variance formula". Work in naturally where they fit: how to calculate schedule variance, schedule variance example, schedule variance in excel.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</si>
  <si>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AB-00497</t>
  </si>
  <si>
    <t xml:space="preserve">Schedule variance (SV): a worked example from a real project</t>
  </si>
  <si>
    <t xml:space="preserve">schedule variance example</t>
  </si>
  <si>
    <t xml:space="preserve">schedule variance calculation, schedule variance interpretation</t>
  </si>
  <si>
    <t xml:space="preserve">Write "Schedule variance (SV): a worked example from a real project" for projectcontrolsinstitute.org (PCI AI - Project Controls Institute). Audience: planners, cost engineers and PMO analysts. Length 1,200-1,800 words, British English. Primary keyword "schedule variance example". Work in naturally where they fit: schedule variance calculation, schedule variance interpretation.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</si>
  <si>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AB-00498</t>
  </si>
  <si>
    <t xml:space="preserve">Interpreting schedule variance (SV): what the number is really telling you</t>
  </si>
  <si>
    <t xml:space="preserve">schedule variance interpretation</t>
  </si>
  <si>
    <t xml:space="preserve">schedule variance meaning, good schedule variance value</t>
  </si>
  <si>
    <t xml:space="preserve">Write "Interpreting schedule variance (SV): what the number is really telling you" for projectcontrolsinstitute.org (PCI AI - Project Controls Institute). Audience: planners, cost engineers and PMO analysts. Length 1,200-1,800 words, British English. Primary keyword "schedule variance interpretation". Work in naturally where they fit: schedule variance meaning, good schedule variance value.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</si>
  <si>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AB-00499</t>
  </si>
  <si>
    <t xml:space="preserve">Common mistakes with schedule variance (SV) (and how to avoid them)</t>
  </si>
  <si>
    <t xml:space="preserve">schedule variance mistakes</t>
  </si>
  <si>
    <t xml:space="preserve">schedule variance problems, schedule variance misuse, schedule variance pitfalls</t>
  </si>
  <si>
    <t xml:space="preserve">Write "Common mistakes with schedule variance (SV) (and how to avoid them)" for projectcontrolsinstitute.org (PCI AI - Project Controls Institute). Audience: planners, cost engineers and PMO analysts. Length 1,200-1,800 words, British English. Primary keyword "schedule variance mistakes". Work in naturally where they fit: schedule variance problems, schedule variance misuse, schedule variance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</si>
  <si>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AB-00500</t>
  </si>
  <si>
    <t xml:space="preserve">What is cost performance index (CPI)? Definition, examples and why it matters</t>
  </si>
  <si>
    <t xml:space="preserve">cost performance index</t>
  </si>
  <si>
    <t xml:space="preserve">cost performance index definition, cost performance index meaning, cost performance index in project management</t>
  </si>
  <si>
    <t xml:space="preserve">Write "What is cost performance index (CPI)? Definition, examples and why it matters" for projectcontrolsinstitute.org (PCI AI - Project Controls Institute). Audience: planners, cost engineers and PMO analysts. Length 800-1,200 words, British English. Primary keyword "cost performance index". Work in naturally where they fit: cost performance index definition, cost performance index meaning, cost performance index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</si>
  <si>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AB-00501</t>
  </si>
  <si>
    <t xml:space="preserve">How to calculate cost performance index (CPI): formula, worked example and Excel steps</t>
  </si>
  <si>
    <t xml:space="preserve">cost performance index formula</t>
  </si>
  <si>
    <t xml:space="preserve">how to calculate cost performance index, cost performance index example, cost performance index in excel</t>
  </si>
  <si>
    <t xml:space="preserve">Write "How to calculate cost performance index (CPI): formula, worked example and Excel steps" for projectcontrolsinstitute.org (PCI AI - Project Controls Institute). Audience: planners, cost engineers and PMO analysts. Length 1,200-1,800 words, British English. Primary keyword "cost performance index formula". Work in naturally where they fit: how to calculate cost performance index, cost performance index example, cost performance index in excel.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</si>
  <si>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AB-00502</t>
  </si>
  <si>
    <t xml:space="preserve">Cost performance index (CPI): a worked example from a real project</t>
  </si>
  <si>
    <t xml:space="preserve">cost performance index example</t>
  </si>
  <si>
    <t xml:space="preserve">cost performance index calculation, cost performance index interpretation</t>
  </si>
  <si>
    <t xml:space="preserve">Write "Cost performance index (CPI): a worked example from a real project" for projectcontrolsinstitute.org (PCI AI - Project Controls Institute). Audience: planners, cost engineers and PMO analysts. Length 1,200-1,800 words, British English. Primary keyword "cost performance index example". Work in naturally where they fit: cost performance index calculation, cost performance index interpretation.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</si>
  <si>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AB-00503</t>
  </si>
  <si>
    <t xml:space="preserve">Interpreting cost performance index (CPI): what the number is really telling you</t>
  </si>
  <si>
    <t xml:space="preserve">cost performance index interpretation</t>
  </si>
  <si>
    <t xml:space="preserve">cost performance index meaning, good cost performance index value</t>
  </si>
  <si>
    <t xml:space="preserve">Write "Interpreting cost performance index (CPI): what the number is really telling you" for projectcontrolsinstitute.org (PCI AI - Project Controls Institute). Audience: planners, cost engineers and PMO analysts. Length 1,200-1,800 words, British English. Primary keyword "cost performance index interpretation". Work in naturally where they fit: cost performance index meaning, good cost performance index value.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</si>
  <si>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AB-00504</t>
  </si>
  <si>
    <t xml:space="preserve">Common mistakes with cost performance index (CPI) (and how to avoid them)</t>
  </si>
  <si>
    <t xml:space="preserve">cost performance index mistakes</t>
  </si>
  <si>
    <t xml:space="preserve">cost performance index problems, cost performance index misuse, cost performance index pitfalls</t>
  </si>
  <si>
    <t xml:space="preserve">Write "Common mistakes with cost performance index (CPI) (and how to avoid them)" for projectcontrolsinstitute.org (PCI AI - Project Controls Institute). Audience: planners, cost engineers and PMO analysts. Length 1,200-1,800 words, British English. Primary keyword "cost performance index mistakes". Work in naturally where they fit: cost performance index problems, cost performance index misuse, cost performance index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</si>
  <si>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AB-00505</t>
  </si>
  <si>
    <t xml:space="preserve">What is schedule performance index (SPI)? Definition, examples and why it matters</t>
  </si>
  <si>
    <t xml:space="preserve">schedule performance index</t>
  </si>
  <si>
    <t xml:space="preserve">schedule performance index definition, schedule performance index meaning, schedule performance index in project management</t>
  </si>
  <si>
    <t xml:space="preserve">Write "What is schedule performance index (SPI)? Definition, examples and why it matters" for projectcontrolsinstitute.org (PCI AI - Project Controls Institute). Audience: planners, cost engineers and PMO analysts. Length 800-1,200 words, British English. Primary keyword "schedule performance index". Work in naturally where they fit: schedule performance index definition, schedule performance index meaning, schedule performance index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</si>
  <si>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AB-00506</t>
  </si>
  <si>
    <t xml:space="preserve">How to calculate schedule performance index (SPI): formula, worked example and Excel steps</t>
  </si>
  <si>
    <t xml:space="preserve">schedule performance index formula</t>
  </si>
  <si>
    <t xml:space="preserve">how to calculate schedule performance index, schedule performance index example, schedule performance index in excel</t>
  </si>
  <si>
    <t xml:space="preserve">Write "How to calculate schedule performance index (SPI): formula, worked example and Excel steps" for projectcontrolsinstitute.org (PCI AI - Project Controls Institute). Audience: planners, cost engineers and PMO analysts. Length 1,200-1,800 words, British English. Primary keyword "schedule performance index formula". Work in naturally where they fit: how to calculate schedule performance index, schedule performance index example, schedule performance index in excel.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</si>
  <si>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AB-00507</t>
  </si>
  <si>
    <t xml:space="preserve">Schedule performance index (SPI): a worked example from a real project</t>
  </si>
  <si>
    <t xml:space="preserve">schedule performance index example</t>
  </si>
  <si>
    <t xml:space="preserve">schedule performance index calculation, schedule performance index interpretation</t>
  </si>
  <si>
    <t xml:space="preserve">Write "Schedule performance index (SPI): a worked example from a real project" for projectcontrolsinstitute.org (PCI AI - Project Controls Institute). Audience: planners, cost engineers and PMO analysts. Length 1,200-1,800 words, British English. Primary keyword "schedule performance index example". Work in naturally where they fit: schedule performance index calculation, schedule performance index interpretation.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</si>
  <si>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AB-00508</t>
  </si>
  <si>
    <t xml:space="preserve">Interpreting schedule performance index (SPI): what the number is really telling you</t>
  </si>
  <si>
    <t xml:space="preserve">schedule performance index interpretation</t>
  </si>
  <si>
    <t xml:space="preserve">schedule performance index meaning, good schedule performance index value</t>
  </si>
  <si>
    <t xml:space="preserve">Write "Interpreting schedule performance index (SPI): what the number is really telling you" for projectcontrolsinstitute.org (PCI AI - Project Controls Institute). Audience: planners, cost engineers and PMO analysts. Length 1,200-1,800 words, British English. Primary keyword "schedule performance index interpretation". Work in naturally where they fit: schedule performance index meaning, good schedule performance index value.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</si>
  <si>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AB-00509</t>
  </si>
  <si>
    <t xml:space="preserve">Common mistakes with schedule performance index (SPI) (and how to avoid them)</t>
  </si>
  <si>
    <t xml:space="preserve">schedule performance index mistakes</t>
  </si>
  <si>
    <t xml:space="preserve">schedule performance index problems, schedule performance index misuse, schedule performance index pitfalls</t>
  </si>
  <si>
    <t xml:space="preserve">Write "Common mistakes with schedule performance index (SPI) (and how to avoid them)" for projectcontrolsinstitute.org (PCI AI - Project Controls Institute). Audience: planners, cost engineers and PMO analysts. Length 1,200-1,800 words, British English. Primary keyword "schedule performance index mistakes". Work in naturally where they fit: schedule performance index problems, schedule performance index misuse, schedule performance index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</si>
  <si>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AB-00510</t>
  </si>
  <si>
    <t xml:space="preserve">What is to-complete performance index (TCPI)? Definition, examples and why it matters</t>
  </si>
  <si>
    <t xml:space="preserve">to-complete performance index</t>
  </si>
  <si>
    <t xml:space="preserve">to-complete performance index definition, to-complete performance index meaning, to-complete performance index in project management</t>
  </si>
  <si>
    <t xml:space="preserve">Write "What is to-complete performance index (TCPI)? Definition, examples and why it matters" for projectcontrolsinstitute.org (PCI AI - Project Controls Institute). Audience: planners, cost engineers and PMO analysts. Length 800-1,200 words, British English. Primary keyword "to-complete performance index". Work in naturally where they fit: to-complete performance index definition, to-complete performance index meaning, to-complete performance index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</si>
  <si>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AB-00511</t>
  </si>
  <si>
    <t xml:space="preserve">How to calculate to-complete performance index (TCPI): formula, worked example and Excel steps</t>
  </si>
  <si>
    <t xml:space="preserve">to-complete performance index formula</t>
  </si>
  <si>
    <t xml:space="preserve">how to calculate to-complete performance index, to-complete performance index example, to-complete performance index in excel</t>
  </si>
  <si>
    <t xml:space="preserve">Write "How to calculate to-complete performance index (TCPI): formula, worked example and Excel steps" for projectcontrolsinstitute.org (PCI AI - Project Controls Institute). Audience: planners, cost engineers and PMO analysts. Length 1,200-1,800 words, British English. Primary keyword "to-complete performance index formula". Work in naturally where they fit: how to calculate to-complete performance index, to-complete performance index example, to-complete performance index in excel.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</si>
  <si>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AB-00512</t>
  </si>
  <si>
    <t xml:space="preserve">To-complete performance index (TCPI): a worked example from a real project</t>
  </si>
  <si>
    <t xml:space="preserve">to-complete performance index example</t>
  </si>
  <si>
    <t xml:space="preserve">to-complete performance index calculation, to-complete performance index interpretation</t>
  </si>
  <si>
    <t xml:space="preserve">Write "To-complete performance index (TCPI): a worked example from a real project" for projectcontrolsinstitute.org (PCI AI - Project Controls Institute). Audience: planners, cost engineers and PMO analysts. Length 1,200-1,800 words, British English. Primary keyword "to-complete performance index example". Work in naturally where they fit: to-complete performance index calculation, to-complete performance index interpretation.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</si>
  <si>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AB-00513</t>
  </si>
  <si>
    <t xml:space="preserve">Interpreting to-complete performance index (TCPI): what the number is really telling you</t>
  </si>
  <si>
    <t xml:space="preserve">to-complete performance index interpretation</t>
  </si>
  <si>
    <t xml:space="preserve">to-complete performance index meaning, good to-complete performance index value</t>
  </si>
  <si>
    <t xml:space="preserve">Write "Interpreting to-complete performance index (TCPI): what the number is really telling you" for projectcontrolsinstitute.org (PCI AI - Project Controls Institute). Audience: planners, cost engineers and PMO analysts. Length 1,200-1,800 words, British English. Primary keyword "to-complete performance index interpretation". Work in naturally where they fit: to-complete performance index meaning, good to-complete performance index value.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</si>
  <si>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AB-00514</t>
  </si>
  <si>
    <t xml:space="preserve">Common mistakes with to-complete performance index (TCPI) (and how to avoid them)</t>
  </si>
  <si>
    <t xml:space="preserve">to-complete performance index mistakes</t>
  </si>
  <si>
    <t xml:space="preserve">to-complete performance index problems, to-complete performance index misuse, to-complete performance index pitfalls</t>
  </si>
  <si>
    <t xml:space="preserve">Write "Common mistakes with to-complete performance index (TCPI) (and how to avoid them)" for projectcontrolsinstitute.org (PCI AI - Project Controls Institute). Audience: planners, cost engineers and PMO analysts. Length 1,200-1,800 words, British English. Primary keyword "to-complete performance index mistakes". Work in naturally where they fit: to-complete performance index problems, to-complete performance index misuse, to-complete performance index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</si>
  <si>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AB-00515</t>
  </si>
  <si>
    <t xml:space="preserve">What is earned schedule? Definition, examples and why it matters</t>
  </si>
  <si>
    <t xml:space="preserve">earned schedule</t>
  </si>
  <si>
    <t xml:space="preserve">earned schedule definition, earned schedule meaning, earned schedule in project management</t>
  </si>
  <si>
    <t xml:space="preserve">Write "What is earned schedule? Definition, examples and why it matters" for projectcontrolsinstitute.org (PCI AI - Project Controls Institute). Audience: planners, cost engineers and PMO analysts. Length 800-1,200 words, British English. Primary keyword "earned schedule". Work in naturally where they fit: earned schedule definition, earned schedule meaning, earned schedule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</si>
  <si>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AB-00516</t>
  </si>
  <si>
    <t xml:space="preserve">How to calculate earned schedule: formula, worked example and Excel steps</t>
  </si>
  <si>
    <t xml:space="preserve">earned schedule formula</t>
  </si>
  <si>
    <t xml:space="preserve">how to calculate earned schedule, earned schedule example, earned schedule in excel</t>
  </si>
  <si>
    <t xml:space="preserve">Write "How to calculate earned schedule: formula, worked example and Excel steps" for projectcontrolsinstitute.org (PCI AI - Project Controls Institute). Audience: planners, cost engineers and PMO analysts. Length 1,200-1,800 words, British English. Primary keyword "earned schedule formula". Work in naturally where they fit: how to calculate earned schedule, earned schedule example, earned schedule in excel.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</si>
  <si>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AB-00517</t>
  </si>
  <si>
    <t xml:space="preserve">Earned schedule: a worked example from a real project</t>
  </si>
  <si>
    <t xml:space="preserve">earned schedule example</t>
  </si>
  <si>
    <t xml:space="preserve">earned schedule calculation, earned schedule interpretation</t>
  </si>
  <si>
    <t xml:space="preserve">Write "Earned schedule: a worked example from a real project" for projectcontrolsinstitute.org (PCI AI - Project Controls Institute). Audience: planners, cost engineers and PMO analysts. Length 1,200-1,800 words, British English. Primary keyword "earned schedule example". Work in naturally where they fit: earned schedule calculation, earned schedule interpretation.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</si>
  <si>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AB-00518</t>
  </si>
  <si>
    <t xml:space="preserve">Interpreting earned schedule: what the number is really telling you</t>
  </si>
  <si>
    <t xml:space="preserve">earned schedule interpretation</t>
  </si>
  <si>
    <t xml:space="preserve">earned schedule meaning, good earned schedule value</t>
  </si>
  <si>
    <t xml:space="preserve">Write "Interpreting earned schedule: what the number is really telling you" for projectcontrolsinstitute.org (PCI AI - Project Controls Institute). Audience: planners, cost engineers and PMO analysts. Length 1,200-1,800 words, British English. Primary keyword "earned schedule interpretation". Work in naturally where they fit: earned schedule meaning, good earned schedule value.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</si>
  <si>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AB-00519</t>
  </si>
  <si>
    <t xml:space="preserve">Common mistakes with earned schedule (and how to avoid them)</t>
  </si>
  <si>
    <t xml:space="preserve">earned schedule mistakes</t>
  </si>
  <si>
    <t xml:space="preserve">earned schedule problems, earned schedule misuse, earned schedule pitfalls</t>
  </si>
  <si>
    <t xml:space="preserve">Write "Common mistakes with earned schedule (and how to avoid them)" for projectcontrolsinstitute.org (PCI AI - Project Controls Institute). Audience: planners, cost engineers and PMO analysts. Length 1,200-1,800 words, British English. Primary keyword "earned schedule mistakes". Work in naturally where they fit: earned schedule problems, earned schedule misuse, earned schedule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</si>
  <si>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AB-00520</t>
  </si>
  <si>
    <t xml:space="preserve">What is percent complete? Definition, examples and why it matters</t>
  </si>
  <si>
    <t xml:space="preserve">percent complete</t>
  </si>
  <si>
    <t xml:space="preserve">percent complete definition, percent complete meaning, percent complete in project management</t>
  </si>
  <si>
    <t xml:space="preserve">Write "What is percent complete? Definition, examples and why it matters" for projectcontrolsinstitute.org (PCI AI - Project Controls Institute). Audience: planners, cost engineers and PMO analysts. Length 800-1,200 words, British English. Primary keyword "percent complete". Work in naturally where they fit: percent complete definition, percent complete meaning, percent complete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</si>
  <si>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AB-00521</t>
  </si>
  <si>
    <t xml:space="preserve">How to calculate percent complete: formula, worked example and Excel steps</t>
  </si>
  <si>
    <t xml:space="preserve">percent complete formula</t>
  </si>
  <si>
    <t xml:space="preserve">how to calculate percent complete, percent complete example, percent complete in excel</t>
  </si>
  <si>
    <t xml:space="preserve">Write "How to calculate percent complete: formula, worked example and Excel steps" for projectcontrolsinstitute.org (PCI AI - Project Controls Institute). Audience: planners, cost engineers and PMO analysts. Length 1,200-1,800 words, British English. Primary keyword "percent complete formula". Work in naturally where they fit: how to calculate percent complete, percent complete example, percent complete in excel.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</si>
  <si>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AB-00522</t>
  </si>
  <si>
    <t xml:space="preserve">Percent complete: a worked example from a real project</t>
  </si>
  <si>
    <t xml:space="preserve">percent complete example</t>
  </si>
  <si>
    <t xml:space="preserve">percent complete calculation, percent complete interpretation</t>
  </si>
  <si>
    <t xml:space="preserve">Write "Percent complete: a worked example from a real project" for projectcontrolsinstitute.org (PCI AI - Project Controls Institute). Audience: planners, cost engineers and PMO analysts. Length 1,200-1,800 words, British English. Primary keyword "percent complete example". Work in naturally where they fit: percent complete calculation, percent complete interpretation.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</si>
  <si>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AB-00523</t>
  </si>
  <si>
    <t xml:space="preserve">Interpreting percent complete: what the number is really telling you</t>
  </si>
  <si>
    <t xml:space="preserve">percent complete interpretation</t>
  </si>
  <si>
    <t xml:space="preserve">percent complete meaning, good percent complete value</t>
  </si>
  <si>
    <t xml:space="preserve">Write "Interpreting percent complete: what the number is really telling you" for projectcontrolsinstitute.org (PCI AI - Project Controls Institute). Audience: planners, cost engineers and PMO analysts. Length 1,200-1,800 words, British English. Primary keyword "percent complete interpretation". Work in naturally where they fit: percent complete meaning, good percent complete value.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</si>
  <si>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AB-00524</t>
  </si>
  <si>
    <t xml:space="preserve">Common mistakes with percent complete (and how to avoid them)</t>
  </si>
  <si>
    <t xml:space="preserve">percent complete mistakes</t>
  </si>
  <si>
    <t xml:space="preserve">percent complete problems, percent complete misuse, percent complete pitfalls</t>
  </si>
  <si>
    <t xml:space="preserve">Write "Common mistakes with percent complete (and how to avoid them)" for projectcontrolsinstitute.org (PCI AI - Project Controls Institute). Audience: planners, cost engineers and PMO analysts. Length 1,200-1,800 words, British English. Primary keyword "percent complete mistakes". Work in naturally where they fit: percent complete problems, percent complete misuse, percent complete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</si>
  <si>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AB-00525</t>
  </si>
  <si>
    <t xml:space="preserve">What is physical percent complete? Definition, examples and why it matters</t>
  </si>
  <si>
    <t xml:space="preserve">physical percent complete</t>
  </si>
  <si>
    <t xml:space="preserve">physical percent complete definition, physical percent complete meaning, physical percent complete in project management</t>
  </si>
  <si>
    <t xml:space="preserve">Write "What is physical percent complete? Definition, examples and why it matters" for projectcontrolsinstitute.org (PCI AI - Project Controls Institute). Audience: planners, cost engineers and PMO analysts. Length 800-1,200 words, British English. Primary keyword "physical percent complete". Work in naturally where they fit: physical percent complete definition, physical percent complete meaning, physical percent complete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</si>
  <si>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AB-00526</t>
  </si>
  <si>
    <t xml:space="preserve">How to calculate physical percent complete: formula, worked example and Excel steps</t>
  </si>
  <si>
    <t xml:space="preserve">physical percent complete formula</t>
  </si>
  <si>
    <t xml:space="preserve">how to calculate physical percent complete, physical percent complete example, physical percent complete in excel</t>
  </si>
  <si>
    <t xml:space="preserve">Write "How to calculate physical percent complete: formula, worked example and Excel steps" for projectcontrolsinstitute.org (PCI AI - Project Controls Institute). Audience: planners, cost engineers and PMO analysts. Length 1,200-1,800 words, British English. Primary keyword "physical percent complete formula". Work in naturally where they fit: how to calculate physical percent complete, physical percent complete example, physical percent complete in excel.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</si>
  <si>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AB-00527</t>
  </si>
  <si>
    <t xml:space="preserve">Physical percent complete: a worked example from a real project</t>
  </si>
  <si>
    <t xml:space="preserve">physical percent complete example</t>
  </si>
  <si>
    <t xml:space="preserve">physical percent complete calculation, physical percent complete interpretation</t>
  </si>
  <si>
    <t xml:space="preserve">Write "Physical percent complete: a worked example from a real project" for projectcontrolsinstitute.org (PCI AI - Project Controls Institute). Audience: planners, cost engineers and PMO analysts. Length 1,200-1,800 words, British English. Primary keyword "physical percent complete example". Work in naturally where they fit: physical percent complete calculation, physical percent complete interpretation.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</si>
  <si>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AB-00528</t>
  </si>
  <si>
    <t xml:space="preserve">Interpreting physical percent complete: what the number is really telling you</t>
  </si>
  <si>
    <t xml:space="preserve">physical percent complete interpretation</t>
  </si>
  <si>
    <t xml:space="preserve">physical percent complete meaning, good physical percent complete value</t>
  </si>
  <si>
    <t xml:space="preserve">Write "Interpreting physical percent complete: what the number is really telling you" for projectcontrolsinstitute.org (PCI AI - Project Controls Institute). Audience: planners, cost engineers and PMO analysts. Length 1,200-1,800 words, British English. Primary keyword "physical percent complete interpretation". Work in naturally where they fit: physical percent complete meaning, good physical percent complete value.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</si>
  <si>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AB-00529</t>
  </si>
  <si>
    <t xml:space="preserve">Common mistakes with physical percent complete (and how to avoid them)</t>
  </si>
  <si>
    <t xml:space="preserve">physical percent complete mistakes</t>
  </si>
  <si>
    <t xml:space="preserve">physical percent complete problems, physical percent complete misuse, physical percent complete pitfalls</t>
  </si>
  <si>
    <t xml:space="preserve">Write "Common mistakes with physical percent complete (and how to avoid them)" for projectcontrolsinstitute.org (PCI AI - Project Controls Institute). Audience: planners, cost engineers and PMO analysts. Length 1,200-1,800 words, British English. Primary keyword "physical percent complete mistakes". Work in naturally where they fit: physical percent complete problems, physical percent complete misuse, physical percent complete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</si>
  <si>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AB-00530</t>
  </si>
  <si>
    <t xml:space="preserve">What is 50/50 rule? Definition, examples and why it matters</t>
  </si>
  <si>
    <t xml:space="preserve">50 rule</t>
  </si>
  <si>
    <t xml:space="preserve">50 rule definition, 50 rule meaning, 50 rule in project management</t>
  </si>
  <si>
    <t xml:space="preserve">Write "What is 50/50 rule? Definition, examples and why it matters" for projectcontrolsinstitute.org (PCI AI - Project Controls Institute). Audience: planners, cost engineers and PMO analysts. Length 800-1,200 words, British English. Primary keyword "50 rule". Work in naturally where they fit: 50 rule definition, 50 rule meaning, 50 rule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</si>
  <si>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AB-00531</t>
  </si>
  <si>
    <t xml:space="preserve">50/50 rule on construction projects: how it plays out on site</t>
  </si>
  <si>
    <t xml:space="preserve">50 rule construction</t>
  </si>
  <si>
    <t xml:space="preserve">50 rule on site, 50 rule in projects</t>
  </si>
  <si>
    <t xml:space="preserve">Write "50/50 rule on construction projects: how it plays out on site" for projectcontrolsinstitute.org (PCI AI - Project Controls Institute). Audience: planners, cost engineers and PMO analysts. Length 1,200-1,800 words, British English. Primary keyword "50 rule construction". Work in naturally where they fit: 50 rule on site, 50 rule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</si>
  <si>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AB-00532</t>
  </si>
  <si>
    <t xml:space="preserve">Common mistakes with 50/50 rule (and how to avoid them)</t>
  </si>
  <si>
    <t xml:space="preserve">50 rule mistakes</t>
  </si>
  <si>
    <t xml:space="preserve">50 rule problems, 50 rule misuse, 50 rule pitfalls</t>
  </si>
  <si>
    <t xml:space="preserve">Write "Common mistakes with 50/50 rule (and how to avoid them)" for projectcontrolsinstitute.org (PCI AI - Project Controls Institute). Audience: planners, cost engineers and PMO analysts. Length 1,200-1,800 words, British English. Primary keyword "50 rule mistakes". Work in naturally where they fit: 50 rule problems, 50 rule misuse, 50 rule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</si>
  <si>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AB-00533</t>
  </si>
  <si>
    <t xml:space="preserve">What is 0/100 rule? Definition, examples and why it matters</t>
  </si>
  <si>
    <t xml:space="preserve">0 100 rule</t>
  </si>
  <si>
    <t xml:space="preserve">0 100 rule definition, 0 100 rule meaning, 0 100 rule in project management</t>
  </si>
  <si>
    <t xml:space="preserve">Write "What is 0/100 rule? Definition, examples and why it matters" for projectcontrolsinstitute.org (PCI AI - Project Controls Institute). Audience: planners, cost engineers and PMO analysts. Length 800-1,200 words, British English. Primary keyword "0 100 rule". Work in naturally where they fit: 0 100 rule definition, 0 100 rule meaning, 0 100 rule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</si>
  <si>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AB-00534</t>
  </si>
  <si>
    <t xml:space="preserve">0/100 rule on construction projects: how it plays out on site</t>
  </si>
  <si>
    <t xml:space="preserve">0 100 rule construction</t>
  </si>
  <si>
    <t xml:space="preserve">0 100 rule on site, 0 100 rule in projects</t>
  </si>
  <si>
    <t xml:space="preserve">Write "0/100 rule on construction projects: how it plays out on site" for projectcontrolsinstitute.org (PCI AI - Project Controls Institute). Audience: planners, cost engineers and PMO analysts. Length 1,200-1,800 words, British English. Primary keyword "0 100 rule construction". Work in naturally where they fit: 0 100 rule on site, 0 100 rule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</si>
  <si>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AB-00535</t>
  </si>
  <si>
    <t xml:space="preserve">Common mistakes with 0/100 rule (and how to avoid them)</t>
  </si>
  <si>
    <t xml:space="preserve">0 100 rule mistakes</t>
  </si>
  <si>
    <t xml:space="preserve">0 100 rule problems, 0 100 rule misuse, 0 100 rule pitfalls</t>
  </si>
  <si>
    <t xml:space="preserve">Write "Common mistakes with 0/100 rule (and how to avoid them)" for projectcontrolsinstitute.org (PCI AI - Project Controls Institute). Audience: planners, cost engineers and PMO analysts. Length 1,200-1,800 words, British English. Primary keyword "0 100 rule mistakes". Work in naturally where they fit: 0 100 rule problems, 0 100 rule misuse, 0 100 rule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</si>
  <si>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AB-00536</t>
  </si>
  <si>
    <t xml:space="preserve">What is level of effort (LOE)? Definition, examples and why it matters</t>
  </si>
  <si>
    <t xml:space="preserve">level of effort</t>
  </si>
  <si>
    <t xml:space="preserve">level of effort definition, level of effort meaning, level of effort in project management</t>
  </si>
  <si>
    <t xml:space="preserve">Write "What is level of effort (LOE)? Definition, examples and why it matters" for projectcontrolsinstitute.org (PCI AI - Project Controls Institute). Audience: planners, cost engineers and PMO analysts. Length 800-1,200 words, British English. Primary keyword "level of effort". Work in naturally where they fit: level of effort definition, level of effort meaning, level of effort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</si>
  <si>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AB-00537</t>
  </si>
  <si>
    <t xml:space="preserve">Level of effort (LOE) on construction projects: how it plays out on site</t>
  </si>
  <si>
    <t xml:space="preserve">level of effort construction</t>
  </si>
  <si>
    <t xml:space="preserve">level of effort on site, level of effort in projects</t>
  </si>
  <si>
    <t xml:space="preserve">Write "Level of effort (LOE) on construction projects: how it plays out on site" for projectcontrolsinstitute.org (PCI AI - Project Controls Institute). Audience: planners, cost engineers and PMO analysts. Length 1,200-1,800 words, British English. Primary keyword "level of effort construction". Work in naturally where they fit: level of effort on site, level of effort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</si>
  <si>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AB-00538</t>
  </si>
  <si>
    <t xml:space="preserve">Common mistakes with level of effort (LOE) (and how to avoid them)</t>
  </si>
  <si>
    <t xml:space="preserve">level of effort mistakes</t>
  </si>
  <si>
    <t xml:space="preserve">level of effort problems, level of effort misuse, level of effort pitfalls</t>
  </si>
  <si>
    <t xml:space="preserve">Write "Common mistakes with level of effort (LOE) (and how to avoid them)" for projectcontrolsinstitute.org (PCI AI - Project Controls Institute). Audience: planners, cost engineers and PMO analysts. Length 1,200-1,800 words, British English. Primary keyword "level of effort mistakes". Work in naturally where they fit: level of effort problems, level of effort misuse, level of effort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</si>
  <si>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AB-00539</t>
  </si>
  <si>
    <t xml:space="preserve">What is apportioned effort? Definition, examples and why it matters</t>
  </si>
  <si>
    <t xml:space="preserve">apportioned effort</t>
  </si>
  <si>
    <t xml:space="preserve">apportioned effort definition, apportioned effort meaning, apportioned effort in project management</t>
  </si>
  <si>
    <t xml:space="preserve">Write "What is apportioned effort? Definition, examples and why it matters" for projectcontrolsinstitute.org (PCI AI - Project Controls Institute). Audience: planners, cost engineers and PMO analysts. Length 800-1,200 words, British English. Primary keyword "apportioned effort". Work in naturally where they fit: apportioned effort definition, apportioned effort meaning, apportioned effort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</si>
  <si>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AB-00540</t>
  </si>
  <si>
    <t xml:space="preserve">Apportioned effort on construction projects: how it plays out on site</t>
  </si>
  <si>
    <t xml:space="preserve">apportioned effort construction</t>
  </si>
  <si>
    <t xml:space="preserve">apportioned effort on site, apportioned effort in projects</t>
  </si>
  <si>
    <t xml:space="preserve">Write "Apportioned effort on construction projects: how it plays out on site" for projectcontrolsinstitute.org (PCI AI - Project Controls Institute). Audience: planners, cost engineers and PMO analysts. Length 1,200-1,800 words, British English. Primary keyword "apportioned effort construction". Work in naturally where they fit: apportioned effort on site, apportioned effort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</si>
  <si>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AB-00541</t>
  </si>
  <si>
    <t xml:space="preserve">Common mistakes with apportioned effort (and how to avoid them)</t>
  </si>
  <si>
    <t xml:space="preserve">apportioned effort mistakes</t>
  </si>
  <si>
    <t xml:space="preserve">apportioned effort problems, apportioned effort misuse, apportioned effort pitfalls</t>
  </si>
  <si>
    <t xml:space="preserve">Write "Common mistakes with apportioned effort (and how to avoid them)" for projectcontrolsinstitute.org (PCI AI - Project Controls Institute). Audience: planners, cost engineers and PMO analysts. Length 1,200-1,800 words, British English. Primary keyword "apportioned effort mistakes". Work in naturally where they fit: apportioned effort problems, apportioned effort misuse, apportioned effort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</si>
  <si>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AB-00542</t>
  </si>
  <si>
    <t xml:space="preserve">What is control account? Definition, examples and why it matters</t>
  </si>
  <si>
    <t xml:space="preserve">control account</t>
  </si>
  <si>
    <t xml:space="preserve">control account definition, control account meaning, control account in project management</t>
  </si>
  <si>
    <t xml:space="preserve">Write "What is control account? Definition, examples and why it matters" for projectcontrolsinstitute.org (PCI AI - Project Controls Institute). Audience: planners, cost engineers and PMO analysts. Length 800-1,200 words, British English. Primary keyword "control account". Work in naturally where they fit: control account definition, control account meaning, control account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</si>
  <si>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AB-00543</t>
  </si>
  <si>
    <t xml:space="preserve">Control account on construction projects: how it plays out on site</t>
  </si>
  <si>
    <t xml:space="preserve">control account construction</t>
  </si>
  <si>
    <t xml:space="preserve">control account on site, control account in projects</t>
  </si>
  <si>
    <t xml:space="preserve">Write "Control account on construction projects: how it plays out on site" for projectcontrolsinstitute.org (PCI AI - Project Controls Institute). Audience: planners, cost engineers and PMO analysts. Length 1,200-1,800 words, British English. Primary keyword "control account construction". Work in naturally where they fit: control account on site, control account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</si>
  <si>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AB-00544</t>
  </si>
  <si>
    <t xml:space="preserve">Common mistakes with control account (and how to avoid them)</t>
  </si>
  <si>
    <t xml:space="preserve">control account mistakes</t>
  </si>
  <si>
    <t xml:space="preserve">control account problems, control account misuse, control account pitfalls</t>
  </si>
  <si>
    <t xml:space="preserve">Write "Common mistakes with control account (and how to avoid them)" for projectcontrolsinstitute.org (PCI AI - Project Controls Institute). Audience: planners, cost engineers and PMO analysts. Length 1,200-1,800 words, British English. Primary keyword "control account mistakes". Work in naturally where they fit: control account problems, control account misuse, control account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</si>
  <si>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AB-00545</t>
  </si>
  <si>
    <t xml:space="preserve">What is work package? Definition, examples and why it matters</t>
  </si>
  <si>
    <t xml:space="preserve">work package</t>
  </si>
  <si>
    <t xml:space="preserve">work package definition, work package meaning, work package in project management</t>
  </si>
  <si>
    <t xml:space="preserve">Write "What is work package? Definition, examples and why it matters" for projectcontrolsinstitute.org (PCI AI - Project Controls Institute). Audience: planners, cost engineers and PMO analysts. Length 800-1,200 words, British English. Primary keyword "work package". Work in naturally where they fit: work package definition, work package meaning, work package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</si>
  <si>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AB-00546</t>
  </si>
  <si>
    <t xml:space="preserve">Work package on construction projects: how it plays out on site</t>
  </si>
  <si>
    <t xml:space="preserve">work package construction</t>
  </si>
  <si>
    <t xml:space="preserve">work package on site, work package in projects</t>
  </si>
  <si>
    <t xml:space="preserve">Write "Work package on construction projects: how it plays out on site" for projectcontrolsinstitute.org (PCI AI - Project Controls Institute). Audience: planners, cost engineers and PMO analysts. Length 1,200-1,800 words, British English. Primary keyword "work package construction". Work in naturally where they fit: work package on site, work package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</si>
  <si>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AB-00547</t>
  </si>
  <si>
    <t xml:space="preserve">Common mistakes with work package (and how to avoid them)</t>
  </si>
  <si>
    <t xml:space="preserve">work package mistakes</t>
  </si>
  <si>
    <t xml:space="preserve">work package problems, work package misuse, work package pitfalls</t>
  </si>
  <si>
    <t xml:space="preserve">Write "Common mistakes with work package (and how to avoid them)" for projectcontrolsinstitute.org (PCI AI - Project Controls Institute). Audience: planners, cost engineers and PMO analysts. Length 1,200-1,800 words, British English. Primary keyword "work package mistakes". Work in naturally where they fit: work package problems, work package misuse, work package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</si>
  <si>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AB-00548</t>
  </si>
  <si>
    <t xml:space="preserve">What is planning package? Definition, examples and why it matters</t>
  </si>
  <si>
    <t xml:space="preserve">planning package</t>
  </si>
  <si>
    <t xml:space="preserve">planning package definition, planning package meaning, planning package in project management</t>
  </si>
  <si>
    <t xml:space="preserve">Write "What is planning package? Definition, examples and why it matters" for projectcontrolsinstitute.org (PCI AI - Project Controls Institute). Audience: planners, cost engineers and PMO analysts. Length 800-1,200 words, British English. Primary keyword "planning package". Work in naturally where they fit: planning package definition, planning package meaning, planning package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</si>
  <si>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AB-00549</t>
  </si>
  <si>
    <t xml:space="preserve">Planning package on construction projects: how it plays out on site</t>
  </si>
  <si>
    <t xml:space="preserve">planning package construction</t>
  </si>
  <si>
    <t xml:space="preserve">planning package on site, planning package in projects</t>
  </si>
  <si>
    <t xml:space="preserve">Write "Planning package on construction projects: how it plays out on site" for projectcontrolsinstitute.org (PCI AI - Project Controls Institute). Audience: planners, cost engineers and PMO analysts. Length 1,200-1,800 words, British English. Primary keyword "planning package construction". Work in naturally where they fit: planning package on site, planning package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</si>
  <si>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AB-00550</t>
  </si>
  <si>
    <t xml:space="preserve">Common mistakes with planning package (and how to avoid them)</t>
  </si>
  <si>
    <t xml:space="preserve">planning package mistakes</t>
  </si>
  <si>
    <t xml:space="preserve">planning package problems, planning package misuse, planning package pitfalls</t>
  </si>
  <si>
    <t xml:space="preserve">Write "Common mistakes with planning package (and how to avoid them)" for projectcontrolsinstitute.org (PCI AI - Project Controls Institute). Audience: planners, cost engineers and PMO analysts. Length 1,200-1,800 words, British English. Primary keyword "planning package mistakes". Work in naturally where they fit: planning package problems, planning package misuse, planning package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</si>
  <si>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AB-00551</t>
  </si>
  <si>
    <t xml:space="preserve">What is performance measurement baseline (PMB)? Definition, examples and why it matters</t>
  </si>
  <si>
    <t xml:space="preserve">performance measurement baseline</t>
  </si>
  <si>
    <t xml:space="preserve">performance measurement baseline definition, performance measurement baseline meaning, performance measurement baseline in project management</t>
  </si>
  <si>
    <t xml:space="preserve">Write "What is performance measurement baseline (PMB)? Definition, examples and why it matters" for projectcontrolsinstitute.org (PCI AI - Project Controls Institute). Audience: planners, cost engineers and PMO analysts. Length 800-1,200 words, British English. Primary keyword "performance measurement baseline". Work in naturally where they fit: performance measurement baseline definition, performance measurement baseline meaning, performance measurement baseline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</si>
  <si>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AB-00552</t>
  </si>
  <si>
    <t xml:space="preserve">Performance measurement baseline (PMB) on construction projects: how it plays out on site</t>
  </si>
  <si>
    <t xml:space="preserve">performance measurement baseline construction</t>
  </si>
  <si>
    <t xml:space="preserve">performance measurement baseline on site, performance measurement baseline in projects</t>
  </si>
  <si>
    <t xml:space="preserve">Write "Performance measurement baseline (PMB) on construction projects: how it plays out on site" for projectcontrolsinstitute.org (PCI AI - Project Controls Institute). Audience: planners, cost engineers and PMO analysts. Length 1,200-1,800 words, British English. Primary keyword "performance measurement baseline construction". Work in naturally where they fit: performance measurement baseline on site, performance measurement baseline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</si>
  <si>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AB-00553</t>
  </si>
  <si>
    <t xml:space="preserve">Common mistakes with performance measurement baseline (PMB) (and how to avoid them)</t>
  </si>
  <si>
    <t xml:space="preserve">performance measurement baseline mistakes</t>
  </si>
  <si>
    <t xml:space="preserve">performance measurement baseline problems, performance measurement baseline misuse, performance measurement baseline pitfalls</t>
  </si>
  <si>
    <t xml:space="preserve">Write "Common mistakes with performance measurement baseline (PMB) (and how to avoid them)" for projectcontrolsinstitute.org (PCI AI - Project Controls Institute). Audience: planners, cost engineers and PMO analysts. Length 1,200-1,800 words, British English. Primary keyword "performance measurement baseline mistakes". Work in naturally where they fit: performance measurement baseline problems, performance measurement baseline misuse, performance measurement baseline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</si>
  <si>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AB-00554</t>
  </si>
  <si>
    <t xml:space="preserve">What is management reserve? Definition, examples and why it matters</t>
  </si>
  <si>
    <t xml:space="preserve">management reserve</t>
  </si>
  <si>
    <t xml:space="preserve">management reserve definition, management reserve meaning, management reserve in project management</t>
  </si>
  <si>
    <t xml:space="preserve">Write "What is management reserve? Definition, examples and why it matters" for projectcontrolsinstitute.org (PCI AI - Project Controls Institute). Audience: planners, cost engineers and PMO analysts. Length 800-1,200 words, British English. Primary keyword "management reserve". Work in naturally where they fit: management reserve definition, management reserve meaning, management reserve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</si>
  <si>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AB-00555</t>
  </si>
  <si>
    <t xml:space="preserve">Management reserve on construction projects: how it plays out on site</t>
  </si>
  <si>
    <t xml:space="preserve">management reserve construction</t>
  </si>
  <si>
    <t xml:space="preserve">management reserve on site, management reserve in projects</t>
  </si>
  <si>
    <t xml:space="preserve">Write "Management reserve on construction projects: how it plays out on site" for projectcontrolsinstitute.org (PCI AI - Project Controls Institute). Audience: planners, cost engineers and PMO analysts. Length 1,200-1,800 words, British English. Primary keyword "management reserve construction". Work in naturally where they fit: management reserve on site, management reserve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</si>
  <si>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AB-00556</t>
  </si>
  <si>
    <t xml:space="preserve">Common mistakes with management reserve (and how to avoid them)</t>
  </si>
  <si>
    <t xml:space="preserve">management reserve mistakes</t>
  </si>
  <si>
    <t xml:space="preserve">management reserve problems, management reserve misuse, management reserve pitfalls</t>
  </si>
  <si>
    <t xml:space="preserve">Write "Common mistakes with management reserve (and how to avoid them)" for projectcontrolsinstitute.org (PCI AI - Project Controls Institute). Audience: planners, cost engineers and PMO analysts. Length 1,200-1,800 words, British English. Primary keyword "management reserve mistakes". Work in naturally where they fit: management reserve problems, management reserve misuse, management reserve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</si>
  <si>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AB-00557</t>
  </si>
  <si>
    <t xml:space="preserve">What is undistributed budget? Definition, examples and why it matters</t>
  </si>
  <si>
    <t xml:space="preserve">undistributed budget</t>
  </si>
  <si>
    <t xml:space="preserve">undistributed budget definition, undistributed budget meaning, undistributed budget in project management</t>
  </si>
  <si>
    <t xml:space="preserve">Write "What is undistributed budget? Definition, examples and why it matters" for projectcontrolsinstitute.org (PCI AI - Project Controls Institute). Audience: planners, cost engineers and PMO analysts. Length 800-1,200 words, British English. Primary keyword "undistributed budget". Work in naturally where they fit: undistributed budget definition, undistributed budget meaning, undistributed budget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</si>
  <si>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AB-00558</t>
  </si>
  <si>
    <t xml:space="preserve">Undistributed budget on construction projects: how it plays out on site</t>
  </si>
  <si>
    <t xml:space="preserve">undistributed budget construction</t>
  </si>
  <si>
    <t xml:space="preserve">undistributed budget on site, undistributed budget in projects</t>
  </si>
  <si>
    <t xml:space="preserve">Write "Undistributed budget on construction projects: how it plays out on site" for projectcontrolsinstitute.org (PCI AI - Project Controls Institute). Audience: planners, cost engineers and PMO analysts. Length 1,200-1,800 words, British English. Primary keyword "undistributed budget construction". Work in naturally where they fit: undistributed budget on site, undistributed budget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</si>
  <si>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AB-00559</t>
  </si>
  <si>
    <t xml:space="preserve">Common mistakes with undistributed budget (and how to avoid them)</t>
  </si>
  <si>
    <t xml:space="preserve">undistributed budget mistakes</t>
  </si>
  <si>
    <t xml:space="preserve">undistributed budget problems, undistributed budget misuse, undistributed budget pitfalls</t>
  </si>
  <si>
    <t xml:space="preserve">Write "Common mistakes with undistributed budget (and how to avoid them)" for projectcontrolsinstitute.org (PCI AI - Project Controls Institute). Audience: planners, cost engineers and PMO analysts. Length 1,200-1,800 words, British English. Primary keyword "undistributed budget mistakes". Work in naturally where they fit: undistributed budget problems, undistributed budget misuse, undistributed budget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</si>
  <si>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AB-00560</t>
  </si>
  <si>
    <t xml:space="preserve">What is earned value management system (EVMS)? Definition, examples and why it matters</t>
  </si>
  <si>
    <t xml:space="preserve">earned value management system</t>
  </si>
  <si>
    <t xml:space="preserve">earned value management system definition, earned value management system meaning, earned value management system in project management</t>
  </si>
  <si>
    <t xml:space="preserve">Write "What is earned value management system (EVMS)? Definition, examples and why it matters" for projectcontrolsinstitute.org (PCI AI - Project Controls Institute). Audience: planners, cost engineers and PMO analysts. Length 800-1,200 words, British English. Primary keyword "earned value management system". Work in naturally where they fit: earned value management system definition, earned value management system meaning, earned value management system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</si>
  <si>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AB-00561</t>
  </si>
  <si>
    <t xml:space="preserve">How to use the earned value management system (EVMS): a step-by-step guide</t>
  </si>
  <si>
    <t xml:space="preserve">how to earned value management system</t>
  </si>
  <si>
    <t xml:space="preserve">earned value management system steps, earned value management system process, earned value management system best practices</t>
  </si>
  <si>
    <t xml:space="preserve">Write "How to use the earned value management system (EVMS): a step-by-step guide" for projectcontrolsinstitute.org (PCI AI - Project Controls Institute). Audience: planners, cost engineers and PMO analysts. Length 1,200-1,800 words, British English. Primary keyword "how to earned value management system". Work in naturally where they fit: earned value management system steps, earned value management system process, earned value management system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</si>
  <si>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AB-00562</t>
  </si>
  <si>
    <t xml:space="preserve">Earned value management system (EVMS) checklist: what good looks like</t>
  </si>
  <si>
    <t xml:space="preserve">earned value management system checklist</t>
  </si>
  <si>
    <t xml:space="preserve">earned value management system template, earned value management system review</t>
  </si>
  <si>
    <t xml:space="preserve">Write "Earned value management system (EVMS) checklist: what good looks like" for projectcontrolsinstitute.org (PCI AI - Project Controls Institute). Audience: planners, cost engineers and PMO analysts. Length 1,000-1,500 words, British English. Primary keyword "earned value management system checklist". Work in naturally where they fit: earned value management system template, earned value management system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</si>
  <si>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AB-00563</t>
  </si>
  <si>
    <t xml:space="preserve">Earned value management system (EVMS) KPIs: measuring whether it is working</t>
  </si>
  <si>
    <t xml:space="preserve">earned value management system kpis</t>
  </si>
  <si>
    <t xml:space="preserve">earned value management system metrics, measure earned value management system</t>
  </si>
  <si>
    <t xml:space="preserve">Write "Earned value management system (EVMS) KPIs: measuring whether it is working" for projectcontrolsinstitute.org (PCI AI - Project Controls Institute). Audience: planners, cost engineers and PMO analysts. Length 1,200-1,800 words, British English. Primary keyword "earned value management system kpis". Work in naturally where they fit: earned value management system metrics, measure earned value management system.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</si>
  <si>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AB-00564</t>
  </si>
  <si>
    <t xml:space="preserve">What is integrated baseline review (IBR)? Definition, examples and why it matters</t>
  </si>
  <si>
    <t xml:space="preserve">integrated baseline review</t>
  </si>
  <si>
    <t xml:space="preserve">integrated baseline review definition, integrated baseline review meaning, integrated baseline review in project management</t>
  </si>
  <si>
    <t xml:space="preserve">Write "What is integrated baseline review (IBR)? Definition, examples and why it matters" for projectcontrolsinstitute.org (PCI AI - Project Controls Institute). Audience: planners, cost engineers and PMO analysts. Length 800-1,200 words, British English. Primary keyword "integrated baseline review". Work in naturally where they fit: integrated baseline review definition, integrated baseline review meaning, integrated baseline review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</si>
  <si>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AB-00565</t>
  </si>
  <si>
    <t xml:space="preserve">How to run an integrated baseline review (IBR): a step-by-step guide</t>
  </si>
  <si>
    <t xml:space="preserve">how to integrated baseline review</t>
  </si>
  <si>
    <t xml:space="preserve">integrated baseline review steps, integrated baseline review process, integrated baseline review best practices</t>
  </si>
  <si>
    <t xml:space="preserve">Write "How to run an integrated baseline review (IBR): a step-by-step guide" for projectcontrolsinstitute.org (PCI AI - Project Controls Institute). Audience: planners, cost engineers and PMO analysts. Length 1,200-1,800 words, British English. Primary keyword "how to integrated baseline review". Work in naturally where they fit: integrated baseline review steps, integrated baseline review process, integrated baseline review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</si>
  <si>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AB-00566</t>
  </si>
  <si>
    <t xml:space="preserve">Integrated baseline review (IBR) checklist: what good looks like</t>
  </si>
  <si>
    <t xml:space="preserve">integrated baseline review checklist</t>
  </si>
  <si>
    <t xml:space="preserve">integrated baseline review template, integrated baseline review review</t>
  </si>
  <si>
    <t xml:space="preserve">Write "Integrated baseline review (IBR) checklist: what good looks like" for projectcontrolsinstitute.org (PCI AI - Project Controls Institute). Audience: planners, cost engineers and PMO analysts. Length 1,000-1,500 words, British English. Primary keyword "integrated baseline review checklist". Work in naturally where they fit: integrated baseline review template, integrated baseline review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</si>
  <si>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AB-00567</t>
  </si>
  <si>
    <t xml:space="preserve">Integrated baseline review (IBR) KPIs: measuring whether it is working</t>
  </si>
  <si>
    <t xml:space="preserve">integrated baseline review kpis</t>
  </si>
  <si>
    <t xml:space="preserve">integrated baseline review metrics, measure integrated baseline review</t>
  </si>
  <si>
    <t xml:space="preserve">Write "Integrated baseline review (IBR) KPIs: measuring whether it is working" for projectcontrolsinstitute.org (PCI AI - Project Controls Institute). Audience: planners, cost engineers and PMO analysts. Length 1,200-1,800 words, British English. Primary keyword "integrated baseline review kpis". Work in naturally where they fit: integrated baseline review metrics, measure integrated baseline review.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</si>
  <si>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AB-00568</t>
  </si>
  <si>
    <t xml:space="preserve">What is variance analysis report? Definition, examples and why it matters</t>
  </si>
  <si>
    <t xml:space="preserve">variance analysis report</t>
  </si>
  <si>
    <t xml:space="preserve">variance analysis report definition, variance analysis report meaning, variance analysis report in project management</t>
  </si>
  <si>
    <t xml:space="preserve">Write "What is variance analysis report? Definition, examples and why it matters" for projectcontrolsinstitute.org (PCI AI - Project Controls Institute). Audience: planners, cost engineers and PMO analysts. Length 800-1,200 words, British English. Primary keyword "variance analysis report". Work in naturally where they fit: variance analysis report definition, variance analysis report meaning, variance analysis report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</si>
  <si>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AB-00569</t>
  </si>
  <si>
    <t xml:space="preserve">Variance analysis report template: structure, example and how to use it</t>
  </si>
  <si>
    <t xml:space="preserve">variance analysis report template</t>
  </si>
  <si>
    <t xml:space="preserve">variance analysis report example, variance analysis report format, free variance analysis report</t>
  </si>
  <si>
    <t xml:space="preserve">Write "Variance analysis report template: structure, example and how to use it" for projectcontrolsinstitute.org (PCI AI - Project Controls Institute). Audience: planners, cost engineers and PMO analysts. Length 1,000-1,500 words, British English. Primary keyword "variance analysis report template". Work in naturally where they fit: variance analysis report example, variance analysis report format, free variance analysis report.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</si>
  <si>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AB-00570</t>
  </si>
  <si>
    <t xml:space="preserve">How to build a variance analysis report stakeholders actually use</t>
  </si>
  <si>
    <t xml:space="preserve">how to create variance analysis report</t>
  </si>
  <si>
    <t xml:space="preserve">variance analysis report best practices, variance analysis report example</t>
  </si>
  <si>
    <t xml:space="preserve">Write "How to build a variance analysis report stakeholders actually use" for projectcontrolsinstitute.org (PCI AI - Project Controls Institute). Audience: planners, cost engineers and PMO analysts. Length 1,200-1,800 words, British English. Primary keyword "how to create variance analysis report". Work in naturally where they fit: variance analysis report best practices, variance analysis report example.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</si>
  <si>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AB-00571</t>
  </si>
  <si>
    <t xml:space="preserve">Variance analysis report: an annotated real-world sample</t>
  </si>
  <si>
    <t xml:space="preserve">variance analysis report example</t>
  </si>
  <si>
    <t xml:space="preserve">variance analysis report sample, variance analysis report in practice</t>
  </si>
  <si>
    <t xml:space="preserve">Write "Variance analysis report: an annotated real-world sample" for projectcontrolsinstitute.org (PCI AI - Project Controls Institute). Audience: planners, cost engineers and PMO analysts. Length 1,200-1,800 words, British English. Primary keyword "variance analysis report example". Work in naturally where they fit: variance analysis report sample, variance analysis report in practice.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</si>
  <si>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AB-00572</t>
  </si>
  <si>
    <t xml:space="preserve">What are estimate at completion methods? Definition, examples and why they matter</t>
  </si>
  <si>
    <t xml:space="preserve">estimate at completion methods</t>
  </si>
  <si>
    <t xml:space="preserve">estimate at completion methods definition, estimate at completion methods meaning, estimate at completion methods in project management</t>
  </si>
  <si>
    <t xml:space="preserve">Write "What are estimate at completion methods? Definition, examples and why they matter" for projectcontrolsinstitute.org (PCI AI - Project Controls Institute). Audience: planners, cost engineers and PMO analysts. Length 800-1,200 words, British English. Primary keyword "estimate at completion methods". Work in naturally where they fit: estimate at completion methods definition, estimate at completion methods meaning, estimate at completion methods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</si>
  <si>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AB-00573</t>
  </si>
  <si>
    <t xml:space="preserve">Estimate at completion methods on construction projects: how it plays out on site</t>
  </si>
  <si>
    <t xml:space="preserve">estimate at completion methods construction</t>
  </si>
  <si>
    <t xml:space="preserve">estimate at completion methods on site, estimate at completion methods in projects</t>
  </si>
  <si>
    <t xml:space="preserve">Write "Estimate at completion methods on construction projects: how it plays out on site" for projectcontrolsinstitute.org (PCI AI - Project Controls Institute). Audience: planners, cost engineers and PMO analysts. Length 1,200-1,800 words, British English. Primary keyword "estimate at completion methods construction". Work in naturally where they fit: estimate at completion methods on site, estimate at completion methods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</si>
  <si>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AB-00574</t>
  </si>
  <si>
    <t xml:space="preserve">Common mistakes with estimate at completion methods (and how to avoid them)</t>
  </si>
  <si>
    <t xml:space="preserve">estimate at completion methods mistakes</t>
  </si>
  <si>
    <t xml:space="preserve">estimate at completion methods problems, estimate at completion methods misuse, estimate at completion methods pitfalls</t>
  </si>
  <si>
    <t xml:space="preserve">Write "Common mistakes with estimate at completion methods (and how to avoid them)" for projectcontrolsinstitute.org (PCI AI - Project Controls Institute). Audience: planners, cost engineers and PMO analysts. Length 1,200-1,800 words, British English. Primary keyword "estimate at completion methods mistakes". Work in naturally where they fit: estimate at completion methods problems, estimate at completion methods misuse, estimate at completion methods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</si>
  <si>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AB-00575</t>
  </si>
  <si>
    <t xml:space="preserve">What is productivity factor? Definition, examples and why it matters</t>
  </si>
  <si>
    <t xml:space="preserve">productivity factor</t>
  </si>
  <si>
    <t xml:space="preserve">productivity factor definition, productivity factor meaning, productivity factor in project management</t>
  </si>
  <si>
    <t xml:space="preserve">Write "What is productivity factor? Definition, examples and why it matters" for projectcontrolsinstitute.org (PCI AI - Project Controls Institute). Audience: planners, cost engineers and PMO analysts. Length 800-1,200 words, British English. Primary keyword "productivity factor". Work in naturally where they fit: productivity factor definition, productivity factor meaning, productivity factor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</si>
  <si>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AB-00576</t>
  </si>
  <si>
    <t xml:space="preserve">How to calculate productivity factor: formula, worked example and Excel steps</t>
  </si>
  <si>
    <t xml:space="preserve">productivity factor formula</t>
  </si>
  <si>
    <t xml:space="preserve">how to calculate productivity factor, productivity factor example, productivity factor in excel</t>
  </si>
  <si>
    <t xml:space="preserve">Write "How to calculate productivity factor: formula, worked example and Excel steps" for projectcontrolsinstitute.org (PCI AI - Project Controls Institute). Audience: planners, cost engineers and PMO analysts. Length 1,200-1,800 words, British English. Primary keyword "productivity factor formula". Work in naturally where they fit: how to calculate productivity factor, productivity factor example, productivity factor in excel.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</si>
  <si>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AB-00577</t>
  </si>
  <si>
    <t xml:space="preserve">Productivity factor: a worked example from a real project</t>
  </si>
  <si>
    <t xml:space="preserve">productivity factor example</t>
  </si>
  <si>
    <t xml:space="preserve">productivity factor calculation, productivity factor interpretation</t>
  </si>
  <si>
    <t xml:space="preserve">Write "Productivity factor: a worked example from a real project" for projectcontrolsinstitute.org (PCI AI - Project Controls Institute). Audience: planners, cost engineers and PMO analysts. Length 1,200-1,800 words, British English. Primary keyword "productivity factor example". Work in naturally where they fit: productivity factor calculation, productivity factor interpretation.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</si>
  <si>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AB-00578</t>
  </si>
  <si>
    <t xml:space="preserve">Interpreting productivity factor: what the number is really telling you</t>
  </si>
  <si>
    <t xml:space="preserve">productivity factor interpretation</t>
  </si>
  <si>
    <t xml:space="preserve">productivity factor meaning, good productivity factor value</t>
  </si>
  <si>
    <t xml:space="preserve">Write "Interpreting productivity factor: what the number is really telling you" for projectcontrolsinstitute.org (PCI AI - Project Controls Institute). Audience: planners, cost engineers and PMO analysts. Length 1,200-1,800 words, British English. Primary keyword "productivity factor interpretation". Work in naturally where they fit: productivity factor meaning, good productivity factor value.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</si>
  <si>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AB-00579</t>
  </si>
  <si>
    <t xml:space="preserve">Common mistakes with productivity factor (and how to avoid them)</t>
  </si>
  <si>
    <t xml:space="preserve">productivity factor mistakes</t>
  </si>
  <si>
    <t xml:space="preserve">productivity factor problems, productivity factor misuse, productivity factor pitfalls</t>
  </si>
  <si>
    <t xml:space="preserve">Write "Common mistakes with productivity factor (and how to avoid them)" for projectcontrolsinstitute.org (PCI AI - Project Controls Institute). Audience: planners, cost engineers and PMO analysts. Length 1,200-1,800 words, British English. Primary keyword "productivity factor mistakes". Work in naturally where they fit: productivity factor problems, productivity factor misuse, productivity factor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</si>
  <si>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AB-00580</t>
  </si>
  <si>
    <t xml:space="preserve">What are rules of credit? Definition, examples and why they matter</t>
  </si>
  <si>
    <t xml:space="preserve">rules of credit</t>
  </si>
  <si>
    <t xml:space="preserve">rules of credit definition, rules of credit meaning, rules of credit in project management</t>
  </si>
  <si>
    <t xml:space="preserve">Write "What are rules of credit? Definition, examples and why they matter" for projectcontrolsinstitute.org (PCI AI - Project Controls Institute). Audience: planners, cost engineers and PMO analysts. Length 800-1,200 words, British English. Primary keyword "rules of credit". Work in naturally where they fit: rules of credit definition, rules of credit meaning, rules of credit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</si>
  <si>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AB-00581</t>
  </si>
  <si>
    <t xml:space="preserve">Rules of credit on construction projects: how it plays out on site</t>
  </si>
  <si>
    <t xml:space="preserve">rules of credit construction</t>
  </si>
  <si>
    <t xml:space="preserve">rules of credit on site, rules of credit in projects</t>
  </si>
  <si>
    <t xml:space="preserve">Write "Rules of credit on construction projects: how it plays out on site" for projectcontrolsinstitute.org (PCI AI - Project Controls Institute). Audience: planners, cost engineers and PMO analysts. Length 1,200-1,800 words, British English. Primary keyword "rules of credit construction". Work in naturally where they fit: rules of credit on site, rules of credit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</si>
  <si>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AB-00582</t>
  </si>
  <si>
    <t xml:space="preserve">Common mistakes with rules of credit (and how to avoid them)</t>
  </si>
  <si>
    <t xml:space="preserve">rules of credit mistakes</t>
  </si>
  <si>
    <t xml:space="preserve">rules of credit problems, rules of credit misuse, rules of credit pitfalls</t>
  </si>
  <si>
    <t xml:space="preserve">Write "Common mistakes with rules of credit (and how to avoid them)" for projectcontrolsinstitute.org (PCI AI - Project Controls Institute). Audience: planners, cost engineers and PMO analysts. Length 1,200-1,800 words, British English. Primary keyword "rules of credit mistakes". Work in naturally where they fit: rules of credit problems, rules of credit misuse, rules of credit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</si>
  <si>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AB-00583</t>
  </si>
  <si>
    <t xml:space="preserve">What is progress measurement? Definition, examples and why it matters</t>
  </si>
  <si>
    <t xml:space="preserve">progress measurement</t>
  </si>
  <si>
    <t xml:space="preserve">progress measurement definition, progress measurement meaning, progress measurement in project management</t>
  </si>
  <si>
    <t xml:space="preserve">Write "What is progress measurement? Definition, examples and why it matters" for projectcontrolsinstitute.org (PCI AI - Project Controls Institute). Audience: planners, cost engineers and PMO analysts. Length 800-1,200 words, British English. Primary keyword "progress measurement". Work in naturally where they fit: progress measurement definition, progress measurement meaning, progress measurement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</si>
  <si>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AB-00584</t>
  </si>
  <si>
    <t xml:space="preserve">How to run a progress measurement: a step-by-step guide</t>
  </si>
  <si>
    <t xml:space="preserve">how to progress measurement</t>
  </si>
  <si>
    <t xml:space="preserve">progress measurement steps, progress measurement process, progress measurement best practices</t>
  </si>
  <si>
    <t xml:space="preserve">Write "How to run a progress measurement: a step-by-step guide" for projectcontrolsinstitute.org (PCI AI - Project Controls Institute). Audience: planners, cost engineers and PMO analysts. Length 1,200-1,800 words, British English. Primary keyword "how to progress measurement". Work in naturally where they fit: progress measurement steps, progress measurement process, progress measurement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</si>
  <si>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AB-00585</t>
  </si>
  <si>
    <t xml:space="preserve">Progress measurement checklist: what good looks like</t>
  </si>
  <si>
    <t xml:space="preserve">progress measurement checklist</t>
  </si>
  <si>
    <t xml:space="preserve">progress measurement template, progress measurement review</t>
  </si>
  <si>
    <t xml:space="preserve">Write "Progress measurement checklist: what good looks like" for projectcontrolsinstitute.org (PCI AI - Project Controls Institute). Audience: planners, cost engineers and PMO analysts. Length 1,000-1,500 words, British English. Primary keyword "progress measurement checklist". Work in naturally where they fit: progress measurement template, progress measurement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</si>
  <si>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AB-00586</t>
  </si>
  <si>
    <t xml:space="preserve">Progress measurement KPIs: measuring whether it is working</t>
  </si>
  <si>
    <t xml:space="preserve">progress measurement kpis</t>
  </si>
  <si>
    <t xml:space="preserve">progress measurement metrics, measure progress measurement</t>
  </si>
  <si>
    <t xml:space="preserve">Write "Progress measurement KPIs: measuring whether it is working" for projectcontrolsinstitute.org (PCI AI - Project Controls Institute). Audience: planners, cost engineers and PMO analysts. Length 1,200-1,800 words, British English. Primary keyword "progress measurement kpis". Work in naturally where they fit: progress measurement metrics, measure progress measurement.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</si>
  <si>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AB-00587</t>
  </si>
  <si>
    <t xml:space="preserve">What is performance reporting? Definition, examples and why it matters</t>
  </si>
  <si>
    <t xml:space="preserve">performance reporting</t>
  </si>
  <si>
    <t xml:space="preserve">performance reporting definition, performance reporting meaning, performance reporting in project management</t>
  </si>
  <si>
    <t xml:space="preserve">Write "What is performance reporting? Definition, examples and why it matters" for projectcontrolsinstitute.org (PCI AI - Project Controls Institute). Audience: planners, cost engineers and PMO analysts. Length 800-1,200 words, British English. Primary keyword "performance reporting". Work in naturally where they fit: performance reporting definition, performance reporting meaning, performance reporting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</si>
  <si>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AB-00588</t>
  </si>
  <si>
    <t xml:space="preserve">How to do performance reporting: a step-by-step guide</t>
  </si>
  <si>
    <t xml:space="preserve">how to performance reporting</t>
  </si>
  <si>
    <t xml:space="preserve">performance reporting steps, performance reporting process, performance reporting best practices</t>
  </si>
  <si>
    <t xml:space="preserve">Write "How to do performance reporting: a step-by-step guide" for projectcontrolsinstitute.org (PCI AI - Project Controls Institute). Audience: planners, cost engineers and PMO analysts. Length 1,200-1,800 words, British English. Primary keyword "how to performance reporting". Work in naturally where they fit: performance reporting steps, performance reporting process, performance reporting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</si>
  <si>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AB-00589</t>
  </si>
  <si>
    <t xml:space="preserve">Performance reporting checklist: what good looks like</t>
  </si>
  <si>
    <t xml:space="preserve">performance reporting checklist</t>
  </si>
  <si>
    <t xml:space="preserve">performance reporting template, performance reporting review</t>
  </si>
  <si>
    <t xml:space="preserve">Write "Performance reporting checklist: what good looks like" for projectcontrolsinstitute.org (PCI AI - Project Controls Institute). Audience: planners, cost engineers and PMO analysts. Length 1,000-1,500 words, British English. Primary keyword "performance reporting checklist". Work in naturally where they fit: performance reporting template, performance reporting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</si>
  <si>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AB-00590</t>
  </si>
  <si>
    <t xml:space="preserve">Performance reporting KPIs: measuring whether it is working</t>
  </si>
  <si>
    <t xml:space="preserve">performance reporting kpis</t>
  </si>
  <si>
    <t xml:space="preserve">performance reporting metrics, measure performance reporting</t>
  </si>
  <si>
    <t xml:space="preserve">Write "Performance reporting KPIs: measuring whether it is working" for projectcontrolsinstitute.org (PCI AI - Project Controls Institute). Audience: planners, cost engineers and PMO analysts. Length 1,200-1,800 words, British English. Primary keyword "performance reporting kpis". Work in naturally where they fit: performance reporting metrics, measure performance reporting.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</si>
  <si>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AB-00591</t>
  </si>
  <si>
    <t xml:space="preserve">What is critical path method (CPM)? Definition, examples and why it matters</t>
  </si>
  <si>
    <t xml:space="preserve">critical path method</t>
  </si>
  <si>
    <t xml:space="preserve">critical path method definition, critical path method meaning, critical path method in project management</t>
  </si>
  <si>
    <t xml:space="preserve">Write "What is critical path method (CPM)? Definition, examples and why it matters" for projectcontrolsinstitute.org (PCI AI - Project Controls Institute). Audience: planning engineers and schedulers. Length 800-1,200 words, British English. Primary keyword "critical path method". Work in naturally where they fit: critical path method definition, critical path method meaning, critical path method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</si>
  <si>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AB-00592</t>
  </si>
  <si>
    <t xml:space="preserve">How to use the critical path method (CPM): a step-by-step guide</t>
  </si>
  <si>
    <t xml:space="preserve">how to critical path method</t>
  </si>
  <si>
    <t xml:space="preserve">critical path method steps, critical path method process, critical path method best practices</t>
  </si>
  <si>
    <t xml:space="preserve">Write "How to use the critical path method (CPM): a step-by-step guide" for projectcontrolsinstitute.org (PCI AI - Project Controls Institute). Audience: planning engineers and schedulers. Length 1,200-1,800 words, British English. Primary keyword "how to critical path method". Work in naturally where they fit: critical path method steps, critical path method process, critical path method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</si>
  <si>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AB-00593</t>
  </si>
  <si>
    <t xml:space="preserve">Critical path method (CPM) checklist: what good looks like</t>
  </si>
  <si>
    <t xml:space="preserve">critical path method checklist</t>
  </si>
  <si>
    <t xml:space="preserve">critical path method template, critical path method review</t>
  </si>
  <si>
    <t xml:space="preserve">Write "Critical path method (CPM) checklist: what good looks like" for projectcontrolsinstitute.org (PCI AI - Project Controls Institute). Audience: planning engineers and schedulers. Length 1,000-1,500 words, British English. Primary keyword "critical path method checklist". Work in naturally where they fit: critical path method template, critical path method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</si>
  <si>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AB-00594</t>
  </si>
  <si>
    <t xml:space="preserve">Critical path method (CPM) KPIs: measuring whether it is working</t>
  </si>
  <si>
    <t xml:space="preserve">critical path method kpis</t>
  </si>
  <si>
    <t xml:space="preserve">critical path method metrics, measure critical path method</t>
  </si>
  <si>
    <t xml:space="preserve">Write "Critical path method (CPM) KPIs: measuring whether it is working" for projectcontrolsinstitute.org (PCI AI - Project Controls Institute). Audience: planning engineers and schedulers. Length 1,200-1,800 words, British English. Primary keyword "critical path method kpis". Work in naturally where they fit: critical path method metrics, measure critical path method.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</si>
  <si>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AB-00595</t>
  </si>
  <si>
    <t xml:space="preserve">What is critical path? Definition, examples and why it matters</t>
  </si>
  <si>
    <t xml:space="preserve">critical path</t>
  </si>
  <si>
    <t xml:space="preserve">critical path definition, critical path meaning, critical path in project management</t>
  </si>
  <si>
    <t xml:space="preserve">Write "What is critical path? Definition, examples and why it matters" for projectcontrolsinstitute.org (PCI AI - Project Controls Institute). Audience: planning engineers and schedulers. Length 800-1,200 words, British English. Primary keyword "critical path". Work in naturally where they fit: critical path definition, critical path meaning, critical path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</si>
  <si>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AB-00596</t>
  </si>
  <si>
    <t xml:space="preserve">Critical path on construction projects: how it plays out on site</t>
  </si>
  <si>
    <t xml:space="preserve">critical path construction</t>
  </si>
  <si>
    <t xml:space="preserve">critical path on site, critical path in projects</t>
  </si>
  <si>
    <t xml:space="preserve">Write "Critical path on construction projects: how it plays out on site" for projectcontrolsinstitute.org (PCI AI - Project Controls Institute). Audience: planning engineers and schedulers. Length 1,200-1,800 words, British English. Primary keyword "critical path construction". Work in naturally where they fit: critical path on site, critical path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</si>
  <si>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AB-00597</t>
  </si>
  <si>
    <t xml:space="preserve">Common mistakes with critical path (and how to avoid them)</t>
  </si>
  <si>
    <t xml:space="preserve">critical path mistakes</t>
  </si>
  <si>
    <t xml:space="preserve">critical path problems, critical path misuse, critical path pitfalls</t>
  </si>
  <si>
    <t xml:space="preserve">Write "Common mistakes with critical path (and how to avoid them)" for projectcontrolsinstitute.org (PCI AI - Project Controls Institute). Audience: planning engineers and schedulers. Length 1,200-1,800 words, British English. Primary keyword "critical path mistakes". Work in naturally where they fit: critical path problems, critical path misuse, critical path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</si>
  <si>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AB-00598</t>
  </si>
  <si>
    <t xml:space="preserve">What is near-critical path? Definition, examples and why it matters</t>
  </si>
  <si>
    <t xml:space="preserve">near-critical path</t>
  </si>
  <si>
    <t xml:space="preserve">near-critical path definition, near-critical path meaning, near-critical path in project management</t>
  </si>
  <si>
    <t xml:space="preserve">Write "What is near-critical path? Definition, examples and why it matters" for projectcontrolsinstitute.org (PCI AI - Project Controls Institute). Audience: planning engineers and schedulers. Length 800-1,200 words, British English. Primary keyword "near-critical path". Work in naturally where they fit: near-critical path definition, near-critical path meaning, near-critical path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</si>
  <si>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AB-00599</t>
  </si>
  <si>
    <t xml:space="preserve">Near-critical path on construction projects: how it plays out on site</t>
  </si>
  <si>
    <t xml:space="preserve">near-critical path construction</t>
  </si>
  <si>
    <t xml:space="preserve">near-critical path on site, near-critical path in projects</t>
  </si>
  <si>
    <t xml:space="preserve">Write "Near-critical path on construction projects: how it plays out on site" for projectcontrolsinstitute.org (PCI AI - Project Controls Institute). Audience: planning engineers and schedulers. Length 1,200-1,800 words, British English. Primary keyword "near-critical path construction". Work in naturally where they fit: near-critical path on site, near-critical path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</si>
  <si>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AB-00600</t>
  </si>
  <si>
    <t xml:space="preserve">Common mistakes with near-critical path (and how to avoid them)</t>
  </si>
  <si>
    <t xml:space="preserve">near-critical path mistakes</t>
  </si>
  <si>
    <t xml:space="preserve">near-critical path problems, near-critical path misuse, near-critical path pitfalls</t>
  </si>
  <si>
    <t xml:space="preserve">Write "Common mistakes with near-critical path (and how to avoid them)" for projectcontrolsinstitute.org (PCI AI - Project Controls Institute). Audience: planning engineers and schedulers. Length 1,200-1,800 words, British English. Primary keyword "near-critical path mistakes". Work in naturally where they fit: near-critical path problems, near-critical path misuse, near-critical path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</si>
  <si>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AB-00601</t>
  </si>
  <si>
    <t xml:space="preserve">What is total float? Definition, examples and why it matters</t>
  </si>
  <si>
    <t xml:space="preserve">total float</t>
  </si>
  <si>
    <t xml:space="preserve">total float definition, total float meaning, total float in project management</t>
  </si>
  <si>
    <t xml:space="preserve">Write "What is total float? Definition, examples and why it matters" for projectcontrolsinstitute.org (PCI AI - Project Controls Institute). Audience: planning engineers and schedulers. Length 800-1,200 words, British English. Primary keyword "total float". Work in naturally where they fit: total float definition, total float meaning, total float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</si>
  <si>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AB-00602</t>
  </si>
  <si>
    <t xml:space="preserve">How to calculate total float: formula, worked example and Excel steps</t>
  </si>
  <si>
    <t xml:space="preserve">total float formula</t>
  </si>
  <si>
    <t xml:space="preserve">how to calculate total float, total float example, total float in excel</t>
  </si>
  <si>
    <t xml:space="preserve">Write "How to calculate total float: formula, worked example and Excel steps" for projectcontrolsinstitute.org (PCI AI - Project Controls Institute). Audience: planning engineers and schedulers. Length 1,200-1,800 words, British English. Primary keyword "total float formula". Work in naturally where they fit: how to calculate total float, total float example, total float in excel.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</si>
  <si>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AB-00603</t>
  </si>
  <si>
    <t xml:space="preserve">Total float: a worked example from a real project</t>
  </si>
  <si>
    <t xml:space="preserve">total float example</t>
  </si>
  <si>
    <t xml:space="preserve">total float calculation, total float interpretation</t>
  </si>
  <si>
    <t xml:space="preserve">Write "Total float: a worked example from a real project" for projectcontrolsinstitute.org (PCI AI - Project Controls Institute). Audience: planning engineers and schedulers. Length 1,200-1,800 words, British English. Primary keyword "total float example". Work in naturally where they fit: total float calculation, total float interpretation.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</si>
  <si>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AB-00604</t>
  </si>
  <si>
    <t xml:space="preserve">Interpreting total float: what the number is really telling you</t>
  </si>
  <si>
    <t xml:space="preserve">total float interpretation</t>
  </si>
  <si>
    <t xml:space="preserve">total float meaning, good total float value</t>
  </si>
  <si>
    <t xml:space="preserve">Write "Interpreting total float: what the number is really telling you" for projectcontrolsinstitute.org (PCI AI - Project Controls Institute). Audience: planning engineers and schedulers. Length 1,200-1,800 words, British English. Primary keyword "total float interpretation". Work in naturally where they fit: total float meaning, good total float value.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</si>
  <si>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AB-00605</t>
  </si>
  <si>
    <t xml:space="preserve">Common mistakes with total float (and how to avoid them)</t>
  </si>
  <si>
    <t xml:space="preserve">total float mistakes</t>
  </si>
  <si>
    <t xml:space="preserve">total float problems, total float misuse, total float pitfalls</t>
  </si>
  <si>
    <t xml:space="preserve">Write "Common mistakes with total float (and how to avoid them)" for projectcontrolsinstitute.org (PCI AI - Project Controls Institute). Audience: planning engineers and schedulers. Length 1,200-1,800 words, British English. Primary keyword "total float mistakes". Work in naturally where they fit: total float problems, total float misuse, total float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</si>
  <si>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AB-00606</t>
  </si>
  <si>
    <t xml:space="preserve">What is free float? Definition, examples and why it matters</t>
  </si>
  <si>
    <t xml:space="preserve">free float</t>
  </si>
  <si>
    <t xml:space="preserve">free float definition, free float meaning, free float in project management</t>
  </si>
  <si>
    <t xml:space="preserve">Write "What is free float? Definition, examples and why it matters" for projectcontrolsinstitute.org (PCI AI - Project Controls Institute). Audience: planning engineers and schedulers. Length 800-1,200 words, British English. Primary keyword "free float". Work in naturally where they fit: free float definition, free float meaning, free float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</si>
  <si>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AB-00607</t>
  </si>
  <si>
    <t xml:space="preserve">How to calculate free float: formula, worked example and Excel steps</t>
  </si>
  <si>
    <t xml:space="preserve">free float formula</t>
  </si>
  <si>
    <t xml:space="preserve">how to calculate free float, free float example, free float in excel</t>
  </si>
  <si>
    <t xml:space="preserve">Write "How to calculate free float: formula, worked example and Excel steps" for projectcontrolsinstitute.org (PCI AI - Project Controls Institute). Audience: planning engineers and schedulers. Length 1,200-1,800 words, British English. Primary keyword "free float formula". Work in naturally where they fit: how to calculate free float, free float example, free float in excel.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</si>
  <si>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AB-00608</t>
  </si>
  <si>
    <t xml:space="preserve">Free float: a worked example from a real project</t>
  </si>
  <si>
    <t xml:space="preserve">free float example</t>
  </si>
  <si>
    <t xml:space="preserve">free float calculation, free float interpretation</t>
  </si>
  <si>
    <t xml:space="preserve">Write "Free float: a worked example from a real project" for projectcontrolsinstitute.org (PCI AI - Project Controls Institute). Audience: planning engineers and schedulers. Length 1,200-1,800 words, British English. Primary keyword "free float example". Work in naturally where they fit: free float calculation, free float interpretation.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</si>
  <si>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AB-00609</t>
  </si>
  <si>
    <t xml:space="preserve">Interpreting free float: what the number is really telling you</t>
  </si>
  <si>
    <t xml:space="preserve">free float interpretation</t>
  </si>
  <si>
    <t xml:space="preserve">free float meaning, good free float value</t>
  </si>
  <si>
    <t xml:space="preserve">Write "Interpreting free float: what the number is really telling you" for projectcontrolsinstitute.org (PCI AI - Project Controls Institute). Audience: planning engineers and schedulers. Length 1,200-1,800 words, British English. Primary keyword "free float interpretation". Work in naturally where they fit: free float meaning, good free float value.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</si>
  <si>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AB-00610</t>
  </si>
  <si>
    <t xml:space="preserve">Common mistakes with free float (and how to avoid them)</t>
  </si>
  <si>
    <t xml:space="preserve">free float mistakes</t>
  </si>
  <si>
    <t xml:space="preserve">free float problems, free float misuse, free float pitfalls</t>
  </si>
  <si>
    <t xml:space="preserve">Write "Common mistakes with free float (and how to avoid them)" for projectcontrolsinstitute.org (PCI AI - Project Controls Institute). Audience: planning engineers and schedulers. Length 1,200-1,800 words, British English. Primary keyword "free float mistakes". Work in naturally where they fit: free float problems, free float misuse, free float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</si>
  <si>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AB-00611</t>
  </si>
  <si>
    <t xml:space="preserve">What is negative float? Definition, examples and why it matters</t>
  </si>
  <si>
    <t xml:space="preserve">negative float</t>
  </si>
  <si>
    <t xml:space="preserve">negative float definition, negative float meaning, negative float in project management</t>
  </si>
  <si>
    <t xml:space="preserve">Write "What is negative float? Definition, examples and why it matters" for projectcontrolsinstitute.org (PCI AI - Project Controls Institute). Audience: planning engineers and schedulers. Length 800-1,200 words, British English. Primary keyword "negative float". Work in naturally where they fit: negative float definition, negative float meaning, negative float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</si>
  <si>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AB-00612</t>
  </si>
  <si>
    <t xml:space="preserve">Negative float on construction projects: how it plays out on site</t>
  </si>
  <si>
    <t xml:space="preserve">negative float construction</t>
  </si>
  <si>
    <t xml:space="preserve">negative float on site, negative float in projects</t>
  </si>
  <si>
    <t xml:space="preserve">Write "Negative float on construction projects: how it plays out on site" for projectcontrolsinstitute.org (PCI AI - Project Controls Institute). Audience: planning engineers and schedulers. Length 1,200-1,800 words, British English. Primary keyword "negative float construction". Work in naturally where they fit: negative float on site, negative float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</si>
  <si>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AB-00613</t>
  </si>
  <si>
    <t xml:space="preserve">Common mistakes with negative float (and how to avoid them)</t>
  </si>
  <si>
    <t xml:space="preserve">negative float mistakes</t>
  </si>
  <si>
    <t xml:space="preserve">negative float problems, negative float misuse, negative float pitfalls</t>
  </si>
  <si>
    <t xml:space="preserve">Write "Common mistakes with negative float (and how to avoid them)" for projectcontrolsinstitute.org (PCI AI - Project Controls Institute). Audience: planning engineers and schedulers. Length 1,200-1,800 words, British English. Primary keyword "negative float mistakes". Work in naturally where they fit: negative float problems, negative float misuse, negative float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</si>
  <si>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AB-00614</t>
  </si>
  <si>
    <t xml:space="preserve">What is float ownership? Definition, examples and why it matters</t>
  </si>
  <si>
    <t xml:space="preserve">float ownership</t>
  </si>
  <si>
    <t xml:space="preserve">float ownership definition, float ownership meaning, float ownership in project management</t>
  </si>
  <si>
    <t xml:space="preserve">Write "What is float ownership? Definition, examples and why it matters" for projectcontrolsinstitute.org (PCI AI - Project Controls Institute). Audience: planning engineers and schedulers. Length 800-1,200 words, British English. Primary keyword "float ownership". Work in naturally where they fit: float ownership definition, float ownership meaning, float ownership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</si>
  <si>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AB-00615</t>
  </si>
  <si>
    <t xml:space="preserve">Float ownership on construction projects: how it plays out on site</t>
  </si>
  <si>
    <t xml:space="preserve">float ownership construction</t>
  </si>
  <si>
    <t xml:space="preserve">float ownership on site, float ownership in projects</t>
  </si>
  <si>
    <t xml:space="preserve">Write "Float ownership on construction projects: how it plays out on site" for projectcontrolsinstitute.org (PCI AI - Project Controls Institute). Audience: planning engineers and schedulers. Length 1,200-1,800 words, British English. Primary keyword "float ownership construction". Work in naturally where they fit: float ownership on site, float ownership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</si>
  <si>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AB-00616</t>
  </si>
  <si>
    <t xml:space="preserve">Common mistakes with float ownership (and how to avoid them)</t>
  </si>
  <si>
    <t xml:space="preserve">float ownership mistakes</t>
  </si>
  <si>
    <t xml:space="preserve">float ownership problems, float ownership misuse, float ownership pitfalls</t>
  </si>
  <si>
    <t xml:space="preserve">Write "Common mistakes with float ownership (and how to avoid them)" for projectcontrolsinstitute.org (PCI AI - Project Controls Institute). Audience: planning engineers and schedulers. Length 1,200-1,800 words, British English. Primary keyword "float ownership mistakes". Work in naturally where they fit: float ownership problems, float ownership misuse, float ownership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</si>
  <si>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AB-00617</t>
  </si>
  <si>
    <t xml:space="preserve">What is schedule baseline? Definition, examples and why it matters</t>
  </si>
  <si>
    <t xml:space="preserve">schedule baseline</t>
  </si>
  <si>
    <t xml:space="preserve">schedule baseline definition, schedule baseline meaning, schedule baseline in project management</t>
  </si>
  <si>
    <t xml:space="preserve">Write "What is schedule baseline? Definition, examples and why it matters" for projectcontrolsinstitute.org (PCI AI - Project Controls Institute). Audience: planning engineers and schedulers. Length 800-1,200 words, British English. Primary keyword "schedule baseline". Work in naturally where they fit: schedule baseline definition, schedule baseline meaning, schedule baseline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</si>
  <si>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AB-00618</t>
  </si>
  <si>
    <t xml:space="preserve">Schedule baseline on construction projects: how it plays out on site</t>
  </si>
  <si>
    <t xml:space="preserve">schedule baseline construction</t>
  </si>
  <si>
    <t xml:space="preserve">schedule baseline on site, schedule baseline in projects</t>
  </si>
  <si>
    <t xml:space="preserve">Write "Schedule baseline on construction projects: how it plays out on site" for projectcontrolsinstitute.org (PCI AI - Project Controls Institute). Audience: planning engineers and schedulers. Length 1,200-1,800 words, British English. Primary keyword "schedule baseline construction". Work in naturally where they fit: schedule baseline on site, schedule baseline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</si>
  <si>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AB-00619</t>
  </si>
  <si>
    <t xml:space="preserve">Common mistakes with schedule baseline (and how to avoid them)</t>
  </si>
  <si>
    <t xml:space="preserve">schedule baseline mistakes</t>
  </si>
  <si>
    <t xml:space="preserve">schedule baseline problems, schedule baseline misuse, schedule baseline pitfalls</t>
  </si>
  <si>
    <t xml:space="preserve">Write "Common mistakes with schedule baseline (and how to avoid them)" for projectcontrolsinstitute.org (PCI AI - Project Controls Institute). Audience: planning engineers and schedulers. Length 1,200-1,800 words, British English. Primary keyword "schedule baseline mistakes". Work in naturally where they fit: schedule baseline problems, schedule baseline misuse, schedule baseline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</si>
  <si>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AB-00620</t>
  </si>
  <si>
    <t xml:space="preserve">What is re-baselining? Definition, examples and why it matters</t>
  </si>
  <si>
    <t xml:space="preserve">re-baselining</t>
  </si>
  <si>
    <t xml:space="preserve">re-baselining definition, re-baselining meaning, re-baselining in project management</t>
  </si>
  <si>
    <t xml:space="preserve">Write "What is re-baselining? Definition, examples and why it matters" for projectcontrolsinstitute.org (PCI AI - Project Controls Institute). Audience: planning engineers and schedulers. Length 800-1,200 words, British English. Primary keyword "re-baselining". Work in naturally where they fit: re-baselining definition, re-baselining meaning, re-baselining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</si>
  <si>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AB-00621</t>
  </si>
  <si>
    <t xml:space="preserve">How to do re-baselining: a step-by-step guide</t>
  </si>
  <si>
    <t xml:space="preserve">how to re-baselining</t>
  </si>
  <si>
    <t xml:space="preserve">re-baselining steps, re-baselining process, re-baselining best practices</t>
  </si>
  <si>
    <t xml:space="preserve">Write "How to do re-baselining: a step-by-step guide" for projectcontrolsinstitute.org (PCI AI - Project Controls Institute). Audience: planning engineers and schedulers. Length 1,200-1,800 words, British English. Primary keyword "how to re-baselining". Work in naturally where they fit: re-baselining steps, re-baselining process, re-baselining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</si>
  <si>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AB-00622</t>
  </si>
  <si>
    <t xml:space="preserve">Re-baselining checklist: what good looks like</t>
  </si>
  <si>
    <t xml:space="preserve">re-baselining checklist</t>
  </si>
  <si>
    <t xml:space="preserve">re-baselining template, re-baselining review</t>
  </si>
  <si>
    <t xml:space="preserve">Write "Re-baselining checklist: what good looks like" for projectcontrolsinstitute.org (PCI AI - Project Controls Institute). Audience: planning engineers and schedulers. Length 1,000-1,500 words, British English. Primary keyword "re-baselining checklist". Work in naturally where they fit: re-baselining template, re-baselining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</si>
  <si>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AB-00623</t>
  </si>
  <si>
    <t xml:space="preserve">Re-baselining KPIs: measuring whether it is working</t>
  </si>
  <si>
    <t xml:space="preserve">re-baselining kpis</t>
  </si>
  <si>
    <t xml:space="preserve">re-baselining metrics, measure re-baselining</t>
  </si>
  <si>
    <t xml:space="preserve">Write "Re-baselining KPIs: measuring whether it is working" for projectcontrolsinstitute.org (PCI AI - Project Controls Institute). Audience: planning engineers and schedulers. Length 1,200-1,800 words, British English. Primary keyword "re-baselining kpis". Work in naturally where they fit: re-baselining metrics, measure re-baselining.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</si>
  <si>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AB-00624</t>
  </si>
  <si>
    <t xml:space="preserve">What are schedule levels (L1-L5)? Definition, examples and why they matter</t>
  </si>
  <si>
    <t xml:space="preserve">schedule levels</t>
  </si>
  <si>
    <t xml:space="preserve">schedule levels definition, schedule levels meaning, schedule levels in project management</t>
  </si>
  <si>
    <t xml:space="preserve">Write "What are schedule levels (L1-L5)? Definition, examples and why they matter" for projectcontrolsinstitute.org (PCI AI - Project Controls Institute). Audience: planning engineers and schedulers. Length 800-1,200 words, British English. Primary keyword "schedule levels". Work in naturally where they fit: schedule levels definition, schedule levels meaning, schedule levels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</si>
  <si>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AB-00625</t>
  </si>
  <si>
    <t xml:space="preserve">Schedule levels (L1-L5) on construction projects: how it plays out on site</t>
  </si>
  <si>
    <t xml:space="preserve">schedule levels construction</t>
  </si>
  <si>
    <t xml:space="preserve">schedule levels on site, schedule levels in projects</t>
  </si>
  <si>
    <t xml:space="preserve">Write "Schedule levels (L1-L5) on construction projects: how it plays out on site" for projectcontrolsinstitute.org (PCI AI - Project Controls Institute). Audience: planning engineers and schedulers. Length 1,200-1,800 words, British English. Primary keyword "schedule levels construction". Work in naturally where they fit: schedule levels on site, schedule levels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</si>
  <si>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AB-00626</t>
  </si>
  <si>
    <t xml:space="preserve">Common mistakes with schedule levels (L1-L5) (and how to avoid them)</t>
  </si>
  <si>
    <t xml:space="preserve">schedule levels mistakes</t>
  </si>
  <si>
    <t xml:space="preserve">schedule levels problems, schedule levels misuse, schedule levels pitfalls</t>
  </si>
  <si>
    <t xml:space="preserve">Write "Common mistakes with schedule levels (L1-L5) (and how to avoid them)" for projectcontrolsinstitute.org (PCI AI - Project Controls Institute). Audience: planning engineers and schedulers. Length 1,200-1,800 words, British English. Primary keyword "schedule levels mistakes". Work in naturally where they fit: schedule levels problems, schedule levels misuse, schedule levels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</si>
  <si>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AB-00627</t>
  </si>
  <si>
    <t xml:space="preserve">What is work breakdown structure (WBS)? Definition, examples and why it matters</t>
  </si>
  <si>
    <t xml:space="preserve">work breakdown structure</t>
  </si>
  <si>
    <t xml:space="preserve">work breakdown structure definition, work breakdown structure meaning, work breakdown structure in project management</t>
  </si>
  <si>
    <t xml:space="preserve">Write "What is work breakdown structure (WBS)? Definition, examples and why it matters" for projectcontrolsinstitute.org (PCI AI - Project Controls Institute). Audience: planning engineers and schedulers. Length 800-1,200 words, British English. Primary keyword "work breakdown structure". Work in naturally where they fit: work breakdown structure definition, work breakdown structure meaning, work breakdown structure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</si>
  <si>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AB-00628</t>
  </si>
  <si>
    <t xml:space="preserve">How to build a work breakdown structure (WBS): a step-by-step guide</t>
  </si>
  <si>
    <t xml:space="preserve">how to work breakdown structure</t>
  </si>
  <si>
    <t xml:space="preserve">work breakdown structure steps, work breakdown structure process, work breakdown structure best practices</t>
  </si>
  <si>
    <t xml:space="preserve">Write "How to build a work breakdown structure (WBS): a step-by-step guide" for projectcontrolsinstitute.org (PCI AI - Project Controls Institute). Audience: planning engineers and schedulers. Length 1,200-1,800 words, British English. Primary keyword "how to work breakdown structure". Work in naturally where they fit: work breakdown structure steps, work breakdown structure process, work breakdown structure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</si>
  <si>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AB-00629</t>
  </si>
  <si>
    <t xml:space="preserve">Work breakdown structure (WBS) checklist: what good looks like</t>
  </si>
  <si>
    <t xml:space="preserve">work breakdown structure checklist</t>
  </si>
  <si>
    <t xml:space="preserve">work breakdown structure template, work breakdown structure review</t>
  </si>
  <si>
    <t xml:space="preserve">Write "Work breakdown structure (WBS) checklist: what good looks like" for projectcontrolsinstitute.org (PCI AI - Project Controls Institute). Audience: planning engineers and schedulers. Length 1,000-1,500 words, British English. Primary keyword "work breakdown structure checklist". Work in naturally where they fit: work breakdown structure template, work breakdown structure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</si>
  <si>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AB-00630</t>
  </si>
  <si>
    <t xml:space="preserve">Work breakdown structure (WBS) KPIs: measuring whether it is working</t>
  </si>
  <si>
    <t xml:space="preserve">work breakdown structure kpis</t>
  </si>
  <si>
    <t xml:space="preserve">work breakdown structure metrics, measure work breakdown structure</t>
  </si>
  <si>
    <t xml:space="preserve">Write "Work breakdown structure (WBS) KPIs: measuring whether it is working" for projectcontrolsinstitute.org (PCI AI - Project Controls Institute). Audience: planning engineers and schedulers. Length 1,200-1,800 words, British English. Primary keyword "work breakdown structure kpis". Work in naturally where they fit: work breakdown structure metrics, measure work breakdown structure.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</si>
  <si>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AB-00631</t>
  </si>
  <si>
    <t xml:space="preserve">What is WBS dictionary? Definition, examples and why it matters</t>
  </si>
  <si>
    <t xml:space="preserve">wbs dictionary</t>
  </si>
  <si>
    <t xml:space="preserve">wbs dictionary definition, wbs dictionary meaning, wbs dictionary in project management</t>
  </si>
  <si>
    <t xml:space="preserve">Write "What is WBS dictionary? Definition, examples and why it matters" for projectcontrolsinstitute.org (PCI AI - Project Controls Institute). Audience: planning engineers and schedulers. Length 800-1,200 words, British English. Primary keyword "wbs dictionary". Work in naturally where they fit: wbs dictionary definition, wbs dictionary meaning, wbs dictionary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</si>
  <si>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AB-00632</t>
  </si>
  <si>
    <t xml:space="preserve">WBS dictionary template: structure, example and how to use it</t>
  </si>
  <si>
    <t xml:space="preserve">wbs dictionary template</t>
  </si>
  <si>
    <t xml:space="preserve">wbs dictionary example, wbs dictionary format, free wbs dictionary</t>
  </si>
  <si>
    <t xml:space="preserve">Write "WBS dictionary template: structure, example and how to use it" for projectcontrolsinstitute.org (PCI AI - Project Controls Institute). Audience: planning engineers and schedulers. Length 1,000-1,500 words, British English. Primary keyword "wbs dictionary template". Work in naturally where they fit: wbs dictionary example, wbs dictionary format, free wbs dictionary.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</si>
  <si>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AB-00633</t>
  </si>
  <si>
    <t xml:space="preserve">How to build a WBS dictionary stakeholders actually use</t>
  </si>
  <si>
    <t xml:space="preserve">how to create wbs dictionary</t>
  </si>
  <si>
    <t xml:space="preserve">wbs dictionary best practices, wbs dictionary example</t>
  </si>
  <si>
    <t xml:space="preserve">Write "How to build a WBS dictionary stakeholders actually use" for projectcontrolsinstitute.org (PCI AI - Project Controls Institute). Audience: planning engineers and schedulers. Length 1,200-1,800 words, British English. Primary keyword "how to create wbs dictionary". Work in naturally where they fit: wbs dictionary best practices, wbs dictionary example.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</si>
  <si>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AB-00634</t>
  </si>
  <si>
    <t xml:space="preserve">WBS dictionary: an annotated real-world sample</t>
  </si>
  <si>
    <t xml:space="preserve">wbs dictionary example</t>
  </si>
  <si>
    <t xml:space="preserve">wbs dictionary sample, wbs dictionary in practice</t>
  </si>
  <si>
    <t xml:space="preserve">Write "WBS dictionary: an annotated real-world sample" for projectcontrolsinstitute.org (PCI AI - Project Controls Institute). Audience: planning engineers and schedulers. Length 1,200-1,800 words, British English. Primary keyword "wbs dictionary example". Work in naturally where they fit: wbs dictionary sample, wbs dictionary in practice.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</si>
  <si>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AB-00635</t>
  </si>
  <si>
    <t xml:space="preserve">What is organisational breakdown structure (OBS)? Definition, examples and why it matters</t>
  </si>
  <si>
    <t xml:space="preserve">organisational breakdown structure</t>
  </si>
  <si>
    <t xml:space="preserve">organisational breakdown structure definition, organisational breakdown structure meaning, organisational breakdown structure in project management</t>
  </si>
  <si>
    <t xml:space="preserve">Write "What is organisational breakdown structure (OBS)? Definition, examples and why it matters" for projectcontrolsinstitute.org (PCI AI - Project Controls Institute). Audience: planning engineers and schedulers. Length 800-1,200 words, British English. Primary keyword "organisational breakdown structure". Work in naturally where they fit: organisational breakdown structure definition, organisational breakdown structure meaning, organisational breakdown structure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</si>
  <si>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AB-00636</t>
  </si>
  <si>
    <t xml:space="preserve">Organisational breakdown structure (OBS) on construction projects: how it plays out on site</t>
  </si>
  <si>
    <t xml:space="preserve">organisational breakdown structure construction</t>
  </si>
  <si>
    <t xml:space="preserve">organisational breakdown structure on site, organisational breakdown structure in projects</t>
  </si>
  <si>
    <t xml:space="preserve">Write "Organisational breakdown structure (OBS) on construction projects: how it plays out on site" for projectcontrolsinstitute.org (PCI AI - Project Controls Institute). Audience: planning engineers and schedulers. Length 1,200-1,800 words, British English. Primary keyword "organisational breakdown structure construction". Work in naturally where they fit: organisational breakdown structure on site, organisational breakdown structure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</si>
  <si>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AB-00637</t>
  </si>
  <si>
    <t xml:space="preserve">Common mistakes with organisational breakdown structure (OBS) (and how to avoid them)</t>
  </si>
  <si>
    <t xml:space="preserve">organisational breakdown structure mistakes</t>
  </si>
  <si>
    <t xml:space="preserve">organisational breakdown structure problems, organisational breakdown structure misuse, organisational breakdown structure pitfalls</t>
  </si>
  <si>
    <t xml:space="preserve">Write "Common mistakes with organisational breakdown structure (OBS) (and how to avoid them)" for projectcontrolsinstitute.org (PCI AI - Project Controls Institute). Audience: planning engineers and schedulers. Length 1,200-1,800 words, British English. Primary keyword "organisational breakdown structure mistakes". Work in naturally where they fit: organisational breakdown structure problems, organisational breakdown structure misuse, organisational breakdown structure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</si>
  <si>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AB-00638</t>
  </si>
  <si>
    <t xml:space="preserve">What is cost breakdown structure (CBS)? Definition, examples and why it matters</t>
  </si>
  <si>
    <t xml:space="preserve">cost breakdown structure</t>
  </si>
  <si>
    <t xml:space="preserve">cost breakdown structure definition, cost breakdown structure meaning, cost breakdown structure in project management</t>
  </si>
  <si>
    <t xml:space="preserve">Write "What is cost breakdown structure (CBS)? Definition, examples and why it matters" for projectcontrolsinstitute.org (PCI AI - Project Controls Institute). Audience: planning engineers and schedulers. Length 800-1,200 words, British English. Primary keyword "cost breakdown structure". Work in naturally where they fit: cost breakdown structure definition, cost breakdown structure meaning, cost breakdown structure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</si>
  <si>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AB-00639</t>
  </si>
  <si>
    <t xml:space="preserve">Cost breakdown structure (CBS) on construction projects: how it plays out on site</t>
  </si>
  <si>
    <t xml:space="preserve">cost breakdown structure construction</t>
  </si>
  <si>
    <t xml:space="preserve">cost breakdown structure on site, cost breakdown structure in projects</t>
  </si>
  <si>
    <t xml:space="preserve">Write "Cost breakdown structure (CBS) on construction projects: how it plays out on site" for projectcontrolsinstitute.org (PCI AI - Project Controls Institute). Audience: planning engineers and schedulers. Length 1,200-1,800 words, British English. Primary keyword "cost breakdown structure construction". Work in naturally where they fit: cost breakdown structure on site, cost breakdown structure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</si>
  <si>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AB-00640</t>
  </si>
  <si>
    <t xml:space="preserve">Common mistakes with cost breakdown structure (CBS) (and how to avoid them)</t>
  </si>
  <si>
    <t xml:space="preserve">cost breakdown structure mistakes</t>
  </si>
  <si>
    <t xml:space="preserve">cost breakdown structure problems, cost breakdown structure misuse, cost breakdown structure pitfalls</t>
  </si>
  <si>
    <t xml:space="preserve">Write "Common mistakes with cost breakdown structure (CBS) (and how to avoid them)" for projectcontrolsinstitute.org (PCI AI - Project Controls Institute). Audience: planning engineers and schedulers. Length 1,200-1,800 words, British English. Primary keyword "cost breakdown structure mistakes". Work in naturally where they fit: cost breakdown structure problems, cost breakdown structure misuse, cost breakdown structure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</si>
  <si>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AB-00641</t>
  </si>
  <si>
    <t xml:space="preserve">What is responsibility assignment matrix (RAM)? Definition, examples and why it matters</t>
  </si>
  <si>
    <t xml:space="preserve">responsibility assignment matrix</t>
  </si>
  <si>
    <t xml:space="preserve">responsibility assignment matrix definition, responsibility assignment matrix meaning, responsibility assignment matrix in project management</t>
  </si>
  <si>
    <t xml:space="preserve">Write "What is responsibility assignment matrix (RAM)? Definition, examples and why it matters" for projectcontrolsinstitute.org (PCI AI - Project Controls Institute). Audience: planning engineers and schedulers. Length 800-1,200 words, British English. Primary keyword "responsibility assignment matrix". Work in naturally where they fit: responsibility assignment matrix definition, responsibility assignment matrix meaning, responsibility assignment matrix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</si>
  <si>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AB-00642</t>
  </si>
  <si>
    <t xml:space="preserve">Responsibility assignment matrix (RAM) template: structure, example and how to use it</t>
  </si>
  <si>
    <t xml:space="preserve">responsibility assignment matrix template</t>
  </si>
  <si>
    <t xml:space="preserve">responsibility assignment matrix example, responsibility assignment matrix format, free responsibility assignment matrix</t>
  </si>
  <si>
    <t xml:space="preserve">Write "Responsibility assignment matrix (RAM) template: structure, example and how to use it" for projectcontrolsinstitute.org (PCI AI - Project Controls Institute). Audience: planning engineers and schedulers. Length 1,000-1,500 words, British English. Primary keyword "responsibility assignment matrix template". Work in naturally where they fit: responsibility assignment matrix example, responsibility assignment matrix format, free responsibility assignment matrix.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</si>
  <si>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AB-00643</t>
  </si>
  <si>
    <t xml:space="preserve">How to build a responsibility assignment matrix (RAM) stakeholders actually use</t>
  </si>
  <si>
    <t xml:space="preserve">how to create responsibility assignment matrix</t>
  </si>
  <si>
    <t xml:space="preserve">responsibility assignment matrix best practices, responsibility assignment matrix example</t>
  </si>
  <si>
    <t xml:space="preserve">Write "How to build a responsibility assignment matrix (RAM) stakeholders actually use" for projectcontrolsinstitute.org (PCI AI - Project Controls Institute). Audience: planning engineers and schedulers. Length 1,200-1,800 words, British English. Primary keyword "how to create responsibility assignment matrix". Work in naturally where they fit: responsibility assignment matrix best practices, responsibility assignment matrix example.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</si>
  <si>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AB-00644</t>
  </si>
  <si>
    <t xml:space="preserve">Responsibility assignment matrix (RAM): an annotated real-world sample</t>
  </si>
  <si>
    <t xml:space="preserve">responsibility assignment matrix example</t>
  </si>
  <si>
    <t xml:space="preserve">responsibility assignment matrix sample, responsibility assignment matrix in practice</t>
  </si>
  <si>
    <t xml:space="preserve">Write "Responsibility assignment matrix (RAM): an annotated real-world sample" for projectcontrolsinstitute.org (PCI AI - Project Controls Institute). Audience: planning engineers and schedulers. Length 1,200-1,800 words, British English. Primary keyword "responsibility assignment matrix example". Work in naturally where they fit: responsibility assignment matrix sample, responsibility assignment matrix in practice.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</si>
  <si>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AB-00645</t>
  </si>
  <si>
    <t xml:space="preserve">What is activity duration estimating? Definition, examples and why it matters</t>
  </si>
  <si>
    <t xml:space="preserve">activity duration estimating</t>
  </si>
  <si>
    <t xml:space="preserve">activity duration estimating definition, activity duration estimating meaning, activity duration estimating in project management</t>
  </si>
  <si>
    <t xml:space="preserve">Write "What is activity duration estimating? Definition, examples and why it matters" for projectcontrolsinstitute.org (PCI AI - Project Controls Institute). Audience: planning engineers and schedulers. Length 800-1,200 words, British English. Primary keyword "activity duration estimating". Work in naturally where they fit: activity duration estimating definition, activity duration estimating meaning, activity duration estimating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</si>
  <si>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AB-00646</t>
  </si>
  <si>
    <t xml:space="preserve">How to do activity duration estimating: a step-by-step guide</t>
  </si>
  <si>
    <t xml:space="preserve">how to activity duration estimating</t>
  </si>
  <si>
    <t xml:space="preserve">activity duration estimating steps, activity duration estimating process, activity duration estimating best practices</t>
  </si>
  <si>
    <t xml:space="preserve">Write "How to do activity duration estimating: a step-by-step guide" for projectcontrolsinstitute.org (PCI AI - Project Controls Institute). Audience: planning engineers and schedulers. Length 1,200-1,800 words, British English. Primary keyword "how to activity duration estimating". Work in naturally where they fit: activity duration estimating steps, activity duration estimating process, activity duration estimating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</si>
  <si>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AB-00647</t>
  </si>
  <si>
    <t xml:space="preserve">Activity duration estimating checklist: what good looks like</t>
  </si>
  <si>
    <t xml:space="preserve">activity duration estimating checklist</t>
  </si>
  <si>
    <t xml:space="preserve">activity duration estimating template, activity duration estimating review</t>
  </si>
  <si>
    <t xml:space="preserve">Write "Activity duration estimating checklist: what good looks like" for projectcontrolsinstitute.org (PCI AI - Project Controls Institute). Audience: planning engineers and schedulers. Length 1,000-1,500 words, British English. Primary keyword "activity duration estimating checklist". Work in naturally where they fit: activity duration estimating template, activity duration estimating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</si>
  <si>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AB-00648</t>
  </si>
  <si>
    <t xml:space="preserve">Activity duration estimating KPIs: measuring whether it is working</t>
  </si>
  <si>
    <t xml:space="preserve">activity duration estimating kpis</t>
  </si>
  <si>
    <t xml:space="preserve">activity duration estimating metrics, measure activity duration estimating</t>
  </si>
  <si>
    <t xml:space="preserve">Write "Activity duration estimating KPIs: measuring whether it is working" for projectcontrolsinstitute.org (PCI AI - Project Controls Institute). Audience: planning engineers and schedulers. Length 1,200-1,800 words, British English. Primary keyword "activity duration estimating kpis". Work in naturally where they fit: activity duration estimating metrics, measure activity duration estimating.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</si>
  <si>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AB-00649</t>
  </si>
  <si>
    <t xml:space="preserve">What is lag and lead? Definition, examples and why it matters</t>
  </si>
  <si>
    <t xml:space="preserve">lag and lead</t>
  </si>
  <si>
    <t xml:space="preserve">lag and lead definition, lag and lead meaning, lag and lead in project management</t>
  </si>
  <si>
    <t xml:space="preserve">Write "What is lag and lead? Definition, examples and why it matters" for projectcontrolsinstitute.org (PCI AI - Project Controls Institute). Audience: planning engineers and schedulers. Length 800-1,200 words, British English. Primary keyword "lag and lead". Work in naturally where they fit: lag and lead definition, lag and lead meaning, lag and lead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</si>
  <si>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AB-00650</t>
  </si>
  <si>
    <t xml:space="preserve">Lag and lead on construction projects: how it plays out on site</t>
  </si>
  <si>
    <t xml:space="preserve">lag and lead construction</t>
  </si>
  <si>
    <t xml:space="preserve">lag and lead on site, lag and lead in projects</t>
  </si>
  <si>
    <t xml:space="preserve">Write "Lag and lead on construction projects: how it plays out on site" for projectcontrolsinstitute.org (PCI AI - Project Controls Institute). Audience: planning engineers and schedulers. Length 1,200-1,800 words, British English. Primary keyword "lag and lead construction". Work in naturally where they fit: lag and lead on site, lag and lead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</si>
  <si>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AB-00651</t>
  </si>
  <si>
    <t xml:space="preserve">Common mistakes with lag and lead (and how to avoid them)</t>
  </si>
  <si>
    <t xml:space="preserve">lag and lead mistakes</t>
  </si>
  <si>
    <t xml:space="preserve">lag and lead problems, lag and lead misuse, lag and lead pitfalls</t>
  </si>
  <si>
    <t xml:space="preserve">Write "Common mistakes with lag and lead (and how to avoid them)" for projectcontrolsinstitute.org (PCI AI - Project Controls Institute). Audience: planning engineers and schedulers. Length 1,200-1,800 words, British English. Primary keyword "lag and lead mistakes". Work in naturally where they fit: lag and lead problems, lag and lead misuse, lag and lead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</si>
  <si>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AB-00652</t>
  </si>
  <si>
    <t xml:space="preserve">What is finish-to-start relationship? Definition, examples and why it matters</t>
  </si>
  <si>
    <t xml:space="preserve">finish-to-start relationship</t>
  </si>
  <si>
    <t xml:space="preserve">finish-to-start relationship definition, finish-to-start relationship meaning, finish-to-start relationship in project management</t>
  </si>
  <si>
    <t xml:space="preserve">Write "What is finish-to-start relationship? Definition, examples and why it matters" for projectcontrolsinstitute.org (PCI AI - Project Controls Institute). Audience: planning engineers and schedulers. Length 800-1,200 words, British English. Primary keyword "finish-to-start relationship". Work in naturally where they fit: finish-to-start relationship definition, finish-to-start relationship meaning, finish-to-start relationship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</si>
  <si>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AB-00653</t>
  </si>
  <si>
    <t xml:space="preserve">Finish-to-start relationship on construction projects: how it plays out on site</t>
  </si>
  <si>
    <t xml:space="preserve">finish-to-start relationship construction</t>
  </si>
  <si>
    <t xml:space="preserve">finish-to-start relationship on site, finish-to-start relationship in projects</t>
  </si>
  <si>
    <t xml:space="preserve">Write "Finish-to-start relationship on construction projects: how it plays out on site" for projectcontrolsinstitute.org (PCI AI - Project Controls Institute). Audience: planning engineers and schedulers. Length 1,200-1,800 words, British English. Primary keyword "finish-to-start relationship construction". Work in naturally where they fit: finish-to-start relationship on site, finish-to-start relationship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</si>
  <si>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AB-00654</t>
  </si>
  <si>
    <t xml:space="preserve">Common mistakes with finish-to-start relationship (and how to avoid them)</t>
  </si>
  <si>
    <t xml:space="preserve">finish-to-start relationship mistakes</t>
  </si>
  <si>
    <t xml:space="preserve">finish-to-start relationship problems, finish-to-start relationship misuse, finish-to-start relationship pitfalls</t>
  </si>
  <si>
    <t xml:space="preserve">Write "Common mistakes with finish-to-start relationship (and how to avoid them)" for projectcontrolsinstitute.org (PCI AI - Project Controls Institute). Audience: planning engineers and schedulers. Length 1,200-1,800 words, British English. Primary keyword "finish-to-start relationship mistakes". Work in naturally where they fit: finish-to-start relationship problems, finish-to-start relationship misuse, finish-to-start relationship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</si>
  <si>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AB-00655</t>
  </si>
  <si>
    <t xml:space="preserve">What is start-to-start relationship? Definition, examples and why it matters</t>
  </si>
  <si>
    <t xml:space="preserve">start-to-start relationship</t>
  </si>
  <si>
    <t xml:space="preserve">start-to-start relationship definition, start-to-start relationship meaning, start-to-start relationship in project management</t>
  </si>
  <si>
    <t xml:space="preserve">Write "What is start-to-start relationship? Definition, examples and why it matters" for projectcontrolsinstitute.org (PCI AI - Project Controls Institute). Audience: planning engineers and schedulers. Length 800-1,200 words, British English. Primary keyword "start-to-start relationship". Work in naturally where they fit: start-to-start relationship definition, start-to-start relationship meaning, start-to-start relationship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</si>
  <si>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AB-00656</t>
  </si>
  <si>
    <t xml:space="preserve">Start-to-start relationship on construction projects: how it plays out on site</t>
  </si>
  <si>
    <t xml:space="preserve">start-to-start relationship construction</t>
  </si>
  <si>
    <t xml:space="preserve">start-to-start relationship on site, start-to-start relationship in projects</t>
  </si>
  <si>
    <t xml:space="preserve">Write "Start-to-start relationship on construction projects: how it plays out on site" for projectcontrolsinstitute.org (PCI AI - Project Controls Institute). Audience: planning engineers and schedulers. Length 1,200-1,800 words, British English. Primary keyword "start-to-start relationship construction". Work in naturally where they fit: start-to-start relationship on site, start-to-start relationship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</si>
  <si>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AB-00657</t>
  </si>
  <si>
    <t xml:space="preserve">Common mistakes with start-to-start relationship (and how to avoid them)</t>
  </si>
  <si>
    <t xml:space="preserve">start-to-start relationship mistakes</t>
  </si>
  <si>
    <t xml:space="preserve">start-to-start relationship problems, start-to-start relationship misuse, start-to-start relationship pitfalls</t>
  </si>
  <si>
    <t xml:space="preserve">Write "Common mistakes with start-to-start relationship (and how to avoid them)" for projectcontrolsinstitute.org (PCI AI - Project Controls Institute). Audience: planning engineers and schedulers. Length 1,200-1,800 words, British English. Primary keyword "start-to-start relationship mistakes". Work in naturally where they fit: start-to-start relationship problems, start-to-start relationship misuse, start-to-start relationship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</si>
  <si>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AB-00658</t>
  </si>
  <si>
    <t xml:space="preserve">What are constraints in scheduling? Definition, examples and why they matter</t>
  </si>
  <si>
    <t xml:space="preserve">constraints in scheduling</t>
  </si>
  <si>
    <t xml:space="preserve">constraints in scheduling definition, constraints in scheduling meaning, constraints in scheduling in project management</t>
  </si>
  <si>
    <t xml:space="preserve">Write "What are constraints in scheduling? Definition, examples and why they matter" for projectcontrolsinstitute.org (PCI AI - Project Controls Institute). Audience: planning engineers and schedulers. Length 800-1,200 words, British English. Primary keyword "constraints in scheduling". Work in naturally where they fit: constraints in scheduling definition, constraints in scheduling meaning, constraints in scheduling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</si>
  <si>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AB-00659</t>
  </si>
  <si>
    <t xml:space="preserve">Constraints in scheduling on construction projects: how it plays out on site</t>
  </si>
  <si>
    <t xml:space="preserve">constraints in scheduling construction</t>
  </si>
  <si>
    <t xml:space="preserve">constraints in scheduling on site, constraints in scheduling in projects</t>
  </si>
  <si>
    <t xml:space="preserve">Write "Constraints in scheduling on construction projects: how it plays out on site" for projectcontrolsinstitute.org (PCI AI - Project Controls Institute). Audience: planning engineers and schedulers. Length 1,200-1,800 words, British English. Primary keyword "constraints in scheduling construction". Work in naturally where they fit: constraints in scheduling on site, constraints in scheduling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</si>
  <si>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AB-00660</t>
  </si>
  <si>
    <t xml:space="preserve">Common mistakes with constraints in scheduling (and how to avoid them)</t>
  </si>
  <si>
    <t xml:space="preserve">constraints in scheduling mistakes</t>
  </si>
  <si>
    <t xml:space="preserve">constraints in scheduling problems, constraints in scheduling misuse, constraints in scheduling pitfalls</t>
  </si>
  <si>
    <t xml:space="preserve">Write "Common mistakes with constraints in scheduling (and how to avoid them)" for projectcontrolsinstitute.org (PCI AI - Project Controls Institute). Audience: planning engineers and schedulers. Length 1,200-1,800 words, British English. Primary keyword "constraints in scheduling mistakes". Work in naturally where they fit: constraints in scheduling problems, constraints in scheduling misuse, constraints in scheduling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</si>
  <si>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AB-00661</t>
  </si>
  <si>
    <t xml:space="preserve">What is schedule crashing? Definition, examples and why it matters</t>
  </si>
  <si>
    <t xml:space="preserve">schedule crashing</t>
  </si>
  <si>
    <t xml:space="preserve">schedule crashing definition, schedule crashing meaning, schedule crashing in project management</t>
  </si>
  <si>
    <t xml:space="preserve">Write "What is schedule crashing? Definition, examples and why it matters" for projectcontrolsinstitute.org (PCI AI - Project Controls Institute). Audience: planning engineers and schedulers. Length 800-1,200 words, British English. Primary keyword "schedule crashing". Work in naturally where they fit: schedule crashing definition, schedule crashing meaning, schedule crashing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</si>
  <si>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AB-00662</t>
  </si>
  <si>
    <t xml:space="preserve">How to do schedule crashing: a step-by-step guide</t>
  </si>
  <si>
    <t xml:space="preserve">how to schedule crashing</t>
  </si>
  <si>
    <t xml:space="preserve">schedule crashing steps, schedule crashing process, schedule crashing best practices</t>
  </si>
  <si>
    <t xml:space="preserve">Write "How to do schedule crashing: a step-by-step guide" for projectcontrolsinstitute.org (PCI AI - Project Controls Institute). Audience: planning engineers and schedulers. Length 1,200-1,800 words, British English. Primary keyword "how to schedule crashing". Work in naturally where they fit: schedule crashing steps, schedule crashing process, schedule crashing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</si>
  <si>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AB-00663</t>
  </si>
  <si>
    <t xml:space="preserve">Schedule crashing checklist: what good looks like</t>
  </si>
  <si>
    <t xml:space="preserve">schedule crashing checklist</t>
  </si>
  <si>
    <t xml:space="preserve">schedule crashing template, schedule crashing review</t>
  </si>
  <si>
    <t xml:space="preserve">Write "Schedule crashing checklist: what good looks like" for projectcontrolsinstitute.org (PCI AI - Project Controls Institute). Audience: planning engineers and schedulers. Length 1,000-1,500 words, British English. Primary keyword "schedule crashing checklist". Work in naturally where they fit: schedule crashing template, schedule crashing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</si>
  <si>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AB-00664</t>
  </si>
  <si>
    <t xml:space="preserve">Schedule crashing KPIs: measuring whether it is working</t>
  </si>
  <si>
    <t xml:space="preserve">schedule crashing kpis</t>
  </si>
  <si>
    <t xml:space="preserve">schedule crashing metrics, measure schedule crashing</t>
  </si>
  <si>
    <t xml:space="preserve">Write "Schedule crashing KPIs: measuring whether it is working" for projectcontrolsinstitute.org (PCI AI - Project Controls Institute). Audience: planning engineers and schedulers. Length 1,200-1,800 words, British English. Primary keyword "schedule crashing kpis". Work in naturally where they fit: schedule crashing metrics, measure schedule crashing.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</si>
  <si>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AB-00665</t>
  </si>
  <si>
    <t xml:space="preserve">What is fast tracking? Definition, examples and why it matters</t>
  </si>
  <si>
    <t xml:space="preserve">fast tracking</t>
  </si>
  <si>
    <t xml:space="preserve">fast tracking definition, fast tracking meaning, fast tracking in project management</t>
  </si>
  <si>
    <t xml:space="preserve">Write "What is fast tracking? Definition, examples and why it matters" for projectcontrolsinstitute.org (PCI AI - Project Controls Institute). Audience: planning engineers and schedulers. Length 800-1,200 words, British English. Primary keyword "fast tracking". Work in naturally where they fit: fast tracking definition, fast tracking meaning, fast tracking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</si>
  <si>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AB-00666</t>
  </si>
  <si>
    <t xml:space="preserve">How to do fast tracking: a step-by-step guide</t>
  </si>
  <si>
    <t xml:space="preserve">how to fast tracking</t>
  </si>
  <si>
    <t xml:space="preserve">fast tracking steps, fast tracking process, fast tracking best practices</t>
  </si>
  <si>
    <t xml:space="preserve">Write "How to do fast tracking: a step-by-step guide" for projectcontrolsinstitute.org (PCI AI - Project Controls Institute). Audience: planning engineers and schedulers. Length 1,200-1,800 words, British English. Primary keyword "how to fast tracking". Work in naturally where they fit: fast tracking steps, fast tracking process, fast tracking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</si>
  <si>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AB-00667</t>
  </si>
  <si>
    <t xml:space="preserve">Fast tracking checklist: what good looks like</t>
  </si>
  <si>
    <t xml:space="preserve">fast tracking checklist</t>
  </si>
  <si>
    <t xml:space="preserve">fast tracking template, fast tracking review</t>
  </si>
  <si>
    <t xml:space="preserve">Write "Fast tracking checklist: what good looks like" for projectcontrolsinstitute.org (PCI AI - Project Controls Institute). Audience: planning engineers and schedulers. Length 1,000-1,500 words, British English. Primary keyword "fast tracking checklist". Work in naturally where they fit: fast tracking template, fast tracking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</si>
  <si>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AB-00668</t>
  </si>
  <si>
    <t xml:space="preserve">Fast tracking KPIs: measuring whether it is working</t>
  </si>
  <si>
    <t xml:space="preserve">fast tracking kpis</t>
  </si>
  <si>
    <t xml:space="preserve">fast tracking metrics, measure fast tracking</t>
  </si>
  <si>
    <t xml:space="preserve">Write "Fast tracking KPIs: measuring whether it is working" for projectcontrolsinstitute.org (PCI AI - Project Controls Institute). Audience: planning engineers and schedulers. Length 1,200-1,800 words, British English. Primary keyword "fast tracking kpis". Work in naturally where they fit: fast tracking metrics, measure fast tracking.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</si>
  <si>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AB-00669</t>
  </si>
  <si>
    <t xml:space="preserve">What is resource levelling? Definition, examples and why it matters</t>
  </si>
  <si>
    <t xml:space="preserve">resource levelling</t>
  </si>
  <si>
    <t xml:space="preserve">resource levelling definition, resource levelling meaning, resource levelling in project management</t>
  </si>
  <si>
    <t xml:space="preserve">Write "What is resource levelling? Definition, examples and why it matters" for projectcontrolsinstitute.org (PCI AI - Project Controls Institute). Audience: planning engineers and schedulers. Length 800-1,200 words, British English. Primary keyword "resource levelling". Work in naturally where they fit: resource levelling definition, resource levelling meaning, resource levelling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</si>
  <si>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AB-00670</t>
  </si>
  <si>
    <t xml:space="preserve">How to do resource levelling: a step-by-step guide</t>
  </si>
  <si>
    <t xml:space="preserve">how to resource levelling</t>
  </si>
  <si>
    <t xml:space="preserve">resource levelling steps, resource levelling process, resource levelling best practices</t>
  </si>
  <si>
    <t xml:space="preserve">Write "How to do resource levelling: a step-by-step guide" for projectcontrolsinstitute.org (PCI AI - Project Controls Institute). Audience: planning engineers and schedulers. Length 1,200-1,800 words, British English. Primary keyword "how to resource levelling". Work in naturally where they fit: resource levelling steps, resource levelling process, resource levelling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</si>
  <si>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AB-00671</t>
  </si>
  <si>
    <t xml:space="preserve">Resource levelling checklist: what good looks like</t>
  </si>
  <si>
    <t xml:space="preserve">resource levelling checklist</t>
  </si>
  <si>
    <t xml:space="preserve">resource levelling template, resource levelling review</t>
  </si>
  <si>
    <t xml:space="preserve">Write "Resource levelling checklist: what good looks like" for projectcontrolsinstitute.org (PCI AI - Project Controls Institute). Audience: planning engineers and schedulers. Length 1,000-1,500 words, British English. Primary keyword "resource levelling checklist". Work in naturally where they fit: resource levelling template, resource levelling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</si>
  <si>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AB-00672</t>
  </si>
  <si>
    <t xml:space="preserve">Resource levelling KPIs: measuring whether it is working</t>
  </si>
  <si>
    <t xml:space="preserve">resource levelling kpis</t>
  </si>
  <si>
    <t xml:space="preserve">resource levelling metrics, measure resource levelling</t>
  </si>
  <si>
    <t xml:space="preserve">Write "Resource levelling KPIs: measuring whether it is working" for projectcontrolsinstitute.org (PCI AI - Project Controls Institute). Audience: planning engineers and schedulers. Length 1,200-1,800 words, British English. Primary keyword "resource levelling kpis". Work in naturally where they fit: resource levelling metrics, measure resource levelling.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</si>
  <si>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AB-00673</t>
  </si>
  <si>
    <t xml:space="preserve">What is resource loading? Definition, examples and why it matters</t>
  </si>
  <si>
    <t xml:space="preserve">resource loading</t>
  </si>
  <si>
    <t xml:space="preserve">resource loading definition, resource loading meaning, resource loading in project management</t>
  </si>
  <si>
    <t xml:space="preserve">Write "What is resource loading? Definition, examples and why it matters" for projectcontrolsinstitute.org (PCI AI - Project Controls Institute). Audience: planning engineers and schedulers. Length 800-1,200 words, British English. Primary keyword "resource loading". Work in naturally where they fit: resource loading definition, resource loading meaning, resource loading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</si>
  <si>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AB-00674</t>
  </si>
  <si>
    <t xml:space="preserve">How to do resource loading: a step-by-step guide</t>
  </si>
  <si>
    <t xml:space="preserve">how to resource loading</t>
  </si>
  <si>
    <t xml:space="preserve">resource loading steps, resource loading process, resource loading best practices</t>
  </si>
  <si>
    <t xml:space="preserve">Write "How to do resource loading: a step-by-step guide" for projectcontrolsinstitute.org (PCI AI - Project Controls Institute). Audience: planning engineers and schedulers. Length 1,200-1,800 words, British English. Primary keyword "how to resource loading". Work in naturally where they fit: resource loading steps, resource loading process, resource loading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</si>
  <si>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AB-00675</t>
  </si>
  <si>
    <t xml:space="preserve">Resource loading checklist: what good looks like</t>
  </si>
  <si>
    <t xml:space="preserve">resource loading checklist</t>
  </si>
  <si>
    <t xml:space="preserve">resource loading template, resource loading review</t>
  </si>
  <si>
    <t xml:space="preserve">Write "Resource loading checklist: what good looks like" for projectcontrolsinstitute.org (PCI AI - Project Controls Institute). Audience: planning engineers and schedulers. Length 1,000-1,500 words, British English. Primary keyword "resource loading checklist". Work in naturally where they fit: resource loading template, resource loading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</si>
  <si>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AB-00676</t>
  </si>
  <si>
    <t xml:space="preserve">Resource loading KPIs: measuring whether it is working</t>
  </si>
  <si>
    <t xml:space="preserve">resource loading kpis</t>
  </si>
  <si>
    <t xml:space="preserve">resource loading metrics, measure resource loading</t>
  </si>
  <si>
    <t xml:space="preserve">Write "Resource loading KPIs: measuring whether it is working" for projectcontrolsinstitute.org (PCI AI - Project Controls Institute). Audience: planning engineers and schedulers. Length 1,200-1,800 words, British English. Primary keyword "resource loading kpis". Work in naturally where they fit: resource loading metrics, measure resource loading.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</si>
  <si>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AB-00677</t>
  </si>
  <si>
    <t xml:space="preserve">What is schedule compression? Definition, examples and why it matters</t>
  </si>
  <si>
    <t xml:space="preserve">schedule compression</t>
  </si>
  <si>
    <t xml:space="preserve">schedule compression definition, schedule compression meaning, schedule compression in project management</t>
  </si>
  <si>
    <t xml:space="preserve">Write "What is schedule compression? Definition, examples and why it matters" for projectcontrolsinstitute.org (PCI AI - Project Controls Institute). Audience: planning engineers and schedulers. Length 800-1,200 words, British English. Primary keyword "schedule compression". Work in naturally where they fit: schedule compression definition, schedule compression meaning, schedule compression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</si>
  <si>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AB-00678</t>
  </si>
  <si>
    <t xml:space="preserve">How to run a schedule compression: a step-by-step guide</t>
  </si>
  <si>
    <t xml:space="preserve">how to schedule compression</t>
  </si>
  <si>
    <t xml:space="preserve">schedule compression steps, schedule compression process, schedule compression best practices</t>
  </si>
  <si>
    <t xml:space="preserve">Write "How to run a schedule compression: a step-by-step guide" for projectcontrolsinstitute.org (PCI AI - Project Controls Institute). Audience: planning engineers and schedulers. Length 1,200-1,800 words, British English. Primary keyword "how to schedule compression". Work in naturally where they fit: schedule compression steps, schedule compression process, schedule compression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</si>
  <si>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AB-00679</t>
  </si>
  <si>
    <t xml:space="preserve">Schedule compression checklist: what good looks like</t>
  </si>
  <si>
    <t xml:space="preserve">schedule compression checklist</t>
  </si>
  <si>
    <t xml:space="preserve">schedule compression template, schedule compression review</t>
  </si>
  <si>
    <t xml:space="preserve">Write "Schedule compression checklist: what good looks like" for projectcontrolsinstitute.org (PCI AI - Project Controls Institute). Audience: planning engineers and schedulers. Length 1,000-1,500 words, British English. Primary keyword "schedule compression checklist". Work in naturally where they fit: schedule compression template, schedule compression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</si>
  <si>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AB-00680</t>
  </si>
  <si>
    <t xml:space="preserve">Schedule compression KPIs: measuring whether it is working</t>
  </si>
  <si>
    <t xml:space="preserve">schedule compression kpis</t>
  </si>
  <si>
    <t xml:space="preserve">schedule compression metrics, measure schedule compression</t>
  </si>
  <si>
    <t xml:space="preserve">Write "Schedule compression KPIs: measuring whether it is working" for projectcontrolsinstitute.org (PCI AI - Project Controls Institute). Audience: planning engineers and schedulers. Length 1,200-1,800 words, British English. Primary keyword "schedule compression kpis". Work in naturally where they fit: schedule compression metrics, measure schedule compression.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</si>
  <si>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AB-00681</t>
  </si>
  <si>
    <t xml:space="preserve">What is look-ahead schedule? Definition, examples and why it matters</t>
  </si>
  <si>
    <t xml:space="preserve">look-ahead schedule</t>
  </si>
  <si>
    <t xml:space="preserve">look-ahead schedule definition, look-ahead schedule meaning, look-ahead schedule in project management</t>
  </si>
  <si>
    <t xml:space="preserve">Write "What is look-ahead schedule? Definition, examples and why it matters" for projectcontrolsinstitute.org (PCI AI - Project Controls Institute). Audience: planning engineers and schedulers. Length 800-1,200 words, British English. Primary keyword "look-ahead schedule". Work in naturally where they fit: look-ahead schedule definition, look-ahead schedule meaning, look-ahead schedule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</si>
  <si>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AB-00682</t>
  </si>
  <si>
    <t xml:space="preserve">Look-ahead schedule template: structure, example and how to use it</t>
  </si>
  <si>
    <t xml:space="preserve">look-ahead schedule template</t>
  </si>
  <si>
    <t xml:space="preserve">look-ahead schedule example, look-ahead schedule format, free look-ahead schedule</t>
  </si>
  <si>
    <t xml:space="preserve">Write "Look-ahead schedule template: structure, example and how to use it" for projectcontrolsinstitute.org (PCI AI - Project Controls Institute). Audience: planning engineers and schedulers. Length 1,000-1,500 words, British English. Primary keyword "look-ahead schedule template". Work in naturally where they fit: look-ahead schedule example, look-ahead schedule format, free look-ahead schedule.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</si>
  <si>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AB-00683</t>
  </si>
  <si>
    <t xml:space="preserve">How to build a look-ahead schedule stakeholders actually use</t>
  </si>
  <si>
    <t xml:space="preserve">how to create look-ahead schedule</t>
  </si>
  <si>
    <t xml:space="preserve">look-ahead schedule best practices, look-ahead schedule example</t>
  </si>
  <si>
    <t xml:space="preserve">Write "How to build a look-ahead schedule stakeholders actually use" for projectcontrolsinstitute.org (PCI AI - Project Controls Institute). Audience: planning engineers and schedulers. Length 1,200-1,800 words, British English. Primary keyword "how to create look-ahead schedule". Work in naturally where they fit: look-ahead schedule best practices, look-ahead schedule example.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</si>
  <si>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AB-00684</t>
  </si>
  <si>
    <t xml:space="preserve">Look-ahead schedule: an annotated real-world sample</t>
  </si>
  <si>
    <t xml:space="preserve">look-ahead schedule example</t>
  </si>
  <si>
    <t xml:space="preserve">look-ahead schedule sample, look-ahead schedule in practice</t>
  </si>
  <si>
    <t xml:space="preserve">Write "Look-ahead schedule: an annotated real-world sample" for projectcontrolsinstitute.org (PCI AI - Project Controls Institute). Audience: planning engineers and schedulers. Length 1,200-1,800 words, British English. Primary keyword "look-ahead schedule example". Work in naturally where they fit: look-ahead schedule sample, look-ahead schedule in practice.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</si>
  <si>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AB-00685</t>
  </si>
  <si>
    <t xml:space="preserve">What is baseline schedule review? Definition, examples and why it matters</t>
  </si>
  <si>
    <t xml:space="preserve">baseline schedule review</t>
  </si>
  <si>
    <t xml:space="preserve">baseline schedule review definition, baseline schedule review meaning, baseline schedule review in project management</t>
  </si>
  <si>
    <t xml:space="preserve">Write "What is baseline schedule review? Definition, examples and why it matters" for projectcontrolsinstitute.org (PCI AI - Project Controls Institute). Audience: planning engineers and schedulers. Length 800-1,200 words, British English. Primary keyword "baseline schedule review". Work in naturally where they fit: baseline schedule review definition, baseline schedule review meaning, baseline schedule review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</si>
  <si>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AB-00686</t>
  </si>
  <si>
    <t xml:space="preserve">How to run a baseline schedule review: a step-by-step guide</t>
  </si>
  <si>
    <t xml:space="preserve">how to baseline schedule review</t>
  </si>
  <si>
    <t xml:space="preserve">baseline schedule review steps, baseline schedule review process, baseline schedule review best practices</t>
  </si>
  <si>
    <t xml:space="preserve">Write "How to run a baseline schedule review: a step-by-step guide" for projectcontrolsinstitute.org (PCI AI - Project Controls Institute). Audience: planning engineers and schedulers. Length 1,200-1,800 words, British English. Primary keyword "how to baseline schedule review". Work in naturally where they fit: baseline schedule review steps, baseline schedule review process, baseline schedule review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</si>
  <si>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AB-00687</t>
  </si>
  <si>
    <t xml:space="preserve">Baseline schedule review checklist: what good looks like</t>
  </si>
  <si>
    <t xml:space="preserve">baseline schedule review checklist</t>
  </si>
  <si>
    <t xml:space="preserve">baseline schedule review template, baseline schedule review review</t>
  </si>
  <si>
    <t xml:space="preserve">Write "Baseline schedule review checklist: what good looks like" for projectcontrolsinstitute.org (PCI AI - Project Controls Institute). Audience: planning engineers and schedulers. Length 1,000-1,500 words, British English. Primary keyword "baseline schedule review checklist". Work in naturally where they fit: baseline schedule review template, baseline schedule review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</si>
  <si>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AB-00688</t>
  </si>
  <si>
    <t xml:space="preserve">Baseline schedule review KPIs: measuring whether it is working</t>
  </si>
  <si>
    <t xml:space="preserve">baseline schedule review kpis</t>
  </si>
  <si>
    <t xml:space="preserve">baseline schedule review metrics, measure baseline schedule review</t>
  </si>
  <si>
    <t xml:space="preserve">Write "Baseline schedule review KPIs: measuring whether it is working" for projectcontrolsinstitute.org (PCI AI - Project Controls Institute). Audience: planning engineers and schedulers. Length 1,200-1,800 words, British English. Primary keyword "baseline schedule review kpis". Work in naturally where they fit: baseline schedule review metrics, measure baseline schedule review.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</si>
  <si>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AB-00689</t>
  </si>
  <si>
    <t xml:space="preserve">What is schedule health check? Definition, examples and why it matters</t>
  </si>
  <si>
    <t xml:space="preserve">schedule health check</t>
  </si>
  <si>
    <t xml:space="preserve">schedule health check definition, schedule health check meaning, schedule health check in project management</t>
  </si>
  <si>
    <t xml:space="preserve">Write "What is schedule health check? Definition, examples and why it matters" for projectcontrolsinstitute.org (PCI AI - Project Controls Institute). Audience: planning engineers and schedulers. Length 800-1,200 words, British English. Primary keyword "schedule health check". Work in naturally where they fit: schedule health check definition, schedule health check meaning, schedule health check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</si>
  <si>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AB-00690</t>
  </si>
  <si>
    <t xml:space="preserve">How to run a schedule health check: a step-by-step guide</t>
  </si>
  <si>
    <t xml:space="preserve">how to schedule health check</t>
  </si>
  <si>
    <t xml:space="preserve">schedule health check steps, schedule health check process, schedule health check best practices</t>
  </si>
  <si>
    <t xml:space="preserve">Write "How to run a schedule health check: a step-by-step guide" for projectcontrolsinstitute.org (PCI AI - Project Controls Institute). Audience: planning engineers and schedulers. Length 1,200-1,800 words, British English. Primary keyword "how to schedule health check". Work in naturally where they fit: schedule health check steps, schedule health check process, schedule health check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</si>
  <si>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AB-00691</t>
  </si>
  <si>
    <t xml:space="preserve">Schedule health check checklist: what good looks like</t>
  </si>
  <si>
    <t xml:space="preserve">schedule health check checklist</t>
  </si>
  <si>
    <t xml:space="preserve">schedule health check template, schedule health check review</t>
  </si>
  <si>
    <t xml:space="preserve">Write "Schedule health check checklist: what good looks like" for projectcontrolsinstitute.org (PCI AI - Project Controls Institute). Audience: planning engineers and schedulers. Length 1,000-1,500 words, British English. Primary keyword "schedule health check checklist". Work in naturally where they fit: schedule health check template, schedule health check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</si>
  <si>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AB-00692</t>
  </si>
  <si>
    <t xml:space="preserve">Schedule health check KPIs: measuring whether it is working</t>
  </si>
  <si>
    <t xml:space="preserve">schedule health check kpis</t>
  </si>
  <si>
    <t xml:space="preserve">schedule health check metrics, measure schedule health check</t>
  </si>
  <si>
    <t xml:space="preserve">Write "Schedule health check KPIs: measuring whether it is working" for projectcontrolsinstitute.org (PCI AI - Project Controls Institute). Audience: planning engineers and schedulers. Length 1,200-1,800 words, British English. Primary keyword "schedule health check kpis". Work in naturally where they fit: schedule health check metrics, measure schedule health check.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</si>
  <si>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AB-00693</t>
  </si>
  <si>
    <t xml:space="preserve">What is DCMA 14-point assessment? Definition, examples and why it matters</t>
  </si>
  <si>
    <t xml:space="preserve">dcma 14-point assessment</t>
  </si>
  <si>
    <t xml:space="preserve">dcma 14-point assessment definition, dcma 14-point assessment meaning, dcma 14-point assessment in project management</t>
  </si>
  <si>
    <t xml:space="preserve">Write "What is DCMA 14-point assessment? Definition, examples and why it matters" for projectcontrolsinstitute.org (PCI AI - Project Controls Institute). Audience: planning engineers and schedulers. Length 800-1,200 words, British English. Primary keyword "dcma 14-point assessment". Work in naturally where they fit: dcma 14-point assessment definition, dcma 14-point assessment meaning, dcma 14-point assessment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</si>
  <si>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AB-00694</t>
  </si>
  <si>
    <t xml:space="preserve">How to run a DCMA 14-point assessment: a step-by-step guide</t>
  </si>
  <si>
    <t xml:space="preserve">how to dcma 14-point assessment</t>
  </si>
  <si>
    <t xml:space="preserve">dcma 14-point assessment steps, dcma 14-point assessment process, dcma 14-point assessment best practices</t>
  </si>
  <si>
    <t xml:space="preserve">Write "How to run a DCMA 14-point assessment: a step-by-step guide" for projectcontrolsinstitute.org (PCI AI - Project Controls Institute). Audience: planning engineers and schedulers. Length 1,200-1,800 words, British English. Primary keyword "how to dcma 14-point assessment". Work in naturally where they fit: dcma 14-point assessment steps, dcma 14-point assessment process, dcma 14-point assessment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</si>
  <si>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AB-00695</t>
  </si>
  <si>
    <t xml:space="preserve">DCMA 14-point assessment checklist: what good looks like</t>
  </si>
  <si>
    <t xml:space="preserve">dcma 14-point assessment checklist</t>
  </si>
  <si>
    <t xml:space="preserve">dcma 14-point assessment template, dcma 14-point assessment review</t>
  </si>
  <si>
    <t xml:space="preserve">Write "DCMA 14-point assessment checklist: what good looks like" for projectcontrolsinstitute.org (PCI AI - Project Controls Institute). Audience: planning engineers and schedulers. Length 1,000-1,500 words, British English. Primary keyword "dcma 14-point assessment checklist". Work in naturally where they fit: dcma 14-point assessment template, dcma 14-point assessment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</si>
  <si>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AB-00696</t>
  </si>
  <si>
    <t xml:space="preserve">DCMA 14-point assessment KPIs: measuring whether it is working</t>
  </si>
  <si>
    <t xml:space="preserve">dcma 14-point assessment kpis</t>
  </si>
  <si>
    <t xml:space="preserve">dcma 14-point assessment metrics, measure dcma 14-point assessment</t>
  </si>
  <si>
    <t xml:space="preserve">Write "DCMA 14-point assessment KPIs: measuring whether it is working" for projectcontrolsinstitute.org (PCI AI - Project Controls Institute). Audience: planning engineers and schedulers. Length 1,200-1,800 words, British English. Primary keyword "dcma 14-point assessment kpis". Work in naturally where they fit: dcma 14-point assessment metrics, measure dcma 14-point assessment.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</si>
  <si>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AB-00697</t>
  </si>
  <si>
    <t xml:space="preserve">What is schedule quality metrics? Definition, examples and why it matters</t>
  </si>
  <si>
    <t xml:space="preserve">schedule quality metrics</t>
  </si>
  <si>
    <t xml:space="preserve">schedule quality metrics definition, schedule quality metrics meaning, schedule quality metrics in project management</t>
  </si>
  <si>
    <t xml:space="preserve">Write "What is schedule quality metrics? Definition, examples and why it matters" for projectcontrolsinstitute.org (PCI AI - Project Controls Institute). Audience: planning engineers and schedulers. Length 800-1,200 words, British English. Primary keyword "schedule quality metrics". Work in naturally where they fit: schedule quality metrics definition, schedule quality metrics meaning, schedule quality metrics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</si>
  <si>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AB-00698</t>
  </si>
  <si>
    <t xml:space="preserve">Schedule quality metrics on construction projects: how it plays out on site</t>
  </si>
  <si>
    <t xml:space="preserve">schedule quality metrics construction</t>
  </si>
  <si>
    <t xml:space="preserve">schedule quality metrics on site, schedule quality metrics in projects</t>
  </si>
  <si>
    <t xml:space="preserve">Write "Schedule quality metrics on construction projects: how it plays out on site" for projectcontrolsinstitute.org (PCI AI - Project Controls Institute). Audience: planning engineers and schedulers. Length 1,200-1,800 words, British English. Primary keyword "schedule quality metrics construction". Work in naturally where they fit: schedule quality metrics on site, schedule quality metrics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</si>
  <si>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AB-00699</t>
  </si>
  <si>
    <t xml:space="preserve">Common mistakes with schedule quality metrics (and how to avoid them)</t>
  </si>
  <si>
    <t xml:space="preserve">schedule quality metrics mistakes</t>
  </si>
  <si>
    <t xml:space="preserve">schedule quality metrics problems, schedule quality metrics misuse, schedule quality metrics pitfalls</t>
  </si>
  <si>
    <t xml:space="preserve">Write "Common mistakes with schedule quality metrics (and how to avoid them)" for projectcontrolsinstitute.org (PCI AI - Project Controls Institute). Audience: planning engineers and schedulers. Length 1,200-1,800 words, British English. Primary keyword "schedule quality metrics mistakes". Work in naturally where they fit: schedule quality metrics problems, schedule quality metrics misuse, schedule quality metrics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</si>
  <si>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AB-00700</t>
  </si>
  <si>
    <t xml:space="preserve">What is out-of-sequence progress? Definition, examples and why it matters</t>
  </si>
  <si>
    <t xml:space="preserve">out-of-sequence progress</t>
  </si>
  <si>
    <t xml:space="preserve">out-of-sequence progress definition, out-of-sequence progress meaning, out-of-sequence progress in project management</t>
  </si>
  <si>
    <t xml:space="preserve">Write "What is out-of-sequence progress? Definition, examples and why it matters" for projectcontrolsinstitute.org (PCI AI - Project Controls Institute). Audience: planning engineers and schedulers. Length 800-1,200 words, British English. Primary keyword "out-of-sequence progress". Work in naturally where they fit: out-of-sequence progress definition, out-of-sequence progress meaning, out-of-sequence progress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</si>
  <si>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AB-00701</t>
  </si>
  <si>
    <t xml:space="preserve">Out-of-sequence progress on construction projects: how it plays out on site</t>
  </si>
  <si>
    <t xml:space="preserve">out-of-sequence progress construction</t>
  </si>
  <si>
    <t xml:space="preserve">out-of-sequence progress on site, out-of-sequence progress in projects</t>
  </si>
  <si>
    <t xml:space="preserve">Write "Out-of-sequence progress on construction projects: how it plays out on site" for projectcontrolsinstitute.org (PCI AI - Project Controls Institute). Audience: planning engineers and schedulers. Length 1,200-1,800 words, British English. Primary keyword "out-of-sequence progress construction". Work in naturally where they fit: out-of-sequence progress on site, out-of-sequence progress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</si>
  <si>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AB-00702</t>
  </si>
  <si>
    <t xml:space="preserve">Common mistakes with out-of-sequence progress (and how to avoid them)</t>
  </si>
  <si>
    <t xml:space="preserve">out-of-sequence progress mistakes</t>
  </si>
  <si>
    <t xml:space="preserve">out-of-sequence progress problems, out-of-sequence progress misuse, out-of-sequence progress pitfalls</t>
  </si>
  <si>
    <t xml:space="preserve">Write "Common mistakes with out-of-sequence progress (and how to avoid them)" for projectcontrolsinstitute.org (PCI AI - Project Controls Institute). Audience: planning engineers and schedulers. Length 1,200-1,800 words, British English. Primary keyword "out-of-sequence progress mistakes". Work in naturally where they fit: out-of-sequence progress problems, out-of-sequence progress misuse, out-of-sequence progress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</si>
  <si>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AB-00703</t>
  </si>
  <si>
    <t xml:space="preserve">What is progress override vs retained logic? Definition, examples and why it matters</t>
  </si>
  <si>
    <t xml:space="preserve">progress override vs retained logic</t>
  </si>
  <si>
    <t xml:space="preserve">progress override vs retained logic definition, progress override vs retained logic meaning, progress override vs retained logic in project management</t>
  </si>
  <si>
    <t xml:space="preserve">Write "What is progress override vs retained logic? Definition, examples and why it matters" for projectcontrolsinstitute.org (PCI AI - Project Controls Institute). Audience: planning engineers and schedulers. Length 800-1,200 words, British English. Primary keyword "progress override vs retained logic". Work in naturally where they fit: progress override vs retained logic definition, progress override vs retained logic meaning, progress override vs retained logic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</si>
  <si>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AB-00704</t>
  </si>
  <si>
    <t xml:space="preserve">Progress override vs retained logic on construction projects: how it plays out on site</t>
  </si>
  <si>
    <t xml:space="preserve">progress override vs retained logic construction</t>
  </si>
  <si>
    <t xml:space="preserve">progress override vs retained logic on site, progress override vs retained logic in projects</t>
  </si>
  <si>
    <t xml:space="preserve">Write "Progress override vs retained logic on construction projects: how it plays out on site" for projectcontrolsinstitute.org (PCI AI - Project Controls Institute). Audience: planning engineers and schedulers. Length 1,200-1,800 words, British English. Primary keyword "progress override vs retained logic construction". Work in naturally where they fit: progress override vs retained logic on site, progress override vs retained logic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</si>
  <si>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AB-00705</t>
  </si>
  <si>
    <t xml:space="preserve">Common mistakes with progress override vs retained logic (and how to avoid them)</t>
  </si>
  <si>
    <t xml:space="preserve">progress override vs retained logic mistakes</t>
  </si>
  <si>
    <t xml:space="preserve">progress override vs retained logic problems, progress override vs retained logic misuse, progress override vs retained logic pitfalls</t>
  </si>
  <si>
    <t xml:space="preserve">Write "Common mistakes with progress override vs retained logic (and how to avoid them)" for projectcontrolsinstitute.org (PCI AI - Project Controls Institute). Audience: planning engineers and schedulers. Length 1,200-1,800 words, British English. Primary keyword "progress override vs retained logic mistakes". Work in naturally where they fit: progress override vs retained logic problems, progress override vs retained logic misuse, progress override vs retained logic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</si>
  <si>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AB-00706</t>
  </si>
  <si>
    <t xml:space="preserve">What is data date? Definition, examples and why it matters</t>
  </si>
  <si>
    <t xml:space="preserve">data date</t>
  </si>
  <si>
    <t xml:space="preserve">data date definition, data date meaning, data date in project management</t>
  </si>
  <si>
    <t xml:space="preserve">Write "What is data date? Definition, examples and why it matters" for projectcontrolsinstitute.org (PCI AI - Project Controls Institute). Audience: planning engineers and schedulers. Length 800-1,200 words, British English. Primary keyword "data date". Work in naturally where they fit: data date definition, data date meaning, data date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</si>
  <si>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AB-00707</t>
  </si>
  <si>
    <t xml:space="preserve">Data date on construction projects: how it plays out on site</t>
  </si>
  <si>
    <t xml:space="preserve">data date construction</t>
  </si>
  <si>
    <t xml:space="preserve">data date on site, data date in projects</t>
  </si>
  <si>
    <t xml:space="preserve">Write "Data date on construction projects: how it plays out on site" for projectcontrolsinstitute.org (PCI AI - Project Controls Institute). Audience: planning engineers and schedulers. Length 1,200-1,800 words, British English. Primary keyword "data date construction". Work in naturally where they fit: data date on site, data date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</si>
  <si>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AB-00708</t>
  </si>
  <si>
    <t xml:space="preserve">Common mistakes with data date (and how to avoid them)</t>
  </si>
  <si>
    <t xml:space="preserve">data date mistakes</t>
  </si>
  <si>
    <t xml:space="preserve">data date problems, data date misuse, data date pitfalls</t>
  </si>
  <si>
    <t xml:space="preserve">Write "Common mistakes with data date (and how to avoid them)" for projectcontrolsinstitute.org (PCI AI - Project Controls Institute). Audience: planning engineers and schedulers. Length 1,200-1,800 words, British English. Primary keyword "data date mistakes". Work in naturally where they fit: data date problems, data date misuse, data date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</si>
  <si>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AB-00709</t>
  </si>
  <si>
    <t xml:space="preserve">What is schedule narrative? Definition, examples and why it matters</t>
  </si>
  <si>
    <t xml:space="preserve">schedule narrative</t>
  </si>
  <si>
    <t xml:space="preserve">schedule narrative definition, schedule narrative meaning, schedule narrative in project management</t>
  </si>
  <si>
    <t xml:space="preserve">Write "What is schedule narrative? Definition, examples and why it matters" for projectcontrolsinstitute.org (PCI AI - Project Controls Institute). Audience: planning engineers and schedulers. Length 800-1,200 words, British English. Primary keyword "schedule narrative". Work in naturally where they fit: schedule narrative definition, schedule narrative meaning, schedule narrative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</si>
  <si>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AB-00710</t>
  </si>
  <si>
    <t xml:space="preserve">Schedule narrative template: structure, example and how to use it</t>
  </si>
  <si>
    <t xml:space="preserve">schedule narrative template</t>
  </si>
  <si>
    <t xml:space="preserve">schedule narrative example, schedule narrative format, free schedule narrative</t>
  </si>
  <si>
    <t xml:space="preserve">Write "Schedule narrative template: structure, example and how to use it" for projectcontrolsinstitute.org (PCI AI - Project Controls Institute). Audience: planning engineers and schedulers. Length 1,000-1,500 words, British English. Primary keyword "schedule narrative template". Work in naturally where they fit: schedule narrative example, schedule narrative format, free schedule narrative.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</si>
  <si>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AB-00711</t>
  </si>
  <si>
    <t xml:space="preserve">How to build a schedule narrative stakeholders actually use</t>
  </si>
  <si>
    <t xml:space="preserve">how to create schedule narrative</t>
  </si>
  <si>
    <t xml:space="preserve">schedule narrative best practices, schedule narrative example</t>
  </si>
  <si>
    <t xml:space="preserve">Write "How to build a schedule narrative stakeholders actually use" for projectcontrolsinstitute.org (PCI AI - Project Controls Institute). Audience: planning engineers and schedulers. Length 1,200-1,800 words, British English. Primary keyword "how to create schedule narrative". Work in naturally where they fit: schedule narrative best practices, schedule narrative example.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</si>
  <si>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AB-00712</t>
  </si>
  <si>
    <t xml:space="preserve">Schedule narrative: an annotated real-world sample</t>
  </si>
  <si>
    <t xml:space="preserve">schedule narrative example</t>
  </si>
  <si>
    <t xml:space="preserve">schedule narrative sample, schedule narrative in practice</t>
  </si>
  <si>
    <t xml:space="preserve">Write "Schedule narrative: an annotated real-world sample" for projectcontrolsinstitute.org (PCI AI - Project Controls Institute). Audience: planning engineers and schedulers. Length 1,200-1,800 words, British English. Primary keyword "schedule narrative example". Work in naturally where they fit: schedule narrative sample, schedule narrative in practice.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</si>
  <si>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AB-00713</t>
  </si>
  <si>
    <t xml:space="preserve">What is fragnet? Definition, examples and why it matters</t>
  </si>
  <si>
    <t xml:space="preserve">fragnet</t>
  </si>
  <si>
    <t xml:space="preserve">fragnet definition, fragnet meaning, fragnet in project management</t>
  </si>
  <si>
    <t xml:space="preserve">Write "What is fragnet? Definition, examples and why it matters" for projectcontrolsinstitute.org (PCI AI - Project Controls Institute). Audience: planning engineers and schedulers. Length 800-1,200 words, British English. Primary keyword "fragnet". Work in naturally where they fit: fragnet definition, fragnet meaning, fragnet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</si>
  <si>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AB-00714</t>
  </si>
  <si>
    <t xml:space="preserve">Fragnet on construction projects: how it plays out on site</t>
  </si>
  <si>
    <t xml:space="preserve">fragnet construction</t>
  </si>
  <si>
    <t xml:space="preserve">fragnet on site, fragnet in projects</t>
  </si>
  <si>
    <t xml:space="preserve">Write "Fragnet on construction projects: how it plays out on site" for projectcontrolsinstitute.org (PCI AI - Project Controls Institute). Audience: planning engineers and schedulers. Length 1,200-1,800 words, British English. Primary keyword "fragnet construction". Work in naturally where they fit: fragnet on site, fragnet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</si>
  <si>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AB-00715</t>
  </si>
  <si>
    <t xml:space="preserve">Common mistakes with fragnet (and how to avoid them)</t>
  </si>
  <si>
    <t xml:space="preserve">fragnet mistakes</t>
  </si>
  <si>
    <t xml:space="preserve">fragnet problems, fragnet misuse, fragnet pitfalls</t>
  </si>
  <si>
    <t xml:space="preserve">Write "Common mistakes with fragnet (and how to avoid them)" for projectcontrolsinstitute.org (PCI AI - Project Controls Institute). Audience: planning engineers and schedulers. Length 1,200-1,800 words, British English. Primary keyword "fragnet mistakes". Work in naturally where they fit: fragnet problems, fragnet misuse, fragnet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</si>
  <si>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AB-00716</t>
  </si>
  <si>
    <t xml:space="preserve">What is milestone management? Definition, examples and why it matters</t>
  </si>
  <si>
    <t xml:space="preserve">milestone management</t>
  </si>
  <si>
    <t xml:space="preserve">milestone management definition, milestone management meaning, milestone management in project management</t>
  </si>
  <si>
    <t xml:space="preserve">Write "What is milestone management? Definition, examples and why it matters" for projectcontrolsinstitute.org (PCI AI - Project Controls Institute). Audience: planning engineers and schedulers. Length 800-1,200 words, British English. Primary keyword "milestone management". Work in naturally where they fit: milestone management definition, milestone management meaning, milestone management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</si>
  <si>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AB-00717</t>
  </si>
  <si>
    <t xml:space="preserve">How to do milestone management: a step-by-step guide</t>
  </si>
  <si>
    <t xml:space="preserve">how to milestone management</t>
  </si>
  <si>
    <t xml:space="preserve">milestone management steps, milestone management process, milestone management best practices</t>
  </si>
  <si>
    <t xml:space="preserve">Write "How to do milestone management: a step-by-step guide" for projectcontrolsinstitute.org (PCI AI - Project Controls Institute). Audience: planning engineers and schedulers. Length 1,200-1,800 words, British English. Primary keyword "how to milestone management". Work in naturally where they fit: milestone management steps, milestone management process, milestone management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</si>
  <si>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AB-00718</t>
  </si>
  <si>
    <t xml:space="preserve">Milestone management checklist: what good looks like</t>
  </si>
  <si>
    <t xml:space="preserve">milestone management checklist</t>
  </si>
  <si>
    <t xml:space="preserve">milestone management template, milestone management review</t>
  </si>
  <si>
    <t xml:space="preserve">Write "Milestone management checklist: what good looks like" for projectcontrolsinstitute.org (PCI AI - Project Controls Institute). Audience: planning engineers and schedulers. Length 1,000-1,500 words, British English. Primary keyword "milestone management checklist". Work in naturally where they fit: milestone management template, milestone management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</si>
  <si>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AB-00719</t>
  </si>
  <si>
    <t xml:space="preserve">Milestone management KPIs: measuring whether it is working</t>
  </si>
  <si>
    <t xml:space="preserve">milestone management kpis</t>
  </si>
  <si>
    <t xml:space="preserve">milestone management metrics, measure milestone management</t>
  </si>
  <si>
    <t xml:space="preserve">Write "Milestone management KPIs: measuring whether it is working" for projectcontrolsinstitute.org (PCI AI - Project Controls Institute). Audience: planning engineers and schedulers. Length 1,200-1,800 words, British English. Primary keyword "milestone management kpis". Work in naturally where they fit: milestone management metrics, measure milestone management.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</si>
  <si>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AB-00720</t>
  </si>
  <si>
    <t xml:space="preserve">What are interface milestones? Definition, examples and why they matter</t>
  </si>
  <si>
    <t xml:space="preserve">interface milestones</t>
  </si>
  <si>
    <t xml:space="preserve">interface milestones definition, interface milestones meaning, interface milestones in project management</t>
  </si>
  <si>
    <t xml:space="preserve">Write "What are interface milestones? Definition, examples and why they matter" for projectcontrolsinstitute.org (PCI AI - Project Controls Institute). Audience: planning engineers and schedulers. Length 800-1,200 words, British English. Primary keyword "interface milestones". Work in naturally where they fit: interface milestones definition, interface milestones meaning, interface milestones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</si>
  <si>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AB-00721</t>
  </si>
  <si>
    <t xml:space="preserve">Interface milestones on construction projects: how it plays out on site</t>
  </si>
  <si>
    <t xml:space="preserve">interface milestones construction</t>
  </si>
  <si>
    <t xml:space="preserve">interface milestones on site, interface milestones in projects</t>
  </si>
  <si>
    <t xml:space="preserve">Write "Interface milestones on construction projects: how it plays out on site" for projectcontrolsinstitute.org (PCI AI - Project Controls Institute). Audience: planning engineers and schedulers. Length 1,200-1,800 words, British English. Primary keyword "interface milestones construction". Work in naturally where they fit: interface milestones on site, interface milestones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</si>
  <si>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AB-00722</t>
  </si>
  <si>
    <t xml:space="preserve">Common mistakes with interface milestones (and how to avoid them)</t>
  </si>
  <si>
    <t xml:space="preserve">interface milestones mistakes</t>
  </si>
  <si>
    <t xml:space="preserve">interface milestones problems, interface milestones misuse, interface milestones pitfalls</t>
  </si>
  <si>
    <t xml:space="preserve">Write "Common mistakes with interface milestones (and how to avoid them)" for projectcontrolsinstitute.org (PCI AI - Project Controls Institute). Audience: planning engineers and schedulers. Length 1,200-1,800 words, British English. Primary keyword "interface milestones mistakes". Work in naturally where they fit: interface milestones problems, interface milestones misuse, interface milestones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</si>
  <si>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AB-00723</t>
  </si>
  <si>
    <t xml:space="preserve">What is schedule basis document? Definition, examples and why it matters</t>
  </si>
  <si>
    <t xml:space="preserve">schedule basis document</t>
  </si>
  <si>
    <t xml:space="preserve">schedule basis document definition, schedule basis document meaning, schedule basis document in project management</t>
  </si>
  <si>
    <t xml:space="preserve">Write "What is schedule basis document? Definition, examples and why it matters" for projectcontrolsinstitute.org (PCI AI - Project Controls Institute). Audience: planning engineers and schedulers. Length 800-1,200 words, British English. Primary keyword "schedule basis document". Work in naturally where they fit: schedule basis document definition, schedule basis document meaning, schedule basis document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</si>
  <si>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AB-00724</t>
  </si>
  <si>
    <t xml:space="preserve">Schedule basis document template: structure, example and how to use it</t>
  </si>
  <si>
    <t xml:space="preserve">schedule basis document template</t>
  </si>
  <si>
    <t xml:space="preserve">schedule basis document example, schedule basis document format, free schedule basis document</t>
  </si>
  <si>
    <t xml:space="preserve">Write "Schedule basis document template: structure, example and how to use it" for projectcontrolsinstitute.org (PCI AI - Project Controls Institute). Audience: planning engineers and schedulers. Length 1,000-1,500 words, British English. Primary keyword "schedule basis document template". Work in naturally where they fit: schedule basis document example, schedule basis document format, free schedule basis document.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</si>
  <si>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AB-00725</t>
  </si>
  <si>
    <t xml:space="preserve">How to build a schedule basis document stakeholders actually use</t>
  </si>
  <si>
    <t xml:space="preserve">how to create schedule basis document</t>
  </si>
  <si>
    <t xml:space="preserve">schedule basis document best practices, schedule basis document example</t>
  </si>
  <si>
    <t xml:space="preserve">Write "How to build a schedule basis document stakeholders actually use" for projectcontrolsinstitute.org (PCI AI - Project Controls Institute). Audience: planning engineers and schedulers. Length 1,200-1,800 words, British English. Primary keyword "how to create schedule basis document". Work in naturally where they fit: schedule basis document best practices, schedule basis document example.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</si>
  <si>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AB-00726</t>
  </si>
  <si>
    <t xml:space="preserve">Schedule basis document: an annotated real-world sample</t>
  </si>
  <si>
    <t xml:space="preserve">schedule basis document example</t>
  </si>
  <si>
    <t xml:space="preserve">schedule basis document sample, schedule basis document in practice</t>
  </si>
  <si>
    <t xml:space="preserve">Write "Schedule basis document: an annotated real-world sample" for projectcontrolsinstitute.org (PCI AI - Project Controls Institute). Audience: planning engineers and schedulers. Length 1,200-1,800 words, British English. Primary keyword "schedule basis document example". Work in naturally where they fit: schedule basis document sample, schedule basis document in practice.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</si>
  <si>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AB-00727</t>
  </si>
  <si>
    <t xml:space="preserve">What is rolling wave planning? Definition, examples and why it matters</t>
  </si>
  <si>
    <t xml:space="preserve">rolling wave planning</t>
  </si>
  <si>
    <t xml:space="preserve">rolling wave planning definition, rolling wave planning meaning, rolling wave planning in project management</t>
  </si>
  <si>
    <t xml:space="preserve">Write "What is rolling wave planning? Definition, examples and why it matters" for projectcontrolsinstitute.org (PCI AI - Project Controls Institute). Audience: planning engineers and schedulers. Length 800-1,200 words, British English. Primary keyword "rolling wave planning". Work in naturally where they fit: rolling wave planning definition, rolling wave planning meaning, rolling wave planning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</si>
  <si>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AB-00728</t>
  </si>
  <si>
    <t xml:space="preserve">How to do rolling wave planning: a step-by-step guide</t>
  </si>
  <si>
    <t xml:space="preserve">how to rolling wave planning</t>
  </si>
  <si>
    <t xml:space="preserve">rolling wave planning steps, rolling wave planning process, rolling wave planning best practices</t>
  </si>
  <si>
    <t xml:space="preserve">Write "How to do rolling wave planning: a step-by-step guide" for projectcontrolsinstitute.org (PCI AI - Project Controls Institute). Audience: planning engineers and schedulers. Length 1,200-1,800 words, British English. Primary keyword "how to rolling wave planning". Work in naturally where they fit: rolling wave planning steps, rolling wave planning process, rolling wave planning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</si>
  <si>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AB-00729</t>
  </si>
  <si>
    <t xml:space="preserve">Rolling wave planning checklist: what good looks like</t>
  </si>
  <si>
    <t xml:space="preserve">rolling wave planning checklist</t>
  </si>
  <si>
    <t xml:space="preserve">rolling wave planning template, rolling wave planning review</t>
  </si>
  <si>
    <t xml:space="preserve">Write "Rolling wave planning checklist: what good looks like" for projectcontrolsinstitute.org (PCI AI - Project Controls Institute). Audience: planning engineers and schedulers. Length 1,000-1,500 words, British English. Primary keyword "rolling wave planning checklist". Work in naturally where they fit: rolling wave planning template, rolling wave planning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</si>
  <si>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AB-00730</t>
  </si>
  <si>
    <t xml:space="preserve">Rolling wave planning KPIs: measuring whether it is working</t>
  </si>
  <si>
    <t xml:space="preserve">rolling wave planning kpis</t>
  </si>
  <si>
    <t xml:space="preserve">rolling wave planning metrics, measure rolling wave planning</t>
  </si>
  <si>
    <t xml:space="preserve">Write "Rolling wave planning KPIs: measuring whether it is working" for projectcontrolsinstitute.org (PCI AI - Project Controls Institute). Audience: planning engineers and schedulers. Length 1,200-1,800 words, British English. Primary keyword "rolling wave planning kpis". Work in naturally where they fit: rolling wave planning metrics, measure rolling wave planning.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</si>
  <si>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AB-00731</t>
  </si>
  <si>
    <t xml:space="preserve">What is line of balance? Definition, examples and why it matters</t>
  </si>
  <si>
    <t xml:space="preserve">line of balance</t>
  </si>
  <si>
    <t xml:space="preserve">line of balance definition, line of balance meaning, line of balance in project management</t>
  </si>
  <si>
    <t xml:space="preserve">Write "What is line of balance? Definition, examples and why it matters" for projectcontrolsinstitute.org (PCI AI - Project Controls Institute). Audience: planning engineers and schedulers. Length 800-1,200 words, British English. Primary keyword "line of balance". Work in naturally where they fit: line of balance definition, line of balance meaning, line of balance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</si>
  <si>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AB-00732</t>
  </si>
  <si>
    <t xml:space="preserve">How to run a line of balance: a step-by-step guide</t>
  </si>
  <si>
    <t xml:space="preserve">how to line of balance</t>
  </si>
  <si>
    <t xml:space="preserve">line of balance steps, line of balance process, line of balance best practices</t>
  </si>
  <si>
    <t xml:space="preserve">Write "How to run a line of balance: a step-by-step guide" for projectcontrolsinstitute.org (PCI AI - Project Controls Institute). Audience: planning engineers and schedulers. Length 1,200-1,800 words, British English. Primary keyword "how to line of balance". Work in naturally where they fit: line of balance steps, line of balance process, line of balance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</si>
  <si>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AB-00733</t>
  </si>
  <si>
    <t xml:space="preserve">Line of balance checklist: what good looks like</t>
  </si>
  <si>
    <t xml:space="preserve">line of balance checklist</t>
  </si>
  <si>
    <t xml:space="preserve">line of balance template, line of balance review</t>
  </si>
  <si>
    <t xml:space="preserve">Write "Line of balance checklist: what good looks like" for projectcontrolsinstitute.org (PCI AI - Project Controls Institute). Audience: planning engineers and schedulers. Length 1,000-1,500 words, British English. Primary keyword "line of balance checklist". Work in naturally where they fit: line of balance template, line of balance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</si>
  <si>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AB-00734</t>
  </si>
  <si>
    <t xml:space="preserve">Line of balance KPIs: measuring whether it is working</t>
  </si>
  <si>
    <t xml:space="preserve">line of balance kpis</t>
  </si>
  <si>
    <t xml:space="preserve">line of balance metrics, measure line of balance</t>
  </si>
  <si>
    <t xml:space="preserve">Write "Line of balance KPIs: measuring whether it is working" for projectcontrolsinstitute.org (PCI AI - Project Controls Institute). Audience: planning engineers and schedulers. Length 1,200-1,800 words, British English. Primary keyword "line of balance kpis". Work in naturally where they fit: line of balance metrics, measure line of balance.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</si>
  <si>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AB-00735</t>
  </si>
  <si>
    <t xml:space="preserve">What are time-location charts? Definition, examples and why they matter</t>
  </si>
  <si>
    <t xml:space="preserve">time-location charts</t>
  </si>
  <si>
    <t xml:space="preserve">time-location charts definition, time-location charts meaning, time-location charts in project management</t>
  </si>
  <si>
    <t xml:space="preserve">Write "What are time-location charts? Definition, examples and why they matter" for projectcontrolsinstitute.org (PCI AI - Project Controls Institute). Audience: planning engineers and schedulers. Length 800-1,200 words, British English. Primary keyword "time-location charts". Work in naturally where they fit: time-location charts definition, time-location charts meaning, time-location charts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</si>
  <si>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AB-00736</t>
  </si>
  <si>
    <t xml:space="preserve">Time-location charts on construction projects: how it plays out on site</t>
  </si>
  <si>
    <t xml:space="preserve">time-location charts construction</t>
  </si>
  <si>
    <t xml:space="preserve">time-location charts on site, time-location charts in projects</t>
  </si>
  <si>
    <t xml:space="preserve">Write "Time-location charts on construction projects: how it plays out on site" for projectcontrolsinstitute.org (PCI AI - Project Controls Institute). Audience: planning engineers and schedulers. Length 1,200-1,800 words, British English. Primary keyword "time-location charts construction". Work in naturally where they fit: time-location charts on site, time-location charts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</si>
  <si>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AB-00737</t>
  </si>
  <si>
    <t xml:space="preserve">Common mistakes with time-location charts (and how to avoid them)</t>
  </si>
  <si>
    <t xml:space="preserve">time-location charts mistakes</t>
  </si>
  <si>
    <t xml:space="preserve">time-location charts problems, time-location charts misuse, time-location charts pitfalls</t>
  </si>
  <si>
    <t xml:space="preserve">Write "Common mistakes with time-location charts (and how to avoid them)" for projectcontrolsinstitute.org (PCI AI - Project Controls Institute). Audience: planning engineers and schedulers. Length 1,200-1,800 words, British English. Primary keyword "time-location charts mistakes". Work in naturally where they fit: time-location charts problems, time-location charts misuse, time-location charts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</si>
  <si>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AB-00738</t>
  </si>
  <si>
    <t xml:space="preserve">What is pull planning? Definition, examples and why it matters</t>
  </si>
  <si>
    <t xml:space="preserve">pull planning</t>
  </si>
  <si>
    <t xml:space="preserve">pull planning definition, pull planning meaning, pull planning in project management</t>
  </si>
  <si>
    <t xml:space="preserve">Write "What is pull planning? Definition, examples and why it matters" for projectcontrolsinstitute.org (PCI AI - Project Controls Institute). Audience: planning engineers and schedulers. Length 800-1,200 words, British English. Primary keyword "pull planning". Work in naturally where they fit: pull planning definition, pull planning meaning, pull planning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</si>
  <si>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AB-00739</t>
  </si>
  <si>
    <t xml:space="preserve">How to do pull planning: a step-by-step guide</t>
  </si>
  <si>
    <t xml:space="preserve">how to pull planning</t>
  </si>
  <si>
    <t xml:space="preserve">pull planning steps, pull planning process, pull planning best practices</t>
  </si>
  <si>
    <t xml:space="preserve">Write "How to do pull planning: a step-by-step guide" for projectcontrolsinstitute.org (PCI AI - Project Controls Institute). Audience: planning engineers and schedulers. Length 1,200-1,800 words, British English. Primary keyword "how to pull planning". Work in naturally where they fit: pull planning steps, pull planning process, pull planning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</si>
  <si>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AB-00740</t>
  </si>
  <si>
    <t xml:space="preserve">Pull planning checklist: what good looks like</t>
  </si>
  <si>
    <t xml:space="preserve">pull planning checklist</t>
  </si>
  <si>
    <t xml:space="preserve">pull planning template, pull planning review</t>
  </si>
  <si>
    <t xml:space="preserve">Write "Pull planning checklist: what good looks like" for projectcontrolsinstitute.org (PCI AI - Project Controls Institute). Audience: planning engineers and schedulers. Length 1,000-1,500 words, British English. Primary keyword "pull planning checklist". Work in naturally where they fit: pull planning template, pull planning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</si>
  <si>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AB-00741</t>
  </si>
  <si>
    <t xml:space="preserve">Pull planning KPIs: measuring whether it is working</t>
  </si>
  <si>
    <t xml:space="preserve">pull planning kpis</t>
  </si>
  <si>
    <t xml:space="preserve">pull planning metrics, measure pull planning</t>
  </si>
  <si>
    <t xml:space="preserve">Write "Pull planning KPIs: measuring whether it is working" for projectcontrolsinstitute.org (PCI AI - Project Controls Institute). Audience: planning engineers and schedulers. Length 1,200-1,800 words, British English. Primary keyword "pull planning kpis". Work in naturally where they fit: pull planning metrics, measure pull planning.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</si>
  <si>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AB-00742</t>
  </si>
  <si>
    <t xml:space="preserve">What is last planner system? Definition, examples and why it matters</t>
  </si>
  <si>
    <t xml:space="preserve">last planner system</t>
  </si>
  <si>
    <t xml:space="preserve">last planner system definition, last planner system meaning, last planner system in project management</t>
  </si>
  <si>
    <t xml:space="preserve">Write "What is last planner system? Definition, examples and why it matters" for projectcontrolsinstitute.org (PCI AI - Project Controls Institute). Audience: planning engineers and schedulers. Length 800-1,200 words, British English. Primary keyword "last planner system". Work in naturally where they fit: last planner system definition, last planner system meaning, last planner system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</si>
  <si>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AB-00743</t>
  </si>
  <si>
    <t xml:space="preserve">How to use the last planner system: a step-by-step guide</t>
  </si>
  <si>
    <t xml:space="preserve">how to last planner system</t>
  </si>
  <si>
    <t xml:space="preserve">last planner system steps, last planner system process, last planner system best practices</t>
  </si>
  <si>
    <t xml:space="preserve">Write "How to use the last planner system: a step-by-step guide" for projectcontrolsinstitute.org (PCI AI - Project Controls Institute). Audience: planning engineers and schedulers. Length 1,200-1,800 words, British English. Primary keyword "how to last planner system". Work in naturally where they fit: last planner system steps, last planner system process, last planner system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</si>
  <si>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AB-00744</t>
  </si>
  <si>
    <t xml:space="preserve">Last planner system checklist: what good looks like</t>
  </si>
  <si>
    <t xml:space="preserve">last planner system checklist</t>
  </si>
  <si>
    <t xml:space="preserve">last planner system template, last planner system review</t>
  </si>
  <si>
    <t xml:space="preserve">Write "Last planner system checklist: what good looks like" for projectcontrolsinstitute.org (PCI AI - Project Controls Institute). Audience: planning engineers and schedulers. Length 1,000-1,500 words, British English. Primary keyword "last planner system checklist". Work in naturally where they fit: last planner system template, last planner system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</si>
  <si>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AB-00745</t>
  </si>
  <si>
    <t xml:space="preserve">Last planner system KPIs: measuring whether it is working</t>
  </si>
  <si>
    <t xml:space="preserve">last planner system kpis</t>
  </si>
  <si>
    <t xml:space="preserve">last planner system metrics, measure last planner system</t>
  </si>
  <si>
    <t xml:space="preserve">Write "Last planner system KPIs: measuring whether it is working" for projectcontrolsinstitute.org (PCI AI - Project Controls Institute). Audience: planning engineers and schedulers. Length 1,200-1,800 words, British English. Primary keyword "last planner system kpis". Work in naturally where they fit: last planner system metrics, measure last planner system.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</si>
  <si>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AB-00746</t>
  </si>
  <si>
    <t xml:space="preserve">What is takt planning? Definition, examples and why it matters</t>
  </si>
  <si>
    <t xml:space="preserve">takt planning</t>
  </si>
  <si>
    <t xml:space="preserve">takt planning definition, takt planning meaning, takt planning in project management</t>
  </si>
  <si>
    <t xml:space="preserve">Write "What is takt planning? Definition, examples and why it matters" for projectcontrolsinstitute.org (PCI AI - Project Controls Institute). Audience: planning engineers and schedulers. Length 800-1,200 words, British English. Primary keyword "takt planning". Work in naturally where they fit: takt planning definition, takt planning meaning, takt planning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</si>
  <si>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AB-00747</t>
  </si>
  <si>
    <t xml:space="preserve">How to do takt planning: a step-by-step guide</t>
  </si>
  <si>
    <t xml:space="preserve">how to takt planning</t>
  </si>
  <si>
    <t xml:space="preserve">takt planning steps, takt planning process, takt planning best practices</t>
  </si>
  <si>
    <t xml:space="preserve">Write "How to do takt planning: a step-by-step guide" for projectcontrolsinstitute.org (PCI AI - Project Controls Institute). Audience: planning engineers and schedulers. Length 1,200-1,800 words, British English. Primary keyword "how to takt planning". Work in naturally where they fit: takt planning steps, takt planning process, takt planning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</si>
  <si>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AB-00748</t>
  </si>
  <si>
    <t xml:space="preserve">Takt planning checklist: what good looks like</t>
  </si>
  <si>
    <t xml:space="preserve">takt planning checklist</t>
  </si>
  <si>
    <t xml:space="preserve">takt planning template, takt planning review</t>
  </si>
  <si>
    <t xml:space="preserve">Write "Takt planning checklist: what good looks like" for projectcontrolsinstitute.org (PCI AI - Project Controls Institute). Audience: planning engineers and schedulers. Length 1,000-1,500 words, British English. Primary keyword "takt planning checklist". Work in naturally where they fit: takt planning template, takt planning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</si>
  <si>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AB-00749</t>
  </si>
  <si>
    <t xml:space="preserve">Takt planning KPIs: measuring whether it is working</t>
  </si>
  <si>
    <t xml:space="preserve">takt planning kpis</t>
  </si>
  <si>
    <t xml:space="preserve">takt planning metrics, measure takt planning</t>
  </si>
  <si>
    <t xml:space="preserve">Write "Takt planning KPIs: measuring whether it is working" for projectcontrolsinstitute.org (PCI AI - Project Controls Institute). Audience: planning engineers and schedulers. Length 1,200-1,800 words, British English. Primary keyword "takt planning kpis". Work in naturally where they fit: takt planning metrics, measure takt planning.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</si>
  <si>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AB-00750</t>
  </si>
  <si>
    <t xml:space="preserve">What is 4D scheduling? Definition, examples and why it matters</t>
  </si>
  <si>
    <t xml:space="preserve">4d scheduling</t>
  </si>
  <si>
    <t xml:space="preserve">4d scheduling definition, 4d scheduling meaning, 4d scheduling in project management</t>
  </si>
  <si>
    <t xml:space="preserve">Write "What is 4D scheduling? Definition, examples and why it matters" for projectcontrolsinstitute.org (PCI AI - Project Controls Institute). Audience: planning engineers and schedulers. Length 800-1,200 words, British English. Primary keyword "4d scheduling". Work in naturally where they fit: 4d scheduling definition, 4d scheduling meaning, 4d scheduling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</si>
  <si>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AB-00751</t>
  </si>
  <si>
    <t xml:space="preserve">How to do 4D scheduling: a step-by-step guide</t>
  </si>
  <si>
    <t xml:space="preserve">how to 4d scheduling</t>
  </si>
  <si>
    <t xml:space="preserve">4d scheduling steps, 4d scheduling process, 4d scheduling best practices</t>
  </si>
  <si>
    <t xml:space="preserve">Write "How to do 4D scheduling: a step-by-step guide" for projectcontrolsinstitute.org (PCI AI - Project Controls Institute). Audience: planning engineers and schedulers. Length 1,200-1,800 words, British English. Primary keyword "how to 4d scheduling". Work in naturally where they fit: 4d scheduling steps, 4d scheduling process, 4d scheduling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</si>
  <si>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AB-00752</t>
  </si>
  <si>
    <t xml:space="preserve">4D scheduling checklist: what good looks like</t>
  </si>
  <si>
    <t xml:space="preserve">4d scheduling checklist</t>
  </si>
  <si>
    <t xml:space="preserve">4d scheduling template, 4d scheduling review</t>
  </si>
  <si>
    <t xml:space="preserve">Write "4D scheduling checklist: what good looks like" for projectcontrolsinstitute.org (PCI AI - Project Controls Institute). Audience: planning engineers and schedulers. Length 1,000-1,500 words, British English. Primary keyword "4d scheduling checklist". Work in naturally where they fit: 4d scheduling template, 4d scheduling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</si>
  <si>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AB-00753</t>
  </si>
  <si>
    <t xml:space="preserve">4D scheduling KPIs: measuring whether it is working</t>
  </si>
  <si>
    <t xml:space="preserve">4d scheduling kpis</t>
  </si>
  <si>
    <t xml:space="preserve">4d scheduling metrics, measure 4d scheduling</t>
  </si>
  <si>
    <t xml:space="preserve">Write "4D scheduling KPIs: measuring whether it is working" for projectcontrolsinstitute.org (PCI AI - Project Controls Institute). Audience: planning engineers and schedulers. Length 1,200-1,800 words, British English. Primary keyword "4d scheduling kpis". Work in naturally where they fit: 4d scheduling metrics, measure 4d scheduling.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</si>
  <si>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AB-00754</t>
  </si>
  <si>
    <t xml:space="preserve">What is schedule risk analysis (QSRA)? Definition, examples and why it matters</t>
  </si>
  <si>
    <t xml:space="preserve">schedule risk analysis definition, schedule risk analysis meaning, schedule risk analysis in project management</t>
  </si>
  <si>
    <t xml:space="preserve">Write "What is schedule risk analysis (QSRA)? Definition, examples and why it matters" for projectcontrolsinstitute.org (PCI AI - Project Controls Institute). Audience: planning engineers and schedulers. Length 800-1,200 words, British English. Primary keyword "schedule risk analysis". Work in naturally where they fit: schedule risk analysis definition, schedule risk analysis meaning, schedule risk analysis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</si>
  <si>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AB-00755</t>
  </si>
  <si>
    <t xml:space="preserve">How to run a schedule risk analysis (QSRA): a step-by-step guide</t>
  </si>
  <si>
    <t xml:space="preserve">how to schedule risk analysis</t>
  </si>
  <si>
    <t xml:space="preserve">schedule risk analysis steps, schedule risk analysis process, schedule risk analysis best practices</t>
  </si>
  <si>
    <t xml:space="preserve">Write "How to run a schedule risk analysis (QSRA): a step-by-step guide" for projectcontrolsinstitute.org (PCI AI - Project Controls Institute). Audience: planning engineers and schedulers. Length 1,200-1,800 words, British English. Primary keyword "how to schedule risk analysis". Work in naturally where they fit: schedule risk analysis steps, schedule risk analysis process, schedule risk analysis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</si>
  <si>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AB-00756</t>
  </si>
  <si>
    <t xml:space="preserve">Schedule risk analysis (QSRA) checklist: what good looks like</t>
  </si>
  <si>
    <t xml:space="preserve">schedule risk analysis checklist</t>
  </si>
  <si>
    <t xml:space="preserve">schedule risk analysis template, schedule risk analysis review</t>
  </si>
  <si>
    <t xml:space="preserve">Write "Schedule risk analysis (QSRA) checklist: what good looks like" for projectcontrolsinstitute.org (PCI AI - Project Controls Institute). Audience: planning engineers and schedulers. Length 1,000-1,500 words, British English. Primary keyword "schedule risk analysis checklist". Work in naturally where they fit: schedule risk analysis template, schedule risk analysis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</si>
  <si>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AB-00757</t>
  </si>
  <si>
    <t xml:space="preserve">Schedule risk analysis (QSRA) KPIs: measuring whether it is working</t>
  </si>
  <si>
    <t xml:space="preserve">schedule risk analysis kpis</t>
  </si>
  <si>
    <t xml:space="preserve">schedule risk analysis metrics, measure schedule risk analysis</t>
  </si>
  <si>
    <t xml:space="preserve">Write "Schedule risk analysis (QSRA) KPIs: measuring whether it is working" for projectcontrolsinstitute.org (PCI AI - Project Controls Institute). Audience: planning engineers and schedulers. Length 1,200-1,800 words, British English. Primary keyword "schedule risk analysis kpis". Work in naturally where they fit: schedule risk analysis metrics, measure schedule risk analysis.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</si>
  <si>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AB-00758</t>
  </si>
  <si>
    <t xml:space="preserve">What is Monte Carlo schedule simulation? Definition, examples and why it matters</t>
  </si>
  <si>
    <t xml:space="preserve">monte carlo schedule simulation</t>
  </si>
  <si>
    <t xml:space="preserve">monte carlo schedule simulation definition, monte carlo schedule simulation meaning, monte carlo schedule simulation in project management</t>
  </si>
  <si>
    <t xml:space="preserve">Write "What is Monte Carlo schedule simulation? Definition, examples and why it matters" for projectcontrolsinstitute.org (PCI AI - Project Controls Institute). Audience: planning engineers and schedulers. Length 800-1,200 words, British English. Primary keyword "monte carlo schedule simulation". Work in naturally where they fit: monte carlo schedule simulation definition, monte carlo schedule simulation meaning, monte carlo schedule simulation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</si>
  <si>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AB-00759</t>
  </si>
  <si>
    <t xml:space="preserve">How to run a Monte Carlo schedule simulation: a step-by-step guide</t>
  </si>
  <si>
    <t xml:space="preserve">how to monte carlo schedule simulation</t>
  </si>
  <si>
    <t xml:space="preserve">monte carlo schedule simulation steps, monte carlo schedule simulation process, monte carlo schedule simulation best practices</t>
  </si>
  <si>
    <t xml:space="preserve">Write "How to run a Monte Carlo schedule simulation: a step-by-step guide" for projectcontrolsinstitute.org (PCI AI - Project Controls Institute). Audience: planning engineers and schedulers. Length 1,200-1,800 words, British English. Primary keyword "how to monte carlo schedule simulation". Work in naturally where they fit: monte carlo schedule simulation steps, monte carlo schedule simulation process, monte carlo schedule simulation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</si>
  <si>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AB-00760</t>
  </si>
  <si>
    <t xml:space="preserve">Monte Carlo schedule simulation checklist: what good looks like</t>
  </si>
  <si>
    <t xml:space="preserve">monte carlo schedule simulation checklist</t>
  </si>
  <si>
    <t xml:space="preserve">monte carlo schedule simulation template, monte carlo schedule simulation review</t>
  </si>
  <si>
    <t xml:space="preserve">Write "Monte Carlo schedule simulation checklist: what good looks like" for projectcontrolsinstitute.org (PCI AI - Project Controls Institute). Audience: planning engineers and schedulers. Length 1,000-1,500 words, British English. Primary keyword "monte carlo schedule simulation checklist". Work in naturally where they fit: monte carlo schedule simulation template, monte carlo schedule simulation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</si>
  <si>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AB-00761</t>
  </si>
  <si>
    <t xml:space="preserve">Monte Carlo schedule simulation KPIs: measuring whether it is working</t>
  </si>
  <si>
    <t xml:space="preserve">monte carlo schedule simulation kpis</t>
  </si>
  <si>
    <t xml:space="preserve">monte carlo schedule simulation metrics, measure monte carlo schedule simulation</t>
  </si>
  <si>
    <t xml:space="preserve">Write "Monte Carlo schedule simulation KPIs: measuring whether it is working" for projectcontrolsinstitute.org (PCI AI - Project Controls Institute). Audience: planning engineers and schedulers. Length 1,200-1,800 words, British English. Primary keyword "monte carlo schedule simulation kpis". Work in naturally where they fit: monte carlo schedule simulation metrics, measure monte carlo schedule simulation.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</si>
  <si>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AB-00762</t>
  </si>
  <si>
    <t xml:space="preserve">What is P50 vs P80 dates? Definition, examples and why it matters</t>
  </si>
  <si>
    <t xml:space="preserve">p50 vs p80 dates</t>
  </si>
  <si>
    <t xml:space="preserve">p50 vs p80 dates definition, p50 vs p80 dates meaning, p50 vs p80 dates in project management</t>
  </si>
  <si>
    <t xml:space="preserve">Write "What is P50 vs P80 dates? Definition, examples and why it matters" for projectcontrolsinstitute.org (PCI AI - Project Controls Institute). Audience: planning engineers and schedulers. Length 800-1,200 words, British English. Primary keyword "p50 vs p80 dates". Work in naturally where they fit: p50 vs p80 dates definition, p50 vs p80 dates meaning, p50 vs p80 dates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</si>
  <si>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AB-00763</t>
  </si>
  <si>
    <t xml:space="preserve">P50 vs P80 dates on construction projects: how it plays out on site</t>
  </si>
  <si>
    <t xml:space="preserve">p50 vs p80 dates construction</t>
  </si>
  <si>
    <t xml:space="preserve">p50 vs p80 dates on site, p50 vs p80 dates in projects</t>
  </si>
  <si>
    <t xml:space="preserve">Write "P50 vs P80 dates on construction projects: how it plays out on site" for projectcontrolsinstitute.org (PCI AI - Project Controls Institute). Audience: planning engineers and schedulers. Length 1,200-1,800 words, British English. Primary keyword "p50 vs p80 dates construction". Work in naturally where they fit: p50 vs p80 dates on site, p50 vs p80 dates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</si>
  <si>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AB-00764</t>
  </si>
  <si>
    <t xml:space="preserve">Common mistakes with P50 vs P80 dates (and how to avoid them)</t>
  </si>
  <si>
    <t xml:space="preserve">p50 vs p80 dates mistakes</t>
  </si>
  <si>
    <t xml:space="preserve">p50 vs p80 dates problems, p50 vs p80 dates misuse, p50 vs p80 dates pitfalls</t>
  </si>
  <si>
    <t xml:space="preserve">Write "Common mistakes with P50 vs P80 dates (and how to avoid them)" for projectcontrolsinstitute.org (PCI AI - Project Controls Institute). Audience: planning engineers and schedulers. Length 1,200-1,800 words, British English. Primary keyword "p50 vs p80 dates mistakes". Work in naturally where they fit: p50 vs p80 dates problems, p50 vs p80 dates misuse, p50 vs p80 dates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</si>
  <si>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AB-00765</t>
  </si>
  <si>
    <t xml:space="preserve">What is schedule contingency? Definition, examples and why it matters</t>
  </si>
  <si>
    <t xml:space="preserve">schedule contingency</t>
  </si>
  <si>
    <t xml:space="preserve">schedule contingency definition, schedule contingency meaning, schedule contingency in project management</t>
  </si>
  <si>
    <t xml:space="preserve">Write "What is schedule contingency? Definition, examples and why it matters" for projectcontrolsinstitute.org (PCI AI - Project Controls Institute). Audience: planning engineers and schedulers. Length 800-1,200 words, British English. Primary keyword "schedule contingency". Work in naturally where they fit: schedule contingency definition, schedule contingency meaning, schedule contingency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</si>
  <si>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AB-00766</t>
  </si>
  <si>
    <t xml:space="preserve">Schedule contingency on construction projects: how it plays out on site</t>
  </si>
  <si>
    <t xml:space="preserve">schedule contingency construction</t>
  </si>
  <si>
    <t xml:space="preserve">schedule contingency on site, schedule contingency in projects</t>
  </si>
  <si>
    <t xml:space="preserve">Write "Schedule contingency on construction projects: how it plays out on site" for projectcontrolsinstitute.org (PCI AI - Project Controls Institute). Audience: planning engineers and schedulers. Length 1,200-1,800 words, British English. Primary keyword "schedule contingency construction". Work in naturally where they fit: schedule contingency on site, schedule contingency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</si>
  <si>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AB-00767</t>
  </si>
  <si>
    <t xml:space="preserve">Common mistakes with schedule contingency (and how to avoid them)</t>
  </si>
  <si>
    <t xml:space="preserve">schedule contingency mistakes</t>
  </si>
  <si>
    <t xml:space="preserve">schedule contingency problems, schedule contingency misuse, schedule contingency pitfalls</t>
  </si>
  <si>
    <t xml:space="preserve">Write "Common mistakes with schedule contingency (and how to avoid them)" for projectcontrolsinstitute.org (PCI AI - Project Controls Institute). Audience: planning engineers and schedulers. Length 1,200-1,800 words, British English. Primary keyword "schedule contingency mistakes". Work in naturally where they fit: schedule contingency problems, schedule contingency misuse, schedule contingency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</si>
  <si>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AB-00768</t>
  </si>
  <si>
    <t xml:space="preserve">What are weather calendars? Definition, examples and why they matter</t>
  </si>
  <si>
    <t xml:space="preserve">weather calendars</t>
  </si>
  <si>
    <t xml:space="preserve">weather calendars definition, weather calendars meaning, weather calendars in project management</t>
  </si>
  <si>
    <t xml:space="preserve">Write "What are weather calendars? Definition, examples and why they matter" for projectcontrolsinstitute.org (PCI AI - Project Controls Institute). Audience: planning engineers and schedulers. Length 800-1,200 words, British English. Primary keyword "weather calendars". Work in naturally where they fit: weather calendars definition, weather calendars meaning, weather calendars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</si>
  <si>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AB-00769</t>
  </si>
  <si>
    <t xml:space="preserve">Weather calendars on construction projects: how it plays out on site</t>
  </si>
  <si>
    <t xml:space="preserve">weather calendars construction</t>
  </si>
  <si>
    <t xml:space="preserve">weather calendars on site, weather calendars in projects</t>
  </si>
  <si>
    <t xml:space="preserve">Write "Weather calendars on construction projects: how it plays out on site" for projectcontrolsinstitute.org (PCI AI - Project Controls Institute). Audience: planning engineers and schedulers. Length 1,200-1,800 words, British English. Primary keyword "weather calendars construction". Work in naturally where they fit: weather calendars on site, weather calendars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</si>
  <si>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AB-00770</t>
  </si>
  <si>
    <t xml:space="preserve">Common mistakes with weather calendars (and how to avoid them)</t>
  </si>
  <si>
    <t xml:space="preserve">weather calendars mistakes</t>
  </si>
  <si>
    <t xml:space="preserve">weather calendars problems, weather calendars misuse, weather calendars pitfalls</t>
  </si>
  <si>
    <t xml:space="preserve">Write "Common mistakes with weather calendars (and how to avoid them)" for projectcontrolsinstitute.org (PCI AI - Project Controls Institute). Audience: planning engineers and schedulers. Length 1,200-1,800 words, British English. Primary keyword "weather calendars mistakes". Work in naturally where they fit: weather calendars problems, weather calendars misuse, weather calendars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</si>
  <si>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AB-00771</t>
  </si>
  <si>
    <t xml:space="preserve">What are calendars in P6? Definition, examples and why they matter</t>
  </si>
  <si>
    <t xml:space="preserve">calendars in p6</t>
  </si>
  <si>
    <t xml:space="preserve">calendars in p6 definition, calendars in p6 meaning, calendars in p6 in project management</t>
  </si>
  <si>
    <t xml:space="preserve">Write "What are calendars in P6? Definition, examples and why they matter" for projectcontrolsinstitute.org (PCI AI - Project Controls Institute). Audience: planning engineers and schedulers. Length 800-1,200 words, British English. Primary keyword "calendars in p6". Work in naturally where they fit: calendars in p6 definition, calendars in p6 meaning, calendars in p6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</si>
  <si>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AB-00772</t>
  </si>
  <si>
    <t xml:space="preserve">Calendars in P6 on construction projects: how it plays out on site</t>
  </si>
  <si>
    <t xml:space="preserve">calendars in p6 construction</t>
  </si>
  <si>
    <t xml:space="preserve">calendars in p6 on site, calendars in p6 in projects</t>
  </si>
  <si>
    <t xml:space="preserve">Write "Calendars in P6 on construction projects: how it plays out on site" for projectcontrolsinstitute.org (PCI AI - Project Controls Institute). Audience: planning engineers and schedulers. Length 1,200-1,800 words, British English. Primary keyword "calendars in p6 construction". Work in naturally where they fit: calendars in p6 on site, calendars in p6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</si>
  <si>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AB-00773</t>
  </si>
  <si>
    <t xml:space="preserve">Common mistakes with calendars in P6 (and how to avoid them)</t>
  </si>
  <si>
    <t xml:space="preserve">calendars in p6 mistakes</t>
  </si>
  <si>
    <t xml:space="preserve">calendars in p6 problems, calendars in p6 misuse, calendars in p6 pitfalls</t>
  </si>
  <si>
    <t xml:space="preserve">Write "Common mistakes with calendars in P6 (and how to avoid them)" for projectcontrolsinstitute.org (PCI AI - Project Controls Institute). Audience: planning engineers and schedulers. Length 1,200-1,800 words, British English. Primary keyword "calendars in p6 mistakes". Work in naturally where they fit: calendars in p6 problems, calendars in p6 misuse, calendars in p6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</si>
  <si>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AB-00774</t>
  </si>
  <si>
    <t xml:space="preserve">What are activity coding structures? Definition, examples and why they matter</t>
  </si>
  <si>
    <t xml:space="preserve">activity coding structures</t>
  </si>
  <si>
    <t xml:space="preserve">activity coding structures definition, activity coding structures meaning, activity coding structures in project management</t>
  </si>
  <si>
    <t xml:space="preserve">Write "What are activity coding structures? Definition, examples and why they matter" for projectcontrolsinstitute.org (PCI AI - Project Controls Institute). Audience: planning engineers and schedulers. Length 800-1,200 words, British English. Primary keyword "activity coding structures". Work in naturally where they fit: activity coding structures definition, activity coding structures meaning, activity coding structures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</si>
  <si>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AB-00775</t>
  </si>
  <si>
    <t xml:space="preserve">Activity coding structures on construction projects: how it plays out on site</t>
  </si>
  <si>
    <t xml:space="preserve">activity coding structures construction</t>
  </si>
  <si>
    <t xml:space="preserve">activity coding structures on site, activity coding structures in projects</t>
  </si>
  <si>
    <t xml:space="preserve">Write "Activity coding structures on construction projects: how it plays out on site" for projectcontrolsinstitute.org (PCI AI - Project Controls Institute). Audience: planning engineers and schedulers. Length 1,200-1,800 words, British English. Primary keyword "activity coding structures construction". Work in naturally where they fit: activity coding structures on site, activity coding structures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</si>
  <si>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AB-00776</t>
  </si>
  <si>
    <t xml:space="preserve">Common mistakes with activity coding structures (and how to avoid them)</t>
  </si>
  <si>
    <t xml:space="preserve">activity coding structures mistakes</t>
  </si>
  <si>
    <t xml:space="preserve">activity coding structures problems, activity coding structures misuse, activity coding structures pitfalls</t>
  </si>
  <si>
    <t xml:space="preserve">Write "Common mistakes with activity coding structures (and how to avoid them)" for projectcontrolsinstitute.org (PCI AI - Project Controls Institute). Audience: planning engineers and schedulers. Length 1,200-1,800 words, British English. Primary keyword "activity coding structures mistakes". Work in naturally where they fit: activity coding structures problems, activity coding structures misuse, activity coding structures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</si>
  <si>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AB-00777</t>
  </si>
  <si>
    <t xml:space="preserve">What is baseline vs current schedule comparison? Definition, examples and why it matters</t>
  </si>
  <si>
    <t xml:space="preserve">baseline vs current schedule comparison</t>
  </si>
  <si>
    <t xml:space="preserve">baseline vs current schedule comparison definition, baseline vs current schedule comparison meaning, baseline vs current schedule comparison in project management</t>
  </si>
  <si>
    <t xml:space="preserve">Write "What is baseline vs current schedule comparison? Definition, examples and why it matters" for projectcontrolsinstitute.org (PCI AI - Project Controls Institute). Audience: planning engineers and schedulers. Length 800-1,200 words, British English. Primary keyword "baseline vs current schedule comparison". Work in naturally where they fit: baseline vs current schedule comparison definition, baseline vs current schedule comparison meaning, baseline vs current schedule comparison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</si>
  <si>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AB-00778</t>
  </si>
  <si>
    <t xml:space="preserve">How to run a baseline vs current schedule comparison: a step-by-step guide</t>
  </si>
  <si>
    <t xml:space="preserve">how to baseline vs current schedule comparison</t>
  </si>
  <si>
    <t xml:space="preserve">baseline vs current schedule comparison steps, baseline vs current schedule comparison process, baseline vs current schedule comparison best practices</t>
  </si>
  <si>
    <t xml:space="preserve">Write "How to run a baseline vs current schedule comparison: a step-by-step guide" for projectcontrolsinstitute.org (PCI AI - Project Controls Institute). Audience: planning engineers and schedulers. Length 1,200-1,800 words, British English. Primary keyword "how to baseline vs current schedule comparison". Work in naturally where they fit: baseline vs current schedule comparison steps, baseline vs current schedule comparison process, baseline vs current schedule comparison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</si>
  <si>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AB-00779</t>
  </si>
  <si>
    <t xml:space="preserve">Baseline vs current schedule comparison checklist: what good looks like</t>
  </si>
  <si>
    <t xml:space="preserve">baseline vs current schedule comparison checklist</t>
  </si>
  <si>
    <t xml:space="preserve">baseline vs current schedule comparison template, baseline vs current schedule comparison review</t>
  </si>
  <si>
    <t xml:space="preserve">Write "Baseline vs current schedule comparison checklist: what good looks like" for projectcontrolsinstitute.org (PCI AI - Project Controls Institute). Audience: planning engineers and schedulers. Length 1,000-1,500 words, British English. Primary keyword "baseline vs current schedule comparison checklist". Work in naturally where they fit: baseline vs current schedule comparison template, baseline vs current schedule comparison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</si>
  <si>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AB-00780</t>
  </si>
  <si>
    <t xml:space="preserve">Baseline vs current schedule comparison KPIs: measuring whether it is working</t>
  </si>
  <si>
    <t xml:space="preserve">baseline vs current schedule comparison kpis</t>
  </si>
  <si>
    <t xml:space="preserve">baseline vs current schedule comparison metrics, measure baseline vs current schedule comparison</t>
  </si>
  <si>
    <t xml:space="preserve">Write "Baseline vs current schedule comparison KPIs: measuring whether it is working" for projectcontrolsinstitute.org (PCI AI - Project Controls Institute). Audience: planning engineers and schedulers. Length 1,200-1,800 words, British English. Primary keyword "baseline vs current schedule comparison kpis". Work in naturally where they fit: baseline vs current schedule comparison metrics, measure baseline vs current schedule comparison.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</si>
  <si>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AB-00781</t>
  </si>
  <si>
    <t xml:space="preserve">What is as-built schedule? Definition, examples and why it matters</t>
  </si>
  <si>
    <t xml:space="preserve">as-built schedule</t>
  </si>
  <si>
    <t xml:space="preserve">as-built schedule definition, as-built schedule meaning, as-built schedule in project management</t>
  </si>
  <si>
    <t xml:space="preserve">Write "What is as-built schedule? Definition, examples and why it matters" for projectcontrolsinstitute.org (PCI AI - Project Controls Institute). Audience: planning engineers and schedulers. Length 800-1,200 words, British English. Primary keyword "as-built schedule". Work in naturally where they fit: as-built schedule definition, as-built schedule meaning, as-built schedule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</si>
  <si>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AB-00782</t>
  </si>
  <si>
    <t xml:space="preserve">As-built schedule template: structure, example and how to use it</t>
  </si>
  <si>
    <t xml:space="preserve">as-built schedule template</t>
  </si>
  <si>
    <t xml:space="preserve">as-built schedule example, as-built schedule format, free as-built schedule</t>
  </si>
  <si>
    <t xml:space="preserve">Write "As-built schedule template: structure, example and how to use it" for projectcontrolsinstitute.org (PCI AI - Project Controls Institute). Audience: planning engineers and schedulers. Length 1,000-1,500 words, British English. Primary keyword "as-built schedule template". Work in naturally where they fit: as-built schedule example, as-built schedule format, free as-built schedule.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</si>
  <si>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AB-00783</t>
  </si>
  <si>
    <t xml:space="preserve">How to build an as-built schedule stakeholders actually use</t>
  </si>
  <si>
    <t xml:space="preserve">how to create as-built schedule</t>
  </si>
  <si>
    <t xml:space="preserve">as-built schedule best practices, as-built schedule example</t>
  </si>
  <si>
    <t xml:space="preserve">Write "How to build an as-built schedule stakeholders actually use" for projectcontrolsinstitute.org (PCI AI - Project Controls Institute). Audience: planning engineers and schedulers. Length 1,200-1,800 words, British English. Primary keyword "how to create as-built schedule". Work in naturally where they fit: as-built schedule best practices, as-built schedule example.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</si>
  <si>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AB-00784</t>
  </si>
  <si>
    <t xml:space="preserve">As-built schedule: an annotated real-world sample</t>
  </si>
  <si>
    <t xml:space="preserve">as-built schedule example</t>
  </si>
  <si>
    <t xml:space="preserve">as-built schedule sample, as-built schedule in practice</t>
  </si>
  <si>
    <t xml:space="preserve">Write "As-built schedule: an annotated real-world sample" for projectcontrolsinstitute.org (PCI AI - Project Controls Institute). Audience: planning engineers and schedulers. Length 1,200-1,800 words, British English. Primary keyword "as-built schedule example". Work in naturally where they fit: as-built schedule sample, as-built schedule in practice.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</si>
  <si>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AB-00785</t>
  </si>
  <si>
    <t xml:space="preserve">What is short interval control? Definition, examples and why it matters</t>
  </si>
  <si>
    <t xml:space="preserve">short interval control</t>
  </si>
  <si>
    <t xml:space="preserve">short interval control definition, short interval control meaning, short interval control in project management</t>
  </si>
  <si>
    <t xml:space="preserve">Write "What is short interval control? Definition, examples and why it matters" for projectcontrolsinstitute.org (PCI AI - Project Controls Institute). Audience: planning engineers and schedulers. Length 800-1,200 words, British English. Primary keyword "short interval control". Work in naturally where they fit: short interval control definition, short interval control meaning, short interval control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</si>
  <si>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AB-00786</t>
  </si>
  <si>
    <t xml:space="preserve">How to run a short interval control: a step-by-step guide</t>
  </si>
  <si>
    <t xml:space="preserve">how to short interval control</t>
  </si>
  <si>
    <t xml:space="preserve">short interval control steps, short interval control process, short interval control best practices</t>
  </si>
  <si>
    <t xml:space="preserve">Write "How to run a short interval control: a step-by-step guide" for projectcontrolsinstitute.org (PCI AI - Project Controls Institute). Audience: planning engineers and schedulers. Length 1,200-1,800 words, British English. Primary keyword "how to short interval control". Work in naturally where they fit: short interval control steps, short interval control process, short interval control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</si>
  <si>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AB-00787</t>
  </si>
  <si>
    <t xml:space="preserve">Short interval control checklist: what good looks like</t>
  </si>
  <si>
    <t xml:space="preserve">short interval control checklist</t>
  </si>
  <si>
    <t xml:space="preserve">short interval control template, short interval control review</t>
  </si>
  <si>
    <t xml:space="preserve">Write "Short interval control checklist: what good looks like" for projectcontrolsinstitute.org (PCI AI - Project Controls Institute). Audience: planning engineers and schedulers. Length 1,000-1,500 words, British English. Primary keyword "short interval control checklist". Work in naturally where they fit: short interval control template, short interval control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</si>
  <si>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AB-00788</t>
  </si>
  <si>
    <t xml:space="preserve">Short interval control KPIs: measuring whether it is working</t>
  </si>
  <si>
    <t xml:space="preserve">short interval control kpis</t>
  </si>
  <si>
    <t xml:space="preserve">short interval control metrics, measure short interval control</t>
  </si>
  <si>
    <t xml:space="preserve">Write "Short interval control KPIs: measuring whether it is working" for projectcontrolsinstitute.org (PCI AI - Project Controls Institute). Audience: planning engineers and schedulers. Length 1,200-1,800 words, British English. Primary keyword "short interval control kpis". Work in naturally where they fit: short interval control metrics, measure short interval control.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</si>
  <si>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AB-00789</t>
  </si>
  <si>
    <t xml:space="preserve">What is cost estimating? Definition, examples and why it matters</t>
  </si>
  <si>
    <t xml:space="preserve">cost estimating</t>
  </si>
  <si>
    <t xml:space="preserve">cost estimating definition, cost estimating meaning, cost estimating in project management</t>
  </si>
  <si>
    <t xml:space="preserve">Write "What is cost estimating? Definition, examples and why it matters" for projectcontrolsinstitute.org (PCI AI - Project Controls Institute). Audience: estimators and cost engineers. Length 800-1,200 words, British English. Primary keyword "cost estimating". Work in naturally where they fit: cost estimating definition, cost estimating meaning, cost estimating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</si>
  <si>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AB-00790</t>
  </si>
  <si>
    <t xml:space="preserve">How to do cost estimating: a step-by-step guide</t>
  </si>
  <si>
    <t xml:space="preserve">how to cost estimating</t>
  </si>
  <si>
    <t xml:space="preserve">cost estimating steps, cost estimating process, cost estimating best practices</t>
  </si>
  <si>
    <t xml:space="preserve">Write "How to do cost estimating: a step-by-step guide" for projectcontrolsinstitute.org (PCI AI - Project Controls Institute). Audience: estimators and cost engineers. Length 1,200-1,800 words, British English. Primary keyword "how to cost estimating". Work in naturally where they fit: cost estimating steps, cost estimating process, cost estimating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</si>
  <si>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AB-00791</t>
  </si>
  <si>
    <t xml:space="preserve">Cost estimating checklist: what good looks like</t>
  </si>
  <si>
    <t xml:space="preserve">cost estimating checklist</t>
  </si>
  <si>
    <t xml:space="preserve">cost estimating template, cost estimating review</t>
  </si>
  <si>
    <t xml:space="preserve">Write "Cost estimating checklist: what good looks like" for projectcontrolsinstitute.org (PCI AI - Project Controls Institute). Audience: estimators and cost engineers. Length 1,000-1,500 words, British English. Primary keyword "cost estimating checklist". Work in naturally where they fit: cost estimating template, cost estimating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</si>
  <si>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AB-00792</t>
  </si>
  <si>
    <t xml:space="preserve">Cost estimating KPIs: measuring whether it is working</t>
  </si>
  <si>
    <t xml:space="preserve">cost estimating kpis</t>
  </si>
  <si>
    <t xml:space="preserve">cost estimating metrics, measure cost estimating</t>
  </si>
  <si>
    <t xml:space="preserve">Write "Cost estimating KPIs: measuring whether it is working" for projectcontrolsinstitute.org (PCI AI - Project Controls Institute). Audience: estimators and cost engineers. Length 1,200-1,800 words, British English. Primary keyword "cost estimating kpis". Work in naturally where they fit: cost estimating metrics, measure cost estimating.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</si>
  <si>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AB-00793</t>
  </si>
  <si>
    <t xml:space="preserve">What is estimate classification (AACE 17R-97)? Definition, examples and why it matters</t>
  </si>
  <si>
    <t xml:space="preserve">estimate classification</t>
  </si>
  <si>
    <t xml:space="preserve">estimate classification definition, estimate classification meaning, estimate classification in project management</t>
  </si>
  <si>
    <t xml:space="preserve">Write "What is estimate classification (AACE 17R-97)? Definition, examples and why it matters" for projectcontrolsinstitute.org (PCI AI - Project Controls Institute). Audience: estimators and cost engineers. Length 800-1,200 words, British English. Primary keyword "estimate classification". Work in naturally where they fit: estimate classification definition, estimate classification meaning, estimate classification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</si>
  <si>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AB-00794</t>
  </si>
  <si>
    <t xml:space="preserve">Estimate classification (AACE 17R-97) on construction projects: how it plays out on site</t>
  </si>
  <si>
    <t xml:space="preserve">estimate classification construction</t>
  </si>
  <si>
    <t xml:space="preserve">estimate classification on site, estimate classification in projects</t>
  </si>
  <si>
    <t xml:space="preserve">Write "Estimate classification (AACE 17R-97) on construction projects: how it plays out on site" for projectcontrolsinstitute.org (PCI AI - Project Controls Institute). Audience: estimators and cost engineers. Length 1,200-1,800 words, British English. Primary keyword "estimate classification construction". Work in naturally where they fit: estimate classification on site, estimate classification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</si>
  <si>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AB-00795</t>
  </si>
  <si>
    <t xml:space="preserve">Common mistakes with estimate classification (AACE 17R-97) (and how to avoid them)</t>
  </si>
  <si>
    <t xml:space="preserve">estimate classification mistakes</t>
  </si>
  <si>
    <t xml:space="preserve">estimate classification problems, estimate classification misuse, estimate classification pitfalls</t>
  </si>
  <si>
    <t xml:space="preserve">Write "Common mistakes with estimate classification (AACE 17R-97) (and how to avoid them)" for projectcontrolsinstitute.org (PCI AI - Project Controls Institute). Audience: estimators and cost engineers. Length 1,200-1,800 words, British English. Primary keyword "estimate classification mistakes". Work in naturally where they fit: estimate classification problems, estimate classification misuse, estimate classification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</si>
  <si>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AB-00796</t>
  </si>
  <si>
    <t xml:space="preserve">What is class 5 estimate? Definition, examples and why it matters</t>
  </si>
  <si>
    <t xml:space="preserve">class 5 estimate</t>
  </si>
  <si>
    <t xml:space="preserve">class 5 estimate definition, class 5 estimate meaning, class 5 estimate in project management</t>
  </si>
  <si>
    <t xml:space="preserve">Write "What is class 5 estimate? Definition, examples and why it matters" for projectcontrolsinstitute.org (PCI AI - Project Controls Institute). Audience: estimators and cost engineers. Length 800-1,200 words, British English. Primary keyword "class 5 estimate". Work in naturally where they fit: class 5 estimate definition, class 5 estimate meaning, class 5 estimate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</si>
  <si>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AB-00797</t>
  </si>
  <si>
    <t xml:space="preserve">Class 5 estimate on construction projects: how it plays out on site</t>
  </si>
  <si>
    <t xml:space="preserve">class 5 estimate construction</t>
  </si>
  <si>
    <t xml:space="preserve">class 5 estimate on site, class 5 estimate in projects</t>
  </si>
  <si>
    <t xml:space="preserve">Write "Class 5 estimate on construction projects: how it plays out on site" for projectcontrolsinstitute.org (PCI AI - Project Controls Institute). Audience: estimators and cost engineers. Length 1,200-1,800 words, British English. Primary keyword "class 5 estimate construction". Work in naturally where they fit: class 5 estimate on site, class 5 estimate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</si>
  <si>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AB-00798</t>
  </si>
  <si>
    <t xml:space="preserve">Common mistakes with class 5 estimate (and how to avoid them)</t>
  </si>
  <si>
    <t xml:space="preserve">class 5 estimate mistakes</t>
  </si>
  <si>
    <t xml:space="preserve">class 5 estimate problems, class 5 estimate misuse, class 5 estimate pitfalls</t>
  </si>
  <si>
    <t xml:space="preserve">Write "Common mistakes with class 5 estimate (and how to avoid them)" for projectcontrolsinstitute.org (PCI AI - Project Controls Institute). Audience: estimators and cost engineers. Length 1,200-1,800 words, British English. Primary keyword "class 5 estimate mistakes". Work in naturally where they fit: class 5 estimate problems, class 5 estimate misuse, class 5 estimate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</si>
  <si>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AB-00799</t>
  </si>
  <si>
    <t xml:space="preserve">What is class 3 estimate? Definition, examples and why it matters</t>
  </si>
  <si>
    <t xml:space="preserve">class 3 estimate</t>
  </si>
  <si>
    <t xml:space="preserve">class 3 estimate definition, class 3 estimate meaning, class 3 estimate in project management</t>
  </si>
  <si>
    <t xml:space="preserve">Write "What is class 3 estimate? Definition, examples and why it matters" for projectcontrolsinstitute.org (PCI AI - Project Controls Institute). Audience: estimators and cost engineers. Length 800-1,200 words, British English. Primary keyword "class 3 estimate". Work in naturally where they fit: class 3 estimate definition, class 3 estimate meaning, class 3 estimate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</si>
  <si>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AB-00800</t>
  </si>
  <si>
    <t xml:space="preserve">Class 3 estimate on construction projects: how it plays out on site</t>
  </si>
  <si>
    <t xml:space="preserve">class 3 estimate construction</t>
  </si>
  <si>
    <t xml:space="preserve">class 3 estimate on site, class 3 estimate in projects</t>
  </si>
  <si>
    <t xml:space="preserve">Write "Class 3 estimate on construction projects: how it plays out on site" for projectcontrolsinstitute.org (PCI AI - Project Controls Institute). Audience: estimators and cost engineers. Length 1,200-1,800 words, British English. Primary keyword "class 3 estimate construction". Work in naturally where they fit: class 3 estimate on site, class 3 estimate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</si>
  <si>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AB-00801</t>
  </si>
  <si>
    <t xml:space="preserve">Common mistakes with class 3 estimate (and how to avoid them)</t>
  </si>
  <si>
    <t xml:space="preserve">class 3 estimate mistakes</t>
  </si>
  <si>
    <t xml:space="preserve">class 3 estimate problems, class 3 estimate misuse, class 3 estimate pitfalls</t>
  </si>
  <si>
    <t xml:space="preserve">Write "Common mistakes with class 3 estimate (and how to avoid them)" for projectcontrolsinstitute.org (PCI AI - Project Controls Institute). Audience: estimators and cost engineers. Length 1,200-1,800 words, British English. Primary keyword "class 3 estimate mistakes". Work in naturally where they fit: class 3 estimate problems, class 3 estimate misuse, class 3 estimate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</si>
  <si>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AB-00802</t>
  </si>
  <si>
    <t xml:space="preserve">What is class 1 estimate? Definition, examples and why it matters</t>
  </si>
  <si>
    <t xml:space="preserve">class 1 estimate</t>
  </si>
  <si>
    <t xml:space="preserve">class 1 estimate definition, class 1 estimate meaning, class 1 estimate in project management</t>
  </si>
  <si>
    <t xml:space="preserve">Write "What is class 1 estimate? Definition, examples and why it matters" for projectcontrolsinstitute.org (PCI AI - Project Controls Institute). Audience: estimators and cost engineers. Length 800-1,200 words, British English. Primary keyword "class 1 estimate". Work in naturally where they fit: class 1 estimate definition, class 1 estimate meaning, class 1 estimate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</si>
  <si>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AB-00803</t>
  </si>
  <si>
    <t xml:space="preserve">Class 1 estimate on construction projects: how it plays out on site</t>
  </si>
  <si>
    <t xml:space="preserve">class 1 estimate construction</t>
  </si>
  <si>
    <t xml:space="preserve">class 1 estimate on site, class 1 estimate in projects</t>
  </si>
  <si>
    <t xml:space="preserve">Write "Class 1 estimate on construction projects: how it plays out on site" for projectcontrolsinstitute.org (PCI AI - Project Controls Institute). Audience: estimators and cost engineers. Length 1,200-1,800 words, British English. Primary keyword "class 1 estimate construction". Work in naturally where they fit: class 1 estimate on site, class 1 estimate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</si>
  <si>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AB-00804</t>
  </si>
  <si>
    <t xml:space="preserve">Common mistakes with class 1 estimate (and how to avoid them)</t>
  </si>
  <si>
    <t xml:space="preserve">class 1 estimate mistakes</t>
  </si>
  <si>
    <t xml:space="preserve">class 1 estimate problems, class 1 estimate misuse, class 1 estimate pitfalls</t>
  </si>
  <si>
    <t xml:space="preserve">Write "Common mistakes with class 1 estimate (and how to avoid them)" for projectcontrolsinstitute.org (PCI AI - Project Controls Institute). Audience: estimators and cost engineers. Length 1,200-1,800 words, British English. Primary keyword "class 1 estimate mistakes". Work in naturally where they fit: class 1 estimate problems, class 1 estimate misuse, class 1 estimate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</si>
  <si>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AB-00805</t>
  </si>
  <si>
    <t xml:space="preserve">What is parametric estimating? Definition, examples and why it matters</t>
  </si>
  <si>
    <t xml:space="preserve">parametric estimating</t>
  </si>
  <si>
    <t xml:space="preserve">parametric estimating definition, parametric estimating meaning, parametric estimating in project management</t>
  </si>
  <si>
    <t xml:space="preserve">Write "What is parametric estimating? Definition, examples and why it matters" for projectcontrolsinstitute.org (PCI AI - Project Controls Institute). Audience: estimators and cost engineers. Length 800-1,200 words, British English. Primary keyword "parametric estimating". Work in naturally where they fit: parametric estimating definition, parametric estimating meaning, parametric estimating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</si>
  <si>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AB-00806</t>
  </si>
  <si>
    <t xml:space="preserve">How to do parametric estimating: a step-by-step guide</t>
  </si>
  <si>
    <t xml:space="preserve">how to parametric estimating</t>
  </si>
  <si>
    <t xml:space="preserve">parametric estimating steps, parametric estimating process, parametric estimating best practices</t>
  </si>
  <si>
    <t xml:space="preserve">Write "How to do parametric estimating: a step-by-step guide" for projectcontrolsinstitute.org (PCI AI - Project Controls Institute). Audience: estimators and cost engineers. Length 1,200-1,800 words, British English. Primary keyword "how to parametric estimating". Work in naturally where they fit: parametric estimating steps, parametric estimating process, parametric estimating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</si>
  <si>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AB-00807</t>
  </si>
  <si>
    <t xml:space="preserve">Parametric estimating checklist: what good looks like</t>
  </si>
  <si>
    <t xml:space="preserve">parametric estimating checklist</t>
  </si>
  <si>
    <t xml:space="preserve">parametric estimating template, parametric estimating review</t>
  </si>
  <si>
    <t xml:space="preserve">Write "Parametric estimating checklist: what good looks like" for projectcontrolsinstitute.org (PCI AI - Project Controls Institute). Audience: estimators and cost engineers. Length 1,000-1,500 words, British English. Primary keyword "parametric estimating checklist". Work in naturally where they fit: parametric estimating template, parametric estimating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</si>
  <si>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AB-00808</t>
  </si>
  <si>
    <t xml:space="preserve">Parametric estimating KPIs: measuring whether it is working</t>
  </si>
  <si>
    <t xml:space="preserve">parametric estimating kpis</t>
  </si>
  <si>
    <t xml:space="preserve">parametric estimating metrics, measure parametric estimating</t>
  </si>
  <si>
    <t xml:space="preserve">Write "Parametric estimating KPIs: measuring whether it is working" for projectcontrolsinstitute.org (PCI AI - Project Controls Institute). Audience: estimators and cost engineers. Length 1,200-1,800 words, British English. Primary keyword "parametric estimating kpis". Work in naturally where they fit: parametric estimating metrics, measure parametric estimating.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</si>
  <si>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AB-00809</t>
  </si>
  <si>
    <t xml:space="preserve">What is analogous estimating? Definition, examples and why it matters</t>
  </si>
  <si>
    <t xml:space="preserve">analogous estimating</t>
  </si>
  <si>
    <t xml:space="preserve">analogous estimating definition, analogous estimating meaning, analogous estimating in project management</t>
  </si>
  <si>
    <t xml:space="preserve">Write "What is analogous estimating? Definition, examples and why it matters" for projectcontrolsinstitute.org (PCI AI - Project Controls Institute). Audience: estimators and cost engineers. Length 800-1,200 words, British English. Primary keyword "analogous estimating". Work in naturally where they fit: analogous estimating definition, analogous estimating meaning, analogous estimating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</si>
  <si>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AB-00810</t>
  </si>
  <si>
    <t xml:space="preserve">How to do analogous estimating: a step-by-step guide</t>
  </si>
  <si>
    <t xml:space="preserve">how to analogous estimating</t>
  </si>
  <si>
    <t xml:space="preserve">analogous estimating steps, analogous estimating process, analogous estimating best practices</t>
  </si>
  <si>
    <t xml:space="preserve">Write "How to do analogous estimating: a step-by-step guide" for projectcontrolsinstitute.org (PCI AI - Project Controls Institute). Audience: estimators and cost engineers. Length 1,200-1,800 words, British English. Primary keyword "how to analogous estimating". Work in naturally where they fit: analogous estimating steps, analogous estimating process, analogous estimating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</si>
  <si>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AB-00811</t>
  </si>
  <si>
    <t xml:space="preserve">Analogous estimating checklist: what good looks like</t>
  </si>
  <si>
    <t xml:space="preserve">analogous estimating checklist</t>
  </si>
  <si>
    <t xml:space="preserve">analogous estimating template, analogous estimating review</t>
  </si>
  <si>
    <t xml:space="preserve">Write "Analogous estimating checklist: what good looks like" for projectcontrolsinstitute.org (PCI AI - Project Controls Institute). Audience: estimators and cost engineers. Length 1,000-1,500 words, British English. Primary keyword "analogous estimating checklist". Work in naturally where they fit: analogous estimating template, analogous estimating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</si>
  <si>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AB-00812</t>
  </si>
  <si>
    <t xml:space="preserve">Analogous estimating KPIs: measuring whether it is working</t>
  </si>
  <si>
    <t xml:space="preserve">analogous estimating kpis</t>
  </si>
  <si>
    <t xml:space="preserve">analogous estimating metrics, measure analogous estimating</t>
  </si>
  <si>
    <t xml:space="preserve">Write "Analogous estimating KPIs: measuring whether it is working" for projectcontrolsinstitute.org (PCI AI - Project Controls Institute). Audience: estimators and cost engineers. Length 1,200-1,800 words, British English. Primary keyword "analogous estimating kpis". Work in naturally where they fit: analogous estimating metrics, measure analogous estimating.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</si>
  <si>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AB-00813</t>
  </si>
  <si>
    <t xml:space="preserve">What is bottom-up estimating? Definition, examples and why it matters</t>
  </si>
  <si>
    <t xml:space="preserve">bottom-up estimating</t>
  </si>
  <si>
    <t xml:space="preserve">bottom-up estimating definition, bottom-up estimating meaning, bottom-up estimating in project management</t>
  </si>
  <si>
    <t xml:space="preserve">Write "What is bottom-up estimating? Definition, examples and why it matters" for projectcontrolsinstitute.org (PCI AI - Project Controls Institute). Audience: estimators and cost engineers. Length 800-1,200 words, British English. Primary keyword "bottom-up estimating". Work in naturally where they fit: bottom-up estimating definition, bottom-up estimating meaning, bottom-up estimating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</si>
  <si>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AB-00814</t>
  </si>
  <si>
    <t xml:space="preserve">How to do bottom-up estimating: a step-by-step guide</t>
  </si>
  <si>
    <t xml:space="preserve">how to bottom-up estimating</t>
  </si>
  <si>
    <t xml:space="preserve">bottom-up estimating steps, bottom-up estimating process, bottom-up estimating best practices</t>
  </si>
  <si>
    <t xml:space="preserve">Write "How to do bottom-up estimating: a step-by-step guide" for projectcontrolsinstitute.org (PCI AI - Project Controls Institute). Audience: estimators and cost engineers. Length 1,200-1,800 words, British English. Primary keyword "how to bottom-up estimating". Work in naturally where they fit: bottom-up estimating steps, bottom-up estimating process, bottom-up estimating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</si>
  <si>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AB-00815</t>
  </si>
  <si>
    <t xml:space="preserve">Bottom-up estimating checklist: what good looks like</t>
  </si>
  <si>
    <t xml:space="preserve">bottom-up estimating checklist</t>
  </si>
  <si>
    <t xml:space="preserve">bottom-up estimating template, bottom-up estimating review</t>
  </si>
  <si>
    <t xml:space="preserve">Write "Bottom-up estimating checklist: what good looks like" for projectcontrolsinstitute.org (PCI AI - Project Controls Institute). Audience: estimators and cost engineers. Length 1,000-1,500 words, British English. Primary keyword "bottom-up estimating checklist". Work in naturally where they fit: bottom-up estimating template, bottom-up estimating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</si>
  <si>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AB-00816</t>
  </si>
  <si>
    <t xml:space="preserve">Bottom-up estimating KPIs: measuring whether it is working</t>
  </si>
  <si>
    <t xml:space="preserve">bottom-up estimating kpis</t>
  </si>
  <si>
    <t xml:space="preserve">bottom-up estimating metrics, measure bottom-up estimating</t>
  </si>
  <si>
    <t xml:space="preserve">Write "Bottom-up estimating KPIs: measuring whether it is working" for projectcontrolsinstitute.org (PCI AI - Project Controls Institute). Audience: estimators and cost engineers. Length 1,200-1,800 words, British English. Primary keyword "bottom-up estimating kpis". Work in naturally where they fit: bottom-up estimating metrics, measure bottom-up estimating.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</si>
  <si>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AB-00817</t>
  </si>
  <si>
    <t xml:space="preserve">What is first principles estimating? Definition, examples and why it matters</t>
  </si>
  <si>
    <t xml:space="preserve">first principles estimating</t>
  </si>
  <si>
    <t xml:space="preserve">first principles estimating definition, first principles estimating meaning, first principles estimating in project management</t>
  </si>
  <si>
    <t xml:space="preserve">Write "What is first principles estimating? Definition, examples and why it matters" for projectcontrolsinstitute.org (PCI AI - Project Controls Institute). Audience: estimators and cost engineers. Length 800-1,200 words, British English. Primary keyword "first principles estimating". Work in naturally where they fit: first principles estimating definition, first principles estimating meaning, first principles estimating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</si>
  <si>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AB-00818</t>
  </si>
  <si>
    <t xml:space="preserve">How to do first principles estimating: a step-by-step guide</t>
  </si>
  <si>
    <t xml:space="preserve">how to first principles estimating</t>
  </si>
  <si>
    <t xml:space="preserve">first principles estimating steps, first principles estimating process, first principles estimating best practices</t>
  </si>
  <si>
    <t xml:space="preserve">Write "How to do first principles estimating: a step-by-step guide" for projectcontrolsinstitute.org (PCI AI - Project Controls Institute). Audience: estimators and cost engineers. Length 1,200-1,800 words, British English. Primary keyword "how to first principles estimating". Work in naturally where they fit: first principles estimating steps, first principles estimating process, first principles estimating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</si>
  <si>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AB-00819</t>
  </si>
  <si>
    <t xml:space="preserve">First principles estimating checklist: what good looks like</t>
  </si>
  <si>
    <t xml:space="preserve">first principles estimating checklist</t>
  </si>
  <si>
    <t xml:space="preserve">first principles estimating template, first principles estimating review</t>
  </si>
  <si>
    <t xml:space="preserve">Write "First principles estimating checklist: what good looks like" for projectcontrolsinstitute.org (PCI AI - Project Controls Institute). Audience: estimators and cost engineers. Length 1,000-1,500 words, British English. Primary keyword "first principles estimating checklist". Work in naturally where they fit: first principles estimating template, first principles estimating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</si>
  <si>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AB-00820</t>
  </si>
  <si>
    <t xml:space="preserve">First principles estimating KPIs: measuring whether it is working</t>
  </si>
  <si>
    <t xml:space="preserve">first principles estimating kpis</t>
  </si>
  <si>
    <t xml:space="preserve">first principles estimating metrics, measure first principles estimating</t>
  </si>
  <si>
    <t xml:space="preserve">Write "First principles estimating KPIs: measuring whether it is working" for projectcontrolsinstitute.org (PCI AI - Project Controls Institute). Audience: estimators and cost engineers. Length 1,200-1,800 words, British English. Primary keyword "first principles estimating kpis". Work in naturally where they fit: first principles estimating metrics, measure first principles estimating.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</si>
  <si>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AB-00821</t>
  </si>
  <si>
    <t xml:space="preserve">What is unit rate estimating? Definition, examples and why it matters</t>
  </si>
  <si>
    <t xml:space="preserve">unit rate estimating</t>
  </si>
  <si>
    <t xml:space="preserve">unit rate estimating definition, unit rate estimating meaning, unit rate estimating in project management</t>
  </si>
  <si>
    <t xml:space="preserve">Write "What is unit rate estimating? Definition, examples and why it matters" for projectcontrolsinstitute.org (PCI AI - Project Controls Institute). Audience: estimators and cost engineers. Length 800-1,200 words, British English. Primary keyword "unit rate estimating". Work in naturally where they fit: unit rate estimating definition, unit rate estimating meaning, unit rate estimating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</si>
  <si>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AB-00822</t>
  </si>
  <si>
    <t xml:space="preserve">How to do unit rate estimating: a step-by-step guide</t>
  </si>
  <si>
    <t xml:space="preserve">how to unit rate estimating</t>
  </si>
  <si>
    <t xml:space="preserve">unit rate estimating steps, unit rate estimating process, unit rate estimating best practices</t>
  </si>
  <si>
    <t xml:space="preserve">Write "How to do unit rate estimating: a step-by-step guide" for projectcontrolsinstitute.org (PCI AI - Project Controls Institute). Audience: estimators and cost engineers. Length 1,200-1,800 words, British English. Primary keyword "how to unit rate estimating". Work in naturally where they fit: unit rate estimating steps, unit rate estimating process, unit rate estimating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</si>
  <si>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AB-00823</t>
  </si>
  <si>
    <t xml:space="preserve">Unit rate estimating checklist: what good looks like</t>
  </si>
  <si>
    <t xml:space="preserve">unit rate estimating checklist</t>
  </si>
  <si>
    <t xml:space="preserve">unit rate estimating template, unit rate estimating review</t>
  </si>
  <si>
    <t xml:space="preserve">Write "Unit rate estimating checklist: what good looks like" for projectcontrolsinstitute.org (PCI AI - Project Controls Institute). Audience: estimators and cost engineers. Length 1,000-1,500 words, British English. Primary keyword "unit rate estimating checklist". Work in naturally where they fit: unit rate estimating template, unit rate estimating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</si>
  <si>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AB-00824</t>
  </si>
  <si>
    <t xml:space="preserve">Unit rate estimating KPIs: measuring whether it is working</t>
  </si>
  <si>
    <t xml:space="preserve">unit rate estimating kpis</t>
  </si>
  <si>
    <t xml:space="preserve">unit rate estimating metrics, measure unit rate estimating</t>
  </si>
  <si>
    <t xml:space="preserve">Write "Unit rate estimating KPIs: measuring whether it is working" for projectcontrolsinstitute.org (PCI AI - Project Controls Institute). Audience: estimators and cost engineers. Length 1,200-1,800 words, British English. Primary keyword "unit rate estimating kpis". Work in naturally where they fit: unit rate estimating metrics, measure unit rate estimating.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</si>
  <si>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AB-00825</t>
  </si>
  <si>
    <t xml:space="preserve">What is estimate basis document? Definition, examples and why it matters</t>
  </si>
  <si>
    <t xml:space="preserve">estimate basis document</t>
  </si>
  <si>
    <t xml:space="preserve">estimate basis document definition, estimate basis document meaning, estimate basis document in project management</t>
  </si>
  <si>
    <t xml:space="preserve">Write "What is estimate basis document? Definition, examples and why it matters" for projectcontrolsinstitute.org (PCI AI - Project Controls Institute). Audience: estimators and cost engineers. Length 800-1,200 words, British English. Primary keyword "estimate basis document". Work in naturally where they fit: estimate basis document definition, estimate basis document meaning, estimate basis document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</si>
  <si>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AB-00826</t>
  </si>
  <si>
    <t xml:space="preserve">Estimate basis document template: structure, example and how to use it</t>
  </si>
  <si>
    <t xml:space="preserve">estimate basis document template</t>
  </si>
  <si>
    <t xml:space="preserve">estimate basis document example, estimate basis document format, free estimate basis document</t>
  </si>
  <si>
    <t xml:space="preserve">Write "Estimate basis document template: structure, example and how to use it" for projectcontrolsinstitute.org (PCI AI - Project Controls Institute). Audience: estimators and cost engineers. Length 1,000-1,500 words, British English. Primary keyword "estimate basis document template". Work in naturally where they fit: estimate basis document example, estimate basis document format, free estimate basis document.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</si>
  <si>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AB-00827</t>
  </si>
  <si>
    <t xml:space="preserve">How to build an estimate basis document stakeholders actually use</t>
  </si>
  <si>
    <t xml:space="preserve">how to create estimate basis document</t>
  </si>
  <si>
    <t xml:space="preserve">estimate basis document best practices, estimate basis document example</t>
  </si>
  <si>
    <t xml:space="preserve">Write "How to build an estimate basis document stakeholders actually use" for projectcontrolsinstitute.org (PCI AI - Project Controls Institute). Audience: estimators and cost engineers. Length 1,200-1,800 words, British English. Primary keyword "how to create estimate basis document". Work in naturally where they fit: estimate basis document best practices, estimate basis document example.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</si>
  <si>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AB-00828</t>
  </si>
  <si>
    <t xml:space="preserve">Estimate basis document: an annotated real-world sample</t>
  </si>
  <si>
    <t xml:space="preserve">estimate basis document example</t>
  </si>
  <si>
    <t xml:space="preserve">estimate basis document sample, estimate basis document in practice</t>
  </si>
  <si>
    <t xml:space="preserve">Write "Estimate basis document: an annotated real-world sample" for projectcontrolsinstitute.org (PCI AI - Project Controls Institute). Audience: estimators and cost engineers. Length 1,200-1,800 words, British English. Primary keyword "estimate basis document example". Work in naturally where they fit: estimate basis document sample, estimate basis document in practice.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</si>
  <si>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AB-00829</t>
  </si>
  <si>
    <t xml:space="preserve">What is estimate accuracy range? Definition, examples and why it matters</t>
  </si>
  <si>
    <t xml:space="preserve">estimate accuracy range</t>
  </si>
  <si>
    <t xml:space="preserve">estimate accuracy range definition, estimate accuracy range meaning, estimate accuracy range in project management</t>
  </si>
  <si>
    <t xml:space="preserve">Write "What is estimate accuracy range? Definition, examples and why it matters" for projectcontrolsinstitute.org (PCI AI - Project Controls Institute). Audience: estimators and cost engineers. Length 800-1,200 words, British English. Primary keyword "estimate accuracy range". Work in naturally where they fit: estimate accuracy range definition, estimate accuracy range meaning, estimate accuracy range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</si>
  <si>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AB-00830</t>
  </si>
  <si>
    <t xml:space="preserve">Estimate accuracy range on construction projects: how it plays out on site</t>
  </si>
  <si>
    <t xml:space="preserve">estimate accuracy range construction</t>
  </si>
  <si>
    <t xml:space="preserve">estimate accuracy range on site, estimate accuracy range in projects</t>
  </si>
  <si>
    <t xml:space="preserve">Write "Estimate accuracy range on construction projects: how it plays out on site" for projectcontrolsinstitute.org (PCI AI - Project Controls Institute). Audience: estimators and cost engineers. Length 1,200-1,800 words, British English. Primary keyword "estimate accuracy range construction". Work in naturally where they fit: estimate accuracy range on site, estimate accuracy range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</si>
  <si>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AB-00831</t>
  </si>
  <si>
    <t xml:space="preserve">Common mistakes with estimate accuracy range (and how to avoid them)</t>
  </si>
  <si>
    <t xml:space="preserve">estimate accuracy range mistakes</t>
  </si>
  <si>
    <t xml:space="preserve">estimate accuracy range problems, estimate accuracy range misuse, estimate accuracy range pitfalls</t>
  </si>
  <si>
    <t xml:space="preserve">Write "Common mistakes with estimate accuracy range (and how to avoid them)" for projectcontrolsinstitute.org (PCI AI - Project Controls Institute). Audience: estimators and cost engineers. Length 1,200-1,800 words, British English. Primary keyword "estimate accuracy range mistakes". Work in naturally where they fit: estimate accuracy range problems, estimate accuracy range misuse, estimate accuracy range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</si>
  <si>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AB-00832</t>
  </si>
  <si>
    <t xml:space="preserve">What is contingency estimating? Definition, examples and why it matters</t>
  </si>
  <si>
    <t xml:space="preserve">contingency estimating</t>
  </si>
  <si>
    <t xml:space="preserve">contingency estimating definition, contingency estimating meaning, contingency estimating in project management</t>
  </si>
  <si>
    <t xml:space="preserve">Write "What is contingency estimating? Definition, examples and why it matters" for projectcontrolsinstitute.org (PCI AI - Project Controls Institute). Audience: estimators and cost engineers. Length 800-1,200 words, British English. Primary keyword "contingency estimating". Work in naturally where they fit: contingency estimating definition, contingency estimating meaning, contingency estimating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</si>
  <si>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AB-00833</t>
  </si>
  <si>
    <t xml:space="preserve">How to do contingency estimating: a step-by-step guide</t>
  </si>
  <si>
    <t xml:space="preserve">how to contingency estimating</t>
  </si>
  <si>
    <t xml:space="preserve">contingency estimating steps, contingency estimating process, contingency estimating best practices</t>
  </si>
  <si>
    <t xml:space="preserve">Write "How to do contingency estimating: a step-by-step guide" for projectcontrolsinstitute.org (PCI AI - Project Controls Institute). Audience: estimators and cost engineers. Length 1,200-1,800 words, British English. Primary keyword "how to contingency estimating". Work in naturally where they fit: contingency estimating steps, contingency estimating process, contingency estimating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</si>
  <si>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AB-00834</t>
  </si>
  <si>
    <t xml:space="preserve">Contingency estimating checklist: what good looks like</t>
  </si>
  <si>
    <t xml:space="preserve">contingency estimating checklist</t>
  </si>
  <si>
    <t xml:space="preserve">contingency estimating template, contingency estimating review</t>
  </si>
  <si>
    <t xml:space="preserve">Write "Contingency estimating checklist: what good looks like" for projectcontrolsinstitute.org (PCI AI - Project Controls Institute). Audience: estimators and cost engineers. Length 1,000-1,500 words, British English. Primary keyword "contingency estimating checklist". Work in naturally where they fit: contingency estimating template, contingency estimating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</si>
  <si>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AB-00835</t>
  </si>
  <si>
    <t xml:space="preserve">Contingency estimating KPIs: measuring whether it is working</t>
  </si>
  <si>
    <t xml:space="preserve">contingency estimating kpis</t>
  </si>
  <si>
    <t xml:space="preserve">contingency estimating metrics, measure contingency estimating</t>
  </si>
  <si>
    <t xml:space="preserve">Write "Contingency estimating KPIs: measuring whether it is working" for projectcontrolsinstitute.org (PCI AI - Project Controls Institute). Audience: estimators and cost engineers. Length 1,200-1,800 words, British English. Primary keyword "contingency estimating kpis". Work in naturally where they fit: contingency estimating metrics, measure contingency estimating.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</si>
  <si>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AB-00836</t>
  </si>
  <si>
    <t xml:space="preserve">What is escalation in estimates? Definition, examples and why it matters</t>
  </si>
  <si>
    <t xml:space="preserve">escalation in estimates</t>
  </si>
  <si>
    <t xml:space="preserve">escalation in estimates definition, escalation in estimates meaning, escalation in estimates in project management</t>
  </si>
  <si>
    <t xml:space="preserve">Write "What is escalation in estimates? Definition, examples and why it matters" for projectcontrolsinstitute.org (PCI AI - Project Controls Institute). Audience: estimators and cost engineers. Length 800-1,200 words, British English. Primary keyword "escalation in estimates". Work in naturally where they fit: escalation in estimates definition, escalation in estimates meaning, escalation in estimates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</si>
  <si>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AB-00837</t>
  </si>
  <si>
    <t xml:space="preserve">Escalation in estimates on construction projects: how it plays out on site</t>
  </si>
  <si>
    <t xml:space="preserve">escalation in estimates construction</t>
  </si>
  <si>
    <t xml:space="preserve">escalation in estimates on site, escalation in estimates in projects</t>
  </si>
  <si>
    <t xml:space="preserve">Write "Escalation in estimates on construction projects: how it plays out on site" for projectcontrolsinstitute.org (PCI AI - Project Controls Institute). Audience: estimators and cost engineers. Length 1,200-1,800 words, British English. Primary keyword "escalation in estimates construction". Work in naturally where they fit: escalation in estimates on site, escalation in estimates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</si>
  <si>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AB-00838</t>
  </si>
  <si>
    <t xml:space="preserve">Common mistakes with escalation in estimates (and how to avoid them)</t>
  </si>
  <si>
    <t xml:space="preserve">escalation in estimates mistakes</t>
  </si>
  <si>
    <t xml:space="preserve">escalation in estimates problems, escalation in estimates misuse, escalation in estimates pitfalls</t>
  </si>
  <si>
    <t xml:space="preserve">Write "Common mistakes with escalation in estimates (and how to avoid them)" for projectcontrolsinstitute.org (PCI AI - Project Controls Institute). Audience: estimators and cost engineers. Length 1,200-1,800 words, British English. Primary keyword "escalation in estimates mistakes". Work in naturally where they fit: escalation in estimates problems, escalation in estimates misuse, escalation in estimates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</si>
  <si>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AB-00839</t>
  </si>
  <si>
    <t xml:space="preserve">What are location factors? Definition, examples and why they matter</t>
  </si>
  <si>
    <t xml:space="preserve">location factors</t>
  </si>
  <si>
    <t xml:space="preserve">location factors definition, location factors meaning, location factors in project management</t>
  </si>
  <si>
    <t xml:space="preserve">Write "What are location factors? Definition, examples and why they matter" for projectcontrolsinstitute.org (PCI AI - Project Controls Institute). Audience: estimators and cost engineers. Length 800-1,200 words, British English. Primary keyword "location factors". Work in naturally where they fit: location factors definition, location factors meaning, location factors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</si>
  <si>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AB-00840</t>
  </si>
  <si>
    <t xml:space="preserve">Location factors on construction projects: how it plays out on site</t>
  </si>
  <si>
    <t xml:space="preserve">location factors construction</t>
  </si>
  <si>
    <t xml:space="preserve">location factors on site, location factors in projects</t>
  </si>
  <si>
    <t xml:space="preserve">Write "Location factors on construction projects: how it plays out on site" for projectcontrolsinstitute.org (PCI AI - Project Controls Institute). Audience: estimators and cost engineers. Length 1,200-1,800 words, British English. Primary keyword "location factors construction". Work in naturally where they fit: location factors on site, location factors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</si>
  <si>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AB-00841</t>
  </si>
  <si>
    <t xml:space="preserve">Common mistakes with location factors (and how to avoid them)</t>
  </si>
  <si>
    <t xml:space="preserve">location factors mistakes</t>
  </si>
  <si>
    <t xml:space="preserve">location factors problems, location factors misuse, location factors pitfalls</t>
  </si>
  <si>
    <t xml:space="preserve">Write "Common mistakes with location factors (and how to avoid them)" for projectcontrolsinstitute.org (PCI AI - Project Controls Institute). Audience: estimators and cost engineers. Length 1,200-1,800 words, British English. Primary keyword "location factors mistakes". Work in naturally where they fit: location factors problems, location factors misuse, location factors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</si>
  <si>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AB-00842</t>
  </si>
  <si>
    <t xml:space="preserve">What is cost benchmarking? Definition, examples and why it matters</t>
  </si>
  <si>
    <t xml:space="preserve">cost benchmarking</t>
  </si>
  <si>
    <t xml:space="preserve">cost benchmarking definition, cost benchmarking meaning, cost benchmarking in project management</t>
  </si>
  <si>
    <t xml:space="preserve">Write "What is cost benchmarking? Definition, examples and why it matters" for projectcontrolsinstitute.org (PCI AI - Project Controls Institute). Audience: estimators and cost engineers. Length 800-1,200 words, British English. Primary keyword "cost benchmarking". Work in naturally where they fit: cost benchmarking definition, cost benchmarking meaning, cost benchmarking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</si>
  <si>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AB-00843</t>
  </si>
  <si>
    <t xml:space="preserve">How to do cost benchmarking: a step-by-step guide</t>
  </si>
  <si>
    <t xml:space="preserve">how to cost benchmarking</t>
  </si>
  <si>
    <t xml:space="preserve">cost benchmarking steps, cost benchmarking process, cost benchmarking best practices</t>
  </si>
  <si>
    <t xml:space="preserve">Write "How to do cost benchmarking: a step-by-step guide" for projectcontrolsinstitute.org (PCI AI - Project Controls Institute). Audience: estimators and cost engineers. Length 1,200-1,800 words, British English. Primary keyword "how to cost benchmarking". Work in naturally where they fit: cost benchmarking steps, cost benchmarking process, cost benchmarking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</si>
  <si>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AB-00844</t>
  </si>
  <si>
    <t xml:space="preserve">Cost benchmarking checklist: what good looks like</t>
  </si>
  <si>
    <t xml:space="preserve">cost benchmarking checklist</t>
  </si>
  <si>
    <t xml:space="preserve">cost benchmarking template, cost benchmarking review</t>
  </si>
  <si>
    <t xml:space="preserve">Write "Cost benchmarking checklist: what good looks like" for projectcontrolsinstitute.org (PCI AI - Project Controls Institute). Audience: estimators and cost engineers. Length 1,000-1,500 words, British English. Primary keyword "cost benchmarking checklist". Work in naturally where they fit: cost benchmarking template, cost benchmarking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</si>
  <si>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AB-00845</t>
  </si>
  <si>
    <t xml:space="preserve">Cost benchmarking KPIs: measuring whether it is working</t>
  </si>
  <si>
    <t xml:space="preserve">cost benchmarking kpis</t>
  </si>
  <si>
    <t xml:space="preserve">cost benchmarking metrics, measure cost benchmarking</t>
  </si>
  <si>
    <t xml:space="preserve">Write "Cost benchmarking KPIs: measuring whether it is working" for projectcontrolsinstitute.org (PCI AI - Project Controls Institute). Audience: estimators and cost engineers. Length 1,200-1,800 words, British English. Primary keyword "cost benchmarking kpis". Work in naturally where they fit: cost benchmarking metrics, measure cost benchmarking.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</si>
  <si>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AB-00846</t>
  </si>
  <si>
    <t xml:space="preserve">What is should-cost modelling? Definition, examples and why it matters</t>
  </si>
  <si>
    <t xml:space="preserve">should-cost modelling</t>
  </si>
  <si>
    <t xml:space="preserve">should-cost modelling definition, should-cost modelling meaning, should-cost modelling in project management</t>
  </si>
  <si>
    <t xml:space="preserve">Write "What is should-cost modelling? Definition, examples and why it matters" for projectcontrolsinstitute.org (PCI AI - Project Controls Institute). Audience: estimators and cost engineers. Length 800-1,200 words, British English. Primary keyword "should-cost modelling". Work in naturally where they fit: should-cost modelling definition, should-cost modelling meaning, should-cost modelling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</si>
  <si>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AB-00847</t>
  </si>
  <si>
    <t xml:space="preserve">How to do should-cost modelling: a step-by-step guide</t>
  </si>
  <si>
    <t xml:space="preserve">how to should-cost modelling</t>
  </si>
  <si>
    <t xml:space="preserve">should-cost modelling steps, should-cost modelling process, should-cost modelling best practices</t>
  </si>
  <si>
    <t xml:space="preserve">Write "How to do should-cost modelling: a step-by-step guide" for projectcontrolsinstitute.org (PCI AI - Project Controls Institute). Audience: estimators and cost engineers. Length 1,200-1,800 words, British English. Primary keyword "how to should-cost modelling". Work in naturally where they fit: should-cost modelling steps, should-cost modelling process, should-cost modelling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</si>
  <si>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AB-00848</t>
  </si>
  <si>
    <t xml:space="preserve">Should-cost modelling checklist: what good looks like</t>
  </si>
  <si>
    <t xml:space="preserve">should-cost modelling checklist</t>
  </si>
  <si>
    <t xml:space="preserve">should-cost modelling template, should-cost modelling review</t>
  </si>
  <si>
    <t xml:space="preserve">Write "Should-cost modelling checklist: what good looks like" for projectcontrolsinstitute.org (PCI AI - Project Controls Institute). Audience: estimators and cost engineers. Length 1,000-1,500 words, British English. Primary keyword "should-cost modelling checklist". Work in naturally where they fit: should-cost modelling template, should-cost modelling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</si>
  <si>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AB-00849</t>
  </si>
  <si>
    <t xml:space="preserve">Should-cost modelling KPIs: measuring whether it is working</t>
  </si>
  <si>
    <t xml:space="preserve">should-cost modelling kpis</t>
  </si>
  <si>
    <t xml:space="preserve">should-cost modelling metrics, measure should-cost modelling</t>
  </si>
  <si>
    <t xml:space="preserve">Write "Should-cost modelling KPIs: measuring whether it is working" for projectcontrolsinstitute.org (PCI AI - Project Controls Institute). Audience: estimators and cost engineers. Length 1,200-1,800 words, British English. Primary keyword "should-cost modelling kpis". Work in naturally where they fit: should-cost modelling metrics, measure should-cost modelling.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</si>
  <si>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AB-00850</t>
  </si>
  <si>
    <t xml:space="preserve">What is cost control? Definition, examples and why it matters</t>
  </si>
  <si>
    <t xml:space="preserve">cost control</t>
  </si>
  <si>
    <t xml:space="preserve">cost control definition, cost control meaning, cost control in project management</t>
  </si>
  <si>
    <t xml:space="preserve">Write "What is cost control? Definition, examples and why it matters" for projectcontrolsinstitute.org (PCI AI - Project Controls Institute). Audience: estimators and cost engineers. Length 800-1,200 words, British English. Primary keyword "cost control". Work in naturally where they fit: cost control definition, cost control meaning, cost control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</si>
  <si>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AB-00851</t>
  </si>
  <si>
    <t xml:space="preserve">How to run a cost control: a step-by-step guide</t>
  </si>
  <si>
    <t xml:space="preserve">how to cost control</t>
  </si>
  <si>
    <t xml:space="preserve">cost control steps, cost control process, cost control best practices</t>
  </si>
  <si>
    <t xml:space="preserve">Write "How to run a cost control: a step-by-step guide" for projectcontrolsinstitute.org (PCI AI - Project Controls Institute). Audience: estimators and cost engineers. Length 1,200-1,800 words, British English. Primary keyword "how to cost control". Work in naturally where they fit: cost control steps, cost control process, cost control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</si>
  <si>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AB-00852</t>
  </si>
  <si>
    <t xml:space="preserve">Cost control checklist: what good looks like</t>
  </si>
  <si>
    <t xml:space="preserve">cost control checklist</t>
  </si>
  <si>
    <t xml:space="preserve">cost control template, cost control review</t>
  </si>
  <si>
    <t xml:space="preserve">Write "Cost control checklist: what good looks like" for projectcontrolsinstitute.org (PCI AI - Project Controls Institute). Audience: estimators and cost engineers. Length 1,000-1,500 words, British English. Primary keyword "cost control checklist". Work in naturally where they fit: cost control template, cost control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</si>
  <si>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AB-00853</t>
  </si>
  <si>
    <t xml:space="preserve">Cost control KPIs: measuring whether it is working</t>
  </si>
  <si>
    <t xml:space="preserve">cost control kpis</t>
  </si>
  <si>
    <t xml:space="preserve">cost control metrics, measure cost control</t>
  </si>
  <si>
    <t xml:space="preserve">Write "Cost control KPIs: measuring whether it is working" for projectcontrolsinstitute.org (PCI AI - Project Controls Institute). Audience: estimators and cost engineers. Length 1,200-1,800 words, British English. Primary keyword "cost control kpis". Work in naturally where they fit: cost control metrics, measure cost control.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</si>
  <si>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AB-00854</t>
  </si>
  <si>
    <t xml:space="preserve">What is commitment tracking? Definition, examples and why it matters</t>
  </si>
  <si>
    <t xml:space="preserve">commitment tracking</t>
  </si>
  <si>
    <t xml:space="preserve">commitment tracking definition, commitment tracking meaning, commitment tracking in project management</t>
  </si>
  <si>
    <t xml:space="preserve">Write "What is commitment tracking? Definition, examples and why it matters" for projectcontrolsinstitute.org (PCI AI - Project Controls Institute). Audience: estimators and cost engineers. Length 800-1,200 words, British English. Primary keyword "commitment tracking". Work in naturally where they fit: commitment tracking definition, commitment tracking meaning, commitment tracking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</si>
  <si>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AB-00855</t>
  </si>
  <si>
    <t xml:space="preserve">How to do commitment tracking: a step-by-step guide</t>
  </si>
  <si>
    <t xml:space="preserve">how to commitment tracking</t>
  </si>
  <si>
    <t xml:space="preserve">commitment tracking steps, commitment tracking process, commitment tracking best practices</t>
  </si>
  <si>
    <t xml:space="preserve">Write "How to do commitment tracking: a step-by-step guide" for projectcontrolsinstitute.org (PCI AI - Project Controls Institute). Audience: estimators and cost engineers. Length 1,200-1,800 words, British English. Primary keyword "how to commitment tracking". Work in naturally where they fit: commitment tracking steps, commitment tracking process, commitment tracking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</si>
  <si>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AB-00856</t>
  </si>
  <si>
    <t xml:space="preserve">Commitment tracking checklist: what good looks like</t>
  </si>
  <si>
    <t xml:space="preserve">commitment tracking checklist</t>
  </si>
  <si>
    <t xml:space="preserve">commitment tracking template, commitment tracking review</t>
  </si>
  <si>
    <t xml:space="preserve">Write "Commitment tracking checklist: what good looks like" for projectcontrolsinstitute.org (PCI AI - Project Controls Institute). Audience: estimators and cost engineers. Length 1,000-1,500 words, British English. Primary keyword "commitment tracking checklist". Work in naturally where they fit: commitment tracking template, commitment tracking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</si>
  <si>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AB-00857</t>
  </si>
  <si>
    <t xml:space="preserve">Commitment tracking KPIs: measuring whether it is working</t>
  </si>
  <si>
    <t xml:space="preserve">commitment tracking kpis</t>
  </si>
  <si>
    <t xml:space="preserve">commitment tracking metrics, measure commitment tracking</t>
  </si>
  <si>
    <t xml:space="preserve">Write "Commitment tracking KPIs: measuring whether it is working" for projectcontrolsinstitute.org (PCI AI - Project Controls Institute). Audience: estimators and cost engineers. Length 1,200-1,800 words, British English. Primary keyword "commitment tracking kpis". Work in naturally where they fit: commitment tracking metrics, measure commitment tracking.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</si>
  <si>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AB-00858</t>
  </si>
  <si>
    <t xml:space="preserve">What is incurred cost vs committed cost? Definition, examples and why it matters</t>
  </si>
  <si>
    <t xml:space="preserve">incurred cost vs committed</t>
  </si>
  <si>
    <t xml:space="preserve">incurred cost vs committed definition, incurred cost vs committed meaning, incurred cost vs committed in project management</t>
  </si>
  <si>
    <t xml:space="preserve">Write "What is incurred cost vs committed cost? Definition, examples and why it matters" for projectcontrolsinstitute.org (PCI AI - Project Controls Institute). Audience: estimators and cost engineers. Length 800-1,200 words, British English. Primary keyword "incurred cost vs committed". Work in naturally where they fit: incurred cost vs committed definition, incurred cost vs committed meaning, incurred cost vs committed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</si>
  <si>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AB-00859</t>
  </si>
  <si>
    <t xml:space="preserve">Incurred cost vs committed cost on construction projects: how it plays out on site</t>
  </si>
  <si>
    <t xml:space="preserve">incurred cost vs committed construction</t>
  </si>
  <si>
    <t xml:space="preserve">incurred cost vs committed on site, incurred cost vs committed in projects</t>
  </si>
  <si>
    <t xml:space="preserve">Write "Incurred cost vs committed cost on construction projects: how it plays out on site" for projectcontrolsinstitute.org (PCI AI - Project Controls Institute). Audience: estimators and cost engineers. Length 1,200-1,800 words, British English. Primary keyword "incurred cost vs committed construction". Work in naturally where they fit: incurred cost vs committed on site, incurred cost vs committed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</si>
  <si>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AB-00860</t>
  </si>
  <si>
    <t xml:space="preserve">Common mistakes with incurred cost vs committed cost (and how to avoid them)</t>
  </si>
  <si>
    <t xml:space="preserve">incurred cost vs committed mistakes</t>
  </si>
  <si>
    <t xml:space="preserve">incurred cost vs committed problems, incurred cost vs committed misuse, incurred cost vs committed pitfalls</t>
  </si>
  <si>
    <t xml:space="preserve">Write "Common mistakes with incurred cost vs committed cost (and how to avoid them)" for projectcontrolsinstitute.org (PCI AI - Project Controls Institute). Audience: estimators and cost engineers. Length 1,200-1,800 words, British English. Primary keyword "incurred cost vs committed mistakes". Work in naturally where they fit: incurred cost vs committed problems, incurred cost vs committed misuse, incurred cost vs committed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</si>
  <si>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AB-00861</t>
  </si>
  <si>
    <t xml:space="preserve">What is cost report? Definition, examples and why it matters</t>
  </si>
  <si>
    <t xml:space="preserve">cost report</t>
  </si>
  <si>
    <t xml:space="preserve">cost report definition, cost report meaning, cost report in project management</t>
  </si>
  <si>
    <t xml:space="preserve">Write "What is cost report? Definition, examples and why it matters" for projectcontrolsinstitute.org (PCI AI - Project Controls Institute). Audience: estimators and cost engineers. Length 800-1,200 words, British English. Primary keyword "cost report". Work in naturally where they fit: cost report definition, cost report meaning, cost report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</si>
  <si>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AB-00862</t>
  </si>
  <si>
    <t xml:space="preserve">Cost report template: structure, example and how to use it</t>
  </si>
  <si>
    <t xml:space="preserve">cost report template</t>
  </si>
  <si>
    <t xml:space="preserve">cost report example, cost report format, free cost report</t>
  </si>
  <si>
    <t xml:space="preserve">Write "Cost report template: structure, example and how to use it" for projectcontrolsinstitute.org (PCI AI - Project Controls Institute). Audience: estimators and cost engineers. Length 1,000-1,500 words, British English. Primary keyword "cost report template". Work in naturally where they fit: cost report example, cost report format, free cost report.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</si>
  <si>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AB-00863</t>
  </si>
  <si>
    <t xml:space="preserve">How to build a cost report stakeholders actually use</t>
  </si>
  <si>
    <t xml:space="preserve">how to create cost report</t>
  </si>
  <si>
    <t xml:space="preserve">cost report best practices, cost report example</t>
  </si>
  <si>
    <t xml:space="preserve">Write "How to build a cost report stakeholders actually use" for projectcontrolsinstitute.org (PCI AI - Project Controls Institute). Audience: estimators and cost engineers. Length 1,200-1,800 words, British English. Primary keyword "how to create cost report". Work in naturally where they fit: cost report best practices, cost report example.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</si>
  <si>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AB-00864</t>
  </si>
  <si>
    <t xml:space="preserve">Cost report: an annotated real-world sample</t>
  </si>
  <si>
    <t xml:space="preserve">cost report example</t>
  </si>
  <si>
    <t xml:space="preserve">cost report sample, cost report in practice</t>
  </si>
  <si>
    <t xml:space="preserve">Write "Cost report: an annotated real-world sample" for projectcontrolsinstitute.org (PCI AI - Project Controls Institute). Audience: estimators and cost engineers. Length 1,200-1,800 words, British English. Primary keyword "cost report example". Work in naturally where they fit: cost report sample, cost report in practice.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</si>
  <si>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AB-00865</t>
  </si>
  <si>
    <t xml:space="preserve">What is cost coding? Definition, examples and why it matters</t>
  </si>
  <si>
    <t xml:space="preserve">cost coding</t>
  </si>
  <si>
    <t xml:space="preserve">cost coding definition, cost coding meaning, cost coding in project management</t>
  </si>
  <si>
    <t xml:space="preserve">Write "What is cost coding? Definition, examples and why it matters" for projectcontrolsinstitute.org (PCI AI - Project Controls Institute). Audience: estimators and cost engineers. Length 800-1,200 words, British English. Primary keyword "cost coding". Work in naturally where they fit: cost coding definition, cost coding meaning, cost coding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</si>
  <si>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AB-00866</t>
  </si>
  <si>
    <t xml:space="preserve">Cost coding on construction projects: how it plays out on site</t>
  </si>
  <si>
    <t xml:space="preserve">cost coding construction</t>
  </si>
  <si>
    <t xml:space="preserve">cost coding on site, cost coding in projects</t>
  </si>
  <si>
    <t xml:space="preserve">Write "Cost coding on construction projects: how it plays out on site" for projectcontrolsinstitute.org (PCI AI - Project Controls Institute). Audience: estimators and cost engineers. Length 1,200-1,800 words, British English. Primary keyword "cost coding construction". Work in naturally where they fit: cost coding on site, cost coding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</si>
  <si>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AB-00867</t>
  </si>
  <si>
    <t xml:space="preserve">Common mistakes with cost coding (and how to avoid them)</t>
  </si>
  <si>
    <t xml:space="preserve">cost coding mistakes</t>
  </si>
  <si>
    <t xml:space="preserve">cost coding problems, cost coding misuse, cost coding pitfalls</t>
  </si>
  <si>
    <t xml:space="preserve">Write "Common mistakes with cost coding (and how to avoid them)" for projectcontrolsinstitute.org (PCI AI - Project Controls Institute). Audience: estimators and cost engineers. Length 1,200-1,800 words, British English. Primary keyword "cost coding mistakes". Work in naturally where they fit: cost coding problems, cost coding misuse, cost coding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</si>
  <si>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AB-00868</t>
  </si>
  <si>
    <t xml:space="preserve">What is change management (cost)? Definition, examples and why it matters</t>
  </si>
  <si>
    <t xml:space="preserve">change management</t>
  </si>
  <si>
    <t xml:space="preserve">change management definition, change management meaning, change management in project management</t>
  </si>
  <si>
    <t xml:space="preserve">Write "What is change management (cost)? Definition, examples and why it matters" for projectcontrolsinstitute.org (PCI AI - Project Controls Institute). Audience: estimators and cost engineers. Length 800-1,200 words, British English. Primary keyword "change management". Work in naturally where they fit: change management definition, change management meaning, change management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</si>
  <si>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AB-00869</t>
  </si>
  <si>
    <t xml:space="preserve">How to do change management (cost): a step-by-step guide</t>
  </si>
  <si>
    <t xml:space="preserve">how to change management</t>
  </si>
  <si>
    <t xml:space="preserve">change management steps, change management process, change management best practices</t>
  </si>
  <si>
    <t xml:space="preserve">Write "How to do change management (cost): a step-by-step guide" for projectcontrolsinstitute.org (PCI AI - Project Controls Institute). Audience: estimators and cost engineers. Length 1,200-1,800 words, British English. Primary keyword "how to change management". Work in naturally where they fit: change management steps, change management process, change management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</si>
  <si>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AB-00870</t>
  </si>
  <si>
    <t xml:space="preserve">Change management (cost) checklist: what good looks like</t>
  </si>
  <si>
    <t xml:space="preserve">change management checklist</t>
  </si>
  <si>
    <t xml:space="preserve">change management template, change management review</t>
  </si>
  <si>
    <t xml:space="preserve">Write "Change management (cost) checklist: what good looks like" for projectcontrolsinstitute.org (PCI AI - Project Controls Institute). Audience: estimators and cost engineers. Length 1,000-1,500 words, British English. Primary keyword "change management checklist". Work in naturally where they fit: change management template, change management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</si>
  <si>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AB-00871</t>
  </si>
  <si>
    <t xml:space="preserve">Change management (cost) KPIs: measuring whether it is working</t>
  </si>
  <si>
    <t xml:space="preserve">change management kpis</t>
  </si>
  <si>
    <t xml:space="preserve">change management metrics, measure change management</t>
  </si>
  <si>
    <t xml:space="preserve">Write "Change management (cost) KPIs: measuring whether it is working" for projectcontrolsinstitute.org (PCI AI - Project Controls Institute). Audience: estimators and cost engineers. Length 1,200-1,800 words, British English. Primary keyword "change management kpis". Work in naturally where they fit: change management metrics, measure change management.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</si>
  <si>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AB-00872</t>
  </si>
  <si>
    <t xml:space="preserve">What is trend management? Definition, examples and why it matters</t>
  </si>
  <si>
    <t xml:space="preserve">trend management</t>
  </si>
  <si>
    <t xml:space="preserve">trend management definition, trend management meaning, trend management in project management</t>
  </si>
  <si>
    <t xml:space="preserve">Write "What is trend management? Definition, examples and why it matters" for projectcontrolsinstitute.org (PCI AI - Project Controls Institute). Audience: estimators and cost engineers. Length 800-1,200 words, British English. Primary keyword "trend management". Work in naturally where they fit: trend management definition, trend management meaning, trend management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</si>
  <si>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AB-00873</t>
  </si>
  <si>
    <t xml:space="preserve">How to do trend management: a step-by-step guide</t>
  </si>
  <si>
    <t xml:space="preserve">how to trend management</t>
  </si>
  <si>
    <t xml:space="preserve">trend management steps, trend management process, trend management best practices</t>
  </si>
  <si>
    <t xml:space="preserve">Write "How to do trend management: a step-by-step guide" for projectcontrolsinstitute.org (PCI AI - Project Controls Institute). Audience: estimators and cost engineers. Length 1,200-1,800 words, British English. Primary keyword "how to trend management". Work in naturally where they fit: trend management steps, trend management process, trend management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</si>
  <si>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AB-00874</t>
  </si>
  <si>
    <t xml:space="preserve">Trend management checklist: what good looks like</t>
  </si>
  <si>
    <t xml:space="preserve">trend management checklist</t>
  </si>
  <si>
    <t xml:space="preserve">trend management template, trend management review</t>
  </si>
  <si>
    <t xml:space="preserve">Write "Trend management checklist: what good looks like" for projectcontrolsinstitute.org (PCI AI - Project Controls Institute). Audience: estimators and cost engineers. Length 1,000-1,500 words, British English. Primary keyword "trend management checklist". Work in naturally where they fit: trend management template, trend management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</si>
  <si>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AB-00875</t>
  </si>
  <si>
    <t xml:space="preserve">Trend management KPIs: measuring whether it is working</t>
  </si>
  <si>
    <t xml:space="preserve">trend management kpis</t>
  </si>
  <si>
    <t xml:space="preserve">trend management metrics, measure trend management</t>
  </si>
  <si>
    <t xml:space="preserve">Write "Trend management KPIs: measuring whether it is working" for projectcontrolsinstitute.org (PCI AI - Project Controls Institute). Audience: estimators and cost engineers. Length 1,200-1,800 words, British English. Primary keyword "trend management kpis". Work in naturally where they fit: trend management metrics, measure trend management.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</si>
  <si>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AB-00876</t>
  </si>
  <si>
    <t xml:space="preserve">What is budget transfer? Definition, examples and why it matters</t>
  </si>
  <si>
    <t xml:space="preserve">budget transfer</t>
  </si>
  <si>
    <t xml:space="preserve">budget transfer definition, budget transfer meaning, budget transfer in project management</t>
  </si>
  <si>
    <t xml:space="preserve">Write "What is budget transfer? Definition, examples and why it matters" for projectcontrolsinstitute.org (PCI AI - Project Controls Institute). Audience: estimators and cost engineers. Length 800-1,200 words, British English. Primary keyword "budget transfer". Work in naturally where they fit: budget transfer definition, budget transfer meaning, budget transfer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</si>
  <si>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AB-00877</t>
  </si>
  <si>
    <t xml:space="preserve">Budget transfer on construction projects: how it plays out on site</t>
  </si>
  <si>
    <t xml:space="preserve">budget transfer construction</t>
  </si>
  <si>
    <t xml:space="preserve">budget transfer on site, budget transfer in projects</t>
  </si>
  <si>
    <t xml:space="preserve">Write "Budget transfer on construction projects: how it plays out on site" for projectcontrolsinstitute.org (PCI AI - Project Controls Institute). Audience: estimators and cost engineers. Length 1,200-1,800 words, British English. Primary keyword "budget transfer construction". Work in naturally where they fit: budget transfer on site, budget transfer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</si>
  <si>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AB-00878</t>
  </si>
  <si>
    <t xml:space="preserve">Common mistakes with budget transfer (and how to avoid them)</t>
  </si>
  <si>
    <t xml:space="preserve">budget transfer mistakes</t>
  </si>
  <si>
    <t xml:space="preserve">budget transfer problems, budget transfer misuse, budget transfer pitfalls</t>
  </si>
  <si>
    <t xml:space="preserve">Write "Common mistakes with budget transfer (and how to avoid them)" for projectcontrolsinstitute.org (PCI AI - Project Controls Institute). Audience: estimators and cost engineers. Length 1,200-1,800 words, British English. Primary keyword "budget transfer mistakes". Work in naturally where they fit: budget transfer problems, budget transfer misuse, budget transfer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</si>
  <si>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AB-00879</t>
  </si>
  <si>
    <t xml:space="preserve">What is original budget vs current budget? Definition, examples and why it matters</t>
  </si>
  <si>
    <t xml:space="preserve">original budget vs current</t>
  </si>
  <si>
    <t xml:space="preserve">original budget vs current definition, original budget vs current meaning, original budget vs current in project management</t>
  </si>
  <si>
    <t xml:space="preserve">Write "What is original budget vs current budget? Definition, examples and why it matters" for projectcontrolsinstitute.org (PCI AI - Project Controls Institute). Audience: estimators and cost engineers. Length 800-1,200 words, British English. Primary keyword "original budget vs current". Work in naturally where they fit: original budget vs current definition, original budget vs current meaning, original budget vs current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</si>
  <si>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AB-00880</t>
  </si>
  <si>
    <t xml:space="preserve">Original budget vs current budget on construction projects: how it plays out on site</t>
  </si>
  <si>
    <t xml:space="preserve">original budget vs current construction</t>
  </si>
  <si>
    <t xml:space="preserve">original budget vs current on site, original budget vs current in projects</t>
  </si>
  <si>
    <t xml:space="preserve">Write "Original budget vs current budget on construction projects: how it plays out on site" for projectcontrolsinstitute.org (PCI AI - Project Controls Institute). Audience: estimators and cost engineers. Length 1,200-1,800 words, British English. Primary keyword "original budget vs current construction". Work in naturally where they fit: original budget vs current on site, original budget vs current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</si>
  <si>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AB-00881</t>
  </si>
  <si>
    <t xml:space="preserve">Common mistakes with original budget vs current budget (and how to avoid them)</t>
  </si>
  <si>
    <t xml:space="preserve">original budget vs current mistakes</t>
  </si>
  <si>
    <t xml:space="preserve">original budget vs current problems, original budget vs current misuse, original budget vs current pitfalls</t>
  </si>
  <si>
    <t xml:space="preserve">Write "Common mistakes with original budget vs current budget (and how to avoid them)" for projectcontrolsinstitute.org (PCI AI - Project Controls Institute). Audience: estimators and cost engineers. Length 1,200-1,800 words, British English. Primary keyword "original budget vs current mistakes". Work in naturally where they fit: original budget vs current problems, original budget vs current misuse, original budget vs current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</si>
  <si>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AB-00882</t>
  </si>
  <si>
    <t xml:space="preserve">What is anticipated final cost (AFC)? Definition, examples and why it matters</t>
  </si>
  <si>
    <t xml:space="preserve">anticipated final cost</t>
  </si>
  <si>
    <t xml:space="preserve">anticipated final cost definition, anticipated final cost meaning, anticipated final cost in project management</t>
  </si>
  <si>
    <t xml:space="preserve">Write "What is anticipated final cost (AFC)? Definition, examples and why it matters" for projectcontrolsinstitute.org (PCI AI - Project Controls Institute). Audience: estimators and cost engineers. Length 800-1,200 words, British English. Primary keyword "anticipated final cost". Work in naturally where they fit: anticipated final cost definition, anticipated final cost meaning, anticipated final cost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</si>
  <si>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AB-00883</t>
  </si>
  <si>
    <t xml:space="preserve">How to calculate anticipated final cost (AFC): formula, worked example and Excel steps</t>
  </si>
  <si>
    <t xml:space="preserve">anticipated final cost formula</t>
  </si>
  <si>
    <t xml:space="preserve">how to calculate anticipated final cost, anticipated final cost example, anticipated final cost in excel</t>
  </si>
  <si>
    <t xml:space="preserve">Write "How to calculate anticipated final cost (AFC): formula, worked example and Excel steps" for projectcontrolsinstitute.org (PCI AI - Project Controls Institute). Audience: estimators and cost engineers. Length 1,200-1,800 words, British English. Primary keyword "anticipated final cost formula". Work in naturally where they fit: how to calculate anticipated final cost, anticipated final cost example, anticipated final cost in excel.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</si>
  <si>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AB-00884</t>
  </si>
  <si>
    <t xml:space="preserve">Anticipated final cost (AFC): a worked example from a real project</t>
  </si>
  <si>
    <t xml:space="preserve">anticipated final cost example</t>
  </si>
  <si>
    <t xml:space="preserve">anticipated final cost calculation, anticipated final cost interpretation</t>
  </si>
  <si>
    <t xml:space="preserve">Write "Anticipated final cost (AFC): a worked example from a real project" for projectcontrolsinstitute.org (PCI AI - Project Controls Institute). Audience: estimators and cost engineers. Length 1,200-1,800 words, British English. Primary keyword "anticipated final cost example". Work in naturally where they fit: anticipated final cost calculation, anticipated final cost interpretation.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</si>
  <si>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AB-00885</t>
  </si>
  <si>
    <t xml:space="preserve">Interpreting anticipated final cost (AFC): what the number is really telling you</t>
  </si>
  <si>
    <t xml:space="preserve">anticipated final cost interpretation</t>
  </si>
  <si>
    <t xml:space="preserve">anticipated final cost meaning, good anticipated final cost value</t>
  </si>
  <si>
    <t xml:space="preserve">Write "Interpreting anticipated final cost (AFC): what the number is really telling you" for projectcontrolsinstitute.org (PCI AI - Project Controls Institute). Audience: estimators and cost engineers. Length 1,200-1,800 words, British English. Primary keyword "anticipated final cost interpretation". Work in naturally where they fit: anticipated final cost meaning, good anticipated final cost value.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</si>
  <si>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AB-00886</t>
  </si>
  <si>
    <t xml:space="preserve">Common mistakes with anticipated final cost (AFC) (and how to avoid them)</t>
  </si>
  <si>
    <t xml:space="preserve">anticipated final cost mistakes</t>
  </si>
  <si>
    <t xml:space="preserve">anticipated final cost problems, anticipated final cost misuse, anticipated final cost pitfalls</t>
  </si>
  <si>
    <t xml:space="preserve">Write "Common mistakes with anticipated final cost (AFC) (and how to avoid them)" for projectcontrolsinstitute.org (PCI AI - Project Controls Institute). Audience: estimators and cost engineers. Length 1,200-1,800 words, British English. Primary keyword "anticipated final cost mistakes". Work in naturally where they fit: anticipated final cost problems, anticipated final cost misuse, anticipated final cost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</si>
  <si>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AB-00887</t>
  </si>
  <si>
    <t xml:space="preserve">What is cost value reconciliation (CVR)? Definition, examples and why it matters</t>
  </si>
  <si>
    <t xml:space="preserve">cost value reconciliation</t>
  </si>
  <si>
    <t xml:space="preserve">cost value reconciliation definition, cost value reconciliation meaning, cost value reconciliation in project management</t>
  </si>
  <si>
    <t xml:space="preserve">Write "What is cost value reconciliation (CVR)? Definition, examples and why it matters" for projectcontrolsinstitute.org (PCI AI - Project Controls Institute). Audience: estimators and cost engineers. Length 800-1,200 words, British English. Primary keyword "cost value reconciliation". Work in naturally where they fit: cost value reconciliation definition, cost value reconciliation meaning, cost value reconciliation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</si>
  <si>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AB-00888</t>
  </si>
  <si>
    <t xml:space="preserve">How to run a cost value reconciliation (CVR): a step-by-step guide</t>
  </si>
  <si>
    <t xml:space="preserve">how to cost value reconciliation</t>
  </si>
  <si>
    <t xml:space="preserve">cost value reconciliation steps, cost value reconciliation process, cost value reconciliation best practices</t>
  </si>
  <si>
    <t xml:space="preserve">Write "How to run a cost value reconciliation (CVR): a step-by-step guide" for projectcontrolsinstitute.org (PCI AI - Project Controls Institute). Audience: estimators and cost engineers. Length 1,200-1,800 words, British English. Primary keyword "how to cost value reconciliation". Work in naturally where they fit: cost value reconciliation steps, cost value reconciliation process, cost value reconciliation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</si>
  <si>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AB-00889</t>
  </si>
  <si>
    <t xml:space="preserve">Cost value reconciliation (CVR) checklist: what good looks like</t>
  </si>
  <si>
    <t xml:space="preserve">cost value reconciliation checklist</t>
  </si>
  <si>
    <t xml:space="preserve">cost value reconciliation template, cost value reconciliation review</t>
  </si>
  <si>
    <t xml:space="preserve">Write "Cost value reconciliation (CVR) checklist: what good looks like" for projectcontrolsinstitute.org (PCI AI - Project Controls Institute). Audience: estimators and cost engineers. Length 1,000-1,500 words, British English. Primary keyword "cost value reconciliation checklist". Work in naturally where they fit: cost value reconciliation template, cost value reconciliation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</si>
  <si>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AB-00890</t>
  </si>
  <si>
    <t xml:space="preserve">Cost value reconciliation (CVR) KPIs: measuring whether it is working</t>
  </si>
  <si>
    <t xml:space="preserve">cost value reconciliation kpis</t>
  </si>
  <si>
    <t xml:space="preserve">cost value reconciliation metrics, measure cost value reconciliation</t>
  </si>
  <si>
    <t xml:space="preserve">Write "Cost value reconciliation (CVR) KPIs: measuring whether it is working" for projectcontrolsinstitute.org (PCI AI - Project Controls Institute). Audience: estimators and cost engineers. Length 1,200-1,800 words, British English. Primary keyword "cost value reconciliation kpis". Work in naturally where they fit: cost value reconciliation metrics, measure cost value reconciliation.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</si>
  <si>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AB-00891</t>
  </si>
  <si>
    <t xml:space="preserve">What is value of work done (VOWD)? Definition, examples and why it matters</t>
  </si>
  <si>
    <t xml:space="preserve">value of work done</t>
  </si>
  <si>
    <t xml:space="preserve">value of work done definition, value of work done meaning, value of work done in project management</t>
  </si>
  <si>
    <t xml:space="preserve">Write "What is value of work done (VOWD)? Definition, examples and why it matters" for projectcontrolsinstitute.org (PCI AI - Project Controls Institute). Audience: estimators and cost engineers. Length 800-1,200 words, British English. Primary keyword "value of work done". Work in naturally where they fit: value of work done definition, value of work done meaning, value of work done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</si>
  <si>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AB-00892</t>
  </si>
  <si>
    <t xml:space="preserve">How to calculate value of work done (VOWD): formula, worked example and Excel steps</t>
  </si>
  <si>
    <t xml:space="preserve">value of work done formula</t>
  </si>
  <si>
    <t xml:space="preserve">how to calculate value of work done, value of work done example, value of work done in excel</t>
  </si>
  <si>
    <t xml:space="preserve">Write "How to calculate value of work done (VOWD): formula, worked example and Excel steps" for projectcontrolsinstitute.org (PCI AI - Project Controls Institute). Audience: estimators and cost engineers. Length 1,200-1,800 words, British English. Primary keyword "value of work done formula". Work in naturally where they fit: how to calculate value of work done, value of work done example, value of work done in excel.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</si>
  <si>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AB-00893</t>
  </si>
  <si>
    <t xml:space="preserve">Value of work done (VOWD): a worked example from a real project</t>
  </si>
  <si>
    <t xml:space="preserve">value of work done example</t>
  </si>
  <si>
    <t xml:space="preserve">value of work done calculation, value of work done interpretation</t>
  </si>
  <si>
    <t xml:space="preserve">Write "Value of work done (VOWD): a worked example from a real project" for projectcontrolsinstitute.org (PCI AI - Project Controls Institute). Audience: estimators and cost engineers. Length 1,200-1,800 words, British English. Primary keyword "value of work done example". Work in naturally where they fit: value of work done calculation, value of work done interpretation.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</si>
  <si>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AB-00894</t>
  </si>
  <si>
    <t xml:space="preserve">Interpreting value of work done (VOWD): what the number is really telling you</t>
  </si>
  <si>
    <t xml:space="preserve">value of work done interpretation</t>
  </si>
  <si>
    <t xml:space="preserve">value of work done meaning, good value of work done value</t>
  </si>
  <si>
    <t xml:space="preserve">Write "Interpreting value of work done (VOWD): what the number is really telling you" for projectcontrolsinstitute.org (PCI AI - Project Controls Institute). Audience: estimators and cost engineers. Length 1,200-1,800 words, British English. Primary keyword "value of work done interpretation". Work in naturally where they fit: value of work done meaning, good value of work done value.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</si>
  <si>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AB-00895</t>
  </si>
  <si>
    <t xml:space="preserve">Common mistakes with value of work done (VOWD) (and how to avoid them)</t>
  </si>
  <si>
    <t xml:space="preserve">value of work done mistakes</t>
  </si>
  <si>
    <t xml:space="preserve">value of work done problems, value of work done misuse, value of work done pitfalls</t>
  </si>
  <si>
    <t xml:space="preserve">Write "Common mistakes with value of work done (VOWD) (and how to avoid them)" for projectcontrolsinstitute.org (PCI AI - Project Controls Institute). Audience: estimators and cost engineers. Length 1,200-1,800 words, British English. Primary keyword "value of work done mistakes". Work in naturally where they fit: value of work done problems, value of work done misuse, value of work done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</si>
  <si>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AB-00896</t>
  </si>
  <si>
    <t xml:space="preserve">What is quantity tracking? Definition, examples and why it matters</t>
  </si>
  <si>
    <t xml:space="preserve">quantity tracking</t>
  </si>
  <si>
    <t xml:space="preserve">quantity tracking definition, quantity tracking meaning, quantity tracking in project management</t>
  </si>
  <si>
    <t xml:space="preserve">Write "What is quantity tracking? Definition, examples and why it matters" for projectcontrolsinstitute.org (PCI AI - Project Controls Institute). Audience: estimators and cost engineers. Length 800-1,200 words, British English. Primary keyword "quantity tracking". Work in naturally where they fit: quantity tracking definition, quantity tracking meaning, quantity tracking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</si>
  <si>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AB-00897</t>
  </si>
  <si>
    <t xml:space="preserve">How to do quantity tracking: a step-by-step guide</t>
  </si>
  <si>
    <t xml:space="preserve">how to quantity tracking</t>
  </si>
  <si>
    <t xml:space="preserve">quantity tracking steps, quantity tracking process, quantity tracking best practices</t>
  </si>
  <si>
    <t xml:space="preserve">Write "How to do quantity tracking: a step-by-step guide" for projectcontrolsinstitute.org (PCI AI - Project Controls Institute). Audience: estimators and cost engineers. Length 1,200-1,800 words, British English. Primary keyword "how to quantity tracking". Work in naturally where they fit: quantity tracking steps, quantity tracking process, quantity tracking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</si>
  <si>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AB-00898</t>
  </si>
  <si>
    <t xml:space="preserve">Quantity tracking checklist: what good looks like</t>
  </si>
  <si>
    <t xml:space="preserve">quantity tracking checklist</t>
  </si>
  <si>
    <t xml:space="preserve">quantity tracking template, quantity tracking review</t>
  </si>
  <si>
    <t xml:space="preserve">Write "Quantity tracking checklist: what good looks like" for projectcontrolsinstitute.org (PCI AI - Project Controls Institute). Audience: estimators and cost engineers. Length 1,000-1,500 words, British English. Primary keyword "quantity tracking checklist". Work in naturally where they fit: quantity tracking template, quantity tracking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</si>
  <si>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AB-00899</t>
  </si>
  <si>
    <t xml:space="preserve">Quantity tracking KPIs: measuring whether it is working</t>
  </si>
  <si>
    <t xml:space="preserve">quantity tracking kpis</t>
  </si>
  <si>
    <t xml:space="preserve">quantity tracking metrics, measure quantity tracking</t>
  </si>
  <si>
    <t xml:space="preserve">Write "Quantity tracking KPIs: measuring whether it is working" for projectcontrolsinstitute.org (PCI AI - Project Controls Institute). Audience: estimators and cost engineers. Length 1,200-1,800 words, British English. Primary keyword "quantity tracking kpis". Work in naturally where they fit: quantity tracking metrics, measure quantity tracking.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</si>
  <si>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AB-00900</t>
  </si>
  <si>
    <t xml:space="preserve">What are man-hour norms? Definition, examples and why they matter</t>
  </si>
  <si>
    <t xml:space="preserve">man-hour norms</t>
  </si>
  <si>
    <t xml:space="preserve">man-hour norms definition, man-hour norms meaning, man-hour norms in project management</t>
  </si>
  <si>
    <t xml:space="preserve">Write "What are man-hour norms? Definition, examples and why they matter" for projectcontrolsinstitute.org (PCI AI - Project Controls Institute). Audience: estimators and cost engineers. Length 800-1,200 words, British English. Primary keyword "man-hour norms". Work in naturally where they fit: man-hour norms definition, man-hour norms meaning, man-hour norms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</si>
  <si>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AB-00901</t>
  </si>
  <si>
    <t xml:space="preserve">Man-hour norms on construction projects: how it plays out on site</t>
  </si>
  <si>
    <t xml:space="preserve">man-hour norms construction</t>
  </si>
  <si>
    <t xml:space="preserve">man-hour norms on site, man-hour norms in projects</t>
  </si>
  <si>
    <t xml:space="preserve">Write "Man-hour norms on construction projects: how it plays out on site" for projectcontrolsinstitute.org (PCI AI - Project Controls Institute). Audience: estimators and cost engineers. Length 1,200-1,800 words, British English. Primary keyword "man-hour norms construction". Work in naturally where they fit: man-hour norms on site, man-hour norms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</si>
  <si>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AB-00902</t>
  </si>
  <si>
    <t xml:space="preserve">Common mistakes with man-hour norms (and how to avoid them)</t>
  </si>
  <si>
    <t xml:space="preserve">man-hour norms mistakes</t>
  </si>
  <si>
    <t xml:space="preserve">man-hour norms problems, man-hour norms misuse, man-hour norms pitfalls</t>
  </si>
  <si>
    <t xml:space="preserve">Write "Common mistakes with man-hour norms (and how to avoid them)" for projectcontrolsinstitute.org (PCI AI - Project Controls Institute). Audience: estimators and cost engineers. Length 1,200-1,800 words, British English. Primary keyword "man-hour norms mistakes". Work in naturally where they fit: man-hour norms problems, man-hour norms misuse, man-hour norms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</si>
  <si>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AB-00903</t>
  </si>
  <si>
    <t xml:space="preserve">What is productivity analysis? Definition, examples and why it matters</t>
  </si>
  <si>
    <t xml:space="preserve">productivity analysis</t>
  </si>
  <si>
    <t xml:space="preserve">productivity analysis definition, productivity analysis meaning, productivity analysis in project management</t>
  </si>
  <si>
    <t xml:space="preserve">Write "What is productivity analysis? Definition, examples and why it matters" for projectcontrolsinstitute.org (PCI AI - Project Controls Institute). Audience: estimators and cost engineers. Length 800-1,200 words, British English. Primary keyword "productivity analysis". Work in naturally where they fit: productivity analysis definition, productivity analysis meaning, productivity analysis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</si>
  <si>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AB-00904</t>
  </si>
  <si>
    <t xml:space="preserve">How to run a productivity analysis: a step-by-step guide</t>
  </si>
  <si>
    <t xml:space="preserve">how to productivity analysis</t>
  </si>
  <si>
    <t xml:space="preserve">productivity analysis steps, productivity analysis process, productivity analysis best practices</t>
  </si>
  <si>
    <t xml:space="preserve">Write "How to run a productivity analysis: a step-by-step guide" for projectcontrolsinstitute.org (PCI AI - Project Controls Institute). Audience: estimators and cost engineers. Length 1,200-1,800 words, British English. Primary keyword "how to productivity analysis". Work in naturally where they fit: productivity analysis steps, productivity analysis process, productivity analysis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</si>
  <si>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AB-00905</t>
  </si>
  <si>
    <t xml:space="preserve">Productivity analysis checklist: what good looks like</t>
  </si>
  <si>
    <t xml:space="preserve">productivity analysis checklist</t>
  </si>
  <si>
    <t xml:space="preserve">productivity analysis template, productivity analysis review</t>
  </si>
  <si>
    <t xml:space="preserve">Write "Productivity analysis checklist: what good looks like" for projectcontrolsinstitute.org (PCI AI - Project Controls Institute). Audience: estimators and cost engineers. Length 1,000-1,500 words, British English. Primary keyword "productivity analysis checklist". Work in naturally where they fit: productivity analysis template, productivity analysis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</si>
  <si>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AB-00906</t>
  </si>
  <si>
    <t xml:space="preserve">Productivity analysis KPIs: measuring whether it is working</t>
  </si>
  <si>
    <t xml:space="preserve">productivity analysis kpis</t>
  </si>
  <si>
    <t xml:space="preserve">productivity analysis metrics, measure productivity analysis</t>
  </si>
  <si>
    <t xml:space="preserve">Write "Productivity analysis KPIs: measuring whether it is working" for projectcontrolsinstitute.org (PCI AI - Project Controls Institute). Audience: estimators and cost engineers. Length 1,200-1,800 words, British English. Primary keyword "productivity analysis kpis". Work in naturally where they fit: productivity analysis metrics, measure productivity analysis.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</si>
  <si>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AB-00907</t>
  </si>
  <si>
    <t xml:space="preserve">What are learning curves? Definition, examples and why they matter</t>
  </si>
  <si>
    <t xml:space="preserve">learning curves</t>
  </si>
  <si>
    <t xml:space="preserve">learning curves definition, learning curves meaning, learning curves in project management</t>
  </si>
  <si>
    <t xml:space="preserve">Write "What are learning curves? Definition, examples and why they matter" for projectcontrolsinstitute.org (PCI AI - Project Controls Institute). Audience: estimators and cost engineers. Length 800-1,200 words, British English. Primary keyword "learning curves". Work in naturally where they fit: learning curves definition, learning curves meaning, learning curves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</si>
  <si>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AB-00908</t>
  </si>
  <si>
    <t xml:space="preserve">Learning curves on construction projects: how it plays out on site</t>
  </si>
  <si>
    <t xml:space="preserve">learning curves construction</t>
  </si>
  <si>
    <t xml:space="preserve">learning curves on site, learning curves in projects</t>
  </si>
  <si>
    <t xml:space="preserve">Write "Learning curves on construction projects: how it plays out on site" for projectcontrolsinstitute.org (PCI AI - Project Controls Institute). Audience: estimators and cost engineers. Length 1,200-1,800 words, British English. Primary keyword "learning curves construction". Work in naturally where they fit: learning curves on site, learning curves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</si>
  <si>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AB-00909</t>
  </si>
  <si>
    <t xml:space="preserve">Common mistakes with learning curves (and how to avoid them)</t>
  </si>
  <si>
    <t xml:space="preserve">learning curves mistakes</t>
  </si>
  <si>
    <t xml:space="preserve">learning curves problems, learning curves misuse, learning curves pitfalls</t>
  </si>
  <si>
    <t xml:space="preserve">Write "Common mistakes with learning curves (and how to avoid them)" for projectcontrolsinstitute.org (PCI AI - Project Controls Institute). Audience: estimators and cost engineers. Length 1,200-1,800 words, British English. Primary keyword "learning curves mistakes". Work in naturally where they fit: learning curves problems, learning curves misuse, learning curves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</si>
  <si>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AB-00910</t>
  </si>
  <si>
    <t xml:space="preserve">What are indirect costs on projects? Definition, examples and why they matter</t>
  </si>
  <si>
    <t xml:space="preserve">indirect costs on projects</t>
  </si>
  <si>
    <t xml:space="preserve">indirect costs on projects definition, indirect costs on projects meaning, indirect costs on projects in project management</t>
  </si>
  <si>
    <t xml:space="preserve">Write "What are indirect costs on projects? Definition, examples and why they matter" for projectcontrolsinstitute.org (PCI AI - Project Controls Institute). Audience: estimators and cost engineers. Length 800-1,200 words, British English. Primary keyword "indirect costs on projects". Work in naturally where they fit: indirect costs on projects definition, indirect costs on projects meaning, indirect costs on projects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</si>
  <si>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AB-00911</t>
  </si>
  <si>
    <t xml:space="preserve">Indirect costs on construction projects: how it plays out on site</t>
  </si>
  <si>
    <t xml:space="preserve">indirect costs on projects construction</t>
  </si>
  <si>
    <t xml:space="preserve">indirect costs on projects on site, indirect costs on projects in projects</t>
  </si>
  <si>
    <t xml:space="preserve">Write "Indirect costs on construction projects: how it plays out on site" for projectcontrolsinstitute.org (PCI AI - Project Controls Institute). Audience: estimators and cost engineers. Length 1,200-1,800 words, British English. Primary keyword "indirect costs on projects construction". Work in naturally where they fit: indirect costs on projects on site, indirect costs on projects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</si>
  <si>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AB-00912</t>
  </si>
  <si>
    <t xml:space="preserve">Common mistakes with indirect costs on projects (and how to avoid them)</t>
  </si>
  <si>
    <t xml:space="preserve">indirect costs on projects mistakes</t>
  </si>
  <si>
    <t xml:space="preserve">indirect costs on projects problems, indirect costs on projects misuse, indirect costs on projects pitfalls</t>
  </si>
  <si>
    <t xml:space="preserve">Write "Common mistakes with indirect costs on projects (and how to avoid them)" for projectcontrolsinstitute.org (PCI AI - Project Controls Institute). Audience: estimators and cost engineers. Length 1,200-1,800 words, British English. Primary keyword "indirect costs on projects mistakes". Work in naturally where they fit: indirect costs on projects problems, indirect costs on projects misuse, indirect costs on projects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</si>
  <si>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AB-00913</t>
  </si>
  <si>
    <t xml:space="preserve">What are preliminaries and general conditions? Definition, examples and why they matter</t>
  </si>
  <si>
    <t xml:space="preserve">preliminaries and general conditions</t>
  </si>
  <si>
    <t xml:space="preserve">preliminaries and general conditions definition, preliminaries and general conditions meaning, preliminaries and general conditions in project management</t>
  </si>
  <si>
    <t xml:space="preserve">Write "What are preliminaries and general conditions? Definition, examples and why they matter" for projectcontrolsinstitute.org (PCI AI - Project Controls Institute). Audience: estimators and cost engineers. Length 800-1,200 words, British English. Primary keyword "preliminaries and general conditions". Work in naturally where they fit: preliminaries and general conditions definition, preliminaries and general conditions meaning, preliminaries and general conditions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</si>
  <si>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AB-00914</t>
  </si>
  <si>
    <t xml:space="preserve">Preliminaries and general conditions on construction projects: how it plays out on site</t>
  </si>
  <si>
    <t xml:space="preserve">preliminaries and general conditions construction</t>
  </si>
  <si>
    <t xml:space="preserve">preliminaries and general conditions on site, preliminaries and general conditions in projects</t>
  </si>
  <si>
    <t xml:space="preserve">Write "Preliminaries and general conditions on construction projects: how it plays out on site" for projectcontrolsinstitute.org (PCI AI - Project Controls Institute). Audience: estimators and cost engineers. Length 1,200-1,800 words, British English. Primary keyword "preliminaries and general conditions construction". Work in naturally where they fit: preliminaries and general conditions on site, preliminaries and general conditions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</si>
  <si>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AB-00915</t>
  </si>
  <si>
    <t xml:space="preserve">Common mistakes with preliminaries and general conditions (and how to avoid them)</t>
  </si>
  <si>
    <t xml:space="preserve">preliminaries and general conditions mistakes</t>
  </si>
  <si>
    <t xml:space="preserve">preliminaries and general conditions problems, preliminaries and general conditions misuse, preliminaries and general conditions pitfalls</t>
  </si>
  <si>
    <t xml:space="preserve">Write "Common mistakes with preliminaries and general conditions (and how to avoid them)" for projectcontrolsinstitute.org (PCI AI - Project Controls Institute). Audience: estimators and cost engineers. Length 1,200-1,800 words, British English. Primary keyword "preliminaries and general conditions mistakes". Work in naturally where they fit: preliminaries and general conditions problems, preliminaries and general conditions misuse, preliminaries and general conditions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</si>
  <si>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AB-00916</t>
  </si>
  <si>
    <t xml:space="preserve">What is life cycle costing? Definition, examples and why it matters</t>
  </si>
  <si>
    <t xml:space="preserve">life cycle costing</t>
  </si>
  <si>
    <t xml:space="preserve">life cycle costing definition, life cycle costing meaning, life cycle costing in project management</t>
  </si>
  <si>
    <t xml:space="preserve">Write "What is life cycle costing? Definition, examples and why it matters" for projectcontrolsinstitute.org (PCI AI - Project Controls Institute). Audience: estimators and cost engineers. Length 800-1,200 words, British English. Primary keyword "life cycle costing". Work in naturally where they fit: life cycle costing definition, life cycle costing meaning, life cycle costing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</si>
  <si>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AB-00917</t>
  </si>
  <si>
    <t xml:space="preserve">How to do life cycle costing: a step-by-step guide</t>
  </si>
  <si>
    <t xml:space="preserve">how to life cycle costing</t>
  </si>
  <si>
    <t xml:space="preserve">life cycle costing steps, life cycle costing process, life cycle costing best practices</t>
  </si>
  <si>
    <t xml:space="preserve">Write "How to do life cycle costing: a step-by-step guide" for projectcontrolsinstitute.org (PCI AI - Project Controls Institute). Audience: estimators and cost engineers. Length 1,200-1,800 words, British English. Primary keyword "how to life cycle costing". Work in naturally where they fit: life cycle costing steps, life cycle costing process, life cycle costing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</si>
  <si>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AB-00918</t>
  </si>
  <si>
    <t xml:space="preserve">Life cycle costing checklist: what good looks like</t>
  </si>
  <si>
    <t xml:space="preserve">life cycle costing checklist</t>
  </si>
  <si>
    <t xml:space="preserve">life cycle costing template, life cycle costing review</t>
  </si>
  <si>
    <t xml:space="preserve">Write "Life cycle costing checklist: what good looks like" for projectcontrolsinstitute.org (PCI AI - Project Controls Institute). Audience: estimators and cost engineers. Length 1,000-1,500 words, British English. Primary keyword "life cycle costing checklist". Work in naturally where they fit: life cycle costing template, life cycle costing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</si>
  <si>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AB-00919</t>
  </si>
  <si>
    <t xml:space="preserve">Life cycle costing KPIs: measuring whether it is working</t>
  </si>
  <si>
    <t xml:space="preserve">life cycle costing kpis</t>
  </si>
  <si>
    <t xml:space="preserve">life cycle costing metrics, measure life cycle costing</t>
  </si>
  <si>
    <t xml:space="preserve">Write "Life cycle costing KPIs: measuring whether it is working" for projectcontrolsinstitute.org (PCI AI - Project Controls Institute). Audience: estimators and cost engineers. Length 1,200-1,800 words, British English. Primary keyword "life cycle costing kpis". Work in naturally where they fit: life cycle costing metrics, measure life cycle costing.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</si>
  <si>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AB-00920</t>
  </si>
  <si>
    <t xml:space="preserve">What is whole life cost vs capital cost? Definition, examples and why it matters</t>
  </si>
  <si>
    <t xml:space="preserve">whole life cost vs capital</t>
  </si>
  <si>
    <t xml:space="preserve">whole life cost vs capital definition, whole life cost vs capital meaning, whole life cost vs capital in project management</t>
  </si>
  <si>
    <t xml:space="preserve">Write "What is whole life cost vs capital cost? Definition, examples and why it matters" for projectcontrolsinstitute.org (PCI AI - Project Controls Institute). Audience: estimators and cost engineers. Length 800-1,200 words, British English. Primary keyword "whole life cost vs capital". Work in naturally where they fit: whole life cost vs capital definition, whole life cost vs capital meaning, whole life cost vs capital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</si>
  <si>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AB-00921</t>
  </si>
  <si>
    <t xml:space="preserve">Whole life cost vs capital cost on construction projects: how it plays out on site</t>
  </si>
  <si>
    <t xml:space="preserve">whole life cost vs capital construction</t>
  </si>
  <si>
    <t xml:space="preserve">whole life cost vs capital on site, whole life cost vs capital in projects</t>
  </si>
  <si>
    <t xml:space="preserve">Write "Whole life cost vs capital cost on construction projects: how it plays out on site" for projectcontrolsinstitute.org (PCI AI - Project Controls Institute). Audience: estimators and cost engineers. Length 1,200-1,800 words, British English. Primary keyword "whole life cost vs capital construction". Work in naturally where they fit: whole life cost vs capital on site, whole life cost vs capital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</si>
  <si>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AB-00922</t>
  </si>
  <si>
    <t xml:space="preserve">Common mistakes with whole life cost vs capital cost (and how to avoid them)</t>
  </si>
  <si>
    <t xml:space="preserve">whole life cost vs capital mistakes</t>
  </si>
  <si>
    <t xml:space="preserve">whole life cost vs capital problems, whole life cost vs capital misuse, whole life cost vs capital pitfalls</t>
  </si>
  <si>
    <t xml:space="preserve">Write "Common mistakes with whole life cost vs capital cost (and how to avoid them)" for projectcontrolsinstitute.org (PCI AI - Project Controls Institute). Audience: estimators and cost engineers. Length 1,200-1,800 words, British English. Primary keyword "whole life cost vs capital mistakes". Work in naturally where they fit: whole life cost vs capital problems, whole life cost vs capital misuse, whole life cost vs capital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</si>
  <si>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AB-00923</t>
  </si>
  <si>
    <t xml:space="preserve">What is value engineering? Definition, examples and why it matters</t>
  </si>
  <si>
    <t xml:space="preserve">value engineering</t>
  </si>
  <si>
    <t xml:space="preserve">value engineering definition, value engineering meaning, value engineering in project management</t>
  </si>
  <si>
    <t xml:space="preserve">Write "What is value engineering? Definition, examples and why it matters" for projectcontrolsinstitute.org (PCI AI - Project Controls Institute). Audience: estimators and cost engineers. Length 800-1,200 words, British English. Primary keyword "value engineering". Work in naturally where they fit: value engineering definition, value engineering meaning, value engineering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</si>
  <si>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AB-00924</t>
  </si>
  <si>
    <t xml:space="preserve">How to do value engineering: a step-by-step guide</t>
  </si>
  <si>
    <t xml:space="preserve">how to value engineering</t>
  </si>
  <si>
    <t xml:space="preserve">value engineering steps, value engineering process, value engineering best practices</t>
  </si>
  <si>
    <t xml:space="preserve">Write "How to do value engineering: a step-by-step guide" for projectcontrolsinstitute.org (PCI AI - Project Controls Institute). Audience: estimators and cost engineers. Length 1,200-1,800 words, British English. Primary keyword "how to value engineering". Work in naturally where they fit: value engineering steps, value engineering process, value engineering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</si>
  <si>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AB-00925</t>
  </si>
  <si>
    <t xml:space="preserve">Value engineering checklist: what good looks like</t>
  </si>
  <si>
    <t xml:space="preserve">value engineering checklist</t>
  </si>
  <si>
    <t xml:space="preserve">value engineering template, value engineering review</t>
  </si>
  <si>
    <t xml:space="preserve">Write "Value engineering checklist: what good looks like" for projectcontrolsinstitute.org (PCI AI - Project Controls Institute). Audience: estimators and cost engineers. Length 1,000-1,500 words, British English. Primary keyword "value engineering checklist". Work in naturally where they fit: value engineering template, value engineering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</si>
  <si>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AB-00926</t>
  </si>
  <si>
    <t xml:space="preserve">Value engineering KPIs: measuring whether it is working</t>
  </si>
  <si>
    <t xml:space="preserve">value engineering kpis</t>
  </si>
  <si>
    <t xml:space="preserve">value engineering metrics, measure value engineering</t>
  </si>
  <si>
    <t xml:space="preserve">Write "Value engineering KPIs: measuring whether it is working" for projectcontrolsinstitute.org (PCI AI - Project Controls Institute). Audience: estimators and cost engineers. Length 1,200-1,800 words, British English. Primary keyword "value engineering kpis". Work in naturally where they fit: value engineering metrics, measure value engineering.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</si>
  <si>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AB-00927</t>
  </si>
  <si>
    <t xml:space="preserve">What is cost of quality? Definition, examples and why it matters</t>
  </si>
  <si>
    <t xml:space="preserve">cost of quality</t>
  </si>
  <si>
    <t xml:space="preserve">cost of quality definition, cost of quality meaning, cost of quality in project management</t>
  </si>
  <si>
    <t xml:space="preserve">Write "What is cost of quality? Definition, examples and why it matters" for projectcontrolsinstitute.org (PCI AI - Project Controls Institute). Audience: estimators and cost engineers. Length 800-1,200 words, British English. Primary keyword "cost of quality". Work in naturally where they fit: cost of quality definition, cost of quality meaning, cost of quality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</si>
  <si>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AB-00928</t>
  </si>
  <si>
    <t xml:space="preserve">Cost of quality on construction projects: how it plays out on site</t>
  </si>
  <si>
    <t xml:space="preserve">cost of quality construction</t>
  </si>
  <si>
    <t xml:space="preserve">cost of quality on site, cost of quality in projects</t>
  </si>
  <si>
    <t xml:space="preserve">Write "Cost of quality on construction projects: how it plays out on site" for projectcontrolsinstitute.org (PCI AI - Project Controls Institute). Audience: estimators and cost engineers. Length 1,200-1,800 words, British English. Primary keyword "cost of quality construction". Work in naturally where they fit: cost of quality on site, cost of quality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</si>
  <si>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AB-00929</t>
  </si>
  <si>
    <t xml:space="preserve">Common mistakes with cost of quality (and how to avoid them)</t>
  </si>
  <si>
    <t xml:space="preserve">cost of quality mistakes</t>
  </si>
  <si>
    <t xml:space="preserve">cost of quality problems, cost of quality misuse, cost of quality pitfalls</t>
  </si>
  <si>
    <t xml:space="preserve">Write "Common mistakes with cost of quality (and how to avoid them)" for projectcontrolsinstitute.org (PCI AI - Project Controls Institute). Audience: estimators and cost engineers. Length 1,200-1,800 words, British English. Primary keyword "cost of quality mistakes". Work in naturally where they fit: cost of quality problems, cost of quality misuse, cost of quality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</si>
  <si>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AB-00930</t>
  </si>
  <si>
    <t xml:space="preserve">What is project budgeting? Definition, examples and why it matters</t>
  </si>
  <si>
    <t xml:space="preserve">project budgeting</t>
  </si>
  <si>
    <t xml:space="preserve">project budgeting definition, project budgeting meaning, project budgeting in project management</t>
  </si>
  <si>
    <t xml:space="preserve">Write "What is project budgeting? Definition, examples and why it matters" for projectcontrolsinstitute.org (PCI AI - Project Controls Institute). Audience: cost controllers and project finance teams. Length 800-1,200 words, British English. Primary keyword "project budgeting". Work in naturally where they fit: project budgeting definition, project budgeting meaning, project budgeting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</si>
  <si>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AB-00931</t>
  </si>
  <si>
    <t xml:space="preserve">How to do project budgeting: a step-by-step guide</t>
  </si>
  <si>
    <t xml:space="preserve">how to project budgeting</t>
  </si>
  <si>
    <t xml:space="preserve">project budgeting steps, project budgeting process, project budgeting best practices</t>
  </si>
  <si>
    <t xml:space="preserve">Write "How to do project budgeting: a step-by-step guide" for projectcontrolsinstitute.org (PCI AI - Project Controls Institute). Audience: cost controllers and project finance teams. Length 1,200-1,800 words, British English. Primary keyword "how to project budgeting". Work in naturally where they fit: project budgeting steps, project budgeting process, project budgeting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</si>
  <si>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AB-00932</t>
  </si>
  <si>
    <t xml:space="preserve">Project budgeting checklist: what good looks like</t>
  </si>
  <si>
    <t xml:space="preserve">project budgeting checklist</t>
  </si>
  <si>
    <t xml:space="preserve">project budgeting template, project budgeting review</t>
  </si>
  <si>
    <t xml:space="preserve">Write "Project budgeting checklist: what good looks like" for projectcontrolsinstitute.org (PCI AI - Project Controls Institute). Audience: cost controllers and project finance teams. Length 1,000-1,500 words, British English. Primary keyword "project budgeting checklist". Work in naturally where they fit: project budgeting template, project budgeting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</si>
  <si>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AB-00933</t>
  </si>
  <si>
    <t xml:space="preserve">Project budgeting KPIs: measuring whether it is working</t>
  </si>
  <si>
    <t xml:space="preserve">project budgeting kpis</t>
  </si>
  <si>
    <t xml:space="preserve">project budgeting metrics, measure project budgeting</t>
  </si>
  <si>
    <t xml:space="preserve">Write "Project budgeting KPIs: measuring whether it is working" for projectcontrolsinstitute.org (PCI AI - Project Controls Institute). Audience: cost controllers and project finance teams. Length 1,200-1,800 words, British English. Primary keyword "project budgeting kpis". Work in naturally where they fit: project budgeting metrics, measure project budgeting.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</si>
  <si>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AB-00934</t>
  </si>
  <si>
    <t xml:space="preserve">What is budget baseline? Definition, examples and why it matters</t>
  </si>
  <si>
    <t xml:space="preserve">budget baseline</t>
  </si>
  <si>
    <t xml:space="preserve">budget baseline definition, budget baseline meaning, budget baseline in project management</t>
  </si>
  <si>
    <t xml:space="preserve">Write "What is budget baseline? Definition, examples and why it matters" for projectcontrolsinstitute.org (PCI AI - Project Controls Institute). Audience: cost controllers and project finance teams. Length 800-1,200 words, British English. Primary keyword "budget baseline". Work in naturally where they fit: budget baseline definition, budget baseline meaning, budget baseline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</si>
  <si>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AB-00935</t>
  </si>
  <si>
    <t xml:space="preserve">Budget baseline on construction projects: how it plays out on site</t>
  </si>
  <si>
    <t xml:space="preserve">budget baseline construction</t>
  </si>
  <si>
    <t xml:space="preserve">budget baseline on site, budget baseline in projects</t>
  </si>
  <si>
    <t xml:space="preserve">Write "Budget baseline on construction projects: how it plays out on site" for projectcontrolsinstitute.org (PCI AI - Project Controls Institute). Audience: cost controllers and project finance teams. Length 1,200-1,800 words, British English. Primary keyword "budget baseline construction". Work in naturally where they fit: budget baseline on site, budget baseline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</si>
  <si>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AB-00936</t>
  </si>
  <si>
    <t xml:space="preserve">Common mistakes with budget baseline (and how to avoid them)</t>
  </si>
  <si>
    <t xml:space="preserve">budget baseline mistakes</t>
  </si>
  <si>
    <t xml:space="preserve">budget baseline problems, budget baseline misuse, budget baseline pitfalls</t>
  </si>
  <si>
    <t xml:space="preserve">Write "Common mistakes with budget baseline (and how to avoid them)" for projectcontrolsinstitute.org (PCI AI - Project Controls Institute). Audience: cost controllers and project finance teams. Length 1,200-1,800 words, British English. Primary keyword "budget baseline mistakes". Work in naturally where they fit: budget baseline problems, budget baseline misuse, budget baseline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</si>
  <si>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AB-00937</t>
  </si>
  <si>
    <t xml:space="preserve">What is cost forecasting? Definition, examples and why it matters</t>
  </si>
  <si>
    <t xml:space="preserve">cost forecasting</t>
  </si>
  <si>
    <t xml:space="preserve">cost forecasting definition, cost forecasting meaning, cost forecasting in project management</t>
  </si>
  <si>
    <t xml:space="preserve">Write "What is cost forecasting? Definition, examples and why it matters" for projectcontrolsinstitute.org (PCI AI - Project Controls Institute). Audience: cost controllers and project finance teams. Length 800-1,200 words, British English. Primary keyword "cost forecasting". Work in naturally where they fit: cost forecasting definition, cost forecasting meaning, cost forecasting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</si>
  <si>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AB-00938</t>
  </si>
  <si>
    <t xml:space="preserve">How to do cost forecasting: a step-by-step guide</t>
  </si>
  <si>
    <t xml:space="preserve">how to cost forecasting</t>
  </si>
  <si>
    <t xml:space="preserve">cost forecasting steps, cost forecasting process, cost forecasting best practices</t>
  </si>
  <si>
    <t xml:space="preserve">Write "How to do cost forecasting: a step-by-step guide" for projectcontrolsinstitute.org (PCI AI - Project Controls Institute). Audience: cost controllers and project finance teams. Length 1,200-1,800 words, British English. Primary keyword "how to cost forecasting". Work in naturally where they fit: cost forecasting steps, cost forecasting process, cost forecasting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</si>
  <si>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AB-00939</t>
  </si>
  <si>
    <t xml:space="preserve">Cost forecasting checklist: what good looks like</t>
  </si>
  <si>
    <t xml:space="preserve">cost forecasting checklist</t>
  </si>
  <si>
    <t xml:space="preserve">cost forecasting template, cost forecasting review</t>
  </si>
  <si>
    <t xml:space="preserve">Write "Cost forecasting checklist: what good looks like" for projectcontrolsinstitute.org (PCI AI - Project Controls Institute). Audience: cost controllers and project finance teams. Length 1,000-1,500 words, British English. Primary keyword "cost forecasting checklist". Work in naturally where they fit: cost forecasting template, cost forecasting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</si>
  <si>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AB-00940</t>
  </si>
  <si>
    <t xml:space="preserve">Cost forecasting KPIs: measuring whether it is working</t>
  </si>
  <si>
    <t xml:space="preserve">cost forecasting kpis</t>
  </si>
  <si>
    <t xml:space="preserve">cost forecasting metrics, measure cost forecasting</t>
  </si>
  <si>
    <t xml:space="preserve">Write "Cost forecasting KPIs: measuring whether it is working" for projectcontrolsinstitute.org (PCI AI - Project Controls Institute). Audience: cost controllers and project finance teams. Length 1,200-1,800 words, British English. Primary keyword "cost forecasting kpis". Work in naturally where they fit: cost forecasting metrics, measure cost forecasting.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</si>
  <si>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AB-00941</t>
  </si>
  <si>
    <t xml:space="preserve">What is cash flow forecasting? Definition, examples and why it matters</t>
  </si>
  <si>
    <t xml:space="preserve">cash flow forecasting</t>
  </si>
  <si>
    <t xml:space="preserve">cash flow forecasting definition, cash flow forecasting meaning, cash flow forecasting in project management</t>
  </si>
  <si>
    <t xml:space="preserve">Write "What is cash flow forecasting? Definition, examples and why it matters" for projectcontrolsinstitute.org (PCI AI - Project Controls Institute). Audience: cost controllers and project finance teams. Length 800-1,200 words, British English. Primary keyword "cash flow forecasting". Work in naturally where they fit: cash flow forecasting definition, cash flow forecasting meaning, cash flow forecasting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</si>
  <si>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AB-00942</t>
  </si>
  <si>
    <t xml:space="preserve">How to do cash flow forecasting: a step-by-step guide</t>
  </si>
  <si>
    <t xml:space="preserve">how to cash flow forecasting</t>
  </si>
  <si>
    <t xml:space="preserve">cash flow forecasting steps, cash flow forecasting process, cash flow forecasting best practices</t>
  </si>
  <si>
    <t xml:space="preserve">Write "How to do cash flow forecasting: a step-by-step guide" for projectcontrolsinstitute.org (PCI AI - Project Controls Institute). Audience: cost controllers and project finance teams. Length 1,200-1,800 words, British English. Primary keyword "how to cash flow forecasting". Work in naturally where they fit: cash flow forecasting steps, cash flow forecasting process, cash flow forecasting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</si>
  <si>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AB-00943</t>
  </si>
  <si>
    <t xml:space="preserve">Cash flow forecasting checklist: what good looks like</t>
  </si>
  <si>
    <t xml:space="preserve">cash flow forecasting checklist</t>
  </si>
  <si>
    <t xml:space="preserve">cash flow forecasting template, cash flow forecasting review</t>
  </si>
  <si>
    <t xml:space="preserve">Write "Cash flow forecasting checklist: what good looks like" for projectcontrolsinstitute.org (PCI AI - Project Controls Institute). Audience: cost controllers and project finance teams. Length 1,000-1,500 words, British English. Primary keyword "cash flow forecasting checklist". Work in naturally where they fit: cash flow forecasting template, cash flow forecasting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</si>
  <si>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AB-00944</t>
  </si>
  <si>
    <t xml:space="preserve">Cash flow forecasting KPIs: measuring whether it is working</t>
  </si>
  <si>
    <t xml:space="preserve">cash flow forecasting kpis</t>
  </si>
  <si>
    <t xml:space="preserve">cash flow forecasting metrics, measure cash flow forecasting</t>
  </si>
  <si>
    <t xml:space="preserve">Write "Cash flow forecasting KPIs: measuring whether it is working" for projectcontrolsinstitute.org (PCI AI - Project Controls Institute). Audience: cost controllers and project finance teams. Length 1,200-1,800 words, British English. Primary keyword "cash flow forecasting kpis". Work in naturally where they fit: cash flow forecasting metrics, measure cash flow forecasting.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</si>
  <si>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AB-00945</t>
  </si>
  <si>
    <t xml:space="preserve">What is S-curve? Definition, examples and why it matters</t>
  </si>
  <si>
    <t xml:space="preserve">s-curve</t>
  </si>
  <si>
    <t xml:space="preserve">s-curve definition, s-curve meaning, s-curve in project management</t>
  </si>
  <si>
    <t xml:space="preserve">Write "What is S-curve? Definition, examples and why it matters" for projectcontrolsinstitute.org (PCI AI - Project Controls Institute). Audience: cost controllers and project finance teams. Length 800-1,200 words, British English. Primary keyword "s-curve". Work in naturally where they fit: s-curve definition, s-curve meaning, s-curve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</si>
  <si>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AB-00946</t>
  </si>
  <si>
    <t xml:space="preserve">S-curve on construction projects: how it plays out on site</t>
  </si>
  <si>
    <t xml:space="preserve">s-curve construction</t>
  </si>
  <si>
    <t xml:space="preserve">s-curve on site, s-curve in projects</t>
  </si>
  <si>
    <t xml:space="preserve">Write "S-curve on construction projects: how it plays out on site" for projectcontrolsinstitute.org (PCI AI - Project Controls Institute). Audience: cost controllers and project finance teams. Length 1,200-1,800 words, British English. Primary keyword "s-curve construction". Work in naturally where they fit: s-curve on site, s-curve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</si>
  <si>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AB-00947</t>
  </si>
  <si>
    <t xml:space="preserve">Common mistakes with S-curve (and how to avoid them)</t>
  </si>
  <si>
    <t xml:space="preserve">s-curve mistakes</t>
  </si>
  <si>
    <t xml:space="preserve">s-curve problems, s-curve misuse, s-curve pitfalls</t>
  </si>
  <si>
    <t xml:space="preserve">Write "Common mistakes with S-curve (and how to avoid them)" for projectcontrolsinstitute.org (PCI AI - Project Controls Institute). Audience: cost controllers and project finance teams. Length 1,200-1,800 words, British English. Primary keyword "s-curve mistakes". Work in naturally where they fit: s-curve problems, s-curve misuse, s-curve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</si>
  <si>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AB-00948</t>
  </si>
  <si>
    <t xml:space="preserve">What is front-end loading of budgets? Definition, examples and why it matters</t>
  </si>
  <si>
    <t xml:space="preserve">front-end loading of budgets</t>
  </si>
  <si>
    <t xml:space="preserve">front-end loading of budgets definition, front-end loading of budgets meaning, front-end loading of budgets in project management</t>
  </si>
  <si>
    <t xml:space="preserve">Write "What is front-end loading of budgets? Definition, examples and why it matters" for projectcontrolsinstitute.org (PCI AI - Project Controls Institute). Audience: cost controllers and project finance teams. Length 800-1,200 words, British English. Primary keyword "front-end loading of budgets". Work in naturally where they fit: front-end loading of budgets definition, front-end loading of budgets meaning, front-end loading of budgets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</si>
  <si>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AB-00949</t>
  </si>
  <si>
    <t xml:space="preserve">Front-end loading of budgets on construction projects: how it plays out on site</t>
  </si>
  <si>
    <t xml:space="preserve">front-end loading of budgets construction</t>
  </si>
  <si>
    <t xml:space="preserve">front-end loading of budgets on site, front-end loading of budgets in projects</t>
  </si>
  <si>
    <t xml:space="preserve">Write "Front-end loading of budgets on construction projects: how it plays out on site" for projectcontrolsinstitute.org (PCI AI - Project Controls Institute). Audience: cost controllers and project finance teams. Length 1,200-1,800 words, British English. Primary keyword "front-end loading of budgets construction". Work in naturally where they fit: front-end loading of budgets on site, front-end loading of budgets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</si>
  <si>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AB-00950</t>
  </si>
  <si>
    <t xml:space="preserve">Common mistakes with front-end loading of budgets (and how to avoid them)</t>
  </si>
  <si>
    <t xml:space="preserve">front-end loading of budgets mistakes</t>
  </si>
  <si>
    <t xml:space="preserve">front-end loading of budgets problems, front-end loading of budgets misuse, front-end loading of budgets pitfalls</t>
  </si>
  <si>
    <t xml:space="preserve">Write "Common mistakes with front-end loading of budgets (and how to avoid them)" for projectcontrolsinstitute.org (PCI AI - Project Controls Institute). Audience: cost controllers and project finance teams. Length 1,200-1,800 words, British English. Primary keyword "front-end loading of budgets mistakes". Work in naturally where they fit: front-end loading of budgets problems, front-end loading of budgets misuse, front-end loading of budgets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</si>
  <si>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AB-00951</t>
  </si>
  <si>
    <t xml:space="preserve">What is phased budgeting? Definition, examples and why it matters</t>
  </si>
  <si>
    <t xml:space="preserve">phased budgeting</t>
  </si>
  <si>
    <t xml:space="preserve">phased budgeting definition, phased budgeting meaning, phased budgeting in project management</t>
  </si>
  <si>
    <t xml:space="preserve">Write "What is phased budgeting? Definition, examples and why it matters" for projectcontrolsinstitute.org (PCI AI - Project Controls Institute). Audience: cost controllers and project finance teams. Length 800-1,200 words, British English. Primary keyword "phased budgeting". Work in naturally where they fit: phased budgeting definition, phased budgeting meaning, phased budgeting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</si>
  <si>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AB-00952</t>
  </si>
  <si>
    <t xml:space="preserve">How to do phased budgeting: a step-by-step guide</t>
  </si>
  <si>
    <t xml:space="preserve">how to phased budgeting</t>
  </si>
  <si>
    <t xml:space="preserve">phased budgeting steps, phased budgeting process, phased budgeting best practices</t>
  </si>
  <si>
    <t xml:space="preserve">Write "How to do phased budgeting: a step-by-step guide" for projectcontrolsinstitute.org (PCI AI - Project Controls Institute). Audience: cost controllers and project finance teams. Length 1,200-1,800 words, British English. Primary keyword "how to phased budgeting". Work in naturally where they fit: phased budgeting steps, phased budgeting process, phased budgeting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</si>
  <si>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AB-00953</t>
  </si>
  <si>
    <t xml:space="preserve">Phased budgeting checklist: what good looks like</t>
  </si>
  <si>
    <t xml:space="preserve">phased budgeting checklist</t>
  </si>
  <si>
    <t xml:space="preserve">phased budgeting template, phased budgeting review</t>
  </si>
  <si>
    <t xml:space="preserve">Write "Phased budgeting checklist: what good looks like" for projectcontrolsinstitute.org (PCI AI - Project Controls Institute). Audience: cost controllers and project finance teams. Length 1,000-1,500 words, British English. Primary keyword "phased budgeting checklist". Work in naturally where they fit: phased budgeting template, phased budgeting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</si>
  <si>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AB-00954</t>
  </si>
  <si>
    <t xml:space="preserve">Phased budgeting KPIs: measuring whether it is working</t>
  </si>
  <si>
    <t xml:space="preserve">phased budgeting kpis</t>
  </si>
  <si>
    <t xml:space="preserve">phased budgeting metrics, measure phased budgeting</t>
  </si>
  <si>
    <t xml:space="preserve">Write "Phased budgeting KPIs: measuring whether it is working" for projectcontrolsinstitute.org (PCI AI - Project Controls Institute). Audience: cost controllers and project finance teams. Length 1,200-1,800 words, British English. Primary keyword "phased budgeting kpis". Work in naturally where they fit: phased budgeting metrics, measure phased budgeting.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</si>
  <si>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AB-00955</t>
  </si>
  <si>
    <t xml:space="preserve">What are funding profiles? Definition, examples and why they matter</t>
  </si>
  <si>
    <t xml:space="preserve">funding profiles</t>
  </si>
  <si>
    <t xml:space="preserve">funding profiles definition, funding profiles meaning, funding profiles in project management</t>
  </si>
  <si>
    <t xml:space="preserve">Write "What are funding profiles? Definition, examples and why they matter" for projectcontrolsinstitute.org (PCI AI - Project Controls Institute). Audience: cost controllers and project finance teams. Length 800-1,200 words, British English. Primary keyword "funding profiles". Work in naturally where they fit: funding profiles definition, funding profiles meaning, funding profiles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</si>
  <si>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AB-00956</t>
  </si>
  <si>
    <t xml:space="preserve">Funding profiles on construction projects: how it plays out on site</t>
  </si>
  <si>
    <t xml:space="preserve">funding profiles construction</t>
  </si>
  <si>
    <t xml:space="preserve">funding profiles on site, funding profiles in projects</t>
  </si>
  <si>
    <t xml:space="preserve">Write "Funding profiles on construction projects: how it plays out on site" for projectcontrolsinstitute.org (PCI AI - Project Controls Institute). Audience: cost controllers and project finance teams. Length 1,200-1,800 words, British English. Primary keyword "funding profiles construction". Work in naturally where they fit: funding profiles on site, funding profiles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</si>
  <si>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AB-00957</t>
  </si>
  <si>
    <t xml:space="preserve">Common mistakes with funding profiles (and how to avoid them)</t>
  </si>
  <si>
    <t xml:space="preserve">funding profiles mistakes</t>
  </si>
  <si>
    <t xml:space="preserve">funding profiles problems, funding profiles misuse, funding profiles pitfalls</t>
  </si>
  <si>
    <t xml:space="preserve">Write "Common mistakes with funding profiles (and how to avoid them)" for projectcontrolsinstitute.org (PCI AI - Project Controls Institute). Audience: cost controllers and project finance teams. Length 1,200-1,800 words, British English. Primary keyword "funding profiles mistakes". Work in naturally where they fit: funding profiles problems, funding profiles misuse, funding profiles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</si>
  <si>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AB-00958</t>
  </si>
  <si>
    <t xml:space="preserve">What are drawdown schedules? Definition, examples and why they matter</t>
  </si>
  <si>
    <t xml:space="preserve">drawdown schedules</t>
  </si>
  <si>
    <t xml:space="preserve">drawdown schedules definition, drawdown schedules meaning, drawdown schedules in project management</t>
  </si>
  <si>
    <t xml:space="preserve">Write "What are drawdown schedules? Definition, examples and why they matter" for projectcontrolsinstitute.org (PCI AI - Project Controls Institute). Audience: cost controllers and project finance teams. Length 800-1,200 words, British English. Primary keyword "drawdown schedules". Work in naturally where they fit: drawdown schedules definition, drawdown schedules meaning, drawdown schedules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</si>
  <si>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AB-00959</t>
  </si>
  <si>
    <t xml:space="preserve">Drawdown schedules template: structure, example and how to use it</t>
  </si>
  <si>
    <t xml:space="preserve">drawdown schedules template</t>
  </si>
  <si>
    <t xml:space="preserve">drawdown schedules example, drawdown schedules format, free drawdown schedules</t>
  </si>
  <si>
    <t xml:space="preserve">Write "Drawdown schedules template: structure, example and how to use it" for projectcontrolsinstitute.org (PCI AI - Project Controls Institute). Audience: cost controllers and project finance teams. Length 1,000-1,500 words, British English. Primary keyword "drawdown schedules template". Work in naturally where they fit: drawdown schedules example, drawdown schedules format, free drawdown schedules.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</si>
  <si>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AB-00960</t>
  </si>
  <si>
    <t xml:space="preserve">How to build drawdown schedules stakeholders actually use</t>
  </si>
  <si>
    <t xml:space="preserve">how to create drawdown schedules</t>
  </si>
  <si>
    <t xml:space="preserve">drawdown schedules best practices, drawdown schedules example</t>
  </si>
  <si>
    <t xml:space="preserve">Write "How to build drawdown schedules stakeholders actually use" for projectcontrolsinstitute.org (PCI AI - Project Controls Institute). Audience: cost controllers and project finance teams. Length 1,200-1,800 words, British English. Primary keyword "how to create drawdown schedules". Work in naturally where they fit: drawdown schedules best practices, drawdown schedules example.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</si>
  <si>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AB-00961</t>
  </si>
  <si>
    <t xml:space="preserve">Drawdown schedules: an annotated real-world sample</t>
  </si>
  <si>
    <t xml:space="preserve">drawdown schedules example</t>
  </si>
  <si>
    <t xml:space="preserve">drawdown schedules sample, drawdown schedules in practice</t>
  </si>
  <si>
    <t xml:space="preserve">Write "Drawdown schedules: an annotated real-world sample" for projectcontrolsinstitute.org (PCI AI - Project Controls Institute). Audience: cost controllers and project finance teams. Length 1,200-1,800 words, British English. Primary keyword "drawdown schedules example". Work in naturally where they fit: drawdown schedules sample, drawdown schedules in practice.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</si>
  <si>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AB-00962</t>
  </si>
  <si>
    <t xml:space="preserve">What is invoice and payment cycles on projects? Definition, examples and why it matters</t>
  </si>
  <si>
    <t xml:space="preserve">invoice and payment cycles on</t>
  </si>
  <si>
    <t xml:space="preserve">invoice and payment cycles on definition, invoice and payment cycles on meaning, invoice and payment cycles on in project management</t>
  </si>
  <si>
    <t xml:space="preserve">Write "What is invoice and payment cycles on projects? Definition, examples and why it matters" for projectcontrolsinstitute.org (PCI AI - Project Controls Institute). Audience: cost controllers and project finance teams. Length 800-1,200 words, British English. Primary keyword "invoice and payment cycles on". Work in naturally where they fit: invoice and payment cycles on definition, invoice and payment cycles on meaning, invoice and payment cycles on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</si>
  <si>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AB-00963</t>
  </si>
  <si>
    <t xml:space="preserve">Invoice and payment cycles on construction projects: how it plays out on site</t>
  </si>
  <si>
    <t xml:space="preserve">invoice and payment cycles on construction</t>
  </si>
  <si>
    <t xml:space="preserve">invoice and payment cycles on on site, invoice and payment cycles on in projects</t>
  </si>
  <si>
    <t xml:space="preserve">Write "Invoice and payment cycles on construction projects: how it plays out on site" for projectcontrolsinstitute.org (PCI AI - Project Controls Institute). Audience: cost controllers and project finance teams. Length 1,200-1,800 words, British English. Primary keyword "invoice and payment cycles on construction". Work in naturally where they fit: invoice and payment cycles on on site, invoice and payment cycles on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</si>
  <si>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AB-00964</t>
  </si>
  <si>
    <t xml:space="preserve">Common mistakes with invoice and payment cycles on projects (and how to avoid them)</t>
  </si>
  <si>
    <t xml:space="preserve">invoice and payment cycles on mistakes</t>
  </si>
  <si>
    <t xml:space="preserve">invoice and payment cycles on problems, invoice and payment cycles on misuse, invoice and payment cycles on pitfalls</t>
  </si>
  <si>
    <t xml:space="preserve">Write "Common mistakes with invoice and payment cycles on projects (and how to avoid them)" for projectcontrolsinstitute.org (PCI AI - Project Controls Institute). Audience: cost controllers and project finance teams. Length 1,200-1,800 words, British English. Primary keyword "invoice and payment cycles on mistakes". Work in naturally where they fit: invoice and payment cycles on problems, invoice and payment cycles on misuse, invoice and payment cycles on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</si>
  <si>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AB-00965</t>
  </si>
  <si>
    <t xml:space="preserve">What are payment applications? Definition, examples and why they matter</t>
  </si>
  <si>
    <t xml:space="preserve">payment applications</t>
  </si>
  <si>
    <t xml:space="preserve">payment applications definition, payment applications meaning, payment applications in project management</t>
  </si>
  <si>
    <t xml:space="preserve">Write "What are payment applications? Definition, examples and why they matter" for projectcontrolsinstitute.org (PCI AI - Project Controls Institute). Audience: cost controllers and project finance teams. Length 800-1,200 words, British English. Primary keyword "payment applications". Work in naturally where they fit: payment applications definition, payment applications meaning, payment applications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</si>
  <si>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AB-00966</t>
  </si>
  <si>
    <t xml:space="preserve">How to run payment applications: a step-by-step guide</t>
  </si>
  <si>
    <t xml:space="preserve">how to payment applications</t>
  </si>
  <si>
    <t xml:space="preserve">payment applications steps, payment applications process, payment applications best practices</t>
  </si>
  <si>
    <t xml:space="preserve">Write "How to run payment applications: a step-by-step guide" for projectcontrolsinstitute.org (PCI AI - Project Controls Institute). Audience: cost controllers and project finance teams. Length 1,200-1,800 words, British English. Primary keyword "how to payment applications". Work in naturally where they fit: payment applications steps, payment applications process, payment applications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</si>
  <si>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AB-00967</t>
  </si>
  <si>
    <t xml:space="preserve">Payment applications checklist: what good looks like</t>
  </si>
  <si>
    <t xml:space="preserve">payment applications checklist</t>
  </si>
  <si>
    <t xml:space="preserve">payment applications template, payment applications review</t>
  </si>
  <si>
    <t xml:space="preserve">Write "Payment applications checklist: what good looks like" for projectcontrolsinstitute.org (PCI AI - Project Controls Institute). Audience: cost controllers and project finance teams. Length 1,000-1,500 words, British English. Primary keyword "payment applications checklist". Work in naturally where they fit: payment applications template, payment applications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</si>
  <si>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AB-00968</t>
  </si>
  <si>
    <t xml:space="preserve">Payment applications KPIs: measuring whether it is working</t>
  </si>
  <si>
    <t xml:space="preserve">payment applications kpis</t>
  </si>
  <si>
    <t xml:space="preserve">payment applications metrics, measure payment applications</t>
  </si>
  <si>
    <t xml:space="preserve">Write "Payment applications KPIs: measuring whether it is working" for projectcontrolsinstitute.org (PCI AI - Project Controls Institute). Audience: cost controllers and project finance teams. Length 1,200-1,800 words, British English. Primary keyword "payment applications kpis". Work in naturally where they fit: payment applications metrics, measure payment applications.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</si>
  <si>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AB-00969</t>
  </si>
  <si>
    <t xml:space="preserve">What are milestone payments? Definition, examples and why they matter</t>
  </si>
  <si>
    <t xml:space="preserve">milestone payments</t>
  </si>
  <si>
    <t xml:space="preserve">milestone payments definition, milestone payments meaning, milestone payments in project management</t>
  </si>
  <si>
    <t xml:space="preserve">Write "What are milestone payments? Definition, examples and why they matter" for projectcontrolsinstitute.org (PCI AI - Project Controls Institute). Audience: cost controllers and project finance teams. Length 800-1,200 words, British English. Primary keyword "milestone payments". Work in naturally where they fit: milestone payments definition, milestone payments meaning, milestone payments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</si>
  <si>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AB-00970</t>
  </si>
  <si>
    <t xml:space="preserve">Milestone payments on construction projects: how it plays out on site</t>
  </si>
  <si>
    <t xml:space="preserve">milestone payments construction</t>
  </si>
  <si>
    <t xml:space="preserve">milestone payments on site, milestone payments in projects</t>
  </si>
  <si>
    <t xml:space="preserve">Write "Milestone payments on construction projects: how it plays out on site" for projectcontrolsinstitute.org (PCI AI - Project Controls Institute). Audience: cost controllers and project finance teams. Length 1,200-1,800 words, British English. Primary keyword "milestone payments construction". Work in naturally where they fit: milestone payments on site, milestone payments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</si>
  <si>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AB-00971</t>
  </si>
  <si>
    <t xml:space="preserve">Common mistakes with milestone payments (and how to avoid them)</t>
  </si>
  <si>
    <t xml:space="preserve">milestone payments mistakes</t>
  </si>
  <si>
    <t xml:space="preserve">milestone payments problems, milestone payments misuse, milestone payments pitfalls</t>
  </si>
  <si>
    <t xml:space="preserve">Write "Common mistakes with milestone payments (and how to avoid them)" for projectcontrolsinstitute.org (PCI AI - Project Controls Institute). Audience: cost controllers and project finance teams. Length 1,200-1,800 words, British English. Primary keyword "milestone payments mistakes". Work in naturally where they fit: milestone payments problems, milestone payments misuse, milestone payments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</si>
  <si>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AB-00972</t>
  </si>
  <si>
    <t xml:space="preserve">What are advance payments and guarantees? Definition, examples and why they matter</t>
  </si>
  <si>
    <t xml:space="preserve">advance payments and guarantees</t>
  </si>
  <si>
    <t xml:space="preserve">advance payments and guarantees definition, advance payments and guarantees meaning, advance payments and guarantees in project management</t>
  </si>
  <si>
    <t xml:space="preserve">Write "What are advance payments and guarantees? Definition, examples and why they matter" for projectcontrolsinstitute.org (PCI AI - Project Controls Institute). Audience: cost controllers and project finance teams. Length 800-1,200 words, British English. Primary keyword "advance payments and guarantees". Work in naturally where they fit: advance payments and guarantees definition, advance payments and guarantees meaning, advance payments and guarantees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</si>
  <si>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AB-00973</t>
  </si>
  <si>
    <t xml:space="preserve">Advance payments and guarantees on construction projects: how it plays out on site</t>
  </si>
  <si>
    <t xml:space="preserve">advance payments and guarantees construction</t>
  </si>
  <si>
    <t xml:space="preserve">advance payments and guarantees on site, advance payments and guarantees in projects</t>
  </si>
  <si>
    <t xml:space="preserve">Write "Advance payments and guarantees on construction projects: how it plays out on site" for projectcontrolsinstitute.org (PCI AI - Project Controls Institute). Audience: cost controllers and project finance teams. Length 1,200-1,800 words, British English. Primary keyword "advance payments and guarantees construction". Work in naturally where they fit: advance payments and guarantees on site, advance payments and guarantees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</si>
  <si>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AB-00974</t>
  </si>
  <si>
    <t xml:space="preserve">Common mistakes with advance payments and guarantees (and how to avoid them)</t>
  </si>
  <si>
    <t xml:space="preserve">advance payments and guarantees mistakes</t>
  </si>
  <si>
    <t xml:space="preserve">advance payments and guarantees problems, advance payments and guarantees misuse, advance payments and guarantees pitfalls</t>
  </si>
  <si>
    <t xml:space="preserve">Write "Common mistakes with advance payments and guarantees (and how to avoid them)" for projectcontrolsinstitute.org (PCI AI - Project Controls Institute). Audience: cost controllers and project finance teams. Length 1,200-1,800 words, British English. Primary keyword "advance payments and guarantees mistakes". Work in naturally where they fit: advance payments and guarantees problems, advance payments and guarantees misuse, advance payments and guarantees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</si>
  <si>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AB-00975</t>
  </si>
  <si>
    <t xml:space="preserve">What is working capital on projects? Definition, examples and why it matters</t>
  </si>
  <si>
    <t xml:space="preserve">working capital on projects</t>
  </si>
  <si>
    <t xml:space="preserve">working capital on projects definition, working capital on projects meaning, working capital on projects in project management</t>
  </si>
  <si>
    <t xml:space="preserve">Write "What is working capital on projects? Definition, examples and why it matters" for projectcontrolsinstitute.org (PCI AI - Project Controls Institute). Audience: cost controllers and project finance teams. Length 800-1,200 words, British English. Primary keyword "working capital on projects". Work in naturally where they fit: working capital on projects definition, working capital on projects meaning, working capital on projects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</si>
  <si>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AB-00976</t>
  </si>
  <si>
    <t xml:space="preserve">Working capital on construction projects: how it plays out on site</t>
  </si>
  <si>
    <t xml:space="preserve">working capital on projects construction</t>
  </si>
  <si>
    <t xml:space="preserve">working capital on projects on site, working capital on projects in projects</t>
  </si>
  <si>
    <t xml:space="preserve">Write "Working capital on construction projects: how it plays out on site" for projectcontrolsinstitute.org (PCI AI - Project Controls Institute). Audience: cost controllers and project finance teams. Length 1,200-1,800 words, British English. Primary keyword "working capital on projects construction". Work in naturally where they fit: working capital on projects on site, working capital on projects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</si>
  <si>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AB-00977</t>
  </si>
  <si>
    <t xml:space="preserve">Common mistakes with working capital on projects (and how to avoid them)</t>
  </si>
  <si>
    <t xml:space="preserve">working capital on projects mistakes</t>
  </si>
  <si>
    <t xml:space="preserve">working capital on projects problems, working capital on projects misuse, working capital on projects pitfalls</t>
  </si>
  <si>
    <t xml:space="preserve">Write "Common mistakes with working capital on projects (and how to avoid them)" for projectcontrolsinstitute.org (PCI AI - Project Controls Institute). Audience: cost controllers and project finance teams. Length 1,200-1,800 words, British English. Primary keyword "working capital on projects mistakes". Work in naturally where they fit: working capital on projects problems, working capital on projects misuse, working capital on projects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</si>
  <si>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AB-00978</t>
  </si>
  <si>
    <t xml:space="preserve">What is project P&amp;L? Definition, examples and why it matters</t>
  </si>
  <si>
    <t xml:space="preserve">project p l</t>
  </si>
  <si>
    <t xml:space="preserve">project p l definition, project p l meaning, project p l in project management</t>
  </si>
  <si>
    <t xml:space="preserve">Write "What is project P&amp;L? Definition, examples and why it matters" for projectcontrolsinstitute.org (PCI AI - Project Controls Institute). Audience: cost controllers and project finance teams. Length 800-1,200 words, British English. Primary keyword "project p l". Work in naturally where they fit: project p l definition, project p l meaning, project p l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</si>
  <si>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AB-00979</t>
  </si>
  <si>
    <t xml:space="preserve">Project P&amp;L on construction projects: how it plays out on site</t>
  </si>
  <si>
    <t xml:space="preserve">project p l construction</t>
  </si>
  <si>
    <t xml:space="preserve">project p l on site, project p l in projects</t>
  </si>
  <si>
    <t xml:space="preserve">Write "Project P&amp;L on construction projects: how it plays out on site" for projectcontrolsinstitute.org (PCI AI - Project Controls Institute). Audience: cost controllers and project finance teams. Length 1,200-1,800 words, British English. Primary keyword "project p l construction". Work in naturally where they fit: project p l on site, project p l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</si>
  <si>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AB-00980</t>
  </si>
  <si>
    <t xml:space="preserve">Common mistakes with project P&amp;L (and how to avoid them)</t>
  </si>
  <si>
    <t xml:space="preserve">project p l mistakes</t>
  </si>
  <si>
    <t xml:space="preserve">project p l problems, project p l misuse, project p l pitfalls</t>
  </si>
  <si>
    <t xml:space="preserve">Write "Common mistakes with project P&amp;L (and how to avoid them)" for projectcontrolsinstitute.org (PCI AI - Project Controls Institute). Audience: cost controllers and project finance teams. Length 1,200-1,800 words, British English. Primary keyword "project p l mistakes". Work in naturally where they fit: project p l problems, project p l misuse, project p l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</si>
  <si>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AB-00981</t>
  </si>
  <si>
    <t xml:space="preserve">What is margin erosion? Definition, examples and why it matters</t>
  </si>
  <si>
    <t xml:space="preserve">margin erosion</t>
  </si>
  <si>
    <t xml:space="preserve">margin erosion definition, margin erosion meaning, margin erosion in project management</t>
  </si>
  <si>
    <t xml:space="preserve">Write "What is margin erosion? Definition, examples and why it matters" for projectcontrolsinstitute.org (PCI AI - Project Controls Institute). Audience: cost controllers and project finance teams. Length 800-1,200 words, British English. Primary keyword "margin erosion". Work in naturally where they fit: margin erosion definition, margin erosion meaning, margin erosion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</si>
  <si>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AB-00982</t>
  </si>
  <si>
    <t xml:space="preserve">Margin erosion on construction projects: how it plays out on site</t>
  </si>
  <si>
    <t xml:space="preserve">margin erosion construction</t>
  </si>
  <si>
    <t xml:space="preserve">margin erosion on site, margin erosion in projects</t>
  </si>
  <si>
    <t xml:space="preserve">Write "Margin erosion on construction projects: how it plays out on site" for projectcontrolsinstitute.org (PCI AI - Project Controls Institute). Audience: cost controllers and project finance teams. Length 1,200-1,800 words, British English. Primary keyword "margin erosion construction". Work in naturally where they fit: margin erosion on site, margin erosion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</si>
  <si>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AB-00983</t>
  </si>
  <si>
    <t xml:space="preserve">Common mistakes with margin erosion (and how to avoid them)</t>
  </si>
  <si>
    <t xml:space="preserve">margin erosion mistakes</t>
  </si>
  <si>
    <t xml:space="preserve">margin erosion problems, margin erosion misuse, margin erosion pitfalls</t>
  </si>
  <si>
    <t xml:space="preserve">Write "Common mistakes with margin erosion (and how to avoid them)" for projectcontrolsinstitute.org (PCI AI - Project Controls Institute). Audience: cost controllers and project finance teams. Length 1,200-1,800 words, British English. Primary keyword "margin erosion mistakes". Work in naturally where they fit: margin erosion problems, margin erosion misuse, margin erosion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</si>
  <si>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AB-00984</t>
  </si>
  <si>
    <t xml:space="preserve">What is cost to complete review? Definition, examples and why it matters</t>
  </si>
  <si>
    <t xml:space="preserve">cost to complete review</t>
  </si>
  <si>
    <t xml:space="preserve">cost to complete review definition, cost to complete review meaning, cost to complete review in project management</t>
  </si>
  <si>
    <t xml:space="preserve">Write "What is cost to complete review? Definition, examples and why it matters" for projectcontrolsinstitute.org (PCI AI - Project Controls Institute). Audience: cost controllers and project finance teams. Length 800-1,200 words, British English. Primary keyword "cost to complete review". Work in naturally where they fit: cost to complete review definition, cost to complete review meaning, cost to complete review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</si>
  <si>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AB-00985</t>
  </si>
  <si>
    <t xml:space="preserve">How to run a cost to complete review: a step-by-step guide</t>
  </si>
  <si>
    <t xml:space="preserve">how to cost to complete review</t>
  </si>
  <si>
    <t xml:space="preserve">cost to complete review steps, cost to complete review process, cost to complete review best practices</t>
  </si>
  <si>
    <t xml:space="preserve">Write "How to run a cost to complete review: a step-by-step guide" for projectcontrolsinstitute.org (PCI AI - Project Controls Institute). Audience: cost controllers and project finance teams. Length 1,200-1,800 words, British English. Primary keyword "how to cost to complete review". Work in naturally where they fit: cost to complete review steps, cost to complete review process, cost to complete review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</si>
  <si>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AB-00986</t>
  </si>
  <si>
    <t xml:space="preserve">Cost to complete review checklist: what good looks like</t>
  </si>
  <si>
    <t xml:space="preserve">cost to complete review checklist</t>
  </si>
  <si>
    <t xml:space="preserve">cost to complete review template, cost to complete review review</t>
  </si>
  <si>
    <t xml:space="preserve">Write "Cost to complete review checklist: what good looks like" for projectcontrolsinstitute.org (PCI AI - Project Controls Institute). Audience: cost controllers and project finance teams. Length 1,000-1,500 words, British English. Primary keyword "cost to complete review checklist". Work in naturally where they fit: cost to complete review template, cost to complete review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</si>
  <si>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AB-00987</t>
  </si>
  <si>
    <t xml:space="preserve">Cost to complete review KPIs: measuring whether it is working</t>
  </si>
  <si>
    <t xml:space="preserve">cost to complete review kpis</t>
  </si>
  <si>
    <t xml:space="preserve">cost to complete review metrics, measure cost to complete review</t>
  </si>
  <si>
    <t xml:space="preserve">Write "Cost to complete review KPIs: measuring whether it is working" for projectcontrolsinstitute.org (PCI AI - Project Controls Institute). Audience: cost controllers and project finance teams. Length 1,200-1,800 words, British English. Primary keyword "cost to complete review kpis". Work in naturally where they fit: cost to complete review metrics, measure cost to complete review.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</si>
  <si>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AB-00988</t>
  </si>
  <si>
    <t xml:space="preserve">What is annual budgeting for portfolios? Definition, examples and why it matters</t>
  </si>
  <si>
    <t xml:space="preserve">annual budgeting for portfolios</t>
  </si>
  <si>
    <t xml:space="preserve">annual budgeting for portfolios definition, annual budgeting for portfolios meaning, annual budgeting for portfolios in project management</t>
  </si>
  <si>
    <t xml:space="preserve">Write "What is annual budgeting for portfolios? Definition, examples and why it matters" for projectcontrolsinstitute.org (PCI AI - Project Controls Institute). Audience: cost controllers and project finance teams. Length 800-1,200 words, British English. Primary keyword "annual budgeting for portfolios". Work in naturally where they fit: annual budgeting for portfolios definition, annual budgeting for portfolios meaning, annual budgeting for portfolios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</si>
  <si>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AB-00989</t>
  </si>
  <si>
    <t xml:space="preserve">How to run an annual budgeting for portfolios: a step-by-step guide</t>
  </si>
  <si>
    <t xml:space="preserve">how to annual budgeting for portfolios</t>
  </si>
  <si>
    <t xml:space="preserve">annual budgeting for portfolios steps, annual budgeting for portfolios process, annual budgeting for portfolios best practices</t>
  </si>
  <si>
    <t xml:space="preserve">Write "How to run an annual budgeting for portfolios: a step-by-step guide" for projectcontrolsinstitute.org (PCI AI - Project Controls Institute). Audience: cost controllers and project finance teams. Length 1,200-1,800 words, British English. Primary keyword "how to annual budgeting for portfolios". Work in naturally where they fit: annual budgeting for portfolios steps, annual budgeting for portfolios process, annual budgeting for portfolios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</si>
  <si>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AB-00990</t>
  </si>
  <si>
    <t xml:space="preserve">Annual budgeting for portfolios checklist: what good looks like</t>
  </si>
  <si>
    <t xml:space="preserve">annual budgeting for portfolios checklist</t>
  </si>
  <si>
    <t xml:space="preserve">annual budgeting for portfolios template, annual budgeting for portfolios review</t>
  </si>
  <si>
    <t xml:space="preserve">Write "Annual budgeting for portfolios checklist: what good looks like" for projectcontrolsinstitute.org (PCI AI - Project Controls Institute). Audience: cost controllers and project finance teams. Length 1,000-1,500 words, British English. Primary keyword "annual budgeting for portfolios checklist". Work in naturally where they fit: annual budgeting for portfolios template, annual budgeting for portfolios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</si>
  <si>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AB-00991</t>
  </si>
  <si>
    <t xml:space="preserve">Annual budgeting for portfolios KPIs: measuring whether it is working</t>
  </si>
  <si>
    <t xml:space="preserve">annual budgeting for portfolios kpis</t>
  </si>
  <si>
    <t xml:space="preserve">annual budgeting for portfolios metrics, measure annual budgeting for portfolios</t>
  </si>
  <si>
    <t xml:space="preserve">Write "Annual budgeting for portfolios KPIs: measuring whether it is working" for projectcontrolsinstitute.org (PCI AI - Project Controls Institute). Audience: cost controllers and project finance teams. Length 1,200-1,800 words, British English. Primary keyword "annual budgeting for portfolios kpis". Work in naturally where they fit: annual budgeting for portfolios metrics, measure annual budgeting for portfolios.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</si>
  <si>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AB-00992</t>
  </si>
  <si>
    <t xml:space="preserve">What is capital allocation for projects? Definition, examples and why it matters</t>
  </si>
  <si>
    <t xml:space="preserve">capital allocation for projects</t>
  </si>
  <si>
    <t xml:space="preserve">capital allocation for projects definition, capital allocation for projects meaning, capital allocation for projects in project management</t>
  </si>
  <si>
    <t xml:space="preserve">Write "What is capital allocation for projects? Definition, examples and why it matters" for projectcontrolsinstitute.org (PCI AI - Project Controls Institute). Audience: cost controllers and project finance teams. Length 800-1,200 words, British English. Primary keyword "capital allocation for projects". Work in naturally where they fit: capital allocation for projects definition, capital allocation for projects meaning, capital allocation for projects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</si>
  <si>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AB-00993</t>
  </si>
  <si>
    <t xml:space="preserve">How to run a capital allocation for projects: a step-by-step guide</t>
  </si>
  <si>
    <t xml:space="preserve">how to capital allocation for projects</t>
  </si>
  <si>
    <t xml:space="preserve">capital allocation for projects steps, capital allocation for projects process, capital allocation for projects best practices</t>
  </si>
  <si>
    <t xml:space="preserve">Write "How to run a capital allocation for projects: a step-by-step guide" for projectcontrolsinstitute.org (PCI AI - Project Controls Institute). Audience: cost controllers and project finance teams. Length 1,200-1,800 words, British English. Primary keyword "how to capital allocation for projects". Work in naturally where they fit: capital allocation for projects steps, capital allocation for projects process, capital allocation for projects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</si>
  <si>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AB-00994</t>
  </si>
  <si>
    <t xml:space="preserve">Capital allocation for projects checklist: what good looks like</t>
  </si>
  <si>
    <t xml:space="preserve">capital allocation for projects checklist</t>
  </si>
  <si>
    <t xml:space="preserve">capital allocation for projects template, capital allocation for projects review</t>
  </si>
  <si>
    <t xml:space="preserve">Write "Capital allocation for projects checklist: what good looks like" for projectcontrolsinstitute.org (PCI AI - Project Controls Institute). Audience: cost controllers and project finance teams. Length 1,000-1,500 words, British English. Primary keyword "capital allocation for projects checklist". Work in naturally where they fit: capital allocation for projects template, capital allocation for projects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</si>
  <si>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AB-00995</t>
  </si>
  <si>
    <t xml:space="preserve">Capital allocation for projects KPIs: measuring whether it is working</t>
  </si>
  <si>
    <t xml:space="preserve">capital allocation for projects kpis</t>
  </si>
  <si>
    <t xml:space="preserve">capital allocation for projects metrics, measure capital allocation for projects</t>
  </si>
  <si>
    <t xml:space="preserve">Write "Capital allocation for projects KPIs: measuring whether it is working" for projectcontrolsinstitute.org (PCI AI - Project Controls Institute). Audience: cost controllers and project finance teams. Length 1,200-1,800 words, British English. Primary keyword "capital allocation for projects kpis". Work in naturally where they fit: capital allocation for projects metrics, measure capital allocation for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</si>
  <si>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AB-00996</t>
  </si>
  <si>
    <t xml:space="preserve">What is business case development? Definition, examples and why it matters</t>
  </si>
  <si>
    <t xml:space="preserve">business case development</t>
  </si>
  <si>
    <t xml:space="preserve">business case development definition, business case development meaning, business case development in project management</t>
  </si>
  <si>
    <t xml:space="preserve">Write "What is business case development? Definition, examples and why it matters" for projectcontrolsinstitute.org (PCI AI - Project Controls Institute). Audience: cost controllers and project finance teams. Length 800-1,200 words, British English. Primary keyword "business case development". Work in naturally where they fit: business case development definition, business case development meaning, business case development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</si>
  <si>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AB-00997</t>
  </si>
  <si>
    <t xml:space="preserve">How to run a business case development: a step-by-step guide</t>
  </si>
  <si>
    <t xml:space="preserve">how to business case development</t>
  </si>
  <si>
    <t xml:space="preserve">business case development steps, business case development process, business case development best practices</t>
  </si>
  <si>
    <t xml:space="preserve">Write "How to run a business case development: a step-by-step guide" for projectcontrolsinstitute.org (PCI AI - Project Controls Institute). Audience: cost controllers and project finance teams. Length 1,200-1,800 words, British English. Primary keyword "how to business case development". Work in naturally where they fit: business case development steps, business case development process, business case development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</si>
  <si>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AB-00998</t>
  </si>
  <si>
    <t xml:space="preserve">Business case development checklist: what good looks like</t>
  </si>
  <si>
    <t xml:space="preserve">business case development checklist</t>
  </si>
  <si>
    <t xml:space="preserve">business case development template, business case development review</t>
  </si>
  <si>
    <t xml:space="preserve">Write "Business case development checklist: what good looks like" for projectcontrolsinstitute.org (PCI AI - Project Controls Institute). Audience: cost controllers and project finance teams. Length 1,000-1,500 words, British English. Primary keyword "business case development checklist". Work in naturally where they fit: business case development template, business case development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</si>
  <si>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AB-00999</t>
  </si>
  <si>
    <t xml:space="preserve">Business case development KPIs: measuring whether it is working</t>
  </si>
  <si>
    <t xml:space="preserve">business case development kpis</t>
  </si>
  <si>
    <t xml:space="preserve">business case development metrics, measure business case development</t>
  </si>
  <si>
    <t xml:space="preserve">Write "Business case development KPIs: measuring whether it is working" for projectcontrolsinstitute.org (PCI AI - Project Controls Institute). Audience: cost controllers and project finance teams. Length 1,200-1,800 words, British English. Primary keyword "business case development kpis". Work in naturally where they fit: business case development metrics, measure business case development.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</si>
  <si>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AB-01000</t>
  </si>
  <si>
    <t xml:space="preserve">What is net present value (NPV)? Definition, examples and why it matters</t>
  </si>
  <si>
    <t xml:space="preserve">net present value</t>
  </si>
  <si>
    <t xml:space="preserve">net present value definition, net present value meaning, net present value in project management</t>
  </si>
  <si>
    <t xml:space="preserve">Write "What is net present value (NPV)? Definition, examples and why it matters" for projectcontrolsinstitute.org (PCI AI - Project Controls Institute). Audience: cost controllers and project finance teams. Length 800-1,200 words, British English. Primary keyword "net present value". Work in naturally where they fit: net present value definition, net present value meaning, net present value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</si>
  <si>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AB-01001</t>
  </si>
  <si>
    <t xml:space="preserve">How to calculate net present value (NPV): formula, worked example and Excel steps</t>
  </si>
  <si>
    <t xml:space="preserve">net present value formula</t>
  </si>
  <si>
    <t xml:space="preserve">how to calculate net present value, net present value example, net present value in excel</t>
  </si>
  <si>
    <t xml:space="preserve">Write "How to calculate net present value (NPV): formula, worked example and Excel steps" for projectcontrolsinstitute.org (PCI AI - Project Controls Institute). Audience: cost controllers and project finance teams. Length 1,200-1,800 words, British English. Primary keyword "net present value formula". Work in naturally where they fit: how to calculate net present value, net present value example, net present value in excel.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</si>
  <si>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AB-01002</t>
  </si>
  <si>
    <t xml:space="preserve">Net present value (NPV): a worked example from a real project</t>
  </si>
  <si>
    <t xml:space="preserve">net present value example</t>
  </si>
  <si>
    <t xml:space="preserve">net present value calculation, net present value interpretation</t>
  </si>
  <si>
    <t xml:space="preserve">Write "Net present value (NPV): a worked example from a real project" for projectcontrolsinstitute.org (PCI AI - Project Controls Institute). Audience: cost controllers and project finance teams. Length 1,200-1,800 words, British English. Primary keyword "net present value example". Work in naturally where they fit: net present value calculation, net present value interpretation.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</si>
  <si>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AB-01003</t>
  </si>
  <si>
    <t xml:space="preserve">Interpreting net present value (NPV): what the number is really telling you</t>
  </si>
  <si>
    <t xml:space="preserve">net present value interpretation</t>
  </si>
  <si>
    <t xml:space="preserve">net present value meaning, good net present value value</t>
  </si>
  <si>
    <t xml:space="preserve">Write "Interpreting net present value (NPV): what the number is really telling you" for projectcontrolsinstitute.org (PCI AI - Project Controls Institute). Audience: cost controllers and project finance teams. Length 1,200-1,800 words, British English. Primary keyword "net present value interpretation". Work in naturally where they fit: net present value meaning, good net present value value.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</si>
  <si>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AB-01004</t>
  </si>
  <si>
    <t xml:space="preserve">Common mistakes with net present value (NPV) (and how to avoid them)</t>
  </si>
  <si>
    <t xml:space="preserve">net present value mistakes</t>
  </si>
  <si>
    <t xml:space="preserve">net present value problems, net present value misuse, net present value pitfalls</t>
  </si>
  <si>
    <t xml:space="preserve">Write "Common mistakes with net present value (NPV) (and how to avoid them)" for projectcontrolsinstitute.org (PCI AI - Project Controls Institute). Audience: cost controllers and project finance teams. Length 1,200-1,800 words, British English. Primary keyword "net present value mistakes". Work in naturally where they fit: net present value problems, net present value misuse, net present value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</si>
  <si>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AB-01005</t>
  </si>
  <si>
    <t xml:space="preserve">What is internal rate of return (IRR)? Definition, examples and why it matters</t>
  </si>
  <si>
    <t xml:space="preserve">internal rate of return</t>
  </si>
  <si>
    <t xml:space="preserve">internal rate of return definition, internal rate of return meaning, internal rate of return in project management</t>
  </si>
  <si>
    <t xml:space="preserve">Write "What is internal rate of return (IRR)? Definition, examples and why it matters" for projectcontrolsinstitute.org (PCI AI - Project Controls Institute). Audience: cost controllers and project finance teams. Length 800-1,200 words, British English. Primary keyword "internal rate of return". Work in naturally where they fit: internal rate of return definition, internal rate of return meaning, internal rate of return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</si>
  <si>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AB-01006</t>
  </si>
  <si>
    <t xml:space="preserve">How to calculate internal rate of return (IRR): formula, worked example and Excel steps</t>
  </si>
  <si>
    <t xml:space="preserve">internal rate of return formula</t>
  </si>
  <si>
    <t xml:space="preserve">how to calculate internal rate of return, internal rate of return example, internal rate of return in excel</t>
  </si>
  <si>
    <t xml:space="preserve">Write "How to calculate internal rate of return (IRR): formula, worked example and Excel steps" for projectcontrolsinstitute.org (PCI AI - Project Controls Institute). Audience: cost controllers and project finance teams. Length 1,200-1,800 words, British English. Primary keyword "internal rate of return formula". Work in naturally where they fit: how to calculate internal rate of return, internal rate of return example, internal rate of return in excel.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</si>
  <si>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AB-01007</t>
  </si>
  <si>
    <t xml:space="preserve">Internal rate of return (IRR): a worked example from a real project</t>
  </si>
  <si>
    <t xml:space="preserve">internal rate of return example</t>
  </si>
  <si>
    <t xml:space="preserve">internal rate of return calculation, internal rate of return interpretation</t>
  </si>
  <si>
    <t xml:space="preserve">Write "Internal rate of return (IRR): a worked example from a real project" for projectcontrolsinstitute.org (PCI AI - Project Controls Institute). Audience: cost controllers and project finance teams. Length 1,200-1,800 words, British English. Primary keyword "internal rate of return example". Work in naturally where they fit: internal rate of return calculation, internal rate of return interpretation.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</si>
  <si>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AB-01008</t>
  </si>
  <si>
    <t xml:space="preserve">Interpreting internal rate of return (IRR): what the number is really telling you</t>
  </si>
  <si>
    <t xml:space="preserve">internal rate of return interpretation</t>
  </si>
  <si>
    <t xml:space="preserve">internal rate of return meaning, good internal rate of return value</t>
  </si>
  <si>
    <t xml:space="preserve">Write "Interpreting internal rate of return (IRR): what the number is really telling you" for projectcontrolsinstitute.org (PCI AI - Project Controls Institute). Audience: cost controllers and project finance teams. Length 1,200-1,800 words, British English. Primary keyword "internal rate of return interpretation". Work in naturally where they fit: internal rate of return meaning, good internal rate of return value.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</si>
  <si>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AB-01009</t>
  </si>
  <si>
    <t xml:space="preserve">Common mistakes with internal rate of return (IRR) (and how to avoid them)</t>
  </si>
  <si>
    <t xml:space="preserve">internal rate of return mistakes</t>
  </si>
  <si>
    <t xml:space="preserve">internal rate of return problems, internal rate of return misuse, internal rate of return pitfalls</t>
  </si>
  <si>
    <t xml:space="preserve">Write "Common mistakes with internal rate of return (IRR) (and how to avoid them)" for projectcontrolsinstitute.org (PCI AI - Project Controls Institute). Audience: cost controllers and project finance teams. Length 1,200-1,800 words, British English. Primary keyword "internal rate of return mistakes". Work in naturally where they fit: internal rate of return problems, internal rate of return misuse, internal rate of return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</si>
  <si>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AB-01010</t>
  </si>
  <si>
    <t xml:space="preserve">What is payback period? Definition, examples and why it matters</t>
  </si>
  <si>
    <t xml:space="preserve">payback period</t>
  </si>
  <si>
    <t xml:space="preserve">payback period definition, payback period meaning, payback period in project management</t>
  </si>
  <si>
    <t xml:space="preserve">Write "What is payback period? Definition, examples and why it matters" for projectcontrolsinstitute.org (PCI AI - Project Controls Institute). Audience: cost controllers and project finance teams. Length 800-1,200 words, British English. Primary keyword "payback period". Work in naturally where they fit: payback period definition, payback period meaning, payback period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</si>
  <si>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AB-01011</t>
  </si>
  <si>
    <t xml:space="preserve">How to calculate payback period: formula, worked example and Excel steps</t>
  </si>
  <si>
    <t xml:space="preserve">payback period formula</t>
  </si>
  <si>
    <t xml:space="preserve">how to calculate payback period, payback period example, payback period in excel</t>
  </si>
  <si>
    <t xml:space="preserve">Write "How to calculate payback period: formula, worked example and Excel steps" for projectcontrolsinstitute.org (PCI AI - Project Controls Institute). Audience: cost controllers and project finance teams. Length 1,200-1,800 words, British English. Primary keyword "payback period formula". Work in naturally where they fit: how to calculate payback period, payback period example, payback period in excel.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</si>
  <si>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AB-01012</t>
  </si>
  <si>
    <t xml:space="preserve">Payback period: a worked example from a real project</t>
  </si>
  <si>
    <t xml:space="preserve">payback period example</t>
  </si>
  <si>
    <t xml:space="preserve">payback period calculation, payback period interpretation</t>
  </si>
  <si>
    <t xml:space="preserve">Write "Payback period: a worked example from a real project" for projectcontrolsinstitute.org (PCI AI - Project Controls Institute). Audience: cost controllers and project finance teams. Length 1,200-1,800 words, British English. Primary keyword "payback period example". Work in naturally where they fit: payback period calculation, payback period interpretation.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</si>
  <si>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AB-01013</t>
  </si>
  <si>
    <t xml:space="preserve">Interpreting payback period: what the number is really telling you</t>
  </si>
  <si>
    <t xml:space="preserve">payback period interpretation</t>
  </si>
  <si>
    <t xml:space="preserve">payback period meaning, good payback period value</t>
  </si>
  <si>
    <t xml:space="preserve">Write "Interpreting payback period: what the number is really telling you" for projectcontrolsinstitute.org (PCI AI - Project Controls Institute). Audience: cost controllers and project finance teams. Length 1,200-1,800 words, British English. Primary keyword "payback period interpretation". Work in naturally where they fit: payback period meaning, good payback period value.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</si>
  <si>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AB-01014</t>
  </si>
  <si>
    <t xml:space="preserve">Common mistakes with payback period (and how to avoid them)</t>
  </si>
  <si>
    <t xml:space="preserve">payback period mistakes</t>
  </si>
  <si>
    <t xml:space="preserve">payback period problems, payback period misuse, payback period pitfalls</t>
  </si>
  <si>
    <t xml:space="preserve">Write "Common mistakes with payback period (and how to avoid them)" for projectcontrolsinstitute.org (PCI AI - Project Controls Institute). Audience: cost controllers and project finance teams. Length 1,200-1,800 words, British English. Primary keyword "payback period mistakes". Work in naturally where they fit: payback period problems, payback period misuse, payback period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</si>
  <si>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AB-01015</t>
  </si>
  <si>
    <t xml:space="preserve">What are discount rates on projects? Definition, examples and why they matter</t>
  </si>
  <si>
    <t xml:space="preserve">discount rates on projects</t>
  </si>
  <si>
    <t xml:space="preserve">discount rates on projects definition, discount rates on projects meaning, discount rates on projects in project management</t>
  </si>
  <si>
    <t xml:space="preserve">Write "What are discount rates on projects? Definition, examples and why they matter" for projectcontrolsinstitute.org (PCI AI - Project Controls Institute). Audience: cost controllers and project finance teams. Length 800-1,200 words, British English. Primary keyword "discount rates on projects". Work in naturally where they fit: discount rates on projects definition, discount rates on projects meaning, discount rates on projects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</si>
  <si>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AB-01016</t>
  </si>
  <si>
    <t xml:space="preserve">Discount rates on construction projects: how it plays out on site</t>
  </si>
  <si>
    <t xml:space="preserve">discount rates on projects construction</t>
  </si>
  <si>
    <t xml:space="preserve">discount rates on projects on site, discount rates on projects in projects</t>
  </si>
  <si>
    <t xml:space="preserve">Write "Discount rates on construction projects: how it plays out on site" for projectcontrolsinstitute.org (PCI AI - Project Controls Institute). Audience: cost controllers and project finance teams. Length 1,200-1,800 words, British English. Primary keyword "discount rates on projects construction". Work in naturally where they fit: discount rates on projects on site, discount rates on projects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</si>
  <si>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AB-01017</t>
  </si>
  <si>
    <t xml:space="preserve">Common mistakes with discount rates on projects (and how to avoid them)</t>
  </si>
  <si>
    <t xml:space="preserve">discount rates on projects mistakes</t>
  </si>
  <si>
    <t xml:space="preserve">discount rates on projects problems, discount rates on projects misuse, discount rates on projects pitfalls</t>
  </si>
  <si>
    <t xml:space="preserve">Write "Common mistakes with discount rates on projects (and how to avoid them)" for projectcontrolsinstitute.org (PCI AI - Project Controls Institute). Audience: cost controllers and project finance teams. Length 1,200-1,800 words, British English. Primary keyword "discount rates on projects mistakes". Work in naturally where they fit: discount rates on projects problems, discount rates on projects misuse, discount rates on projects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</si>
  <si>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AB-01018</t>
  </si>
  <si>
    <t xml:space="preserve">What is sensitivity analysis (financial)? Definition, examples and why it matters</t>
  </si>
  <si>
    <t xml:space="preserve">sensitivity analysis</t>
  </si>
  <si>
    <t xml:space="preserve">sensitivity analysis definition, sensitivity analysis meaning, sensitivity analysis in project management</t>
  </si>
  <si>
    <t xml:space="preserve">Write "What is sensitivity analysis (financial)? Definition, examples and why it matters" for projectcontrolsinstitute.org (PCI AI - Project Controls Institute). Audience: cost controllers and project finance teams. Length 800-1,200 words, British English. Primary keyword "sensitivity analysis". Work in naturally where they fit: sensitivity analysis definition, sensitivity analysis meaning, sensitivity analysis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</si>
  <si>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AB-01019</t>
  </si>
  <si>
    <t xml:space="preserve">How to run a sensitivity analysis (financial): a step-by-step guide</t>
  </si>
  <si>
    <t xml:space="preserve">how to sensitivity analysis</t>
  </si>
  <si>
    <t xml:space="preserve">sensitivity analysis steps, sensitivity analysis process, sensitivity analysis best practices</t>
  </si>
  <si>
    <t xml:space="preserve">Write "How to run a sensitivity analysis (financial): a step-by-step guide" for projectcontrolsinstitute.org (PCI AI - Project Controls Institute). Audience: cost controllers and project finance teams. Length 1,200-1,800 words, British English. Primary keyword "how to sensitivity analysis". Work in naturally where they fit: sensitivity analysis steps, sensitivity analysis process, sensitivity analysis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</si>
  <si>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AB-01020</t>
  </si>
  <si>
    <t xml:space="preserve">Sensitivity analysis (financial) checklist: what good looks like</t>
  </si>
  <si>
    <t xml:space="preserve">sensitivity analysis checklist</t>
  </si>
  <si>
    <t xml:space="preserve">sensitivity analysis template, sensitivity analysis review</t>
  </si>
  <si>
    <t xml:space="preserve">Write "Sensitivity analysis (financial) checklist: what good looks like" for projectcontrolsinstitute.org (PCI AI - Project Controls Institute). Audience: cost controllers and project finance teams. Length 1,000-1,500 words, British English. Primary keyword "sensitivity analysis checklist". Work in naturally where they fit: sensitivity analysis template, sensitivity analysis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</si>
  <si>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AB-01021</t>
  </si>
  <si>
    <t xml:space="preserve">Sensitivity analysis (financial) KPIs: measuring whether it is working</t>
  </si>
  <si>
    <t xml:space="preserve">sensitivity analysis kpis</t>
  </si>
  <si>
    <t xml:space="preserve">sensitivity analysis metrics, measure sensitivity analysis</t>
  </si>
  <si>
    <t xml:space="preserve">Write "Sensitivity analysis (financial) KPIs: measuring whether it is working" for projectcontrolsinstitute.org (PCI AI - Project Controls Institute). Audience: cost controllers and project finance teams. Length 1,200-1,800 words, British English. Primary keyword "sensitivity analysis kpis". Work in naturally where they fit: sensitivity analysis metrics, measure sensitivity analysis.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</si>
  <si>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AB-01022</t>
  </si>
  <si>
    <t xml:space="preserve">What are project financing structures? Definition, examples and why they matter</t>
  </si>
  <si>
    <t xml:space="preserve">project financing structures</t>
  </si>
  <si>
    <t xml:space="preserve">project financing structures definition, project financing structures meaning, project financing structures in project management</t>
  </si>
  <si>
    <t xml:space="preserve">Write "What are project financing structures? Definition, examples and why they matter" for projectcontrolsinstitute.org (PCI AI - Project Controls Institute). Audience: cost controllers and project finance teams. Length 800-1,200 words, British English. Primary keyword "project financing structures". Work in naturally where they fit: project financing structures definition, project financing structures meaning, project financing structures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</si>
  <si>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AB-01023</t>
  </si>
  <si>
    <t xml:space="preserve">Project financing structures on construction projects: how it plays out on site</t>
  </si>
  <si>
    <t xml:space="preserve">project financing structures construction</t>
  </si>
  <si>
    <t xml:space="preserve">project financing structures on site, project financing structures in projects</t>
  </si>
  <si>
    <t xml:space="preserve">Write "Project financing structures on construction projects: how it plays out on site" for projectcontrolsinstitute.org (PCI AI - Project Controls Institute). Audience: cost controllers and project finance teams. Length 1,200-1,800 words, British English. Primary keyword "project financing structures construction". Work in naturally where they fit: project financing structures on site, project financing structures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</si>
  <si>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AB-01024</t>
  </si>
  <si>
    <t xml:space="preserve">Common mistakes with project financing structures (and how to avoid them)</t>
  </si>
  <si>
    <t xml:space="preserve">project financing structures mistakes</t>
  </si>
  <si>
    <t xml:space="preserve">project financing structures problems, project financing structures misuse, project financing structures pitfalls</t>
  </si>
  <si>
    <t xml:space="preserve">Write "Common mistakes with project financing structures (and how to avoid them)" for projectcontrolsinstitute.org (PCI AI - Project Controls Institute). Audience: cost controllers and project finance teams. Length 1,200-1,800 words, British English. Primary keyword "project financing structures mistakes". Work in naturally where they fit: project financing structures problems, project financing structures misuse, project financing structures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</si>
  <si>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AB-01025</t>
  </si>
  <si>
    <t xml:space="preserve">What are public-private partnerships (PPP)? Definition, examples and why they matter</t>
  </si>
  <si>
    <t xml:space="preserve">public-private partnerships</t>
  </si>
  <si>
    <t xml:space="preserve">public-private partnerships definition, public-private partnerships meaning, public-private partnerships in project management</t>
  </si>
  <si>
    <t xml:space="preserve">Write "What are public-private partnerships (PPP)? Definition, examples and why they matter" for projectcontrolsinstitute.org (PCI AI - Project Controls Institute). Audience: cost controllers and project finance teams. Length 800-1,200 words, British English. Primary keyword "public-private partnerships". Work in naturally where they fit: public-private partnerships definition, public-private partnerships meaning, public-private partnerships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</si>
  <si>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AB-01026</t>
  </si>
  <si>
    <t xml:space="preserve">Public-private partnerships (PPP) on construction projects: how it plays out on site</t>
  </si>
  <si>
    <t xml:space="preserve">public-private partnerships construction</t>
  </si>
  <si>
    <t xml:space="preserve">public-private partnerships on site, public-private partnerships in projects</t>
  </si>
  <si>
    <t xml:space="preserve">Write "Public-private partnerships (PPP) on construction projects: how it plays out on site" for projectcontrolsinstitute.org (PCI AI - Project Controls Institute). Audience: cost controllers and project finance teams. Length 1,200-1,800 words, British English. Primary keyword "public-private partnerships construction". Work in naturally where they fit: public-private partnerships on site, public-private partnerships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</si>
  <si>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AB-01027</t>
  </si>
  <si>
    <t xml:space="preserve">Common mistakes with public-private partnerships (PPP) (and how to avoid them)</t>
  </si>
  <si>
    <t xml:space="preserve">public-private partnerships mistakes</t>
  </si>
  <si>
    <t xml:space="preserve">public-private partnerships problems, public-private partnerships misuse, public-private partnerships pitfalls</t>
  </si>
  <si>
    <t xml:space="preserve">Write "Common mistakes with public-private partnerships (PPP) (and how to avoid them)" for projectcontrolsinstitute.org (PCI AI - Project Controls Institute). Audience: cost controllers and project finance teams. Length 1,200-1,800 words, British English. Primary keyword "public-private partnerships mistakes". Work in naturally where they fit: public-private partnerships problems, public-private partnerships misuse, public-private partnerships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</si>
  <si>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AB-01028</t>
  </si>
  <si>
    <t xml:space="preserve">What is export credit financing? Definition, examples and why it matters</t>
  </si>
  <si>
    <t xml:space="preserve">export credit financing</t>
  </si>
  <si>
    <t xml:space="preserve">export credit financing definition, export credit financing meaning, export credit financing in project management</t>
  </si>
  <si>
    <t xml:space="preserve">Write "What is export credit financing? Definition, examples and why it matters" for projectcontrolsinstitute.org (PCI AI - Project Controls Institute). Audience: cost controllers and project finance teams. Length 800-1,200 words, British English. Primary keyword "export credit financing". Work in naturally where they fit: export credit financing definition, export credit financing meaning, export credit financing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</si>
  <si>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AB-01029</t>
  </si>
  <si>
    <t xml:space="preserve">Export credit financing on construction projects: how it plays out on site</t>
  </si>
  <si>
    <t xml:space="preserve">export credit financing construction</t>
  </si>
  <si>
    <t xml:space="preserve">export credit financing on site, export credit financing in projects</t>
  </si>
  <si>
    <t xml:space="preserve">Write "Export credit financing on construction projects: how it plays out on site" for projectcontrolsinstitute.org (PCI AI - Project Controls Institute). Audience: cost controllers and project finance teams. Length 1,200-1,800 words, British English. Primary keyword "export credit financing construction". Work in naturally where they fit: export credit financing on site, export credit financing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</si>
  <si>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AB-01030</t>
  </si>
  <si>
    <t xml:space="preserve">Common mistakes with export credit financing (and how to avoid them)</t>
  </si>
  <si>
    <t xml:space="preserve">export credit financing mistakes</t>
  </si>
  <si>
    <t xml:space="preserve">export credit financing problems, export credit financing misuse, export credit financing pitfalls</t>
  </si>
  <si>
    <t xml:space="preserve">Write "Common mistakes with export credit financing (and how to avoid them)" for projectcontrolsinstitute.org (PCI AI - Project Controls Institute). Audience: cost controllers and project finance teams. Length 1,200-1,800 words, British English. Primary keyword "export credit financing mistakes". Work in naturally where they fit: export credit financing problems, export credit financing misuse, export credit financing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</si>
  <si>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AB-01031</t>
  </si>
  <si>
    <t xml:space="preserve">What is project risk management? Definition, examples and why it matters</t>
  </si>
  <si>
    <t xml:space="preserve">project risk management</t>
  </si>
  <si>
    <t xml:space="preserve">project risk management definition, project risk management meaning, project risk management in project management</t>
  </si>
  <si>
    <t xml:space="preserve">Write "What is project risk management? Definition, examples and why it matters" for projectcontrolsinstitute.org (PCI AI - Project Controls Institute). Audience: risk analysts and project controls teams. Length 800-1,200 words, British English. Primary keyword "project risk management". Work in naturally where they fit: project risk management definition, project risk management meaning, project risk management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</si>
  <si>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AB-01032</t>
  </si>
  <si>
    <t xml:space="preserve">How to manage project risk: a step-by-step guide</t>
  </si>
  <si>
    <t xml:space="preserve">how to project risk management</t>
  </si>
  <si>
    <t xml:space="preserve">project risk management steps, project risk management process, project risk management best practices</t>
  </si>
  <si>
    <t xml:space="preserve">Write "How to manage project risk: a step-by-step guide" for projectcontrolsinstitute.org (PCI AI - Project Controls Institute). Audience: risk analysts and project controls teams. Length 1,200-1,800 words, British English. Primary keyword "how to project risk management". Work in naturally where they fit: project risk management steps, project risk management process, project risk management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</si>
  <si>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AB-01033</t>
  </si>
  <si>
    <t xml:space="preserve">Project risk management checklist: what good looks like</t>
  </si>
  <si>
    <t xml:space="preserve">project risk management checklist</t>
  </si>
  <si>
    <t xml:space="preserve">project risk management template, project risk management review</t>
  </si>
  <si>
    <t xml:space="preserve">Write "Project risk management checklist: what good looks like" for projectcontrolsinstitute.org (PCI AI - Project Controls Institute). Audience: risk analysts and project controls teams. Length 1,000-1,500 words, British English. Primary keyword "project risk management checklist". Work in naturally where they fit: project risk management template, project risk management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</si>
  <si>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AB-01034</t>
  </si>
  <si>
    <t xml:space="preserve">Project risk management KPIs: measuring whether it is working</t>
  </si>
  <si>
    <t xml:space="preserve">project risk management kpis</t>
  </si>
  <si>
    <t xml:space="preserve">project risk management metrics, measure project risk management</t>
  </si>
  <si>
    <t xml:space="preserve">Write "Project risk management KPIs: measuring whether it is working" for projectcontrolsinstitute.org (PCI AI - Project Controls Institute). Audience: risk analysts and project controls teams. Length 1,200-1,800 words, British English. Primary keyword "project risk management kpis". Work in naturally where they fit: project risk management metrics, measure project risk management.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</si>
  <si>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AB-01035</t>
  </si>
  <si>
    <t xml:space="preserve">What is risk register? Definition, examples and why it matters</t>
  </si>
  <si>
    <t xml:space="preserve">risk register</t>
  </si>
  <si>
    <t xml:space="preserve">risk register definition, risk register meaning, risk register in project management</t>
  </si>
  <si>
    <t xml:space="preserve">Write "What is risk register? Definition, examples and why it matters" for projectcontrolsinstitute.org (PCI AI - Project Controls Institute). Audience: risk analysts and project controls teams. Length 800-1,200 words, British English. Primary keyword "risk register". Work in naturally where they fit: risk register definition, risk register meaning, risk register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</si>
  <si>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AB-01036</t>
  </si>
  <si>
    <t xml:space="preserve">Risk register template: structure, example and how to use it</t>
  </si>
  <si>
    <t xml:space="preserve">risk register template</t>
  </si>
  <si>
    <t xml:space="preserve">risk register example, risk register format, free risk register</t>
  </si>
  <si>
    <t xml:space="preserve">Write "Risk register template: structure, example and how to use it" for projectcontrolsinstitute.org (PCI AI - Project Controls Institute). Audience: risk analysts and project controls teams. Length 1,000-1,500 words, British English. Primary keyword "risk register template". Work in naturally where they fit: risk register example, risk register format, free risk register.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</si>
  <si>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AB-01037</t>
  </si>
  <si>
    <t xml:space="preserve">How to build a risk register stakeholders actually use</t>
  </si>
  <si>
    <t xml:space="preserve">how to create risk register</t>
  </si>
  <si>
    <t xml:space="preserve">risk register best practices, risk register example</t>
  </si>
  <si>
    <t xml:space="preserve">Write "How to build a risk register stakeholders actually use" for projectcontrolsinstitute.org (PCI AI - Project Controls Institute). Audience: risk analysts and project controls teams. Length 1,200-1,800 words, British English. Primary keyword "how to create risk register". Work in naturally where they fit: risk register best practices, risk register example.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</si>
  <si>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AB-01038</t>
  </si>
  <si>
    <t xml:space="preserve">Risk register: an annotated real-world sample</t>
  </si>
  <si>
    <t xml:space="preserve">risk register example</t>
  </si>
  <si>
    <t xml:space="preserve">risk register sample, risk register in practice</t>
  </si>
  <si>
    <t xml:space="preserve">Write "Risk register: an annotated real-world sample" for projectcontrolsinstitute.org (PCI AI - Project Controls Institute). Audience: risk analysts and project controls teams. Length 1,200-1,800 words, British English. Primary keyword "risk register example". Work in naturally where they fit: risk register sample, risk register in practice.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</si>
  <si>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AB-01039</t>
  </si>
  <si>
    <t xml:space="preserve">What is risk breakdown structure? Definition, examples and why it matters</t>
  </si>
  <si>
    <t xml:space="preserve">risk breakdown structure</t>
  </si>
  <si>
    <t xml:space="preserve">risk breakdown structure definition, risk breakdown structure meaning, risk breakdown structure in project management</t>
  </si>
  <si>
    <t xml:space="preserve">Write "What is risk breakdown structure? Definition, examples and why it matters" for projectcontrolsinstitute.org (PCI AI - Project Controls Institute). Audience: risk analysts and project controls teams. Length 800-1,200 words, British English. Primary keyword "risk breakdown structure". Work in naturally where they fit: risk breakdown structure definition, risk breakdown structure meaning, risk breakdown structure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</si>
  <si>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AB-01040</t>
  </si>
  <si>
    <t xml:space="preserve">Risk breakdown structure on construction projects: how it plays out on site</t>
  </si>
  <si>
    <t xml:space="preserve">risk breakdown structure construction</t>
  </si>
  <si>
    <t xml:space="preserve">risk breakdown structure on site, risk breakdown structure in projects</t>
  </si>
  <si>
    <t xml:space="preserve">Write "Risk breakdown structure on construction projects: how it plays out on site" for projectcontrolsinstitute.org (PCI AI - Project Controls Institute). Audience: risk analysts and project controls teams. Length 1,200-1,800 words, British English. Primary keyword "risk breakdown structure construction". Work in naturally where they fit: risk breakdown structure on site, risk breakdown structure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</si>
  <si>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AB-01041</t>
  </si>
  <si>
    <t xml:space="preserve">Common mistakes with risk breakdown structure (and how to avoid them)</t>
  </si>
  <si>
    <t xml:space="preserve">risk breakdown structure mistakes</t>
  </si>
  <si>
    <t xml:space="preserve">risk breakdown structure problems, risk breakdown structure misuse, risk breakdown structure pitfalls</t>
  </si>
  <si>
    <t xml:space="preserve">Write "Common mistakes with risk breakdown structure (and how to avoid them)" for projectcontrolsinstitute.org (PCI AI - Project Controls Institute). Audience: risk analysts and project controls teams. Length 1,200-1,800 words, British English. Primary keyword "risk breakdown structure mistakes". Work in naturally where they fit: risk breakdown structure problems, risk breakdown structure misuse, risk breakdown structure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</si>
  <si>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AB-01042</t>
  </si>
  <si>
    <t xml:space="preserve">What is qualitative risk analysis? Definition, examples and why it matters</t>
  </si>
  <si>
    <t xml:space="preserve">qualitative risk analysis</t>
  </si>
  <si>
    <t xml:space="preserve">qualitative risk analysis definition, qualitative risk analysis meaning, qualitative risk analysis in project management</t>
  </si>
  <si>
    <t xml:space="preserve">Write "What is qualitative risk analysis? Definition, examples and why it matters" for projectcontrolsinstitute.org (PCI AI - Project Controls Institute). Audience: risk analysts and project controls teams. Length 800-1,200 words, British English. Primary keyword "qualitative risk analysis". Work in naturally where they fit: qualitative risk analysis definition, qualitative risk analysis meaning, qualitative risk analysis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</si>
  <si>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AB-01043</t>
  </si>
  <si>
    <t xml:space="preserve">How to run a qualitative risk analysis: a step-by-step guide</t>
  </si>
  <si>
    <t xml:space="preserve">how to qualitative risk analysis</t>
  </si>
  <si>
    <t xml:space="preserve">qualitative risk analysis steps, qualitative risk analysis process, qualitative risk analysis best practices</t>
  </si>
  <si>
    <t xml:space="preserve">Write "How to run a qualitative risk analysis: a step-by-step guide" for projectcontrolsinstitute.org (PCI AI - Project Controls Institute). Audience: risk analysts and project controls teams. Length 1,200-1,800 words, British English. Primary keyword "how to qualitative risk analysis". Work in naturally where they fit: qualitative risk analysis steps, qualitative risk analysis process, qualitative risk analysis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</si>
  <si>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AB-01044</t>
  </si>
  <si>
    <t xml:space="preserve">Qualitative risk analysis checklist: what good looks like</t>
  </si>
  <si>
    <t xml:space="preserve">qualitative risk analysis checklist</t>
  </si>
  <si>
    <t xml:space="preserve">qualitative risk analysis template, qualitative risk analysis review</t>
  </si>
  <si>
    <t xml:space="preserve">Write "Qualitative risk analysis checklist: what good looks like" for projectcontrolsinstitute.org (PCI AI - Project Controls Institute). Audience: risk analysts and project controls teams. Length 1,000-1,500 words, British English. Primary keyword "qualitative risk analysis checklist". Work in naturally where they fit: qualitative risk analysis template, qualitative risk analysis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</si>
  <si>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AB-01045</t>
  </si>
  <si>
    <t xml:space="preserve">Qualitative risk analysis KPIs: measuring whether it is working</t>
  </si>
  <si>
    <t xml:space="preserve">qualitative risk analysis kpis</t>
  </si>
  <si>
    <t xml:space="preserve">qualitative risk analysis metrics, measure qualitative risk analysis</t>
  </si>
  <si>
    <t xml:space="preserve">Write "Qualitative risk analysis KPIs: measuring whether it is working" for projectcontrolsinstitute.org (PCI AI - Project Controls Institute). Audience: risk analysts and project controls teams. Length 1,200-1,800 words, British English. Primary keyword "qualitative risk analysis kpis". Work in naturally where they fit: qualitative risk analysis metrics, measure qualitative risk analysis.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</si>
  <si>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AB-01046</t>
  </si>
  <si>
    <t xml:space="preserve">What is quantitative risk analysis (QRA)? Definition, examples and why it matters</t>
  </si>
  <si>
    <t xml:space="preserve">quantitative risk analysis</t>
  </si>
  <si>
    <t xml:space="preserve">quantitative risk analysis definition, quantitative risk analysis meaning, quantitative risk analysis in project management</t>
  </si>
  <si>
    <t xml:space="preserve">Write "What is quantitative risk analysis (QRA)? Definition, examples and why it matters" for projectcontrolsinstitute.org (PCI AI - Project Controls Institute). Audience: risk analysts and project controls teams. Length 800-1,200 words, British English. Primary keyword "quantitative risk analysis". Work in naturally where they fit: quantitative risk analysis definition, quantitative risk analysis meaning, quantitative risk analysis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</si>
  <si>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AB-01047</t>
  </si>
  <si>
    <t xml:space="preserve">How to run a quantitative risk analysis (QRA): a step-by-step guide</t>
  </si>
  <si>
    <t xml:space="preserve">how to quantitative risk analysis</t>
  </si>
  <si>
    <t xml:space="preserve">quantitative risk analysis steps, quantitative risk analysis process, quantitative risk analysis best practices</t>
  </si>
  <si>
    <t xml:space="preserve">Write "How to run a quantitative risk analysis (QRA): a step-by-step guide" for projectcontrolsinstitute.org (PCI AI - Project Controls Institute). Audience: risk analysts and project controls teams. Length 1,200-1,800 words, British English. Primary keyword "how to quantitative risk analysis". Work in naturally where they fit: quantitative risk analysis steps, quantitative risk analysis process, quantitative risk analysis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</si>
  <si>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AB-01048</t>
  </si>
  <si>
    <t xml:space="preserve">Quantitative risk analysis (QRA) checklist: what good looks like</t>
  </si>
  <si>
    <t xml:space="preserve">quantitative risk analysis checklist</t>
  </si>
  <si>
    <t xml:space="preserve">quantitative risk analysis template, quantitative risk analysis review</t>
  </si>
  <si>
    <t xml:space="preserve">Write "Quantitative risk analysis (QRA) checklist: what good looks like" for projectcontrolsinstitute.org (PCI AI - Project Controls Institute). Audience: risk analysts and project controls teams. Length 1,000-1,500 words, British English. Primary keyword "quantitative risk analysis checklist". Work in naturally where they fit: quantitative risk analysis template, quantitative risk analysis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</si>
  <si>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AB-01049</t>
  </si>
  <si>
    <t xml:space="preserve">Quantitative risk analysis (QRA) KPIs: measuring whether it is working</t>
  </si>
  <si>
    <t xml:space="preserve">quantitative risk analysis kpis</t>
  </si>
  <si>
    <t xml:space="preserve">quantitative risk analysis metrics, measure quantitative risk analysis</t>
  </si>
  <si>
    <t xml:space="preserve">Write "Quantitative risk analysis (QRA) KPIs: measuring whether it is working" for projectcontrolsinstitute.org (PCI AI - Project Controls Institute). Audience: risk analysts and project controls teams. Length 1,200-1,800 words, British English. Primary keyword "quantitative risk analysis kpis". Work in naturally where they fit: quantitative risk analysis metrics, measure quantitative risk analysis.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</si>
  <si>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AB-01050</t>
  </si>
  <si>
    <t xml:space="preserve">What is Monte Carlo cost simulation? Definition, examples and why it matters</t>
  </si>
  <si>
    <t xml:space="preserve">monte carlo cost simulation</t>
  </si>
  <si>
    <t xml:space="preserve">monte carlo cost simulation definition, monte carlo cost simulation meaning, monte carlo cost simulation in project management</t>
  </si>
  <si>
    <t xml:space="preserve">Write "What is Monte Carlo cost simulation? Definition, examples and why it matters" for projectcontrolsinstitute.org (PCI AI - Project Controls Institute). Audience: risk analysts and project controls teams. Length 800-1,200 words, British English. Primary keyword "monte carlo cost simulation". Work in naturally where they fit: monte carlo cost simulation definition, monte carlo cost simulation meaning, monte carlo cost simulation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</si>
  <si>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AB-01051</t>
  </si>
  <si>
    <t xml:space="preserve">How to run a Monte Carlo cost simulation: a step-by-step guide</t>
  </si>
  <si>
    <t xml:space="preserve">how to monte carlo cost simulation</t>
  </si>
  <si>
    <t xml:space="preserve">monte carlo cost simulation steps, monte carlo cost simulation process, monte carlo cost simulation best practices</t>
  </si>
  <si>
    <t xml:space="preserve">Write "How to run a Monte Carlo cost simulation: a step-by-step guide" for projectcontrolsinstitute.org (PCI AI - Project Controls Institute). Audience: risk analysts and project controls teams. Length 1,200-1,800 words, British English. Primary keyword "how to monte carlo cost simulation". Work in naturally where they fit: monte carlo cost simulation steps, monte carlo cost simulation process, monte carlo cost simulation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</si>
  <si>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AB-01052</t>
  </si>
  <si>
    <t xml:space="preserve">Monte Carlo cost simulation checklist: what good looks like</t>
  </si>
  <si>
    <t xml:space="preserve">monte carlo cost simulation checklist</t>
  </si>
  <si>
    <t xml:space="preserve">monte carlo cost simulation template, monte carlo cost simulation review</t>
  </si>
  <si>
    <t xml:space="preserve">Write "Monte Carlo cost simulation checklist: what good looks like" for projectcontrolsinstitute.org (PCI AI - Project Controls Institute). Audience: risk analysts and project controls teams. Length 1,000-1,500 words, British English. Primary keyword "monte carlo cost simulation checklist". Work in naturally where they fit: monte carlo cost simulation template, monte carlo cost simulation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</si>
  <si>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AB-01053</t>
  </si>
  <si>
    <t xml:space="preserve">Monte Carlo cost simulation KPIs: measuring whether it is working</t>
  </si>
  <si>
    <t xml:space="preserve">monte carlo cost simulation kpis</t>
  </si>
  <si>
    <t xml:space="preserve">monte carlo cost simulation metrics, measure monte carlo cost simulation</t>
  </si>
  <si>
    <t xml:space="preserve">Write "Monte Carlo cost simulation KPIs: measuring whether it is working" for projectcontrolsinstitute.org (PCI AI - Project Controls Institute). Audience: risk analysts and project controls teams. Length 1,200-1,800 words, British English. Primary keyword "monte carlo cost simulation kpis". Work in naturally where they fit: monte carlo cost simulation metrics, measure monte carlo cost simulation.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</si>
  <si>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AB-01054</t>
  </si>
  <si>
    <t xml:space="preserve">What is probability-impact matrix? Definition, examples and why it matters</t>
  </si>
  <si>
    <t xml:space="preserve">probability-impact matrix</t>
  </si>
  <si>
    <t xml:space="preserve">probability-impact matrix definition, probability-impact matrix meaning, probability-impact matrix in project management</t>
  </si>
  <si>
    <t xml:space="preserve">Write "What is probability-impact matrix? Definition, examples and why it matters" for projectcontrolsinstitute.org (PCI AI - Project Controls Institute). Audience: risk analysts and project controls teams. Length 800-1,200 words, British English. Primary keyword "probability-impact matrix". Work in naturally where they fit: probability-impact matrix definition, probability-impact matrix meaning, probability-impact matrix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</si>
  <si>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AB-01055</t>
  </si>
  <si>
    <t xml:space="preserve">Probability-impact matrix template: structure, example and how to use it</t>
  </si>
  <si>
    <t xml:space="preserve">probability-impact matrix template</t>
  </si>
  <si>
    <t xml:space="preserve">probability-impact matrix example, probability-impact matrix format, free probability-impact matrix</t>
  </si>
  <si>
    <t xml:space="preserve">Write "Probability-impact matrix template: structure, example and how to use it" for projectcontrolsinstitute.org (PCI AI - Project Controls Institute). Audience: risk analysts and project controls teams. Length 1,000-1,500 words, British English. Primary keyword "probability-impact matrix template". Work in naturally where they fit: probability-impact matrix example, probability-impact matrix format, free probability-impact matrix.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</si>
  <si>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AB-01056</t>
  </si>
  <si>
    <t xml:space="preserve">How to build a probability-impact matrix stakeholders actually use</t>
  </si>
  <si>
    <t xml:space="preserve">how to create probability-impact matrix</t>
  </si>
  <si>
    <t xml:space="preserve">probability-impact matrix best practices, probability-impact matrix example</t>
  </si>
  <si>
    <t xml:space="preserve">Write "How to build a probability-impact matrix stakeholders actually use" for projectcontrolsinstitute.org (PCI AI - Project Controls Institute). Audience: risk analysts and project controls teams. Length 1,200-1,800 words, British English. Primary keyword "how to create probability-impact matrix". Work in naturally where they fit: probability-impact matrix best practices, probability-impact matrix example.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</si>
  <si>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AB-01057</t>
  </si>
  <si>
    <t xml:space="preserve">Probability-impact matrix: an annotated real-world sample</t>
  </si>
  <si>
    <t xml:space="preserve">probability-impact matrix example</t>
  </si>
  <si>
    <t xml:space="preserve">probability-impact matrix sample, probability-impact matrix in practice</t>
  </si>
  <si>
    <t xml:space="preserve">Write "Probability-impact matrix: an annotated real-world sample" for projectcontrolsinstitute.org (PCI AI - Project Controls Institute). Audience: risk analysts and project controls teams. Length 1,200-1,800 words, British English. Primary keyword "probability-impact matrix example". Work in naturally where they fit: probability-impact matrix sample, probability-impact matrix in practice.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</si>
  <si>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AB-01058</t>
  </si>
  <si>
    <t xml:space="preserve">What is risk appetite and tolerance? Definition, examples and why it matters</t>
  </si>
  <si>
    <t xml:space="preserve">risk appetite and tolerance</t>
  </si>
  <si>
    <t xml:space="preserve">risk appetite and tolerance definition, risk appetite and tolerance meaning, risk appetite and tolerance in project management</t>
  </si>
  <si>
    <t xml:space="preserve">Write "What is risk appetite and tolerance? Definition, examples and why it matters" for projectcontrolsinstitute.org (PCI AI - Project Controls Institute). Audience: risk analysts and project controls teams. Length 800-1,200 words, British English. Primary keyword "risk appetite and tolerance". Work in naturally where they fit: risk appetite and tolerance definition, risk appetite and tolerance meaning, risk appetite and tolerance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</si>
  <si>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AB-01059</t>
  </si>
  <si>
    <t xml:space="preserve">Risk appetite and tolerance on construction projects: how it plays out on site</t>
  </si>
  <si>
    <t xml:space="preserve">risk appetite and tolerance construction</t>
  </si>
  <si>
    <t xml:space="preserve">risk appetite and tolerance on site, risk appetite and tolerance in projects</t>
  </si>
  <si>
    <t xml:space="preserve">Write "Risk appetite and tolerance on construction projects: how it plays out on site" for projectcontrolsinstitute.org (PCI AI - Project Controls Institute). Audience: risk analysts and project controls teams. Length 1,200-1,800 words, British English. Primary keyword "risk appetite and tolerance construction". Work in naturally where they fit: risk appetite and tolerance on site, risk appetite and tolerance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</si>
  <si>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AB-01060</t>
  </si>
  <si>
    <t xml:space="preserve">Common mistakes with risk appetite and tolerance (and how to avoid them)</t>
  </si>
  <si>
    <t xml:space="preserve">risk appetite and tolerance mistakes</t>
  </si>
  <si>
    <t xml:space="preserve">risk appetite and tolerance problems, risk appetite and tolerance misuse, risk appetite and tolerance pitfalls</t>
  </si>
  <si>
    <t xml:space="preserve">Write "Common mistakes with risk appetite and tolerance (and how to avoid them)" for projectcontrolsinstitute.org (PCI AI - Project Controls Institute). Audience: risk analysts and project controls teams. Length 1,200-1,800 words, British English. Primary keyword "risk appetite and tolerance mistakes". Work in naturally where they fit: risk appetite and tolerance problems, risk appetite and tolerance misuse, risk appetite and tolerance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</si>
  <si>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AB-01061</t>
  </si>
  <si>
    <t xml:space="preserve">What is contingency drawdown? Definition, examples and why it matters</t>
  </si>
  <si>
    <t xml:space="preserve">contingency drawdown</t>
  </si>
  <si>
    <t xml:space="preserve">contingency drawdown definition, contingency drawdown meaning, contingency drawdown in project management</t>
  </si>
  <si>
    <t xml:space="preserve">Write "What is contingency drawdown? Definition, examples and why it matters" for projectcontrolsinstitute.org (PCI AI - Project Controls Institute). Audience: risk analysts and project controls teams. Length 800-1,200 words, British English. Primary keyword "contingency drawdown". Work in naturally where they fit: contingency drawdown definition, contingency drawdown meaning, contingency drawdown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</si>
  <si>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AB-01062</t>
  </si>
  <si>
    <t xml:space="preserve">How to run a contingency drawdown: a step-by-step guide</t>
  </si>
  <si>
    <t xml:space="preserve">how to contingency drawdown</t>
  </si>
  <si>
    <t xml:space="preserve">contingency drawdown steps, contingency drawdown process, contingency drawdown best practices</t>
  </si>
  <si>
    <t xml:space="preserve">Write "How to run a contingency drawdown: a step-by-step guide" for projectcontrolsinstitute.org (PCI AI - Project Controls Institute). Audience: risk analysts and project controls teams. Length 1,200-1,800 words, British English. Primary keyword "how to contingency drawdown". Work in naturally where they fit: contingency drawdown steps, contingency drawdown process, contingency drawdown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</si>
  <si>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AB-01063</t>
  </si>
  <si>
    <t xml:space="preserve">Contingency drawdown checklist: what good looks like</t>
  </si>
  <si>
    <t xml:space="preserve">contingency drawdown checklist</t>
  </si>
  <si>
    <t xml:space="preserve">contingency drawdown template, contingency drawdown review</t>
  </si>
  <si>
    <t xml:space="preserve">Write "Contingency drawdown checklist: what good looks like" for projectcontrolsinstitute.org (PCI AI - Project Controls Institute). Audience: risk analysts and project controls teams. Length 1,000-1,500 words, British English. Primary keyword "contingency drawdown checklist". Work in naturally where they fit: contingency drawdown template, contingency drawdown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</si>
  <si>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AB-01064</t>
  </si>
  <si>
    <t xml:space="preserve">Contingency drawdown KPIs: measuring whether it is working</t>
  </si>
  <si>
    <t xml:space="preserve">contingency drawdown kpis</t>
  </si>
  <si>
    <t xml:space="preserve">contingency drawdown metrics, measure contingency drawdown</t>
  </si>
  <si>
    <t xml:space="preserve">Write "Contingency drawdown KPIs: measuring whether it is working" for projectcontrolsinstitute.org (PCI AI - Project Controls Institute). Audience: risk analysts and project controls teams. Length 1,200-1,800 words, British English. Primary keyword "contingency drawdown kpis". Work in naturally where they fit: contingency drawdown metrics, measure contingency drawdown.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</si>
  <si>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AB-01065</t>
  </si>
  <si>
    <t xml:space="preserve">What is risk-adjusted forecast? Definition, examples and why it matters</t>
  </si>
  <si>
    <t xml:space="preserve">risk-adjusted forecast</t>
  </si>
  <si>
    <t xml:space="preserve">risk-adjusted forecast definition, risk-adjusted forecast meaning, risk-adjusted forecast in project management</t>
  </si>
  <si>
    <t xml:space="preserve">Write "What is risk-adjusted forecast? Definition, examples and why it matters" for projectcontrolsinstitute.org (PCI AI - Project Controls Institute). Audience: risk analysts and project controls teams. Length 800-1,200 words, British English. Primary keyword "risk-adjusted forecast". Work in naturally where they fit: risk-adjusted forecast definition, risk-adjusted forecast meaning, risk-adjusted forecast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</si>
  <si>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AB-01066</t>
  </si>
  <si>
    <t xml:space="preserve">Risk-adjusted forecast on construction projects: how it plays out on site</t>
  </si>
  <si>
    <t xml:space="preserve">risk-adjusted forecast construction</t>
  </si>
  <si>
    <t xml:space="preserve">risk-adjusted forecast on site, risk-adjusted forecast in projects</t>
  </si>
  <si>
    <t xml:space="preserve">Write "Risk-adjusted forecast on construction projects: how it plays out on site" for projectcontrolsinstitute.org (PCI AI - Project Controls Institute). Audience: risk analysts and project controls teams. Length 1,200-1,800 words, British English. Primary keyword "risk-adjusted forecast construction". Work in naturally where they fit: risk-adjusted forecast on site, risk-adjusted forecast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</si>
  <si>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AB-01067</t>
  </si>
  <si>
    <t xml:space="preserve">Common mistakes with risk-adjusted forecast (and how to avoid them)</t>
  </si>
  <si>
    <t xml:space="preserve">risk-adjusted forecast mistakes</t>
  </si>
  <si>
    <t xml:space="preserve">risk-adjusted forecast problems, risk-adjusted forecast misuse, risk-adjusted forecast pitfalls</t>
  </si>
  <si>
    <t xml:space="preserve">Write "Common mistakes with risk-adjusted forecast (and how to avoid them)" for projectcontrolsinstitute.org (PCI AI - Project Controls Institute). Audience: risk analysts and project controls teams. Length 1,200-1,800 words, British English. Primary keyword "risk-adjusted forecast mistakes". Work in naturally where they fit: risk-adjusted forecast problems, risk-adjusted forecast misuse, risk-adjusted forecast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</si>
  <si>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AB-01068</t>
  </si>
  <si>
    <t xml:space="preserve">What is schedule risk vs cost risk? Definition, examples and why it matters</t>
  </si>
  <si>
    <t xml:space="preserve">schedule risk vs cost</t>
  </si>
  <si>
    <t xml:space="preserve">schedule risk vs cost definition, schedule risk vs cost meaning, schedule risk vs cost in project management</t>
  </si>
  <si>
    <t xml:space="preserve">Write "What is schedule risk vs cost risk? Definition, examples and why it matters" for projectcontrolsinstitute.org (PCI AI - Project Controls Institute). Audience: risk analysts and project controls teams. Length 800-1,200 words, British English. Primary keyword "schedule risk vs cost". Work in naturally where they fit: schedule risk vs cost definition, schedule risk vs cost meaning, schedule risk vs cost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</si>
  <si>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AB-01069</t>
  </si>
  <si>
    <t xml:space="preserve">Schedule risk vs cost risk on construction projects: how it plays out on site</t>
  </si>
  <si>
    <t xml:space="preserve">schedule risk vs cost construction</t>
  </si>
  <si>
    <t xml:space="preserve">schedule risk vs cost on site, schedule risk vs cost in projects</t>
  </si>
  <si>
    <t xml:space="preserve">Write "Schedule risk vs cost risk on construction projects: how it plays out on site" for projectcontrolsinstitute.org (PCI AI - Project Controls Institute). Audience: risk analysts and project controls teams. Length 1,200-1,800 words, British English. Primary keyword "schedule risk vs cost construction". Work in naturally where they fit: schedule risk vs cost on site, schedule risk vs cost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</si>
  <si>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AB-01070</t>
  </si>
  <si>
    <t xml:space="preserve">Common mistakes with schedule risk vs cost risk (and how to avoid them)</t>
  </si>
  <si>
    <t xml:space="preserve">schedule risk vs cost mistakes</t>
  </si>
  <si>
    <t xml:space="preserve">schedule risk vs cost problems, schedule risk vs cost misuse, schedule risk vs cost pitfalls</t>
  </si>
  <si>
    <t xml:space="preserve">Write "Common mistakes with schedule risk vs cost risk (and how to avoid them)" for projectcontrolsinstitute.org (PCI AI - Project Controls Institute). Audience: risk analysts and project controls teams. Length 1,200-1,800 words, British English. Primary keyword "schedule risk vs cost mistakes". Work in naturally where they fit: schedule risk vs cost problems, schedule risk vs cost misuse, schedule risk vs cost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</si>
  <si>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AB-01071</t>
  </si>
  <si>
    <t xml:space="preserve">What is correlation in risk models? Definition, examples and why it matters</t>
  </si>
  <si>
    <t xml:space="preserve">correlation in risk models</t>
  </si>
  <si>
    <t xml:space="preserve">correlation in risk models definition, correlation in risk models meaning, correlation in risk models in project management</t>
  </si>
  <si>
    <t xml:space="preserve">Write "What is correlation in risk models? Definition, examples and why it matters" for projectcontrolsinstitute.org (PCI AI - Project Controls Institute). Audience: risk analysts and project controls teams. Length 800-1,200 words, British English. Primary keyword "correlation in risk models". Work in naturally where they fit: correlation in risk models definition, correlation in risk models meaning, correlation in risk models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</si>
  <si>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AB-01072</t>
  </si>
  <si>
    <t xml:space="preserve">Correlation in risk models on construction projects: how it plays out on site</t>
  </si>
  <si>
    <t xml:space="preserve">correlation in risk models construction</t>
  </si>
  <si>
    <t xml:space="preserve">correlation in risk models on site, correlation in risk models in projects</t>
  </si>
  <si>
    <t xml:space="preserve">Write "Correlation in risk models on construction projects: how it plays out on site" for projectcontrolsinstitute.org (PCI AI - Project Controls Institute). Audience: risk analysts and project controls teams. Length 1,200-1,800 words, British English. Primary keyword "correlation in risk models construction". Work in naturally where they fit: correlation in risk models on site, correlation in risk models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</si>
  <si>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AB-01073</t>
  </si>
  <si>
    <t xml:space="preserve">Common mistakes with correlation in risk models (and how to avoid them)</t>
  </si>
  <si>
    <t xml:space="preserve">correlation in risk models mistakes</t>
  </si>
  <si>
    <t xml:space="preserve">correlation in risk models problems, correlation in risk models misuse, correlation in risk models pitfalls</t>
  </si>
  <si>
    <t xml:space="preserve">Write "Common mistakes with correlation in risk models (and how to avoid them)" for projectcontrolsinstitute.org (PCI AI - Project Controls Institute). Audience: risk analysts and project controls teams. Length 1,200-1,800 words, British English. Primary keyword "correlation in risk models mistakes". Work in naturally where they fit: correlation in risk models problems, correlation in risk models misuse, correlation in risk models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</si>
  <si>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AB-01074</t>
  </si>
  <si>
    <t xml:space="preserve">What is systemic vs project-specific risk? Definition, examples and why it matters</t>
  </si>
  <si>
    <t xml:space="preserve">systemic vs project-specific risk</t>
  </si>
  <si>
    <t xml:space="preserve">systemic vs project-specific risk definition, systemic vs project-specific risk meaning, systemic vs project-specific risk in project management</t>
  </si>
  <si>
    <t xml:space="preserve">Write "What is systemic vs project-specific risk? Definition, examples and why it matters" for projectcontrolsinstitute.org (PCI AI - Project Controls Institute). Audience: risk analysts and project controls teams. Length 800-1,200 words, British English. Primary keyword "systemic vs project-specific risk". Work in naturally where they fit: systemic vs project-specific risk definition, systemic vs project-specific risk meaning, systemic vs project-specific risk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</si>
  <si>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AB-01075</t>
  </si>
  <si>
    <t xml:space="preserve">Systemic vs project-specific risk on construction projects: how it plays out on site</t>
  </si>
  <si>
    <t xml:space="preserve">systemic vs project-specific risk construction</t>
  </si>
  <si>
    <t xml:space="preserve">systemic vs project-specific risk on site, systemic vs project-specific risk in projects</t>
  </si>
  <si>
    <t xml:space="preserve">Write "Systemic vs project-specific risk on construction projects: how it plays out on site" for projectcontrolsinstitute.org (PCI AI - Project Controls Institute). Audience: risk analysts and project controls teams. Length 1,200-1,800 words, British English. Primary keyword "systemic vs project-specific risk construction". Work in naturally where they fit: systemic vs project-specific risk on site, systemic vs project-specific risk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</si>
  <si>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AB-01076</t>
  </si>
  <si>
    <t xml:space="preserve">Common mistakes with systemic vs project-specific risk (and how to avoid them)</t>
  </si>
  <si>
    <t xml:space="preserve">systemic vs project-specific risk mistakes</t>
  </si>
  <si>
    <t xml:space="preserve">systemic vs project-specific risk problems, systemic vs project-specific risk misuse, systemic vs project-specific risk pitfalls</t>
  </si>
  <si>
    <t xml:space="preserve">Write "Common mistakes with systemic vs project-specific risk (and how to avoid them)" for projectcontrolsinstitute.org (PCI AI - Project Controls Institute). Audience: risk analysts and project controls teams. Length 1,200-1,800 words, British English. Primary keyword "systemic vs project-specific risk mistakes". Work in naturally where they fit: systemic vs project-specific risk problems, systemic vs project-specific risk misuse, systemic vs project-specific risk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</si>
  <si>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AB-01077</t>
  </si>
  <si>
    <t xml:space="preserve">What are risk workshops? Definition, examples and why they matter</t>
  </si>
  <si>
    <t xml:space="preserve">risk workshops</t>
  </si>
  <si>
    <t xml:space="preserve">risk workshops definition, risk workshops meaning, risk workshops in project management</t>
  </si>
  <si>
    <t xml:space="preserve">Write "What are risk workshops? Definition, examples and why they matter" for projectcontrolsinstitute.org (PCI AI - Project Controls Institute). Audience: risk analysts and project controls teams. Length 800-1,200 words, British English. Primary keyword "risk workshops". Work in naturally where they fit: risk workshops definition, risk workshops meaning, risk workshops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</si>
  <si>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AB-01078</t>
  </si>
  <si>
    <t xml:space="preserve">How to run risk workshops: a step-by-step guide</t>
  </si>
  <si>
    <t xml:space="preserve">how to risk workshops</t>
  </si>
  <si>
    <t xml:space="preserve">risk workshops steps, risk workshops process, risk workshops best practices</t>
  </si>
  <si>
    <t xml:space="preserve">Write "How to run risk workshops: a step-by-step guide" for projectcontrolsinstitute.org (PCI AI - Project Controls Institute). Audience: risk analysts and project controls teams. Length 1,200-1,800 words, British English. Primary keyword "how to risk workshops". Work in naturally where they fit: risk workshops steps, risk workshops process, risk workshops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</si>
  <si>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AB-01079</t>
  </si>
  <si>
    <t xml:space="preserve">Risk workshops checklist: what good looks like</t>
  </si>
  <si>
    <t xml:space="preserve">risk workshops checklist</t>
  </si>
  <si>
    <t xml:space="preserve">risk workshops template, risk workshops review</t>
  </si>
  <si>
    <t xml:space="preserve">Write "Risk workshops checklist: what good looks like" for projectcontrolsinstitute.org (PCI AI - Project Controls Institute). Audience: risk analysts and project controls teams. Length 1,000-1,500 words, British English. Primary keyword "risk workshops checklist". Work in naturally where they fit: risk workshops template, risk workshops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</si>
  <si>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AB-01080</t>
  </si>
  <si>
    <t xml:space="preserve">Risk workshops KPIs: measuring whether it is working</t>
  </si>
  <si>
    <t xml:space="preserve">risk workshops kpis</t>
  </si>
  <si>
    <t xml:space="preserve">risk workshops metrics, measure risk workshops</t>
  </si>
  <si>
    <t xml:space="preserve">Write "Risk workshops KPIs: measuring whether it is working" for projectcontrolsinstitute.org (PCI AI - Project Controls Institute). Audience: risk analysts and project controls teams. Length 1,200-1,800 words, British English. Primary keyword "risk workshops kpis". Work in naturally where they fit: risk workshops metrics, measure risk workshops.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</si>
  <si>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AB-01081</t>
  </si>
  <si>
    <t xml:space="preserve">What is pre-mortem analysis? Definition, examples and why it matters</t>
  </si>
  <si>
    <t xml:space="preserve">pre-mortem analysis</t>
  </si>
  <si>
    <t xml:space="preserve">pre-mortem analysis definition, pre-mortem analysis meaning, pre-mortem analysis in project management</t>
  </si>
  <si>
    <t xml:space="preserve">Write "What is pre-mortem analysis? Definition, examples and why it matters" for projectcontrolsinstitute.org (PCI AI - Project Controls Institute). Audience: risk analysts and project controls teams. Length 800-1,200 words, British English. Primary keyword "pre-mortem analysis". Work in naturally where they fit: pre-mortem analysis definition, pre-mortem analysis meaning, pre-mortem analysis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</si>
  <si>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AB-01082</t>
  </si>
  <si>
    <t xml:space="preserve">How to run a pre-mortem analysis: a step-by-step guide</t>
  </si>
  <si>
    <t xml:space="preserve">how to pre-mortem analysis</t>
  </si>
  <si>
    <t xml:space="preserve">pre-mortem analysis steps, pre-mortem analysis process, pre-mortem analysis best practices</t>
  </si>
  <si>
    <t xml:space="preserve">Write "How to run a pre-mortem analysis: a step-by-step guide" for projectcontrolsinstitute.org (PCI AI - Project Controls Institute). Audience: risk analysts and project controls teams. Length 1,200-1,800 words, British English. Primary keyword "how to pre-mortem analysis". Work in naturally where they fit: pre-mortem analysis steps, pre-mortem analysis process, pre-mortem analysis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</si>
  <si>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AB-01083</t>
  </si>
  <si>
    <t xml:space="preserve">Pre-mortem analysis checklist: what good looks like</t>
  </si>
  <si>
    <t xml:space="preserve">pre-mortem analysis checklist</t>
  </si>
  <si>
    <t xml:space="preserve">pre-mortem analysis template, pre-mortem analysis review</t>
  </si>
  <si>
    <t xml:space="preserve">Write "Pre-mortem analysis checklist: what good looks like" for projectcontrolsinstitute.org (PCI AI - Project Controls Institute). Audience: risk analysts and project controls teams. Length 1,000-1,500 words, British English. Primary keyword "pre-mortem analysis checklist". Work in naturally where they fit: pre-mortem analysis template, pre-mortem analysis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</si>
  <si>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AB-01084</t>
  </si>
  <si>
    <t xml:space="preserve">Pre-mortem analysis KPIs: measuring whether it is working</t>
  </si>
  <si>
    <t xml:space="preserve">pre-mortem analysis kpis</t>
  </si>
  <si>
    <t xml:space="preserve">pre-mortem analysis metrics, measure pre-mortem analysis</t>
  </si>
  <si>
    <t xml:space="preserve">Write "Pre-mortem analysis KPIs: measuring whether it is working" for projectcontrolsinstitute.org (PCI AI - Project Controls Institute). Audience: risk analysts and project controls teams. Length 1,200-1,800 words, British English. Primary keyword "pre-mortem analysis kpis". Work in naturally where they fit: pre-mortem analysis metrics, measure pre-mortem analysis.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</si>
  <si>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AB-01085</t>
  </si>
  <si>
    <t xml:space="preserve">What is risk owner? Definition, examples and why it matters</t>
  </si>
  <si>
    <t xml:space="preserve">risk owner</t>
  </si>
  <si>
    <t xml:space="preserve">risk owner definition, risk owner meaning, risk owner in project management</t>
  </si>
  <si>
    <t xml:space="preserve">Write "What is risk owner? Definition, examples and why it matters" for projectcontrolsinstitute.org (PCI AI - Project Controls Institute). Audience: risk analysts and project controls teams. Length 800-1,200 words, British English. Primary keyword "risk owner". Work in naturally where they fit: risk owner definition, risk owner meaning, risk owner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</si>
  <si>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AB-01086</t>
  </si>
  <si>
    <t xml:space="preserve">Risk owner on construction projects: how it plays out on site</t>
  </si>
  <si>
    <t xml:space="preserve">risk owner construction</t>
  </si>
  <si>
    <t xml:space="preserve">risk owner on site, risk owner in projects</t>
  </si>
  <si>
    <t xml:space="preserve">Write "Risk owner on construction projects: how it plays out on site" for projectcontrolsinstitute.org (PCI AI - Project Controls Institute). Audience: risk analysts and project controls teams. Length 1,200-1,800 words, British English. Primary keyword "risk owner construction". Work in naturally where they fit: risk owner on site, risk owner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</si>
  <si>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AB-01087</t>
  </si>
  <si>
    <t xml:space="preserve">Common mistakes with risk owner (and how to avoid them)</t>
  </si>
  <si>
    <t xml:space="preserve">risk owner mistakes</t>
  </si>
  <si>
    <t xml:space="preserve">risk owner problems, risk owner misuse, risk owner pitfalls</t>
  </si>
  <si>
    <t xml:space="preserve">Write "Common mistakes with risk owner (and how to avoid them)" for projectcontrolsinstitute.org (PCI AI - Project Controls Institute). Audience: risk analysts and project controls teams. Length 1,200-1,800 words, British English. Primary keyword "risk owner mistakes". Work in naturally where they fit: risk owner problems, risk owner misuse, risk owner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</si>
  <si>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AB-01088</t>
  </si>
  <si>
    <t xml:space="preserve">What is secondary and residual risk? Definition, examples and why it matters</t>
  </si>
  <si>
    <t xml:space="preserve">secondary and residual risk</t>
  </si>
  <si>
    <t xml:space="preserve">secondary and residual risk definition, secondary and residual risk meaning, secondary and residual risk in project management</t>
  </si>
  <si>
    <t xml:space="preserve">Write "What is secondary and residual risk? Definition, examples and why it matters" for projectcontrolsinstitute.org (PCI AI - Project Controls Institute). Audience: risk analysts and project controls teams. Length 800-1,200 words, British English. Primary keyword "secondary and residual risk". Work in naturally where they fit: secondary and residual risk definition, secondary and residual risk meaning, secondary and residual risk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</si>
  <si>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AB-01089</t>
  </si>
  <si>
    <t xml:space="preserve">Secondary and residual risk on construction projects: how it plays out on site</t>
  </si>
  <si>
    <t xml:space="preserve">secondary and residual risk construction</t>
  </si>
  <si>
    <t xml:space="preserve">secondary and residual risk on site, secondary and residual risk in projects</t>
  </si>
  <si>
    <t xml:space="preserve">Write "Secondary and residual risk on construction projects: how it plays out on site" for projectcontrolsinstitute.org (PCI AI - Project Controls Institute). Audience: risk analysts and project controls teams. Length 1,200-1,800 words, British English. Primary keyword "secondary and residual risk construction". Work in naturally where they fit: secondary and residual risk on site, secondary and residual risk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</si>
  <si>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AB-01090</t>
  </si>
  <si>
    <t xml:space="preserve">Common mistakes with secondary and residual risk (and how to avoid them)</t>
  </si>
  <si>
    <t xml:space="preserve">secondary and residual risk mistakes</t>
  </si>
  <si>
    <t xml:space="preserve">secondary and residual risk problems, secondary and residual risk misuse, secondary and residual risk pitfalls</t>
  </si>
  <si>
    <t xml:space="preserve">Write "Common mistakes with secondary and residual risk (and how to avoid them)" for projectcontrolsinstitute.org (PCI AI - Project Controls Institute). Audience: risk analysts and project controls teams. Length 1,200-1,800 words, British English. Primary keyword "secondary and residual risk mistakes". Work in naturally where they fit: secondary and residual risk problems, secondary and residual risk misuse, secondary and residual risk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</si>
  <si>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AB-01091</t>
  </si>
  <si>
    <t xml:space="preserve">What is opportunity management? Definition, examples and why it matters</t>
  </si>
  <si>
    <t xml:space="preserve">opportunity management</t>
  </si>
  <si>
    <t xml:space="preserve">opportunity management definition, opportunity management meaning, opportunity management in project management</t>
  </si>
  <si>
    <t xml:space="preserve">Write "What is opportunity management? Definition, examples and why it matters" for projectcontrolsinstitute.org (PCI AI - Project Controls Institute). Audience: risk analysts and project controls teams. Length 800-1,200 words, British English. Primary keyword "opportunity management". Work in naturally where they fit: opportunity management definition, opportunity management meaning, opportunity management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</si>
  <si>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AB-01092</t>
  </si>
  <si>
    <t xml:space="preserve">How to do opportunity management: a step-by-step guide</t>
  </si>
  <si>
    <t xml:space="preserve">how to opportunity management</t>
  </si>
  <si>
    <t xml:space="preserve">opportunity management steps, opportunity management process, opportunity management best practices</t>
  </si>
  <si>
    <t xml:space="preserve">Write "How to do opportunity management: a step-by-step guide" for projectcontrolsinstitute.org (PCI AI - Project Controls Institute). Audience: risk analysts and project controls teams. Length 1,200-1,800 words, British English. Primary keyword "how to opportunity management". Work in naturally where they fit: opportunity management steps, opportunity management process, opportunity management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</si>
  <si>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AB-01093</t>
  </si>
  <si>
    <t xml:space="preserve">Opportunity management checklist: what good looks like</t>
  </si>
  <si>
    <t xml:space="preserve">opportunity management checklist</t>
  </si>
  <si>
    <t xml:space="preserve">opportunity management template, opportunity management review</t>
  </si>
  <si>
    <t xml:space="preserve">Write "Opportunity management checklist: what good looks like" for projectcontrolsinstitute.org (PCI AI - Project Controls Institute). Audience: risk analysts and project controls teams. Length 1,000-1,500 words, British English. Primary keyword "opportunity management checklist". Work in naturally where they fit: opportunity management template, opportunity management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</si>
  <si>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AB-01094</t>
  </si>
  <si>
    <t xml:space="preserve">Opportunity management KPIs: measuring whether it is working</t>
  </si>
  <si>
    <t xml:space="preserve">opportunity management kpis</t>
  </si>
  <si>
    <t xml:space="preserve">opportunity management metrics, measure opportunity management</t>
  </si>
  <si>
    <t xml:space="preserve">Write "Opportunity management KPIs: measuring whether it is working" for projectcontrolsinstitute.org (PCI AI - Project Controls Institute). Audience: risk analysts and project controls teams. Length 1,200-1,800 words, British English. Primary keyword "opportunity management kpis". Work in naturally where they fit: opportunity management metrics, measure opportunity management.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</si>
  <si>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AB-01095</t>
  </si>
  <si>
    <t xml:space="preserve">What are black swan events on projects? Definition, examples and why they matter</t>
  </si>
  <si>
    <t xml:space="preserve">black swan events on projects</t>
  </si>
  <si>
    <t xml:space="preserve">black swan events on projects definition, black swan events on projects meaning, black swan events on projects in project management</t>
  </si>
  <si>
    <t xml:space="preserve">Write "What are black swan events on projects? Definition, examples and why they matter" for projectcontrolsinstitute.org (PCI AI - Project Controls Institute). Audience: risk analysts and project controls teams. Length 800-1,200 words, British English. Primary keyword "black swan events on projects". Work in naturally where they fit: black swan events on projects definition, black swan events on projects meaning, black swan events on projects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</si>
  <si>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AB-01096</t>
  </si>
  <si>
    <t xml:space="preserve">Black swan events on construction projects: how it plays out on site</t>
  </si>
  <si>
    <t xml:space="preserve">black swan events on projects construction</t>
  </si>
  <si>
    <t xml:space="preserve">black swan events on projects on site, black swan events on projects in projects</t>
  </si>
  <si>
    <t xml:space="preserve">Write "Black swan events on construction projects: how it plays out on site" for projectcontrolsinstitute.org (PCI AI - Project Controls Institute). Audience: risk analysts and project controls teams. Length 1,200-1,800 words, British English. Primary keyword "black swan events on projects construction". Work in naturally where they fit: black swan events on projects on site, black swan events on projects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</si>
  <si>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AB-01097</t>
  </si>
  <si>
    <t xml:space="preserve">Common mistakes with black swan events on projects (and how to avoid them)</t>
  </si>
  <si>
    <t xml:space="preserve">black swan events on projects mistakes</t>
  </si>
  <si>
    <t xml:space="preserve">black swan events on projects problems, black swan events on projects misuse, black swan events on projects pitfalls</t>
  </si>
  <si>
    <t xml:space="preserve">Write "Common mistakes with black swan events on projects (and how to avoid them)" for projectcontrolsinstitute.org (PCI AI - Project Controls Institute). Audience: risk analysts and project controls teams. Length 1,200-1,800 words, British English. Primary keyword "black swan events on projects mistakes". Work in naturally where they fit: black swan events on projects problems, black swan events on projects misuse, black swan events on projects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</si>
  <si>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AB-01098</t>
  </si>
  <si>
    <t xml:space="preserve">What is reference class forecasting? Definition, examples and why it matters</t>
  </si>
  <si>
    <t xml:space="preserve">reference class forecasting</t>
  </si>
  <si>
    <t xml:space="preserve">reference class forecasting definition, reference class forecasting meaning, reference class forecasting in project management</t>
  </si>
  <si>
    <t xml:space="preserve">Write "What is reference class forecasting? Definition, examples and why it matters" for projectcontrolsinstitute.org (PCI AI - Project Controls Institute). Audience: risk analysts and project controls teams. Length 800-1,200 words, British English. Primary keyword "reference class forecasting". Work in naturally where they fit: reference class forecasting definition, reference class forecasting meaning, reference class forecasting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</si>
  <si>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AB-01099</t>
  </si>
  <si>
    <t xml:space="preserve">How to do reference class forecasting: a step-by-step guide</t>
  </si>
  <si>
    <t xml:space="preserve">how to reference class forecasting</t>
  </si>
  <si>
    <t xml:space="preserve">reference class forecasting steps, reference class forecasting process, reference class forecasting best practices</t>
  </si>
  <si>
    <t xml:space="preserve">Write "How to do reference class forecasting: a step-by-step guide" for projectcontrolsinstitute.org (PCI AI - Project Controls Institute). Audience: risk analysts and project controls teams. Length 1,200-1,800 words, British English. Primary keyword "how to reference class forecasting". Work in naturally where they fit: reference class forecasting steps, reference class forecasting process, reference class forecasting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</si>
  <si>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AB-01100</t>
  </si>
  <si>
    <t xml:space="preserve">Reference class forecasting checklist: what good looks like</t>
  </si>
  <si>
    <t xml:space="preserve">reference class forecasting checklist</t>
  </si>
  <si>
    <t xml:space="preserve">reference class forecasting template, reference class forecasting review</t>
  </si>
  <si>
    <t xml:space="preserve">Write "Reference class forecasting checklist: what good looks like" for projectcontrolsinstitute.org (PCI AI - Project Controls Institute). Audience: risk analysts and project controls teams. Length 1,000-1,500 words, British English. Primary keyword "reference class forecasting checklist". Work in naturally where they fit: reference class forecasting template, reference class forecasting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</si>
  <si>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AB-01101</t>
  </si>
  <si>
    <t xml:space="preserve">Reference class forecasting KPIs: measuring whether it is working</t>
  </si>
  <si>
    <t xml:space="preserve">reference class forecasting kpis</t>
  </si>
  <si>
    <t xml:space="preserve">reference class forecasting metrics, measure reference class forecasting</t>
  </si>
  <si>
    <t xml:space="preserve">Write "Reference class forecasting KPIs: measuring whether it is working" for projectcontrolsinstitute.org (PCI AI - Project Controls Institute). Audience: risk analysts and project controls teams. Length 1,200-1,800 words, British English. Primary keyword "reference class forecasting kpis". Work in naturally where they fit: reference class forecasting metrics, measure reference class forecasting.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</si>
  <si>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AB-01102</t>
  </si>
  <si>
    <t xml:space="preserve">What is optimism bias? Definition, examples and why it matters</t>
  </si>
  <si>
    <t xml:space="preserve">optimism bias</t>
  </si>
  <si>
    <t xml:space="preserve">optimism bias definition, optimism bias meaning, optimism bias in project management</t>
  </si>
  <si>
    <t xml:space="preserve">Write "What is optimism bias? Definition, examples and why it matters" for projectcontrolsinstitute.org (PCI AI - Project Controls Institute). Audience: risk analysts and project controls teams. Length 800-1,200 words, British English. Primary keyword "optimism bias". Work in naturally where they fit: optimism bias definition, optimism bias meaning, optimism bias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</si>
  <si>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AB-01103</t>
  </si>
  <si>
    <t xml:space="preserve">Optimism bias on construction projects: how it plays out on site</t>
  </si>
  <si>
    <t xml:space="preserve">optimism bias construction</t>
  </si>
  <si>
    <t xml:space="preserve">optimism bias on site, optimism bias in projects</t>
  </si>
  <si>
    <t xml:space="preserve">Write "Optimism bias on construction projects: how it plays out on site" for projectcontrolsinstitute.org (PCI AI - Project Controls Institute). Audience: risk analysts and project controls teams. Length 1,200-1,800 words, British English. Primary keyword "optimism bias construction". Work in naturally where they fit: optimism bias on site, optimism bias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</si>
  <si>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AB-01104</t>
  </si>
  <si>
    <t xml:space="preserve">Common mistakes with optimism bias (and how to avoid them)</t>
  </si>
  <si>
    <t xml:space="preserve">optimism bias mistakes</t>
  </si>
  <si>
    <t xml:space="preserve">optimism bias problems, optimism bias misuse, optimism bias pitfalls</t>
  </si>
  <si>
    <t xml:space="preserve">Write "Common mistakes with optimism bias (and how to avoid them)" for projectcontrolsinstitute.org (PCI AI - Project Controls Institute). Audience: risk analysts and project controls teams. Length 1,200-1,800 words, British English. Primary keyword "optimism bias mistakes". Work in naturally where they fit: optimism bias problems, optimism bias misuse, optimism bias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</si>
  <si>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AB-01105</t>
  </si>
  <si>
    <t xml:space="preserve">What is risk normalisation? Definition, examples and why it matters</t>
  </si>
  <si>
    <t xml:space="preserve">risk normalisation</t>
  </si>
  <si>
    <t xml:space="preserve">risk normalisation definition, risk normalisation meaning, risk normalisation in project management</t>
  </si>
  <si>
    <t xml:space="preserve">Write "What is risk normalisation? Definition, examples and why it matters" for projectcontrolsinstitute.org (PCI AI - Project Controls Institute). Audience: risk analysts and project controls teams. Length 800-1,200 words, British English. Primary keyword "risk normalisation". Work in naturally where they fit: risk normalisation definition, risk normalisation meaning, risk normalisation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</si>
  <si>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AB-01106</t>
  </si>
  <si>
    <t xml:space="preserve">Risk normalisation on construction projects: how it plays out on site</t>
  </si>
  <si>
    <t xml:space="preserve">risk normalisation construction</t>
  </si>
  <si>
    <t xml:space="preserve">risk normalisation on site, risk normalisation in projects</t>
  </si>
  <si>
    <t xml:space="preserve">Write "Risk normalisation on construction projects: how it plays out on site" for projectcontrolsinstitute.org (PCI AI - Project Controls Institute). Audience: risk analysts and project controls teams. Length 1,200-1,800 words, British English. Primary keyword "risk normalisation construction". Work in naturally where they fit: risk normalisation on site, risk normalisation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</si>
  <si>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AB-01107</t>
  </si>
  <si>
    <t xml:space="preserve">Common mistakes with risk normalisation (and how to avoid them)</t>
  </si>
  <si>
    <t xml:space="preserve">risk normalisation mistakes</t>
  </si>
  <si>
    <t xml:space="preserve">risk normalisation problems, risk normalisation misuse, risk normalisation pitfalls</t>
  </si>
  <si>
    <t xml:space="preserve">Write "Common mistakes with risk normalisation (and how to avoid them)" for projectcontrolsinstitute.org (PCI AI - Project Controls Institute). Audience: risk analysts and project controls teams. Length 1,200-1,800 words, British English. Primary keyword "risk normalisation mistakes". Work in naturally where they fit: risk normalisation problems, risk normalisation misuse, risk normalisation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</si>
  <si>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AB-01108</t>
  </si>
  <si>
    <t xml:space="preserve">What is contract administration? Definition, examples and why it matters</t>
  </si>
  <si>
    <t xml:space="preserve">contract administration</t>
  </si>
  <si>
    <t xml:space="preserve">contract administration definition, contract administration meaning, contract administration in project management</t>
  </si>
  <si>
    <t xml:space="preserve">Write "What is contract administration? Definition, examples and why it matters" for projectcontrolsinstitute.org (PCI AI - Project Controls Institute). Audience: commercial teams, QSs and claims specialists. Length 800-1,200 words, British English. Primary keyword "contract administration". Work in naturally where they fit: contract administration definition, contract administration meaning, contract administration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</si>
  <si>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AB-01109</t>
  </si>
  <si>
    <t xml:space="preserve">How to run a contract administration: a step-by-step guide</t>
  </si>
  <si>
    <t xml:space="preserve">how to contract administration</t>
  </si>
  <si>
    <t xml:space="preserve">contract administration steps, contract administration process, contract administration best practices</t>
  </si>
  <si>
    <t xml:space="preserve">Write "How to run a contract administration: a step-by-step guide" for projectcontrolsinstitute.org (PCI AI - Project Controls Institute). Audience: commercial teams, QSs and claims specialists. Length 1,200-1,800 words, British English. Primary keyword "how to contract administration". Work in naturally where they fit: contract administration steps, contract administration process, contract administration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</si>
  <si>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AB-01110</t>
  </si>
  <si>
    <t xml:space="preserve">Contract administration checklist: what good looks like</t>
  </si>
  <si>
    <t xml:space="preserve">contract administration checklist</t>
  </si>
  <si>
    <t xml:space="preserve">contract administration template, contract administration review</t>
  </si>
  <si>
    <t xml:space="preserve">Write "Contract administration checklist: what good looks like" for projectcontrolsinstitute.org (PCI AI - Project Controls Institute). Audience: commercial teams, QSs and claims specialists. Length 1,000-1,500 words, British English. Primary keyword "contract administration checklist". Work in naturally where they fit: contract administration template, contract administration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</si>
  <si>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AB-01111</t>
  </si>
  <si>
    <t xml:space="preserve">Contract administration KPIs: measuring whether it is working</t>
  </si>
  <si>
    <t xml:space="preserve">contract administration kpis</t>
  </si>
  <si>
    <t xml:space="preserve">contract administration metrics, measure contract administration</t>
  </si>
  <si>
    <t xml:space="preserve">Write "Contract administration KPIs: measuring whether it is working" for projectcontrolsinstitute.org (PCI AI - Project Controls Institute). Audience: commercial teams, QSs and claims specialists. Length 1,200-1,800 words, British English. Primary keyword "contract administration kpis". Work in naturally where they fit: contract administration metrics, measure contract administration.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</si>
  <si>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AB-01112</t>
  </si>
  <si>
    <t xml:space="preserve">What are NEC4 compensation events? Definition, examples and why they matter</t>
  </si>
  <si>
    <t xml:space="preserve">nec4 compensation events</t>
  </si>
  <si>
    <t xml:space="preserve">nec4 compensation events definition, nec4 compensation events meaning, nec4 compensation events in project management</t>
  </si>
  <si>
    <t xml:space="preserve">Write "What are NEC4 compensation events? Definition, examples and why they matter" for projectcontrolsinstitute.org (PCI AI - Project Controls Institute). Audience: commercial teams, QSs and claims specialists. Length 800-1,200 words, British English. Primary keyword "nec4 compensation events". Work in naturally where they fit: nec4 compensation events definition, nec4 compensation events meaning, nec4 compensation events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</si>
  <si>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AB-01113</t>
  </si>
  <si>
    <t xml:space="preserve">NEC4 compensation events on construction projects: how it plays out on site</t>
  </si>
  <si>
    <t xml:space="preserve">nec4 compensation events construction</t>
  </si>
  <si>
    <t xml:space="preserve">nec4 compensation events on site, nec4 compensation events in projects</t>
  </si>
  <si>
    <t xml:space="preserve">Write "NEC4 compensation events on construction projects: how it plays out on site" for projectcontrolsinstitute.org (PCI AI - Project Controls Institute). Audience: commercial teams, QSs and claims specialists. Length 1,200-1,800 words, British English. Primary keyword "nec4 compensation events construction". Work in naturally where they fit: nec4 compensation events on site, nec4 compensation events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</si>
  <si>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AB-01114</t>
  </si>
  <si>
    <t xml:space="preserve">Common mistakes with NEC4 compensation events (and how to avoid them)</t>
  </si>
  <si>
    <t xml:space="preserve">nec4 compensation events mistakes</t>
  </si>
  <si>
    <t xml:space="preserve">nec4 compensation events problems, nec4 compensation events misuse, nec4 compensation events pitfalls</t>
  </si>
  <si>
    <t xml:space="preserve">Write "Common mistakes with NEC4 compensation events (and how to avoid them)" for projectcontrolsinstitute.org (PCI AI - Project Controls Institute). Audience: commercial teams, QSs and claims specialists. Length 1,200-1,800 words, British English. Primary keyword "nec4 compensation events mistakes". Work in naturally where they fit: nec4 compensation events problems, nec4 compensation events misuse, nec4 compensation events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</si>
  <si>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AB-01115</t>
  </si>
  <si>
    <t xml:space="preserve">What are NEC4 early warnings? Definition, examples and why they matter</t>
  </si>
  <si>
    <t xml:space="preserve">nec4 early warnings</t>
  </si>
  <si>
    <t xml:space="preserve">nec4 early warnings definition, nec4 early warnings meaning, nec4 early warnings in project management</t>
  </si>
  <si>
    <t xml:space="preserve">Write "What are NEC4 early warnings? Definition, examples and why they matter" for projectcontrolsinstitute.org (PCI AI - Project Controls Institute). Audience: commercial teams, QSs and claims specialists. Length 800-1,200 words, British English. Primary keyword "nec4 early warnings". Work in naturally where they fit: nec4 early warnings definition, nec4 early warnings meaning, nec4 early warnings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</si>
  <si>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AB-01116</t>
  </si>
  <si>
    <t xml:space="preserve">NEC4 early warnings on construction projects: how it plays out on site</t>
  </si>
  <si>
    <t xml:space="preserve">nec4 early warnings construction</t>
  </si>
  <si>
    <t xml:space="preserve">nec4 early warnings on site, nec4 early warnings in projects</t>
  </si>
  <si>
    <t xml:space="preserve">Write "NEC4 early warnings on construction projects: how it plays out on site" for projectcontrolsinstitute.org (PCI AI - Project Controls Institute). Audience: commercial teams, QSs and claims specialists. Length 1,200-1,800 words, British English. Primary keyword "nec4 early warnings construction". Work in naturally where they fit: nec4 early warnings on site, nec4 early warnings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</si>
  <si>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AB-01117</t>
  </si>
  <si>
    <t xml:space="preserve">Common mistakes with NEC4 early warnings (and how to avoid them)</t>
  </si>
  <si>
    <t xml:space="preserve">nec4 early warnings mistakes</t>
  </si>
  <si>
    <t xml:space="preserve">nec4 early warnings problems, nec4 early warnings misuse, nec4 early warnings pitfalls</t>
  </si>
  <si>
    <t xml:space="preserve">Write "Common mistakes with NEC4 early warnings (and how to avoid them)" for projectcontrolsinstitute.org (PCI AI - Project Controls Institute). Audience: commercial teams, QSs and claims specialists. Length 1,200-1,800 words, British English. Primary keyword "nec4 early warnings mistakes". Work in naturally where they fit: nec4 early warnings problems, nec4 early warnings misuse, nec4 early warnings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</si>
  <si>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AB-01118</t>
  </si>
  <si>
    <t xml:space="preserve">What are NEC4 main options (A to F)? Definition, examples and why they matter</t>
  </si>
  <si>
    <t xml:space="preserve">nec4 main options</t>
  </si>
  <si>
    <t xml:space="preserve">nec4 main options definition, nec4 main options meaning, nec4 main options in project management</t>
  </si>
  <si>
    <t xml:space="preserve">Write "What are NEC4 main options (A to F)? Definition, examples and why they matter" for projectcontrolsinstitute.org (PCI AI - Project Controls Institute). Audience: commercial teams, QSs and claims specialists. Length 800-1,200 words, British English. Primary keyword "nec4 main options". Work in naturally where they fit: nec4 main options definition, nec4 main options meaning, nec4 main options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</si>
  <si>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AB-01119</t>
  </si>
  <si>
    <t xml:space="preserve">NEC4 main options (A to F) on construction projects: how it plays out on site</t>
  </si>
  <si>
    <t xml:space="preserve">nec4 main options construction</t>
  </si>
  <si>
    <t xml:space="preserve">nec4 main options on site, nec4 main options in projects</t>
  </si>
  <si>
    <t xml:space="preserve">Write "NEC4 main options (A to F) on construction projects: how it plays out on site" for projectcontrolsinstitute.org (PCI AI - Project Controls Institute). Audience: commercial teams, QSs and claims specialists. Length 1,200-1,800 words, British English. Primary keyword "nec4 main options construction". Work in naturally where they fit: nec4 main options on site, nec4 main options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</si>
  <si>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AB-01120</t>
  </si>
  <si>
    <t xml:space="preserve">Common mistakes with NEC4 main options (A to F) (and how to avoid them)</t>
  </si>
  <si>
    <t xml:space="preserve">nec4 main options mistakes</t>
  </si>
  <si>
    <t xml:space="preserve">nec4 main options problems, nec4 main options misuse, nec4 main options pitfalls</t>
  </si>
  <si>
    <t xml:space="preserve">Write "Common mistakes with NEC4 main options (A to F) (and how to avoid them)" for projectcontrolsinstitute.org (PCI AI - Project Controls Institute). Audience: commercial teams, QSs and claims specialists. Length 1,200-1,800 words, British English. Primary keyword "nec4 main options mistakes". Work in naturally where they fit: nec4 main options problems, nec4 main options misuse, nec4 main options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</si>
  <si>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AB-01121</t>
  </si>
  <si>
    <t xml:space="preserve">What is FIDIC claims procedure? Definition, examples and why it matters</t>
  </si>
  <si>
    <t xml:space="preserve">fidic claims procedure</t>
  </si>
  <si>
    <t xml:space="preserve">fidic claims procedure definition, fidic claims procedure meaning, fidic claims procedure in project management</t>
  </si>
  <si>
    <t xml:space="preserve">Write "What is FIDIC claims procedure? Definition, examples and why it matters" for projectcontrolsinstitute.org (PCI AI - Project Controls Institute). Audience: commercial teams, QSs and claims specialists. Length 800-1,200 words, British English. Primary keyword "fidic claims procedure". Work in naturally where they fit: fidic claims procedure definition, fidic claims procedure meaning, fidic claims procedure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</si>
  <si>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AB-01122</t>
  </si>
  <si>
    <t xml:space="preserve">How to run an FIDIC claims procedure: a step-by-step guide</t>
  </si>
  <si>
    <t xml:space="preserve">how to fidic claims procedure</t>
  </si>
  <si>
    <t xml:space="preserve">fidic claims procedure steps, fidic claims procedure process, fidic claims procedure best practices</t>
  </si>
  <si>
    <t xml:space="preserve">Write "How to run an FIDIC claims procedure: a step-by-step guide" for projectcontrolsinstitute.org (PCI AI - Project Controls Institute). Audience: commercial teams, QSs and claims specialists. Length 1,200-1,800 words, British English. Primary keyword "how to fidic claims procedure". Work in naturally where they fit: fidic claims procedure steps, fidic claims procedure process, fidic claims procedure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</si>
  <si>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AB-01123</t>
  </si>
  <si>
    <t xml:space="preserve">FIDIC claims procedure checklist: what good looks like</t>
  </si>
  <si>
    <t xml:space="preserve">fidic claims procedure checklist</t>
  </si>
  <si>
    <t xml:space="preserve">fidic claims procedure template, fidic claims procedure review</t>
  </si>
  <si>
    <t xml:space="preserve">Write "FIDIC claims procedure checklist: what good looks like" for projectcontrolsinstitute.org (PCI AI - Project Controls Institute). Audience: commercial teams, QSs and claims specialists. Length 1,000-1,500 words, British English. Primary keyword "fidic claims procedure checklist". Work in naturally where they fit: fidic claims procedure template, fidic claims procedure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</si>
  <si>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AB-01124</t>
  </si>
  <si>
    <t xml:space="preserve">FIDIC claims procedure KPIs: measuring whether it is working</t>
  </si>
  <si>
    <t xml:space="preserve">fidic claims procedure kpis</t>
  </si>
  <si>
    <t xml:space="preserve">fidic claims procedure metrics, measure fidic claims procedure</t>
  </si>
  <si>
    <t xml:space="preserve">Write "FIDIC claims procedure KPIs: measuring whether it is working" for projectcontrolsinstitute.org (PCI AI - Project Controls Institute). Audience: commercial teams, QSs and claims specialists. Length 1,200-1,800 words, British English. Primary keyword "fidic claims procedure kpis". Work in naturally where they fit: fidic claims procedure metrics, measure fidic claims procedure.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</si>
  <si>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AB-01125</t>
  </si>
  <si>
    <t xml:space="preserve">What is extension of time (EOT)? Definition, examples and why it matters</t>
  </si>
  <si>
    <t xml:space="preserve">extension of time</t>
  </si>
  <si>
    <t xml:space="preserve">extension of time definition, extension of time meaning, extension of time in project management</t>
  </si>
  <si>
    <t xml:space="preserve">Write "What is extension of time (EOT)? Definition, examples and why it matters" for projectcontrolsinstitute.org (PCI AI - Project Controls Institute). Audience: commercial teams, QSs and claims specialists. Length 800-1,200 words, British English. Primary keyword "extension of time". Work in naturally where they fit: extension of time definition, extension of time meaning, extension of time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</si>
  <si>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AB-01126</t>
  </si>
  <si>
    <t xml:space="preserve">How to run an extension of time (EOT): a step-by-step guide</t>
  </si>
  <si>
    <t xml:space="preserve">how to extension of time</t>
  </si>
  <si>
    <t xml:space="preserve">extension of time steps, extension of time process, extension of time best practices</t>
  </si>
  <si>
    <t xml:space="preserve">Write "How to run an extension of time (EOT): a step-by-step guide" for projectcontrolsinstitute.org (PCI AI - Project Controls Institute). Audience: commercial teams, QSs and claims specialists. Length 1,200-1,800 words, British English. Primary keyword "how to extension of time". Work in naturally where they fit: extension of time steps, extension of time process, extension of time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</si>
  <si>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AB-01127</t>
  </si>
  <si>
    <t xml:space="preserve">Extension of time (EOT) checklist: what good looks like</t>
  </si>
  <si>
    <t xml:space="preserve">extension of time checklist</t>
  </si>
  <si>
    <t xml:space="preserve">extension of time template, extension of time review</t>
  </si>
  <si>
    <t xml:space="preserve">Write "Extension of time (EOT) checklist: what good looks like" for projectcontrolsinstitute.org (PCI AI - Project Controls Institute). Audience: commercial teams, QSs and claims specialists. Length 1,000-1,500 words, British English. Primary keyword "extension of time checklist". Work in naturally where they fit: extension of time template, extension of time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</si>
  <si>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AB-01128</t>
  </si>
  <si>
    <t xml:space="preserve">Extension of time (EOT) KPIs: measuring whether it is working</t>
  </si>
  <si>
    <t xml:space="preserve">extension of time kpis</t>
  </si>
  <si>
    <t xml:space="preserve">extension of time metrics, measure extension of time</t>
  </si>
  <si>
    <t xml:space="preserve">Write "Extension of time (EOT) KPIs: measuring whether it is working" for projectcontrolsinstitute.org (PCI AI - Project Controls Institute). Audience: commercial teams, QSs and claims specialists. Length 1,200-1,800 words, British English. Primary keyword "extension of time kpis". Work in naturally where they fit: extension of time metrics, measure extension of time.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</si>
  <si>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AB-01129</t>
  </si>
  <si>
    <t xml:space="preserve">What is concurrent delay? Definition, examples and why it matters</t>
  </si>
  <si>
    <t xml:space="preserve">concurrent delay</t>
  </si>
  <si>
    <t xml:space="preserve">concurrent delay definition, concurrent delay meaning, concurrent delay in project management</t>
  </si>
  <si>
    <t xml:space="preserve">Write "What is concurrent delay? Definition, examples and why it matters" for projectcontrolsinstitute.org (PCI AI - Project Controls Institute). Audience: commercial teams, QSs and claims specialists. Length 800-1,200 words, British English. Primary keyword "concurrent delay". Work in naturally where they fit: concurrent delay definition, concurrent delay meaning, concurrent delay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</si>
  <si>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AB-01130</t>
  </si>
  <si>
    <t xml:space="preserve">Concurrent delay on construction projects: how it plays out on site</t>
  </si>
  <si>
    <t xml:space="preserve">concurrent delay construction</t>
  </si>
  <si>
    <t xml:space="preserve">concurrent delay on site, concurrent delay in projects</t>
  </si>
  <si>
    <t xml:space="preserve">Write "Concurrent delay on construction projects: how it plays out on site" for projectcontrolsinstitute.org (PCI AI - Project Controls Institute). Audience: commercial teams, QSs and claims specialists. Length 1,200-1,800 words, British English. Primary keyword "concurrent delay construction". Work in naturally where they fit: concurrent delay on site, concurrent delay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</si>
  <si>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AB-01131</t>
  </si>
  <si>
    <t xml:space="preserve">Common mistakes with concurrent delay (and how to avoid them)</t>
  </si>
  <si>
    <t xml:space="preserve">concurrent delay mistakes</t>
  </si>
  <si>
    <t xml:space="preserve">concurrent delay problems, concurrent delay misuse, concurrent delay pitfalls</t>
  </si>
  <si>
    <t xml:space="preserve">Write "Common mistakes with concurrent delay (and how to avoid them)" for projectcontrolsinstitute.org (PCI AI - Project Controls Institute). Audience: commercial teams, QSs and claims specialists. Length 1,200-1,800 words, British English. Primary keyword "concurrent delay mistakes". Work in naturally where they fit: concurrent delay problems, concurrent delay misuse, concurrent delay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</si>
  <si>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AB-01132</t>
  </si>
  <si>
    <t xml:space="preserve">What are delay analysis methods? Definition, examples and why they matter</t>
  </si>
  <si>
    <t xml:space="preserve">delay analysis methods</t>
  </si>
  <si>
    <t xml:space="preserve">delay analysis methods definition, delay analysis methods meaning, delay analysis methods in project management</t>
  </si>
  <si>
    <t xml:space="preserve">Write "What are delay analysis methods? Definition, examples and why they matter" for projectcontrolsinstitute.org (PCI AI - Project Controls Institute). Audience: commercial teams, QSs and claims specialists. Length 800-1,200 words, British English. Primary keyword "delay analysis methods". Work in naturally where they fit: delay analysis methods definition, delay analysis methods meaning, delay analysis methods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</si>
  <si>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AB-01133</t>
  </si>
  <si>
    <t xml:space="preserve">Delay analysis methods on construction projects: how it plays out on site</t>
  </si>
  <si>
    <t xml:space="preserve">delay analysis methods construction</t>
  </si>
  <si>
    <t xml:space="preserve">delay analysis methods on site, delay analysis methods in projects</t>
  </si>
  <si>
    <t xml:space="preserve">Write "Delay analysis methods on construction projects: how it plays out on site" for projectcontrolsinstitute.org (PCI AI - Project Controls Institute). Audience: commercial teams, QSs and claims specialists. Length 1,200-1,800 words, British English. Primary keyword "delay analysis methods construction". Work in naturally where they fit: delay analysis methods on site, delay analysis methods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</si>
  <si>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AB-01134</t>
  </si>
  <si>
    <t xml:space="preserve">Common mistakes with delay analysis methods (and how to avoid them)</t>
  </si>
  <si>
    <t xml:space="preserve">delay analysis methods mistakes</t>
  </si>
  <si>
    <t xml:space="preserve">delay analysis methods problems, delay analysis methods misuse, delay analysis methods pitfalls</t>
  </si>
  <si>
    <t xml:space="preserve">Write "Common mistakes with delay analysis methods (and how to avoid them)" for projectcontrolsinstitute.org (PCI AI - Project Controls Institute). Audience: commercial teams, QSs and claims specialists. Length 1,200-1,800 words, British English. Primary keyword "delay analysis methods mistakes". Work in naturally where they fit: delay analysis methods problems, delay analysis methods misuse, delay analysis methods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</si>
  <si>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AB-01135</t>
  </si>
  <si>
    <t xml:space="preserve">What is time impact analysis? Definition, examples and why it matters</t>
  </si>
  <si>
    <t xml:space="preserve">time impact analysis</t>
  </si>
  <si>
    <t xml:space="preserve">time impact analysis definition, time impact analysis meaning, time impact analysis in project management</t>
  </si>
  <si>
    <t xml:space="preserve">Write "What is time impact analysis? Definition, examples and why it matters" for projectcontrolsinstitute.org (PCI AI - Project Controls Institute). Audience: commercial teams, QSs and claims specialists. Length 800-1,200 words, British English. Primary keyword "time impact analysis". Work in naturally where they fit: time impact analysis definition, time impact analysis meaning, time impact analysis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</si>
  <si>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AB-01136</t>
  </si>
  <si>
    <t xml:space="preserve">How to run a time impact analysis: a step-by-step guide</t>
  </si>
  <si>
    <t xml:space="preserve">how to time impact analysis</t>
  </si>
  <si>
    <t xml:space="preserve">time impact analysis steps, time impact analysis process, time impact analysis best practices</t>
  </si>
  <si>
    <t xml:space="preserve">Write "How to run a time impact analysis: a step-by-step guide" for projectcontrolsinstitute.org (PCI AI - Project Controls Institute). Audience: commercial teams, QSs and claims specialists. Length 1,200-1,800 words, British English. Primary keyword "how to time impact analysis". Work in naturally where they fit: time impact analysis steps, time impact analysis process, time impact analysis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</si>
  <si>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AB-01137</t>
  </si>
  <si>
    <t xml:space="preserve">Time impact analysis checklist: what good looks like</t>
  </si>
  <si>
    <t xml:space="preserve">time impact analysis checklist</t>
  </si>
  <si>
    <t xml:space="preserve">time impact analysis template, time impact analysis review</t>
  </si>
  <si>
    <t xml:space="preserve">Write "Time impact analysis checklist: what good looks like" for projectcontrolsinstitute.org (PCI AI - Project Controls Institute). Audience: commercial teams, QSs and claims specialists. Length 1,000-1,500 words, British English. Primary keyword "time impact analysis checklist". Work in naturally where they fit: time impact analysis template, time impact analysis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</si>
  <si>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AB-01138</t>
  </si>
  <si>
    <t xml:space="preserve">Time impact analysis KPIs: measuring whether it is working</t>
  </si>
  <si>
    <t xml:space="preserve">time impact analysis kpis</t>
  </si>
  <si>
    <t xml:space="preserve">time impact analysis metrics, measure time impact analysis</t>
  </si>
  <si>
    <t xml:space="preserve">Write "Time impact analysis KPIs: measuring whether it is working" for projectcontrolsinstitute.org (PCI AI - Project Controls Institute). Audience: commercial teams, QSs and claims specialists. Length 1,200-1,800 words, British English. Primary keyword "time impact analysis kpis". Work in naturally where they fit: time impact analysis metrics, measure time impact analysis.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</si>
  <si>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AB-01139</t>
  </si>
  <si>
    <t xml:space="preserve">What is as-planned vs as-built analysis? Definition, examples and why it matters</t>
  </si>
  <si>
    <t xml:space="preserve">as-planned vs as-built analysis</t>
  </si>
  <si>
    <t xml:space="preserve">as-planned vs as-built analysis definition, as-planned vs as-built analysis meaning, as-planned vs as-built analysis in project management</t>
  </si>
  <si>
    <t xml:space="preserve">Write "What is as-planned vs as-built analysis? Definition, examples and why it matters" for projectcontrolsinstitute.org (PCI AI - Project Controls Institute). Audience: commercial teams, QSs and claims specialists. Length 800-1,200 words, British English. Primary keyword "as-planned vs as-built analysis". Work in naturally where they fit: as-planned vs as-built analysis definition, as-planned vs as-built analysis meaning, as-planned vs as-built analysis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</si>
  <si>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AB-01140</t>
  </si>
  <si>
    <t xml:space="preserve">How to run an as-planned vs as-built analysis: a step-by-step guide</t>
  </si>
  <si>
    <t xml:space="preserve">how to as-planned vs as-built analysis</t>
  </si>
  <si>
    <t xml:space="preserve">as-planned vs as-built analysis steps, as-planned vs as-built analysis process, as-planned vs as-built analysis best practices</t>
  </si>
  <si>
    <t xml:space="preserve">Write "How to run an as-planned vs as-built analysis: a step-by-step guide" for projectcontrolsinstitute.org (PCI AI - Project Controls Institute). Audience: commercial teams, QSs and claims specialists. Length 1,200-1,800 words, British English. Primary keyword "how to as-planned vs as-built analysis". Work in naturally where they fit: as-planned vs as-built analysis steps, as-planned vs as-built analysis process, as-planned vs as-built analysis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</si>
  <si>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AB-01141</t>
  </si>
  <si>
    <t xml:space="preserve">As-planned vs as-built analysis checklist: what good looks like</t>
  </si>
  <si>
    <t xml:space="preserve">as-planned vs as-built analysis checklist</t>
  </si>
  <si>
    <t xml:space="preserve">as-planned vs as-built analysis template, as-planned vs as-built analysis review</t>
  </si>
  <si>
    <t xml:space="preserve">Write "As-planned vs as-built analysis checklist: what good looks like" for projectcontrolsinstitute.org (PCI AI - Project Controls Institute). Audience: commercial teams, QSs and claims specialists. Length 1,000-1,500 words, British English. Primary keyword "as-planned vs as-built analysis checklist". Work in naturally where they fit: as-planned vs as-built analysis template, as-planned vs as-built analysis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</si>
  <si>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AB-01142</t>
  </si>
  <si>
    <t xml:space="preserve">As-planned vs as-built analysis KPIs: measuring whether it is working</t>
  </si>
  <si>
    <t xml:space="preserve">as-planned vs as-built analysis kpis</t>
  </si>
  <si>
    <t xml:space="preserve">as-planned vs as-built analysis metrics, measure as-planned vs as-built analysis</t>
  </si>
  <si>
    <t xml:space="preserve">Write "As-planned vs as-built analysis KPIs: measuring whether it is working" for projectcontrolsinstitute.org (PCI AI - Project Controls Institute). Audience: commercial teams, QSs and claims specialists. Length 1,200-1,800 words, British English. Primary keyword "as-planned vs as-built analysis kpis". Work in naturally where they fit: as-planned vs as-built analysis metrics, measure as-planned vs as-built analysis.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</si>
  <si>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AB-01143</t>
  </si>
  <si>
    <t xml:space="preserve">What is window analysis? Definition, examples and why it matters</t>
  </si>
  <si>
    <t xml:space="preserve">window analysis</t>
  </si>
  <si>
    <t xml:space="preserve">window analysis definition, window analysis meaning, window analysis in project management</t>
  </si>
  <si>
    <t xml:space="preserve">Write "What is window analysis? Definition, examples and why it matters" for projectcontrolsinstitute.org (PCI AI - Project Controls Institute). Audience: commercial teams, QSs and claims specialists. Length 800-1,200 words, British English. Primary keyword "window analysis". Work in naturally where they fit: window analysis definition, window analysis meaning, window analysis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</si>
  <si>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AB-01144</t>
  </si>
  <si>
    <t xml:space="preserve">How to run a window analysis: a step-by-step guide</t>
  </si>
  <si>
    <t xml:space="preserve">how to window analysis</t>
  </si>
  <si>
    <t xml:space="preserve">window analysis steps, window analysis process, window analysis best practices</t>
  </si>
  <si>
    <t xml:space="preserve">Write "How to run a window analysis: a step-by-step guide" for projectcontrolsinstitute.org (PCI AI - Project Controls Institute). Audience: commercial teams, QSs and claims specialists. Length 1,200-1,800 words, British English. Primary keyword "how to window analysis". Work in naturally where they fit: window analysis steps, window analysis process, window analysis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</si>
  <si>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AB-01145</t>
  </si>
  <si>
    <t xml:space="preserve">Window analysis checklist: what good looks like</t>
  </si>
  <si>
    <t xml:space="preserve">window analysis checklist</t>
  </si>
  <si>
    <t xml:space="preserve">window analysis template, window analysis review</t>
  </si>
  <si>
    <t xml:space="preserve">Write "Window analysis checklist: what good looks like" for projectcontrolsinstitute.org (PCI AI - Project Controls Institute). Audience: commercial teams, QSs and claims specialists. Length 1,000-1,500 words, British English. Primary keyword "window analysis checklist". Work in naturally where they fit: window analysis template, window analysis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</si>
  <si>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AB-01146</t>
  </si>
  <si>
    <t xml:space="preserve">Window analysis KPIs: measuring whether it is working</t>
  </si>
  <si>
    <t xml:space="preserve">window analysis kpis</t>
  </si>
  <si>
    <t xml:space="preserve">window analysis metrics, measure window analysis</t>
  </si>
  <si>
    <t xml:space="preserve">Write "Window analysis KPIs: measuring whether it is working" for projectcontrolsinstitute.org (PCI AI - Project Controls Institute). Audience: commercial teams, QSs and claims specialists. Length 1,200-1,800 words, British English. Primary keyword "window analysis kpis". Work in naturally where they fit: window analysis metrics, measure window analysis.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</si>
  <si>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AB-01147</t>
  </si>
  <si>
    <t xml:space="preserve">What is collapsed as-built analysis? Definition, examples and why it matters</t>
  </si>
  <si>
    <t xml:space="preserve">collapsed as-built analysis</t>
  </si>
  <si>
    <t xml:space="preserve">collapsed as-built analysis definition, collapsed as-built analysis meaning, collapsed as-built analysis in project management</t>
  </si>
  <si>
    <t xml:space="preserve">Write "What is collapsed as-built analysis? Definition, examples and why it matters" for projectcontrolsinstitute.org (PCI AI - Project Controls Institute). Audience: commercial teams, QSs and claims specialists. Length 800-1,200 words, British English. Primary keyword "collapsed as-built analysis". Work in naturally where they fit: collapsed as-built analysis definition, collapsed as-built analysis meaning, collapsed as-built analysis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</si>
  <si>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AB-01148</t>
  </si>
  <si>
    <t xml:space="preserve">How to run a collapsed as-built analysis: a step-by-step guide</t>
  </si>
  <si>
    <t xml:space="preserve">how to collapsed as-built analysis</t>
  </si>
  <si>
    <t xml:space="preserve">collapsed as-built analysis steps, collapsed as-built analysis process, collapsed as-built analysis best practices</t>
  </si>
  <si>
    <t xml:space="preserve">Write "How to run a collapsed as-built analysis: a step-by-step guide" for projectcontrolsinstitute.org (PCI AI - Project Controls Institute). Audience: commercial teams, QSs and claims specialists. Length 1,200-1,800 words, British English. Primary keyword "how to collapsed as-built analysis". Work in naturally where they fit: collapsed as-built analysis steps, collapsed as-built analysis process, collapsed as-built analysis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</si>
  <si>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AB-01149</t>
  </si>
  <si>
    <t xml:space="preserve">Collapsed as-built analysis checklist: what good looks like</t>
  </si>
  <si>
    <t xml:space="preserve">collapsed as-built analysis checklist</t>
  </si>
  <si>
    <t xml:space="preserve">collapsed as-built analysis template, collapsed as-built analysis review</t>
  </si>
  <si>
    <t xml:space="preserve">Write "Collapsed as-built analysis checklist: what good looks like" for projectcontrolsinstitute.org (PCI AI - Project Controls Institute). Audience: commercial teams, QSs and claims specialists. Length 1,000-1,500 words, British English. Primary keyword "collapsed as-built analysis checklist". Work in naturally where they fit: collapsed as-built analysis template, collapsed as-built analysis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</si>
  <si>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AB-01150</t>
  </si>
  <si>
    <t xml:space="preserve">Collapsed as-built analysis KPIs: measuring whether it is working</t>
  </si>
  <si>
    <t xml:space="preserve">collapsed as-built analysis kpis</t>
  </si>
  <si>
    <t xml:space="preserve">collapsed as-built analysis metrics, measure collapsed as-built analysis</t>
  </si>
  <si>
    <t xml:space="preserve">Write "Collapsed as-built analysis KPIs: measuring whether it is working" for projectcontrolsinstitute.org (PCI AI - Project Controls Institute). Audience: commercial teams, QSs and claims specialists. Length 1,200-1,800 words, British English. Primary keyword "collapsed as-built analysis kpis". Work in naturally where they fit: collapsed as-built analysis metrics, measure collapsed as-built analysis.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</si>
  <si>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AB-01151</t>
  </si>
  <si>
    <t xml:space="preserve">What is forensic schedule analysis? Definition, examples and why it matters</t>
  </si>
  <si>
    <t xml:space="preserve">forensic schedule analysis</t>
  </si>
  <si>
    <t xml:space="preserve">forensic schedule analysis definition, forensic schedule analysis meaning, forensic schedule analysis in project management</t>
  </si>
  <si>
    <t xml:space="preserve">Write "What is forensic schedule analysis? Definition, examples and why it matters" for projectcontrolsinstitute.org (PCI AI - Project Controls Institute). Audience: commercial teams, QSs and claims specialists. Length 800-1,200 words, British English. Primary keyword "forensic schedule analysis". Work in naturally where they fit: forensic schedule analysis definition, forensic schedule analysis meaning, forensic schedule analysis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</si>
  <si>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AB-01152</t>
  </si>
  <si>
    <t xml:space="preserve">How to run a forensic schedule analysis: a step-by-step guide</t>
  </si>
  <si>
    <t xml:space="preserve">how to forensic schedule analysis</t>
  </si>
  <si>
    <t xml:space="preserve">forensic schedule analysis steps, forensic schedule analysis process, forensic schedule analysis best practices</t>
  </si>
  <si>
    <t xml:space="preserve">Write "How to run a forensic schedule analysis: a step-by-step guide" for projectcontrolsinstitute.org (PCI AI - Project Controls Institute). Audience: commercial teams, QSs and claims specialists. Length 1,200-1,800 words, British English. Primary keyword "how to forensic schedule analysis". Work in naturally where they fit: forensic schedule analysis steps, forensic schedule analysis process, forensic schedule analysis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</si>
  <si>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AB-01153</t>
  </si>
  <si>
    <t xml:space="preserve">Forensic schedule analysis checklist: what good looks like</t>
  </si>
  <si>
    <t xml:space="preserve">forensic schedule analysis checklist</t>
  </si>
  <si>
    <t xml:space="preserve">forensic schedule analysis template, forensic schedule analysis review</t>
  </si>
  <si>
    <t xml:space="preserve">Write "Forensic schedule analysis checklist: what good looks like" for projectcontrolsinstitute.org (PCI AI - Project Controls Institute). Audience: commercial teams, QSs and claims specialists. Length 1,000-1,500 words, British English. Primary keyword "forensic schedule analysis checklist". Work in naturally where they fit: forensic schedule analysis template, forensic schedule analysis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</si>
  <si>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AB-01154</t>
  </si>
  <si>
    <t xml:space="preserve">Forensic schedule analysis KPIs: measuring whether it is working</t>
  </si>
  <si>
    <t xml:space="preserve">forensic schedule analysis kpis</t>
  </si>
  <si>
    <t xml:space="preserve">forensic schedule analysis metrics, measure forensic schedule analysis</t>
  </si>
  <si>
    <t xml:space="preserve">Write "Forensic schedule analysis KPIs: measuring whether it is working" for projectcontrolsinstitute.org (PCI AI - Project Controls Institute). Audience: commercial teams, QSs and claims specialists. Length 1,200-1,800 words, British English. Primary keyword "forensic schedule analysis kpis". Work in naturally where they fit: forensic schedule analysis metrics, measure forensic schedule analysis.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</si>
  <si>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AB-01155</t>
  </si>
  <si>
    <t xml:space="preserve">What are disruption claims? Definition, examples and why they matter</t>
  </si>
  <si>
    <t xml:space="preserve">disruption claims</t>
  </si>
  <si>
    <t xml:space="preserve">disruption claims definition, disruption claims meaning, disruption claims in project management</t>
  </si>
  <si>
    <t xml:space="preserve">Write "What are disruption claims? Definition, examples and why they matter" for projectcontrolsinstitute.org (PCI AI - Project Controls Institute). Audience: commercial teams, QSs and claims specialists. Length 800-1,200 words, British English. Primary keyword "disruption claims". Work in naturally where they fit: disruption claims definition, disruption claims meaning, disruption claims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</si>
  <si>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AB-01156</t>
  </si>
  <si>
    <t xml:space="preserve">Disruption claims on construction projects: how it plays out on site</t>
  </si>
  <si>
    <t xml:space="preserve">disruption claims construction</t>
  </si>
  <si>
    <t xml:space="preserve">disruption claims on site, disruption claims in projects</t>
  </si>
  <si>
    <t xml:space="preserve">Write "Disruption claims on construction projects: how it plays out on site" for projectcontrolsinstitute.org (PCI AI - Project Controls Institute). Audience: commercial teams, QSs and claims specialists. Length 1,200-1,800 words, British English. Primary keyword "disruption claims construction". Work in naturally where they fit: disruption claims on site, disruption claims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</si>
  <si>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AB-01157</t>
  </si>
  <si>
    <t xml:space="preserve">Common mistakes with disruption claims (and how to avoid them)</t>
  </si>
  <si>
    <t xml:space="preserve">disruption claims mistakes</t>
  </si>
  <si>
    <t xml:space="preserve">disruption claims problems, disruption claims misuse, disruption claims pitfalls</t>
  </si>
  <si>
    <t xml:space="preserve">Write "Common mistakes with disruption claims (and how to avoid them)" for projectcontrolsinstitute.org (PCI AI - Project Controls Institute). Audience: commercial teams, QSs and claims specialists. Length 1,200-1,800 words, British English. Primary keyword "disruption claims mistakes". Work in naturally where they fit: disruption claims problems, disruption claims misuse, disruption claims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</si>
  <si>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AB-01158</t>
  </si>
  <si>
    <t xml:space="preserve">What is measured mile analysis? Definition, examples and why it matters</t>
  </si>
  <si>
    <t xml:space="preserve">measured mile analysis</t>
  </si>
  <si>
    <t xml:space="preserve">measured mile analysis definition, measured mile analysis meaning, measured mile analysis in project management</t>
  </si>
  <si>
    <t xml:space="preserve">Write "What is measured mile analysis? Definition, examples and why it matters" for projectcontrolsinstitute.org (PCI AI - Project Controls Institute). Audience: commercial teams, QSs and claims specialists. Length 800-1,200 words, British English. Primary keyword "measured mile analysis". Work in naturally where they fit: measured mile analysis definition, measured mile analysis meaning, measured mile analysis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</si>
  <si>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AB-01159</t>
  </si>
  <si>
    <t xml:space="preserve">How to run a measured mile analysis: a step-by-step guide</t>
  </si>
  <si>
    <t xml:space="preserve">how to measured mile analysis</t>
  </si>
  <si>
    <t xml:space="preserve">measured mile analysis steps, measured mile analysis process, measured mile analysis best practices</t>
  </si>
  <si>
    <t xml:space="preserve">Write "How to run a measured mile analysis: a step-by-step guide" for projectcontrolsinstitute.org (PCI AI - Project Controls Institute). Audience: commercial teams, QSs and claims specialists. Length 1,200-1,800 words, British English. Primary keyword "how to measured mile analysis". Work in naturally where they fit: measured mile analysis steps, measured mile analysis process, measured mile analysis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</si>
  <si>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AB-01160</t>
  </si>
  <si>
    <t xml:space="preserve">Measured mile analysis checklist: what good looks like</t>
  </si>
  <si>
    <t xml:space="preserve">measured mile analysis checklist</t>
  </si>
  <si>
    <t xml:space="preserve">measured mile analysis template, measured mile analysis review</t>
  </si>
  <si>
    <t xml:space="preserve">Write "Measured mile analysis checklist: what good looks like" for projectcontrolsinstitute.org (PCI AI - Project Controls Institute). Audience: commercial teams, QSs and claims specialists. Length 1,000-1,500 words, British English. Primary keyword "measured mile analysis checklist". Work in naturally where they fit: measured mile analysis template, measured mile analysis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</si>
  <si>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AB-01161</t>
  </si>
  <si>
    <t xml:space="preserve">Measured mile analysis KPIs: measuring whether it is working</t>
  </si>
  <si>
    <t xml:space="preserve">measured mile analysis kpis</t>
  </si>
  <si>
    <t xml:space="preserve">measured mile analysis metrics, measure measured mile analysis</t>
  </si>
  <si>
    <t xml:space="preserve">Write "Measured mile analysis KPIs: measuring whether it is working" for projectcontrolsinstitute.org (PCI AI - Project Controls Institute). Audience: commercial teams, QSs and claims specialists. Length 1,200-1,800 words, British English. Primary keyword "measured mile analysis kpis". Work in naturally where they fit: measured mile analysis metrics, measure measured mile analysis.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</si>
  <si>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AB-01162</t>
  </si>
  <si>
    <t xml:space="preserve">What are global claims? Definition, examples and why they matter</t>
  </si>
  <si>
    <t xml:space="preserve">global claims</t>
  </si>
  <si>
    <t xml:space="preserve">global claims definition, global claims meaning, global claims in project management</t>
  </si>
  <si>
    <t xml:space="preserve">Write "What are global claims? Definition, examples and why they matter" for projectcontrolsinstitute.org (PCI AI - Project Controls Institute). Audience: commercial teams, QSs and claims specialists. Length 800-1,200 words, British English. Primary keyword "global claims". Work in naturally where they fit: global claims definition, global claims meaning, global claims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</si>
  <si>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AB-01163</t>
  </si>
  <si>
    <t xml:space="preserve">Global claims on construction projects: how it plays out on site</t>
  </si>
  <si>
    <t xml:space="preserve">global claims construction</t>
  </si>
  <si>
    <t xml:space="preserve">global claims on site, global claims in projects</t>
  </si>
  <si>
    <t xml:space="preserve">Write "Global claims on construction projects: how it plays out on site" for projectcontrolsinstitute.org (PCI AI - Project Controls Institute). Audience: commercial teams, QSs and claims specialists. Length 1,200-1,800 words, British English. Primary keyword "global claims construction". Work in naturally where they fit: global claims on site, global claims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</si>
  <si>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AB-01164</t>
  </si>
  <si>
    <t xml:space="preserve">Common mistakes with global claims (and how to avoid them)</t>
  </si>
  <si>
    <t xml:space="preserve">global claims mistakes</t>
  </si>
  <si>
    <t xml:space="preserve">global claims problems, global claims misuse, global claims pitfalls</t>
  </si>
  <si>
    <t xml:space="preserve">Write "Common mistakes with global claims (and how to avoid them)" for projectcontrolsinstitute.org (PCI AI - Project Controls Institute). Audience: commercial teams, QSs and claims specialists. Length 1,200-1,800 words, British English. Primary keyword "global claims mistakes". Work in naturally where they fit: global claims problems, global claims misuse, global claims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</si>
  <si>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AB-01165</t>
  </si>
  <si>
    <t xml:space="preserve">What are liquidated damages? Definition, examples and why they matter</t>
  </si>
  <si>
    <t xml:space="preserve">liquidated damages</t>
  </si>
  <si>
    <t xml:space="preserve">liquidated damages definition, liquidated damages meaning, liquidated damages in project management</t>
  </si>
  <si>
    <t xml:space="preserve">Write "What are liquidated damages? Definition, examples and why they matter" for projectcontrolsinstitute.org (PCI AI - Project Controls Institute). Audience: commercial teams, QSs and claims specialists. Length 800-1,200 words, British English. Primary keyword "liquidated damages". Work in naturally where they fit: liquidated damages definition, liquidated damages meaning, liquidated damages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</si>
  <si>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AB-01166</t>
  </si>
  <si>
    <t xml:space="preserve">Liquidated damages on construction projects: how it plays out on site</t>
  </si>
  <si>
    <t xml:space="preserve">liquidated damages construction</t>
  </si>
  <si>
    <t xml:space="preserve">liquidated damages on site, liquidated damages in projects</t>
  </si>
  <si>
    <t xml:space="preserve">Write "Liquidated damages on construction projects: how it plays out on site" for projectcontrolsinstitute.org (PCI AI - Project Controls Institute). Audience: commercial teams, QSs and claims specialists. Length 1,200-1,800 words, British English. Primary keyword "liquidated damages construction". Work in naturally where they fit: liquidated damages on site, liquidated damages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</si>
  <si>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AB-01167</t>
  </si>
  <si>
    <t xml:space="preserve">Common mistakes with liquidated damages (and how to avoid them)</t>
  </si>
  <si>
    <t xml:space="preserve">liquidated damages mistakes</t>
  </si>
  <si>
    <t xml:space="preserve">liquidated damages problems, liquidated damages misuse, liquidated damages pitfalls</t>
  </si>
  <si>
    <t xml:space="preserve">Write "Common mistakes with liquidated damages (and how to avoid them)" for projectcontrolsinstitute.org (PCI AI - Project Controls Institute). Audience: commercial teams, QSs and claims specialists. Length 1,200-1,800 words, British English. Primary keyword "liquidated damages mistakes". Work in naturally where they fit: liquidated damages problems, liquidated damages misuse, liquidated damages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</si>
  <si>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AB-01168</t>
  </si>
  <si>
    <t xml:space="preserve">What are variations and change orders? Definition, examples and why they matter</t>
  </si>
  <si>
    <t xml:space="preserve">variations and change orders</t>
  </si>
  <si>
    <t xml:space="preserve">variations and change orders definition, variations and change orders meaning, variations and change orders in project management</t>
  </si>
  <si>
    <t xml:space="preserve">Write "What are variations and change orders? Definition, examples and why they matter" for projectcontrolsinstitute.org (PCI AI - Project Controls Institute). Audience: commercial teams, QSs and claims specialists. Length 800-1,200 words, British English. Primary keyword "variations and change orders". Work in naturally where they fit: variations and change orders definition, variations and change orders meaning, variations and change orders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</si>
  <si>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AB-01169</t>
  </si>
  <si>
    <t xml:space="preserve">How to run variations and change orders: a step-by-step guide</t>
  </si>
  <si>
    <t xml:space="preserve">how to variations and change orders</t>
  </si>
  <si>
    <t xml:space="preserve">variations and change orders steps, variations and change orders process, variations and change orders best practices</t>
  </si>
  <si>
    <t xml:space="preserve">Write "How to run variations and change orders: a step-by-step guide" for projectcontrolsinstitute.org (PCI AI - Project Controls Institute). Audience: commercial teams, QSs and claims specialists. Length 1,200-1,800 words, British English. Primary keyword "how to variations and change orders". Work in naturally where they fit: variations and change orders steps, variations and change orders process, variations and change orders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</si>
  <si>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AB-01170</t>
  </si>
  <si>
    <t xml:space="preserve">Variations and change orders checklist: what good looks like</t>
  </si>
  <si>
    <t xml:space="preserve">variations and change orders checklist</t>
  </si>
  <si>
    <t xml:space="preserve">variations and change orders template, variations and change orders review</t>
  </si>
  <si>
    <t xml:space="preserve">Write "Variations and change orders checklist: what good looks like" for projectcontrolsinstitute.org (PCI AI - Project Controls Institute). Audience: commercial teams, QSs and claims specialists. Length 1,000-1,500 words, British English. Primary keyword "variations and change orders checklist". Work in naturally where they fit: variations and change orders template, variations and change orders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</si>
  <si>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AB-01171</t>
  </si>
  <si>
    <t xml:space="preserve">Variations and change orders KPIs: measuring whether it is working</t>
  </si>
  <si>
    <t xml:space="preserve">variations and change orders kpis</t>
  </si>
  <si>
    <t xml:space="preserve">variations and change orders metrics, measure variations and change orders</t>
  </si>
  <si>
    <t xml:space="preserve">Write "Variations and change orders KPIs: measuring whether it is working" for projectcontrolsinstitute.org (PCI AI - Project Controls Institute). Audience: commercial teams, QSs and claims specialists. Length 1,200-1,800 words, British English. Primary keyword "variations and change orders kpis". Work in naturally where they fit: variations and change orders metrics, measure variations and change orders.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</si>
  <si>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AB-01172</t>
  </si>
  <si>
    <t xml:space="preserve">What are notices and time bars? Definition, examples and why they matter</t>
  </si>
  <si>
    <t xml:space="preserve">notices and time bars</t>
  </si>
  <si>
    <t xml:space="preserve">notices and time bars definition, notices and time bars meaning, notices and time bars in project management</t>
  </si>
  <si>
    <t xml:space="preserve">Write "What are notices and time bars? Definition, examples and why they matter" for projectcontrolsinstitute.org (PCI AI - Project Controls Institute). Audience: commercial teams, QSs and claims specialists. Length 800-1,200 words, British English. Primary keyword "notices and time bars". Work in naturally where they fit: notices and time bars definition, notices and time bars meaning, notices and time bars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</si>
  <si>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AB-01173</t>
  </si>
  <si>
    <t xml:space="preserve">Notices and time bars on construction projects: how it plays out on site</t>
  </si>
  <si>
    <t xml:space="preserve">notices and time bars construction</t>
  </si>
  <si>
    <t xml:space="preserve">notices and time bars on site, notices and time bars in projects</t>
  </si>
  <si>
    <t xml:space="preserve">Write "Notices and time bars on construction projects: how it plays out on site" for projectcontrolsinstitute.org (PCI AI - Project Controls Institute). Audience: commercial teams, QSs and claims specialists. Length 1,200-1,800 words, British English. Primary keyword "notices and time bars construction". Work in naturally where they fit: notices and time bars on site, notices and time bars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</si>
  <si>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AB-01174</t>
  </si>
  <si>
    <t xml:space="preserve">Common mistakes with notices and time bars (and how to avoid them)</t>
  </si>
  <si>
    <t xml:space="preserve">notices and time bars mistakes</t>
  </si>
  <si>
    <t xml:space="preserve">notices and time bars problems, notices and time bars misuse, notices and time bars pitfalls</t>
  </si>
  <si>
    <t xml:space="preserve">Write "Common mistakes with notices and time bars (and how to avoid them)" for projectcontrolsinstitute.org (PCI AI - Project Controls Institute). Audience: commercial teams, QSs and claims specialists. Length 1,200-1,800 words, British English. Primary keyword "notices and time bars mistakes". Work in naturally where they fit: notices and time bars problems, notices and time bars misuse, notices and time bars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</si>
  <si>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AB-01175</t>
  </si>
  <si>
    <t xml:space="preserve">What are records for claims? Definition, examples and why they matter</t>
  </si>
  <si>
    <t xml:space="preserve">records for claims</t>
  </si>
  <si>
    <t xml:space="preserve">records for claims definition, records for claims meaning, records for claims in project management</t>
  </si>
  <si>
    <t xml:space="preserve">Write "What are records for claims? Definition, examples and why they matter" for projectcontrolsinstitute.org (PCI AI - Project Controls Institute). Audience: commercial teams, QSs and claims specialists. Length 800-1,200 words, British English. Primary keyword "records for claims". Work in naturally where they fit: records for claims definition, records for claims meaning, records for claims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</si>
  <si>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AB-01176</t>
  </si>
  <si>
    <t xml:space="preserve">How to run records for claims: a step-by-step guide</t>
  </si>
  <si>
    <t xml:space="preserve">how to records for claims</t>
  </si>
  <si>
    <t xml:space="preserve">records for claims steps, records for claims process, records for claims best practices</t>
  </si>
  <si>
    <t xml:space="preserve">Write "How to run records for claims: a step-by-step guide" for projectcontrolsinstitute.org (PCI AI - Project Controls Institute). Audience: commercial teams, QSs and claims specialists. Length 1,200-1,800 words, British English. Primary keyword "how to records for claims". Work in naturally where they fit: records for claims steps, records for claims process, records for claims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</si>
  <si>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AB-01177</t>
  </si>
  <si>
    <t xml:space="preserve">Records for claims checklist: what good looks like</t>
  </si>
  <si>
    <t xml:space="preserve">records for claims checklist</t>
  </si>
  <si>
    <t xml:space="preserve">records for claims template, records for claims review</t>
  </si>
  <si>
    <t xml:space="preserve">Write "Records for claims checklist: what good looks like" for projectcontrolsinstitute.org (PCI AI - Project Controls Institute). Audience: commercial teams, QSs and claims specialists. Length 1,000-1,500 words, British English. Primary keyword "records for claims checklist". Work in naturally where they fit: records for claims template, records for claims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</si>
  <si>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AB-01178</t>
  </si>
  <si>
    <t xml:space="preserve">Records for claims KPIs: measuring whether it is working</t>
  </si>
  <si>
    <t xml:space="preserve">records for claims kpis</t>
  </si>
  <si>
    <t xml:space="preserve">records for claims metrics, measure records for claims</t>
  </si>
  <si>
    <t xml:space="preserve">Write "Records for claims KPIs: measuring whether it is working" for projectcontrolsinstitute.org (PCI AI - Project Controls Institute). Audience: commercial teams, QSs and claims specialists. Length 1,200-1,800 words, British English. Primary keyword "records for claims kpis". Work in naturally where they fit: records for claims metrics, measure records for claims.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</si>
  <si>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AB-01179</t>
  </si>
  <si>
    <t xml:space="preserve">What are acceleration claims? Definition, examples and why they matter</t>
  </si>
  <si>
    <t xml:space="preserve">acceleration claims</t>
  </si>
  <si>
    <t xml:space="preserve">acceleration claims definition, acceleration claims meaning, acceleration claims in project management</t>
  </si>
  <si>
    <t xml:space="preserve">Write "What are acceleration claims? Definition, examples and why they matter" for projectcontrolsinstitute.org (PCI AI - Project Controls Institute). Audience: commercial teams, QSs and claims specialists. Length 800-1,200 words, British English. Primary keyword "acceleration claims". Work in naturally where they fit: acceleration claims definition, acceleration claims meaning, acceleration claims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</si>
  <si>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AB-01180</t>
  </si>
  <si>
    <t xml:space="preserve">Acceleration claims on construction projects: how it plays out on site</t>
  </si>
  <si>
    <t xml:space="preserve">acceleration claims construction</t>
  </si>
  <si>
    <t xml:space="preserve">acceleration claims on site, acceleration claims in projects</t>
  </si>
  <si>
    <t xml:space="preserve">Write "Acceleration claims on construction projects: how it plays out on site" for projectcontrolsinstitute.org (PCI AI - Project Controls Institute). Audience: commercial teams, QSs and claims specialists. Length 1,200-1,800 words, British English. Primary keyword "acceleration claims construction". Work in naturally where they fit: acceleration claims on site, acceleration claims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</si>
  <si>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AB-01181</t>
  </si>
  <si>
    <t xml:space="preserve">Common mistakes with acceleration claims (and how to avoid them)</t>
  </si>
  <si>
    <t xml:space="preserve">acceleration claims mistakes</t>
  </si>
  <si>
    <t xml:space="preserve">acceleration claims problems, acceleration claims misuse, acceleration claims pitfalls</t>
  </si>
  <si>
    <t xml:space="preserve">Write "Common mistakes with acceleration claims (and how to avoid them)" for projectcontrolsinstitute.org (PCI AI - Project Controls Institute). Audience: commercial teams, QSs and claims specialists. Length 1,200-1,800 words, British English. Primary keyword "acceleration claims mistakes". Work in naturally where they fit: acceleration claims problems, acceleration claims misuse, acceleration claims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</si>
  <si>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AB-01182</t>
  </si>
  <si>
    <t xml:space="preserve">What are prolongation costs? Definition, examples and why they matter</t>
  </si>
  <si>
    <t xml:space="preserve">prolongation costs</t>
  </si>
  <si>
    <t xml:space="preserve">prolongation costs definition, prolongation costs meaning, prolongation costs in project management</t>
  </si>
  <si>
    <t xml:space="preserve">Write "What are prolongation costs? Definition, examples and why they matter" for projectcontrolsinstitute.org (PCI AI - Project Controls Institute). Audience: commercial teams, QSs and claims specialists. Length 800-1,200 words, British English. Primary keyword "prolongation costs". Work in naturally where they fit: prolongation costs definition, prolongation costs meaning, prolongation costs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</si>
  <si>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AB-01183</t>
  </si>
  <si>
    <t xml:space="preserve">Prolongation costs on construction projects: how it plays out on site</t>
  </si>
  <si>
    <t xml:space="preserve">prolongation costs construction</t>
  </si>
  <si>
    <t xml:space="preserve">prolongation costs on site, prolongation costs in projects</t>
  </si>
  <si>
    <t xml:space="preserve">Write "Prolongation costs on construction projects: how it plays out on site" for projectcontrolsinstitute.org (PCI AI - Project Controls Institute). Audience: commercial teams, QSs and claims specialists. Length 1,200-1,800 words, British English. Primary keyword "prolongation costs construction". Work in naturally where they fit: prolongation costs on site, prolongation costs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</si>
  <si>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AB-01184</t>
  </si>
  <si>
    <t xml:space="preserve">Common mistakes with prolongation costs (and how to avoid them)</t>
  </si>
  <si>
    <t xml:space="preserve">prolongation costs mistakes</t>
  </si>
  <si>
    <t xml:space="preserve">prolongation costs problems, prolongation costs misuse, prolongation costs pitfalls</t>
  </si>
  <si>
    <t xml:space="preserve">Write "Common mistakes with prolongation costs (and how to avoid them)" for projectcontrolsinstitute.org (PCI AI - Project Controls Institute). Audience: commercial teams, QSs and claims specialists. Length 1,200-1,800 words, British English. Primary keyword "prolongation costs mistakes". Work in naturally where they fit: prolongation costs problems, prolongation costs misuse, prolongation costs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</si>
  <si>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AB-01185</t>
  </si>
  <si>
    <t xml:space="preserve">What are head office overheads in claims? Definition, examples and why they matter</t>
  </si>
  <si>
    <t xml:space="preserve">head office overheads in claims</t>
  </si>
  <si>
    <t xml:space="preserve">head office overheads in claims definition, head office overheads in claims meaning, head office overheads in claims in project management</t>
  </si>
  <si>
    <t xml:space="preserve">Write "What are head office overheads in claims? Definition, examples and why they matter" for projectcontrolsinstitute.org (PCI AI - Project Controls Institute). Audience: commercial teams, QSs and claims specialists. Length 800-1,200 words, British English. Primary keyword "head office overheads in claims". Work in naturally where they fit: head office overheads in claims definition, head office overheads in claims meaning, head office overheads in claims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</si>
  <si>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AB-01186</t>
  </si>
  <si>
    <t xml:space="preserve">Head office overheads in claims on construction projects: how it plays out on site</t>
  </si>
  <si>
    <t xml:space="preserve">head office overheads in claims construction</t>
  </si>
  <si>
    <t xml:space="preserve">head office overheads in claims on site, head office overheads in claims in projects</t>
  </si>
  <si>
    <t xml:space="preserve">Write "Head office overheads in claims on construction projects: how it plays out on site" for projectcontrolsinstitute.org (PCI AI - Project Controls Institute). Audience: commercial teams, QSs and claims specialists. Length 1,200-1,800 words, British English. Primary keyword "head office overheads in claims construction". Work in naturally where they fit: head office overheads in claims on site, head office overheads in claims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</si>
  <si>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AB-01187</t>
  </si>
  <si>
    <t xml:space="preserve">Common mistakes with head office overheads in claims (and how to avoid them)</t>
  </si>
  <si>
    <t xml:space="preserve">head office overheads in claims mistakes</t>
  </si>
  <si>
    <t xml:space="preserve">head office overheads in claims problems, head office overheads in claims misuse, head office overheads in claims pitfalls</t>
  </si>
  <si>
    <t xml:space="preserve">Write "Common mistakes with head office overheads in claims (and how to avoid them)" for projectcontrolsinstitute.org (PCI AI - Project Controls Institute). Audience: commercial teams, QSs and claims specialists. Length 1,200-1,800 words, British English. Primary keyword "head office overheads in claims mistakes". Work in naturally where they fit: head office overheads in claims problems, head office overheads in claims misuse, head office overheads in claims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</si>
  <si>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AB-01188</t>
  </si>
  <si>
    <t xml:space="preserve">What are dispute boards? Definition, examples and why they matter</t>
  </si>
  <si>
    <t xml:space="preserve">dispute boards</t>
  </si>
  <si>
    <t xml:space="preserve">dispute boards definition, dispute boards meaning, dispute boards in project management</t>
  </si>
  <si>
    <t xml:space="preserve">Write "What are dispute boards? Definition, examples and why they matter" for projectcontrolsinstitute.org (PCI AI - Project Controls Institute). Audience: commercial teams, QSs and claims specialists. Length 800-1,200 words, British English. Primary keyword "dispute boards". Work in naturally where they fit: dispute boards definition, dispute boards meaning, dispute boards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</si>
  <si>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AB-01189</t>
  </si>
  <si>
    <t xml:space="preserve">Dispute boards on construction projects: how it plays out on site</t>
  </si>
  <si>
    <t xml:space="preserve">dispute boards construction</t>
  </si>
  <si>
    <t xml:space="preserve">dispute boards on site, dispute boards in projects</t>
  </si>
  <si>
    <t xml:space="preserve">Write "Dispute boards on construction projects: how it plays out on site" for projectcontrolsinstitute.org (PCI AI - Project Controls Institute). Audience: commercial teams, QSs and claims specialists. Length 1,200-1,800 words, British English. Primary keyword "dispute boards construction". Work in naturally where they fit: dispute boards on site, dispute boards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</si>
  <si>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AB-01190</t>
  </si>
  <si>
    <t xml:space="preserve">Common mistakes with dispute boards (and how to avoid them)</t>
  </si>
  <si>
    <t xml:space="preserve">dispute boards mistakes</t>
  </si>
  <si>
    <t xml:space="preserve">dispute boards problems, dispute boards misuse, dispute boards pitfalls</t>
  </si>
  <si>
    <t xml:space="preserve">Write "Common mistakes with dispute boards (and how to avoid them)" for projectcontrolsinstitute.org (PCI AI - Project Controls Institute). Audience: commercial teams, QSs and claims specialists. Length 1,200-1,800 words, British English. Primary keyword "dispute boards mistakes". Work in naturally where they fit: dispute boards problems, dispute boards misuse, dispute boards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</si>
  <si>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AB-01191</t>
  </si>
  <si>
    <t xml:space="preserve">What is adjudication? Definition, examples and why it matters</t>
  </si>
  <si>
    <t xml:space="preserve">adjudication</t>
  </si>
  <si>
    <t xml:space="preserve">adjudication definition, adjudication meaning, adjudication in project management</t>
  </si>
  <si>
    <t xml:space="preserve">Write "What is adjudication? Definition, examples and why it matters" for projectcontrolsinstitute.org (PCI AI - Project Controls Institute). Audience: commercial teams, QSs and claims specialists. Length 800-1,200 words, British English. Primary keyword "adjudication". Work in naturally where they fit: adjudication definition, adjudication meaning, adjudication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</si>
  <si>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AB-01192</t>
  </si>
  <si>
    <t xml:space="preserve">Adjudication on construction projects: how it plays out on site</t>
  </si>
  <si>
    <t xml:space="preserve">adjudication construction</t>
  </si>
  <si>
    <t xml:space="preserve">adjudication on site, adjudication in projects</t>
  </si>
  <si>
    <t xml:space="preserve">Write "Adjudication on construction projects: how it plays out on site" for projectcontrolsinstitute.org (PCI AI - Project Controls Institute). Audience: commercial teams, QSs and claims specialists. Length 1,200-1,800 words, British English. Primary keyword "adjudication construction". Work in naturally where they fit: adjudication on site, adjudication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</si>
  <si>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AB-01193</t>
  </si>
  <si>
    <t xml:space="preserve">Common mistakes with adjudication (and how to avoid them)</t>
  </si>
  <si>
    <t xml:space="preserve">adjudication mistakes</t>
  </si>
  <si>
    <t xml:space="preserve">adjudication problems, adjudication misuse, adjudication pitfalls</t>
  </si>
  <si>
    <t xml:space="preserve">Write "Common mistakes with adjudication (and how to avoid them)" for projectcontrolsinstitute.org (PCI AI - Project Controls Institute). Audience: commercial teams, QSs and claims specialists. Length 1,200-1,800 words, British English. Primary keyword "adjudication mistakes". Work in naturally where they fit: adjudication problems, adjudication misuse, adjudication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</si>
  <si>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AB-01194</t>
  </si>
  <si>
    <t xml:space="preserve">What are target cost contracts? Definition, examples and why they matter</t>
  </si>
  <si>
    <t xml:space="preserve">target cost contracts</t>
  </si>
  <si>
    <t xml:space="preserve">target cost contracts definition, target cost contracts meaning, target cost contracts in project management</t>
  </si>
  <si>
    <t xml:space="preserve">Write "What are target cost contracts? Definition, examples and why they matter" for projectcontrolsinstitute.org (PCI AI - Project Controls Institute). Audience: commercial teams, QSs and claims specialists. Length 800-1,200 words, British English. Primary keyword "target cost contracts". Work in naturally where they fit: target cost contracts definition, target cost contracts meaning, target cost contracts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</si>
  <si>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AB-01195</t>
  </si>
  <si>
    <t xml:space="preserve">Target cost contracts on construction projects: how it plays out on site</t>
  </si>
  <si>
    <t xml:space="preserve">target cost contracts construction</t>
  </si>
  <si>
    <t xml:space="preserve">target cost contracts on site, target cost contracts in projects</t>
  </si>
  <si>
    <t xml:space="preserve">Write "Target cost contracts on construction projects: how it plays out on site" for projectcontrolsinstitute.org (PCI AI - Project Controls Institute). Audience: commercial teams, QSs and claims specialists. Length 1,200-1,800 words, British English. Primary keyword "target cost contracts construction". Work in naturally where they fit: target cost contracts on site, target cost contracts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</si>
  <si>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AB-01196</t>
  </si>
  <si>
    <t xml:space="preserve">Common mistakes with target cost contracts (and how to avoid them)</t>
  </si>
  <si>
    <t xml:space="preserve">target cost contracts mistakes</t>
  </si>
  <si>
    <t xml:space="preserve">target cost contracts problems, target cost contracts misuse, target cost contracts pitfalls</t>
  </si>
  <si>
    <t xml:space="preserve">Write "Common mistakes with target cost contracts (and how to avoid them)" for projectcontrolsinstitute.org (PCI AI - Project Controls Institute). Audience: commercial teams, QSs and claims specialists. Length 1,200-1,800 words, British English. Primary keyword "target cost contracts mistakes". Work in naturally where they fit: target cost contracts problems, target cost contracts misuse, target cost contracts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</si>
  <si>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AB-01197</t>
  </si>
  <si>
    <t xml:space="preserve">What are pain/gain share mechanisms? Definition, examples and why they matter</t>
  </si>
  <si>
    <t xml:space="preserve">pain gain share mechanisms</t>
  </si>
  <si>
    <t xml:space="preserve">pain gain share mechanisms definition, pain gain share mechanisms meaning, pain gain share mechanisms in project management</t>
  </si>
  <si>
    <t xml:space="preserve">Write "What are pain/gain share mechanisms? Definition, examples and why they matter" for projectcontrolsinstitute.org (PCI AI - Project Controls Institute). Audience: commercial teams, QSs and claims specialists. Length 800-1,200 words, British English. Primary keyword "pain gain share mechanisms". Work in naturally where they fit: pain gain share mechanisms definition, pain gain share mechanisms meaning, pain gain share mechanisms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</si>
  <si>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AB-01198</t>
  </si>
  <si>
    <t xml:space="preserve">Pain/gain share mechanisms on construction projects: how it plays out on site</t>
  </si>
  <si>
    <t xml:space="preserve">pain gain share mechanisms construction</t>
  </si>
  <si>
    <t xml:space="preserve">pain gain share mechanisms on site, pain gain share mechanisms in projects</t>
  </si>
  <si>
    <t xml:space="preserve">Write "Pain/gain share mechanisms on construction projects: how it plays out on site" for projectcontrolsinstitute.org (PCI AI - Project Controls Institute). Audience: commercial teams, QSs and claims specialists. Length 1,200-1,800 words, British English. Primary keyword "pain gain share mechanisms construction". Work in naturally where they fit: pain gain share mechanisms on site, pain gain share mechanisms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</si>
  <si>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AB-01199</t>
  </si>
  <si>
    <t xml:space="preserve">Common mistakes with pain/gain share mechanisms (and how to avoid them)</t>
  </si>
  <si>
    <t xml:space="preserve">pain gain share mechanisms mistakes</t>
  </si>
  <si>
    <t xml:space="preserve">pain gain share mechanisms problems, pain gain share mechanisms misuse, pain gain share mechanisms pitfalls</t>
  </si>
  <si>
    <t xml:space="preserve">Write "Common mistakes with pain/gain share mechanisms (and how to avoid them)" for projectcontrolsinstitute.org (PCI AI - Project Controls Institute). Audience: commercial teams, QSs and claims specialists. Length 1,200-1,800 words, British English. Primary keyword "pain gain share mechanisms mistakes". Work in naturally where they fit: pain gain share mechanisms problems, pain gain share mechanisms misuse, pain gain share mechanisms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</si>
  <si>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AB-01200</t>
  </si>
  <si>
    <t xml:space="preserve">What is lump sum vs reimbursable contracts? Definition, examples and why it matters</t>
  </si>
  <si>
    <t xml:space="preserve">lump sum vs reimbursable contracts</t>
  </si>
  <si>
    <t xml:space="preserve">lump sum vs reimbursable contracts definition, lump sum vs reimbursable contracts meaning, lump sum vs reimbursable contracts in project management</t>
  </si>
  <si>
    <t xml:space="preserve">Write "What is lump sum vs reimbursable contracts? Definition, examples and why it matters" for projectcontrolsinstitute.org (PCI AI - Project Controls Institute). Audience: commercial teams, QSs and claims specialists. Length 800-1,200 words, British English. Primary keyword "lump sum vs reimbursable contracts". Work in naturally where they fit: lump sum vs reimbursable contracts definition, lump sum vs reimbursable contracts meaning, lump sum vs reimbursable contracts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</si>
  <si>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AB-01201</t>
  </si>
  <si>
    <t xml:space="preserve">Lump sum vs reimbursable contracts on construction projects: how it plays out on site</t>
  </si>
  <si>
    <t xml:space="preserve">lump sum vs reimbursable contracts construction</t>
  </si>
  <si>
    <t xml:space="preserve">lump sum vs reimbursable contracts on site, lump sum vs reimbursable contracts in projects</t>
  </si>
  <si>
    <t xml:space="preserve">Write "Lump sum vs reimbursable contracts on construction projects: how it plays out on site" for projectcontrolsinstitute.org (PCI AI - Project Controls Institute). Audience: commercial teams, QSs and claims specialists. Length 1,200-1,800 words, British English. Primary keyword "lump sum vs reimbursable contracts construction". Work in naturally where they fit: lump sum vs reimbursable contracts on site, lump sum vs reimbursable contracts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</si>
  <si>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AB-01202</t>
  </si>
  <si>
    <t xml:space="preserve">Common mistakes with lump sum vs reimbursable contracts (and how to avoid them)</t>
  </si>
  <si>
    <t xml:space="preserve">lump sum vs reimbursable contracts mistakes</t>
  </si>
  <si>
    <t xml:space="preserve">lump sum vs reimbursable contracts problems, lump sum vs reimbursable contracts misuse, lump sum vs reimbursable contracts pitfalls</t>
  </si>
  <si>
    <t xml:space="preserve">Write "Common mistakes with lump sum vs reimbursable contracts (and how to avoid them)" for projectcontrolsinstitute.org (PCI AI - Project Controls Institute). Audience: commercial teams, QSs and claims specialists. Length 1,200-1,800 words, British English. Primary keyword "lump sum vs reimbursable contracts mistakes". Work in naturally where they fit: lump sum vs reimbursable contracts problems, lump sum vs reimbursable contracts misuse, lump sum vs reimbursable contracts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</si>
  <si>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AB-01203</t>
  </si>
  <si>
    <t xml:space="preserve">What are back-to-back subcontracts? Definition, examples and why they matter</t>
  </si>
  <si>
    <t xml:space="preserve">back-to-back subcontracts</t>
  </si>
  <si>
    <t xml:space="preserve">back-to-back subcontracts definition, back-to-back subcontracts meaning, back-to-back subcontracts in project management</t>
  </si>
  <si>
    <t xml:space="preserve">Write "What are back-to-back subcontracts? Definition, examples and why they matter" for projectcontrolsinstitute.org (PCI AI - Project Controls Institute). Audience: commercial teams, QSs and claims specialists. Length 800-1,200 words, British English. Primary keyword "back-to-back subcontracts". Work in naturally where they fit: back-to-back subcontracts definition, back-to-back subcontracts meaning, back-to-back subcontracts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</si>
  <si>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AB-01204</t>
  </si>
  <si>
    <t xml:space="preserve">Back-to-back subcontracts on construction projects: how it plays out on site</t>
  </si>
  <si>
    <t xml:space="preserve">back-to-back subcontracts construction</t>
  </si>
  <si>
    <t xml:space="preserve">back-to-back subcontracts on site, back-to-back subcontracts in projects</t>
  </si>
  <si>
    <t xml:space="preserve">Write "Back-to-back subcontracts on construction projects: how it plays out on site" for projectcontrolsinstitute.org (PCI AI - Project Controls Institute). Audience: commercial teams, QSs and claims specialists. Length 1,200-1,800 words, British English. Primary keyword "back-to-back subcontracts construction". Work in naturally where they fit: back-to-back subcontracts on site, back-to-back subcontracts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</si>
  <si>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AB-01205</t>
  </si>
  <si>
    <t xml:space="preserve">Common mistakes with back-to-back subcontracts (and how to avoid them)</t>
  </si>
  <si>
    <t xml:space="preserve">back-to-back subcontracts mistakes</t>
  </si>
  <si>
    <t xml:space="preserve">back-to-back subcontracts problems, back-to-back subcontracts misuse, back-to-back subcontracts pitfalls</t>
  </si>
  <si>
    <t xml:space="preserve">Write "Common mistakes with back-to-back subcontracts (and how to avoid them)" for projectcontrolsinstitute.org (PCI AI - Project Controls Institute). Audience: commercial teams, QSs and claims specialists. Length 1,200-1,800 words, British English. Primary keyword "back-to-back subcontracts mistakes". Work in naturally where they fit: back-to-back subcontracts problems, back-to-back subcontracts misuse, back-to-back subcontracts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</si>
  <si>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AB-01206</t>
  </si>
  <si>
    <t xml:space="preserve">What is project reporting? Definition, examples and why it matters</t>
  </si>
  <si>
    <t xml:space="preserve">project reporting</t>
  </si>
  <si>
    <t xml:space="preserve">project reporting definition, project reporting meaning, project reporting in project management</t>
  </si>
  <si>
    <t xml:space="preserve">Write "What is project reporting? Definition, examples and why it matters" for projectcontrolsinstitute.org (PCI AI - Project Controls Institute). Audience: controls teams reporting to leadership. Length 800-1,200 words, British English. Primary keyword "project reporting". Work in naturally where they fit: project reporting definition, project reporting meaning, project reporting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</si>
  <si>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AB-01207</t>
  </si>
  <si>
    <t xml:space="preserve">How to do project reporting: a step-by-step guide</t>
  </si>
  <si>
    <t xml:space="preserve">how to project reporting</t>
  </si>
  <si>
    <t xml:space="preserve">project reporting steps, project reporting process, project reporting best practices</t>
  </si>
  <si>
    <t xml:space="preserve">Write "How to do project reporting: a step-by-step guide" for projectcontrolsinstitute.org (PCI AI - Project Controls Institute). Audience: controls teams reporting to leadership. Length 1,200-1,800 words, British English. Primary keyword "how to project reporting". Work in naturally where they fit: project reporting steps, project reporting process, project reporting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</si>
  <si>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AB-01208</t>
  </si>
  <si>
    <t xml:space="preserve">Project reporting checklist: what good looks like</t>
  </si>
  <si>
    <t xml:space="preserve">project reporting checklist</t>
  </si>
  <si>
    <t xml:space="preserve">project reporting template, project reporting review</t>
  </si>
  <si>
    <t xml:space="preserve">Write "Project reporting checklist: what good looks like" for projectcontrolsinstitute.org (PCI AI - Project Controls Institute). Audience: controls teams reporting to leadership. Length 1,000-1,500 words, British English. Primary keyword "project reporting checklist". Work in naturally where they fit: project reporting template, project reporting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</si>
  <si>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AB-01209</t>
  </si>
  <si>
    <t xml:space="preserve">Project reporting KPIs: measuring whether it is working</t>
  </si>
  <si>
    <t xml:space="preserve">project reporting kpis</t>
  </si>
  <si>
    <t xml:space="preserve">project reporting metrics, measure project reporting</t>
  </si>
  <si>
    <t xml:space="preserve">Write "Project reporting KPIs: measuring whether it is working" for projectcontrolsinstitute.org (PCI AI - Project Controls Institute). Audience: controls teams reporting to leadership. Length 1,200-1,800 words, British English. Primary keyword "project reporting kpis". Work in naturally where they fit: project reporting metrics, measure project reporting.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</si>
  <si>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AB-01210</t>
  </si>
  <si>
    <t xml:space="preserve">What is monthly project report? Definition, examples and why it matters</t>
  </si>
  <si>
    <t xml:space="preserve">monthly project report</t>
  </si>
  <si>
    <t xml:space="preserve">monthly project report definition, monthly project report meaning, monthly project report in project management</t>
  </si>
  <si>
    <t xml:space="preserve">Write "What is monthly project report? Definition, examples and why it matters" for projectcontrolsinstitute.org (PCI AI - Project Controls Institute). Audience: controls teams reporting to leadership. Length 800-1,200 words, British English. Primary keyword "monthly project report". Work in naturally where they fit: monthly project report definition, monthly project report meaning, monthly project report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</si>
  <si>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AB-01211</t>
  </si>
  <si>
    <t xml:space="preserve">Monthly project report template: structure, example and how to use it</t>
  </si>
  <si>
    <t xml:space="preserve">monthly project report template</t>
  </si>
  <si>
    <t xml:space="preserve">monthly project report example, monthly project report format, free monthly project report</t>
  </si>
  <si>
    <t xml:space="preserve">Write "Monthly project report template: structure, example and how to use it" for projectcontrolsinstitute.org (PCI AI - Project Controls Institute). Audience: controls teams reporting to leadership. Length 1,000-1,500 words, British English. Primary keyword "monthly project report template". Work in naturally where they fit: monthly project report example, monthly project report format, free monthly project report.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</si>
  <si>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AB-01212</t>
  </si>
  <si>
    <t xml:space="preserve">How to build a monthly project report stakeholders actually use</t>
  </si>
  <si>
    <t xml:space="preserve">how to create monthly project report</t>
  </si>
  <si>
    <t xml:space="preserve">monthly project report best practices, monthly project report example</t>
  </si>
  <si>
    <t xml:space="preserve">Write "How to build a monthly project report stakeholders actually use" for projectcontrolsinstitute.org (PCI AI - Project Controls Institute). Audience: controls teams reporting to leadership. Length 1,200-1,800 words, British English. Primary keyword "how to create monthly project report". Work in naturally where they fit: monthly project report best practices, monthly project report example.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</si>
  <si>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AB-01213</t>
  </si>
  <si>
    <t xml:space="preserve">Monthly project report: an annotated real-world sample</t>
  </si>
  <si>
    <t xml:space="preserve">monthly project report example</t>
  </si>
  <si>
    <t xml:space="preserve">monthly project report sample, monthly project report in practice</t>
  </si>
  <si>
    <t xml:space="preserve">Write "Monthly project report: an annotated real-world sample" for projectcontrolsinstitute.org (PCI AI - Project Controls Institute). Audience: controls teams reporting to leadership. Length 1,200-1,800 words, British English. Primary keyword "monthly project report example". Work in naturally where they fit: monthly project report sample, monthly project report in practice.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</si>
  <si>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AB-01214</t>
  </si>
  <si>
    <t xml:space="preserve">What is executive dashboard? Definition, examples and why it matters</t>
  </si>
  <si>
    <t xml:space="preserve">executive dashboard</t>
  </si>
  <si>
    <t xml:space="preserve">executive dashboard definition, executive dashboard meaning, executive dashboard in project management</t>
  </si>
  <si>
    <t xml:space="preserve">Write "What is executive dashboard? Definition, examples and why it matters" for projectcontrolsinstitute.org (PCI AI - Project Controls Institute). Audience: controls teams reporting to leadership. Length 800-1,200 words, British English. Primary keyword "executive dashboard". Work in naturally where they fit: executive dashboard definition, executive dashboard meaning, executive dashboard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</si>
  <si>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AB-01215</t>
  </si>
  <si>
    <t xml:space="preserve">Executive dashboard template: structure, example and how to use it</t>
  </si>
  <si>
    <t xml:space="preserve">executive dashboard template</t>
  </si>
  <si>
    <t xml:space="preserve">executive dashboard example, executive dashboard format, free executive dashboard</t>
  </si>
  <si>
    <t xml:space="preserve">Write "Executive dashboard template: structure, example and how to use it" for projectcontrolsinstitute.org (PCI AI - Project Controls Institute). Audience: controls teams reporting to leadership. Length 1,000-1,500 words, British English. Primary keyword "executive dashboard template". Work in naturally where they fit: executive dashboard example, executive dashboard format, free executive dashboard.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</si>
  <si>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AB-01216</t>
  </si>
  <si>
    <t xml:space="preserve">How to build an executive dashboard stakeholders actually use</t>
  </si>
  <si>
    <t xml:space="preserve">how to create executive dashboard</t>
  </si>
  <si>
    <t xml:space="preserve">executive dashboard best practices, executive dashboard example</t>
  </si>
  <si>
    <t xml:space="preserve">Write "How to build an executive dashboard stakeholders actually use" for projectcontrolsinstitute.org (PCI AI - Project Controls Institute). Audience: controls teams reporting to leadership. Length 1,200-1,800 words, British English. Primary keyword "how to create executive dashboard". Work in naturally where they fit: executive dashboard best practices, executive dashboard example.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</si>
  <si>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AB-01217</t>
  </si>
  <si>
    <t xml:space="preserve">Executive dashboard: an annotated real-world sample</t>
  </si>
  <si>
    <t xml:space="preserve">executive dashboard example</t>
  </si>
  <si>
    <t xml:space="preserve">executive dashboard sample, executive dashboard in practice</t>
  </si>
  <si>
    <t xml:space="preserve">Write "Executive dashboard: an annotated real-world sample" for projectcontrolsinstitute.org (PCI AI - Project Controls Institute). Audience: controls teams reporting to leadership. Length 1,200-1,800 words, British English. Primary keyword "executive dashboard example". Work in naturally where they fit: executive dashboard sample, executive dashboard in practice.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</si>
  <si>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AB-01218</t>
  </si>
  <si>
    <t xml:space="preserve">What is KPI selection for projects? Definition, examples and why it matters</t>
  </si>
  <si>
    <t xml:space="preserve">kpi selection for projects</t>
  </si>
  <si>
    <t xml:space="preserve">kpi selection for projects definition, kpi selection for projects meaning, kpi selection for projects in project management</t>
  </si>
  <si>
    <t xml:space="preserve">Write "What is KPI selection for projects? Definition, examples and why it matters" for projectcontrolsinstitute.org (PCI AI - Project Controls Institute). Audience: controls teams reporting to leadership. Length 800-1,200 words, British English. Primary keyword "kpi selection for projects". Work in naturally where they fit: kpi selection for projects definition, kpi selection for projects meaning, kpi selection for projects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</si>
  <si>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AB-01219</t>
  </si>
  <si>
    <t xml:space="preserve">How to run a KPI selection for projects: a step-by-step guide</t>
  </si>
  <si>
    <t xml:space="preserve">how to kpi selection for projects</t>
  </si>
  <si>
    <t xml:space="preserve">kpi selection for projects steps, kpi selection for projects process, kpi selection for projects best practices</t>
  </si>
  <si>
    <t xml:space="preserve">Write "How to run a KPI selection for projects: a step-by-step guide" for projectcontrolsinstitute.org (PCI AI - Project Controls Institute). Audience: controls teams reporting to leadership. Length 1,200-1,800 words, British English. Primary keyword "how to kpi selection for projects". Work in naturally where they fit: kpi selection for projects steps, kpi selection for projects process, kpi selection for projects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</si>
  <si>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AB-01220</t>
  </si>
  <si>
    <t xml:space="preserve">KPI selection for projects checklist: what good looks like</t>
  </si>
  <si>
    <t xml:space="preserve">kpi selection for projects checklist</t>
  </si>
  <si>
    <t xml:space="preserve">kpi selection for projects template, kpi selection for projects review</t>
  </si>
  <si>
    <t xml:space="preserve">Write "KPI selection for projects checklist: what good looks like" for projectcontrolsinstitute.org (PCI AI - Project Controls Institute). Audience: controls teams reporting to leadership. Length 1,000-1,500 words, British English. Primary keyword "kpi selection for projects checklist". Work in naturally where they fit: kpi selection for projects template, kpi selection for projects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</si>
  <si>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AB-01221</t>
  </si>
  <si>
    <t xml:space="preserve">KPI selection for projects KPIs: measuring whether it is working</t>
  </si>
  <si>
    <t xml:space="preserve">kpi selection for projects kpis</t>
  </si>
  <si>
    <t xml:space="preserve">kpi selection for projects metrics, measure kpi selection for projects</t>
  </si>
  <si>
    <t xml:space="preserve">Write "KPI selection for projects KPIs: measuring whether it is working" for projectcontrolsinstitute.org (PCI AI - Project Controls Institute). Audience: controls teams reporting to leadership. Length 1,200-1,800 words, British English. Primary keyword "kpi selection for projects kpis". Work in naturally where they fit: kpi selection for projects metrics, measure kpi selection for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</si>
  <si>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AB-01222</t>
  </si>
  <si>
    <t xml:space="preserve">What is leading vs lagging indicators? Definition, examples and why it matters</t>
  </si>
  <si>
    <t xml:space="preserve">leading vs lagging indicators</t>
  </si>
  <si>
    <t xml:space="preserve">leading vs lagging indicators definition, leading vs lagging indicators meaning, leading vs lagging indicators in project management</t>
  </si>
  <si>
    <t xml:space="preserve">Write "What is leading vs lagging indicators? Definition, examples and why it matters" for projectcontrolsinstitute.org (PCI AI - Project Controls Institute). Audience: controls teams reporting to leadership. Length 800-1,200 words, British English. Primary keyword "leading vs lagging indicators". Work in naturally where they fit: leading vs lagging indicators definition, leading vs lagging indicators meaning, leading vs lagging indicators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</si>
  <si>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AB-01223</t>
  </si>
  <si>
    <t xml:space="preserve">Leading vs lagging indicators on construction projects: how it plays out on site</t>
  </si>
  <si>
    <t xml:space="preserve">leading vs lagging indicators construction</t>
  </si>
  <si>
    <t xml:space="preserve">leading vs lagging indicators on site, leading vs lagging indicators in projects</t>
  </si>
  <si>
    <t xml:space="preserve">Write "Leading vs lagging indicators on construction projects: how it plays out on site" for projectcontrolsinstitute.org (PCI AI - Project Controls Institute). Audience: controls teams reporting to leadership. Length 1,200-1,800 words, British English. Primary keyword "leading vs lagging indicators construction". Work in naturally where they fit: leading vs lagging indicators on site, leading vs lagging indicators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</si>
  <si>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AB-01224</t>
  </si>
  <si>
    <t xml:space="preserve">Common mistakes with leading vs lagging indicators (and how to avoid them)</t>
  </si>
  <si>
    <t xml:space="preserve">leading vs lagging indicators mistakes</t>
  </si>
  <si>
    <t xml:space="preserve">leading vs lagging indicators problems, leading vs lagging indicators misuse, leading vs lagging indicators pitfalls</t>
  </si>
  <si>
    <t xml:space="preserve">Write "Common mistakes with leading vs lagging indicators (and how to avoid them)" for projectcontrolsinstitute.org (PCI AI - Project Controls Institute). Audience: controls teams reporting to leadership. Length 1,200-1,800 words, British English. Primary keyword "leading vs lagging indicators mistakes". Work in naturally where they fit: leading vs lagging indicators problems, leading vs lagging indicators misuse, leading vs lagging indicators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</si>
  <si>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AB-01225</t>
  </si>
  <si>
    <t xml:space="preserve">What is RAG status reporting? Definition, examples and why it matters</t>
  </si>
  <si>
    <t xml:space="preserve">rag status reporting</t>
  </si>
  <si>
    <t xml:space="preserve">rag status reporting definition, rag status reporting meaning, rag status reporting in project management</t>
  </si>
  <si>
    <t xml:space="preserve">Write "What is RAG status reporting? Definition, examples and why it matters" for projectcontrolsinstitute.org (PCI AI - Project Controls Institute). Audience: controls teams reporting to leadership. Length 800-1,200 words, British English. Primary keyword "rag status reporting". Work in naturally where they fit: rag status reporting definition, rag status reporting meaning, rag status reporting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</si>
  <si>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AB-01226</t>
  </si>
  <si>
    <t xml:space="preserve">RAG status reporting on construction projects: how it plays out on site</t>
  </si>
  <si>
    <t xml:space="preserve">rag status reporting construction</t>
  </si>
  <si>
    <t xml:space="preserve">rag status reporting on site, rag status reporting in projects</t>
  </si>
  <si>
    <t xml:space="preserve">Write "RAG status reporting on construction projects: how it plays out on site" for projectcontrolsinstitute.org (PCI AI - Project Controls Institute). Audience: controls teams reporting to leadership. Length 1,200-1,800 words, British English. Primary keyword "rag status reporting construction". Work in naturally where they fit: rag status reporting on site, rag status reporting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</si>
  <si>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AB-01227</t>
  </si>
  <si>
    <t xml:space="preserve">Common mistakes with RAG status reporting (and how to avoid them)</t>
  </si>
  <si>
    <t xml:space="preserve">rag status reporting mistakes</t>
  </si>
  <si>
    <t xml:space="preserve">rag status reporting problems, rag status reporting misuse, rag status reporting pitfalls</t>
  </si>
  <si>
    <t xml:space="preserve">Write "Common mistakes with RAG status reporting (and how to avoid them)" for projectcontrolsinstitute.org (PCI AI - Project Controls Institute). Audience: controls teams reporting to leadership. Length 1,200-1,800 words, British English. Primary keyword "rag status reporting mistakes". Work in naturally where they fit: rag status reporting problems, rag status reporting misuse, rag status reporting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</si>
  <si>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AB-01228</t>
  </si>
  <si>
    <t xml:space="preserve">What are trend charts? Definition, examples and why they matter</t>
  </si>
  <si>
    <t xml:space="preserve">trend charts</t>
  </si>
  <si>
    <t xml:space="preserve">trend charts definition, trend charts meaning, trend charts in project management</t>
  </si>
  <si>
    <t xml:space="preserve">Write "What are trend charts? Definition, examples and why they matter" for projectcontrolsinstitute.org (PCI AI - Project Controls Institute). Audience: controls teams reporting to leadership. Length 800-1,200 words, British English. Primary keyword "trend charts". Work in naturally where they fit: trend charts definition, trend charts meaning, trend charts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</si>
  <si>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AB-01229</t>
  </si>
  <si>
    <t xml:space="preserve">Trend charts on construction projects: how it plays out on site</t>
  </si>
  <si>
    <t xml:space="preserve">trend charts construction</t>
  </si>
  <si>
    <t xml:space="preserve">trend charts on site, trend charts in projects</t>
  </si>
  <si>
    <t xml:space="preserve">Write "Trend charts on construction projects: how it plays out on site" for projectcontrolsinstitute.org (PCI AI - Project Controls Institute). Audience: controls teams reporting to leadership. Length 1,200-1,800 words, British English. Primary keyword "trend charts construction". Work in naturally where they fit: trend charts on site, trend charts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</si>
  <si>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AB-01230</t>
  </si>
  <si>
    <t xml:space="preserve">Common mistakes with trend charts (and how to avoid them)</t>
  </si>
  <si>
    <t xml:space="preserve">trend charts mistakes</t>
  </si>
  <si>
    <t xml:space="preserve">trend charts problems, trend charts misuse, trend charts pitfalls</t>
  </si>
  <si>
    <t xml:space="preserve">Write "Common mistakes with trend charts (and how to avoid them)" for projectcontrolsinstitute.org (PCI AI - Project Controls Institute). Audience: controls teams reporting to leadership. Length 1,200-1,800 words, British English. Primary keyword "trend charts mistakes". Work in naturally where they fit: trend charts problems, trend charts misuse, trend charts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</si>
  <si>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AB-01231</t>
  </si>
  <si>
    <t xml:space="preserve">What are waterfall charts for cost movement? Definition, examples and why they matter</t>
  </si>
  <si>
    <t xml:space="preserve">waterfall charts for cost movement</t>
  </si>
  <si>
    <t xml:space="preserve">waterfall charts for cost movement definition, waterfall charts for cost movement meaning, waterfall charts for cost movement in project management</t>
  </si>
  <si>
    <t xml:space="preserve">Write "What are waterfall charts for cost movement? Definition, examples and why they matter" for projectcontrolsinstitute.org (PCI AI - Project Controls Institute). Audience: controls teams reporting to leadership. Length 800-1,200 words, British English. Primary keyword "waterfall charts for cost movement". Work in naturally where they fit: waterfall charts for cost movement definition, waterfall charts for cost movement meaning, waterfall charts for cost movement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</si>
  <si>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AB-01232</t>
  </si>
  <si>
    <t xml:space="preserve">Waterfall charts for cost movement on construction projects: how it plays out on site</t>
  </si>
  <si>
    <t xml:space="preserve">waterfall charts for cost movement construction</t>
  </si>
  <si>
    <t xml:space="preserve">waterfall charts for cost movement on site, waterfall charts for cost movement in projects</t>
  </si>
  <si>
    <t xml:space="preserve">Write "Waterfall charts for cost movement on construction projects: how it plays out on site" for projectcontrolsinstitute.org (PCI AI - Project Controls Institute). Audience: controls teams reporting to leadership. Length 1,200-1,800 words, British English. Primary keyword "waterfall charts for cost movement construction". Work in naturally where they fit: waterfall charts for cost movement on site, waterfall charts for cost movement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</si>
  <si>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AB-01233</t>
  </si>
  <si>
    <t xml:space="preserve">Common mistakes with waterfall charts for cost movement (and how to avoid them)</t>
  </si>
  <si>
    <t xml:space="preserve">waterfall charts for cost movement mistakes</t>
  </si>
  <si>
    <t xml:space="preserve">waterfall charts for cost movement problems, waterfall charts for cost movement misuse, waterfall charts for cost movement pitfalls</t>
  </si>
  <si>
    <t xml:space="preserve">Write "Common mistakes with waterfall charts for cost movement (and how to avoid them)" for projectcontrolsinstitute.org (PCI AI - Project Controls Institute). Audience: controls teams reporting to leadership. Length 1,200-1,800 words, British English. Primary keyword "waterfall charts for cost movement mistakes". Work in naturally where they fit: waterfall charts for cost movement problems, waterfall charts for cost movement misuse, waterfall charts for cost movement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</si>
  <si>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AB-01234</t>
  </si>
  <si>
    <t xml:space="preserve">What is histogram and resource curves? Definition, examples and why it matters</t>
  </si>
  <si>
    <t xml:space="preserve">histogram and resource curves</t>
  </si>
  <si>
    <t xml:space="preserve">histogram and resource curves definition, histogram and resource curves meaning, histogram and resource curves in project management</t>
  </si>
  <si>
    <t xml:space="preserve">Write "What is histogram and resource curves? Definition, examples and why it matters" for projectcontrolsinstitute.org (PCI AI - Project Controls Institute). Audience: controls teams reporting to leadership. Length 800-1,200 words, British English. Primary keyword "histogram and resource curves". Work in naturally where they fit: histogram and resource curves definition, histogram and resource curves meaning, histogram and resource curves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</si>
  <si>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AB-01235</t>
  </si>
  <si>
    <t xml:space="preserve">Histogram and resource curves on construction projects: how it plays out on site</t>
  </si>
  <si>
    <t xml:space="preserve">histogram and resource curves construction</t>
  </si>
  <si>
    <t xml:space="preserve">histogram and resource curves on site, histogram and resource curves in projects</t>
  </si>
  <si>
    <t xml:space="preserve">Write "Histogram and resource curves on construction projects: how it plays out on site" for projectcontrolsinstitute.org (PCI AI - Project Controls Institute). Audience: controls teams reporting to leadership. Length 1,200-1,800 words, British English. Primary keyword "histogram and resource curves construction". Work in naturally where they fit: histogram and resource curves on site, histogram and resource curves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</si>
  <si>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AB-01236</t>
  </si>
  <si>
    <t xml:space="preserve">Common mistakes with histogram and resource curves (and how to avoid them)</t>
  </si>
  <si>
    <t xml:space="preserve">histogram and resource curves mistakes</t>
  </si>
  <si>
    <t xml:space="preserve">histogram and resource curves problems, histogram and resource curves misuse, histogram and resource curves pitfalls</t>
  </si>
  <si>
    <t xml:space="preserve">Write "Common mistakes with histogram and resource curves (and how to avoid them)" for projectcontrolsinstitute.org (PCI AI - Project Controls Institute). Audience: controls teams reporting to leadership. Length 1,200-1,800 words, British English. Primary keyword "histogram and resource curves mistakes". Work in naturally where they fit: histogram and resource curves problems, histogram and resource curves misuse, histogram and resource curves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</si>
  <si>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AB-01237</t>
  </si>
  <si>
    <t xml:space="preserve">What is narrative reporting? Definition, examples and why it matters</t>
  </si>
  <si>
    <t xml:space="preserve">narrative reporting</t>
  </si>
  <si>
    <t xml:space="preserve">narrative reporting definition, narrative reporting meaning, narrative reporting in project management</t>
  </si>
  <si>
    <t xml:space="preserve">Write "What is narrative reporting? Definition, examples and why it matters" for projectcontrolsinstitute.org (PCI AI - Project Controls Institute). Audience: controls teams reporting to leadership. Length 800-1,200 words, British English. Primary keyword "narrative reporting". Work in naturally where they fit: narrative reporting definition, narrative reporting meaning, narrative reporting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</si>
  <si>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AB-01238</t>
  </si>
  <si>
    <t xml:space="preserve">How to do narrative reporting: a step-by-step guide</t>
  </si>
  <si>
    <t xml:space="preserve">how to narrative reporting</t>
  </si>
  <si>
    <t xml:space="preserve">narrative reporting steps, narrative reporting process, narrative reporting best practices</t>
  </si>
  <si>
    <t xml:space="preserve">Write "How to do narrative reporting: a step-by-step guide" for projectcontrolsinstitute.org (PCI AI - Project Controls Institute). Audience: controls teams reporting to leadership. Length 1,200-1,800 words, British English. Primary keyword "how to narrative reporting". Work in naturally where they fit: narrative reporting steps, narrative reporting process, narrative reporting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</si>
  <si>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AB-01239</t>
  </si>
  <si>
    <t xml:space="preserve">Narrative reporting checklist: what good looks like</t>
  </si>
  <si>
    <t xml:space="preserve">narrative reporting checklist</t>
  </si>
  <si>
    <t xml:space="preserve">narrative reporting template, narrative reporting review</t>
  </si>
  <si>
    <t xml:space="preserve">Write "Narrative reporting checklist: what good looks like" for projectcontrolsinstitute.org (PCI AI - Project Controls Institute). Audience: controls teams reporting to leadership. Length 1,000-1,500 words, British English. Primary keyword "narrative reporting checklist". Work in naturally where they fit: narrative reporting template, narrative reporting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</si>
  <si>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AB-01240</t>
  </si>
  <si>
    <t xml:space="preserve">Narrative reporting KPIs: measuring whether it is working</t>
  </si>
  <si>
    <t xml:space="preserve">narrative reporting kpis</t>
  </si>
  <si>
    <t xml:space="preserve">narrative reporting metrics, measure narrative reporting</t>
  </si>
  <si>
    <t xml:space="preserve">Write "Narrative reporting KPIs: measuring whether it is working" for projectcontrolsinstitute.org (PCI AI - Project Controls Institute). Audience: controls teams reporting to leadership. Length 1,200-1,800 words, British English. Primary keyword "narrative reporting kpis". Work in naturally where they fit: narrative reporting metrics, measure narrative reporting.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</si>
  <si>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AB-01241</t>
  </si>
  <si>
    <t xml:space="preserve">What is one-page project status? Definition, examples and why it matters</t>
  </si>
  <si>
    <t xml:space="preserve">one-page project status</t>
  </si>
  <si>
    <t xml:space="preserve">one-page project status definition, one-page project status meaning, one-page project status in project management</t>
  </si>
  <si>
    <t xml:space="preserve">Write "What is one-page project status? Definition, examples and why it matters" for projectcontrolsinstitute.org (PCI AI - Project Controls Institute). Audience: controls teams reporting to leadership. Length 800-1,200 words, British English. Primary keyword "one-page project status". Work in naturally where they fit: one-page project status definition, one-page project status meaning, one-page project status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</si>
  <si>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AB-01242</t>
  </si>
  <si>
    <t xml:space="preserve">One-page project status template: structure, example and how to use it</t>
  </si>
  <si>
    <t xml:space="preserve">one-page project status template</t>
  </si>
  <si>
    <t xml:space="preserve">one-page project status example, one-page project status format, free one-page project status</t>
  </si>
  <si>
    <t xml:space="preserve">Write "One-page project status template: structure, example and how to use it" for projectcontrolsinstitute.org (PCI AI - Project Controls Institute). Audience: controls teams reporting to leadership. Length 1,000-1,500 words, British English. Primary keyword "one-page project status template". Work in naturally where they fit: one-page project status example, one-page project status format, free one-page project status.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</si>
  <si>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AB-01243</t>
  </si>
  <si>
    <t xml:space="preserve">How to build an one-page project status stakeholders actually use</t>
  </si>
  <si>
    <t xml:space="preserve">how to create one-page project status</t>
  </si>
  <si>
    <t xml:space="preserve">one-page project status best practices, one-page project status example</t>
  </si>
  <si>
    <t xml:space="preserve">Write "How to build an one-page project status stakeholders actually use" for projectcontrolsinstitute.org (PCI AI - Project Controls Institute). Audience: controls teams reporting to leadership. Length 1,200-1,800 words, British English. Primary keyword "how to create one-page project status". Work in naturally where they fit: one-page project status best practices, one-page project status example.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</si>
  <si>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AB-01244</t>
  </si>
  <si>
    <t xml:space="preserve">One-page project status: an annotated real-world sample</t>
  </si>
  <si>
    <t xml:space="preserve">one-page project status example</t>
  </si>
  <si>
    <t xml:space="preserve">one-page project status sample, one-page project status in practice</t>
  </si>
  <si>
    <t xml:space="preserve">Write "One-page project status: an annotated real-world sample" for projectcontrolsinstitute.org (PCI AI - Project Controls Institute). Audience: controls teams reporting to leadership. Length 1,200-1,800 words, British English. Primary keyword "one-page project status example". Work in naturally where they fit: one-page project status sample, one-page project status in practice.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</si>
  <si>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AB-01245</t>
  </si>
  <si>
    <t xml:space="preserve">What is data quality for reporting? Definition, examples and why it matters</t>
  </si>
  <si>
    <t xml:space="preserve">data quality for reporting</t>
  </si>
  <si>
    <t xml:space="preserve">data quality for reporting definition, data quality for reporting meaning, data quality for reporting in project management</t>
  </si>
  <si>
    <t xml:space="preserve">Write "What is data quality for reporting? Definition, examples and why it matters" for projectcontrolsinstitute.org (PCI AI - Project Controls Institute). Audience: controls teams reporting to leadership. Length 800-1,200 words, British English. Primary keyword "data quality for reporting". Work in naturally where they fit: data quality for reporting definition, data quality for reporting meaning, data quality for reporting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</si>
  <si>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AB-01246</t>
  </si>
  <si>
    <t xml:space="preserve">How to do data quality for reporting: a step-by-step guide</t>
  </si>
  <si>
    <t xml:space="preserve">how to data quality for reporting</t>
  </si>
  <si>
    <t xml:space="preserve">data quality for reporting steps, data quality for reporting process, data quality for reporting best practices</t>
  </si>
  <si>
    <t xml:space="preserve">Write "How to do data quality for reporting: a step-by-step guide" for projectcontrolsinstitute.org (PCI AI - Project Controls Institute). Audience: controls teams reporting to leadership. Length 1,200-1,800 words, British English. Primary keyword "how to data quality for reporting". Work in naturally where they fit: data quality for reporting steps, data quality for reporting process, data quality for reporting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</si>
  <si>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AB-01247</t>
  </si>
  <si>
    <t xml:space="preserve">Data quality for reporting checklist: what good looks like</t>
  </si>
  <si>
    <t xml:space="preserve">data quality for reporting checklist</t>
  </si>
  <si>
    <t xml:space="preserve">data quality for reporting template, data quality for reporting review</t>
  </si>
  <si>
    <t xml:space="preserve">Write "Data quality for reporting checklist: what good looks like" for projectcontrolsinstitute.org (PCI AI - Project Controls Institute). Audience: controls teams reporting to leadership. Length 1,000-1,500 words, British English. Primary keyword "data quality for reporting checklist". Work in naturally where they fit: data quality for reporting template, data quality for reporting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</si>
  <si>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AB-01248</t>
  </si>
  <si>
    <t xml:space="preserve">Data quality for reporting KPIs: measuring whether it is working</t>
  </si>
  <si>
    <t xml:space="preserve">data quality for reporting kpis</t>
  </si>
  <si>
    <t xml:space="preserve">data quality for reporting metrics, measure data quality for reporting</t>
  </si>
  <si>
    <t xml:space="preserve">Write "Data quality for reporting KPIs: measuring whether it is working" for projectcontrolsinstitute.org (PCI AI - Project Controls Institute). Audience: controls teams reporting to leadership. Length 1,200-1,800 words, British English. Primary keyword "data quality for reporting kpis". Work in naturally where they fit: data quality for reporting metrics, measure data quality for reporting.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</si>
  <si>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AB-01249</t>
  </si>
  <si>
    <t xml:space="preserve">What is single source of truth? Definition, examples and why it matters</t>
  </si>
  <si>
    <t xml:space="preserve">single source of truth</t>
  </si>
  <si>
    <t xml:space="preserve">single source of truth definition, single source of truth meaning, single source of truth in project management</t>
  </si>
  <si>
    <t xml:space="preserve">Write "What is single source of truth? Definition, examples and why it matters" for projectcontrolsinstitute.org (PCI AI - Project Controls Institute). Audience: controls teams reporting to leadership. Length 800-1,200 words, British English. Primary keyword "single source of truth". Work in naturally where they fit: single source of truth definition, single source of truth meaning, single source of truth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</si>
  <si>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AB-01250</t>
  </si>
  <si>
    <t xml:space="preserve">Single source of truth on construction projects: how it plays out on site</t>
  </si>
  <si>
    <t xml:space="preserve">single source of truth construction</t>
  </si>
  <si>
    <t xml:space="preserve">single source of truth on site, single source of truth in projects</t>
  </si>
  <si>
    <t xml:space="preserve">Write "Single source of truth on construction projects: how it plays out on site" for projectcontrolsinstitute.org (PCI AI - Project Controls Institute). Audience: controls teams reporting to leadership. Length 1,200-1,800 words, British English. Primary keyword "single source of truth construction". Work in naturally where they fit: single source of truth on site, single source of truth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</si>
  <si>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AB-01251</t>
  </si>
  <si>
    <t xml:space="preserve">Common mistakes with single source of truth (and how to avoid them)</t>
  </si>
  <si>
    <t xml:space="preserve">single source of truth mistakes</t>
  </si>
  <si>
    <t xml:space="preserve">single source of truth problems, single source of truth misuse, single source of truth pitfalls</t>
  </si>
  <si>
    <t xml:space="preserve">Write "Common mistakes with single source of truth (and how to avoid them)" for projectcontrolsinstitute.org (PCI AI - Project Controls Institute). Audience: controls teams reporting to leadership. Length 1,200-1,800 words, British English. Primary keyword "single source of truth mistakes". Work in naturally where they fit: single source of truth problems, single source of truth misuse, single source of truth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</si>
  <si>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AB-01252</t>
  </si>
  <si>
    <t xml:space="preserve">What are reporting calendars and cadence? Definition, examples and why they matter</t>
  </si>
  <si>
    <t xml:space="preserve">reporting calendars and cadence</t>
  </si>
  <si>
    <t xml:space="preserve">reporting calendars and cadence definition, reporting calendars and cadence meaning, reporting calendars and cadence in project management</t>
  </si>
  <si>
    <t xml:space="preserve">Write "What are reporting calendars and cadence? Definition, examples and why they matter" for projectcontrolsinstitute.org (PCI AI - Project Controls Institute). Audience: controls teams reporting to leadership. Length 800-1,200 words, British English. Primary keyword "reporting calendars and cadence". Work in naturally where they fit: reporting calendars and cadence definition, reporting calendars and cadence meaning, reporting calendars and cadence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</si>
  <si>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AB-01253</t>
  </si>
  <si>
    <t xml:space="preserve">Reporting calendars and cadence on construction projects: how it plays out on site</t>
  </si>
  <si>
    <t xml:space="preserve">reporting calendars and cadence construction</t>
  </si>
  <si>
    <t xml:space="preserve">reporting calendars and cadence on site, reporting calendars and cadence in projects</t>
  </si>
  <si>
    <t xml:space="preserve">Write "Reporting calendars and cadence on construction projects: how it plays out on site" for projectcontrolsinstitute.org (PCI AI - Project Controls Institute). Audience: controls teams reporting to leadership. Length 1,200-1,800 words, British English. Primary keyword "reporting calendars and cadence construction". Work in naturally where they fit: reporting calendars and cadence on site, reporting calendars and cadence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</si>
  <si>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AB-01254</t>
  </si>
  <si>
    <t xml:space="preserve">Common mistakes with reporting calendars and cadence (and how to avoid them)</t>
  </si>
  <si>
    <t xml:space="preserve">reporting calendars and cadence mistakes</t>
  </si>
  <si>
    <t xml:space="preserve">reporting calendars and cadence problems, reporting calendars and cadence misuse, reporting calendars and cadence pitfalls</t>
  </si>
  <si>
    <t xml:space="preserve">Write "Common mistakes with reporting calendars and cadence (and how to avoid them)" for projectcontrolsinstitute.org (PCI AI - Project Controls Institute). Audience: controls teams reporting to leadership. Length 1,200-1,800 words, British English. Primary keyword "reporting calendars and cadence mistakes". Work in naturally where they fit: reporting calendars and cadence problems, reporting calendars and cadence misuse, reporting calendars and cadence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</si>
  <si>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AB-01255</t>
  </si>
  <si>
    <t xml:space="preserve">What is stakeholder-specific reporting? Definition, examples and why it matters</t>
  </si>
  <si>
    <t xml:space="preserve">stakeholder-specific reporting</t>
  </si>
  <si>
    <t xml:space="preserve">stakeholder-specific reporting definition, stakeholder-specific reporting meaning, stakeholder-specific reporting in project management</t>
  </si>
  <si>
    <t xml:space="preserve">Write "What is stakeholder-specific reporting? Definition, examples and why it matters" for projectcontrolsinstitute.org (PCI AI - Project Controls Institute). Audience: controls teams reporting to leadership. Length 800-1,200 words, British English. Primary keyword "stakeholder-specific reporting". Work in naturally where they fit: stakeholder-specific reporting definition, stakeholder-specific reporting meaning, stakeholder-specific reporting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</si>
  <si>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AB-01256</t>
  </si>
  <si>
    <t xml:space="preserve">How to do stakeholder-specific reporting: a step-by-step guide</t>
  </si>
  <si>
    <t xml:space="preserve">how to stakeholder-specific reporting</t>
  </si>
  <si>
    <t xml:space="preserve">stakeholder-specific reporting steps, stakeholder-specific reporting process, stakeholder-specific reporting best practices</t>
  </si>
  <si>
    <t xml:space="preserve">Write "How to do stakeholder-specific reporting: a step-by-step guide" for projectcontrolsinstitute.org (PCI AI - Project Controls Institute). Audience: controls teams reporting to leadership. Length 1,200-1,800 words, British English. Primary keyword "how to stakeholder-specific reporting". Work in naturally where they fit: stakeholder-specific reporting steps, stakeholder-specific reporting process, stakeholder-specific reporting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</si>
  <si>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AB-01257</t>
  </si>
  <si>
    <t xml:space="preserve">Stakeholder-specific reporting checklist: what good looks like</t>
  </si>
  <si>
    <t xml:space="preserve">stakeholder-specific reporting checklist</t>
  </si>
  <si>
    <t xml:space="preserve">stakeholder-specific reporting template, stakeholder-specific reporting review</t>
  </si>
  <si>
    <t xml:space="preserve">Write "Stakeholder-specific reporting checklist: what good looks like" for projectcontrolsinstitute.org (PCI AI - Project Controls Institute). Audience: controls teams reporting to leadership. Length 1,000-1,500 words, British English. Primary keyword "stakeholder-specific reporting checklist". Work in naturally where they fit: stakeholder-specific reporting template, stakeholder-specific reporting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</si>
  <si>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AB-01258</t>
  </si>
  <si>
    <t xml:space="preserve">Stakeholder-specific reporting KPIs: measuring whether it is working</t>
  </si>
  <si>
    <t xml:space="preserve">stakeholder-specific reporting kpis</t>
  </si>
  <si>
    <t xml:space="preserve">stakeholder-specific reporting metrics, measure stakeholder-specific reporting</t>
  </si>
  <si>
    <t xml:space="preserve">Write "Stakeholder-specific reporting KPIs: measuring whether it is working" for projectcontrolsinstitute.org (PCI AI - Project Controls Institute). Audience: controls teams reporting to leadership. Length 1,200-1,800 words, British English. Primary keyword "stakeholder-specific reporting kpis". Work in naturally where they fit: stakeholder-specific reporting metrics, measure stakeholder-specific reporting.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</si>
  <si>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AB-01259</t>
  </si>
  <si>
    <t xml:space="preserve">What are automated reporting pipelines? Definition, examples and why they matter</t>
  </si>
  <si>
    <t xml:space="preserve">automated reporting pipelines</t>
  </si>
  <si>
    <t xml:space="preserve">automated reporting pipelines definition, automated reporting pipelines meaning, automated reporting pipelines in project management</t>
  </si>
  <si>
    <t xml:space="preserve">Write "What are automated reporting pipelines? Definition, examples and why they matter" for projectcontrolsinstitute.org (PCI AI - Project Controls Institute). Audience: controls teams reporting to leadership. Length 800-1,200 words, British English. Primary keyword "automated reporting pipelines". Work in naturally where they fit: automated reporting pipelines definition, automated reporting pipelines meaning, automated reporting pipelines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</si>
  <si>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AB-01260</t>
  </si>
  <si>
    <t xml:space="preserve">How to run automated reporting pipelines: a step-by-step guide</t>
  </si>
  <si>
    <t xml:space="preserve">how to automated reporting pipelines</t>
  </si>
  <si>
    <t xml:space="preserve">automated reporting pipelines steps, automated reporting pipelines process, automated reporting pipelines best practices</t>
  </si>
  <si>
    <t xml:space="preserve">Write "How to run automated reporting pipelines: a step-by-step guide" for projectcontrolsinstitute.org (PCI AI - Project Controls Institute). Audience: controls teams reporting to leadership. Length 1,200-1,800 words, British English. Primary keyword "how to automated reporting pipelines". Work in naturally where they fit: automated reporting pipelines steps, automated reporting pipelines process, automated reporting pipelines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</si>
  <si>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AB-01261</t>
  </si>
  <si>
    <t xml:space="preserve">Automated reporting pipelines checklist: what good looks like</t>
  </si>
  <si>
    <t xml:space="preserve">automated reporting pipelines checklist</t>
  </si>
  <si>
    <t xml:space="preserve">automated reporting pipelines template, automated reporting pipelines review</t>
  </si>
  <si>
    <t xml:space="preserve">Write "Automated reporting pipelines checklist: what good looks like" for projectcontrolsinstitute.org (PCI AI - Project Controls Institute). Audience: controls teams reporting to leadership. Length 1,000-1,500 words, British English. Primary keyword "automated reporting pipelines checklist". Work in naturally where they fit: automated reporting pipelines template, automated reporting pipelines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</si>
  <si>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AB-01262</t>
  </si>
  <si>
    <t xml:space="preserve">Automated reporting pipelines KPIs: measuring whether it is working</t>
  </si>
  <si>
    <t xml:space="preserve">automated reporting pipelines kpis</t>
  </si>
  <si>
    <t xml:space="preserve">automated reporting pipelines metrics, measure automated reporting pipelines</t>
  </si>
  <si>
    <t xml:space="preserve">Write "Automated reporting pipelines KPIs: measuring whether it is working" for projectcontrolsinstitute.org (PCI AI - Project Controls Institute). Audience: controls teams reporting to leadership. Length 1,200-1,800 words, British English. Primary keyword "automated reporting pipelines kpis". Work in naturally where they fit: automated reporting pipelines metrics, measure automated reporting pipelines.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</si>
  <si>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AB-01263</t>
  </si>
  <si>
    <t xml:space="preserve">What is project management office (PMO)? Definition, examples and why it matters</t>
  </si>
  <si>
    <t xml:space="preserve">project management office</t>
  </si>
  <si>
    <t xml:space="preserve">project management office definition, project management office meaning, project management office in project management</t>
  </si>
  <si>
    <t xml:space="preserve">Write "What is project management office (PMO)? Definition, examples and why it matters" for projectcontrolsinstitute.org (PCI AI - Project Controls Institute). Audience: PMO leads and governance teams. Length 800-1,200 words, British English. Primary keyword "project management office". Work in naturally where they fit: project management office definition, project management office meaning, project management office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</si>
  <si>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AB-01264</t>
  </si>
  <si>
    <t xml:space="preserve">Project management office (PMO) on construction projects: how it plays out on site</t>
  </si>
  <si>
    <t xml:space="preserve">project management office construction</t>
  </si>
  <si>
    <t xml:space="preserve">project management office on site, project management office in projects</t>
  </si>
  <si>
    <t xml:space="preserve">Write "Project management office (PMO) on construction projects: how it plays out on site" for projectcontrolsinstitute.org (PCI AI - Project Controls Institute). Audience: PMO leads and governance teams. Length 1,200-1,800 words, British English. Primary keyword "project management office construction". Work in naturally where they fit: project management office on site, project management office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</si>
  <si>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AB-01265</t>
  </si>
  <si>
    <t xml:space="preserve">Common mistakes with project management office (PMO) (and how to avoid them)</t>
  </si>
  <si>
    <t xml:space="preserve">project management office mistakes</t>
  </si>
  <si>
    <t xml:space="preserve">project management office problems, project management office misuse, project management office pitfalls</t>
  </si>
  <si>
    <t xml:space="preserve">Write "Common mistakes with project management office (PMO) (and how to avoid them)" for projectcontrolsinstitute.org (PCI AI - Project Controls Institute). Audience: PMO leads and governance teams. Length 1,200-1,800 words, British English. Primary keyword "project management office mistakes". Work in naturally where they fit: project management office problems, project management office misuse, project management office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</si>
  <si>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AB-01266</t>
  </si>
  <si>
    <t xml:space="preserve">What are PMO types (supportive to directive)? Definition, examples and why they matter</t>
  </si>
  <si>
    <t xml:space="preserve">pmo types</t>
  </si>
  <si>
    <t xml:space="preserve">pmo types definition, pmo types meaning, pmo types in project management</t>
  </si>
  <si>
    <t xml:space="preserve">Write "What are PMO types (supportive to directive)? Definition, examples and why they matter" for projectcontrolsinstitute.org (PCI AI - Project Controls Institute). Audience: PMO leads and governance teams. Length 800-1,200 words, British English. Primary keyword "pmo types". Work in naturally where they fit: pmo types definition, pmo types meaning, pmo types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</si>
  <si>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AB-01267</t>
  </si>
  <si>
    <t xml:space="preserve">PMO types (supportive to directive) on construction projects: how it plays out on site</t>
  </si>
  <si>
    <t xml:space="preserve">pmo types construction</t>
  </si>
  <si>
    <t xml:space="preserve">pmo types on site, pmo types in projects</t>
  </si>
  <si>
    <t xml:space="preserve">Write "PMO types (supportive to directive) on construction projects: how it plays out on site" for projectcontrolsinstitute.org (PCI AI - Project Controls Institute). Audience: PMO leads and governance teams. Length 1,200-1,800 words, British English. Primary keyword "pmo types construction". Work in naturally where they fit: pmo types on site, pmo types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</si>
  <si>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AB-01268</t>
  </si>
  <si>
    <t xml:space="preserve">Common mistakes with PMO types (supportive to directive) (and how to avoid them)</t>
  </si>
  <si>
    <t xml:space="preserve">pmo types mistakes</t>
  </si>
  <si>
    <t xml:space="preserve">pmo types problems, pmo types misuse, pmo types pitfalls</t>
  </si>
  <si>
    <t xml:space="preserve">Write "Common mistakes with PMO types (supportive to directive) (and how to avoid them)" for projectcontrolsinstitute.org (PCI AI - Project Controls Institute). Audience: PMO leads and governance teams. Length 1,200-1,800 words, British English. Primary keyword "pmo types mistakes". Work in naturally where they fit: pmo types problems, pmo types misuse, pmo types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</si>
  <si>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AB-01269</t>
  </si>
  <si>
    <t xml:space="preserve">What are stage gates? Definition, examples and why they matter</t>
  </si>
  <si>
    <t xml:space="preserve">stage gates</t>
  </si>
  <si>
    <t xml:space="preserve">stage gates definition, stage gates meaning, stage gates in project management</t>
  </si>
  <si>
    <t xml:space="preserve">Write "What are stage gates? Definition, examples and why they matter" for projectcontrolsinstitute.org (PCI AI - Project Controls Institute). Audience: PMO leads and governance teams. Length 800-1,200 words, British English. Primary keyword "stage gates". Work in naturally where they fit: stage gates definition, stage gates meaning, stage gates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</si>
  <si>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AB-01270</t>
  </si>
  <si>
    <t xml:space="preserve">How to run stage gates: a step-by-step guide</t>
  </si>
  <si>
    <t xml:space="preserve">how to stage gates</t>
  </si>
  <si>
    <t xml:space="preserve">stage gates steps, stage gates process, stage gates best practices</t>
  </si>
  <si>
    <t xml:space="preserve">Write "How to run stage gates: a step-by-step guide" for projectcontrolsinstitute.org (PCI AI - Project Controls Institute). Audience: PMO leads and governance teams. Length 1,200-1,800 words, British English. Primary keyword "how to stage gates". Work in naturally where they fit: stage gates steps, stage gates process, stage gates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</si>
  <si>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AB-01271</t>
  </si>
  <si>
    <t xml:space="preserve">Stage gates checklist: what good looks like</t>
  </si>
  <si>
    <t xml:space="preserve">stage gates checklist</t>
  </si>
  <si>
    <t xml:space="preserve">stage gates template, stage gates review</t>
  </si>
  <si>
    <t xml:space="preserve">Write "Stage gates checklist: what good looks like" for projectcontrolsinstitute.org (PCI AI - Project Controls Institute). Audience: PMO leads and governance teams. Length 1,000-1,500 words, British English. Primary keyword "stage gates checklist". Work in naturally where they fit: stage gates template, stage gates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</si>
  <si>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AB-01272</t>
  </si>
  <si>
    <t xml:space="preserve">Stage gates KPIs: measuring whether it is working</t>
  </si>
  <si>
    <t xml:space="preserve">stage gates kpis</t>
  </si>
  <si>
    <t xml:space="preserve">stage gates metrics, measure stage gates</t>
  </si>
  <si>
    <t xml:space="preserve">Write "Stage gates KPIs: measuring whether it is working" for projectcontrolsinstitute.org (PCI AI - Project Controls Institute). Audience: PMO leads and governance teams. Length 1,200-1,800 words, British English. Primary keyword "stage gates kpis". Work in naturally where they fit: stage gates metrics, measure stage gates.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</si>
  <si>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AB-01273</t>
  </si>
  <si>
    <t xml:space="preserve">What is gate review criteria? Definition, examples and why it matters</t>
  </si>
  <si>
    <t xml:space="preserve">gate review criteria</t>
  </si>
  <si>
    <t xml:space="preserve">gate review criteria definition, gate review criteria meaning, gate review criteria in project management</t>
  </si>
  <si>
    <t xml:space="preserve">Write "What is gate review criteria? Definition, examples and why it matters" for projectcontrolsinstitute.org (PCI AI - Project Controls Institute). Audience: PMO leads and governance teams. Length 800-1,200 words, British English. Primary keyword "gate review criteria". Work in naturally where they fit: gate review criteria definition, gate review criteria meaning, gate review criteria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</si>
  <si>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AB-01274</t>
  </si>
  <si>
    <t xml:space="preserve">Gate review criteria template: structure, example and how to use it</t>
  </si>
  <si>
    <t xml:space="preserve">gate review criteria template</t>
  </si>
  <si>
    <t xml:space="preserve">gate review criteria example, gate review criteria format, free gate review criteria</t>
  </si>
  <si>
    <t xml:space="preserve">Write "Gate review criteria template: structure, example and how to use it" for projectcontrolsinstitute.org (PCI AI - Project Controls Institute). Audience: PMO leads and governance teams. Length 1,000-1,500 words, British English. Primary keyword "gate review criteria template". Work in naturally where they fit: gate review criteria example, gate review criteria format, free gate review criteria.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</si>
  <si>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AB-01275</t>
  </si>
  <si>
    <t xml:space="preserve">How to build a gate review criteria stakeholders actually use</t>
  </si>
  <si>
    <t xml:space="preserve">how to create gate review criteria</t>
  </si>
  <si>
    <t xml:space="preserve">gate review criteria best practices, gate review criteria example</t>
  </si>
  <si>
    <t xml:space="preserve">Write "How to build a gate review criteria stakeholders actually use" for projectcontrolsinstitute.org (PCI AI - Project Controls Institute). Audience: PMO leads and governance teams. Length 1,200-1,800 words, British English. Primary keyword "how to create gate review criteria". Work in naturally where they fit: gate review criteria best practices, gate review criteria example.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</si>
  <si>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AB-01276</t>
  </si>
  <si>
    <t xml:space="preserve">Gate review criteria: an annotated real-world sample</t>
  </si>
  <si>
    <t xml:space="preserve">gate review criteria example</t>
  </si>
  <si>
    <t xml:space="preserve">gate review criteria sample, gate review criteria in practice</t>
  </si>
  <si>
    <t xml:space="preserve">Write "Gate review criteria: an annotated real-world sample" for projectcontrolsinstitute.org (PCI AI - Project Controls Institute). Audience: PMO leads and governance teams. Length 1,200-1,800 words, British English. Primary keyword "gate review criteria example". Work in naturally where they fit: gate review criteria sample, gate review criteria in practice.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</si>
  <si>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AB-01277</t>
  </si>
  <si>
    <t xml:space="preserve">What is project assurance? Definition, examples and why it matters</t>
  </si>
  <si>
    <t xml:space="preserve">project assurance</t>
  </si>
  <si>
    <t xml:space="preserve">project assurance definition, project assurance meaning, project assurance in project management</t>
  </si>
  <si>
    <t xml:space="preserve">Write "What is project assurance? Definition, examples and why it matters" for projectcontrolsinstitute.org (PCI AI - Project Controls Institute). Audience: PMO leads and governance teams. Length 800-1,200 words, British English. Primary keyword "project assurance". Work in naturally where they fit: project assurance definition, project assurance meaning, project assurance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</si>
  <si>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AB-01278</t>
  </si>
  <si>
    <t xml:space="preserve">How to run a project assurance: a step-by-step guide</t>
  </si>
  <si>
    <t xml:space="preserve">how to project assurance</t>
  </si>
  <si>
    <t xml:space="preserve">project assurance steps, project assurance process, project assurance best practices</t>
  </si>
  <si>
    <t xml:space="preserve">Write "How to run a project assurance: a step-by-step guide" for projectcontrolsinstitute.org (PCI AI - Project Controls Institute). Audience: PMO leads and governance teams. Length 1,200-1,800 words, British English. Primary keyword "how to project assurance". Work in naturally where they fit: project assurance steps, project assurance process, project assurance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</si>
  <si>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AB-01279</t>
  </si>
  <si>
    <t xml:space="preserve">Project assurance checklist: what good looks like</t>
  </si>
  <si>
    <t xml:space="preserve">project assurance checklist</t>
  </si>
  <si>
    <t xml:space="preserve">project assurance template, project assurance review</t>
  </si>
  <si>
    <t xml:space="preserve">Write "Project assurance checklist: what good looks like" for projectcontrolsinstitute.org (PCI AI - Project Controls Institute). Audience: PMO leads and governance teams. Length 1,000-1,500 words, British English. Primary keyword "project assurance checklist". Work in naturally where they fit: project assurance template, project assurance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</si>
  <si>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AB-01280</t>
  </si>
  <si>
    <t xml:space="preserve">Project assurance KPIs: measuring whether it is working</t>
  </si>
  <si>
    <t xml:space="preserve">project assurance kpis</t>
  </si>
  <si>
    <t xml:space="preserve">project assurance metrics, measure project assurance</t>
  </si>
  <si>
    <t xml:space="preserve">Write "Project assurance KPIs: measuring whether it is working" for projectcontrolsinstitute.org (PCI AI - Project Controls Institute). Audience: PMO leads and governance teams. Length 1,200-1,800 words, British English. Primary keyword "project assurance kpis". Work in naturally where they fit: project assurance metrics, measure project assurance.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</si>
  <si>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AB-01281</t>
  </si>
  <si>
    <t xml:space="preserve">What is portfolio prioritisation? Definition, examples and why it matters</t>
  </si>
  <si>
    <t xml:space="preserve">portfolio prioritisation</t>
  </si>
  <si>
    <t xml:space="preserve">portfolio prioritisation definition, portfolio prioritisation meaning, portfolio prioritisation in project management</t>
  </si>
  <si>
    <t xml:space="preserve">Write "What is portfolio prioritisation? Definition, examples and why it matters" for projectcontrolsinstitute.org (PCI AI - Project Controls Institute). Audience: PMO leads and governance teams. Length 800-1,200 words, British English. Primary keyword "portfolio prioritisation". Work in naturally where they fit: portfolio prioritisation definition, portfolio prioritisation meaning, portfolio prioritisation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</si>
  <si>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AB-01282</t>
  </si>
  <si>
    <t xml:space="preserve">How to run a portfolio prioritisation: a step-by-step guide</t>
  </si>
  <si>
    <t xml:space="preserve">how to portfolio prioritisation</t>
  </si>
  <si>
    <t xml:space="preserve">portfolio prioritisation steps, portfolio prioritisation process, portfolio prioritisation best practices</t>
  </si>
  <si>
    <t xml:space="preserve">Write "How to run a portfolio prioritisation: a step-by-step guide" for projectcontrolsinstitute.org (PCI AI - Project Controls Institute). Audience: PMO leads and governance teams. Length 1,200-1,800 words, British English. Primary keyword "how to portfolio prioritisation". Work in naturally where they fit: portfolio prioritisation steps, portfolio prioritisation process, portfolio prioritisation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</si>
  <si>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AB-01283</t>
  </si>
  <si>
    <t xml:space="preserve">Portfolio prioritisation checklist: what good looks like</t>
  </si>
  <si>
    <t xml:space="preserve">portfolio prioritisation checklist</t>
  </si>
  <si>
    <t xml:space="preserve">portfolio prioritisation template, portfolio prioritisation review</t>
  </si>
  <si>
    <t xml:space="preserve">Write "Portfolio prioritisation checklist: what good looks like" for projectcontrolsinstitute.org (PCI AI - Project Controls Institute). Audience: PMO leads and governance teams. Length 1,000-1,500 words, British English. Primary keyword "portfolio prioritisation checklist". Work in naturally where they fit: portfolio prioritisation template, portfolio prioritisation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</si>
  <si>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AB-01284</t>
  </si>
  <si>
    <t xml:space="preserve">Portfolio prioritisation KPIs: measuring whether it is working</t>
  </si>
  <si>
    <t xml:space="preserve">portfolio prioritisation kpis</t>
  </si>
  <si>
    <t xml:space="preserve">portfolio prioritisation metrics, measure portfolio prioritisation</t>
  </si>
  <si>
    <t xml:space="preserve">Write "Portfolio prioritisation KPIs: measuring whether it is working" for projectcontrolsinstitute.org (PCI AI - Project Controls Institute). Audience: PMO leads and governance teams. Length 1,200-1,800 words, British English. Primary keyword "portfolio prioritisation kpis". Work in naturally where they fit: portfolio prioritisation metrics, measure portfolio prioritisation.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</si>
  <si>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AB-01285</t>
  </si>
  <si>
    <t xml:space="preserve">What is benefits realisation? Definition, examples and why it matters</t>
  </si>
  <si>
    <t xml:space="preserve">benefits realisation</t>
  </si>
  <si>
    <t xml:space="preserve">benefits realisation definition, benefits realisation meaning, benefits realisation in project management</t>
  </si>
  <si>
    <t xml:space="preserve">Write "What is benefits realisation? Definition, examples and why it matters" for projectcontrolsinstitute.org (PCI AI - Project Controls Institute). Audience: PMO leads and governance teams. Length 800-1,200 words, British English. Primary keyword "benefits realisation". Work in naturally where they fit: benefits realisation definition, benefits realisation meaning, benefits realisation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</si>
  <si>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AB-01286</t>
  </si>
  <si>
    <t xml:space="preserve">How to run a benefits realisation: a step-by-step guide</t>
  </si>
  <si>
    <t xml:space="preserve">how to benefits realisation</t>
  </si>
  <si>
    <t xml:space="preserve">benefits realisation steps, benefits realisation process, benefits realisation best practices</t>
  </si>
  <si>
    <t xml:space="preserve">Write "How to run a benefits realisation: a step-by-step guide" for projectcontrolsinstitute.org (PCI AI - Project Controls Institute). Audience: PMO leads and governance teams. Length 1,200-1,800 words, British English. Primary keyword "how to benefits realisation". Work in naturally where they fit: benefits realisation steps, benefits realisation process, benefits realisation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</si>
  <si>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AB-01287</t>
  </si>
  <si>
    <t xml:space="preserve">Benefits realisation checklist: what good looks like</t>
  </si>
  <si>
    <t xml:space="preserve">benefits realisation checklist</t>
  </si>
  <si>
    <t xml:space="preserve">benefits realisation template, benefits realisation review</t>
  </si>
  <si>
    <t xml:space="preserve">Write "Benefits realisation checklist: what good looks like" for projectcontrolsinstitute.org (PCI AI - Project Controls Institute). Audience: PMO leads and governance teams. Length 1,000-1,500 words, British English. Primary keyword "benefits realisation checklist". Work in naturally where they fit: benefits realisation template, benefits realisation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</si>
  <si>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AB-01288</t>
  </si>
  <si>
    <t xml:space="preserve">Benefits realisation KPIs: measuring whether it is working</t>
  </si>
  <si>
    <t xml:space="preserve">benefits realisation kpis</t>
  </si>
  <si>
    <t xml:space="preserve">benefits realisation metrics, measure benefits realisation</t>
  </si>
  <si>
    <t xml:space="preserve">Write "Benefits realisation KPIs: measuring whether it is working" for projectcontrolsinstitute.org (PCI AI - Project Controls Institute). Audience: PMO leads and governance teams. Length 1,200-1,800 words, British English. Primary keyword "benefits realisation kpis". Work in naturally where they fit: benefits realisation metrics, measure benefits realisation.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</si>
  <si>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AB-01289</t>
  </si>
  <si>
    <t xml:space="preserve">What are lessons learned? Definition, examples and why they matter</t>
  </si>
  <si>
    <t xml:space="preserve">lessons learned</t>
  </si>
  <si>
    <t xml:space="preserve">lessons learned definition, lessons learned meaning, lessons learned in project management</t>
  </si>
  <si>
    <t xml:space="preserve">Write "What are lessons learned? Definition, examples and why they matter" for projectcontrolsinstitute.org (PCI AI - Project Controls Institute). Audience: PMO leads and governance teams. Length 800-1,200 words, British English. Primary keyword "lessons learned". Work in naturally where they fit: lessons learned definition, lessons learned meaning, lessons learned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</si>
  <si>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AB-01290</t>
  </si>
  <si>
    <t xml:space="preserve">How to run lessons learned: a step-by-step guide</t>
  </si>
  <si>
    <t xml:space="preserve">how to lessons learned</t>
  </si>
  <si>
    <t xml:space="preserve">lessons learned steps, lessons learned process, lessons learned best practices</t>
  </si>
  <si>
    <t xml:space="preserve">Write "How to run lessons learned: a step-by-step guide" for projectcontrolsinstitute.org (PCI AI - Project Controls Institute). Audience: PMO leads and governance teams. Length 1,200-1,800 words, British English. Primary keyword "how to lessons learned". Work in naturally where they fit: lessons learned steps, lessons learned process, lessons learned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</si>
  <si>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AB-01291</t>
  </si>
  <si>
    <t xml:space="preserve">Lessons learned checklist: what good looks like</t>
  </si>
  <si>
    <t xml:space="preserve">lessons learned checklist</t>
  </si>
  <si>
    <t xml:space="preserve">lessons learned template, lessons learned review</t>
  </si>
  <si>
    <t xml:space="preserve">Write "Lessons learned checklist: what good looks like" for projectcontrolsinstitute.org (PCI AI - Project Controls Institute). Audience: PMO leads and governance teams. Length 1,000-1,500 words, British English. Primary keyword "lessons learned checklist". Work in naturally where they fit: lessons learned template, lessons learned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</si>
  <si>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AB-01292</t>
  </si>
  <si>
    <t xml:space="preserve">Lessons learned KPIs: measuring whether it is working</t>
  </si>
  <si>
    <t xml:space="preserve">lessons learned kpis</t>
  </si>
  <si>
    <t xml:space="preserve">lessons learned metrics, measure lessons learned</t>
  </si>
  <si>
    <t xml:space="preserve">Write "Lessons learned KPIs: measuring whether it is working" for projectcontrolsinstitute.org (PCI AI - Project Controls Institute). Audience: PMO leads and governance teams. Length 1,200-1,800 words, British English. Primary keyword "lessons learned kpis". Work in naturally where they fit: lessons learned metrics, measure lessons learned.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</si>
  <si>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AB-01293</t>
  </si>
  <si>
    <t xml:space="preserve">What are project audits? Definition, examples and why they matter</t>
  </si>
  <si>
    <t xml:space="preserve">project audits</t>
  </si>
  <si>
    <t xml:space="preserve">project audits definition, project audits meaning, project audits in project management</t>
  </si>
  <si>
    <t xml:space="preserve">Write "What are project audits? Definition, examples and why they matter" for projectcontrolsinstitute.org (PCI AI - Project Controls Institute). Audience: PMO leads and governance teams. Length 800-1,200 words, British English. Primary keyword "project audits". Work in naturally where they fit: project audits definition, project audits meaning, project audits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</si>
  <si>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AB-01294</t>
  </si>
  <si>
    <t xml:space="preserve">How to run project audits: a step-by-step guide</t>
  </si>
  <si>
    <t xml:space="preserve">how to project audits</t>
  </si>
  <si>
    <t xml:space="preserve">project audits steps, project audits process, project audits best practices</t>
  </si>
  <si>
    <t xml:space="preserve">Write "How to run project audits: a step-by-step guide" for projectcontrolsinstitute.org (PCI AI - Project Controls Institute). Audience: PMO leads and governance teams. Length 1,200-1,800 words, British English. Primary keyword "how to project audits". Work in naturally where they fit: project audits steps, project audits process, project audits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</si>
  <si>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AB-01295</t>
  </si>
  <si>
    <t xml:space="preserve">Project audits checklist: what good looks like</t>
  </si>
  <si>
    <t xml:space="preserve">project audits checklist</t>
  </si>
  <si>
    <t xml:space="preserve">project audits template, project audits review</t>
  </si>
  <si>
    <t xml:space="preserve">Write "Project audits checklist: what good looks like" for projectcontrolsinstitute.org (PCI AI - Project Controls Institute). Audience: PMO leads and governance teams. Length 1,000-1,500 words, British English. Primary keyword "project audits checklist". Work in naturally where they fit: project audits template, project audits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</si>
  <si>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AB-01296</t>
  </si>
  <si>
    <t xml:space="preserve">Project audits KPIs: measuring whether it is working</t>
  </si>
  <si>
    <t xml:space="preserve">project audits kpis</t>
  </si>
  <si>
    <t xml:space="preserve">project audits metrics, measure project audits</t>
  </si>
  <si>
    <t xml:space="preserve">Write "Project audits KPIs: measuring whether it is working" for projectcontrolsinstitute.org (PCI AI - Project Controls Institute). Audience: PMO leads and governance teams. Length 1,200-1,800 words, British English. Primary keyword "project audits kpis". Work in naturally where they fit: project audits metrics, measure project audits.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</si>
  <si>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AB-01297</t>
  </si>
  <si>
    <t xml:space="preserve">What is delegation of authority? Definition, examples and why it matters</t>
  </si>
  <si>
    <t xml:space="preserve">delegation of authority</t>
  </si>
  <si>
    <t xml:space="preserve">delegation of authority definition, delegation of authority meaning, delegation of authority in project management</t>
  </si>
  <si>
    <t xml:space="preserve">Write "What is delegation of authority? Definition, examples and why it matters" for projectcontrolsinstitute.org (PCI AI - Project Controls Institute). Audience: PMO leads and governance teams. Length 800-1,200 words, British English. Primary keyword "delegation of authority". Work in naturally where they fit: delegation of authority definition, delegation of authority meaning, delegation of authority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</si>
  <si>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AB-01298</t>
  </si>
  <si>
    <t xml:space="preserve">Delegation of authority on construction projects: how it plays out on site</t>
  </si>
  <si>
    <t xml:space="preserve">delegation of authority construction</t>
  </si>
  <si>
    <t xml:space="preserve">delegation of authority on site, delegation of authority in projects</t>
  </si>
  <si>
    <t xml:space="preserve">Write "Delegation of authority on construction projects: how it plays out on site" for projectcontrolsinstitute.org (PCI AI - Project Controls Institute). Audience: PMO leads and governance teams. Length 1,200-1,800 words, British English. Primary keyword "delegation of authority construction". Work in naturally where they fit: delegation of authority on site, delegation of authority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</si>
  <si>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AB-01299</t>
  </si>
  <si>
    <t xml:space="preserve">Common mistakes with delegation of authority (and how to avoid them)</t>
  </si>
  <si>
    <t xml:space="preserve">delegation of authority mistakes</t>
  </si>
  <si>
    <t xml:space="preserve">delegation of authority problems, delegation of authority misuse, delegation of authority pitfalls</t>
  </si>
  <si>
    <t xml:space="preserve">Write "Common mistakes with delegation of authority (and how to avoid them)" for projectcontrolsinstitute.org (PCI AI - Project Controls Institute). Audience: PMO leads and governance teams. Length 1,200-1,800 words, British English. Primary keyword "delegation of authority mistakes". Work in naturally where they fit: delegation of authority problems, delegation of authority misuse, delegation of authority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</si>
  <si>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AB-01300</t>
  </si>
  <si>
    <t xml:space="preserve">What are governance boards? Definition, examples and why they matter</t>
  </si>
  <si>
    <t xml:space="preserve">governance boards</t>
  </si>
  <si>
    <t xml:space="preserve">governance boards definition, governance boards meaning, governance boards in project management</t>
  </si>
  <si>
    <t xml:space="preserve">Write "What are governance boards? Definition, examples and why they matter" for projectcontrolsinstitute.org (PCI AI - Project Controls Institute). Audience: PMO leads and governance teams. Length 800-1,200 words, British English. Primary keyword "governance boards". Work in naturally where they fit: governance boards definition, governance boards meaning, governance boards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</si>
  <si>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AB-01301</t>
  </si>
  <si>
    <t xml:space="preserve">Governance boards on construction projects: how it plays out on site</t>
  </si>
  <si>
    <t xml:space="preserve">governance boards construction</t>
  </si>
  <si>
    <t xml:space="preserve">governance boards on site, governance boards in projects</t>
  </si>
  <si>
    <t xml:space="preserve">Write "Governance boards on construction projects: how it plays out on site" for projectcontrolsinstitute.org (PCI AI - Project Controls Institute). Audience: PMO leads and governance teams. Length 1,200-1,800 words, British English. Primary keyword "governance boards construction". Work in naturally where they fit: governance boards on site, governance boards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</si>
  <si>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AB-01302</t>
  </si>
  <si>
    <t xml:space="preserve">Common mistakes with governance boards (and how to avoid them)</t>
  </si>
  <si>
    <t xml:space="preserve">governance boards mistakes</t>
  </si>
  <si>
    <t xml:space="preserve">governance boards problems, governance boards misuse, governance boards pitfalls</t>
  </si>
  <si>
    <t xml:space="preserve">Write "Common mistakes with governance boards (and how to avoid them)" for projectcontrolsinstitute.org (PCI AI - Project Controls Institute). Audience: PMO leads and governance teams. Length 1,200-1,800 words, British English. Primary keyword "governance boards mistakes". Work in naturally where they fit: governance boards problems, governance boards misuse, governance boards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</si>
  <si>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AB-01303</t>
  </si>
  <si>
    <t xml:space="preserve">What is project charter? Definition, examples and why it matters</t>
  </si>
  <si>
    <t xml:space="preserve">project charter</t>
  </si>
  <si>
    <t xml:space="preserve">project charter definition, project charter meaning, project charter in project management</t>
  </si>
  <si>
    <t xml:space="preserve">Write "What is project charter? Definition, examples and why it matters" for projectcontrolsinstitute.org (PCI AI - Project Controls Institute). Audience: PMO leads and governance teams. Length 800-1,200 words, British English. Primary keyword "project charter". Work in naturally where they fit: project charter definition, project charter meaning, project charter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</si>
  <si>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AB-01304</t>
  </si>
  <si>
    <t xml:space="preserve">Project charter template: structure, example and how to use it</t>
  </si>
  <si>
    <t xml:space="preserve">project charter template</t>
  </si>
  <si>
    <t xml:space="preserve">project charter example, project charter format, free project charter</t>
  </si>
  <si>
    <t xml:space="preserve">Write "Project charter template: structure, example and how to use it" for projectcontrolsinstitute.org (PCI AI - Project Controls Institute). Audience: PMO leads and governance teams. Length 1,000-1,500 words, British English. Primary keyword "project charter template". Work in naturally where they fit: project charter example, project charter format, free project charter.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</si>
  <si>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AB-01305</t>
  </si>
  <si>
    <t xml:space="preserve">How to build a project charter stakeholders actually use</t>
  </si>
  <si>
    <t xml:space="preserve">how to create project charter</t>
  </si>
  <si>
    <t xml:space="preserve">project charter best practices, project charter example</t>
  </si>
  <si>
    <t xml:space="preserve">Write "How to build a project charter stakeholders actually use" for projectcontrolsinstitute.org (PCI AI - Project Controls Institute). Audience: PMO leads and governance teams. Length 1,200-1,800 words, British English. Primary keyword "how to create project charter". Work in naturally where they fit: project charter best practices, project charter example.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</si>
  <si>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AB-01306</t>
  </si>
  <si>
    <t xml:space="preserve">Project charter: an annotated real-world sample</t>
  </si>
  <si>
    <t xml:space="preserve">project charter example</t>
  </si>
  <si>
    <t xml:space="preserve">project charter sample, project charter in practice</t>
  </si>
  <si>
    <t xml:space="preserve">Write "Project charter: an annotated real-world sample" for projectcontrolsinstitute.org (PCI AI - Project Controls Institute). Audience: PMO leads and governance teams. Length 1,200-1,800 words, British English. Primary keyword "project charter example". Work in naturally where they fit: project charter sample, project charter in practice.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</si>
  <si>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AB-01307</t>
  </si>
  <si>
    <t xml:space="preserve">What are terms of reference? Definition, examples and why they matter</t>
  </si>
  <si>
    <t xml:space="preserve">terms of reference</t>
  </si>
  <si>
    <t xml:space="preserve">terms of reference definition, terms of reference meaning, terms of reference in project management</t>
  </si>
  <si>
    <t xml:space="preserve">Write "What are terms of reference? Definition, examples and why they matter" for projectcontrolsinstitute.org (PCI AI - Project Controls Institute). Audience: PMO leads and governance teams. Length 800-1,200 words, British English. Primary keyword "terms of reference". Work in naturally where they fit: terms of reference definition, terms of reference meaning, terms of reference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</si>
  <si>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AB-01308</t>
  </si>
  <si>
    <t xml:space="preserve">Terms of reference template: structure, example and how to use it</t>
  </si>
  <si>
    <t xml:space="preserve">terms of reference template</t>
  </si>
  <si>
    <t xml:space="preserve">terms of reference example, terms of reference format, free terms of reference</t>
  </si>
  <si>
    <t xml:space="preserve">Write "Terms of reference template: structure, example and how to use it" for projectcontrolsinstitute.org (PCI AI - Project Controls Institute). Audience: PMO leads and governance teams. Length 1,000-1,500 words, British English. Primary keyword "terms of reference template". Work in naturally where they fit: terms of reference example, terms of reference format, free terms of reference.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</si>
  <si>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AB-01309</t>
  </si>
  <si>
    <t xml:space="preserve">How to build terms of reference stakeholders actually use</t>
  </si>
  <si>
    <t xml:space="preserve">how to create terms of reference</t>
  </si>
  <si>
    <t xml:space="preserve">terms of reference best practices, terms of reference example</t>
  </si>
  <si>
    <t xml:space="preserve">Write "How to build terms of reference stakeholders actually use" for projectcontrolsinstitute.org (PCI AI - Project Controls Institute). Audience: PMO leads and governance teams. Length 1,200-1,800 words, British English. Primary keyword "how to create terms of reference". Work in naturally where they fit: terms of reference best practices, terms of reference example.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</si>
  <si>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AB-01310</t>
  </si>
  <si>
    <t xml:space="preserve">Terms of reference: an annotated real-world sample</t>
  </si>
  <si>
    <t xml:space="preserve">terms of reference example</t>
  </si>
  <si>
    <t xml:space="preserve">terms of reference sample, terms of reference in practice</t>
  </si>
  <si>
    <t xml:space="preserve">Write "Terms of reference: an annotated real-world sample" for projectcontrolsinstitute.org (PCI AI - Project Controls Institute). Audience: PMO leads and governance teams. Length 1,200-1,800 words, British English. Primary keyword "terms of reference example". Work in naturally where they fit: terms of reference sample, terms of reference in practice.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</si>
  <si>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AB-01311</t>
  </si>
  <si>
    <t xml:space="preserve">What is RACI matrix? Definition, examples and why it matters</t>
  </si>
  <si>
    <t xml:space="preserve">raci matrix</t>
  </si>
  <si>
    <t xml:space="preserve">raci matrix definition, raci matrix meaning, raci matrix in project management</t>
  </si>
  <si>
    <t xml:space="preserve">Write "What is RACI matrix? Definition, examples and why it matters" for projectcontrolsinstitute.org (PCI AI - Project Controls Institute). Audience: PMO leads and governance teams. Length 800-1,200 words, British English. Primary keyword "raci matrix". Work in naturally where they fit: raci matrix definition, raci matrix meaning, raci matrix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</si>
  <si>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AB-01312</t>
  </si>
  <si>
    <t xml:space="preserve">RACI matrix template: structure, example and how to use it</t>
  </si>
  <si>
    <t xml:space="preserve">raci matrix template</t>
  </si>
  <si>
    <t xml:space="preserve">raci matrix example, raci matrix format, free raci matrix</t>
  </si>
  <si>
    <t xml:space="preserve">Write "RACI matrix template: structure, example and how to use it" for projectcontrolsinstitute.org (PCI AI - Project Controls Institute). Audience: PMO leads and governance teams. Length 1,000-1,500 words, British English. Primary keyword "raci matrix template". Work in naturally where they fit: raci matrix example, raci matrix format, free raci matrix.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</si>
  <si>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AB-01313</t>
  </si>
  <si>
    <t xml:space="preserve">How to build an RACI matrix stakeholders actually use</t>
  </si>
  <si>
    <t xml:space="preserve">how to create raci matrix</t>
  </si>
  <si>
    <t xml:space="preserve">raci matrix best practices, raci matrix example</t>
  </si>
  <si>
    <t xml:space="preserve">Write "How to build an RACI matrix stakeholders actually use" for projectcontrolsinstitute.org (PCI AI - Project Controls Institute). Audience: PMO leads and governance teams. Length 1,200-1,800 words, British English. Primary keyword "how to create raci matrix". Work in naturally where they fit: raci matrix best practices, raci matrix example.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</si>
  <si>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AB-01314</t>
  </si>
  <si>
    <t xml:space="preserve">RACI matrix: an annotated real-world sample</t>
  </si>
  <si>
    <t xml:space="preserve">raci matrix example</t>
  </si>
  <si>
    <t xml:space="preserve">raci matrix sample, raci matrix in practice</t>
  </si>
  <si>
    <t xml:space="preserve">Write "RACI matrix: an annotated real-world sample" for projectcontrolsinstitute.org (PCI AI - Project Controls Institute). Audience: PMO leads and governance teams. Length 1,200-1,800 words, British English. Primary keyword "raci matrix example". Work in naturally where they fit: raci matrix sample, raci matrix in practice.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</si>
  <si>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AB-01315</t>
  </si>
  <si>
    <t xml:space="preserve">What is project controls maturity assessment? Definition, examples and why it matters</t>
  </si>
  <si>
    <t xml:space="preserve">project controls maturity assessment</t>
  </si>
  <si>
    <t xml:space="preserve">project controls maturity assessment definition, project controls maturity assessment meaning, project controls maturity assessment in project management</t>
  </si>
  <si>
    <t xml:space="preserve">Write "What is project controls maturity assessment? Definition, examples and why it matters" for projectcontrolsinstitute.org (PCI AI - Project Controls Institute). Audience: PMO leads and governance teams. Length 800-1,200 words, British English. Primary keyword "project controls maturity assessment". Work in naturally where they fit: project controls maturity assessment definition, project controls maturity assessment meaning, project controls maturity assessment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</si>
  <si>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AB-01316</t>
  </si>
  <si>
    <t xml:space="preserve">How to run a project controls maturity assessment: a step-by-step guide</t>
  </si>
  <si>
    <t xml:space="preserve">how to project controls maturity assessment</t>
  </si>
  <si>
    <t xml:space="preserve">project controls maturity assessment steps, project controls maturity assessment process, project controls maturity assessment best practices</t>
  </si>
  <si>
    <t xml:space="preserve">Write "How to run a project controls maturity assessment: a step-by-step guide" for projectcontrolsinstitute.org (PCI AI - Project Controls Institute). Audience: PMO leads and governance teams. Length 1,200-1,800 words, British English. Primary keyword "how to project controls maturity assessment". Work in naturally where they fit: project controls maturity assessment steps, project controls maturity assessment process, project controls maturity assessment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</si>
  <si>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AB-01317</t>
  </si>
  <si>
    <t xml:space="preserve">Project controls maturity assessment checklist: what good looks like</t>
  </si>
  <si>
    <t xml:space="preserve">project controls maturity assessment checklist</t>
  </si>
  <si>
    <t xml:space="preserve">project controls maturity assessment template, project controls maturity assessment review</t>
  </si>
  <si>
    <t xml:space="preserve">Write "Project controls maturity assessment checklist: what good looks like" for projectcontrolsinstitute.org (PCI AI - Project Controls Institute). Audience: PMO leads and governance teams. Length 1,000-1,500 words, British English. Primary keyword "project controls maturity assessment checklist". Work in naturally where they fit: project controls maturity assessment template, project controls maturity assessment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</si>
  <si>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AB-01318</t>
  </si>
  <si>
    <t xml:space="preserve">Project controls maturity assessment KPIs: measuring whether it is working</t>
  </si>
  <si>
    <t xml:space="preserve">project controls maturity assessment kpis</t>
  </si>
  <si>
    <t xml:space="preserve">project controls maturity assessment metrics, measure project controls maturity assessment</t>
  </si>
  <si>
    <t xml:space="preserve">Write "Project controls maturity assessment KPIs: measuring whether it is working" for projectcontrolsinstitute.org (PCI AI - Project Controls Institute). Audience: PMO leads and governance teams. Length 1,200-1,800 words, British English. Primary keyword "project controls maturity assessment kpis". Work in naturally where they fit: project controls maturity assessment metrics, measure project controls maturity assessment.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</si>
  <si>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AB-01319</t>
  </si>
  <si>
    <t xml:space="preserve">What is centre of excellence for controls? Definition, examples and why it matters</t>
  </si>
  <si>
    <t xml:space="preserve">centre of excellence for controls</t>
  </si>
  <si>
    <t xml:space="preserve">centre of excellence for controls definition, centre of excellence for controls meaning, centre of excellence for controls in project management</t>
  </si>
  <si>
    <t xml:space="preserve">Write "What is centre of excellence for controls? Definition, examples and why it matters" for projectcontrolsinstitute.org (PCI AI - Project Controls Institute). Audience: PMO leads and governance teams. Length 800-1,200 words, British English. Primary keyword "centre of excellence for controls". Work in naturally where they fit: centre of excellence for controls definition, centre of excellence for controls meaning, centre of excellence for controls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</si>
  <si>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AB-01320</t>
  </si>
  <si>
    <t xml:space="preserve">Centre of excellence for controls on construction projects: how it plays out on site</t>
  </si>
  <si>
    <t xml:space="preserve">centre of excellence for controls construction</t>
  </si>
  <si>
    <t xml:space="preserve">centre of excellence for controls on site, centre of excellence for controls in projects</t>
  </si>
  <si>
    <t xml:space="preserve">Write "Centre of excellence for controls on construction projects: how it plays out on site" for projectcontrolsinstitute.org (PCI AI - Project Controls Institute). Audience: PMO leads and governance teams. Length 1,200-1,800 words, British English. Primary keyword "centre of excellence for controls construction". Work in naturally where they fit: centre of excellence for controls on site, centre of excellence for controls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</si>
  <si>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AB-01321</t>
  </si>
  <si>
    <t xml:space="preserve">Common mistakes with centre of excellence for controls (and how to avoid them)</t>
  </si>
  <si>
    <t xml:space="preserve">centre of excellence for controls mistakes</t>
  </si>
  <si>
    <t xml:space="preserve">centre of excellence for controls problems, centre of excellence for controls misuse, centre of excellence for controls pitfalls</t>
  </si>
  <si>
    <t xml:space="preserve">Write "Common mistakes with centre of excellence for controls (and how to avoid them)" for projectcontrolsinstitute.org (PCI AI - Project Controls Institute). Audience: PMO leads and governance teams. Length 1,200-1,800 words, British English. Primary keyword "centre of excellence for controls mistakes". Work in naturally where they fit: centre of excellence for controls problems, centre of excellence for controls misuse, centre of excellence for controls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</si>
  <si>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AB-01322</t>
  </si>
  <si>
    <t xml:space="preserve">What are agile project controls? Definition, examples and why they matter</t>
  </si>
  <si>
    <t xml:space="preserve">agile project controls</t>
  </si>
  <si>
    <t xml:space="preserve">agile project controls definition, agile project controls meaning, agile project controls in project management</t>
  </si>
  <si>
    <t xml:space="preserve">Write "What are agile project controls? Definition, examples and why they matter" for projectcontrolsinstitute.org (PCI AI - Project Controls Institute). Audience: teams running hybrid delivery. Length 800-1,200 words, British English. Primary keyword "agile project controls". Work in naturally where they fit: agile project controls definition, agile project controls meaning, agile project controls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</si>
  <si>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AB-01323</t>
  </si>
  <si>
    <t xml:space="preserve">Agile project controls on construction projects: how it plays out on site</t>
  </si>
  <si>
    <t xml:space="preserve">agile project controls construction</t>
  </si>
  <si>
    <t xml:space="preserve">agile project controls on site, agile project controls in projects</t>
  </si>
  <si>
    <t xml:space="preserve">Write "Agile project controls on construction projects: how it plays out on site" for projectcontrolsinstitute.org (PCI AI - Project Controls Institute). Audience: teams running hybrid delivery. Length 1,200-1,800 words, British English. Primary keyword "agile project controls construction". Work in naturally where they fit: agile project controls on site, agile project controls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</si>
  <si>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AB-01324</t>
  </si>
  <si>
    <t xml:space="preserve">Common mistakes with agile project controls (and how to avoid them)</t>
  </si>
  <si>
    <t xml:space="preserve">agile project controls mistakes</t>
  </si>
  <si>
    <t xml:space="preserve">agile project controls problems, agile project controls misuse, agile project controls pitfalls</t>
  </si>
  <si>
    <t xml:space="preserve">Write "Common mistakes with agile project controls (and how to avoid them)" for projectcontrolsinstitute.org (PCI AI - Project Controls Institute). Audience: teams running hybrid delivery. Length 1,200-1,800 words, British English. Primary keyword "agile project controls mistakes". Work in naturally where they fit: agile project controls problems, agile project controls misuse, agile project controls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</si>
  <si>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AB-01325</t>
  </si>
  <si>
    <t xml:space="preserve">What is scrum for non-software projects? Definition, examples and why it matters</t>
  </si>
  <si>
    <t xml:space="preserve">scrum for non-software projects</t>
  </si>
  <si>
    <t xml:space="preserve">scrum for non-software projects definition, scrum for non-software projects meaning, scrum for non-software projects in project management</t>
  </si>
  <si>
    <t xml:space="preserve">Write "What is scrum for non-software projects? Definition, examples and why it matters" for projectcontrolsinstitute.org (PCI AI - Project Controls Institute). Audience: teams running hybrid delivery. Length 800-1,200 words, British English. Primary keyword "scrum for non-software projects". Work in naturally where they fit: scrum for non-software projects definition, scrum for non-software projects meaning, scrum for non-software projects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</si>
  <si>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AB-01326</t>
  </si>
  <si>
    <t xml:space="preserve">Scrum for non-software projects on construction projects: how it plays out on site</t>
  </si>
  <si>
    <t xml:space="preserve">scrum for non-software projects construction</t>
  </si>
  <si>
    <t xml:space="preserve">scrum for non-software projects on site, scrum for non-software projects in projects</t>
  </si>
  <si>
    <t xml:space="preserve">Write "Scrum for non-software projects on construction projects: how it plays out on site" for projectcontrolsinstitute.org (PCI AI - Project Controls Institute). Audience: teams running hybrid delivery. Length 1,200-1,800 words, British English. Primary keyword "scrum for non-software projects construction". Work in naturally where they fit: scrum for non-software projects on site, scrum for non-software projects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</si>
  <si>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AB-01327</t>
  </si>
  <si>
    <t xml:space="preserve">Common mistakes with scrum for non-software projects (and how to avoid them)</t>
  </si>
  <si>
    <t xml:space="preserve">scrum for non-software projects mistakes</t>
  </si>
  <si>
    <t xml:space="preserve">scrum for non-software projects problems, scrum for non-software projects misuse, scrum for non-software projects pitfalls</t>
  </si>
  <si>
    <t xml:space="preserve">Write "Common mistakes with scrum for non-software projects (and how to avoid them)" for projectcontrolsinstitute.org (PCI AI - Project Controls Institute). Audience: teams running hybrid delivery. Length 1,200-1,800 words, British English. Primary keyword "scrum for non-software projects mistakes". Work in naturally where they fit: scrum for non-software projects problems, scrum for non-software projects misuse, scrum for non-software projects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</si>
  <si>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AB-01328</t>
  </si>
  <si>
    <t xml:space="preserve">What is sprint planning? Definition, examples and why it matters</t>
  </si>
  <si>
    <t xml:space="preserve">sprint planning</t>
  </si>
  <si>
    <t xml:space="preserve">sprint planning definition, sprint planning meaning, sprint planning in project management</t>
  </si>
  <si>
    <t xml:space="preserve">Write "What is sprint planning? Definition, examples and why it matters" for projectcontrolsinstitute.org (PCI AI - Project Controls Institute). Audience: teams running hybrid delivery. Length 800-1,200 words, British English. Primary keyword "sprint planning". Work in naturally where they fit: sprint planning definition, sprint planning meaning, sprint planning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</si>
  <si>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AB-01329</t>
  </si>
  <si>
    <t xml:space="preserve">How to do sprint planning: a step-by-step guide</t>
  </si>
  <si>
    <t xml:space="preserve">how to sprint planning</t>
  </si>
  <si>
    <t xml:space="preserve">sprint planning steps, sprint planning process, sprint planning best practices</t>
  </si>
  <si>
    <t xml:space="preserve">Write "How to do sprint planning: a step-by-step guide" for projectcontrolsinstitute.org (PCI AI - Project Controls Institute). Audience: teams running hybrid delivery. Length 1,200-1,800 words, British English. Primary keyword "how to sprint planning". Work in naturally where they fit: sprint planning steps, sprint planning process, sprint planning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</si>
  <si>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AB-01330</t>
  </si>
  <si>
    <t xml:space="preserve">Sprint planning checklist: what good looks like</t>
  </si>
  <si>
    <t xml:space="preserve">sprint planning checklist</t>
  </si>
  <si>
    <t xml:space="preserve">sprint planning template, sprint planning review</t>
  </si>
  <si>
    <t xml:space="preserve">Write "Sprint planning checklist: what good looks like" for projectcontrolsinstitute.org (PCI AI - Project Controls Institute). Audience: teams running hybrid delivery. Length 1,000-1,500 words, British English. Primary keyword "sprint planning checklist". Work in naturally where they fit: sprint planning template, sprint planning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</si>
  <si>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AB-01331</t>
  </si>
  <si>
    <t xml:space="preserve">Sprint planning KPIs: measuring whether it is working</t>
  </si>
  <si>
    <t xml:space="preserve">sprint planning kpis</t>
  </si>
  <si>
    <t xml:space="preserve">sprint planning metrics, measure sprint planning</t>
  </si>
  <si>
    <t xml:space="preserve">Write "Sprint planning KPIs: measuring whether it is working" for projectcontrolsinstitute.org (PCI AI - Project Controls Institute). Audience: teams running hybrid delivery. Length 1,200-1,800 words, British English. Primary keyword "sprint planning kpis". Work in naturally where they fit: sprint planning metrics, measure sprint planning.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</si>
  <si>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AB-01332</t>
  </si>
  <si>
    <t xml:space="preserve">What is burndown and burnup charts? Definition, examples and why it matters</t>
  </si>
  <si>
    <t xml:space="preserve">burndown and burnup charts</t>
  </si>
  <si>
    <t xml:space="preserve">burndown and burnup charts definition, burndown and burnup charts meaning, burndown and burnup charts in project management</t>
  </si>
  <si>
    <t xml:space="preserve">Write "What is burndown and burnup charts? Definition, examples and why it matters" for projectcontrolsinstitute.org (PCI AI - Project Controls Institute). Audience: teams running hybrid delivery. Length 800-1,200 words, British English. Primary keyword "burndown and burnup charts". Work in naturally where they fit: burndown and burnup charts definition, burndown and burnup charts meaning, burndown and burnup charts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</si>
  <si>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AB-01333</t>
  </si>
  <si>
    <t xml:space="preserve">Burndown and burnup charts on construction projects: how it plays out on site</t>
  </si>
  <si>
    <t xml:space="preserve">burndown and burnup charts construction</t>
  </si>
  <si>
    <t xml:space="preserve">burndown and burnup charts on site, burndown and burnup charts in projects</t>
  </si>
  <si>
    <t xml:space="preserve">Write "Burndown and burnup charts on construction projects: how it plays out on site" for projectcontrolsinstitute.org (PCI AI - Project Controls Institute). Audience: teams running hybrid delivery. Length 1,200-1,800 words, British English. Primary keyword "burndown and burnup charts construction". Work in naturally where they fit: burndown and burnup charts on site, burndown and burnup charts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</si>
  <si>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AB-01334</t>
  </si>
  <si>
    <t xml:space="preserve">Common mistakes with burndown and burnup charts (and how to avoid them)</t>
  </si>
  <si>
    <t xml:space="preserve">burndown and burnup charts mistakes</t>
  </si>
  <si>
    <t xml:space="preserve">burndown and burnup charts problems, burndown and burnup charts misuse, burndown and burnup charts pitfalls</t>
  </si>
  <si>
    <t xml:space="preserve">Write "Common mistakes with burndown and burnup charts (and how to avoid them)" for projectcontrolsinstitute.org (PCI AI - Project Controls Institute). Audience: teams running hybrid delivery. Length 1,200-1,800 words, British English. Primary keyword "burndown and burnup charts mistakes". Work in naturally where they fit: burndown and burnup charts problems, burndown and burnup charts misuse, burndown and burnup charts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</si>
  <si>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AB-01335</t>
  </si>
  <si>
    <t xml:space="preserve">What is velocity? Definition, examples and why it matters</t>
  </si>
  <si>
    <t xml:space="preserve">velocity</t>
  </si>
  <si>
    <t xml:space="preserve">velocity definition, velocity meaning, velocity in project management</t>
  </si>
  <si>
    <t xml:space="preserve">Write "What is velocity? Definition, examples and why it matters" for projectcontrolsinstitute.org (PCI AI - Project Controls Institute). Audience: teams running hybrid delivery. Length 800-1,200 words, British English. Primary keyword "velocity". Work in naturally where they fit: velocity definition, velocity meaning, velocity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</si>
  <si>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AB-01336</t>
  </si>
  <si>
    <t xml:space="preserve">How to calculate velocity: formula, worked example and Excel steps</t>
  </si>
  <si>
    <t xml:space="preserve">velocity formula</t>
  </si>
  <si>
    <t xml:space="preserve">how to calculate velocity, velocity example, velocity in excel</t>
  </si>
  <si>
    <t xml:space="preserve">Write "How to calculate velocity: formula, worked example and Excel steps" for projectcontrolsinstitute.org (PCI AI - Project Controls Institute). Audience: teams running hybrid delivery. Length 1,200-1,800 words, British English. Primary keyword "velocity formula". Work in naturally where they fit: how to calculate velocity, velocity example, velocity in excel.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</si>
  <si>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AB-01337</t>
  </si>
  <si>
    <t xml:space="preserve">Velocity: a worked example from a real project</t>
  </si>
  <si>
    <t xml:space="preserve">velocity example</t>
  </si>
  <si>
    <t xml:space="preserve">velocity calculation, velocity interpretation</t>
  </si>
  <si>
    <t xml:space="preserve">Write "Velocity: a worked example from a real project" for projectcontrolsinstitute.org (PCI AI - Project Controls Institute). Audience: teams running hybrid delivery. Length 1,200-1,800 words, British English. Primary keyword "velocity example". Work in naturally where they fit: velocity calculation, velocity interpretation.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</si>
  <si>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AB-01338</t>
  </si>
  <si>
    <t xml:space="preserve">Interpreting velocity: what the number is really telling you</t>
  </si>
  <si>
    <t xml:space="preserve">velocity interpretation</t>
  </si>
  <si>
    <t xml:space="preserve">velocity meaning, good velocity value</t>
  </si>
  <si>
    <t xml:space="preserve">Write "Interpreting velocity: what the number is really telling you" for projectcontrolsinstitute.org (PCI AI - Project Controls Institute). Audience: teams running hybrid delivery. Length 1,200-1,800 words, British English. Primary keyword "velocity interpretation". Work in naturally where they fit: velocity meaning, good velocity value.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</si>
  <si>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AB-01339</t>
  </si>
  <si>
    <t xml:space="preserve">Common mistakes with velocity (and how to avoid them)</t>
  </si>
  <si>
    <t xml:space="preserve">velocity mistakes</t>
  </si>
  <si>
    <t xml:space="preserve">velocity problems, velocity misuse, velocity pitfalls</t>
  </si>
  <si>
    <t xml:space="preserve">Write "Common mistakes with velocity (and how to avoid them)" for projectcontrolsinstitute.org (PCI AI - Project Controls Institute). Audience: teams running hybrid delivery. Length 1,200-1,800 words, British English. Primary keyword "velocity mistakes". Work in naturally where they fit: velocity problems, velocity misuse, velocity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</si>
  <si>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AB-01340</t>
  </si>
  <si>
    <t xml:space="preserve">What are story points vs hours? Definition, examples and why they matter</t>
  </si>
  <si>
    <t xml:space="preserve">story points vs hours</t>
  </si>
  <si>
    <t xml:space="preserve">story points vs hours definition, story points vs hours meaning, story points vs hours in project management</t>
  </si>
  <si>
    <t xml:space="preserve">Write "What are story points vs hours? Definition, examples and why they matter" for projectcontrolsinstitute.org (PCI AI - Project Controls Institute). Audience: teams running hybrid delivery. Length 800-1,200 words, British English. Primary keyword "story points vs hours". Work in naturally where they fit: story points vs hours definition, story points vs hours meaning, story points vs hours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</si>
  <si>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AB-01341</t>
  </si>
  <si>
    <t xml:space="preserve">Story points vs hours on construction projects: how it plays out on site</t>
  </si>
  <si>
    <t xml:space="preserve">story points vs hours construction</t>
  </si>
  <si>
    <t xml:space="preserve">story points vs hours on site, story points vs hours in projects</t>
  </si>
  <si>
    <t xml:space="preserve">Write "Story points vs hours on construction projects: how it plays out on site" for projectcontrolsinstitute.org (PCI AI - Project Controls Institute). Audience: teams running hybrid delivery. Length 1,200-1,800 words, British English. Primary keyword "story points vs hours construction". Work in naturally where they fit: story points vs hours on site, story points vs hours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</si>
  <si>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AB-01342</t>
  </si>
  <si>
    <t xml:space="preserve">Common mistakes with story points vs hours (and how to avoid them)</t>
  </si>
  <si>
    <t xml:space="preserve">story points vs hours mistakes</t>
  </si>
  <si>
    <t xml:space="preserve">story points vs hours problems, story points vs hours misuse, story points vs hours pitfalls</t>
  </si>
  <si>
    <t xml:space="preserve">Write "Common mistakes with story points vs hours (and how to avoid them)" for projectcontrolsinstitute.org (PCI AI - Project Controls Institute). Audience: teams running hybrid delivery. Length 1,200-1,800 words, British English. Primary keyword "story points vs hours mistakes". Work in naturally where they fit: story points vs hours problems, story points vs hours misuse, story points vs hours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</si>
  <si>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AB-01343</t>
  </si>
  <si>
    <t xml:space="preserve">What is kanban for engineering teams? Definition, examples and why it matters</t>
  </si>
  <si>
    <t xml:space="preserve">kanban for engineering teams</t>
  </si>
  <si>
    <t xml:space="preserve">kanban for engineering teams definition, kanban for engineering teams meaning, kanban for engineering teams in project management</t>
  </si>
  <si>
    <t xml:space="preserve">Write "What is kanban for engineering teams? Definition, examples and why it matters" for projectcontrolsinstitute.org (PCI AI - Project Controls Institute). Audience: teams running hybrid delivery. Length 800-1,200 words, British English. Primary keyword "kanban for engineering teams". Work in naturally where they fit: kanban for engineering teams definition, kanban for engineering teams meaning, kanban for engineering teams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</si>
  <si>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AB-01344</t>
  </si>
  <si>
    <t xml:space="preserve">How to run a kanban for engineering teams: a step-by-step guide</t>
  </si>
  <si>
    <t xml:space="preserve">how to kanban for engineering teams</t>
  </si>
  <si>
    <t xml:space="preserve">kanban for engineering teams steps, kanban for engineering teams process, kanban for engineering teams best practices</t>
  </si>
  <si>
    <t xml:space="preserve">Write "How to run a kanban for engineering teams: a step-by-step guide" for projectcontrolsinstitute.org (PCI AI - Project Controls Institute). Audience: teams running hybrid delivery. Length 1,200-1,800 words, British English. Primary keyword "how to kanban for engineering teams". Work in naturally where they fit: kanban for engineering teams steps, kanban for engineering teams process, kanban for engineering teams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</si>
  <si>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AB-01345</t>
  </si>
  <si>
    <t xml:space="preserve">Kanban for engineering teams checklist: what good looks like</t>
  </si>
  <si>
    <t xml:space="preserve">kanban for engineering teams checklist</t>
  </si>
  <si>
    <t xml:space="preserve">kanban for engineering teams template, kanban for engineering teams review</t>
  </si>
  <si>
    <t xml:space="preserve">Write "Kanban for engineering teams checklist: what good looks like" for projectcontrolsinstitute.org (PCI AI - Project Controls Institute). Audience: teams running hybrid delivery. Length 1,000-1,500 words, British English. Primary keyword "kanban for engineering teams checklist". Work in naturally where they fit: kanban for engineering teams template, kanban for engineering teams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</si>
  <si>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AB-01346</t>
  </si>
  <si>
    <t xml:space="preserve">Kanban for engineering teams KPIs: measuring whether it is working</t>
  </si>
  <si>
    <t xml:space="preserve">kanban for engineering teams kpis</t>
  </si>
  <si>
    <t xml:space="preserve">kanban for engineering teams metrics, measure kanban for engineering teams</t>
  </si>
  <si>
    <t xml:space="preserve">Write "Kanban for engineering teams KPIs: measuring whether it is working" for projectcontrolsinstitute.org (PCI AI - Project Controls Institute). Audience: teams running hybrid delivery. Length 1,200-1,800 words, British English. Primary keyword "kanban for engineering teams kpis". Work in naturally where they fit: kanban for engineering teams metrics, measure kanban for engineering teams.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</si>
  <si>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AB-01347</t>
  </si>
  <si>
    <t xml:space="preserve">What are hybrid delivery models? Definition, examples and why they matter</t>
  </si>
  <si>
    <t xml:space="preserve">hybrid delivery models</t>
  </si>
  <si>
    <t xml:space="preserve">hybrid delivery models definition, hybrid delivery models meaning, hybrid delivery models in project management</t>
  </si>
  <si>
    <t xml:space="preserve">Write "What are hybrid delivery models? Definition, examples and why they matter" for projectcontrolsinstitute.org (PCI AI - Project Controls Institute). Audience: teams running hybrid delivery. Length 800-1,200 words, British English. Primary keyword "hybrid delivery models". Work in naturally where they fit: hybrid delivery models definition, hybrid delivery models meaning, hybrid delivery models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</si>
  <si>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AB-01348</t>
  </si>
  <si>
    <t xml:space="preserve">Hybrid delivery models on construction projects: how it plays out on site</t>
  </si>
  <si>
    <t xml:space="preserve">hybrid delivery models construction</t>
  </si>
  <si>
    <t xml:space="preserve">hybrid delivery models on site, hybrid delivery models in projects</t>
  </si>
  <si>
    <t xml:space="preserve">Write "Hybrid delivery models on construction projects: how it plays out on site" for projectcontrolsinstitute.org (PCI AI - Project Controls Institute). Audience: teams running hybrid delivery. Length 1,200-1,800 words, British English. Primary keyword "hybrid delivery models construction". Work in naturally where they fit: hybrid delivery models on site, hybrid delivery models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</si>
  <si>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AB-01349</t>
  </si>
  <si>
    <t xml:space="preserve">Common mistakes with hybrid delivery models (and how to avoid them)</t>
  </si>
  <si>
    <t xml:space="preserve">hybrid delivery models mistakes</t>
  </si>
  <si>
    <t xml:space="preserve">hybrid delivery models problems, hybrid delivery models misuse, hybrid delivery models pitfalls</t>
  </si>
  <si>
    <t xml:space="preserve">Write "Common mistakes with hybrid delivery models (and how to avoid them)" for projectcontrolsinstitute.org (PCI AI - Project Controls Institute). Audience: teams running hybrid delivery. Length 1,200-1,800 words, British English. Primary keyword "hybrid delivery models mistakes". Work in naturally where they fit: hybrid delivery models problems, hybrid delivery models misuse, hybrid delivery models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</si>
  <si>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AB-01350</t>
  </si>
  <si>
    <t xml:space="preserve">What is earned value in agile? Definition, examples and why it matters</t>
  </si>
  <si>
    <t xml:space="preserve">earned value in agile</t>
  </si>
  <si>
    <t xml:space="preserve">earned value in agile definition, earned value in agile meaning, earned value in agile in project management</t>
  </si>
  <si>
    <t xml:space="preserve">Write "What is earned value in agile? Definition, examples and why it matters" for projectcontrolsinstitute.org (PCI AI - Project Controls Institute). Audience: teams running hybrid delivery. Length 800-1,200 words, British English. Primary keyword "earned value in agile". Work in naturally where they fit: earned value in agile definition, earned value in agile meaning, earned value in agile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</si>
  <si>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AB-01351</t>
  </si>
  <si>
    <t xml:space="preserve">Earned value in agile on construction projects: how it plays out on site</t>
  </si>
  <si>
    <t xml:space="preserve">earned value in agile construction</t>
  </si>
  <si>
    <t xml:space="preserve">earned value in agile on site, earned value in agile in projects</t>
  </si>
  <si>
    <t xml:space="preserve">Write "Earned value in agile on construction projects: how it plays out on site" for projectcontrolsinstitute.org (PCI AI - Project Controls Institute). Audience: teams running hybrid delivery. Length 1,200-1,800 words, British English. Primary keyword "earned value in agile construction". Work in naturally where they fit: earned value in agile on site, earned value in agile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</si>
  <si>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AB-01352</t>
  </si>
  <si>
    <t xml:space="preserve">Common mistakes with earned value in agile (and how to avoid them)</t>
  </si>
  <si>
    <t xml:space="preserve">earned value in agile mistakes</t>
  </si>
  <si>
    <t xml:space="preserve">earned value in agile problems, earned value in agile misuse, earned value in agile pitfalls</t>
  </si>
  <si>
    <t xml:space="preserve">Write "Common mistakes with earned value in agile (and how to avoid them)" for projectcontrolsinstitute.org (PCI AI - Project Controls Institute). Audience: teams running hybrid delivery. Length 1,200-1,800 words, British English. Primary keyword "earned value in agile mistakes". Work in naturally where they fit: earned value in agile problems, earned value in agile misuse, earned value in agile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</si>
  <si>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AB-01353</t>
  </si>
  <si>
    <t xml:space="preserve">What is agile release planning? Definition, examples and why it matters</t>
  </si>
  <si>
    <t xml:space="preserve">agile release planning</t>
  </si>
  <si>
    <t xml:space="preserve">agile release planning definition, agile release planning meaning, agile release planning in project management</t>
  </si>
  <si>
    <t xml:space="preserve">Write "What is agile release planning? Definition, examples and why it matters" for projectcontrolsinstitute.org (PCI AI - Project Controls Institute). Audience: teams running hybrid delivery. Length 800-1,200 words, British English. Primary keyword "agile release planning". Work in naturally where they fit: agile release planning definition, agile release planning meaning, agile release planning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</si>
  <si>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AB-01354</t>
  </si>
  <si>
    <t xml:space="preserve">How to do agile release planning: a step-by-step guide</t>
  </si>
  <si>
    <t xml:space="preserve">how to agile release planning</t>
  </si>
  <si>
    <t xml:space="preserve">agile release planning steps, agile release planning process, agile release planning best practices</t>
  </si>
  <si>
    <t xml:space="preserve">Write "How to do agile release planning: a step-by-step guide" for projectcontrolsinstitute.org (PCI AI - Project Controls Institute). Audience: teams running hybrid delivery. Length 1,200-1,800 words, British English. Primary keyword "how to agile release planning". Work in naturally where they fit: agile release planning steps, agile release planning process, agile release planning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</si>
  <si>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AB-01355</t>
  </si>
  <si>
    <t xml:space="preserve">Agile release planning checklist: what good looks like</t>
  </si>
  <si>
    <t xml:space="preserve">agile release planning checklist</t>
  </si>
  <si>
    <t xml:space="preserve">agile release planning template, agile release planning review</t>
  </si>
  <si>
    <t xml:space="preserve">Write "Agile release planning checklist: what good looks like" for projectcontrolsinstitute.org (PCI AI - Project Controls Institute). Audience: teams running hybrid delivery. Length 1,000-1,500 words, British English. Primary keyword "agile release planning checklist". Work in naturally where they fit: agile release planning template, agile release planning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</si>
  <si>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AB-01356</t>
  </si>
  <si>
    <t xml:space="preserve">Agile release planning KPIs: measuring whether it is working</t>
  </si>
  <si>
    <t xml:space="preserve">agile release planning kpis</t>
  </si>
  <si>
    <t xml:space="preserve">agile release planning metrics, measure agile release planning</t>
  </si>
  <si>
    <t xml:space="preserve">Write "Agile release planning KPIs: measuring whether it is working" for projectcontrolsinstitute.org (PCI AI - Project Controls Institute). Audience: teams running hybrid delivery. Length 1,200-1,800 words, British English. Primary keyword "agile release planning kpis". Work in naturally where they fit: agile release planning metrics, measure agile release planning.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</si>
  <si>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AB-01357</t>
  </si>
  <si>
    <t xml:space="preserve">What is definition of done? Definition, examples and why it matters</t>
  </si>
  <si>
    <t xml:space="preserve">definition of done</t>
  </si>
  <si>
    <t xml:space="preserve">definition of done definition, definition of done meaning, definition of done in project management</t>
  </si>
  <si>
    <t xml:space="preserve">Write "What is definition of done? Definition, examples and why it matters" for projectcontrolsinstitute.org (PCI AI - Project Controls Institute). Audience: teams running hybrid delivery. Length 800-1,200 words, British English. Primary keyword "definition of done". Work in naturally where they fit: definition of done definition, definition of done meaning, definition of done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</si>
  <si>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AB-01358</t>
  </si>
  <si>
    <t xml:space="preserve">Definition of done on construction projects: how it plays out on site</t>
  </si>
  <si>
    <t xml:space="preserve">definition of done construction</t>
  </si>
  <si>
    <t xml:space="preserve">definition of done on site, definition of done in projects</t>
  </si>
  <si>
    <t xml:space="preserve">Write "Definition of done on construction projects: how it plays out on site" for projectcontrolsinstitute.org (PCI AI - Project Controls Institute). Audience: teams running hybrid delivery. Length 1,200-1,800 words, British English. Primary keyword "definition of done construction". Work in naturally where they fit: definition of done on site, definition of done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</si>
  <si>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AB-01359</t>
  </si>
  <si>
    <t xml:space="preserve">Common mistakes with definition of done (and how to avoid them)</t>
  </si>
  <si>
    <t xml:space="preserve">definition of done mistakes</t>
  </si>
  <si>
    <t xml:space="preserve">definition of done problems, definition of done misuse, definition of done pitfalls</t>
  </si>
  <si>
    <t xml:space="preserve">Write "Common mistakes with definition of done (and how to avoid them)" for projectcontrolsinstitute.org (PCI AI - Project Controls Institute). Audience: teams running hybrid delivery. Length 1,200-1,800 words, British English. Primary keyword "definition of done mistakes". Work in naturally where they fit: definition of done problems, definition of done misuse, definition of done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</si>
  <si>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AB-01360</t>
  </si>
  <si>
    <t xml:space="preserve">What is backlog management? Definition, examples and why it matters</t>
  </si>
  <si>
    <t xml:space="preserve">backlog management</t>
  </si>
  <si>
    <t xml:space="preserve">backlog management definition, backlog management meaning, backlog management in project management</t>
  </si>
  <si>
    <t xml:space="preserve">Write "What is backlog management? Definition, examples and why it matters" for projectcontrolsinstitute.org (PCI AI - Project Controls Institute). Audience: teams running hybrid delivery. Length 800-1,200 words, British English. Primary keyword "backlog management". Work in naturally where they fit: backlog management definition, backlog management meaning, backlog management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</si>
  <si>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AB-01361</t>
  </si>
  <si>
    <t xml:space="preserve">How to do backlog management: a step-by-step guide</t>
  </si>
  <si>
    <t xml:space="preserve">how to backlog management</t>
  </si>
  <si>
    <t xml:space="preserve">backlog management steps, backlog management process, backlog management best practices</t>
  </si>
  <si>
    <t xml:space="preserve">Write "How to do backlog management: a step-by-step guide" for projectcontrolsinstitute.org (PCI AI - Project Controls Institute). Audience: teams running hybrid delivery. Length 1,200-1,800 words, British English. Primary keyword "how to backlog management". Work in naturally where they fit: backlog management steps, backlog management process, backlog management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</si>
  <si>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AB-01362</t>
  </si>
  <si>
    <t xml:space="preserve">Backlog management checklist: what good looks like</t>
  </si>
  <si>
    <t xml:space="preserve">backlog management checklist</t>
  </si>
  <si>
    <t xml:space="preserve">backlog management template, backlog management review</t>
  </si>
  <si>
    <t xml:space="preserve">Write "Backlog management checklist: what good looks like" for projectcontrolsinstitute.org (PCI AI - Project Controls Institute). Audience: teams running hybrid delivery. Length 1,000-1,500 words, British English. Primary keyword "backlog management checklist". Work in naturally where they fit: backlog management template, backlog management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</si>
  <si>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AB-01363</t>
  </si>
  <si>
    <t xml:space="preserve">Backlog management KPIs: measuring whether it is working</t>
  </si>
  <si>
    <t xml:space="preserve">backlog management kpis</t>
  </si>
  <si>
    <t xml:space="preserve">backlog management metrics, measure backlog management</t>
  </si>
  <si>
    <t xml:space="preserve">Write "Backlog management KPIs: measuring whether it is working" for projectcontrolsinstitute.org (PCI AI - Project Controls Institute). Audience: teams running hybrid delivery. Length 1,200-1,800 words, British English. Primary keyword "backlog management kpis". Work in naturally where they fit: backlog management metrics, measure backlog management.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</si>
  <si>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AB-01364</t>
  </si>
  <si>
    <t xml:space="preserve">What is scaled agile on capital projects? Definition, examples and why it matters</t>
  </si>
  <si>
    <t xml:space="preserve">scaled agile on capital projects</t>
  </si>
  <si>
    <t xml:space="preserve">scaled agile on capital projects definition, scaled agile on capital projects meaning, scaled agile on capital projects in project management</t>
  </si>
  <si>
    <t xml:space="preserve">Write "What is scaled agile on capital projects? Definition, examples and why it matters" for projectcontrolsinstitute.org (PCI AI - Project Controls Institute). Audience: teams running hybrid delivery. Length 800-1,200 words, British English. Primary keyword "scaled agile on capital projects". Work in naturally where they fit: scaled agile on capital projects definition, scaled agile on capital projects meaning, scaled agile on capital projects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</si>
  <si>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AB-01365</t>
  </si>
  <si>
    <t xml:space="preserve">Scaled agile on capital projects on construction projects: how it plays out on site</t>
  </si>
  <si>
    <t xml:space="preserve">scaled agile on capital projects construction</t>
  </si>
  <si>
    <t xml:space="preserve">scaled agile on capital projects on site, scaled agile on capital projects in projects</t>
  </si>
  <si>
    <t xml:space="preserve">Write "Scaled agile on capital projects on construction projects: how it plays out on site" for projectcontrolsinstitute.org (PCI AI - Project Controls Institute). Audience: teams running hybrid delivery. Length 1,200-1,800 words, British English. Primary keyword "scaled agile on capital projects construction". Work in naturally where they fit: scaled agile on capital projects on site, scaled agile on capital projects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</si>
  <si>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AB-01366</t>
  </si>
  <si>
    <t xml:space="preserve">Common mistakes with scaled agile on capital projects (and how to avoid them)</t>
  </si>
  <si>
    <t xml:space="preserve">scaled agile on capital projects mistakes</t>
  </si>
  <si>
    <t xml:space="preserve">scaled agile on capital projects problems, scaled agile on capital projects misuse, scaled agile on capital projects pitfalls</t>
  </si>
  <si>
    <t xml:space="preserve">Write "Common mistakes with scaled agile on capital projects (and how to avoid them)" for projectcontrolsinstitute.org (PCI AI - Project Controls Institute). Audience: teams running hybrid delivery. Length 1,200-1,800 words, British English. Primary keyword "scaled agile on capital projects mistakes". Work in naturally where they fit: scaled agile on capital projects problems, scaled agile on capital projects misuse, scaled agile on capital projects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</si>
  <si>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AB-01367</t>
  </si>
  <si>
    <t xml:space="preserve">What are iteration reviews and retrospectives? Definition, examples and why they matter</t>
  </si>
  <si>
    <t xml:space="preserve">iteration reviews and retrospectives</t>
  </si>
  <si>
    <t xml:space="preserve">iteration reviews and retrospectives definition, iteration reviews and retrospectives meaning, iteration reviews and retrospectives in project management</t>
  </si>
  <si>
    <t xml:space="preserve">Write "What are iteration reviews and retrospectives? Definition, examples and why they matter" for projectcontrolsinstitute.org (PCI AI - Project Controls Institute). Audience: teams running hybrid delivery. Length 800-1,200 words, British English. Primary keyword "iteration reviews and retrospectives". Work in naturally where they fit: iteration reviews and retrospectives definition, iteration reviews and retrospectives meaning, iteration reviews and retrospectives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</si>
  <si>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AB-01368</t>
  </si>
  <si>
    <t xml:space="preserve">How to run iteration reviews and retrospectives: a step-by-step guide</t>
  </si>
  <si>
    <t xml:space="preserve">how to iteration reviews and retrospectives</t>
  </si>
  <si>
    <t xml:space="preserve">iteration reviews and retrospectives steps, iteration reviews and retrospectives process, iteration reviews and retrospectives best practices</t>
  </si>
  <si>
    <t xml:space="preserve">Write "How to run iteration reviews and retrospectives: a step-by-step guide" for projectcontrolsinstitute.org (PCI AI - Project Controls Institute). Audience: teams running hybrid delivery. Length 1,200-1,800 words, British English. Primary keyword "how to iteration reviews and retrospectives". Work in naturally where they fit: iteration reviews and retrospectives steps, iteration reviews and retrospectives process, iteration reviews and retrospectives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</si>
  <si>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AB-01369</t>
  </si>
  <si>
    <t xml:space="preserve">Iteration reviews and retrospectives checklist: what good looks like</t>
  </si>
  <si>
    <t xml:space="preserve">iteration reviews and retrospectives checklist</t>
  </si>
  <si>
    <t xml:space="preserve">iteration reviews and retrospectives template, iteration reviews and retrospectives review</t>
  </si>
  <si>
    <t xml:space="preserve">Write "Iteration reviews and retrospectives checklist: what good looks like" for projectcontrolsinstitute.org (PCI AI - Project Controls Institute). Audience: teams running hybrid delivery. Length 1,000-1,500 words, British English. Primary keyword "iteration reviews and retrospectives checklist". Work in naturally where they fit: iteration reviews and retrospectives template, iteration reviews and retrospectives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</si>
  <si>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AB-01370</t>
  </si>
  <si>
    <t xml:space="preserve">Iteration reviews and retrospectives KPIs: measuring whether it is working</t>
  </si>
  <si>
    <t xml:space="preserve">iteration reviews and retrospectives kpis</t>
  </si>
  <si>
    <t xml:space="preserve">iteration reviews and retrospectives metrics, measure iteration reviews and retrospectives</t>
  </si>
  <si>
    <t xml:space="preserve">Write "Iteration reviews and retrospectives KPIs: measuring whether it is working" for projectcontrolsinstitute.org (PCI AI - Project Controls Institute). Audience: teams running hybrid delivery. Length 1,200-1,800 words, British English. Primary keyword "iteration reviews and retrospectives kpis". Work in naturally where they fit: iteration reviews and retrospectives metrics, measure iteration reviews and retrospectives.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</si>
  <si>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AB-01371</t>
  </si>
  <si>
    <t xml:space="preserve">What is project data model? Definition, examples and why it matters</t>
  </si>
  <si>
    <t xml:space="preserve">project data model</t>
  </si>
  <si>
    <t xml:space="preserve">project data model definition, project data model meaning, project data model in project management</t>
  </si>
  <si>
    <t xml:space="preserve">Write "What is project data model? Definition, examples and why it matters" for projectcontrolsinstitute.org (PCI AI - Project Controls Institute). Audience: controls professionals building data skills. Length 800-1,200 words, British English. Primary keyword "project data model". Work in naturally where they fit: project data model definition, project data model meaning, project data model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</si>
  <si>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AB-01372</t>
  </si>
  <si>
    <t xml:space="preserve">Project data model on construction projects: how it plays out on site</t>
  </si>
  <si>
    <t xml:space="preserve">project data model construction</t>
  </si>
  <si>
    <t xml:space="preserve">project data model on site, project data model in projects</t>
  </si>
  <si>
    <t xml:space="preserve">Write "Project data model on construction projects: how it plays out on site" for projectcontrolsinstitute.org (PCI AI - Project Controls Institute). Audience: controls professionals building data skills. Length 1,200-1,800 words, British English. Primary keyword "project data model construction". Work in naturally where they fit: project data model on site, project data model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</si>
  <si>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AB-01373</t>
  </si>
  <si>
    <t xml:space="preserve">Common mistakes with project data model (and how to avoid them)</t>
  </si>
  <si>
    <t xml:space="preserve">project data model mistakes</t>
  </si>
  <si>
    <t xml:space="preserve">project data model problems, project data model misuse, project data model pitfalls</t>
  </si>
  <si>
    <t xml:space="preserve">Write "Common mistakes with project data model (and how to avoid them)" for projectcontrolsinstitute.org (PCI AI - Project Controls Institute). Audience: controls professionals building data skills. Length 1,200-1,800 words, British English. Primary keyword "project data model mistakes". Work in naturally where they fit: project data model problems, project data model misuse, project data model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</si>
  <si>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AB-01374</t>
  </si>
  <si>
    <t xml:space="preserve">What is Power BI for project controls? Definition, examples and why it matters</t>
  </si>
  <si>
    <t xml:space="preserve">power bi for project controls</t>
  </si>
  <si>
    <t xml:space="preserve">power bi for project controls definition, power bi for project controls meaning, power bi for project controls in project management</t>
  </si>
  <si>
    <t xml:space="preserve">Write "What is Power BI for project controls? Definition, examples and why it matters" for projectcontrolsinstitute.org (PCI AI - Project Controls Institute). Audience: controls professionals building data skills. Length 800-1,200 words, British English. Primary keyword "power bi for project controls". Work in naturally where they fit: power bi for project controls definition, power bi for project controls meaning, power bi for project controls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</si>
  <si>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AB-01375</t>
  </si>
  <si>
    <t xml:space="preserve">How to run a Power BI for project controls: a step-by-step guide</t>
  </si>
  <si>
    <t xml:space="preserve">how to power bi for project controls</t>
  </si>
  <si>
    <t xml:space="preserve">power bi for project controls steps, power bi for project controls process, power bi for project controls best practices</t>
  </si>
  <si>
    <t xml:space="preserve">Write "How to run a Power BI for project controls: a step-by-step guide" for projectcontrolsinstitute.org (PCI AI - Project Controls Institute). Audience: controls professionals building data skills. Length 1,200-1,800 words, British English. Primary keyword "how to power bi for project controls". Work in naturally where they fit: power bi for project controls steps, power bi for project controls process, power bi for project controls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</si>
  <si>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AB-01376</t>
  </si>
  <si>
    <t xml:space="preserve">Power BI for project controls checklist: what good looks like</t>
  </si>
  <si>
    <t xml:space="preserve">power bi for project controls checklist</t>
  </si>
  <si>
    <t xml:space="preserve">power bi for project controls template, power bi for project controls review</t>
  </si>
  <si>
    <t xml:space="preserve">Write "Power BI for project controls checklist: what good looks like" for projectcontrolsinstitute.org (PCI AI - Project Controls Institute). Audience: controls professionals building data skills. Length 1,000-1,500 words, British English. Primary keyword "power bi for project controls checklist". Work in naturally where they fit: power bi for project controls template, power bi for project controls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</si>
  <si>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AB-01377</t>
  </si>
  <si>
    <t xml:space="preserve">Power BI for project controls KPIs: measuring whether it is working</t>
  </si>
  <si>
    <t xml:space="preserve">power bi for project controls kpis</t>
  </si>
  <si>
    <t xml:space="preserve">power bi for project controls metrics, measure power bi for project controls</t>
  </si>
  <si>
    <t xml:space="preserve">Write "Power BI for project controls KPIs: measuring whether it is working" for projectcontrolsinstitute.org (PCI AI - Project Controls Institute). Audience: controls professionals building data skills. Length 1,200-1,800 words, British English. Primary keyword "power bi for project controls kpis". Work in naturally where they fit: power bi for project controls metrics, measure power bi for project controls.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</si>
  <si>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AB-01378</t>
  </si>
  <si>
    <t xml:space="preserve">What are dashboards in Power BI vs Excel? Definition, examples and why they matter</t>
  </si>
  <si>
    <t xml:space="preserve">dashboards in power bi vs</t>
  </si>
  <si>
    <t xml:space="preserve">dashboards in power bi vs definition, dashboards in power bi vs meaning, dashboards in power bi vs in project management</t>
  </si>
  <si>
    <t xml:space="preserve">Write "What are dashboards in Power BI vs Excel? Definition, examples and why they matter" for projectcontrolsinstitute.org (PCI AI - Project Controls Institute). Audience: controls professionals building data skills. Length 800-1,200 words, British English. Primary keyword "dashboards in power bi vs". Work in naturally where they fit: dashboards in power bi vs definition, dashboards in power bi vs meaning, dashboards in power bi vs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</si>
  <si>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AB-01379</t>
  </si>
  <si>
    <t xml:space="preserve">Dashboards in Power BI vs Excel on construction projects: how it plays out on site</t>
  </si>
  <si>
    <t xml:space="preserve">dashboards in power bi vs construction</t>
  </si>
  <si>
    <t xml:space="preserve">dashboards in power bi vs on site, dashboards in power bi vs in projects</t>
  </si>
  <si>
    <t xml:space="preserve">Write "Dashboards in Power BI vs Excel on construction projects: how it plays out on site" for projectcontrolsinstitute.org (PCI AI - Project Controls Institute). Audience: controls professionals building data skills. Length 1,200-1,800 words, British English. Primary keyword "dashboards in power bi vs construction". Work in naturally where they fit: dashboards in power bi vs on site, dashboards in power bi vs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</si>
  <si>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AB-01380</t>
  </si>
  <si>
    <t xml:space="preserve">Common mistakes with dashboards in Power BI vs Excel (and how to avoid them)</t>
  </si>
  <si>
    <t xml:space="preserve">dashboards in power bi vs mistakes</t>
  </si>
  <si>
    <t xml:space="preserve">dashboards in power bi vs problems, dashboards in power bi vs misuse, dashboards in power bi vs pitfalls</t>
  </si>
  <si>
    <t xml:space="preserve">Write "Common mistakes with dashboards in Power BI vs Excel (and how to avoid them)" for projectcontrolsinstitute.org (PCI AI - Project Controls Institute). Audience: controls professionals building data skills. Length 1,200-1,800 words, British English. Primary keyword "dashboards in power bi vs mistakes". Work in naturally where they fit: dashboards in power bi vs problems, dashboards in power bi vs misuse, dashboards in power bi vs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</si>
  <si>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AB-01381</t>
  </si>
  <si>
    <t xml:space="preserve">What is ETL for project data? Definition, examples and why it matters</t>
  </si>
  <si>
    <t xml:space="preserve">etl for project data</t>
  </si>
  <si>
    <t xml:space="preserve">etl for project data definition, etl for project data meaning, etl for project data in project management</t>
  </si>
  <si>
    <t xml:space="preserve">Write "What is ETL for project data? Definition, examples and why it matters" for projectcontrolsinstitute.org (PCI AI - Project Controls Institute). Audience: controls professionals building data skills. Length 800-1,200 words, British English. Primary keyword "etl for project data". Work in naturally where they fit: etl for project data definition, etl for project data meaning, etl for project data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</si>
  <si>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AB-01382</t>
  </si>
  <si>
    <t xml:space="preserve">How to run an ETL for project data: a step-by-step guide</t>
  </si>
  <si>
    <t xml:space="preserve">how to etl for project data</t>
  </si>
  <si>
    <t xml:space="preserve">etl for project data steps, etl for project data process, etl for project data best practices</t>
  </si>
  <si>
    <t xml:space="preserve">Write "How to run an ETL for project data: a step-by-step guide" for projectcontrolsinstitute.org (PCI AI - Project Controls Institute). Audience: controls professionals building data skills. Length 1,200-1,800 words, British English. Primary keyword "how to etl for project data". Work in naturally where they fit: etl for project data steps, etl for project data process, etl for project data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</si>
  <si>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AB-01383</t>
  </si>
  <si>
    <t xml:space="preserve">ETL for project data checklist: what good looks like</t>
  </si>
  <si>
    <t xml:space="preserve">etl for project data checklist</t>
  </si>
  <si>
    <t xml:space="preserve">etl for project data template, etl for project data review</t>
  </si>
  <si>
    <t xml:space="preserve">Write "ETL for project data checklist: what good looks like" for projectcontrolsinstitute.org (PCI AI - Project Controls Institute). Audience: controls professionals building data skills. Length 1,000-1,500 words, British English. Primary keyword "etl for project data checklist". Work in naturally where they fit: etl for project data template, etl for project data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</si>
  <si>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AB-01384</t>
  </si>
  <si>
    <t xml:space="preserve">ETL for project data KPIs: measuring whether it is working</t>
  </si>
  <si>
    <t xml:space="preserve">etl for project data kpis</t>
  </si>
  <si>
    <t xml:space="preserve">etl for project data metrics, measure etl for project data</t>
  </si>
  <si>
    <t xml:space="preserve">Write "ETL for project data KPIs: measuring whether it is working" for projectcontrolsinstitute.org (PCI AI - Project Controls Institute). Audience: controls professionals building data skills. Length 1,200-1,800 words, British English. Primary keyword "etl for project data kpis". Work in naturally where they fit: etl for project data metrics, measure etl for project data.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</si>
  <si>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AB-01385</t>
  </si>
  <si>
    <t xml:space="preserve">What are P6 database queries? Definition, examples and why they matter</t>
  </si>
  <si>
    <t xml:space="preserve">p6 database queries</t>
  </si>
  <si>
    <t xml:space="preserve">p6 database queries definition, p6 database queries meaning, p6 database queries in project management</t>
  </si>
  <si>
    <t xml:space="preserve">Write "What are P6 database queries? Definition, examples and why they matter" for projectcontrolsinstitute.org (PCI AI - Project Controls Institute). Audience: controls professionals building data skills. Length 800-1,200 words, British English. Primary keyword "p6 database queries". Work in naturally where they fit: p6 database queries definition, p6 database queries meaning, p6 database queries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</si>
  <si>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AB-01386</t>
  </si>
  <si>
    <t xml:space="preserve">How to run P6 database queries: a step-by-step guide</t>
  </si>
  <si>
    <t xml:space="preserve">how to p6 database queries</t>
  </si>
  <si>
    <t xml:space="preserve">p6 database queries steps, p6 database queries process, p6 database queries best practices</t>
  </si>
  <si>
    <t xml:space="preserve">Write "How to run P6 database queries: a step-by-step guide" for projectcontrolsinstitute.org (PCI AI - Project Controls Institute). Audience: controls professionals building data skills. Length 1,200-1,800 words, British English. Primary keyword "how to p6 database queries". Work in naturally where they fit: p6 database queries steps, p6 database queries process, p6 database queries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</si>
  <si>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AB-01387</t>
  </si>
  <si>
    <t xml:space="preserve">P6 database queries checklist: what good looks like</t>
  </si>
  <si>
    <t xml:space="preserve">p6 database queries checklist</t>
  </si>
  <si>
    <t xml:space="preserve">p6 database queries template, p6 database queries review</t>
  </si>
  <si>
    <t xml:space="preserve">Write "P6 database queries checklist: what good looks like" for projectcontrolsinstitute.org (PCI AI - Project Controls Institute). Audience: controls professionals building data skills. Length 1,000-1,500 words, British English. Primary keyword "p6 database queries checklist". Work in naturally where they fit: p6 database queries template, p6 database queries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</si>
  <si>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AB-01388</t>
  </si>
  <si>
    <t xml:space="preserve">P6 database queries KPIs: measuring whether it is working</t>
  </si>
  <si>
    <t xml:space="preserve">p6 database queries kpis</t>
  </si>
  <si>
    <t xml:space="preserve">p6 database queries metrics, measure p6 database queries</t>
  </si>
  <si>
    <t xml:space="preserve">Write "P6 database queries KPIs: measuring whether it is working" for projectcontrolsinstitute.org (PCI AI - Project Controls Institute). Audience: controls professionals building data skills. Length 1,200-1,800 words, British English. Primary keyword "p6 database queries kpis". Work in naturally where they fit: p6 database queries metrics, measure p6 database queries.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</si>
  <si>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AB-01389</t>
  </si>
  <si>
    <t xml:space="preserve">What is XER file structure? Definition, examples and why it matters</t>
  </si>
  <si>
    <t xml:space="preserve">xer file structure</t>
  </si>
  <si>
    <t xml:space="preserve">xer file structure definition, xer file structure meaning, xer file structure in project management</t>
  </si>
  <si>
    <t xml:space="preserve">Write "What is XER file structure? Definition, examples and why it matters" for projectcontrolsinstitute.org (PCI AI - Project Controls Institute). Audience: controls professionals building data skills. Length 800-1,200 words, British English. Primary keyword "xer file structure". Work in naturally where they fit: xer file structure definition, xer file structure meaning, xer file structure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</si>
  <si>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AB-01390</t>
  </si>
  <si>
    <t xml:space="preserve">XER file structure on construction projects: how it plays out on site</t>
  </si>
  <si>
    <t xml:space="preserve">xer file structure construction</t>
  </si>
  <si>
    <t xml:space="preserve">xer file structure on site, xer file structure in projects</t>
  </si>
  <si>
    <t xml:space="preserve">Write "XER file structure on construction projects: how it plays out on site" for projectcontrolsinstitute.org (PCI AI - Project Controls Institute). Audience: controls professionals building data skills. Length 1,200-1,800 words, British English. Primary keyword "xer file structure construction". Work in naturally where they fit: xer file structure on site, xer file structure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</si>
  <si>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AB-01391</t>
  </si>
  <si>
    <t xml:space="preserve">Common mistakes with XER file structure (and how to avoid them)</t>
  </si>
  <si>
    <t xml:space="preserve">xer file structure mistakes</t>
  </si>
  <si>
    <t xml:space="preserve">xer file structure problems, xer file structure misuse, xer file structure pitfalls</t>
  </si>
  <si>
    <t xml:space="preserve">Write "Common mistakes with XER file structure (and how to avoid them)" for projectcontrolsinstitute.org (PCI AI - Project Controls Institute). Audience: controls professionals building data skills. Length 1,200-1,800 words, British English. Primary keyword "xer file structure mistakes". Work in naturally where they fit: xer file structure problems, xer file structure misuse, xer file structure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</si>
  <si>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AB-01392</t>
  </si>
  <si>
    <t xml:space="preserve">What are data warehouses for portfolios? Definition, examples and why they matter</t>
  </si>
  <si>
    <t xml:space="preserve">data warehouses for portfolios</t>
  </si>
  <si>
    <t xml:space="preserve">data warehouses for portfolios definition, data warehouses for portfolios meaning, data warehouses for portfolios in project management</t>
  </si>
  <si>
    <t xml:space="preserve">Write "What are data warehouses for portfolios? Definition, examples and why they matter" for projectcontrolsinstitute.org (PCI AI - Project Controls Institute). Audience: controls professionals building data skills. Length 800-1,200 words, British English. Primary keyword "data warehouses for portfolios". Work in naturally where they fit: data warehouses for portfolios definition, data warehouses for portfolios meaning, data warehouses for portfolios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</si>
  <si>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AB-01393</t>
  </si>
  <si>
    <t xml:space="preserve">Data warehouses for portfolios on construction projects: how it plays out on site</t>
  </si>
  <si>
    <t xml:space="preserve">data warehouses for portfolios construction</t>
  </si>
  <si>
    <t xml:space="preserve">data warehouses for portfolios on site, data warehouses for portfolios in projects</t>
  </si>
  <si>
    <t xml:space="preserve">Write "Data warehouses for portfolios on construction projects: how it plays out on site" for projectcontrolsinstitute.org (PCI AI - Project Controls Institute). Audience: controls professionals building data skills. Length 1,200-1,800 words, British English. Primary keyword "data warehouses for portfolios construction". Work in naturally where they fit: data warehouses for portfolios on site, data warehouses for portfolios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</si>
  <si>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AB-01394</t>
  </si>
  <si>
    <t xml:space="preserve">Common mistakes with data warehouses for portfolios (and how to avoid them)</t>
  </si>
  <si>
    <t xml:space="preserve">data warehouses for portfolios mistakes</t>
  </si>
  <si>
    <t xml:space="preserve">data warehouses for portfolios problems, data warehouses for portfolios misuse, data warehouses for portfolios pitfalls</t>
  </si>
  <si>
    <t xml:space="preserve">Write "Common mistakes with data warehouses for portfolios (and how to avoid them)" for projectcontrolsinstitute.org (PCI AI - Project Controls Institute). Audience: controls professionals building data skills. Length 1,200-1,800 words, British English. Primary keyword "data warehouses for portfolios mistakes". Work in naturally where they fit: data warehouses for portfolios problems, data warehouses for portfolios misuse, data warehouses for portfolios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</si>
  <si>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AB-01395</t>
  </si>
  <si>
    <t xml:space="preserve">What is master data management on projects? Definition, examples and why it matters</t>
  </si>
  <si>
    <t xml:space="preserve">master data management on projects</t>
  </si>
  <si>
    <t xml:space="preserve">master data management on projects definition, master data management on projects meaning, master data management on projects in project management</t>
  </si>
  <si>
    <t xml:space="preserve">Write "What is master data management on projects? Definition, examples and why it matters" for projectcontrolsinstitute.org (PCI AI - Project Controls Institute). Audience: controls professionals building data skills. Length 800-1,200 words, British English. Primary keyword "master data management on projects". Work in naturally where they fit: master data management on projects definition, master data management on projects meaning, master data management on projects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</si>
  <si>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AB-01396</t>
  </si>
  <si>
    <t xml:space="preserve">How to run a master data management on projects: a step-by-step guide</t>
  </si>
  <si>
    <t xml:space="preserve">how to master data management on projects</t>
  </si>
  <si>
    <t xml:space="preserve">master data management on projects steps, master data management on projects process, master data management on projects best practices</t>
  </si>
  <si>
    <t xml:space="preserve">Write "How to run a master data management on projects: a step-by-step guide" for projectcontrolsinstitute.org (PCI AI - Project Controls Institute). Audience: controls professionals building data skills. Length 1,200-1,800 words, British English. Primary keyword "how to master data management on projects". Work in naturally where they fit: master data management on projects steps, master data management on projects process, master data management on projects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</si>
  <si>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AB-01397</t>
  </si>
  <si>
    <t xml:space="preserve">Master data management on projects checklist: what good looks like</t>
  </si>
  <si>
    <t xml:space="preserve">master data management on projects checklist</t>
  </si>
  <si>
    <t xml:space="preserve">master data management on projects template, master data management on projects review</t>
  </si>
  <si>
    <t xml:space="preserve">Write "Master data management on projects checklist: what good looks like" for projectcontrolsinstitute.org (PCI AI - Project Controls Institute). Audience: controls professionals building data skills. Length 1,000-1,500 words, British English. Primary keyword "master data management on projects checklist". Work in naturally where they fit: master data management on projects template, master data management on projects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</si>
  <si>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AB-01398</t>
  </si>
  <si>
    <t xml:space="preserve">Master data management on projects KPIs: measuring whether it is working</t>
  </si>
  <si>
    <t xml:space="preserve">master data management on projects kpis</t>
  </si>
  <si>
    <t xml:space="preserve">master data management on projects metrics, measure master data management on projects</t>
  </si>
  <si>
    <t xml:space="preserve">Write "Master data management on projects KPIs: measuring whether it is working" for projectcontrolsinstitute.org (PCI AI - Project Controls Institute). Audience: controls professionals building data skills. Length 1,200-1,800 words, British English. Primary keyword "master data management on projects kpis". Work in naturally where they fit: master data management on projects metrics, measure master data management on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</si>
  <si>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AB-01399</t>
  </si>
  <si>
    <t xml:space="preserve">What is Python for planners? Definition, examples and why it matters</t>
  </si>
  <si>
    <t xml:space="preserve">python for planners</t>
  </si>
  <si>
    <t xml:space="preserve">python for planners definition, python for planners meaning, python for planners in project management</t>
  </si>
  <si>
    <t xml:space="preserve">Write "What is Python for planners? Definition, examples and why it matters" for projectcontrolsinstitute.org (PCI AI - Project Controls Institute). Audience: controls professionals building data skills. Length 800-1,200 words, British English. Primary keyword "python for planners". Work in naturally where they fit: python for planners definition, python for planners meaning, python for planners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</si>
  <si>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AB-01400</t>
  </si>
  <si>
    <t xml:space="preserve">How to run a Python for planners: a step-by-step guide</t>
  </si>
  <si>
    <t xml:space="preserve">how to python for planners</t>
  </si>
  <si>
    <t xml:space="preserve">python for planners steps, python for planners process, python for planners best practices</t>
  </si>
  <si>
    <t xml:space="preserve">Write "How to run a Python for planners: a step-by-step guide" for projectcontrolsinstitute.org (PCI AI - Project Controls Institute). Audience: controls professionals building data skills. Length 1,200-1,800 words, British English. Primary keyword "how to python for planners". Work in naturally where they fit: python for planners steps, python for planners process, python for planners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</si>
  <si>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AB-01401</t>
  </si>
  <si>
    <t xml:space="preserve">Python for planners checklist: what good looks like</t>
  </si>
  <si>
    <t xml:space="preserve">python for planners checklist</t>
  </si>
  <si>
    <t xml:space="preserve">python for planners template, python for planners review</t>
  </si>
  <si>
    <t xml:space="preserve">Write "Python for planners checklist: what good looks like" for projectcontrolsinstitute.org (PCI AI - Project Controls Institute). Audience: controls professionals building data skills. Length 1,000-1,500 words, British English. Primary keyword "python for planners checklist". Work in naturally where they fit: python for planners template, python for planners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</si>
  <si>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AB-01402</t>
  </si>
  <si>
    <t xml:space="preserve">Python for planners KPIs: measuring whether it is working</t>
  </si>
  <si>
    <t xml:space="preserve">python for planners kpis</t>
  </si>
  <si>
    <t xml:space="preserve">python for planners metrics, measure python for planners</t>
  </si>
  <si>
    <t xml:space="preserve">Write "Python for planners KPIs: measuring whether it is working" for projectcontrolsinstitute.org (PCI AI - Project Controls Institute). Audience: controls professionals building data skills. Length 1,200-1,800 words, British English. Primary keyword "python for planners kpis". Work in naturally where they fit: python for planners metrics, measure python for planners.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</si>
  <si>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AB-01403</t>
  </si>
  <si>
    <t xml:space="preserve">What are pandas for schedule analysis? Definition, examples and why they matter</t>
  </si>
  <si>
    <t xml:space="preserve">pandas for schedule analysis</t>
  </si>
  <si>
    <t xml:space="preserve">pandas for schedule analysis definition, pandas for schedule analysis meaning, pandas for schedule analysis in project management</t>
  </si>
  <si>
    <t xml:space="preserve">Write "What are pandas for schedule analysis? Definition, examples and why they matter" for projectcontrolsinstitute.org (PCI AI - Project Controls Institute). Audience: controls professionals building data skills. Length 800-1,200 words, British English. Primary keyword "pandas for schedule analysis". Work in naturally where they fit: pandas for schedule analysis definition, pandas for schedule analysis meaning, pandas for schedule analysis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</si>
  <si>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AB-01404</t>
  </si>
  <si>
    <t xml:space="preserve">How to run pandas for schedule analysis: a step-by-step guide</t>
  </si>
  <si>
    <t xml:space="preserve">how to pandas for schedule analysis</t>
  </si>
  <si>
    <t xml:space="preserve">pandas for schedule analysis steps, pandas for schedule analysis process, pandas for schedule analysis best practices</t>
  </si>
  <si>
    <t xml:space="preserve">Write "How to run pandas for schedule analysis: a step-by-step guide" for projectcontrolsinstitute.org (PCI AI - Project Controls Institute). Audience: controls professionals building data skills. Length 1,200-1,800 words, British English. Primary keyword "how to pandas for schedule analysis". Work in naturally where they fit: pandas for schedule analysis steps, pandas for schedule analysis process, pandas for schedule analysis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</si>
  <si>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AB-01405</t>
  </si>
  <si>
    <t xml:space="preserve">Pandas for schedule analysis checklist: what good looks like</t>
  </si>
  <si>
    <t xml:space="preserve">pandas for schedule analysis checklist</t>
  </si>
  <si>
    <t xml:space="preserve">pandas for schedule analysis template, pandas for schedule analysis review</t>
  </si>
  <si>
    <t xml:space="preserve">Write "Pandas for schedule analysis checklist: what good looks like" for projectcontrolsinstitute.org (PCI AI - Project Controls Institute). Audience: controls professionals building data skills. Length 1,000-1,500 words, British English. Primary keyword "pandas for schedule analysis checklist". Work in naturally where they fit: pandas for schedule analysis template, pandas for schedule analysis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</si>
  <si>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AB-01406</t>
  </si>
  <si>
    <t xml:space="preserve">Pandas for schedule analysis KPIs: measuring whether it is working</t>
  </si>
  <si>
    <t xml:space="preserve">pandas for schedule analysis kpis</t>
  </si>
  <si>
    <t xml:space="preserve">pandas for schedule analysis metrics, measure pandas for schedule analysis</t>
  </si>
  <si>
    <t xml:space="preserve">Write "Pandas for schedule analysis KPIs: measuring whether it is working" for projectcontrolsinstitute.org (PCI AI - Project Controls Institute). Audience: controls professionals building data skills. Length 1,200-1,800 words, British English. Primary keyword "pandas for schedule analysis kpis". Work in naturally where they fit: pandas for schedule analysis metrics, measure pandas for schedule analysis.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</si>
  <si>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AB-01407</t>
  </si>
  <si>
    <t xml:space="preserve">What are APIs between project tools? Definition, examples and why they matter</t>
  </si>
  <si>
    <t xml:space="preserve">apis between project tools</t>
  </si>
  <si>
    <t xml:space="preserve">apis between project tools definition, apis between project tools meaning, apis between project tools in project management</t>
  </si>
  <si>
    <t xml:space="preserve">Write "What are APIs between project tools? Definition, examples and why they matter" for projectcontrolsinstitute.org (PCI AI - Project Controls Institute). Audience: controls professionals building data skills. Length 800-1,200 words, British English. Primary keyword "apis between project tools". Work in naturally where they fit: apis between project tools definition, apis between project tools meaning, apis between project tools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</si>
  <si>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AB-01408</t>
  </si>
  <si>
    <t xml:space="preserve">APIs between project tools on construction projects: how it plays out on site</t>
  </si>
  <si>
    <t xml:space="preserve">apis between project tools construction</t>
  </si>
  <si>
    <t xml:space="preserve">apis between project tools on site, apis between project tools in projects</t>
  </si>
  <si>
    <t xml:space="preserve">Write "APIs between project tools on construction projects: how it plays out on site" for projectcontrolsinstitute.org (PCI AI - Project Controls Institute). Audience: controls professionals building data skills. Length 1,200-1,800 words, British English. Primary keyword "apis between project tools construction". Work in naturally where they fit: apis between project tools on site, apis between project tools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</si>
  <si>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AB-01409</t>
  </si>
  <si>
    <t xml:space="preserve">Common mistakes with APIs between project tools (and how to avoid them)</t>
  </si>
  <si>
    <t xml:space="preserve">apis between project tools mistakes</t>
  </si>
  <si>
    <t xml:space="preserve">apis between project tools problems, apis between project tools misuse, apis between project tools pitfalls</t>
  </si>
  <si>
    <t xml:space="preserve">Write "Common mistakes with APIs between project tools (and how to avoid them)" for projectcontrolsinstitute.org (PCI AI - Project Controls Institute). Audience: controls professionals building data skills. Length 1,200-1,800 words, British English. Primary keyword "apis between project tools mistakes". Work in naturally where they fit: apis between project tools problems, apis between project tools misuse, apis between project tools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</si>
  <si>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AB-01410</t>
  </si>
  <si>
    <t xml:space="preserve">What is spreadsheet risk and controls? Definition, examples and why it matters</t>
  </si>
  <si>
    <t xml:space="preserve">spreadsheet risk and controls</t>
  </si>
  <si>
    <t xml:space="preserve">spreadsheet risk and controls definition, spreadsheet risk and controls meaning, spreadsheet risk and controls in project management</t>
  </si>
  <si>
    <t xml:space="preserve">Write "What is spreadsheet risk and controls? Definition, examples and why it matters" for projectcontrolsinstitute.org (PCI AI - Project Controls Institute). Audience: controls professionals building data skills. Length 800-1,200 words, British English. Primary keyword "spreadsheet risk and controls". Work in naturally where they fit: spreadsheet risk and controls definition, spreadsheet risk and controls meaning, spreadsheet risk and controls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</si>
  <si>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AB-01411</t>
  </si>
  <si>
    <t xml:space="preserve">Spreadsheet risk and controls on construction projects: how it plays out on site</t>
  </si>
  <si>
    <t xml:space="preserve">spreadsheet risk and controls construction</t>
  </si>
  <si>
    <t xml:space="preserve">spreadsheet risk and controls on site, spreadsheet risk and controls in projects</t>
  </si>
  <si>
    <t xml:space="preserve">Write "Spreadsheet risk and controls on construction projects: how it plays out on site" for projectcontrolsinstitute.org (PCI AI - Project Controls Institute). Audience: controls professionals building data skills. Length 1,200-1,800 words, British English. Primary keyword "spreadsheet risk and controls construction". Work in naturally where they fit: spreadsheet risk and controls on site, spreadsheet risk and controls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</si>
  <si>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AB-01412</t>
  </si>
  <si>
    <t xml:space="preserve">Common mistakes with spreadsheet risk and controls (and how to avoid them)</t>
  </si>
  <si>
    <t xml:space="preserve">spreadsheet risk and controls mistakes</t>
  </si>
  <si>
    <t xml:space="preserve">spreadsheet risk and controls problems, spreadsheet risk and controls misuse, spreadsheet risk and controls pitfalls</t>
  </si>
  <si>
    <t xml:space="preserve">Write "Common mistakes with spreadsheet risk and controls (and how to avoid them)" for projectcontrolsinstitute.org (PCI AI - Project Controls Institute). Audience: controls professionals building data skills. Length 1,200-1,800 words, British English. Primary keyword "spreadsheet risk and controls mistakes". Work in naturally where they fit: spreadsheet risk and controls problems, spreadsheet risk and controls misuse, spreadsheet risk and controls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</si>
  <si>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AB-01413</t>
  </si>
  <si>
    <t xml:space="preserve">What is version control for project data? Definition, examples and why it matters</t>
  </si>
  <si>
    <t xml:space="preserve">version control for project data</t>
  </si>
  <si>
    <t xml:space="preserve">version control for project data definition, version control for project data meaning, version control for project data in project management</t>
  </si>
  <si>
    <t xml:space="preserve">Write "What is version control for project data? Definition, examples and why it matters" for projectcontrolsinstitute.org (PCI AI - Project Controls Institute). Audience: controls professionals building data skills. Length 800-1,200 words, British English. Primary keyword "version control for project data". Work in naturally where they fit: version control for project data definition, version control for project data meaning, version control for project data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</si>
  <si>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AB-01414</t>
  </si>
  <si>
    <t xml:space="preserve">Version control for project data on construction projects: how it plays out on site</t>
  </si>
  <si>
    <t xml:space="preserve">version control for project data construction</t>
  </si>
  <si>
    <t xml:space="preserve">version control for project data on site, version control for project data in projects</t>
  </si>
  <si>
    <t xml:space="preserve">Write "Version control for project data on construction projects: how it plays out on site" for projectcontrolsinstitute.org (PCI AI - Project Controls Institute). Audience: controls professionals building data skills. Length 1,200-1,800 words, British English. Primary keyword "version control for project data construction". Work in naturally where they fit: version control for project data on site, version control for project data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</si>
  <si>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AB-01415</t>
  </si>
  <si>
    <t xml:space="preserve">Common mistakes with version control for project data (and how to avoid them)</t>
  </si>
  <si>
    <t xml:space="preserve">version control for project data mistakes</t>
  </si>
  <si>
    <t xml:space="preserve">version control for project data problems, version control for project data misuse, version control for project data pitfalls</t>
  </si>
  <si>
    <t xml:space="preserve">Write "Common mistakes with version control for project data (and how to avoid them)" for projectcontrolsinstitute.org (PCI AI - Project Controls Institute). Audience: controls professionals building data skills. Length 1,200-1,800 words, British English. Primary keyword "version control for project data mistakes". Work in naturally where they fit: version control for project data problems, version control for project data misuse, version control for project data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</si>
  <si>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AB-01416</t>
  </si>
  <si>
    <t xml:space="preserve">What is data governance for controls teams? Definition, examples and why it matters</t>
  </si>
  <si>
    <t xml:space="preserve">data governance for controls teams</t>
  </si>
  <si>
    <t xml:space="preserve">data governance for controls teams definition, data governance for controls teams meaning, data governance for controls teams in project management</t>
  </si>
  <si>
    <t xml:space="preserve">Write "What is data governance for controls teams? Definition, examples and why it matters" for projectcontrolsinstitute.org (PCI AI - Project Controls Institute). Audience: controls professionals building data skills. Length 800-1,200 words, British English. Primary keyword "data governance for controls teams". Work in naturally where they fit: data governance for controls teams definition, data governance for controls teams meaning, data governance for controls teams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</si>
  <si>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AB-01417</t>
  </si>
  <si>
    <t xml:space="preserve">How to run a data governance for controls teams: a step-by-step guide</t>
  </si>
  <si>
    <t xml:space="preserve">how to data governance for controls teams</t>
  </si>
  <si>
    <t xml:space="preserve">data governance for controls teams steps, data governance for controls teams process, data governance for controls teams best practices</t>
  </si>
  <si>
    <t xml:space="preserve">Write "How to run a data governance for controls teams: a step-by-step guide" for projectcontrolsinstitute.org (PCI AI - Project Controls Institute). Audience: controls professionals building data skills. Length 1,200-1,800 words, British English. Primary keyword "how to data governance for controls teams". Work in naturally where they fit: data governance for controls teams steps, data governance for controls teams process, data governance for controls teams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</si>
  <si>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AB-01418</t>
  </si>
  <si>
    <t xml:space="preserve">Data governance for controls teams checklist: what good looks like</t>
  </si>
  <si>
    <t xml:space="preserve">data governance for controls teams checklist</t>
  </si>
  <si>
    <t xml:space="preserve">data governance for controls teams template, data governance for controls teams review</t>
  </si>
  <si>
    <t xml:space="preserve">Write "Data governance for controls teams checklist: what good looks like" for projectcontrolsinstitute.org (PCI AI - Project Controls Institute). Audience: controls professionals building data skills. Length 1,000-1,500 words, British English. Primary keyword "data governance for controls teams checklist". Work in naturally where they fit: data governance for controls teams template, data governance for controls teams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</si>
  <si>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AB-01419</t>
  </si>
  <si>
    <t xml:space="preserve">Data governance for controls teams KPIs: measuring whether it is working</t>
  </si>
  <si>
    <t xml:space="preserve">data governance for controls teams kpis</t>
  </si>
  <si>
    <t xml:space="preserve">data governance for controls teams metrics, measure data governance for controls teams</t>
  </si>
  <si>
    <t xml:space="preserve">Write "Data governance for controls teams KPIs: measuring whether it is working" for projectcontrolsinstitute.org (PCI AI - Project Controls Institute). Audience: controls professionals building data skills. Length 1,200-1,800 words, British English. Primary keyword "data governance for controls teams kpis". Work in naturally where they fit: data governance for controls teams metrics, measure data governance for controls teams.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</si>
  <si>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AB-01420</t>
  </si>
  <si>
    <t xml:space="preserve">What is procurement strategy? Definition, examples and why it matters</t>
  </si>
  <si>
    <t xml:space="preserve">Procurement</t>
  </si>
  <si>
    <t xml:space="preserve">project procurement and expediting teams</t>
  </si>
  <si>
    <t xml:space="preserve">procurement strategy</t>
  </si>
  <si>
    <t xml:space="preserve">procurement strategy definition, procurement strategy meaning, procurement strategy in project management</t>
  </si>
  <si>
    <t xml:space="preserve">Write "What is procurement strategy? Definition, examples and why it matters" for projectcontrolsinstitute.org (PCI AI - Project Controls Institute). Audience: project procurement and expediting teams. Length 800-1,200 words, British English. Primary keyword "procurement strategy". Work in naturally where they fit: procurement strategy definition, procurement strategy meaning, procurement strategy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</si>
  <si>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AB-01421</t>
  </si>
  <si>
    <t xml:space="preserve">How to run a procurement strategy: a step-by-step guide</t>
  </si>
  <si>
    <t xml:space="preserve">how to procurement strategy</t>
  </si>
  <si>
    <t xml:space="preserve">procurement strategy steps, procurement strategy process, procurement strategy best practices</t>
  </si>
  <si>
    <t xml:space="preserve">Write "How to run a procurement strategy: a step-by-step guide" for projectcontrolsinstitute.org (PCI AI - Project Controls Institute). Audience: project procurement and expediting teams. Length 1,200-1,800 words, British English. Primary keyword "how to procurement strategy". Work in naturally where they fit: procurement strategy steps, procurement strategy process, procurement strategy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</si>
  <si>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AB-01422</t>
  </si>
  <si>
    <t xml:space="preserve">Procurement strategy checklist: what good looks like</t>
  </si>
  <si>
    <t xml:space="preserve">procurement strategy checklist</t>
  </si>
  <si>
    <t xml:space="preserve">procurement strategy template, procurement strategy review</t>
  </si>
  <si>
    <t xml:space="preserve">Write "Procurement strategy checklist: what good looks like" for projectcontrolsinstitute.org (PCI AI - Project Controls Institute). Audience: project procurement and expediting teams. Length 1,000-1,500 words, British English. Primary keyword "procurement strategy checklist". Work in naturally where they fit: procurement strategy template, procurement strategy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</si>
  <si>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AB-01423</t>
  </si>
  <si>
    <t xml:space="preserve">Procurement strategy KPIs: measuring whether it is working</t>
  </si>
  <si>
    <t xml:space="preserve">procurement strategy kpis</t>
  </si>
  <si>
    <t xml:space="preserve">procurement strategy metrics, measure procurement strategy</t>
  </si>
  <si>
    <t xml:space="preserve">Write "Procurement strategy KPIs: measuring whether it is working" for projectcontrolsinstitute.org (PCI AI - Project Controls Institute). Audience: project procurement and expediting teams. Length 1,200-1,800 words, British English. Primary keyword "procurement strategy kpis". Work in naturally where they fit: procurement strategy metrics, measure procurement strategy.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</si>
  <si>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AB-01424</t>
  </si>
  <si>
    <t xml:space="preserve">What are long lead items? Definition, examples and why they matter</t>
  </si>
  <si>
    <t xml:space="preserve">long lead items</t>
  </si>
  <si>
    <t xml:space="preserve">long lead items definition, long lead items meaning, long lead items in project management</t>
  </si>
  <si>
    <t xml:space="preserve">Write "What are long lead items? Definition, examples and why they matter" for projectcontrolsinstitute.org (PCI AI - Project Controls Institute). Audience: project procurement and expediting teams. Length 800-1,200 words, British English. Primary keyword "long lead items". Work in naturally where they fit: long lead items definition, long lead items meaning, long lead items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</si>
  <si>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AB-01425</t>
  </si>
  <si>
    <t xml:space="preserve">Long lead items on construction projects: how it plays out on site</t>
  </si>
  <si>
    <t xml:space="preserve">long lead items construction</t>
  </si>
  <si>
    <t xml:space="preserve">long lead items on site, long lead items in projects</t>
  </si>
  <si>
    <t xml:space="preserve">Write "Long lead items on construction projects: how it plays out on site" for projectcontrolsinstitute.org (PCI AI - Project Controls Institute). Audience: project procurement and expediting teams. Length 1,200-1,800 words, British English. Primary keyword "long lead items construction". Work in naturally where they fit: long lead items on site, long lead items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</si>
  <si>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AB-01426</t>
  </si>
  <si>
    <t xml:space="preserve">Common mistakes with long lead items (and how to avoid them)</t>
  </si>
  <si>
    <t xml:space="preserve">long lead items mistakes</t>
  </si>
  <si>
    <t xml:space="preserve">long lead items problems, long lead items misuse, long lead items pitfalls</t>
  </si>
  <si>
    <t xml:space="preserve">Write "Common mistakes with long lead items (and how to avoid them)" for projectcontrolsinstitute.org (PCI AI - Project Controls Institute). Audience: project procurement and expediting teams. Length 1,200-1,800 words, British English. Primary keyword "long lead items mistakes". Work in naturally where they fit: long lead items problems, long lead items misuse, long lead items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</si>
  <si>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AB-01427</t>
  </si>
  <si>
    <t xml:space="preserve">What is expediting? Definition, examples and why it matters</t>
  </si>
  <si>
    <t xml:space="preserve">expediting</t>
  </si>
  <si>
    <t xml:space="preserve">expediting definition, expediting meaning, expediting in project management</t>
  </si>
  <si>
    <t xml:space="preserve">Write "What is expediting? Definition, examples and why it matters" for projectcontrolsinstitute.org (PCI AI - Project Controls Institute). Audience: project procurement and expediting teams. Length 800-1,200 words, British English. Primary keyword "expediting". Work in naturally where they fit: expediting definition, expediting meaning, expediting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</si>
  <si>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AB-01428</t>
  </si>
  <si>
    <t xml:space="preserve">How to do expediting: a step-by-step guide</t>
  </si>
  <si>
    <t xml:space="preserve">how to expediting</t>
  </si>
  <si>
    <t xml:space="preserve">expediting steps, expediting process, expediting best practices</t>
  </si>
  <si>
    <t xml:space="preserve">Write "How to do expediting: a step-by-step guide" for projectcontrolsinstitute.org (PCI AI - Project Controls Institute). Audience: project procurement and expediting teams. Length 1,200-1,800 words, British English. Primary keyword "how to expediting". Work in naturally where they fit: expediting steps, expediting process, expediting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</si>
  <si>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AB-01429</t>
  </si>
  <si>
    <t xml:space="preserve">Expediting checklist: what good looks like</t>
  </si>
  <si>
    <t xml:space="preserve">expediting checklist</t>
  </si>
  <si>
    <t xml:space="preserve">expediting template, expediting review</t>
  </si>
  <si>
    <t xml:space="preserve">Write "Expediting checklist: what good looks like" for projectcontrolsinstitute.org (PCI AI - Project Controls Institute). Audience: project procurement and expediting teams. Length 1,000-1,500 words, British English. Primary keyword "expediting checklist". Work in naturally where they fit: expediting template, expediting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</si>
  <si>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AB-01430</t>
  </si>
  <si>
    <t xml:space="preserve">Expediting KPIs: measuring whether it is working</t>
  </si>
  <si>
    <t xml:space="preserve">expediting kpis</t>
  </si>
  <si>
    <t xml:space="preserve">expediting metrics, measure expediting</t>
  </si>
  <si>
    <t xml:space="preserve">Write "Expediting KPIs: measuring whether it is working" for projectcontrolsinstitute.org (PCI AI - Project Controls Institute). Audience: project procurement and expediting teams. Length 1,200-1,800 words, British English. Primary keyword "expediting kpis". Work in naturally where they fit: expediting metrics, measure expediting.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</si>
  <si>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AB-01431</t>
  </si>
  <si>
    <t xml:space="preserve">What is bid evaluation? Definition, examples and why it matters</t>
  </si>
  <si>
    <t xml:space="preserve">bid evaluation</t>
  </si>
  <si>
    <t xml:space="preserve">bid evaluation definition, bid evaluation meaning, bid evaluation in project management</t>
  </si>
  <si>
    <t xml:space="preserve">Write "What is bid evaluation? Definition, examples and why it matters" for projectcontrolsinstitute.org (PCI AI - Project Controls Institute). Audience: project procurement and expediting teams. Length 800-1,200 words, British English. Primary keyword "bid evaluation". Work in naturally where they fit: bid evaluation definition, bid evaluation meaning, bid evaluation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</si>
  <si>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AB-01432</t>
  </si>
  <si>
    <t xml:space="preserve">How to run a bid evaluation: a step-by-step guide</t>
  </si>
  <si>
    <t xml:space="preserve">how to bid evaluation</t>
  </si>
  <si>
    <t xml:space="preserve">bid evaluation steps, bid evaluation process, bid evaluation best practices</t>
  </si>
  <si>
    <t xml:space="preserve">Write "How to run a bid evaluation: a step-by-step guide" for projectcontrolsinstitute.org (PCI AI - Project Controls Institute). Audience: project procurement and expediting teams. Length 1,200-1,800 words, British English. Primary keyword "how to bid evaluation". Work in naturally where they fit: bid evaluation steps, bid evaluation process, bid evaluation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</si>
  <si>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AB-01433</t>
  </si>
  <si>
    <t xml:space="preserve">Bid evaluation checklist: what good looks like</t>
  </si>
  <si>
    <t xml:space="preserve">bid evaluation checklist</t>
  </si>
  <si>
    <t xml:space="preserve">bid evaluation template, bid evaluation review</t>
  </si>
  <si>
    <t xml:space="preserve">Write "Bid evaluation checklist: what good looks like" for projectcontrolsinstitute.org (PCI AI - Project Controls Institute). Audience: project procurement and expediting teams. Length 1,000-1,500 words, British English. Primary keyword "bid evaluation checklist". Work in naturally where they fit: bid evaluation template, bid evaluation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</si>
  <si>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AB-01434</t>
  </si>
  <si>
    <t xml:space="preserve">Bid evaluation KPIs: measuring whether it is working</t>
  </si>
  <si>
    <t xml:space="preserve">bid evaluation kpis</t>
  </si>
  <si>
    <t xml:space="preserve">bid evaluation metrics, measure bid evaluation</t>
  </si>
  <si>
    <t xml:space="preserve">Write "Bid evaluation KPIs: measuring whether it is working" for projectcontrolsinstitute.org (PCI AI - Project Controls Institute). Audience: project procurement and expediting teams. Length 1,200-1,800 words, British English. Primary keyword "bid evaluation kpis". Work in naturally where they fit: bid evaluation metrics, measure bid evaluation.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</si>
  <si>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AB-01435</t>
  </si>
  <si>
    <t xml:space="preserve">What are tender clarifications? Definition, examples and why they matter</t>
  </si>
  <si>
    <t xml:space="preserve">tender clarifications</t>
  </si>
  <si>
    <t xml:space="preserve">tender clarifications definition, tender clarifications meaning, tender clarifications in project management</t>
  </si>
  <si>
    <t xml:space="preserve">Write "What are tender clarifications? Definition, examples and why they matter" for projectcontrolsinstitute.org (PCI AI - Project Controls Institute). Audience: project procurement and expediting teams. Length 800-1,200 words, British English. Primary keyword "tender clarifications". Work in naturally where they fit: tender clarifications definition, tender clarifications meaning, tender clarifications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</si>
  <si>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AB-01436</t>
  </si>
  <si>
    <t xml:space="preserve">Tender clarifications on construction projects: how it plays out on site</t>
  </si>
  <si>
    <t xml:space="preserve">tender clarifications construction</t>
  </si>
  <si>
    <t xml:space="preserve">tender clarifications on site, tender clarifications in projects</t>
  </si>
  <si>
    <t xml:space="preserve">Write "Tender clarifications on construction projects: how it plays out on site" for projectcontrolsinstitute.org (PCI AI - Project Controls Institute). Audience: project procurement and expediting teams. Length 1,200-1,800 words, British English. Primary keyword "tender clarifications construction". Work in naturally where they fit: tender clarifications on site, tender clarifications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</si>
  <si>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AB-01437</t>
  </si>
  <si>
    <t xml:space="preserve">Common mistakes with tender clarifications (and how to avoid them)</t>
  </si>
  <si>
    <t xml:space="preserve">tender clarifications mistakes</t>
  </si>
  <si>
    <t xml:space="preserve">tender clarifications problems, tender clarifications misuse, tender clarifications pitfalls</t>
  </si>
  <si>
    <t xml:space="preserve">Write "Common mistakes with tender clarifications (and how to avoid them)" for projectcontrolsinstitute.org (PCI AI - Project Controls Institute). Audience: project procurement and expediting teams. Length 1,200-1,800 words, British English. Primary keyword "tender clarifications mistakes". Work in naturally where they fit: tender clarifications problems, tender clarifications misuse, tender clarifications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</si>
  <si>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AB-01438</t>
  </si>
  <si>
    <t xml:space="preserve">What is supplier performance management? Definition, examples and why it matters</t>
  </si>
  <si>
    <t xml:space="preserve">supplier performance management</t>
  </si>
  <si>
    <t xml:space="preserve">supplier performance management definition, supplier performance management meaning, supplier performance management in project management</t>
  </si>
  <si>
    <t xml:space="preserve">Write "What is supplier performance management? Definition, examples and why it matters" for projectcontrolsinstitute.org (PCI AI - Project Controls Institute). Audience: project procurement and expediting teams. Length 800-1,200 words, British English. Primary keyword "supplier performance management". Work in naturally where they fit: supplier performance management definition, supplier performance management meaning, supplier performance management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</si>
  <si>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AB-01439</t>
  </si>
  <si>
    <t xml:space="preserve">How to manage supplier performance: a step-by-step guide</t>
  </si>
  <si>
    <t xml:space="preserve">how to supplier performance management</t>
  </si>
  <si>
    <t xml:space="preserve">supplier performance management steps, supplier performance management process, supplier performance management best practices</t>
  </si>
  <si>
    <t xml:space="preserve">Write "How to manage supplier performance: a step-by-step guide" for projectcontrolsinstitute.org (PCI AI - Project Controls Institute). Audience: project procurement and expediting teams. Length 1,200-1,800 words, British English. Primary keyword "how to supplier performance management". Work in naturally where they fit: supplier performance management steps, supplier performance management process, supplier performance management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</si>
  <si>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AB-01440</t>
  </si>
  <si>
    <t xml:space="preserve">Supplier performance management checklist: what good looks like</t>
  </si>
  <si>
    <t xml:space="preserve">supplier performance management checklist</t>
  </si>
  <si>
    <t xml:space="preserve">supplier performance management template, supplier performance management review</t>
  </si>
  <si>
    <t xml:space="preserve">Write "Supplier performance management checklist: what good looks like" for projectcontrolsinstitute.org (PCI AI - Project Controls Institute). Audience: project procurement and expediting teams. Length 1,000-1,500 words, British English. Primary keyword "supplier performance management checklist". Work in naturally where they fit: supplier performance management template, supplier performance management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</si>
  <si>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AB-01441</t>
  </si>
  <si>
    <t xml:space="preserve">Supplier performance management KPIs: measuring whether it is working</t>
  </si>
  <si>
    <t xml:space="preserve">supplier performance management kpis</t>
  </si>
  <si>
    <t xml:space="preserve">supplier performance management metrics, measure supplier performance management</t>
  </si>
  <si>
    <t xml:space="preserve">Write "Supplier performance management KPIs: measuring whether it is working" for projectcontrolsinstitute.org (PCI AI - Project Controls Institute). Audience: project procurement and expediting teams. Length 1,200-1,800 words, British English. Primary keyword "supplier performance management kpis". Work in naturally where they fit: supplier performance management metrics, measure supplier performance management.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</si>
  <si>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AB-01442</t>
  </si>
  <si>
    <t xml:space="preserve">What is material tracking? Definition, examples and why it matters</t>
  </si>
  <si>
    <t xml:space="preserve">material tracking</t>
  </si>
  <si>
    <t xml:space="preserve">material tracking definition, material tracking meaning, material tracking in project management</t>
  </si>
  <si>
    <t xml:space="preserve">Write "What is material tracking? Definition, examples and why it matters" for projectcontrolsinstitute.org (PCI AI - Project Controls Institute). Audience: project procurement and expediting teams. Length 800-1,200 words, British English. Primary keyword "material tracking". Work in naturally where they fit: material tracking definition, material tracking meaning, material tracking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</si>
  <si>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AB-01443</t>
  </si>
  <si>
    <t xml:space="preserve">How to do material tracking: a step-by-step guide</t>
  </si>
  <si>
    <t xml:space="preserve">how to material tracking</t>
  </si>
  <si>
    <t xml:space="preserve">material tracking steps, material tracking process, material tracking best practices</t>
  </si>
  <si>
    <t xml:space="preserve">Write "How to do material tracking: a step-by-step guide" for projectcontrolsinstitute.org (PCI AI - Project Controls Institute). Audience: project procurement and expediting teams. Length 1,200-1,800 words, British English. Primary keyword "how to material tracking". Work in naturally where they fit: material tracking steps, material tracking process, material tracking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</si>
  <si>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AB-01444</t>
  </si>
  <si>
    <t xml:space="preserve">Material tracking checklist: what good looks like</t>
  </si>
  <si>
    <t xml:space="preserve">material tracking checklist</t>
  </si>
  <si>
    <t xml:space="preserve">material tracking template, material tracking review</t>
  </si>
  <si>
    <t xml:space="preserve">Write "Material tracking checklist: what good looks like" for projectcontrolsinstitute.org (PCI AI - Project Controls Institute). Audience: project procurement and expediting teams. Length 1,000-1,500 words, British English. Primary keyword "material tracking checklist". Work in naturally where they fit: material tracking template, material tracking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</si>
  <si>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AB-01445</t>
  </si>
  <si>
    <t xml:space="preserve">Material tracking KPIs: measuring whether it is working</t>
  </si>
  <si>
    <t xml:space="preserve">material tracking kpis</t>
  </si>
  <si>
    <t xml:space="preserve">material tracking metrics, measure material tracking</t>
  </si>
  <si>
    <t xml:space="preserve">Write "Material tracking KPIs: measuring whether it is working" for projectcontrolsinstitute.org (PCI AI - Project Controls Institute). Audience: project procurement and expediting teams. Length 1,200-1,800 words, British English. Primary keyword "material tracking kpis". Work in naturally where they fit: material tracking metrics, measure material tracking.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</si>
  <si>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AB-01446</t>
  </si>
  <si>
    <t xml:space="preserve">What are logistics windows on projects? Definition, examples and why they matter</t>
  </si>
  <si>
    <t xml:space="preserve">logistics windows on projects</t>
  </si>
  <si>
    <t xml:space="preserve">logistics windows on projects definition, logistics windows on projects meaning, logistics windows on projects in project management</t>
  </si>
  <si>
    <t xml:space="preserve">Write "What are logistics windows on projects? Definition, examples and why they matter" for projectcontrolsinstitute.org (PCI AI - Project Controls Institute). Audience: project procurement and expediting teams. Length 800-1,200 words, British English. Primary keyword "logistics windows on projects". Work in naturally where they fit: logistics windows on projects definition, logistics windows on projects meaning, logistics windows on projects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</si>
  <si>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AB-01447</t>
  </si>
  <si>
    <t xml:space="preserve">Logistics windows on construction projects: how it plays out on site</t>
  </si>
  <si>
    <t xml:space="preserve">logistics windows on projects construction</t>
  </si>
  <si>
    <t xml:space="preserve">logistics windows on projects on site, logistics windows on projects in projects</t>
  </si>
  <si>
    <t xml:space="preserve">Write "Logistics windows on construction projects: how it plays out on site" for projectcontrolsinstitute.org (PCI AI - Project Controls Institute). Audience: project procurement and expediting teams. Length 1,200-1,800 words, British English. Primary keyword "logistics windows on projects construction". Work in naturally where they fit: logistics windows on projects on site, logistics windows on projects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</si>
  <si>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AB-01448</t>
  </si>
  <si>
    <t xml:space="preserve">Common mistakes with logistics windows on projects (and how to avoid them)</t>
  </si>
  <si>
    <t xml:space="preserve">logistics windows on projects mistakes</t>
  </si>
  <si>
    <t xml:space="preserve">logistics windows on projects problems, logistics windows on projects misuse, logistics windows on projects pitfalls</t>
  </si>
  <si>
    <t xml:space="preserve">Write "Common mistakes with logistics windows on projects (and how to avoid them)" for projectcontrolsinstitute.org (PCI AI - Project Controls Institute). Audience: project procurement and expediting teams. Length 1,200-1,800 words, British English. Primary keyword "logistics windows on projects mistakes". Work in naturally where they fit: logistics windows on projects problems, logistics windows on projects misuse, logistics windows on projects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</si>
  <si>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AB-01449</t>
  </si>
  <si>
    <t xml:space="preserve">What are incoterms for project cargo? Definition, examples and why they matter</t>
  </si>
  <si>
    <t xml:space="preserve">incoterms for project cargo</t>
  </si>
  <si>
    <t xml:space="preserve">incoterms for project cargo definition, incoterms for project cargo meaning, incoterms for project cargo in project management</t>
  </si>
  <si>
    <t xml:space="preserve">Write "What are incoterms for project cargo? Definition, examples and why they matter" for projectcontrolsinstitute.org (PCI AI - Project Controls Institute). Audience: project procurement and expediting teams. Length 800-1,200 words, British English. Primary keyword "incoterms for project cargo". Work in naturally where they fit: incoterms for project cargo definition, incoterms for project cargo meaning, incoterms for project cargo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</si>
  <si>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AB-01450</t>
  </si>
  <si>
    <t xml:space="preserve">Incoterms for project cargo on construction projects: how it plays out on site</t>
  </si>
  <si>
    <t xml:space="preserve">incoterms for project cargo construction</t>
  </si>
  <si>
    <t xml:space="preserve">incoterms for project cargo on site, incoterms for project cargo in projects</t>
  </si>
  <si>
    <t xml:space="preserve">Write "Incoterms for project cargo on construction projects: how it plays out on site" for projectcontrolsinstitute.org (PCI AI - Project Controls Institute). Audience: project procurement and expediting teams. Length 1,200-1,800 words, British English. Primary keyword "incoterms for project cargo construction". Work in naturally where they fit: incoterms for project cargo on site, incoterms for project cargo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</si>
  <si>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AB-01451</t>
  </si>
  <si>
    <t xml:space="preserve">Common mistakes with incoterms for project cargo (and how to avoid them)</t>
  </si>
  <si>
    <t xml:space="preserve">incoterms for project cargo mistakes</t>
  </si>
  <si>
    <t xml:space="preserve">incoterms for project cargo problems, incoterms for project cargo misuse, incoterms for project cargo pitfalls</t>
  </si>
  <si>
    <t xml:space="preserve">Write "Common mistakes with incoterms for project cargo (and how to avoid them)" for projectcontrolsinstitute.org (PCI AI - Project Controls Institute). Audience: project procurement and expediting teams. Length 1,200-1,800 words, British English. Primary keyword "incoterms for project cargo mistakes". Work in naturally where they fit: incoterms for project cargo problems, incoterms for project cargo misuse, incoterms for project cargo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</si>
  <si>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AB-01452</t>
  </si>
  <si>
    <t xml:space="preserve">What is project life cycle? Definition, examples and why it matters</t>
  </si>
  <si>
    <t xml:space="preserve">project life cycle</t>
  </si>
  <si>
    <t xml:space="preserve">project life cycle definition, project life cycle meaning, project life cycle in project management</t>
  </si>
  <si>
    <t xml:space="preserve">Write "What is project life cycle? Definition, examples and why it matters" for projectcontrolsinstitute.org (PCI AI - Project Controls Institute). Audience: early-career and cross-training professionals. Length 800-1,200 words, British English. Primary keyword "project life cycle". Work in naturally where they fit: project life cycle definition, project life cycle meaning, project life cycle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</si>
  <si>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AB-01453</t>
  </si>
  <si>
    <t xml:space="preserve">Project life cycle on construction projects: how it plays out on site</t>
  </si>
  <si>
    <t xml:space="preserve">project life cycle construction</t>
  </si>
  <si>
    <t xml:space="preserve">project life cycle on site, project life cycle in projects</t>
  </si>
  <si>
    <t xml:space="preserve">Write "Project life cycle on construction projects: how it plays out on site" for projectcontrolsinstitute.org (PCI AI - Project Controls Institute). Audience: early-career and cross-training professionals. Length 1,200-1,800 words, British English. Primary keyword "project life cycle construction". Work in naturally where they fit: project life cycle on site, project life cycle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</si>
  <si>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AB-01454</t>
  </si>
  <si>
    <t xml:space="preserve">Common mistakes with project life cycle (and how to avoid them)</t>
  </si>
  <si>
    <t xml:space="preserve">project life cycle mistakes</t>
  </si>
  <si>
    <t xml:space="preserve">project life cycle problems, project life cycle misuse, project life cycle pitfalls</t>
  </si>
  <si>
    <t xml:space="preserve">Write "Common mistakes with project life cycle (and how to avoid them)" for projectcontrolsinstitute.org (PCI AI - Project Controls Institute). Audience: early-career and cross-training professionals. Length 1,200-1,800 words, British English. Primary keyword "project life cycle mistakes". Work in naturally where they fit: project life cycle problems, project life cycle misuse, project life cycle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</si>
  <si>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AB-01455</t>
  </si>
  <si>
    <t xml:space="preserve">What is front end loading (FEL)? Definition, examples and why it matters</t>
  </si>
  <si>
    <t xml:space="preserve">front end loading</t>
  </si>
  <si>
    <t xml:space="preserve">front end loading definition, front end loading meaning, front end loading in project management</t>
  </si>
  <si>
    <t xml:space="preserve">Write "What is front end loading (FEL)? Definition, examples and why it matters" for projectcontrolsinstitute.org (PCI AI - Project Controls Institute). Audience: early-career and cross-training professionals. Length 800-1,200 words, British English. Primary keyword "front end loading". Work in naturally where they fit: front end loading definition, front end loading meaning, front end loading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</si>
  <si>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AB-01456</t>
  </si>
  <si>
    <t xml:space="preserve">Front end loading (FEL) on construction projects: how it plays out on site</t>
  </si>
  <si>
    <t xml:space="preserve">front end loading construction</t>
  </si>
  <si>
    <t xml:space="preserve">front end loading on site, front end loading in projects</t>
  </si>
  <si>
    <t xml:space="preserve">Write "Front end loading (FEL) on construction projects: how it plays out on site" for projectcontrolsinstitute.org (PCI AI - Project Controls Institute). Audience: early-career and cross-training professionals. Length 1,200-1,800 words, British English. Primary keyword "front end loading construction". Work in naturally where they fit: front end loading on site, front end loading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</si>
  <si>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AB-01457</t>
  </si>
  <si>
    <t xml:space="preserve">Common mistakes with front end loading (FEL) (and how to avoid them)</t>
  </si>
  <si>
    <t xml:space="preserve">front end loading mistakes</t>
  </si>
  <si>
    <t xml:space="preserve">front end loading problems, front end loading misuse, front end loading pitfalls</t>
  </si>
  <si>
    <t xml:space="preserve">Write "Common mistakes with front end loading (FEL) (and how to avoid them)" for projectcontrolsinstitute.org (PCI AI - Project Controls Institute). Audience: early-career and cross-training professionals. Length 1,200-1,800 words, British English. Primary keyword "front end loading mistakes". Work in naturally where they fit: front end loading problems, front end loading misuse, front end loading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</si>
  <si>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AB-01458</t>
  </si>
  <si>
    <t xml:space="preserve">What is FEED stage? Definition, examples and why it matters</t>
  </si>
  <si>
    <t xml:space="preserve">feed stage</t>
  </si>
  <si>
    <t xml:space="preserve">feed stage definition, feed stage meaning, feed stage in project management</t>
  </si>
  <si>
    <t xml:space="preserve">Write "What is FEED stage? Definition, examples and why it matters" for projectcontrolsinstitute.org (PCI AI - Project Controls Institute). Audience: early-career and cross-training professionals. Length 800-1,200 words, British English. Primary keyword "feed stage". Work in naturally where they fit: feed stage definition, feed stage meaning, feed stage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</si>
  <si>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AB-01459</t>
  </si>
  <si>
    <t xml:space="preserve">FEED stage on construction projects: how it plays out on site</t>
  </si>
  <si>
    <t xml:space="preserve">feed stage construction</t>
  </si>
  <si>
    <t xml:space="preserve">feed stage on site, feed stage in projects</t>
  </si>
  <si>
    <t xml:space="preserve">Write "FEED stage on construction projects: how it plays out on site" for projectcontrolsinstitute.org (PCI AI - Project Controls Institute). Audience: early-career and cross-training professionals. Length 1,200-1,800 words, British English. Primary keyword "feed stage construction". Work in naturally where they fit: feed stage on site, feed stage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</si>
  <si>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AB-01460</t>
  </si>
  <si>
    <t xml:space="preserve">Common mistakes with FEED stage (and how to avoid them)</t>
  </si>
  <si>
    <t xml:space="preserve">feed stage mistakes</t>
  </si>
  <si>
    <t xml:space="preserve">feed stage problems, feed stage misuse, feed stage pitfalls</t>
  </si>
  <si>
    <t xml:space="preserve">Write "Common mistakes with FEED stage (and how to avoid them)" for projectcontrolsinstitute.org (PCI AI - Project Controls Institute). Audience: early-career and cross-training professionals. Length 1,200-1,800 words, British English. Primary keyword "feed stage mistakes". Work in naturally where they fit: feed stage problems, feed stage misuse, feed stage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</si>
  <si>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AB-01461</t>
  </si>
  <si>
    <t xml:space="preserve">What is final investment decision (FID)? Definition, examples and why it matters</t>
  </si>
  <si>
    <t xml:space="preserve">final investment decision</t>
  </si>
  <si>
    <t xml:space="preserve">final investment decision definition, final investment decision meaning, final investment decision in project management</t>
  </si>
  <si>
    <t xml:space="preserve">Write "What is final investment decision (FID)? Definition, examples and why it matters" for projectcontrolsinstitute.org (PCI AI - Project Controls Institute). Audience: early-career and cross-training professionals. Length 800-1,200 words, British English. Primary keyword "final investment decision". Work in naturally where they fit: final investment decision definition, final investment decision meaning, final investment decision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</si>
  <si>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AB-01462</t>
  </si>
  <si>
    <t xml:space="preserve">Final investment decision (FID) on construction projects: how it plays out on site</t>
  </si>
  <si>
    <t xml:space="preserve">final investment decision construction</t>
  </si>
  <si>
    <t xml:space="preserve">final investment decision on site, final investment decision in projects</t>
  </si>
  <si>
    <t xml:space="preserve">Write "Final investment decision (FID) on construction projects: how it plays out on site" for projectcontrolsinstitute.org (PCI AI - Project Controls Institute). Audience: early-career and cross-training professionals. Length 1,200-1,800 words, British English. Primary keyword "final investment decision construction". Work in naturally where they fit: final investment decision on site, final investment decision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</si>
  <si>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AB-01463</t>
  </si>
  <si>
    <t xml:space="preserve">Common mistakes with final investment decision (FID) (and how to avoid them)</t>
  </si>
  <si>
    <t xml:space="preserve">final investment decision mistakes</t>
  </si>
  <si>
    <t xml:space="preserve">final investment decision problems, final investment decision misuse, final investment decision pitfalls</t>
  </si>
  <si>
    <t xml:space="preserve">Write "Common mistakes with final investment decision (FID) (and how to avoid them)" for projectcontrolsinstitute.org (PCI AI - Project Controls Institute). Audience: early-career and cross-training professionals. Length 1,200-1,800 words, British English. Primary keyword "final investment decision mistakes". Work in naturally where they fit: final investment decision problems, final investment decision misuse, final investment decision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</si>
  <si>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AB-01464</t>
  </si>
  <si>
    <t xml:space="preserve">What is scope management? Definition, examples and why it matters</t>
  </si>
  <si>
    <t xml:space="preserve">scope management</t>
  </si>
  <si>
    <t xml:space="preserve">scope management definition, scope management meaning, scope management in project management</t>
  </si>
  <si>
    <t xml:space="preserve">Write "What is scope management? Definition, examples and why it matters" for projectcontrolsinstitute.org (PCI AI - Project Controls Institute). Audience: early-career and cross-training professionals. Length 800-1,200 words, British English. Primary keyword "scope management". Work in naturally where they fit: scope management definition, scope management meaning, scope management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</si>
  <si>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AB-01465</t>
  </si>
  <si>
    <t xml:space="preserve">How to do scope management: a step-by-step guide</t>
  </si>
  <si>
    <t xml:space="preserve">how to scope management</t>
  </si>
  <si>
    <t xml:space="preserve">scope management steps, scope management process, scope management best practices</t>
  </si>
  <si>
    <t xml:space="preserve">Write "How to do scope management: a step-by-step guide" for projectcontrolsinstitute.org (PCI AI - Project Controls Institute). Audience: early-career and cross-training professionals. Length 1,200-1,800 words, British English. Primary keyword "how to scope management". Work in naturally where they fit: scope management steps, scope management process, scope management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</si>
  <si>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AB-01466</t>
  </si>
  <si>
    <t xml:space="preserve">Scope management checklist: what good looks like</t>
  </si>
  <si>
    <t xml:space="preserve">scope management checklist</t>
  </si>
  <si>
    <t xml:space="preserve">scope management template, scope management review</t>
  </si>
  <si>
    <t xml:space="preserve">Write "Scope management checklist: what good looks like" for projectcontrolsinstitute.org (PCI AI - Project Controls Institute). Audience: early-career and cross-training professionals. Length 1,000-1,500 words, British English. Primary keyword "scope management checklist". Work in naturally where they fit: scope management template, scope management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</si>
  <si>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AB-01467</t>
  </si>
  <si>
    <t xml:space="preserve">Scope management KPIs: measuring whether it is working</t>
  </si>
  <si>
    <t xml:space="preserve">scope management kpis</t>
  </si>
  <si>
    <t xml:space="preserve">scope management metrics, measure scope management</t>
  </si>
  <si>
    <t xml:space="preserve">Write "Scope management KPIs: measuring whether it is working" for projectcontrolsinstitute.org (PCI AI - Project Controls Institute). Audience: early-career and cross-training professionals. Length 1,200-1,800 words, British English. Primary keyword "scope management kpis". Work in naturally where they fit: scope management metrics, measure scope management.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</si>
  <si>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AB-01468</t>
  </si>
  <si>
    <t xml:space="preserve">What is scope creep? Definition, examples and why it matters</t>
  </si>
  <si>
    <t xml:space="preserve">scope creep</t>
  </si>
  <si>
    <t xml:space="preserve">scope creep definition, scope creep meaning, scope creep in project management</t>
  </si>
  <si>
    <t xml:space="preserve">Write "What is scope creep? Definition, examples and why it matters" for projectcontrolsinstitute.org (PCI AI - Project Controls Institute). Audience: early-career and cross-training professionals. Length 800-1,200 words, British English. Primary keyword "scope creep". Work in naturally where they fit: scope creep definition, scope creep meaning, scope creep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</si>
  <si>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AB-01469</t>
  </si>
  <si>
    <t xml:space="preserve">Scope creep on construction projects: how it plays out on site</t>
  </si>
  <si>
    <t xml:space="preserve">scope creep construction</t>
  </si>
  <si>
    <t xml:space="preserve">scope creep on site, scope creep in projects</t>
  </si>
  <si>
    <t xml:space="preserve">Write "Scope creep on construction projects: how it plays out on site" for projectcontrolsinstitute.org (PCI AI - Project Controls Institute). Audience: early-career and cross-training professionals. Length 1,200-1,800 words, British English. Primary keyword "scope creep construction". Work in naturally where they fit: scope creep on site, scope creep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</si>
  <si>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AB-01470</t>
  </si>
  <si>
    <t xml:space="preserve">Common mistakes with scope creep (and how to avoid them)</t>
  </si>
  <si>
    <t xml:space="preserve">scope creep mistakes</t>
  </si>
  <si>
    <t xml:space="preserve">scope creep problems, scope creep misuse, scope creep pitfalls</t>
  </si>
  <si>
    <t xml:space="preserve">Write "Common mistakes with scope creep (and how to avoid them)" for projectcontrolsinstitute.org (PCI AI - Project Controls Institute). Audience: early-career and cross-training professionals. Length 1,200-1,800 words, British English. Primary keyword "scope creep mistakes". Work in naturally where they fit: scope creep problems, scope creep misuse, scope creep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</si>
  <si>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AB-01471</t>
  </si>
  <si>
    <t xml:space="preserve">What is requirements management? Definition, examples and why it matters</t>
  </si>
  <si>
    <t xml:space="preserve">requirements management</t>
  </si>
  <si>
    <t xml:space="preserve">requirements management definition, requirements management meaning, requirements management in project management</t>
  </si>
  <si>
    <t xml:space="preserve">Write "What is requirements management? Definition, examples and why it matters" for projectcontrolsinstitute.org (PCI AI - Project Controls Institute). Audience: early-career and cross-training professionals. Length 800-1,200 words, British English. Primary keyword "requirements management". Work in naturally where they fit: requirements management definition, requirements management meaning, requirements management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</si>
  <si>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AB-01472</t>
  </si>
  <si>
    <t xml:space="preserve">How to do requirements management: a step-by-step guide</t>
  </si>
  <si>
    <t xml:space="preserve">how to requirements management</t>
  </si>
  <si>
    <t xml:space="preserve">requirements management steps, requirements management process, requirements management best practices</t>
  </si>
  <si>
    <t xml:space="preserve">Write "How to do requirements management: a step-by-step guide" for projectcontrolsinstitute.org (PCI AI - Project Controls Institute). Audience: early-career and cross-training professionals. Length 1,200-1,800 words, British English. Primary keyword "how to requirements management". Work in naturally where they fit: requirements management steps, requirements management process, requirements management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</si>
  <si>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AB-01473</t>
  </si>
  <si>
    <t xml:space="preserve">Requirements management checklist: what good looks like</t>
  </si>
  <si>
    <t xml:space="preserve">requirements management checklist</t>
  </si>
  <si>
    <t xml:space="preserve">requirements management template, requirements management review</t>
  </si>
  <si>
    <t xml:space="preserve">Write "Requirements management checklist: what good looks like" for projectcontrolsinstitute.org (PCI AI - Project Controls Institute). Audience: early-career and cross-training professionals. Length 1,000-1,500 words, British English. Primary keyword "requirements management checklist". Work in naturally where they fit: requirements management template, requirements management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</si>
  <si>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AB-01474</t>
  </si>
  <si>
    <t xml:space="preserve">Requirements management KPIs: measuring whether it is working</t>
  </si>
  <si>
    <t xml:space="preserve">requirements management kpis</t>
  </si>
  <si>
    <t xml:space="preserve">requirements management metrics, measure requirements management</t>
  </si>
  <si>
    <t xml:space="preserve">Write "Requirements management KPIs: measuring whether it is working" for projectcontrolsinstitute.org (PCI AI - Project Controls Institute). Audience: early-career and cross-training professionals. Length 1,200-1,800 words, British English. Primary keyword "requirements management kpis". Work in naturally where they fit: requirements management metrics, measure requirements management.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</si>
  <si>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AB-01475</t>
  </si>
  <si>
    <t xml:space="preserve">What is baseline change control? Definition, examples and why it matters</t>
  </si>
  <si>
    <t xml:space="preserve">baseline change control</t>
  </si>
  <si>
    <t xml:space="preserve">baseline change control definition, baseline change control meaning, baseline change control in project management</t>
  </si>
  <si>
    <t xml:space="preserve">Write "What is baseline change control? Definition, examples and why it matters" for projectcontrolsinstitute.org (PCI AI - Project Controls Institute). Audience: early-career and cross-training professionals. Length 800-1,200 words, British English. Primary keyword "baseline change control". Work in naturally where they fit: baseline change control definition, baseline change control meaning, baseline change control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</si>
  <si>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AB-01476</t>
  </si>
  <si>
    <t xml:space="preserve">How to run a baseline change control: a step-by-step guide</t>
  </si>
  <si>
    <t xml:space="preserve">how to baseline change control</t>
  </si>
  <si>
    <t xml:space="preserve">baseline change control steps, baseline change control process, baseline change control best practices</t>
  </si>
  <si>
    <t xml:space="preserve">Write "How to run a baseline change control: a step-by-step guide" for projectcontrolsinstitute.org (PCI AI - Project Controls Institute). Audience: early-career and cross-training professionals. Length 1,200-1,800 words, British English. Primary keyword "how to baseline change control". Work in naturally where they fit: baseline change control steps, baseline change control process, baseline change control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</si>
  <si>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AB-01477</t>
  </si>
  <si>
    <t xml:space="preserve">Baseline change control checklist: what good looks like</t>
  </si>
  <si>
    <t xml:space="preserve">baseline change control checklist</t>
  </si>
  <si>
    <t xml:space="preserve">baseline change control template, baseline change control review</t>
  </si>
  <si>
    <t xml:space="preserve">Write "Baseline change control checklist: what good looks like" for projectcontrolsinstitute.org (PCI AI - Project Controls Institute). Audience: early-career and cross-training professionals. Length 1,000-1,500 words, British English. Primary keyword "baseline change control checklist". Work in naturally where they fit: baseline change control template, baseline change control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</si>
  <si>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AB-01478</t>
  </si>
  <si>
    <t xml:space="preserve">Baseline change control KPIs: measuring whether it is working</t>
  </si>
  <si>
    <t xml:space="preserve">baseline change control kpis</t>
  </si>
  <si>
    <t xml:space="preserve">baseline change control metrics, measure baseline change control</t>
  </si>
  <si>
    <t xml:space="preserve">Write "Baseline change control KPIs: measuring whether it is working" for projectcontrolsinstitute.org (PCI AI - Project Controls Institute). Audience: early-career and cross-training professionals. Length 1,200-1,800 words, British English. Primary keyword "baseline change control kpis". Work in naturally where they fit: baseline change control metrics, measure baseline change control.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</si>
  <si>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AB-01479</t>
  </si>
  <si>
    <t xml:space="preserve">What is stakeholder management? Definition, examples and why it matters</t>
  </si>
  <si>
    <t xml:space="preserve">stakeholder management</t>
  </si>
  <si>
    <t xml:space="preserve">stakeholder management definition, stakeholder management meaning, stakeholder management in project management</t>
  </si>
  <si>
    <t xml:space="preserve">Write "What is stakeholder management? Definition, examples and why it matters" for projectcontrolsinstitute.org (PCI AI - Project Controls Institute). Audience: early-career and cross-training professionals. Length 800-1,200 words, British English. Primary keyword "stakeholder management". Work in naturally where they fit: stakeholder management definition, stakeholder management meaning, stakeholder management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</si>
  <si>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AB-01480</t>
  </si>
  <si>
    <t xml:space="preserve">How to do stakeholder management: a step-by-step guide</t>
  </si>
  <si>
    <t xml:space="preserve">how to stakeholder management</t>
  </si>
  <si>
    <t xml:space="preserve">stakeholder management steps, stakeholder management process, stakeholder management best practices</t>
  </si>
  <si>
    <t xml:space="preserve">Write "How to do stakeholder management: a step-by-step guide" for projectcontrolsinstitute.org (PCI AI - Project Controls Institute). Audience: early-career and cross-training professionals. Length 1,200-1,800 words, British English. Primary keyword "how to stakeholder management". Work in naturally where they fit: stakeholder management steps, stakeholder management process, stakeholder management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</si>
  <si>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AB-01481</t>
  </si>
  <si>
    <t xml:space="preserve">Stakeholder management checklist: what good looks like</t>
  </si>
  <si>
    <t xml:space="preserve">stakeholder management checklist</t>
  </si>
  <si>
    <t xml:space="preserve">stakeholder management template, stakeholder management review</t>
  </si>
  <si>
    <t xml:space="preserve">Write "Stakeholder management checklist: what good looks like" for projectcontrolsinstitute.org (PCI AI - Project Controls Institute). Audience: early-career and cross-training professionals. Length 1,000-1,500 words, British English. Primary keyword "stakeholder management checklist". Work in naturally where they fit: stakeholder management template, stakeholder management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</si>
  <si>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AB-01482</t>
  </si>
  <si>
    <t xml:space="preserve">Stakeholder management KPIs: measuring whether it is working</t>
  </si>
  <si>
    <t xml:space="preserve">stakeholder management kpis</t>
  </si>
  <si>
    <t xml:space="preserve">stakeholder management metrics, measure stakeholder management</t>
  </si>
  <si>
    <t xml:space="preserve">Write "Stakeholder management KPIs: measuring whether it is working" for projectcontrolsinstitute.org (PCI AI - Project Controls Institute). Audience: early-career and cross-training professionals. Length 1,200-1,800 words, British English. Primary keyword "stakeholder management kpis". Work in naturally where they fit: stakeholder management metrics, measure stakeholder management.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</si>
  <si>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AB-01483</t>
  </si>
  <si>
    <t xml:space="preserve">What is communication planning? Definition, examples and why it matters</t>
  </si>
  <si>
    <t xml:space="preserve">communication planning</t>
  </si>
  <si>
    <t xml:space="preserve">communication planning definition, communication planning meaning, communication planning in project management</t>
  </si>
  <si>
    <t xml:space="preserve">Write "What is communication planning? Definition, examples and why it matters" for projectcontrolsinstitute.org (PCI AI - Project Controls Institute). Audience: early-career and cross-training professionals. Length 800-1,200 words, British English. Primary keyword "communication planning". Work in naturally where they fit: communication planning definition, communication planning meaning, communication planning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</si>
  <si>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AB-01484</t>
  </si>
  <si>
    <t xml:space="preserve">How to do communication planning: a step-by-step guide</t>
  </si>
  <si>
    <t xml:space="preserve">how to communication planning</t>
  </si>
  <si>
    <t xml:space="preserve">communication planning steps, communication planning process, communication planning best practices</t>
  </si>
  <si>
    <t xml:space="preserve">Write "How to do communication planning: a step-by-step guide" for projectcontrolsinstitute.org (PCI AI - Project Controls Institute). Audience: early-career and cross-training professionals. Length 1,200-1,800 words, British English. Primary keyword "how to communication planning". Work in naturally where they fit: communication planning steps, communication planning process, communication planning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</si>
  <si>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AB-01485</t>
  </si>
  <si>
    <t xml:space="preserve">Communication planning checklist: what good looks like</t>
  </si>
  <si>
    <t xml:space="preserve">communication planning checklist</t>
  </si>
  <si>
    <t xml:space="preserve">communication planning template, communication planning review</t>
  </si>
  <si>
    <t xml:space="preserve">Write "Communication planning checklist: what good looks like" for projectcontrolsinstitute.org (PCI AI - Project Controls Institute). Audience: early-career and cross-training professionals. Length 1,000-1,500 words, British English. Primary keyword "communication planning checklist". Work in naturally where they fit: communication planning template, communication planning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</si>
  <si>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AB-01486</t>
  </si>
  <si>
    <t xml:space="preserve">Communication planning KPIs: measuring whether it is working</t>
  </si>
  <si>
    <t xml:space="preserve">communication planning kpis</t>
  </si>
  <si>
    <t xml:space="preserve">communication planning metrics, measure communication planning</t>
  </si>
  <si>
    <t xml:space="preserve">Write "Communication planning KPIs: measuring whether it is working" for projectcontrolsinstitute.org (PCI AI - Project Controls Institute). Audience: early-career and cross-training professionals. Length 1,200-1,800 words, British English. Primary keyword "communication planning kpis". Work in naturally where they fit: communication planning metrics, measure communication planning.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</si>
  <si>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AB-01487</t>
  </si>
  <si>
    <t xml:space="preserve">What is project handover and closeout? Definition, examples and why it matters</t>
  </si>
  <si>
    <t xml:space="preserve">project handover and closeout</t>
  </si>
  <si>
    <t xml:space="preserve">project handover and closeout definition, project handover and closeout meaning, project handover and closeout in project management</t>
  </si>
  <si>
    <t xml:space="preserve">Write "What is project handover and closeout? Definition, examples and why it matters" for projectcontrolsinstitute.org (PCI AI - Project Controls Institute). Audience: early-career and cross-training professionals. Length 800-1,200 words, British English. Primary keyword "project handover and closeout". Work in naturally where they fit: project handover and closeout definition, project handover and closeout meaning, project handover and closeout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</si>
  <si>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AB-01488</t>
  </si>
  <si>
    <t xml:space="preserve">How to run a project handover and closeout: a step-by-step guide</t>
  </si>
  <si>
    <t xml:space="preserve">how to project handover and closeout</t>
  </si>
  <si>
    <t xml:space="preserve">project handover and closeout steps, project handover and closeout process, project handover and closeout best practices</t>
  </si>
  <si>
    <t xml:space="preserve">Write "How to run a project handover and closeout: a step-by-step guide" for projectcontrolsinstitute.org (PCI AI - Project Controls Institute). Audience: early-career and cross-training professionals. Length 1,200-1,800 words, British English. Primary keyword "how to project handover and closeout". Work in naturally where they fit: project handover and closeout steps, project handover and closeout process, project handover and closeout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</si>
  <si>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AB-01489</t>
  </si>
  <si>
    <t xml:space="preserve">Project handover and closeout checklist: what good looks like</t>
  </si>
  <si>
    <t xml:space="preserve">project handover and closeout checklist</t>
  </si>
  <si>
    <t xml:space="preserve">project handover and closeout template, project handover and closeout review</t>
  </si>
  <si>
    <t xml:space="preserve">Write "Project handover and closeout checklist: what good looks like" for projectcontrolsinstitute.org (PCI AI - Project Controls Institute). Audience: early-career and cross-training professionals. Length 1,000-1,500 words, British English. Primary keyword "project handover and closeout checklist". Work in naturally where they fit: project handover and closeout template, project handover and closeout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</si>
  <si>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AB-01490</t>
  </si>
  <si>
    <t xml:space="preserve">Project handover and closeout KPIs: measuring whether it is working</t>
  </si>
  <si>
    <t xml:space="preserve">project handover and closeout kpis</t>
  </si>
  <si>
    <t xml:space="preserve">project handover and closeout metrics, measure project handover and closeout</t>
  </si>
  <si>
    <t xml:space="preserve">Write "Project handover and closeout KPIs: measuring whether it is working" for projectcontrolsinstitute.org (PCI AI - Project Controls Institute). Audience: early-career and cross-training professionals. Length 1,200-1,800 words, British English. Primary keyword "project handover and closeout kpis". Work in naturally where they fit: project handover and closeout metrics, measure project handover and closeout.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</si>
  <si>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AB-01491</t>
  </si>
  <si>
    <t xml:space="preserve">What is commissioning and startup planning? Definition, examples and why it matters</t>
  </si>
  <si>
    <t xml:space="preserve">commissioning and startup planning</t>
  </si>
  <si>
    <t xml:space="preserve">commissioning and startup planning definition, commissioning and startup planning meaning, commissioning and startup planning in project management</t>
  </si>
  <si>
    <t xml:space="preserve">Write "What is commissioning and startup planning? Definition, examples and why it matters" for projectcontrolsinstitute.org (PCI AI - Project Controls Institute). Audience: early-career and cross-training professionals. Length 800-1,200 words, British English. Primary keyword "commissioning and startup planning". Work in naturally where they fit: commissioning and startup planning definition, commissioning and startup planning meaning, commissioning and startup planning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</si>
  <si>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AB-01492</t>
  </si>
  <si>
    <t xml:space="preserve">How to do commissioning and startup planning: a step-by-step guide</t>
  </si>
  <si>
    <t xml:space="preserve">how to commissioning and startup planning</t>
  </si>
  <si>
    <t xml:space="preserve">commissioning and startup planning steps, commissioning and startup planning process, commissioning and startup planning best practices</t>
  </si>
  <si>
    <t xml:space="preserve">Write "How to do commissioning and startup planning: a step-by-step guide" for projectcontrolsinstitute.org (PCI AI - Project Controls Institute). Audience: early-career and cross-training professionals. Length 1,200-1,800 words, British English. Primary keyword "how to commissioning and startup planning". Work in naturally where they fit: commissioning and startup planning steps, commissioning and startup planning process, commissioning and startup planning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</si>
  <si>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AB-01493</t>
  </si>
  <si>
    <t xml:space="preserve">Commissioning and startup planning checklist: what good looks like</t>
  </si>
  <si>
    <t xml:space="preserve">commissioning and startup planning checklist</t>
  </si>
  <si>
    <t xml:space="preserve">commissioning and startup planning template, commissioning and startup planning review</t>
  </si>
  <si>
    <t xml:space="preserve">Write "Commissioning and startup planning checklist: what good looks like" for projectcontrolsinstitute.org (PCI AI - Project Controls Institute). Audience: early-career and cross-training professionals. Length 1,000-1,500 words, British English. Primary keyword "commissioning and startup planning checklist". Work in naturally where they fit: commissioning and startup planning template, commissioning and startup planning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</si>
  <si>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AB-01494</t>
  </si>
  <si>
    <t xml:space="preserve">Commissioning and startup planning KPIs: measuring whether it is working</t>
  </si>
  <si>
    <t xml:space="preserve">commissioning and startup planning kpis</t>
  </si>
  <si>
    <t xml:space="preserve">commissioning and startup planning metrics, measure commissioning and startup planning</t>
  </si>
  <si>
    <t xml:space="preserve">Write "Commissioning and startup planning KPIs: measuring whether it is working" for projectcontrolsinstitute.org (PCI AI - Project Controls Institute). Audience: early-career and cross-training professionals. Length 1,200-1,800 words, British English. Primary keyword "commissioning and startup planning kpis". Work in naturally where they fit: commissioning and startup planning metrics, measure commissioning and startup planning.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</si>
  <si>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AB-01495</t>
  </si>
  <si>
    <t xml:space="preserve">What is mechanical completion? Definition, examples and why it matters</t>
  </si>
  <si>
    <t xml:space="preserve">mechanical completion</t>
  </si>
  <si>
    <t xml:space="preserve">mechanical completion definition, mechanical completion meaning, mechanical completion in project management</t>
  </si>
  <si>
    <t xml:space="preserve">Write "What is mechanical completion? Definition, examples and why it matters" for projectcontrolsinstitute.org (PCI AI - Project Controls Institute). Audience: early-career and cross-training professionals. Length 800-1,200 words, British English. Primary keyword "mechanical completion". Work in naturally where they fit: mechanical completion definition, mechanical completion meaning, mechanical completion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</si>
  <si>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AB-01496</t>
  </si>
  <si>
    <t xml:space="preserve">Mechanical completion on construction projects: how it plays out on site</t>
  </si>
  <si>
    <t xml:space="preserve">mechanical completion construction</t>
  </si>
  <si>
    <t xml:space="preserve">mechanical completion on site, mechanical completion in projects</t>
  </si>
  <si>
    <t xml:space="preserve">Write "Mechanical completion on construction projects: how it plays out on site" for projectcontrolsinstitute.org (PCI AI - Project Controls Institute). Audience: early-career and cross-training professionals. Length 1,200-1,800 words, British English. Primary keyword "mechanical completion construction". Work in naturally where they fit: mechanical completion on site, mechanical completion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</si>
  <si>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AB-01497</t>
  </si>
  <si>
    <t xml:space="preserve">Common mistakes with mechanical completion (and how to avoid them)</t>
  </si>
  <si>
    <t xml:space="preserve">mechanical completion mistakes</t>
  </si>
  <si>
    <t xml:space="preserve">mechanical completion problems, mechanical completion misuse, mechanical completion pitfalls</t>
  </si>
  <si>
    <t xml:space="preserve">Write "Common mistakes with mechanical completion (and how to avoid them)" for projectcontrolsinstitute.org (PCI AI - Project Controls Institute). Audience: early-career and cross-training professionals. Length 1,200-1,800 words, British English. Primary keyword "mechanical completion mistakes". Work in naturally where they fit: mechanical completion problems, mechanical completion misuse, mechanical completion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</si>
  <si>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AB-01498</t>
  </si>
  <si>
    <t xml:space="preserve">What are punch lists? Definition, examples and why they matter</t>
  </si>
  <si>
    <t xml:space="preserve">punch lists</t>
  </si>
  <si>
    <t xml:space="preserve">punch lists definition, punch lists meaning, punch lists in project management</t>
  </si>
  <si>
    <t xml:space="preserve">Write "What are punch lists? Definition, examples and why they matter" for projectcontrolsinstitute.org (PCI AI - Project Controls Institute). Audience: early-career and cross-training professionals. Length 800-1,200 words, British English. Primary keyword "punch lists". Work in naturally where they fit: punch lists definition, punch lists meaning, punch lists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</si>
  <si>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AB-01499</t>
  </si>
  <si>
    <t xml:space="preserve">Punch lists template: structure, example and how to use it</t>
  </si>
  <si>
    <t xml:space="preserve">punch lists template</t>
  </si>
  <si>
    <t xml:space="preserve">punch lists example, punch lists format, free punch lists</t>
  </si>
  <si>
    <t xml:space="preserve">Write "Punch lists template: structure, example and how to use it" for projectcontrolsinstitute.org (PCI AI - Project Controls Institute). Audience: early-career and cross-training professionals. Length 1,000-1,500 words, British English. Primary keyword "punch lists template". Work in naturally where they fit: punch lists example, punch lists format, free punch lists.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</si>
  <si>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AB-01500</t>
  </si>
  <si>
    <t xml:space="preserve">How to build punch lists stakeholders actually use</t>
  </si>
  <si>
    <t xml:space="preserve">how to create punch lists</t>
  </si>
  <si>
    <t xml:space="preserve">punch lists best practices, punch lists example</t>
  </si>
  <si>
    <t xml:space="preserve">Write "How to build punch lists stakeholders actually use" for projectcontrolsinstitute.org (PCI AI - Project Controls Institute). Audience: early-career and cross-training professionals. Length 1,200-1,800 words, British English. Primary keyword "how to create punch lists". Work in naturally where they fit: punch lists best practices, punch lists example.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</si>
  <si>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AB-01501</t>
  </si>
  <si>
    <t xml:space="preserve">Punch lists: an annotated real-world sample</t>
  </si>
  <si>
    <t xml:space="preserve">punch lists example</t>
  </si>
  <si>
    <t xml:space="preserve">punch lists sample, punch lists in practice</t>
  </si>
  <si>
    <t xml:space="preserve">Write "Punch lists: an annotated real-world sample" for projectcontrolsinstitute.org (PCI AI - Project Controls Institute). Audience: early-career and cross-training professionals. Length 1,200-1,800 words, British English. Primary keyword "punch lists example". Work in naturally where they fit: punch lists sample, punch lists in practice.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</si>
  <si>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AB-01502</t>
  </si>
  <si>
    <t xml:space="preserve">What are readiness reviews? Definition, examples and why they matter</t>
  </si>
  <si>
    <t xml:space="preserve">readiness reviews</t>
  </si>
  <si>
    <t xml:space="preserve">readiness reviews definition, readiness reviews meaning, readiness reviews in project management</t>
  </si>
  <si>
    <t xml:space="preserve">Write "What are readiness reviews? Definition, examples and why they matter" for projectcontrolsinstitute.org (PCI AI - Project Controls Institute). Audience: early-career and cross-training professionals. Length 800-1,200 words, British English. Primary keyword "readiness reviews". Work in naturally where they fit: readiness reviews definition, readiness reviews meaning, readiness reviews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</si>
  <si>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AB-01503</t>
  </si>
  <si>
    <t xml:space="preserve">How to run readiness reviews: a step-by-step guide</t>
  </si>
  <si>
    <t xml:space="preserve">how to readiness reviews</t>
  </si>
  <si>
    <t xml:space="preserve">readiness reviews steps, readiness reviews process, readiness reviews best practices</t>
  </si>
  <si>
    <t xml:space="preserve">Write "How to run readiness reviews: a step-by-step guide" for projectcontrolsinstitute.org (PCI AI - Project Controls Institute). Audience: early-career and cross-training professionals. Length 1,200-1,800 words, British English. Primary keyword "how to readiness reviews". Work in naturally where they fit: readiness reviews steps, readiness reviews process, readiness reviews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</si>
  <si>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AB-01504</t>
  </si>
  <si>
    <t xml:space="preserve">Readiness reviews checklist: what good looks like</t>
  </si>
  <si>
    <t xml:space="preserve">readiness reviews checklist</t>
  </si>
  <si>
    <t xml:space="preserve">readiness reviews template, readiness reviews review</t>
  </si>
  <si>
    <t xml:space="preserve">Write "Readiness reviews checklist: what good looks like" for projectcontrolsinstitute.org (PCI AI - Project Controls Institute). Audience: early-career and cross-training professionals. Length 1,000-1,500 words, British English. Primary keyword "readiness reviews checklist". Work in naturally where they fit: readiness reviews template, readiness reviews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</si>
  <si>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AB-01505</t>
  </si>
  <si>
    <t xml:space="preserve">Readiness reviews KPIs: measuring whether it is working</t>
  </si>
  <si>
    <t xml:space="preserve">readiness reviews kpis</t>
  </si>
  <si>
    <t xml:space="preserve">readiness reviews metrics, measure readiness reviews</t>
  </si>
  <si>
    <t xml:space="preserve">Write "Readiness reviews KPIs: measuring whether it is working" for projectcontrolsinstitute.org (PCI AI - Project Controls Institute). Audience: early-career and cross-training professionals. Length 1,200-1,800 words, British English. Primary keyword "readiness reviews kpis". Work in naturally where they fit: readiness reviews metrics, measure readiness reviews.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</si>
  <si>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AB-01506</t>
  </si>
  <si>
    <t xml:space="preserve">What are constructability reviews? Definition, examples and why they matter</t>
  </si>
  <si>
    <t xml:space="preserve">constructability reviews</t>
  </si>
  <si>
    <t xml:space="preserve">constructability reviews definition, constructability reviews meaning, constructability reviews in project management</t>
  </si>
  <si>
    <t xml:space="preserve">Write "What are constructability reviews? Definition, examples and why they matter" for projectcontrolsinstitute.org (PCI AI - Project Controls Institute). Audience: early-career and cross-training professionals. Length 800-1,200 words, British English. Primary keyword "constructability reviews". Work in naturally where they fit: constructability reviews definition, constructability reviews meaning, constructability reviews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</si>
  <si>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AB-01507</t>
  </si>
  <si>
    <t xml:space="preserve">How to run constructability reviews: a step-by-step guide</t>
  </si>
  <si>
    <t xml:space="preserve">how to constructability reviews</t>
  </si>
  <si>
    <t xml:space="preserve">constructability reviews steps, constructability reviews process, constructability reviews best practices</t>
  </si>
  <si>
    <t xml:space="preserve">Write "How to run constructability reviews: a step-by-step guide" for projectcontrolsinstitute.org (PCI AI - Project Controls Institute). Audience: early-career and cross-training professionals. Length 1,200-1,800 words, British English. Primary keyword "how to constructability reviews". Work in naturally where they fit: constructability reviews steps, constructability reviews process, constructability reviews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</si>
  <si>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AB-01508</t>
  </si>
  <si>
    <t xml:space="preserve">Constructability reviews checklist: what good looks like</t>
  </si>
  <si>
    <t xml:space="preserve">constructability reviews checklist</t>
  </si>
  <si>
    <t xml:space="preserve">constructability reviews template, constructability reviews review</t>
  </si>
  <si>
    <t xml:space="preserve">Write "Constructability reviews checklist: what good looks like" for projectcontrolsinstitute.org (PCI AI - Project Controls Institute). Audience: early-career and cross-training professionals. Length 1,000-1,500 words, British English. Primary keyword "constructability reviews checklist". Work in naturally where they fit: constructability reviews template, constructability reviews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</si>
  <si>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AB-01509</t>
  </si>
  <si>
    <t xml:space="preserve">Constructability reviews KPIs: measuring whether it is working</t>
  </si>
  <si>
    <t xml:space="preserve">constructability reviews kpis</t>
  </si>
  <si>
    <t xml:space="preserve">constructability reviews metrics, measure constructability reviews</t>
  </si>
  <si>
    <t xml:space="preserve">Write "Constructability reviews KPIs: measuring whether it is working" for projectcontrolsinstitute.org (PCI AI - Project Controls Institute). Audience: early-career and cross-training professionals. Length 1,200-1,800 words, British English. Primary keyword "constructability reviews kpis". Work in naturally where they fit: constructability reviews metrics, measure constructability reviews.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</si>
  <si>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AB-01510</t>
  </si>
  <si>
    <t xml:space="preserve">What is interface management? Definition, examples and why it matters</t>
  </si>
  <si>
    <t xml:space="preserve">interface management</t>
  </si>
  <si>
    <t xml:space="preserve">interface management definition, interface management meaning, interface management in project management</t>
  </si>
  <si>
    <t xml:space="preserve">Write "What is interface management? Definition, examples and why it matters" for projectcontrolsinstitute.org (PCI AI - Project Controls Institute). Audience: early-career and cross-training professionals. Length 800-1,200 words, British English. Primary keyword "interface management". Work in naturally where they fit: interface management definition, interface management meaning, interface management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</si>
  <si>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AB-01511</t>
  </si>
  <si>
    <t xml:space="preserve">How to do interface management: a step-by-step guide</t>
  </si>
  <si>
    <t xml:space="preserve">how to interface management</t>
  </si>
  <si>
    <t xml:space="preserve">interface management steps, interface management process, interface management best practices</t>
  </si>
  <si>
    <t xml:space="preserve">Write "How to do interface management: a step-by-step guide" for projectcontrolsinstitute.org (PCI AI - Project Controls Institute). Audience: early-career and cross-training professionals. Length 1,200-1,800 words, British English. Primary keyword "how to interface management". Work in naturally where they fit: interface management steps, interface management process, interface management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</si>
  <si>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AB-01512</t>
  </si>
  <si>
    <t xml:space="preserve">Interface management checklist: what good looks like</t>
  </si>
  <si>
    <t xml:space="preserve">interface management checklist</t>
  </si>
  <si>
    <t xml:space="preserve">interface management template, interface management review</t>
  </si>
  <si>
    <t xml:space="preserve">Write "Interface management checklist: what good looks like" for projectcontrolsinstitute.org (PCI AI - Project Controls Institute). Audience: early-career and cross-training professionals. Length 1,000-1,500 words, British English. Primary keyword "interface management checklist". Work in naturally where they fit: interface management template, interface management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</si>
  <si>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AB-01513</t>
  </si>
  <si>
    <t xml:space="preserve">Interface management KPIs: measuring whether it is working</t>
  </si>
  <si>
    <t xml:space="preserve">interface management kpis</t>
  </si>
  <si>
    <t xml:space="preserve">interface management metrics, measure interface management</t>
  </si>
  <si>
    <t xml:space="preserve">Write "Interface management KPIs: measuring whether it is working" for projectcontrolsinstitute.org (PCI AI - Project Controls Institute). Audience: early-career and cross-training professionals. Length 1,200-1,800 words, British English. Primary keyword "interface management kpis". Work in naturally where they fit: interface management metrics, measure interface management.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</si>
  <si>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AB-01514</t>
  </si>
  <si>
    <t xml:space="preserve">What is document control? Definition, examples and why it matters</t>
  </si>
  <si>
    <t xml:space="preserve">document control</t>
  </si>
  <si>
    <t xml:space="preserve">document control definition, document control meaning, document control in project management</t>
  </si>
  <si>
    <t xml:space="preserve">Write "What is document control? Definition, examples and why it matters" for projectcontrolsinstitute.org (PCI AI - Project Controls Institute). Audience: early-career and cross-training professionals. Length 800-1,200 words, British English. Primary keyword "document control". Work in naturally where they fit: document control definition, document control meaning, document control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</si>
  <si>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AB-01515</t>
  </si>
  <si>
    <t xml:space="preserve">How to run a document control: a step-by-step guide</t>
  </si>
  <si>
    <t xml:space="preserve">how to document control</t>
  </si>
  <si>
    <t xml:space="preserve">document control steps, document control process, document control best practices</t>
  </si>
  <si>
    <t xml:space="preserve">Write "How to run a document control: a step-by-step guide" for projectcontrolsinstitute.org (PCI AI - Project Controls Institute). Audience: early-career and cross-training professionals. Length 1,200-1,800 words, British English. Primary keyword "how to document control". Work in naturally where they fit: document control steps, document control process, document control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</si>
  <si>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AB-01516</t>
  </si>
  <si>
    <t xml:space="preserve">Document control checklist: what good looks like</t>
  </si>
  <si>
    <t xml:space="preserve">document control checklist</t>
  </si>
  <si>
    <t xml:space="preserve">document control template, document control review</t>
  </si>
  <si>
    <t xml:space="preserve">Write "Document control checklist: what good looks like" for projectcontrolsinstitute.org (PCI AI - Project Controls Institute). Audience: early-career and cross-training professionals. Length 1,000-1,500 words, British English. Primary keyword "document control checklist". Work in naturally where they fit: document control template, document control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</si>
  <si>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AB-01517</t>
  </si>
  <si>
    <t xml:space="preserve">Document control KPIs: measuring whether it is working</t>
  </si>
  <si>
    <t xml:space="preserve">document control kpis</t>
  </si>
  <si>
    <t xml:space="preserve">document control metrics, measure document control</t>
  </si>
  <si>
    <t xml:space="preserve">Write "Document control KPIs: measuring whether it is working" for projectcontrolsinstitute.org (PCI AI - Project Controls Institute). Audience: early-career and cross-training professionals. Length 1,200-1,800 words, British English. Primary keyword "document control kpis". Work in naturally where they fit: document control metrics, measure document control.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</si>
  <si>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AB-01518</t>
  </si>
  <si>
    <t xml:space="preserve">What is progress meetings that work? Definition, examples and why it matters</t>
  </si>
  <si>
    <t xml:space="preserve">progress meetings that work</t>
  </si>
  <si>
    <t xml:space="preserve">progress meetings that work definition, progress meetings that work meaning, progress meetings that work in project management</t>
  </si>
  <si>
    <t xml:space="preserve">Write "What is progress meetings that work? Definition, examples and why it matters" for projectcontrolsinstitute.org (PCI AI - Project Controls Institute). Audience: early-career and cross-training professionals. Length 800-1,200 words, British English. Primary keyword "progress meetings that work". Work in naturally where they fit: progress meetings that work definition, progress meetings that work meaning, progress meetings that work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</si>
  <si>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AB-01519</t>
  </si>
  <si>
    <t xml:space="preserve">How to run a progress meetings that work: a step-by-step guide</t>
  </si>
  <si>
    <t xml:space="preserve">how to progress meetings that work</t>
  </si>
  <si>
    <t xml:space="preserve">progress meetings that work steps, progress meetings that work process, progress meetings that work best practices</t>
  </si>
  <si>
    <t xml:space="preserve">Write "How to run a progress meetings that work: a step-by-step guide" for projectcontrolsinstitute.org (PCI AI - Project Controls Institute). Audience: early-career and cross-training professionals. Length 1,200-1,800 words, British English. Primary keyword "how to progress meetings that work". Work in naturally where they fit: progress meetings that work steps, progress meetings that work process, progress meetings that work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</si>
  <si>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AB-01520</t>
  </si>
  <si>
    <t xml:space="preserve">Progress meetings that work checklist: what good looks like</t>
  </si>
  <si>
    <t xml:space="preserve">progress meetings that work checklist</t>
  </si>
  <si>
    <t xml:space="preserve">progress meetings that work template, progress meetings that work review</t>
  </si>
  <si>
    <t xml:space="preserve">Write "Progress meetings that work checklist: what good looks like" for projectcontrolsinstitute.org (PCI AI - Project Controls Institute). Audience: early-career and cross-training professionals. Length 1,000-1,500 words, British English. Primary keyword "progress meetings that work checklist". Work in naturally where they fit: progress meetings that work template, progress meetings that work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</si>
  <si>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AB-01521</t>
  </si>
  <si>
    <t xml:space="preserve">Progress meetings that work KPIs: measuring whether it is working</t>
  </si>
  <si>
    <t xml:space="preserve">progress meetings that work kpis</t>
  </si>
  <si>
    <t xml:space="preserve">progress meetings that work metrics, measure progress meetings that work</t>
  </si>
  <si>
    <t xml:space="preserve">Write "Progress meetings that work KPIs: measuring whether it is working" for projectcontrolsinstitute.org (PCI AI - Project Controls Institute). Audience: early-career and cross-training professionals. Length 1,200-1,800 words, British English. Primary keyword "progress meetings that work kpis". Work in naturally where they fit: progress meetings that work metrics, measure progress meetings that work.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</si>
  <si>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AB-01522</t>
  </si>
  <si>
    <t xml:space="preserve">What is site-office data flow? Definition, examples and why it matters</t>
  </si>
  <si>
    <t xml:space="preserve">site-office data flow</t>
  </si>
  <si>
    <t xml:space="preserve">site-office data flow definition, site-office data flow meaning, site-office data flow in project management</t>
  </si>
  <si>
    <t xml:space="preserve">Write "What is site-office data flow? Definition, examples and why it matters" for projectcontrolsinstitute.org (PCI AI - Project Controls Institute). Audience: early-career and cross-training professionals. Length 800-1,200 words, British English. Primary keyword "site-office data flow". Work in naturally where they fit: site-office data flow definition, site-office data flow meaning, site-office data flow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</si>
  <si>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AB-01523</t>
  </si>
  <si>
    <t xml:space="preserve">Site-office data flow on construction projects: how it plays out on site</t>
  </si>
  <si>
    <t xml:space="preserve">site-office data flow construction</t>
  </si>
  <si>
    <t xml:space="preserve">site-office data flow on site, site-office data flow in projects</t>
  </si>
  <si>
    <t xml:space="preserve">Write "Site-office data flow on construction projects: how it plays out on site" for projectcontrolsinstitute.org (PCI AI - Project Controls Institute). Audience: early-career and cross-training professionals. Length 1,200-1,800 words, British English. Primary keyword "site-office data flow construction". Work in naturally where they fit: site-office data flow on site, site-office data flow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</si>
  <si>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AB-01524</t>
  </si>
  <si>
    <t xml:space="preserve">Common mistakes with site-office data flow (and how to avoid them)</t>
  </si>
  <si>
    <t xml:space="preserve">site-office data flow mistakes</t>
  </si>
  <si>
    <t xml:space="preserve">site-office data flow problems, site-office data flow misuse, site-office data flow pitfalls</t>
  </si>
  <si>
    <t xml:space="preserve">Write "Common mistakes with site-office data flow (and how to avoid them)" for projectcontrolsinstitute.org (PCI AI - Project Controls Institute). Audience: early-career and cross-training professionals. Length 1,200-1,800 words, British English. Primary keyword "site-office data flow mistakes". Work in naturally where they fit: site-office data flow problems, site-office data flow misuse, site-office data flow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</si>
  <si>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AB-01525</t>
  </si>
  <si>
    <t xml:space="preserve">What is bill of quantities (BOQ)? Definition, examples and why it matters</t>
  </si>
  <si>
    <t xml:space="preserve">bill of quantities</t>
  </si>
  <si>
    <t xml:space="preserve">bill of quantities definition, bill of quantities meaning, bill of quantities in project management</t>
  </si>
  <si>
    <t xml:space="preserve">Write "What is bill of quantities (BOQ)? Definition, examples and why it matters" for projectcontrolsinstitute.org (PCI AI - Project Controls Institute). Audience: quantity surveyors and commercial teams. Length 800-1,200 words, British English. Primary keyword "bill of quantities". Work in naturally where they fit: bill of quantities definition, bill of quantities meaning, bill of quantities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</si>
  <si>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AB-01526</t>
  </si>
  <si>
    <t xml:space="preserve">Bill of quantities (BOQ) template: structure, example and how to use it</t>
  </si>
  <si>
    <t xml:space="preserve">bill of quantities template</t>
  </si>
  <si>
    <t xml:space="preserve">bill of quantities example, bill of quantities format, free bill of quantities</t>
  </si>
  <si>
    <t xml:space="preserve">Write "Bill of quantities (BOQ) template: structure, example and how to use it" for projectcontrolsinstitute.org (PCI AI - Project Controls Institute). Audience: quantity surveyors and commercial teams. Length 1,000-1,500 words, British English. Primary keyword "bill of quantities template". Work in naturally where they fit: bill of quantities example, bill of quantities format, free bill of quantities.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</si>
  <si>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AB-01527</t>
  </si>
  <si>
    <t xml:space="preserve">How to build a bill of quantities (BOQ) stakeholders actually use</t>
  </si>
  <si>
    <t xml:space="preserve">how to create bill of quantities</t>
  </si>
  <si>
    <t xml:space="preserve">bill of quantities best practices, bill of quantities example</t>
  </si>
  <si>
    <t xml:space="preserve">Write "How to build a bill of quantities (BOQ) stakeholders actually use" for projectcontrolsinstitute.org (PCI AI - Project Controls Institute). Audience: quantity surveyors and commercial teams. Length 1,200-1,800 words, British English. Primary keyword "how to create bill of quantities". Work in naturally where they fit: bill of quantities best practices, bill of quantities example.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</si>
  <si>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AB-01528</t>
  </si>
  <si>
    <t xml:space="preserve">Bill of quantities (BOQ): an annotated real-world sample</t>
  </si>
  <si>
    <t xml:space="preserve">bill of quantities example</t>
  </si>
  <si>
    <t xml:space="preserve">bill of quantities sample, bill of quantities in practice</t>
  </si>
  <si>
    <t xml:space="preserve">Write "Bill of quantities (BOQ): an annotated real-world sample" for projectcontrolsinstitute.org (PCI AI - Project Controls Institute). Audience: quantity surveyors and commercial teams. Length 1,200-1,800 words, British English. Primary keyword "bill of quantities example". Work in naturally where they fit: bill of quantities sample, bill of quantities in practice.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</si>
  <si>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AB-01529</t>
  </si>
  <si>
    <t xml:space="preserve">What is quantity takeoff? Definition, examples and why it matters</t>
  </si>
  <si>
    <t xml:space="preserve">quantity takeoff</t>
  </si>
  <si>
    <t xml:space="preserve">quantity takeoff definition, quantity takeoff meaning, quantity takeoff in project management</t>
  </si>
  <si>
    <t xml:space="preserve">Write "What is quantity takeoff? Definition, examples and why it matters" for projectcontrolsinstitute.org (PCI AI - Project Controls Institute). Audience: quantity surveyors and commercial teams. Length 800-1,200 words, British English. Primary keyword "quantity takeoff". Work in naturally where they fit: quantity takeoff definition, quantity takeoff meaning, quantity takeoff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</si>
  <si>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AB-01530</t>
  </si>
  <si>
    <t xml:space="preserve">How to run a quantity takeoff: a step-by-step guide</t>
  </si>
  <si>
    <t xml:space="preserve">how to quantity takeoff</t>
  </si>
  <si>
    <t xml:space="preserve">quantity takeoff steps, quantity takeoff process, quantity takeoff best practices</t>
  </si>
  <si>
    <t xml:space="preserve">Write "How to run a quantity takeoff: a step-by-step guide" for projectcontrolsinstitute.org (PCI AI - Project Controls Institute). Audience: quantity surveyors and commercial teams. Length 1,200-1,800 words, British English. Primary keyword "how to quantity takeoff". Work in naturally where they fit: quantity takeoff steps, quantity takeoff process, quantity takeoff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</si>
  <si>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AB-01531</t>
  </si>
  <si>
    <t xml:space="preserve">Quantity takeoff checklist: what good looks like</t>
  </si>
  <si>
    <t xml:space="preserve">quantity takeoff checklist</t>
  </si>
  <si>
    <t xml:space="preserve">quantity takeoff template, quantity takeoff review</t>
  </si>
  <si>
    <t xml:space="preserve">Write "Quantity takeoff checklist: what good looks like" for projectcontrolsinstitute.org (PCI AI - Project Controls Institute). Audience: quantity surveyors and commercial teams. Length 1,000-1,500 words, British English. Primary keyword "quantity takeoff checklist". Work in naturally where they fit: quantity takeoff template, quantity takeoff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</si>
  <si>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AB-01532</t>
  </si>
  <si>
    <t xml:space="preserve">Quantity takeoff KPIs: measuring whether it is working</t>
  </si>
  <si>
    <t xml:space="preserve">quantity takeoff kpis</t>
  </si>
  <si>
    <t xml:space="preserve">quantity takeoff metrics, measure quantity takeoff</t>
  </si>
  <si>
    <t xml:space="preserve">Write "Quantity takeoff KPIs: measuring whether it is working" for projectcontrolsinstitute.org (PCI AI - Project Controls Institute). Audience: quantity surveyors and commercial teams. Length 1,200-1,800 words, British English. Primary keyword "quantity takeoff kpis". Work in naturally where they fit: quantity takeoff metrics, measure quantity takeoff.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</si>
  <si>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AB-01533</t>
  </si>
  <si>
    <t xml:space="preserve">What is material takeoff (MTO)? Definition, examples and why it matters</t>
  </si>
  <si>
    <t xml:space="preserve">material takeoff</t>
  </si>
  <si>
    <t xml:space="preserve">material takeoff definition, material takeoff meaning, material takeoff in project management</t>
  </si>
  <si>
    <t xml:space="preserve">Write "What is material takeoff (MTO)? Definition, examples and why it matters" for projectcontrolsinstitute.org (PCI AI - Project Controls Institute). Audience: quantity surveyors and commercial teams. Length 800-1,200 words, British English. Primary keyword "material takeoff". Work in naturally where they fit: material takeoff definition, material takeoff meaning, material takeoff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</si>
  <si>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AB-01534</t>
  </si>
  <si>
    <t xml:space="preserve">Material takeoff (MTO) template: structure, example and how to use it</t>
  </si>
  <si>
    <t xml:space="preserve">material takeoff template</t>
  </si>
  <si>
    <t xml:space="preserve">material takeoff example, material takeoff format, free material takeoff</t>
  </si>
  <si>
    <t xml:space="preserve">Write "Material takeoff (MTO) template: structure, example and how to use it" for projectcontrolsinstitute.org (PCI AI - Project Controls Institute). Audience: quantity surveyors and commercial teams. Length 1,000-1,500 words, British English. Primary keyword "material takeoff template". Work in naturally where they fit: material takeoff example, material takeoff format, free material takeoff.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</si>
  <si>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AB-01535</t>
  </si>
  <si>
    <t xml:space="preserve">How to build a material takeoff (MTO) stakeholders actually use</t>
  </si>
  <si>
    <t xml:space="preserve">how to create material takeoff</t>
  </si>
  <si>
    <t xml:space="preserve">material takeoff best practices, material takeoff example</t>
  </si>
  <si>
    <t xml:space="preserve">Write "How to build a material takeoff (MTO) stakeholders actually use" for projectcontrolsinstitute.org (PCI AI - Project Controls Institute). Audience: quantity surveyors and commercial teams. Length 1,200-1,800 words, British English. Primary keyword "how to create material takeoff". Work in naturally where they fit: material takeoff best practices, material takeoff example.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</si>
  <si>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AB-01536</t>
  </si>
  <si>
    <t xml:space="preserve">Material takeoff (MTO): an annotated real-world sample</t>
  </si>
  <si>
    <t xml:space="preserve">material takeoff example</t>
  </si>
  <si>
    <t xml:space="preserve">material takeoff sample, material takeoff in practice</t>
  </si>
  <si>
    <t xml:space="preserve">Write "Material takeoff (MTO): an annotated real-world sample" for projectcontrolsinstitute.org (PCI AI - Project Controls Institute). Audience: quantity surveyors and commercial teams. Length 1,200-1,800 words, British English. Primary keyword "material takeoff example". Work in naturally where they fit: material takeoff sample, material takeoff in practice.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</si>
  <si>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AB-01537</t>
  </si>
  <si>
    <t xml:space="preserve">What is NRM 1 and NRM 2 measurement rules? Definition, examples and why it matters</t>
  </si>
  <si>
    <t xml:space="preserve">nrm 1 and 2 measurement</t>
  </si>
  <si>
    <t xml:space="preserve">nrm 1 and 2 measurement definition, nrm 1 and 2 measurement meaning, nrm 1 and 2 measurement in project management</t>
  </si>
  <si>
    <t xml:space="preserve">Write "What is NRM 1 and NRM 2 measurement rules? Definition, examples and why it matters" for projectcontrolsinstitute.org (PCI AI - Project Controls Institute). Audience: quantity surveyors and commercial teams. Length 800-1,200 words, British English. Primary keyword "nrm 1 and 2 measurement". Work in naturally where they fit: nrm 1 and 2 measurement definition, nrm 1 and 2 measurement meaning, nrm 1 and 2 measurement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</si>
  <si>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AB-01538</t>
  </si>
  <si>
    <t xml:space="preserve">NRM 1 and NRM 2 measurement rules on construction projects: how it plays out on site</t>
  </si>
  <si>
    <t xml:space="preserve">nrm 1 and 2 measurement construction</t>
  </si>
  <si>
    <t xml:space="preserve">nrm 1 and 2 measurement on site, nrm 1 and 2 measurement in projects</t>
  </si>
  <si>
    <t xml:space="preserve">Write "NRM 1 and NRM 2 measurement rules on construction projects: how it plays out on site" for projectcontrolsinstitute.org (PCI AI - Project Controls Institute). Audience: quantity surveyors and commercial teams. Length 1,200-1,800 words, British English. Primary keyword "nrm 1 and 2 measurement construction". Work in naturally where they fit: nrm 1 and 2 measurement on site, nrm 1 and 2 measurement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</si>
  <si>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AB-01539</t>
  </si>
  <si>
    <t xml:space="preserve">Common mistakes with NRM 1 and NRM 2 measurement rules (and how to avoid them)</t>
  </si>
  <si>
    <t xml:space="preserve">nrm 1 and 2 measurement mistakes</t>
  </si>
  <si>
    <t xml:space="preserve">nrm 1 and 2 measurement problems, nrm 1 and 2 measurement misuse, nrm 1 and 2 measurement pitfalls</t>
  </si>
  <si>
    <t xml:space="preserve">Write "Common mistakes with NRM 1 and NRM 2 measurement rules (and how to avoid them)" for projectcontrolsinstitute.org (PCI AI - Project Controls Institute). Audience: quantity surveyors and commercial teams. Length 1,200-1,800 words, British English. Primary keyword "nrm 1 and 2 measurement mistakes". Work in naturally where they fit: nrm 1 and 2 measurement problems, nrm 1 and 2 measurement misuse, nrm 1 and 2 measurement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</si>
  <si>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AB-01540</t>
  </si>
  <si>
    <t xml:space="preserve">What is CESMM4 measurement? Definition, examples and why it matters</t>
  </si>
  <si>
    <t xml:space="preserve">cesmm4 measurement</t>
  </si>
  <si>
    <t xml:space="preserve">cesmm4 measurement definition, cesmm4 measurement meaning, cesmm4 measurement in project management</t>
  </si>
  <si>
    <t xml:space="preserve">Write "What is CESMM4 measurement? Definition, examples and why it matters" for projectcontrolsinstitute.org (PCI AI - Project Controls Institute). Audience: quantity surveyors and commercial teams. Length 800-1,200 words, British English. Primary keyword "cesmm4 measurement". Work in naturally where they fit: cesmm4 measurement definition, cesmm4 measurement meaning, cesmm4 measurement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</si>
  <si>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AB-01541</t>
  </si>
  <si>
    <t xml:space="preserve">CESMM4 measurement on construction projects: how it plays out on site</t>
  </si>
  <si>
    <t xml:space="preserve">cesmm4 measurement construction</t>
  </si>
  <si>
    <t xml:space="preserve">cesmm4 measurement on site, cesmm4 measurement in projects</t>
  </si>
  <si>
    <t xml:space="preserve">Write "CESMM4 measurement on construction projects: how it plays out on site" for projectcontrolsinstitute.org (PCI AI - Project Controls Institute). Audience: quantity surveyors and commercial teams. Length 1,200-1,800 words, British English. Primary keyword "cesmm4 measurement construction". Work in naturally where they fit: cesmm4 measurement on site, cesmm4 measurement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</si>
  <si>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AB-01542</t>
  </si>
  <si>
    <t xml:space="preserve">Common mistakes with CESMM4 measurement (and how to avoid them)</t>
  </si>
  <si>
    <t xml:space="preserve">cesmm4 measurement mistakes</t>
  </si>
  <si>
    <t xml:space="preserve">cesmm4 measurement problems, cesmm4 measurement misuse, cesmm4 measurement pitfalls</t>
  </si>
  <si>
    <t xml:space="preserve">Write "Common mistakes with CESMM4 measurement (and how to avoid them)" for projectcontrolsinstitute.org (PCI AI - Project Controls Institute). Audience: quantity surveyors and commercial teams. Length 1,200-1,800 words, British English. Primary keyword "cesmm4 measurement mistakes". Work in naturally where they fit: cesmm4 measurement problems, cesmm4 measurement misuse, cesmm4 measurement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</si>
  <si>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AB-01543</t>
  </si>
  <si>
    <t xml:space="preserve">What are POMI measurement rules? Definition, examples and why they matter</t>
  </si>
  <si>
    <t xml:space="preserve">pomi measurement rules</t>
  </si>
  <si>
    <t xml:space="preserve">pomi measurement rules definition, pomi measurement rules meaning, pomi measurement rules in project management</t>
  </si>
  <si>
    <t xml:space="preserve">Write "What are POMI measurement rules? Definition, examples and why they matter" for projectcontrolsinstitute.org (PCI AI - Project Controls Institute). Audience: quantity surveyors and commercial teams. Length 800-1,200 words, British English. Primary keyword "pomi measurement rules". Work in naturally where they fit: pomi measurement rules definition, pomi measurement rules meaning, pomi measurement rules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</si>
  <si>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AB-01544</t>
  </si>
  <si>
    <t xml:space="preserve">POMI measurement rules on construction projects: how it plays out on site</t>
  </si>
  <si>
    <t xml:space="preserve">pomi measurement rules construction</t>
  </si>
  <si>
    <t xml:space="preserve">pomi measurement rules on site, pomi measurement rules in projects</t>
  </si>
  <si>
    <t xml:space="preserve">Write "POMI measurement rules on construction projects: how it plays out on site" for projectcontrolsinstitute.org (PCI AI - Project Controls Institute). Audience: quantity surveyors and commercial teams. Length 1,200-1,800 words, British English. Primary keyword "pomi measurement rules construction". Work in naturally where they fit: pomi measurement rules on site, pomi measurement rules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</si>
  <si>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AB-01545</t>
  </si>
  <si>
    <t xml:space="preserve">Common mistakes with POMI measurement rules (and how to avoid them)</t>
  </si>
  <si>
    <t xml:space="preserve">pomi measurement rules mistakes</t>
  </si>
  <si>
    <t xml:space="preserve">pomi measurement rules problems, pomi measurement rules misuse, pomi measurement rules pitfalls</t>
  </si>
  <si>
    <t xml:space="preserve">Write "Common mistakes with POMI measurement rules (and how to avoid them)" for projectcontrolsinstitute.org (PCI AI - Project Controls Institute). Audience: quantity surveyors and commercial teams. Length 1,200-1,800 words, British English. Primary keyword "pomi measurement rules mistakes". Work in naturally where they fit: pomi measurement rules problems, pomi measurement rules misuse, pomi measurement rules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</si>
  <si>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AB-01546</t>
  </si>
  <si>
    <t xml:space="preserve">What are interim valuations? Definition, examples and why they matter</t>
  </si>
  <si>
    <t xml:space="preserve">interim valuations</t>
  </si>
  <si>
    <t xml:space="preserve">interim valuations definition, interim valuations meaning, interim valuations in project management</t>
  </si>
  <si>
    <t xml:space="preserve">Write "What are interim valuations? Definition, examples and why they matter" for projectcontrolsinstitute.org (PCI AI - Project Controls Institute). Audience: quantity surveyors and commercial teams. Length 800-1,200 words, British English. Primary keyword "interim valuations". Work in naturally where they fit: interim valuations definition, interim valuations meaning, interim valuations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</si>
  <si>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AB-01547</t>
  </si>
  <si>
    <t xml:space="preserve">How to run interim valuations: a step-by-step guide</t>
  </si>
  <si>
    <t xml:space="preserve">how to interim valuations</t>
  </si>
  <si>
    <t xml:space="preserve">interim valuations steps, interim valuations process, interim valuations best practices</t>
  </si>
  <si>
    <t xml:space="preserve">Write "How to run interim valuations: a step-by-step guide" for projectcontrolsinstitute.org (PCI AI - Project Controls Institute). Audience: quantity surveyors and commercial teams. Length 1,200-1,800 words, British English. Primary keyword "how to interim valuations". Work in naturally where they fit: interim valuations steps, interim valuations process, interim valuations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</si>
  <si>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AB-01548</t>
  </si>
  <si>
    <t xml:space="preserve">Interim valuations checklist: what good looks like</t>
  </si>
  <si>
    <t xml:space="preserve">interim valuations checklist</t>
  </si>
  <si>
    <t xml:space="preserve">interim valuations template, interim valuations review</t>
  </si>
  <si>
    <t xml:space="preserve">Write "Interim valuations checklist: what good looks like" for projectcontrolsinstitute.org (PCI AI - Project Controls Institute). Audience: quantity surveyors and commercial teams. Length 1,000-1,500 words, British English. Primary keyword "interim valuations checklist". Work in naturally where they fit: interim valuations template, interim valuations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</si>
  <si>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AB-01549</t>
  </si>
  <si>
    <t xml:space="preserve">Interim valuations KPIs: measuring whether it is working</t>
  </si>
  <si>
    <t xml:space="preserve">interim valuations kpis</t>
  </si>
  <si>
    <t xml:space="preserve">interim valuations metrics, measure interim valuations</t>
  </si>
  <si>
    <t xml:space="preserve">Write "Interim valuations KPIs: measuring whether it is working" for projectcontrolsinstitute.org (PCI AI - Project Controls Institute). Audience: quantity surveyors and commercial teams. Length 1,200-1,800 words, British English. Primary keyword "interim valuations kpis". Work in naturally where they fit: interim valuations metrics, measure interim valuations.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</si>
  <si>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AB-01550</t>
  </si>
  <si>
    <t xml:space="preserve">What are final accounts? Definition, examples and why they matter</t>
  </si>
  <si>
    <t xml:space="preserve">final accounts</t>
  </si>
  <si>
    <t xml:space="preserve">final accounts definition, final accounts meaning, final accounts in project management</t>
  </si>
  <si>
    <t xml:space="preserve">Write "What are final accounts? Definition, examples and why they matter" for projectcontrolsinstitute.org (PCI AI - Project Controls Institute). Audience: quantity surveyors and commercial teams. Length 800-1,200 words, British English. Primary keyword "final accounts". Work in naturally where they fit: final accounts definition, final accounts meaning, final accounts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</si>
  <si>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AB-01551</t>
  </si>
  <si>
    <t xml:space="preserve">How to run final accounts: a step-by-step guide</t>
  </si>
  <si>
    <t xml:space="preserve">how to final accounts</t>
  </si>
  <si>
    <t xml:space="preserve">final accounts steps, final accounts process, final accounts best practices</t>
  </si>
  <si>
    <t xml:space="preserve">Write "How to run final accounts: a step-by-step guide" for projectcontrolsinstitute.org (PCI AI - Project Controls Institute). Audience: quantity surveyors and commercial teams. Length 1,200-1,800 words, British English. Primary keyword "how to final accounts". Work in naturally where they fit: final accounts steps, final accounts process, final accounts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</si>
  <si>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AB-01552</t>
  </si>
  <si>
    <t xml:space="preserve">Final accounts checklist: what good looks like</t>
  </si>
  <si>
    <t xml:space="preserve">final accounts checklist</t>
  </si>
  <si>
    <t xml:space="preserve">final accounts template, final accounts review</t>
  </si>
  <si>
    <t xml:space="preserve">Write "Final accounts checklist: what good looks like" for projectcontrolsinstitute.org (PCI AI - Project Controls Institute). Audience: quantity surveyors and commercial teams. Length 1,000-1,500 words, British English. Primary keyword "final accounts checklist". Work in naturally where they fit: final accounts template, final accounts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</si>
  <si>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AB-01553</t>
  </si>
  <si>
    <t xml:space="preserve">Final accounts KPIs: measuring whether it is working</t>
  </si>
  <si>
    <t xml:space="preserve">final accounts kpis</t>
  </si>
  <si>
    <t xml:space="preserve">final accounts metrics, measure final accounts</t>
  </si>
  <si>
    <t xml:space="preserve">Write "Final accounts KPIs: measuring whether it is working" for projectcontrolsinstitute.org (PCI AI - Project Controls Institute). Audience: quantity surveyors and commercial teams. Length 1,200-1,800 words, British English. Primary keyword "final accounts kpis". Work in naturally where they fit: final accounts metrics, measure final accounts.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</si>
  <si>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AB-01554</t>
  </si>
  <si>
    <t xml:space="preserve">What are dayworks? Definition, examples and why they matter</t>
  </si>
  <si>
    <t xml:space="preserve">dayworks</t>
  </si>
  <si>
    <t xml:space="preserve">dayworks definition, dayworks meaning, dayworks in project management</t>
  </si>
  <si>
    <t xml:space="preserve">Write "What are dayworks? Definition, examples and why they matter" for projectcontrolsinstitute.org (PCI AI - Project Controls Institute). Audience: quantity surveyors and commercial teams. Length 800-1,200 words, British English. Primary keyword "dayworks". Work in naturally where they fit: dayworks definition, dayworks meaning, dayworks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</si>
  <si>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AB-01555</t>
  </si>
  <si>
    <t xml:space="preserve">Dayworks on construction projects: how it plays out on site</t>
  </si>
  <si>
    <t xml:space="preserve">dayworks construction</t>
  </si>
  <si>
    <t xml:space="preserve">dayworks on site, dayworks in projects</t>
  </si>
  <si>
    <t xml:space="preserve">Write "Dayworks on construction projects: how it plays out on site" for projectcontrolsinstitute.org (PCI AI - Project Controls Institute). Audience: quantity surveyors and commercial teams. Length 1,200-1,800 words, British English. Primary keyword "dayworks construction". Work in naturally where they fit: dayworks on site, dayworks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</si>
  <si>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AB-01556</t>
  </si>
  <si>
    <t xml:space="preserve">Common mistakes with dayworks (and how to avoid them)</t>
  </si>
  <si>
    <t xml:space="preserve">dayworks mistakes</t>
  </si>
  <si>
    <t xml:space="preserve">dayworks problems, dayworks misuse, dayworks pitfalls</t>
  </si>
  <si>
    <t xml:space="preserve">Write "Common mistakes with dayworks (and how to avoid them)" for projectcontrolsinstitute.org (PCI AI - Project Controls Institute). Audience: quantity surveyors and commercial teams. Length 1,200-1,800 words, British English. Primary keyword "dayworks mistakes". Work in naturally where they fit: dayworks problems, dayworks misuse, dayworks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</si>
  <si>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AB-01557</t>
  </si>
  <si>
    <t xml:space="preserve">What are provisional sums? Definition, examples and why they matter</t>
  </si>
  <si>
    <t xml:space="preserve">provisional sums</t>
  </si>
  <si>
    <t xml:space="preserve">provisional sums definition, provisional sums meaning, provisional sums in project management</t>
  </si>
  <si>
    <t xml:space="preserve">Write "What are provisional sums? Definition, examples and why they matter" for projectcontrolsinstitute.org (PCI AI - Project Controls Institute). Audience: quantity surveyors and commercial teams. Length 800-1,200 words, British English. Primary keyword "provisional sums". Work in naturally where they fit: provisional sums definition, provisional sums meaning, provisional sums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</si>
  <si>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AB-01558</t>
  </si>
  <si>
    <t xml:space="preserve">Provisional sums on construction projects: how it plays out on site</t>
  </si>
  <si>
    <t xml:space="preserve">provisional sums construction</t>
  </si>
  <si>
    <t xml:space="preserve">provisional sums on site, provisional sums in projects</t>
  </si>
  <si>
    <t xml:space="preserve">Write "Provisional sums on construction projects: how it plays out on site" for projectcontrolsinstitute.org (PCI AI - Project Controls Institute). Audience: quantity surveyors and commercial teams. Length 1,200-1,800 words, British English. Primary keyword "provisional sums construction". Work in naturally where they fit: provisional sums on site, provisional sums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</si>
  <si>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AB-01559</t>
  </si>
  <si>
    <t xml:space="preserve">Common mistakes with provisional sums (and how to avoid them)</t>
  </si>
  <si>
    <t xml:space="preserve">provisional sums mistakes</t>
  </si>
  <si>
    <t xml:space="preserve">provisional sums problems, provisional sums misuse, provisional sums pitfalls</t>
  </si>
  <si>
    <t xml:space="preserve">Write "Common mistakes with provisional sums (and how to avoid them)" for projectcontrolsinstitute.org (PCI AI - Project Controls Institute). Audience: quantity surveyors and commercial teams. Length 1,200-1,800 words, British English. Primary keyword "provisional sums mistakes". Work in naturally where they fit: provisional sums problems, provisional sums misuse, provisional sums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</si>
  <si>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AB-01560</t>
  </si>
  <si>
    <t xml:space="preserve">What are prime cost sums? Definition, examples and why they matter</t>
  </si>
  <si>
    <t xml:space="preserve">prime cost sums</t>
  </si>
  <si>
    <t xml:space="preserve">prime cost sums definition, prime cost sums meaning, prime cost sums in project management</t>
  </si>
  <si>
    <t xml:space="preserve">Write "What are prime cost sums? Definition, examples and why they matter" for projectcontrolsinstitute.org (PCI AI - Project Controls Institute). Audience: quantity surveyors and commercial teams. Length 800-1,200 words, British English. Primary keyword "prime cost sums". Work in naturally where they fit: prime cost sums definition, prime cost sums meaning, prime cost sums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</si>
  <si>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AB-01561</t>
  </si>
  <si>
    <t xml:space="preserve">Prime cost sums on construction projects: how it plays out on site</t>
  </si>
  <si>
    <t xml:space="preserve">prime cost sums construction</t>
  </si>
  <si>
    <t xml:space="preserve">prime cost sums on site, prime cost sums in projects</t>
  </si>
  <si>
    <t xml:space="preserve">Write "Prime cost sums on construction projects: how it plays out on site" for projectcontrolsinstitute.org (PCI AI - Project Controls Institute). Audience: quantity surveyors and commercial teams. Length 1,200-1,800 words, British English. Primary keyword "prime cost sums construction". Work in naturally where they fit: prime cost sums on site, prime cost sums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</si>
  <si>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AB-01562</t>
  </si>
  <si>
    <t xml:space="preserve">Common mistakes with prime cost sums (and how to avoid them)</t>
  </si>
  <si>
    <t xml:space="preserve">prime cost sums mistakes</t>
  </si>
  <si>
    <t xml:space="preserve">prime cost sums problems, prime cost sums misuse, prime cost sums pitfalls</t>
  </si>
  <si>
    <t xml:space="preserve">Write "Common mistakes with prime cost sums (and how to avoid them)" for projectcontrolsinstitute.org (PCI AI - Project Controls Institute). Audience: quantity surveyors and commercial teams. Length 1,200-1,800 words, British English. Primary keyword "prime cost sums mistakes". Work in naturally where they fit: prime cost sums problems, prime cost sums misuse, prime cost sums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</si>
  <si>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AB-01563</t>
  </si>
  <si>
    <t xml:space="preserve">What are remeasurement contracts? Definition, examples and why they matter</t>
  </si>
  <si>
    <t xml:space="preserve">remeasurement contracts</t>
  </si>
  <si>
    <t xml:space="preserve">remeasurement contracts definition, remeasurement contracts meaning, remeasurement contracts in project management</t>
  </si>
  <si>
    <t xml:space="preserve">Write "What are remeasurement contracts? Definition, examples and why they matter" for projectcontrolsinstitute.org (PCI AI - Project Controls Institute). Audience: quantity surveyors and commercial teams. Length 800-1,200 words, British English. Primary keyword "remeasurement contracts". Work in naturally where they fit: remeasurement contracts definition, remeasurement contracts meaning, remeasurement contracts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</si>
  <si>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AB-01564</t>
  </si>
  <si>
    <t xml:space="preserve">Remeasurement contracts on construction projects: how it plays out on site</t>
  </si>
  <si>
    <t xml:space="preserve">remeasurement contracts construction</t>
  </si>
  <si>
    <t xml:space="preserve">remeasurement contracts on site, remeasurement contracts in projects</t>
  </si>
  <si>
    <t xml:space="preserve">Write "Remeasurement contracts on construction projects: how it plays out on site" for projectcontrolsinstitute.org (PCI AI - Project Controls Institute). Audience: quantity surveyors and commercial teams. Length 1,200-1,800 words, British English. Primary keyword "remeasurement contracts construction". Work in naturally where they fit: remeasurement contracts on site, remeasurement contracts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</si>
  <si>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AB-01565</t>
  </si>
  <si>
    <t xml:space="preserve">Common mistakes with remeasurement contracts (and how to avoid them)</t>
  </si>
  <si>
    <t xml:space="preserve">remeasurement contracts mistakes</t>
  </si>
  <si>
    <t xml:space="preserve">remeasurement contracts problems, remeasurement contracts misuse, remeasurement contracts pitfalls</t>
  </si>
  <si>
    <t xml:space="preserve">Write "Common mistakes with remeasurement contracts (and how to avoid them)" for projectcontrolsinstitute.org (PCI AI - Project Controls Institute). Audience: quantity surveyors and commercial teams. Length 1,200-1,800 words, British English. Primary keyword "remeasurement contracts mistakes". Work in naturally where they fit: remeasurement contracts problems, remeasurement contracts misuse, remeasurement contracts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</si>
  <si>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AB-01566</t>
  </si>
  <si>
    <t xml:space="preserve">What is schedule of rates? Definition, examples and why it matters</t>
  </si>
  <si>
    <t xml:space="preserve">schedule of rates</t>
  </si>
  <si>
    <t xml:space="preserve">schedule of rates definition, schedule of rates meaning, schedule of rates in project management</t>
  </si>
  <si>
    <t xml:space="preserve">Write "What is schedule of rates? Definition, examples and why it matters" for projectcontrolsinstitute.org (PCI AI - Project Controls Institute). Audience: quantity surveyors and commercial teams. Length 800-1,200 words, British English. Primary keyword "schedule of rates". Work in naturally where they fit: schedule of rates definition, schedule of rates meaning, schedule of rates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</si>
  <si>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AB-01567</t>
  </si>
  <si>
    <t xml:space="preserve">Schedule of rates template: structure, example and how to use it</t>
  </si>
  <si>
    <t xml:space="preserve">schedule of rates template</t>
  </si>
  <si>
    <t xml:space="preserve">schedule of rates example, schedule of rates format, free schedule of rates</t>
  </si>
  <si>
    <t xml:space="preserve">Write "Schedule of rates template: structure, example and how to use it" for projectcontrolsinstitute.org (PCI AI - Project Controls Institute). Audience: quantity surveyors and commercial teams. Length 1,000-1,500 words, British English. Primary keyword "schedule of rates template". Work in naturally where they fit: schedule of rates example, schedule of rates format, free schedule of rates.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</si>
  <si>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AB-01568</t>
  </si>
  <si>
    <t xml:space="preserve">How to build a schedule of rates stakeholders actually use</t>
  </si>
  <si>
    <t xml:space="preserve">how to create schedule of rates</t>
  </si>
  <si>
    <t xml:space="preserve">schedule of rates best practices, schedule of rates example</t>
  </si>
  <si>
    <t xml:space="preserve">Write "How to build a schedule of rates stakeholders actually use" for projectcontrolsinstitute.org (PCI AI - Project Controls Institute). Audience: quantity surveyors and commercial teams. Length 1,200-1,800 words, British English. Primary keyword "how to create schedule of rates". Work in naturally where they fit: schedule of rates best practices, schedule of rates example.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</si>
  <si>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AB-01569</t>
  </si>
  <si>
    <t xml:space="preserve">Schedule of rates: an annotated real-world sample</t>
  </si>
  <si>
    <t xml:space="preserve">schedule of rates example</t>
  </si>
  <si>
    <t xml:space="preserve">schedule of rates sample, schedule of rates in practice</t>
  </si>
  <si>
    <t xml:space="preserve">Write "Schedule of rates: an annotated real-world sample" for projectcontrolsinstitute.org (PCI AI - Project Controls Institute). Audience: quantity surveyors and commercial teams. Length 1,200-1,800 words, British English. Primary keyword "schedule of rates example". Work in naturally where they fit: schedule of rates sample, schedule of rates in practice.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</si>
  <si>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AB-01570</t>
  </si>
  <si>
    <t xml:space="preserve">What are cost plans (RIBA stages)? Definition, examples and why they matter</t>
  </si>
  <si>
    <t xml:space="preserve">cost plans</t>
  </si>
  <si>
    <t xml:space="preserve">cost plans definition, cost plans meaning, cost plans in project management</t>
  </si>
  <si>
    <t xml:space="preserve">Write "What are cost plans (RIBA stages)? Definition, examples and why they matter" for projectcontrolsinstitute.org (PCI AI - Project Controls Institute). Audience: quantity surveyors and commercial teams. Length 800-1,200 words, British English. Primary keyword "cost plans". Work in naturally where they fit: cost plans definition, cost plans meaning, cost plans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</si>
  <si>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AB-01571</t>
  </si>
  <si>
    <t xml:space="preserve">Cost plans (RIBA stages) template: structure, example and how to use it</t>
  </si>
  <si>
    <t xml:space="preserve">cost plans template</t>
  </si>
  <si>
    <t xml:space="preserve">cost plans example, cost plans format, free cost plans</t>
  </si>
  <si>
    <t xml:space="preserve">Write "Cost plans (RIBA stages) template: structure, example and how to use it" for projectcontrolsinstitute.org (PCI AI - Project Controls Institute). Audience: quantity surveyors and commercial teams. Length 1,000-1,500 words, British English. Primary keyword "cost plans template". Work in naturally where they fit: cost plans example, cost plans format, free cost plans.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</si>
  <si>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AB-01572</t>
  </si>
  <si>
    <t xml:space="preserve">How to build cost plans (RIBA stages) stakeholders actually use</t>
  </si>
  <si>
    <t xml:space="preserve">how to create cost plans</t>
  </si>
  <si>
    <t xml:space="preserve">cost plans best practices, cost plans example</t>
  </si>
  <si>
    <t xml:space="preserve">Write "How to build cost plans (RIBA stages) stakeholders actually use" for projectcontrolsinstitute.org (PCI AI - Project Controls Institute). Audience: quantity surveyors and commercial teams. Length 1,200-1,800 words, British English. Primary keyword "how to create cost plans". Work in naturally where they fit: cost plans best practices, cost plans example.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</si>
  <si>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AB-01573</t>
  </si>
  <si>
    <t xml:space="preserve">Cost plans (RIBA stages): an annotated real-world sample</t>
  </si>
  <si>
    <t xml:space="preserve">cost plans example</t>
  </si>
  <si>
    <t xml:space="preserve">cost plans sample, cost plans in practice</t>
  </si>
  <si>
    <t xml:space="preserve">Write "Cost plans (RIBA stages): an annotated real-world sample" for projectcontrolsinstitute.org (PCI AI - Project Controls Institute). Audience: quantity surveyors and commercial teams. Length 1,200-1,800 words, British English. Primary keyword "cost plans example". Work in naturally where they fit: cost plans sample, cost plans in practice.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</si>
  <si>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AB-01574</t>
  </si>
  <si>
    <t xml:space="preserve">What is elemental cost analysis? Definition, examples and why it matters</t>
  </si>
  <si>
    <t xml:space="preserve">elemental cost analysis</t>
  </si>
  <si>
    <t xml:space="preserve">elemental cost analysis definition, elemental cost analysis meaning, elemental cost analysis in project management</t>
  </si>
  <si>
    <t xml:space="preserve">Write "What is elemental cost analysis? Definition, examples and why it matters" for projectcontrolsinstitute.org (PCI AI - Project Controls Institute). Audience: quantity surveyors and commercial teams. Length 800-1,200 words, British English. Primary keyword "elemental cost analysis". Work in naturally where they fit: elemental cost analysis definition, elemental cost analysis meaning, elemental cost analysis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</si>
  <si>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AB-01575</t>
  </si>
  <si>
    <t xml:space="preserve">How to run an elemental cost analysis: a step-by-step guide</t>
  </si>
  <si>
    <t xml:space="preserve">how to elemental cost analysis</t>
  </si>
  <si>
    <t xml:space="preserve">elemental cost analysis steps, elemental cost analysis process, elemental cost analysis best practices</t>
  </si>
  <si>
    <t xml:space="preserve">Write "How to run an elemental cost analysis: a step-by-step guide" for projectcontrolsinstitute.org (PCI AI - Project Controls Institute). Audience: quantity surveyors and commercial teams. Length 1,200-1,800 words, British English. Primary keyword "how to elemental cost analysis". Work in naturally where they fit: elemental cost analysis steps, elemental cost analysis process, elemental cost analysis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</si>
  <si>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AB-01576</t>
  </si>
  <si>
    <t xml:space="preserve">Elemental cost analysis checklist: what good looks like</t>
  </si>
  <si>
    <t xml:space="preserve">elemental cost analysis checklist</t>
  </si>
  <si>
    <t xml:space="preserve">elemental cost analysis template, elemental cost analysis review</t>
  </si>
  <si>
    <t xml:space="preserve">Write "Elemental cost analysis checklist: what good looks like" for projectcontrolsinstitute.org (PCI AI - Project Controls Institute). Audience: quantity surveyors and commercial teams. Length 1,000-1,500 words, British English. Primary keyword "elemental cost analysis checklist". Work in naturally where they fit: elemental cost analysis template, elemental cost analysis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</si>
  <si>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AB-01577</t>
  </si>
  <si>
    <t xml:space="preserve">Elemental cost analysis KPIs: measuring whether it is working</t>
  </si>
  <si>
    <t xml:space="preserve">elemental cost analysis kpis</t>
  </si>
  <si>
    <t xml:space="preserve">elemental cost analysis metrics, measure elemental cost analysis</t>
  </si>
  <si>
    <t xml:space="preserve">Write "Elemental cost analysis KPIs: measuring whether it is working" for projectcontrolsinstitute.org (PCI AI - Project Controls Institute). Audience: quantity surveyors and commercial teams. Length 1,200-1,800 words, British English. Primary keyword "elemental cost analysis kpis". Work in naturally where they fit: elemental cost analysis metrics, measure elemental cost analysis.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</si>
  <si>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AB-01578</t>
  </si>
  <si>
    <t xml:space="preserve">What is benchmarking rates per m2? Definition, examples and why it matters</t>
  </si>
  <si>
    <t xml:space="preserve">benchmarking rates per m2</t>
  </si>
  <si>
    <t xml:space="preserve">benchmarking rates per m2 definition, benchmarking rates per m2 meaning, benchmarking rates per m2 in project management</t>
  </si>
  <si>
    <t xml:space="preserve">Write "What is benchmarking rates per m2? Definition, examples and why it matters" for projectcontrolsinstitute.org (PCI AI - Project Controls Institute). Audience: quantity surveyors and commercial teams. Length 800-1,200 words, British English. Primary keyword "benchmarking rates per m2". Work in naturally where they fit: benchmarking rates per m2 definition, benchmarking rates per m2 meaning, benchmarking rates per m2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</si>
  <si>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AB-01579</t>
  </si>
  <si>
    <t xml:space="preserve">Benchmarking rates per m2 on construction projects: how it plays out on site</t>
  </si>
  <si>
    <t xml:space="preserve">benchmarking rates per m2 construction</t>
  </si>
  <si>
    <t xml:space="preserve">benchmarking rates per m2 on site, benchmarking rates per m2 in projects</t>
  </si>
  <si>
    <t xml:space="preserve">Write "Benchmarking rates per m2 on construction projects: how it plays out on site" for projectcontrolsinstitute.org (PCI AI - Project Controls Institute). Audience: quantity surveyors and commercial teams. Length 1,200-1,800 words, British English. Primary keyword "benchmarking rates per m2 construction". Work in naturally where they fit: benchmarking rates per m2 on site, benchmarking rates per m2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</si>
  <si>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AB-01580</t>
  </si>
  <si>
    <t xml:space="preserve">Common mistakes with benchmarking rates per m2 (and how to avoid them)</t>
  </si>
  <si>
    <t xml:space="preserve">benchmarking rates per m2 mistakes</t>
  </si>
  <si>
    <t xml:space="preserve">benchmarking rates per m2 problems, benchmarking rates per m2 misuse, benchmarking rates per m2 pitfalls</t>
  </si>
  <si>
    <t xml:space="preserve">Write "Common mistakes with benchmarking rates per m2 (and how to avoid them)" for projectcontrolsinstitute.org (PCI AI - Project Controls Institute). Audience: quantity surveyors and commercial teams. Length 1,200-1,800 words, British English. Primary keyword "benchmarking rates per m2 mistakes". Work in naturally where they fit: benchmarking rates per m2 problems, benchmarking rates per m2 misuse, benchmarking rates per m2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</si>
  <si>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AB-01581</t>
  </si>
  <si>
    <t xml:space="preserve">What are subcontractor procurement packages? Definition, examples and why they matter</t>
  </si>
  <si>
    <t xml:space="preserve">subcontractor procurement packages</t>
  </si>
  <si>
    <t xml:space="preserve">subcontractor procurement packages definition, subcontractor procurement packages meaning, subcontractor procurement packages in project management</t>
  </si>
  <si>
    <t xml:space="preserve">Write "What are subcontractor procurement packages? Definition, examples and why they matter" for projectcontrolsinstitute.org (PCI AI - Project Controls Institute). Audience: quantity surveyors and commercial teams. Length 800-1,200 words, British English. Primary keyword "subcontractor procurement packages". Work in naturally where they fit: subcontractor procurement packages definition, subcontractor procurement packages meaning, subcontractor procurement packages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</si>
  <si>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AB-01582</t>
  </si>
  <si>
    <t xml:space="preserve">How to run subcontractor procurement packages: a step-by-step guide</t>
  </si>
  <si>
    <t xml:space="preserve">how to subcontractor procurement packages</t>
  </si>
  <si>
    <t xml:space="preserve">subcontractor procurement packages steps, subcontractor procurement packages process, subcontractor procurement packages best practices</t>
  </si>
  <si>
    <t xml:space="preserve">Write "How to run subcontractor procurement packages: a step-by-step guide" for projectcontrolsinstitute.org (PCI AI - Project Controls Institute). Audience: quantity surveyors and commercial teams. Length 1,200-1,800 words, British English. Primary keyword "how to subcontractor procurement packages". Work in naturally where they fit: subcontractor procurement packages steps, subcontractor procurement packages process, subcontractor procurement packages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</si>
  <si>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AB-01583</t>
  </si>
  <si>
    <t xml:space="preserve">Subcontractor procurement packages checklist: what good looks like</t>
  </si>
  <si>
    <t xml:space="preserve">subcontractor procurement packages checklist</t>
  </si>
  <si>
    <t xml:space="preserve">subcontractor procurement packages template, subcontractor procurement packages review</t>
  </si>
  <si>
    <t xml:space="preserve">Write "Subcontractor procurement packages checklist: what good looks like" for projectcontrolsinstitute.org (PCI AI - Project Controls Institute). Audience: quantity surveyors and commercial teams. Length 1,000-1,500 words, British English. Primary keyword "subcontractor procurement packages checklist". Work in naturally where they fit: subcontractor procurement packages template, subcontractor procurement packages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</si>
  <si>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AB-01584</t>
  </si>
  <si>
    <t xml:space="preserve">Subcontractor procurement packages KPIs: measuring whether it is working</t>
  </si>
  <si>
    <t xml:space="preserve">subcontractor procurement packages kpis</t>
  </si>
  <si>
    <t xml:space="preserve">subcontractor procurement packages metrics, measure subcontractor procurement packages</t>
  </si>
  <si>
    <t xml:space="preserve">Write "Subcontractor procurement packages KPIs: measuring whether it is working" for projectcontrolsinstitute.org (PCI AI - Project Controls Institute). Audience: quantity surveyors and commercial teams. Length 1,200-1,800 words, British English. Primary keyword "subcontractor procurement packages kpis". Work in naturally where they fit: subcontractor procurement packages metrics, measure subcontractor procurement packages.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</si>
  <si>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AB-01585</t>
  </si>
  <si>
    <t xml:space="preserve">What are payment notices and pay-less notices? Definition, examples and why they matter</t>
  </si>
  <si>
    <t xml:space="preserve">payment notices and pay-less</t>
  </si>
  <si>
    <t xml:space="preserve">payment notices and pay-less definition, payment notices and pay-less meaning, payment notices and pay-less in project management</t>
  </si>
  <si>
    <t xml:space="preserve">Write "What are payment notices and pay-less notices? Definition, examples and why they matter" for projectcontrolsinstitute.org (PCI AI - Project Controls Institute). Audience: quantity surveyors and commercial teams. Length 800-1,200 words, British English. Primary keyword "payment notices and pay-less". Work in naturally where they fit: payment notices and pay-less definition, payment notices and pay-less meaning, payment notices and pay-less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</si>
  <si>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AB-01586</t>
  </si>
  <si>
    <t xml:space="preserve">Payment notices and pay-less notices on construction projects: how it plays out on site</t>
  </si>
  <si>
    <t xml:space="preserve">payment notices and pay-less construction</t>
  </si>
  <si>
    <t xml:space="preserve">payment notices and pay-less on site, payment notices and pay-less in projects</t>
  </si>
  <si>
    <t xml:space="preserve">Write "Payment notices and pay-less notices on construction projects: how it plays out on site" for projectcontrolsinstitute.org (PCI AI - Project Controls Institute). Audience: quantity surveyors and commercial teams. Length 1,200-1,800 words, British English. Primary keyword "payment notices and pay-less construction". Work in naturally where they fit: payment notices and pay-less on site, payment notices and pay-less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</si>
  <si>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AB-01587</t>
  </si>
  <si>
    <t xml:space="preserve">Common mistakes with payment notices and pay-less notices (and how to avoid them)</t>
  </si>
  <si>
    <t xml:space="preserve">payment notices and pay-less mistakes</t>
  </si>
  <si>
    <t xml:space="preserve">payment notices and pay-less problems, payment notices and pay-less misuse, payment notices and pay-less pitfalls</t>
  </si>
  <si>
    <t xml:space="preserve">Write "Common mistakes with payment notices and pay-less notices (and how to avoid them)" for projectcontrolsinstitute.org (PCI AI - Project Controls Institute). Audience: quantity surveyors and commercial teams. Length 1,200-1,800 words, British English. Primary keyword "payment notices and pay-less mistakes". Work in naturally where they fit: payment notices and pay-less problems, payment notices and pay-less misuse, payment notices and pay-less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</si>
  <si>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AB-01588</t>
  </si>
  <si>
    <t xml:space="preserve">What is retention release? Definition, examples and why it matters</t>
  </si>
  <si>
    <t xml:space="preserve">retention release</t>
  </si>
  <si>
    <t xml:space="preserve">retention release definition, retention release meaning, retention release in project management</t>
  </si>
  <si>
    <t xml:space="preserve">Write "What is retention release? Definition, examples and why it matters" for projectcontrolsinstitute.org (PCI AI - Project Controls Institute). Audience: quantity surveyors and commercial teams. Length 800-1,200 words, British English. Primary keyword "retention release". Work in naturally where they fit: retention release definition, retention release meaning, retention release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</si>
  <si>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AB-01589</t>
  </si>
  <si>
    <t xml:space="preserve">Retention release on construction projects: how it plays out on site</t>
  </si>
  <si>
    <t xml:space="preserve">retention release construction</t>
  </si>
  <si>
    <t xml:space="preserve">retention release on site, retention release in projects</t>
  </si>
  <si>
    <t xml:space="preserve">Write "Retention release on construction projects: how it plays out on site" for projectcontrolsinstitute.org (PCI AI - Project Controls Institute). Audience: quantity surveyors and commercial teams. Length 1,200-1,800 words, British English. Primary keyword "retention release construction". Work in naturally where they fit: retention release on site, retention release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</si>
  <si>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AB-01590</t>
  </si>
  <si>
    <t xml:space="preserve">Common mistakes with retention release (and how to avoid them)</t>
  </si>
  <si>
    <t xml:space="preserve">retention release mistakes</t>
  </si>
  <si>
    <t xml:space="preserve">retention release problems, retention release misuse, retention release pitfalls</t>
  </si>
  <si>
    <t xml:space="preserve">Write "Common mistakes with retention release (and how to avoid them)" for projectcontrolsinstitute.org (PCI AI - Project Controls Institute). Audience: quantity surveyors and commercial teams. Length 1,200-1,800 words, British English. Primary keyword "retention release mistakes". Work in naturally where they fit: retention release problems, retention release misuse, retention release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</si>
  <si>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AB-01591</t>
  </si>
  <si>
    <t xml:space="preserve">What is loss and expense claims? Definition, examples and why it matters</t>
  </si>
  <si>
    <t xml:space="preserve">loss and expense claims</t>
  </si>
  <si>
    <t xml:space="preserve">loss and expense claims definition, loss and expense claims meaning, loss and expense claims in project management</t>
  </si>
  <si>
    <t xml:space="preserve">Write "What is loss and expense claims? Definition, examples and why it matters" for projectcontrolsinstitute.org (PCI AI - Project Controls Institute). Audience: quantity surveyors and commercial teams. Length 800-1,200 words, British English. Primary keyword "loss and expense claims". Work in naturally where they fit: loss and expense claims definition, loss and expense claims meaning, loss and expense claims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</si>
  <si>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AB-01592</t>
  </si>
  <si>
    <t xml:space="preserve">Loss and expense claims on construction projects: how it plays out on site</t>
  </si>
  <si>
    <t xml:space="preserve">loss and expense claims construction</t>
  </si>
  <si>
    <t xml:space="preserve">loss and expense claims on site, loss and expense claims in projects</t>
  </si>
  <si>
    <t xml:space="preserve">Write "Loss and expense claims on construction projects: how it plays out on site" for projectcontrolsinstitute.org (PCI AI - Project Controls Institute). Audience: quantity surveyors and commercial teams. Length 1,200-1,800 words, British English. Primary keyword "loss and expense claims construction". Work in naturally where they fit: loss and expense claims on site, loss and expense claims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</si>
  <si>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AB-01593</t>
  </si>
  <si>
    <t xml:space="preserve">Common mistakes with loss and expense claims (and how to avoid them)</t>
  </si>
  <si>
    <t xml:space="preserve">loss and expense claims mistakes</t>
  </si>
  <si>
    <t xml:space="preserve">loss and expense claims problems, loss and expense claims misuse, loss and expense claims pitfalls</t>
  </si>
  <si>
    <t xml:space="preserve">Write "Common mistakes with loss and expense claims (and how to avoid them)" for projectcontrolsinstitute.org (PCI AI - Project Controls Institute). Audience: quantity surveyors and commercial teams. Length 1,200-1,800 words, British English. Primary keyword "loss and expense claims mistakes". Work in naturally where they fit: loss and expense claims problems, loss and expense claims misuse, loss and expense claims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</si>
  <si>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AB-01594</t>
  </si>
  <si>
    <t xml:space="preserve">What are performance bonds? Definition, examples and why they matter</t>
  </si>
  <si>
    <t xml:space="preserve">Project Finance</t>
  </si>
  <si>
    <t xml:space="preserve">project finance and commercial teams</t>
  </si>
  <si>
    <t xml:space="preserve">performance bonds</t>
  </si>
  <si>
    <t xml:space="preserve">performance bonds definition, performance bonds meaning, performance bonds in project management</t>
  </si>
  <si>
    <t xml:space="preserve">Write "What are performance bonds? Definition, examples and why they matter" for projectcontrolsinstitute.org (PCI AI - Project Controls Institute). Audience: project finance and commercial teams. Length 800-1,200 words, British English. Primary keyword "performance bonds". Work in naturally where they fit: performance bonds definition, performance bonds meaning, performance bonds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</si>
  <si>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AB-01595</t>
  </si>
  <si>
    <t xml:space="preserve">Performance bonds on construction projects: how it plays out on site</t>
  </si>
  <si>
    <t xml:space="preserve">performance bonds construction</t>
  </si>
  <si>
    <t xml:space="preserve">performance bonds on site, performance bonds in projects</t>
  </si>
  <si>
    <t xml:space="preserve">Write "Performance bonds on construction projects: how it plays out on site" for projectcontrolsinstitute.org (PCI AI - Project Controls Institute). Audience: project finance and commercial teams. Length 1,200-1,800 words, British English. Primary keyword "performance bonds construction". Work in naturally where they fit: performance bonds on site, performance bonds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</si>
  <si>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AB-01596</t>
  </si>
  <si>
    <t xml:space="preserve">Common mistakes with performance bonds (and how to avoid them)</t>
  </si>
  <si>
    <t xml:space="preserve">performance bonds mistakes</t>
  </si>
  <si>
    <t xml:space="preserve">performance bonds problems, performance bonds misuse, performance bonds pitfalls</t>
  </si>
  <si>
    <t xml:space="preserve">Write "Common mistakes with performance bonds (and how to avoid them)" for projectcontrolsinstitute.org (PCI AI - Project Controls Institute). Audience: project finance and commercial teams. Length 1,200-1,800 words, British English. Primary keyword "performance bonds mistakes". Work in naturally where they fit: performance bonds problems, performance bonds misuse, performance bonds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</si>
  <si>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AB-01597</t>
  </si>
  <si>
    <t xml:space="preserve">What are advance payment bonds? Definition, examples and why they matter</t>
  </si>
  <si>
    <t xml:space="preserve">advance payment bonds</t>
  </si>
  <si>
    <t xml:space="preserve">advance payment bonds definition, advance payment bonds meaning, advance payment bonds in project management</t>
  </si>
  <si>
    <t xml:space="preserve">Write "What are advance payment bonds? Definition, examples and why they matter" for projectcontrolsinstitute.org (PCI AI - Project Controls Institute). Audience: project finance and commercial teams. Length 800-1,200 words, British English. Primary keyword "advance payment bonds". Work in naturally where they fit: advance payment bonds definition, advance payment bonds meaning, advance payment bonds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</si>
  <si>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AB-01598</t>
  </si>
  <si>
    <t xml:space="preserve">Advance payment bonds on construction projects: how it plays out on site</t>
  </si>
  <si>
    <t xml:space="preserve">advance payment bonds construction</t>
  </si>
  <si>
    <t xml:space="preserve">advance payment bonds on site, advance payment bonds in projects</t>
  </si>
  <si>
    <t xml:space="preserve">Write "Advance payment bonds on construction projects: how it plays out on site" for projectcontrolsinstitute.org (PCI AI - Project Controls Institute). Audience: project finance and commercial teams. Length 1,200-1,800 words, British English. Primary keyword "advance payment bonds construction". Work in naturally where they fit: advance payment bonds on site, advance payment bonds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</si>
  <si>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AB-01599</t>
  </si>
  <si>
    <t xml:space="preserve">Common mistakes with advance payment bonds (and how to avoid them)</t>
  </si>
  <si>
    <t xml:space="preserve">advance payment bonds mistakes</t>
  </si>
  <si>
    <t xml:space="preserve">advance payment bonds problems, advance payment bonds misuse, advance payment bonds pitfalls</t>
  </si>
  <si>
    <t xml:space="preserve">Write "Common mistakes with advance payment bonds (and how to avoid them)" for projectcontrolsinstitute.org (PCI AI - Project Controls Institute). Audience: project finance and commercial teams. Length 1,200-1,800 words, British English. Primary keyword "advance payment bonds mistakes". Work in naturally where they fit: advance payment bonds problems, advance payment bonds misuse, advance payment bonds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</si>
  <si>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AB-01600</t>
  </si>
  <si>
    <t xml:space="preserve">What are retention bonds? Definition, examples and why they matter</t>
  </si>
  <si>
    <t xml:space="preserve">retention bonds</t>
  </si>
  <si>
    <t xml:space="preserve">retention bonds definition, retention bonds meaning, retention bonds in project management</t>
  </si>
  <si>
    <t xml:space="preserve">Write "What are retention bonds? Definition, examples and why they matter" for projectcontrolsinstitute.org (PCI AI - Project Controls Institute). Audience: project finance and commercial teams. Length 800-1,200 words, British English. Primary keyword "retention bonds". Work in naturally where they fit: retention bonds definition, retention bonds meaning, retention bonds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</si>
  <si>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AB-01601</t>
  </si>
  <si>
    <t xml:space="preserve">Retention bonds on construction projects: how it plays out on site</t>
  </si>
  <si>
    <t xml:space="preserve">retention bonds construction</t>
  </si>
  <si>
    <t xml:space="preserve">retention bonds on site, retention bonds in projects</t>
  </si>
  <si>
    <t xml:space="preserve">Write "Retention bonds on construction projects: how it plays out on site" for projectcontrolsinstitute.org (PCI AI - Project Controls Institute). Audience: project finance and commercial teams. Length 1,200-1,800 words, British English. Primary keyword "retention bonds construction". Work in naturally where they fit: retention bonds on site, retention bonds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</si>
  <si>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AB-01602</t>
  </si>
  <si>
    <t xml:space="preserve">Common mistakes with retention bonds (and how to avoid them)</t>
  </si>
  <si>
    <t xml:space="preserve">retention bonds mistakes</t>
  </si>
  <si>
    <t xml:space="preserve">retention bonds problems, retention bonds misuse, retention bonds pitfalls</t>
  </si>
  <si>
    <t xml:space="preserve">Write "Common mistakes with retention bonds (and how to avoid them)" for projectcontrolsinstitute.org (PCI AI - Project Controls Institute). Audience: project finance and commercial teams. Length 1,200-1,800 words, British English. Primary keyword "retention bonds mistakes". Work in naturally where they fit: retention bonds problems, retention bonds misuse, retention bonds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</si>
  <si>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AB-01603</t>
  </si>
  <si>
    <t xml:space="preserve">What are parent company guarantees? Definition, examples and why they matter</t>
  </si>
  <si>
    <t xml:space="preserve">parent company guarantees</t>
  </si>
  <si>
    <t xml:space="preserve">parent company guarantees definition, parent company guarantees meaning, parent company guarantees in project management</t>
  </si>
  <si>
    <t xml:space="preserve">Write "What are parent company guarantees? Definition, examples and why they matter" for projectcontrolsinstitute.org (PCI AI - Project Controls Institute). Audience: project finance and commercial teams. Length 800-1,200 words, British English. Primary keyword "parent company guarantees". Work in naturally where they fit: parent company guarantees definition, parent company guarantees meaning, parent company guarantees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</si>
  <si>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AB-01604</t>
  </si>
  <si>
    <t xml:space="preserve">Parent company guarantees on construction projects: how it plays out on site</t>
  </si>
  <si>
    <t xml:space="preserve">parent company guarantees construction</t>
  </si>
  <si>
    <t xml:space="preserve">parent company guarantees on site, parent company guarantees in projects</t>
  </si>
  <si>
    <t xml:space="preserve">Write "Parent company guarantees on construction projects: how it plays out on site" for projectcontrolsinstitute.org (PCI AI - Project Controls Institute). Audience: project finance and commercial teams. Length 1,200-1,800 words, British English. Primary keyword "parent company guarantees construction". Work in naturally where they fit: parent company guarantees on site, parent company guarantees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</si>
  <si>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AB-01605</t>
  </si>
  <si>
    <t xml:space="preserve">Common mistakes with parent company guarantees (and how to avoid them)</t>
  </si>
  <si>
    <t xml:space="preserve">parent company guarantees mistakes</t>
  </si>
  <si>
    <t xml:space="preserve">parent company guarantees problems, parent company guarantees misuse, parent company guarantees pitfalls</t>
  </si>
  <si>
    <t xml:space="preserve">Write "Common mistakes with parent company guarantees (and how to avoid them)" for projectcontrolsinstitute.org (PCI AI - Project Controls Institute). Audience: project finance and commercial teams. Length 1,200-1,800 words, British English. Primary keyword "parent company guarantees mistakes". Work in naturally where they fit: parent company guarantees problems, parent company guarantees misuse, parent company guarantees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</si>
  <si>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AB-01606</t>
  </si>
  <si>
    <t xml:space="preserve">What are letters of credit on projects? Definition, examples and why they matter</t>
  </si>
  <si>
    <t xml:space="preserve">letters of credit on projects</t>
  </si>
  <si>
    <t xml:space="preserve">letters of credit on projects definition, letters of credit on projects meaning, letters of credit on projects in project management</t>
  </si>
  <si>
    <t xml:space="preserve">Write "What are letters of credit on projects? Definition, examples and why they matter" for projectcontrolsinstitute.org (PCI AI - Project Controls Institute). Audience: project finance and commercial teams. Length 800-1,200 words, British English. Primary keyword "letters of credit on projects". Work in naturally where they fit: letters of credit on projects definition, letters of credit on projects meaning, letters of credit on projects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</si>
  <si>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AB-01607</t>
  </si>
  <si>
    <t xml:space="preserve">Letters of credit on construction projects: how it plays out on site</t>
  </si>
  <si>
    <t xml:space="preserve">letters of credit on projects construction</t>
  </si>
  <si>
    <t xml:space="preserve">letters of credit on projects on site, letters of credit on projects in projects</t>
  </si>
  <si>
    <t xml:space="preserve">Write "Letters of credit on construction projects: how it plays out on site" for projectcontrolsinstitute.org (PCI AI - Project Controls Institute). Audience: project finance and commercial teams. Length 1,200-1,800 words, British English. Primary keyword "letters of credit on projects construction". Work in naturally where they fit: letters of credit on projects on site, letters of credit on projects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</si>
  <si>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AB-01608</t>
  </si>
  <si>
    <t xml:space="preserve">Common mistakes with letters of credit on projects (and how to avoid them)</t>
  </si>
  <si>
    <t xml:space="preserve">letters of credit on projects mistakes</t>
  </si>
  <si>
    <t xml:space="preserve">letters of credit on projects problems, letters of credit on projects misuse, letters of credit on projects pitfalls</t>
  </si>
  <si>
    <t xml:space="preserve">Write "Common mistakes with letters of credit on projects (and how to avoid them)" for projectcontrolsinstitute.org (PCI AI - Project Controls Institute). Audience: project finance and commercial teams. Length 1,200-1,800 words, British English. Primary keyword "letters of credit on projects mistakes". Work in naturally where they fit: letters of credit on projects problems, letters of credit on projects misuse, letters of credit on projects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</si>
  <si>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AB-01609</t>
  </si>
  <si>
    <t xml:space="preserve">What is surety and bonding capacity? Definition, examples and why it matters</t>
  </si>
  <si>
    <t xml:space="preserve">surety and bonding capacity</t>
  </si>
  <si>
    <t xml:space="preserve">surety and bonding capacity definition, surety and bonding capacity meaning, surety and bonding capacity in project management</t>
  </si>
  <si>
    <t xml:space="preserve">Write "What is surety and bonding capacity? Definition, examples and why it matters" for projectcontrolsinstitute.org (PCI AI - Project Controls Institute). Audience: project finance and commercial teams. Length 800-1,200 words, British English. Primary keyword "surety and bonding capacity". Work in naturally where they fit: surety and bonding capacity definition, surety and bonding capacity meaning, surety and bonding capacity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</si>
  <si>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AB-01610</t>
  </si>
  <si>
    <t xml:space="preserve">Surety and bonding capacity on construction projects: how it plays out on site</t>
  </si>
  <si>
    <t xml:space="preserve">surety and bonding capacity construction</t>
  </si>
  <si>
    <t xml:space="preserve">surety and bonding capacity on site, surety and bonding capacity in projects</t>
  </si>
  <si>
    <t xml:space="preserve">Write "Surety and bonding capacity on construction projects: how it plays out on site" for projectcontrolsinstitute.org (PCI AI - Project Controls Institute). Audience: project finance and commercial teams. Length 1,200-1,800 words, British English. Primary keyword "surety and bonding capacity construction". Work in naturally where they fit: surety and bonding capacity on site, surety and bonding capacity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</si>
  <si>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AB-01611</t>
  </si>
  <si>
    <t xml:space="preserve">Common mistakes with surety and bonding capacity (and how to avoid them)</t>
  </si>
  <si>
    <t xml:space="preserve">surety and bonding capacity mistakes</t>
  </si>
  <si>
    <t xml:space="preserve">surety and bonding capacity problems, surety and bonding capacity misuse, surety and bonding capacity pitfalls</t>
  </si>
  <si>
    <t xml:space="preserve">Write "Common mistakes with surety and bonding capacity (and how to avoid them)" for projectcontrolsinstitute.org (PCI AI - Project Controls Institute). Audience: project finance and commercial teams. Length 1,200-1,800 words, British English. Primary keyword "surety and bonding capacity mistakes". Work in naturally where they fit: surety and bonding capacity problems, surety and bonding capacity misuse, surety and bonding capacity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</si>
  <si>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AB-01612</t>
  </si>
  <si>
    <t xml:space="preserve">What is construction all risks (CAR) insurance? Definition, examples and why it matters</t>
  </si>
  <si>
    <t xml:space="preserve">construction all risks insurance</t>
  </si>
  <si>
    <t xml:space="preserve">construction all risks insurance definition, construction all risks insurance meaning, construction all risks insurance in project management</t>
  </si>
  <si>
    <t xml:space="preserve">Write "What is construction all risks (CAR) insurance? Definition, examples and why it matters" for projectcontrolsinstitute.org (PCI AI - Project Controls Institute). Audience: project finance and commercial teams. Length 800-1,200 words, British English. Primary keyword "construction all risks insurance". Work in naturally where they fit: construction all risks insurance definition, construction all risks insurance meaning, construction all risks insurance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</si>
  <si>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AB-01613</t>
  </si>
  <si>
    <t xml:space="preserve">Construction all risks (CAR) insurance on construction projects: how it plays out on site</t>
  </si>
  <si>
    <t xml:space="preserve">construction all risks insurance construction</t>
  </si>
  <si>
    <t xml:space="preserve">construction all risks insurance on site, construction all risks insurance in projects</t>
  </si>
  <si>
    <t xml:space="preserve">Write "Construction all risks (CAR) insurance on construction projects: how it plays out on site" for projectcontrolsinstitute.org (PCI AI - Project Controls Institute). Audience: project finance and commercial teams. Length 1,200-1,800 words, British English. Primary keyword "construction all risks insurance construction". Work in naturally where they fit: construction all risks insurance on site, construction all risks insurance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</si>
  <si>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AB-01614</t>
  </si>
  <si>
    <t xml:space="preserve">Common mistakes with construction all risks (CAR) insurance (and how to avoid them)</t>
  </si>
  <si>
    <t xml:space="preserve">construction all risks insurance mistakes</t>
  </si>
  <si>
    <t xml:space="preserve">construction all risks insurance problems, construction all risks insurance misuse, construction all risks insurance pitfalls</t>
  </si>
  <si>
    <t xml:space="preserve">Write "Common mistakes with construction all risks (CAR) insurance (and how to avoid them)" for projectcontrolsinstitute.org (PCI AI - Project Controls Institute). Audience: project finance and commercial teams. Length 1,200-1,800 words, British English. Primary keyword "construction all risks insurance mistakes". Work in naturally where they fit: construction all risks insurance problems, construction all risks insurance misuse, construction all risks insurance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</si>
  <si>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AB-01615</t>
  </si>
  <si>
    <t xml:space="preserve">What is delay in start-up (DSU) insurance? Definition, examples and why it matters</t>
  </si>
  <si>
    <t xml:space="preserve">delay in start-up insurance</t>
  </si>
  <si>
    <t xml:space="preserve">delay in start-up insurance definition, delay in start-up insurance meaning, delay in start-up insurance in project management</t>
  </si>
  <si>
    <t xml:space="preserve">Write "What is delay in start-up (DSU) insurance? Definition, examples and why it matters" for projectcontrolsinstitute.org (PCI AI - Project Controls Institute). Audience: project finance and commercial teams. Length 800-1,200 words, British English. Primary keyword "delay in start-up insurance". Work in naturally where they fit: delay in start-up insurance definition, delay in start-up insurance meaning, delay in start-up insurance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</si>
  <si>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AB-01616</t>
  </si>
  <si>
    <t xml:space="preserve">Delay in start-up (DSU) insurance on construction projects: how it plays out on site</t>
  </si>
  <si>
    <t xml:space="preserve">delay in start-up insurance construction</t>
  </si>
  <si>
    <t xml:space="preserve">delay in start-up insurance on site, delay in start-up insurance in projects</t>
  </si>
  <si>
    <t xml:space="preserve">Write "Delay in start-up (DSU) insurance on construction projects: how it plays out on site" for projectcontrolsinstitute.org (PCI AI - Project Controls Institute). Audience: project finance and commercial teams. Length 1,200-1,800 words, British English. Primary keyword "delay in start-up insurance construction". Work in naturally where they fit: delay in start-up insurance on site, delay in start-up insurance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</si>
  <si>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AB-01617</t>
  </si>
  <si>
    <t xml:space="preserve">Common mistakes with delay in start-up (DSU) insurance (and how to avoid them)</t>
  </si>
  <si>
    <t xml:space="preserve">delay in start-up insurance mistakes</t>
  </si>
  <si>
    <t xml:space="preserve">delay in start-up insurance problems, delay in start-up insurance misuse, delay in start-up insurance pitfalls</t>
  </si>
  <si>
    <t xml:space="preserve">Write "Common mistakes with delay in start-up (DSU) insurance (and how to avoid them)" for projectcontrolsinstitute.org (PCI AI - Project Controls Institute). Audience: project finance and commercial teams. Length 1,200-1,800 words, British English. Primary keyword "delay in start-up insurance mistakes". Work in naturally where they fit: delay in start-up insurance problems, delay in start-up insurance misuse, delay in start-up insurance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</si>
  <si>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AB-01618</t>
  </si>
  <si>
    <t xml:space="preserve">What are escrow accounts on projects? Definition, examples and why they matter</t>
  </si>
  <si>
    <t xml:space="preserve">escrow accounts on projects</t>
  </si>
  <si>
    <t xml:space="preserve">escrow accounts on projects definition, escrow accounts on projects meaning, escrow accounts on projects in project management</t>
  </si>
  <si>
    <t xml:space="preserve">Write "What are escrow accounts on projects? Definition, examples and why they matter" for projectcontrolsinstitute.org (PCI AI - Project Controls Institute). Audience: project finance and commercial teams. Length 800-1,200 words, British English. Primary keyword "escrow accounts on projects". Work in naturally where they fit: escrow accounts on projects definition, escrow accounts on projects meaning, escrow accounts on projects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</si>
  <si>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AB-01619</t>
  </si>
  <si>
    <t xml:space="preserve">Escrow accounts on construction projects: how it plays out on site</t>
  </si>
  <si>
    <t xml:space="preserve">escrow accounts on projects construction</t>
  </si>
  <si>
    <t xml:space="preserve">escrow accounts on projects on site, escrow accounts on projects in projects</t>
  </si>
  <si>
    <t xml:space="preserve">Write "Escrow accounts on construction projects: how it plays out on site" for projectcontrolsinstitute.org (PCI AI - Project Controls Institute). Audience: project finance and commercial teams. Length 1,200-1,800 words, British English. Primary keyword "escrow accounts on projects construction". Work in naturally where they fit: escrow accounts on projects on site, escrow accounts on projects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</si>
  <si>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AB-01620</t>
  </si>
  <si>
    <t xml:space="preserve">Common mistakes with escrow accounts on projects (and how to avoid them)</t>
  </si>
  <si>
    <t xml:space="preserve">escrow accounts on projects mistakes</t>
  </si>
  <si>
    <t xml:space="preserve">escrow accounts on projects problems, escrow accounts on projects misuse, escrow accounts on projects pitfalls</t>
  </si>
  <si>
    <t xml:space="preserve">Write "Common mistakes with escrow accounts on projects (and how to avoid them)" for projectcontrolsinstitute.org (PCI AI - Project Controls Institute). Audience: project finance and commercial teams. Length 1,200-1,800 words, British English. Primary keyword "escrow accounts on projects mistakes". Work in naturally where they fit: escrow accounts on projects problems, escrow accounts on projects misuse, escrow accounts on projects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</si>
  <si>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AB-01621</t>
  </si>
  <si>
    <t xml:space="preserve">What are project bank accounts? Definition, examples and why they matter</t>
  </si>
  <si>
    <t xml:space="preserve">project bank accounts</t>
  </si>
  <si>
    <t xml:space="preserve">project bank accounts definition, project bank accounts meaning, project bank accounts in project management</t>
  </si>
  <si>
    <t xml:space="preserve">Write "What are project bank accounts? Definition, examples and why they matter" for projectcontrolsinstitute.org (PCI AI - Project Controls Institute). Audience: project finance and commercial teams. Length 800-1,200 words, British English. Primary keyword "project bank accounts". Work in naturally where they fit: project bank accounts definition, project bank accounts meaning, project bank accounts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</si>
  <si>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AB-01622</t>
  </si>
  <si>
    <t xml:space="preserve">Project bank accounts on construction projects: how it plays out on site</t>
  </si>
  <si>
    <t xml:space="preserve">project bank accounts construction</t>
  </si>
  <si>
    <t xml:space="preserve">project bank accounts on site, project bank accounts in projects</t>
  </si>
  <si>
    <t xml:space="preserve">Write "Project bank accounts on construction projects: how it plays out on site" for projectcontrolsinstitute.org (PCI AI - Project Controls Institute). Audience: project finance and commercial teams. Length 1,200-1,800 words, British English. Primary keyword "project bank accounts construction". Work in naturally where they fit: project bank accounts on site, project bank accounts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</si>
  <si>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AB-01623</t>
  </si>
  <si>
    <t xml:space="preserve">Common mistakes with project bank accounts (and how to avoid them)</t>
  </si>
  <si>
    <t xml:space="preserve">project bank accounts mistakes</t>
  </si>
  <si>
    <t xml:space="preserve">project bank accounts problems, project bank accounts misuse, project bank accounts pitfalls</t>
  </si>
  <si>
    <t xml:space="preserve">Write "Common mistakes with project bank accounts (and how to avoid them)" for projectcontrolsinstitute.org (PCI AI - Project Controls Institute). Audience: project finance and commercial teams. Length 1,200-1,800 words, British English. Primary keyword "project bank accounts mistakes". Work in naturally where they fit: project bank accounts problems, project bank accounts misuse, project bank accounts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</si>
  <si>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AB-01624</t>
  </si>
  <si>
    <t xml:space="preserve">What is WACC and hurdle rates for projects? Definition, examples and why it matters</t>
  </si>
  <si>
    <t xml:space="preserve">wacc and hurdle rates for</t>
  </si>
  <si>
    <t xml:space="preserve">wacc and hurdle rates for definition, wacc and hurdle rates for meaning, wacc and hurdle rates for in project management</t>
  </si>
  <si>
    <t xml:space="preserve">Write "What is WACC and hurdle rates for projects? Definition, examples and why it matters" for projectcontrolsinstitute.org (PCI AI - Project Controls Institute). Audience: project finance and commercial teams. Length 800-1,200 words, British English. Primary keyword "wacc and hurdle rates for". Work in naturally where they fit: wacc and hurdle rates for definition, wacc and hurdle rates for meaning, wacc and hurdle rates for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</si>
  <si>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AB-01625</t>
  </si>
  <si>
    <t xml:space="preserve">WACC and hurdle rates on construction projects: how it plays out on site</t>
  </si>
  <si>
    <t xml:space="preserve">wacc and hurdle rates for construction</t>
  </si>
  <si>
    <t xml:space="preserve">wacc and hurdle rates for on site, wacc and hurdle rates for in projects</t>
  </si>
  <si>
    <t xml:space="preserve">Write "WACC and hurdle rates on construction projects: how it plays out on site" for projectcontrolsinstitute.org (PCI AI - Project Controls Institute). Audience: project finance and commercial teams. Length 1,200-1,800 words, British English. Primary keyword "wacc and hurdle rates for construction". Work in naturally where they fit: wacc and hurdle rates for on site, wacc and hurdle rates for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</si>
  <si>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AB-01626</t>
  </si>
  <si>
    <t xml:space="preserve">Common mistakes with WACC and hurdle rates for projects (and how to avoid them)</t>
  </si>
  <si>
    <t xml:space="preserve">wacc and hurdle rates for mistakes</t>
  </si>
  <si>
    <t xml:space="preserve">wacc and hurdle rates for problems, wacc and hurdle rates for misuse, wacc and hurdle rates for pitfalls</t>
  </si>
  <si>
    <t xml:space="preserve">Write "Common mistakes with WACC and hurdle rates for projects (and how to avoid them)" for projectcontrolsinstitute.org (PCI AI - Project Controls Institute). Audience: project finance and commercial teams. Length 1,200-1,800 words, British English. Primary keyword "wacc and hurdle rates for mistakes". Work in naturally where they fit: wacc and hurdle rates for problems, wacc and hurdle rates for misuse, wacc and hurdle rates for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</si>
  <si>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AB-01627</t>
  </si>
  <si>
    <t xml:space="preserve">What is debt service cover ratio (DSCR)? Definition, examples and why it matters</t>
  </si>
  <si>
    <t xml:space="preserve">debt service cover ratio</t>
  </si>
  <si>
    <t xml:space="preserve">debt service cover ratio definition, debt service cover ratio meaning, debt service cover ratio in project management</t>
  </si>
  <si>
    <t xml:space="preserve">Write "What is debt service cover ratio (DSCR)? Definition, examples and why it matters" for projectcontrolsinstitute.org (PCI AI - Project Controls Institute). Audience: project finance and commercial teams. Length 800-1,200 words, British English. Primary keyword "debt service cover ratio". Work in naturally where they fit: debt service cover ratio definition, debt service cover ratio meaning, debt service cover ratio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</si>
  <si>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AB-01628</t>
  </si>
  <si>
    <t xml:space="preserve">How to calculate debt service cover ratio (DSCR): formula, worked example and Excel steps</t>
  </si>
  <si>
    <t xml:space="preserve">debt service cover ratio formula</t>
  </si>
  <si>
    <t xml:space="preserve">how to calculate debt service cover ratio, debt service cover ratio example, debt service cover ratio in excel</t>
  </si>
  <si>
    <t xml:space="preserve">Write "How to calculate debt service cover ratio (DSCR): formula, worked example and Excel steps" for projectcontrolsinstitute.org (PCI AI - Project Controls Institute). Audience: project finance and commercial teams. Length 1,200-1,800 words, British English. Primary keyword "debt service cover ratio formula". Work in naturally where they fit: how to calculate debt service cover ratio, debt service cover ratio example, debt service cover ratio in excel.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</si>
  <si>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AB-01629</t>
  </si>
  <si>
    <t xml:space="preserve">Debt service cover ratio (DSCR): a worked example from a real project</t>
  </si>
  <si>
    <t xml:space="preserve">debt service cover ratio example</t>
  </si>
  <si>
    <t xml:space="preserve">debt service cover ratio calculation, debt service cover ratio interpretation</t>
  </si>
  <si>
    <t xml:space="preserve">Write "Debt service cover ratio (DSCR): a worked example from a real project" for projectcontrolsinstitute.org (PCI AI - Project Controls Institute). Audience: project finance and commercial teams. Length 1,200-1,800 words, British English. Primary keyword "debt service cover ratio example". Work in naturally where they fit: debt service cover ratio calculation, debt service cover ratio interpretation.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</si>
  <si>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AB-01630</t>
  </si>
  <si>
    <t xml:space="preserve">Interpreting debt service cover ratio (DSCR): what the number is really telling you</t>
  </si>
  <si>
    <t xml:space="preserve">debt service cover ratio interpretation</t>
  </si>
  <si>
    <t xml:space="preserve">debt service cover ratio meaning, good debt service cover ratio value</t>
  </si>
  <si>
    <t xml:space="preserve">Write "Interpreting debt service cover ratio (DSCR): what the number is really telling you" for projectcontrolsinstitute.org (PCI AI - Project Controls Institute). Audience: project finance and commercial teams. Length 1,200-1,800 words, British English. Primary keyword "debt service cover ratio interpretation". Work in naturally where they fit: debt service cover ratio meaning, good debt service cover ratio value.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</si>
  <si>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AB-01631</t>
  </si>
  <si>
    <t xml:space="preserve">Common mistakes with debt service cover ratio (DSCR) (and how to avoid them)</t>
  </si>
  <si>
    <t xml:space="preserve">debt service cover ratio mistakes</t>
  </si>
  <si>
    <t xml:space="preserve">debt service cover ratio problems, debt service cover ratio misuse, debt service cover ratio pitfalls</t>
  </si>
  <si>
    <t xml:space="preserve">Write "Common mistakes with debt service cover ratio (DSCR) (and how to avoid them)" for projectcontrolsinstitute.org (PCI AI - Project Controls Institute). Audience: project finance and commercial teams. Length 1,200-1,800 words, British English. Primary keyword "debt service cover ratio mistakes". Work in naturally where they fit: debt service cover ratio problems, debt service cover ratio misuse, debt service cover ratio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</si>
  <si>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AB-01632</t>
  </si>
  <si>
    <t xml:space="preserve">What is equity vs debt funding on projects? Definition, examples and why it matters</t>
  </si>
  <si>
    <t xml:space="preserve">equity vs debt funding on</t>
  </si>
  <si>
    <t xml:space="preserve">equity vs debt funding on definition, equity vs debt funding on meaning, equity vs debt funding on in project management</t>
  </si>
  <si>
    <t xml:space="preserve">Write "What is equity vs debt funding on projects? Definition, examples and why it matters" for projectcontrolsinstitute.org (PCI AI - Project Controls Institute). Audience: project finance and commercial teams. Length 800-1,200 words, British English. Primary keyword "equity vs debt funding on". Work in naturally where they fit: equity vs debt funding on definition, equity vs debt funding on meaning, equity vs debt funding on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</si>
  <si>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AB-01633</t>
  </si>
  <si>
    <t xml:space="preserve">Equity vs debt funding on construction projects: how it plays out on site</t>
  </si>
  <si>
    <t xml:space="preserve">equity vs debt funding on construction</t>
  </si>
  <si>
    <t xml:space="preserve">equity vs debt funding on on site, equity vs debt funding on in projects</t>
  </si>
  <si>
    <t xml:space="preserve">Write "Equity vs debt funding on construction projects: how it plays out on site" for projectcontrolsinstitute.org (PCI AI - Project Controls Institute). Audience: project finance and commercial teams. Length 1,200-1,800 words, British English. Primary keyword "equity vs debt funding on construction". Work in naturally where they fit: equity vs debt funding on on site, equity vs debt funding on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</si>
  <si>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AB-01634</t>
  </si>
  <si>
    <t xml:space="preserve">Common mistakes with equity vs debt funding on projects (and how to avoid them)</t>
  </si>
  <si>
    <t xml:space="preserve">equity vs debt funding on mistakes</t>
  </si>
  <si>
    <t xml:space="preserve">equity vs debt funding on problems, equity vs debt funding on misuse, equity vs debt funding on pitfalls</t>
  </si>
  <si>
    <t xml:space="preserve">Write "Common mistakes with equity vs debt funding on projects (and how to avoid them)" for projectcontrolsinstitute.org (PCI AI - Project Controls Institute). Audience: project finance and commercial teams. Length 1,200-1,800 words, British English. Primary keyword "equity vs debt funding on mistakes". Work in naturally where they fit: equity vs debt funding on problems, equity vs debt funding on misuse, equity vs debt funding on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</si>
  <si>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AB-01635</t>
  </si>
  <si>
    <t xml:space="preserve">What is lender's technical advisor role? Definition, examples and why it matters</t>
  </si>
  <si>
    <t xml:space="preserve">lender s technical advisor role</t>
  </si>
  <si>
    <t xml:space="preserve">lender s technical advisor role definition, lender s technical advisor role meaning, lender s technical advisor role in project management</t>
  </si>
  <si>
    <t xml:space="preserve">Write "What is lender's technical advisor role? Definition, examples and why it matters" for projectcontrolsinstitute.org (PCI AI - Project Controls Institute). Audience: project finance and commercial teams. Length 800-1,200 words, British English. Primary keyword "lender s technical advisor role". Work in naturally where they fit: lender s technical advisor role definition, lender s technical advisor role meaning, lender s technical advisor role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</si>
  <si>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AB-01636</t>
  </si>
  <si>
    <t xml:space="preserve">Lender's technical advisor role on construction projects: how it plays out on site</t>
  </si>
  <si>
    <t xml:space="preserve">lender s technical advisor role construction</t>
  </si>
  <si>
    <t xml:space="preserve">lender s technical advisor role on site, lender s technical advisor role in projects</t>
  </si>
  <si>
    <t xml:space="preserve">Write "Lender's technical advisor role on construction projects: how it plays out on site" for projectcontrolsinstitute.org (PCI AI - Project Controls Institute). Audience: project finance and commercial teams. Length 1,200-1,800 words, British English. Primary keyword "lender s technical advisor role construction". Work in naturally where they fit: lender s technical advisor role on site, lender s technical advisor role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</si>
  <si>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AB-01637</t>
  </si>
  <si>
    <t xml:space="preserve">Common mistakes with lender's technical advisor role (and how to avoid them)</t>
  </si>
  <si>
    <t xml:space="preserve">lender s technical advisor role mistakes</t>
  </si>
  <si>
    <t xml:space="preserve">lender s technical advisor role problems, lender s technical advisor role misuse, lender s technical advisor role pitfalls</t>
  </si>
  <si>
    <t xml:space="preserve">Write "Common mistakes with lender's technical advisor role (and how to avoid them)" for projectcontrolsinstitute.org (PCI AI - Project Controls Institute). Audience: project finance and commercial teams. Length 1,200-1,800 words, British English. Primary keyword "lender s technical advisor role mistakes". Work in naturally where they fit: lender s technical advisor role problems, lender s technical advisor role misuse, lender s technical advisor role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</si>
  <si>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AB-01638</t>
  </si>
  <si>
    <t xml:space="preserve">What are drawdown certificates? Definition, examples and why they matter</t>
  </si>
  <si>
    <t xml:space="preserve">drawdown certificates</t>
  </si>
  <si>
    <t xml:space="preserve">drawdown certificates definition, drawdown certificates meaning, drawdown certificates in project management</t>
  </si>
  <si>
    <t xml:space="preserve">Write "What are drawdown certificates? Definition, examples and why they matter" for projectcontrolsinstitute.org (PCI AI - Project Controls Institute). Audience: project finance and commercial teams. Length 800-1,200 words, British English. Primary keyword "drawdown certificates". Work in naturally where they fit: drawdown certificates definition, drawdown certificates meaning, drawdown certificates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</si>
  <si>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AB-01639</t>
  </si>
  <si>
    <t xml:space="preserve">Drawdown certificates template: structure, example and how to use it</t>
  </si>
  <si>
    <t xml:space="preserve">drawdown certificates template</t>
  </si>
  <si>
    <t xml:space="preserve">drawdown certificates example, drawdown certificates format, free drawdown certificates</t>
  </si>
  <si>
    <t xml:space="preserve">Write "Drawdown certificates template: structure, example and how to use it" for projectcontrolsinstitute.org (PCI AI - Project Controls Institute). Audience: project finance and commercial teams. Length 1,000-1,500 words, British English. Primary keyword "drawdown certificates template". Work in naturally where they fit: drawdown certificates example, drawdown certificates format, free drawdown certificates.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</si>
  <si>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AB-01640</t>
  </si>
  <si>
    <t xml:space="preserve">How to build drawdown certificates stakeholders actually use</t>
  </si>
  <si>
    <t xml:space="preserve">how to create drawdown certificates</t>
  </si>
  <si>
    <t xml:space="preserve">drawdown certificates best practices, drawdown certificates example</t>
  </si>
  <si>
    <t xml:space="preserve">Write "How to build drawdown certificates stakeholders actually use" for projectcontrolsinstitute.org (PCI AI - Project Controls Institute). Audience: project finance and commercial teams. Length 1,200-1,800 words, British English. Primary keyword "how to create drawdown certificates". Work in naturally where they fit: drawdown certificates best practices, drawdown certificates example.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</si>
  <si>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AB-01641</t>
  </si>
  <si>
    <t xml:space="preserve">Drawdown certificates: an annotated real-world sample</t>
  </si>
  <si>
    <t xml:space="preserve">drawdown certificates example</t>
  </si>
  <si>
    <t xml:space="preserve">drawdown certificates sample, drawdown certificates in practice</t>
  </si>
  <si>
    <t xml:space="preserve">Write "Drawdown certificates: an annotated real-world sample" for projectcontrolsinstitute.org (PCI AI - Project Controls Institute). Audience: project finance and commercial teams. Length 1,200-1,800 words, British English. Primary keyword "drawdown certificates example". Work in naturally where they fit: drawdown certificates sample, drawdown certificates in practice.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</si>
  <si>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AB-01642</t>
  </si>
  <si>
    <t xml:space="preserve">What is cost to complete certification for lenders? Definition, examples and why it matters</t>
  </si>
  <si>
    <t xml:space="preserve">cost to complete certification for</t>
  </si>
  <si>
    <t xml:space="preserve">cost to complete certification for definition, cost to complete certification for meaning, cost to complete certification for in project management</t>
  </si>
  <si>
    <t xml:space="preserve">Write "What is cost to complete certification for lenders? Definition, examples and why it matters" for projectcontrolsinstitute.org (PCI AI - Project Controls Institute). Audience: project finance and commercial teams. Length 800-1,200 words, British English. Primary keyword "cost to complete certification for". Work in naturally where they fit: cost to complete certification for definition, cost to complete certification for meaning, cost to complete certification for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</si>
  <si>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AB-01643</t>
  </si>
  <si>
    <t xml:space="preserve">How to run a cost to complete certification for lenders: a step-by-step guide</t>
  </si>
  <si>
    <t xml:space="preserve">how to cost to complete certification for</t>
  </si>
  <si>
    <t xml:space="preserve">cost to complete certification for steps, cost to complete certification for process, cost to complete certification for best practices</t>
  </si>
  <si>
    <t xml:space="preserve">Write "How to run a cost to complete certification for lenders: a step-by-step guide" for projectcontrolsinstitute.org (PCI AI - Project Controls Institute). Audience: project finance and commercial teams. Length 1,200-1,800 words, British English. Primary keyword "how to cost to complete certification for". Work in naturally where they fit: cost to complete certification for steps, cost to complete certification for process, cost to complete certification for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</si>
  <si>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AB-01644</t>
  </si>
  <si>
    <t xml:space="preserve">Cost to complete certification for lenders checklist: what good looks like</t>
  </si>
  <si>
    <t xml:space="preserve">cost to complete certification for checklist</t>
  </si>
  <si>
    <t xml:space="preserve">cost to complete certification for template, cost to complete certification for review</t>
  </si>
  <si>
    <t xml:space="preserve">Write "Cost to complete certification for lenders checklist: what good looks like" for projectcontrolsinstitute.org (PCI AI - Project Controls Institute). Audience: project finance and commercial teams. Length 1,000-1,500 words, British English. Primary keyword "cost to complete certification for checklist". Work in naturally where they fit: cost to complete certification for template, cost to complete certification for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</si>
  <si>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AB-01645</t>
  </si>
  <si>
    <t xml:space="preserve">Cost to complete certification for lenders KPIs: measuring whether it is working</t>
  </si>
  <si>
    <t xml:space="preserve">cost to complete certification for kpis</t>
  </si>
  <si>
    <t xml:space="preserve">cost to complete certification for metrics, measure cost to complete certification for</t>
  </si>
  <si>
    <t xml:space="preserve">Write "Cost to complete certification for lenders KPIs: measuring whether it is working" for projectcontrolsinstitute.org (PCI AI - Project Controls Institute). Audience: project finance and commercial teams. Length 1,200-1,800 words, British English. Primary keyword "cost to complete certification for kpis". Work in naturally where they fit: cost to complete certification for metrics, measure cost to complete certification for.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</si>
  <si>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AB-01646</t>
  </si>
  <si>
    <t xml:space="preserve">What are bank guarantees vs insurance bonds? Definition, examples and why they matter</t>
  </si>
  <si>
    <t xml:space="preserve">bank guarantees vs insurance bonds</t>
  </si>
  <si>
    <t xml:space="preserve">bank guarantees vs insurance bonds definition, bank guarantees vs insurance bonds meaning, bank guarantees vs insurance bonds in project management</t>
  </si>
  <si>
    <t xml:space="preserve">Write "What are bank guarantees vs insurance bonds? Definition, examples and why they matter" for projectcontrolsinstitute.org (PCI AI - Project Controls Institute). Audience: project finance and commercial teams. Length 800-1,200 words, British English. Primary keyword "bank guarantees vs insurance bonds". Work in naturally where they fit: bank guarantees vs insurance bonds definition, bank guarantees vs insurance bonds meaning, bank guarantees vs insurance bonds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</si>
  <si>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AB-01647</t>
  </si>
  <si>
    <t xml:space="preserve">Bank guarantees vs insurance bonds on construction projects: how it plays out on site</t>
  </si>
  <si>
    <t xml:space="preserve">bank guarantees vs insurance bonds construction</t>
  </si>
  <si>
    <t xml:space="preserve">bank guarantees vs insurance bonds on site, bank guarantees vs insurance bonds in projects</t>
  </si>
  <si>
    <t xml:space="preserve">Write "Bank guarantees vs insurance bonds on construction projects: how it plays out on site" for projectcontrolsinstitute.org (PCI AI - Project Controls Institute). Audience: project finance and commercial teams. Length 1,200-1,800 words, British English. Primary keyword "bank guarantees vs insurance bonds construction". Work in naturally where they fit: bank guarantees vs insurance bonds on site, bank guarantees vs insurance bonds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</si>
  <si>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AB-01648</t>
  </si>
  <si>
    <t xml:space="preserve">Common mistakes with bank guarantees vs insurance bonds (and how to avoid them)</t>
  </si>
  <si>
    <t xml:space="preserve">bank guarantees vs insurance bonds mistakes</t>
  </si>
  <si>
    <t xml:space="preserve">bank guarantees vs insurance bonds problems, bank guarantees vs insurance bonds misuse, bank guarantees vs insurance bonds pitfalls</t>
  </si>
  <si>
    <t xml:space="preserve">Write "Common mistakes with bank guarantees vs insurance bonds (and how to avoid them)" for projectcontrolsinstitute.org (PCI AI - Project Controls Institute). Audience: project finance and commercial teams. Length 1,200-1,800 words, British English. Primary keyword "bank guarantees vs insurance bonds mistakes". Work in naturally where they fit: bank guarantees vs insurance bonds problems, bank guarantees vs insurance bonds misuse, bank guarantees vs insurance bonds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</si>
  <si>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AB-01649</t>
  </si>
  <si>
    <t xml:space="preserve">What is currency hedging on international projects? Definition, examples and why it matters</t>
  </si>
  <si>
    <t xml:space="preserve">currency hedging on international projects</t>
  </si>
  <si>
    <t xml:space="preserve">currency hedging on international projects definition, currency hedging on international projects meaning, currency hedging on international projects in project management</t>
  </si>
  <si>
    <t xml:space="preserve">Write "What is currency hedging on international projects? Definition, examples and why it matters" for projectcontrolsinstitute.org (PCI AI - Project Controls Institute). Audience: project finance and commercial teams. Length 800-1,200 words, British English. Primary keyword "currency hedging on international projects". Work in naturally where they fit: currency hedging on international projects definition, currency hedging on international projects meaning, currency hedging on international projects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</si>
  <si>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AB-01650</t>
  </si>
  <si>
    <t xml:space="preserve">Currency hedging on international projects on construction projects: how it plays out on site</t>
  </si>
  <si>
    <t xml:space="preserve">currency hedging on international projects construction</t>
  </si>
  <si>
    <t xml:space="preserve">currency hedging on international projects on site, currency hedging on international projects in projects</t>
  </si>
  <si>
    <t xml:space="preserve">Write "Currency hedging on international projects on construction projects: how it plays out on site" for projectcontrolsinstitute.org (PCI AI - Project Controls Institute). Audience: project finance and commercial teams. Length 1,200-1,800 words, British English. Primary keyword "currency hedging on international projects construction". Work in naturally where they fit: currency hedging on international projects on site, currency hedging on international projects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</si>
  <si>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AB-01651</t>
  </si>
  <si>
    <t xml:space="preserve">Common mistakes with currency hedging on international projects (and how to avoid them)</t>
  </si>
  <si>
    <t xml:space="preserve">currency hedging on international projects mistakes</t>
  </si>
  <si>
    <t xml:space="preserve">currency hedging on international projects problems, currency hedging on international projects misuse, currency hedging on international projects pitfalls</t>
  </si>
  <si>
    <t xml:space="preserve">Write "Common mistakes with currency hedging on international projects (and how to avoid them)" for projectcontrolsinstitute.org (PCI AI - Project Controls Institute). Audience: project finance and commercial teams. Length 1,200-1,800 words, British English. Primary keyword "currency hedging on international projects mistakes". Work in naturally where they fit: currency hedging on international projects problems, currency hedging on international projects misuse, currency hedging on international projects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</si>
  <si>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AB-01652</t>
  </si>
  <si>
    <t xml:space="preserve">What are inflation indices and indexation clauses? Definition, examples and why they matter</t>
  </si>
  <si>
    <t xml:space="preserve">inflation indices and indexation clauses</t>
  </si>
  <si>
    <t xml:space="preserve">inflation indices and indexation clauses definition, inflation indices and indexation clauses meaning, inflation indices and indexation clauses in project management</t>
  </si>
  <si>
    <t xml:space="preserve">Write "What are inflation indices and indexation clauses? Definition, examples and why they matter" for projectcontrolsinstitute.org (PCI AI - Project Controls Institute). Audience: project finance and commercial teams. Length 800-1,200 words, British English. Primary keyword "inflation indices and indexation clauses". Work in naturally where they fit: inflation indices and indexation clauses definition, inflation indices and indexation clauses meaning, inflation indices and indexation clauses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</si>
  <si>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AB-01653</t>
  </si>
  <si>
    <t xml:space="preserve">Inflation indices and indexation clauses on construction projects: how it plays out on site</t>
  </si>
  <si>
    <t xml:space="preserve">inflation indices and indexation clauses construction</t>
  </si>
  <si>
    <t xml:space="preserve">inflation indices and indexation clauses on site, inflation indices and indexation clauses in projects</t>
  </si>
  <si>
    <t xml:space="preserve">Write "Inflation indices and indexation clauses on construction projects: how it plays out on site" for projectcontrolsinstitute.org (PCI AI - Project Controls Institute). Audience: project finance and commercial teams. Length 1,200-1,800 words, British English. Primary keyword "inflation indices and indexation clauses construction". Work in naturally where they fit: inflation indices and indexation clauses on site, inflation indices and indexation clauses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</si>
  <si>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AB-01654</t>
  </si>
  <si>
    <t xml:space="preserve">Common mistakes with inflation indices and indexation clauses (and how to avoid them)</t>
  </si>
  <si>
    <t xml:space="preserve">inflation indices and indexation clauses mistakes</t>
  </si>
  <si>
    <t xml:space="preserve">inflation indices and indexation clauses problems, inflation indices and indexation clauses misuse, inflation indices and indexation clauses pitfalls</t>
  </si>
  <si>
    <t xml:space="preserve">Write "Common mistakes with inflation indices and indexation clauses (and how to avoid them)" for projectcontrolsinstitute.org (PCI AI - Project Controls Institute). Audience: project finance and commercial teams. Length 1,200-1,800 words, British English. Primary keyword "inflation indices and indexation clauses mistakes". Work in naturally where they fit: inflation indices and indexation clauses problems, inflation indices and indexation clauses misuse, inflation indices and indexation clauses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</si>
  <si>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AB-01655</t>
  </si>
  <si>
    <t xml:space="preserve">What are tax considerations on cross-border projects? Definition, examples and why they matter</t>
  </si>
  <si>
    <t xml:space="preserve">tax considerations on cross-border projects</t>
  </si>
  <si>
    <t xml:space="preserve">tax considerations on cross-border projects definition, tax considerations on cross-border projects meaning, tax considerations on cross-border projects in project management</t>
  </si>
  <si>
    <t xml:space="preserve">Write "What are tax considerations on cross-border projects? Definition, examples and why they matter" for projectcontrolsinstitute.org (PCI AI - Project Controls Institute). Audience: project finance and commercial teams. Length 800-1,200 words, British English. Primary keyword "tax considerations on cross-border projects". Work in naturally where they fit: tax considerations on cross-border projects definition, tax considerations on cross-border projects meaning, tax considerations on cross-border projects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</si>
  <si>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AB-01656</t>
  </si>
  <si>
    <t xml:space="preserve">Tax considerations on cross-border projects on construction projects: how it plays out on site</t>
  </si>
  <si>
    <t xml:space="preserve">tax considerations on cross-border projects construction</t>
  </si>
  <si>
    <t xml:space="preserve">tax considerations on cross-border projects on site, tax considerations on cross-border projects in projects</t>
  </si>
  <si>
    <t xml:space="preserve">Write "Tax considerations on cross-border projects on construction projects: how it plays out on site" for projectcontrolsinstitute.org (PCI AI - Project Controls Institute). Audience: project finance and commercial teams. Length 1,200-1,800 words, British English. Primary keyword "tax considerations on cross-border projects construction". Work in naturally where they fit: tax considerations on cross-border projects on site, tax considerations on cross-border projects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</si>
  <si>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AB-01657</t>
  </si>
  <si>
    <t xml:space="preserve">Common mistakes with tax considerations on cross-border projects (and how to avoid them)</t>
  </si>
  <si>
    <t xml:space="preserve">tax considerations on cross-border projects mistakes</t>
  </si>
  <si>
    <t xml:space="preserve">tax considerations on cross-border projects problems, tax considerations on cross-border projects misuse, tax considerations on cross-border projects pitfalls</t>
  </si>
  <si>
    <t xml:space="preserve">Write "Common mistakes with tax considerations on cross-border projects (and how to avoid them)" for projectcontrolsinstitute.org (PCI AI - Project Controls Institute). Audience: project finance and commercial teams. Length 1,200-1,800 words, British English. Primary keyword "tax considerations on cross-border projects mistakes". Work in naturally where they fit: tax considerations on cross-border projects problems, tax considerations on cross-border projects misuse, tax considerations on cross-border projects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</si>
  <si>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AB-01658</t>
  </si>
  <si>
    <t xml:space="preserve">What is turnaround (STO) planning? Definition, examples and why it matters</t>
  </si>
  <si>
    <t xml:space="preserve">Turnarounds &amp; Ops</t>
  </si>
  <si>
    <t xml:space="preserve">turnaround planners and maintenance teams</t>
  </si>
  <si>
    <t xml:space="preserve">turnaround planning</t>
  </si>
  <si>
    <t xml:space="preserve">turnaround planning definition, turnaround planning meaning, turnaround planning in project management</t>
  </si>
  <si>
    <t xml:space="preserve">Write "What is turnaround (STO) planning? Definition, examples and why it matters" for projectcontrolsinstitute.org (PCI AI - Project Controls Institute). Audience: turnaround planners and maintenance teams. Length 800-1,200 words, British English. Primary keyword "turnaround planning". Work in naturally where they fit: turnaround planning definition, turnaround planning meaning, turnaround planning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</si>
  <si>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AB-01659</t>
  </si>
  <si>
    <t xml:space="preserve">How to do turnaround (STO) planning: a step-by-step guide</t>
  </si>
  <si>
    <t xml:space="preserve">how to turnaround planning</t>
  </si>
  <si>
    <t xml:space="preserve">turnaround planning steps, turnaround planning process, turnaround planning best practices</t>
  </si>
  <si>
    <t xml:space="preserve">Write "How to do turnaround (STO) planning: a step-by-step guide" for projectcontrolsinstitute.org (PCI AI - Project Controls Institute). Audience: turnaround planners and maintenance teams. Length 1,200-1,800 words, British English. Primary keyword "how to turnaround planning". Work in naturally where they fit: turnaround planning steps, turnaround planning process, turnaround planning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</si>
  <si>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AB-01660</t>
  </si>
  <si>
    <t xml:space="preserve">Turnaround (STO) planning checklist: what good looks like</t>
  </si>
  <si>
    <t xml:space="preserve">turnaround planning checklist</t>
  </si>
  <si>
    <t xml:space="preserve">turnaround planning template, turnaround planning review</t>
  </si>
  <si>
    <t xml:space="preserve">Write "Turnaround (STO) planning checklist: what good looks like" for projectcontrolsinstitute.org (PCI AI - Project Controls Institute). Audience: turnaround planners and maintenance teams. Length 1,000-1,500 words, British English. Primary keyword "turnaround planning checklist". Work in naturally where they fit: turnaround planning template, turnaround planning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</si>
  <si>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AB-01661</t>
  </si>
  <si>
    <t xml:space="preserve">Turnaround (STO) planning KPIs: measuring whether it is working</t>
  </si>
  <si>
    <t xml:space="preserve">turnaround planning kpis</t>
  </si>
  <si>
    <t xml:space="preserve">turnaround planning metrics, measure turnaround planning</t>
  </si>
  <si>
    <t xml:space="preserve">Write "Turnaround (STO) planning KPIs: measuring whether it is working" for projectcontrolsinstitute.org (PCI AI - Project Controls Institute). Audience: turnaround planners and maintenance teams. Length 1,200-1,800 words, British English. Primary keyword "turnaround planning kpis". Work in naturally where they fit: turnaround planning metrics, measure turnaround planning.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</si>
  <si>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AB-01662</t>
  </si>
  <si>
    <t xml:space="preserve">What is shutdown scope freeze? Definition, examples and why it matters</t>
  </si>
  <si>
    <t xml:space="preserve">shutdown scope freeze</t>
  </si>
  <si>
    <t xml:space="preserve">shutdown scope freeze definition, shutdown scope freeze meaning, shutdown scope freeze in project management</t>
  </si>
  <si>
    <t xml:space="preserve">Write "What is shutdown scope freeze? Definition, examples and why it matters" for projectcontrolsinstitute.org (PCI AI - Project Controls Institute). Audience: turnaround planners and maintenance teams. Length 800-1,200 words, British English. Primary keyword "shutdown scope freeze". Work in naturally where they fit: shutdown scope freeze definition, shutdown scope freeze meaning, shutdown scope freeze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</si>
  <si>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AB-01663</t>
  </si>
  <si>
    <t xml:space="preserve">Shutdown scope freeze on construction projects: how it plays out on site</t>
  </si>
  <si>
    <t xml:space="preserve">shutdown scope freeze construction</t>
  </si>
  <si>
    <t xml:space="preserve">shutdown scope freeze on site, shutdown scope freeze in projects</t>
  </si>
  <si>
    <t xml:space="preserve">Write "Shutdown scope freeze on construction projects: how it plays out on site" for projectcontrolsinstitute.org (PCI AI - Project Controls Institute). Audience: turnaround planners and maintenance teams. Length 1,200-1,800 words, British English. Primary keyword "shutdown scope freeze construction". Work in naturally where they fit: shutdown scope freeze on site, shutdown scope freeze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</si>
  <si>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AB-01664</t>
  </si>
  <si>
    <t xml:space="preserve">Common mistakes with shutdown scope freeze (and how to avoid them)</t>
  </si>
  <si>
    <t xml:space="preserve">shutdown scope freeze mistakes</t>
  </si>
  <si>
    <t xml:space="preserve">shutdown scope freeze problems, shutdown scope freeze misuse, shutdown scope freeze pitfalls</t>
  </si>
  <si>
    <t xml:space="preserve">Write "Common mistakes with shutdown scope freeze (and how to avoid them)" for projectcontrolsinstitute.org (PCI AI - Project Controls Institute). Audience: turnaround planners and maintenance teams. Length 1,200-1,800 words, British English. Primary keyword "shutdown scope freeze mistakes". Work in naturally where they fit: shutdown scope freeze problems, shutdown scope freeze misuse, shutdown scope freeze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</si>
  <si>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AB-01665</t>
  </si>
  <si>
    <t xml:space="preserve">What is wrench time analysis? Definition, examples and why it matters</t>
  </si>
  <si>
    <t xml:space="preserve">wrench time analysis</t>
  </si>
  <si>
    <t xml:space="preserve">wrench time analysis definition, wrench time analysis meaning, wrench time analysis in project management</t>
  </si>
  <si>
    <t xml:space="preserve">Write "What is wrench time analysis? Definition, examples and why it matters" for projectcontrolsinstitute.org (PCI AI - Project Controls Institute). Audience: turnaround planners and maintenance teams. Length 800-1,200 words, British English. Primary keyword "wrench time analysis". Work in naturally where they fit: wrench time analysis definition, wrench time analysis meaning, wrench time analysis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</si>
  <si>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AB-01666</t>
  </si>
  <si>
    <t xml:space="preserve">How to run a wrench time analysis: a step-by-step guide</t>
  </si>
  <si>
    <t xml:space="preserve">how to wrench time analysis</t>
  </si>
  <si>
    <t xml:space="preserve">wrench time analysis steps, wrench time analysis process, wrench time analysis best practices</t>
  </si>
  <si>
    <t xml:space="preserve">Write "How to run a wrench time analysis: a step-by-step guide" for projectcontrolsinstitute.org (PCI AI - Project Controls Institute). Audience: turnaround planners and maintenance teams. Length 1,200-1,800 words, British English. Primary keyword "how to wrench time analysis". Work in naturally where they fit: wrench time analysis steps, wrench time analysis process, wrench time analysis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</si>
  <si>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AB-01667</t>
  </si>
  <si>
    <t xml:space="preserve">Wrench time analysis checklist: what good looks like</t>
  </si>
  <si>
    <t xml:space="preserve">wrench time analysis checklist</t>
  </si>
  <si>
    <t xml:space="preserve">wrench time analysis template, wrench time analysis review</t>
  </si>
  <si>
    <t xml:space="preserve">Write "Wrench time analysis checklist: what good looks like" for projectcontrolsinstitute.org (PCI AI - Project Controls Institute). Audience: turnaround planners and maintenance teams. Length 1,000-1,500 words, British English. Primary keyword "wrench time analysis checklist". Work in naturally where they fit: wrench time analysis template, wrench time analysis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</si>
  <si>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AB-01668</t>
  </si>
  <si>
    <t xml:space="preserve">Wrench time analysis KPIs: measuring whether it is working</t>
  </si>
  <si>
    <t xml:space="preserve">wrench time analysis kpis</t>
  </si>
  <si>
    <t xml:space="preserve">wrench time analysis metrics, measure wrench time analysis</t>
  </si>
  <si>
    <t xml:space="preserve">Write "Wrench time analysis KPIs: measuring whether it is working" for projectcontrolsinstitute.org (PCI AI - Project Controls Institute). Audience: turnaround planners and maintenance teams. Length 1,200-1,800 words, British English. Primary keyword "wrench time analysis kpis". Work in naturally where they fit: wrench time analysis metrics, measure wrench time analysis.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</si>
  <si>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AB-01669</t>
  </si>
  <si>
    <t xml:space="preserve">What is turnaround readiness index? Definition, examples and why it matters</t>
  </si>
  <si>
    <t xml:space="preserve">turnaround readiness index</t>
  </si>
  <si>
    <t xml:space="preserve">turnaround readiness index definition, turnaround readiness index meaning, turnaround readiness index in project management</t>
  </si>
  <si>
    <t xml:space="preserve">Write "What is turnaround readiness index? Definition, examples and why it matters" for projectcontrolsinstitute.org (PCI AI - Project Controls Institute). Audience: turnaround planners and maintenance teams. Length 800-1,200 words, British English. Primary keyword "turnaround readiness index". Work in naturally where they fit: turnaround readiness index definition, turnaround readiness index meaning, turnaround readiness index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</si>
  <si>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AB-01670</t>
  </si>
  <si>
    <t xml:space="preserve">How to calculate turnaround readiness index: formula, worked example and Excel steps</t>
  </si>
  <si>
    <t xml:space="preserve">turnaround readiness index formula</t>
  </si>
  <si>
    <t xml:space="preserve">how to calculate turnaround readiness index, turnaround readiness index example, turnaround readiness index in excel</t>
  </si>
  <si>
    <t xml:space="preserve">Write "How to calculate turnaround readiness index: formula, worked example and Excel steps" for projectcontrolsinstitute.org (PCI AI - Project Controls Institute). Audience: turnaround planners and maintenance teams. Length 1,200-1,800 words, British English. Primary keyword "turnaround readiness index formula". Work in naturally where they fit: how to calculate turnaround readiness index, turnaround readiness index example, turnaround readiness index in excel.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</si>
  <si>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AB-01671</t>
  </si>
  <si>
    <t xml:space="preserve">Turnaround readiness index: a worked example from a real project</t>
  </si>
  <si>
    <t xml:space="preserve">turnaround readiness index example</t>
  </si>
  <si>
    <t xml:space="preserve">turnaround readiness index calculation, turnaround readiness index interpretation</t>
  </si>
  <si>
    <t xml:space="preserve">Write "Turnaround readiness index: a worked example from a real project" for projectcontrolsinstitute.org (PCI AI - Project Controls Institute). Audience: turnaround planners and maintenance teams. Length 1,200-1,800 words, British English. Primary keyword "turnaround readiness index example". Work in naturally where they fit: turnaround readiness index calculation, turnaround readiness index interpretation.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</si>
  <si>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AB-01672</t>
  </si>
  <si>
    <t xml:space="preserve">Interpreting turnaround readiness index: what the number is really telling you</t>
  </si>
  <si>
    <t xml:space="preserve">turnaround readiness index interpretation</t>
  </si>
  <si>
    <t xml:space="preserve">turnaround readiness index meaning, good turnaround readiness index value</t>
  </si>
  <si>
    <t xml:space="preserve">Write "Interpreting turnaround readiness index: what the number is really telling you" for projectcontrolsinstitute.org (PCI AI - Project Controls Institute). Audience: turnaround planners and maintenance teams. Length 1,200-1,800 words, British English. Primary keyword "turnaround readiness index interpretation". Work in naturally where they fit: turnaround readiness index meaning, good turnaround readiness index value.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</si>
  <si>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AB-01673</t>
  </si>
  <si>
    <t xml:space="preserve">Common mistakes with turnaround readiness index (and how to avoid them)</t>
  </si>
  <si>
    <t xml:space="preserve">turnaround readiness index mistakes</t>
  </si>
  <si>
    <t xml:space="preserve">turnaround readiness index problems, turnaround readiness index misuse, turnaround readiness index pitfalls</t>
  </si>
  <si>
    <t xml:space="preserve">Write "Common mistakes with turnaround readiness index (and how to avoid them)" for projectcontrolsinstitute.org (PCI AI - Project Controls Institute). Audience: turnaround planners and maintenance teams. Length 1,200-1,800 words, British English. Primary keyword "turnaround readiness index mistakes". Work in naturally where they fit: turnaround readiness index problems, turnaround readiness index misuse, turnaround readiness index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</si>
  <si>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AB-01674</t>
  </si>
  <si>
    <t xml:space="preserve">What are blind lists and isolation planning? Definition, examples and why they matter</t>
  </si>
  <si>
    <t xml:space="preserve">blind lists and isolation planning</t>
  </si>
  <si>
    <t xml:space="preserve">blind lists and isolation planning definition, blind lists and isolation planning meaning, blind lists and isolation planning in project management</t>
  </si>
  <si>
    <t xml:space="preserve">Write "What are blind lists and isolation planning? Definition, examples and why they matter" for projectcontrolsinstitute.org (PCI AI - Project Controls Institute). Audience: turnaround planners and maintenance teams. Length 800-1,200 words, British English. Primary keyword "blind lists and isolation planning". Work in naturally where they fit: blind lists and isolation planning definition, blind lists and isolation planning meaning, blind lists and isolation planning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</si>
  <si>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AB-01675</t>
  </si>
  <si>
    <t xml:space="preserve">Blind lists and isolation planning on construction projects: how it plays out on site</t>
  </si>
  <si>
    <t xml:space="preserve">blind lists and isolation planning construction</t>
  </si>
  <si>
    <t xml:space="preserve">blind lists and isolation planning on site, blind lists and isolation planning in projects</t>
  </si>
  <si>
    <t xml:space="preserve">Write "Blind lists and isolation planning on construction projects: how it plays out on site" for projectcontrolsinstitute.org (PCI AI - Project Controls Institute). Audience: turnaround planners and maintenance teams. Length 1,200-1,800 words, British English. Primary keyword "blind lists and isolation planning construction". Work in naturally where they fit: blind lists and isolation planning on site, blind lists and isolation planning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</si>
  <si>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AB-01676</t>
  </si>
  <si>
    <t xml:space="preserve">Common mistakes with blind lists and isolation planning (and how to avoid them)</t>
  </si>
  <si>
    <t xml:space="preserve">blind lists and isolation planning mistakes</t>
  </si>
  <si>
    <t xml:space="preserve">blind lists and isolation planning problems, blind lists and isolation planning misuse, blind lists and isolation planning pitfalls</t>
  </si>
  <si>
    <t xml:space="preserve">Write "Common mistakes with blind lists and isolation planning (and how to avoid them)" for projectcontrolsinstitute.org (PCI AI - Project Controls Institute). Audience: turnaround planners and maintenance teams. Length 1,200-1,800 words, British English. Primary keyword "blind lists and isolation planning mistakes". Work in naturally where they fit: blind lists and isolation planning problems, blind lists and isolation planning misuse, blind lists and isolation planning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</si>
  <si>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AB-01677</t>
  </si>
  <si>
    <t xml:space="preserve">What is discovery work management? Definition, examples and why it matters</t>
  </si>
  <si>
    <t xml:space="preserve">discovery work management</t>
  </si>
  <si>
    <t xml:space="preserve">discovery work management definition, discovery work management meaning, discovery work management in project management</t>
  </si>
  <si>
    <t xml:space="preserve">Write "What is discovery work management? Definition, examples and why it matters" for projectcontrolsinstitute.org (PCI AI - Project Controls Institute). Audience: turnaround planners and maintenance teams. Length 800-1,200 words, British English. Primary keyword "discovery work management". Work in naturally where they fit: discovery work management definition, discovery work management meaning, discovery work management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</si>
  <si>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AB-01678</t>
  </si>
  <si>
    <t xml:space="preserve">How to manage discovery work: a step-by-step guide</t>
  </si>
  <si>
    <t xml:space="preserve">how to discovery work management</t>
  </si>
  <si>
    <t xml:space="preserve">discovery work management steps, discovery work management process, discovery work management best practices</t>
  </si>
  <si>
    <t xml:space="preserve">Write "How to manage discovery work: a step-by-step guide" for projectcontrolsinstitute.org (PCI AI - Project Controls Institute). Audience: turnaround planners and maintenance teams. Length 1,200-1,800 words, British English. Primary keyword "how to discovery work management". Work in naturally where they fit: discovery work management steps, discovery work management process, discovery work management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</si>
  <si>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AB-01679</t>
  </si>
  <si>
    <t xml:space="preserve">Discovery work management checklist: what good looks like</t>
  </si>
  <si>
    <t xml:space="preserve">discovery work management checklist</t>
  </si>
  <si>
    <t xml:space="preserve">discovery work management template, discovery work management review</t>
  </si>
  <si>
    <t xml:space="preserve">Write "Discovery work management checklist: what good looks like" for projectcontrolsinstitute.org (PCI AI - Project Controls Institute). Audience: turnaround planners and maintenance teams. Length 1,000-1,500 words, British English. Primary keyword "discovery work management checklist". Work in naturally where they fit: discovery work management template, discovery work management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</si>
  <si>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AB-01680</t>
  </si>
  <si>
    <t xml:space="preserve">Discovery work management KPIs: measuring whether it is working</t>
  </si>
  <si>
    <t xml:space="preserve">discovery work management kpis</t>
  </si>
  <si>
    <t xml:space="preserve">discovery work management metrics, measure discovery work management</t>
  </si>
  <si>
    <t xml:space="preserve">Write "Discovery work management KPIs: measuring whether it is working" for projectcontrolsinstitute.org (PCI AI - Project Controls Institute). Audience: turnaround planners and maintenance teams. Length 1,200-1,800 words, British English. Primary keyword "discovery work management kpis". Work in naturally where they fit: discovery work management metrics, measure discovery work management.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</si>
  <si>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AB-01681</t>
  </si>
  <si>
    <t xml:space="preserve">What are turnaround cost norms? Definition, examples and why they matter</t>
  </si>
  <si>
    <t xml:space="preserve">turnaround cost norms</t>
  </si>
  <si>
    <t xml:space="preserve">turnaround cost norms definition, turnaround cost norms meaning, turnaround cost norms in project management</t>
  </si>
  <si>
    <t xml:space="preserve">Write "What are turnaround cost norms? Definition, examples and why they matter" for projectcontrolsinstitute.org (PCI AI - Project Controls Institute). Audience: turnaround planners and maintenance teams. Length 800-1,200 words, British English. Primary keyword "turnaround cost norms". Work in naturally where they fit: turnaround cost norms definition, turnaround cost norms meaning, turnaround cost norms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</si>
  <si>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AB-01682</t>
  </si>
  <si>
    <t xml:space="preserve">Turnaround cost norms on construction projects: how it plays out on site</t>
  </si>
  <si>
    <t xml:space="preserve">turnaround cost norms construction</t>
  </si>
  <si>
    <t xml:space="preserve">turnaround cost norms on site, turnaround cost norms in projects</t>
  </si>
  <si>
    <t xml:space="preserve">Write "Turnaround cost norms on construction projects: how it plays out on site" for projectcontrolsinstitute.org (PCI AI - Project Controls Institute). Audience: turnaround planners and maintenance teams. Length 1,200-1,800 words, British English. Primary keyword "turnaround cost norms construction". Work in naturally where they fit: turnaround cost norms on site, turnaround cost norms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</si>
  <si>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AB-01683</t>
  </si>
  <si>
    <t xml:space="preserve">Common mistakes with turnaround cost norms (and how to avoid them)</t>
  </si>
  <si>
    <t xml:space="preserve">turnaround cost norms mistakes</t>
  </si>
  <si>
    <t xml:space="preserve">turnaround cost norms problems, turnaround cost norms misuse, turnaround cost norms pitfalls</t>
  </si>
  <si>
    <t xml:space="preserve">Write "Common mistakes with turnaround cost norms (and how to avoid them)" for projectcontrolsinstitute.org (PCI AI - Project Controls Institute). Audience: turnaround planners and maintenance teams. Length 1,200-1,800 words, British English. Primary keyword "turnaround cost norms mistakes". Work in naturally where they fit: turnaround cost norms problems, turnaround cost norms misuse, turnaround cost norms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</si>
  <si>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AB-01684</t>
  </si>
  <si>
    <t xml:space="preserve">What is outage scheduling for power plants? Definition, examples and why it matters</t>
  </si>
  <si>
    <t xml:space="preserve">outage scheduling for power plants</t>
  </si>
  <si>
    <t xml:space="preserve">outage scheduling for power plants definition, outage scheduling for power plants meaning, outage scheduling for power plants in project management</t>
  </si>
  <si>
    <t xml:space="preserve">Write "What is outage scheduling for power plants? Definition, examples and why it matters" for projectcontrolsinstitute.org (PCI AI - Project Controls Institute). Audience: turnaround planners and maintenance teams. Length 800-1,200 words, British English. Primary keyword "outage scheduling for power plants". Work in naturally where they fit: outage scheduling for power plants definition, outage scheduling for power plants meaning, outage scheduling for power plants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</si>
  <si>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AB-01685</t>
  </si>
  <si>
    <t xml:space="preserve">How to run an outage scheduling for power plants: a step-by-step guide</t>
  </si>
  <si>
    <t xml:space="preserve">how to outage scheduling for power plants</t>
  </si>
  <si>
    <t xml:space="preserve">outage scheduling for power plants steps, outage scheduling for power plants process, outage scheduling for power plants best practices</t>
  </si>
  <si>
    <t xml:space="preserve">Write "How to run an outage scheduling for power plants: a step-by-step guide" for projectcontrolsinstitute.org (PCI AI - Project Controls Institute). Audience: turnaround planners and maintenance teams. Length 1,200-1,800 words, British English. Primary keyword "how to outage scheduling for power plants". Work in naturally where they fit: outage scheduling for power plants steps, outage scheduling for power plants process, outage scheduling for power plants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</si>
  <si>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AB-01686</t>
  </si>
  <si>
    <t xml:space="preserve">Outage scheduling for power plants checklist: what good looks like</t>
  </si>
  <si>
    <t xml:space="preserve">outage scheduling for power plants checklist</t>
  </si>
  <si>
    <t xml:space="preserve">outage scheduling for power plants template, outage scheduling for power plants review</t>
  </si>
  <si>
    <t xml:space="preserve">Write "Outage scheduling for power plants checklist: what good looks like" for projectcontrolsinstitute.org (PCI AI - Project Controls Institute). Audience: turnaround planners and maintenance teams. Length 1,000-1,500 words, British English. Primary keyword "outage scheduling for power plants checklist". Work in naturally where they fit: outage scheduling for power plants template, outage scheduling for power plants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</si>
  <si>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AB-01687</t>
  </si>
  <si>
    <t xml:space="preserve">Outage scheduling for power plants KPIs: measuring whether it is working</t>
  </si>
  <si>
    <t xml:space="preserve">outage scheduling for power plants kpis</t>
  </si>
  <si>
    <t xml:space="preserve">outage scheduling for power plants metrics, measure outage scheduling for power plants</t>
  </si>
  <si>
    <t xml:space="preserve">Write "Outage scheduling for power plants KPIs: measuring whether it is working" for projectcontrolsinstitute.org (PCI AI - Project Controls Institute). Audience: turnaround planners and maintenance teams. Length 1,200-1,800 words, British English. Primary keyword "outage scheduling for power plants kpis". Work in naturally where they fit: outage scheduling for power plants metrics, measure outage scheduling for power plants.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</si>
  <si>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AB-01688</t>
  </si>
  <si>
    <t xml:space="preserve">What are maintenance backlogs and prioritisation? Definition, examples and why they matter</t>
  </si>
  <si>
    <t xml:space="preserve">maintenance backlogs and prioritisation</t>
  </si>
  <si>
    <t xml:space="preserve">maintenance backlogs and prioritisation definition, maintenance backlogs and prioritisation meaning, maintenance backlogs and prioritisation in project management</t>
  </si>
  <si>
    <t xml:space="preserve">Write "What are maintenance backlogs and prioritisation? Definition, examples and why they matter" for projectcontrolsinstitute.org (PCI AI - Project Controls Institute). Audience: turnaround planners and maintenance teams. Length 800-1,200 words, British English. Primary keyword "maintenance backlogs and prioritisation". Work in naturally where they fit: maintenance backlogs and prioritisation definition, maintenance backlogs and prioritisation meaning, maintenance backlogs and prioritisation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</si>
  <si>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AB-01689</t>
  </si>
  <si>
    <t xml:space="preserve">How to run maintenance backlogs and prioritisation: a step-by-step guide</t>
  </si>
  <si>
    <t xml:space="preserve">how to maintenance backlogs and prioritisation</t>
  </si>
  <si>
    <t xml:space="preserve">maintenance backlogs and prioritisation steps, maintenance backlogs and prioritisation process, maintenance backlogs and prioritisation best practices</t>
  </si>
  <si>
    <t xml:space="preserve">Write "How to run maintenance backlogs and prioritisation: a step-by-step guide" for projectcontrolsinstitute.org (PCI AI - Project Controls Institute). Audience: turnaround planners and maintenance teams. Length 1,200-1,800 words, British English. Primary keyword "how to maintenance backlogs and prioritisation". Work in naturally where they fit: maintenance backlogs and prioritisation steps, maintenance backlogs and prioritisation process, maintenance backlogs and prioritisation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</si>
  <si>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AB-01690</t>
  </si>
  <si>
    <t xml:space="preserve">Maintenance backlogs and prioritisation checklist: what good looks like</t>
  </si>
  <si>
    <t xml:space="preserve">maintenance backlogs and prioritisation checklist</t>
  </si>
  <si>
    <t xml:space="preserve">maintenance backlogs and prioritisation template, maintenance backlogs and prioritisation review</t>
  </si>
  <si>
    <t xml:space="preserve">Write "Maintenance backlogs and prioritisation checklist: what good looks like" for projectcontrolsinstitute.org (PCI AI - Project Controls Institute). Audience: turnaround planners and maintenance teams. Length 1,000-1,500 words, British English. Primary keyword "maintenance backlogs and prioritisation checklist". Work in naturally where they fit: maintenance backlogs and prioritisation template, maintenance backlogs and prioritisation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</si>
  <si>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AB-01691</t>
  </si>
  <si>
    <t xml:space="preserve">Maintenance backlogs and prioritisation KPIs: measuring whether it is working</t>
  </si>
  <si>
    <t xml:space="preserve">maintenance backlogs and prioritisation kpis</t>
  </si>
  <si>
    <t xml:space="preserve">maintenance backlogs and prioritisation metrics, measure maintenance backlogs and prioritisation</t>
  </si>
  <si>
    <t xml:space="preserve">Write "Maintenance backlogs and prioritisation KPIs: measuring whether it is working" for projectcontrolsinstitute.org (PCI AI - Project Controls Institute). Audience: turnaround planners and maintenance teams. Length 1,200-1,800 words, British English. Primary keyword "maintenance backlogs and prioritisation kpis". Work in naturally where they fit: maintenance backlogs and prioritisation metrics, measure maintenance backlogs and prioritisation.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</si>
  <si>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AB-01692</t>
  </si>
  <si>
    <t xml:space="preserve">What is operational readiness (OR) planning? Definition, examples and why it matters</t>
  </si>
  <si>
    <t xml:space="preserve">operational readiness planning</t>
  </si>
  <si>
    <t xml:space="preserve">operational readiness planning definition, operational readiness planning meaning, operational readiness planning in project management</t>
  </si>
  <si>
    <t xml:space="preserve">Write "What is operational readiness (OR) planning? Definition, examples and why it matters" for projectcontrolsinstitute.org (PCI AI - Project Controls Institute). Audience: turnaround planners and maintenance teams. Length 800-1,200 words, British English. Primary keyword "operational readiness planning". Work in naturally where they fit: operational readiness planning definition, operational readiness planning meaning, operational readiness planning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</si>
  <si>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AB-01693</t>
  </si>
  <si>
    <t xml:space="preserve">How to do operational readiness (OR) planning: a step-by-step guide</t>
  </si>
  <si>
    <t xml:space="preserve">how to operational readiness planning</t>
  </si>
  <si>
    <t xml:space="preserve">operational readiness planning steps, operational readiness planning process, operational readiness planning best practices</t>
  </si>
  <si>
    <t xml:space="preserve">Write "How to do operational readiness (OR) planning: a step-by-step guide" for projectcontrolsinstitute.org (PCI AI - Project Controls Institute). Audience: turnaround planners and maintenance teams. Length 1,200-1,800 words, British English. Primary keyword "how to operational readiness planning". Work in naturally where they fit: operational readiness planning steps, operational readiness planning process, operational readiness planning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</si>
  <si>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AB-01694</t>
  </si>
  <si>
    <t xml:space="preserve">Operational readiness (OR) planning checklist: what good looks like</t>
  </si>
  <si>
    <t xml:space="preserve">operational readiness planning checklist</t>
  </si>
  <si>
    <t xml:space="preserve">operational readiness planning template, operational readiness planning review</t>
  </si>
  <si>
    <t xml:space="preserve">Write "Operational readiness (OR) planning checklist: what good looks like" for projectcontrolsinstitute.org (PCI AI - Project Controls Institute). Audience: turnaround planners and maintenance teams. Length 1,000-1,500 words, British English. Primary keyword "operational readiness planning checklist". Work in naturally where they fit: operational readiness planning template, operational readiness planning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</si>
  <si>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AB-01695</t>
  </si>
  <si>
    <t xml:space="preserve">Operational readiness (OR) planning KPIs: measuring whether it is working</t>
  </si>
  <si>
    <t xml:space="preserve">operational readiness planning kpis</t>
  </si>
  <si>
    <t xml:space="preserve">operational readiness planning metrics, measure operational readiness planning</t>
  </si>
  <si>
    <t xml:space="preserve">Write "Operational readiness (OR) planning KPIs: measuring whether it is working" for projectcontrolsinstitute.org (PCI AI - Project Controls Institute). Audience: turnaround planners and maintenance teams. Length 1,200-1,800 words, British English. Primary keyword "operational readiness planning kpis". Work in naturally where they fit: operational readiness planning metrics, measure operational readiness planning.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</si>
  <si>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AB-01696</t>
  </si>
  <si>
    <t xml:space="preserve">What are P6 activity types? Definition, examples and why they matter</t>
  </si>
  <si>
    <t xml:space="preserve">p6 activity types</t>
  </si>
  <si>
    <t xml:space="preserve">p6 activity types definition, p6 activity types meaning, p6 activity types in project management</t>
  </si>
  <si>
    <t xml:space="preserve">Write "What are P6 activity types? Definition, examples and why they matter" for projectcontrolsinstitute.org (PCI AI - Project Controls Institute). Audience: planning engineers and schedulers. Length 800-1,200 words, British English. Primary keyword "p6 activity types". Work in naturally where they fit: p6 activity types definition, p6 activity types meaning, p6 activity types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</si>
  <si>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AB-01697</t>
  </si>
  <si>
    <t xml:space="preserve">P6 activity types on construction projects: how it plays out on site</t>
  </si>
  <si>
    <t xml:space="preserve">p6 activity types construction</t>
  </si>
  <si>
    <t xml:space="preserve">p6 activity types on site, p6 activity types in projects</t>
  </si>
  <si>
    <t xml:space="preserve">Write "P6 activity types on construction projects: how it plays out on site" for projectcontrolsinstitute.org (PCI AI - Project Controls Institute). Audience: planning engineers and schedulers. Length 1,200-1,800 words, British English. Primary keyword "p6 activity types construction". Work in naturally where they fit: p6 activity types on site, p6 activity types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</si>
  <si>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AB-01698</t>
  </si>
  <si>
    <t xml:space="preserve">Common mistakes with P6 activity types (and how to avoid them)</t>
  </si>
  <si>
    <t xml:space="preserve">p6 activity types mistakes</t>
  </si>
  <si>
    <t xml:space="preserve">p6 activity types problems, p6 activity types misuse, p6 activity types pitfalls</t>
  </si>
  <si>
    <t xml:space="preserve">Write "Common mistakes with P6 activity types (and how to avoid them)" for projectcontrolsinstitute.org (PCI AI - Project Controls Institute). Audience: planning engineers and schedulers. Length 1,200-1,800 words, British English. Primary keyword "p6 activity types mistakes". Work in naturally where they fit: p6 activity types problems, p6 activity types misuse, p6 activity types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</si>
  <si>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AB-01699</t>
  </si>
  <si>
    <t xml:space="preserve">What are P6 resource curves? Definition, examples and why they matter</t>
  </si>
  <si>
    <t xml:space="preserve">p6 resource curves</t>
  </si>
  <si>
    <t xml:space="preserve">p6 resource curves definition, p6 resource curves meaning, p6 resource curves in project management</t>
  </si>
  <si>
    <t xml:space="preserve">Write "What are P6 resource curves? Definition, examples and why they matter" for projectcontrolsinstitute.org (PCI AI - Project Controls Institute). Audience: planning engineers and schedulers. Length 800-1,200 words, British English. Primary keyword "p6 resource curves". Work in naturally where they fit: p6 resource curves definition, p6 resource curves meaning, p6 resource curves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</si>
  <si>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AB-01700</t>
  </si>
  <si>
    <t xml:space="preserve">P6 resource curves on construction projects: how it plays out on site</t>
  </si>
  <si>
    <t xml:space="preserve">p6 resource curves construction</t>
  </si>
  <si>
    <t xml:space="preserve">p6 resource curves on site, p6 resource curves in projects</t>
  </si>
  <si>
    <t xml:space="preserve">Write "P6 resource curves on construction projects: how it plays out on site" for projectcontrolsinstitute.org (PCI AI - Project Controls Institute). Audience: planning engineers and schedulers. Length 1,200-1,800 words, British English. Primary keyword "p6 resource curves construction". Work in naturally where they fit: p6 resource curves on site, p6 resource curves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</si>
  <si>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AB-01701</t>
  </si>
  <si>
    <t xml:space="preserve">Common mistakes with P6 resource curves (and how to avoid them)</t>
  </si>
  <si>
    <t xml:space="preserve">p6 resource curves mistakes</t>
  </si>
  <si>
    <t xml:space="preserve">p6 resource curves problems, p6 resource curves misuse, p6 resource curves pitfalls</t>
  </si>
  <si>
    <t xml:space="preserve">Write "Common mistakes with P6 resource curves (and how to avoid them)" for projectcontrolsinstitute.org (PCI AI - Project Controls Institute). Audience: planning engineers and schedulers. Length 1,200-1,800 words, British English. Primary keyword "p6 resource curves mistakes". Work in naturally where they fit: p6 resource curves problems, p6 resource curves misuse, p6 resource curves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</si>
  <si>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AB-01702</t>
  </si>
  <si>
    <t xml:space="preserve">What is P6 global change? Definition, examples and why it matters</t>
  </si>
  <si>
    <t xml:space="preserve">p6 global change</t>
  </si>
  <si>
    <t xml:space="preserve">p6 global change definition, p6 global change meaning, p6 global change in project management</t>
  </si>
  <si>
    <t xml:space="preserve">Write "What is P6 global change? Definition, examples and why it matters" for projectcontrolsinstitute.org (PCI AI - Project Controls Institute). Audience: planning engineers and schedulers. Length 800-1,200 words, British English. Primary keyword "p6 global change". Work in naturally where they fit: p6 global change definition, p6 global change meaning, p6 global change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</si>
  <si>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AB-01703</t>
  </si>
  <si>
    <t xml:space="preserve">How to run a P6 global change: a step-by-step guide</t>
  </si>
  <si>
    <t xml:space="preserve">how to p6 global change</t>
  </si>
  <si>
    <t xml:space="preserve">p6 global change steps, p6 global change process, p6 global change best practices</t>
  </si>
  <si>
    <t xml:space="preserve">Write "How to run a P6 global change: a step-by-step guide" for projectcontrolsinstitute.org (PCI AI - Project Controls Institute). Audience: planning engineers and schedulers. Length 1,200-1,800 words, British English. Primary keyword "how to p6 global change". Work in naturally where they fit: p6 global change steps, p6 global change process, p6 global change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</si>
  <si>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AB-01704</t>
  </si>
  <si>
    <t xml:space="preserve">P6 global change checklist: what good looks like</t>
  </si>
  <si>
    <t xml:space="preserve">p6 global change checklist</t>
  </si>
  <si>
    <t xml:space="preserve">p6 global change template, p6 global change review</t>
  </si>
  <si>
    <t xml:space="preserve">Write "P6 global change checklist: what good looks like" for projectcontrolsinstitute.org (PCI AI - Project Controls Institute). Audience: planning engineers and schedulers. Length 1,000-1,500 words, British English. Primary keyword "p6 global change checklist". Work in naturally where they fit: p6 global change template, p6 global change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</si>
  <si>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AB-01705</t>
  </si>
  <si>
    <t xml:space="preserve">P6 global change KPIs: measuring whether it is working</t>
  </si>
  <si>
    <t xml:space="preserve">p6 global change kpis</t>
  </si>
  <si>
    <t xml:space="preserve">p6 global change metrics, measure p6 global change</t>
  </si>
  <si>
    <t xml:space="preserve">Write "P6 global change KPIs: measuring whether it is working" for projectcontrolsinstitute.org (PCI AI - Project Controls Institute). Audience: planning engineers and schedulers. Length 1,200-1,800 words, British English. Primary keyword "p6 global change kpis". Work in naturally where they fit: p6 global change metrics, measure p6 global change.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</si>
  <si>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AB-01706</t>
  </si>
  <si>
    <t xml:space="preserve">What is P6 baselines management? Definition, examples and why it matters</t>
  </si>
  <si>
    <t xml:space="preserve">p6 baselines management</t>
  </si>
  <si>
    <t xml:space="preserve">p6 baselines management definition, p6 baselines management meaning, p6 baselines management in project management</t>
  </si>
  <si>
    <t xml:space="preserve">Write "What is P6 baselines management? Definition, examples and why it matters" for projectcontrolsinstitute.org (PCI AI - Project Controls Institute). Audience: planning engineers and schedulers. Length 800-1,200 words, British English. Primary keyword "p6 baselines management". Work in naturally where they fit: p6 baselines management definition, p6 baselines management meaning, p6 baselines management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</si>
  <si>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AB-01707</t>
  </si>
  <si>
    <t xml:space="preserve">How to manage P6 baselines: a step-by-step guide</t>
  </si>
  <si>
    <t xml:space="preserve">how to p6 baselines management</t>
  </si>
  <si>
    <t xml:space="preserve">p6 baselines management steps, p6 baselines management process, p6 baselines management best practices</t>
  </si>
  <si>
    <t xml:space="preserve">Write "How to manage P6 baselines: a step-by-step guide" for projectcontrolsinstitute.org (PCI AI - Project Controls Institute). Audience: planning engineers and schedulers. Length 1,200-1,800 words, British English. Primary keyword "how to p6 baselines management". Work in naturally where they fit: p6 baselines management steps, p6 baselines management process, p6 baselines management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</si>
  <si>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AB-01708</t>
  </si>
  <si>
    <t xml:space="preserve">P6 baselines management checklist: what good looks like</t>
  </si>
  <si>
    <t xml:space="preserve">p6 baselines management checklist</t>
  </si>
  <si>
    <t xml:space="preserve">p6 baselines management template, p6 baselines management review</t>
  </si>
  <si>
    <t xml:space="preserve">Write "P6 baselines management checklist: what good looks like" for projectcontrolsinstitute.org (PCI AI - Project Controls Institute). Audience: planning engineers and schedulers. Length 1,000-1,500 words, British English. Primary keyword "p6 baselines management checklist". Work in naturally where they fit: p6 baselines management template, p6 baselines management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</si>
  <si>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AB-01709</t>
  </si>
  <si>
    <t xml:space="preserve">P6 baselines management KPIs: measuring whether it is working</t>
  </si>
  <si>
    <t xml:space="preserve">p6 baselines management kpis</t>
  </si>
  <si>
    <t xml:space="preserve">p6 baselines management metrics, measure p6 baselines management</t>
  </si>
  <si>
    <t xml:space="preserve">Write "P6 baselines management KPIs: measuring whether it is working" for projectcontrolsinstitute.org (PCI AI - Project Controls Institute). Audience: planning engineers and schedulers. Length 1,200-1,800 words, British English. Primary keyword "p6 baselines management kpis". Work in naturally where they fit: p6 baselines management metrics, measure p6 baselines management.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</si>
  <si>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AB-01710</t>
  </si>
  <si>
    <t xml:space="preserve">What are P6 layouts and filters? Definition, examples and why they matter</t>
  </si>
  <si>
    <t xml:space="preserve">p6 layouts and filters</t>
  </si>
  <si>
    <t xml:space="preserve">p6 layouts and filters definition, p6 layouts and filters meaning, p6 layouts and filters in project management</t>
  </si>
  <si>
    <t xml:space="preserve">Write "What are P6 layouts and filters? Definition, examples and why they matter" for projectcontrolsinstitute.org (PCI AI - Project Controls Institute). Audience: planning engineers and schedulers. Length 800-1,200 words, British English. Primary keyword "p6 layouts and filters". Work in naturally where they fit: p6 layouts and filters definition, p6 layouts and filters meaning, p6 layouts and filters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</si>
  <si>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AB-01711</t>
  </si>
  <si>
    <t xml:space="preserve">P6 layouts and filters on construction projects: how it plays out on site</t>
  </si>
  <si>
    <t xml:space="preserve">p6 layouts and filters construction</t>
  </si>
  <si>
    <t xml:space="preserve">p6 layouts and filters on site, p6 layouts and filters in projects</t>
  </si>
  <si>
    <t xml:space="preserve">Write "P6 layouts and filters on construction projects: how it plays out on site" for projectcontrolsinstitute.org (PCI AI - Project Controls Institute). Audience: planning engineers and schedulers. Length 1,200-1,800 words, British English. Primary keyword "p6 layouts and filters construction". Work in naturally where they fit: p6 layouts and filters on site, p6 layouts and filters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</si>
  <si>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AB-01712</t>
  </si>
  <si>
    <t xml:space="preserve">Common mistakes with P6 layouts and filters (and how to avoid them)</t>
  </si>
  <si>
    <t xml:space="preserve">p6 layouts and filters mistakes</t>
  </si>
  <si>
    <t xml:space="preserve">p6 layouts and filters problems, p6 layouts and filters misuse, p6 layouts and filters pitfalls</t>
  </si>
  <si>
    <t xml:space="preserve">Write "Common mistakes with P6 layouts and filters (and how to avoid them)" for projectcontrolsinstitute.org (PCI AI - Project Controls Institute). Audience: planning engineers and schedulers. Length 1,200-1,800 words, British English. Primary keyword "p6 layouts and filters mistakes". Work in naturally where they fit: p6 layouts and filters problems, p6 layouts and filters misuse, p6 layouts and filters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</si>
  <si>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AB-01713</t>
  </si>
  <si>
    <t xml:space="preserve">What are P6 scheduling options (F9 settings)? Definition, examples and why they matter</t>
  </si>
  <si>
    <t xml:space="preserve">p6 scheduling options</t>
  </si>
  <si>
    <t xml:space="preserve">p6 scheduling options definition, p6 scheduling options meaning, p6 scheduling options in project management</t>
  </si>
  <si>
    <t xml:space="preserve">Write "What are P6 scheduling options (F9 settings)? Definition, examples and why they matter" for projectcontrolsinstitute.org (PCI AI - Project Controls Institute). Audience: planning engineers and schedulers. Length 800-1,200 words, British English. Primary keyword "p6 scheduling options". Work in naturally where they fit: p6 scheduling options definition, p6 scheduling options meaning, p6 scheduling options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</si>
  <si>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AB-01714</t>
  </si>
  <si>
    <t xml:space="preserve">P6 scheduling options (F9 settings) on construction projects: how it plays out on site</t>
  </si>
  <si>
    <t xml:space="preserve">p6 scheduling options construction</t>
  </si>
  <si>
    <t xml:space="preserve">p6 scheduling options on site, p6 scheduling options in projects</t>
  </si>
  <si>
    <t xml:space="preserve">Write "P6 scheduling options (F9 settings) on construction projects: how it plays out on site" for projectcontrolsinstitute.org (PCI AI - Project Controls Institute). Audience: planning engineers and schedulers. Length 1,200-1,800 words, British English. Primary keyword "p6 scheduling options construction". Work in naturally where they fit: p6 scheduling options on site, p6 scheduling options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</si>
  <si>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AB-01715</t>
  </si>
  <si>
    <t xml:space="preserve">Common mistakes with P6 scheduling options (F9 settings) (and how to avoid them)</t>
  </si>
  <si>
    <t xml:space="preserve">p6 scheduling options mistakes</t>
  </si>
  <si>
    <t xml:space="preserve">p6 scheduling options problems, p6 scheduling options misuse, p6 scheduling options pitfalls</t>
  </si>
  <si>
    <t xml:space="preserve">Write "Common mistakes with P6 scheduling options (F9 settings) (and how to avoid them)" for projectcontrolsinstitute.org (PCI AI - Project Controls Institute). Audience: planning engineers and schedulers. Length 1,200-1,800 words, British English. Primary keyword "p6 scheduling options mistakes". Work in naturally where they fit: p6 scheduling options problems, p6 scheduling options misuse, p6 scheduling options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</si>
  <si>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AB-01716</t>
  </si>
  <si>
    <t xml:space="preserve">What are XER import/export pitfalls? Definition, examples and why they matter</t>
  </si>
  <si>
    <t xml:space="preserve">xer import export pitfalls</t>
  </si>
  <si>
    <t xml:space="preserve">xer import export pitfalls definition, xer import export pitfalls meaning, xer import export pitfalls in project management</t>
  </si>
  <si>
    <t xml:space="preserve">Write "What are XER import/export pitfalls? Definition, examples and why they matter" for projectcontrolsinstitute.org (PCI AI - Project Controls Institute). Audience: controls professionals building data skills. Length 800-1,200 words, British English. Primary keyword "xer import export pitfalls". Work in naturally where they fit: xer import export pitfalls definition, xer import export pitfalls meaning, xer import export pitfalls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</si>
  <si>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AB-01717</t>
  </si>
  <si>
    <t xml:space="preserve">XER import/export pitfalls on construction projects: how it plays out on site</t>
  </si>
  <si>
    <t xml:space="preserve">xer import export pitfalls construction</t>
  </si>
  <si>
    <t xml:space="preserve">xer import export pitfalls on site, xer import export pitfalls in projects</t>
  </si>
  <si>
    <t xml:space="preserve">Write "XER import/export pitfalls on construction projects: how it plays out on site" for projectcontrolsinstitute.org (PCI AI - Project Controls Institute). Audience: controls professionals building data skills. Length 1,200-1,800 words, British English. Primary keyword "xer import export pitfalls construction". Work in naturally where they fit: xer import export pitfalls on site, xer import export pitfalls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</si>
  <si>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AB-01718</t>
  </si>
  <si>
    <t xml:space="preserve">Common mistakes with XER import/export pitfalls (and how to avoid them)</t>
  </si>
  <si>
    <t xml:space="preserve">xer import export pitfalls mistakes</t>
  </si>
  <si>
    <t xml:space="preserve">xer import export pitfalls problems, xer import export pitfalls misuse, xer import export pitfalls pitfalls</t>
  </si>
  <si>
    <t xml:space="preserve">Write "Common mistakes with XER import/export pitfalls (and how to avoid them)" for projectcontrolsinstitute.org (PCI AI - Project Controls Institute). Audience: controls professionals building data skills. Length 1,200-1,800 words, British English. Primary keyword "xer import export pitfalls mistakes". Work in naturally where they fit: xer import export pitfalls problems, xer import export pitfalls misuse, xer import export pitfalls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</si>
  <si>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AB-01719</t>
  </si>
  <si>
    <t xml:space="preserve">What is P6 vs Microsoft Project data models? Definition, examples and why it matters</t>
  </si>
  <si>
    <t xml:space="preserve">p6 vs microsoft project data</t>
  </si>
  <si>
    <t xml:space="preserve">p6 vs microsoft project data definition, p6 vs microsoft project data meaning, p6 vs microsoft project data in project management</t>
  </si>
  <si>
    <t xml:space="preserve">Write "What is P6 vs Microsoft Project data models? Definition, examples and why it matters" for projectcontrolsinstitute.org (PCI AI - Project Controls Institute). Audience: controls professionals building data skills. Length 800-1,200 words, British English. Primary keyword "p6 vs microsoft project data". Work in naturally where they fit: p6 vs microsoft project data definition, p6 vs microsoft project data meaning, p6 vs microsoft project data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</si>
  <si>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AB-01720</t>
  </si>
  <si>
    <t xml:space="preserve">P6 vs Microsoft Project data models on construction projects: how it plays out on site</t>
  </si>
  <si>
    <t xml:space="preserve">p6 vs microsoft project data construction</t>
  </si>
  <si>
    <t xml:space="preserve">p6 vs microsoft project data on site, p6 vs microsoft project data in projects</t>
  </si>
  <si>
    <t xml:space="preserve">Write "P6 vs Microsoft Project data models on construction projects: how it plays out on site" for projectcontrolsinstitute.org (PCI AI - Project Controls Institute). Audience: controls professionals building data skills. Length 1,200-1,800 words, British English. Primary keyword "p6 vs microsoft project data construction". Work in naturally where they fit: p6 vs microsoft project data on site, p6 vs microsoft project data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</si>
  <si>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AB-01721</t>
  </si>
  <si>
    <t xml:space="preserve">Common mistakes with P6 vs Microsoft Project data models (and how to avoid them)</t>
  </si>
  <si>
    <t xml:space="preserve">p6 vs microsoft project data mistakes</t>
  </si>
  <si>
    <t xml:space="preserve">p6 vs microsoft project data problems, p6 vs microsoft project data misuse, p6 vs microsoft project data pitfalls</t>
  </si>
  <si>
    <t xml:space="preserve">Write "Common mistakes with P6 vs Microsoft Project data models (and how to avoid them)" for projectcontrolsinstitute.org (PCI AI - Project Controls Institute). Audience: controls professionals building data skills. Length 1,200-1,800 words, British English. Primary keyword "p6 vs microsoft project data mistakes". Work in naturally where they fit: p6 vs microsoft project data problems, p6 vs microsoft project data misuse, p6 vs microsoft project data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</si>
  <si>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AB-01722</t>
  </si>
  <si>
    <t xml:space="preserve">What is claim digger / schedule comparison? Definition, examples and why it matters</t>
  </si>
  <si>
    <t xml:space="preserve">claim digger schedule comparison</t>
  </si>
  <si>
    <t xml:space="preserve">claim digger schedule comparison definition, claim digger schedule comparison meaning, claim digger schedule comparison in project management</t>
  </si>
  <si>
    <t xml:space="preserve">Write "What is claim digger / schedule comparison? Definition, examples and why it matters" for projectcontrolsinstitute.org (PCI AI - Project Controls Institute). Audience: controls professionals building data skills. Length 800-1,200 words, British English. Primary keyword "claim digger schedule comparison". Work in naturally where they fit: claim digger schedule comparison definition, claim digger schedule comparison meaning, claim digger schedule comparison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</si>
  <si>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AB-01723</t>
  </si>
  <si>
    <t xml:space="preserve">How to run a claim digger / schedule comparison: a step-by-step guide</t>
  </si>
  <si>
    <t xml:space="preserve">how to claim digger schedule comparison</t>
  </si>
  <si>
    <t xml:space="preserve">claim digger schedule comparison steps, claim digger schedule comparison process, claim digger schedule comparison best practices</t>
  </si>
  <si>
    <t xml:space="preserve">Write "How to run a claim digger / schedule comparison: a step-by-step guide" for projectcontrolsinstitute.org (PCI AI - Project Controls Institute). Audience: controls professionals building data skills. Length 1,200-1,800 words, British English. Primary keyword "how to claim digger schedule comparison". Work in naturally where they fit: claim digger schedule comparison steps, claim digger schedule comparison process, claim digger schedule comparison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</si>
  <si>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AB-01724</t>
  </si>
  <si>
    <t xml:space="preserve">Claim digger / schedule comparison checklist: what good looks like</t>
  </si>
  <si>
    <t xml:space="preserve">claim digger schedule comparison checklist</t>
  </si>
  <si>
    <t xml:space="preserve">claim digger schedule comparison template, claim digger schedule comparison review</t>
  </si>
  <si>
    <t xml:space="preserve">Write "Claim digger / schedule comparison checklist: what good looks like" for projectcontrolsinstitute.org (PCI AI - Project Controls Institute). Audience: controls professionals building data skills. Length 1,000-1,500 words, British English. Primary keyword "claim digger schedule comparison checklist". Work in naturally where they fit: claim digger schedule comparison template, claim digger schedule comparison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</si>
  <si>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AB-01725</t>
  </si>
  <si>
    <t xml:space="preserve">Claim digger / schedule comparison KPIs: measuring whether it is working</t>
  </si>
  <si>
    <t xml:space="preserve">claim digger schedule comparison kpis</t>
  </si>
  <si>
    <t xml:space="preserve">claim digger schedule comparison metrics, measure claim digger schedule comparison</t>
  </si>
  <si>
    <t xml:space="preserve">Write "Claim digger / schedule comparison KPIs: measuring whether it is working" for projectcontrolsinstitute.org (PCI AI - Project Controls Institute). Audience: controls professionals building data skills. Length 1,200-1,800 words, British English. Primary keyword "claim digger schedule comparison kpis". Work in naturally where they fit: claim digger schedule comparison metrics, measure claim digger schedule comparison.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</si>
  <si>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AB-01726</t>
  </si>
  <si>
    <t xml:space="preserve">What is crew composition and crew rates? Definition, examples and why it matters</t>
  </si>
  <si>
    <t xml:space="preserve">crew composition and rates</t>
  </si>
  <si>
    <t xml:space="preserve">crew composition and rates definition, crew composition and rates meaning, crew composition and rates in project management</t>
  </si>
  <si>
    <t xml:space="preserve">Write "What is crew composition and crew rates? Definition, examples and why it matters" for projectcontrolsinstitute.org (PCI AI - Project Controls Institute). Audience: estimators and cost engineers. Length 800-1,200 words, British English. Primary keyword "crew composition and rates". Work in naturally where they fit: crew composition and rates definition, crew composition and rates meaning, crew composition and rates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</si>
  <si>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AB-01727</t>
  </si>
  <si>
    <t xml:space="preserve">Crew composition and crew rates on construction projects: how it plays out on site</t>
  </si>
  <si>
    <t xml:space="preserve">crew composition and rates construction</t>
  </si>
  <si>
    <t xml:space="preserve">crew composition and rates on site, crew composition and rates in projects</t>
  </si>
  <si>
    <t xml:space="preserve">Write "Crew composition and crew rates on construction projects: how it plays out on site" for projectcontrolsinstitute.org (PCI AI - Project Controls Institute). Audience: estimators and cost engineers. Length 1,200-1,800 words, British English. Primary keyword "crew composition and rates construction". Work in naturally where they fit: crew composition and rates on site, crew composition and rates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</si>
  <si>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AB-01728</t>
  </si>
  <si>
    <t xml:space="preserve">Common mistakes with crew composition and crew rates (and how to avoid them)</t>
  </si>
  <si>
    <t xml:space="preserve">crew composition and rates mistakes</t>
  </si>
  <si>
    <t xml:space="preserve">crew composition and rates problems, crew composition and rates misuse, crew composition and rates pitfalls</t>
  </si>
  <si>
    <t xml:space="preserve">Write "Common mistakes with crew composition and crew rates (and how to avoid them)" for projectcontrolsinstitute.org (PCI AI - Project Controls Institute). Audience: estimators and cost engineers. Length 1,200-1,800 words, British English. Primary keyword "crew composition and rates mistakes". Work in naturally where they fit: crew composition and rates problems, crew composition and rates misuse, crew composition and rates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</si>
  <si>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AB-01729</t>
  </si>
  <si>
    <t xml:space="preserve">What is plant and equipment rates? Definition, examples and why it matters</t>
  </si>
  <si>
    <t xml:space="preserve">plant and equipment rates</t>
  </si>
  <si>
    <t xml:space="preserve">plant and equipment rates definition, plant and equipment rates meaning, plant and equipment rates in project management</t>
  </si>
  <si>
    <t xml:space="preserve">Write "What is plant and equipment rates? Definition, examples and why it matters" for projectcontrolsinstitute.org (PCI AI - Project Controls Institute). Audience: estimators and cost engineers. Length 800-1,200 words, British English. Primary keyword "plant and equipment rates". Work in naturally where they fit: plant and equipment rates definition, plant and equipment rates meaning, plant and equipment rates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</si>
  <si>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AB-01730</t>
  </si>
  <si>
    <t xml:space="preserve">Plant and equipment rates on construction projects: how it plays out on site</t>
  </si>
  <si>
    <t xml:space="preserve">plant and equipment rates construction</t>
  </si>
  <si>
    <t xml:space="preserve">plant and equipment rates on site, plant and equipment rates in projects</t>
  </si>
  <si>
    <t xml:space="preserve">Write "Plant and equipment rates on construction projects: how it plays out on site" for projectcontrolsinstitute.org (PCI AI - Project Controls Institute). Audience: estimators and cost engineers. Length 1,200-1,800 words, British English. Primary keyword "plant and equipment rates construction". Work in naturally where they fit: plant and equipment rates on site, plant and equipment rates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</si>
  <si>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AB-01731</t>
  </si>
  <si>
    <t xml:space="preserve">Common mistakes with plant and equipment rates (and how to avoid them)</t>
  </si>
  <si>
    <t xml:space="preserve">plant and equipment rates mistakes</t>
  </si>
  <si>
    <t xml:space="preserve">plant and equipment rates problems, plant and equipment rates misuse, plant and equipment rates pitfalls</t>
  </si>
  <si>
    <t xml:space="preserve">Write "Common mistakes with plant and equipment rates (and how to avoid them)" for projectcontrolsinstitute.org (PCI AI - Project Controls Institute). Audience: estimators and cost engineers. Length 1,200-1,800 words, British English. Primary keyword "plant and equipment rates mistakes". Work in naturally where they fit: plant and equipment rates problems, plant and equipment rates misuse, plant and equipment rates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</si>
  <si>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AB-01732</t>
  </si>
  <si>
    <t xml:space="preserve">What are labour norms by trade? Definition, examples and why they matter</t>
  </si>
  <si>
    <t xml:space="preserve">labour norms by trade</t>
  </si>
  <si>
    <t xml:space="preserve">labour norms by trade definition, labour norms by trade meaning, labour norms by trade in project management</t>
  </si>
  <si>
    <t xml:space="preserve">Write "What are labour norms by trade? Definition, examples and why they matter" for projectcontrolsinstitute.org (PCI AI - Project Controls Institute). Audience: estimators and cost engineers. Length 800-1,200 words, British English. Primary keyword "labour norms by trade". Work in naturally where they fit: labour norms by trade definition, labour norms by trade meaning, labour norms by trade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</si>
  <si>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AB-01733</t>
  </si>
  <si>
    <t xml:space="preserve">Labour norms by trade on construction projects: how it plays out on site</t>
  </si>
  <si>
    <t xml:space="preserve">labour norms by trade construction</t>
  </si>
  <si>
    <t xml:space="preserve">labour norms by trade on site, labour norms by trade in projects</t>
  </si>
  <si>
    <t xml:space="preserve">Write "Labour norms by trade on construction projects: how it plays out on site" for projectcontrolsinstitute.org (PCI AI - Project Controls Institute). Audience: estimators and cost engineers. Length 1,200-1,800 words, British English. Primary keyword "labour norms by trade construction". Work in naturally where they fit: labour norms by trade on site, labour norms by trade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</si>
  <si>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AB-01734</t>
  </si>
  <si>
    <t xml:space="preserve">Common mistakes with labour norms by trade (and how to avoid them)</t>
  </si>
  <si>
    <t xml:space="preserve">labour norms by trade mistakes</t>
  </si>
  <si>
    <t xml:space="preserve">labour norms by trade problems, labour norms by trade misuse, labour norms by trade pitfalls</t>
  </si>
  <si>
    <t xml:space="preserve">Write "Common mistakes with labour norms by trade (and how to avoid them)" for projectcontrolsinstitute.org (PCI AI - Project Controls Institute). Audience: estimators and cost engineers. Length 1,200-1,800 words, British English. Primary keyword "labour norms by trade mistakes". Work in naturally where they fit: labour norms by trade problems, labour norms by trade misuse, labour norms by trade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</si>
  <si>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AB-01735</t>
  </si>
  <si>
    <t xml:space="preserve">What is growth allowance vs contingency? Definition, examples and why it matters</t>
  </si>
  <si>
    <t xml:space="preserve">growth allowance vs contingency</t>
  </si>
  <si>
    <t xml:space="preserve">growth allowance vs contingency definition, growth allowance vs contingency meaning, growth allowance vs contingency in project management</t>
  </si>
  <si>
    <t xml:space="preserve">Write "What is growth allowance vs contingency? Definition, examples and why it matters" for projectcontrolsinstitute.org (PCI AI - Project Controls Institute). Audience: estimators and cost engineers. Length 800-1,200 words, British English. Primary keyword "growth allowance vs contingency". Work in naturally where they fit: growth allowance vs contingency definition, growth allowance vs contingency meaning, growth allowance vs contingency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</si>
  <si>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AB-01736</t>
  </si>
  <si>
    <t xml:space="preserve">Growth allowance vs contingency on construction projects: how it plays out on site</t>
  </si>
  <si>
    <t xml:space="preserve">growth allowance vs contingency construction</t>
  </si>
  <si>
    <t xml:space="preserve">growth allowance vs contingency on site, growth allowance vs contingency in projects</t>
  </si>
  <si>
    <t xml:space="preserve">Write "Growth allowance vs contingency on construction projects: how it plays out on site" for projectcontrolsinstitute.org (PCI AI - Project Controls Institute). Audience: estimators and cost engineers. Length 1,200-1,800 words, British English. Primary keyword "growth allowance vs contingency construction". Work in naturally where they fit: growth allowance vs contingency on site, growth allowance vs contingency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</si>
  <si>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AB-01737</t>
  </si>
  <si>
    <t xml:space="preserve">Common mistakes with growth allowance vs contingency (and how to avoid them)</t>
  </si>
  <si>
    <t xml:space="preserve">growth allowance vs contingency mistakes</t>
  </si>
  <si>
    <t xml:space="preserve">growth allowance vs contingency problems, growth allowance vs contingency misuse, growth allowance vs contingency pitfalls</t>
  </si>
  <si>
    <t xml:space="preserve">Write "Common mistakes with growth allowance vs contingency (and how to avoid them)" for projectcontrolsinstitute.org (PCI AI - Project Controls Institute). Audience: estimators and cost engineers. Length 1,200-1,800 words, British English. Primary keyword "growth allowance vs contingency mistakes". Work in naturally where they fit: growth allowance vs contingency problems, growth allowance vs contingency misuse, growth allowance vs contingency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</si>
  <si>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AB-01738</t>
  </si>
  <si>
    <t xml:space="preserve">What is design allowance? Definition, examples and why it matters</t>
  </si>
  <si>
    <t xml:space="preserve">design allowance</t>
  </si>
  <si>
    <t xml:space="preserve">design allowance definition, design allowance meaning, design allowance in project management</t>
  </si>
  <si>
    <t xml:space="preserve">Write "What is design allowance? Definition, examples and why it matters" for projectcontrolsinstitute.org (PCI AI - Project Controls Institute). Audience: estimators and cost engineers. Length 800-1,200 words, British English. Primary keyword "design allowance". Work in naturally where they fit: design allowance definition, design allowance meaning, design allowance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</si>
  <si>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AB-01739</t>
  </si>
  <si>
    <t xml:space="preserve">Design allowance on construction projects: how it plays out on site</t>
  </si>
  <si>
    <t xml:space="preserve">design allowance construction</t>
  </si>
  <si>
    <t xml:space="preserve">design allowance on site, design allowance in projects</t>
  </si>
  <si>
    <t xml:space="preserve">Write "Design allowance on construction projects: how it plays out on site" for projectcontrolsinstitute.org (PCI AI - Project Controls Institute). Audience: estimators and cost engineers. Length 1,200-1,800 words, British English. Primary keyword "design allowance construction". Work in naturally where they fit: design allowance on site, design allowance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</si>
  <si>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AB-01740</t>
  </si>
  <si>
    <t xml:space="preserve">Common mistakes with design allowance (and how to avoid them)</t>
  </si>
  <si>
    <t xml:space="preserve">design allowance mistakes</t>
  </si>
  <si>
    <t xml:space="preserve">design allowance problems, design allowance misuse, design allowance pitfalls</t>
  </si>
  <si>
    <t xml:space="preserve">Write "Common mistakes with design allowance (and how to avoid them)" for projectcontrolsinstitute.org (PCI AI - Project Controls Institute). Audience: estimators and cost engineers. Length 1,200-1,800 words, British English. Primary keyword "design allowance mistakes". Work in naturally where they fit: design allowance problems, design allowance misuse, design allowance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</si>
  <si>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AB-01741</t>
  </si>
  <si>
    <t xml:space="preserve">What is estimate maturity assessment? Definition, examples and why it matters</t>
  </si>
  <si>
    <t xml:space="preserve">estimate maturity assessment</t>
  </si>
  <si>
    <t xml:space="preserve">estimate maturity assessment definition, estimate maturity assessment meaning, estimate maturity assessment in project management</t>
  </si>
  <si>
    <t xml:space="preserve">Write "What is estimate maturity assessment? Definition, examples and why it matters" for projectcontrolsinstitute.org (PCI AI - Project Controls Institute). Audience: estimators and cost engineers. Length 800-1,200 words, British English. Primary keyword "estimate maturity assessment". Work in naturally where they fit: estimate maturity assessment definition, estimate maturity assessment meaning, estimate maturity assessment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</si>
  <si>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AB-01742</t>
  </si>
  <si>
    <t xml:space="preserve">How to run an estimate maturity assessment: a step-by-step guide</t>
  </si>
  <si>
    <t xml:space="preserve">how to estimate maturity assessment</t>
  </si>
  <si>
    <t xml:space="preserve">estimate maturity assessment steps, estimate maturity assessment process, estimate maturity assessment best practices</t>
  </si>
  <si>
    <t xml:space="preserve">Write "How to run an estimate maturity assessment: a step-by-step guide" for projectcontrolsinstitute.org (PCI AI - Project Controls Institute). Audience: estimators and cost engineers. Length 1,200-1,800 words, British English. Primary keyword "how to estimate maturity assessment". Work in naturally where they fit: estimate maturity assessment steps, estimate maturity assessment process, estimate maturity assessment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</si>
  <si>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AB-01743</t>
  </si>
  <si>
    <t xml:space="preserve">Estimate maturity assessment checklist: what good looks like</t>
  </si>
  <si>
    <t xml:space="preserve">estimate maturity assessment checklist</t>
  </si>
  <si>
    <t xml:space="preserve">estimate maturity assessment template, estimate maturity assessment review</t>
  </si>
  <si>
    <t xml:space="preserve">Write "Estimate maturity assessment checklist: what good looks like" for projectcontrolsinstitute.org (PCI AI - Project Controls Institute). Audience: estimators and cost engineers. Length 1,000-1,500 words, British English. Primary keyword "estimate maturity assessment checklist". Work in naturally where they fit: estimate maturity assessment template, estimate maturity assessment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</si>
  <si>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AB-01744</t>
  </si>
  <si>
    <t xml:space="preserve">Estimate maturity assessment KPIs: measuring whether it is working</t>
  </si>
  <si>
    <t xml:space="preserve">estimate maturity assessment kpis</t>
  </si>
  <si>
    <t xml:space="preserve">estimate maturity assessment metrics, measure estimate maturity assessment</t>
  </si>
  <si>
    <t xml:space="preserve">Write "Estimate maturity assessment KPIs: measuring whether it is working" for projectcontrolsinstitute.org (PCI AI - Project Controls Institute). Audience: estimators and cost engineers. Length 1,200-1,800 words, British English. Primary keyword "estimate maturity assessment kpis". Work in naturally where they fit: estimate maturity assessment metrics, measure estimate maturity assessment.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</si>
  <si>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AB-01745</t>
  </si>
  <si>
    <t xml:space="preserve">What is bid/no-bid analysis? Definition, examples and why it matters</t>
  </si>
  <si>
    <t xml:space="preserve">bid no-bid analysis</t>
  </si>
  <si>
    <t xml:space="preserve">bid no-bid analysis definition, bid no-bid analysis meaning, bid no-bid analysis in project management</t>
  </si>
  <si>
    <t xml:space="preserve">Write "What is bid/no-bid analysis? Definition, examples and why it matters" for projectcontrolsinstitute.org (PCI AI - Project Controls Institute). Audience: estimators and cost engineers. Length 800-1,200 words, British English. Primary keyword "bid no-bid analysis". Work in naturally where they fit: bid no-bid analysis definition, bid no-bid analysis meaning, bid no-bid analysis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</si>
  <si>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AB-01746</t>
  </si>
  <si>
    <t xml:space="preserve">How to run a bid/no-bid analysis: a step-by-step guide</t>
  </si>
  <si>
    <t xml:space="preserve">how to bid no-bid analysis</t>
  </si>
  <si>
    <t xml:space="preserve">bid no-bid analysis steps, bid no-bid analysis process, bid no-bid analysis best practices</t>
  </si>
  <si>
    <t xml:space="preserve">Write "How to run a bid/no-bid analysis: a step-by-step guide" for projectcontrolsinstitute.org (PCI AI - Project Controls Institute). Audience: estimators and cost engineers. Length 1,200-1,800 words, British English. Primary keyword "how to bid no-bid analysis". Work in naturally where they fit: bid no-bid analysis steps, bid no-bid analysis process, bid no-bid analysis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</si>
  <si>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AB-01747</t>
  </si>
  <si>
    <t xml:space="preserve">Bid/no-bid analysis checklist: what good looks like</t>
  </si>
  <si>
    <t xml:space="preserve">bid no-bid analysis checklist</t>
  </si>
  <si>
    <t xml:space="preserve">bid no-bid analysis template, bid no-bid analysis review</t>
  </si>
  <si>
    <t xml:space="preserve">Write "Bid/no-bid analysis checklist: what good looks like" for projectcontrolsinstitute.org (PCI AI - Project Controls Institute). Audience: estimators and cost engineers. Length 1,000-1,500 words, British English. Primary keyword "bid no-bid analysis checklist". Work in naturally where they fit: bid no-bid analysis template, bid no-bid analysis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</si>
  <si>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AB-01748</t>
  </si>
  <si>
    <t xml:space="preserve">Bid/no-bid analysis KPIs: measuring whether it is working</t>
  </si>
  <si>
    <t xml:space="preserve">bid no-bid analysis kpis</t>
  </si>
  <si>
    <t xml:space="preserve">bid no-bid analysis metrics, measure bid no-bid analysis</t>
  </si>
  <si>
    <t xml:space="preserve">Write "Bid/no-bid analysis KPIs: measuring whether it is working" for projectcontrolsinstitute.org (PCI AI - Project Controls Institute). Audience: estimators and cost engineers. Length 1,200-1,800 words, British English. Primary keyword "bid no-bid analysis kpis". Work in naturally where they fit: bid no-bid analysis metrics, measure bid no-bid analysis.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</si>
  <si>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AB-01749</t>
  </si>
  <si>
    <t xml:space="preserve">What are tender settlement meetings? Definition, examples and why they matter</t>
  </si>
  <si>
    <t xml:space="preserve">tender settlement meetings</t>
  </si>
  <si>
    <t xml:space="preserve">tender settlement meetings definition, tender settlement meetings meaning, tender settlement meetings in project management</t>
  </si>
  <si>
    <t xml:space="preserve">Write "What are tender settlement meetings? Definition, examples and why they matter" for projectcontrolsinstitute.org (PCI AI - Project Controls Institute). Audience: estimators and cost engineers. Length 800-1,200 words, British English. Primary keyword "tender settlement meetings". Work in naturally where they fit: tender settlement meetings definition, tender settlement meetings meaning, tender settlement meetings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</si>
  <si>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AB-01750</t>
  </si>
  <si>
    <t xml:space="preserve">How to run tender settlement meetings: a step-by-step guide</t>
  </si>
  <si>
    <t xml:space="preserve">how to tender settlement meetings</t>
  </si>
  <si>
    <t xml:space="preserve">tender settlement meetings steps, tender settlement meetings process, tender settlement meetings best practices</t>
  </si>
  <si>
    <t xml:space="preserve">Write "How to run tender settlement meetings: a step-by-step guide" for projectcontrolsinstitute.org (PCI AI - Project Controls Institute). Audience: estimators and cost engineers. Length 1,200-1,800 words, British English. Primary keyword "how to tender settlement meetings". Work in naturally where they fit: tender settlement meetings steps, tender settlement meetings process, tender settlement meetings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</si>
  <si>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AB-01751</t>
  </si>
  <si>
    <t xml:space="preserve">Tender settlement meetings checklist: what good looks like</t>
  </si>
  <si>
    <t xml:space="preserve">tender settlement meetings checklist</t>
  </si>
  <si>
    <t xml:space="preserve">tender settlement meetings template, tender settlement meetings review</t>
  </si>
  <si>
    <t xml:space="preserve">Write "Tender settlement meetings checklist: what good looks like" for projectcontrolsinstitute.org (PCI AI - Project Controls Institute). Audience: estimators and cost engineers. Length 1,000-1,500 words, British English. Primary keyword "tender settlement meetings checklist". Work in naturally where they fit: tender settlement meetings template, tender settlement meetings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</si>
  <si>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AB-01752</t>
  </si>
  <si>
    <t xml:space="preserve">Tender settlement meetings KPIs: measuring whether it is working</t>
  </si>
  <si>
    <t xml:space="preserve">tender settlement meetings kpis</t>
  </si>
  <si>
    <t xml:space="preserve">tender settlement meetings metrics, measure tender settlement meetings</t>
  </si>
  <si>
    <t xml:space="preserve">Write "Tender settlement meetings KPIs: measuring whether it is working" for projectcontrolsinstitute.org (PCI AI - Project Controls Institute). Audience: estimators and cost engineers. Length 1,200-1,800 words, British English. Primary keyword "tender settlement meetings kpis". Work in naturally where they fit: tender settlement meetings metrics, measure tender settlement meetings.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</si>
  <si>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AB-01753</t>
  </si>
  <si>
    <t xml:space="preserve">What is subcontractor quotations analysis? Definition, examples and why it matters</t>
  </si>
  <si>
    <t xml:space="preserve">subcontractor quotations analysis</t>
  </si>
  <si>
    <t xml:space="preserve">subcontractor quotations analysis definition, subcontractor quotations analysis meaning, subcontractor quotations analysis in project management</t>
  </si>
  <si>
    <t xml:space="preserve">Write "What is subcontractor quotations analysis? Definition, examples and why it matters" for projectcontrolsinstitute.org (PCI AI - Project Controls Institute). Audience: estimators and cost engineers. Length 800-1,200 words, British English. Primary keyword "subcontractor quotations analysis". Work in naturally where they fit: subcontractor quotations analysis definition, subcontractor quotations analysis meaning, subcontractor quotations analysis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</si>
  <si>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AB-01754</t>
  </si>
  <si>
    <t xml:space="preserve">How to run a subcontractor quotations analysis: a step-by-step guide</t>
  </si>
  <si>
    <t xml:space="preserve">how to subcontractor quotations analysis</t>
  </si>
  <si>
    <t xml:space="preserve">subcontractor quotations analysis steps, subcontractor quotations analysis process, subcontractor quotations analysis best practices</t>
  </si>
  <si>
    <t xml:space="preserve">Write "How to run a subcontractor quotations analysis: a step-by-step guide" for projectcontrolsinstitute.org (PCI AI - Project Controls Institute). Audience: estimators and cost engineers. Length 1,200-1,800 words, British English. Primary keyword "how to subcontractor quotations analysis". Work in naturally where they fit: subcontractor quotations analysis steps, subcontractor quotations analysis process, subcontractor quotations analysis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</si>
  <si>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AB-01755</t>
  </si>
  <si>
    <t xml:space="preserve">Subcontractor quotations analysis checklist: what good looks like</t>
  </si>
  <si>
    <t xml:space="preserve">subcontractor quotations analysis checklist</t>
  </si>
  <si>
    <t xml:space="preserve">subcontractor quotations analysis template, subcontractor quotations analysis review</t>
  </si>
  <si>
    <t xml:space="preserve">Write "Subcontractor quotations analysis checklist: what good looks like" for projectcontrolsinstitute.org (PCI AI - Project Controls Institute). Audience: estimators and cost engineers. Length 1,000-1,500 words, British English. Primary keyword "subcontractor quotations analysis checklist". Work in naturally where they fit: subcontractor quotations analysis template, subcontractor quotations analysis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</si>
  <si>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AB-01756</t>
  </si>
  <si>
    <t xml:space="preserve">Subcontractor quotations analysis KPIs: measuring whether it is working</t>
  </si>
  <si>
    <t xml:space="preserve">subcontractor quotations analysis kpis</t>
  </si>
  <si>
    <t xml:space="preserve">subcontractor quotations analysis metrics, measure subcontractor quotations analysis</t>
  </si>
  <si>
    <t xml:space="preserve">Write "Subcontractor quotations analysis KPIs: measuring whether it is working" for projectcontrolsinstitute.org (PCI AI - Project Controls Institute). Audience: estimators and cost engineers. Length 1,200-1,800 words, British English. Primary keyword "subcontractor quotations analysis kpis". Work in naturally where they fit: subcontractor quotations analysis metrics, measure subcontractor quotations analysis.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</si>
  <si>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AB-01757</t>
  </si>
  <si>
    <t xml:space="preserve">What are estimate reviews and cold eyes? Definition, examples and why they matter</t>
  </si>
  <si>
    <t xml:space="preserve">estimate reviews and cold eyes</t>
  </si>
  <si>
    <t xml:space="preserve">estimate reviews and cold eyes definition, estimate reviews and cold eyes meaning, estimate reviews and cold eyes in project management</t>
  </si>
  <si>
    <t xml:space="preserve">Write "What are estimate reviews and cold eyes? Definition, examples and why they matter" for projectcontrolsinstitute.org (PCI AI - Project Controls Institute). Audience: estimators and cost engineers. Length 800-1,200 words, British English. Primary keyword "estimate reviews and cold eyes". Work in naturally where they fit: estimate reviews and cold eyes definition, estimate reviews and cold eyes meaning, estimate reviews and cold eyes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</si>
  <si>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AB-01758</t>
  </si>
  <si>
    <t xml:space="preserve">How to run estimate reviews and cold eyes: a step-by-step guide</t>
  </si>
  <si>
    <t xml:space="preserve">how to estimate reviews and cold eyes</t>
  </si>
  <si>
    <t xml:space="preserve">estimate reviews and cold eyes steps, estimate reviews and cold eyes process, estimate reviews and cold eyes best practices</t>
  </si>
  <si>
    <t xml:space="preserve">Write "How to run estimate reviews and cold eyes: a step-by-step guide" for projectcontrolsinstitute.org (PCI AI - Project Controls Institute). Audience: estimators and cost engineers. Length 1,200-1,800 words, British English. Primary keyword "how to estimate reviews and cold eyes". Work in naturally where they fit: estimate reviews and cold eyes steps, estimate reviews and cold eyes process, estimate reviews and cold eyes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</si>
  <si>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AB-01759</t>
  </si>
  <si>
    <t xml:space="preserve">Estimate reviews and cold eyes checklist: what good looks like</t>
  </si>
  <si>
    <t xml:space="preserve">estimate reviews and cold eyes checklist</t>
  </si>
  <si>
    <t xml:space="preserve">estimate reviews and cold eyes template, estimate reviews and cold eyes review</t>
  </si>
  <si>
    <t xml:space="preserve">Write "Estimate reviews and cold eyes checklist: what good looks like" for projectcontrolsinstitute.org (PCI AI - Project Controls Institute). Audience: estimators and cost engineers. Length 1,000-1,500 words, British English. Primary keyword "estimate reviews and cold eyes checklist". Work in naturally where they fit: estimate reviews and cold eyes template, estimate reviews and cold eyes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</si>
  <si>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AB-01760</t>
  </si>
  <si>
    <t xml:space="preserve">Estimate reviews and cold eyes KPIs: measuring whether it is working</t>
  </si>
  <si>
    <t xml:space="preserve">estimate reviews and cold eyes kpis</t>
  </si>
  <si>
    <t xml:space="preserve">estimate reviews and cold eyes metrics, measure estimate reviews and cold eyes</t>
  </si>
  <si>
    <t xml:space="preserve">Write "Estimate reviews and cold eyes KPIs: measuring whether it is working" for projectcontrolsinstitute.org (PCI AI - Project Controls Institute). Audience: estimators and cost engineers. Length 1,200-1,800 words, British English. Primary keyword "estimate reviews and cold eyes kpis". Work in naturally where they fit: estimate reviews and cold eyes metrics, measure estimate reviews and cold eyes.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</si>
  <si>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AB-01761</t>
  </si>
  <si>
    <t xml:space="preserve">What is currency and escalation in bids? Definition, examples and why it matters</t>
  </si>
  <si>
    <t xml:space="preserve">currency and escalation in bids</t>
  </si>
  <si>
    <t xml:space="preserve">currency and escalation in bids definition, currency and escalation in bids meaning, currency and escalation in bids in project management</t>
  </si>
  <si>
    <t xml:space="preserve">Write "What is currency and escalation in bids? Definition, examples and why it matters" for projectcontrolsinstitute.org (PCI AI - Project Controls Institute). Audience: estimators and cost engineers. Length 800-1,200 words, British English. Primary keyword "currency and escalation in bids". Work in naturally where they fit: currency and escalation in bids definition, currency and escalation in bids meaning, currency and escalation in bids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</si>
  <si>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AB-01762</t>
  </si>
  <si>
    <t xml:space="preserve">Currency and escalation in bids on construction projects: how it plays out on site</t>
  </si>
  <si>
    <t xml:space="preserve">currency and escalation in bids construction</t>
  </si>
  <si>
    <t xml:space="preserve">currency and escalation in bids on site, currency and escalation in bids in projects</t>
  </si>
  <si>
    <t xml:space="preserve">Write "Currency and escalation in bids on construction projects: how it plays out on site" for projectcontrolsinstitute.org (PCI AI - Project Controls Institute). Audience: estimators and cost engineers. Length 1,200-1,800 words, British English. Primary keyword "currency and escalation in bids construction". Work in naturally where they fit: currency and escalation in bids on site, currency and escalation in bids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</si>
  <si>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AB-01763</t>
  </si>
  <si>
    <t xml:space="preserve">Common mistakes with currency and escalation in bids (and how to avoid them)</t>
  </si>
  <si>
    <t xml:space="preserve">currency and escalation in bids mistakes</t>
  </si>
  <si>
    <t xml:space="preserve">currency and escalation in bids problems, currency and escalation in bids misuse, currency and escalation in bids pitfalls</t>
  </si>
  <si>
    <t xml:space="preserve">Write "Common mistakes with currency and escalation in bids (and how to avoid them)" for projectcontrolsinstitute.org (PCI AI - Project Controls Institute). Audience: estimators and cost engineers. Length 1,200-1,800 words, British English. Primary keyword "currency and escalation in bids mistakes". Work in naturally where they fit: currency and escalation in bids problems, currency and escalation in bids misuse, currency and escalation in bids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</si>
  <si>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AB-01764</t>
  </si>
  <si>
    <t xml:space="preserve">What is margin and markup strategy? Definition, examples and why it matters</t>
  </si>
  <si>
    <t xml:space="preserve">margin and markup strategy</t>
  </si>
  <si>
    <t xml:space="preserve">margin and markup strategy definition, margin and markup strategy meaning, margin and markup strategy in project management</t>
  </si>
  <si>
    <t xml:space="preserve">Write "What is margin and markup strategy? Definition, examples and why it matters" for projectcontrolsinstitute.org (PCI AI - Project Controls Institute). Audience: estimators and cost engineers. Length 800-1,200 words, British English. Primary keyword "margin and markup strategy". Work in naturally where they fit: margin and markup strategy definition, margin and markup strategy meaning, margin and markup strategy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</si>
  <si>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AB-01765</t>
  </si>
  <si>
    <t xml:space="preserve">Margin and markup strategy on construction projects: how it plays out on site</t>
  </si>
  <si>
    <t xml:space="preserve">margin and markup strategy construction</t>
  </si>
  <si>
    <t xml:space="preserve">margin and markup strategy on site, margin and markup strategy in projects</t>
  </si>
  <si>
    <t xml:space="preserve">Write "Margin and markup strategy on construction projects: how it plays out on site" for projectcontrolsinstitute.org (PCI AI - Project Controls Institute). Audience: estimators and cost engineers. Length 1,200-1,800 words, British English. Primary keyword "margin and markup strategy construction". Work in naturally where they fit: margin and markup strategy on site, margin and markup strategy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</si>
  <si>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AB-01766</t>
  </si>
  <si>
    <t xml:space="preserve">Common mistakes with margin and markup strategy (and how to avoid them)</t>
  </si>
  <si>
    <t xml:space="preserve">margin and markup strategy mistakes</t>
  </si>
  <si>
    <t xml:space="preserve">margin and markup strategy problems, margin and markup strategy misuse, margin and markup strategy pitfalls</t>
  </si>
  <si>
    <t xml:space="preserve">Write "Common mistakes with margin and markup strategy (and how to avoid them)" for projectcontrolsinstitute.org (PCI AI - Project Controls Institute). Audience: estimators and cost engineers. Length 1,200-1,800 words, British English. Primary keyword "margin and markup strategy mistakes". Work in naturally where they fit: margin and markup strategy problems, margin and markup strategy misuse, margin and markup strategy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</si>
  <si>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AB-01767</t>
  </si>
  <si>
    <t xml:space="preserve">What are tornado diagrams? Definition, examples and why they matter</t>
  </si>
  <si>
    <t xml:space="preserve">tornado diagrams</t>
  </si>
  <si>
    <t xml:space="preserve">tornado diagrams definition, tornado diagrams meaning, tornado diagrams in project management</t>
  </si>
  <si>
    <t xml:space="preserve">Write "What are tornado diagrams? Definition, examples and why they matter" for projectcontrolsinstitute.org (PCI AI - Project Controls Institute). Audience: risk analysts and project controls teams. Length 800-1,200 words, British English. Primary keyword "tornado diagrams". Work in naturally where they fit: tornado diagrams definition, tornado diagrams meaning, tornado diagrams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</si>
  <si>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AB-01768</t>
  </si>
  <si>
    <t xml:space="preserve">Tornado diagrams on construction projects: how it plays out on site</t>
  </si>
  <si>
    <t xml:space="preserve">tornado diagrams construction</t>
  </si>
  <si>
    <t xml:space="preserve">tornado diagrams on site, tornado diagrams in projects</t>
  </si>
  <si>
    <t xml:space="preserve">Write "Tornado diagrams on construction projects: how it plays out on site" for projectcontrolsinstitute.org (PCI AI - Project Controls Institute). Audience: risk analysts and project controls teams. Length 1,200-1,800 words, British English. Primary keyword "tornado diagrams construction". Work in naturally where they fit: tornado diagrams on site, tornado diagrams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</si>
  <si>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AB-01769</t>
  </si>
  <si>
    <t xml:space="preserve">Common mistakes with tornado diagrams (and how to avoid them)</t>
  </si>
  <si>
    <t xml:space="preserve">tornado diagrams mistakes</t>
  </si>
  <si>
    <t xml:space="preserve">tornado diagrams problems, tornado diagrams misuse, tornado diagrams pitfalls</t>
  </si>
  <si>
    <t xml:space="preserve">Write "Common mistakes with tornado diagrams (and how to avoid them)" for projectcontrolsinstitute.org (PCI AI - Project Controls Institute). Audience: risk analysts and project controls teams. Length 1,200-1,800 words, British English. Primary keyword "tornado diagrams mistakes". Work in naturally where they fit: tornado diagrams problems, tornado diagrams misuse, tornado diagrams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</si>
  <si>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AB-01770</t>
  </si>
  <si>
    <t xml:space="preserve">What is expected monetary value (EMV)? Definition, examples and why it matters</t>
  </si>
  <si>
    <t xml:space="preserve">expected monetary value</t>
  </si>
  <si>
    <t xml:space="preserve">expected monetary value definition, expected monetary value meaning, expected monetary value in project management</t>
  </si>
  <si>
    <t xml:space="preserve">Write "What is expected monetary value (EMV)? Definition, examples and why it matters" for projectcontrolsinstitute.org (PCI AI - Project Controls Institute). Audience: risk analysts and project controls teams. Length 800-1,200 words, British English. Primary keyword "expected monetary value". Work in naturally where they fit: expected monetary value definition, expected monetary value meaning, expected monetary value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</si>
  <si>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AB-01771</t>
  </si>
  <si>
    <t xml:space="preserve">How to calculate expected monetary value (EMV): formula, worked example and Excel steps</t>
  </si>
  <si>
    <t xml:space="preserve">expected monetary value formula</t>
  </si>
  <si>
    <t xml:space="preserve">how to calculate expected monetary value, expected monetary value example, expected monetary value in excel</t>
  </si>
  <si>
    <t xml:space="preserve">Write "How to calculate expected monetary value (EMV): formula, worked example and Excel steps" for projectcontrolsinstitute.org (PCI AI - Project Controls Institute). Audience: risk analysts and project controls teams. Length 1,200-1,800 words, British English. Primary keyword "expected monetary value formula". Work in naturally where they fit: how to calculate expected monetary value, expected monetary value example, expected monetary value in excel.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</si>
  <si>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AB-01772</t>
  </si>
  <si>
    <t xml:space="preserve">Expected monetary value (EMV): a worked example from a real project</t>
  </si>
  <si>
    <t xml:space="preserve">expected monetary value example</t>
  </si>
  <si>
    <t xml:space="preserve">expected monetary value calculation, expected monetary value interpretation</t>
  </si>
  <si>
    <t xml:space="preserve">Write "Expected monetary value (EMV): a worked example from a real project" for projectcontrolsinstitute.org (PCI AI - Project Controls Institute). Audience: risk analysts and project controls teams. Length 1,200-1,800 words, British English. Primary keyword "expected monetary value example". Work in naturally where they fit: expected monetary value calculation, expected monetary value interpretation.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</si>
  <si>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AB-01773</t>
  </si>
  <si>
    <t xml:space="preserve">Interpreting expected monetary value (EMV): what the number is really telling you</t>
  </si>
  <si>
    <t xml:space="preserve">expected monetary value interpretation</t>
  </si>
  <si>
    <t xml:space="preserve">expected monetary value meaning, good expected monetary value value</t>
  </si>
  <si>
    <t xml:space="preserve">Write "Interpreting expected monetary value (EMV): what the number is really telling you" for projectcontrolsinstitute.org (PCI AI - Project Controls Institute). Audience: risk analysts and project controls teams. Length 1,200-1,800 words, British English. Primary keyword "expected monetary value interpretation". Work in naturally where they fit: expected monetary value meaning, good expected monetary value value.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</si>
  <si>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AB-01774</t>
  </si>
  <si>
    <t xml:space="preserve">Common mistakes with expected monetary value (EMV) (and how to avoid them)</t>
  </si>
  <si>
    <t xml:space="preserve">expected monetary value mistakes</t>
  </si>
  <si>
    <t xml:space="preserve">expected monetary value problems, expected monetary value misuse, expected monetary value pitfalls</t>
  </si>
  <si>
    <t xml:space="preserve">Write "Common mistakes with expected monetary value (EMV) (and how to avoid them)" for projectcontrolsinstitute.org (PCI AI - Project Controls Institute). Audience: risk analysts and project controls teams. Length 1,200-1,800 words, British English. Primary keyword "expected monetary value mistakes". Work in naturally where they fit: expected monetary value problems, expected monetary value misuse, expected monetary value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</si>
  <si>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AB-01775</t>
  </si>
  <si>
    <t xml:space="preserve">What is decision tree analysis? Definition, examples and why it matters</t>
  </si>
  <si>
    <t xml:space="preserve">decision tree analysis</t>
  </si>
  <si>
    <t xml:space="preserve">decision tree analysis definition, decision tree analysis meaning, decision tree analysis in project management</t>
  </si>
  <si>
    <t xml:space="preserve">Write "What is decision tree analysis? Definition, examples and why it matters" for projectcontrolsinstitute.org (PCI AI - Project Controls Institute). Audience: risk analysts and project controls teams. Length 800-1,200 words, British English. Primary keyword "decision tree analysis". Work in naturally where they fit: decision tree analysis definition, decision tree analysis meaning, decision tree analysis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</si>
  <si>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AB-01776</t>
  </si>
  <si>
    <t xml:space="preserve">How to run a decision tree analysis: a step-by-step guide</t>
  </si>
  <si>
    <t xml:space="preserve">how to decision tree analysis</t>
  </si>
  <si>
    <t xml:space="preserve">decision tree analysis steps, decision tree analysis process, decision tree analysis best practices</t>
  </si>
  <si>
    <t xml:space="preserve">Write "How to run a decision tree analysis: a step-by-step guide" for projectcontrolsinstitute.org (PCI AI - Project Controls Institute). Audience: risk analysts and project controls teams. Length 1,200-1,800 words, British English. Primary keyword "how to decision tree analysis". Work in naturally where they fit: decision tree analysis steps, decision tree analysis process, decision tree analysis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</si>
  <si>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AB-01777</t>
  </si>
  <si>
    <t xml:space="preserve">Decision tree analysis checklist: what good looks like</t>
  </si>
  <si>
    <t xml:space="preserve">decision tree analysis checklist</t>
  </si>
  <si>
    <t xml:space="preserve">decision tree analysis template, decision tree analysis review</t>
  </si>
  <si>
    <t xml:space="preserve">Write "Decision tree analysis checklist: what good looks like" for projectcontrolsinstitute.org (PCI AI - Project Controls Institute). Audience: risk analysts and project controls teams. Length 1,000-1,500 words, British English. Primary keyword "decision tree analysis checklist". Work in naturally where they fit: decision tree analysis template, decision tree analysis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</si>
  <si>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AB-01778</t>
  </si>
  <si>
    <t xml:space="preserve">Decision tree analysis KPIs: measuring whether it is working</t>
  </si>
  <si>
    <t xml:space="preserve">decision tree analysis kpis</t>
  </si>
  <si>
    <t xml:space="preserve">decision tree analysis metrics, measure decision tree analysis</t>
  </si>
  <si>
    <t xml:space="preserve">Write "Decision tree analysis KPIs: measuring whether it is working" for projectcontrolsinstitute.org (PCI AI - Project Controls Institute). Audience: risk analysts and project controls teams. Length 1,200-1,800 words, British English. Primary keyword "decision tree analysis kpis". Work in naturally where they fit: decision tree analysis metrics, measure decision tree analysis.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</si>
  <si>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AB-01779</t>
  </si>
  <si>
    <t xml:space="preserve">What is risk velocity? Definition, examples and why it matters</t>
  </si>
  <si>
    <t xml:space="preserve">risk velocity</t>
  </si>
  <si>
    <t xml:space="preserve">risk velocity definition, risk velocity meaning, risk velocity in project management</t>
  </si>
  <si>
    <t xml:space="preserve">Write "What is risk velocity? Definition, examples and why it matters" for projectcontrolsinstitute.org (PCI AI - Project Controls Institute). Audience: risk analysts and project controls teams. Length 800-1,200 words, British English. Primary keyword "risk velocity". Work in naturally where they fit: risk velocity definition, risk velocity meaning, risk velocity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</si>
  <si>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AB-01780</t>
  </si>
  <si>
    <t xml:space="preserve">Risk velocity on construction projects: how it plays out on site</t>
  </si>
  <si>
    <t xml:space="preserve">risk velocity construction</t>
  </si>
  <si>
    <t xml:space="preserve">risk velocity on site, risk velocity in projects</t>
  </si>
  <si>
    <t xml:space="preserve">Write "Risk velocity on construction projects: how it plays out on site" for projectcontrolsinstitute.org (PCI AI - Project Controls Institute). Audience: risk analysts and project controls teams. Length 1,200-1,800 words, British English. Primary keyword "risk velocity construction". Work in naturally where they fit: risk velocity on site, risk velocity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</si>
  <si>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AB-01781</t>
  </si>
  <si>
    <t xml:space="preserve">Common mistakes with risk velocity (and how to avoid them)</t>
  </si>
  <si>
    <t xml:space="preserve">risk velocity mistakes</t>
  </si>
  <si>
    <t xml:space="preserve">risk velocity problems, risk velocity misuse, risk velocity pitfalls</t>
  </si>
  <si>
    <t xml:space="preserve">Write "Common mistakes with risk velocity (and how to avoid them)" for projectcontrolsinstitute.org (PCI AI - Project Controls Institute). Audience: risk analysts and project controls teams. Length 1,200-1,800 words, British English. Primary keyword "risk velocity mistakes". Work in naturally where they fit: risk velocity problems, risk velocity misuse, risk velocity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</si>
  <si>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AB-01782</t>
  </si>
  <si>
    <t xml:space="preserve">What is quantified risk exposure? Definition, examples and why it matters</t>
  </si>
  <si>
    <t xml:space="preserve">quantified risk exposure</t>
  </si>
  <si>
    <t xml:space="preserve">quantified risk exposure definition, quantified risk exposure meaning, quantified risk exposure in project management</t>
  </si>
  <si>
    <t xml:space="preserve">Write "What is quantified risk exposure? Definition, examples and why it matters" for projectcontrolsinstitute.org (PCI AI - Project Controls Institute). Audience: risk analysts and project controls teams. Length 800-1,200 words, British English. Primary keyword "quantified risk exposure". Work in naturally where they fit: quantified risk exposure definition, quantified risk exposure meaning, quantified risk exposure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</si>
  <si>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AB-01783</t>
  </si>
  <si>
    <t xml:space="preserve">How to calculate quantified risk exposure: formula, worked example and Excel steps</t>
  </si>
  <si>
    <t xml:space="preserve">quantified risk exposure formula</t>
  </si>
  <si>
    <t xml:space="preserve">how to calculate quantified risk exposure, quantified risk exposure example, quantified risk exposure in excel</t>
  </si>
  <si>
    <t xml:space="preserve">Write "How to calculate quantified risk exposure: formula, worked example and Excel steps" for projectcontrolsinstitute.org (PCI AI - Project Controls Institute). Audience: risk analysts and project controls teams. Length 1,200-1,800 words, British English. Primary keyword "quantified risk exposure formula". Work in naturally where they fit: how to calculate quantified risk exposure, quantified risk exposure example, quantified risk exposure in excel.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</si>
  <si>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AB-01784</t>
  </si>
  <si>
    <t xml:space="preserve">Quantified risk exposure: a worked example from a real project</t>
  </si>
  <si>
    <t xml:space="preserve">quantified risk exposure example</t>
  </si>
  <si>
    <t xml:space="preserve">quantified risk exposure calculation, quantified risk exposure interpretation</t>
  </si>
  <si>
    <t xml:space="preserve">Write "Quantified risk exposure: a worked example from a real project" for projectcontrolsinstitute.org (PCI AI - Project Controls Institute). Audience: risk analysts and project controls teams. Length 1,200-1,800 words, British English. Primary keyword "quantified risk exposure example". Work in naturally where they fit: quantified risk exposure calculation, quantified risk exposure interpretation.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</si>
  <si>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AB-01785</t>
  </si>
  <si>
    <t xml:space="preserve">Interpreting quantified risk exposure: what the number is really telling you</t>
  </si>
  <si>
    <t xml:space="preserve">quantified risk exposure interpretation</t>
  </si>
  <si>
    <t xml:space="preserve">quantified risk exposure meaning, good quantified risk exposure value</t>
  </si>
  <si>
    <t xml:space="preserve">Write "Interpreting quantified risk exposure: what the number is really telling you" for projectcontrolsinstitute.org (PCI AI - Project Controls Institute). Audience: risk analysts and project controls teams. Length 1,200-1,800 words, British English. Primary keyword "quantified risk exposure interpretation". Work in naturally where they fit: quantified risk exposure meaning, good quantified risk exposure value.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</si>
  <si>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AB-01786</t>
  </si>
  <si>
    <t xml:space="preserve">Common mistakes with quantified risk exposure (and how to avoid them)</t>
  </si>
  <si>
    <t xml:space="preserve">quantified risk exposure mistakes</t>
  </si>
  <si>
    <t xml:space="preserve">quantified risk exposure problems, quantified risk exposure misuse, quantified risk exposure pitfalls</t>
  </si>
  <si>
    <t xml:space="preserve">Write "Common mistakes with quantified risk exposure (and how to avoid them)" for projectcontrolsinstitute.org (PCI AI - Project Controls Institute). Audience: risk analysts and project controls teams. Length 1,200-1,800 words, British English. Primary keyword "quantified risk exposure mistakes". Work in naturally where they fit: quantified risk exposure problems, quantified risk exposure misuse, quantified risk exposure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</si>
  <si>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AB-01787</t>
  </si>
  <si>
    <t xml:space="preserve">What is integrated cost-schedule risk analysis? Definition, examples and why it matters</t>
  </si>
  <si>
    <t xml:space="preserve">integrated cost-schedule risk analysis</t>
  </si>
  <si>
    <t xml:space="preserve">integrated cost-schedule risk analysis definition, integrated cost-schedule risk analysis meaning, integrated cost-schedule risk analysis in project management</t>
  </si>
  <si>
    <t xml:space="preserve">Write "What is integrated cost-schedule risk analysis? Definition, examples and why it matters" for projectcontrolsinstitute.org (PCI AI - Project Controls Institute). Audience: risk analysts and project controls teams. Length 800-1,200 words, British English. Primary keyword "integrated cost-schedule risk analysis". Work in naturally where they fit: integrated cost-schedule risk analysis definition, integrated cost-schedule risk analysis meaning, integrated cost-schedule risk analysis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</si>
  <si>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AB-01788</t>
  </si>
  <si>
    <t xml:space="preserve">How to run an integrated cost-schedule risk analysis: a step-by-step guide</t>
  </si>
  <si>
    <t xml:space="preserve">how to integrated cost-schedule risk analysis</t>
  </si>
  <si>
    <t xml:space="preserve">integrated cost-schedule risk analysis steps, integrated cost-schedule risk analysis process, integrated cost-schedule risk analysis best practices</t>
  </si>
  <si>
    <t xml:space="preserve">Write "How to run an integrated cost-schedule risk analysis: a step-by-step guide" for projectcontrolsinstitute.org (PCI AI - Project Controls Institute). Audience: risk analysts and project controls teams. Length 1,200-1,800 words, British English. Primary keyword "how to integrated cost-schedule risk analysis". Work in naturally where they fit: integrated cost-schedule risk analysis steps, integrated cost-schedule risk analysis process, integrated cost-schedule risk analysis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</si>
  <si>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AB-01789</t>
  </si>
  <si>
    <t xml:space="preserve">Integrated cost-schedule risk analysis checklist: what good looks like</t>
  </si>
  <si>
    <t xml:space="preserve">integrated cost-schedule risk analysis checklist</t>
  </si>
  <si>
    <t xml:space="preserve">integrated cost-schedule risk analysis template, integrated cost-schedule risk analysis review</t>
  </si>
  <si>
    <t xml:space="preserve">Write "Integrated cost-schedule risk analysis checklist: what good looks like" for projectcontrolsinstitute.org (PCI AI - Project Controls Institute). Audience: risk analysts and project controls teams. Length 1,000-1,500 words, British English. Primary keyword "integrated cost-schedule risk analysis checklist". Work in naturally where they fit: integrated cost-schedule risk analysis template, integrated cost-schedule risk analysis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</si>
  <si>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AB-01790</t>
  </si>
  <si>
    <t xml:space="preserve">Integrated cost-schedule risk analysis KPIs: measuring whether it is working</t>
  </si>
  <si>
    <t xml:space="preserve">integrated cost-schedule risk analysis kpis</t>
  </si>
  <si>
    <t xml:space="preserve">integrated cost-schedule risk analysis metrics, measure integrated cost-schedule risk analysis</t>
  </si>
  <si>
    <t xml:space="preserve">Write "Integrated cost-schedule risk analysis KPIs: measuring whether it is working" for projectcontrolsinstitute.org (PCI AI - Project Controls Institute). Audience: risk analysts and project controls teams. Length 1,200-1,800 words, British English. Primary keyword "integrated cost-schedule risk analysis kpis". Work in naturally where they fit: integrated cost-schedule risk analysis metrics, measure integrated cost-schedule risk analysis.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</si>
  <si>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AB-01791</t>
  </si>
  <si>
    <t xml:space="preserve">What are risk maturity models? Definition, examples and why they matter</t>
  </si>
  <si>
    <t xml:space="preserve">risk maturity models</t>
  </si>
  <si>
    <t xml:space="preserve">risk maturity models definition, risk maturity models meaning, risk maturity models in project management</t>
  </si>
  <si>
    <t xml:space="preserve">Write "What are risk maturity models? Definition, examples and why they matter" for projectcontrolsinstitute.org (PCI AI - Project Controls Institute). Audience: risk analysts and project controls teams. Length 800-1,200 words, British English. Primary keyword "risk maturity models". Work in naturally where they fit: risk maturity models definition, risk maturity models meaning, risk maturity models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</si>
  <si>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AB-01792</t>
  </si>
  <si>
    <t xml:space="preserve">Risk maturity models on construction projects: how it plays out on site</t>
  </si>
  <si>
    <t xml:space="preserve">risk maturity models construction</t>
  </si>
  <si>
    <t xml:space="preserve">risk maturity models on site, risk maturity models in projects</t>
  </si>
  <si>
    <t xml:space="preserve">Write "Risk maturity models on construction projects: how it plays out on site" for projectcontrolsinstitute.org (PCI AI - Project Controls Institute). Audience: risk analysts and project controls teams. Length 1,200-1,800 words, British English. Primary keyword "risk maturity models construction". Work in naturally where they fit: risk maturity models on site, risk maturity models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</si>
  <si>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AB-01793</t>
  </si>
  <si>
    <t xml:space="preserve">Common mistakes with risk maturity models (and how to avoid them)</t>
  </si>
  <si>
    <t xml:space="preserve">risk maturity models mistakes</t>
  </si>
  <si>
    <t xml:space="preserve">risk maturity models problems, risk maturity models misuse, risk maturity models pitfalls</t>
  </si>
  <si>
    <t xml:space="preserve">Write "Common mistakes with risk maturity models (and how to avoid them)" for projectcontrolsinstitute.org (PCI AI - Project Controls Institute). Audience: risk analysts and project controls teams. Length 1,200-1,800 words, British English. Primary keyword "risk maturity models mistakes". Work in naturally where they fit: risk maturity models problems, risk maturity models misuse, risk maturity models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</si>
  <si>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AB-01794</t>
  </si>
  <si>
    <t xml:space="preserve">What is weather risk quantification? Definition, examples and why it matters</t>
  </si>
  <si>
    <t xml:space="preserve">weather risk quantification</t>
  </si>
  <si>
    <t xml:space="preserve">weather risk quantification definition, weather risk quantification meaning, weather risk quantification in project management</t>
  </si>
  <si>
    <t xml:space="preserve">Write "What is weather risk quantification? Definition, examples and why it matters" for projectcontrolsinstitute.org (PCI AI - Project Controls Institute). Audience: risk analysts and project controls teams. Length 800-1,200 words, British English. Primary keyword "weather risk quantification". Work in naturally where they fit: weather risk quantification definition, weather risk quantification meaning, weather risk quantification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</si>
  <si>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AB-01795</t>
  </si>
  <si>
    <t xml:space="preserve">How to run a weather risk quantification: a step-by-step guide</t>
  </si>
  <si>
    <t xml:space="preserve">how to weather risk quantification</t>
  </si>
  <si>
    <t xml:space="preserve">weather risk quantification steps, weather risk quantification process, weather risk quantification best practices</t>
  </si>
  <si>
    <t xml:space="preserve">Write "How to run a weather risk quantification: a step-by-step guide" for projectcontrolsinstitute.org (PCI AI - Project Controls Institute). Audience: risk analysts and project controls teams. Length 1,200-1,800 words, British English. Primary keyword "how to weather risk quantification". Work in naturally where they fit: weather risk quantification steps, weather risk quantification process, weather risk quantification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</si>
  <si>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AB-01796</t>
  </si>
  <si>
    <t xml:space="preserve">Weather risk quantification checklist: what good looks like</t>
  </si>
  <si>
    <t xml:space="preserve">weather risk quantification checklist</t>
  </si>
  <si>
    <t xml:space="preserve">weather risk quantification template, weather risk quantification review</t>
  </si>
  <si>
    <t xml:space="preserve">Write "Weather risk quantification checklist: what good looks like" for projectcontrolsinstitute.org (PCI AI - Project Controls Institute). Audience: risk analysts and project controls teams. Length 1,000-1,500 words, British English. Primary keyword "weather risk quantification checklist". Work in naturally where they fit: weather risk quantification template, weather risk quantification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</si>
  <si>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AB-01797</t>
  </si>
  <si>
    <t xml:space="preserve">Weather risk quantification KPIs: measuring whether it is working</t>
  </si>
  <si>
    <t xml:space="preserve">weather risk quantification kpis</t>
  </si>
  <si>
    <t xml:space="preserve">weather risk quantification metrics, measure weather risk quantification</t>
  </si>
  <si>
    <t xml:space="preserve">Write "Weather risk quantification KPIs: measuring whether it is working" for projectcontrolsinstitute.org (PCI AI - Project Controls Institute). Audience: risk analysts and project controls teams. Length 1,200-1,800 words, British English. Primary keyword "weather risk quantification kpis". Work in naturally where they fit: weather risk quantification metrics, measure weather risk quantification.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</si>
  <si>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AB-01798</t>
  </si>
  <si>
    <t xml:space="preserve">What is supply chain risk on projects? Definition, examples and why it matters</t>
  </si>
  <si>
    <t xml:space="preserve">supply chain risk on projects</t>
  </si>
  <si>
    <t xml:space="preserve">supply chain risk on projects definition, supply chain risk on projects meaning, supply chain risk on projects in project management</t>
  </si>
  <si>
    <t xml:space="preserve">Write "What is supply chain risk on projects? Definition, examples and why it matters" for projectcontrolsinstitute.org (PCI AI - Project Controls Institute). Audience: risk analysts and project controls teams. Length 800-1,200 words, British English. Primary keyword "supply chain risk on projects". Work in naturally where they fit: supply chain risk on projects definition, supply chain risk on projects meaning, supply chain risk on projects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</si>
  <si>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AB-01799</t>
  </si>
  <si>
    <t xml:space="preserve">Supply chain risk on construction projects: how it plays out on site</t>
  </si>
  <si>
    <t xml:space="preserve">supply chain risk on projects construction</t>
  </si>
  <si>
    <t xml:space="preserve">supply chain risk on projects on site, supply chain risk on projects in projects</t>
  </si>
  <si>
    <t xml:space="preserve">Write "Supply chain risk on construction projects: how it plays out on site" for projectcontrolsinstitute.org (PCI AI - Project Controls Institute). Audience: risk analysts and project controls teams. Length 1,200-1,800 words, British English. Primary keyword "supply chain risk on projects construction". Work in naturally where they fit: supply chain risk on projects on site, supply chain risk on projects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</si>
  <si>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AB-01800</t>
  </si>
  <si>
    <t xml:space="preserve">Common mistakes with supply chain risk on projects (and how to avoid them)</t>
  </si>
  <si>
    <t xml:space="preserve">supply chain risk on projects mistakes</t>
  </si>
  <si>
    <t xml:space="preserve">supply chain risk on projects problems, supply chain risk on projects misuse, supply chain risk on projects pitfalls</t>
  </si>
  <si>
    <t xml:space="preserve">Write "Common mistakes with supply chain risk on projects (and how to avoid them)" for projectcontrolsinstitute.org (PCI AI - Project Controls Institute). Audience: risk analysts and project controls teams. Length 1,200-1,800 words, British English. Primary keyword "supply chain risk on projects mistakes". Work in naturally where they fit: supply chain risk on projects problems, supply chain risk on projects misuse, supply chain risk on projects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</si>
  <si>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AB-01801</t>
  </si>
  <si>
    <t xml:space="preserve">What is interface risk? Definition, examples and why it matters</t>
  </si>
  <si>
    <t xml:space="preserve">interface risk</t>
  </si>
  <si>
    <t xml:space="preserve">interface risk definition, interface risk meaning, interface risk in project management</t>
  </si>
  <si>
    <t xml:space="preserve">Write "What is interface risk? Definition, examples and why it matters" for projectcontrolsinstitute.org (PCI AI - Project Controls Institute). Audience: risk analysts and project controls teams. Length 800-1,200 words, British English. Primary keyword "interface risk". Work in naturally where they fit: interface risk definition, interface risk meaning, interface risk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</si>
  <si>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AB-01802</t>
  </si>
  <si>
    <t xml:space="preserve">Interface risk on construction projects: how it plays out on site</t>
  </si>
  <si>
    <t xml:space="preserve">interface risk construction</t>
  </si>
  <si>
    <t xml:space="preserve">interface risk on site, interface risk in projects</t>
  </si>
  <si>
    <t xml:space="preserve">Write "Interface risk on construction projects: how it plays out on site" for projectcontrolsinstitute.org (PCI AI - Project Controls Institute). Audience: risk analysts and project controls teams. Length 1,200-1,800 words, British English. Primary keyword "interface risk construction". Work in naturally where they fit: interface risk on site, interface risk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</si>
  <si>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AB-01803</t>
  </si>
  <si>
    <t xml:space="preserve">Common mistakes with interface risk (and how to avoid them)</t>
  </si>
  <si>
    <t xml:space="preserve">interface risk mistakes</t>
  </si>
  <si>
    <t xml:space="preserve">interface risk problems, interface risk misuse, interface risk pitfalls</t>
  </si>
  <si>
    <t xml:space="preserve">Write "Common mistakes with interface risk (and how to avoid them)" for projectcontrolsinstitute.org (PCI AI - Project Controls Institute). Audience: risk analysts and project controls teams. Length 1,200-1,800 words, British English. Primary keyword "interface risk mistakes". Work in naturally where they fit: interface risk problems, interface risk misuse, interface risk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</si>
  <si>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AB-01804</t>
  </si>
  <si>
    <t xml:space="preserve">What are board papers for projects? Definition, examples and why they matter</t>
  </si>
  <si>
    <t xml:space="preserve">board papers for projects</t>
  </si>
  <si>
    <t xml:space="preserve">board papers for projects definition, board papers for projects meaning, board papers for projects in project management</t>
  </si>
  <si>
    <t xml:space="preserve">Write "What are board papers for projects? Definition, examples and why they matter" for projectcontrolsinstitute.org (PCI AI - Project Controls Institute). Audience: controls teams reporting to leadership. Length 800-1,200 words, British English. Primary keyword "board papers for projects". Work in naturally where they fit: board papers for projects definition, board papers for projects meaning, board papers for projects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</si>
  <si>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AB-01805</t>
  </si>
  <si>
    <t xml:space="preserve">Board papers for projects template: structure, example and how to use it</t>
  </si>
  <si>
    <t xml:space="preserve">board papers for projects template</t>
  </si>
  <si>
    <t xml:space="preserve">board papers for projects example, board papers for projects format, free board papers for projects</t>
  </si>
  <si>
    <t xml:space="preserve">Write "Board papers for projects template: structure, example and how to use it" for projectcontrolsinstitute.org (PCI AI - Project Controls Institute). Audience: controls teams reporting to leadership. Length 1,000-1,500 words, British English. Primary keyword "board papers for projects template". Work in naturally where they fit: board papers for projects example, board papers for projects format, free board papers for projects.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</si>
  <si>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AB-01806</t>
  </si>
  <si>
    <t xml:space="preserve">How to build board papers for projects stakeholders actually use</t>
  </si>
  <si>
    <t xml:space="preserve">how to create board papers for projects</t>
  </si>
  <si>
    <t xml:space="preserve">board papers for projects best practices, board papers for projects example</t>
  </si>
  <si>
    <t xml:space="preserve">Write "How to build board papers for projects stakeholders actually use" for projectcontrolsinstitute.org (PCI AI - Project Controls Institute). Audience: controls teams reporting to leadership. Length 1,200-1,800 words, British English. Primary keyword "how to create board papers for projects". Work in naturally where they fit: board papers for projects best practices, board papers for projects example.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</si>
  <si>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AB-01807</t>
  </si>
  <si>
    <t xml:space="preserve">Board papers for projects: an annotated real-world sample</t>
  </si>
  <si>
    <t xml:space="preserve">board papers for projects example</t>
  </si>
  <si>
    <t xml:space="preserve">board papers for projects sample, board papers for projects in practice</t>
  </si>
  <si>
    <t xml:space="preserve">Write "Board papers for projects: an annotated real-world sample" for projectcontrolsinstitute.org (PCI AI - Project Controls Institute). Audience: controls teams reporting to leadership. Length 1,200-1,800 words, British English. Primary keyword "board papers for projects example". Work in naturally where they fit: board papers for projects sample, board papers for projects in practice.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</si>
  <si>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AB-01808</t>
  </si>
  <si>
    <t xml:space="preserve">What is cost narrative writing? Definition, examples and why it matters</t>
  </si>
  <si>
    <t xml:space="preserve">cost narrative writing</t>
  </si>
  <si>
    <t xml:space="preserve">cost narrative writing definition, cost narrative writing meaning, cost narrative writing in project management</t>
  </si>
  <si>
    <t xml:space="preserve">Write "What is cost narrative writing? Definition, examples and why it matters" for projectcontrolsinstitute.org (PCI AI - Project Controls Institute). Audience: controls teams reporting to leadership. Length 800-1,200 words, British English. Primary keyword "cost narrative writing". Work in naturally where they fit: cost narrative writing definition, cost narrative writing meaning, cost narrative writing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</si>
  <si>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AB-01809</t>
  </si>
  <si>
    <t xml:space="preserve">How to do cost narrative writing: a step-by-step guide</t>
  </si>
  <si>
    <t xml:space="preserve">how to cost narrative writing</t>
  </si>
  <si>
    <t xml:space="preserve">cost narrative writing steps, cost narrative writing process, cost narrative writing best practices</t>
  </si>
  <si>
    <t xml:space="preserve">Write "How to do cost narrative writing: a step-by-step guide" for projectcontrolsinstitute.org (PCI AI - Project Controls Institute). Audience: controls teams reporting to leadership. Length 1,200-1,800 words, British English. Primary keyword "how to cost narrative writing". Work in naturally where they fit: cost narrative writing steps, cost narrative writing process, cost narrative writing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</si>
  <si>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AB-01810</t>
  </si>
  <si>
    <t xml:space="preserve">Cost narrative writing checklist: what good looks like</t>
  </si>
  <si>
    <t xml:space="preserve">cost narrative writing checklist</t>
  </si>
  <si>
    <t xml:space="preserve">cost narrative writing template, cost narrative writing review</t>
  </si>
  <si>
    <t xml:space="preserve">Write "Cost narrative writing checklist: what good looks like" for projectcontrolsinstitute.org (PCI AI - Project Controls Institute). Audience: controls teams reporting to leadership. Length 1,000-1,500 words, British English. Primary keyword "cost narrative writing checklist". Work in naturally where they fit: cost narrative writing template, cost narrative writing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</si>
  <si>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AB-01811</t>
  </si>
  <si>
    <t xml:space="preserve">Cost narrative writing KPIs: measuring whether it is working</t>
  </si>
  <si>
    <t xml:space="preserve">cost narrative writing kpis</t>
  </si>
  <si>
    <t xml:space="preserve">cost narrative writing metrics, measure cost narrative writing</t>
  </si>
  <si>
    <t xml:space="preserve">Write "Cost narrative writing KPIs: measuring whether it is working" for projectcontrolsinstitute.org (PCI AI - Project Controls Institute). Audience: controls teams reporting to leadership. Length 1,200-1,800 words, British English. Primary keyword "cost narrative writing kpis". Work in naturally where they fit: cost narrative writing metrics, measure cost narrative writing.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</si>
  <si>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AB-01812</t>
  </si>
  <si>
    <t xml:space="preserve">What is schedule commentary writing? Definition, examples and why it matters</t>
  </si>
  <si>
    <t xml:space="preserve">schedule commentary writing</t>
  </si>
  <si>
    <t xml:space="preserve">schedule commentary writing definition, schedule commentary writing meaning, schedule commentary writing in project management</t>
  </si>
  <si>
    <t xml:space="preserve">Write "What is schedule commentary writing? Definition, examples and why it matters" for projectcontrolsinstitute.org (PCI AI - Project Controls Institute). Audience: controls teams reporting to leadership. Length 800-1,200 words, British English. Primary keyword "schedule commentary writing". Work in naturally where they fit: schedule commentary writing definition, schedule commentary writing meaning, schedule commentary writing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</si>
  <si>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AB-01813</t>
  </si>
  <si>
    <t xml:space="preserve">How to do schedule commentary writing: a step-by-step guide</t>
  </si>
  <si>
    <t xml:space="preserve">how to schedule commentary writing</t>
  </si>
  <si>
    <t xml:space="preserve">schedule commentary writing steps, schedule commentary writing process, schedule commentary writing best practices</t>
  </si>
  <si>
    <t xml:space="preserve">Write "How to do schedule commentary writing: a step-by-step guide" for projectcontrolsinstitute.org (PCI AI - Project Controls Institute). Audience: controls teams reporting to leadership. Length 1,200-1,800 words, British English. Primary keyword "how to schedule commentary writing". Work in naturally where they fit: schedule commentary writing steps, schedule commentary writing process, schedule commentary writing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</si>
  <si>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AB-01814</t>
  </si>
  <si>
    <t xml:space="preserve">Schedule commentary writing checklist: what good looks like</t>
  </si>
  <si>
    <t xml:space="preserve">schedule commentary writing checklist</t>
  </si>
  <si>
    <t xml:space="preserve">schedule commentary writing template, schedule commentary writing review</t>
  </si>
  <si>
    <t xml:space="preserve">Write "Schedule commentary writing checklist: what good looks like" for projectcontrolsinstitute.org (PCI AI - Project Controls Institute). Audience: controls teams reporting to leadership. Length 1,000-1,500 words, British English. Primary keyword "schedule commentary writing checklist". Work in naturally where they fit: schedule commentary writing template, schedule commentary writing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</si>
  <si>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AB-01815</t>
  </si>
  <si>
    <t xml:space="preserve">Schedule commentary writing KPIs: measuring whether it is working</t>
  </si>
  <si>
    <t xml:space="preserve">schedule commentary writing kpis</t>
  </si>
  <si>
    <t xml:space="preserve">schedule commentary writing metrics, measure schedule commentary writing</t>
  </si>
  <si>
    <t xml:space="preserve">Write "Schedule commentary writing KPIs: measuring whether it is working" for projectcontrolsinstitute.org (PCI AI - Project Controls Institute). Audience: controls teams reporting to leadership. Length 1,200-1,800 words, British English. Primary keyword "schedule commentary writing kpis". Work in naturally where they fit: schedule commentary writing metrics, measure schedule commentary writing.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</si>
  <si>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AB-01816</t>
  </si>
  <si>
    <t xml:space="preserve">What is visualising float erosion? Definition, examples and why it matters</t>
  </si>
  <si>
    <t xml:space="preserve">visualising float erosion</t>
  </si>
  <si>
    <t xml:space="preserve">visualising float erosion definition, visualising float erosion meaning, visualising float erosion in project management</t>
  </si>
  <si>
    <t xml:space="preserve">Write "What is visualising float erosion? Definition, examples and why it matters" for projectcontrolsinstitute.org (PCI AI - Project Controls Institute). Audience: controls teams reporting to leadership. Length 800-1,200 words, British English. Primary keyword "visualising float erosion". Work in naturally where they fit: visualising float erosion definition, visualising float erosion meaning, visualising float erosion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</si>
  <si>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AB-01817</t>
  </si>
  <si>
    <t xml:space="preserve">Visualising float erosion on construction projects: how it plays out on site</t>
  </si>
  <si>
    <t xml:space="preserve">visualising float erosion construction</t>
  </si>
  <si>
    <t xml:space="preserve">visualising float erosion on site, visualising float erosion in projects</t>
  </si>
  <si>
    <t xml:space="preserve">Write "Visualising float erosion on construction projects: how it plays out on site" for projectcontrolsinstitute.org (PCI AI - Project Controls Institute). Audience: controls teams reporting to leadership. Length 1,200-1,800 words, British English. Primary keyword "visualising float erosion construction". Work in naturally where they fit: visualising float erosion on site, visualising float erosion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</si>
  <si>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AB-01818</t>
  </si>
  <si>
    <t xml:space="preserve">Common mistakes with visualising float erosion (and how to avoid them)</t>
  </si>
  <si>
    <t xml:space="preserve">visualising float erosion mistakes</t>
  </si>
  <si>
    <t xml:space="preserve">visualising float erosion problems, visualising float erosion misuse, visualising float erosion pitfalls</t>
  </si>
  <si>
    <t xml:space="preserve">Write "Common mistakes with visualising float erosion (and how to avoid them)" for projectcontrolsinstitute.org (PCI AI - Project Controls Institute). Audience: controls teams reporting to leadership. Length 1,200-1,800 words, British English. Primary keyword "visualising float erosion mistakes". Work in naturally where they fit: visualising float erosion problems, visualising float erosion misuse, visualising float erosion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</si>
  <si>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AB-01819</t>
  </si>
  <si>
    <t xml:space="preserve">What are portfolio heatmaps? Definition, examples and why they matter</t>
  </si>
  <si>
    <t xml:space="preserve">portfolio heatmaps</t>
  </si>
  <si>
    <t xml:space="preserve">portfolio heatmaps definition, portfolio heatmaps meaning, portfolio heatmaps in project management</t>
  </si>
  <si>
    <t xml:space="preserve">Write "What are portfolio heatmaps? Definition, examples and why they matter" for projectcontrolsinstitute.org (PCI AI - Project Controls Institute). Audience: controls teams reporting to leadership. Length 800-1,200 words, British English. Primary keyword "portfolio heatmaps". Work in naturally where they fit: portfolio heatmaps definition, portfolio heatmaps meaning, portfolio heatmaps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</si>
  <si>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AB-01820</t>
  </si>
  <si>
    <t xml:space="preserve">Portfolio heatmaps template: structure, example and how to use it</t>
  </si>
  <si>
    <t xml:space="preserve">portfolio heatmaps template</t>
  </si>
  <si>
    <t xml:space="preserve">portfolio heatmaps example, portfolio heatmaps format, free portfolio heatmaps</t>
  </si>
  <si>
    <t xml:space="preserve">Write "Portfolio heatmaps template: structure, example and how to use it" for projectcontrolsinstitute.org (PCI AI - Project Controls Institute). Audience: controls teams reporting to leadership. Length 1,000-1,500 words, British English. Primary keyword "portfolio heatmaps template". Work in naturally where they fit: portfolio heatmaps example, portfolio heatmaps format, free portfolio heatmaps.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</si>
  <si>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AB-01821</t>
  </si>
  <si>
    <t xml:space="preserve">How to build portfolio heatmaps stakeholders actually use</t>
  </si>
  <si>
    <t xml:space="preserve">how to create portfolio heatmaps</t>
  </si>
  <si>
    <t xml:space="preserve">portfolio heatmaps best practices, portfolio heatmaps example</t>
  </si>
  <si>
    <t xml:space="preserve">Write "How to build portfolio heatmaps stakeholders actually use" for projectcontrolsinstitute.org (PCI AI - Project Controls Institute). Audience: controls teams reporting to leadership. Length 1,200-1,800 words, British English. Primary keyword "how to create portfolio heatmaps". Work in naturally where they fit: portfolio heatmaps best practices, portfolio heatmaps example.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</si>
  <si>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AB-01822</t>
  </si>
  <si>
    <t xml:space="preserve">Portfolio heatmaps: an annotated real-world sample</t>
  </si>
  <si>
    <t xml:space="preserve">portfolio heatmaps example</t>
  </si>
  <si>
    <t xml:space="preserve">portfolio heatmaps sample, portfolio heatmaps in practice</t>
  </si>
  <si>
    <t xml:space="preserve">Write "Portfolio heatmaps: an annotated real-world sample" for projectcontrolsinstitute.org (PCI AI - Project Controls Institute). Audience: controls teams reporting to leadership. Length 1,200-1,800 words, British English. Primary keyword "portfolio heatmaps example". Work in naturally where they fit: portfolio heatmaps sample, portfolio heatmaps in practice.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</si>
  <si>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AB-01823</t>
  </si>
  <si>
    <t xml:space="preserve">What are earned value dashboards? Definition, examples and why they matter</t>
  </si>
  <si>
    <t xml:space="preserve">earned value dashboards</t>
  </si>
  <si>
    <t xml:space="preserve">earned value dashboards definition, earned value dashboards meaning, earned value dashboards in project management</t>
  </si>
  <si>
    <t xml:space="preserve">Write "What are earned value dashboards? Definition, examples and why they matter" for projectcontrolsinstitute.org (PCI AI - Project Controls Institute). Audience: controls teams reporting to leadership. Length 800-1,200 words, British English. Primary keyword "earned value dashboards". Work in naturally where they fit: earned value dashboards definition, earned value dashboards meaning, earned value dashboards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</si>
  <si>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AB-01824</t>
  </si>
  <si>
    <t xml:space="preserve">Earned value dashboards template: structure, example and how to use it</t>
  </si>
  <si>
    <t xml:space="preserve">earned value dashboards template</t>
  </si>
  <si>
    <t xml:space="preserve">earned value dashboards example, earned value dashboards format, free earned value dashboards</t>
  </si>
  <si>
    <t xml:space="preserve">Write "Earned value dashboards template: structure, example and how to use it" for projectcontrolsinstitute.org (PCI AI - Project Controls Institute). Audience: controls teams reporting to leadership. Length 1,000-1,500 words, British English. Primary keyword "earned value dashboards template". Work in naturally where they fit: earned value dashboards example, earned value dashboards format, free earned value dashboards.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</si>
  <si>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AB-01825</t>
  </si>
  <si>
    <t xml:space="preserve">How to build earned value dashboards stakeholders actually use</t>
  </si>
  <si>
    <t xml:space="preserve">how to create earned value dashboards</t>
  </si>
  <si>
    <t xml:space="preserve">earned value dashboards best practices, earned value dashboards example</t>
  </si>
  <si>
    <t xml:space="preserve">Write "How to build earned value dashboards stakeholders actually use" for projectcontrolsinstitute.org (PCI AI - Project Controls Institute). Audience: controls teams reporting to leadership. Length 1,200-1,800 words, British English. Primary keyword "how to create earned value dashboards". Work in naturally where they fit: earned value dashboards best practices, earned value dashboards example.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</si>
  <si>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AB-01826</t>
  </si>
  <si>
    <t xml:space="preserve">Earned value dashboards: an annotated real-world sample</t>
  </si>
  <si>
    <t xml:space="preserve">earned value dashboards example</t>
  </si>
  <si>
    <t xml:space="preserve">earned value dashboards sample, earned value dashboards in practice</t>
  </si>
  <si>
    <t xml:space="preserve">Write "Earned value dashboards: an annotated real-world sample" for projectcontrolsinstitute.org (PCI AI - Project Controls Institute). Audience: controls teams reporting to leadership. Length 1,200-1,800 words, British English. Primary keyword "earned value dashboards example". Work in naturally where they fit: earned value dashboards sample, earned value dashboards in practice.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</si>
  <si>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AB-01827</t>
  </si>
  <si>
    <t xml:space="preserve">What are cash flow dashboards? Definition, examples and why they matter</t>
  </si>
  <si>
    <t xml:space="preserve">cash flow dashboards</t>
  </si>
  <si>
    <t xml:space="preserve">cash flow dashboards definition, cash flow dashboards meaning, cash flow dashboards in project management</t>
  </si>
  <si>
    <t xml:space="preserve">Write "What are cash flow dashboards? Definition, examples and why they matter" for projectcontrolsinstitute.org (PCI AI - Project Controls Institute). Audience: controls teams reporting to leadership. Length 800-1,200 words, British English. Primary keyword "cash flow dashboards". Work in naturally where they fit: cash flow dashboards definition, cash flow dashboards meaning, cash flow dashboards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</si>
  <si>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AB-01828</t>
  </si>
  <si>
    <t xml:space="preserve">Cash flow dashboards template: structure, example and how to use it</t>
  </si>
  <si>
    <t xml:space="preserve">cash flow dashboards template</t>
  </si>
  <si>
    <t xml:space="preserve">cash flow dashboards example, cash flow dashboards format, free cash flow dashboards</t>
  </si>
  <si>
    <t xml:space="preserve">Write "Cash flow dashboards template: structure, example and how to use it" for projectcontrolsinstitute.org (PCI AI - Project Controls Institute). Audience: controls teams reporting to leadership. Length 1,000-1,500 words, British English. Primary keyword "cash flow dashboards template". Work in naturally where they fit: cash flow dashboards example, cash flow dashboards format, free cash flow dashboards.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</si>
  <si>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AB-01829</t>
  </si>
  <si>
    <t xml:space="preserve">How to build cash flow dashboards stakeholders actually use</t>
  </si>
  <si>
    <t xml:space="preserve">how to create cash flow dashboards</t>
  </si>
  <si>
    <t xml:space="preserve">cash flow dashboards best practices, cash flow dashboards example</t>
  </si>
  <si>
    <t xml:space="preserve">Write "How to build cash flow dashboards stakeholders actually use" for projectcontrolsinstitute.org (PCI AI - Project Controls Institute). Audience: controls teams reporting to leadership. Length 1,200-1,800 words, British English. Primary keyword "how to create cash flow dashboards". Work in naturally where they fit: cash flow dashboards best practices, cash flow dashboards example.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</si>
  <si>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AB-01830</t>
  </si>
  <si>
    <t xml:space="preserve">Cash flow dashboards: an annotated real-world sample</t>
  </si>
  <si>
    <t xml:space="preserve">cash flow dashboards example</t>
  </si>
  <si>
    <t xml:space="preserve">cash flow dashboards sample, cash flow dashboards in practice</t>
  </si>
  <si>
    <t xml:space="preserve">Write "Cash flow dashboards: an annotated real-world sample" for projectcontrolsinstitute.org (PCI AI - Project Controls Institute). Audience: controls teams reporting to leadership. Length 1,200-1,800 words, British English. Primary keyword "cash flow dashboards example". Work in naturally where they fit: cash flow dashboards sample, cash flow dashboards in practice.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</si>
  <si>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AB-01831</t>
  </si>
  <si>
    <t xml:space="preserve">What are risk dashboards? Definition, examples and why they matter</t>
  </si>
  <si>
    <t xml:space="preserve">risk dashboards</t>
  </si>
  <si>
    <t xml:space="preserve">risk dashboards definition, risk dashboards meaning, risk dashboards in project management</t>
  </si>
  <si>
    <t xml:space="preserve">Write "What are risk dashboards? Definition, examples and why they matter" for projectcontrolsinstitute.org (PCI AI - Project Controls Institute). Audience: controls teams reporting to leadership. Length 800-1,200 words, British English. Primary keyword "risk dashboards". Work in naturally where they fit: risk dashboards definition, risk dashboards meaning, risk dashboards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</si>
  <si>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AB-01832</t>
  </si>
  <si>
    <t xml:space="preserve">Risk dashboards template: structure, example and how to use it</t>
  </si>
  <si>
    <t xml:space="preserve">risk dashboards template</t>
  </si>
  <si>
    <t xml:space="preserve">risk dashboards example, risk dashboards format, free risk dashboards</t>
  </si>
  <si>
    <t xml:space="preserve">Write "Risk dashboards template: structure, example and how to use it" for projectcontrolsinstitute.org (PCI AI - Project Controls Institute). Audience: controls teams reporting to leadership. Length 1,000-1,500 words, British English. Primary keyword "risk dashboards template". Work in naturally where they fit: risk dashboards example, risk dashboards format, free risk dashboards.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</si>
  <si>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AB-01833</t>
  </si>
  <si>
    <t xml:space="preserve">How to build risk dashboards stakeholders actually use</t>
  </si>
  <si>
    <t xml:space="preserve">how to create risk dashboards</t>
  </si>
  <si>
    <t xml:space="preserve">risk dashboards best practices, risk dashboards example</t>
  </si>
  <si>
    <t xml:space="preserve">Write "How to build risk dashboards stakeholders actually use" for projectcontrolsinstitute.org (PCI AI - Project Controls Institute). Audience: controls teams reporting to leadership. Length 1,200-1,800 words, British English. Primary keyword "how to create risk dashboards". Work in naturally where they fit: risk dashboards best practices, risk dashboards example.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</si>
  <si>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AB-01834</t>
  </si>
  <si>
    <t xml:space="preserve">Risk dashboards: an annotated real-world sample</t>
  </si>
  <si>
    <t xml:space="preserve">risk dashboards example</t>
  </si>
  <si>
    <t xml:space="preserve">risk dashboards sample, risk dashboards in practice</t>
  </si>
  <si>
    <t xml:space="preserve">Write "Risk dashboards: an annotated real-world sample" for projectcontrolsinstitute.org (PCI AI - Project Controls Institute). Audience: controls teams reporting to leadership. Length 1,200-1,800 words, British English. Primary keyword "risk dashboards example". Work in naturally where they fit: risk dashboards sample, risk dashboards in practice.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</si>
  <si>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AB-01835</t>
  </si>
  <si>
    <t xml:space="preserve">What is systems completion and turnover packages? Definition, examples and why it matters</t>
  </si>
  <si>
    <t xml:space="preserve">systems completion and turnover packages</t>
  </si>
  <si>
    <t xml:space="preserve">systems completion and turnover packages definition, systems completion and turnover packages meaning, systems completion and turnover packages in project management</t>
  </si>
  <si>
    <t xml:space="preserve">Write "What is systems completion and turnover packages? Definition, examples and why it matters" for projectcontrolsinstitute.org (PCI AI - Project Controls Institute). Audience: early-career and cross-training professionals. Length 800-1,200 words, British English. Primary keyword "systems completion and turnover packages". Work in naturally where they fit: systems completion and turnover packages definition, systems completion and turnover packages meaning, systems completion and turnover packages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</si>
  <si>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AB-01836</t>
  </si>
  <si>
    <t xml:space="preserve">How to use the systems completion and turnover packages: a step-by-step guide</t>
  </si>
  <si>
    <t xml:space="preserve">how to systems completion and turnover packages</t>
  </si>
  <si>
    <t xml:space="preserve">systems completion and turnover packages steps, systems completion and turnover packages process, systems completion and turnover packages best practices</t>
  </si>
  <si>
    <t xml:space="preserve">Write "How to use the systems completion and turnover packages: a step-by-step guide" for projectcontrolsinstitute.org (PCI AI - Project Controls Institute). Audience: early-career and cross-training professionals. Length 1,200-1,800 words, British English. Primary keyword "how to systems completion and turnover packages". Work in naturally where they fit: systems completion and turnover packages steps, systems completion and turnover packages process, systems completion and turnover packages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</si>
  <si>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AB-01837</t>
  </si>
  <si>
    <t xml:space="preserve">Systems completion and turnover packages checklist: what good looks like</t>
  </si>
  <si>
    <t xml:space="preserve">systems completion and turnover packages checklist</t>
  </si>
  <si>
    <t xml:space="preserve">systems completion and turnover packages template, systems completion and turnover packages review</t>
  </si>
  <si>
    <t xml:space="preserve">Write "Systems completion and turnover packages checklist: what good looks like" for projectcontrolsinstitute.org (PCI AI - Project Controls Institute). Audience: early-career and cross-training professionals. Length 1,000-1,500 words, British English. Primary keyword "systems completion and turnover packages checklist". Work in naturally where they fit: systems completion and turnover packages template, systems completion and turnover packages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</si>
  <si>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AB-01838</t>
  </si>
  <si>
    <t xml:space="preserve">Systems completion and turnover packages KPIs: measuring whether it is working</t>
  </si>
  <si>
    <t xml:space="preserve">systems completion and turnover packages kpis</t>
  </si>
  <si>
    <t xml:space="preserve">systems completion and turnover packages metrics, measure systems completion and turnover packages</t>
  </si>
  <si>
    <t xml:space="preserve">Write "Systems completion and turnover packages KPIs: measuring whether it is working" for projectcontrolsinstitute.org (PCI AI - Project Controls Institute). Audience: early-career and cross-training professionals. Length 1,200-1,800 words, British English. Primary keyword "systems completion and turnover packages kpis". Work in naturally where they fit: systems completion and turnover packages metrics, measure systems completion and turnover packages.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</si>
  <si>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AB-01839</t>
  </si>
  <si>
    <t xml:space="preserve">What is commissioning sequence logic? Definition, examples and why it matters</t>
  </si>
  <si>
    <t xml:space="preserve">commissioning sequence logic</t>
  </si>
  <si>
    <t xml:space="preserve">commissioning sequence logic definition, commissioning sequence logic meaning, commissioning sequence logic in project management</t>
  </si>
  <si>
    <t xml:space="preserve">Write "What is commissioning sequence logic? Definition, examples and why it matters" for projectcontrolsinstitute.org (PCI AI - Project Controls Institute). Audience: early-career and cross-training professionals. Length 800-1,200 words, British English. Primary keyword "commissioning sequence logic". Work in naturally where they fit: commissioning sequence logic definition, commissioning sequence logic meaning, commissioning sequence logic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</si>
  <si>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AB-01840</t>
  </si>
  <si>
    <t xml:space="preserve">Commissioning sequence logic on construction projects: how it plays out on site</t>
  </si>
  <si>
    <t xml:space="preserve">commissioning sequence logic construction</t>
  </si>
  <si>
    <t xml:space="preserve">commissioning sequence logic on site, commissioning sequence logic in projects</t>
  </si>
  <si>
    <t xml:space="preserve">Write "Commissioning sequence logic on construction projects: how it plays out on site" for projectcontrolsinstitute.org (PCI AI - Project Controls Institute). Audience: early-career and cross-training professionals. Length 1,200-1,800 words, British English. Primary keyword "commissioning sequence logic construction". Work in naturally where they fit: commissioning sequence logic on site, commissioning sequence logic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</si>
  <si>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AB-01841</t>
  </si>
  <si>
    <t xml:space="preserve">Common mistakes with commissioning sequence logic (and how to avoid them)</t>
  </si>
  <si>
    <t xml:space="preserve">commissioning sequence logic mistakes</t>
  </si>
  <si>
    <t xml:space="preserve">commissioning sequence logic problems, commissioning sequence logic misuse, commissioning sequence logic pitfalls</t>
  </si>
  <si>
    <t xml:space="preserve">Write "Common mistakes with commissioning sequence logic (and how to avoid them)" for projectcontrolsinstitute.org (PCI AI - Project Controls Institute). Audience: early-career and cross-training professionals. Length 1,200-1,800 words, British English. Primary keyword "commissioning sequence logic mistakes". Work in naturally where they fit: commissioning sequence logic problems, commissioning sequence logic misuse, commissioning sequence logic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</si>
  <si>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AB-01842</t>
  </si>
  <si>
    <t xml:space="preserve">What is care custody and control transfer? Definition, examples and why it matters</t>
  </si>
  <si>
    <t xml:space="preserve">care custody and control transfer</t>
  </si>
  <si>
    <t xml:space="preserve">care custody and control transfer definition, care custody and control transfer meaning, care custody and control transfer in project management</t>
  </si>
  <si>
    <t xml:space="preserve">Write "What is care custody and control transfer? Definition, examples and why it matters" for projectcontrolsinstitute.org (PCI AI - Project Controls Institute). Audience: early-career and cross-training professionals. Length 800-1,200 words, British English. Primary keyword "care custody and control transfer". Work in naturally where they fit: care custody and control transfer definition, care custody and control transfer meaning, care custody and control transfer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</si>
  <si>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AB-01843</t>
  </si>
  <si>
    <t xml:space="preserve">Care custody and control transfer on construction projects: how it plays out on site</t>
  </si>
  <si>
    <t xml:space="preserve">care custody and control transfer construction</t>
  </si>
  <si>
    <t xml:space="preserve">care custody and control transfer on site, care custody and control transfer in projects</t>
  </si>
  <si>
    <t xml:space="preserve">Write "Care custody and control transfer on construction projects: how it plays out on site" for projectcontrolsinstitute.org (PCI AI - Project Controls Institute). Audience: early-career and cross-training professionals. Length 1,200-1,800 words, British English. Primary keyword "care custody and control transfer construction". Work in naturally where they fit: care custody and control transfer on site, care custody and control transfer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</si>
  <si>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AB-01844</t>
  </si>
  <si>
    <t xml:space="preserve">Common mistakes with care custody and control transfer (and how to avoid them)</t>
  </si>
  <si>
    <t xml:space="preserve">care custody and control transfer mistakes</t>
  </si>
  <si>
    <t xml:space="preserve">care custody and control transfer problems, care custody and control transfer misuse, care custody and control transfer pitfalls</t>
  </si>
  <si>
    <t xml:space="preserve">Write "Common mistakes with care custody and control transfer (and how to avoid them)" for projectcontrolsinstitute.org (PCI AI - Project Controls Institute). Audience: early-career and cross-training professionals. Length 1,200-1,800 words, British English. Primary keyword "care custody and control transfer mistakes". Work in naturally where they fit: care custody and control transfer problems, care custody and control transfer misuse, care custody and control transfer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</si>
  <si>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AB-01845</t>
  </si>
  <si>
    <t xml:space="preserve">What is performance test criteria? Definition, examples and why it matters</t>
  </si>
  <si>
    <t xml:space="preserve">performance test criteria</t>
  </si>
  <si>
    <t xml:space="preserve">performance test criteria definition, performance test criteria meaning, performance test criteria in project management</t>
  </si>
  <si>
    <t xml:space="preserve">Write "What is performance test criteria? Definition, examples and why it matters" for projectcontrolsinstitute.org (PCI AI - Project Controls Institute). Audience: early-career and cross-training professionals. Length 800-1,200 words, British English. Primary keyword "performance test criteria". Work in naturally where they fit: performance test criteria definition, performance test criteria meaning, performance test criteria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</si>
  <si>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AB-01846</t>
  </si>
  <si>
    <t xml:space="preserve">Performance test criteria on construction projects: how it plays out on site</t>
  </si>
  <si>
    <t xml:space="preserve">performance test criteria construction</t>
  </si>
  <si>
    <t xml:space="preserve">performance test criteria on site, performance test criteria in projects</t>
  </si>
  <si>
    <t xml:space="preserve">Write "Performance test criteria on construction projects: how it plays out on site" for projectcontrolsinstitute.org (PCI AI - Project Controls Institute). Audience: early-career and cross-training professionals. Length 1,200-1,800 words, British English. Primary keyword "performance test criteria construction". Work in naturally where they fit: performance test criteria on site, performance test criteria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</si>
  <si>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AB-01847</t>
  </si>
  <si>
    <t xml:space="preserve">Common mistakes with performance test criteria (and how to avoid them)</t>
  </si>
  <si>
    <t xml:space="preserve">performance test criteria mistakes</t>
  </si>
  <si>
    <t xml:space="preserve">performance test criteria problems, performance test criteria misuse, performance test criteria pitfalls</t>
  </si>
  <si>
    <t xml:space="preserve">Write "Common mistakes with performance test criteria (and how to avoid them)" for projectcontrolsinstitute.org (PCI AI - Project Controls Institute). Audience: early-career and cross-training professionals. Length 1,200-1,800 words, British English. Primary keyword "performance test criteria mistakes". Work in naturally where they fit: performance test criteria problems, performance test criteria misuse, performance test criteria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</si>
  <si>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AB-01848</t>
  </si>
  <si>
    <t xml:space="preserve">What is defects liability period management? Definition, examples and why it matters</t>
  </si>
  <si>
    <t xml:space="preserve">defects liability period management</t>
  </si>
  <si>
    <t xml:space="preserve">defects liability period management definition, defects liability period management meaning, defects liability period management in project management</t>
  </si>
  <si>
    <t xml:space="preserve">Write "What is defects liability period management? Definition, examples and why it matters" for projectcontrolsinstitute.org (PCI AI - Project Controls Institute). Audience: early-career and cross-training professionals. Length 800-1,200 words, British English. Primary keyword "defects liability period management". Work in naturally where they fit: defects liability period management definition, defects liability period management meaning, defects liability period management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</si>
  <si>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AB-01849</t>
  </si>
  <si>
    <t xml:space="preserve">How to manage defects liability period: a step-by-step guide</t>
  </si>
  <si>
    <t xml:space="preserve">how to defects liability period management</t>
  </si>
  <si>
    <t xml:space="preserve">defects liability period management steps, defects liability period management process, defects liability period management best practices</t>
  </si>
  <si>
    <t xml:space="preserve">Write "How to manage defects liability period: a step-by-step guide" for projectcontrolsinstitute.org (PCI AI - Project Controls Institute). Audience: early-career and cross-training professionals. Length 1,200-1,800 words, British English. Primary keyword "how to defects liability period management". Work in naturally where they fit: defects liability period management steps, defects liability period management process, defects liability period management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</si>
  <si>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AB-01850</t>
  </si>
  <si>
    <t xml:space="preserve">Defects liability period management checklist: what good looks like</t>
  </si>
  <si>
    <t xml:space="preserve">defects liability period management checklist</t>
  </si>
  <si>
    <t xml:space="preserve">defects liability period management template, defects liability period management review</t>
  </si>
  <si>
    <t xml:space="preserve">Write "Defects liability period management checklist: what good looks like" for projectcontrolsinstitute.org (PCI AI - Project Controls Institute). Audience: early-career and cross-training professionals. Length 1,000-1,500 words, British English. Primary keyword "defects liability period management checklist". Work in naturally where they fit: defects liability period management template, defects liability period management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</si>
  <si>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AB-01851</t>
  </si>
  <si>
    <t xml:space="preserve">Defects liability period management KPIs: measuring whether it is working</t>
  </si>
  <si>
    <t xml:space="preserve">defects liability period management kpis</t>
  </si>
  <si>
    <t xml:space="preserve">defects liability period management metrics, measure defects liability period management</t>
  </si>
  <si>
    <t xml:space="preserve">Write "Defects liability period management KPIs: measuring whether it is working" for projectcontrolsinstitute.org (PCI AI - Project Controls Institute). Audience: early-career and cross-training professionals. Length 1,200-1,800 words, British English. Primary keyword "defects liability period management kpis". Work in naturally where they fit: defects liability period management metrics, measure defects liability period management.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</si>
  <si>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AB-01852</t>
  </si>
  <si>
    <t xml:space="preserve">What is warranty claims tracking? Definition, examples and why it matters</t>
  </si>
  <si>
    <t xml:space="preserve">warranty claims tracking</t>
  </si>
  <si>
    <t xml:space="preserve">warranty claims tracking definition, warranty claims tracking meaning, warranty claims tracking in project management</t>
  </si>
  <si>
    <t xml:space="preserve">Write "What is warranty claims tracking? Definition, examples and why it matters" for projectcontrolsinstitute.org (PCI AI - Project Controls Institute). Audience: early-career and cross-training professionals. Length 800-1,200 words, British English. Primary keyword "warranty claims tracking". Work in naturally where they fit: warranty claims tracking definition, warranty claims tracking meaning, warranty claims tracking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</si>
  <si>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AB-01853</t>
  </si>
  <si>
    <t xml:space="preserve">How to do warranty claims tracking: a step-by-step guide</t>
  </si>
  <si>
    <t xml:space="preserve">how to warranty claims tracking</t>
  </si>
  <si>
    <t xml:space="preserve">warranty claims tracking steps, warranty claims tracking process, warranty claims tracking best practices</t>
  </si>
  <si>
    <t xml:space="preserve">Write "How to do warranty claims tracking: a step-by-step guide" for projectcontrolsinstitute.org (PCI AI - Project Controls Institute). Audience: early-career and cross-training professionals. Length 1,200-1,800 words, British English. Primary keyword "how to warranty claims tracking". Work in naturally where they fit: warranty claims tracking steps, warranty claims tracking process, warranty claims tracking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</si>
  <si>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AB-01854</t>
  </si>
  <si>
    <t xml:space="preserve">Warranty claims tracking checklist: what good looks like</t>
  </si>
  <si>
    <t xml:space="preserve">warranty claims tracking checklist</t>
  </si>
  <si>
    <t xml:space="preserve">warranty claims tracking template, warranty claims tracking review</t>
  </si>
  <si>
    <t xml:space="preserve">Write "Warranty claims tracking checklist: what good looks like" for projectcontrolsinstitute.org (PCI AI - Project Controls Institute). Audience: early-career and cross-training professionals. Length 1,000-1,500 words, British English. Primary keyword "warranty claims tracking checklist". Work in naturally where they fit: warranty claims tracking template, warranty claims tracking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</si>
  <si>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AB-01855</t>
  </si>
  <si>
    <t xml:space="preserve">Warranty claims tracking KPIs: measuring whether it is working</t>
  </si>
  <si>
    <t xml:space="preserve">warranty claims tracking kpis</t>
  </si>
  <si>
    <t xml:space="preserve">warranty claims tracking metrics, measure warranty claims tracking</t>
  </si>
  <si>
    <t xml:space="preserve">Write "Warranty claims tracking KPIs: measuring whether it is working" for projectcontrolsinstitute.org (PCI AI - Project Controls Institute). Audience: early-career and cross-training professionals. Length 1,200-1,800 words, British English. Primary keyword "warranty claims tracking kpis". Work in naturally where they fit: warranty claims tracking metrics, measure warranty claims tracking.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</si>
  <si>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AB-01856</t>
  </si>
  <si>
    <t xml:space="preserve">What is schedule density? Definition, examples and why it matters</t>
  </si>
  <si>
    <t xml:space="preserve">schedule density</t>
  </si>
  <si>
    <t xml:space="preserve">schedule density definition, schedule density meaning, schedule density in project management</t>
  </si>
  <si>
    <t xml:space="preserve">Write "What is schedule density? Definition, examples and why it matters" for projectcontrolsinstitute.org (PCI AI - Project Controls Institute). Audience: planning engineers and schedulers. Length 800-1,200 words, British English. Primary keyword "schedule density". Work in naturally where they fit: schedule density definition, schedule density meaning, schedule density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</si>
  <si>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AB-01857</t>
  </si>
  <si>
    <t xml:space="preserve">How to calculate schedule density: formula, worked example and Excel steps</t>
  </si>
  <si>
    <t xml:space="preserve">schedule density formula</t>
  </si>
  <si>
    <t xml:space="preserve">how to calculate schedule density, schedule density example, schedule density in excel</t>
  </si>
  <si>
    <t xml:space="preserve">Write "How to calculate schedule density: formula, worked example and Excel steps" for projectcontrolsinstitute.org (PCI AI - Project Controls Institute). Audience: planning engineers and schedulers. Length 1,200-1,800 words, British English. Primary keyword "schedule density formula". Work in naturally where they fit: how to calculate schedule density, schedule density example, schedule density in excel.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</si>
  <si>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AB-01858</t>
  </si>
  <si>
    <t xml:space="preserve">Schedule density: a worked example from a real project</t>
  </si>
  <si>
    <t xml:space="preserve">schedule density example</t>
  </si>
  <si>
    <t xml:space="preserve">schedule density calculation, schedule density interpretation</t>
  </si>
  <si>
    <t xml:space="preserve">Write "Schedule density: a worked example from a real project" for projectcontrolsinstitute.org (PCI AI - Project Controls Institute). Audience: planning engineers and schedulers. Length 1,200-1,800 words, British English. Primary keyword "schedule density example". Work in naturally where they fit: schedule density calculation, schedule density interpretation.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</si>
  <si>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AB-01859</t>
  </si>
  <si>
    <t xml:space="preserve">Interpreting schedule density: what the number is really telling you</t>
  </si>
  <si>
    <t xml:space="preserve">schedule density interpretation</t>
  </si>
  <si>
    <t xml:space="preserve">schedule density meaning, good schedule density value</t>
  </si>
  <si>
    <t xml:space="preserve">Write "Interpreting schedule density: what the number is really telling you" for projectcontrolsinstitute.org (PCI AI - Project Controls Institute). Audience: planning engineers and schedulers. Length 1,200-1,800 words, British English. Primary keyword "schedule density interpretation". Work in naturally where they fit: schedule density meaning, good schedule density value.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</si>
  <si>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AB-01860</t>
  </si>
  <si>
    <t xml:space="preserve">Common mistakes with schedule density (and how to avoid them)</t>
  </si>
  <si>
    <t xml:space="preserve">schedule density mistakes</t>
  </si>
  <si>
    <t xml:space="preserve">schedule density problems, schedule density misuse, schedule density pitfalls</t>
  </si>
  <si>
    <t xml:space="preserve">Write "Common mistakes with schedule density (and how to avoid them)" for projectcontrolsinstitute.org (PCI AI - Project Controls Institute). Audience: planning engineers and schedulers. Length 1,200-1,800 words, British English. Primary keyword "schedule density mistakes". Work in naturally where they fit: schedule density problems, schedule density misuse, schedule density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</si>
  <si>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AB-01861</t>
  </si>
  <si>
    <t xml:space="preserve">What is activity duration distribution? Definition, examples and why it matters</t>
  </si>
  <si>
    <t xml:space="preserve">activity duration distribution</t>
  </si>
  <si>
    <t xml:space="preserve">activity duration distribution definition, activity duration distribution meaning, activity duration distribution in project management</t>
  </si>
  <si>
    <t xml:space="preserve">Write "What is activity duration distribution? Definition, examples and why it matters" for projectcontrolsinstitute.org (PCI AI - Project Controls Institute). Audience: planning engineers and schedulers. Length 800-1,200 words, British English. Primary keyword "activity duration distribution". Work in naturally where they fit: activity duration distribution definition, activity duration distribution meaning, activity duration distribution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</si>
  <si>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AB-01862</t>
  </si>
  <si>
    <t xml:space="preserve">Activity duration distribution on construction projects: how it plays out on site</t>
  </si>
  <si>
    <t xml:space="preserve">activity duration distribution construction</t>
  </si>
  <si>
    <t xml:space="preserve">activity duration distribution on site, activity duration distribution in projects</t>
  </si>
  <si>
    <t xml:space="preserve">Write "Activity duration distribution on construction projects: how it plays out on site" for projectcontrolsinstitute.org (PCI AI - Project Controls Institute). Audience: planning engineers and schedulers. Length 1,200-1,800 words, British English. Primary keyword "activity duration distribution construction". Work in naturally where they fit: activity duration distribution on site, activity duration distribution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</si>
  <si>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AB-01863</t>
  </si>
  <si>
    <t xml:space="preserve">Common mistakes with activity duration distribution (and how to avoid them)</t>
  </si>
  <si>
    <t xml:space="preserve">activity duration distribution mistakes</t>
  </si>
  <si>
    <t xml:space="preserve">activity duration distribution problems, activity duration distribution misuse, activity duration distribution pitfalls</t>
  </si>
  <si>
    <t xml:space="preserve">Write "Common mistakes with activity duration distribution (and how to avoid them)" for projectcontrolsinstitute.org (PCI AI - Project Controls Institute). Audience: planning engineers and schedulers. Length 1,200-1,800 words, British English. Primary keyword "activity duration distribution mistakes". Work in naturally where they fit: activity duration distribution problems, activity duration distribution misuse, activity duration distribution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</si>
  <si>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AB-01864</t>
  </si>
  <si>
    <t xml:space="preserve">What are open ends in a schedule? Definition, examples and why they matter</t>
  </si>
  <si>
    <t xml:space="preserve">open ends in a schedule</t>
  </si>
  <si>
    <t xml:space="preserve">open ends in a schedule definition, open ends in a schedule meaning, open ends in a schedule in project management</t>
  </si>
  <si>
    <t xml:space="preserve">Write "What are open ends in a schedule? Definition, examples and why they matter" for projectcontrolsinstitute.org (PCI AI - Project Controls Institute). Audience: planning engineers and schedulers. Length 800-1,200 words, British English. Primary keyword "open ends in a schedule". Work in naturally where they fit: open ends in a schedule definition, open ends in a schedule meaning, open ends in a schedule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</si>
  <si>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AB-01865</t>
  </si>
  <si>
    <t xml:space="preserve">Open ends in a schedule on construction projects: how it plays out on site</t>
  </si>
  <si>
    <t xml:space="preserve">open ends in a schedule construction</t>
  </si>
  <si>
    <t xml:space="preserve">open ends in a schedule on site, open ends in a schedule in projects</t>
  </si>
  <si>
    <t xml:space="preserve">Write "Open ends in a schedule on construction projects: how it plays out on site" for projectcontrolsinstitute.org (PCI AI - Project Controls Institute). Audience: planning engineers and schedulers. Length 1,200-1,800 words, British English. Primary keyword "open ends in a schedule construction". Work in naturally where they fit: open ends in a schedule on site, open ends in a schedule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</si>
  <si>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AB-01866</t>
  </si>
  <si>
    <t xml:space="preserve">Common mistakes with open ends in a schedule (and how to avoid them)</t>
  </si>
  <si>
    <t xml:space="preserve">open ends in a schedule mistakes</t>
  </si>
  <si>
    <t xml:space="preserve">open ends in a schedule problems, open ends in a schedule misuse, open ends in a schedule pitfalls</t>
  </si>
  <si>
    <t xml:space="preserve">Write "Common mistakes with open ends in a schedule (and how to avoid them)" for projectcontrolsinstitute.org (PCI AI - Project Controls Institute). Audience: planning engineers and schedulers. Length 1,200-1,800 words, British English. Primary keyword "open ends in a schedule mistakes". Work in naturally where they fit: open ends in a schedule problems, open ends in a schedule misuse, open ends in a schedule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</si>
  <si>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AB-01867</t>
  </si>
  <si>
    <t xml:space="preserve">What is dangling logic? Definition, examples and why it matters</t>
  </si>
  <si>
    <t xml:space="preserve">dangling logic</t>
  </si>
  <si>
    <t xml:space="preserve">dangling logic definition, dangling logic meaning, dangling logic in project management</t>
  </si>
  <si>
    <t xml:space="preserve">Write "What is dangling logic? Definition, examples and why it matters" for projectcontrolsinstitute.org (PCI AI - Project Controls Institute). Audience: planning engineers and schedulers. Length 800-1,200 words, British English. Primary keyword "dangling logic". Work in naturally where they fit: dangling logic definition, dangling logic meaning, dangling logic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</si>
  <si>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AB-01868</t>
  </si>
  <si>
    <t xml:space="preserve">Dangling logic on construction projects: how it plays out on site</t>
  </si>
  <si>
    <t xml:space="preserve">dangling logic construction</t>
  </si>
  <si>
    <t xml:space="preserve">dangling logic on site, dangling logic in projects</t>
  </si>
  <si>
    <t xml:space="preserve">Write "Dangling logic on construction projects: how it plays out on site" for projectcontrolsinstitute.org (PCI AI - Project Controls Institute). Audience: planning engineers and schedulers. Length 1,200-1,800 words, British English. Primary keyword "dangling logic construction". Work in naturally where they fit: dangling logic on site, dangling logic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</si>
  <si>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AB-01869</t>
  </si>
  <si>
    <t xml:space="preserve">Common mistakes with dangling logic (and how to avoid them)</t>
  </si>
  <si>
    <t xml:space="preserve">dangling logic mistakes</t>
  </si>
  <si>
    <t xml:space="preserve">dangling logic problems, dangling logic misuse, dangling logic pitfalls</t>
  </si>
  <si>
    <t xml:space="preserve">Write "Common mistakes with dangling logic (and how to avoid them)" for projectcontrolsinstitute.org (PCI AI - Project Controls Institute). Audience: planning engineers and schedulers. Length 1,200-1,800 words, British English. Primary keyword "dangling logic mistakes". Work in naturally where they fit: dangling logic problems, dangling logic misuse, dangling logic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</si>
  <si>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AB-01870</t>
  </si>
  <si>
    <t xml:space="preserve">What is redundant logic? Definition, examples and why it matters</t>
  </si>
  <si>
    <t xml:space="preserve">redundant logic</t>
  </si>
  <si>
    <t xml:space="preserve">redundant logic definition, redundant logic meaning, redundant logic in project management</t>
  </si>
  <si>
    <t xml:space="preserve">Write "What is redundant logic? Definition, examples and why it matters" for projectcontrolsinstitute.org (PCI AI - Project Controls Institute). Audience: planning engineers and schedulers. Length 800-1,200 words, British English. Primary keyword "redundant logic". Work in naturally where they fit: redundant logic definition, redundant logic meaning, redundant logic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</si>
  <si>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AB-01871</t>
  </si>
  <si>
    <t xml:space="preserve">Redundant logic on construction projects: how it plays out on site</t>
  </si>
  <si>
    <t xml:space="preserve">redundant logic construction</t>
  </si>
  <si>
    <t xml:space="preserve">redundant logic on site, redundant logic in projects</t>
  </si>
  <si>
    <t xml:space="preserve">Write "Redundant logic on construction projects: how it plays out on site" for projectcontrolsinstitute.org (PCI AI - Project Controls Institute). Audience: planning engineers and schedulers. Length 1,200-1,800 words, British English. Primary keyword "redundant logic construction". Work in naturally where they fit: redundant logic on site, redundant logic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</si>
  <si>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AB-01872</t>
  </si>
  <si>
    <t xml:space="preserve">Common mistakes with redundant logic (and how to avoid them)</t>
  </si>
  <si>
    <t xml:space="preserve">redundant logic mistakes</t>
  </si>
  <si>
    <t xml:space="preserve">redundant logic problems, redundant logic misuse, redundant logic pitfalls</t>
  </si>
  <si>
    <t xml:space="preserve">Write "Common mistakes with redundant logic (and how to avoid them)" for projectcontrolsinstitute.org (PCI AI - Project Controls Institute). Audience: planning engineers and schedulers. Length 1,200-1,800 words, British English. Primary keyword "redundant logic mistakes". Work in naturally where they fit: redundant logic problems, redundant logic misuse, redundant logic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</si>
  <si>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AB-01873</t>
  </si>
  <si>
    <t xml:space="preserve">What is schedule margin? Definition, examples and why it matters</t>
  </si>
  <si>
    <t xml:space="preserve">schedule margin</t>
  </si>
  <si>
    <t xml:space="preserve">schedule margin definition, schedule margin meaning, schedule margin in project management</t>
  </si>
  <si>
    <t xml:space="preserve">Write "What is schedule margin? Definition, examples and why it matters" for projectcontrolsinstitute.org (PCI AI - Project Controls Institute). Audience: planning engineers and schedulers. Length 800-1,200 words, British English. Primary keyword "schedule margin". Work in naturally where they fit: schedule margin definition, schedule margin meaning, schedule margin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</si>
  <si>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AB-01874</t>
  </si>
  <si>
    <t xml:space="preserve">Schedule margin on construction projects: how it plays out on site</t>
  </si>
  <si>
    <t xml:space="preserve">schedule margin construction</t>
  </si>
  <si>
    <t xml:space="preserve">schedule margin on site, schedule margin in projects</t>
  </si>
  <si>
    <t xml:space="preserve">Write "Schedule margin on construction projects: how it plays out on site" for projectcontrolsinstitute.org (PCI AI - Project Controls Institute). Audience: planning engineers and schedulers. Length 1,200-1,800 words, British English. Primary keyword "schedule margin construction". Work in naturally where they fit: schedule margin on site, schedule margin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</si>
  <si>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AB-01875</t>
  </si>
  <si>
    <t xml:space="preserve">Common mistakes with schedule margin (and how to avoid them)</t>
  </si>
  <si>
    <t xml:space="preserve">schedule margin mistakes</t>
  </si>
  <si>
    <t xml:space="preserve">schedule margin problems, schedule margin misuse, schedule margin pitfalls</t>
  </si>
  <si>
    <t xml:space="preserve">Write "Common mistakes with schedule margin (and how to avoid them)" for projectcontrolsinstitute.org (PCI AI - Project Controls Institute). Audience: planning engineers and schedulers. Length 1,200-1,800 words, British English. Primary keyword "schedule margin mistakes". Work in naturally where they fit: schedule margin problems, schedule margin misuse, schedule margin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</si>
  <si>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AB-01876</t>
  </si>
  <si>
    <t xml:space="preserve">What is driving path analysis? Definition, examples and why it matters</t>
  </si>
  <si>
    <t xml:space="preserve">driving path analysis</t>
  </si>
  <si>
    <t xml:space="preserve">driving path analysis definition, driving path analysis meaning, driving path analysis in project management</t>
  </si>
  <si>
    <t xml:space="preserve">Write "What is driving path analysis? Definition, examples and why it matters" for projectcontrolsinstitute.org (PCI AI - Project Controls Institute). Audience: planning engineers and schedulers. Length 800-1,200 words, British English. Primary keyword "driving path analysis". Work in naturally where they fit: driving path analysis definition, driving path analysis meaning, driving path analysis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</si>
  <si>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AB-01877</t>
  </si>
  <si>
    <t xml:space="preserve">How to run a driving path analysis: a step-by-step guide</t>
  </si>
  <si>
    <t xml:space="preserve">how to driving path analysis</t>
  </si>
  <si>
    <t xml:space="preserve">driving path analysis steps, driving path analysis process, driving path analysis best practices</t>
  </si>
  <si>
    <t xml:space="preserve">Write "How to run a driving path analysis: a step-by-step guide" for projectcontrolsinstitute.org (PCI AI - Project Controls Institute). Audience: planning engineers and schedulers. Length 1,200-1,800 words, British English. Primary keyword "how to driving path analysis". Work in naturally where they fit: driving path analysis steps, driving path analysis process, driving path analysis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</si>
  <si>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AB-01878</t>
  </si>
  <si>
    <t xml:space="preserve">Driving path analysis checklist: what good looks like</t>
  </si>
  <si>
    <t xml:space="preserve">driving path analysis checklist</t>
  </si>
  <si>
    <t xml:space="preserve">driving path analysis template, driving path analysis review</t>
  </si>
  <si>
    <t xml:space="preserve">Write "Driving path analysis checklist: what good looks like" for projectcontrolsinstitute.org (PCI AI - Project Controls Institute). Audience: planning engineers and schedulers. Length 1,000-1,500 words, British English. Primary keyword "driving path analysis checklist". Work in naturally where they fit: driving path analysis template, driving path analysis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</si>
  <si>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AB-01879</t>
  </si>
  <si>
    <t xml:space="preserve">Driving path analysis KPIs: measuring whether it is working</t>
  </si>
  <si>
    <t xml:space="preserve">driving path analysis kpis</t>
  </si>
  <si>
    <t xml:space="preserve">driving path analysis metrics, measure driving path analysis</t>
  </si>
  <si>
    <t xml:space="preserve">Write "Driving path analysis KPIs: measuring whether it is working" for projectcontrolsinstitute.org (PCI AI - Project Controls Institute). Audience: planning engineers and schedulers. Length 1,200-1,800 words, British English. Primary keyword "driving path analysis kpis". Work in naturally where they fit: driving path analysis metrics, measure driving path analysis.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</si>
  <si>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AB-01880</t>
  </si>
  <si>
    <t xml:space="preserve">What is longest path vs critical path? Definition, examples and why it matters</t>
  </si>
  <si>
    <t xml:space="preserve">longest path vs critical</t>
  </si>
  <si>
    <t xml:space="preserve">longest path vs critical definition, longest path vs critical meaning, longest path vs critical in project management</t>
  </si>
  <si>
    <t xml:space="preserve">Write "What is longest path vs critical path? Definition, examples and why it matters" for projectcontrolsinstitute.org (PCI AI - Project Controls Institute). Audience: planning engineers and schedulers. Length 800-1,200 words, British English. Primary keyword "longest path vs critical". Work in naturally where they fit: longest path vs critical definition, longest path vs critical meaning, longest path vs critical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</si>
  <si>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AB-01881</t>
  </si>
  <si>
    <t xml:space="preserve">Longest path vs critical path on construction projects: how it plays out on site</t>
  </si>
  <si>
    <t xml:space="preserve">longest path vs critical construction</t>
  </si>
  <si>
    <t xml:space="preserve">longest path vs critical on site, longest path vs critical in projects</t>
  </si>
  <si>
    <t xml:space="preserve">Write "Longest path vs critical path on construction projects: how it plays out on site" for projectcontrolsinstitute.org (PCI AI - Project Controls Institute). Audience: planning engineers and schedulers. Length 1,200-1,800 words, British English. Primary keyword "longest path vs critical construction". Work in naturally where they fit: longest path vs critical on site, longest path vs critical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</si>
  <si>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AB-01882</t>
  </si>
  <si>
    <t xml:space="preserve">Common mistakes with longest path vs critical path (and how to avoid them)</t>
  </si>
  <si>
    <t xml:space="preserve">longest path vs critical mistakes</t>
  </si>
  <si>
    <t xml:space="preserve">longest path vs critical problems, longest path vs critical misuse, longest path vs critical pitfalls</t>
  </si>
  <si>
    <t xml:space="preserve">Write "Common mistakes with longest path vs critical path (and how to avoid them)" for projectcontrolsinstitute.org (PCI AI - Project Controls Institute). Audience: planning engineers and schedulers. Length 1,200-1,800 words, British English. Primary keyword "longest path vs critical mistakes". Work in naturally where they fit: longest path vs critical problems, longest path vs critical misuse, longest path vs critical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</si>
  <si>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AB-01883</t>
  </si>
  <si>
    <t xml:space="preserve">What is multi-calendar float distortion? Definition, examples and why it matters</t>
  </si>
  <si>
    <t xml:space="preserve">multi-calendar float distortion</t>
  </si>
  <si>
    <t xml:space="preserve">multi-calendar float distortion definition, multi-calendar float distortion meaning, multi-calendar float distortion in project management</t>
  </si>
  <si>
    <t xml:space="preserve">Write "What is multi-calendar float distortion? Definition, examples and why it matters" for projectcontrolsinstitute.org (PCI AI - Project Controls Institute). Audience: planning engineers and schedulers. Length 800-1,200 words, British English. Primary keyword "multi-calendar float distortion". Work in naturally where they fit: multi-calendar float distortion definition, multi-calendar float distortion meaning, multi-calendar float distortion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</si>
  <si>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AB-01884</t>
  </si>
  <si>
    <t xml:space="preserve">Multi-calendar float distortion on construction projects: how it plays out on site</t>
  </si>
  <si>
    <t xml:space="preserve">multi-calendar float distortion construction</t>
  </si>
  <si>
    <t xml:space="preserve">multi-calendar float distortion on site, multi-calendar float distortion in projects</t>
  </si>
  <si>
    <t xml:space="preserve">Write "Multi-calendar float distortion on construction projects: how it plays out on site" for projectcontrolsinstitute.org (PCI AI - Project Controls Institute). Audience: planning engineers and schedulers. Length 1,200-1,800 words, British English. Primary keyword "multi-calendar float distortion construction". Work in naturally where they fit: multi-calendar float distortion on site, multi-calendar float distortion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</si>
  <si>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AB-01885</t>
  </si>
  <si>
    <t xml:space="preserve">Common mistakes with multi-calendar float distortion (and how to avoid them)</t>
  </si>
  <si>
    <t xml:space="preserve">multi-calendar float distortion mistakes</t>
  </si>
  <si>
    <t xml:space="preserve">multi-calendar float distortion problems, multi-calendar float distortion misuse, multi-calendar float distortion pitfalls</t>
  </si>
  <si>
    <t xml:space="preserve">Write "Common mistakes with multi-calendar float distortion (and how to avoid them)" for projectcontrolsinstitute.org (PCI AI - Project Controls Institute). Audience: planning engineers and schedulers. Length 1,200-1,800 words, British English. Primary keyword "multi-calendar float distortion mistakes". Work in naturally where they fit: multi-calendar float distortion problems, multi-calendar float distortion misuse, multi-calendar float distortion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</si>
  <si>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AB-01886</t>
  </si>
  <si>
    <t xml:space="preserve">What is resource-constrained critical path? Definition, examples and why it matters</t>
  </si>
  <si>
    <t xml:space="preserve">resource-constrained critical path</t>
  </si>
  <si>
    <t xml:space="preserve">resource-constrained critical path definition, resource-constrained critical path meaning, resource-constrained critical path in project management</t>
  </si>
  <si>
    <t xml:space="preserve">Write "What is resource-constrained critical path? Definition, examples and why it matters" for projectcontrolsinstitute.org (PCI AI - Project Controls Institute). Audience: planning engineers and schedulers. Length 800-1,200 words, British English. Primary keyword "resource-constrained critical path". Work in naturally where they fit: resource-constrained critical path definition, resource-constrained critical path meaning, resource-constrained critical path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</si>
  <si>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AB-01887</t>
  </si>
  <si>
    <t xml:space="preserve">Resource-constrained critical path on construction projects: how it plays out on site</t>
  </si>
  <si>
    <t xml:space="preserve">resource-constrained critical path construction</t>
  </si>
  <si>
    <t xml:space="preserve">resource-constrained critical path on site, resource-constrained critical path in projects</t>
  </si>
  <si>
    <t xml:space="preserve">Write "Resource-constrained critical path on construction projects: how it plays out on site" for projectcontrolsinstitute.org (PCI AI - Project Controls Institute). Audience: planning engineers and schedulers. Length 1,200-1,800 words, British English. Primary keyword "resource-constrained critical path construction". Work in naturally where they fit: resource-constrained critical path on site, resource-constrained critical path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</si>
  <si>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AB-01888</t>
  </si>
  <si>
    <t xml:space="preserve">Common mistakes with resource-constrained critical path (and how to avoid them)</t>
  </si>
  <si>
    <t xml:space="preserve">resource-constrained critical path mistakes</t>
  </si>
  <si>
    <t xml:space="preserve">resource-constrained critical path problems, resource-constrained critical path misuse, resource-constrained critical path pitfalls</t>
  </si>
  <si>
    <t xml:space="preserve">Write "Common mistakes with resource-constrained critical path (and how to avoid them)" for projectcontrolsinstitute.org (PCI AI - Project Controls Institute). Audience: planning engineers and schedulers. Length 1,200-1,800 words, British English. Primary keyword "resource-constrained critical path mistakes". Work in naturally where they fit: resource-constrained critical path problems, resource-constrained critical path misuse, resource-constrained critical path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</si>
  <si>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AB-01889</t>
  </si>
  <si>
    <t xml:space="preserve">What is schedule acceleration modelling? Definition, examples and why it matters</t>
  </si>
  <si>
    <t xml:space="preserve">schedule acceleration modelling</t>
  </si>
  <si>
    <t xml:space="preserve">schedule acceleration modelling definition, schedule acceleration modelling meaning, schedule acceleration modelling in project management</t>
  </si>
  <si>
    <t xml:space="preserve">Write "What is schedule acceleration modelling? Definition, examples and why it matters" for projectcontrolsinstitute.org (PCI AI - Project Controls Institute). Audience: planning engineers and schedulers. Length 800-1,200 words, British English. Primary keyword "schedule acceleration modelling". Work in naturally where they fit: schedule acceleration modelling definition, schedule acceleration modelling meaning, schedule acceleration modelling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</si>
  <si>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AB-01890</t>
  </si>
  <si>
    <t xml:space="preserve">How to do schedule acceleration modelling: a step-by-step guide</t>
  </si>
  <si>
    <t xml:space="preserve">how to schedule acceleration modelling</t>
  </si>
  <si>
    <t xml:space="preserve">schedule acceleration modelling steps, schedule acceleration modelling process, schedule acceleration modelling best practices</t>
  </si>
  <si>
    <t xml:space="preserve">Write "How to do schedule acceleration modelling: a step-by-step guide" for projectcontrolsinstitute.org (PCI AI - Project Controls Institute). Audience: planning engineers and schedulers. Length 1,200-1,800 words, British English. Primary keyword "how to schedule acceleration modelling". Work in naturally where they fit: schedule acceleration modelling steps, schedule acceleration modelling process, schedule acceleration modelling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</si>
  <si>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AB-01891</t>
  </si>
  <si>
    <t xml:space="preserve">Schedule acceleration modelling checklist: what good looks like</t>
  </si>
  <si>
    <t xml:space="preserve">schedule acceleration modelling checklist</t>
  </si>
  <si>
    <t xml:space="preserve">schedule acceleration modelling template, schedule acceleration modelling review</t>
  </si>
  <si>
    <t xml:space="preserve">Write "Schedule acceleration modelling checklist: what good looks like" for projectcontrolsinstitute.org (PCI AI - Project Controls Institute). Audience: planning engineers and schedulers. Length 1,000-1,500 words, British English. Primary keyword "schedule acceleration modelling checklist". Work in naturally where they fit: schedule acceleration modelling template, schedule acceleration modelling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</si>
  <si>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AB-01892</t>
  </si>
  <si>
    <t xml:space="preserve">Schedule acceleration modelling KPIs: measuring whether it is working</t>
  </si>
  <si>
    <t xml:space="preserve">schedule acceleration modelling kpis</t>
  </si>
  <si>
    <t xml:space="preserve">schedule acceleration modelling metrics, measure schedule acceleration modelling</t>
  </si>
  <si>
    <t xml:space="preserve">Write "Schedule acceleration modelling KPIs: measuring whether it is working" for projectcontrolsinstitute.org (PCI AI - Project Controls Institute). Audience: planning engineers and schedulers. Length 1,200-1,800 words, British English. Primary keyword "schedule acceleration modelling kpis". Work in naturally where they fit: schedule acceleration modelling metrics, measure schedule acceleration modelling.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</si>
  <si>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AB-01893</t>
  </si>
  <si>
    <t xml:space="preserve">What is bid schedule vs execution schedule? Definition, examples and why it matters</t>
  </si>
  <si>
    <t xml:space="preserve">bid schedule vs execution</t>
  </si>
  <si>
    <t xml:space="preserve">bid schedule vs execution definition, bid schedule vs execution meaning, bid schedule vs execution in project management</t>
  </si>
  <si>
    <t xml:space="preserve">Write "What is bid schedule vs execution schedule? Definition, examples and why it matters" for projectcontrolsinstitute.org (PCI AI - Project Controls Institute). Audience: planning engineers and schedulers. Length 800-1,200 words, British English. Primary keyword "bid schedule vs execution". Work in naturally where they fit: bid schedule vs execution definition, bid schedule vs execution meaning, bid schedule vs execution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</si>
  <si>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AB-01894</t>
  </si>
  <si>
    <t xml:space="preserve">Bid schedule vs execution schedule on construction projects: how it plays out on site</t>
  </si>
  <si>
    <t xml:space="preserve">bid schedule vs execution construction</t>
  </si>
  <si>
    <t xml:space="preserve">bid schedule vs execution on site, bid schedule vs execution in projects</t>
  </si>
  <si>
    <t xml:space="preserve">Write "Bid schedule vs execution schedule on construction projects: how it plays out on site" for projectcontrolsinstitute.org (PCI AI - Project Controls Institute). Audience: planning engineers and schedulers. Length 1,200-1,800 words, British English. Primary keyword "bid schedule vs execution construction". Work in naturally where they fit: bid schedule vs execution on site, bid schedule vs execution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</si>
  <si>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AB-01895</t>
  </si>
  <si>
    <t xml:space="preserve">Common mistakes with bid schedule vs execution schedule (and how to avoid them)</t>
  </si>
  <si>
    <t xml:space="preserve">bid schedule vs execution mistakes</t>
  </si>
  <si>
    <t xml:space="preserve">bid schedule vs execution problems, bid schedule vs execution misuse, bid schedule vs execution pitfalls</t>
  </si>
  <si>
    <t xml:space="preserve">Write "Common mistakes with bid schedule vs execution schedule (and how to avoid them)" for projectcontrolsinstitute.org (PCI AI - Project Controls Institute). Audience: planning engineers and schedulers. Length 1,200-1,800 words, British English. Primary keyword "bid schedule vs execution mistakes". Work in naturally where they fit: bid schedule vs execution problems, bid schedule vs execution misuse, bid schedule vs execution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</si>
  <si>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AB-01896</t>
  </si>
  <si>
    <t xml:space="preserve">What is engineering deliverable register? Definition, examples and why it matters</t>
  </si>
  <si>
    <t xml:space="preserve">engineering deliverable register</t>
  </si>
  <si>
    <t xml:space="preserve">engineering deliverable register definition, engineering deliverable register meaning, engineering deliverable register in project management</t>
  </si>
  <si>
    <t xml:space="preserve">Write "What is engineering deliverable register? Definition, examples and why it matters" for projectcontrolsinstitute.org (PCI AI - Project Controls Institute). Audience: planning engineers and schedulers. Length 800-1,200 words, British English. Primary keyword "engineering deliverable register". Work in naturally where they fit: engineering deliverable register definition, engineering deliverable register meaning, engineering deliverable register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</si>
  <si>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AB-01897</t>
  </si>
  <si>
    <t xml:space="preserve">Engineering deliverable register template: structure, example and how to use it</t>
  </si>
  <si>
    <t xml:space="preserve">engineering deliverable register template</t>
  </si>
  <si>
    <t xml:space="preserve">engineering deliverable register example, engineering deliverable register format, free engineering deliverable register</t>
  </si>
  <si>
    <t xml:space="preserve">Write "Engineering deliverable register template: structure, example and how to use it" for projectcontrolsinstitute.org (PCI AI - Project Controls Institute). Audience: planning engineers and schedulers. Length 1,000-1,500 words, British English. Primary keyword "engineering deliverable register template". Work in naturally where they fit: engineering deliverable register example, engineering deliverable register format, free engineering deliverable register.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</si>
  <si>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AB-01898</t>
  </si>
  <si>
    <t xml:space="preserve">How to build an engineering deliverable register stakeholders actually use</t>
  </si>
  <si>
    <t xml:space="preserve">how to create engineering deliverable register</t>
  </si>
  <si>
    <t xml:space="preserve">engineering deliverable register best practices, engineering deliverable register example</t>
  </si>
  <si>
    <t xml:space="preserve">Write "How to build an engineering deliverable register stakeholders actually use" for projectcontrolsinstitute.org (PCI AI - Project Controls Institute). Audience: planning engineers and schedulers. Length 1,200-1,800 words, British English. Primary keyword "how to create engineering deliverable register". Work in naturally where they fit: engineering deliverable register best practices, engineering deliverable register example.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</si>
  <si>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AB-01899</t>
  </si>
  <si>
    <t xml:space="preserve">Engineering deliverable register: an annotated real-world sample</t>
  </si>
  <si>
    <t xml:space="preserve">engineering deliverable register example</t>
  </si>
  <si>
    <t xml:space="preserve">engineering deliverable register sample, engineering deliverable register in practice</t>
  </si>
  <si>
    <t xml:space="preserve">Write "Engineering deliverable register: an annotated real-world sample" for projectcontrolsinstitute.org (PCI AI - Project Controls Institute). Audience: planning engineers and schedulers. Length 1,200-1,800 words, British English. Primary keyword "engineering deliverable register example". Work in naturally where they fit: engineering deliverable register sample, engineering deliverable register in practice.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</si>
  <si>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AB-01900</t>
  </si>
  <si>
    <t xml:space="preserve">What is procurement milestone linkage? Definition, examples and why it matters</t>
  </si>
  <si>
    <t xml:space="preserve">procurement milestone linkage</t>
  </si>
  <si>
    <t xml:space="preserve">procurement milestone linkage definition, procurement milestone linkage meaning, procurement milestone linkage in project management</t>
  </si>
  <si>
    <t xml:space="preserve">Write "What is procurement milestone linkage? Definition, examples and why it matters" for projectcontrolsinstitute.org (PCI AI - Project Controls Institute). Audience: planning engineers and schedulers. Length 800-1,200 words, British English. Primary keyword "procurement milestone linkage". Work in naturally where they fit: procurement milestone linkage definition, procurement milestone linkage meaning, procurement milestone linkage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</si>
  <si>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AB-01901</t>
  </si>
  <si>
    <t xml:space="preserve">Procurement milestone linkage on construction projects: how it plays out on site</t>
  </si>
  <si>
    <t xml:space="preserve">procurement milestone linkage construction</t>
  </si>
  <si>
    <t xml:space="preserve">procurement milestone linkage on site, procurement milestone linkage in projects</t>
  </si>
  <si>
    <t xml:space="preserve">Write "Procurement milestone linkage on construction projects: how it plays out on site" for projectcontrolsinstitute.org (PCI AI - Project Controls Institute). Audience: planning engineers and schedulers. Length 1,200-1,800 words, British English. Primary keyword "procurement milestone linkage construction". Work in naturally where they fit: procurement milestone linkage on site, procurement milestone linkage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</si>
  <si>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AB-01902</t>
  </si>
  <si>
    <t xml:space="preserve">Common mistakes with procurement milestone linkage (and how to avoid them)</t>
  </si>
  <si>
    <t xml:space="preserve">procurement milestone linkage mistakes</t>
  </si>
  <si>
    <t xml:space="preserve">procurement milestone linkage problems, procurement milestone linkage misuse, procurement milestone linkage pitfalls</t>
  </si>
  <si>
    <t xml:space="preserve">Write "Common mistakes with procurement milestone linkage (and how to avoid them)" for projectcontrolsinstitute.org (PCI AI - Project Controls Institute). Audience: planning engineers and schedulers. Length 1,200-1,800 words, British English. Primary keyword "procurement milestone linkage mistakes". Work in naturally where they fit: procurement milestone linkage problems, procurement milestone linkage misuse, procurement milestone linkage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</si>
  <si>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AB-01903</t>
  </si>
  <si>
    <t xml:space="preserve">What are construction work areas and zones? Definition, examples and why they matter</t>
  </si>
  <si>
    <t xml:space="preserve">construction work areas and zones</t>
  </si>
  <si>
    <t xml:space="preserve">construction work areas and zones definition, construction work areas and zones meaning, construction work areas and zones in project management</t>
  </si>
  <si>
    <t xml:space="preserve">Write "What are construction work areas and zones? Definition, examples and why they matter" for projectcontrolsinstitute.org (PCI AI - Project Controls Institute). Audience: planning engineers and schedulers. Length 800-1,200 words, British English. Primary keyword "construction work areas and zones". Work in naturally where they fit: construction work areas and zones definition, construction work areas and zones meaning, construction work areas and zones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</si>
  <si>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AB-01904</t>
  </si>
  <si>
    <t xml:space="preserve">Construction work areas and zones on construction projects: how it plays out on site</t>
  </si>
  <si>
    <t xml:space="preserve">construction work areas and zones construction</t>
  </si>
  <si>
    <t xml:space="preserve">construction work areas and zones on site, construction work areas and zones in projects</t>
  </si>
  <si>
    <t xml:space="preserve">Write "Construction work areas and zones on construction projects: how it plays out on site" for projectcontrolsinstitute.org (PCI AI - Project Controls Institute). Audience: planning engineers and schedulers. Length 1,200-1,800 words, British English. Primary keyword "construction work areas and zones construction". Work in naturally where they fit: construction work areas and zones on site, construction work areas and zones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</si>
  <si>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AB-01905</t>
  </si>
  <si>
    <t xml:space="preserve">Common mistakes with construction work areas and zones (and how to avoid them)</t>
  </si>
  <si>
    <t xml:space="preserve">construction work areas and zones mistakes</t>
  </si>
  <si>
    <t xml:space="preserve">construction work areas and zones problems, construction work areas and zones misuse, construction work areas and zones pitfalls</t>
  </si>
  <si>
    <t xml:space="preserve">Write "Common mistakes with construction work areas and zones (and how to avoid them)" for projectcontrolsinstitute.org (PCI AI - Project Controls Institute). Audience: planning engineers and schedulers. Length 1,200-1,800 words, British English. Primary keyword "construction work areas and zones mistakes". Work in naturally where they fit: construction work areas and zones problems, construction work areas and zones misuse, construction work areas and zones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</si>
  <si>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AB-01906</t>
  </si>
  <si>
    <t xml:space="preserve">What are schedule integration across contractors? Definition, examples and why they matter</t>
  </si>
  <si>
    <t xml:space="preserve">schedule integration across contractors</t>
  </si>
  <si>
    <t xml:space="preserve">schedule integration across contractors definition, schedule integration across contractors meaning, schedule integration across contractors in project management</t>
  </si>
  <si>
    <t xml:space="preserve">Write "What are schedule integration across contractors? Definition, examples and why they matter" for projectcontrolsinstitute.org (PCI AI - Project Controls Institute). Audience: planning engineers and schedulers. Length 800-1,200 words, British English. Primary keyword "schedule integration across contractors". Work in naturally where they fit: schedule integration across contractors definition, schedule integration across contractors meaning, schedule integration across contractors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</si>
  <si>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AB-01907</t>
  </si>
  <si>
    <t xml:space="preserve">How to run schedule integration across contractors: a step-by-step guide</t>
  </si>
  <si>
    <t xml:space="preserve">how to schedule integration across contractors</t>
  </si>
  <si>
    <t xml:space="preserve">schedule integration across contractors steps, schedule integration across contractors process, schedule integration across contractors best practices</t>
  </si>
  <si>
    <t xml:space="preserve">Write "How to run schedule integration across contractors: a step-by-step guide" for projectcontrolsinstitute.org (PCI AI - Project Controls Institute). Audience: planning engineers and schedulers. Length 1,200-1,800 words, British English. Primary keyword "how to schedule integration across contractors". Work in naturally where they fit: schedule integration across contractors steps, schedule integration across contractors process, schedule integration across contractors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</si>
  <si>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AB-01908</t>
  </si>
  <si>
    <t xml:space="preserve">Schedule integration across contractors checklist: what good looks like</t>
  </si>
  <si>
    <t xml:space="preserve">schedule integration across contractors checklist</t>
  </si>
  <si>
    <t xml:space="preserve">schedule integration across contractors template, schedule integration across contractors review</t>
  </si>
  <si>
    <t xml:space="preserve">Write "Schedule integration across contractors checklist: what good looks like" for projectcontrolsinstitute.org (PCI AI - Project Controls Institute). Audience: planning engineers and schedulers. Length 1,000-1,500 words, British English. Primary keyword "schedule integration across contractors checklist". Work in naturally where they fit: schedule integration across contractors template, schedule integration across contractors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</si>
  <si>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AB-01909</t>
  </si>
  <si>
    <t xml:space="preserve">Schedule integration across contractors KPIs: measuring whether it is working</t>
  </si>
  <si>
    <t xml:space="preserve">schedule integration across contractors kpis</t>
  </si>
  <si>
    <t xml:space="preserve">schedule integration across contractors metrics, measure schedule integration across contractors</t>
  </si>
  <si>
    <t xml:space="preserve">Write "Schedule integration across contractors KPIs: measuring whether it is working" for projectcontrolsinstitute.org (PCI AI - Project Controls Institute). Audience: planning engineers and schedulers. Length 1,200-1,800 words, British English. Primary keyword "schedule integration across contractors kpis". Work in naturally where they fit: schedule integration across contractors metrics, measure schedule integration across contractors.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</si>
  <si>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AB-01910</t>
  </si>
  <si>
    <t xml:space="preserve">What is interface float? Definition, examples and why it matters</t>
  </si>
  <si>
    <t xml:space="preserve">interface float</t>
  </si>
  <si>
    <t xml:space="preserve">interface float definition, interface float meaning, interface float in project management</t>
  </si>
  <si>
    <t xml:space="preserve">Write "What is interface float? Definition, examples and why it matters" for projectcontrolsinstitute.org (PCI AI - Project Controls Institute). Audience: planning engineers and schedulers. Length 800-1,200 words, British English. Primary keyword "interface float". Work in naturally where they fit: interface float definition, interface float meaning, interface float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</si>
  <si>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AB-01911</t>
  </si>
  <si>
    <t xml:space="preserve">Interface float on construction projects: how it plays out on site</t>
  </si>
  <si>
    <t xml:space="preserve">interface float construction</t>
  </si>
  <si>
    <t xml:space="preserve">interface float on site, interface float in projects</t>
  </si>
  <si>
    <t xml:space="preserve">Write "Interface float on construction projects: how it plays out on site" for projectcontrolsinstitute.org (PCI AI - Project Controls Institute). Audience: planning engineers and schedulers. Length 1,200-1,800 words, British English. Primary keyword "interface float construction". Work in naturally where they fit: interface float on site, interface float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</si>
  <si>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AB-01912</t>
  </si>
  <si>
    <t xml:space="preserve">Common mistakes with interface float (and how to avoid them)</t>
  </si>
  <si>
    <t xml:space="preserve">interface float mistakes</t>
  </si>
  <si>
    <t xml:space="preserve">interface float problems, interface float misuse, interface float pitfalls</t>
  </si>
  <si>
    <t xml:space="preserve">Write "Common mistakes with interface float (and how to avoid them)" for projectcontrolsinstitute.org (PCI AI - Project Controls Institute). Audience: planning engineers and schedulers. Length 1,200-1,800 words, British English. Primary keyword "interface float mistakes". Work in naturally where they fit: interface float problems, interface float misuse, interface float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</si>
  <si>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AB-01913</t>
  </si>
  <si>
    <t xml:space="preserve">What are early warning indicators in schedules? Definition, examples and why they matter</t>
  </si>
  <si>
    <t xml:space="preserve">early warning indicators in schedules</t>
  </si>
  <si>
    <t xml:space="preserve">early warning indicators in schedules definition, early warning indicators in schedules meaning, early warning indicators in schedules in project management</t>
  </si>
  <si>
    <t xml:space="preserve">Write "What are early warning indicators in schedules? Definition, examples and why they matter" for projectcontrolsinstitute.org (PCI AI - Project Controls Institute). Audience: planning engineers and schedulers. Length 800-1,200 words, British English. Primary keyword "early warning indicators in schedules". Work in naturally where they fit: early warning indicators in schedules definition, early warning indicators in schedules meaning, early warning indicators in schedules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</si>
  <si>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AB-01914</t>
  </si>
  <si>
    <t xml:space="preserve">Early warning indicators in schedules on construction projects: how it plays out on site</t>
  </si>
  <si>
    <t xml:space="preserve">early warning indicators in schedules construction</t>
  </si>
  <si>
    <t xml:space="preserve">early warning indicators in schedules on site, early warning indicators in schedules in projects</t>
  </si>
  <si>
    <t xml:space="preserve">Write "Early warning indicators in schedules on construction projects: how it plays out on site" for projectcontrolsinstitute.org (PCI AI - Project Controls Institute). Audience: planning engineers and schedulers. Length 1,200-1,800 words, British English. Primary keyword "early warning indicators in schedules construction". Work in naturally where they fit: early warning indicators in schedules on site, early warning indicators in schedules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</si>
  <si>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AB-01915</t>
  </si>
  <si>
    <t xml:space="preserve">Common mistakes with early warning indicators in schedules (and how to avoid them)</t>
  </si>
  <si>
    <t xml:space="preserve">early warning indicators in schedules mistakes</t>
  </si>
  <si>
    <t xml:space="preserve">early warning indicators in schedules problems, early warning indicators in schedules misuse, early warning indicators in schedules pitfalls</t>
  </si>
  <si>
    <t xml:space="preserve">Write "Common mistakes with early warning indicators in schedules (and how to avoid them)" for projectcontrolsinstitute.org (PCI AI - Project Controls Institute). Audience: planning engineers and schedulers. Length 1,200-1,800 words, British English. Primary keyword "early warning indicators in schedules mistakes". Work in naturally where they fit: early warning indicators in schedules problems, early warning indicators in schedules misuse, early warning indicators in schedules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</si>
  <si>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AB-01916</t>
  </si>
  <si>
    <t xml:space="preserve">What is planning package conversion? Definition, examples and why it matters</t>
  </si>
  <si>
    <t xml:space="preserve">planning package conversion</t>
  </si>
  <si>
    <t xml:space="preserve">planning package conversion definition, planning package conversion meaning, planning package conversion in project management</t>
  </si>
  <si>
    <t xml:space="preserve">Write "What is planning package conversion? Definition, examples and why it matters" for projectcontrolsinstitute.org (PCI AI - Project Controls Institute). Audience: planning engineers and schedulers. Length 800-1,200 words, British English. Primary keyword "planning package conversion". Work in naturally where they fit: planning package conversion definition, planning package conversion meaning, planning package conversion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</si>
  <si>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AB-01917</t>
  </si>
  <si>
    <t xml:space="preserve">How to run a planning package conversion: a step-by-step guide</t>
  </si>
  <si>
    <t xml:space="preserve">how to planning package conversion</t>
  </si>
  <si>
    <t xml:space="preserve">planning package conversion steps, planning package conversion process, planning package conversion best practices</t>
  </si>
  <si>
    <t xml:space="preserve">Write "How to run a planning package conversion: a step-by-step guide" for projectcontrolsinstitute.org (PCI AI - Project Controls Institute). Audience: planning engineers and schedulers. Length 1,200-1,800 words, British English. Primary keyword "how to planning package conversion". Work in naturally where they fit: planning package conversion steps, planning package conversion process, planning package conversion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</si>
  <si>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AB-01918</t>
  </si>
  <si>
    <t xml:space="preserve">Planning package conversion checklist: what good looks like</t>
  </si>
  <si>
    <t xml:space="preserve">planning package conversion checklist</t>
  </si>
  <si>
    <t xml:space="preserve">planning package conversion template, planning package conversion review</t>
  </si>
  <si>
    <t xml:space="preserve">Write "Planning package conversion checklist: what good looks like" for projectcontrolsinstitute.org (PCI AI - Project Controls Institute). Audience: planning engineers and schedulers. Length 1,000-1,500 words, British English. Primary keyword "planning package conversion checklist". Work in naturally where they fit: planning package conversion template, planning package conversion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</si>
  <si>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AB-01919</t>
  </si>
  <si>
    <t xml:space="preserve">Planning package conversion KPIs: measuring whether it is working</t>
  </si>
  <si>
    <t xml:space="preserve">planning package conversion kpis</t>
  </si>
  <si>
    <t xml:space="preserve">planning package conversion metrics, measure planning package conversion</t>
  </si>
  <si>
    <t xml:space="preserve">Write "Planning package conversion KPIs: measuring whether it is working" for projectcontrolsinstitute.org (PCI AI - Project Controls Institute). Audience: planning engineers and schedulers. Length 1,200-1,800 words, British English. Primary keyword "planning package conversion kpis". Work in naturally where they fit: planning package conversion metrics, measure planning package conversion.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</si>
  <si>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AB-01920</t>
  </si>
  <si>
    <t xml:space="preserve">What is schedule reserve release? Definition, examples and why it matters</t>
  </si>
  <si>
    <t xml:space="preserve">schedule reserve release</t>
  </si>
  <si>
    <t xml:space="preserve">schedule reserve release definition, schedule reserve release meaning, schedule reserve release in project management</t>
  </si>
  <si>
    <t xml:space="preserve">Write "What is schedule reserve release? Definition, examples and why it matters" for projectcontrolsinstitute.org (PCI AI - Project Controls Institute). Audience: planning engineers and schedulers. Length 800-1,200 words, British English. Primary keyword "schedule reserve release". Work in naturally where they fit: schedule reserve release definition, schedule reserve release meaning, schedule reserve release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</si>
  <si>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AB-01921</t>
  </si>
  <si>
    <t xml:space="preserve">How to run a schedule reserve release: a step-by-step guide</t>
  </si>
  <si>
    <t xml:space="preserve">how to schedule reserve release</t>
  </si>
  <si>
    <t xml:space="preserve">schedule reserve release steps, schedule reserve release process, schedule reserve release best practices</t>
  </si>
  <si>
    <t xml:space="preserve">Write "How to run a schedule reserve release: a step-by-step guide" for projectcontrolsinstitute.org (PCI AI - Project Controls Institute). Audience: planning engineers and schedulers. Length 1,200-1,800 words, British English. Primary keyword "how to schedule reserve release". Work in naturally where they fit: schedule reserve release steps, schedule reserve release process, schedule reserve release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</si>
  <si>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AB-01922</t>
  </si>
  <si>
    <t xml:space="preserve">Schedule reserve release checklist: what good looks like</t>
  </si>
  <si>
    <t xml:space="preserve">schedule reserve release checklist</t>
  </si>
  <si>
    <t xml:space="preserve">schedule reserve release template, schedule reserve release review</t>
  </si>
  <si>
    <t xml:space="preserve">Write "Schedule reserve release checklist: what good looks like" for projectcontrolsinstitute.org (PCI AI - Project Controls Institute). Audience: planning engineers and schedulers. Length 1,000-1,500 words, British English. Primary keyword "schedule reserve release checklist". Work in naturally where they fit: schedule reserve release template, schedule reserve release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</si>
  <si>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AB-01923</t>
  </si>
  <si>
    <t xml:space="preserve">Schedule reserve release KPIs: measuring whether it is working</t>
  </si>
  <si>
    <t xml:space="preserve">schedule reserve release kpis</t>
  </si>
  <si>
    <t xml:space="preserve">schedule reserve release metrics, measure schedule reserve release</t>
  </si>
  <si>
    <t xml:space="preserve">Write "Schedule reserve release KPIs: measuring whether it is working" for projectcontrolsinstitute.org (PCI AI - Project Controls Institute). Audience: planning engineers and schedulers. Length 1,200-1,800 words, British English. Primary keyword "schedule reserve release kpis". Work in naturally where they fit: schedule reserve release metrics, measure schedule reserve release.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</si>
  <si>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AB-01924</t>
  </si>
  <si>
    <t xml:space="preserve">What is cost account structure? Definition, examples and why it matters</t>
  </si>
  <si>
    <t xml:space="preserve">cost account structure</t>
  </si>
  <si>
    <t xml:space="preserve">cost account structure definition, cost account structure meaning, cost account structure in project management</t>
  </si>
  <si>
    <t xml:space="preserve">Write "What is cost account structure? Definition, examples and why it matters" for projectcontrolsinstitute.org (PCI AI - Project Controls Institute). Audience: estimators and cost engineers. Length 800-1,200 words, British English. Primary keyword "cost account structure". Work in naturally where they fit: cost account structure definition, cost account structure meaning, cost account structure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</si>
  <si>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AB-01925</t>
  </si>
  <si>
    <t xml:space="preserve">Cost account structure on construction projects: how it plays out on site</t>
  </si>
  <si>
    <t xml:space="preserve">cost account structure construction</t>
  </si>
  <si>
    <t xml:space="preserve">cost account structure on site, cost account structure in projects</t>
  </si>
  <si>
    <t xml:space="preserve">Write "Cost account structure on construction projects: how it plays out on site" for projectcontrolsinstitute.org (PCI AI - Project Controls Institute). Audience: estimators and cost engineers. Length 1,200-1,800 words, British English. Primary keyword "cost account structure construction". Work in naturally where they fit: cost account structure on site, cost account structure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</si>
  <si>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AB-01926</t>
  </si>
  <si>
    <t xml:space="preserve">Common mistakes with cost account structure (and how to avoid them)</t>
  </si>
  <si>
    <t xml:space="preserve">cost account structure mistakes</t>
  </si>
  <si>
    <t xml:space="preserve">cost account structure problems, cost account structure misuse, cost account structure pitfalls</t>
  </si>
  <si>
    <t xml:space="preserve">Write "Common mistakes with cost account structure (and how to avoid them)" for projectcontrolsinstitute.org (PCI AI - Project Controls Institute). Audience: estimators and cost engineers. Length 1,200-1,800 words, British English. Primary keyword "cost account structure mistakes". Work in naturally where they fit: cost account structure problems, cost account structure misuse, cost account structure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</si>
  <si>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AB-01927</t>
  </si>
  <si>
    <t xml:space="preserve">What is estimate reconciliation? Definition, examples and why it matters</t>
  </si>
  <si>
    <t xml:space="preserve">estimate reconciliation</t>
  </si>
  <si>
    <t xml:space="preserve">estimate reconciliation definition, estimate reconciliation meaning, estimate reconciliation in project management</t>
  </si>
  <si>
    <t xml:space="preserve">Write "What is estimate reconciliation? Definition, examples and why it matters" for projectcontrolsinstitute.org (PCI AI - Project Controls Institute). Audience: estimators and cost engineers. Length 800-1,200 words, British English. Primary keyword "estimate reconciliation". Work in naturally where they fit: estimate reconciliation definition, estimate reconciliation meaning, estimate reconciliation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</si>
  <si>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AB-01928</t>
  </si>
  <si>
    <t xml:space="preserve">How to run an estimate reconciliation: a step-by-step guide</t>
  </si>
  <si>
    <t xml:space="preserve">how to estimate reconciliation</t>
  </si>
  <si>
    <t xml:space="preserve">estimate reconciliation steps, estimate reconciliation process, estimate reconciliation best practices</t>
  </si>
  <si>
    <t xml:space="preserve">Write "How to run an estimate reconciliation: a step-by-step guide" for projectcontrolsinstitute.org (PCI AI - Project Controls Institute). Audience: estimators and cost engineers. Length 1,200-1,800 words, British English. Primary keyword "how to estimate reconciliation". Work in naturally where they fit: estimate reconciliation steps, estimate reconciliation process, estimate reconciliation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</si>
  <si>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AB-01929</t>
  </si>
  <si>
    <t xml:space="preserve">Estimate reconciliation checklist: what good looks like</t>
  </si>
  <si>
    <t xml:space="preserve">estimate reconciliation checklist</t>
  </si>
  <si>
    <t xml:space="preserve">estimate reconciliation template, estimate reconciliation review</t>
  </si>
  <si>
    <t xml:space="preserve">Write "Estimate reconciliation checklist: what good looks like" for projectcontrolsinstitute.org (PCI AI - Project Controls Institute). Audience: estimators and cost engineers. Length 1,000-1,500 words, British English. Primary keyword "estimate reconciliation checklist". Work in naturally where they fit: estimate reconciliation template, estimate reconciliation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</si>
  <si>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AB-01930</t>
  </si>
  <si>
    <t xml:space="preserve">Estimate reconciliation KPIs: measuring whether it is working</t>
  </si>
  <si>
    <t xml:space="preserve">estimate reconciliation kpis</t>
  </si>
  <si>
    <t xml:space="preserve">estimate reconciliation metrics, measure estimate reconciliation</t>
  </si>
  <si>
    <t xml:space="preserve">Write "Estimate reconciliation KPIs: measuring whether it is working" for projectcontrolsinstitute.org (PCI AI - Project Controls Institute). Audience: estimators and cost engineers. Length 1,200-1,800 words, British English. Primary keyword "estimate reconciliation kpis". Work in naturally where they fit: estimate reconciliation metrics, measure estimate reconciliation.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</si>
  <si>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AB-01931</t>
  </si>
  <si>
    <t xml:space="preserve">What is bottoms-up validation? Definition, examples and why it matters</t>
  </si>
  <si>
    <t xml:space="preserve">bottoms-up validation</t>
  </si>
  <si>
    <t xml:space="preserve">bottoms-up validation definition, bottoms-up validation meaning, bottoms-up validation in project management</t>
  </si>
  <si>
    <t xml:space="preserve">Write "What is bottoms-up validation? Definition, examples and why it matters" for projectcontrolsinstitute.org (PCI AI - Project Controls Institute). Audience: estimators and cost engineers. Length 800-1,200 words, British English. Primary keyword "bottoms-up validation". Work in naturally where they fit: bottoms-up validation definition, bottoms-up validation meaning, bottoms-up validation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</si>
  <si>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AB-01932</t>
  </si>
  <si>
    <t xml:space="preserve">How to run a bottoms-up validation: a step-by-step guide</t>
  </si>
  <si>
    <t xml:space="preserve">how to bottoms-up validation</t>
  </si>
  <si>
    <t xml:space="preserve">bottoms-up validation steps, bottoms-up validation process, bottoms-up validation best practices</t>
  </si>
  <si>
    <t xml:space="preserve">Write "How to run a bottoms-up validation: a step-by-step guide" for projectcontrolsinstitute.org (PCI AI - Project Controls Institute). Audience: estimators and cost engineers. Length 1,200-1,800 words, British English. Primary keyword "how to bottoms-up validation". Work in naturally where they fit: bottoms-up validation steps, bottoms-up validation process, bottoms-up validation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</si>
  <si>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AB-01933</t>
  </si>
  <si>
    <t xml:space="preserve">Bottoms-up validation checklist: what good looks like</t>
  </si>
  <si>
    <t xml:space="preserve">bottoms-up validation checklist</t>
  </si>
  <si>
    <t xml:space="preserve">bottoms-up validation template, bottoms-up validation review</t>
  </si>
  <si>
    <t xml:space="preserve">Write "Bottoms-up validation checklist: what good looks like" for projectcontrolsinstitute.org (PCI AI - Project Controls Institute). Audience: estimators and cost engineers. Length 1,000-1,500 words, British English. Primary keyword "bottoms-up validation checklist". Work in naturally where they fit: bottoms-up validation template, bottoms-up validation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</si>
  <si>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AB-01934</t>
  </si>
  <si>
    <t xml:space="preserve">Bottoms-up validation KPIs: measuring whether it is working</t>
  </si>
  <si>
    <t xml:space="preserve">bottoms-up validation kpis</t>
  </si>
  <si>
    <t xml:space="preserve">bottoms-up validation metrics, measure bottoms-up validation</t>
  </si>
  <si>
    <t xml:space="preserve">Write "Bottoms-up validation KPIs: measuring whether it is working" for projectcontrolsinstitute.org (PCI AI - Project Controls Institute). Audience: estimators and cost engineers. Length 1,200-1,800 words, British English. Primary keyword "bottoms-up validation kpis". Work in naturally where they fit: bottoms-up validation metrics, measure bottoms-up validation.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</si>
  <si>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AB-01935</t>
  </si>
  <si>
    <t xml:space="preserve">What is cost trending analysis? Definition, examples and why it matters</t>
  </si>
  <si>
    <t xml:space="preserve">cost trending analysis</t>
  </si>
  <si>
    <t xml:space="preserve">cost trending analysis definition, cost trending analysis meaning, cost trending analysis in project management</t>
  </si>
  <si>
    <t xml:space="preserve">Write "What is cost trending analysis? Definition, examples and why it matters" for projectcontrolsinstitute.org (PCI AI - Project Controls Institute). Audience: estimators and cost engineers. Length 800-1,200 words, British English. Primary keyword "cost trending analysis". Work in naturally where they fit: cost trending analysis definition, cost trending analysis meaning, cost trending analysis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</si>
  <si>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AB-01936</t>
  </si>
  <si>
    <t xml:space="preserve">How to run a cost trending analysis: a step-by-step guide</t>
  </si>
  <si>
    <t xml:space="preserve">how to cost trending analysis</t>
  </si>
  <si>
    <t xml:space="preserve">cost trending analysis steps, cost trending analysis process, cost trending analysis best practices</t>
  </si>
  <si>
    <t xml:space="preserve">Write "How to run a cost trending analysis: a step-by-step guide" for projectcontrolsinstitute.org (PCI AI - Project Controls Institute). Audience: estimators and cost engineers. Length 1,200-1,800 words, British English. Primary keyword "how to cost trending analysis". Work in naturally where they fit: cost trending analysis steps, cost trending analysis process, cost trending analysis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</si>
  <si>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AB-01937</t>
  </si>
  <si>
    <t xml:space="preserve">Cost trending analysis checklist: what good looks like</t>
  </si>
  <si>
    <t xml:space="preserve">cost trending analysis checklist</t>
  </si>
  <si>
    <t xml:space="preserve">cost trending analysis template, cost trending analysis review</t>
  </si>
  <si>
    <t xml:space="preserve">Write "Cost trending analysis checklist: what good looks like" for projectcontrolsinstitute.org (PCI AI - Project Controls Institute). Audience: estimators and cost engineers. Length 1,000-1,500 words, British English. Primary keyword "cost trending analysis checklist". Work in naturally where they fit: cost trending analysis template, cost trending analysis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</si>
  <si>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AB-01938</t>
  </si>
  <si>
    <t xml:space="preserve">Cost trending analysis KPIs: measuring whether it is working</t>
  </si>
  <si>
    <t xml:space="preserve">cost trending analysis kpis</t>
  </si>
  <si>
    <t xml:space="preserve">cost trending analysis metrics, measure cost trending analysis</t>
  </si>
  <si>
    <t xml:space="preserve">Write "Cost trending analysis KPIs: measuring whether it is working" for projectcontrolsinstitute.org (PCI AI - Project Controls Institute). Audience: estimators and cost engineers. Length 1,200-1,800 words, British English. Primary keyword "cost trending analysis kpis". Work in naturally where they fit: cost trending analysis metrics, measure cost trending analysis.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</si>
  <si>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AB-01939</t>
  </si>
  <si>
    <t xml:space="preserve">What is unit cost tracking? Definition, examples and why it matters</t>
  </si>
  <si>
    <t xml:space="preserve">unit cost tracking</t>
  </si>
  <si>
    <t xml:space="preserve">unit cost tracking definition, unit cost tracking meaning, unit cost tracking in project management</t>
  </si>
  <si>
    <t xml:space="preserve">Write "What is unit cost tracking? Definition, examples and why it matters" for projectcontrolsinstitute.org (PCI AI - Project Controls Institute). Audience: estimators and cost engineers. Length 800-1,200 words, British English. Primary keyword "unit cost tracking". Work in naturally where they fit: unit cost tracking definition, unit cost tracking meaning, unit cost tracking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</si>
  <si>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AB-01940</t>
  </si>
  <si>
    <t xml:space="preserve">How to do unit cost tracking: a step-by-step guide</t>
  </si>
  <si>
    <t xml:space="preserve">how to unit cost tracking</t>
  </si>
  <si>
    <t xml:space="preserve">unit cost tracking steps, unit cost tracking process, unit cost tracking best practices</t>
  </si>
  <si>
    <t xml:space="preserve">Write "How to do unit cost tracking: a step-by-step guide" for projectcontrolsinstitute.org (PCI AI - Project Controls Institute). Audience: estimators and cost engineers. Length 1,200-1,800 words, British English. Primary keyword "how to unit cost tracking". Work in naturally where they fit: unit cost tracking steps, unit cost tracking process, unit cost tracking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</si>
  <si>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AB-01941</t>
  </si>
  <si>
    <t xml:space="preserve">Unit cost tracking checklist: what good looks like</t>
  </si>
  <si>
    <t xml:space="preserve">unit cost tracking checklist</t>
  </si>
  <si>
    <t xml:space="preserve">unit cost tracking template, unit cost tracking review</t>
  </si>
  <si>
    <t xml:space="preserve">Write "Unit cost tracking checklist: what good looks like" for projectcontrolsinstitute.org (PCI AI - Project Controls Institute). Audience: estimators and cost engineers. Length 1,000-1,500 words, British English. Primary keyword "unit cost tracking checklist". Work in naturally where they fit: unit cost tracking template, unit cost tracking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</si>
  <si>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AB-01942</t>
  </si>
  <si>
    <t xml:space="preserve">Unit cost tracking KPIs: measuring whether it is working</t>
  </si>
  <si>
    <t xml:space="preserve">unit cost tracking kpis</t>
  </si>
  <si>
    <t xml:space="preserve">unit cost tracking metrics, measure unit cost tracking</t>
  </si>
  <si>
    <t xml:space="preserve">Write "Unit cost tracking KPIs: measuring whether it is working" for projectcontrolsinstitute.org (PCI AI - Project Controls Institute). Audience: estimators and cost engineers. Length 1,200-1,800 words, British English. Primary keyword "unit cost tracking kpis". Work in naturally where they fit: unit cost tracking metrics, measure unit cost tracking.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</si>
  <si>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AB-01943</t>
  </si>
  <si>
    <t xml:space="preserve">What is labour productivity index? Definition, examples and why it matters</t>
  </si>
  <si>
    <t xml:space="preserve">labour productivity index</t>
  </si>
  <si>
    <t xml:space="preserve">labour productivity index definition, labour productivity index meaning, labour productivity index in project management</t>
  </si>
  <si>
    <t xml:space="preserve">Write "What is labour productivity index? Definition, examples and why it matters" for projectcontrolsinstitute.org (PCI AI - Project Controls Institute). Audience: estimators and cost engineers. Length 800-1,200 words, British English. Primary keyword "labour productivity index". Work in naturally where they fit: labour productivity index definition, labour productivity index meaning, labour productivity index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</si>
  <si>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AB-01944</t>
  </si>
  <si>
    <t xml:space="preserve">How to calculate labour productivity index: formula, worked example and Excel steps</t>
  </si>
  <si>
    <t xml:space="preserve">labour productivity index formula</t>
  </si>
  <si>
    <t xml:space="preserve">how to calculate labour productivity index, labour productivity index example, labour productivity index in excel</t>
  </si>
  <si>
    <t xml:space="preserve">Write "How to calculate labour productivity index: formula, worked example and Excel steps" for projectcontrolsinstitute.org (PCI AI - Project Controls Institute). Audience: estimators and cost engineers. Length 1,200-1,800 words, British English. Primary keyword "labour productivity index formula". Work in naturally where they fit: how to calculate labour productivity index, labour productivity index example, labour productivity index in excel.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</si>
  <si>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AB-01945</t>
  </si>
  <si>
    <t xml:space="preserve">Labour productivity index: a worked example from a real project</t>
  </si>
  <si>
    <t xml:space="preserve">labour productivity index example</t>
  </si>
  <si>
    <t xml:space="preserve">labour productivity index calculation, labour productivity index interpretation</t>
  </si>
  <si>
    <t xml:space="preserve">Write "Labour productivity index: a worked example from a real project" for projectcontrolsinstitute.org (PCI AI - Project Controls Institute). Audience: estimators and cost engineers. Length 1,200-1,800 words, British English. Primary keyword "labour productivity index example". Work in naturally where they fit: labour productivity index calculation, labour productivity index interpretation.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</si>
  <si>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AB-01946</t>
  </si>
  <si>
    <t xml:space="preserve">Interpreting labour productivity index: what the number is really telling you</t>
  </si>
  <si>
    <t xml:space="preserve">labour productivity index interpretation</t>
  </si>
  <si>
    <t xml:space="preserve">labour productivity index meaning, good labour productivity index value</t>
  </si>
  <si>
    <t xml:space="preserve">Write "Interpreting labour productivity index: what the number is really telling you" for projectcontrolsinstitute.org (PCI AI - Project Controls Institute). Audience: estimators and cost engineers. Length 1,200-1,800 words, British English. Primary keyword "labour productivity index interpretation". Work in naturally where they fit: labour productivity index meaning, good labour productivity index value.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</si>
  <si>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AB-01947</t>
  </si>
  <si>
    <t xml:space="preserve">Common mistakes with labour productivity index (and how to avoid them)</t>
  </si>
  <si>
    <t xml:space="preserve">labour productivity index mistakes</t>
  </si>
  <si>
    <t xml:space="preserve">labour productivity index problems, labour productivity index misuse, labour productivity index pitfalls</t>
  </si>
  <si>
    <t xml:space="preserve">Write "Common mistakes with labour productivity index (and how to avoid them)" for projectcontrolsinstitute.org (PCI AI - Project Controls Institute). Audience: estimators and cost engineers. Length 1,200-1,800 words, British English. Primary keyword "labour productivity index mistakes". Work in naturally where they fit: labour productivity index problems, labour productivity index misuse, labour productivity index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</si>
  <si>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AB-01948</t>
  </si>
  <si>
    <t xml:space="preserve">What is burn rate? Definition, examples and why it matters</t>
  </si>
  <si>
    <t xml:space="preserve">burn rate</t>
  </si>
  <si>
    <t xml:space="preserve">burn rate definition, burn rate meaning, burn rate in project management</t>
  </si>
  <si>
    <t xml:space="preserve">Write "What is burn rate? Definition, examples and why it matters" for projectcontrolsinstitute.org (PCI AI - Project Controls Institute). Audience: estimators and cost engineers. Length 800-1,200 words, British English. Primary keyword "burn rate". Work in naturally where they fit: burn rate definition, burn rate meaning, burn rate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</si>
  <si>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AB-01949</t>
  </si>
  <si>
    <t xml:space="preserve">How to calculate burn rate: formula, worked example and Excel steps</t>
  </si>
  <si>
    <t xml:space="preserve">burn rate formula</t>
  </si>
  <si>
    <t xml:space="preserve">how to calculate burn rate, burn rate example, burn rate in excel</t>
  </si>
  <si>
    <t xml:space="preserve">Write "How to calculate burn rate: formula, worked example and Excel steps" for projectcontrolsinstitute.org (PCI AI - Project Controls Institute). Audience: estimators and cost engineers. Length 1,200-1,800 words, British English. Primary keyword "burn rate formula". Work in naturally where they fit: how to calculate burn rate, burn rate example, burn rate in excel.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</si>
  <si>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AB-01950</t>
  </si>
  <si>
    <t xml:space="preserve">Burn rate: a worked example from a real project</t>
  </si>
  <si>
    <t xml:space="preserve">burn rate example</t>
  </si>
  <si>
    <t xml:space="preserve">burn rate calculation, burn rate interpretation</t>
  </si>
  <si>
    <t xml:space="preserve">Write "Burn rate: a worked example from a real project" for projectcontrolsinstitute.org (PCI AI - Project Controls Institute). Audience: estimators and cost engineers. Length 1,200-1,800 words, British English. Primary keyword "burn rate example". Work in naturally where they fit: burn rate calculation, burn rate interpretation.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</si>
  <si>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AB-01951</t>
  </si>
  <si>
    <t xml:space="preserve">Interpreting burn rate: what the number is really telling you</t>
  </si>
  <si>
    <t xml:space="preserve">burn rate interpretation</t>
  </si>
  <si>
    <t xml:space="preserve">burn rate meaning, good burn rate value</t>
  </si>
  <si>
    <t xml:space="preserve">Write "Interpreting burn rate: what the number is really telling you" for projectcontrolsinstitute.org (PCI AI - Project Controls Institute). Audience: estimators and cost engineers. Length 1,200-1,800 words, British English. Primary keyword "burn rate interpretation". Work in naturally where they fit: burn rate meaning, good burn rate value.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</si>
  <si>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AB-01952</t>
  </si>
  <si>
    <t xml:space="preserve">Common mistakes with burn rate (and how to avoid them)</t>
  </si>
  <si>
    <t xml:space="preserve">burn rate mistakes</t>
  </si>
  <si>
    <t xml:space="preserve">burn rate problems, burn rate misuse, burn rate pitfalls</t>
  </si>
  <si>
    <t xml:space="preserve">Write "Common mistakes with burn rate (and how to avoid them)" for projectcontrolsinstitute.org (PCI AI - Project Controls Institute). Audience: estimators and cost engineers. Length 1,200-1,800 words, British English. Primary keyword "burn rate mistakes". Work in naturally where they fit: burn rate problems, burn rate misuse, burn rate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</si>
  <si>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AB-01953</t>
  </si>
  <si>
    <t xml:space="preserve">What is run rate forecasting? Definition, examples and why it matters</t>
  </si>
  <si>
    <t xml:space="preserve">run rate forecasting</t>
  </si>
  <si>
    <t xml:space="preserve">run rate forecasting definition, run rate forecasting meaning, run rate forecasting in project management</t>
  </si>
  <si>
    <t xml:space="preserve">Write "What is run rate forecasting? Definition, examples and why it matters" for projectcontrolsinstitute.org (PCI AI - Project Controls Institute). Audience: estimators and cost engineers. Length 800-1,200 words, British English. Primary keyword "run rate forecasting". Work in naturally where they fit: run rate forecasting definition, run rate forecasting meaning, run rate forecasting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</si>
  <si>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AB-01954</t>
  </si>
  <si>
    <t xml:space="preserve">How to do run rate forecasting: a step-by-step guide</t>
  </si>
  <si>
    <t xml:space="preserve">how to run rate forecasting</t>
  </si>
  <si>
    <t xml:space="preserve">run rate forecasting steps, run rate forecasting process, run rate forecasting best practices</t>
  </si>
  <si>
    <t xml:space="preserve">Write "How to do run rate forecasting: a step-by-step guide" for projectcontrolsinstitute.org (PCI AI - Project Controls Institute). Audience: estimators and cost engineers. Length 1,200-1,800 words, British English. Primary keyword "how to run rate forecasting". Work in naturally where they fit: run rate forecasting steps, run rate forecasting process, run rate forecasting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</si>
  <si>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AB-01955</t>
  </si>
  <si>
    <t xml:space="preserve">Run rate forecasting checklist: what good looks like</t>
  </si>
  <si>
    <t xml:space="preserve">run rate forecasting checklist</t>
  </si>
  <si>
    <t xml:space="preserve">run rate forecasting template, run rate forecasting review</t>
  </si>
  <si>
    <t xml:space="preserve">Write "Run rate forecasting checklist: what good looks like" for projectcontrolsinstitute.org (PCI AI - Project Controls Institute). Audience: estimators and cost engineers. Length 1,000-1,500 words, British English. Primary keyword "run rate forecasting checklist". Work in naturally where they fit: run rate forecasting template, run rate forecasting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</si>
  <si>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AB-01956</t>
  </si>
  <si>
    <t xml:space="preserve">Run rate forecasting KPIs: measuring whether it is working</t>
  </si>
  <si>
    <t xml:space="preserve">run rate forecasting kpis</t>
  </si>
  <si>
    <t xml:space="preserve">run rate forecasting metrics, measure run rate forecasting</t>
  </si>
  <si>
    <t xml:space="preserve">Write "Run rate forecasting KPIs: measuring whether it is working" for projectcontrolsinstitute.org (PCI AI - Project Controls Institute). Audience: estimators and cost engineers. Length 1,200-1,800 words, British English. Primary keyword "run rate forecasting kpis". Work in naturally where they fit: run rate forecasting metrics, measure run rate forecasting.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</si>
  <si>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AB-01957</t>
  </si>
  <si>
    <t xml:space="preserve">What is committed vs uncommitted budget? Definition, examples and why it matters</t>
  </si>
  <si>
    <t xml:space="preserve">committed vs uncommitted budget</t>
  </si>
  <si>
    <t xml:space="preserve">committed vs uncommitted budget definition, committed vs uncommitted budget meaning, committed vs uncommitted budget in project management</t>
  </si>
  <si>
    <t xml:space="preserve">Write "What is committed vs uncommitted budget? Definition, examples and why it matters" for projectcontrolsinstitute.org (PCI AI - Project Controls Institute). Audience: estimators and cost engineers. Length 800-1,200 words, British English. Primary keyword "committed vs uncommitted budget". Work in naturally where they fit: committed vs uncommitted budget definition, committed vs uncommitted budget meaning, committed vs uncommitted budget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</si>
  <si>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AB-01958</t>
  </si>
  <si>
    <t xml:space="preserve">Committed vs uncommitted budget on construction projects: how it plays out on site</t>
  </si>
  <si>
    <t xml:space="preserve">committed vs uncommitted budget construction</t>
  </si>
  <si>
    <t xml:space="preserve">committed vs uncommitted budget on site, committed vs uncommitted budget in projects</t>
  </si>
  <si>
    <t xml:space="preserve">Write "Committed vs uncommitted budget on construction projects: how it plays out on site" for projectcontrolsinstitute.org (PCI AI - Project Controls Institute). Audience: estimators and cost engineers. Length 1,200-1,800 words, British English. Primary keyword "committed vs uncommitted budget construction". Work in naturally where they fit: committed vs uncommitted budget on site, committed vs uncommitted budget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</si>
  <si>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AB-01959</t>
  </si>
  <si>
    <t xml:space="preserve">Common mistakes with committed vs uncommitted budget (and how to avoid them)</t>
  </si>
  <si>
    <t xml:space="preserve">committed vs uncommitted budget mistakes</t>
  </si>
  <si>
    <t xml:space="preserve">committed vs uncommitted budget problems, committed vs uncommitted budget misuse, committed vs uncommitted budget pitfalls</t>
  </si>
  <si>
    <t xml:space="preserve">Write "Common mistakes with committed vs uncommitted budget (and how to avoid them)" for projectcontrolsinstitute.org (PCI AI - Project Controls Institute). Audience: estimators and cost engineers. Length 1,200-1,800 words, British English. Primary keyword "committed vs uncommitted budget mistakes". Work in naturally where they fit: committed vs uncommitted budget problems, committed vs uncommitted budget misuse, committed vs uncommitted budget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</si>
  <si>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AB-01960</t>
  </si>
  <si>
    <t xml:space="preserve">What is cost risk register linkage? Definition, examples and why it matters</t>
  </si>
  <si>
    <t xml:space="preserve">cost risk register linkage</t>
  </si>
  <si>
    <t xml:space="preserve">cost risk register linkage definition, cost risk register linkage meaning, cost risk register linkage in project management</t>
  </si>
  <si>
    <t xml:space="preserve">Write "What is cost risk register linkage? Definition, examples and why it matters" for projectcontrolsinstitute.org (PCI AI - Project Controls Institute). Audience: estimators and cost engineers. Length 800-1,200 words, British English. Primary keyword "cost risk register linkage". Work in naturally where they fit: cost risk register linkage definition, cost risk register linkage meaning, cost risk register linkage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</si>
  <si>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AB-01961</t>
  </si>
  <si>
    <t xml:space="preserve">How to run a cost risk register linkage: a step-by-step guide</t>
  </si>
  <si>
    <t xml:space="preserve">how to cost risk register linkage</t>
  </si>
  <si>
    <t xml:space="preserve">cost risk register linkage steps, cost risk register linkage process, cost risk register linkage best practices</t>
  </si>
  <si>
    <t xml:space="preserve">Write "How to run a cost risk register linkage: a step-by-step guide" for projectcontrolsinstitute.org (PCI AI - Project Controls Institute). Audience: estimators and cost engineers. Length 1,200-1,800 words, British English. Primary keyword "how to cost risk register linkage". Work in naturally where they fit: cost risk register linkage steps, cost risk register linkage process, cost risk register linkage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</si>
  <si>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AB-01962</t>
  </si>
  <si>
    <t xml:space="preserve">Cost risk register linkage checklist: what good looks like</t>
  </si>
  <si>
    <t xml:space="preserve">cost risk register linkage checklist</t>
  </si>
  <si>
    <t xml:space="preserve">cost risk register linkage template, cost risk register linkage review</t>
  </si>
  <si>
    <t xml:space="preserve">Write "Cost risk register linkage checklist: what good looks like" for projectcontrolsinstitute.org (PCI AI - Project Controls Institute). Audience: estimators and cost engineers. Length 1,000-1,500 words, British English. Primary keyword "cost risk register linkage checklist". Work in naturally where they fit: cost risk register linkage template, cost risk register linkage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</si>
  <si>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AB-01963</t>
  </si>
  <si>
    <t xml:space="preserve">Cost risk register linkage KPIs: measuring whether it is working</t>
  </si>
  <si>
    <t xml:space="preserve">cost risk register linkage kpis</t>
  </si>
  <si>
    <t xml:space="preserve">cost risk register linkage metrics, measure cost risk register linkage</t>
  </si>
  <si>
    <t xml:space="preserve">Write "Cost risk register linkage KPIs: measuring whether it is working" for projectcontrolsinstitute.org (PCI AI - Project Controls Institute). Audience: estimators and cost engineers. Length 1,200-1,800 words, British English. Primary keyword "cost risk register linkage kpis". Work in naturally where they fit: cost risk register linkage metrics, measure cost risk register linkage.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</si>
  <si>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AB-01964</t>
  </si>
  <si>
    <t xml:space="preserve">What is scope change pricing? Definition, examples and why it matters</t>
  </si>
  <si>
    <t xml:space="preserve">scope change pricing</t>
  </si>
  <si>
    <t xml:space="preserve">scope change pricing definition, scope change pricing meaning, scope change pricing in project management</t>
  </si>
  <si>
    <t xml:space="preserve">Write "What is scope change pricing? Definition, examples and why it matters" for projectcontrolsinstitute.org (PCI AI - Project Controls Institute). Audience: estimators and cost engineers. Length 800-1,200 words, British English. Primary keyword "scope change pricing". Work in naturally where they fit: scope change pricing definition, scope change pricing meaning, scope change pricing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</si>
  <si>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AB-01965</t>
  </si>
  <si>
    <t xml:space="preserve">How to do scope change pricing: a step-by-step guide</t>
  </si>
  <si>
    <t xml:space="preserve">how to scope change pricing</t>
  </si>
  <si>
    <t xml:space="preserve">scope change pricing steps, scope change pricing process, scope change pricing best practices</t>
  </si>
  <si>
    <t xml:space="preserve">Write "How to do scope change pricing: a step-by-step guide" for projectcontrolsinstitute.org (PCI AI - Project Controls Institute). Audience: estimators and cost engineers. Length 1,200-1,800 words, British English. Primary keyword "how to scope change pricing". Work in naturally where they fit: scope change pricing steps, scope change pricing process, scope change pricing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</si>
  <si>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AB-01966</t>
  </si>
  <si>
    <t xml:space="preserve">Scope change pricing checklist: what good looks like</t>
  </si>
  <si>
    <t xml:space="preserve">scope change pricing checklist</t>
  </si>
  <si>
    <t xml:space="preserve">scope change pricing template, scope change pricing review</t>
  </si>
  <si>
    <t xml:space="preserve">Write "Scope change pricing checklist: what good looks like" for projectcontrolsinstitute.org (PCI AI - Project Controls Institute). Audience: estimators and cost engineers. Length 1,000-1,500 words, British English. Primary keyword "scope change pricing checklist". Work in naturally where they fit: scope change pricing template, scope change pricing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</si>
  <si>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AB-01967</t>
  </si>
  <si>
    <t xml:space="preserve">Scope change pricing KPIs: measuring whether it is working</t>
  </si>
  <si>
    <t xml:space="preserve">scope change pricing kpis</t>
  </si>
  <si>
    <t xml:space="preserve">scope change pricing metrics, measure scope change pricing</t>
  </si>
  <si>
    <t xml:space="preserve">Write "Scope change pricing KPIs: measuring whether it is working" for projectcontrolsinstitute.org (PCI AI - Project Controls Institute). Audience: estimators and cost engineers. Length 1,200-1,800 words, British English. Primary keyword "scope change pricing kpis". Work in naturally where they fit: scope change pricing metrics, measure scope change pricing.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</si>
  <si>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AB-01968</t>
  </si>
  <si>
    <t xml:space="preserve">What is rate build-up? Definition, examples and why it matters</t>
  </si>
  <si>
    <t xml:space="preserve">rate build-up</t>
  </si>
  <si>
    <t xml:space="preserve">rate build-up definition, rate build-up meaning, rate build-up in project management</t>
  </si>
  <si>
    <t xml:space="preserve">Write "What is rate build-up? Definition, examples and why it matters" for projectcontrolsinstitute.org (PCI AI - Project Controls Institute). Audience: estimators and cost engineers. Length 800-1,200 words, British English. Primary keyword "rate build-up". Work in naturally where they fit: rate build-up definition, rate build-up meaning, rate build-up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</si>
  <si>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AB-01969</t>
  </si>
  <si>
    <t xml:space="preserve">How to run a rate build-up: a step-by-step guide</t>
  </si>
  <si>
    <t xml:space="preserve">how to rate build-up</t>
  </si>
  <si>
    <t xml:space="preserve">rate build-up steps, rate build-up process, rate build-up best practices</t>
  </si>
  <si>
    <t xml:space="preserve">Write "How to run a rate build-up: a step-by-step guide" for projectcontrolsinstitute.org (PCI AI - Project Controls Institute). Audience: estimators and cost engineers. Length 1,200-1,800 words, British English. Primary keyword "how to rate build-up". Work in naturally where they fit: rate build-up steps, rate build-up process, rate build-up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</si>
  <si>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AB-01970</t>
  </si>
  <si>
    <t xml:space="preserve">Rate build-up checklist: what good looks like</t>
  </si>
  <si>
    <t xml:space="preserve">rate build-up checklist</t>
  </si>
  <si>
    <t xml:space="preserve">rate build-up template, rate build-up review</t>
  </si>
  <si>
    <t xml:space="preserve">Write "Rate build-up checklist: what good looks like" for projectcontrolsinstitute.org (PCI AI - Project Controls Institute). Audience: estimators and cost engineers. Length 1,000-1,500 words, British English. Primary keyword "rate build-up checklist". Work in naturally where they fit: rate build-up template, rate build-up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</si>
  <si>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AB-01971</t>
  </si>
  <si>
    <t xml:space="preserve">Rate build-up KPIs: measuring whether it is working</t>
  </si>
  <si>
    <t xml:space="preserve">rate build-up kpis</t>
  </si>
  <si>
    <t xml:space="preserve">rate build-up metrics, measure rate build-up</t>
  </si>
  <si>
    <t xml:space="preserve">Write "Rate build-up KPIs: measuring whether it is working" for projectcontrolsinstitute.org (PCI AI - Project Controls Institute). Audience: estimators and cost engineers. Length 1,200-1,800 words, British English. Primary keyword "rate build-up kpis". Work in naturally where they fit: rate build-up metrics, measure rate build-up.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</si>
  <si>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AB-01972</t>
  </si>
  <si>
    <t xml:space="preserve">What is all-in labour rate? Definition, examples and why it matters</t>
  </si>
  <si>
    <t xml:space="preserve">all-in labour rate</t>
  </si>
  <si>
    <t xml:space="preserve">all-in labour rate definition, all-in labour rate meaning, all-in labour rate in project management</t>
  </si>
  <si>
    <t xml:space="preserve">Write "What is all-in labour rate? Definition, examples and why it matters" for projectcontrolsinstitute.org (PCI AI - Project Controls Institute). Audience: estimators and cost engineers. Length 800-1,200 words, British English. Primary keyword "all-in labour rate". Work in naturally where they fit: all-in labour rate definition, all-in labour rate meaning, all-in labour rate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</si>
  <si>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AB-01973</t>
  </si>
  <si>
    <t xml:space="preserve">How to calculate all-in labour rate: formula, worked example and Excel steps</t>
  </si>
  <si>
    <t xml:space="preserve">all-in labour rate formula</t>
  </si>
  <si>
    <t xml:space="preserve">how to calculate all-in labour rate, all-in labour rate example, all-in labour rate in excel</t>
  </si>
  <si>
    <t xml:space="preserve">Write "How to calculate all-in labour rate: formula, worked example and Excel steps" for projectcontrolsinstitute.org (PCI AI - Project Controls Institute). Audience: estimators and cost engineers. Length 1,200-1,800 words, British English. Primary keyword "all-in labour rate formula". Work in naturally where they fit: how to calculate all-in labour rate, all-in labour rate example, all-in labour rate in excel.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</si>
  <si>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AB-01974</t>
  </si>
  <si>
    <t xml:space="preserve">All-in labour rate: a worked example from a real project</t>
  </si>
  <si>
    <t xml:space="preserve">all-in labour rate example</t>
  </si>
  <si>
    <t xml:space="preserve">all-in labour rate calculation, all-in labour rate interpretation</t>
  </si>
  <si>
    <t xml:space="preserve">Write "All-in labour rate: a worked example from a real project" for projectcontrolsinstitute.org (PCI AI - Project Controls Institute). Audience: estimators and cost engineers. Length 1,200-1,800 words, British English. Primary keyword "all-in labour rate example". Work in naturally where they fit: all-in labour rate calculation, all-in labour rate interpretation.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</si>
  <si>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AB-01975</t>
  </si>
  <si>
    <t xml:space="preserve">Interpreting all-in labour rate: what the number is really telling you</t>
  </si>
  <si>
    <t xml:space="preserve">all-in labour rate interpretation</t>
  </si>
  <si>
    <t xml:space="preserve">all-in labour rate meaning, good all-in labour rate value</t>
  </si>
  <si>
    <t xml:space="preserve">Write "Interpreting all-in labour rate: what the number is really telling you" for projectcontrolsinstitute.org (PCI AI - Project Controls Institute). Audience: estimators and cost engineers. Length 1,200-1,800 words, British English. Primary keyword "all-in labour rate interpretation". Work in naturally where they fit: all-in labour rate meaning, good all-in labour rate value.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</si>
  <si>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AB-01976</t>
  </si>
  <si>
    <t xml:space="preserve">Common mistakes with all-in labour rate (and how to avoid them)</t>
  </si>
  <si>
    <t xml:space="preserve">all-in labour rate mistakes</t>
  </si>
  <si>
    <t xml:space="preserve">all-in labour rate problems, all-in labour rate misuse, all-in labour rate pitfalls</t>
  </si>
  <si>
    <t xml:space="preserve">Write "Common mistakes with all-in labour rate (and how to avoid them)" for projectcontrolsinstitute.org (PCI AI - Project Controls Institute). Audience: estimators and cost engineers. Length 1,200-1,800 words, British English. Primary keyword "all-in labour rate mistakes". Work in naturally where they fit: all-in labour rate problems, all-in labour rate misuse, all-in labour rate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</si>
  <si>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AB-01977</t>
  </si>
  <si>
    <t xml:space="preserve">What is equipment utilisation costing? Definition, examples and why it matters</t>
  </si>
  <si>
    <t xml:space="preserve">equipment utilisation costing</t>
  </si>
  <si>
    <t xml:space="preserve">equipment utilisation costing definition, equipment utilisation costing meaning, equipment utilisation costing in project management</t>
  </si>
  <si>
    <t xml:space="preserve">Write "What is equipment utilisation costing? Definition, examples and why it matters" for projectcontrolsinstitute.org (PCI AI - Project Controls Institute). Audience: estimators and cost engineers. Length 800-1,200 words, British English. Primary keyword "equipment utilisation costing". Work in naturally where they fit: equipment utilisation costing definition, equipment utilisation costing meaning, equipment utilisation costing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</si>
  <si>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AB-01978</t>
  </si>
  <si>
    <t xml:space="preserve">How to do equipment utilisation costing: a step-by-step guide</t>
  </si>
  <si>
    <t xml:space="preserve">how to equipment utilisation costing</t>
  </si>
  <si>
    <t xml:space="preserve">equipment utilisation costing steps, equipment utilisation costing process, equipment utilisation costing best practices</t>
  </si>
  <si>
    <t xml:space="preserve">Write "How to do equipment utilisation costing: a step-by-step guide" for projectcontrolsinstitute.org (PCI AI - Project Controls Institute). Audience: estimators and cost engineers. Length 1,200-1,800 words, British English. Primary keyword "how to equipment utilisation costing". Work in naturally where they fit: equipment utilisation costing steps, equipment utilisation costing process, equipment utilisation costing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</si>
  <si>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AB-01979</t>
  </si>
  <si>
    <t xml:space="preserve">Equipment utilisation costing checklist: what good looks like</t>
  </si>
  <si>
    <t xml:space="preserve">equipment utilisation costing checklist</t>
  </si>
  <si>
    <t xml:space="preserve">equipment utilisation costing template, equipment utilisation costing review</t>
  </si>
  <si>
    <t xml:space="preserve">Write "Equipment utilisation costing checklist: what good looks like" for projectcontrolsinstitute.org (PCI AI - Project Controls Institute). Audience: estimators and cost engineers. Length 1,000-1,500 words, British English. Primary keyword "equipment utilisation costing checklist". Work in naturally where they fit: equipment utilisation costing template, equipment utilisation costing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</si>
  <si>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AB-01980</t>
  </si>
  <si>
    <t xml:space="preserve">Equipment utilisation costing KPIs: measuring whether it is working</t>
  </si>
  <si>
    <t xml:space="preserve">equipment utilisation costing kpis</t>
  </si>
  <si>
    <t xml:space="preserve">equipment utilisation costing metrics, measure equipment utilisation costing</t>
  </si>
  <si>
    <t xml:space="preserve">Write "Equipment utilisation costing KPIs: measuring whether it is working" for projectcontrolsinstitute.org (PCI AI - Project Controls Institute). Audience: estimators and cost engineers. Length 1,200-1,800 words, British English. Primary keyword "equipment utilisation costing kpis". Work in naturally where they fit: equipment utilisation costing metrics, measure equipment utilisation costing.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</si>
  <si>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AB-01981</t>
  </si>
  <si>
    <t xml:space="preserve">What is temporary works costing? Definition, examples and why it matters</t>
  </si>
  <si>
    <t xml:space="preserve">temporary works costing</t>
  </si>
  <si>
    <t xml:space="preserve">temporary works costing definition, temporary works costing meaning, temporary works costing in project management</t>
  </si>
  <si>
    <t xml:space="preserve">Write "What is temporary works costing? Definition, examples and why it matters" for projectcontrolsinstitute.org (PCI AI - Project Controls Institute). Audience: estimators and cost engineers. Length 800-1,200 words, British English. Primary keyword "temporary works costing". Work in naturally where they fit: temporary works costing definition, temporary works costing meaning, temporary works costing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</si>
  <si>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AB-01982</t>
  </si>
  <si>
    <t xml:space="preserve">Temporary works costing on construction projects: how it plays out on site</t>
  </si>
  <si>
    <t xml:space="preserve">temporary works costing construction</t>
  </si>
  <si>
    <t xml:space="preserve">temporary works costing on site, temporary works costing in projects</t>
  </si>
  <si>
    <t xml:space="preserve">Write "Temporary works costing on construction projects: how it plays out on site" for projectcontrolsinstitute.org (PCI AI - Project Controls Institute). Audience: estimators and cost engineers. Length 1,200-1,800 words, British English. Primary keyword "temporary works costing construction". Work in naturally where they fit: temporary works costing on site, temporary works costing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</si>
  <si>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AB-01983</t>
  </si>
  <si>
    <t xml:space="preserve">Common mistakes with temporary works costing (and how to avoid them)</t>
  </si>
  <si>
    <t xml:space="preserve">temporary works costing mistakes</t>
  </si>
  <si>
    <t xml:space="preserve">temporary works costing problems, temporary works costing misuse, temporary works costing pitfalls</t>
  </si>
  <si>
    <t xml:space="preserve">Write "Common mistakes with temporary works costing (and how to avoid them)" for projectcontrolsinstitute.org (PCI AI - Project Controls Institute). Audience: estimators and cost engineers. Length 1,200-1,800 words, British English. Primary keyword "temporary works costing mistakes". Work in naturally where they fit: temporary works costing problems, temporary works costing misuse, temporary works costing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</si>
  <si>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AB-01984</t>
  </si>
  <si>
    <t xml:space="preserve">What are site establishment costs? Definition, examples and why they matter</t>
  </si>
  <si>
    <t xml:space="preserve">site establishment costs</t>
  </si>
  <si>
    <t xml:space="preserve">site establishment costs definition, site establishment costs meaning, site establishment costs in project management</t>
  </si>
  <si>
    <t xml:space="preserve">Write "What are site establishment costs? Definition, examples and why they matter" for projectcontrolsinstitute.org (PCI AI - Project Controls Institute). Audience: estimators and cost engineers. Length 800-1,200 words, British English. Primary keyword "site establishment costs". Work in naturally where they fit: site establishment costs definition, site establishment costs meaning, site establishment costs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</si>
  <si>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AB-01985</t>
  </si>
  <si>
    <t xml:space="preserve">Site establishment costs on construction projects: how it plays out on site</t>
  </si>
  <si>
    <t xml:space="preserve">site establishment costs construction</t>
  </si>
  <si>
    <t xml:space="preserve">site establishment costs on site, site establishment costs in projects</t>
  </si>
  <si>
    <t xml:space="preserve">Write "Site establishment costs on construction projects: how it plays out on site" for projectcontrolsinstitute.org (PCI AI - Project Controls Institute). Audience: estimators and cost engineers. Length 1,200-1,800 words, British English. Primary keyword "site establishment costs construction". Work in naturally where they fit: site establishment costs on site, site establishment costs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</si>
  <si>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AB-01986</t>
  </si>
  <si>
    <t xml:space="preserve">Common mistakes with site establishment costs (and how to avoid them)</t>
  </si>
  <si>
    <t xml:space="preserve">site establishment costs mistakes</t>
  </si>
  <si>
    <t xml:space="preserve">site establishment costs problems, site establishment costs misuse, site establishment costs pitfalls</t>
  </si>
  <si>
    <t xml:space="preserve">Write "Common mistakes with site establishment costs (and how to avoid them)" for projectcontrolsinstitute.org (PCI AI - Project Controls Institute). Audience: estimators and cost engineers. Length 1,200-1,800 words, British English. Primary keyword "site establishment costs mistakes". Work in naturally where they fit: site establishment costs problems, site establishment costs misuse, site establishment costs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</si>
  <si>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AB-01987</t>
  </si>
  <si>
    <t xml:space="preserve">What is cost normalisation for benchmarking? Definition, examples and why it matters</t>
  </si>
  <si>
    <t xml:space="preserve">cost normalisation for benchmarking</t>
  </si>
  <si>
    <t xml:space="preserve">cost normalisation for benchmarking definition, cost normalisation for benchmarking meaning, cost normalisation for benchmarking in project management</t>
  </si>
  <si>
    <t xml:space="preserve">Write "What is cost normalisation for benchmarking? Definition, examples and why it matters" for projectcontrolsinstitute.org (PCI AI - Project Controls Institute). Audience: estimators and cost engineers. Length 800-1,200 words, British English. Primary keyword "cost normalisation for benchmarking". Work in naturally where they fit: cost normalisation for benchmarking definition, cost normalisation for benchmarking meaning, cost normalisation for benchmarking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</si>
  <si>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AB-01988</t>
  </si>
  <si>
    <t xml:space="preserve">How to do cost normalisation for benchmarking: a step-by-step guide</t>
  </si>
  <si>
    <t xml:space="preserve">how to cost normalisation for benchmarking</t>
  </si>
  <si>
    <t xml:space="preserve">cost normalisation for benchmarking steps, cost normalisation for benchmarking process, cost normalisation for benchmarking best practices</t>
  </si>
  <si>
    <t xml:space="preserve">Write "How to do cost normalisation for benchmarking: a step-by-step guide" for projectcontrolsinstitute.org (PCI AI - Project Controls Institute). Audience: estimators and cost engineers. Length 1,200-1,800 words, British English. Primary keyword "how to cost normalisation for benchmarking". Work in naturally where they fit: cost normalisation for benchmarking steps, cost normalisation for benchmarking process, cost normalisation for benchmarking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</si>
  <si>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AB-01989</t>
  </si>
  <si>
    <t xml:space="preserve">Cost normalisation for benchmarking checklist: what good looks like</t>
  </si>
  <si>
    <t xml:space="preserve">cost normalisation for benchmarking checklist</t>
  </si>
  <si>
    <t xml:space="preserve">cost normalisation for benchmarking template, cost normalisation for benchmarking review</t>
  </si>
  <si>
    <t xml:space="preserve">Write "Cost normalisation for benchmarking checklist: what good looks like" for projectcontrolsinstitute.org (PCI AI - Project Controls Institute). Audience: estimators and cost engineers. Length 1,000-1,500 words, British English. Primary keyword "cost normalisation for benchmarking checklist". Work in naturally where they fit: cost normalisation for benchmarking template, cost normalisation for benchmarking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</si>
  <si>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AB-01990</t>
  </si>
  <si>
    <t xml:space="preserve">Cost normalisation for benchmarking KPIs: measuring whether it is working</t>
  </si>
  <si>
    <t xml:space="preserve">cost normalisation for benchmarking kpis</t>
  </si>
  <si>
    <t xml:space="preserve">cost normalisation for benchmarking metrics, measure cost normalisation for benchmarking</t>
  </si>
  <si>
    <t xml:space="preserve">Write "Cost normalisation for benchmarking KPIs: measuring whether it is working" for projectcontrolsinstitute.org (PCI AI - Project Controls Institute). Audience: estimators and cost engineers. Length 1,200-1,800 words, British English. Primary keyword "cost normalisation for benchmarking kpis". Work in naturally where they fit: cost normalisation for benchmarking metrics, measure cost normalisation for benchmarking.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</si>
  <si>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AB-01991</t>
  </si>
  <si>
    <t xml:space="preserve">What is capital efficiency ratio? Definition, examples and why it matters</t>
  </si>
  <si>
    <t xml:space="preserve">capital efficiency ratio</t>
  </si>
  <si>
    <t xml:space="preserve">capital efficiency ratio definition, capital efficiency ratio meaning, capital efficiency ratio in project management</t>
  </si>
  <si>
    <t xml:space="preserve">Write "What is capital efficiency ratio? Definition, examples and why it matters" for projectcontrolsinstitute.org (PCI AI - Project Controls Institute). Audience: estimators and cost engineers. Length 800-1,200 words, British English. Primary keyword "capital efficiency ratio". Work in naturally where they fit: capital efficiency ratio definition, capital efficiency ratio meaning, capital efficiency ratio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</si>
  <si>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AB-01992</t>
  </si>
  <si>
    <t xml:space="preserve">How to calculate capital efficiency ratio: formula, worked example and Excel steps</t>
  </si>
  <si>
    <t xml:space="preserve">capital efficiency ratio formula</t>
  </si>
  <si>
    <t xml:space="preserve">how to calculate capital efficiency ratio, capital efficiency ratio example, capital efficiency ratio in excel</t>
  </si>
  <si>
    <t xml:space="preserve">Write "How to calculate capital efficiency ratio: formula, worked example and Excel steps" for projectcontrolsinstitute.org (PCI AI - Project Controls Institute). Audience: estimators and cost engineers. Length 1,200-1,800 words, British English. Primary keyword "capital efficiency ratio formula". Work in naturally where they fit: how to calculate capital efficiency ratio, capital efficiency ratio example, capital efficiency ratio in excel.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</si>
  <si>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AB-01993</t>
  </si>
  <si>
    <t xml:space="preserve">Capital efficiency ratio: a worked example from a real project</t>
  </si>
  <si>
    <t xml:space="preserve">capital efficiency ratio example</t>
  </si>
  <si>
    <t xml:space="preserve">capital efficiency ratio calculation, capital efficiency ratio interpretation</t>
  </si>
  <si>
    <t xml:space="preserve">Write "Capital efficiency ratio: a worked example from a real project" for projectcontrolsinstitute.org (PCI AI - Project Controls Institute). Audience: estimators and cost engineers. Length 1,200-1,800 words, British English. Primary keyword "capital efficiency ratio example". Work in naturally where they fit: capital efficiency ratio calculation, capital efficiency ratio interpretation.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</si>
  <si>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AB-01994</t>
  </si>
  <si>
    <t xml:space="preserve">Interpreting capital efficiency ratio: what the number is really telling you</t>
  </si>
  <si>
    <t xml:space="preserve">capital efficiency ratio interpretation</t>
  </si>
  <si>
    <t xml:space="preserve">capital efficiency ratio meaning, good capital efficiency ratio value</t>
  </si>
  <si>
    <t xml:space="preserve">Write "Interpreting capital efficiency ratio: what the number is really telling you" for projectcontrolsinstitute.org (PCI AI - Project Controls Institute). Audience: estimators and cost engineers. Length 1,200-1,800 words, British English. Primary keyword "capital efficiency ratio interpretation". Work in naturally where they fit: capital efficiency ratio meaning, good capital efficiency ratio value.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</si>
  <si>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AB-01995</t>
  </si>
  <si>
    <t xml:space="preserve">Common mistakes with capital efficiency ratio (and how to avoid them)</t>
  </si>
  <si>
    <t xml:space="preserve">capital efficiency ratio mistakes</t>
  </si>
  <si>
    <t xml:space="preserve">capital efficiency ratio problems, capital efficiency ratio misuse, capital efficiency ratio pitfalls</t>
  </si>
  <si>
    <t xml:space="preserve">Write "Common mistakes with capital efficiency ratio (and how to avoid them)" for projectcontrolsinstitute.org (PCI AI - Project Controls Institute). Audience: estimators and cost engineers. Length 1,200-1,800 words, British English. Primary keyword "capital efficiency ratio mistakes". Work in naturally where they fit: capital efficiency ratio problems, capital efficiency ratio misuse, capital efficiency ratio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</si>
  <si>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AB-01996</t>
  </si>
  <si>
    <t xml:space="preserve">What is estimate contingency drawdown curve? Definition, examples and why it matters</t>
  </si>
  <si>
    <t xml:space="preserve">estimate contingency drawdown curve</t>
  </si>
  <si>
    <t xml:space="preserve">estimate contingency drawdown curve definition, estimate contingency drawdown curve meaning, estimate contingency drawdown curve in project management</t>
  </si>
  <si>
    <t xml:space="preserve">Write "What is estimate contingency drawdown curve? Definition, examples and why it matters" for projectcontrolsinstitute.org (PCI AI - Project Controls Institute). Audience: estimators and cost engineers. Length 800-1,200 words, British English. Primary keyword "estimate contingency drawdown curve". Work in naturally where they fit: estimate contingency drawdown curve definition, estimate contingency drawdown curve meaning, estimate contingency drawdown curve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</si>
  <si>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AB-01997</t>
  </si>
  <si>
    <t xml:space="preserve">Estimate contingency drawdown curve on construction projects: how it plays out on site</t>
  </si>
  <si>
    <t xml:space="preserve">estimate contingency drawdown curve construction</t>
  </si>
  <si>
    <t xml:space="preserve">estimate contingency drawdown curve on site, estimate contingency drawdown curve in projects</t>
  </si>
  <si>
    <t xml:space="preserve">Write "Estimate contingency drawdown curve on construction projects: how it plays out on site" for projectcontrolsinstitute.org (PCI AI - Project Controls Institute). Audience: estimators and cost engineers. Length 1,200-1,800 words, British English. Primary keyword "estimate contingency drawdown curve construction". Work in naturally where they fit: estimate contingency drawdown curve on site, estimate contingency drawdown curve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</si>
  <si>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AB-01998</t>
  </si>
  <si>
    <t xml:space="preserve">Common mistakes with estimate contingency drawdown curve (and how to avoid them)</t>
  </si>
  <si>
    <t xml:space="preserve">estimate contingency drawdown curve mistakes</t>
  </si>
  <si>
    <t xml:space="preserve">estimate contingency drawdown curve problems, estimate contingency drawdown curve misuse, estimate contingency drawdown curve pitfalls</t>
  </si>
  <si>
    <t xml:space="preserve">Write "Common mistakes with estimate contingency drawdown curve (and how to avoid them)" for projectcontrolsinstitute.org (PCI AI - Project Controls Institute). Audience: estimators and cost engineers. Length 1,200-1,800 words, British English. Primary keyword "estimate contingency drawdown curve mistakes". Work in naturally where they fit: estimate contingency drawdown curve problems, estimate contingency drawdown curve misuse, estimate contingency drawdown curve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</si>
  <si>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AB-01999</t>
  </si>
  <si>
    <t xml:space="preserve">What is cost baseline change log? Definition, examples and why it matters</t>
  </si>
  <si>
    <t xml:space="preserve">cost baseline change log</t>
  </si>
  <si>
    <t xml:space="preserve">cost baseline change log definition, cost baseline change log meaning, cost baseline change log in project management</t>
  </si>
  <si>
    <t xml:space="preserve">Write "What is cost baseline change log? Definition, examples and why it matters" for projectcontrolsinstitute.org (PCI AI - Project Controls Institute). Audience: estimators and cost engineers. Length 800-1,200 words, British English. Primary keyword "cost baseline change log". Work in naturally where they fit: cost baseline change log definition, cost baseline change log meaning, cost baseline change log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</si>
  <si>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AB-02000</t>
  </si>
  <si>
    <t xml:space="preserve">Cost baseline change log template: structure, example and how to use it</t>
  </si>
  <si>
    <t xml:space="preserve">cost baseline change log template</t>
  </si>
  <si>
    <t xml:space="preserve">cost baseline change log example, cost baseline change log format, free cost baseline change log</t>
  </si>
  <si>
    <t xml:space="preserve">Write "Cost baseline change log template: structure, example and how to use it" for projectcontrolsinstitute.org (PCI AI - Project Controls Institute). Audience: estimators and cost engineers. Length 1,000-1,500 words, British English. Primary keyword "cost baseline change log template". Work in naturally where they fit: cost baseline change log example, cost baseline change log format, free cost baseline change log.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</si>
  <si>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AB-02001</t>
  </si>
  <si>
    <t xml:space="preserve">How to build a cost baseline change log stakeholders actually use</t>
  </si>
  <si>
    <t xml:space="preserve">how to create cost baseline change log</t>
  </si>
  <si>
    <t xml:space="preserve">cost baseline change log best practices, cost baseline change log example</t>
  </si>
  <si>
    <t xml:space="preserve">Write "How to build a cost baseline change log stakeholders actually use" for projectcontrolsinstitute.org (PCI AI - Project Controls Institute). Audience: estimators and cost engineers. Length 1,200-1,800 words, British English. Primary keyword "how to create cost baseline change log". Work in naturally where they fit: cost baseline change log best practices, cost baseline change log example.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</si>
  <si>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AB-02002</t>
  </si>
  <si>
    <t xml:space="preserve">Cost baseline change log: an annotated real-world sample</t>
  </si>
  <si>
    <t xml:space="preserve">cost baseline change log example</t>
  </si>
  <si>
    <t xml:space="preserve">cost baseline change log sample, cost baseline change log in practice</t>
  </si>
  <si>
    <t xml:space="preserve">Write "Cost baseline change log: an annotated real-world sample" for projectcontrolsinstitute.org (PCI AI - Project Controls Institute). Audience: estimators and cost engineers. Length 1,200-1,800 words, British English. Primary keyword "cost baseline change log example". Work in naturally where they fit: cost baseline change log sample, cost baseline change log in practice.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</si>
  <si>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AB-02003</t>
  </si>
  <si>
    <t xml:space="preserve">What is earned value technique selection? Definition, examples and why it matters</t>
  </si>
  <si>
    <t xml:space="preserve">earned value technique selection</t>
  </si>
  <si>
    <t xml:space="preserve">earned value technique selection definition, earned value technique selection meaning, earned value technique selection in project management</t>
  </si>
  <si>
    <t xml:space="preserve">Write "What is earned value technique selection? Definition, examples and why it matters" for projectcontrolsinstitute.org (PCI AI - Project Controls Institute). Audience: planners, cost engineers and PMO analysts. Length 800-1,200 words, British English. Primary keyword "earned value technique selection". Work in naturally where they fit: earned value technique selection definition, earned value technique selection meaning, earned value technique selection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</si>
  <si>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AB-02004</t>
  </si>
  <si>
    <t xml:space="preserve">How to run an earned value technique selection: a step-by-step guide</t>
  </si>
  <si>
    <t xml:space="preserve">how to earned value technique selection</t>
  </si>
  <si>
    <t xml:space="preserve">earned value technique selection steps, earned value technique selection process, earned value technique selection best practices</t>
  </si>
  <si>
    <t xml:space="preserve">Write "How to run an earned value technique selection: a step-by-step guide" for projectcontrolsinstitute.org (PCI AI - Project Controls Institute). Audience: planners, cost engineers and PMO analysts. Length 1,200-1,800 words, British English. Primary keyword "how to earned value technique selection". Work in naturally where they fit: earned value technique selection steps, earned value technique selection process, earned value technique selection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</si>
  <si>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AB-02005</t>
  </si>
  <si>
    <t xml:space="preserve">Earned value technique selection checklist: what good looks like</t>
  </si>
  <si>
    <t xml:space="preserve">earned value technique selection checklist</t>
  </si>
  <si>
    <t xml:space="preserve">earned value technique selection template, earned value technique selection review</t>
  </si>
  <si>
    <t xml:space="preserve">Write "Earned value technique selection checklist: what good looks like" for projectcontrolsinstitute.org (PCI AI - Project Controls Institute). Audience: planners, cost engineers and PMO analysts. Length 1,000-1,500 words, British English. Primary keyword "earned value technique selection checklist". Work in naturally where they fit: earned value technique selection template, earned value technique selection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</si>
  <si>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AB-02006</t>
  </si>
  <si>
    <t xml:space="preserve">Earned value technique selection KPIs: measuring whether it is working</t>
  </si>
  <si>
    <t xml:space="preserve">earned value technique selection kpis</t>
  </si>
  <si>
    <t xml:space="preserve">earned value technique selection metrics, measure earned value technique selection</t>
  </si>
  <si>
    <t xml:space="preserve">Write "Earned value technique selection KPIs: measuring whether it is working" for projectcontrolsinstitute.org (PCI AI - Project Controls Institute). Audience: planners, cost engineers and PMO analysts. Length 1,200-1,800 words, British English. Primary keyword "earned value technique selection kpis". Work in naturally where they fit: earned value technique selection metrics, measure earned value technique selection.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</si>
  <si>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AB-02007</t>
  </si>
  <si>
    <t xml:space="preserve">What is milestone weighting? Definition, examples and why it matters</t>
  </si>
  <si>
    <t xml:space="preserve">milestone weighting</t>
  </si>
  <si>
    <t xml:space="preserve">milestone weighting definition, milestone weighting meaning, milestone weighting in project management</t>
  </si>
  <si>
    <t xml:space="preserve">Write "What is milestone weighting? Definition, examples and why it matters" for projectcontrolsinstitute.org (PCI AI - Project Controls Institute). Audience: planners, cost engineers and PMO analysts. Length 800-1,200 words, British English. Primary keyword "milestone weighting". Work in naturally where they fit: milestone weighting definition, milestone weighting meaning, milestone weighting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</si>
  <si>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AB-02008</t>
  </si>
  <si>
    <t xml:space="preserve">Milestone weighting on construction projects: how it plays out on site</t>
  </si>
  <si>
    <t xml:space="preserve">milestone weighting construction</t>
  </si>
  <si>
    <t xml:space="preserve">milestone weighting on site, milestone weighting in projects</t>
  </si>
  <si>
    <t xml:space="preserve">Write "Milestone weighting on construction projects: how it plays out on site" for projectcontrolsinstitute.org (PCI AI - Project Controls Institute). Audience: planners, cost engineers and PMO analysts. Length 1,200-1,800 words, British English. Primary keyword "milestone weighting construction". Work in naturally where they fit: milestone weighting on site, milestone weighting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</si>
  <si>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AB-02009</t>
  </si>
  <si>
    <t xml:space="preserve">Common mistakes with milestone weighting (and how to avoid them)</t>
  </si>
  <si>
    <t xml:space="preserve">milestone weighting mistakes</t>
  </si>
  <si>
    <t xml:space="preserve">milestone weighting problems, milestone weighting misuse, milestone weighting pitfalls</t>
  </si>
  <si>
    <t xml:space="preserve">Write "Common mistakes with milestone weighting (and how to avoid them)" for projectcontrolsinstitute.org (PCI AI - Project Controls Institute). Audience: planners, cost engineers and PMO analysts. Length 1,200-1,800 words, British English. Primary keyword "milestone weighting mistakes". Work in naturally where they fit: milestone weighting problems, milestone weighting misuse, milestone weighting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</si>
  <si>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AB-02010</t>
  </si>
  <si>
    <t xml:space="preserve">What is weighted milestone method? Definition, examples and why it matters</t>
  </si>
  <si>
    <t xml:space="preserve">weighted milestone method</t>
  </si>
  <si>
    <t xml:space="preserve">weighted milestone method definition, weighted milestone method meaning, weighted milestone method in project management</t>
  </si>
  <si>
    <t xml:space="preserve">Write "What is weighted milestone method? Definition, examples and why it matters" for projectcontrolsinstitute.org (PCI AI - Project Controls Institute). Audience: planners, cost engineers and PMO analysts. Length 800-1,200 words, British English. Primary keyword "weighted milestone method". Work in naturally where they fit: weighted milestone method definition, weighted milestone method meaning, weighted milestone method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</si>
  <si>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AB-02011</t>
  </si>
  <si>
    <t xml:space="preserve">How to use the weighted milestone method: a step-by-step guide</t>
  </si>
  <si>
    <t xml:space="preserve">how to weighted milestone method</t>
  </si>
  <si>
    <t xml:space="preserve">weighted milestone method steps, weighted milestone method process, weighted milestone method best practices</t>
  </si>
  <si>
    <t xml:space="preserve">Write "How to use the weighted milestone method: a step-by-step guide" for projectcontrolsinstitute.org (PCI AI - Project Controls Institute). Audience: planners, cost engineers and PMO analysts. Length 1,200-1,800 words, British English. Primary keyword "how to weighted milestone method". Work in naturally where they fit: weighted milestone method steps, weighted milestone method process, weighted milestone method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</si>
  <si>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AB-02012</t>
  </si>
  <si>
    <t xml:space="preserve">Weighted milestone method checklist: what good looks like</t>
  </si>
  <si>
    <t xml:space="preserve">weighted milestone method checklist</t>
  </si>
  <si>
    <t xml:space="preserve">weighted milestone method template, weighted milestone method review</t>
  </si>
  <si>
    <t xml:space="preserve">Write "Weighted milestone method checklist: what good looks like" for projectcontrolsinstitute.org (PCI AI - Project Controls Institute). Audience: planners, cost engineers and PMO analysts. Length 1,000-1,500 words, British English. Primary keyword "weighted milestone method checklist". Work in naturally where they fit: weighted milestone method template, weighted milestone method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</si>
  <si>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AB-02013</t>
  </si>
  <si>
    <t xml:space="preserve">Weighted milestone method KPIs: measuring whether it is working</t>
  </si>
  <si>
    <t xml:space="preserve">weighted milestone method kpis</t>
  </si>
  <si>
    <t xml:space="preserve">weighted milestone method metrics, measure weighted milestone method</t>
  </si>
  <si>
    <t xml:space="preserve">Write "Weighted milestone method KPIs: measuring whether it is working" for projectcontrolsinstitute.org (PCI AI - Project Controls Institute). Audience: planners, cost engineers and PMO analysts. Length 1,200-1,800 words, British English. Primary keyword "weighted milestone method kpis". Work in naturally where they fit: weighted milestone method metrics, measure weighted milestone method.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</si>
  <si>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AB-02014</t>
  </si>
  <si>
    <t xml:space="preserve">What is units complete method? Definition, examples and why it matters</t>
  </si>
  <si>
    <t xml:space="preserve">units complete method</t>
  </si>
  <si>
    <t xml:space="preserve">units complete method definition, units complete method meaning, units complete method in project management</t>
  </si>
  <si>
    <t xml:space="preserve">Write "What is units complete method? Definition, examples and why it matters" for projectcontrolsinstitute.org (PCI AI - Project Controls Institute). Audience: planners, cost engineers and PMO analysts. Length 800-1,200 words, British English. Primary keyword "units complete method". Work in naturally where they fit: units complete method definition, units complete method meaning, units complete method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</si>
  <si>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AB-02015</t>
  </si>
  <si>
    <t xml:space="preserve">How to use the units complete method: a step-by-step guide</t>
  </si>
  <si>
    <t xml:space="preserve">how to units complete method</t>
  </si>
  <si>
    <t xml:space="preserve">units complete method steps, units complete method process, units complete method best practices</t>
  </si>
  <si>
    <t xml:space="preserve">Write "How to use the units complete method: a step-by-step guide" for projectcontrolsinstitute.org (PCI AI - Project Controls Institute). Audience: planners, cost engineers and PMO analysts. Length 1,200-1,800 words, British English. Primary keyword "how to units complete method". Work in naturally where they fit: units complete method steps, units complete method process, units complete method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</si>
  <si>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AB-02016</t>
  </si>
  <si>
    <t xml:space="preserve">Units complete method checklist: what good looks like</t>
  </si>
  <si>
    <t xml:space="preserve">units complete method checklist</t>
  </si>
  <si>
    <t xml:space="preserve">units complete method template, units complete method review</t>
  </si>
  <si>
    <t xml:space="preserve">Write "Units complete method checklist: what good looks like" for projectcontrolsinstitute.org (PCI AI - Project Controls Institute). Audience: planners, cost engineers and PMO analysts. Length 1,000-1,500 words, British English. Primary keyword "units complete method checklist". Work in naturally where they fit: units complete method template, units complete method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</si>
  <si>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AB-02017</t>
  </si>
  <si>
    <t xml:space="preserve">Units complete method KPIs: measuring whether it is working</t>
  </si>
  <si>
    <t xml:space="preserve">units complete method kpis</t>
  </si>
  <si>
    <t xml:space="preserve">units complete method metrics, measure units complete method</t>
  </si>
  <si>
    <t xml:space="preserve">Write "Units complete method KPIs: measuring whether it is working" for projectcontrolsinstitute.org (PCI AI - Project Controls Institute). Audience: planners, cost engineers and PMO analysts. Length 1,200-1,800 words, British English. Primary keyword "units complete method kpis". Work in naturally where they fit: units complete method metrics, measure units complete method.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</si>
  <si>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AB-02018</t>
  </si>
  <si>
    <t xml:space="preserve">What is incremental milestone method? Definition, examples and why it matters</t>
  </si>
  <si>
    <t xml:space="preserve">incremental milestone method</t>
  </si>
  <si>
    <t xml:space="preserve">incremental milestone method definition, incremental milestone method meaning, incremental milestone method in project management</t>
  </si>
  <si>
    <t xml:space="preserve">Write "What is incremental milestone method? Definition, examples and why it matters" for projectcontrolsinstitute.org (PCI AI - Project Controls Institute). Audience: planners, cost engineers and PMO analysts. Length 800-1,200 words, British English. Primary keyword "incremental milestone method". Work in naturally where they fit: incremental milestone method definition, incremental milestone method meaning, incremental milestone method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</si>
  <si>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AB-02019</t>
  </si>
  <si>
    <t xml:space="preserve">How to use the incremental milestone method: a step-by-step guide</t>
  </si>
  <si>
    <t xml:space="preserve">how to incremental milestone method</t>
  </si>
  <si>
    <t xml:space="preserve">incremental milestone method steps, incremental milestone method process, incremental milestone method best practices</t>
  </si>
  <si>
    <t xml:space="preserve">Write "How to use the incremental milestone method: a step-by-step guide" for projectcontrolsinstitute.org (PCI AI - Project Controls Institute). Audience: planners, cost engineers and PMO analysts. Length 1,200-1,800 words, British English. Primary keyword "how to incremental milestone method". Work in naturally where they fit: incremental milestone method steps, incremental milestone method process, incremental milestone method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</si>
  <si>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AB-02020</t>
  </si>
  <si>
    <t xml:space="preserve">Incremental milestone method checklist: what good looks like</t>
  </si>
  <si>
    <t xml:space="preserve">incremental milestone method checklist</t>
  </si>
  <si>
    <t xml:space="preserve">incremental milestone method template, incremental milestone method review</t>
  </si>
  <si>
    <t xml:space="preserve">Write "Incremental milestone method checklist: what good looks like" for projectcontrolsinstitute.org (PCI AI - Project Controls Institute). Audience: planners, cost engineers and PMO analysts. Length 1,000-1,500 words, British English. Primary keyword "incremental milestone method checklist". Work in naturally where they fit: incremental milestone method template, incremental milestone method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</si>
  <si>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AB-02021</t>
  </si>
  <si>
    <t xml:space="preserve">Incremental milestone method KPIs: measuring whether it is working</t>
  </si>
  <si>
    <t xml:space="preserve">incremental milestone method kpis</t>
  </si>
  <si>
    <t xml:space="preserve">incremental milestone method metrics, measure incremental milestone method</t>
  </si>
  <si>
    <t xml:space="preserve">Write "Incremental milestone method KPIs: measuring whether it is working" for projectcontrolsinstitute.org (PCI AI - Project Controls Institute). Audience: planners, cost engineers and PMO analysts. Length 1,200-1,800 words, British English. Primary keyword "incremental milestone method kpis". Work in naturally where they fit: incremental milestone method metrics, measure incremental milestone method.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</si>
  <si>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AB-02022</t>
  </si>
  <si>
    <t xml:space="preserve">What are earned hours? Definition, examples and why they matter</t>
  </si>
  <si>
    <t xml:space="preserve">earned hours</t>
  </si>
  <si>
    <t xml:space="preserve">earned hours definition, earned hours meaning, earned hours in project management</t>
  </si>
  <si>
    <t xml:space="preserve">Write "What are earned hours? Definition, examples and why they matter" for projectcontrolsinstitute.org (PCI AI - Project Controls Institute). Audience: planners, cost engineers and PMO analysts. Length 800-1,200 words, British English. Primary keyword "earned hours". Work in naturally where they fit: earned hours definition, earned hours meaning, earned hours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</si>
  <si>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AB-02023</t>
  </si>
  <si>
    <t xml:space="preserve">How to calculate earned hours: formula, worked example and Excel steps</t>
  </si>
  <si>
    <t xml:space="preserve">earned hours formula</t>
  </si>
  <si>
    <t xml:space="preserve">how to calculate earned hours, earned hours example, earned hours in excel</t>
  </si>
  <si>
    <t xml:space="preserve">Write "How to calculate earned hours: formula, worked example and Excel steps" for projectcontrolsinstitute.org (PCI AI - Project Controls Institute). Audience: planners, cost engineers and PMO analysts. Length 1,200-1,800 words, British English. Primary keyword "earned hours formula". Work in naturally where they fit: how to calculate earned hours, earned hours example, earned hours in excel.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</si>
  <si>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AB-02024</t>
  </si>
  <si>
    <t xml:space="preserve">Earned hours: a worked example from a real project</t>
  </si>
  <si>
    <t xml:space="preserve">earned hours example</t>
  </si>
  <si>
    <t xml:space="preserve">earned hours calculation, earned hours interpretation</t>
  </si>
  <si>
    <t xml:space="preserve">Write "Earned hours: a worked example from a real project" for projectcontrolsinstitute.org (PCI AI - Project Controls Institute). Audience: planners, cost engineers and PMO analysts. Length 1,200-1,800 words, British English. Primary keyword "earned hours example". Work in naturally where they fit: earned hours calculation, earned hours interpretation.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</si>
  <si>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AB-02025</t>
  </si>
  <si>
    <t xml:space="preserve">Interpreting earned hours: what the number is really telling you</t>
  </si>
  <si>
    <t xml:space="preserve">earned hours interpretation</t>
  </si>
  <si>
    <t xml:space="preserve">earned hours meaning, good earned hours value</t>
  </si>
  <si>
    <t xml:space="preserve">Write "Interpreting earned hours: what the number is really telling you" for projectcontrolsinstitute.org (PCI AI - Project Controls Institute). Audience: planners, cost engineers and PMO analysts. Length 1,200-1,800 words, British English. Primary keyword "earned hours interpretation". Work in naturally where they fit: earned hours meaning, good earned hours value.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</si>
  <si>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AB-02026</t>
  </si>
  <si>
    <t xml:space="preserve">Common mistakes with earned hours (and how to avoid them)</t>
  </si>
  <si>
    <t xml:space="preserve">earned hours mistakes</t>
  </si>
  <si>
    <t xml:space="preserve">earned hours problems, earned hours misuse, earned hours pitfalls</t>
  </si>
  <si>
    <t xml:space="preserve">Write "Common mistakes with earned hours (and how to avoid them)" for projectcontrolsinstitute.org (PCI AI - Project Controls Institute). Audience: planners, cost engineers and PMO analysts. Length 1,200-1,800 words, British English. Primary keyword "earned hours mistakes". Work in naturally where they fit: earned hours problems, earned hours misuse, earned hours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</si>
  <si>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AB-02027</t>
  </si>
  <si>
    <t xml:space="preserve">What is performance factor? Definition, examples and why it matters</t>
  </si>
  <si>
    <t xml:space="preserve">performance factor</t>
  </si>
  <si>
    <t xml:space="preserve">performance factor definition, performance factor meaning, performance factor in project management</t>
  </si>
  <si>
    <t xml:space="preserve">Write "What is performance factor? Definition, examples and why it matters" for projectcontrolsinstitute.org (PCI AI - Project Controls Institute). Audience: planners, cost engineers and PMO analysts. Length 800-1,200 words, British English. Primary keyword "performance factor". Work in naturally where they fit: performance factor definition, performance factor meaning, performance factor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</si>
  <si>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AB-02028</t>
  </si>
  <si>
    <t xml:space="preserve">How to calculate performance factor: formula, worked example and Excel steps</t>
  </si>
  <si>
    <t xml:space="preserve">performance factor formula</t>
  </si>
  <si>
    <t xml:space="preserve">how to calculate performance factor, performance factor example, performance factor in excel</t>
  </si>
  <si>
    <t xml:space="preserve">Write "How to calculate performance factor: formula, worked example and Excel steps" for projectcontrolsinstitute.org (PCI AI - Project Controls Institute). Audience: planners, cost engineers and PMO analysts. Length 1,200-1,800 words, British English. Primary keyword "performance factor formula". Work in naturally where they fit: how to calculate performance factor, performance factor example, performance factor in excel.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</si>
  <si>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AB-02029</t>
  </si>
  <si>
    <t xml:space="preserve">Performance factor: a worked example from a real project</t>
  </si>
  <si>
    <t xml:space="preserve">performance factor example</t>
  </si>
  <si>
    <t xml:space="preserve">performance factor calculation, performance factor interpretation</t>
  </si>
  <si>
    <t xml:space="preserve">Write "Performance factor: a worked example from a real project" for projectcontrolsinstitute.org (PCI AI - Project Controls Institute). Audience: planners, cost engineers and PMO analysts. Length 1,200-1,800 words, British English. Primary keyword "performance factor example". Work in naturally where they fit: performance factor calculation, performance factor interpretation.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</si>
  <si>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AB-02030</t>
  </si>
  <si>
    <t xml:space="preserve">Interpreting performance factor: what the number is really telling you</t>
  </si>
  <si>
    <t xml:space="preserve">performance factor interpretation</t>
  </si>
  <si>
    <t xml:space="preserve">performance factor meaning, good performance factor value</t>
  </si>
  <si>
    <t xml:space="preserve">Write "Interpreting performance factor: what the number is really telling you" for projectcontrolsinstitute.org (PCI AI - Project Controls Institute). Audience: planners, cost engineers and PMO analysts. Length 1,200-1,800 words, British English. Primary keyword "performance factor interpretation". Work in naturally where they fit: performance factor meaning, good performance factor value.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</si>
  <si>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AB-02031</t>
  </si>
  <si>
    <t xml:space="preserve">Common mistakes with performance factor (and how to avoid them)</t>
  </si>
  <si>
    <t xml:space="preserve">performance factor mistakes</t>
  </si>
  <si>
    <t xml:space="preserve">performance factor problems, performance factor misuse, performance factor pitfalls</t>
  </si>
  <si>
    <t xml:space="preserve">Write "Common mistakes with performance factor (and how to avoid them)" for projectcontrolsinstitute.org (PCI AI - Project Controls Institute). Audience: planners, cost engineers and PMO analysts. Length 1,200-1,800 words, British English. Primary keyword "performance factor mistakes". Work in naturally where they fit: performance factor problems, performance factor misuse, performance factor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</si>
  <si>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AB-02032</t>
  </si>
  <si>
    <t xml:space="preserve">What is composite CPI? Definition, examples and why it matters</t>
  </si>
  <si>
    <t xml:space="preserve">composite cpi</t>
  </si>
  <si>
    <t xml:space="preserve">composite cpi definition, composite cpi meaning, composite cpi in project management</t>
  </si>
  <si>
    <t xml:space="preserve">Write "What is composite CPI? Definition, examples and why it matters" for projectcontrolsinstitute.org (PCI AI - Project Controls Institute). Audience: planners, cost engineers and PMO analysts. Length 800-1,200 words, British English. Primary keyword "composite cpi". Work in naturally where they fit: composite cpi definition, composite cpi meaning, composite cpi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</si>
  <si>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AB-02033</t>
  </si>
  <si>
    <t xml:space="preserve">How to calculate composite CPI: formula, worked example and Excel steps</t>
  </si>
  <si>
    <t xml:space="preserve">composite cpi formula</t>
  </si>
  <si>
    <t xml:space="preserve">how to calculate composite cpi, composite cpi example, composite cpi in excel</t>
  </si>
  <si>
    <t xml:space="preserve">Write "How to calculate composite CPI: formula, worked example and Excel steps" for projectcontrolsinstitute.org (PCI AI - Project Controls Institute). Audience: planners, cost engineers and PMO analysts. Length 1,200-1,800 words, British English. Primary keyword "composite cpi formula". Work in naturally where they fit: how to calculate composite cpi, composite cpi example, composite cpi in excel.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</si>
  <si>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AB-02034</t>
  </si>
  <si>
    <t xml:space="preserve">Composite CPI: a worked example from a real project</t>
  </si>
  <si>
    <t xml:space="preserve">composite cpi example</t>
  </si>
  <si>
    <t xml:space="preserve">composite cpi calculation, composite cpi interpretation</t>
  </si>
  <si>
    <t xml:space="preserve">Write "Composite CPI: a worked example from a real project" for projectcontrolsinstitute.org (PCI AI - Project Controls Institute). Audience: planners, cost engineers and PMO analysts. Length 1,200-1,800 words, British English. Primary keyword "composite cpi example". Work in naturally where they fit: composite cpi calculation, composite cpi interpretation.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</si>
  <si>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AB-02035</t>
  </si>
  <si>
    <t xml:space="preserve">Interpreting composite CPI: what the number is really telling you</t>
  </si>
  <si>
    <t xml:space="preserve">composite cpi interpretation</t>
  </si>
  <si>
    <t xml:space="preserve">composite cpi meaning, good composite cpi value</t>
  </si>
  <si>
    <t xml:space="preserve">Write "Interpreting composite CPI: what the number is really telling you" for projectcontrolsinstitute.org (PCI AI - Project Controls Institute). Audience: planners, cost engineers and PMO analysts. Length 1,200-1,800 words, British English. Primary keyword "composite cpi interpretation". Work in naturally where they fit: composite cpi meaning, good composite cpi value.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</si>
  <si>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AB-02036</t>
  </si>
  <si>
    <t xml:space="preserve">Common mistakes with composite CPI (and how to avoid them)</t>
  </si>
  <si>
    <t xml:space="preserve">composite cpi mistakes</t>
  </si>
  <si>
    <t xml:space="preserve">composite cpi problems, composite cpi misuse, composite cpi pitfalls</t>
  </si>
  <si>
    <t xml:space="preserve">Write "Common mistakes with composite CPI (and how to avoid them)" for projectcontrolsinstitute.org (PCI AI - Project Controls Institute). Audience: planners, cost engineers and PMO analysts. Length 1,200-1,800 words, British English. Primary keyword "composite cpi mistakes". Work in naturally where they fit: composite cpi problems, composite cpi misuse, composite cpi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</si>
  <si>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AB-02037</t>
  </si>
  <si>
    <t xml:space="preserve">What is cumulative vs periodic performance? Definition, examples and why it matters</t>
  </si>
  <si>
    <t xml:space="preserve">cumulative vs periodic performance</t>
  </si>
  <si>
    <t xml:space="preserve">cumulative vs periodic performance definition, cumulative vs periodic performance meaning, cumulative vs periodic performance in project management</t>
  </si>
  <si>
    <t xml:space="preserve">Write "What is cumulative vs periodic performance? Definition, examples and why it matters" for projectcontrolsinstitute.org (PCI AI - Project Controls Institute). Audience: planners, cost engineers and PMO analysts. Length 800-1,200 words, British English. Primary keyword "cumulative vs periodic performance". Work in naturally where they fit: cumulative vs periodic performance definition, cumulative vs periodic performance meaning, cumulative vs periodic performance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</si>
  <si>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AB-02038</t>
  </si>
  <si>
    <t xml:space="preserve">Cumulative vs periodic performance on construction projects: how it plays out on site</t>
  </si>
  <si>
    <t xml:space="preserve">cumulative vs periodic performance construction</t>
  </si>
  <si>
    <t xml:space="preserve">cumulative vs periodic performance on site, cumulative vs periodic performance in projects</t>
  </si>
  <si>
    <t xml:space="preserve">Write "Cumulative vs periodic performance on construction projects: how it plays out on site" for projectcontrolsinstitute.org (PCI AI - Project Controls Institute). Audience: planners, cost engineers and PMO analysts. Length 1,200-1,800 words, British English. Primary keyword "cumulative vs periodic performance construction". Work in naturally where they fit: cumulative vs periodic performance on site, cumulative vs periodic performance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</si>
  <si>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AB-02039</t>
  </si>
  <si>
    <t xml:space="preserve">Common mistakes with cumulative vs periodic performance (and how to avoid them)</t>
  </si>
  <si>
    <t xml:space="preserve">cumulative vs periodic performance mistakes</t>
  </si>
  <si>
    <t xml:space="preserve">cumulative vs periodic performance problems, cumulative vs periodic performance misuse, cumulative vs periodic performance pitfalls</t>
  </si>
  <si>
    <t xml:space="preserve">Write "Common mistakes with cumulative vs periodic performance (and how to avoid them)" for projectcontrolsinstitute.org (PCI AI - Project Controls Institute). Audience: planners, cost engineers and PMO analysts. Length 1,200-1,800 words, British English. Primary keyword "cumulative vs periodic performance mistakes". Work in naturally where they fit: cumulative vs periodic performance problems, cumulative vs periodic performance misuse, cumulative vs periodic performance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</si>
  <si>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AB-02040</t>
  </si>
  <si>
    <t xml:space="preserve">What is baseline execution index? Definition, examples and why it matters</t>
  </si>
  <si>
    <t xml:space="preserve">baseline execution index</t>
  </si>
  <si>
    <t xml:space="preserve">baseline execution index definition, baseline execution index meaning, baseline execution index in project management</t>
  </si>
  <si>
    <t xml:space="preserve">Write "What is baseline execution index? Definition, examples and why it matters" for projectcontrolsinstitute.org (PCI AI - Project Controls Institute). Audience: planners, cost engineers and PMO analysts. Length 800-1,200 words, British English. Primary keyword "baseline execution index". Work in naturally where they fit: baseline execution index definition, baseline execution index meaning, baseline execution index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</si>
  <si>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AB-02041</t>
  </si>
  <si>
    <t xml:space="preserve">How to calculate baseline execution index: formula, worked example and Excel steps</t>
  </si>
  <si>
    <t xml:space="preserve">baseline execution index formula</t>
  </si>
  <si>
    <t xml:space="preserve">how to calculate baseline execution index, baseline execution index example, baseline execution index in excel</t>
  </si>
  <si>
    <t xml:space="preserve">Write "How to calculate baseline execution index: formula, worked example and Excel steps" for projectcontrolsinstitute.org (PCI AI - Project Controls Institute). Audience: planners, cost engineers and PMO analysts. Length 1,200-1,800 words, British English. Primary keyword "baseline execution index formula". Work in naturally where they fit: how to calculate baseline execution index, baseline execution index example, baseline execution index in excel.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</si>
  <si>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AB-02042</t>
  </si>
  <si>
    <t xml:space="preserve">Baseline execution index: a worked example from a real project</t>
  </si>
  <si>
    <t xml:space="preserve">baseline execution index example</t>
  </si>
  <si>
    <t xml:space="preserve">baseline execution index calculation, baseline execution index interpretation</t>
  </si>
  <si>
    <t xml:space="preserve">Write "Baseline execution index: a worked example from a real project" for projectcontrolsinstitute.org (PCI AI - Project Controls Institute). Audience: planners, cost engineers and PMO analysts. Length 1,200-1,800 words, British English. Primary keyword "baseline execution index example". Work in naturally where they fit: baseline execution index calculation, baseline execution index interpretation.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</si>
  <si>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AB-02043</t>
  </si>
  <si>
    <t xml:space="preserve">Interpreting baseline execution index: what the number is really telling you</t>
  </si>
  <si>
    <t xml:space="preserve">baseline execution index interpretation</t>
  </si>
  <si>
    <t xml:space="preserve">baseline execution index meaning, good baseline execution index value</t>
  </si>
  <si>
    <t xml:space="preserve">Write "Interpreting baseline execution index: what the number is really telling you" for projectcontrolsinstitute.org (PCI AI - Project Controls Institute). Audience: planners, cost engineers and PMO analysts. Length 1,200-1,800 words, British English. Primary keyword "baseline execution index interpretation". Work in naturally where they fit: baseline execution index meaning, good baseline execution index value.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</si>
  <si>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AB-02044</t>
  </si>
  <si>
    <t xml:space="preserve">Common mistakes with baseline execution index (and how to avoid them)</t>
  </si>
  <si>
    <t xml:space="preserve">baseline execution index mistakes</t>
  </si>
  <si>
    <t xml:space="preserve">baseline execution index problems, baseline execution index misuse, baseline execution index pitfalls</t>
  </si>
  <si>
    <t xml:space="preserve">Write "Common mistakes with baseline execution index (and how to avoid them)" for projectcontrolsinstitute.org (PCI AI - Project Controls Institute). Audience: planners, cost engineers and PMO analysts. Length 1,200-1,800 words, British English. Primary keyword "baseline execution index mistakes". Work in naturally where they fit: baseline execution index problems, baseline execution index misuse, baseline execution index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</si>
  <si>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AB-02045</t>
  </si>
  <si>
    <t xml:space="preserve">What is hit-miss ratio? Definition, examples and why it matters</t>
  </si>
  <si>
    <t xml:space="preserve">hit-miss ratio</t>
  </si>
  <si>
    <t xml:space="preserve">hit-miss ratio definition, hit-miss ratio meaning, hit-miss ratio in project management</t>
  </si>
  <si>
    <t xml:space="preserve">Write "What is hit-miss ratio? Definition, examples and why it matters" for projectcontrolsinstitute.org (PCI AI - Project Controls Institute). Audience: planners, cost engineers and PMO analysts. Length 800-1,200 words, British English. Primary keyword "hit-miss ratio". Work in naturally where they fit: hit-miss ratio definition, hit-miss ratio meaning, hit-miss ratio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</si>
  <si>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AB-02046</t>
  </si>
  <si>
    <t xml:space="preserve">How to calculate hit-miss ratio: formula, worked example and Excel steps</t>
  </si>
  <si>
    <t xml:space="preserve">hit-miss ratio formula</t>
  </si>
  <si>
    <t xml:space="preserve">how to calculate hit-miss ratio, hit-miss ratio example, hit-miss ratio in excel</t>
  </si>
  <si>
    <t xml:space="preserve">Write "How to calculate hit-miss ratio: formula, worked example and Excel steps" for projectcontrolsinstitute.org (PCI AI - Project Controls Institute). Audience: planners, cost engineers and PMO analysts. Length 1,200-1,800 words, British English. Primary keyword "hit-miss ratio formula". Work in naturally where they fit: how to calculate hit-miss ratio, hit-miss ratio example, hit-miss ratio in excel.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</si>
  <si>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AB-02047</t>
  </si>
  <si>
    <t xml:space="preserve">Hit-miss ratio: a worked example from a real project</t>
  </si>
  <si>
    <t xml:space="preserve">hit-miss ratio example</t>
  </si>
  <si>
    <t xml:space="preserve">hit-miss ratio calculation, hit-miss ratio interpretation</t>
  </si>
  <si>
    <t xml:space="preserve">Write "Hit-miss ratio: a worked example from a real project" for projectcontrolsinstitute.org (PCI AI - Project Controls Institute). Audience: planners, cost engineers and PMO analysts. Length 1,200-1,800 words, British English. Primary keyword "hit-miss ratio example". Work in naturally where they fit: hit-miss ratio calculation, hit-miss ratio interpretation.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</si>
  <si>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AB-02048</t>
  </si>
  <si>
    <t xml:space="preserve">Interpreting hit-miss ratio: what the number is really telling you</t>
  </si>
  <si>
    <t xml:space="preserve">hit-miss ratio interpretation</t>
  </si>
  <si>
    <t xml:space="preserve">hit-miss ratio meaning, good hit-miss ratio value</t>
  </si>
  <si>
    <t xml:space="preserve">Write "Interpreting hit-miss ratio: what the number is really telling you" for projectcontrolsinstitute.org (PCI AI - Project Controls Institute). Audience: planners, cost engineers and PMO analysts. Length 1,200-1,800 words, British English. Primary keyword "hit-miss ratio interpretation". Work in naturally where they fit: hit-miss ratio meaning, good hit-miss ratio value.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</si>
  <si>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AB-02049</t>
  </si>
  <si>
    <t xml:space="preserve">Common mistakes with hit-miss ratio (and how to avoid them)</t>
  </si>
  <si>
    <t xml:space="preserve">hit-miss ratio mistakes</t>
  </si>
  <si>
    <t xml:space="preserve">hit-miss ratio problems, hit-miss ratio misuse, hit-miss ratio pitfalls</t>
  </si>
  <si>
    <t xml:space="preserve">Write "Common mistakes with hit-miss ratio (and how to avoid them)" for projectcontrolsinstitute.org (PCI AI - Project Controls Institute). Audience: planners, cost engineers and PMO analysts. Length 1,200-1,800 words, British English. Primary keyword "hit-miss ratio mistakes". Work in naturally where they fit: hit-miss ratio problems, hit-miss ratio misuse, hit-miss ratio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</si>
  <si>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AB-02050</t>
  </si>
  <si>
    <t xml:space="preserve">What is EVM surveillance review? Definition, examples and why it matters</t>
  </si>
  <si>
    <t xml:space="preserve">evm surveillance review</t>
  </si>
  <si>
    <t xml:space="preserve">evm surveillance review definition, evm surveillance review meaning, evm surveillance review in project management</t>
  </si>
  <si>
    <t xml:space="preserve">Write "What is EVM surveillance review? Definition, examples and why it matters" for projectcontrolsinstitute.org (PCI AI - Project Controls Institute). Audience: planners, cost engineers and PMO analysts. Length 800-1,200 words, British English. Primary keyword "evm surveillance review". Work in naturally where they fit: evm surveillance review definition, evm surveillance review meaning, evm surveillance review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</si>
  <si>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AB-02051</t>
  </si>
  <si>
    <t xml:space="preserve">How to run an EVM surveillance review: a step-by-step guide</t>
  </si>
  <si>
    <t xml:space="preserve">how to evm surveillance review</t>
  </si>
  <si>
    <t xml:space="preserve">evm surveillance review steps, evm surveillance review process, evm surveillance review best practices</t>
  </si>
  <si>
    <t xml:space="preserve">Write "How to run an EVM surveillance review: a step-by-step guide" for projectcontrolsinstitute.org (PCI AI - Project Controls Institute). Audience: planners, cost engineers and PMO analysts. Length 1,200-1,800 words, British English. Primary keyword "how to evm surveillance review". Work in naturally where they fit: evm surveillance review steps, evm surveillance review process, evm surveillance review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</si>
  <si>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AB-02052</t>
  </si>
  <si>
    <t xml:space="preserve">EVM surveillance review checklist: what good looks like</t>
  </si>
  <si>
    <t xml:space="preserve">evm surveillance review checklist</t>
  </si>
  <si>
    <t xml:space="preserve">evm surveillance review template, evm surveillance review review</t>
  </si>
  <si>
    <t xml:space="preserve">Write "EVM surveillance review checklist: what good looks like" for projectcontrolsinstitute.org (PCI AI - Project Controls Institute). Audience: planners, cost engineers and PMO analysts. Length 1,000-1,500 words, British English. Primary keyword "evm surveillance review checklist". Work in naturally where they fit: evm surveillance review template, evm surveillance review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</si>
  <si>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AB-02053</t>
  </si>
  <si>
    <t xml:space="preserve">EVM surveillance review KPIs: measuring whether it is working</t>
  </si>
  <si>
    <t xml:space="preserve">evm surveillance review kpis</t>
  </si>
  <si>
    <t xml:space="preserve">evm surveillance review metrics, measure evm surveillance review</t>
  </si>
  <si>
    <t xml:space="preserve">Write "EVM surveillance review KPIs: measuring whether it is working" for projectcontrolsinstitute.org (PCI AI - Project Controls Institute). Audience: planners, cost engineers and PMO analysts. Length 1,200-1,800 words, British English. Primary keyword "evm surveillance review kpis". Work in naturally where they fit: evm surveillance review metrics, measure evm surveillance review.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</si>
  <si>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AB-02054</t>
  </si>
  <si>
    <t xml:space="preserve">What is over-target baseline (OTB)? Definition, examples and why it matters</t>
  </si>
  <si>
    <t xml:space="preserve">over-target baseline</t>
  </si>
  <si>
    <t xml:space="preserve">over-target baseline definition, over-target baseline meaning, over-target baseline in project management</t>
  </si>
  <si>
    <t xml:space="preserve">Write "What is over-target baseline (OTB)? Definition, examples and why it matters" for projectcontrolsinstitute.org (PCI AI - Project Controls Institute). Audience: planners, cost engineers and PMO analysts. Length 800-1,200 words, British English. Primary keyword "over-target baseline". Work in naturally where they fit: over-target baseline definition, over-target baseline meaning, over-target baseline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</si>
  <si>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AB-02055</t>
  </si>
  <si>
    <t xml:space="preserve">Over-target baseline (OTB) on construction projects: how it plays out on site</t>
  </si>
  <si>
    <t xml:space="preserve">over-target baseline construction</t>
  </si>
  <si>
    <t xml:space="preserve">over-target baseline on site, over-target baseline in projects</t>
  </si>
  <si>
    <t xml:space="preserve">Write "Over-target baseline (OTB) on construction projects: how it plays out on site" for projectcontrolsinstitute.org (PCI AI - Project Controls Institute). Audience: planners, cost engineers and PMO analysts. Length 1,200-1,800 words, British English. Primary keyword "over-target baseline construction". Work in naturally where they fit: over-target baseline on site, over-target baseline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</si>
  <si>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AB-02056</t>
  </si>
  <si>
    <t xml:space="preserve">Common mistakes with over-target baseline (OTB) (and how to avoid them)</t>
  </si>
  <si>
    <t xml:space="preserve">over-target baseline mistakes</t>
  </si>
  <si>
    <t xml:space="preserve">over-target baseline problems, over-target baseline misuse, over-target baseline pitfalls</t>
  </si>
  <si>
    <t xml:space="preserve">Write "Common mistakes with over-target baseline (OTB) (and how to avoid them)" for projectcontrolsinstitute.org (PCI AI - Project Controls Institute). Audience: planners, cost engineers and PMO analysts. Length 1,200-1,800 words, British English. Primary keyword "over-target baseline mistakes". Work in naturally where they fit: over-target baseline problems, over-target baseline misuse, over-target baseline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</si>
  <si>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AB-02057</t>
  </si>
  <si>
    <t xml:space="preserve">What is single point adjustment? Definition, examples and why it matters</t>
  </si>
  <si>
    <t xml:space="preserve">single point adjustment</t>
  </si>
  <si>
    <t xml:space="preserve">single point adjustment definition, single point adjustment meaning, single point adjustment in project management</t>
  </si>
  <si>
    <t xml:space="preserve">Write "What is single point adjustment? Definition, examples and why it matters" for projectcontrolsinstitute.org (PCI AI - Project Controls Institute). Audience: planners, cost engineers and PMO analysts. Length 800-1,200 words, British English. Primary keyword "single point adjustment". Work in naturally where they fit: single point adjustment definition, single point adjustment meaning, single point adjustment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</si>
  <si>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AB-02058</t>
  </si>
  <si>
    <t xml:space="preserve">Single point adjustment on construction projects: how it plays out on site</t>
  </si>
  <si>
    <t xml:space="preserve">single point adjustment construction</t>
  </si>
  <si>
    <t xml:space="preserve">single point adjustment on site, single point adjustment in projects</t>
  </si>
  <si>
    <t xml:space="preserve">Write "Single point adjustment on construction projects: how it plays out on site" for projectcontrolsinstitute.org (PCI AI - Project Controls Institute). Audience: planners, cost engineers and PMO analysts. Length 1,200-1,800 words, British English. Primary keyword "single point adjustment construction". Work in naturally where they fit: single point adjustment on site, single point adjustment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</si>
  <si>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AB-02059</t>
  </si>
  <si>
    <t xml:space="preserve">Common mistakes with single point adjustment (and how to avoid them)</t>
  </si>
  <si>
    <t xml:space="preserve">single point adjustment mistakes</t>
  </si>
  <si>
    <t xml:space="preserve">single point adjustment problems, single point adjustment misuse, single point adjustment pitfalls</t>
  </si>
  <si>
    <t xml:space="preserve">Write "Common mistakes with single point adjustment (and how to avoid them)" for projectcontrolsinstitute.org (PCI AI - Project Controls Institute). Audience: planners, cost engineers and PMO analysts. Length 1,200-1,800 words, British English. Primary keyword "single point adjustment mistakes". Work in naturally where they fit: single point adjustment problems, single point adjustment misuse, single point adjustment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</si>
  <si>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AB-02060</t>
  </si>
  <si>
    <t xml:space="preserve">What are retroactive changes to EVM data? Definition, examples and why they matter</t>
  </si>
  <si>
    <t xml:space="preserve">retroactive changes to evm data</t>
  </si>
  <si>
    <t xml:space="preserve">retroactive changes to evm data definition, retroactive changes to evm data meaning, retroactive changes to evm data in project management</t>
  </si>
  <si>
    <t xml:space="preserve">Write "What are retroactive changes to EVM data? Definition, examples and why they matter" for projectcontrolsinstitute.org (PCI AI - Project Controls Institute). Audience: planners, cost engineers and PMO analysts. Length 800-1,200 words, British English. Primary keyword "retroactive changes to evm data". Work in naturally where they fit: retroactive changes to evm data definition, retroactive changes to evm data meaning, retroactive changes to evm data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</si>
  <si>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AB-02061</t>
  </si>
  <si>
    <t xml:space="preserve">Retroactive changes to EVM data on construction projects: how it plays out on site</t>
  </si>
  <si>
    <t xml:space="preserve">retroactive changes to evm data construction</t>
  </si>
  <si>
    <t xml:space="preserve">retroactive changes to evm data on site, retroactive changes to evm data in projects</t>
  </si>
  <si>
    <t xml:space="preserve">Write "Retroactive changes to EVM data on construction projects: how it plays out on site" for projectcontrolsinstitute.org (PCI AI - Project Controls Institute). Audience: planners, cost engineers and PMO analysts. Length 1,200-1,800 words, British English. Primary keyword "retroactive changes to evm data construction". Work in naturally where they fit: retroactive changes to evm data on site, retroactive changes to evm data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</si>
  <si>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AB-02062</t>
  </si>
  <si>
    <t xml:space="preserve">Common mistakes with retroactive changes to EVM data (and how to avoid them)</t>
  </si>
  <si>
    <t xml:space="preserve">retroactive changes to evm data mistakes</t>
  </si>
  <si>
    <t xml:space="preserve">retroactive changes to evm data problems, retroactive changes to evm data misuse, retroactive changes to evm data pitfalls</t>
  </si>
  <si>
    <t xml:space="preserve">Write "Common mistakes with retroactive changes to EVM data (and how to avoid them)" for projectcontrolsinstitute.org (PCI AI - Project Controls Institute). Audience: planners, cost engineers and PMO analysts. Length 1,200-1,800 words, British English. Primary keyword "retroactive changes to evm data mistakes". Work in naturally where they fit: retroactive changes to evm data problems, retroactive changes to evm data misuse, retroactive changes to evm data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</si>
  <si>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AB-02063</t>
  </si>
  <si>
    <t xml:space="preserve">What are EVM data quality checks? Definition, examples and why they matter</t>
  </si>
  <si>
    <t xml:space="preserve">evm data quality checks</t>
  </si>
  <si>
    <t xml:space="preserve">evm data quality checks definition, evm data quality checks meaning, evm data quality checks in project management</t>
  </si>
  <si>
    <t xml:space="preserve">Write "What are EVM data quality checks? Definition, examples and why they matter" for projectcontrolsinstitute.org (PCI AI - Project Controls Institute). Audience: planners, cost engineers and PMO analysts. Length 800-1,200 words, British English. Primary keyword "evm data quality checks". Work in naturally where they fit: evm data quality checks definition, evm data quality checks meaning, evm data quality checks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</si>
  <si>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AB-02064</t>
  </si>
  <si>
    <t xml:space="preserve">How to run EVM data quality checks: a step-by-step guide</t>
  </si>
  <si>
    <t xml:space="preserve">how to evm data quality checks</t>
  </si>
  <si>
    <t xml:space="preserve">evm data quality checks steps, evm data quality checks process, evm data quality checks best practices</t>
  </si>
  <si>
    <t xml:space="preserve">Write "How to run EVM data quality checks: a step-by-step guide" for projectcontrolsinstitute.org (PCI AI - Project Controls Institute). Audience: planners, cost engineers and PMO analysts. Length 1,200-1,800 words, British English. Primary keyword "how to evm data quality checks". Work in naturally where they fit: evm data quality checks steps, evm data quality checks process, evm data quality checks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</si>
  <si>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AB-02065</t>
  </si>
  <si>
    <t xml:space="preserve">EVM data quality checks checklist: what good looks like</t>
  </si>
  <si>
    <t xml:space="preserve">evm data quality checks checklist</t>
  </si>
  <si>
    <t xml:space="preserve">evm data quality checks template, evm data quality checks review</t>
  </si>
  <si>
    <t xml:space="preserve">Write "EVM data quality checks checklist: what good looks like" for projectcontrolsinstitute.org (PCI AI - Project Controls Institute). Audience: planners, cost engineers and PMO analysts. Length 1,000-1,500 words, British English. Primary keyword "evm data quality checks checklist". Work in naturally where they fit: evm data quality checks template, evm data quality checks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</si>
  <si>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AB-02066</t>
  </si>
  <si>
    <t xml:space="preserve">EVM data quality checks KPIs: measuring whether it is working</t>
  </si>
  <si>
    <t xml:space="preserve">evm data quality checks kpis</t>
  </si>
  <si>
    <t xml:space="preserve">evm data quality checks metrics, measure evm data quality checks</t>
  </si>
  <si>
    <t xml:space="preserve">Write "EVM data quality checks KPIs: measuring whether it is working" for projectcontrolsinstitute.org (PCI AI - Project Controls Institute). Audience: planners, cost engineers and PMO analysts. Length 1,200-1,800 words, British English. Primary keyword "evm data quality checks kpis". Work in naturally where they fit: evm data quality checks metrics, measure evm data quality checks.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</si>
  <si>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AB-02067</t>
  </si>
  <si>
    <t xml:space="preserve">What is risk-adjusted contingency? Definition, examples and why it matters</t>
  </si>
  <si>
    <t xml:space="preserve">risk-adjusted contingency</t>
  </si>
  <si>
    <t xml:space="preserve">risk-adjusted contingency definition, risk-adjusted contingency meaning, risk-adjusted contingency in project management</t>
  </si>
  <si>
    <t xml:space="preserve">Write "What is risk-adjusted contingency? Definition, examples and why it matters" for projectcontrolsinstitute.org (PCI AI - Project Controls Institute). Audience: risk analysts and project controls teams. Length 800-1,200 words, British English. Primary keyword "risk-adjusted contingency". Work in naturally where they fit: risk-adjusted contingency definition, risk-adjusted contingency meaning, risk-adjusted contingency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</si>
  <si>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AB-02068</t>
  </si>
  <si>
    <t xml:space="preserve">How to calculate risk-adjusted contingency: formula, worked example and Excel steps</t>
  </si>
  <si>
    <t xml:space="preserve">risk-adjusted contingency formula</t>
  </si>
  <si>
    <t xml:space="preserve">how to calculate risk-adjusted contingency, risk-adjusted contingency example, risk-adjusted contingency in excel</t>
  </si>
  <si>
    <t xml:space="preserve">Write "How to calculate risk-adjusted contingency: formula, worked example and Excel steps" for projectcontrolsinstitute.org (PCI AI - Project Controls Institute). Audience: risk analysts and project controls teams. Length 1,200-1,800 words, British English. Primary keyword "risk-adjusted contingency formula". Work in naturally where they fit: how to calculate risk-adjusted contingency, risk-adjusted contingency example, risk-adjusted contingency in excel.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</si>
  <si>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AB-02069</t>
  </si>
  <si>
    <t xml:space="preserve">Risk-adjusted contingency: a worked example from a real project</t>
  </si>
  <si>
    <t xml:space="preserve">risk-adjusted contingency example</t>
  </si>
  <si>
    <t xml:space="preserve">risk-adjusted contingency calculation, risk-adjusted contingency interpretation</t>
  </si>
  <si>
    <t xml:space="preserve">Write "Risk-adjusted contingency: a worked example from a real project" for projectcontrolsinstitute.org (PCI AI - Project Controls Institute). Audience: risk analysts and project controls teams. Length 1,200-1,800 words, British English. Primary keyword "risk-adjusted contingency example". Work in naturally where they fit: risk-adjusted contingency calculation, risk-adjusted contingency interpretation.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</si>
  <si>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AB-02070</t>
  </si>
  <si>
    <t xml:space="preserve">Interpreting risk-adjusted contingency: what the number is really telling you</t>
  </si>
  <si>
    <t xml:space="preserve">risk-adjusted contingency interpretation</t>
  </si>
  <si>
    <t xml:space="preserve">risk-adjusted contingency meaning, good risk-adjusted contingency value</t>
  </si>
  <si>
    <t xml:space="preserve">Write "Interpreting risk-adjusted contingency: what the number is really telling you" for projectcontrolsinstitute.org (PCI AI - Project Controls Institute). Audience: risk analysts and project controls teams. Length 1,200-1,800 words, British English. Primary keyword "risk-adjusted contingency interpretation". Work in naturally where they fit: risk-adjusted contingency meaning, good risk-adjusted contingency value.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</si>
  <si>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AB-02071</t>
  </si>
  <si>
    <t xml:space="preserve">Common mistakes with risk-adjusted contingency (and how to avoid them)</t>
  </si>
  <si>
    <t xml:space="preserve">risk-adjusted contingency mistakes</t>
  </si>
  <si>
    <t xml:space="preserve">risk-adjusted contingency problems, risk-adjusted contingency misuse, risk-adjusted contingency pitfalls</t>
  </si>
  <si>
    <t xml:space="preserve">Write "Common mistakes with risk-adjusted contingency (and how to avoid them)" for projectcontrolsinstitute.org (PCI AI - Project Controls Institute). Audience: risk analysts and project controls teams. Length 1,200-1,800 words, British English. Primary keyword "risk-adjusted contingency mistakes". Work in naturally where they fit: risk-adjusted contingency problems, risk-adjusted contingency misuse, risk-adjusted contingency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</si>
  <si>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AB-02072</t>
  </si>
  <si>
    <t xml:space="preserve">What is cost risk driver analysis? Definition, examples and why it matters</t>
  </si>
  <si>
    <t xml:space="preserve">cost risk driver analysis</t>
  </si>
  <si>
    <t xml:space="preserve">cost risk driver analysis definition, cost risk driver analysis meaning, cost risk driver analysis in project management</t>
  </si>
  <si>
    <t xml:space="preserve">Write "What is cost risk driver analysis? Definition, examples and why it matters" for projectcontrolsinstitute.org (PCI AI - Project Controls Institute). Audience: risk analysts and project controls teams. Length 800-1,200 words, British English. Primary keyword "cost risk driver analysis". Work in naturally where they fit: cost risk driver analysis definition, cost risk driver analysis meaning, cost risk driver analysis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</si>
  <si>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AB-02073</t>
  </si>
  <si>
    <t xml:space="preserve">How to run a cost risk driver analysis: a step-by-step guide</t>
  </si>
  <si>
    <t xml:space="preserve">how to cost risk driver analysis</t>
  </si>
  <si>
    <t xml:space="preserve">cost risk driver analysis steps, cost risk driver analysis process, cost risk driver analysis best practices</t>
  </si>
  <si>
    <t xml:space="preserve">Write "How to run a cost risk driver analysis: a step-by-step guide" for projectcontrolsinstitute.org (PCI AI - Project Controls Institute). Audience: risk analysts and project controls teams. Length 1,200-1,800 words, British English. Primary keyword "how to cost risk driver analysis". Work in naturally where they fit: cost risk driver analysis steps, cost risk driver analysis process, cost risk driver analysis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</si>
  <si>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AB-02074</t>
  </si>
  <si>
    <t xml:space="preserve">Cost risk driver analysis checklist: what good looks like</t>
  </si>
  <si>
    <t xml:space="preserve">cost risk driver analysis checklist</t>
  </si>
  <si>
    <t xml:space="preserve">cost risk driver analysis template, cost risk driver analysis review</t>
  </si>
  <si>
    <t xml:space="preserve">Write "Cost risk driver analysis checklist: what good looks like" for projectcontrolsinstitute.org (PCI AI - Project Controls Institute). Audience: risk analysts and project controls teams. Length 1,000-1,500 words, British English. Primary keyword "cost risk driver analysis checklist". Work in naturally where they fit: cost risk driver analysis template, cost risk driver analysis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</si>
  <si>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AB-02075</t>
  </si>
  <si>
    <t xml:space="preserve">Cost risk driver analysis KPIs: measuring whether it is working</t>
  </si>
  <si>
    <t xml:space="preserve">cost risk driver analysis kpis</t>
  </si>
  <si>
    <t xml:space="preserve">cost risk driver analysis metrics, measure cost risk driver analysis</t>
  </si>
  <si>
    <t xml:space="preserve">Write "Cost risk driver analysis KPIs: measuring whether it is working" for projectcontrolsinstitute.org (PCI AI - Project Controls Institute). Audience: risk analysts and project controls teams. Length 1,200-1,800 words, British English. Primary keyword "cost risk driver analysis kpis". Work in naturally where they fit: cost risk driver analysis metrics, measure cost risk driver analysis.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</si>
  <si>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AB-02076</t>
  </si>
  <si>
    <t xml:space="preserve">What is schedule risk driver analysis? Definition, examples and why it matters</t>
  </si>
  <si>
    <t xml:space="preserve">schedule risk driver analysis</t>
  </si>
  <si>
    <t xml:space="preserve">schedule risk driver analysis definition, schedule risk driver analysis meaning, schedule risk driver analysis in project management</t>
  </si>
  <si>
    <t xml:space="preserve">Write "What is schedule risk driver analysis? Definition, examples and why it matters" for projectcontrolsinstitute.org (PCI AI - Project Controls Institute). Audience: risk analysts and project controls teams. Length 800-1,200 words, British English. Primary keyword "schedule risk driver analysis". Work in naturally where they fit: schedule risk driver analysis definition, schedule risk driver analysis meaning, schedule risk driver analysis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</si>
  <si>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AB-02077</t>
  </si>
  <si>
    <t xml:space="preserve">How to run a schedule risk driver analysis: a step-by-step guide</t>
  </si>
  <si>
    <t xml:space="preserve">how to schedule risk driver analysis</t>
  </si>
  <si>
    <t xml:space="preserve">schedule risk driver analysis steps, schedule risk driver analysis process, schedule risk driver analysis best practices</t>
  </si>
  <si>
    <t xml:space="preserve">Write "How to run a schedule risk driver analysis: a step-by-step guide" for projectcontrolsinstitute.org (PCI AI - Project Controls Institute). Audience: risk analysts and project controls teams. Length 1,200-1,800 words, British English. Primary keyword "how to schedule risk driver analysis". Work in naturally where they fit: schedule risk driver analysis steps, schedule risk driver analysis process, schedule risk driver analysis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</si>
  <si>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AB-02078</t>
  </si>
  <si>
    <t xml:space="preserve">Schedule risk driver analysis checklist: what good looks like</t>
  </si>
  <si>
    <t xml:space="preserve">schedule risk driver analysis checklist</t>
  </si>
  <si>
    <t xml:space="preserve">schedule risk driver analysis template, schedule risk driver analysis review</t>
  </si>
  <si>
    <t xml:space="preserve">Write "Schedule risk driver analysis checklist: what good looks like" for projectcontrolsinstitute.org (PCI AI - Project Controls Institute). Audience: risk analysts and project controls teams. Length 1,000-1,500 words, British English. Primary keyword "schedule risk driver analysis checklist". Work in naturally where they fit: schedule risk driver analysis template, schedule risk driver analysis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</si>
  <si>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AB-02079</t>
  </si>
  <si>
    <t xml:space="preserve">Schedule risk driver analysis KPIs: measuring whether it is working</t>
  </si>
  <si>
    <t xml:space="preserve">schedule risk driver analysis kpis</t>
  </si>
  <si>
    <t xml:space="preserve">schedule risk driver analysis metrics, measure schedule risk driver analysis</t>
  </si>
  <si>
    <t xml:space="preserve">Write "Schedule risk driver analysis KPIs: measuring whether it is working" for projectcontrolsinstitute.org (PCI AI - Project Controls Institute). Audience: risk analysts and project controls teams. Length 1,200-1,800 words, British English. Primary keyword "schedule risk driver analysis kpis". Work in naturally where they fit: schedule risk driver analysis metrics, measure schedule risk driver analysis.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</si>
  <si>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AB-02080</t>
  </si>
  <si>
    <t xml:space="preserve">What are risk quantification workshops? Definition, examples and why they matter</t>
  </si>
  <si>
    <t xml:space="preserve">risk quantification workshops</t>
  </si>
  <si>
    <t xml:space="preserve">risk quantification workshops definition, risk quantification workshops meaning, risk quantification workshops in project management</t>
  </si>
  <si>
    <t xml:space="preserve">Write "What are risk quantification workshops? Definition, examples and why they matter" for projectcontrolsinstitute.org (PCI AI - Project Controls Institute). Audience: risk analysts and project controls teams. Length 800-1,200 words, British English. Primary keyword "risk quantification workshops". Work in naturally where they fit: risk quantification workshops definition, risk quantification workshops meaning, risk quantification workshops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</si>
  <si>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AB-02081</t>
  </si>
  <si>
    <t xml:space="preserve">How to run risk quantification workshops: a step-by-step guide</t>
  </si>
  <si>
    <t xml:space="preserve">how to risk quantification workshops</t>
  </si>
  <si>
    <t xml:space="preserve">risk quantification workshops steps, risk quantification workshops process, risk quantification workshops best practices</t>
  </si>
  <si>
    <t xml:space="preserve">Write "How to run risk quantification workshops: a step-by-step guide" for projectcontrolsinstitute.org (PCI AI - Project Controls Institute). Audience: risk analysts and project controls teams. Length 1,200-1,800 words, British English. Primary keyword "how to risk quantification workshops". Work in naturally where they fit: risk quantification workshops steps, risk quantification workshops process, risk quantification workshops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</si>
  <si>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AB-02082</t>
  </si>
  <si>
    <t xml:space="preserve">Risk quantification workshops checklist: what good looks like</t>
  </si>
  <si>
    <t xml:space="preserve">risk quantification workshops checklist</t>
  </si>
  <si>
    <t xml:space="preserve">risk quantification workshops template, risk quantification workshops review</t>
  </si>
  <si>
    <t xml:space="preserve">Write "Risk quantification workshops checklist: what good looks like" for projectcontrolsinstitute.org (PCI AI - Project Controls Institute). Audience: risk analysts and project controls teams. Length 1,000-1,500 words, British English. Primary keyword "risk quantification workshops checklist". Work in naturally where they fit: risk quantification workshops template, risk quantification workshops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</si>
  <si>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AB-02083</t>
  </si>
  <si>
    <t xml:space="preserve">Risk quantification workshops KPIs: measuring whether it is working</t>
  </si>
  <si>
    <t xml:space="preserve">risk quantification workshops kpis</t>
  </si>
  <si>
    <t xml:space="preserve">risk quantification workshops metrics, measure risk quantification workshops</t>
  </si>
  <si>
    <t xml:space="preserve">Write "Risk quantification workshops KPIs: measuring whether it is working" for projectcontrolsinstitute.org (PCI AI - Project Controls Institute). Audience: risk analysts and project controls teams. Length 1,200-1,800 words, British English. Primary keyword "risk quantification workshops kpis". Work in naturally where they fit: risk quantification workshops metrics, measure risk quantification workshops.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</si>
  <si>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AB-02084</t>
  </si>
  <si>
    <t xml:space="preserve">What are three-point estimates for risk? Definition, examples and why they matter</t>
  </si>
  <si>
    <t xml:space="preserve">three-point estimates for risk</t>
  </si>
  <si>
    <t xml:space="preserve">three-point estimates for risk definition, three-point estimates for risk meaning, three-point estimates for risk in project management</t>
  </si>
  <si>
    <t xml:space="preserve">Write "What are three-point estimates for risk? Definition, examples and why they matter" for projectcontrolsinstitute.org (PCI AI - Project Controls Institute). Audience: risk analysts and project controls teams. Length 800-1,200 words, British English. Primary keyword "three-point estimates for risk". Work in naturally where they fit: three-point estimates for risk definition, three-point estimates for risk meaning, three-point estimates for risk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</si>
  <si>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AB-02085</t>
  </si>
  <si>
    <t xml:space="preserve">How to run three-point estimates for risk: a step-by-step guide</t>
  </si>
  <si>
    <t xml:space="preserve">how to three-point estimates for risk</t>
  </si>
  <si>
    <t xml:space="preserve">three-point estimates for risk steps, three-point estimates for risk process, three-point estimates for risk best practices</t>
  </si>
  <si>
    <t xml:space="preserve">Write "How to run three-point estimates for risk: a step-by-step guide" for projectcontrolsinstitute.org (PCI AI - Project Controls Institute). Audience: risk analysts and project controls teams. Length 1,200-1,800 words, British English. Primary keyword "how to three-point estimates for risk". Work in naturally where they fit: three-point estimates for risk steps, three-point estimates for risk process, three-point estimates for risk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</si>
  <si>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AB-02086</t>
  </si>
  <si>
    <t xml:space="preserve">Three-point estimates for risk checklist: what good looks like</t>
  </si>
  <si>
    <t xml:space="preserve">three-point estimates for risk checklist</t>
  </si>
  <si>
    <t xml:space="preserve">three-point estimates for risk template, three-point estimates for risk review</t>
  </si>
  <si>
    <t xml:space="preserve">Write "Three-point estimates for risk checklist: what good looks like" for projectcontrolsinstitute.org (PCI AI - Project Controls Institute). Audience: risk analysts and project controls teams. Length 1,000-1,500 words, British English. Primary keyword "three-point estimates for risk checklist". Work in naturally where they fit: three-point estimates for risk template, three-point estimates for risk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</si>
  <si>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AB-02087</t>
  </si>
  <si>
    <t xml:space="preserve">Three-point estimates for risk KPIs: measuring whether it is working</t>
  </si>
  <si>
    <t xml:space="preserve">three-point estimates for risk kpis</t>
  </si>
  <si>
    <t xml:space="preserve">three-point estimates for risk metrics, measure three-point estimates for risk</t>
  </si>
  <si>
    <t xml:space="preserve">Write "Three-point estimates for risk KPIs: measuring whether it is working" for projectcontrolsinstitute.org (PCI AI - Project Controls Institute). Audience: risk analysts and project controls teams. Length 1,200-1,800 words, British English. Primary keyword "three-point estimates for risk kpis". Work in naturally where they fit: three-point estimates for risk metrics, measure three-point estimates for risk.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</si>
  <si>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AB-02088</t>
  </si>
  <si>
    <t xml:space="preserve">What is triangular vs PERT distributions? Definition, examples and why it matters</t>
  </si>
  <si>
    <t xml:space="preserve">triangular vs pert distributions</t>
  </si>
  <si>
    <t xml:space="preserve">triangular vs pert distributions definition, triangular vs pert distributions meaning, triangular vs pert distributions in project management</t>
  </si>
  <si>
    <t xml:space="preserve">Write "What is triangular vs PERT distributions? Definition, examples and why it matters" for projectcontrolsinstitute.org (PCI AI - Project Controls Institute). Audience: risk analysts and project controls teams. Length 800-1,200 words, British English. Primary keyword "triangular vs pert distributions". Work in naturally where they fit: triangular vs pert distributions definition, triangular vs pert distributions meaning, triangular vs pert distributions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</si>
  <si>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AB-02089</t>
  </si>
  <si>
    <t xml:space="preserve">Triangular vs PERT distributions on construction projects: how it plays out on site</t>
  </si>
  <si>
    <t xml:space="preserve">triangular vs pert distributions construction</t>
  </si>
  <si>
    <t xml:space="preserve">triangular vs pert distributions on site, triangular vs pert distributions in projects</t>
  </si>
  <si>
    <t xml:space="preserve">Write "Triangular vs PERT distributions on construction projects: how it plays out on site" for projectcontrolsinstitute.org (PCI AI - Project Controls Institute). Audience: risk analysts and project controls teams. Length 1,200-1,800 words, British English. Primary keyword "triangular vs pert distributions construction". Work in naturally where they fit: triangular vs pert distributions on site, triangular vs pert distributions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</si>
  <si>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AB-02090</t>
  </si>
  <si>
    <t xml:space="preserve">Common mistakes with triangular vs PERT distributions (and how to avoid them)</t>
  </si>
  <si>
    <t xml:space="preserve">triangular vs pert distributions mistakes</t>
  </si>
  <si>
    <t xml:space="preserve">triangular vs pert distributions problems, triangular vs pert distributions misuse, triangular vs pert distributions pitfalls</t>
  </si>
  <si>
    <t xml:space="preserve">Write "Common mistakes with triangular vs PERT distributions (and how to avoid them)" for projectcontrolsinstitute.org (PCI AI - Project Controls Institute). Audience: risk analysts and project controls teams. Length 1,200-1,800 words, British English. Primary keyword "triangular vs pert distributions mistakes". Work in naturally where they fit: triangular vs pert distributions problems, triangular vs pert distributions misuse, triangular vs pert distributions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</si>
  <si>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AB-02091</t>
  </si>
  <si>
    <t xml:space="preserve">What are confidence levels in forecasting? Definition, examples and why they matter</t>
  </si>
  <si>
    <t xml:space="preserve">confidence levels in forecasting</t>
  </si>
  <si>
    <t xml:space="preserve">confidence levels in forecasting definition, confidence levels in forecasting meaning, confidence levels in forecasting in project management</t>
  </si>
  <si>
    <t xml:space="preserve">Write "What are confidence levels in forecasting? Definition, examples and why they matter" for projectcontrolsinstitute.org (PCI AI - Project Controls Institute). Audience: risk analysts and project controls teams. Length 800-1,200 words, British English. Primary keyword "confidence levels in forecasting". Work in naturally where they fit: confidence levels in forecasting definition, confidence levels in forecasting meaning, confidence levels in forecasting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</si>
  <si>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AB-02092</t>
  </si>
  <si>
    <t xml:space="preserve">Confidence levels in forecasting on construction projects: how it plays out on site</t>
  </si>
  <si>
    <t xml:space="preserve">confidence levels in forecasting construction</t>
  </si>
  <si>
    <t xml:space="preserve">confidence levels in forecasting on site, confidence levels in forecasting in projects</t>
  </si>
  <si>
    <t xml:space="preserve">Write "Confidence levels in forecasting on construction projects: how it plays out on site" for projectcontrolsinstitute.org (PCI AI - Project Controls Institute). Audience: risk analysts and project controls teams. Length 1,200-1,800 words, British English. Primary keyword "confidence levels in forecasting construction". Work in naturally where they fit: confidence levels in forecasting on site, confidence levels in forecasting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</si>
  <si>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AB-02093</t>
  </si>
  <si>
    <t xml:space="preserve">Common mistakes with confidence levels in forecasting (and how to avoid them)</t>
  </si>
  <si>
    <t xml:space="preserve">confidence levels in forecasting mistakes</t>
  </si>
  <si>
    <t xml:space="preserve">confidence levels in forecasting problems, confidence levels in forecasting misuse, confidence levels in forecasting pitfalls</t>
  </si>
  <si>
    <t xml:space="preserve">Write "Common mistakes with confidence levels in forecasting (and how to avoid them)" for projectcontrolsinstitute.org (PCI AI - Project Controls Institute). Audience: risk analysts and project controls teams. Length 1,200-1,800 words, British English. Primary keyword "confidence levels in forecasting mistakes". Work in naturally where they fit: confidence levels in forecasting problems, confidence levels in forecasting misuse, confidence levels in forecasting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</si>
  <si>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AB-02094</t>
  </si>
  <si>
    <t xml:space="preserve">What is risk burn-down? Definition, examples and why it matters</t>
  </si>
  <si>
    <t xml:space="preserve">risk burn-down</t>
  </si>
  <si>
    <t xml:space="preserve">risk burn-down definition, risk burn-down meaning, risk burn-down in project management</t>
  </si>
  <si>
    <t xml:space="preserve">Write "What is risk burn-down? Definition, examples and why it matters" for projectcontrolsinstitute.org (PCI AI - Project Controls Institute). Audience: risk analysts and project controls teams. Length 800-1,200 words, British English. Primary keyword "risk burn-down". Work in naturally where they fit: risk burn-down definition, risk burn-down meaning, risk burn-down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</si>
  <si>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AB-02095</t>
  </si>
  <si>
    <t xml:space="preserve">How to calculate risk burn-down: formula, worked example and Excel steps</t>
  </si>
  <si>
    <t xml:space="preserve">risk burn-down formula</t>
  </si>
  <si>
    <t xml:space="preserve">how to calculate risk burn-down, risk burn-down example, risk burn-down in excel</t>
  </si>
  <si>
    <t xml:space="preserve">Write "How to calculate risk burn-down: formula, worked example and Excel steps" for projectcontrolsinstitute.org (PCI AI - Project Controls Institute). Audience: risk analysts and project controls teams. Length 1,200-1,800 words, British English. Primary keyword "risk burn-down formula". Work in naturally where they fit: how to calculate risk burn-down, risk burn-down example, risk burn-down in excel.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</si>
  <si>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AB-02096</t>
  </si>
  <si>
    <t xml:space="preserve">Risk burn-down: a worked example from a real project</t>
  </si>
  <si>
    <t xml:space="preserve">risk burn-down example</t>
  </si>
  <si>
    <t xml:space="preserve">risk burn-down calculation, risk burn-down interpretation</t>
  </si>
  <si>
    <t xml:space="preserve">Write "Risk burn-down: a worked example from a real project" for projectcontrolsinstitute.org (PCI AI - Project Controls Institute). Audience: risk analysts and project controls teams. Length 1,200-1,800 words, British English. Primary keyword "risk burn-down example". Work in naturally where they fit: risk burn-down calculation, risk burn-down interpretation.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</si>
  <si>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AB-02097</t>
  </si>
  <si>
    <t xml:space="preserve">Interpreting risk burn-down: what the number is really telling you</t>
  </si>
  <si>
    <t xml:space="preserve">risk burn-down interpretation</t>
  </si>
  <si>
    <t xml:space="preserve">risk burn-down meaning, good risk burn-down value</t>
  </si>
  <si>
    <t xml:space="preserve">Write "Interpreting risk burn-down: what the number is really telling you" for projectcontrolsinstitute.org (PCI AI - Project Controls Institute). Audience: risk analysts and project controls teams. Length 1,200-1,800 words, British English. Primary keyword "risk burn-down interpretation". Work in naturally where they fit: risk burn-down meaning, good risk burn-down value.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</si>
  <si>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AB-02098</t>
  </si>
  <si>
    <t xml:space="preserve">Common mistakes with risk burn-down (and how to avoid them)</t>
  </si>
  <si>
    <t xml:space="preserve">risk burn-down mistakes</t>
  </si>
  <si>
    <t xml:space="preserve">risk burn-down problems, risk burn-down misuse, risk burn-down pitfalls</t>
  </si>
  <si>
    <t xml:space="preserve">Write "Common mistakes with risk burn-down (and how to avoid them)" for projectcontrolsinstitute.org (PCI AI - Project Controls Institute). Audience: risk analysts and project controls teams. Length 1,200-1,800 words, British English. Primary keyword "risk burn-down mistakes". Work in naturally where they fit: risk burn-down problems, risk burn-down misuse, risk burn-down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</si>
  <si>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AB-02099</t>
  </si>
  <si>
    <t xml:space="preserve">What is emerging risk identification? Definition, examples and why it matters</t>
  </si>
  <si>
    <t xml:space="preserve">emerging risk identification</t>
  </si>
  <si>
    <t xml:space="preserve">emerging risk identification definition, emerging risk identification meaning, emerging risk identification in project management</t>
  </si>
  <si>
    <t xml:space="preserve">Write "What is emerging risk identification? Definition, examples and why it matters" for projectcontrolsinstitute.org (PCI AI - Project Controls Institute). Audience: risk analysts and project controls teams. Length 800-1,200 words, British English. Primary keyword "emerging risk identification". Work in naturally where they fit: emerging risk identification definition, emerging risk identification meaning, emerging risk identification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</si>
  <si>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AB-02100</t>
  </si>
  <si>
    <t xml:space="preserve">How to run an emerging risk identification: a step-by-step guide</t>
  </si>
  <si>
    <t xml:space="preserve">how to emerging risk identification</t>
  </si>
  <si>
    <t xml:space="preserve">emerging risk identification steps, emerging risk identification process, emerging risk identification best practices</t>
  </si>
  <si>
    <t xml:space="preserve">Write "How to run an emerging risk identification: a step-by-step guide" for projectcontrolsinstitute.org (PCI AI - Project Controls Institute). Audience: risk analysts and project controls teams. Length 1,200-1,800 words, British English. Primary keyword "how to emerging risk identification". Work in naturally where they fit: emerging risk identification steps, emerging risk identification process, emerging risk identification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</si>
  <si>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AB-02101</t>
  </si>
  <si>
    <t xml:space="preserve">Emerging risk identification checklist: what good looks like</t>
  </si>
  <si>
    <t xml:space="preserve">emerging risk identification checklist</t>
  </si>
  <si>
    <t xml:space="preserve">emerging risk identification template, emerging risk identification review</t>
  </si>
  <si>
    <t xml:space="preserve">Write "Emerging risk identification checklist: what good looks like" for projectcontrolsinstitute.org (PCI AI - Project Controls Institute). Audience: risk analysts and project controls teams. Length 1,000-1,500 words, British English. Primary keyword "emerging risk identification checklist". Work in naturally where they fit: emerging risk identification template, emerging risk identification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</si>
  <si>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AB-02102</t>
  </si>
  <si>
    <t xml:space="preserve">Emerging risk identification KPIs: measuring whether it is working</t>
  </si>
  <si>
    <t xml:space="preserve">emerging risk identification kpis</t>
  </si>
  <si>
    <t xml:space="preserve">emerging risk identification metrics, measure emerging risk identification</t>
  </si>
  <si>
    <t xml:space="preserve">Write "Emerging risk identification KPIs: measuring whether it is working" for projectcontrolsinstitute.org (PCI AI - Project Controls Institute). Audience: risk analysts and project controls teams. Length 1,200-1,800 words, British English. Primary keyword "emerging risk identification kpis". Work in naturally where they fit: emerging risk identification metrics, measure emerging risk identification.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</si>
  <si>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AB-02103</t>
  </si>
  <si>
    <t xml:space="preserve">What is assumption and dependency log? Definition, examples and why it matters</t>
  </si>
  <si>
    <t xml:space="preserve">assumption and dependency log</t>
  </si>
  <si>
    <t xml:space="preserve">assumption and dependency log definition, assumption and dependency log meaning, assumption and dependency log in project management</t>
  </si>
  <si>
    <t xml:space="preserve">Write "What is assumption and dependency log? Definition, examples and why it matters" for projectcontrolsinstitute.org (PCI AI - Project Controls Institute). Audience: risk analysts and project controls teams. Length 800-1,200 words, British English. Primary keyword "assumption and dependency log". Work in naturally where they fit: assumption and dependency log definition, assumption and dependency log meaning, assumption and dependency log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</si>
  <si>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AB-02104</t>
  </si>
  <si>
    <t xml:space="preserve">Assumption and dependency log template: structure, example and how to use it</t>
  </si>
  <si>
    <t xml:space="preserve">assumption and dependency log template</t>
  </si>
  <si>
    <t xml:space="preserve">assumption and dependency log example, assumption and dependency log format, free assumption and dependency log</t>
  </si>
  <si>
    <t xml:space="preserve">Write "Assumption and dependency log template: structure, example and how to use it" for projectcontrolsinstitute.org (PCI AI - Project Controls Institute). Audience: risk analysts and project controls teams. Length 1,000-1,500 words, British English. Primary keyword "assumption and dependency log template". Work in naturally where they fit: assumption and dependency log example, assumption and dependency log format, free assumption and dependency log.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</si>
  <si>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AB-02105</t>
  </si>
  <si>
    <t xml:space="preserve">How to build an assumption and dependency log stakeholders actually use</t>
  </si>
  <si>
    <t xml:space="preserve">how to create assumption and dependency log</t>
  </si>
  <si>
    <t xml:space="preserve">assumption and dependency log best practices, assumption and dependency log example</t>
  </si>
  <si>
    <t xml:space="preserve">Write "How to build an assumption and dependency log stakeholders actually use" for projectcontrolsinstitute.org (PCI AI - Project Controls Institute). Audience: risk analysts and project controls teams. Length 1,200-1,800 words, British English. Primary keyword "how to create assumption and dependency log". Work in naturally where they fit: assumption and dependency log best practices, assumption and dependency log example.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</si>
  <si>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AB-02106</t>
  </si>
  <si>
    <t xml:space="preserve">Assumption and dependency log: an annotated real-world sample</t>
  </si>
  <si>
    <t xml:space="preserve">assumption and dependency log example</t>
  </si>
  <si>
    <t xml:space="preserve">assumption and dependency log sample, assumption and dependency log in practice</t>
  </si>
  <si>
    <t xml:space="preserve">Write "Assumption and dependency log: an annotated real-world sample" for projectcontrolsinstitute.org (PCI AI - Project Controls Institute). Audience: risk analysts and project controls teams. Length 1,200-1,800 words, British English. Primary keyword "assumption and dependency log example". Work in naturally where they fit: assumption and dependency log sample, assumption and dependency log in practice.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</si>
  <si>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AB-02107</t>
  </si>
  <si>
    <t xml:space="preserve">What is threat vs opportunity registers? Definition, examples and why it matters</t>
  </si>
  <si>
    <t xml:space="preserve">threat vs opportunity registers</t>
  </si>
  <si>
    <t xml:space="preserve">threat vs opportunity registers definition, threat vs opportunity registers meaning, threat vs opportunity registers in project management</t>
  </si>
  <si>
    <t xml:space="preserve">Write "What is threat vs opportunity registers? Definition, examples and why it matters" for projectcontrolsinstitute.org (PCI AI - Project Controls Institute). Audience: risk analysts and project controls teams. Length 800-1,200 words, British English. Primary keyword "threat vs opportunity registers". Work in naturally where they fit: threat vs opportunity registers definition, threat vs opportunity registers meaning, threat vs opportunity registers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</si>
  <si>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AB-02108</t>
  </si>
  <si>
    <t xml:space="preserve">Threat vs opportunity registers on construction projects: how it plays out on site</t>
  </si>
  <si>
    <t xml:space="preserve">threat vs opportunity registers construction</t>
  </si>
  <si>
    <t xml:space="preserve">threat vs opportunity registers on site, threat vs opportunity registers in projects</t>
  </si>
  <si>
    <t xml:space="preserve">Write "Threat vs opportunity registers on construction projects: how it plays out on site" for projectcontrolsinstitute.org (PCI AI - Project Controls Institute). Audience: risk analysts and project controls teams. Length 1,200-1,800 words, British English. Primary keyword "threat vs opportunity registers construction". Work in naturally where they fit: threat vs opportunity registers on site, threat vs opportunity registers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</si>
  <si>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AB-02109</t>
  </si>
  <si>
    <t xml:space="preserve">Common mistakes with threat vs opportunity registers (and how to avoid them)</t>
  </si>
  <si>
    <t xml:space="preserve">threat vs opportunity registers mistakes</t>
  </si>
  <si>
    <t xml:space="preserve">threat vs opportunity registers problems, threat vs opportunity registers misuse, threat vs opportunity registers pitfalls</t>
  </si>
  <si>
    <t xml:space="preserve">Write "Common mistakes with threat vs opportunity registers (and how to avoid them)" for projectcontrolsinstitute.org (PCI AI - Project Controls Institute). Audience: risk analysts and project controls teams. Length 1,200-1,800 words, British English. Primary keyword "threat vs opportunity registers mistakes". Work in naturally where they fit: threat vs opportunity registers problems, threat vs opportunity registers misuse, threat vs opportunity registers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</si>
  <si>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AB-02110</t>
  </si>
  <si>
    <t xml:space="preserve">What is risk-based contingency release? Definition, examples and why it matters</t>
  </si>
  <si>
    <t xml:space="preserve">risk-based contingency release</t>
  </si>
  <si>
    <t xml:space="preserve">risk-based contingency release definition, risk-based contingency release meaning, risk-based contingency release in project management</t>
  </si>
  <si>
    <t xml:space="preserve">Write "What is risk-based contingency release? Definition, examples and why it matters" for projectcontrolsinstitute.org (PCI AI - Project Controls Institute). Audience: risk analysts and project controls teams. Length 800-1,200 words, British English. Primary keyword "risk-based contingency release". Work in naturally where they fit: risk-based contingency release definition, risk-based contingency release meaning, risk-based contingency release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</si>
  <si>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AB-02111</t>
  </si>
  <si>
    <t xml:space="preserve">How to run a risk-based contingency release: a step-by-step guide</t>
  </si>
  <si>
    <t xml:space="preserve">how to risk-based contingency release</t>
  </si>
  <si>
    <t xml:space="preserve">risk-based contingency release steps, risk-based contingency release process, risk-based contingency release best practices</t>
  </si>
  <si>
    <t xml:space="preserve">Write "How to run a risk-based contingency release: a step-by-step guide" for projectcontrolsinstitute.org (PCI AI - Project Controls Institute). Audience: risk analysts and project controls teams. Length 1,200-1,800 words, British English. Primary keyword "how to risk-based contingency release". Work in naturally where they fit: risk-based contingency release steps, risk-based contingency release process, risk-based contingency release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</si>
  <si>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AB-02112</t>
  </si>
  <si>
    <t xml:space="preserve">Risk-based contingency release checklist: what good looks like</t>
  </si>
  <si>
    <t xml:space="preserve">risk-based contingency release checklist</t>
  </si>
  <si>
    <t xml:space="preserve">risk-based contingency release template, risk-based contingency release review</t>
  </si>
  <si>
    <t xml:space="preserve">Write "Risk-based contingency release checklist: what good looks like" for projectcontrolsinstitute.org (PCI AI - Project Controls Institute). Audience: risk analysts and project controls teams. Length 1,000-1,500 words, British English. Primary keyword "risk-based contingency release checklist". Work in naturally where they fit: risk-based contingency release template, risk-based contingency release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</si>
  <si>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AB-02113</t>
  </si>
  <si>
    <t xml:space="preserve">Risk-based contingency release KPIs: measuring whether it is working</t>
  </si>
  <si>
    <t xml:space="preserve">risk-based contingency release kpis</t>
  </si>
  <si>
    <t xml:space="preserve">risk-based contingency release metrics, measure risk-based contingency release</t>
  </si>
  <si>
    <t xml:space="preserve">Write "Risk-based contingency release KPIs: measuring whether it is working" for projectcontrolsinstitute.org (PCI AI - Project Controls Institute). Audience: risk analysts and project controls teams. Length 1,200-1,800 words, British English. Primary keyword "risk-based contingency release kpis". Work in naturally where they fit: risk-based contingency release metrics, measure risk-based contingency release.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</si>
  <si>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AB-02114</t>
  </si>
  <si>
    <t xml:space="preserve">What is contract baseline? Definition, examples and why it matters</t>
  </si>
  <si>
    <t xml:space="preserve">contract baseline</t>
  </si>
  <si>
    <t xml:space="preserve">contract baseline definition, contract baseline meaning, contract baseline in project management</t>
  </si>
  <si>
    <t xml:space="preserve">Write "What is contract baseline? Definition, examples and why it matters" for projectcontrolsinstitute.org (PCI AI - Project Controls Institute). Audience: commercial teams, QSs and claims specialists. Length 800-1,200 words, British English. Primary keyword "contract baseline". Work in naturally where they fit: contract baseline definition, contract baseline meaning, contract baseline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</si>
  <si>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AB-02115</t>
  </si>
  <si>
    <t xml:space="preserve">Contract baseline on construction projects: how it plays out on site</t>
  </si>
  <si>
    <t xml:space="preserve">contract baseline construction</t>
  </si>
  <si>
    <t xml:space="preserve">contract baseline on site, contract baseline in projects</t>
  </si>
  <si>
    <t xml:space="preserve">Write "Contract baseline on construction projects: how it plays out on site" for projectcontrolsinstitute.org (PCI AI - Project Controls Institute). Audience: commercial teams, QSs and claims specialists. Length 1,200-1,800 words, British English. Primary keyword "contract baseline construction". Work in naturally where they fit: contract baseline on site, contract baseline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</si>
  <si>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AB-02116</t>
  </si>
  <si>
    <t xml:space="preserve">Common mistakes with contract baseline (and how to avoid them)</t>
  </si>
  <si>
    <t xml:space="preserve">contract baseline mistakes</t>
  </si>
  <si>
    <t xml:space="preserve">contract baseline problems, contract baseline misuse, contract baseline pitfalls</t>
  </si>
  <si>
    <t xml:space="preserve">Write "Common mistakes with contract baseline (and how to avoid them)" for projectcontrolsinstitute.org (PCI AI - Project Controls Institute). Audience: commercial teams, QSs and claims specialists. Length 1,200-1,800 words, British English. Primary keyword "contract baseline mistakes". Work in naturally where they fit: contract baseline problems, contract baseline misuse, contract baseline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</si>
  <si>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AB-02117</t>
  </si>
  <si>
    <t xml:space="preserve">What is scope gap analysis? Definition, examples and why it matters</t>
  </si>
  <si>
    <t xml:space="preserve">scope gap analysis</t>
  </si>
  <si>
    <t xml:space="preserve">scope gap analysis definition, scope gap analysis meaning, scope gap analysis in project management</t>
  </si>
  <si>
    <t xml:space="preserve">Write "What is scope gap analysis? Definition, examples and why it matters" for projectcontrolsinstitute.org (PCI AI - Project Controls Institute). Audience: commercial teams, QSs and claims specialists. Length 800-1,200 words, British English. Primary keyword "scope gap analysis". Work in naturally where they fit: scope gap analysis definition, scope gap analysis meaning, scope gap analysis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</si>
  <si>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AB-02118</t>
  </si>
  <si>
    <t xml:space="preserve">How to run a scope gap analysis: a step-by-step guide</t>
  </si>
  <si>
    <t xml:space="preserve">how to scope gap analysis</t>
  </si>
  <si>
    <t xml:space="preserve">scope gap analysis steps, scope gap analysis process, scope gap analysis best practices</t>
  </si>
  <si>
    <t xml:space="preserve">Write "How to run a scope gap analysis: a step-by-step guide" for projectcontrolsinstitute.org (PCI AI - Project Controls Institute). Audience: commercial teams, QSs and claims specialists. Length 1,200-1,800 words, British English. Primary keyword "how to scope gap analysis". Work in naturally where they fit: scope gap analysis steps, scope gap analysis process, scope gap analysis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</si>
  <si>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AB-02119</t>
  </si>
  <si>
    <t xml:space="preserve">Scope gap analysis checklist: what good looks like</t>
  </si>
  <si>
    <t xml:space="preserve">scope gap analysis checklist</t>
  </si>
  <si>
    <t xml:space="preserve">scope gap analysis template, scope gap analysis review</t>
  </si>
  <si>
    <t xml:space="preserve">Write "Scope gap analysis checklist: what good looks like" for projectcontrolsinstitute.org (PCI AI - Project Controls Institute). Audience: commercial teams, QSs and claims specialists. Length 1,000-1,500 words, British English. Primary keyword "scope gap analysis checklist". Work in naturally where they fit: scope gap analysis template, scope gap analysis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</si>
  <si>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AB-02120</t>
  </si>
  <si>
    <t xml:space="preserve">Scope gap analysis KPIs: measuring whether it is working</t>
  </si>
  <si>
    <t xml:space="preserve">scope gap analysis kpis</t>
  </si>
  <si>
    <t xml:space="preserve">scope gap analysis metrics, measure scope gap analysis</t>
  </si>
  <si>
    <t xml:space="preserve">Write "Scope gap analysis KPIs: measuring whether it is working" for projectcontrolsinstitute.org (PCI AI - Project Controls Institute). Audience: commercial teams, QSs and claims specialists. Length 1,200-1,800 words, British English. Primary keyword "scope gap analysis kpis". Work in naturally where they fit: scope gap analysis metrics, measure scope gap analysis.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</si>
  <si>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AB-02121</t>
  </si>
  <si>
    <t xml:space="preserve">What is employer's requirements review? Definition, examples and why it matters</t>
  </si>
  <si>
    <t xml:space="preserve">employer s requirements review</t>
  </si>
  <si>
    <t xml:space="preserve">employer s requirements review definition, employer s requirements review meaning, employer s requirements review in project management</t>
  </si>
  <si>
    <t xml:space="preserve">Write "What is employer's requirements review? Definition, examples and why it matters" for projectcontrolsinstitute.org (PCI AI - Project Controls Institute). Audience: commercial teams, QSs and claims specialists. Length 800-1,200 words, British English. Primary keyword "employer s requirements review". Work in naturally where they fit: employer s requirements review definition, employer s requirements review meaning, employer s requirements review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</si>
  <si>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AB-02122</t>
  </si>
  <si>
    <t xml:space="preserve">How to run an employer's requirements review: a step-by-step guide</t>
  </si>
  <si>
    <t xml:space="preserve">how to employer s requirements review</t>
  </si>
  <si>
    <t xml:space="preserve">employer s requirements review steps, employer s requirements review process, employer s requirements review best practices</t>
  </si>
  <si>
    <t xml:space="preserve">Write "How to run an employer's requirements review: a step-by-step guide" for projectcontrolsinstitute.org (PCI AI - Project Controls Institute). Audience: commercial teams, QSs and claims specialists. Length 1,200-1,800 words, British English. Primary keyword "how to employer s requirements review". Work in naturally where they fit: employer s requirements review steps, employer s requirements review process, employer s requirements review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</si>
  <si>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AB-02123</t>
  </si>
  <si>
    <t xml:space="preserve">Employer's requirements review checklist: what good looks like</t>
  </si>
  <si>
    <t xml:space="preserve">employer s requirements review checklist</t>
  </si>
  <si>
    <t xml:space="preserve">employer s requirements review template, employer s requirements review review</t>
  </si>
  <si>
    <t xml:space="preserve">Write "Employer's requirements review checklist: what good looks like" for projectcontrolsinstitute.org (PCI AI - Project Controls Institute). Audience: commercial teams, QSs and claims specialists. Length 1,000-1,500 words, British English. Primary keyword "employer s requirements review checklist". Work in naturally where they fit: employer s requirements review template, employer s requirements review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</si>
  <si>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AB-02124</t>
  </si>
  <si>
    <t xml:space="preserve">Employer's requirements review KPIs: measuring whether it is working</t>
  </si>
  <si>
    <t xml:space="preserve">employer s requirements review kpis</t>
  </si>
  <si>
    <t xml:space="preserve">employer s requirements review metrics, measure employer s requirements review</t>
  </si>
  <si>
    <t xml:space="preserve">Write "Employer's requirements review KPIs: measuring whether it is working" for projectcontrolsinstitute.org (PCI AI - Project Controls Institute). Audience: commercial teams, QSs and claims specialists. Length 1,200-1,800 words, British English. Primary keyword "employer s requirements review kpis". Work in naturally where they fit: employer s requirements review metrics, measure employer s requirements review.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</si>
  <si>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AB-02125</t>
  </si>
  <si>
    <t xml:space="preserve">What are contractor's proposals? Definition, examples and why they matter</t>
  </si>
  <si>
    <t xml:space="preserve">contractor s proposals</t>
  </si>
  <si>
    <t xml:space="preserve">contractor s proposals definition, contractor s proposals meaning, contractor s proposals in project management</t>
  </si>
  <si>
    <t xml:space="preserve">Write "What are contractor's proposals? Definition, examples and why they matter" for projectcontrolsinstitute.org (PCI AI - Project Controls Institute). Audience: commercial teams, QSs and claims specialists. Length 800-1,200 words, British English. Primary keyword "contractor s proposals". Work in naturally where they fit: contractor s proposals definition, contractor s proposals meaning, contractor s proposals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</si>
  <si>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AB-02126</t>
  </si>
  <si>
    <t xml:space="preserve">Contractor's proposals template: structure, example and how to use it</t>
  </si>
  <si>
    <t xml:space="preserve">contractor s proposals template</t>
  </si>
  <si>
    <t xml:space="preserve">contractor s proposals example, contractor s proposals format, free contractor s proposals</t>
  </si>
  <si>
    <t xml:space="preserve">Write "Contractor's proposals template: structure, example and how to use it" for projectcontrolsinstitute.org (PCI AI - Project Controls Institute). Audience: commercial teams, QSs and claims specialists. Length 1,000-1,500 words, British English. Primary keyword "contractor s proposals template". Work in naturally where they fit: contractor s proposals example, contractor s proposals format, free contractor s proposals.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</si>
  <si>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AB-02127</t>
  </si>
  <si>
    <t xml:space="preserve">How to build contractor's proposals stakeholders actually use</t>
  </si>
  <si>
    <t xml:space="preserve">how to create contractor s proposals</t>
  </si>
  <si>
    <t xml:space="preserve">contractor s proposals best practices, contractor s proposals example</t>
  </si>
  <si>
    <t xml:space="preserve">Write "How to build contractor's proposals stakeholders actually use" for projectcontrolsinstitute.org (PCI AI - Project Controls Institute). Audience: commercial teams, QSs and claims specialists. Length 1,200-1,800 words, British English. Primary keyword "how to create contractor s proposals". Work in naturally where they fit: contractor s proposals best practices, contractor s proposals example.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</si>
  <si>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AB-02128</t>
  </si>
  <si>
    <t xml:space="preserve">Contractor's proposals: an annotated real-world sample</t>
  </si>
  <si>
    <t xml:space="preserve">contractor s proposals example</t>
  </si>
  <si>
    <t xml:space="preserve">contractor s proposals sample, contractor s proposals in practice</t>
  </si>
  <si>
    <t xml:space="preserve">Write "Contractor's proposals: an annotated real-world sample" for projectcontrolsinstitute.org (PCI AI - Project Controls Institute). Audience: commercial teams, QSs and claims specialists. Length 1,200-1,800 words, British English. Primary keyword "contractor s proposals example". Work in naturally where they fit: contractor s proposals sample, contractor s proposals in practice.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</si>
  <si>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AB-02129</t>
  </si>
  <si>
    <t xml:space="preserve">What is programme submission and acceptance? Definition, examples and why it matters</t>
  </si>
  <si>
    <t xml:space="preserve">programme submission and acceptance</t>
  </si>
  <si>
    <t xml:space="preserve">programme submission and acceptance definition, programme submission and acceptance meaning, programme submission and acceptance in project management</t>
  </si>
  <si>
    <t xml:space="preserve">Write "What is programme submission and acceptance? Definition, examples and why it matters" for projectcontrolsinstitute.org (PCI AI - Project Controls Institute). Audience: commercial teams, QSs and claims specialists. Length 800-1,200 words, British English. Primary keyword "programme submission and acceptance". Work in naturally where they fit: programme submission and acceptance definition, programme submission and acceptance meaning, programme submission and acceptance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</si>
  <si>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AB-02130</t>
  </si>
  <si>
    <t xml:space="preserve">How to run a programme submission and acceptance: a step-by-step guide</t>
  </si>
  <si>
    <t xml:space="preserve">how to programme submission and acceptance</t>
  </si>
  <si>
    <t xml:space="preserve">programme submission and acceptance steps, programme submission and acceptance process, programme submission and acceptance best practices</t>
  </si>
  <si>
    <t xml:space="preserve">Write "How to run a programme submission and acceptance: a step-by-step guide" for projectcontrolsinstitute.org (PCI AI - Project Controls Institute). Audience: commercial teams, QSs and claims specialists. Length 1,200-1,800 words, British English. Primary keyword "how to programme submission and acceptance". Work in naturally where they fit: programme submission and acceptance steps, programme submission and acceptance process, programme submission and acceptance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</si>
  <si>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AB-02131</t>
  </si>
  <si>
    <t xml:space="preserve">Programme submission and acceptance checklist: what good looks like</t>
  </si>
  <si>
    <t xml:space="preserve">programme submission and acceptance checklist</t>
  </si>
  <si>
    <t xml:space="preserve">programme submission and acceptance template, programme submission and acceptance review</t>
  </si>
  <si>
    <t xml:space="preserve">Write "Programme submission and acceptance checklist: what good looks like" for projectcontrolsinstitute.org (PCI AI - Project Controls Institute). Audience: commercial teams, QSs and claims specialists. Length 1,000-1,500 words, British English. Primary keyword "programme submission and acceptance checklist". Work in naturally where they fit: programme submission and acceptance template, programme submission and acceptance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</si>
  <si>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AB-02132</t>
  </si>
  <si>
    <t xml:space="preserve">Programme submission and acceptance KPIs: measuring whether it is working</t>
  </si>
  <si>
    <t xml:space="preserve">programme submission and acceptance kpis</t>
  </si>
  <si>
    <t xml:space="preserve">programme submission and acceptance metrics, measure programme submission and acceptance</t>
  </si>
  <si>
    <t xml:space="preserve">Write "Programme submission and acceptance KPIs: measuring whether it is working" for projectcontrolsinstitute.org (PCI AI - Project Controls Institute). Audience: commercial teams, QSs and claims specialists. Length 1,200-1,800 words, British English. Primary keyword "programme submission and acceptance kpis". Work in naturally where they fit: programme submission and acceptance metrics, measure programme submission and acceptance.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</si>
  <si>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AB-02133</t>
  </si>
  <si>
    <t xml:space="preserve">What are rejected programme consequences? Definition, examples and why they matter</t>
  </si>
  <si>
    <t xml:space="preserve">rejected programme consequences</t>
  </si>
  <si>
    <t xml:space="preserve">rejected programme consequences definition, rejected programme consequences meaning, rejected programme consequences in project management</t>
  </si>
  <si>
    <t xml:space="preserve">Write "What are rejected programme consequences? Definition, examples and why they matter" for projectcontrolsinstitute.org (PCI AI - Project Controls Institute). Audience: commercial teams, QSs and claims specialists. Length 800-1,200 words, British English. Primary keyword "rejected programme consequences". Work in naturally where they fit: rejected programme consequences definition, rejected programme consequences meaning, rejected programme consequences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</si>
  <si>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AB-02134</t>
  </si>
  <si>
    <t xml:space="preserve">Rejected programme consequences on construction projects: how it plays out on site</t>
  </si>
  <si>
    <t xml:space="preserve">rejected programme consequences construction</t>
  </si>
  <si>
    <t xml:space="preserve">rejected programme consequences on site, rejected programme consequences in projects</t>
  </si>
  <si>
    <t xml:space="preserve">Write "Rejected programme consequences on construction projects: how it plays out on site" for projectcontrolsinstitute.org (PCI AI - Project Controls Institute). Audience: commercial teams, QSs and claims specialists. Length 1,200-1,800 words, British English. Primary keyword "rejected programme consequences construction". Work in naturally where they fit: rejected programme consequences on site, rejected programme consequences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</si>
  <si>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AB-02135</t>
  </si>
  <si>
    <t xml:space="preserve">Common mistakes with rejected programme consequences (and how to avoid them)</t>
  </si>
  <si>
    <t xml:space="preserve">rejected programme consequences mistakes</t>
  </si>
  <si>
    <t xml:space="preserve">rejected programme consequences problems, rejected programme consequences misuse, rejected programme consequences pitfalls</t>
  </si>
  <si>
    <t xml:space="preserve">Write "Common mistakes with rejected programme consequences (and how to avoid them)" for projectcontrolsinstitute.org (PCI AI - Project Controls Institute). Audience: commercial teams, QSs and claims specialists. Length 1,200-1,800 words, British English. Primary keyword "rejected programme consequences mistakes". Work in naturally where they fit: rejected programme consequences problems, rejected programme consequences misuse, rejected programme consequences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</si>
  <si>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AB-02136</t>
  </si>
  <si>
    <t xml:space="preserve">What is quotation for compensation events? Definition, examples and why it matters</t>
  </si>
  <si>
    <t xml:space="preserve">quotation for compensation events</t>
  </si>
  <si>
    <t xml:space="preserve">quotation for compensation events definition, quotation for compensation events meaning, quotation for compensation events in project management</t>
  </si>
  <si>
    <t xml:space="preserve">Write "What is quotation for compensation events? Definition, examples and why it matters" for projectcontrolsinstitute.org (PCI AI - Project Controls Institute). Audience: commercial teams, QSs and claims specialists. Length 800-1,200 words, British English. Primary keyword "quotation for compensation events". Work in naturally where they fit: quotation for compensation events definition, quotation for compensation events meaning, quotation for compensation events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</si>
  <si>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AB-02137</t>
  </si>
  <si>
    <t xml:space="preserve">How to run a quotation for compensation events: a step-by-step guide</t>
  </si>
  <si>
    <t xml:space="preserve">how to quotation for compensation events</t>
  </si>
  <si>
    <t xml:space="preserve">quotation for compensation events steps, quotation for compensation events process, quotation for compensation events best practices</t>
  </si>
  <si>
    <t xml:space="preserve">Write "How to run a quotation for compensation events: a step-by-step guide" for projectcontrolsinstitute.org (PCI AI - Project Controls Institute). Audience: commercial teams, QSs and claims specialists. Length 1,200-1,800 words, British English. Primary keyword "how to quotation for compensation events". Work in naturally where they fit: quotation for compensation events steps, quotation for compensation events process, quotation for compensation events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</si>
  <si>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AB-02138</t>
  </si>
  <si>
    <t xml:space="preserve">Quotation for compensation events checklist: what good looks like</t>
  </si>
  <si>
    <t xml:space="preserve">quotation for compensation events checklist</t>
  </si>
  <si>
    <t xml:space="preserve">quotation for compensation events template, quotation for compensation events review</t>
  </si>
  <si>
    <t xml:space="preserve">Write "Quotation for compensation events checklist: what good looks like" for projectcontrolsinstitute.org (PCI AI - Project Controls Institute). Audience: commercial teams, QSs and claims specialists. Length 1,000-1,500 words, British English. Primary keyword "quotation for compensation events checklist". Work in naturally where they fit: quotation for compensation events template, quotation for compensation events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</si>
  <si>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AB-02139</t>
  </si>
  <si>
    <t xml:space="preserve">Quotation for compensation events KPIs: measuring whether it is working</t>
  </si>
  <si>
    <t xml:space="preserve">quotation for compensation events kpis</t>
  </si>
  <si>
    <t xml:space="preserve">quotation for compensation events metrics, measure quotation for compensation events</t>
  </si>
  <si>
    <t xml:space="preserve">Write "Quotation for compensation events KPIs: measuring whether it is working" for projectcontrolsinstitute.org (PCI AI - Project Controls Institute). Audience: commercial teams, QSs and claims specialists. Length 1,200-1,800 words, British English. Primary keyword "quotation for compensation events kpis". Work in naturally where they fit: quotation for compensation events metrics, measure quotation for compensation events.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</si>
  <si>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AB-02140</t>
  </si>
  <si>
    <t xml:space="preserve">What is assessment of delay at the time? Definition, examples and why it matters</t>
  </si>
  <si>
    <t xml:space="preserve">assessment of delay at the</t>
  </si>
  <si>
    <t xml:space="preserve">assessment of delay at the definition, assessment of delay at the meaning, assessment of delay at the in project management</t>
  </si>
  <si>
    <t xml:space="preserve">Write "What is assessment of delay at the time? Definition, examples and why it matters" for projectcontrolsinstitute.org (PCI AI - Project Controls Institute). Audience: commercial teams, QSs and claims specialists. Length 800-1,200 words, British English. Primary keyword "assessment of delay at the". Work in naturally where they fit: assessment of delay at the definition, assessment of delay at the meaning, assessment of delay at the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</si>
  <si>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AB-02141</t>
  </si>
  <si>
    <t xml:space="preserve">Assessment of delay at the time on construction projects: how it plays out on site</t>
  </si>
  <si>
    <t xml:space="preserve">assessment of delay at the construction</t>
  </si>
  <si>
    <t xml:space="preserve">assessment of delay at the on site, assessment of delay at the in projects</t>
  </si>
  <si>
    <t xml:space="preserve">Write "Assessment of delay at the time on construction projects: how it plays out on site" for projectcontrolsinstitute.org (PCI AI - Project Controls Institute). Audience: commercial teams, QSs and claims specialists. Length 1,200-1,800 words, British English. Primary keyword "assessment of delay at the construction". Work in naturally where they fit: assessment of delay at the on site, assessment of delay at the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</si>
  <si>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AB-02142</t>
  </si>
  <si>
    <t xml:space="preserve">Common mistakes with assessment of delay at the time (and how to avoid them)</t>
  </si>
  <si>
    <t xml:space="preserve">assessment of delay at the mistakes</t>
  </si>
  <si>
    <t xml:space="preserve">assessment of delay at the problems, assessment of delay at the misuse, assessment of delay at the pitfalls</t>
  </si>
  <si>
    <t xml:space="preserve">Write "Common mistakes with assessment of delay at the time (and how to avoid them)" for projectcontrolsinstitute.org (PCI AI - Project Controls Institute). Audience: commercial teams, QSs and claims specialists. Length 1,200-1,800 words, British English. Primary keyword "assessment of delay at the mistakes". Work in naturally where they fit: assessment of delay at the problems, assessment of delay at the misuse, assessment of delay at the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</si>
  <si>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AB-02143</t>
  </si>
  <si>
    <t xml:space="preserve">What are contemporaneous records? Definition, examples and why they matter</t>
  </si>
  <si>
    <t xml:space="preserve">contemporaneous records</t>
  </si>
  <si>
    <t xml:space="preserve">contemporaneous records definition, contemporaneous records meaning, contemporaneous records in project management</t>
  </si>
  <si>
    <t xml:space="preserve">Write "What are contemporaneous records? Definition, examples and why they matter" for projectcontrolsinstitute.org (PCI AI - Project Controls Institute). Audience: commercial teams, QSs and claims specialists. Length 800-1,200 words, British English. Primary keyword "contemporaneous records". Work in naturally where they fit: contemporaneous records definition, contemporaneous records meaning, contemporaneous records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</si>
  <si>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AB-02144</t>
  </si>
  <si>
    <t xml:space="preserve">Contemporaneous records template: structure, example and how to use it</t>
  </si>
  <si>
    <t xml:space="preserve">contemporaneous records template</t>
  </si>
  <si>
    <t xml:space="preserve">contemporaneous records example, contemporaneous records format, free contemporaneous records</t>
  </si>
  <si>
    <t xml:space="preserve">Write "Contemporaneous records template: structure, example and how to use it" for projectcontrolsinstitute.org (PCI AI - Project Controls Institute). Audience: commercial teams, QSs and claims specialists. Length 1,000-1,500 words, British English. Primary keyword "contemporaneous records template". Work in naturally where they fit: contemporaneous records example, contemporaneous records format, free contemporaneous records.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</si>
  <si>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AB-02145</t>
  </si>
  <si>
    <t xml:space="preserve">How to build contemporaneous records stakeholders actually use</t>
  </si>
  <si>
    <t xml:space="preserve">how to create contemporaneous records</t>
  </si>
  <si>
    <t xml:space="preserve">contemporaneous records best practices, contemporaneous records example</t>
  </si>
  <si>
    <t xml:space="preserve">Write "How to build contemporaneous records stakeholders actually use" for projectcontrolsinstitute.org (PCI AI - Project Controls Institute). Audience: commercial teams, QSs and claims specialists. Length 1,200-1,800 words, British English. Primary keyword "how to create contemporaneous records". Work in naturally where they fit: contemporaneous records best practices, contemporaneous records example.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</si>
  <si>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AB-02146</t>
  </si>
  <si>
    <t xml:space="preserve">Contemporaneous records: an annotated real-world sample</t>
  </si>
  <si>
    <t xml:space="preserve">contemporaneous records example</t>
  </si>
  <si>
    <t xml:space="preserve">contemporaneous records sample, contemporaneous records in practice</t>
  </si>
  <si>
    <t xml:space="preserve">Write "Contemporaneous records: an annotated real-world sample" for projectcontrolsinstitute.org (PCI AI - Project Controls Institute). Audience: commercial teams, QSs and claims specialists. Length 1,200-1,800 words, British English. Primary keyword "contemporaneous records example". Work in naturally where they fit: contemporaneous records sample, contemporaneous records in practice.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</si>
  <si>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AB-02147</t>
  </si>
  <si>
    <t xml:space="preserve">What is cause and effect analysis? Definition, examples and why it matters</t>
  </si>
  <si>
    <t xml:space="preserve">cause and effect analysis</t>
  </si>
  <si>
    <t xml:space="preserve">cause and effect analysis definition, cause and effect analysis meaning, cause and effect analysis in project management</t>
  </si>
  <si>
    <t xml:space="preserve">Write "What is cause and effect analysis? Definition, examples and why it matters" for projectcontrolsinstitute.org (PCI AI - Project Controls Institute). Audience: commercial teams, QSs and claims specialists. Length 800-1,200 words, British English. Primary keyword "cause and effect analysis". Work in naturally where they fit: cause and effect analysis definition, cause and effect analysis meaning, cause and effect analysis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</si>
  <si>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AB-02148</t>
  </si>
  <si>
    <t xml:space="preserve">How to run a cause and effect analysis: a step-by-step guide</t>
  </si>
  <si>
    <t xml:space="preserve">how to cause and effect analysis</t>
  </si>
  <si>
    <t xml:space="preserve">cause and effect analysis steps, cause and effect analysis process, cause and effect analysis best practices</t>
  </si>
  <si>
    <t xml:space="preserve">Write "How to run a cause and effect analysis: a step-by-step guide" for projectcontrolsinstitute.org (PCI AI - Project Controls Institute). Audience: commercial teams, QSs and claims specialists. Length 1,200-1,800 words, British English. Primary keyword "how to cause and effect analysis". Work in naturally where they fit: cause and effect analysis steps, cause and effect analysis process, cause and effect analysis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</si>
  <si>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AB-02149</t>
  </si>
  <si>
    <t xml:space="preserve">Cause and effect analysis checklist: what good looks like</t>
  </si>
  <si>
    <t xml:space="preserve">cause and effect analysis checklist</t>
  </si>
  <si>
    <t xml:space="preserve">cause and effect analysis template, cause and effect analysis review</t>
  </si>
  <si>
    <t xml:space="preserve">Write "Cause and effect analysis checklist: what good looks like" for projectcontrolsinstitute.org (PCI AI - Project Controls Institute). Audience: commercial teams, QSs and claims specialists. Length 1,000-1,500 words, British English. Primary keyword "cause and effect analysis checklist". Work in naturally where they fit: cause and effect analysis template, cause and effect analysis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</si>
  <si>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AB-02150</t>
  </si>
  <si>
    <t xml:space="preserve">Cause and effect analysis KPIs: measuring whether it is working</t>
  </si>
  <si>
    <t xml:space="preserve">cause and effect analysis kpis</t>
  </si>
  <si>
    <t xml:space="preserve">cause and effect analysis metrics, measure cause and effect analysis</t>
  </si>
  <si>
    <t xml:space="preserve">Write "Cause and effect analysis KPIs: measuring whether it is working" for projectcontrolsinstitute.org (PCI AI - Project Controls Institute). Audience: commercial teams, QSs and claims specialists. Length 1,200-1,800 words, British English. Primary keyword "cause and effect analysis kpis". Work in naturally where they fit: cause and effect analysis metrics, measure cause and effect analysis.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</si>
  <si>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AB-02151</t>
  </si>
  <si>
    <t xml:space="preserve">What are float ownership clauses? Definition, examples and why they matter</t>
  </si>
  <si>
    <t xml:space="preserve">float ownership clauses</t>
  </si>
  <si>
    <t xml:space="preserve">float ownership clauses definition, float ownership clauses meaning, float ownership clauses in project management</t>
  </si>
  <si>
    <t xml:space="preserve">Write "What are float ownership clauses? Definition, examples and why they matter" for projectcontrolsinstitute.org (PCI AI - Project Controls Institute). Audience: commercial teams, QSs and claims specialists. Length 800-1,200 words, British English. Primary keyword "float ownership clauses". Work in naturally where they fit: float ownership clauses definition, float ownership clauses meaning, float ownership clauses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</si>
  <si>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AB-02152</t>
  </si>
  <si>
    <t xml:space="preserve">Float ownership clauses on construction projects: how it plays out on site</t>
  </si>
  <si>
    <t xml:space="preserve">float ownership clauses construction</t>
  </si>
  <si>
    <t xml:space="preserve">float ownership clauses on site, float ownership clauses in projects</t>
  </si>
  <si>
    <t xml:space="preserve">Write "Float ownership clauses on construction projects: how it plays out on site" for projectcontrolsinstitute.org (PCI AI - Project Controls Institute). Audience: commercial teams, QSs and claims specialists. Length 1,200-1,800 words, British English. Primary keyword "float ownership clauses construction". Work in naturally where they fit: float ownership clauses on site, float ownership clauses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</si>
  <si>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AB-02153</t>
  </si>
  <si>
    <t xml:space="preserve">Common mistakes with float ownership clauses (and how to avoid them)</t>
  </si>
  <si>
    <t xml:space="preserve">float ownership clauses mistakes</t>
  </si>
  <si>
    <t xml:space="preserve">float ownership clauses problems, float ownership clauses misuse, float ownership clauses pitfalls</t>
  </si>
  <si>
    <t xml:space="preserve">Write "Common mistakes with float ownership clauses (and how to avoid them)" for projectcontrolsinstitute.org (PCI AI - Project Controls Institute). Audience: commercial teams, QSs and claims specialists. Length 1,200-1,800 words, British English. Primary keyword "float ownership clauses mistakes". Work in naturally where they fit: float ownership clauses problems, float ownership clauses misuse, float ownership clauses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</si>
  <si>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AB-02154</t>
  </si>
  <si>
    <t xml:space="preserve">What is time at large? Definition, examples and why it matters</t>
  </si>
  <si>
    <t xml:space="preserve">time at large</t>
  </si>
  <si>
    <t xml:space="preserve">time at large definition, time at large meaning, time at large in project management</t>
  </si>
  <si>
    <t xml:space="preserve">Write "What is time at large? Definition, examples and why it matters" for projectcontrolsinstitute.org (PCI AI - Project Controls Institute). Audience: commercial teams, QSs and claims specialists. Length 800-1,200 words, British English. Primary keyword "time at large". Work in naturally where they fit: time at large definition, time at large meaning, time at large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</si>
  <si>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AB-02155</t>
  </si>
  <si>
    <t xml:space="preserve">Time at large on construction projects: how it plays out on site</t>
  </si>
  <si>
    <t xml:space="preserve">time at large construction</t>
  </si>
  <si>
    <t xml:space="preserve">time at large on site, time at large in projects</t>
  </si>
  <si>
    <t xml:space="preserve">Write "Time at large on construction projects: how it plays out on site" for projectcontrolsinstitute.org (PCI AI - Project Controls Institute). Audience: commercial teams, QSs and claims specialists. Length 1,200-1,800 words, British English. Primary keyword "time at large construction". Work in naturally where they fit: time at large on site, time at large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</si>
  <si>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AB-02156</t>
  </si>
  <si>
    <t xml:space="preserve">Common mistakes with time at large (and how to avoid them)</t>
  </si>
  <si>
    <t xml:space="preserve">time at large mistakes</t>
  </si>
  <si>
    <t xml:space="preserve">time at large problems, time at large misuse, time at large pitfalls</t>
  </si>
  <si>
    <t xml:space="preserve">Write "Common mistakes with time at large (and how to avoid them)" for projectcontrolsinstitute.org (PCI AI - Project Controls Institute). Audience: commercial teams, QSs and claims specialists. Length 1,200-1,800 words, British English. Primary keyword "time at large mistakes". Work in naturally where they fit: time at large problems, time at large misuse, time at large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</si>
  <si>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AB-02157</t>
  </si>
  <si>
    <t xml:space="preserve">What is prevention principle? Definition, examples and why it matters</t>
  </si>
  <si>
    <t xml:space="preserve">prevention principle</t>
  </si>
  <si>
    <t xml:space="preserve">prevention principle definition, prevention principle meaning, prevention principle in project management</t>
  </si>
  <si>
    <t xml:space="preserve">Write "What is prevention principle? Definition, examples and why it matters" for projectcontrolsinstitute.org (PCI AI - Project Controls Institute). Audience: commercial teams, QSs and claims specialists. Length 800-1,200 words, British English. Primary keyword "prevention principle". Work in naturally where they fit: prevention principle definition, prevention principle meaning, prevention principle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</si>
  <si>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AB-02158</t>
  </si>
  <si>
    <t xml:space="preserve">Prevention principle on construction projects: how it plays out on site</t>
  </si>
  <si>
    <t xml:space="preserve">prevention principle construction</t>
  </si>
  <si>
    <t xml:space="preserve">prevention principle on site, prevention principle in projects</t>
  </si>
  <si>
    <t xml:space="preserve">Write "Prevention principle on construction projects: how it plays out on site" for projectcontrolsinstitute.org (PCI AI - Project Controls Institute). Audience: commercial teams, QSs and claims specialists. Length 1,200-1,800 words, British English. Primary keyword "prevention principle construction". Work in naturally where they fit: prevention principle on site, prevention principle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</si>
  <si>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AB-02159</t>
  </si>
  <si>
    <t xml:space="preserve">Common mistakes with prevention principle (and how to avoid them)</t>
  </si>
  <si>
    <t xml:space="preserve">prevention principle mistakes</t>
  </si>
  <si>
    <t xml:space="preserve">prevention principle problems, prevention principle misuse, prevention principle pitfalls</t>
  </si>
  <si>
    <t xml:space="preserve">Write "Common mistakes with prevention principle (and how to avoid them)" for projectcontrolsinstitute.org (PCI AI - Project Controls Institute). Audience: commercial teams, QSs and claims specialists. Length 1,200-1,800 words, British English. Primary keyword "prevention principle mistakes". Work in naturally where they fit: prevention principle problems, prevention principle misuse, prevention principle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</si>
  <si>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AB-02160</t>
  </si>
  <si>
    <t xml:space="preserve">What is mitigation duty? Definition, examples and why it matters</t>
  </si>
  <si>
    <t xml:space="preserve">mitigation duty</t>
  </si>
  <si>
    <t xml:space="preserve">mitigation duty definition, mitigation duty meaning, mitigation duty in project management</t>
  </si>
  <si>
    <t xml:space="preserve">Write "What is mitigation duty? Definition, examples and why it matters" for projectcontrolsinstitute.org (PCI AI - Project Controls Institute). Audience: commercial teams, QSs and claims specialists. Length 800-1,200 words, British English. Primary keyword "mitigation duty". Work in naturally where they fit: mitigation duty definition, mitigation duty meaning, mitigation duty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</si>
  <si>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AB-02161</t>
  </si>
  <si>
    <t xml:space="preserve">Mitigation duty on construction projects: how it plays out on site</t>
  </si>
  <si>
    <t xml:space="preserve">mitigation duty construction</t>
  </si>
  <si>
    <t xml:space="preserve">mitigation duty on site, mitigation duty in projects</t>
  </si>
  <si>
    <t xml:space="preserve">Write "Mitigation duty on construction projects: how it plays out on site" for projectcontrolsinstitute.org (PCI AI - Project Controls Institute). Audience: commercial teams, QSs and claims specialists. Length 1,200-1,800 words, British English. Primary keyword "mitigation duty construction". Work in naturally where they fit: mitigation duty on site, mitigation duty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</si>
  <si>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AB-02162</t>
  </si>
  <si>
    <t xml:space="preserve">Common mistakes with mitigation duty (and how to avoid them)</t>
  </si>
  <si>
    <t xml:space="preserve">mitigation duty mistakes</t>
  </si>
  <si>
    <t xml:space="preserve">mitigation duty problems, mitigation duty misuse, mitigation duty pitfalls</t>
  </si>
  <si>
    <t xml:space="preserve">Write "Common mistakes with mitigation duty (and how to avoid them)" for projectcontrolsinstitute.org (PCI AI - Project Controls Institute). Audience: commercial teams, QSs and claims specialists. Length 1,200-1,800 words, British English. Primary keyword "mitigation duty mistakes". Work in naturally where they fit: mitigation duty problems, mitigation duty misuse, mitigation duty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</si>
  <si>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AB-02163</t>
  </si>
  <si>
    <t xml:space="preserve">What is expert determination? Definition, examples and why it matters</t>
  </si>
  <si>
    <t xml:space="preserve">expert determination</t>
  </si>
  <si>
    <t xml:space="preserve">expert determination definition, expert determination meaning, expert determination in project management</t>
  </si>
  <si>
    <t xml:space="preserve">Write "What is expert determination? Definition, examples and why it matters" for projectcontrolsinstitute.org (PCI AI - Project Controls Institute). Audience: commercial teams, QSs and claims specialists. Length 800-1,200 words, British English. Primary keyword "expert determination". Work in naturally where they fit: expert determination definition, expert determination meaning, expert determination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</si>
  <si>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AB-02164</t>
  </si>
  <si>
    <t xml:space="preserve">How to run an expert determination: a step-by-step guide</t>
  </si>
  <si>
    <t xml:space="preserve">how to expert determination</t>
  </si>
  <si>
    <t xml:space="preserve">expert determination steps, expert determination process, expert determination best practices</t>
  </si>
  <si>
    <t xml:space="preserve">Write "How to run an expert determination: a step-by-step guide" for projectcontrolsinstitute.org (PCI AI - Project Controls Institute). Audience: commercial teams, QSs and claims specialists. Length 1,200-1,800 words, British English. Primary keyword "how to expert determination". Work in naturally where they fit: expert determination steps, expert determination process, expert determination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</si>
  <si>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AB-02165</t>
  </si>
  <si>
    <t xml:space="preserve">Expert determination checklist: what good looks like</t>
  </si>
  <si>
    <t xml:space="preserve">expert determination checklist</t>
  </si>
  <si>
    <t xml:space="preserve">expert determination template, expert determination review</t>
  </si>
  <si>
    <t xml:space="preserve">Write "Expert determination checklist: what good looks like" for projectcontrolsinstitute.org (PCI AI - Project Controls Institute). Audience: commercial teams, QSs and claims specialists. Length 1,000-1,500 words, British English. Primary keyword "expert determination checklist". Work in naturally where they fit: expert determination template, expert determination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</si>
  <si>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AB-02166</t>
  </si>
  <si>
    <t xml:space="preserve">Expert determination KPIs: measuring whether it is working</t>
  </si>
  <si>
    <t xml:space="preserve">expert determination kpis</t>
  </si>
  <si>
    <t xml:space="preserve">expert determination metrics, measure expert determination</t>
  </si>
  <si>
    <t xml:space="preserve">Write "Expert determination KPIs: measuring whether it is working" for projectcontrolsinstitute.org (PCI AI - Project Controls Institute). Audience: commercial teams, QSs and claims specialists. Length 1,200-1,800 words, British English. Primary keyword "expert determination kpis". Work in naturally where they fit: expert determination metrics, measure expert determination.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</si>
  <si>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AB-02167</t>
  </si>
  <si>
    <t xml:space="preserve">What are measurement conventions? Definition, examples and why they matter</t>
  </si>
  <si>
    <t xml:space="preserve">measurement conventions</t>
  </si>
  <si>
    <t xml:space="preserve">measurement conventions definition, measurement conventions meaning, measurement conventions in project management</t>
  </si>
  <si>
    <t xml:space="preserve">Write "What are measurement conventions? Definition, examples and why they matter" for projectcontrolsinstitute.org (PCI AI - Project Controls Institute). Audience: quantity surveyors and commercial teams. Length 800-1,200 words, British English. Primary keyword "measurement conventions". Work in naturally where they fit: measurement conventions definition, measurement conventions meaning, measurement conventions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</si>
  <si>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AB-02168</t>
  </si>
  <si>
    <t xml:space="preserve">Measurement conventions on construction projects: how it plays out on site</t>
  </si>
  <si>
    <t xml:space="preserve">measurement conventions construction</t>
  </si>
  <si>
    <t xml:space="preserve">measurement conventions on site, measurement conventions in projects</t>
  </si>
  <si>
    <t xml:space="preserve">Write "Measurement conventions on construction projects: how it plays out on site" for projectcontrolsinstitute.org (PCI AI - Project Controls Institute). Audience: quantity surveyors and commercial teams. Length 1,200-1,800 words, British English. Primary keyword "measurement conventions construction". Work in naturally where they fit: measurement conventions on site, measurement conventions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</si>
  <si>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AB-02169</t>
  </si>
  <si>
    <t xml:space="preserve">Common mistakes with measurement conventions (and how to avoid them)</t>
  </si>
  <si>
    <t xml:space="preserve">measurement conventions mistakes</t>
  </si>
  <si>
    <t xml:space="preserve">measurement conventions problems, measurement conventions misuse, measurement conventions pitfalls</t>
  </si>
  <si>
    <t xml:space="preserve">Write "Common mistakes with measurement conventions (and how to avoid them)" for projectcontrolsinstitute.org (PCI AI - Project Controls Institute). Audience: quantity surveyors and commercial teams. Length 1,200-1,800 words, British English. Primary keyword "measurement conventions mistakes". Work in naturally where they fit: measurement conventions problems, measurement conventions misuse, measurement conventions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</si>
  <si>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AB-02170</t>
  </si>
  <si>
    <t xml:space="preserve">What is rates analysis? Definition, examples and why it matters</t>
  </si>
  <si>
    <t xml:space="preserve">rates analysis</t>
  </si>
  <si>
    <t xml:space="preserve">rates analysis definition, rates analysis meaning, rates analysis in project management</t>
  </si>
  <si>
    <t xml:space="preserve">Write "What is rates analysis? Definition, examples and why it matters" for projectcontrolsinstitute.org (PCI AI - Project Controls Institute). Audience: quantity surveyors and commercial teams. Length 800-1,200 words, British English. Primary keyword "rates analysis". Work in naturally where they fit: rates analysis definition, rates analysis meaning, rates analysis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</si>
  <si>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AB-02171</t>
  </si>
  <si>
    <t xml:space="preserve">How to run a rates analysis: a step-by-step guide</t>
  </si>
  <si>
    <t xml:space="preserve">how to rates analysis</t>
  </si>
  <si>
    <t xml:space="preserve">rates analysis steps, rates analysis process, rates analysis best practices</t>
  </si>
  <si>
    <t xml:space="preserve">Write "How to run a rates analysis: a step-by-step guide" for projectcontrolsinstitute.org (PCI AI - Project Controls Institute). Audience: quantity surveyors and commercial teams. Length 1,200-1,800 words, British English. Primary keyword "how to rates analysis". Work in naturally where they fit: rates analysis steps, rates analysis process, rates analysis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</si>
  <si>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AB-02172</t>
  </si>
  <si>
    <t xml:space="preserve">Rates analysis checklist: what good looks like</t>
  </si>
  <si>
    <t xml:space="preserve">rates analysis checklist</t>
  </si>
  <si>
    <t xml:space="preserve">rates analysis template, rates analysis review</t>
  </si>
  <si>
    <t xml:space="preserve">Write "Rates analysis checklist: what good looks like" for projectcontrolsinstitute.org (PCI AI - Project Controls Institute). Audience: quantity surveyors and commercial teams. Length 1,000-1,500 words, British English. Primary keyword "rates analysis checklist". Work in naturally where they fit: rates analysis template, rates analysis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</si>
  <si>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AB-02173</t>
  </si>
  <si>
    <t xml:space="preserve">Rates analysis KPIs: measuring whether it is working</t>
  </si>
  <si>
    <t xml:space="preserve">rates analysis kpis</t>
  </si>
  <si>
    <t xml:space="preserve">rates analysis metrics, measure rates analysis</t>
  </si>
  <si>
    <t xml:space="preserve">Write "Rates analysis KPIs: measuring whether it is working" for projectcontrolsinstitute.org (PCI AI - Project Controls Institute). Audience: quantity surveyors and commercial teams. Length 1,200-1,800 words, British English. Primary keyword "rates analysis kpis". Work in naturally where they fit: rates analysis metrics, measure rates analysis.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</si>
  <si>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AB-02174</t>
  </si>
  <si>
    <t xml:space="preserve">What is subcontract valuation? Definition, examples and why it matters</t>
  </si>
  <si>
    <t xml:space="preserve">subcontract valuation</t>
  </si>
  <si>
    <t xml:space="preserve">subcontract valuation definition, subcontract valuation meaning, subcontract valuation in project management</t>
  </si>
  <si>
    <t xml:space="preserve">Write "What is subcontract valuation? Definition, examples and why it matters" for projectcontrolsinstitute.org (PCI AI - Project Controls Institute). Audience: quantity surveyors and commercial teams. Length 800-1,200 words, British English. Primary keyword "subcontract valuation". Work in naturally where they fit: subcontract valuation definition, subcontract valuation meaning, subcontract valuation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</si>
  <si>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AB-02175</t>
  </si>
  <si>
    <t xml:space="preserve">How to run a subcontract valuation: a step-by-step guide</t>
  </si>
  <si>
    <t xml:space="preserve">how to subcontract valuation</t>
  </si>
  <si>
    <t xml:space="preserve">subcontract valuation steps, subcontract valuation process, subcontract valuation best practices</t>
  </si>
  <si>
    <t xml:space="preserve">Write "How to run a subcontract valuation: a step-by-step guide" for projectcontrolsinstitute.org (PCI AI - Project Controls Institute). Audience: quantity surveyors and commercial teams. Length 1,200-1,800 words, British English. Primary keyword "how to subcontract valuation". Work in naturally where they fit: subcontract valuation steps, subcontract valuation process, subcontract valuation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</si>
  <si>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AB-02176</t>
  </si>
  <si>
    <t xml:space="preserve">Subcontract valuation checklist: what good looks like</t>
  </si>
  <si>
    <t xml:space="preserve">subcontract valuation checklist</t>
  </si>
  <si>
    <t xml:space="preserve">subcontract valuation template, subcontract valuation review</t>
  </si>
  <si>
    <t xml:space="preserve">Write "Subcontract valuation checklist: what good looks like" for projectcontrolsinstitute.org (PCI AI - Project Controls Institute). Audience: quantity surveyors and commercial teams. Length 1,000-1,500 words, British English. Primary keyword "subcontract valuation checklist". Work in naturally where they fit: subcontract valuation template, subcontract valuation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</si>
  <si>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AB-02177</t>
  </si>
  <si>
    <t xml:space="preserve">Subcontract valuation KPIs: measuring whether it is working</t>
  </si>
  <si>
    <t xml:space="preserve">subcontract valuation kpis</t>
  </si>
  <si>
    <t xml:space="preserve">subcontract valuation metrics, measure subcontract valuation</t>
  </si>
  <si>
    <t xml:space="preserve">Write "Subcontract valuation KPIs: measuring whether it is working" for projectcontrolsinstitute.org (PCI AI - Project Controls Institute). Audience: quantity surveyors and commercial teams. Length 1,200-1,800 words, British English. Primary keyword "subcontract valuation kpis". Work in naturally where they fit: subcontract valuation metrics, measure subcontract valuation.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</si>
  <si>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AB-02178</t>
  </si>
  <si>
    <t xml:space="preserve">What are materials on site valuation? Definition, examples and why they matter</t>
  </si>
  <si>
    <t xml:space="preserve">materials on site valuation</t>
  </si>
  <si>
    <t xml:space="preserve">materials on site valuation definition, materials on site valuation meaning, materials on site valuation in project management</t>
  </si>
  <si>
    <t xml:space="preserve">Write "What are materials on site valuation? Definition, examples and why they matter" for projectcontrolsinstitute.org (PCI AI - Project Controls Institute). Audience: quantity surveyors and commercial teams. Length 800-1,200 words, British English. Primary keyword "materials on site valuation". Work in naturally where they fit: materials on site valuation definition, materials on site valuation meaning, materials on site valuation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</si>
  <si>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AB-02179</t>
  </si>
  <si>
    <t xml:space="preserve">Materials on site valuation on construction projects: how it plays out on site</t>
  </si>
  <si>
    <t xml:space="preserve">materials on site valuation construction</t>
  </si>
  <si>
    <t xml:space="preserve">materials on site valuation on site, materials on site valuation in projects</t>
  </si>
  <si>
    <t xml:space="preserve">Write "Materials on site valuation on construction projects: how it plays out on site" for projectcontrolsinstitute.org (PCI AI - Project Controls Institute). Audience: quantity surveyors and commercial teams. Length 1,200-1,800 words, British English. Primary keyword "materials on site valuation construction". Work in naturally where they fit: materials on site valuation on site, materials on site valuation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</si>
  <si>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AB-02180</t>
  </si>
  <si>
    <t xml:space="preserve">Common mistakes with materials on site valuation (and how to avoid them)</t>
  </si>
  <si>
    <t xml:space="preserve">materials on site valuation mistakes</t>
  </si>
  <si>
    <t xml:space="preserve">materials on site valuation problems, materials on site valuation misuse, materials on site valuation pitfalls</t>
  </si>
  <si>
    <t xml:space="preserve">Write "Common mistakes with materials on site valuation (and how to avoid them)" for projectcontrolsinstitute.org (PCI AI - Project Controls Institute). Audience: quantity surveyors and commercial teams. Length 1,200-1,800 words, British English. Primary keyword "materials on site valuation mistakes". Work in naturally where they fit: materials on site valuation problems, materials on site valuation misuse, materials on site valuation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</si>
  <si>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AB-02181</t>
  </si>
  <si>
    <t xml:space="preserve">What are variation quotations? Definition, examples and why they matter</t>
  </si>
  <si>
    <t xml:space="preserve">variation quotations</t>
  </si>
  <si>
    <t xml:space="preserve">variation quotations definition, variation quotations meaning, variation quotations in project management</t>
  </si>
  <si>
    <t xml:space="preserve">Write "What are variation quotations? Definition, examples and why they matter" for projectcontrolsinstitute.org (PCI AI - Project Controls Institute). Audience: quantity surveyors and commercial teams. Length 800-1,200 words, British English. Primary keyword "variation quotations". Work in naturally where they fit: variation quotations definition, variation quotations meaning, variation quotations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</si>
  <si>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AB-02182</t>
  </si>
  <si>
    <t xml:space="preserve">Variation quotations template: structure, example and how to use it</t>
  </si>
  <si>
    <t xml:space="preserve">variation quotations template</t>
  </si>
  <si>
    <t xml:space="preserve">variation quotations example, variation quotations format, free variation quotations</t>
  </si>
  <si>
    <t xml:space="preserve">Write "Variation quotations template: structure, example and how to use it" for projectcontrolsinstitute.org (PCI AI - Project Controls Institute). Audience: quantity surveyors and commercial teams. Length 1,000-1,500 words, British English. Primary keyword "variation quotations template". Work in naturally where they fit: variation quotations example, variation quotations format, free variation quotations.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</si>
  <si>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AB-02183</t>
  </si>
  <si>
    <t xml:space="preserve">How to build variation quotations stakeholders actually use</t>
  </si>
  <si>
    <t xml:space="preserve">how to create variation quotations</t>
  </si>
  <si>
    <t xml:space="preserve">variation quotations best practices, variation quotations example</t>
  </si>
  <si>
    <t xml:space="preserve">Write "How to build variation quotations stakeholders actually use" for projectcontrolsinstitute.org (PCI AI - Project Controls Institute). Audience: quantity surveyors and commercial teams. Length 1,200-1,800 words, British English. Primary keyword "how to create variation quotations". Work in naturally where they fit: variation quotations best practices, variation quotations example.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</si>
  <si>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AB-02184</t>
  </si>
  <si>
    <t xml:space="preserve">Variation quotations: an annotated real-world sample</t>
  </si>
  <si>
    <t xml:space="preserve">variation quotations example</t>
  </si>
  <si>
    <t xml:space="preserve">variation quotations sample, variation quotations in practice</t>
  </si>
  <si>
    <t xml:space="preserve">Write "Variation quotations: an annotated real-world sample" for projectcontrolsinstitute.org (PCI AI - Project Controls Institute). Audience: quantity surveyors and commercial teams. Length 1,200-1,800 words, British English. Primary keyword "variation quotations example". Work in naturally where they fit: variation quotations sample, variation quotations in practice.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</si>
  <si>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AB-02185</t>
  </si>
  <si>
    <t xml:space="preserve">What are contra charges? Definition, examples and why they matter</t>
  </si>
  <si>
    <t xml:space="preserve">contra charges</t>
  </si>
  <si>
    <t xml:space="preserve">contra charges definition, contra charges meaning, contra charges in project management</t>
  </si>
  <si>
    <t xml:space="preserve">Write "What are contra charges? Definition, examples and why they matter" for projectcontrolsinstitute.org (PCI AI - Project Controls Institute). Audience: quantity surveyors and commercial teams. Length 800-1,200 words, British English. Primary keyword "contra charges". Work in naturally where they fit: contra charges definition, contra charges meaning, contra charges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</si>
  <si>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AB-02186</t>
  </si>
  <si>
    <t xml:space="preserve">Contra charges on construction projects: how it plays out on site</t>
  </si>
  <si>
    <t xml:space="preserve">contra charges construction</t>
  </si>
  <si>
    <t xml:space="preserve">contra charges on site, contra charges in projects</t>
  </si>
  <si>
    <t xml:space="preserve">Write "Contra charges on construction projects: how it plays out on site" for projectcontrolsinstitute.org (PCI AI - Project Controls Institute). Audience: quantity surveyors and commercial teams. Length 1,200-1,800 words, British English. Primary keyword "contra charges construction". Work in naturally where they fit: contra charges on site, contra charges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</si>
  <si>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AB-02187</t>
  </si>
  <si>
    <t xml:space="preserve">Common mistakes with contra charges (and how to avoid them)</t>
  </si>
  <si>
    <t xml:space="preserve">contra charges mistakes</t>
  </si>
  <si>
    <t xml:space="preserve">contra charges problems, contra charges misuse, contra charges pitfalls</t>
  </si>
  <si>
    <t xml:space="preserve">Write "Common mistakes with contra charges (and how to avoid them)" for projectcontrolsinstitute.org (PCI AI - Project Controls Institute). Audience: quantity surveyors and commercial teams. Length 1,200-1,800 words, British English. Primary keyword "contra charges mistakes". Work in naturally where they fit: contra charges problems, contra charges misuse, contra charges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</si>
  <si>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AB-02188</t>
  </si>
  <si>
    <t xml:space="preserve">What is liquidated damages calculation? Definition, examples and why it matters</t>
  </si>
  <si>
    <t xml:space="preserve">liquidated damages calculation</t>
  </si>
  <si>
    <t xml:space="preserve">liquidated damages calculation definition, liquidated damages calculation meaning, liquidated damages calculation in project management</t>
  </si>
  <si>
    <t xml:space="preserve">Write "What is liquidated damages calculation? Definition, examples and why it matters" for projectcontrolsinstitute.org (PCI AI - Project Controls Institute). Audience: quantity surveyors and commercial teams. Length 800-1,200 words, British English. Primary keyword "liquidated damages calculation". Work in naturally where they fit: liquidated damages calculation definition, liquidated damages calculation meaning, liquidated damages calculation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</si>
  <si>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AB-02189</t>
  </si>
  <si>
    <t xml:space="preserve">How to run a liquidated damages calculation: a step-by-step guide</t>
  </si>
  <si>
    <t xml:space="preserve">how to liquidated damages calculation</t>
  </si>
  <si>
    <t xml:space="preserve">liquidated damages calculation steps, liquidated damages calculation process, liquidated damages calculation best practices</t>
  </si>
  <si>
    <t xml:space="preserve">Write "How to run a liquidated damages calculation: a step-by-step guide" for projectcontrolsinstitute.org (PCI AI - Project Controls Institute). Audience: quantity surveyors and commercial teams. Length 1,200-1,800 words, British English. Primary keyword "how to liquidated damages calculation". Work in naturally where they fit: liquidated damages calculation steps, liquidated damages calculation process, liquidated damages calculation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</si>
  <si>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AB-02190</t>
  </si>
  <si>
    <t xml:space="preserve">Liquidated damages calculation checklist: what good looks like</t>
  </si>
  <si>
    <t xml:space="preserve">liquidated damages calculation checklist</t>
  </si>
  <si>
    <t xml:space="preserve">liquidated damages calculation template, liquidated damages calculation review</t>
  </si>
  <si>
    <t xml:space="preserve">Write "Liquidated damages calculation checklist: what good looks like" for projectcontrolsinstitute.org (PCI AI - Project Controls Institute). Audience: quantity surveyors and commercial teams. Length 1,000-1,500 words, British English. Primary keyword "liquidated damages calculation checklist". Work in naturally where they fit: liquidated damages calculation template, liquidated damages calculation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</si>
  <si>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AB-02191</t>
  </si>
  <si>
    <t xml:space="preserve">Liquidated damages calculation KPIs: measuring whether it is working</t>
  </si>
  <si>
    <t xml:space="preserve">liquidated damages calculation kpis</t>
  </si>
  <si>
    <t xml:space="preserve">liquidated damages calculation metrics, measure liquidated damages calculation</t>
  </si>
  <si>
    <t xml:space="preserve">Write "Liquidated damages calculation KPIs: measuring whether it is working" for projectcontrolsinstitute.org (PCI AI - Project Controls Institute). Audience: quantity surveyors and commercial teams. Length 1,200-1,800 words, British English. Primary keyword "liquidated damages calculation kpis". Work in naturally where they fit: liquidated damages calculation metrics, measure liquidated damages calculation.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</si>
  <si>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AB-02192</t>
  </si>
  <si>
    <t xml:space="preserve">What is cost reporting to the client? Definition, examples and why it matters</t>
  </si>
  <si>
    <t xml:space="preserve">cost reporting to the client</t>
  </si>
  <si>
    <t xml:space="preserve">cost reporting to the client definition, cost reporting to the client meaning, cost reporting to the client in project management</t>
  </si>
  <si>
    <t xml:space="preserve">Write "What is cost reporting to the client? Definition, examples and why it matters" for projectcontrolsinstitute.org (PCI AI - Project Controls Institute). Audience: quantity surveyors and commercial teams. Length 800-1,200 words, British English. Primary keyword "cost reporting to the client". Work in naturally where they fit: cost reporting to the client definition, cost reporting to the client meaning, cost reporting to the client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</si>
  <si>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AB-02193</t>
  </si>
  <si>
    <t xml:space="preserve">How to run a cost reporting to the client: a step-by-step guide</t>
  </si>
  <si>
    <t xml:space="preserve">how to cost reporting to the client</t>
  </si>
  <si>
    <t xml:space="preserve">cost reporting to the client steps, cost reporting to the client process, cost reporting to the client best practices</t>
  </si>
  <si>
    <t xml:space="preserve">Write "How to run a cost reporting to the client: a step-by-step guide" for projectcontrolsinstitute.org (PCI AI - Project Controls Institute). Audience: quantity surveyors and commercial teams. Length 1,200-1,800 words, British English. Primary keyword "how to cost reporting to the client". Work in naturally where they fit: cost reporting to the client steps, cost reporting to the client process, cost reporting to the client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</si>
  <si>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AB-02194</t>
  </si>
  <si>
    <t xml:space="preserve">Cost reporting to the client checklist: what good looks like</t>
  </si>
  <si>
    <t xml:space="preserve">cost reporting to the client checklist</t>
  </si>
  <si>
    <t xml:space="preserve">cost reporting to the client template, cost reporting to the client review</t>
  </si>
  <si>
    <t xml:space="preserve">Write "Cost reporting to the client checklist: what good looks like" for projectcontrolsinstitute.org (PCI AI - Project Controls Institute). Audience: quantity surveyors and commercial teams. Length 1,000-1,500 words, British English. Primary keyword "cost reporting to the client checklist". Work in naturally where they fit: cost reporting to the client template, cost reporting to the client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</si>
  <si>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AB-02195</t>
  </si>
  <si>
    <t xml:space="preserve">Cost reporting to the client KPIs: measuring whether it is working</t>
  </si>
  <si>
    <t xml:space="preserve">cost reporting to the client kpis</t>
  </si>
  <si>
    <t xml:space="preserve">cost reporting to the client metrics, measure cost reporting to the client</t>
  </si>
  <si>
    <t xml:space="preserve">Write "Cost reporting to the client KPIs: measuring whether it is working" for projectcontrolsinstitute.org (PCI AI - Project Controls Institute). Audience: quantity surveyors and commercial teams. Length 1,200-1,800 words, British English. Primary keyword "cost reporting to the client kpis". Work in naturally where they fit: cost reporting to the client metrics, measure cost reporting to the client.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</si>
  <si>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AB-02196</t>
  </si>
  <si>
    <t xml:space="preserve">What is cash flow forecast for a contractor? Definition, examples and why it matters</t>
  </si>
  <si>
    <t xml:space="preserve">cash flow forecast for a</t>
  </si>
  <si>
    <t xml:space="preserve">cash flow forecast for a definition, cash flow forecast for a meaning, cash flow forecast for a in project management</t>
  </si>
  <si>
    <t xml:space="preserve">Write "What is cash flow forecast for a contractor? Definition, examples and why it matters" for projectcontrolsinstitute.org (PCI AI - Project Controls Institute). Audience: quantity surveyors and commercial teams. Length 800-1,200 words, British English. Primary keyword "cash flow forecast for a". Work in naturally where they fit: cash flow forecast for a definition, cash flow forecast for a meaning, cash flow forecast for a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</si>
  <si>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AB-02197</t>
  </si>
  <si>
    <t xml:space="preserve">How to run a cash flow forecast for a contractor: a step-by-step guide</t>
  </si>
  <si>
    <t xml:space="preserve">how to cash flow forecast for a</t>
  </si>
  <si>
    <t xml:space="preserve">cash flow forecast for a steps, cash flow forecast for a process, cash flow forecast for a best practices</t>
  </si>
  <si>
    <t xml:space="preserve">Write "How to run a cash flow forecast for a contractor: a step-by-step guide" for projectcontrolsinstitute.org (PCI AI - Project Controls Institute). Audience: quantity surveyors and commercial teams. Length 1,200-1,800 words, British English. Primary keyword "how to cash flow forecast for a". Work in naturally where they fit: cash flow forecast for a steps, cash flow forecast for a process, cash flow forecast for a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</si>
  <si>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AB-02198</t>
  </si>
  <si>
    <t xml:space="preserve">Cash flow forecast for a contractor checklist: what good looks like</t>
  </si>
  <si>
    <t xml:space="preserve">cash flow forecast for a checklist</t>
  </si>
  <si>
    <t xml:space="preserve">cash flow forecast for a template, cash flow forecast for a review</t>
  </si>
  <si>
    <t xml:space="preserve">Write "Cash flow forecast for a contractor checklist: what good looks like" for projectcontrolsinstitute.org (PCI AI - Project Controls Institute). Audience: quantity surveyors and commercial teams. Length 1,000-1,500 words, British English. Primary keyword "cash flow forecast for a checklist". Work in naturally where they fit: cash flow forecast for a template, cash flow forecast for a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</si>
  <si>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AB-02199</t>
  </si>
  <si>
    <t xml:space="preserve">Cash flow forecast for a contractor KPIs: measuring whether it is working</t>
  </si>
  <si>
    <t xml:space="preserve">cash flow forecast for a kpis</t>
  </si>
  <si>
    <t xml:space="preserve">cash flow forecast for a metrics, measure cash flow forecast for a</t>
  </si>
  <si>
    <t xml:space="preserve">Write "Cash flow forecast for a contractor KPIs: measuring whether it is working" for projectcontrolsinstitute.org (PCI AI - Project Controls Institute). Audience: quantity surveyors and commercial teams. Length 1,200-1,800 words, British English. Primary keyword "cash flow forecast for a kpis". Work in naturally where they fit: cash flow forecast for a metrics, measure cash flow forecast for a.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</si>
  <si>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AB-02200</t>
  </si>
  <si>
    <t xml:space="preserve">What is tender adjudication? Definition, examples and why it matters</t>
  </si>
  <si>
    <t xml:space="preserve">tender adjudication</t>
  </si>
  <si>
    <t xml:space="preserve">tender adjudication definition, tender adjudication meaning, tender adjudication in project management</t>
  </si>
  <si>
    <t xml:space="preserve">Write "What is tender adjudication? Definition, examples and why it matters" for projectcontrolsinstitute.org (PCI AI - Project Controls Institute). Audience: quantity surveyors and commercial teams. Length 800-1,200 words, British English. Primary keyword "tender adjudication". Work in naturally where they fit: tender adjudication definition, tender adjudication meaning, tender adjudication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</si>
  <si>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AB-02201</t>
  </si>
  <si>
    <t xml:space="preserve">How to run a tender adjudication: a step-by-step guide</t>
  </si>
  <si>
    <t xml:space="preserve">how to tender adjudication</t>
  </si>
  <si>
    <t xml:space="preserve">tender adjudication steps, tender adjudication process, tender adjudication best practices</t>
  </si>
  <si>
    <t xml:space="preserve">Write "How to run a tender adjudication: a step-by-step guide" for projectcontrolsinstitute.org (PCI AI - Project Controls Institute). Audience: quantity surveyors and commercial teams. Length 1,200-1,800 words, British English. Primary keyword "how to tender adjudication". Work in naturally where they fit: tender adjudication steps, tender adjudication process, tender adjudication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</si>
  <si>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AB-02202</t>
  </si>
  <si>
    <t xml:space="preserve">Tender adjudication checklist: what good looks like</t>
  </si>
  <si>
    <t xml:space="preserve">tender adjudication checklist</t>
  </si>
  <si>
    <t xml:space="preserve">tender adjudication template, tender adjudication review</t>
  </si>
  <si>
    <t xml:space="preserve">Write "Tender adjudication checklist: what good looks like" for projectcontrolsinstitute.org (PCI AI - Project Controls Institute). Audience: quantity surveyors and commercial teams. Length 1,000-1,500 words, British English. Primary keyword "tender adjudication checklist". Work in naturally where they fit: tender adjudication template, tender adjudication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</si>
  <si>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AB-02203</t>
  </si>
  <si>
    <t xml:space="preserve">Tender adjudication KPIs: measuring whether it is working</t>
  </si>
  <si>
    <t xml:space="preserve">tender adjudication kpis</t>
  </si>
  <si>
    <t xml:space="preserve">tender adjudication metrics, measure tender adjudication</t>
  </si>
  <si>
    <t xml:space="preserve">Write "Tender adjudication KPIs: measuring whether it is working" for projectcontrolsinstitute.org (PCI AI - Project Controls Institute). Audience: quantity surveyors and commercial teams. Length 1,200-1,800 words, British English. Primary keyword "tender adjudication kpis". Work in naturally where they fit: tender adjudication metrics, measure tender adjudication.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</si>
  <si>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AB-02204</t>
  </si>
  <si>
    <t xml:space="preserve">What is procurement schedule alignment? Definition, examples and why it matters</t>
  </si>
  <si>
    <t xml:space="preserve">procurement schedule alignment</t>
  </si>
  <si>
    <t xml:space="preserve">procurement schedule alignment definition, procurement schedule alignment meaning, procurement schedule alignment in project management</t>
  </si>
  <si>
    <t xml:space="preserve">Write "What is procurement schedule alignment? Definition, examples and why it matters" for projectcontrolsinstitute.org (PCI AI - Project Controls Institute). Audience: project procurement and expediting teams. Length 800-1,200 words, British English. Primary keyword "procurement schedule alignment". Work in naturally where they fit: procurement schedule alignment definition, procurement schedule alignment meaning, procurement schedule alignment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</si>
  <si>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AB-02205</t>
  </si>
  <si>
    <t xml:space="preserve">How to run a procurement schedule alignment: a step-by-step guide</t>
  </si>
  <si>
    <t xml:space="preserve">how to procurement schedule alignment</t>
  </si>
  <si>
    <t xml:space="preserve">procurement schedule alignment steps, procurement schedule alignment process, procurement schedule alignment best practices</t>
  </si>
  <si>
    <t xml:space="preserve">Write "How to run a procurement schedule alignment: a step-by-step guide" for projectcontrolsinstitute.org (PCI AI - Project Controls Institute). Audience: project procurement and expediting teams. Length 1,200-1,800 words, British English. Primary keyword "how to procurement schedule alignment". Work in naturally where they fit: procurement schedule alignment steps, procurement schedule alignment process, procurement schedule alignment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</si>
  <si>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AB-02206</t>
  </si>
  <si>
    <t xml:space="preserve">Procurement schedule alignment checklist: what good looks like</t>
  </si>
  <si>
    <t xml:space="preserve">procurement schedule alignment checklist</t>
  </si>
  <si>
    <t xml:space="preserve">procurement schedule alignment template, procurement schedule alignment review</t>
  </si>
  <si>
    <t xml:space="preserve">Write "Procurement schedule alignment checklist: what good looks like" for projectcontrolsinstitute.org (PCI AI - Project Controls Institute). Audience: project procurement and expediting teams. Length 1,000-1,500 words, British English. Primary keyword "procurement schedule alignment checklist". Work in naturally where they fit: procurement schedule alignment template, procurement schedule alignment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</si>
  <si>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AB-02207</t>
  </si>
  <si>
    <t xml:space="preserve">Procurement schedule alignment KPIs: measuring whether it is working</t>
  </si>
  <si>
    <t xml:space="preserve">procurement schedule alignment kpis</t>
  </si>
  <si>
    <t xml:space="preserve">procurement schedule alignment metrics, measure procurement schedule alignment</t>
  </si>
  <si>
    <t xml:space="preserve">Write "Procurement schedule alignment KPIs: measuring whether it is working" for projectcontrolsinstitute.org (PCI AI - Project Controls Institute). Audience: project procurement and expediting teams. Length 1,200-1,800 words, British English. Primary keyword "procurement schedule alignment kpis". Work in naturally where they fit: procurement schedule alignment metrics, measure procurement schedule alignment.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</si>
  <si>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AB-02208</t>
  </si>
  <si>
    <t xml:space="preserve">What are vendor data requirements? Definition, examples and why they matter</t>
  </si>
  <si>
    <t xml:space="preserve">vendor data requirements</t>
  </si>
  <si>
    <t xml:space="preserve">vendor data requirements definition, vendor data requirements meaning, vendor data requirements in project management</t>
  </si>
  <si>
    <t xml:space="preserve">Write "What are vendor data requirements? Definition, examples and why they matter" for projectcontrolsinstitute.org (PCI AI - Project Controls Institute). Audience: project procurement and expediting teams. Length 800-1,200 words, British English. Primary keyword "vendor data requirements". Work in naturally where they fit: vendor data requirements definition, vendor data requirements meaning, vendor data requirements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</si>
  <si>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AB-02209</t>
  </si>
  <si>
    <t xml:space="preserve">Vendor data requirements template: structure, example and how to use it</t>
  </si>
  <si>
    <t xml:space="preserve">vendor data requirements template</t>
  </si>
  <si>
    <t xml:space="preserve">vendor data requirements example, vendor data requirements format, free vendor data requirements</t>
  </si>
  <si>
    <t xml:space="preserve">Write "Vendor data requirements template: structure, example and how to use it" for projectcontrolsinstitute.org (PCI AI - Project Controls Institute). Audience: project procurement and expediting teams. Length 1,000-1,500 words, British English. Primary keyword "vendor data requirements template". Work in naturally where they fit: vendor data requirements example, vendor data requirements format, free vendor data requirements.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</si>
  <si>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AB-02210</t>
  </si>
  <si>
    <t xml:space="preserve">How to build vendor data requirements stakeholders actually use</t>
  </si>
  <si>
    <t xml:space="preserve">how to create vendor data requirements</t>
  </si>
  <si>
    <t xml:space="preserve">vendor data requirements best practices, vendor data requirements example</t>
  </si>
  <si>
    <t xml:space="preserve">Write "How to build vendor data requirements stakeholders actually use" for projectcontrolsinstitute.org (PCI AI - Project Controls Institute). Audience: project procurement and expediting teams. Length 1,200-1,800 words, British English. Primary keyword "how to create vendor data requirements". Work in naturally where they fit: vendor data requirements best practices, vendor data requirements example.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</si>
  <si>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AB-02211</t>
  </si>
  <si>
    <t xml:space="preserve">Vendor data requirements: an annotated real-world sample</t>
  </si>
  <si>
    <t xml:space="preserve">vendor data requirements example</t>
  </si>
  <si>
    <t xml:space="preserve">vendor data requirements sample, vendor data requirements in practice</t>
  </si>
  <si>
    <t xml:space="preserve">Write "Vendor data requirements: an annotated real-world sample" for projectcontrolsinstitute.org (PCI AI - Project Controls Institute). Audience: project procurement and expediting teams. Length 1,200-1,800 words, British English. Primary keyword "vendor data requirements example". Work in naturally where they fit: vendor data requirements sample, vendor data requirements in practice.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</si>
  <si>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AB-02212</t>
  </si>
  <si>
    <t xml:space="preserve">What is purchase order tracking? Definition, examples and why it matters</t>
  </si>
  <si>
    <t xml:space="preserve">purchase order tracking</t>
  </si>
  <si>
    <t xml:space="preserve">purchase order tracking definition, purchase order tracking meaning, purchase order tracking in project management</t>
  </si>
  <si>
    <t xml:space="preserve">Write "What is purchase order tracking? Definition, examples and why it matters" for projectcontrolsinstitute.org (PCI AI - Project Controls Institute). Audience: project procurement and expediting teams. Length 800-1,200 words, British English. Primary keyword "purchase order tracking". Work in naturally where they fit: purchase order tracking definition, purchase order tracking meaning, purchase order tracking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</si>
  <si>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AB-02213</t>
  </si>
  <si>
    <t xml:space="preserve">How to do purchase order tracking: a step-by-step guide</t>
  </si>
  <si>
    <t xml:space="preserve">how to purchase order tracking</t>
  </si>
  <si>
    <t xml:space="preserve">purchase order tracking steps, purchase order tracking process, purchase order tracking best practices</t>
  </si>
  <si>
    <t xml:space="preserve">Write "How to do purchase order tracking: a step-by-step guide" for projectcontrolsinstitute.org (PCI AI - Project Controls Institute). Audience: project procurement and expediting teams. Length 1,200-1,800 words, British English. Primary keyword "how to purchase order tracking". Work in naturally where they fit: purchase order tracking steps, purchase order tracking process, purchase order tracking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</si>
  <si>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AB-02214</t>
  </si>
  <si>
    <t xml:space="preserve">Purchase order tracking checklist: what good looks like</t>
  </si>
  <si>
    <t xml:space="preserve">purchase order tracking checklist</t>
  </si>
  <si>
    <t xml:space="preserve">purchase order tracking template, purchase order tracking review</t>
  </si>
  <si>
    <t xml:space="preserve">Write "Purchase order tracking checklist: what good looks like" for projectcontrolsinstitute.org (PCI AI - Project Controls Institute). Audience: project procurement and expediting teams. Length 1,000-1,500 words, British English. Primary keyword "purchase order tracking checklist". Work in naturally where they fit: purchase order tracking template, purchase order tracking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</si>
  <si>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AB-02215</t>
  </si>
  <si>
    <t xml:space="preserve">Purchase order tracking KPIs: measuring whether it is working</t>
  </si>
  <si>
    <t xml:space="preserve">purchase order tracking kpis</t>
  </si>
  <si>
    <t xml:space="preserve">purchase order tracking metrics, measure purchase order tracking</t>
  </si>
  <si>
    <t xml:space="preserve">Write "Purchase order tracking KPIs: measuring whether it is working" for projectcontrolsinstitute.org (PCI AI - Project Controls Institute). Audience: project procurement and expediting teams. Length 1,200-1,800 words, British English. Primary keyword "purchase order tracking kpis". Work in naturally where they fit: purchase order tracking metrics, measure purchase order tracking.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</si>
  <si>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AB-02216</t>
  </si>
  <si>
    <t xml:space="preserve">What are free issue materials? Definition, examples and why they matter</t>
  </si>
  <si>
    <t xml:space="preserve">free issue materials</t>
  </si>
  <si>
    <t xml:space="preserve">free issue materials definition, free issue materials meaning, free issue materials in project management</t>
  </si>
  <si>
    <t xml:space="preserve">Write "What are free issue materials? Definition, examples and why they matter" for projectcontrolsinstitute.org (PCI AI - Project Controls Institute). Audience: project procurement and expediting teams. Length 800-1,200 words, British English. Primary keyword "free issue materials". Work in naturally where they fit: free issue materials definition, free issue materials meaning, free issue materials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</si>
  <si>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AB-02217</t>
  </si>
  <si>
    <t xml:space="preserve">Free issue materials on construction projects: how it plays out on site</t>
  </si>
  <si>
    <t xml:space="preserve">free issue materials construction</t>
  </si>
  <si>
    <t xml:space="preserve">free issue materials on site, free issue materials in projects</t>
  </si>
  <si>
    <t xml:space="preserve">Write "Free issue materials on construction projects: how it plays out on site" for projectcontrolsinstitute.org (PCI AI - Project Controls Institute). Audience: project procurement and expediting teams. Length 1,200-1,800 words, British English. Primary keyword "free issue materials construction". Work in naturally where they fit: free issue materials on site, free issue materials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</si>
  <si>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AB-02218</t>
  </si>
  <si>
    <t xml:space="preserve">Common mistakes with free issue materials (and how to avoid them)</t>
  </si>
  <si>
    <t xml:space="preserve">free issue materials mistakes</t>
  </si>
  <si>
    <t xml:space="preserve">free issue materials problems, free issue materials misuse, free issue materials pitfalls</t>
  </si>
  <si>
    <t xml:space="preserve">Write "Common mistakes with free issue materials (and how to avoid them)" for projectcontrolsinstitute.org (PCI AI - Project Controls Institute). Audience: project procurement and expediting teams. Length 1,200-1,800 words, British English. Primary keyword "free issue materials mistakes". Work in naturally where they fit: free issue materials problems, free issue materials misuse, free issue materials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</si>
  <si>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AB-02219</t>
  </si>
  <si>
    <t xml:space="preserve">What are supplier expediting levels? Definition, examples and why they matter</t>
  </si>
  <si>
    <t xml:space="preserve">supplier expediting levels</t>
  </si>
  <si>
    <t xml:space="preserve">supplier expediting levels definition, supplier expediting levels meaning, supplier expediting levels in project management</t>
  </si>
  <si>
    <t xml:space="preserve">Write "What are supplier expediting levels? Definition, examples and why they matter" for projectcontrolsinstitute.org (PCI AI - Project Controls Institute). Audience: project procurement and expediting teams. Length 800-1,200 words, British English. Primary keyword "supplier expediting levels". Work in naturally where they fit: supplier expediting levels definition, supplier expediting levels meaning, supplier expediting levels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</si>
  <si>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AB-02220</t>
  </si>
  <si>
    <t xml:space="preserve">Supplier expediting levels on construction projects: how it plays out on site</t>
  </si>
  <si>
    <t xml:space="preserve">supplier expediting levels construction</t>
  </si>
  <si>
    <t xml:space="preserve">supplier expediting levels on site, supplier expediting levels in projects</t>
  </si>
  <si>
    <t xml:space="preserve">Write "Supplier expediting levels on construction projects: how it plays out on site" for projectcontrolsinstitute.org (PCI AI - Project Controls Institute). Audience: project procurement and expediting teams. Length 1,200-1,800 words, British English. Primary keyword "supplier expediting levels construction". Work in naturally where they fit: supplier expediting levels on site, supplier expediting levels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</si>
  <si>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AB-02221</t>
  </si>
  <si>
    <t xml:space="preserve">Common mistakes with supplier expediting levels (and how to avoid them)</t>
  </si>
  <si>
    <t xml:space="preserve">supplier expediting levels mistakes</t>
  </si>
  <si>
    <t xml:space="preserve">supplier expediting levels problems, supplier expediting levels misuse, supplier expediting levels pitfalls</t>
  </si>
  <si>
    <t xml:space="preserve">Write "Common mistakes with supplier expediting levels (and how to avoid them)" for projectcontrolsinstitute.org (PCI AI - Project Controls Institute). Audience: project procurement and expediting teams. Length 1,200-1,800 words, British English. Primary keyword "supplier expediting levels mistakes". Work in naturally where they fit: supplier expediting levels problems, supplier expediting levels misuse, supplier expediting levels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</si>
  <si>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AB-02222</t>
  </si>
  <si>
    <t xml:space="preserve">What is inspection and test plans? Definition, examples and why it matters</t>
  </si>
  <si>
    <t xml:space="preserve">inspection and test plans</t>
  </si>
  <si>
    <t xml:space="preserve">inspection and test plans definition, inspection and test plans meaning, inspection and test plans in project management</t>
  </si>
  <si>
    <t xml:space="preserve">Write "What is inspection and test plans? Definition, examples and why it matters" for projectcontrolsinstitute.org (PCI AI - Project Controls Institute). Audience: project procurement and expediting teams. Length 800-1,200 words, British English. Primary keyword "inspection and test plans". Work in naturally where they fit: inspection and test plans definition, inspection and test plans meaning, inspection and test plans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</si>
  <si>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AB-02223</t>
  </si>
  <si>
    <t xml:space="preserve">Inspection and test plans template: structure, example and how to use it</t>
  </si>
  <si>
    <t xml:space="preserve">inspection and test plans template</t>
  </si>
  <si>
    <t xml:space="preserve">inspection and test plans example, inspection and test plans format, free inspection and test plans</t>
  </si>
  <si>
    <t xml:space="preserve">Write "Inspection and test plans template: structure, example and how to use it" for projectcontrolsinstitute.org (PCI AI - Project Controls Institute). Audience: project procurement and expediting teams. Length 1,000-1,500 words, British English. Primary keyword "inspection and test plans template". Work in naturally where they fit: inspection and test plans example, inspection and test plans format, free inspection and test plans.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</si>
  <si>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AB-02224</t>
  </si>
  <si>
    <t xml:space="preserve">How to build an inspection and test plans stakeholders actually use</t>
  </si>
  <si>
    <t xml:space="preserve">how to create inspection and test plans</t>
  </si>
  <si>
    <t xml:space="preserve">inspection and test plans best practices, inspection and test plans example</t>
  </si>
  <si>
    <t xml:space="preserve">Write "How to build an inspection and test plans stakeholders actually use" for projectcontrolsinstitute.org (PCI AI - Project Controls Institute). Audience: project procurement and expediting teams. Length 1,200-1,800 words, British English. Primary keyword "how to create inspection and test plans". Work in naturally where they fit: inspection and test plans best practices, inspection and test plans example.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</si>
  <si>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AB-02225</t>
  </si>
  <si>
    <t xml:space="preserve">Inspection and test plans: an annotated real-world sample</t>
  </si>
  <si>
    <t xml:space="preserve">inspection and test plans example</t>
  </si>
  <si>
    <t xml:space="preserve">inspection and test plans sample, inspection and test plans in practice</t>
  </si>
  <si>
    <t xml:space="preserve">Write "Inspection and test plans: an annotated real-world sample" for projectcontrolsinstitute.org (PCI AI - Project Controls Institute). Audience: project procurement and expediting teams. Length 1,200-1,800 words, British English. Primary keyword "inspection and test plans example". Work in naturally where they fit: inspection and test plans sample, inspection and test plans in practice.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</si>
  <si>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AB-02226</t>
  </si>
  <si>
    <t xml:space="preserve">What is shipping and customs milestones? Definition, examples and why it matters</t>
  </si>
  <si>
    <t xml:space="preserve">shipping and customs milestones</t>
  </si>
  <si>
    <t xml:space="preserve">shipping and customs milestones definition, shipping and customs milestones meaning, shipping and customs milestones in project management</t>
  </si>
  <si>
    <t xml:space="preserve">Write "What is shipping and customs milestones? Definition, examples and why it matters" for projectcontrolsinstitute.org (PCI AI - Project Controls Institute). Audience: project procurement and expediting teams. Length 800-1,200 words, British English. Primary keyword "shipping and customs milestones". Work in naturally where they fit: shipping and customs milestones definition, shipping and customs milestones meaning, shipping and customs milestones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</si>
  <si>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AB-02227</t>
  </si>
  <si>
    <t xml:space="preserve">Shipping and customs milestones on construction projects: how it plays out on site</t>
  </si>
  <si>
    <t xml:space="preserve">shipping and customs milestones construction</t>
  </si>
  <si>
    <t xml:space="preserve">shipping and customs milestones on site, shipping and customs milestones in projects</t>
  </si>
  <si>
    <t xml:space="preserve">Write "Shipping and customs milestones on construction projects: how it plays out on site" for projectcontrolsinstitute.org (PCI AI - Project Controls Institute). Audience: project procurement and expediting teams. Length 1,200-1,800 words, British English. Primary keyword "shipping and customs milestones construction". Work in naturally where they fit: shipping and customs milestones on site, shipping and customs milestones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</si>
  <si>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AB-02228</t>
  </si>
  <si>
    <t xml:space="preserve">Common mistakes with shipping and customs milestones (and how to avoid them)</t>
  </si>
  <si>
    <t xml:space="preserve">shipping and customs milestones mistakes</t>
  </si>
  <si>
    <t xml:space="preserve">shipping and customs milestones problems, shipping and customs milestones misuse, shipping and customs milestones pitfalls</t>
  </si>
  <si>
    <t xml:space="preserve">Write "Common mistakes with shipping and customs milestones (and how to avoid them)" for projectcontrolsinstitute.org (PCI AI - Project Controls Institute). Audience: project procurement and expediting teams. Length 1,200-1,800 words, British English. Primary keyword "shipping and customs milestones mistakes". Work in naturally where they fit: shipping and customs milestones problems, shipping and customs milestones misuse, shipping and customs milestones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</si>
  <si>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AB-02229</t>
  </si>
  <si>
    <t xml:space="preserve">What is material requisition process? Definition, examples and why it matters</t>
  </si>
  <si>
    <t xml:space="preserve">material requisition process</t>
  </si>
  <si>
    <t xml:space="preserve">material requisition process definition, material requisition process meaning, material requisition process in project management</t>
  </si>
  <si>
    <t xml:space="preserve">Write "What is material requisition process? Definition, examples and why it matters" for projectcontrolsinstitute.org (PCI AI - Project Controls Institute). Audience: project procurement and expediting teams. Length 800-1,200 words, British English. Primary keyword "material requisition process". Work in naturally where they fit: material requisition process definition, material requisition process meaning, material requisition process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</si>
  <si>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AB-02230</t>
  </si>
  <si>
    <t xml:space="preserve">How to run a material requisition process: a step-by-step guide</t>
  </si>
  <si>
    <t xml:space="preserve">how to material requisition process</t>
  </si>
  <si>
    <t xml:space="preserve">material requisition process steps, material requisition process process, material requisition process best practices</t>
  </si>
  <si>
    <t xml:space="preserve">Write "How to run a material requisition process: a step-by-step guide" for projectcontrolsinstitute.org (PCI AI - Project Controls Institute). Audience: project procurement and expediting teams. Length 1,200-1,800 words, British English. Primary keyword "how to material requisition process". Work in naturally where they fit: material requisition process steps, material requisition process process, material requisition process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</si>
  <si>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AB-02231</t>
  </si>
  <si>
    <t xml:space="preserve">Material requisition process checklist: what good looks like</t>
  </si>
  <si>
    <t xml:space="preserve">material requisition process checklist</t>
  </si>
  <si>
    <t xml:space="preserve">material requisition process template, material requisition process review</t>
  </si>
  <si>
    <t xml:space="preserve">Write "Material requisition process checklist: what good looks like" for projectcontrolsinstitute.org (PCI AI - Project Controls Institute). Audience: project procurement and expediting teams. Length 1,000-1,500 words, British English. Primary keyword "material requisition process checklist". Work in naturally where they fit: material requisition process template, material requisition process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</si>
  <si>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AB-02232</t>
  </si>
  <si>
    <t xml:space="preserve">Material requisition process KPIs: measuring whether it is working</t>
  </si>
  <si>
    <t xml:space="preserve">material requisition process kpis</t>
  </si>
  <si>
    <t xml:space="preserve">material requisition process metrics, measure material requisition process</t>
  </si>
  <si>
    <t xml:space="preserve">Write "Material requisition process KPIs: measuring whether it is working" for projectcontrolsinstitute.org (PCI AI - Project Controls Institute). Audience: project procurement and expediting teams. Length 1,200-1,800 words, British English. Primary keyword "material requisition process kpis". Work in naturally where they fit: material requisition process metrics, measure material requisition process.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</si>
  <si>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AB-02233</t>
  </si>
  <si>
    <t xml:space="preserve">What are spares and commissioning materials? Definition, examples and why they matter</t>
  </si>
  <si>
    <t xml:space="preserve">spares and commissioning materials</t>
  </si>
  <si>
    <t xml:space="preserve">spares and commissioning materials definition, spares and commissioning materials meaning, spares and commissioning materials in project management</t>
  </si>
  <si>
    <t xml:space="preserve">Write "What are spares and commissioning materials? Definition, examples and why they matter" for projectcontrolsinstitute.org (PCI AI - Project Controls Institute). Audience: project procurement and expediting teams. Length 800-1,200 words, British English. Primary keyword "spares and commissioning materials". Work in naturally where they fit: spares and commissioning materials definition, spares and commissioning materials meaning, spares and commissioning materials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</si>
  <si>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AB-02234</t>
  </si>
  <si>
    <t xml:space="preserve">Spares and commissioning materials on construction projects: how it plays out on site</t>
  </si>
  <si>
    <t xml:space="preserve">spares and commissioning materials construction</t>
  </si>
  <si>
    <t xml:space="preserve">spares and commissioning materials on site, spares and commissioning materials in projects</t>
  </si>
  <si>
    <t xml:space="preserve">Write "Spares and commissioning materials on construction projects: how it plays out on site" for projectcontrolsinstitute.org (PCI AI - Project Controls Institute). Audience: project procurement and expediting teams. Length 1,200-1,800 words, British English. Primary keyword "spares and commissioning materials construction". Work in naturally where they fit: spares and commissioning materials on site, spares and commissioning materials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</si>
  <si>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AB-02235</t>
  </si>
  <si>
    <t xml:space="preserve">Common mistakes with spares and commissioning materials (and how to avoid them)</t>
  </si>
  <si>
    <t xml:space="preserve">spares and commissioning materials mistakes</t>
  </si>
  <si>
    <t xml:space="preserve">spares and commissioning materials problems, spares and commissioning materials misuse, spares and commissioning materials pitfalls</t>
  </si>
  <si>
    <t xml:space="preserve">Write "Common mistakes with spares and commissioning materials (and how to avoid them)" for projectcontrolsinstitute.org (PCI AI - Project Controls Institute). Audience: project procurement and expediting teams. Length 1,200-1,800 words, British English. Primary keyword "spares and commissioning materials mistakes". Work in naturally where they fit: spares and commissioning materials problems, spares and commissioning materials misuse, spares and commissioning materials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</si>
  <si>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AB-02236</t>
  </si>
  <si>
    <t xml:space="preserve">What are framework agreements? Definition, examples and why they matter</t>
  </si>
  <si>
    <t xml:space="preserve">framework agreements</t>
  </si>
  <si>
    <t xml:space="preserve">framework agreements definition, framework agreements meaning, framework agreements in project management</t>
  </si>
  <si>
    <t xml:space="preserve">Write "What are framework agreements? Definition, examples and why they matter" for projectcontrolsinstitute.org (PCI AI - Project Controls Institute). Audience: project procurement and expediting teams. Length 800-1,200 words, British English. Primary keyword "framework agreements". Work in naturally where they fit: framework agreements definition, framework agreements meaning, framework agreements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</si>
  <si>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AB-02237</t>
  </si>
  <si>
    <t xml:space="preserve">Framework agreements on construction projects: how it plays out on site</t>
  </si>
  <si>
    <t xml:space="preserve">framework agreements construction</t>
  </si>
  <si>
    <t xml:space="preserve">framework agreements on site, framework agreements in projects</t>
  </si>
  <si>
    <t xml:space="preserve">Write "Framework agreements on construction projects: how it plays out on site" for projectcontrolsinstitute.org (PCI AI - Project Controls Institute). Audience: project procurement and expediting teams. Length 1,200-1,800 words, British English. Primary keyword "framework agreements construction". Work in naturally where they fit: framework agreements on site, framework agreements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</si>
  <si>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AB-02238</t>
  </si>
  <si>
    <t xml:space="preserve">Common mistakes with framework agreements (and how to avoid them)</t>
  </si>
  <si>
    <t xml:space="preserve">framework agreements mistakes</t>
  </si>
  <si>
    <t xml:space="preserve">framework agreements problems, framework agreements misuse, framework agreements pitfalls</t>
  </si>
  <si>
    <t xml:space="preserve">Write "Common mistakes with framework agreements (and how to avoid them)" for projectcontrolsinstitute.org (PCI AI - Project Controls Institute). Audience: project procurement and expediting teams. Length 1,200-1,800 words, British English. Primary keyword "framework agreements mistakes". Work in naturally where they fit: framework agreements problems, framework agreements misuse, framework agreements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</si>
  <si>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AB-02239</t>
  </si>
  <si>
    <t xml:space="preserve">What is data dictionary for project reporting? Definition, examples and why it matters</t>
  </si>
  <si>
    <t xml:space="preserve">data dictionary for project reporting</t>
  </si>
  <si>
    <t xml:space="preserve">data dictionary for project reporting definition, data dictionary for project reporting meaning, data dictionary for project reporting in project management</t>
  </si>
  <si>
    <t xml:space="preserve">Write "What is data dictionary for project reporting? Definition, examples and why it matters" for projectcontrolsinstitute.org (PCI AI - Project Controls Institute). Audience: controls professionals building data skills. Length 800-1,200 words, British English. Primary keyword "data dictionary for project reporting". Work in naturally where they fit: data dictionary for project reporting definition, data dictionary for project reporting meaning, data dictionary for project reporting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</si>
  <si>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AB-02240</t>
  </si>
  <si>
    <t xml:space="preserve">Data dictionary for project reporting template: structure, example and how to use it</t>
  </si>
  <si>
    <t xml:space="preserve">data dictionary for project reporting template</t>
  </si>
  <si>
    <t xml:space="preserve">data dictionary for project reporting example, data dictionary for project reporting format, free data dictionary for project reporting</t>
  </si>
  <si>
    <t xml:space="preserve">Write "Data dictionary for project reporting template: structure, example and how to use it" for projectcontrolsinstitute.org (PCI AI - Project Controls Institute). Audience: controls professionals building data skills. Length 1,000-1,500 words, British English. Primary keyword "data dictionary for project reporting template". Work in naturally where they fit: data dictionary for project reporting example, data dictionary for project reporting format, free data dictionary for project reporting.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</si>
  <si>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AB-02241</t>
  </si>
  <si>
    <t xml:space="preserve">How to build a data dictionary for project reporting stakeholders actually use</t>
  </si>
  <si>
    <t xml:space="preserve">how to create data dictionary for project reporting</t>
  </si>
  <si>
    <t xml:space="preserve">data dictionary for project reporting best practices, data dictionary for project reporting example</t>
  </si>
  <si>
    <t xml:space="preserve">Write "How to build a data dictionary for project reporting stakeholders actually use" for projectcontrolsinstitute.org (PCI AI - Project Controls Institute). Audience: controls professionals building data skills. Length 1,200-1,800 words, British English. Primary keyword "how to create data dictionary for project reporting". Work in naturally where they fit: data dictionary for project reporting best practices, data dictionary for project reporting example.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</si>
  <si>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AB-02242</t>
  </si>
  <si>
    <t xml:space="preserve">Data dictionary for project reporting: an annotated real-world sample</t>
  </si>
  <si>
    <t xml:space="preserve">data dictionary for project reporting example</t>
  </si>
  <si>
    <t xml:space="preserve">data dictionary for project reporting sample, data dictionary for project reporting in practice</t>
  </si>
  <si>
    <t xml:space="preserve">Write "Data dictionary for project reporting: an annotated real-world sample" for projectcontrolsinstitute.org (PCI AI - Project Controls Institute). Audience: controls professionals building data skills. Length 1,200-1,800 words, British English. Primary keyword "data dictionary for project reporting example". Work in naturally where they fit: data dictionary for project reporting sample, data dictionary for project reporting in practice.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</si>
  <si>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AB-02243</t>
  </si>
  <si>
    <t xml:space="preserve">What is automated variance commentary? Definition, examples and why it matters</t>
  </si>
  <si>
    <t xml:space="preserve">automated variance commentary</t>
  </si>
  <si>
    <t xml:space="preserve">automated variance commentary definition, automated variance commentary meaning, automated variance commentary in project management</t>
  </si>
  <si>
    <t xml:space="preserve">Write "What is automated variance commentary? Definition, examples and why it matters" for projectcontrolsinstitute.org (PCI AI - Project Controls Institute). Audience: controls professionals building data skills. Length 800-1,200 words, British English. Primary keyword "automated variance commentary". Work in naturally where they fit: automated variance commentary definition, automated variance commentary meaning, automated variance commentary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</si>
  <si>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AB-02244</t>
  </si>
  <si>
    <t xml:space="preserve">How to run an automated variance commentary: a step-by-step guide</t>
  </si>
  <si>
    <t xml:space="preserve">how to automated variance commentary</t>
  </si>
  <si>
    <t xml:space="preserve">automated variance commentary steps, automated variance commentary process, automated variance commentary best practices</t>
  </si>
  <si>
    <t xml:space="preserve">Write "How to run an automated variance commentary: a step-by-step guide" for projectcontrolsinstitute.org (PCI AI - Project Controls Institute). Audience: controls professionals building data skills. Length 1,200-1,800 words, British English. Primary keyword "how to automated variance commentary". Work in naturally where they fit: automated variance commentary steps, automated variance commentary process, automated variance commentary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</si>
  <si>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AB-02245</t>
  </si>
  <si>
    <t xml:space="preserve">Automated variance commentary checklist: what good looks like</t>
  </si>
  <si>
    <t xml:space="preserve">automated variance commentary checklist</t>
  </si>
  <si>
    <t xml:space="preserve">automated variance commentary template, automated variance commentary review</t>
  </si>
  <si>
    <t xml:space="preserve">Write "Automated variance commentary checklist: what good looks like" for projectcontrolsinstitute.org (PCI AI - Project Controls Institute). Audience: controls professionals building data skills. Length 1,000-1,500 words, British English. Primary keyword "automated variance commentary checklist". Work in naturally where they fit: automated variance commentary template, automated variance commentary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</si>
  <si>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AB-02246</t>
  </si>
  <si>
    <t xml:space="preserve">Automated variance commentary KPIs: measuring whether it is working</t>
  </si>
  <si>
    <t xml:space="preserve">automated variance commentary kpis</t>
  </si>
  <si>
    <t xml:space="preserve">automated variance commentary metrics, measure automated variance commentary</t>
  </si>
  <si>
    <t xml:space="preserve">Write "Automated variance commentary KPIs: measuring whether it is working" for projectcontrolsinstitute.org (PCI AI - Project Controls Institute). Audience: controls professionals building data skills. Length 1,200-1,800 words, British English. Primary keyword "automated variance commentary kpis". Work in naturally where they fit: automated variance commentary metrics, measure automated variance commentary.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</si>
  <si>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AB-02247</t>
  </si>
  <si>
    <t xml:space="preserve">What is report refresh scheduling? Definition, examples and why it matters</t>
  </si>
  <si>
    <t xml:space="preserve">report refresh scheduling</t>
  </si>
  <si>
    <t xml:space="preserve">report refresh scheduling definition, report refresh scheduling meaning, report refresh scheduling in project management</t>
  </si>
  <si>
    <t xml:space="preserve">Write "What is report refresh scheduling? Definition, examples and why it matters" for projectcontrolsinstitute.org (PCI AI - Project Controls Institute). Audience: controls professionals building data skills. Length 800-1,200 words, British English. Primary keyword "report refresh scheduling". Work in naturally where they fit: report refresh scheduling definition, report refresh scheduling meaning, report refresh scheduling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</si>
  <si>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AB-02248</t>
  </si>
  <si>
    <t xml:space="preserve">How to do report refresh scheduling: a step-by-step guide</t>
  </si>
  <si>
    <t xml:space="preserve">how to report refresh scheduling</t>
  </si>
  <si>
    <t xml:space="preserve">report refresh scheduling steps, report refresh scheduling process, report refresh scheduling best practices</t>
  </si>
  <si>
    <t xml:space="preserve">Write "How to do report refresh scheduling: a step-by-step guide" for projectcontrolsinstitute.org (PCI AI - Project Controls Institute). Audience: controls professionals building data skills. Length 1,200-1,800 words, British English. Primary keyword "how to report refresh scheduling". Work in naturally where they fit: report refresh scheduling steps, report refresh scheduling process, report refresh scheduling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</si>
  <si>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AB-02249</t>
  </si>
  <si>
    <t xml:space="preserve">Report refresh scheduling checklist: what good looks like</t>
  </si>
  <si>
    <t xml:space="preserve">report refresh scheduling checklist</t>
  </si>
  <si>
    <t xml:space="preserve">report refresh scheduling template, report refresh scheduling review</t>
  </si>
  <si>
    <t xml:space="preserve">Write "Report refresh scheduling checklist: what good looks like" for projectcontrolsinstitute.org (PCI AI - Project Controls Institute). Audience: controls professionals building data skills. Length 1,000-1,500 words, British English. Primary keyword "report refresh scheduling checklist". Work in naturally where they fit: report refresh scheduling template, report refresh scheduling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</si>
  <si>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AB-02250</t>
  </si>
  <si>
    <t xml:space="preserve">Report refresh scheduling KPIs: measuring whether it is working</t>
  </si>
  <si>
    <t xml:space="preserve">report refresh scheduling kpis</t>
  </si>
  <si>
    <t xml:space="preserve">report refresh scheduling metrics, measure report refresh scheduling</t>
  </si>
  <si>
    <t xml:space="preserve">Write "Report refresh scheduling KPIs: measuring whether it is working" for projectcontrolsinstitute.org (PCI AI - Project Controls Institute). Audience: controls professionals building data skills. Length 1,200-1,800 words, British English. Primary keyword "report refresh scheduling kpis". Work in naturally where they fit: report refresh scheduling metrics, measure report refresh scheduling.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</si>
  <si>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AB-02251</t>
  </si>
  <si>
    <t xml:space="preserve">What is row-level security in dashboards? Definition, examples and why it matters</t>
  </si>
  <si>
    <t xml:space="preserve">row-level security in dashboards</t>
  </si>
  <si>
    <t xml:space="preserve">row-level security in dashboards definition, row-level security in dashboards meaning, row-level security in dashboards in project management</t>
  </si>
  <si>
    <t xml:space="preserve">Write "What is row-level security in dashboards? Definition, examples and why it matters" for projectcontrolsinstitute.org (PCI AI - Project Controls Institute). Audience: controls professionals building data skills. Length 800-1,200 words, British English. Primary keyword "row-level security in dashboards". Work in naturally where they fit: row-level security in dashboards definition, row-level security in dashboards meaning, row-level security in dashboards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</si>
  <si>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AB-02252</t>
  </si>
  <si>
    <t xml:space="preserve">Row-level security in dashboards on construction projects: how it plays out on site</t>
  </si>
  <si>
    <t xml:space="preserve">row-level security in dashboards construction</t>
  </si>
  <si>
    <t xml:space="preserve">row-level security in dashboards on site, row-level security in dashboards in projects</t>
  </si>
  <si>
    <t xml:space="preserve">Write "Row-level security in dashboards on construction projects: how it plays out on site" for projectcontrolsinstitute.org (PCI AI - Project Controls Institute). Audience: controls professionals building data skills. Length 1,200-1,800 words, British English. Primary keyword "row-level security in dashboards construction". Work in naturally where they fit: row-level security in dashboards on site, row-level security in dashboards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</si>
  <si>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AB-02253</t>
  </si>
  <si>
    <t xml:space="preserve">Common mistakes with row-level security in dashboards (and how to avoid them)</t>
  </si>
  <si>
    <t xml:space="preserve">row-level security in dashboards mistakes</t>
  </si>
  <si>
    <t xml:space="preserve">row-level security in dashboards problems, row-level security in dashboards misuse, row-level security in dashboards pitfalls</t>
  </si>
  <si>
    <t xml:space="preserve">Write "Common mistakes with row-level security in dashboards (and how to avoid them)" for projectcontrolsinstitute.org (PCI AI - Project Controls Institute). Audience: controls professionals building data skills. Length 1,200-1,800 words, British English. Primary keyword "row-level security in dashboards mistakes". Work in naturally where they fit: row-level security in dashboards problems, row-level security in dashboards misuse, row-level security in dashboards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</si>
  <si>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AB-02254</t>
  </si>
  <si>
    <t xml:space="preserve">What is star schema for project data? Definition, examples and why it matters</t>
  </si>
  <si>
    <t xml:space="preserve">star schema for project data</t>
  </si>
  <si>
    <t xml:space="preserve">star schema for project data definition, star schema for project data meaning, star schema for project data in project management</t>
  </si>
  <si>
    <t xml:space="preserve">Write "What is star schema for project data? Definition, examples and why it matters" for projectcontrolsinstitute.org (PCI AI - Project Controls Institute). Audience: controls professionals building data skills. Length 800-1,200 words, British English. Primary keyword "star schema for project data". Work in naturally where they fit: star schema for project data definition, star schema for project data meaning, star schema for project data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</si>
  <si>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AB-02255</t>
  </si>
  <si>
    <t xml:space="preserve">Star schema for project data on construction projects: how it plays out on site</t>
  </si>
  <si>
    <t xml:space="preserve">star schema for project data construction</t>
  </si>
  <si>
    <t xml:space="preserve">star schema for project data on site, star schema for project data in projects</t>
  </si>
  <si>
    <t xml:space="preserve">Write "Star schema for project data on construction projects: how it plays out on site" for projectcontrolsinstitute.org (PCI AI - Project Controls Institute). Audience: controls professionals building data skills. Length 1,200-1,800 words, British English. Primary keyword "star schema for project data construction". Work in naturally where they fit: star schema for project data on site, star schema for project data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</si>
  <si>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AB-02256</t>
  </si>
  <si>
    <t xml:space="preserve">Common mistakes with star schema for project data (and how to avoid them)</t>
  </si>
  <si>
    <t xml:space="preserve">star schema for project data mistakes</t>
  </si>
  <si>
    <t xml:space="preserve">star schema for project data problems, star schema for project data misuse, star schema for project data pitfalls</t>
  </si>
  <si>
    <t xml:space="preserve">Write "Common mistakes with star schema for project data (and how to avoid them)" for projectcontrolsinstitute.org (PCI AI - Project Controls Institute). Audience: controls professionals building data skills. Length 1,200-1,800 words, British English. Primary keyword "star schema for project data mistakes". Work in naturally where they fit: star schema for project data problems, star schema for project data misuse, star schema for project data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</si>
  <si>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AB-02257</t>
  </si>
  <si>
    <t xml:space="preserve">What is data lineage? Definition, examples and why it matters</t>
  </si>
  <si>
    <t xml:space="preserve">data lineage</t>
  </si>
  <si>
    <t xml:space="preserve">data lineage definition, data lineage meaning, data lineage in project management</t>
  </si>
  <si>
    <t xml:space="preserve">Write "What is data lineage? Definition, examples and why it matters" for projectcontrolsinstitute.org (PCI AI - Project Controls Institute). Audience: controls professionals building data skills. Length 800-1,200 words, British English. Primary keyword "data lineage". Work in naturally where they fit: data lineage definition, data lineage meaning, data lineage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</si>
  <si>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AB-02258</t>
  </si>
  <si>
    <t xml:space="preserve">Data lineage on construction projects: how it plays out on site</t>
  </si>
  <si>
    <t xml:space="preserve">data lineage construction</t>
  </si>
  <si>
    <t xml:space="preserve">data lineage on site, data lineage in projects</t>
  </si>
  <si>
    <t xml:space="preserve">Write "Data lineage on construction projects: how it plays out on site" for projectcontrolsinstitute.org (PCI AI - Project Controls Institute). Audience: controls professionals building data skills. Length 1,200-1,800 words, British English. Primary keyword "data lineage construction". Work in naturally where they fit: data lineage on site, data lineage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</si>
  <si>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AB-02259</t>
  </si>
  <si>
    <t xml:space="preserve">Common mistakes with data lineage (and how to avoid them)</t>
  </si>
  <si>
    <t xml:space="preserve">data lineage mistakes</t>
  </si>
  <si>
    <t xml:space="preserve">data lineage problems, data lineage misuse, data lineage pitfalls</t>
  </si>
  <si>
    <t xml:space="preserve">Write "Common mistakes with data lineage (and how to avoid them)" for projectcontrolsinstitute.org (PCI AI - Project Controls Institute). Audience: controls professionals building data skills. Length 1,200-1,800 words, British English. Primary keyword "data lineage mistakes". Work in naturally where they fit: data lineage problems, data lineage misuse, data lineage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</si>
  <si>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AB-02260</t>
  </si>
  <si>
    <t xml:space="preserve">What is cost and schedule data integration? Definition, examples and why it matters</t>
  </si>
  <si>
    <t xml:space="preserve">cost and schedule data integration</t>
  </si>
  <si>
    <t xml:space="preserve">cost and schedule data integration definition, cost and schedule data integration meaning, cost and schedule data integration in project management</t>
  </si>
  <si>
    <t xml:space="preserve">Write "What is cost and schedule data integration? Definition, examples and why it matters" for projectcontrolsinstitute.org (PCI AI - Project Controls Institute). Audience: controls professionals building data skills. Length 800-1,200 words, British English. Primary keyword "cost and schedule data integration". Work in naturally where they fit: cost and schedule data integration definition, cost and schedule data integration meaning, cost and schedule data integration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</si>
  <si>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AB-02261</t>
  </si>
  <si>
    <t xml:space="preserve">How to run a cost and schedule data integration: a step-by-step guide</t>
  </si>
  <si>
    <t xml:space="preserve">how to cost and schedule data integration</t>
  </si>
  <si>
    <t xml:space="preserve">cost and schedule data integration steps, cost and schedule data integration process, cost and schedule data integration best practices</t>
  </si>
  <si>
    <t xml:space="preserve">Write "How to run a cost and schedule data integration: a step-by-step guide" for projectcontrolsinstitute.org (PCI AI - Project Controls Institute). Audience: controls professionals building data skills. Length 1,200-1,800 words, British English. Primary keyword "how to cost and schedule data integration". Work in naturally where they fit: cost and schedule data integration steps, cost and schedule data integration process, cost and schedule data integration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</si>
  <si>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AB-02262</t>
  </si>
  <si>
    <t xml:space="preserve">Cost and schedule data integration checklist: what good looks like</t>
  </si>
  <si>
    <t xml:space="preserve">cost and schedule data integration checklist</t>
  </si>
  <si>
    <t xml:space="preserve">cost and schedule data integration template, cost and schedule data integration review</t>
  </si>
  <si>
    <t xml:space="preserve">Write "Cost and schedule data integration checklist: what good looks like" for projectcontrolsinstitute.org (PCI AI - Project Controls Institute). Audience: controls professionals building data skills. Length 1,000-1,500 words, British English. Primary keyword "cost and schedule data integration checklist". Work in naturally where they fit: cost and schedule data integration template, cost and schedule data integration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</si>
  <si>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AB-02263</t>
  </si>
  <si>
    <t xml:space="preserve">Cost and schedule data integration KPIs: measuring whether it is working</t>
  </si>
  <si>
    <t xml:space="preserve">cost and schedule data integration kpis</t>
  </si>
  <si>
    <t xml:space="preserve">cost and schedule data integration metrics, measure cost and schedule data integration</t>
  </si>
  <si>
    <t xml:space="preserve">Write "Cost and schedule data integration KPIs: measuring whether it is working" for projectcontrolsinstitute.org (PCI AI - Project Controls Institute). Audience: controls professionals building data skills. Length 1,200-1,800 words, British English. Primary keyword "cost and schedule data integration kpis". Work in naturally where they fit: cost and schedule data integration metrics, measure cost and schedule data integration.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</si>
  <si>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AB-02264</t>
  </si>
  <si>
    <t xml:space="preserve">What are exception reporting rules? Definition, examples and why they matter</t>
  </si>
  <si>
    <t xml:space="preserve">exception reporting rules</t>
  </si>
  <si>
    <t xml:space="preserve">exception reporting rules definition, exception reporting rules meaning, exception reporting rules in project management</t>
  </si>
  <si>
    <t xml:space="preserve">Write "What are exception reporting rules? Definition, examples and why they matter" for projectcontrolsinstitute.org (PCI AI - Project Controls Institute). Audience: controls professionals building data skills. Length 800-1,200 words, British English. Primary keyword "exception reporting rules". Work in naturally where they fit: exception reporting rules definition, exception reporting rules meaning, exception reporting rules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</si>
  <si>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AB-02265</t>
  </si>
  <si>
    <t xml:space="preserve">Exception reporting rules on construction projects: how it plays out on site</t>
  </si>
  <si>
    <t xml:space="preserve">exception reporting rules construction</t>
  </si>
  <si>
    <t xml:space="preserve">exception reporting rules on site, exception reporting rules in projects</t>
  </si>
  <si>
    <t xml:space="preserve">Write "Exception reporting rules on construction projects: how it plays out on site" for projectcontrolsinstitute.org (PCI AI - Project Controls Institute). Audience: controls professionals building data skills. Length 1,200-1,800 words, British English. Primary keyword "exception reporting rules construction". Work in naturally where they fit: exception reporting rules on site, exception reporting rules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</si>
  <si>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AB-02266</t>
  </si>
  <si>
    <t xml:space="preserve">Common mistakes with exception reporting rules (and how to avoid them)</t>
  </si>
  <si>
    <t xml:space="preserve">exception reporting rules mistakes</t>
  </si>
  <si>
    <t xml:space="preserve">exception reporting rules problems, exception reporting rules misuse, exception reporting rules pitfalls</t>
  </si>
  <si>
    <t xml:space="preserve">Write "Common mistakes with exception reporting rules (and how to avoid them)" for projectcontrolsinstitute.org (PCI AI - Project Controls Institute). Audience: controls professionals building data skills. Length 1,200-1,800 words, British English. Primary keyword "exception reporting rules mistakes". Work in naturally where they fit: exception reporting rules problems, exception reporting rules misuse, exception reporting rules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</si>
  <si>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AB-02267</t>
  </si>
  <si>
    <t xml:space="preserve">What are naming conventions for project data? Definition, examples and why they matter</t>
  </si>
  <si>
    <t xml:space="preserve">naming conventions for project data</t>
  </si>
  <si>
    <t xml:space="preserve">naming conventions for project data definition, naming conventions for project data meaning, naming conventions for project data in project management</t>
  </si>
  <si>
    <t xml:space="preserve">Write "What are naming conventions for project data? Definition, examples and why they matter" for projectcontrolsinstitute.org (PCI AI - Project Controls Institute). Audience: controls professionals building data skills. Length 800-1,200 words, British English. Primary keyword "naming conventions for project data". Work in naturally where they fit: naming conventions for project data definition, naming conventions for project data meaning, naming conventions for project data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</si>
  <si>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AB-02268</t>
  </si>
  <si>
    <t xml:space="preserve">Naming conventions for project data on construction projects: how it plays out on site</t>
  </si>
  <si>
    <t xml:space="preserve">naming conventions for project data construction</t>
  </si>
  <si>
    <t xml:space="preserve">naming conventions for project data on site, naming conventions for project data in projects</t>
  </si>
  <si>
    <t xml:space="preserve">Write "Naming conventions for project data on construction projects: how it plays out on site" for projectcontrolsinstitute.org (PCI AI - Project Controls Institute). Audience: controls professionals building data skills. Length 1,200-1,800 words, British English. Primary keyword "naming conventions for project data construction". Work in naturally where they fit: naming conventions for project data on site, naming conventions for project data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</si>
  <si>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AB-02269</t>
  </si>
  <si>
    <t xml:space="preserve">Common mistakes with naming conventions for project data (and how to avoid them)</t>
  </si>
  <si>
    <t xml:space="preserve">naming conventions for project data mistakes</t>
  </si>
  <si>
    <t xml:space="preserve">naming conventions for project data problems, naming conventions for project data misuse, naming conventions for project data pitfalls</t>
  </si>
  <si>
    <t xml:space="preserve">Write "Common mistakes with naming conventions for project data (and how to avoid them)" for projectcontrolsinstitute.org (PCI AI - Project Controls Institute). Audience: controls professionals building data skills. Length 1,200-1,800 words, British English. Primary keyword "naming conventions for project data mistakes". Work in naturally where they fit: naming conventions for project data problems, naming conventions for project data misuse, naming conventions for project data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</si>
  <si>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AB-02270</t>
  </si>
  <si>
    <t xml:space="preserve">What are audit trails in reporting tools? Definition, examples and why they matter</t>
  </si>
  <si>
    <t xml:space="preserve">audit trails in reporting tools</t>
  </si>
  <si>
    <t xml:space="preserve">audit trails in reporting tools definition, audit trails in reporting tools meaning, audit trails in reporting tools in project management</t>
  </si>
  <si>
    <t xml:space="preserve">Write "What are audit trails in reporting tools? Definition, examples and why they matter" for projectcontrolsinstitute.org (PCI AI - Project Controls Institute). Audience: controls professionals building data skills. Length 800-1,200 words, British English. Primary keyword "audit trails in reporting tools". Work in naturally where they fit: audit trails in reporting tools definition, audit trails in reporting tools meaning, audit trails in reporting tools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</si>
  <si>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AB-02271</t>
  </si>
  <si>
    <t xml:space="preserve">Audit trails in reporting tools on construction projects: how it plays out on site</t>
  </si>
  <si>
    <t xml:space="preserve">audit trails in reporting tools construction</t>
  </si>
  <si>
    <t xml:space="preserve">audit trails in reporting tools on site, audit trails in reporting tools in projects</t>
  </si>
  <si>
    <t xml:space="preserve">Write "Audit trails in reporting tools on construction projects: how it plays out on site" for projectcontrolsinstitute.org (PCI AI - Project Controls Institute). Audience: controls professionals building data skills. Length 1,200-1,800 words, British English. Primary keyword "audit trails in reporting tools construction". Work in naturally where they fit: audit trails in reporting tools on site, audit trails in reporting tools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</si>
  <si>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AB-02272</t>
  </si>
  <si>
    <t xml:space="preserve">Common mistakes with audit trails in reporting tools (and how to avoid them)</t>
  </si>
  <si>
    <t xml:space="preserve">audit trails in reporting tools mistakes</t>
  </si>
  <si>
    <t xml:space="preserve">audit trails in reporting tools problems, audit trails in reporting tools misuse, audit trails in reporting tools pitfalls</t>
  </si>
  <si>
    <t xml:space="preserve">Write "Common mistakes with audit trails in reporting tools (and how to avoid them)" for projectcontrolsinstitute.org (PCI AI - Project Controls Institute). Audience: controls professionals building data skills. Length 1,200-1,800 words, British English. Primary keyword "audit trails in reporting tools mistakes". Work in naturally where they fit: audit trails in reporting tools problems, audit trails in reporting tools misuse, audit trails in reporting tools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</si>
  <si>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AB-02273</t>
  </si>
  <si>
    <t xml:space="preserve">What is portfolio capacity planning? Definition, examples and why it matters</t>
  </si>
  <si>
    <t xml:space="preserve">portfolio capacity planning</t>
  </si>
  <si>
    <t xml:space="preserve">portfolio capacity planning definition, portfolio capacity planning meaning, portfolio capacity planning in project management</t>
  </si>
  <si>
    <t xml:space="preserve">Write "What is portfolio capacity planning? Definition, examples and why it matters" for projectcontrolsinstitute.org (PCI AI - Project Controls Institute). Audience: PMO leads and governance teams. Length 800-1,200 words, British English. Primary keyword "portfolio capacity planning". Work in naturally where they fit: portfolio capacity planning definition, portfolio capacity planning meaning, portfolio capacity planning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</si>
  <si>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AB-02274</t>
  </si>
  <si>
    <t xml:space="preserve">How to do portfolio capacity planning: a step-by-step guide</t>
  </si>
  <si>
    <t xml:space="preserve">how to portfolio capacity planning</t>
  </si>
  <si>
    <t xml:space="preserve">portfolio capacity planning steps, portfolio capacity planning process, portfolio capacity planning best practices</t>
  </si>
  <si>
    <t xml:space="preserve">Write "How to do portfolio capacity planning: a step-by-step guide" for projectcontrolsinstitute.org (PCI AI - Project Controls Institute). Audience: PMO leads and governance teams. Length 1,200-1,800 words, British English. Primary keyword "how to portfolio capacity planning". Work in naturally where they fit: portfolio capacity planning steps, portfolio capacity planning process, portfolio capacity planning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</si>
  <si>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AB-02275</t>
  </si>
  <si>
    <t xml:space="preserve">Portfolio capacity planning checklist: what good looks like</t>
  </si>
  <si>
    <t xml:space="preserve">portfolio capacity planning checklist</t>
  </si>
  <si>
    <t xml:space="preserve">portfolio capacity planning template, portfolio capacity planning review</t>
  </si>
  <si>
    <t xml:space="preserve">Write "Portfolio capacity planning checklist: what good looks like" for projectcontrolsinstitute.org (PCI AI - Project Controls Institute). Audience: PMO leads and governance teams. Length 1,000-1,500 words, British English. Primary keyword "portfolio capacity planning checklist". Work in naturally where they fit: portfolio capacity planning template, portfolio capacity planning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</si>
  <si>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AB-02276</t>
  </si>
  <si>
    <t xml:space="preserve">Portfolio capacity planning KPIs: measuring whether it is working</t>
  </si>
  <si>
    <t xml:space="preserve">portfolio capacity planning kpis</t>
  </si>
  <si>
    <t xml:space="preserve">portfolio capacity planning metrics, measure portfolio capacity planning</t>
  </si>
  <si>
    <t xml:space="preserve">Write "Portfolio capacity planning KPIs: measuring whether it is working" for projectcontrolsinstitute.org (PCI AI - Project Controls Institute). Audience: PMO leads and governance teams. Length 1,200-1,800 words, British English. Primary keyword "portfolio capacity planning kpis". Work in naturally where they fit: portfolio capacity planning metrics, measure portfolio capacity planning.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</si>
  <si>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AB-02277</t>
  </si>
  <si>
    <t xml:space="preserve">What is resource demand forecasting? Definition, examples and why it matters</t>
  </si>
  <si>
    <t xml:space="preserve">resource demand forecasting</t>
  </si>
  <si>
    <t xml:space="preserve">resource demand forecasting definition, resource demand forecasting meaning, resource demand forecasting in project management</t>
  </si>
  <si>
    <t xml:space="preserve">Write "What is resource demand forecasting? Definition, examples and why it matters" for projectcontrolsinstitute.org (PCI AI - Project Controls Institute). Audience: PMO leads and governance teams. Length 800-1,200 words, British English. Primary keyword "resource demand forecasting". Work in naturally where they fit: resource demand forecasting definition, resource demand forecasting meaning, resource demand forecasting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</si>
  <si>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AB-02278</t>
  </si>
  <si>
    <t xml:space="preserve">How to do resource demand forecasting: a step-by-step guide</t>
  </si>
  <si>
    <t xml:space="preserve">how to resource demand forecasting</t>
  </si>
  <si>
    <t xml:space="preserve">resource demand forecasting steps, resource demand forecasting process, resource demand forecasting best practices</t>
  </si>
  <si>
    <t xml:space="preserve">Write "How to do resource demand forecasting: a step-by-step guide" for projectcontrolsinstitute.org (PCI AI - Project Controls Institute). Audience: PMO leads and governance teams. Length 1,200-1,800 words, British English. Primary keyword "how to resource demand forecasting". Work in naturally where they fit: resource demand forecasting steps, resource demand forecasting process, resource demand forecasting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</si>
  <si>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AB-02279</t>
  </si>
  <si>
    <t xml:space="preserve">Resource demand forecasting checklist: what good looks like</t>
  </si>
  <si>
    <t xml:space="preserve">resource demand forecasting checklist</t>
  </si>
  <si>
    <t xml:space="preserve">resource demand forecasting template, resource demand forecasting review</t>
  </si>
  <si>
    <t xml:space="preserve">Write "Resource demand forecasting checklist: what good looks like" for projectcontrolsinstitute.org (PCI AI - Project Controls Institute). Audience: PMO leads and governance teams. Length 1,000-1,500 words, British English. Primary keyword "resource demand forecasting checklist". Work in naturally where they fit: resource demand forecasting template, resource demand forecasting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</si>
  <si>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AB-02280</t>
  </si>
  <si>
    <t xml:space="preserve">Resource demand forecasting KPIs: measuring whether it is working</t>
  </si>
  <si>
    <t xml:space="preserve">resource demand forecasting kpis</t>
  </si>
  <si>
    <t xml:space="preserve">resource demand forecasting metrics, measure resource demand forecasting</t>
  </si>
  <si>
    <t xml:space="preserve">Write "Resource demand forecasting KPIs: measuring whether it is working" for projectcontrolsinstitute.org (PCI AI - Project Controls Institute). Audience: PMO leads and governance teams. Length 1,200-1,800 words, British English. Primary keyword "resource demand forecasting kpis". Work in naturally where they fit: resource demand forecasting metrics, measure resource demand forecasting.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</si>
  <si>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AB-02281</t>
  </si>
  <si>
    <t xml:space="preserve">What is project prioritisation scoring? Definition, examples and why it matters</t>
  </si>
  <si>
    <t xml:space="preserve">project prioritisation scoring</t>
  </si>
  <si>
    <t xml:space="preserve">project prioritisation scoring definition, project prioritisation scoring meaning, project prioritisation scoring in project management</t>
  </si>
  <si>
    <t xml:space="preserve">Write "What is project prioritisation scoring? Definition, examples and why it matters" for projectcontrolsinstitute.org (PCI AI - Project Controls Institute). Audience: PMO leads and governance teams. Length 800-1,200 words, British English. Primary keyword "project prioritisation scoring". Work in naturally where they fit: project prioritisation scoring definition, project prioritisation scoring meaning, project prioritisation scoring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</si>
  <si>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AB-02282</t>
  </si>
  <si>
    <t xml:space="preserve">How to do project prioritisation scoring: a step-by-step guide</t>
  </si>
  <si>
    <t xml:space="preserve">how to project prioritisation scoring</t>
  </si>
  <si>
    <t xml:space="preserve">project prioritisation scoring steps, project prioritisation scoring process, project prioritisation scoring best practices</t>
  </si>
  <si>
    <t xml:space="preserve">Write "How to do project prioritisation scoring: a step-by-step guide" for projectcontrolsinstitute.org (PCI AI - Project Controls Institute). Audience: PMO leads and governance teams. Length 1,200-1,800 words, British English. Primary keyword "how to project prioritisation scoring". Work in naturally where they fit: project prioritisation scoring steps, project prioritisation scoring process, project prioritisation scoring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</si>
  <si>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AB-02283</t>
  </si>
  <si>
    <t xml:space="preserve">Project prioritisation scoring checklist: what good looks like</t>
  </si>
  <si>
    <t xml:space="preserve">project prioritisation scoring checklist</t>
  </si>
  <si>
    <t xml:space="preserve">project prioritisation scoring template, project prioritisation scoring review</t>
  </si>
  <si>
    <t xml:space="preserve">Write "Project prioritisation scoring checklist: what good looks like" for projectcontrolsinstitute.org (PCI AI - Project Controls Institute). Audience: PMO leads and governance teams. Length 1,000-1,500 words, British English. Primary keyword "project prioritisation scoring checklist". Work in naturally where they fit: project prioritisation scoring template, project prioritisation scoring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</si>
  <si>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AB-02284</t>
  </si>
  <si>
    <t xml:space="preserve">Project prioritisation scoring KPIs: measuring whether it is working</t>
  </si>
  <si>
    <t xml:space="preserve">project prioritisation scoring kpis</t>
  </si>
  <si>
    <t xml:space="preserve">project prioritisation scoring metrics, measure project prioritisation scoring</t>
  </si>
  <si>
    <t xml:space="preserve">Write "Project prioritisation scoring KPIs: measuring whether it is working" for projectcontrolsinstitute.org (PCI AI - Project Controls Institute). Audience: PMO leads and governance teams. Length 1,200-1,800 words, British English. Primary keyword "project prioritisation scoring kpis". Work in naturally where they fit: project prioritisation scoring metrics, measure project prioritisation scoring.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</si>
  <si>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AB-02285</t>
  </si>
  <si>
    <t xml:space="preserve">What is investment committee reporting? Definition, examples and why it matters</t>
  </si>
  <si>
    <t xml:space="preserve">investment committee reporting</t>
  </si>
  <si>
    <t xml:space="preserve">investment committee reporting definition, investment committee reporting meaning, investment committee reporting in project management</t>
  </si>
  <si>
    <t xml:space="preserve">Write "What is investment committee reporting? Definition, examples and why it matters" for projectcontrolsinstitute.org (PCI AI - Project Controls Institute). Audience: PMO leads and governance teams. Length 800-1,200 words, British English. Primary keyword "investment committee reporting". Work in naturally where they fit: investment committee reporting definition, investment committee reporting meaning, investment committee reporting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</si>
  <si>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AB-02286</t>
  </si>
  <si>
    <t xml:space="preserve">How to do investment committee reporting: a step-by-step guide</t>
  </si>
  <si>
    <t xml:space="preserve">how to investment committee reporting</t>
  </si>
  <si>
    <t xml:space="preserve">investment committee reporting steps, investment committee reporting process, investment committee reporting best practices</t>
  </si>
  <si>
    <t xml:space="preserve">Write "How to do investment committee reporting: a step-by-step guide" for projectcontrolsinstitute.org (PCI AI - Project Controls Institute). Audience: PMO leads and governance teams. Length 1,200-1,800 words, British English. Primary keyword "how to investment committee reporting". Work in naturally where they fit: investment committee reporting steps, investment committee reporting process, investment committee reporting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</si>
  <si>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AB-02287</t>
  </si>
  <si>
    <t xml:space="preserve">Investment committee reporting checklist: what good looks like</t>
  </si>
  <si>
    <t xml:space="preserve">investment committee reporting checklist</t>
  </si>
  <si>
    <t xml:space="preserve">investment committee reporting template, investment committee reporting review</t>
  </si>
  <si>
    <t xml:space="preserve">Write "Investment committee reporting checklist: what good looks like" for projectcontrolsinstitute.org (PCI AI - Project Controls Institute). Audience: PMO leads and governance teams. Length 1,000-1,500 words, British English. Primary keyword "investment committee reporting checklist". Work in naturally where they fit: investment committee reporting template, investment committee reporting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</si>
  <si>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AB-02288</t>
  </si>
  <si>
    <t xml:space="preserve">Investment committee reporting KPIs: measuring whether it is working</t>
  </si>
  <si>
    <t xml:space="preserve">investment committee reporting kpis</t>
  </si>
  <si>
    <t xml:space="preserve">investment committee reporting metrics, measure investment committee reporting</t>
  </si>
  <si>
    <t xml:space="preserve">Write "Investment committee reporting KPIs: measuring whether it is working" for projectcontrolsinstitute.org (PCI AI - Project Controls Institute). Audience: PMO leads and governance teams. Length 1,200-1,800 words, British English. Primary keyword "investment committee reporting kpis". Work in naturally where they fit: investment committee reporting metrics, measure investment committee reporting.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</si>
  <si>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AB-02289</t>
  </si>
  <si>
    <t xml:space="preserve">What is project health check? Definition, examples and why it matters</t>
  </si>
  <si>
    <t xml:space="preserve">project health check</t>
  </si>
  <si>
    <t xml:space="preserve">project health check definition, project health check meaning, project health check in project management</t>
  </si>
  <si>
    <t xml:space="preserve">Write "What is project health check? Definition, examples and why it matters" for projectcontrolsinstitute.org (PCI AI - Project Controls Institute). Audience: PMO leads and governance teams. Length 800-1,200 words, British English. Primary keyword "project health check". Work in naturally where they fit: project health check definition, project health check meaning, project health check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</si>
  <si>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AB-02290</t>
  </si>
  <si>
    <t xml:space="preserve">How to run a project health check: a step-by-step guide</t>
  </si>
  <si>
    <t xml:space="preserve">how to project health check</t>
  </si>
  <si>
    <t xml:space="preserve">project health check steps, project health check process, project health check best practices</t>
  </si>
  <si>
    <t xml:space="preserve">Write "How to run a project health check: a step-by-step guide" for projectcontrolsinstitute.org (PCI AI - Project Controls Institute). Audience: PMO leads and governance teams. Length 1,200-1,800 words, British English. Primary keyword "how to project health check". Work in naturally where they fit: project health check steps, project health check process, project health check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</si>
  <si>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AB-02291</t>
  </si>
  <si>
    <t xml:space="preserve">Project health check checklist: what good looks like</t>
  </si>
  <si>
    <t xml:space="preserve">project health check checklist</t>
  </si>
  <si>
    <t xml:space="preserve">project health check template, project health check review</t>
  </si>
  <si>
    <t xml:space="preserve">Write "Project health check checklist: what good looks like" for projectcontrolsinstitute.org (PCI AI - Project Controls Institute). Audience: PMO leads and governance teams. Length 1,000-1,500 words, British English. Primary keyword "project health check checklist". Work in naturally where they fit: project health check template, project health check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</si>
  <si>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AB-02292</t>
  </si>
  <si>
    <t xml:space="preserve">Project health check KPIs: measuring whether it is working</t>
  </si>
  <si>
    <t xml:space="preserve">project health check kpis</t>
  </si>
  <si>
    <t xml:space="preserve">project health check metrics, measure project health check</t>
  </si>
  <si>
    <t xml:space="preserve">Write "Project health check KPIs: measuring whether it is working" for projectcontrolsinstitute.org (PCI AI - Project Controls Institute). Audience: PMO leads and governance teams. Length 1,200-1,800 words, British English. Primary keyword "project health check kpis". Work in naturally where they fit: project health check metrics, measure project health check.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</si>
  <si>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AB-02293</t>
  </si>
  <si>
    <t xml:space="preserve">What are assurance review gates? Definition, examples and why they matter</t>
  </si>
  <si>
    <t xml:space="preserve">assurance review gates</t>
  </si>
  <si>
    <t xml:space="preserve">assurance review gates definition, assurance review gates meaning, assurance review gates in project management</t>
  </si>
  <si>
    <t xml:space="preserve">Write "What are assurance review gates? Definition, examples and why they matter" for projectcontrolsinstitute.org (PCI AI - Project Controls Institute). Audience: PMO leads and governance teams. Length 800-1,200 words, British English. Primary keyword "assurance review gates". Work in naturally where they fit: assurance review gates definition, assurance review gates meaning, assurance review gates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</si>
  <si>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AB-02294</t>
  </si>
  <si>
    <t xml:space="preserve">Assurance review gates on construction projects: how it plays out on site</t>
  </si>
  <si>
    <t xml:space="preserve">assurance review gates construction</t>
  </si>
  <si>
    <t xml:space="preserve">assurance review gates on site, assurance review gates in projects</t>
  </si>
  <si>
    <t xml:space="preserve">Write "Assurance review gates on construction projects: how it plays out on site" for projectcontrolsinstitute.org (PCI AI - Project Controls Institute). Audience: PMO leads and governance teams. Length 1,200-1,800 words, British English. Primary keyword "assurance review gates construction". Work in naturally where they fit: assurance review gates on site, assurance review gates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</si>
  <si>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AB-02295</t>
  </si>
  <si>
    <t xml:space="preserve">Common mistakes with assurance review gates (and how to avoid them)</t>
  </si>
  <si>
    <t xml:space="preserve">assurance review gates mistakes</t>
  </si>
  <si>
    <t xml:space="preserve">assurance review gates problems, assurance review gates misuse, assurance review gates pitfalls</t>
  </si>
  <si>
    <t xml:space="preserve">Write "Common mistakes with assurance review gates (and how to avoid them)" for projectcontrolsinstitute.org (PCI AI - Project Controls Institute). Audience: PMO leads and governance teams. Length 1,200-1,800 words, British English. Primary keyword "assurance review gates mistakes". Work in naturally where they fit: assurance review gates problems, assurance review gates misuse, assurance review gates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</si>
  <si>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AB-02296</t>
  </si>
  <si>
    <t xml:space="preserve">What are escalation thresholds? Definition, examples and why they matter</t>
  </si>
  <si>
    <t xml:space="preserve">escalation thresholds</t>
  </si>
  <si>
    <t xml:space="preserve">escalation thresholds definition, escalation thresholds meaning, escalation thresholds in project management</t>
  </si>
  <si>
    <t xml:space="preserve">Write "What are escalation thresholds? Definition, examples and why they matter" for projectcontrolsinstitute.org (PCI AI - Project Controls Institute). Audience: PMO leads and governance teams. Length 800-1,200 words, British English. Primary keyword "escalation thresholds". Work in naturally where they fit: escalation thresholds definition, escalation thresholds meaning, escalation thresholds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</si>
  <si>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AB-02297</t>
  </si>
  <si>
    <t xml:space="preserve">Escalation thresholds on construction projects: how it plays out on site</t>
  </si>
  <si>
    <t xml:space="preserve">escalation thresholds construction</t>
  </si>
  <si>
    <t xml:space="preserve">escalation thresholds on site, escalation thresholds in projects</t>
  </si>
  <si>
    <t xml:space="preserve">Write "Escalation thresholds on construction projects: how it plays out on site" for projectcontrolsinstitute.org (PCI AI - Project Controls Institute). Audience: PMO leads and governance teams. Length 1,200-1,800 words, British English. Primary keyword "escalation thresholds construction". Work in naturally where they fit: escalation thresholds on site, escalation thresholds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</si>
  <si>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AB-02298</t>
  </si>
  <si>
    <t xml:space="preserve">Common mistakes with escalation thresholds (and how to avoid them)</t>
  </si>
  <si>
    <t xml:space="preserve">escalation thresholds mistakes</t>
  </si>
  <si>
    <t xml:space="preserve">escalation thresholds problems, escalation thresholds misuse, escalation thresholds pitfalls</t>
  </si>
  <si>
    <t xml:space="preserve">Write "Common mistakes with escalation thresholds (and how to avoid them)" for projectcontrolsinstitute.org (PCI AI - Project Controls Institute). Audience: PMO leads and governance teams. Length 1,200-1,800 words, British English. Primary keyword "escalation thresholds mistakes". Work in naturally where they fit: escalation thresholds problems, escalation thresholds misuse, escalation thresholds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</si>
  <si>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AB-02299</t>
  </si>
  <si>
    <t xml:space="preserve">What is project closure report? Definition, examples and why it matters</t>
  </si>
  <si>
    <t xml:space="preserve">project closure report</t>
  </si>
  <si>
    <t xml:space="preserve">project closure report definition, project closure report meaning, project closure report in project management</t>
  </si>
  <si>
    <t xml:space="preserve">Write "What is project closure report? Definition, examples and why it matters" for projectcontrolsinstitute.org (PCI AI - Project Controls Institute). Audience: PMO leads and governance teams. Length 800-1,200 words, British English. Primary keyword "project closure report". Work in naturally where they fit: project closure report definition, project closure report meaning, project closure report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</si>
  <si>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AB-02300</t>
  </si>
  <si>
    <t xml:space="preserve">Project closure report template: structure, example and how to use it</t>
  </si>
  <si>
    <t xml:space="preserve">project closure report template</t>
  </si>
  <si>
    <t xml:space="preserve">project closure report example, project closure report format, free project closure report</t>
  </si>
  <si>
    <t xml:space="preserve">Write "Project closure report template: structure, example and how to use it" for projectcontrolsinstitute.org (PCI AI - Project Controls Institute). Audience: PMO leads and governance teams. Length 1,000-1,500 words, British English. Primary keyword "project closure report template". Work in naturally where they fit: project closure report example, project closure report format, free project closure report.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</si>
  <si>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AB-02301</t>
  </si>
  <si>
    <t xml:space="preserve">How to build a project closure report stakeholders actually use</t>
  </si>
  <si>
    <t xml:space="preserve">how to create project closure report</t>
  </si>
  <si>
    <t xml:space="preserve">project closure report best practices, project closure report example</t>
  </si>
  <si>
    <t xml:space="preserve">Write "How to build a project closure report stakeholders actually use" for projectcontrolsinstitute.org (PCI AI - Project Controls Institute). Audience: PMO leads and governance teams. Length 1,200-1,800 words, British English. Primary keyword "how to create project closure report". Work in naturally where they fit: project closure report best practices, project closure report example.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</si>
  <si>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AB-02302</t>
  </si>
  <si>
    <t xml:space="preserve">Project closure report: an annotated real-world sample</t>
  </si>
  <si>
    <t xml:space="preserve">project closure report example</t>
  </si>
  <si>
    <t xml:space="preserve">project closure report sample, project closure report in practice</t>
  </si>
  <si>
    <t xml:space="preserve">Write "Project closure report: an annotated real-world sample" for projectcontrolsinstitute.org (PCI AI - Project Controls Institute). Audience: PMO leads and governance teams. Length 1,200-1,800 words, British English. Primary keyword "project closure report example". Work in naturally where they fit: project closure report sample, project closure report in practice.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</si>
  <si>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AB-02303</t>
  </si>
  <si>
    <t xml:space="preserve">What is knowledge transfer at handover? Definition, examples and why it matters</t>
  </si>
  <si>
    <t xml:space="preserve">knowledge transfer at handover</t>
  </si>
  <si>
    <t xml:space="preserve">knowledge transfer at handover definition, knowledge transfer at handover meaning, knowledge transfer at handover in project management</t>
  </si>
  <si>
    <t xml:space="preserve">Write "What is knowledge transfer at handover? Definition, examples and why it matters" for projectcontrolsinstitute.org (PCI AI - Project Controls Institute). Audience: PMO leads and governance teams. Length 800-1,200 words, British English. Primary keyword "knowledge transfer at handover". Work in naturally where they fit: knowledge transfer at handover definition, knowledge transfer at handover meaning, knowledge transfer at handover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</si>
  <si>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AB-02304</t>
  </si>
  <si>
    <t xml:space="preserve">How to run a knowledge transfer at handover: a step-by-step guide</t>
  </si>
  <si>
    <t xml:space="preserve">how to knowledge transfer at handover</t>
  </si>
  <si>
    <t xml:space="preserve">knowledge transfer at handover steps, knowledge transfer at handover process, knowledge transfer at handover best practices</t>
  </si>
  <si>
    <t xml:space="preserve">Write "How to run a knowledge transfer at handover: a step-by-step guide" for projectcontrolsinstitute.org (PCI AI - Project Controls Institute). Audience: PMO leads and governance teams. Length 1,200-1,800 words, British English. Primary keyword "how to knowledge transfer at handover". Work in naturally where they fit: knowledge transfer at handover steps, knowledge transfer at handover process, knowledge transfer at handover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</si>
  <si>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AB-02305</t>
  </si>
  <si>
    <t xml:space="preserve">Knowledge transfer at handover checklist: what good looks like</t>
  </si>
  <si>
    <t xml:space="preserve">knowledge transfer at handover checklist</t>
  </si>
  <si>
    <t xml:space="preserve">knowledge transfer at handover template, knowledge transfer at handover review</t>
  </si>
  <si>
    <t xml:space="preserve">Write "Knowledge transfer at handover checklist: what good looks like" for projectcontrolsinstitute.org (PCI AI - Project Controls Institute). Audience: PMO leads and governance teams. Length 1,000-1,500 words, British English. Primary keyword "knowledge transfer at handover checklist". Work in naturally where they fit: knowledge transfer at handover template, knowledge transfer at handover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</si>
  <si>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AB-02306</t>
  </si>
  <si>
    <t xml:space="preserve">Knowledge transfer at handover KPIs: measuring whether it is working</t>
  </si>
  <si>
    <t xml:space="preserve">knowledge transfer at handover kpis</t>
  </si>
  <si>
    <t xml:space="preserve">knowledge transfer at handover metrics, measure knowledge transfer at handover</t>
  </si>
  <si>
    <t xml:space="preserve">Write "Knowledge transfer at handover KPIs: measuring whether it is working" for projectcontrolsinstitute.org (PCI AI - Project Controls Institute). Audience: PMO leads and governance teams. Length 1,200-1,800 words, British English. Primary keyword "knowledge transfer at handover kpis". Work in naturally where they fit: knowledge transfer at handover metrics, measure knowledge transfer at handover.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</si>
  <si>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AB-02307</t>
  </si>
  <si>
    <t xml:space="preserve">What is controls governance framework? Definition, examples and why it matters</t>
  </si>
  <si>
    <t xml:space="preserve">controls governance framework</t>
  </si>
  <si>
    <t xml:space="preserve">controls governance framework definition, controls governance framework meaning, controls governance framework in project management</t>
  </si>
  <si>
    <t xml:space="preserve">Write "What is controls governance framework? Definition, examples and why it matters" for projectcontrolsinstitute.org (PCI AI - Project Controls Institute). Audience: PMO leads and governance teams. Length 800-1,200 words, British English. Primary keyword "controls governance framework". Work in naturally where they fit: controls governance framework definition, controls governance framework meaning, controls governance framework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</si>
  <si>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AB-02308</t>
  </si>
  <si>
    <t xml:space="preserve">Controls governance framework template: structure, example and how to use it</t>
  </si>
  <si>
    <t xml:space="preserve">controls governance framework template</t>
  </si>
  <si>
    <t xml:space="preserve">controls governance framework example, controls governance framework format, free controls governance framework</t>
  </si>
  <si>
    <t xml:space="preserve">Write "Controls governance framework template: structure, example and how to use it" for projectcontrolsinstitute.org (PCI AI - Project Controls Institute). Audience: PMO leads and governance teams. Length 1,000-1,500 words, British English. Primary keyword "controls governance framework template". Work in naturally where they fit: controls governance framework example, controls governance framework format, free controls governance framework.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</si>
  <si>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AB-02309</t>
  </si>
  <si>
    <t xml:space="preserve">How to build a controls governance framework stakeholders actually use</t>
  </si>
  <si>
    <t xml:space="preserve">how to create controls governance framework</t>
  </si>
  <si>
    <t xml:space="preserve">controls governance framework best practices, controls governance framework example</t>
  </si>
  <si>
    <t xml:space="preserve">Write "How to build a controls governance framework stakeholders actually use" for projectcontrolsinstitute.org (PCI AI - Project Controls Institute). Audience: PMO leads and governance teams. Length 1,200-1,800 words, British English. Primary keyword "how to create controls governance framework". Work in naturally where they fit: controls governance framework best practices, controls governance framework example.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</si>
  <si>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AB-02310</t>
  </si>
  <si>
    <t xml:space="preserve">Controls governance framework: an annotated real-world sample</t>
  </si>
  <si>
    <t xml:space="preserve">controls governance framework example</t>
  </si>
  <si>
    <t xml:space="preserve">controls governance framework sample, controls governance framework in practice</t>
  </si>
  <si>
    <t xml:space="preserve">Write "Controls governance framework: an annotated real-world sample" for projectcontrolsinstitute.org (PCI AI - Project Controls Institute). Audience: PMO leads and governance teams. Length 1,200-1,800 words, British English. Primary keyword "controls governance framework example". Work in naturally where they fit: controls governance framework sample, controls governance framework in practice.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</si>
  <si>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AB-02311</t>
  </si>
  <si>
    <t xml:space="preserve">What is sprint burndown interpretation? Definition, examples and why it matters</t>
  </si>
  <si>
    <t xml:space="preserve">sprint burndown interpretation</t>
  </si>
  <si>
    <t xml:space="preserve">sprint burndown interpretation definition, sprint burndown interpretation meaning, sprint burndown interpretation in project management</t>
  </si>
  <si>
    <t xml:space="preserve">Write "What is sprint burndown interpretation? Definition, examples and why it matters" for projectcontrolsinstitute.org (PCI AI - Project Controls Institute). Audience: teams running hybrid delivery. Length 800-1,200 words, British English. Primary keyword "sprint burndown interpretation". Work in naturally where they fit: sprint burndown interpretation definition, sprint burndown interpretation meaning, sprint burndown interpretation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</si>
  <si>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AB-02312</t>
  </si>
  <si>
    <t xml:space="preserve">How to calculate sprint burndown interpretation: formula, worked example and Excel steps</t>
  </si>
  <si>
    <t xml:space="preserve">sprint burndown interpretation formula</t>
  </si>
  <si>
    <t xml:space="preserve">how to calculate sprint burndown interpretation, sprint burndown interpretation example, sprint burndown interpretation in excel</t>
  </si>
  <si>
    <t xml:space="preserve">Write "How to calculate sprint burndown interpretation: formula, worked example and Excel steps" for projectcontrolsinstitute.org (PCI AI - Project Controls Institute). Audience: teams running hybrid delivery. Length 1,200-1,800 words, British English. Primary keyword "sprint burndown interpretation formula". Work in naturally where they fit: how to calculate sprint burndown interpretation, sprint burndown interpretation example, sprint burndown interpretation in excel.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</si>
  <si>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AB-02313</t>
  </si>
  <si>
    <t xml:space="preserve">Sprint burndown interpretation: a worked example from a real project</t>
  </si>
  <si>
    <t xml:space="preserve">sprint burndown interpretation example</t>
  </si>
  <si>
    <t xml:space="preserve">sprint burndown interpretation calculation, sprint burndown interpretation interpretation</t>
  </si>
  <si>
    <t xml:space="preserve">Write "Sprint burndown interpretation: a worked example from a real project" for projectcontrolsinstitute.org (PCI AI - Project Controls Institute). Audience: teams running hybrid delivery. Length 1,200-1,800 words, British English. Primary keyword "sprint burndown interpretation example". Work in naturally where they fit: sprint burndown interpretation calculation, sprint burndown interpretation interpretation.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</si>
  <si>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AB-02314</t>
  </si>
  <si>
    <t xml:space="preserve">Interpreting sprint burndown interpretation: what the number is really telling you</t>
  </si>
  <si>
    <t xml:space="preserve">sprint burndown interpretation interpretation</t>
  </si>
  <si>
    <t xml:space="preserve">sprint burndown interpretation meaning, good sprint burndown interpretation value</t>
  </si>
  <si>
    <t xml:space="preserve">Write "Interpreting sprint burndown interpretation: what the number is really telling you" for projectcontrolsinstitute.org (PCI AI - Project Controls Institute). Audience: teams running hybrid delivery. Length 1,200-1,800 words, British English. Primary keyword "sprint burndown interpretation interpretation". Work in naturally where they fit: sprint burndown interpretation meaning, good sprint burndown interpretation value.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</si>
  <si>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AB-02315</t>
  </si>
  <si>
    <t xml:space="preserve">Common mistakes with sprint burndown interpretation (and how to avoid them)</t>
  </si>
  <si>
    <t xml:space="preserve">sprint burndown interpretation mistakes</t>
  </si>
  <si>
    <t xml:space="preserve">sprint burndown interpretation problems, sprint burndown interpretation misuse, sprint burndown interpretation pitfalls</t>
  </si>
  <si>
    <t xml:space="preserve">Write "Common mistakes with sprint burndown interpretation (and how to avoid them)" for projectcontrolsinstitute.org (PCI AI - Project Controls Institute). Audience: teams running hybrid delivery. Length 1,200-1,800 words, British English. Primary keyword "sprint burndown interpretation mistakes". Work in naturally where they fit: sprint burndown interpretation problems, sprint burndown interpretation misuse, sprint burndown interpretation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</si>
  <si>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AB-02316</t>
  </si>
  <si>
    <t xml:space="preserve">What is release burnup? Definition, examples and why it matters</t>
  </si>
  <si>
    <t xml:space="preserve">release burnup</t>
  </si>
  <si>
    <t xml:space="preserve">release burnup definition, release burnup meaning, release burnup in project management</t>
  </si>
  <si>
    <t xml:space="preserve">Write "What is release burnup? Definition, examples and why it matters" for projectcontrolsinstitute.org (PCI AI - Project Controls Institute). Audience: teams running hybrid delivery. Length 800-1,200 words, British English. Primary keyword "release burnup". Work in naturally where they fit: release burnup definition, release burnup meaning, release burnup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</si>
  <si>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AB-02317</t>
  </si>
  <si>
    <t xml:space="preserve">How to calculate release burnup: formula, worked example and Excel steps</t>
  </si>
  <si>
    <t xml:space="preserve">release burnup formula</t>
  </si>
  <si>
    <t xml:space="preserve">how to calculate release burnup, release burnup example, release burnup in excel</t>
  </si>
  <si>
    <t xml:space="preserve">Write "How to calculate release burnup: formula, worked example and Excel steps" for projectcontrolsinstitute.org (PCI AI - Project Controls Institute). Audience: teams running hybrid delivery. Length 1,200-1,800 words, British English. Primary keyword "release burnup formula". Work in naturally where they fit: how to calculate release burnup, release burnup example, release burnup in excel.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</si>
  <si>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AB-02318</t>
  </si>
  <si>
    <t xml:space="preserve">Release burnup: a worked example from a real project</t>
  </si>
  <si>
    <t xml:space="preserve">release burnup example</t>
  </si>
  <si>
    <t xml:space="preserve">release burnup calculation, release burnup interpretation</t>
  </si>
  <si>
    <t xml:space="preserve">Write "Release burnup: a worked example from a real project" for projectcontrolsinstitute.org (PCI AI - Project Controls Institute). Audience: teams running hybrid delivery. Length 1,200-1,800 words, British English. Primary keyword "release burnup example". Work in naturally where they fit: release burnup calculation, release burnup interpretation.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</si>
  <si>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AB-02319</t>
  </si>
  <si>
    <t xml:space="preserve">Interpreting release burnup: what the number is really telling you</t>
  </si>
  <si>
    <t xml:space="preserve">release burnup interpretation</t>
  </si>
  <si>
    <t xml:space="preserve">release burnup meaning, good release burnup value</t>
  </si>
  <si>
    <t xml:space="preserve">Write "Interpreting release burnup: what the number is really telling you" for projectcontrolsinstitute.org (PCI AI - Project Controls Institute). Audience: teams running hybrid delivery. Length 1,200-1,800 words, British English. Primary keyword "release burnup interpretation". Work in naturally where they fit: release burnup meaning, good release burnup value.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</si>
  <si>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AB-02320</t>
  </si>
  <si>
    <t xml:space="preserve">Common mistakes with release burnup (and how to avoid them)</t>
  </si>
  <si>
    <t xml:space="preserve">release burnup mistakes</t>
  </si>
  <si>
    <t xml:space="preserve">release burnup problems, release burnup misuse, release burnup pitfalls</t>
  </si>
  <si>
    <t xml:space="preserve">Write "Common mistakes with release burnup (and how to avoid them)" for projectcontrolsinstitute.org (PCI AI - Project Controls Institute). Audience: teams running hybrid delivery. Length 1,200-1,800 words, British English. Primary keyword "release burnup mistakes". Work in naturally where they fit: release burnup problems, release burnup misuse, release burnup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</si>
  <si>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AB-02321</t>
  </si>
  <si>
    <t xml:space="preserve">What is capacity planning in sprints? Definition, examples and why it matters</t>
  </si>
  <si>
    <t xml:space="preserve">capacity planning in sprints</t>
  </si>
  <si>
    <t xml:space="preserve">capacity planning in sprints definition, capacity planning in sprints meaning, capacity planning in sprints in project management</t>
  </si>
  <si>
    <t xml:space="preserve">Write "What is capacity planning in sprints? Definition, examples and why it matters" for projectcontrolsinstitute.org (PCI AI - Project Controls Institute). Audience: teams running hybrid delivery. Length 800-1,200 words, British English. Primary keyword "capacity planning in sprints". Work in naturally where they fit: capacity planning in sprints definition, capacity planning in sprints meaning, capacity planning in sprints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</si>
  <si>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AB-02322</t>
  </si>
  <si>
    <t xml:space="preserve">How to run a capacity planning in sprints: a step-by-step guide</t>
  </si>
  <si>
    <t xml:space="preserve">how to capacity planning in sprints</t>
  </si>
  <si>
    <t xml:space="preserve">capacity planning in sprints steps, capacity planning in sprints process, capacity planning in sprints best practices</t>
  </si>
  <si>
    <t xml:space="preserve">Write "How to run a capacity planning in sprints: a step-by-step guide" for projectcontrolsinstitute.org (PCI AI - Project Controls Institute). Audience: teams running hybrid delivery. Length 1,200-1,800 words, British English. Primary keyword "how to capacity planning in sprints". Work in naturally where they fit: capacity planning in sprints steps, capacity planning in sprints process, capacity planning in sprints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</si>
  <si>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AB-02323</t>
  </si>
  <si>
    <t xml:space="preserve">Capacity planning in sprints checklist: what good looks like</t>
  </si>
  <si>
    <t xml:space="preserve">capacity planning in sprints checklist</t>
  </si>
  <si>
    <t xml:space="preserve">capacity planning in sprints template, capacity planning in sprints review</t>
  </si>
  <si>
    <t xml:space="preserve">Write "Capacity planning in sprints checklist: what good looks like" for projectcontrolsinstitute.org (PCI AI - Project Controls Institute). Audience: teams running hybrid delivery. Length 1,000-1,500 words, British English. Primary keyword "capacity planning in sprints checklist". Work in naturally where they fit: capacity planning in sprints template, capacity planning in sprints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</si>
  <si>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AB-02324</t>
  </si>
  <si>
    <t xml:space="preserve">Capacity planning in sprints KPIs: measuring whether it is working</t>
  </si>
  <si>
    <t xml:space="preserve">capacity planning in sprints kpis</t>
  </si>
  <si>
    <t xml:space="preserve">capacity planning in sprints metrics, measure capacity planning in sprints</t>
  </si>
  <si>
    <t xml:space="preserve">Write "Capacity planning in sprints KPIs: measuring whether it is working" for projectcontrolsinstitute.org (PCI AI - Project Controls Institute). Audience: teams running hybrid delivery. Length 1,200-1,800 words, British English. Primary keyword "capacity planning in sprints kpis". Work in naturally where they fit: capacity planning in sprints metrics, measure capacity planning in sprints.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</si>
  <si>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AB-02325</t>
  </si>
  <si>
    <t xml:space="preserve">What is epic and feature breakdown? Definition, examples and why it matters</t>
  </si>
  <si>
    <t xml:space="preserve">epic and feature breakdown</t>
  </si>
  <si>
    <t xml:space="preserve">epic and feature breakdown definition, epic and feature breakdown meaning, epic and feature breakdown in project management</t>
  </si>
  <si>
    <t xml:space="preserve">Write "What is epic and feature breakdown? Definition, examples and why it matters" for projectcontrolsinstitute.org (PCI AI - Project Controls Institute). Audience: teams running hybrid delivery. Length 800-1,200 words, British English. Primary keyword "epic and feature breakdown". Work in naturally where they fit: epic and feature breakdown definition, epic and feature breakdown meaning, epic and feature breakdown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</si>
  <si>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AB-02326</t>
  </si>
  <si>
    <t xml:space="preserve">Epic and feature breakdown on construction projects: how it plays out on site</t>
  </si>
  <si>
    <t xml:space="preserve">epic and feature breakdown construction</t>
  </si>
  <si>
    <t xml:space="preserve">epic and feature breakdown on site, epic and feature breakdown in projects</t>
  </si>
  <si>
    <t xml:space="preserve">Write "Epic and feature breakdown on construction projects: how it plays out on site" for projectcontrolsinstitute.org (PCI AI - Project Controls Institute). Audience: teams running hybrid delivery. Length 1,200-1,800 words, British English. Primary keyword "epic and feature breakdown construction". Work in naturally where they fit: epic and feature breakdown on site, epic and feature breakdown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</si>
  <si>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AB-02327</t>
  </si>
  <si>
    <t xml:space="preserve">Common mistakes with epic and feature breakdown (and how to avoid them)</t>
  </si>
  <si>
    <t xml:space="preserve">epic and feature breakdown mistakes</t>
  </si>
  <si>
    <t xml:space="preserve">epic and feature breakdown problems, epic and feature breakdown misuse, epic and feature breakdown pitfalls</t>
  </si>
  <si>
    <t xml:space="preserve">Write "Common mistakes with epic and feature breakdown (and how to avoid them)" for projectcontrolsinstitute.org (PCI AI - Project Controls Institute). Audience: teams running hybrid delivery. Length 1,200-1,800 words, British English. Primary keyword "epic and feature breakdown mistakes". Work in naturally where they fit: epic and feature breakdown problems, epic and feature breakdown misuse, epic and feature breakdown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</si>
  <si>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AB-02328</t>
  </si>
  <si>
    <t xml:space="preserve">What are agile estimation techniques? Definition, examples and why they matter</t>
  </si>
  <si>
    <t xml:space="preserve">agile estimation techniques</t>
  </si>
  <si>
    <t xml:space="preserve">agile estimation techniques definition, agile estimation techniques meaning, agile estimation techniques in project management</t>
  </si>
  <si>
    <t xml:space="preserve">Write "What are agile estimation techniques? Definition, examples and why they matter" for projectcontrolsinstitute.org (PCI AI - Project Controls Institute). Audience: teams running hybrid delivery. Length 800-1,200 words, British English. Primary keyword "agile estimation techniques". Work in naturally where they fit: agile estimation techniques definition, agile estimation techniques meaning, agile estimation techniques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</si>
  <si>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AB-02329</t>
  </si>
  <si>
    <t xml:space="preserve">How to run agile estimation techniques: a step-by-step guide</t>
  </si>
  <si>
    <t xml:space="preserve">how to agile estimation techniques</t>
  </si>
  <si>
    <t xml:space="preserve">agile estimation techniques steps, agile estimation techniques process, agile estimation techniques best practices</t>
  </si>
  <si>
    <t xml:space="preserve">Write "How to run agile estimation techniques: a step-by-step guide" for projectcontrolsinstitute.org (PCI AI - Project Controls Institute). Audience: teams running hybrid delivery. Length 1,200-1,800 words, British English. Primary keyword "how to agile estimation techniques". Work in naturally where they fit: agile estimation techniques steps, agile estimation techniques process, agile estimation techniques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</si>
  <si>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AB-02330</t>
  </si>
  <si>
    <t xml:space="preserve">Agile estimation techniques checklist: what good looks like</t>
  </si>
  <si>
    <t xml:space="preserve">agile estimation techniques checklist</t>
  </si>
  <si>
    <t xml:space="preserve">agile estimation techniques template, agile estimation techniques review</t>
  </si>
  <si>
    <t xml:space="preserve">Write "Agile estimation techniques checklist: what good looks like" for projectcontrolsinstitute.org (PCI AI - Project Controls Institute). Audience: teams running hybrid delivery. Length 1,000-1,500 words, British English. Primary keyword "agile estimation techniques checklist". Work in naturally where they fit: agile estimation techniques template, agile estimation techniques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</si>
  <si>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AB-02331</t>
  </si>
  <si>
    <t xml:space="preserve">Agile estimation techniques KPIs: measuring whether it is working</t>
  </si>
  <si>
    <t xml:space="preserve">agile estimation techniques kpis</t>
  </si>
  <si>
    <t xml:space="preserve">agile estimation techniques metrics, measure agile estimation techniques</t>
  </si>
  <si>
    <t xml:space="preserve">Write "Agile estimation techniques KPIs: measuring whether it is working" for projectcontrolsinstitute.org (PCI AI - Project Controls Institute). Audience: teams running hybrid delivery. Length 1,200-1,800 words, British English. Primary keyword "agile estimation techniques kpis". Work in naturally where they fit: agile estimation techniques metrics, measure agile estimation techniques.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</si>
  <si>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AB-02332</t>
  </si>
  <si>
    <t xml:space="preserve">What is cumulative flow diagram? Definition, examples and why it matters</t>
  </si>
  <si>
    <t xml:space="preserve">cumulative flow diagram</t>
  </si>
  <si>
    <t xml:space="preserve">cumulative flow diagram definition, cumulative flow diagram meaning, cumulative flow diagram in project management</t>
  </si>
  <si>
    <t xml:space="preserve">Write "What is cumulative flow diagram? Definition, examples and why it matters" for projectcontrolsinstitute.org (PCI AI - Project Controls Institute). Audience: teams running hybrid delivery. Length 800-1,200 words, British English. Primary keyword "cumulative flow diagram". Work in naturally where they fit: cumulative flow diagram definition, cumulative flow diagram meaning, cumulative flow diagram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</si>
  <si>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AB-02333</t>
  </si>
  <si>
    <t xml:space="preserve">Cumulative flow diagram on construction projects: how it plays out on site</t>
  </si>
  <si>
    <t xml:space="preserve">cumulative flow diagram construction</t>
  </si>
  <si>
    <t xml:space="preserve">cumulative flow diagram on site, cumulative flow diagram in projects</t>
  </si>
  <si>
    <t xml:space="preserve">Write "Cumulative flow diagram on construction projects: how it plays out on site" for projectcontrolsinstitute.org (PCI AI - Project Controls Institute). Audience: teams running hybrid delivery. Length 1,200-1,800 words, British English. Primary keyword "cumulative flow diagram construction". Work in naturally where they fit: cumulative flow diagram on site, cumulative flow diagram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</si>
  <si>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AB-02334</t>
  </si>
  <si>
    <t xml:space="preserve">Common mistakes with cumulative flow diagram (and how to avoid them)</t>
  </si>
  <si>
    <t xml:space="preserve">cumulative flow diagram mistakes</t>
  </si>
  <si>
    <t xml:space="preserve">cumulative flow diagram problems, cumulative flow diagram misuse, cumulative flow diagram pitfalls</t>
  </si>
  <si>
    <t xml:space="preserve">Write "Common mistakes with cumulative flow diagram (and how to avoid them)" for projectcontrolsinstitute.org (PCI AI - Project Controls Institute). Audience: teams running hybrid delivery. Length 1,200-1,800 words, British English. Primary keyword "cumulative flow diagram mistakes". Work in naturally where they fit: cumulative flow diagram problems, cumulative flow diagram misuse, cumulative flow diagram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</si>
  <si>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AB-02335</t>
  </si>
  <si>
    <t xml:space="preserve">What is work in progress limits? Definition, examples and why it matters</t>
  </si>
  <si>
    <t xml:space="preserve">work in progress limits</t>
  </si>
  <si>
    <t xml:space="preserve">work in progress limits definition, work in progress limits meaning, work in progress limits in project management</t>
  </si>
  <si>
    <t xml:space="preserve">Write "What is work in progress limits? Definition, examples and why it matters" for projectcontrolsinstitute.org (PCI AI - Project Controls Institute). Audience: teams running hybrid delivery. Length 800-1,200 words, British English. Primary keyword "work in progress limits". Work in naturally where they fit: work in progress limits definition, work in progress limits meaning, work in progress limits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</si>
  <si>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AB-02336</t>
  </si>
  <si>
    <t xml:space="preserve">Work in progress limits on construction projects: how it plays out on site</t>
  </si>
  <si>
    <t xml:space="preserve">work in progress limits construction</t>
  </si>
  <si>
    <t xml:space="preserve">work in progress limits on site, work in progress limits in projects</t>
  </si>
  <si>
    <t xml:space="preserve">Write "Work in progress limits on construction projects: how it plays out on site" for projectcontrolsinstitute.org (PCI AI - Project Controls Institute). Audience: teams running hybrid delivery. Length 1,200-1,800 words, British English. Primary keyword "work in progress limits construction". Work in naturally where they fit: work in progress limits on site, work in progress limits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</si>
  <si>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AB-02337</t>
  </si>
  <si>
    <t xml:space="preserve">Common mistakes with work in progress limits (and how to avoid them)</t>
  </si>
  <si>
    <t xml:space="preserve">work in progress limits mistakes</t>
  </si>
  <si>
    <t xml:space="preserve">work in progress limits problems, work in progress limits misuse, work in progress limits pitfalls</t>
  </si>
  <si>
    <t xml:space="preserve">Write "Common mistakes with work in progress limits (and how to avoid them)" for projectcontrolsinstitute.org (PCI AI - Project Controls Institute). Audience: teams running hybrid delivery. Length 1,200-1,800 words, British English. Primary keyword "work in progress limits mistakes". Work in naturally where they fit: work in progress limits problems, work in progress limits misuse, work in progress limits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</si>
  <si>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AB-02338</t>
  </si>
  <si>
    <t xml:space="preserve">What is cycle time and lead time? Definition, examples and why it matters</t>
  </si>
  <si>
    <t xml:space="preserve">cycle time and lead</t>
  </si>
  <si>
    <t xml:space="preserve">cycle time and lead definition, cycle time and lead meaning, cycle time and lead in project management</t>
  </si>
  <si>
    <t xml:space="preserve">Write "What is cycle time and lead time? Definition, examples and why it matters" for projectcontrolsinstitute.org (PCI AI - Project Controls Institute). Audience: teams running hybrid delivery. Length 800-1,200 words, British English. Primary keyword "cycle time and lead". Work in naturally where they fit: cycle time and lead definition, cycle time and lead meaning, cycle time and lead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</si>
  <si>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AB-02339</t>
  </si>
  <si>
    <t xml:space="preserve">How to calculate cycle time and lead time: formula, worked example and Excel steps</t>
  </si>
  <si>
    <t xml:space="preserve">cycle time and lead formula</t>
  </si>
  <si>
    <t xml:space="preserve">how to calculate cycle time and lead, cycle time and lead example, cycle time and lead in excel</t>
  </si>
  <si>
    <t xml:space="preserve">Write "How to calculate cycle time and lead time: formula, worked example and Excel steps" for projectcontrolsinstitute.org (PCI AI - Project Controls Institute). Audience: teams running hybrid delivery. Length 1,200-1,800 words, British English. Primary keyword "cycle time and lead formula". Work in naturally where they fit: how to calculate cycle time and lead, cycle time and lead example, cycle time and lead in excel.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</si>
  <si>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AB-02340</t>
  </si>
  <si>
    <t xml:space="preserve">Cycle time and lead time: a worked example from a real project</t>
  </si>
  <si>
    <t xml:space="preserve">cycle time and lead example</t>
  </si>
  <si>
    <t xml:space="preserve">cycle time and lead calculation, cycle time and lead interpretation</t>
  </si>
  <si>
    <t xml:space="preserve">Write "Cycle time and lead time: a worked example from a real project" for projectcontrolsinstitute.org (PCI AI - Project Controls Institute). Audience: teams running hybrid delivery. Length 1,200-1,800 words, British English. Primary keyword "cycle time and lead example". Work in naturally where they fit: cycle time and lead calculation, cycle time and lead interpretation.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</si>
  <si>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AB-02341</t>
  </si>
  <si>
    <t xml:space="preserve">Interpreting cycle time and lead time: what the number is really telling you</t>
  </si>
  <si>
    <t xml:space="preserve">cycle time and lead interpretation</t>
  </si>
  <si>
    <t xml:space="preserve">cycle time and lead meaning, good cycle time and lead value</t>
  </si>
  <si>
    <t xml:space="preserve">Write "Interpreting cycle time and lead time: what the number is really telling you" for projectcontrolsinstitute.org (PCI AI - Project Controls Institute). Audience: teams running hybrid delivery. Length 1,200-1,800 words, British English. Primary keyword "cycle time and lead interpretation". Work in naturally where they fit: cycle time and lead meaning, good cycle time and lead value.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</si>
  <si>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AB-02342</t>
  </si>
  <si>
    <t xml:space="preserve">Common mistakes with cycle time and lead time (and how to avoid them)</t>
  </si>
  <si>
    <t xml:space="preserve">cycle time and lead mistakes</t>
  </si>
  <si>
    <t xml:space="preserve">cycle time and lead problems, cycle time and lead misuse, cycle time and lead pitfalls</t>
  </si>
  <si>
    <t xml:space="preserve">Write "Common mistakes with cycle time and lead time (and how to avoid them)" for projectcontrolsinstitute.org (PCI AI - Project Controls Institute). Audience: teams running hybrid delivery. Length 1,200-1,800 words, British English. Primary keyword "cycle time and lead mistakes". Work in naturally where they fit: cycle time and lead problems, cycle time and lead misuse, cycle time and lead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</si>
  <si>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AB-02343</t>
  </si>
  <si>
    <t xml:space="preserve">What is agile governance reporting? Definition, examples and why it matters</t>
  </si>
  <si>
    <t xml:space="preserve">agile governance reporting</t>
  </si>
  <si>
    <t xml:space="preserve">agile governance reporting definition, agile governance reporting meaning, agile governance reporting in project management</t>
  </si>
  <si>
    <t xml:space="preserve">Write "What is agile governance reporting? Definition, examples and why it matters" for projectcontrolsinstitute.org (PCI AI - Project Controls Institute). Audience: teams running hybrid delivery. Length 800-1,200 words, British English. Primary keyword "agile governance reporting". Work in naturally where they fit: agile governance reporting definition, agile governance reporting meaning, agile governance reporting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</si>
  <si>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AB-02344</t>
  </si>
  <si>
    <t xml:space="preserve">How to do agile governance reporting: a step-by-step guide</t>
  </si>
  <si>
    <t xml:space="preserve">how to agile governance reporting</t>
  </si>
  <si>
    <t xml:space="preserve">agile governance reporting steps, agile governance reporting process, agile governance reporting best practices</t>
  </si>
  <si>
    <t xml:space="preserve">Write "How to do agile governance reporting: a step-by-step guide" for projectcontrolsinstitute.org (PCI AI - Project Controls Institute). Audience: teams running hybrid delivery. Length 1,200-1,800 words, British English. Primary keyword "how to agile governance reporting". Work in naturally where they fit: agile governance reporting steps, agile governance reporting process, agile governance reporting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</si>
  <si>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AB-02345</t>
  </si>
  <si>
    <t xml:space="preserve">Agile governance reporting checklist: what good looks like</t>
  </si>
  <si>
    <t xml:space="preserve">agile governance reporting checklist</t>
  </si>
  <si>
    <t xml:space="preserve">agile governance reporting template, agile governance reporting review</t>
  </si>
  <si>
    <t xml:space="preserve">Write "Agile governance reporting checklist: what good looks like" for projectcontrolsinstitute.org (PCI AI - Project Controls Institute). Audience: teams running hybrid delivery. Length 1,000-1,500 words, British English. Primary keyword "agile governance reporting checklist". Work in naturally where they fit: agile governance reporting template, agile governance reporting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</si>
  <si>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AB-02346</t>
  </si>
  <si>
    <t xml:space="preserve">Agile governance reporting KPIs: measuring whether it is working</t>
  </si>
  <si>
    <t xml:space="preserve">agile governance reporting kpis</t>
  </si>
  <si>
    <t xml:space="preserve">agile governance reporting metrics, measure agile governance reporting</t>
  </si>
  <si>
    <t xml:space="preserve">Write "Agile governance reporting KPIs: measuring whether it is working" for projectcontrolsinstitute.org (PCI AI - Project Controls Institute). Audience: teams running hybrid delivery. Length 1,200-1,800 words, British English. Primary keyword "agile governance reporting kpis". Work in naturally where they fit: agile governance reporting metrics, measure agile governance reporting.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</si>
  <si>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AB-02347</t>
  </si>
  <si>
    <t xml:space="preserve">What is funding drawdown forecast? Definition, examples and why it matters</t>
  </si>
  <si>
    <t xml:space="preserve">funding drawdown forecast</t>
  </si>
  <si>
    <t xml:space="preserve">funding drawdown forecast definition, funding drawdown forecast meaning, funding drawdown forecast in project management</t>
  </si>
  <si>
    <t xml:space="preserve">Write "What is funding drawdown forecast? Definition, examples and why it matters" for projectcontrolsinstitute.org (PCI AI - Project Controls Institute). Audience: project finance and commercial teams. Length 800-1,200 words, British English. Primary keyword "funding drawdown forecast". Work in naturally where they fit: funding drawdown forecast definition, funding drawdown forecast meaning, funding drawdown forecast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</si>
  <si>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AB-02348</t>
  </si>
  <si>
    <t xml:space="preserve">How to build a funding drawdown forecast: a step-by-step guide</t>
  </si>
  <si>
    <t xml:space="preserve">how to funding drawdown forecast</t>
  </si>
  <si>
    <t xml:space="preserve">funding drawdown forecast steps, funding drawdown forecast process, funding drawdown forecast best practices</t>
  </si>
  <si>
    <t xml:space="preserve">Write "How to build a funding drawdown forecast: a step-by-step guide" for projectcontrolsinstitute.org (PCI AI - Project Controls Institute). Audience: project finance and commercial teams. Length 1,200-1,800 words, British English. Primary keyword "how to funding drawdown forecast". Work in naturally where they fit: funding drawdown forecast steps, funding drawdown forecast process, funding drawdown forecast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</si>
  <si>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AB-02349</t>
  </si>
  <si>
    <t xml:space="preserve">Funding drawdown forecast checklist: what good looks like</t>
  </si>
  <si>
    <t xml:space="preserve">funding drawdown forecast checklist</t>
  </si>
  <si>
    <t xml:space="preserve">funding drawdown forecast template, funding drawdown forecast review</t>
  </si>
  <si>
    <t xml:space="preserve">Write "Funding drawdown forecast checklist: what good looks like" for projectcontrolsinstitute.org (PCI AI - Project Controls Institute). Audience: project finance and commercial teams. Length 1,000-1,500 words, British English. Primary keyword "funding drawdown forecast checklist". Work in naturally where they fit: funding drawdown forecast template, funding drawdown forecast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</si>
  <si>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AB-02350</t>
  </si>
  <si>
    <t xml:space="preserve">Funding drawdown forecast KPIs: measuring whether it is working</t>
  </si>
  <si>
    <t xml:space="preserve">funding drawdown forecast kpis</t>
  </si>
  <si>
    <t xml:space="preserve">funding drawdown forecast metrics, measure funding drawdown forecast</t>
  </si>
  <si>
    <t xml:space="preserve">Write "Funding drawdown forecast KPIs: measuring whether it is working" for projectcontrolsinstitute.org (PCI AI - Project Controls Institute). Audience: project finance and commercial teams. Length 1,200-1,800 words, British English. Primary keyword "funding drawdown forecast kpis". Work in naturally where they fit: funding drawdown forecast metrics, measure funding drawdown forecast.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</si>
  <si>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AB-02351</t>
  </si>
  <si>
    <t xml:space="preserve">What is interest during construction? Definition, examples and why it matters</t>
  </si>
  <si>
    <t xml:space="preserve">interest during construction</t>
  </si>
  <si>
    <t xml:space="preserve">interest during construction definition, interest during construction meaning, interest during construction in project management</t>
  </si>
  <si>
    <t xml:space="preserve">Write "What is interest during construction? Definition, examples and why it matters" for projectcontrolsinstitute.org (PCI AI - Project Controls Institute). Audience: project finance and commercial teams. Length 800-1,200 words, British English. Primary keyword "interest during construction". Work in naturally where they fit: interest during construction definition, interest during construction meaning, interest during construction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</si>
  <si>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AB-02352</t>
  </si>
  <si>
    <t xml:space="preserve">Interest during construction on construction projects: how it plays out on site</t>
  </si>
  <si>
    <t xml:space="preserve">interest during construction construction</t>
  </si>
  <si>
    <t xml:space="preserve">interest during construction on site, interest during construction in projects</t>
  </si>
  <si>
    <t xml:space="preserve">Write "Interest during construction on construction projects: how it plays out on site" for projectcontrolsinstitute.org (PCI AI - Project Controls Institute). Audience: project finance and commercial teams. Length 1,200-1,800 words, British English. Primary keyword "interest during construction construction". Work in naturally where they fit: interest during construction on site, interest during construction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</si>
  <si>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AB-02353</t>
  </si>
  <si>
    <t xml:space="preserve">Common mistakes with interest during construction (and how to avoid them)</t>
  </si>
  <si>
    <t xml:space="preserve">interest during construction mistakes</t>
  </si>
  <si>
    <t xml:space="preserve">interest during construction problems, interest during construction misuse, interest during construction pitfalls</t>
  </si>
  <si>
    <t xml:space="preserve">Write "Common mistakes with interest during construction (and how to avoid them)" for projectcontrolsinstitute.org (PCI AI - Project Controls Institute). Audience: project finance and commercial teams. Length 1,200-1,800 words, British English. Primary keyword "interest during construction mistakes". Work in naturally where they fit: interest during construction problems, interest during construction misuse, interest during construction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</si>
  <si>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AB-02354</t>
  </si>
  <si>
    <t xml:space="preserve">What is capital structure for projects? Definition, examples and why it matters</t>
  </si>
  <si>
    <t xml:space="preserve">capital structure for projects</t>
  </si>
  <si>
    <t xml:space="preserve">capital structure for projects definition, capital structure for projects meaning, capital structure for projects in project management</t>
  </si>
  <si>
    <t xml:space="preserve">Write "What is capital structure for projects? Definition, examples and why it matters" for projectcontrolsinstitute.org (PCI AI - Project Controls Institute). Audience: project finance and commercial teams. Length 800-1,200 words, British English. Primary keyword "capital structure for projects". Work in naturally where they fit: capital structure for projects definition, capital structure for projects meaning, capital structure for projects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</si>
  <si>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AB-02355</t>
  </si>
  <si>
    <t xml:space="preserve">Capital structure on construction projects: how it plays out on site</t>
  </si>
  <si>
    <t xml:space="preserve">capital structure for projects construction</t>
  </si>
  <si>
    <t xml:space="preserve">capital structure for projects on site, capital structure for projects in projects</t>
  </si>
  <si>
    <t xml:space="preserve">Write "Capital structure on construction projects: how it plays out on site" for projectcontrolsinstitute.org (PCI AI - Project Controls Institute). Audience: project finance and commercial teams. Length 1,200-1,800 words, British English. Primary keyword "capital structure for projects construction". Work in naturally where they fit: capital structure for projects on site, capital structure for projects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</si>
  <si>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AB-02356</t>
  </si>
  <si>
    <t xml:space="preserve">Common mistakes with capital structure for projects (and how to avoid them)</t>
  </si>
  <si>
    <t xml:space="preserve">capital structure for projects mistakes</t>
  </si>
  <si>
    <t xml:space="preserve">capital structure for projects problems, capital structure for projects misuse, capital structure for projects pitfalls</t>
  </si>
  <si>
    <t xml:space="preserve">Write "Common mistakes with capital structure for projects (and how to avoid them)" for projectcontrolsinstitute.org (PCI AI - Project Controls Institute). Audience: project finance and commercial teams. Length 1,200-1,800 words, British English. Primary keyword "capital structure for projects mistakes". Work in naturally where they fit: capital structure for projects problems, capital structure for projects misuse, capital structure for projects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</si>
  <si>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AB-02357</t>
  </si>
  <si>
    <t xml:space="preserve">What is financial close? Definition, examples and why it matters</t>
  </si>
  <si>
    <t xml:space="preserve">financial close</t>
  </si>
  <si>
    <t xml:space="preserve">financial close definition, financial close meaning, financial close in project management</t>
  </si>
  <si>
    <t xml:space="preserve">Write "What is financial close? Definition, examples and why it matters" for projectcontrolsinstitute.org (PCI AI - Project Controls Institute). Audience: project finance and commercial teams. Length 800-1,200 words, British English. Primary keyword "financial close". Work in naturally where they fit: financial close definition, financial close meaning, financial close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</si>
  <si>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AB-02358</t>
  </si>
  <si>
    <t xml:space="preserve">Financial close on construction projects: how it plays out on site</t>
  </si>
  <si>
    <t xml:space="preserve">financial close construction</t>
  </si>
  <si>
    <t xml:space="preserve">financial close on site, financial close in projects</t>
  </si>
  <si>
    <t xml:space="preserve">Write "Financial close on construction projects: how it plays out on site" for projectcontrolsinstitute.org (PCI AI - Project Controls Institute). Audience: project finance and commercial teams. Length 1,200-1,800 words, British English. Primary keyword "financial close construction". Work in naturally where they fit: financial close on site, financial close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</si>
  <si>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AB-02359</t>
  </si>
  <si>
    <t xml:space="preserve">Common mistakes with financial close (and how to avoid them)</t>
  </si>
  <si>
    <t xml:space="preserve">financial close mistakes</t>
  </si>
  <si>
    <t xml:space="preserve">financial close problems, financial close misuse, financial close pitfalls</t>
  </si>
  <si>
    <t xml:space="preserve">Write "Common mistakes with financial close (and how to avoid them)" for projectcontrolsinstitute.org (PCI AI - Project Controls Institute). Audience: project finance and commercial teams. Length 1,200-1,800 words, British English. Primary keyword "financial close mistakes". Work in naturally where they fit: financial close problems, financial close misuse, financial close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</si>
  <si>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AB-02360</t>
  </si>
  <si>
    <t xml:space="preserve">What are lender reporting requirements? Definition, examples and why they matter</t>
  </si>
  <si>
    <t xml:space="preserve">lender reporting requirements</t>
  </si>
  <si>
    <t xml:space="preserve">lender reporting requirements definition, lender reporting requirements meaning, lender reporting requirements in project management</t>
  </si>
  <si>
    <t xml:space="preserve">Write "What are lender reporting requirements? Definition, examples and why they matter" for projectcontrolsinstitute.org (PCI AI - Project Controls Institute). Audience: project finance and commercial teams. Length 800-1,200 words, British English. Primary keyword "lender reporting requirements". Work in naturally where they fit: lender reporting requirements definition, lender reporting requirements meaning, lender reporting requirements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</si>
  <si>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AB-02361</t>
  </si>
  <si>
    <t xml:space="preserve">How to run lender reporting requirements: a step-by-step guide</t>
  </si>
  <si>
    <t xml:space="preserve">how to lender reporting requirements</t>
  </si>
  <si>
    <t xml:space="preserve">lender reporting requirements steps, lender reporting requirements process, lender reporting requirements best practices</t>
  </si>
  <si>
    <t xml:space="preserve">Write "How to run lender reporting requirements: a step-by-step guide" for projectcontrolsinstitute.org (PCI AI - Project Controls Institute). Audience: project finance and commercial teams. Length 1,200-1,800 words, British English. Primary keyword "how to lender reporting requirements". Work in naturally where they fit: lender reporting requirements steps, lender reporting requirements process, lender reporting requirements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</si>
  <si>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AB-02362</t>
  </si>
  <si>
    <t xml:space="preserve">Lender reporting requirements checklist: what good looks like</t>
  </si>
  <si>
    <t xml:space="preserve">lender reporting requirements checklist</t>
  </si>
  <si>
    <t xml:space="preserve">lender reporting requirements template, lender reporting requirements review</t>
  </si>
  <si>
    <t xml:space="preserve">Write "Lender reporting requirements checklist: what good looks like" for projectcontrolsinstitute.org (PCI AI - Project Controls Institute). Audience: project finance and commercial teams. Length 1,000-1,500 words, British English. Primary keyword "lender reporting requirements checklist". Work in naturally where they fit: lender reporting requirements template, lender reporting requirements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</si>
  <si>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AB-02363</t>
  </si>
  <si>
    <t xml:space="preserve">Lender reporting requirements KPIs: measuring whether it is working</t>
  </si>
  <si>
    <t xml:space="preserve">lender reporting requirements kpis</t>
  </si>
  <si>
    <t xml:space="preserve">lender reporting requirements metrics, measure lender reporting requirements</t>
  </si>
  <si>
    <t xml:space="preserve">Write "Lender reporting requirements KPIs: measuring whether it is working" for projectcontrolsinstitute.org (PCI AI - Project Controls Institute). Audience: project finance and commercial teams. Length 1,200-1,800 words, British English. Primary keyword "lender reporting requirements kpis". Work in naturally where they fit: lender reporting requirements metrics, measure lender reporting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</si>
  <si>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AB-02364</t>
  </si>
  <si>
    <t xml:space="preserve">What is cost overrun facility? Definition, examples and why it matters</t>
  </si>
  <si>
    <t xml:space="preserve">cost overrun facility</t>
  </si>
  <si>
    <t xml:space="preserve">cost overrun facility definition, cost overrun facility meaning, cost overrun facility in project management</t>
  </si>
  <si>
    <t xml:space="preserve">Write "What is cost overrun facility? Definition, examples and why it matters" for projectcontrolsinstitute.org (PCI AI - Project Controls Institute). Audience: project finance and commercial teams. Length 800-1,200 words, British English. Primary keyword "cost overrun facility". Work in naturally where they fit: cost overrun facility definition, cost overrun facility meaning, cost overrun facility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</si>
  <si>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AB-02365</t>
  </si>
  <si>
    <t xml:space="preserve">Cost overrun facility on construction projects: how it plays out on site</t>
  </si>
  <si>
    <t xml:space="preserve">cost overrun facility construction</t>
  </si>
  <si>
    <t xml:space="preserve">cost overrun facility on site, cost overrun facility in projects</t>
  </si>
  <si>
    <t xml:space="preserve">Write "Cost overrun facility on construction projects: how it plays out on site" for projectcontrolsinstitute.org (PCI AI - Project Controls Institute). Audience: project finance and commercial teams. Length 1,200-1,800 words, British English. Primary keyword "cost overrun facility construction". Work in naturally where they fit: cost overrun facility on site, cost overrun facility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</si>
  <si>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AB-02366</t>
  </si>
  <si>
    <t xml:space="preserve">Common mistakes with cost overrun facility (and how to avoid them)</t>
  </si>
  <si>
    <t xml:space="preserve">cost overrun facility mistakes</t>
  </si>
  <si>
    <t xml:space="preserve">cost overrun facility problems, cost overrun facility misuse, cost overrun facility pitfalls</t>
  </si>
  <si>
    <t xml:space="preserve">Write "Common mistakes with cost overrun facility (and how to avoid them)" for projectcontrolsinstitute.org (PCI AI - Project Controls Institute). Audience: project finance and commercial teams. Length 1,200-1,800 words, British English. Primary keyword "cost overrun facility mistakes". Work in naturally where they fit: cost overrun facility problems, cost overrun facility misuse, cost overrun facility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</si>
  <si>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AB-02367</t>
  </si>
  <si>
    <t xml:space="preserve">What are completion guarantees? Definition, examples and why they matter</t>
  </si>
  <si>
    <t xml:space="preserve">completion guarantees</t>
  </si>
  <si>
    <t xml:space="preserve">completion guarantees definition, completion guarantees meaning, completion guarantees in project management</t>
  </si>
  <si>
    <t xml:space="preserve">Write "What are completion guarantees? Definition, examples and why they matter" for projectcontrolsinstitute.org (PCI AI - Project Controls Institute). Audience: project finance and commercial teams. Length 800-1,200 words, British English. Primary keyword "completion guarantees". Work in naturally where they fit: completion guarantees definition, completion guarantees meaning, completion guarantees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</si>
  <si>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AB-02368</t>
  </si>
  <si>
    <t xml:space="preserve">Completion guarantees on construction projects: how it plays out on site</t>
  </si>
  <si>
    <t xml:space="preserve">completion guarantees construction</t>
  </si>
  <si>
    <t xml:space="preserve">completion guarantees on site, completion guarantees in projects</t>
  </si>
  <si>
    <t xml:space="preserve">Write "Completion guarantees on construction projects: how it plays out on site" for projectcontrolsinstitute.org (PCI AI - Project Controls Institute). Audience: project finance and commercial teams. Length 1,200-1,800 words, British English. Primary keyword "completion guarantees construction". Work in naturally where they fit: completion guarantees on site, completion guarantees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</si>
  <si>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AB-02369</t>
  </si>
  <si>
    <t xml:space="preserve">Common mistakes with completion guarantees (and how to avoid them)</t>
  </si>
  <si>
    <t xml:space="preserve">completion guarantees mistakes</t>
  </si>
  <si>
    <t xml:space="preserve">completion guarantees problems, completion guarantees misuse, completion guarantees pitfalls</t>
  </si>
  <si>
    <t xml:space="preserve">Write "Common mistakes with completion guarantees (and how to avoid them)" for projectcontrolsinstitute.org (PCI AI - Project Controls Institute). Audience: project finance and commercial teams. Length 1,200-1,800 words, British English. Primary keyword "completion guarantees mistakes". Work in naturally where they fit: completion guarantees problems, completion guarantees misuse, completion guarantees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</si>
  <si>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AB-02370</t>
  </si>
  <si>
    <t xml:space="preserve">What are independent engineer reports? Definition, examples and why they matter</t>
  </si>
  <si>
    <t xml:space="preserve">independent engineer reports</t>
  </si>
  <si>
    <t xml:space="preserve">independent engineer reports definition, independent engineer reports meaning, independent engineer reports in project management</t>
  </si>
  <si>
    <t xml:space="preserve">Write "What are independent engineer reports? Definition, examples and why they matter" for projectcontrolsinstitute.org (PCI AI - Project Controls Institute). Audience: project finance and commercial teams. Length 800-1,200 words, British English. Primary keyword "independent engineer reports". Work in naturally where they fit: independent engineer reports definition, independent engineer reports meaning, independent engineer reports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</si>
  <si>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AB-02371</t>
  </si>
  <si>
    <t xml:space="preserve">Independent engineer reports template: structure, example and how to use it</t>
  </si>
  <si>
    <t xml:space="preserve">independent engineer reports template</t>
  </si>
  <si>
    <t xml:space="preserve">independent engineer reports example, independent engineer reports format, free independent engineer reports</t>
  </si>
  <si>
    <t xml:space="preserve">Write "Independent engineer reports template: structure, example and how to use it" for projectcontrolsinstitute.org (PCI AI - Project Controls Institute). Audience: project finance and commercial teams. Length 1,000-1,500 words, British English. Primary keyword "independent engineer reports template". Work in naturally where they fit: independent engineer reports example, independent engineer reports format, free independent engineer reports.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</si>
  <si>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AB-02372</t>
  </si>
  <si>
    <t xml:space="preserve">How to build independent engineer reports stakeholders actually use</t>
  </si>
  <si>
    <t xml:space="preserve">how to create independent engineer reports</t>
  </si>
  <si>
    <t xml:space="preserve">independent engineer reports best practices, independent engineer reports example</t>
  </si>
  <si>
    <t xml:space="preserve">Write "How to build independent engineer reports stakeholders actually use" for projectcontrolsinstitute.org (PCI AI - Project Controls Institute). Audience: project finance and commercial teams. Length 1,200-1,800 words, British English. Primary keyword "how to create independent engineer reports". Work in naturally where they fit: independent engineer reports best practices, independent engineer reports example.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</si>
  <si>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AB-02373</t>
  </si>
  <si>
    <t xml:space="preserve">Independent engineer reports: an annotated real-world sample</t>
  </si>
  <si>
    <t xml:space="preserve">independent engineer reports example</t>
  </si>
  <si>
    <t xml:space="preserve">independent engineer reports sample, independent engineer reports in practice</t>
  </si>
  <si>
    <t xml:space="preserve">Write "Independent engineer reports: an annotated real-world sample" for projectcontrolsinstitute.org (PCI AI - Project Controls Institute). Audience: project finance and commercial teams. Length 1,200-1,800 words, British English. Primary keyword "independent engineer reports example". Work in naturally where they fit: independent engineer reports sample, independent engineer reports in practice.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</si>
  <si>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AB-02374</t>
  </si>
  <si>
    <t xml:space="preserve">What are project credit rating factors? Definition, examples and why they matter</t>
  </si>
  <si>
    <t xml:space="preserve">project credit rating factors</t>
  </si>
  <si>
    <t xml:space="preserve">project credit rating factors definition, project credit rating factors meaning, project credit rating factors in project management</t>
  </si>
  <si>
    <t xml:space="preserve">Write "What are project credit rating factors? Definition, examples and why they matter" for projectcontrolsinstitute.org (PCI AI - Project Controls Institute). Audience: project finance and commercial teams. Length 800-1,200 words, British English. Primary keyword "project credit rating factors". Work in naturally where they fit: project credit rating factors definition, project credit rating factors meaning, project credit rating factors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</si>
  <si>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AB-02375</t>
  </si>
  <si>
    <t xml:space="preserve">Project credit rating factors on construction projects: how it plays out on site</t>
  </si>
  <si>
    <t xml:space="preserve">project credit rating factors construction</t>
  </si>
  <si>
    <t xml:space="preserve">project credit rating factors on site, project credit rating factors in projects</t>
  </si>
  <si>
    <t xml:space="preserve">Write "Project credit rating factors on construction projects: how it plays out on site" for projectcontrolsinstitute.org (PCI AI - Project Controls Institute). Audience: project finance and commercial teams. Length 1,200-1,800 words, British English. Primary keyword "project credit rating factors construction". Work in naturally where they fit: project credit rating factors on site, project credit rating factors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</si>
  <si>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AB-02376</t>
  </si>
  <si>
    <t xml:space="preserve">Common mistakes with project credit rating factors (and how to avoid them)</t>
  </si>
  <si>
    <t xml:space="preserve">project credit rating factors mistakes</t>
  </si>
  <si>
    <t xml:space="preserve">project credit rating factors problems, project credit rating factors misuse, project credit rating factors pitfalls</t>
  </si>
  <si>
    <t xml:space="preserve">Write "Common mistakes with project credit rating factors (and how to avoid them)" for projectcontrolsinstitute.org (PCI AI - Project Controls Institute). Audience: project finance and commercial teams. Length 1,200-1,800 words, British English. Primary keyword "project credit rating factors mistakes". Work in naturally where they fit: project credit rating factors problems, project credit rating factors misuse, project credit rating factors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</si>
  <si>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AB-02377</t>
  </si>
  <si>
    <t xml:space="preserve">What is turnaround scope challenge? Definition, examples and why it matters</t>
  </si>
  <si>
    <t xml:space="preserve">turnaround scope challenge</t>
  </si>
  <si>
    <t xml:space="preserve">turnaround scope challenge definition, turnaround scope challenge meaning, turnaround scope challenge in project management</t>
  </si>
  <si>
    <t xml:space="preserve">Write "What is turnaround scope challenge? Definition, examples and why it matters" for projectcontrolsinstitute.org (PCI AI - Project Controls Institute). Audience: turnaround planners and maintenance teams. Length 800-1,200 words, British English. Primary keyword "turnaround scope challenge". Work in naturally where they fit: turnaround scope challenge definition, turnaround scope challenge meaning, turnaround scope challenge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</si>
  <si>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AB-02378</t>
  </si>
  <si>
    <t xml:space="preserve">How to run a turnaround scope challenge: a step-by-step guide</t>
  </si>
  <si>
    <t xml:space="preserve">how to turnaround scope challenge</t>
  </si>
  <si>
    <t xml:space="preserve">turnaround scope challenge steps, turnaround scope challenge process, turnaround scope challenge best practices</t>
  </si>
  <si>
    <t xml:space="preserve">Write "How to run a turnaround scope challenge: a step-by-step guide" for projectcontrolsinstitute.org (PCI AI - Project Controls Institute). Audience: turnaround planners and maintenance teams. Length 1,200-1,800 words, British English. Primary keyword "how to turnaround scope challenge". Work in naturally where they fit: turnaround scope challenge steps, turnaround scope challenge process, turnaround scope challenge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</si>
  <si>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AB-02379</t>
  </si>
  <si>
    <t xml:space="preserve">Turnaround scope challenge checklist: what good looks like</t>
  </si>
  <si>
    <t xml:space="preserve">turnaround scope challenge checklist</t>
  </si>
  <si>
    <t xml:space="preserve">turnaround scope challenge template, turnaround scope challenge review</t>
  </si>
  <si>
    <t xml:space="preserve">Write "Turnaround scope challenge checklist: what good looks like" for projectcontrolsinstitute.org (PCI AI - Project Controls Institute). Audience: turnaround planners and maintenance teams. Length 1,000-1,500 words, British English. Primary keyword "turnaround scope challenge checklist". Work in naturally where they fit: turnaround scope challenge template, turnaround scope challenge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</si>
  <si>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AB-02380</t>
  </si>
  <si>
    <t xml:space="preserve">Turnaround scope challenge KPIs: measuring whether it is working</t>
  </si>
  <si>
    <t xml:space="preserve">turnaround scope challenge kpis</t>
  </si>
  <si>
    <t xml:space="preserve">turnaround scope challenge metrics, measure turnaround scope challenge</t>
  </si>
  <si>
    <t xml:space="preserve">Write "Turnaround scope challenge KPIs: measuring whether it is working" for projectcontrolsinstitute.org (PCI AI - Project Controls Institute). Audience: turnaround planners and maintenance teams. Length 1,200-1,800 words, British English. Primary keyword "turnaround scope challenge kpis". Work in naturally where they fit: turnaround scope challenge metrics, measure turnaround scope challenge.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</si>
  <si>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AB-02381</t>
  </si>
  <si>
    <t xml:space="preserve">What is critical path in a shutdown? Definition, examples and why it matters</t>
  </si>
  <si>
    <t xml:space="preserve">critical path in a shutdown</t>
  </si>
  <si>
    <t xml:space="preserve">critical path in a shutdown definition, critical path in a shutdown meaning, critical path in a shutdown in project management</t>
  </si>
  <si>
    <t xml:space="preserve">Write "What is critical path in a shutdown? Definition, examples and why it matters" for projectcontrolsinstitute.org (PCI AI - Project Controls Institute). Audience: turnaround planners and maintenance teams. Length 800-1,200 words, British English. Primary keyword "critical path in a shutdown". Work in naturally where they fit: critical path in a shutdown definition, critical path in a shutdown meaning, critical path in a shutdown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</si>
  <si>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AB-02382</t>
  </si>
  <si>
    <t xml:space="preserve">Critical path in a shutdown on construction projects: how it plays out on site</t>
  </si>
  <si>
    <t xml:space="preserve">critical path in a shutdown construction</t>
  </si>
  <si>
    <t xml:space="preserve">critical path in a shutdown on site, critical path in a shutdown in projects</t>
  </si>
  <si>
    <t xml:space="preserve">Write "Critical path in a shutdown on construction projects: how it plays out on site" for projectcontrolsinstitute.org (PCI AI - Project Controls Institute). Audience: turnaround planners and maintenance teams. Length 1,200-1,800 words, British English. Primary keyword "critical path in a shutdown construction". Work in naturally where they fit: critical path in a shutdown on site, critical path in a shutdown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</si>
  <si>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AB-02383</t>
  </si>
  <si>
    <t xml:space="preserve">Common mistakes with critical path in a shutdown (and how to avoid them)</t>
  </si>
  <si>
    <t xml:space="preserve">critical path in a shutdown mistakes</t>
  </si>
  <si>
    <t xml:space="preserve">critical path in a shutdown problems, critical path in a shutdown misuse, critical path in a shutdown pitfalls</t>
  </si>
  <si>
    <t xml:space="preserve">Write "Common mistakes with critical path in a shutdown (and how to avoid them)" for projectcontrolsinstitute.org (PCI AI - Project Controls Institute). Audience: turnaround planners and maintenance teams. Length 1,200-1,800 words, British English. Primary keyword "critical path in a shutdown mistakes". Work in naturally where they fit: critical path in a shutdown problems, critical path in a shutdown misuse, critical path in a shutdown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</si>
  <si>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AB-02384</t>
  </si>
  <si>
    <t xml:space="preserve">What is shift planning for turnarounds? Definition, examples and why it matters</t>
  </si>
  <si>
    <t xml:space="preserve">shift planning for turnarounds</t>
  </si>
  <si>
    <t xml:space="preserve">shift planning for turnarounds definition, shift planning for turnarounds meaning, shift planning for turnarounds in project management</t>
  </si>
  <si>
    <t xml:space="preserve">Write "What is shift planning for turnarounds? Definition, examples and why it matters" for projectcontrolsinstitute.org (PCI AI - Project Controls Institute). Audience: turnaround planners and maintenance teams. Length 800-1,200 words, British English. Primary keyword "shift planning for turnarounds". Work in naturally where they fit: shift planning for turnarounds definition, shift planning for turnarounds meaning, shift planning for turnarounds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</si>
  <si>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AB-02385</t>
  </si>
  <si>
    <t xml:space="preserve">How to run a shift planning for turnarounds: a step-by-step guide</t>
  </si>
  <si>
    <t xml:space="preserve">how to shift planning for turnarounds</t>
  </si>
  <si>
    <t xml:space="preserve">shift planning for turnarounds steps, shift planning for turnarounds process, shift planning for turnarounds best practices</t>
  </si>
  <si>
    <t xml:space="preserve">Write "How to run a shift planning for turnarounds: a step-by-step guide" for projectcontrolsinstitute.org (PCI AI - Project Controls Institute). Audience: turnaround planners and maintenance teams. Length 1,200-1,800 words, British English. Primary keyword "how to shift planning for turnarounds". Work in naturally where they fit: shift planning for turnarounds steps, shift planning for turnarounds process, shift planning for turnarounds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</si>
  <si>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AB-02386</t>
  </si>
  <si>
    <t xml:space="preserve">Shift planning for turnarounds checklist: what good looks like</t>
  </si>
  <si>
    <t xml:space="preserve">shift planning for turnarounds checklist</t>
  </si>
  <si>
    <t xml:space="preserve">shift planning for turnarounds template, shift planning for turnarounds review</t>
  </si>
  <si>
    <t xml:space="preserve">Write "Shift planning for turnarounds checklist: what good looks like" for projectcontrolsinstitute.org (PCI AI - Project Controls Institute). Audience: turnaround planners and maintenance teams. Length 1,000-1,500 words, British English. Primary keyword "shift planning for turnarounds checklist". Work in naturally where they fit: shift planning for turnarounds template, shift planning for turnarounds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</si>
  <si>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AB-02387</t>
  </si>
  <si>
    <t xml:space="preserve">Shift planning for turnarounds KPIs: measuring whether it is working</t>
  </si>
  <si>
    <t xml:space="preserve">shift planning for turnarounds kpis</t>
  </si>
  <si>
    <t xml:space="preserve">shift planning for turnarounds metrics, measure shift planning for turnarounds</t>
  </si>
  <si>
    <t xml:space="preserve">Write "Shift planning for turnarounds KPIs: measuring whether it is working" for projectcontrolsinstitute.org (PCI AI - Project Controls Institute). Audience: turnaround planners and maintenance teams. Length 1,200-1,800 words, British English. Primary keyword "shift planning for turnarounds kpis". Work in naturally where they fit: shift planning for turnarounds metrics, measure shift planning for turnarounds.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</si>
  <si>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AB-02388</t>
  </si>
  <si>
    <t xml:space="preserve">What is turnaround daily control room? Definition, examples and why it matters</t>
  </si>
  <si>
    <t xml:space="preserve">turnaround daily control room</t>
  </si>
  <si>
    <t xml:space="preserve">turnaround daily control room definition, turnaround daily control room meaning, turnaround daily control room in project management</t>
  </si>
  <si>
    <t xml:space="preserve">Write "What is turnaround daily control room? Definition, examples and why it matters" for projectcontrolsinstitute.org (PCI AI - Project Controls Institute). Audience: turnaround planners and maintenance teams. Length 800-1,200 words, British English. Primary keyword "turnaround daily control room". Work in naturally where they fit: turnaround daily control room definition, turnaround daily control room meaning, turnaround daily control room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</si>
  <si>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AB-02389</t>
  </si>
  <si>
    <t xml:space="preserve">How to run a turnaround daily control room: a step-by-step guide</t>
  </si>
  <si>
    <t xml:space="preserve">how to turnaround daily control room</t>
  </si>
  <si>
    <t xml:space="preserve">turnaround daily control room steps, turnaround daily control room process, turnaround daily control room best practices</t>
  </si>
  <si>
    <t xml:space="preserve">Write "How to run a turnaround daily control room: a step-by-step guide" for projectcontrolsinstitute.org (PCI AI - Project Controls Institute). Audience: turnaround planners and maintenance teams. Length 1,200-1,800 words, British English. Primary keyword "how to turnaround daily control room". Work in naturally where they fit: turnaround daily control room steps, turnaround daily control room process, turnaround daily control room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</si>
  <si>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AB-02390</t>
  </si>
  <si>
    <t xml:space="preserve">Turnaround daily control room checklist: what good looks like</t>
  </si>
  <si>
    <t xml:space="preserve">turnaround daily control room checklist</t>
  </si>
  <si>
    <t xml:space="preserve">turnaround daily control room template, turnaround daily control room review</t>
  </si>
  <si>
    <t xml:space="preserve">Write "Turnaround daily control room checklist: what good looks like" for projectcontrolsinstitute.org (PCI AI - Project Controls Institute). Audience: turnaround planners and maintenance teams. Length 1,000-1,500 words, British English. Primary keyword "turnaround daily control room checklist". Work in naturally where they fit: turnaround daily control room template, turnaround daily control room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</si>
  <si>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AB-02391</t>
  </si>
  <si>
    <t xml:space="preserve">Turnaround daily control room KPIs: measuring whether it is working</t>
  </si>
  <si>
    <t xml:space="preserve">turnaround daily control room kpis</t>
  </si>
  <si>
    <t xml:space="preserve">turnaround daily control room metrics, measure turnaround daily control room</t>
  </si>
  <si>
    <t xml:space="preserve">Write "Turnaround daily control room KPIs: measuring whether it is working" for projectcontrolsinstitute.org (PCI AI - Project Controls Institute). Audience: turnaround planners and maintenance teams. Length 1,200-1,800 words, British English. Primary keyword "turnaround daily control room kpis". Work in naturally where they fit: turnaround daily control room metrics, measure turnaround daily control room.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</si>
  <si>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AB-02392</t>
  </si>
  <si>
    <t xml:space="preserve">What is post-turnaround review? Definition, examples and why it matters</t>
  </si>
  <si>
    <t xml:space="preserve">post-turnaround review</t>
  </si>
  <si>
    <t xml:space="preserve">post-turnaround review definition, post-turnaround review meaning, post-turnaround review in project management</t>
  </si>
  <si>
    <t xml:space="preserve">Write "What is post-turnaround review? Definition, examples and why it matters" for projectcontrolsinstitute.org (PCI AI - Project Controls Institute). Audience: turnaround planners and maintenance teams. Length 800-1,200 words, British English. Primary keyword "post-turnaround review". Work in naturally where they fit: post-turnaround review definition, post-turnaround review meaning, post-turnaround review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</si>
  <si>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AB-02393</t>
  </si>
  <si>
    <t xml:space="preserve">How to run a post-turnaround review: a step-by-step guide</t>
  </si>
  <si>
    <t xml:space="preserve">how to post-turnaround review</t>
  </si>
  <si>
    <t xml:space="preserve">post-turnaround review steps, post-turnaround review process, post-turnaround review best practices</t>
  </si>
  <si>
    <t xml:space="preserve">Write "How to run a post-turnaround review: a step-by-step guide" for projectcontrolsinstitute.org (PCI AI - Project Controls Institute). Audience: turnaround planners and maintenance teams. Length 1,200-1,800 words, British English. Primary keyword "how to post-turnaround review". Work in naturally where they fit: post-turnaround review steps, post-turnaround review process, post-turnaround review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</si>
  <si>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AB-02394</t>
  </si>
  <si>
    <t xml:space="preserve">Post-turnaround review checklist: what good looks like</t>
  </si>
  <si>
    <t xml:space="preserve">post-turnaround review checklist</t>
  </si>
  <si>
    <t xml:space="preserve">post-turnaround review template, post-turnaround review review</t>
  </si>
  <si>
    <t xml:space="preserve">Write "Post-turnaround review checklist: what good looks like" for projectcontrolsinstitute.org (PCI AI - Project Controls Institute). Audience: turnaround planners and maintenance teams. Length 1,000-1,500 words, British English. Primary keyword "post-turnaround review checklist". Work in naturally where they fit: post-turnaround review template, post-turnaround review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</si>
  <si>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AB-02395</t>
  </si>
  <si>
    <t xml:space="preserve">Post-turnaround review KPIs: measuring whether it is working</t>
  </si>
  <si>
    <t xml:space="preserve">post-turnaround review kpis</t>
  </si>
  <si>
    <t xml:space="preserve">post-turnaround review metrics, measure post-turnaround review</t>
  </si>
  <si>
    <t xml:space="preserve">Write "Post-turnaround review KPIs: measuring whether it is working" for projectcontrolsinstitute.org (PCI AI - Project Controls Institute). Audience: turnaround planners and maintenance teams. Length 1,200-1,800 words, British English. Primary keyword "post-turnaround review kpis". Work in naturally where they fit: post-turnaround review metrics, measure post-turnaround review.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</si>
  <si>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AB-02396</t>
  </si>
  <si>
    <t xml:space="preserve">What is turnaround contingency management? Definition, examples and why it matters</t>
  </si>
  <si>
    <t xml:space="preserve">turnaround contingency management</t>
  </si>
  <si>
    <t xml:space="preserve">turnaround contingency management definition, turnaround contingency management meaning, turnaround contingency management in project management</t>
  </si>
  <si>
    <t xml:space="preserve">Write "What is turnaround contingency management? Definition, examples and why it matters" for projectcontrolsinstitute.org (PCI AI - Project Controls Institute). Audience: turnaround planners and maintenance teams. Length 800-1,200 words, British English. Primary keyword "turnaround contingency management". Work in naturally where they fit: turnaround contingency management definition, turnaround contingency management meaning, turnaround contingency management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</si>
  <si>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AB-02397</t>
  </si>
  <si>
    <t xml:space="preserve">How to manage turnaround contingency: a step-by-step guide</t>
  </si>
  <si>
    <t xml:space="preserve">how to turnaround contingency management</t>
  </si>
  <si>
    <t xml:space="preserve">turnaround contingency management steps, turnaround contingency management process, turnaround contingency management best practices</t>
  </si>
  <si>
    <t xml:space="preserve">Write "How to manage turnaround contingency: a step-by-step guide" for projectcontrolsinstitute.org (PCI AI - Project Controls Institute). Audience: turnaround planners and maintenance teams. Length 1,200-1,800 words, British English. Primary keyword "how to turnaround contingency management". Work in naturally where they fit: turnaround contingency management steps, turnaround contingency management process, turnaround contingency management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</si>
  <si>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AB-02398</t>
  </si>
  <si>
    <t xml:space="preserve">Turnaround contingency management checklist: what good looks like</t>
  </si>
  <si>
    <t xml:space="preserve">turnaround contingency management checklist</t>
  </si>
  <si>
    <t xml:space="preserve">turnaround contingency management template, turnaround contingency management review</t>
  </si>
  <si>
    <t xml:space="preserve">Write "Turnaround contingency management checklist: what good looks like" for projectcontrolsinstitute.org (PCI AI - Project Controls Institute). Audience: turnaround planners and maintenance teams. Length 1,000-1,500 words, British English. Primary keyword "turnaround contingency management checklist". Work in naturally where they fit: turnaround contingency management template, turnaround contingency management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</si>
  <si>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AB-02399</t>
  </si>
  <si>
    <t xml:space="preserve">Turnaround contingency management KPIs: measuring whether it is working</t>
  </si>
  <si>
    <t xml:space="preserve">turnaround contingency management kpis</t>
  </si>
  <si>
    <t xml:space="preserve">turnaround contingency management metrics, measure turnaround contingency management</t>
  </si>
  <si>
    <t xml:space="preserve">Write "Turnaround contingency management KPIs: measuring whether it is working" for projectcontrolsinstitute.org (PCI AI - Project Controls Institute). Audience: turnaround planners and maintenance teams. Length 1,200-1,800 words, British English. Primary keyword "turnaround contingency management kpis". Work in naturally where they fit: turnaround contingency management metrics, measure turnaround contingency management.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</si>
  <si>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AB-02400</t>
  </si>
  <si>
    <t xml:space="preserve">What is project execution plan? Definition, examples and why it matters</t>
  </si>
  <si>
    <t xml:space="preserve">project execution plan</t>
  </si>
  <si>
    <t xml:space="preserve">project execution plan definition, project execution plan meaning, project execution plan in project management</t>
  </si>
  <si>
    <t xml:space="preserve">Write "What is project execution plan? Definition, examples and why it matters" for projectcontrolsinstitute.org (PCI AI - Project Controls Institute). Audience: early-career and cross-training professionals. Length 800-1,200 words, British English. Primary keyword "project execution plan". Work in naturally where they fit: project execution plan definition, project execution plan meaning, project execution plan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</si>
  <si>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AB-02401</t>
  </si>
  <si>
    <t xml:space="preserve">Project execution plan template: structure, example and how to use it</t>
  </si>
  <si>
    <t xml:space="preserve">project execution plan template</t>
  </si>
  <si>
    <t xml:space="preserve">project execution plan example, project execution plan format, free project execution plan</t>
  </si>
  <si>
    <t xml:space="preserve">Write "Project execution plan template: structure, example and how to use it" for projectcontrolsinstitute.org (PCI AI - Project Controls Institute). Audience: early-career and cross-training professionals. Length 1,000-1,500 words, British English. Primary keyword "project execution plan template". Work in naturally where they fit: project execution plan example, project execution plan format, free project execution plan.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</si>
  <si>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AB-02402</t>
  </si>
  <si>
    <t xml:space="preserve">How to build a project execution plan stakeholders actually use</t>
  </si>
  <si>
    <t xml:space="preserve">how to create project execution plan</t>
  </si>
  <si>
    <t xml:space="preserve">project execution plan best practices, project execution plan example</t>
  </si>
  <si>
    <t xml:space="preserve">Write "How to build a project execution plan stakeholders actually use" for projectcontrolsinstitute.org (PCI AI - Project Controls Institute). Audience: early-career and cross-training professionals. Length 1,200-1,800 words, British English. Primary keyword "how to create project execution plan". Work in naturally where they fit: project execution plan best practices, project execution plan example.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</si>
  <si>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AB-02403</t>
  </si>
  <si>
    <t xml:space="preserve">Project execution plan: an annotated real-world sample</t>
  </si>
  <si>
    <t xml:space="preserve">project execution plan example</t>
  </si>
  <si>
    <t xml:space="preserve">project execution plan sample, project execution plan in practice</t>
  </si>
  <si>
    <t xml:space="preserve">Write "Project execution plan: an annotated real-world sample" for projectcontrolsinstitute.org (PCI AI - Project Controls Institute). Audience: early-career and cross-training professionals. Length 1,200-1,800 words, British English. Primary keyword "project execution plan example". Work in naturally where they fit: project execution plan sample, project execution plan in practice.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</si>
  <si>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AB-02404</t>
  </si>
  <si>
    <t xml:space="preserve">What is responsibility matrix for controls? Definition, examples and why it matters</t>
  </si>
  <si>
    <t xml:space="preserve">responsibility matrix for controls</t>
  </si>
  <si>
    <t xml:space="preserve">responsibility matrix for controls definition, responsibility matrix for controls meaning, responsibility matrix for controls in project management</t>
  </si>
  <si>
    <t xml:space="preserve">Write "What is responsibility matrix for controls? Definition, examples and why it matters" for projectcontrolsinstitute.org (PCI AI - Project Controls Institute). Audience: early-career and cross-training professionals. Length 800-1,200 words, British English. Primary keyword "responsibility matrix for controls". Work in naturally where they fit: responsibility matrix for controls definition, responsibility matrix for controls meaning, responsibility matrix for controls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</si>
  <si>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AB-02405</t>
  </si>
  <si>
    <t xml:space="preserve">Responsibility matrix for controls template: structure, example and how to use it</t>
  </si>
  <si>
    <t xml:space="preserve">responsibility matrix for controls template</t>
  </si>
  <si>
    <t xml:space="preserve">responsibility matrix for controls example, responsibility matrix for controls format, free responsibility matrix for controls</t>
  </si>
  <si>
    <t xml:space="preserve">Write "Responsibility matrix for controls template: structure, example and how to use it" for projectcontrolsinstitute.org (PCI AI - Project Controls Institute). Audience: early-career and cross-training professionals. Length 1,000-1,500 words, British English. Primary keyword "responsibility matrix for controls template". Work in naturally where they fit: responsibility matrix for controls example, responsibility matrix for controls format, free responsibility matrix for controls.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</si>
  <si>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AB-02406</t>
  </si>
  <si>
    <t xml:space="preserve">How to build a responsibility matrix for controls stakeholders actually use</t>
  </si>
  <si>
    <t xml:space="preserve">how to create responsibility matrix for controls</t>
  </si>
  <si>
    <t xml:space="preserve">responsibility matrix for controls best practices, responsibility matrix for controls example</t>
  </si>
  <si>
    <t xml:space="preserve">Write "How to build a responsibility matrix for controls stakeholders actually use" for projectcontrolsinstitute.org (PCI AI - Project Controls Institute). Audience: early-career and cross-training professionals. Length 1,200-1,800 words, British English. Primary keyword "how to create responsibility matrix for controls". Work in naturally where they fit: responsibility matrix for controls best practices, responsibility matrix for controls example.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</si>
  <si>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AB-02407</t>
  </si>
  <si>
    <t xml:space="preserve">Responsibility matrix for controls: an annotated real-world sample</t>
  </si>
  <si>
    <t xml:space="preserve">responsibility matrix for controls example</t>
  </si>
  <si>
    <t xml:space="preserve">responsibility matrix for controls sample, responsibility matrix for controls in practice</t>
  </si>
  <si>
    <t xml:space="preserve">Write "Responsibility matrix for controls: an annotated real-world sample" for projectcontrolsinstitute.org (PCI AI - Project Controls Institute). Audience: early-career and cross-training professionals. Length 1,200-1,800 words, British English. Primary keyword "responsibility matrix for controls example". Work in naturally where they fit: responsibility matrix for controls sample, responsibility matrix for controls in practice.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</si>
  <si>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AB-02408</t>
  </si>
  <si>
    <t xml:space="preserve">What is controls staffing plan? Definition, examples and why it matters</t>
  </si>
  <si>
    <t xml:space="preserve">controls staffing plan</t>
  </si>
  <si>
    <t xml:space="preserve">controls staffing plan definition, controls staffing plan meaning, controls staffing plan in project management</t>
  </si>
  <si>
    <t xml:space="preserve">Write "What is controls staffing plan? Definition, examples and why it matters" for projectcontrolsinstitute.org (PCI AI - Project Controls Institute). Audience: early-career and cross-training professionals. Length 800-1,200 words, British English. Primary keyword "controls staffing plan". Work in naturally where they fit: controls staffing plan definition, controls staffing plan meaning, controls staffing plan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</si>
  <si>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AB-02409</t>
  </si>
  <si>
    <t xml:space="preserve">Controls staffing plan template: structure, example and how to use it</t>
  </si>
  <si>
    <t xml:space="preserve">controls staffing plan template</t>
  </si>
  <si>
    <t xml:space="preserve">controls staffing plan example, controls staffing plan format, free controls staffing plan</t>
  </si>
  <si>
    <t xml:space="preserve">Write "Controls staffing plan template: structure, example and how to use it" for projectcontrolsinstitute.org (PCI AI - Project Controls Institute). Audience: early-career and cross-training professionals. Length 1,000-1,500 words, British English. Primary keyword "controls staffing plan template". Work in naturally where they fit: controls staffing plan example, controls staffing plan format, free controls staffing plan.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</si>
  <si>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AB-02410</t>
  </si>
  <si>
    <t xml:space="preserve">How to build a controls staffing plan stakeholders actually use</t>
  </si>
  <si>
    <t xml:space="preserve">how to create controls staffing plan</t>
  </si>
  <si>
    <t xml:space="preserve">controls staffing plan best practices, controls staffing plan example</t>
  </si>
  <si>
    <t xml:space="preserve">Write "How to build a controls staffing plan stakeholders actually use" for projectcontrolsinstitute.org (PCI AI - Project Controls Institute). Audience: early-career and cross-training professionals. Length 1,200-1,800 words, British English. Primary keyword "how to create controls staffing plan". Work in naturally where they fit: controls staffing plan best practices, controls staffing plan example.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</si>
  <si>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AB-02411</t>
  </si>
  <si>
    <t xml:space="preserve">Controls staffing plan: an annotated real-world sample</t>
  </si>
  <si>
    <t xml:space="preserve">controls staffing plan example</t>
  </si>
  <si>
    <t xml:space="preserve">controls staffing plan sample, controls staffing plan in practice</t>
  </si>
  <si>
    <t xml:space="preserve">Write "Controls staffing plan: an annotated real-world sample" for projectcontrolsinstitute.org (PCI AI - Project Controls Institute). Audience: early-career and cross-training professionals. Length 1,200-1,800 words, British English. Primary keyword "controls staffing plan example". Work in naturally where they fit: controls staffing plan sample, controls staffing plan in practice.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</si>
  <si>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AB-02412</t>
  </si>
  <si>
    <t xml:space="preserve">What is mobilisation planning? Definition, examples and why it matters</t>
  </si>
  <si>
    <t xml:space="preserve">mobilisation planning</t>
  </si>
  <si>
    <t xml:space="preserve">mobilisation planning definition, mobilisation planning meaning, mobilisation planning in project management</t>
  </si>
  <si>
    <t xml:space="preserve">Write "What is mobilisation planning? Definition, examples and why it matters" for projectcontrolsinstitute.org (PCI AI - Project Controls Institute). Audience: early-career and cross-training professionals. Length 800-1,200 words, British English. Primary keyword "mobilisation planning". Work in naturally where they fit: mobilisation planning definition, mobilisation planning meaning, mobilisation planning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</si>
  <si>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AB-02413</t>
  </si>
  <si>
    <t xml:space="preserve">How to do mobilisation planning: a step-by-step guide</t>
  </si>
  <si>
    <t xml:space="preserve">how to mobilisation planning</t>
  </si>
  <si>
    <t xml:space="preserve">mobilisation planning steps, mobilisation planning process, mobilisation planning best practices</t>
  </si>
  <si>
    <t xml:space="preserve">Write "How to do mobilisation planning: a step-by-step guide" for projectcontrolsinstitute.org (PCI AI - Project Controls Institute). Audience: early-career and cross-training professionals. Length 1,200-1,800 words, British English. Primary keyword "how to mobilisation planning". Work in naturally where they fit: mobilisation planning steps, mobilisation planning process, mobilisation planning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</si>
  <si>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AB-02414</t>
  </si>
  <si>
    <t xml:space="preserve">Mobilisation planning checklist: what good looks like</t>
  </si>
  <si>
    <t xml:space="preserve">mobilisation planning checklist</t>
  </si>
  <si>
    <t xml:space="preserve">mobilisation planning template, mobilisation planning review</t>
  </si>
  <si>
    <t xml:space="preserve">Write "Mobilisation planning checklist: what good looks like" for projectcontrolsinstitute.org (PCI AI - Project Controls Institute). Audience: early-career and cross-training professionals. Length 1,000-1,500 words, British English. Primary keyword "mobilisation planning checklist". Work in naturally where they fit: mobilisation planning template, mobilisation planning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</si>
  <si>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AB-02415</t>
  </si>
  <si>
    <t xml:space="preserve">Mobilisation planning KPIs: measuring whether it is working</t>
  </si>
  <si>
    <t xml:space="preserve">mobilisation planning kpis</t>
  </si>
  <si>
    <t xml:space="preserve">mobilisation planning metrics, measure mobilisation planning</t>
  </si>
  <si>
    <t xml:space="preserve">Write "Mobilisation planning KPIs: measuring whether it is working" for projectcontrolsinstitute.org (PCI AI - Project Controls Institute). Audience: early-career and cross-training professionals. Length 1,200-1,800 words, British English. Primary keyword "mobilisation planning kpis". Work in naturally where they fit: mobilisation planning metrics, measure mobilisation planning.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</si>
  <si>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AB-02416</t>
  </si>
  <si>
    <t xml:space="preserve">What is demobilisation planning? Definition, examples and why it matters</t>
  </si>
  <si>
    <t xml:space="preserve">demobilisation planning</t>
  </si>
  <si>
    <t xml:space="preserve">demobilisation planning definition, demobilisation planning meaning, demobilisation planning in project management</t>
  </si>
  <si>
    <t xml:space="preserve">Write "What is demobilisation planning? Definition, examples and why it matters" for projectcontrolsinstitute.org (PCI AI - Project Controls Institute). Audience: early-career and cross-training professionals. Length 800-1,200 words, British English. Primary keyword "demobilisation planning". Work in naturally where they fit: demobilisation planning definition, demobilisation planning meaning, demobilisation planning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</si>
  <si>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AB-02417</t>
  </si>
  <si>
    <t xml:space="preserve">How to do demobilisation planning: a step-by-step guide</t>
  </si>
  <si>
    <t xml:space="preserve">how to demobilisation planning</t>
  </si>
  <si>
    <t xml:space="preserve">demobilisation planning steps, demobilisation planning process, demobilisation planning best practices</t>
  </si>
  <si>
    <t xml:space="preserve">Write "How to do demobilisation planning: a step-by-step guide" for projectcontrolsinstitute.org (PCI AI - Project Controls Institute). Audience: early-career and cross-training professionals. Length 1,200-1,800 words, British English. Primary keyword "how to demobilisation planning". Work in naturally where they fit: demobilisation planning steps, demobilisation planning process, demobilisation planning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</si>
  <si>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AB-02418</t>
  </si>
  <si>
    <t xml:space="preserve">Demobilisation planning checklist: what good looks like</t>
  </si>
  <si>
    <t xml:space="preserve">demobilisation planning checklist</t>
  </si>
  <si>
    <t xml:space="preserve">demobilisation planning template, demobilisation planning review</t>
  </si>
  <si>
    <t xml:space="preserve">Write "Demobilisation planning checklist: what good looks like" for projectcontrolsinstitute.org (PCI AI - Project Controls Institute). Audience: early-career and cross-training professionals. Length 1,000-1,500 words, British English. Primary keyword "demobilisation planning checklist". Work in naturally where they fit: demobilisation planning template, demobilisation planning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</si>
  <si>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AB-02419</t>
  </si>
  <si>
    <t xml:space="preserve">Demobilisation planning KPIs: measuring whether it is working</t>
  </si>
  <si>
    <t xml:space="preserve">demobilisation planning kpis</t>
  </si>
  <si>
    <t xml:space="preserve">demobilisation planning metrics, measure demobilisation planning</t>
  </si>
  <si>
    <t xml:space="preserve">Write "Demobilisation planning KPIs: measuring whether it is working" for projectcontrolsinstitute.org (PCI AI - Project Controls Institute). Audience: early-career and cross-training professionals. Length 1,200-1,800 words, British English. Primary keyword "demobilisation planning kpis". Work in naturally where they fit: demobilisation planning metrics, measure demobilisation planning.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</si>
  <si>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AB-02420</t>
  </si>
  <si>
    <t xml:space="preserve">What is permit to work interfaces? Definition, examples and why it matters</t>
  </si>
  <si>
    <t xml:space="preserve">permit to work interfaces</t>
  </si>
  <si>
    <t xml:space="preserve">permit to work interfaces definition, permit to work interfaces meaning, permit to work interfaces in project management</t>
  </si>
  <si>
    <t xml:space="preserve">Write "What is permit to work interfaces? Definition, examples and why it matters" for projectcontrolsinstitute.org (PCI AI - Project Controls Institute). Audience: early-career and cross-training professionals. Length 800-1,200 words, British English. Primary keyword "permit to work interfaces". Work in naturally where they fit: permit to work interfaces definition, permit to work interfaces meaning, permit to work interfaces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</si>
  <si>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AB-02421</t>
  </si>
  <si>
    <t xml:space="preserve">Permit to work interfaces on construction projects: how it plays out on site</t>
  </si>
  <si>
    <t xml:space="preserve">permit to work interfaces construction</t>
  </si>
  <si>
    <t xml:space="preserve">permit to work interfaces on site, permit to work interfaces in projects</t>
  </si>
  <si>
    <t xml:space="preserve">Write "Permit to work interfaces on construction projects: how it plays out on site" for projectcontrolsinstitute.org (PCI AI - Project Controls Institute). Audience: early-career and cross-training professionals. Length 1,200-1,800 words, British English. Primary keyword "permit to work interfaces construction". Work in naturally where they fit: permit to work interfaces on site, permit to work interfaces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</si>
  <si>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AB-02422</t>
  </si>
  <si>
    <t xml:space="preserve">Common mistakes with permit to work interfaces (and how to avoid them)</t>
  </si>
  <si>
    <t xml:space="preserve">permit to work interfaces mistakes</t>
  </si>
  <si>
    <t xml:space="preserve">permit to work interfaces problems, permit to work interfaces misuse, permit to work interfaces pitfalls</t>
  </si>
  <si>
    <t xml:space="preserve">Write "Common mistakes with permit to work interfaces (and how to avoid them)" for projectcontrolsinstitute.org (PCI AI - Project Controls Institute). Audience: early-career and cross-training professionals. Length 1,200-1,800 words, British English. Primary keyword "permit to work interfaces mistakes". Work in naturally where they fit: permit to work interfaces problems, permit to work interfaces misuse, permit to work interfaces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</si>
  <si>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AB-02423</t>
  </si>
  <si>
    <t xml:space="preserve">What is site instruction management? Definition, examples and why it matters</t>
  </si>
  <si>
    <t xml:space="preserve">site instruction management</t>
  </si>
  <si>
    <t xml:space="preserve">site instruction management definition, site instruction management meaning, site instruction management in project management</t>
  </si>
  <si>
    <t xml:space="preserve">Write "What is site instruction management? Definition, examples and why it matters" for projectcontrolsinstitute.org (PCI AI - Project Controls Institute). Audience: early-career and cross-training professionals. Length 800-1,200 words, British English. Primary keyword "site instruction management". Work in naturally where they fit: site instruction management definition, site instruction management meaning, site instruction management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</si>
  <si>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AB-02424</t>
  </si>
  <si>
    <t xml:space="preserve">How to manage site instruction: a step-by-step guide</t>
  </si>
  <si>
    <t xml:space="preserve">how to site instruction management</t>
  </si>
  <si>
    <t xml:space="preserve">site instruction management steps, site instruction management process, site instruction management best practices</t>
  </si>
  <si>
    <t xml:space="preserve">Write "How to manage site instruction: a step-by-step guide" for projectcontrolsinstitute.org (PCI AI - Project Controls Institute). Audience: early-career and cross-training professionals. Length 1,200-1,800 words, British English. Primary keyword "how to site instruction management". Work in naturally where they fit: site instruction management steps, site instruction management process, site instruction management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</si>
  <si>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AB-02425</t>
  </si>
  <si>
    <t xml:space="preserve">Site instruction management checklist: what good looks like</t>
  </si>
  <si>
    <t xml:space="preserve">site instruction management checklist</t>
  </si>
  <si>
    <t xml:space="preserve">site instruction management template, site instruction management review</t>
  </si>
  <si>
    <t xml:space="preserve">Write "Site instruction management checklist: what good looks like" for projectcontrolsinstitute.org (PCI AI - Project Controls Institute). Audience: early-career and cross-training professionals. Length 1,000-1,500 words, British English. Primary keyword "site instruction management checklist". Work in naturally where they fit: site instruction management template, site instruction management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</si>
  <si>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AB-02426</t>
  </si>
  <si>
    <t xml:space="preserve">Site instruction management KPIs: measuring whether it is working</t>
  </si>
  <si>
    <t xml:space="preserve">site instruction management kpis</t>
  </si>
  <si>
    <t xml:space="preserve">site instruction management metrics, measure site instruction management</t>
  </si>
  <si>
    <t xml:space="preserve">Write "Site instruction management KPIs: measuring whether it is working" for projectcontrolsinstitute.org (PCI AI - Project Controls Institute). Audience: early-career and cross-training professionals. Length 1,200-1,800 words, British English. Primary keyword "site instruction management kpis". Work in naturally where they fit: site instruction management metrics, measure site instruction management.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</si>
  <si>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AB-02427</t>
  </si>
  <si>
    <t xml:space="preserve">What is engineering change control? Definition, examples and why it matters</t>
  </si>
  <si>
    <t xml:space="preserve">engineering change control</t>
  </si>
  <si>
    <t xml:space="preserve">engineering change control definition, engineering change control meaning, engineering change control in project management</t>
  </si>
  <si>
    <t xml:space="preserve">Write "What is engineering change control? Definition, examples and why it matters" for projectcontrolsinstitute.org (PCI AI - Project Controls Institute). Audience: early-career and cross-training professionals. Length 800-1,200 words, British English. Primary keyword "engineering change control". Work in naturally where they fit: engineering change control definition, engineering change control meaning, engineering change control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</si>
  <si>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AB-02428</t>
  </si>
  <si>
    <t xml:space="preserve">How to run an engineering change control: a step-by-step guide</t>
  </si>
  <si>
    <t xml:space="preserve">how to engineering change control</t>
  </si>
  <si>
    <t xml:space="preserve">engineering change control steps, engineering change control process, engineering change control best practices</t>
  </si>
  <si>
    <t xml:space="preserve">Write "How to run an engineering change control: a step-by-step guide" for projectcontrolsinstitute.org (PCI AI - Project Controls Institute). Audience: early-career and cross-training professionals. Length 1,200-1,800 words, British English. Primary keyword "how to engineering change control". Work in naturally where they fit: engineering change control steps, engineering change control process, engineering change control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</si>
  <si>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AB-02429</t>
  </si>
  <si>
    <t xml:space="preserve">Engineering change control checklist: what good looks like</t>
  </si>
  <si>
    <t xml:space="preserve">engineering change control checklist</t>
  </si>
  <si>
    <t xml:space="preserve">engineering change control template, engineering change control review</t>
  </si>
  <si>
    <t xml:space="preserve">Write "Engineering change control checklist: what good looks like" for projectcontrolsinstitute.org (PCI AI - Project Controls Institute). Audience: early-career and cross-training professionals. Length 1,000-1,500 words, British English. Primary keyword "engineering change control checklist". Work in naturally where they fit: engineering change control template, engineering change control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</si>
  <si>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AB-02430</t>
  </si>
  <si>
    <t xml:space="preserve">Engineering change control KPIs: measuring whether it is working</t>
  </si>
  <si>
    <t xml:space="preserve">engineering change control kpis</t>
  </si>
  <si>
    <t xml:space="preserve">engineering change control metrics, measure engineering change control</t>
  </si>
  <si>
    <t xml:space="preserve">Write "Engineering change control KPIs: measuring whether it is working" for projectcontrolsinstitute.org (PCI AI - Project Controls Institute). Audience: early-career and cross-training professionals. Length 1,200-1,800 words, British English. Primary keyword "engineering change control kpis". Work in naturally where they fit: engineering change control metrics, measure engineering change control.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</si>
  <si>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AB-02431</t>
  </si>
  <si>
    <t xml:space="preserve">What is design freeze? Definition, examples and why it matters</t>
  </si>
  <si>
    <t xml:space="preserve">design freeze</t>
  </si>
  <si>
    <t xml:space="preserve">design freeze definition, design freeze meaning, design freeze in project management</t>
  </si>
  <si>
    <t xml:space="preserve">Write "What is design freeze? Definition, examples and why it matters" for projectcontrolsinstitute.org (PCI AI - Project Controls Institute). Audience: early-career and cross-training professionals. Length 800-1,200 words, British English. Primary keyword "design freeze". Work in naturally where they fit: design freeze definition, design freeze meaning, design freeze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</si>
  <si>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AB-02432</t>
  </si>
  <si>
    <t xml:space="preserve">Design freeze on construction projects: how it plays out on site</t>
  </si>
  <si>
    <t xml:space="preserve">design freeze construction</t>
  </si>
  <si>
    <t xml:space="preserve">design freeze on site, design freeze in projects</t>
  </si>
  <si>
    <t xml:space="preserve">Write "Design freeze on construction projects: how it plays out on site" for projectcontrolsinstitute.org (PCI AI - Project Controls Institute). Audience: early-career and cross-training professionals. Length 1,200-1,800 words, British English. Primary keyword "design freeze construction". Work in naturally where they fit: design freeze on site, design freeze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</si>
  <si>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AB-02433</t>
  </si>
  <si>
    <t xml:space="preserve">Common mistakes with design freeze (and how to avoid them)</t>
  </si>
  <si>
    <t xml:space="preserve">design freeze mistakes</t>
  </si>
  <si>
    <t xml:space="preserve">design freeze problems, design freeze misuse, design freeze pitfalls</t>
  </si>
  <si>
    <t xml:space="preserve">Write "Common mistakes with design freeze (and how to avoid them)" for projectcontrolsinstitute.org (PCI AI - Project Controls Institute). Audience: early-career and cross-training professionals. Length 1,200-1,800 words, British English. Primary keyword "design freeze mistakes". Work in naturally where they fit: design freeze problems, design freeze misuse, design freeze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</si>
  <si>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AB-02434</t>
  </si>
  <si>
    <t xml:space="preserve">What are stage gate deliverables? Definition, examples and why they matter</t>
  </si>
  <si>
    <t xml:space="preserve">stage gate deliverables</t>
  </si>
  <si>
    <t xml:space="preserve">stage gate deliverables definition, stage gate deliverables meaning, stage gate deliverables in project management</t>
  </si>
  <si>
    <t xml:space="preserve">Write "What are stage gate deliverables? Definition, examples and why they matter" for projectcontrolsinstitute.org (PCI AI - Project Controls Institute). Audience: early-career and cross-training professionals. Length 800-1,200 words, British English. Primary keyword "stage gate deliverables". Work in naturally where they fit: stage gate deliverables definition, stage gate deliverables meaning, stage gate deliverables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</si>
  <si>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AB-02435</t>
  </si>
  <si>
    <t xml:space="preserve">Stage gate deliverables template: structure, example and how to use it</t>
  </si>
  <si>
    <t xml:space="preserve">stage gate deliverables template</t>
  </si>
  <si>
    <t xml:space="preserve">stage gate deliverables example, stage gate deliverables format, free stage gate deliverables</t>
  </si>
  <si>
    <t xml:space="preserve">Write "Stage gate deliverables template: structure, example and how to use it" for projectcontrolsinstitute.org (PCI AI - Project Controls Institute). Audience: early-career and cross-training professionals. Length 1,000-1,500 words, British English. Primary keyword "stage gate deliverables template". Work in naturally where they fit: stage gate deliverables example, stage gate deliverables format, free stage gate deliverables.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</si>
  <si>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AB-02436</t>
  </si>
  <si>
    <t xml:space="preserve">How to build stage gate deliverables stakeholders actually use</t>
  </si>
  <si>
    <t xml:space="preserve">how to create stage gate deliverables</t>
  </si>
  <si>
    <t xml:space="preserve">stage gate deliverables best practices, stage gate deliverables example</t>
  </si>
  <si>
    <t xml:space="preserve">Write "How to build stage gate deliverables stakeholders actually use" for projectcontrolsinstitute.org (PCI AI - Project Controls Institute). Audience: early-career and cross-training professionals. Length 1,200-1,800 words, British English. Primary keyword "how to create stage gate deliverables". Work in naturally where they fit: stage gate deliverables best practices, stage gate deliverables example.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</si>
  <si>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AB-02437</t>
  </si>
  <si>
    <t xml:space="preserve">Stage gate deliverables: an annotated real-world sample</t>
  </si>
  <si>
    <t xml:space="preserve">stage gate deliverables example</t>
  </si>
  <si>
    <t xml:space="preserve">stage gate deliverables sample, stage gate deliverables in practice</t>
  </si>
  <si>
    <t xml:space="preserve">Write "Stage gate deliverables: an annotated real-world sample" for projectcontrolsinstitute.org (PCI AI - Project Controls Institute). Audience: early-career and cross-training professionals. Length 1,200-1,800 words, British English. Primary keyword "stage gate deliverables example". Work in naturally where they fit: stage gate deliverables sample, stage gate deliverables in practice.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</si>
  <si>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AB-02438</t>
  </si>
  <si>
    <t xml:space="preserve">What is project controls plan? Definition, examples and why it matters</t>
  </si>
  <si>
    <t xml:space="preserve">project controls plan</t>
  </si>
  <si>
    <t xml:space="preserve">project controls plan definition, project controls plan meaning, project controls plan in project management</t>
  </si>
  <si>
    <t xml:space="preserve">Write "What is project controls plan? Definition, examples and why it matters" for projectcontrolsinstitute.org (PCI AI - Project Controls Institute). Audience: early-career and cross-training professionals. Length 800-1,200 words, British English. Primary keyword "project controls plan". Work in naturally where they fit: project controls plan definition, project controls plan meaning, project controls plan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</si>
  <si>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AB-02439</t>
  </si>
  <si>
    <t xml:space="preserve">Project controls plan template: structure, example and how to use it</t>
  </si>
  <si>
    <t xml:space="preserve">project controls plan template</t>
  </si>
  <si>
    <t xml:space="preserve">project controls plan example, project controls plan format, free project controls plan</t>
  </si>
  <si>
    <t xml:space="preserve">Write "Project controls plan template: structure, example and how to use it" for projectcontrolsinstitute.org (PCI AI - Project Controls Institute). Audience: early-career and cross-training professionals. Length 1,000-1,500 words, British English. Primary keyword "project controls plan template". Work in naturally where they fit: project controls plan example, project controls plan format, free project controls plan.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</si>
  <si>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AB-02440</t>
  </si>
  <si>
    <t xml:space="preserve">How to build a project controls plan stakeholders actually use</t>
  </si>
  <si>
    <t xml:space="preserve">how to create project controls plan</t>
  </si>
  <si>
    <t xml:space="preserve">project controls plan best practices, project controls plan example</t>
  </si>
  <si>
    <t xml:space="preserve">Write "How to build a project controls plan stakeholders actually use" for projectcontrolsinstitute.org (PCI AI - Project Controls Institute). Audience: early-career and cross-training professionals. Length 1,200-1,800 words, British English. Primary keyword "how to create project controls plan". Work in naturally where they fit: project controls plan best practices, project controls plan example.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</si>
  <si>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AB-02441</t>
  </si>
  <si>
    <t xml:space="preserve">Project controls plan: an annotated real-world sample</t>
  </si>
  <si>
    <t xml:space="preserve">project controls plan example</t>
  </si>
  <si>
    <t xml:space="preserve">project controls plan sample, project controls plan in practice</t>
  </si>
  <si>
    <t xml:space="preserve">Write "Project controls plan: an annotated real-world sample" for projectcontrolsinstitute.org (PCI AI - Project Controls Institute). Audience: early-career and cross-training professionals. Length 1,200-1,800 words, British English. Primary keyword "project controls plan example". Work in naturally where they fit: project controls plan sample, project controls plan in practice.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</si>
  <si>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AB-02442</t>
  </si>
  <si>
    <t xml:space="preserve">What is owner vs contractor controls? Definition, examples and why it matters</t>
  </si>
  <si>
    <t xml:space="preserve">owner vs contractor controls</t>
  </si>
  <si>
    <t xml:space="preserve">owner vs contractor controls definition, owner vs contractor controls meaning, owner vs contractor controls in project management</t>
  </si>
  <si>
    <t xml:space="preserve">Write "What is owner vs contractor controls? Definition, examples and why it matters" for projectcontrolsinstitute.org (PCI AI - Project Controls Institute). Audience: early-career and cross-training professionals. Length 800-1,200 words, British English. Primary keyword "owner vs contractor controls". Work in naturally where they fit: owner vs contractor controls definition, owner vs contractor controls meaning, owner vs contractor controls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</si>
  <si>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AB-02443</t>
  </si>
  <si>
    <t xml:space="preserve">Owner vs contractor controls on construction projects: how it plays out on site</t>
  </si>
  <si>
    <t xml:space="preserve">owner vs contractor controls construction</t>
  </si>
  <si>
    <t xml:space="preserve">owner vs contractor controls on site, owner vs contractor controls in projects</t>
  </si>
  <si>
    <t xml:space="preserve">Write "Owner vs contractor controls on construction projects: how it plays out on site" for projectcontrolsinstitute.org (PCI AI - Project Controls Institute). Audience: early-career and cross-training professionals. Length 1,200-1,800 words, British English. Primary keyword "owner vs contractor controls construction". Work in naturally where they fit: owner vs contractor controls on site, owner vs contractor controls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</si>
  <si>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AB-02444</t>
  </si>
  <si>
    <t xml:space="preserve">Common mistakes with owner vs contractor controls (and how to avoid them)</t>
  </si>
  <si>
    <t xml:space="preserve">owner vs contractor controls mistakes</t>
  </si>
  <si>
    <t xml:space="preserve">owner vs contractor controls problems, owner vs contractor controls misuse, owner vs contractor controls pitfalls</t>
  </si>
  <si>
    <t xml:space="preserve">Write "Common mistakes with owner vs contractor controls (and how to avoid them)" for projectcontrolsinstitute.org (PCI AI - Project Controls Institute). Audience: early-career and cross-training professionals. Length 1,200-1,800 words, British English. Primary keyword "owner vs contractor controls mistakes". Work in naturally where they fit: owner vs contractor controls problems, owner vs contractor controls misuse, owner vs contractor controls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</si>
  <si>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AB-02445</t>
  </si>
  <si>
    <t xml:space="preserve">What is variance threshold reporting? Definition, examples and why it matters</t>
  </si>
  <si>
    <t xml:space="preserve">variance threshold reporting</t>
  </si>
  <si>
    <t xml:space="preserve">variance threshold reporting definition, variance threshold reporting meaning, variance threshold reporting in project management</t>
  </si>
  <si>
    <t xml:space="preserve">Write "What is variance threshold reporting? Definition, examples and why it matters" for projectcontrolsinstitute.org (PCI AI - Project Controls Institute). Audience: controls teams reporting to leadership. Length 800-1,200 words, British English. Primary keyword "variance threshold reporting". Work in naturally where they fit: variance threshold reporting definition, variance threshold reporting meaning, variance threshold reporting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</si>
  <si>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AB-02446</t>
  </si>
  <si>
    <t xml:space="preserve">How to do variance threshold reporting: a step-by-step guide</t>
  </si>
  <si>
    <t xml:space="preserve">how to variance threshold reporting</t>
  </si>
  <si>
    <t xml:space="preserve">variance threshold reporting steps, variance threshold reporting process, variance threshold reporting best practices</t>
  </si>
  <si>
    <t xml:space="preserve">Write "How to do variance threshold reporting: a step-by-step guide" for projectcontrolsinstitute.org (PCI AI - Project Controls Institute). Audience: controls teams reporting to leadership. Length 1,200-1,800 words, British English. Primary keyword "how to variance threshold reporting". Work in naturally where they fit: variance threshold reporting steps, variance threshold reporting process, variance threshold reporting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</si>
  <si>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AB-02447</t>
  </si>
  <si>
    <t xml:space="preserve">Variance threshold reporting checklist: what good looks like</t>
  </si>
  <si>
    <t xml:space="preserve">variance threshold reporting checklist</t>
  </si>
  <si>
    <t xml:space="preserve">variance threshold reporting template, variance threshold reporting review</t>
  </si>
  <si>
    <t xml:space="preserve">Write "Variance threshold reporting checklist: what good looks like" for projectcontrolsinstitute.org (PCI AI - Project Controls Institute). Audience: controls teams reporting to leadership. Length 1,000-1,500 words, British English. Primary keyword "variance threshold reporting checklist". Work in naturally where they fit: variance threshold reporting template, variance threshold reporting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</si>
  <si>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AB-02448</t>
  </si>
  <si>
    <t xml:space="preserve">Variance threshold reporting KPIs: measuring whether it is working</t>
  </si>
  <si>
    <t xml:space="preserve">variance threshold reporting kpis</t>
  </si>
  <si>
    <t xml:space="preserve">variance threshold reporting metrics, measure variance threshold reporting</t>
  </si>
  <si>
    <t xml:space="preserve">Write "Variance threshold reporting KPIs: measuring whether it is working" for projectcontrolsinstitute.org (PCI AI - Project Controls Institute). Audience: controls teams reporting to leadership. Length 1,200-1,800 words, British English. Primary keyword "variance threshold reporting kpis". Work in naturally where they fit: variance threshold reporting metrics, measure variance threshold reporting.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</si>
  <si>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AB-02449</t>
  </si>
  <si>
    <t xml:space="preserve">What is forecast accuracy tracking? Definition, examples and why it matters</t>
  </si>
  <si>
    <t xml:space="preserve">forecast accuracy tracking</t>
  </si>
  <si>
    <t xml:space="preserve">forecast accuracy tracking definition, forecast accuracy tracking meaning, forecast accuracy tracking in project management</t>
  </si>
  <si>
    <t xml:space="preserve">Write "What is forecast accuracy tracking? Definition, examples and why it matters" for projectcontrolsinstitute.org (PCI AI - Project Controls Institute). Audience: controls teams reporting to leadership. Length 800-1,200 words, British English. Primary keyword "forecast accuracy tracking". Work in naturally where they fit: forecast accuracy tracking definition, forecast accuracy tracking meaning, forecast accuracy tracking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</si>
  <si>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AB-02450</t>
  </si>
  <si>
    <t xml:space="preserve">How to calculate forecast accuracy tracking: formula, worked example and Excel steps</t>
  </si>
  <si>
    <t xml:space="preserve">forecast accuracy tracking formula</t>
  </si>
  <si>
    <t xml:space="preserve">how to calculate forecast accuracy tracking, forecast accuracy tracking example, forecast accuracy tracking in excel</t>
  </si>
  <si>
    <t xml:space="preserve">Write "How to calculate forecast accuracy tracking: formula, worked example and Excel steps" for projectcontrolsinstitute.org (PCI AI - Project Controls Institute). Audience: controls teams reporting to leadership. Length 1,200-1,800 words, British English. Primary keyword "forecast accuracy tracking formula". Work in naturally where they fit: how to calculate forecast accuracy tracking, forecast accuracy tracking example, forecast accuracy tracking in excel.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</si>
  <si>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AB-02451</t>
  </si>
  <si>
    <t xml:space="preserve">Forecast accuracy tracking: a worked example from a real project</t>
  </si>
  <si>
    <t xml:space="preserve">forecast accuracy tracking example</t>
  </si>
  <si>
    <t xml:space="preserve">forecast accuracy tracking calculation, forecast accuracy tracking interpretation</t>
  </si>
  <si>
    <t xml:space="preserve">Write "Forecast accuracy tracking: a worked example from a real project" for projectcontrolsinstitute.org (PCI AI - Project Controls Institute). Audience: controls teams reporting to leadership. Length 1,200-1,800 words, British English. Primary keyword "forecast accuracy tracking example". Work in naturally where they fit: forecast accuracy tracking calculation, forecast accuracy tracking interpretation.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</si>
  <si>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AB-02452</t>
  </si>
  <si>
    <t xml:space="preserve">Interpreting forecast accuracy tracking: what the number is really telling you</t>
  </si>
  <si>
    <t xml:space="preserve">forecast accuracy tracking interpretation</t>
  </si>
  <si>
    <t xml:space="preserve">forecast accuracy tracking meaning, good forecast accuracy tracking value</t>
  </si>
  <si>
    <t xml:space="preserve">Write "Interpreting forecast accuracy tracking: what the number is really telling you" for projectcontrolsinstitute.org (PCI AI - Project Controls Institute). Audience: controls teams reporting to leadership. Length 1,200-1,800 words, British English. Primary keyword "forecast accuracy tracking interpretation". Work in naturally where they fit: forecast accuracy tracking meaning, good forecast accuracy tracking value.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</si>
  <si>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AB-02453</t>
  </si>
  <si>
    <t xml:space="preserve">Common mistakes with forecast accuracy tracking (and how to avoid them)</t>
  </si>
  <si>
    <t xml:space="preserve">forecast accuracy tracking mistakes</t>
  </si>
  <si>
    <t xml:space="preserve">forecast accuracy tracking problems, forecast accuracy tracking misuse, forecast accuracy tracking pitfalls</t>
  </si>
  <si>
    <t xml:space="preserve">Write "Common mistakes with forecast accuracy tracking (and how to avoid them)" for projectcontrolsinstitute.org (PCI AI - Project Controls Institute). Audience: controls teams reporting to leadership. Length 1,200-1,800 words, British English. Primary keyword "forecast accuracy tracking mistakes". Work in naturally where they fit: forecast accuracy tracking problems, forecast accuracy tracking misuse, forecast accuracy tracking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</si>
  <si>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AB-02454</t>
  </si>
  <si>
    <t xml:space="preserve">What is dashboard refresh discipline? Definition, examples and why it matters</t>
  </si>
  <si>
    <t xml:space="preserve">dashboard refresh discipline</t>
  </si>
  <si>
    <t xml:space="preserve">dashboard refresh discipline definition, dashboard refresh discipline meaning, dashboard refresh discipline in project management</t>
  </si>
  <si>
    <t xml:space="preserve">Write "What is dashboard refresh discipline? Definition, examples and why it matters" for projectcontrolsinstitute.org (PCI AI - Project Controls Institute). Audience: controls teams reporting to leadership. Length 800-1,200 words, British English. Primary keyword "dashboard refresh discipline". Work in naturally where they fit: dashboard refresh discipline definition, dashboard refresh discipline meaning, dashboard refresh discipline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</si>
  <si>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AB-02455</t>
  </si>
  <si>
    <t xml:space="preserve">How to run a dashboard refresh discipline: a step-by-step guide</t>
  </si>
  <si>
    <t xml:space="preserve">how to dashboard refresh discipline</t>
  </si>
  <si>
    <t xml:space="preserve">dashboard refresh discipline steps, dashboard refresh discipline process, dashboard refresh discipline best practices</t>
  </si>
  <si>
    <t xml:space="preserve">Write "How to run a dashboard refresh discipline: a step-by-step guide" for projectcontrolsinstitute.org (PCI AI - Project Controls Institute). Audience: controls teams reporting to leadership. Length 1,200-1,800 words, British English. Primary keyword "how to dashboard refresh discipline". Work in naturally where they fit: dashboard refresh discipline steps, dashboard refresh discipline process, dashboard refresh discipline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</si>
  <si>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AB-02456</t>
  </si>
  <si>
    <t xml:space="preserve">Dashboard refresh discipline checklist: what good looks like</t>
  </si>
  <si>
    <t xml:space="preserve">dashboard refresh discipline checklist</t>
  </si>
  <si>
    <t xml:space="preserve">dashboard refresh discipline template, dashboard refresh discipline review</t>
  </si>
  <si>
    <t xml:space="preserve">Write "Dashboard refresh discipline checklist: what good looks like" for projectcontrolsinstitute.org (PCI AI - Project Controls Institute). Audience: controls teams reporting to leadership. Length 1,000-1,500 words, British English. Primary keyword "dashboard refresh discipline checklist". Work in naturally where they fit: dashboard refresh discipline template, dashboard refresh discipline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</si>
  <si>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AB-02457</t>
  </si>
  <si>
    <t xml:space="preserve">Dashboard refresh discipline KPIs: measuring whether it is working</t>
  </si>
  <si>
    <t xml:space="preserve">dashboard refresh discipline kpis</t>
  </si>
  <si>
    <t xml:space="preserve">dashboard refresh discipline metrics, measure dashboard refresh discipline</t>
  </si>
  <si>
    <t xml:space="preserve">Write "Dashboard refresh discipline KPIs: measuring whether it is working" for projectcontrolsinstitute.org (PCI AI - Project Controls Institute). Audience: controls teams reporting to leadership. Length 1,200-1,800 words, British English. Primary keyword "dashboard refresh discipline kpis". Work in naturally where they fit: dashboard refresh discipline metrics, measure dashboard refresh discipline.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</si>
  <si>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AB-02458</t>
  </si>
  <si>
    <t xml:space="preserve">What are commentary quality standards? Definition, examples and why they matter</t>
  </si>
  <si>
    <t xml:space="preserve">commentary quality standards</t>
  </si>
  <si>
    <t xml:space="preserve">commentary quality standards definition, commentary quality standards meaning, commentary quality standards in project management</t>
  </si>
  <si>
    <t xml:space="preserve">Write "What are commentary quality standards? Definition, examples and why they matter" for projectcontrolsinstitute.org (PCI AI - Project Controls Institute). Audience: controls teams reporting to leadership. Length 800-1,200 words, British English. Primary keyword "commentary quality standards". Work in naturally where they fit: commentary quality standards definition, commentary quality standards meaning, commentary quality standards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</si>
  <si>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AB-02459</t>
  </si>
  <si>
    <t xml:space="preserve">Commentary quality standards on construction projects: how it plays out on site</t>
  </si>
  <si>
    <t xml:space="preserve">commentary quality standards construction</t>
  </si>
  <si>
    <t xml:space="preserve">commentary quality standards on site, commentary quality standards in projects</t>
  </si>
  <si>
    <t xml:space="preserve">Write "Commentary quality standards on construction projects: how it plays out on site" for projectcontrolsinstitute.org (PCI AI - Project Controls Institute). Audience: controls teams reporting to leadership. Length 1,200-1,800 words, British English. Primary keyword "commentary quality standards construction". Work in naturally where they fit: commentary quality standards on site, commentary quality standards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</si>
  <si>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AB-02460</t>
  </si>
  <si>
    <t xml:space="preserve">Common mistakes with commentary quality standards (and how to avoid them)</t>
  </si>
  <si>
    <t xml:space="preserve">commentary quality standards mistakes</t>
  </si>
  <si>
    <t xml:space="preserve">commentary quality standards problems, commentary quality standards misuse, commentary quality standards pitfalls</t>
  </si>
  <si>
    <t xml:space="preserve">Write "Common mistakes with commentary quality standards (and how to avoid them)" for projectcontrolsinstitute.org (PCI AI - Project Controls Institute). Audience: controls teams reporting to leadership. Length 1,200-1,800 words, British English. Primary keyword "commentary quality standards mistakes". Work in naturally where they fit: commentary quality standards problems, commentary quality standards misuse, commentary quality standards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</si>
  <si>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AB-02461</t>
  </si>
  <si>
    <t xml:space="preserve">What is management by exception? Definition, examples and why it matters</t>
  </si>
  <si>
    <t xml:space="preserve">management by exception</t>
  </si>
  <si>
    <t xml:space="preserve">management by exception definition, management by exception meaning, management by exception in project management</t>
  </si>
  <si>
    <t xml:space="preserve">Write "What is management by exception? Definition, examples and why it matters" for projectcontrolsinstitute.org (PCI AI - Project Controls Institute). Audience: controls teams reporting to leadership. Length 800-1,200 words, British English. Primary keyword "management by exception". Work in naturally where they fit: management by exception definition, management by exception meaning, management by exception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</si>
  <si>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AB-02462</t>
  </si>
  <si>
    <t xml:space="preserve">Management by exception on construction projects: how it plays out on site</t>
  </si>
  <si>
    <t xml:space="preserve">management by exception construction</t>
  </si>
  <si>
    <t xml:space="preserve">management by exception on site, management by exception in projects</t>
  </si>
  <si>
    <t xml:space="preserve">Write "Management by exception on construction projects: how it plays out on site" for projectcontrolsinstitute.org (PCI AI - Project Controls Institute). Audience: controls teams reporting to leadership. Length 1,200-1,800 words, British English. Primary keyword "management by exception construction". Work in naturally where they fit: management by exception on site, management by exception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</si>
  <si>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AB-02463</t>
  </si>
  <si>
    <t xml:space="preserve">Common mistakes with management by exception (and how to avoid them)</t>
  </si>
  <si>
    <t xml:space="preserve">management by exception mistakes</t>
  </si>
  <si>
    <t xml:space="preserve">management by exception problems, management by exception misuse, management by exception pitfalls</t>
  </si>
  <si>
    <t xml:space="preserve">Write "Common mistakes with management by exception (and how to avoid them)" for projectcontrolsinstitute.org (PCI AI - Project Controls Institute). Audience: controls teams reporting to leadership. Length 1,200-1,800 words, British English. Primary keyword "management by exception mistakes". Work in naturally where they fit: management by exception problems, management by exception misuse, management by exception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</si>
  <si>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AB-02464</t>
  </si>
  <si>
    <t xml:space="preserve">What is progress photo evidence? Definition, examples and why it matters</t>
  </si>
  <si>
    <t xml:space="preserve">progress photo evidence</t>
  </si>
  <si>
    <t xml:space="preserve">progress photo evidence definition, progress photo evidence meaning, progress photo evidence in project management</t>
  </si>
  <si>
    <t xml:space="preserve">Write "What is progress photo evidence? Definition, examples and why it matters" for projectcontrolsinstitute.org (PCI AI - Project Controls Institute). Audience: controls teams reporting to leadership. Length 800-1,200 words, British English. Primary keyword "progress photo evidence". Work in naturally where they fit: progress photo evidence definition, progress photo evidence meaning, progress photo evidence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</si>
  <si>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AB-02465</t>
  </si>
  <si>
    <t xml:space="preserve">Progress photo evidence template: structure, example and how to use it</t>
  </si>
  <si>
    <t xml:space="preserve">progress photo evidence template</t>
  </si>
  <si>
    <t xml:space="preserve">progress photo evidence example, progress photo evidence format, free progress photo evidence</t>
  </si>
  <si>
    <t xml:space="preserve">Write "Progress photo evidence template: structure, example and how to use it" for projectcontrolsinstitute.org (PCI AI - Project Controls Institute). Audience: controls teams reporting to leadership. Length 1,000-1,500 words, British English. Primary keyword "progress photo evidence template". Work in naturally where they fit: progress photo evidence example, progress photo evidence format, free progress photo evidence.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</si>
  <si>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AB-02466</t>
  </si>
  <si>
    <t xml:space="preserve">How to build a progress photo evidence stakeholders actually use</t>
  </si>
  <si>
    <t xml:space="preserve">how to create progress photo evidence</t>
  </si>
  <si>
    <t xml:space="preserve">progress photo evidence best practices, progress photo evidence example</t>
  </si>
  <si>
    <t xml:space="preserve">Write "How to build a progress photo evidence stakeholders actually use" for projectcontrolsinstitute.org (PCI AI - Project Controls Institute). Audience: controls teams reporting to leadership. Length 1,200-1,800 words, British English. Primary keyword "how to create progress photo evidence". Work in naturally where they fit: progress photo evidence best practices, progress photo evidence example.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</si>
  <si>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AB-02467</t>
  </si>
  <si>
    <t xml:space="preserve">Progress photo evidence: an annotated real-world sample</t>
  </si>
  <si>
    <t xml:space="preserve">progress photo evidence example</t>
  </si>
  <si>
    <t xml:space="preserve">progress photo evidence sample, progress photo evidence in practice</t>
  </si>
  <si>
    <t xml:space="preserve">Write "Progress photo evidence: an annotated real-world sample" for projectcontrolsinstitute.org (PCI AI - Project Controls Institute). Audience: controls teams reporting to leadership. Length 1,200-1,800 words, British English. Primary keyword "progress photo evidence example". Work in naturally where they fit: progress photo evidence sample, progress photo evidence in practice.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</si>
  <si>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AB-02468</t>
  </si>
  <si>
    <t xml:space="preserve">What is annual operating plan for projects? Definition, examples and why it matters</t>
  </si>
  <si>
    <t xml:space="preserve">annual operating plan for projects</t>
  </si>
  <si>
    <t xml:space="preserve">annual operating plan for projects definition, annual operating plan for projects meaning, annual operating plan for projects in project management</t>
  </si>
  <si>
    <t xml:space="preserve">Write "What is annual operating plan for projects? Definition, examples and why it matters" for projectcontrolsinstitute.org (PCI AI - Project Controls Institute). Audience: cost controllers and project finance teams. Length 800-1,200 words, British English. Primary keyword "annual operating plan for projects". Work in naturally where they fit: annual operating plan for projects definition, annual operating plan for projects meaning, annual operating plan for projects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</si>
  <si>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AB-02469</t>
  </si>
  <si>
    <t xml:space="preserve">Annual operating plan for projects template: structure, example and how to use it</t>
  </si>
  <si>
    <t xml:space="preserve">annual operating plan for projects template</t>
  </si>
  <si>
    <t xml:space="preserve">annual operating plan for projects example, annual operating plan for projects format, free annual operating plan for projects</t>
  </si>
  <si>
    <t xml:space="preserve">Write "Annual operating plan for projects template: structure, example and how to use it" for projectcontrolsinstitute.org (PCI AI - Project Controls Institute). Audience: cost controllers and project finance teams. Length 1,000-1,500 words, British English. Primary keyword "annual operating plan for projects template". Work in naturally where they fit: annual operating plan for projects example, annual operating plan for projects format, free annual operating plan for projects.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</si>
  <si>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AB-02470</t>
  </si>
  <si>
    <t xml:space="preserve">How to build an annual operating plan for projects stakeholders actually use</t>
  </si>
  <si>
    <t xml:space="preserve">how to create annual operating plan for projects</t>
  </si>
  <si>
    <t xml:space="preserve">annual operating plan for projects best practices, annual operating plan for projects example</t>
  </si>
  <si>
    <t xml:space="preserve">Write "How to build an annual operating plan for projects stakeholders actually use" for projectcontrolsinstitute.org (PCI AI - Project Controls Institute). Audience: cost controllers and project finance teams. Length 1,200-1,800 words, British English. Primary keyword "how to create annual operating plan for projects". Work in naturally where they fit: annual operating plan for projects best practices, annual operating plan for projects example.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</si>
  <si>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AB-02471</t>
  </si>
  <si>
    <t xml:space="preserve">Annual operating plan for projects: an annotated real-world sample</t>
  </si>
  <si>
    <t xml:space="preserve">annual operating plan for projects example</t>
  </si>
  <si>
    <t xml:space="preserve">annual operating plan for projects sample, annual operating plan for projects in practice</t>
  </si>
  <si>
    <t xml:space="preserve">Write "Annual operating plan for projects: an annotated real-world sample" for projectcontrolsinstitute.org (PCI AI - Project Controls Institute). Audience: cost controllers and project finance teams. Length 1,200-1,800 words, British English. Primary keyword "annual operating plan for projects example". Work in naturally where they fit: annual operating plan for projects sample, annual operating plan for projects in practice.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</si>
  <si>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AB-02472</t>
  </si>
  <si>
    <t xml:space="preserve">What is cash flow curve fitting? Definition, examples and why it matters</t>
  </si>
  <si>
    <t xml:space="preserve">cash flow curve fitting</t>
  </si>
  <si>
    <t xml:space="preserve">cash flow curve fitting definition, cash flow curve fitting meaning, cash flow curve fitting in project management</t>
  </si>
  <si>
    <t xml:space="preserve">Write "What is cash flow curve fitting? Definition, examples and why it matters" for projectcontrolsinstitute.org (PCI AI - Project Controls Institute). Audience: cost controllers and project finance teams. Length 800-1,200 words, British English. Primary keyword "cash flow curve fitting". Work in naturally where they fit: cash flow curve fitting definition, cash flow curve fitting meaning, cash flow curve fitting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</si>
  <si>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AB-02473</t>
  </si>
  <si>
    <t xml:space="preserve">How to do cash flow curve fitting: a step-by-step guide</t>
  </si>
  <si>
    <t xml:space="preserve">how to cash flow curve fitting</t>
  </si>
  <si>
    <t xml:space="preserve">cash flow curve fitting steps, cash flow curve fitting process, cash flow curve fitting best practices</t>
  </si>
  <si>
    <t xml:space="preserve">Write "How to do cash flow curve fitting: a step-by-step guide" for projectcontrolsinstitute.org (PCI AI - Project Controls Institute). Audience: cost controllers and project finance teams. Length 1,200-1,800 words, British English. Primary keyword "how to cash flow curve fitting". Work in naturally where they fit: cash flow curve fitting steps, cash flow curve fitting process, cash flow curve fitting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</si>
  <si>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AB-02474</t>
  </si>
  <si>
    <t xml:space="preserve">Cash flow curve fitting checklist: what good looks like</t>
  </si>
  <si>
    <t xml:space="preserve">cash flow curve fitting checklist</t>
  </si>
  <si>
    <t xml:space="preserve">cash flow curve fitting template, cash flow curve fitting review</t>
  </si>
  <si>
    <t xml:space="preserve">Write "Cash flow curve fitting checklist: what good looks like" for projectcontrolsinstitute.org (PCI AI - Project Controls Institute). Audience: cost controllers and project finance teams. Length 1,000-1,500 words, British English. Primary keyword "cash flow curve fitting checklist". Work in naturally where they fit: cash flow curve fitting template, cash flow curve fitting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</si>
  <si>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AB-02475</t>
  </si>
  <si>
    <t xml:space="preserve">Cash flow curve fitting KPIs: measuring whether it is working</t>
  </si>
  <si>
    <t xml:space="preserve">cash flow curve fitting kpis</t>
  </si>
  <si>
    <t xml:space="preserve">cash flow curve fitting metrics, measure cash flow curve fitting</t>
  </si>
  <si>
    <t xml:space="preserve">Write "Cash flow curve fitting KPIs: measuring whether it is working" for projectcontrolsinstitute.org (PCI AI - Project Controls Institute). Audience: cost controllers and project finance teams. Length 1,200-1,800 words, British English. Primary keyword "cash flow curve fitting kpis". Work in naturally where they fit: cash flow curve fitting metrics, measure cash flow curve fitting.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</si>
  <si>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AB-02476</t>
  </si>
  <si>
    <t xml:space="preserve">What is payment milestones negotiation? Definition, examples and why it matters</t>
  </si>
  <si>
    <t xml:space="preserve">payment milestones negotiation</t>
  </si>
  <si>
    <t xml:space="preserve">payment milestones negotiation definition, payment milestones negotiation meaning, payment milestones negotiation in project management</t>
  </si>
  <si>
    <t xml:space="preserve">Write "What is payment milestones negotiation? Definition, examples and why it matters" for projectcontrolsinstitute.org (PCI AI - Project Controls Institute). Audience: cost controllers and project finance teams. Length 800-1,200 words, British English. Primary keyword "payment milestones negotiation". Work in naturally where they fit: payment milestones negotiation definition, payment milestones negotiation meaning, payment milestones negotiation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</si>
  <si>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AB-02477</t>
  </si>
  <si>
    <t xml:space="preserve">How to run a payment milestones negotiation: a step-by-step guide</t>
  </si>
  <si>
    <t xml:space="preserve">how to payment milestones negotiation</t>
  </si>
  <si>
    <t xml:space="preserve">payment milestones negotiation steps, payment milestones negotiation process, payment milestones negotiation best practices</t>
  </si>
  <si>
    <t xml:space="preserve">Write "How to run a payment milestones negotiation: a step-by-step guide" for projectcontrolsinstitute.org (PCI AI - Project Controls Institute). Audience: cost controllers and project finance teams. Length 1,200-1,800 words, British English. Primary keyword "how to payment milestones negotiation". Work in naturally where they fit: payment milestones negotiation steps, payment milestones negotiation process, payment milestones negotiation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</si>
  <si>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AB-02478</t>
  </si>
  <si>
    <t xml:space="preserve">Payment milestones negotiation checklist: what good looks like</t>
  </si>
  <si>
    <t xml:space="preserve">payment milestones negotiation checklist</t>
  </si>
  <si>
    <t xml:space="preserve">payment milestones negotiation template, payment milestones negotiation review</t>
  </si>
  <si>
    <t xml:space="preserve">Write "Payment milestones negotiation checklist: what good looks like" for projectcontrolsinstitute.org (PCI AI - Project Controls Institute). Audience: cost controllers and project finance teams. Length 1,000-1,500 words, British English. Primary keyword "payment milestones negotiation checklist". Work in naturally where they fit: payment milestones negotiation template, payment milestones negotiation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</si>
  <si>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AB-02479</t>
  </si>
  <si>
    <t xml:space="preserve">Payment milestones negotiation KPIs: measuring whether it is working</t>
  </si>
  <si>
    <t xml:space="preserve">payment milestones negotiation kpis</t>
  </si>
  <si>
    <t xml:space="preserve">payment milestones negotiation metrics, measure payment milestones negotiation</t>
  </si>
  <si>
    <t xml:space="preserve">Write "Payment milestones negotiation KPIs: measuring whether it is working" for projectcontrolsinstitute.org (PCI AI - Project Controls Institute). Audience: cost controllers and project finance teams. Length 1,200-1,800 words, British English. Primary keyword "payment milestones negotiation kpis". Work in naturally where they fit: payment milestones negotiation metrics, measure payment milestones negotiation.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</si>
  <si>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AB-02480</t>
  </si>
  <si>
    <t xml:space="preserve">What is budget holder accountability? Definition, examples and why it matters</t>
  </si>
  <si>
    <t xml:space="preserve">budget holder accountability</t>
  </si>
  <si>
    <t xml:space="preserve">budget holder accountability definition, budget holder accountability meaning, budget holder accountability in project management</t>
  </si>
  <si>
    <t xml:space="preserve">Write "What is budget holder accountability? Definition, examples and why it matters" for projectcontrolsinstitute.org (PCI AI - Project Controls Institute). Audience: cost controllers and project finance teams. Length 800-1,200 words, British English. Primary keyword "budget holder accountability". Work in naturally where they fit: budget holder accountability definition, budget holder accountability meaning, budget holder accountability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</si>
  <si>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AB-02481</t>
  </si>
  <si>
    <t xml:space="preserve">Budget holder accountability on construction projects: how it plays out on site</t>
  </si>
  <si>
    <t xml:space="preserve">budget holder accountability construction</t>
  </si>
  <si>
    <t xml:space="preserve">budget holder accountability on site, budget holder accountability in projects</t>
  </si>
  <si>
    <t xml:space="preserve">Write "Budget holder accountability on construction projects: how it plays out on site" for projectcontrolsinstitute.org (PCI AI - Project Controls Institute). Audience: cost controllers and project finance teams. Length 1,200-1,800 words, British English. Primary keyword "budget holder accountability construction". Work in naturally where they fit: budget holder accountability on site, budget holder accountability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</si>
  <si>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AB-02482</t>
  </si>
  <si>
    <t xml:space="preserve">Common mistakes with budget holder accountability (and how to avoid them)</t>
  </si>
  <si>
    <t xml:space="preserve">budget holder accountability mistakes</t>
  </si>
  <si>
    <t xml:space="preserve">budget holder accountability problems, budget holder accountability misuse, budget holder accountability pitfalls</t>
  </si>
  <si>
    <t xml:space="preserve">Write "Common mistakes with budget holder accountability (and how to avoid them)" for projectcontrolsinstitute.org (PCI AI - Project Controls Institute). Audience: cost controllers and project finance teams. Length 1,200-1,800 words, British English. Primary keyword "budget holder accountability mistakes". Work in naturally where they fit: budget holder accountability problems, budget holder accountability misuse, budget holder accountability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</si>
  <si>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AB-02483</t>
  </si>
  <si>
    <t xml:space="preserve">What is cost centre allocation? Definition, examples and why it matters</t>
  </si>
  <si>
    <t xml:space="preserve">cost centre allocation</t>
  </si>
  <si>
    <t xml:space="preserve">cost centre allocation definition, cost centre allocation meaning, cost centre allocation in project management</t>
  </si>
  <si>
    <t xml:space="preserve">Write "What is cost centre allocation? Definition, examples and why it matters" for projectcontrolsinstitute.org (PCI AI - Project Controls Institute). Audience: cost controllers and project finance teams. Length 800-1,200 words, British English. Primary keyword "cost centre allocation". Work in naturally where they fit: cost centre allocation definition, cost centre allocation meaning, cost centre allocation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</si>
  <si>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AB-02484</t>
  </si>
  <si>
    <t xml:space="preserve">Cost centre allocation on construction projects: how it plays out on site</t>
  </si>
  <si>
    <t xml:space="preserve">cost centre allocation construction</t>
  </si>
  <si>
    <t xml:space="preserve">cost centre allocation on site, cost centre allocation in projects</t>
  </si>
  <si>
    <t xml:space="preserve">Write "Cost centre allocation on construction projects: how it plays out on site" for projectcontrolsinstitute.org (PCI AI - Project Controls Institute). Audience: cost controllers and project finance teams. Length 1,200-1,800 words, British English. Primary keyword "cost centre allocation construction". Work in naturally where they fit: cost centre allocation on site, cost centre allocation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</si>
  <si>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AB-02485</t>
  </si>
  <si>
    <t xml:space="preserve">Common mistakes with cost centre allocation (and how to avoid them)</t>
  </si>
  <si>
    <t xml:space="preserve">cost centre allocation mistakes</t>
  </si>
  <si>
    <t xml:space="preserve">cost centre allocation problems, cost centre allocation misuse, cost centre allocation pitfalls</t>
  </si>
  <si>
    <t xml:space="preserve">Write "Common mistakes with cost centre allocation (and how to avoid them)" for projectcontrolsinstitute.org (PCI AI - Project Controls Institute). Audience: cost controllers and project finance teams. Length 1,200-1,800 words, British English. Primary keyword "cost centre allocation mistakes". Work in naturally where they fit: cost centre allocation problems, cost centre allocation misuse, cost centre allocation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</si>
  <si>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AB-02486</t>
  </si>
  <si>
    <t xml:space="preserve">What are phasing capital across years? Definition, examples and why they matter</t>
  </si>
  <si>
    <t xml:space="preserve">phasing capital across years</t>
  </si>
  <si>
    <t xml:space="preserve">phasing capital across years definition, phasing capital across years meaning, phasing capital across years in project management</t>
  </si>
  <si>
    <t xml:space="preserve">Write "What are phasing capital across years? Definition, examples and why they matter" for projectcontrolsinstitute.org (PCI AI - Project Controls Institute). Audience: cost controllers and project finance teams. Length 800-1,200 words, British English. Primary keyword "phasing capital across years". Work in naturally where they fit: phasing capital across years definition, phasing capital across years meaning, phasing capital across years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</si>
  <si>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AB-02487</t>
  </si>
  <si>
    <t xml:space="preserve">How to run phasing capital across years: a step-by-step guide</t>
  </si>
  <si>
    <t xml:space="preserve">how to phasing capital across years</t>
  </si>
  <si>
    <t xml:space="preserve">phasing capital across years steps, phasing capital across years process, phasing capital across years best practices</t>
  </si>
  <si>
    <t xml:space="preserve">Write "How to run phasing capital across years: a step-by-step guide" for projectcontrolsinstitute.org (PCI AI - Project Controls Institute). Audience: cost controllers and project finance teams. Length 1,200-1,800 words, British English. Primary keyword "how to phasing capital across years". Work in naturally where they fit: phasing capital across years steps, phasing capital across years process, phasing capital across years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</si>
  <si>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AB-02488</t>
  </si>
  <si>
    <t xml:space="preserve">Phasing capital across years checklist: what good looks like</t>
  </si>
  <si>
    <t xml:space="preserve">phasing capital across years checklist</t>
  </si>
  <si>
    <t xml:space="preserve">phasing capital across years template, phasing capital across years review</t>
  </si>
  <si>
    <t xml:space="preserve">Write "Phasing capital across years checklist: what good looks like" for projectcontrolsinstitute.org (PCI AI - Project Controls Institute). Audience: cost controllers and project finance teams. Length 1,000-1,500 words, British English. Primary keyword "phasing capital across years checklist". Work in naturally where they fit: phasing capital across years template, phasing capital across years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</si>
  <si>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AB-02489</t>
  </si>
  <si>
    <t xml:space="preserve">Phasing capital across years KPIs: measuring whether it is working</t>
  </si>
  <si>
    <t xml:space="preserve">phasing capital across years kpis</t>
  </si>
  <si>
    <t xml:space="preserve">phasing capital across years metrics, measure phasing capital across years</t>
  </si>
  <si>
    <t xml:space="preserve">Write "Phasing capital across years KPIs: measuring whether it is working" for projectcontrolsinstitute.org (PCI AI - Project Controls Institute). Audience: cost controllers and project finance teams. Length 1,200-1,800 words, British English. Primary keyword "phasing capital across years kpis". Work in naturally where they fit: phasing capital across years metrics, measure phasing capital across years.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</si>
  <si>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AB-02490</t>
  </si>
  <si>
    <t xml:space="preserve">What is contract asset recognition? Definition, examples and why it matters</t>
  </si>
  <si>
    <t xml:space="preserve">contract asset recognition</t>
  </si>
  <si>
    <t xml:space="preserve">contract asset recognition definition, contract asset recognition meaning, contract asset recognition in project management</t>
  </si>
  <si>
    <t xml:space="preserve">Write "What is contract asset recognition? Definition, examples and why it matters" for projectcontrolsinstitute.org (PCI AI - Project Controls Institute). Audience: cost engineers and project accountants. Length 800-1,200 words, British English. Primary keyword "contract asset recognition". Work in naturally where they fit: contract asset recognition definition, contract asset recognition meaning, contract asset recognition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</si>
  <si>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AB-02491</t>
  </si>
  <si>
    <t xml:space="preserve">Contract asset recognition on construction projects: how it plays out on site</t>
  </si>
  <si>
    <t xml:space="preserve">contract asset recognition construction</t>
  </si>
  <si>
    <t xml:space="preserve">contract asset recognition on site, contract asset recognition in projects</t>
  </si>
  <si>
    <t xml:space="preserve">Write "Contract asset recognition on construction projects: how it plays out on site" for projectcontrolsinstitute.org (PCI AI - Project Controls Institute). Audience: cost engineers and project accountants. Length 1,200-1,800 words, British English. Primary keyword "contract asset recognition construction". Work in naturally where they fit: contract asset recognition on site, contract asset recognition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</si>
  <si>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AB-02492</t>
  </si>
  <si>
    <t xml:space="preserve">Common mistakes with contract asset recognition (and how to avoid them)</t>
  </si>
  <si>
    <t xml:space="preserve">contract asset recognition mistakes</t>
  </si>
  <si>
    <t xml:space="preserve">contract asset recognition problems, contract asset recognition misuse, contract asset recognition pitfalls</t>
  </si>
  <si>
    <t xml:space="preserve">Write "Common mistakes with contract asset recognition (and how to avoid them)" for projectcontrolsinstitute.org (PCI AI - Project Controls Institute). Audience: cost engineers and project accountants. Length 1,200-1,800 words, British English. Primary keyword "contract asset recognition mistakes". Work in naturally where they fit: contract asset recognition problems, contract asset recognition misuse, contract asset recognition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</si>
  <si>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AB-02493</t>
  </si>
  <si>
    <t xml:space="preserve">What is cut-off procedures at period end? Definition, examples and why it matters</t>
  </si>
  <si>
    <t xml:space="preserve">cut-off procedures at period end</t>
  </si>
  <si>
    <t xml:space="preserve">cut-off procedures at period end definition, cut-off procedures at period end meaning, cut-off procedures at period end in project management</t>
  </si>
  <si>
    <t xml:space="preserve">Write "What is cut-off procedures at period end? Definition, examples and why it matters" for projectcontrolsinstitute.org (PCI AI - Project Controls Institute). Audience: cost engineers and project accountants. Length 800-1,200 words, British English. Primary keyword "cut-off procedures at period end". Work in naturally where they fit: cut-off procedures at period end definition, cut-off procedures at period end meaning, cut-off procedures at period end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</si>
  <si>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AB-02494</t>
  </si>
  <si>
    <t xml:space="preserve">How to run a cut-off procedures at period end: a step-by-step guide</t>
  </si>
  <si>
    <t xml:space="preserve">how to cut-off procedures at period end</t>
  </si>
  <si>
    <t xml:space="preserve">cut-off procedures at period end steps, cut-off procedures at period end process, cut-off procedures at period end best practices</t>
  </si>
  <si>
    <t xml:space="preserve">Write "How to run a cut-off procedures at period end: a step-by-step guide" for projectcontrolsinstitute.org (PCI AI - Project Controls Institute). Audience: cost engineers and project accountants. Length 1,200-1,800 words, British English. Primary keyword "how to cut-off procedures at period end". Work in naturally where they fit: cut-off procedures at period end steps, cut-off procedures at period end process, cut-off procedures at period end best practices.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</si>
  <si>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AB-02495</t>
  </si>
  <si>
    <t xml:space="preserve">Cut-off procedures at period end checklist: what good looks like</t>
  </si>
  <si>
    <t xml:space="preserve">cut-off procedures at period end checklist</t>
  </si>
  <si>
    <t xml:space="preserve">cut-off procedures at period end template, cut-off procedures at period end review</t>
  </si>
  <si>
    <t xml:space="preserve">Write "Cut-off procedures at period end checklist: what good looks like" for projectcontrolsinstitute.org (PCI AI - Project Controls Institute). Audience: cost engineers and project accountants. Length 1,000-1,500 words, British English. Primary keyword "cut-off procedures at period end checklist". Work in naturally where they fit: cut-off procedures at period end template, cut-off procedures at period end review.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</si>
  <si>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AB-02496</t>
  </si>
  <si>
    <t xml:space="preserve">Cut-off procedures at period end KPIs: measuring whether it is working</t>
  </si>
  <si>
    <t xml:space="preserve">cut-off procedures at period end kpis</t>
  </si>
  <si>
    <t xml:space="preserve">cut-off procedures at period end metrics, measure cut-off procedures at period end</t>
  </si>
  <si>
    <t xml:space="preserve">Write "Cut-off procedures at period end KPIs: measuring whether it is working" for projectcontrolsinstitute.org (PCI AI - Project Controls Institute). Audience: cost engineers and project accountants. Length 1,200-1,800 words, British English. Primary keyword "cut-off procedures at period end kpis". Work in naturally where they fit: cut-off procedures at period end metrics, measure cut-off procedures at period end.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</si>
  <si>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AB-02497</t>
  </si>
  <si>
    <t xml:space="preserve">What are intercompany project charges? Definition, examples and why they matter</t>
  </si>
  <si>
    <t xml:space="preserve">intercompany project charges</t>
  </si>
  <si>
    <t xml:space="preserve">intercompany project charges definition, intercompany project charges meaning, intercompany project charges in project management</t>
  </si>
  <si>
    <t xml:space="preserve">Write "What are intercompany project charges? Definition, examples and why they matter" for projectcontrolsinstitute.org (PCI AI - Project Controls Institute). Audience: cost engineers and project accountants. Length 800-1,200 words, British English. Primary keyword "intercompany project charges". Work in naturally where they fit: intercompany project charges definition, intercompany project charges meaning, intercompany project charges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</si>
  <si>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AB-02498</t>
  </si>
  <si>
    <t xml:space="preserve">Intercompany project charges on construction projects: how it plays out on site</t>
  </si>
  <si>
    <t xml:space="preserve">intercompany project charges construction</t>
  </si>
  <si>
    <t xml:space="preserve">intercompany project charges on site, intercompany project charges in projects</t>
  </si>
  <si>
    <t xml:space="preserve">Write "Intercompany project charges on construction projects: how it plays out on site" for projectcontrolsinstitute.org (PCI AI - Project Controls Institute). Audience: cost engineers and project accountants. Length 1,200-1,800 words, British English. Primary keyword "intercompany project charges construction". Work in naturally where they fit: intercompany project charges on site, intercompany project charges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</si>
  <si>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AB-02499</t>
  </si>
  <si>
    <t xml:space="preserve">Common mistakes with intercompany project charges (and how to avoid them)</t>
  </si>
  <si>
    <t xml:space="preserve">intercompany project charges mistakes</t>
  </si>
  <si>
    <t xml:space="preserve">intercompany project charges problems, intercompany project charges misuse, intercompany project charges pitfalls</t>
  </si>
  <si>
    <t xml:space="preserve">Write "Common mistakes with intercompany project charges (and how to avoid them)" for projectcontrolsinstitute.org (PCI AI - Project Controls Institute). Audience: cost engineers and project accountants. Length 1,200-1,800 words, British English. Primary keyword "intercompany project charges mistakes". Work in naturally where they fit: intercompany project charges problems, intercompany project charges misuse, intercompany project charges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</si>
  <si>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AB-02500</t>
  </si>
  <si>
    <t xml:space="preserve">What is cost capitalisation policy? Definition, examples and why it matters</t>
  </si>
  <si>
    <t xml:space="preserve">cost capitalisation policy</t>
  </si>
  <si>
    <t xml:space="preserve">cost capitalisation policy definition, cost capitalisation policy meaning, cost capitalisation policy in project management</t>
  </si>
  <si>
    <t xml:space="preserve">Write "What is cost capitalisation policy? Definition, examples and why it matters" for projectcontrolsinstitute.org (PCI AI - Project Controls Institute). Audience: cost engineers and project accountants. Length 800-1,200 words, British English. Primary keyword "cost capitalisation policy". Work in naturally where they fit: cost capitalisation policy definition, cost capitalisation policy meaning, cost capitalisation policy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</si>
  <si>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AB-02501</t>
  </si>
  <si>
    <t xml:space="preserve">Cost capitalisation policy template: structure, example and how to use it</t>
  </si>
  <si>
    <t xml:space="preserve">cost capitalisation policy template</t>
  </si>
  <si>
    <t xml:space="preserve">cost capitalisation policy example, cost capitalisation policy format, free cost capitalisation policy</t>
  </si>
  <si>
    <t xml:space="preserve">Write "Cost capitalisation policy template: structure, example and how to use it" for projectcontrolsinstitute.org (PCI AI - Project Controls Institute). Audience: cost engineers and project accountants. Length 1,000-1,500 words, British English. Primary keyword "cost capitalisation policy template". Work in naturally where they fit: cost capitalisation policy example, cost capitalisation policy format, free cost capitalisation policy.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</si>
  <si>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AB-02502</t>
  </si>
  <si>
    <t xml:space="preserve">How to build a cost capitalisation policy stakeholders actually use</t>
  </si>
  <si>
    <t xml:space="preserve">how to create cost capitalisation policy</t>
  </si>
  <si>
    <t xml:space="preserve">cost capitalisation policy best practices, cost capitalisation policy example</t>
  </si>
  <si>
    <t xml:space="preserve">Write "How to build a cost capitalisation policy stakeholders actually use" for projectcontrolsinstitute.org (PCI AI - Project Controls Institute). Audience: cost engineers and project accountants. Length 1,200-1,800 words, British English. Primary keyword "how to create cost capitalisation policy". Work in naturally where they fit: cost capitalisation policy best practices, cost capitalisation policy example.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</si>
  <si>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AB-02503</t>
  </si>
  <si>
    <t xml:space="preserve">Cost capitalisation policy: an annotated real-world sample</t>
  </si>
  <si>
    <t xml:space="preserve">cost capitalisation policy example</t>
  </si>
  <si>
    <t xml:space="preserve">cost capitalisation policy sample, cost capitalisation policy in practice</t>
  </si>
  <si>
    <t xml:space="preserve">Write "Cost capitalisation policy: an annotated real-world sample" for projectcontrolsinstitute.org (PCI AI - Project Controls Institute). Audience: cost engineers and project accountants. Length 1,200-1,800 words, British English. Primary keyword "cost capitalisation policy example". Work in naturally where they fit: cost capitalisation policy sample, cost capitalisation policy in practice.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</si>
  <si>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AB-02504</t>
  </si>
  <si>
    <t xml:space="preserve">What is impairment of project assets? Definition, examples and why it matters</t>
  </si>
  <si>
    <t xml:space="preserve">impairment of project assets</t>
  </si>
  <si>
    <t xml:space="preserve">impairment of project assets definition, impairment of project assets meaning, impairment of project assets in project management</t>
  </si>
  <si>
    <t xml:space="preserve">Write "What is impairment of project assets? Definition, examples and why it matters" for projectcontrolsinstitute.org (PCI AI - Project Controls Institute). Audience: cost engineers and project accountants. Length 800-1,200 words, British English. Primary keyword "impairment of project assets". Work in naturally where they fit: impairment of project assets definition, impairment of project assets meaning, impairment of project assets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</si>
  <si>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AB-02505</t>
  </si>
  <si>
    <t xml:space="preserve">Impairment of project assets on construction projects: how it plays out on site</t>
  </si>
  <si>
    <t xml:space="preserve">impairment of project assets construction</t>
  </si>
  <si>
    <t xml:space="preserve">impairment of project assets on site, impairment of project assets in projects</t>
  </si>
  <si>
    <t xml:space="preserve">Write "Impairment of project assets on construction projects: how it plays out on site" for projectcontrolsinstitute.org (PCI AI - Project Controls Institute). Audience: cost engineers and project accountants. Length 1,200-1,800 words, British English. Primary keyword "impairment of project assets construction". Work in naturally where they fit: impairment of project assets on site, impairment of project assets in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</si>
  <si>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AB-02506</t>
  </si>
  <si>
    <t xml:space="preserve">Common mistakes with impairment of project assets (and how to avoid them)</t>
  </si>
  <si>
    <t xml:space="preserve">impairment of project assets mistakes</t>
  </si>
  <si>
    <t xml:space="preserve">impairment of project assets problems, impairment of project assets misuse, impairment of project assets pitfalls</t>
  </si>
  <si>
    <t xml:space="preserve">Write "Common mistakes with impairment of project assets (and how to avoid them)" for projectcontrolsinstitute.org (PCI AI - Project Controls Institute). Audience: cost engineers and project accountants. Length 1,200-1,800 words, British English. Primary keyword "impairment of project assets mistakes". Work in naturally where they fit: impairment of project assets problems, impairment of project assets misuse, impairment of project assets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</si>
  <si>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AB-02507</t>
  </si>
  <si>
    <t xml:space="preserve">What is percentage complete audit evidence? Definition, examples and why it matters</t>
  </si>
  <si>
    <t xml:space="preserve">percentage complete audit evidence</t>
  </si>
  <si>
    <t xml:space="preserve">percentage complete audit evidence definition, percentage complete audit evidence meaning, percentage complete audit evidence in project management</t>
  </si>
  <si>
    <t xml:space="preserve">Write "What is percentage complete audit evidence? Definition, examples and why it matters" for projectcontrolsinstitute.org (PCI AI - Project Controls Institute). Audience: cost engineers and project accountants. Length 800-1,200 words, British English. Primary keyword "percentage complete audit evidence". Work in naturally where they fit: percentage complete audit evidence definition, percentage complete audit evidence meaning, percentage complete audit evidence in project management.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</si>
  <si>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AB-02508</t>
  </si>
  <si>
    <t xml:space="preserve">Percentage complete audit evidence template: structure, example and how to use it</t>
  </si>
  <si>
    <t xml:space="preserve">percentage complete audit evidence template</t>
  </si>
  <si>
    <t xml:space="preserve">percentage complete audit evidence example, percentage complete audit evidence format, free percentage complete audit evidence</t>
  </si>
  <si>
    <t xml:space="preserve">Write "Percentage complete audit evidence template: structure, example and how to use it" for projectcontrolsinstitute.org (PCI AI - Project Controls Institute). Audience: cost engineers and project accountants. Length 1,000-1,500 words, British English. Primary keyword "percentage complete audit evidence template". Work in naturally where they fit: percentage complete audit evidence example, percentage complete audit evidence format, free percentage complete audit evidence.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</si>
  <si>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AB-02509</t>
  </si>
  <si>
    <t xml:space="preserve">How to build a percentage complete audit evidence stakeholders actually use</t>
  </si>
  <si>
    <t xml:space="preserve">how to create percentage complete audit evidence</t>
  </si>
  <si>
    <t xml:space="preserve">percentage complete audit evidence best practices, percentage complete audit evidence example</t>
  </si>
  <si>
    <t xml:space="preserve">Write "How to build a percentage complete audit evidence stakeholders actually use" for projectcontrolsinstitute.org (PCI AI - Project Controls Institute). Audience: cost engineers and project accountants. Length 1,200-1,800 words, British English. Primary keyword "how to create percentage complete audit evidence". Work in naturally where they fit: percentage complete audit evidence best practices, percentage complete audit evidence example.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</si>
  <si>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AB-02510</t>
  </si>
  <si>
    <t xml:space="preserve">Percentage complete audit evidence: an annotated real-world sample</t>
  </si>
  <si>
    <t xml:space="preserve">percentage complete audit evidence example</t>
  </si>
  <si>
    <t xml:space="preserve">percentage complete audit evidence sample, percentage complete audit evidence in practice</t>
  </si>
  <si>
    <t xml:space="preserve">Write "Percentage complete audit evidence: an annotated real-world sample" for projectcontrolsinstitute.org (PCI AI - Project Controls Institute). Audience: cost engineers and project accountants. Length 1,200-1,800 words, British English. Primary keyword "percentage complete audit evidence example". Work in naturally where they fit: percentage complete audit evidence sample, percentage complete audit evidence in practice.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</si>
  <si>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AB-02511</t>
  </si>
  <si>
    <t xml:space="preserve">EAC vs ETC: the difference explained with examples</t>
  </si>
  <si>
    <t xml:space="preserve">eac vs etc</t>
  </si>
  <si>
    <t xml:space="preserve">difference between eac and etc</t>
  </si>
  <si>
    <t xml:space="preserve">Write "EAC vs ETC: the difference explained with examples" for projectcontrolsinstitute.org (PCI AI - Project Controls Institute). Audience: planners, cost engineers and PMO analysts. Length 800-1,200 words, British English. Primary keyword "eac vs etc". Work in naturally where they fit: difference between eac and etc.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</si>
  <si>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AB-02512</t>
  </si>
  <si>
    <t xml:space="preserve">CPI vs SPI: the difference explained with examples</t>
  </si>
  <si>
    <t xml:space="preserve">cpi vs spi</t>
  </si>
  <si>
    <t xml:space="preserve">difference between cpi and spi</t>
  </si>
  <si>
    <t xml:space="preserve">Write "CPI vs SPI: the difference explained with examples" for projectcontrolsinstitute.org (PCI AI - Project Controls Institute). Audience: planners, cost engineers and PMO analysts. Length 800-1,200 words, British English. Primary keyword "cpi vs spi". Work in naturally where they fit: difference between cpi and spi.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</si>
  <si>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AB-02513</t>
  </si>
  <si>
    <t xml:space="preserve">CV vs SV: the difference explained with examples</t>
  </si>
  <si>
    <t xml:space="preserve">cv vs sv</t>
  </si>
  <si>
    <t xml:space="preserve">difference between cv and sv</t>
  </si>
  <si>
    <t xml:space="preserve">Write "CV vs SV: the difference explained with examples" for projectcontrolsinstitute.org (PCI AI - Project Controls Institute). Audience: planners, cost engineers and PMO analysts. Length 800-1,200 words, British English. Primary keyword "cv vs sv". Work in naturally where they fit: difference between cv and sv.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</si>
  <si>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AB-02514</t>
  </si>
  <si>
    <t xml:space="preserve">BAC vs EAC: the difference explained with examples</t>
  </si>
  <si>
    <t xml:space="preserve">bac vs eac</t>
  </si>
  <si>
    <t xml:space="preserve">difference between bac and eac</t>
  </si>
  <si>
    <t xml:space="preserve">Write "BAC vs EAC: the difference explained with examples" for projectcontrolsinstitute.org (PCI AI - Project Controls Institute). Audience: planners, cost engineers and PMO analysts. Length 800-1,200 words, British English. Primary keyword "bac vs eac". Work in naturally where they fit: difference between bac and eac.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</si>
  <si>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AB-02515</t>
  </si>
  <si>
    <t xml:space="preserve">Planned value vs earned value: the difference explained with examples</t>
  </si>
  <si>
    <t xml:space="preserve">planned value vs earned value</t>
  </si>
  <si>
    <t xml:space="preserve">difference between planned value and earned value</t>
  </si>
  <si>
    <t xml:space="preserve">Write "Planned value vs earned value: the difference explained with examples" for projectcontrolsinstitute.org (PCI AI - Project Controls Institute). Audience: planners, cost engineers and PMO analysts. Length 800-1,200 words, British English. Primary keyword "planned value vs earned value". Work in naturally where they fit: difference between planned value and earned value.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</si>
  <si>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AB-02516</t>
  </si>
  <si>
    <t xml:space="preserve">Earned value vs actual cost: the difference explained with examples</t>
  </si>
  <si>
    <t xml:space="preserve">earned value vs actual cost</t>
  </si>
  <si>
    <t xml:space="preserve">difference between earned value and actual cost</t>
  </si>
  <si>
    <t xml:space="preserve">Write "Earned value vs actual cost: the difference explained with examples" for projectcontrolsinstitute.org (PCI AI - Project Controls Institute). Audience: planners, cost engineers and PMO analysts. Length 800-1,200 words, British English. Primary keyword "earned value vs actual cost". Work in naturally where they fit: difference between earned value and actual cost.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</si>
  <si>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AB-02517</t>
  </si>
  <si>
    <t xml:space="preserve">Total float vs free float: the difference explained with examples</t>
  </si>
  <si>
    <t xml:space="preserve">total float vs free float</t>
  </si>
  <si>
    <t xml:space="preserve">difference between total float and free float</t>
  </si>
  <si>
    <t xml:space="preserve">Write "Total float vs free float: the difference explained with examples" for projectcontrolsinstitute.org (PCI AI - Project Controls Institute). Audience: planners, cost engineers and PMO analysts. Length 800-1,200 words, British English. Primary keyword "total float vs free float". Work in naturally where they fit: difference between total float and free float.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</si>
  <si>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AB-02518</t>
  </si>
  <si>
    <t xml:space="preserve">Critical path vs critical chain: the difference explained with examples</t>
  </si>
  <si>
    <t xml:space="preserve">critical path vs critical chain</t>
  </si>
  <si>
    <t xml:space="preserve">difference between critical path and critical chain</t>
  </si>
  <si>
    <t xml:space="preserve">Write "Critical path vs critical chain: the difference explained with examples" for projectcontrolsinstitute.org (PCI AI - Project Controls Institute). Audience: planners, cost engineers and PMO analysts. Length 800-1,200 words, British English. Primary keyword "critical path vs critical chain". Work in naturally where they fit: difference between critical path and critical chain.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</si>
  <si>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AB-02519</t>
  </si>
  <si>
    <t xml:space="preserve">Crashing vs fast tracking: the difference explained with examples</t>
  </si>
  <si>
    <t xml:space="preserve">crashing vs fast tracking</t>
  </si>
  <si>
    <t xml:space="preserve">difference between crashing and fast tracking</t>
  </si>
  <si>
    <t xml:space="preserve">Write "Crashing vs fast tracking: the difference explained with examples" for projectcontrolsinstitute.org (PCI AI - Project Controls Institute). Audience: planners, cost engineers and PMO analysts. Length 800-1,200 words, British English. Primary keyword "crashing vs fast tracking". Work in naturally where they fit: difference between crashing and fast tracking.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</si>
  <si>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AB-02520</t>
  </si>
  <si>
    <t xml:space="preserve">Contingency vs management reserve: the difference explained with examples</t>
  </si>
  <si>
    <t xml:space="preserve">contingency vs management reserve</t>
  </si>
  <si>
    <t xml:space="preserve">difference between contingency and management reserve</t>
  </si>
  <si>
    <t xml:space="preserve">Write "Contingency vs management reserve: the difference explained with examples" for projectcontrolsinstitute.org (PCI AI - Project Controls Institute). Audience: planners, cost engineers and PMO analysts. Length 800-1,200 words, British English. Primary keyword "contingency vs management reserve". Work in naturally where they fit: difference between contingency and management reserve.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</si>
  <si>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AB-02521</t>
  </si>
  <si>
    <t xml:space="preserve">Baseline vs re-baseline: the difference explained with examples</t>
  </si>
  <si>
    <t xml:space="preserve">baseline vs re-baseline</t>
  </si>
  <si>
    <t xml:space="preserve">difference between baseline and re-baseline</t>
  </si>
  <si>
    <t xml:space="preserve">Write "Baseline vs re-baseline: the difference explained with examples" for projectcontrolsinstitute.org (PCI AI - Project Controls Institute). Audience: planners, cost engineers and PMO analysts. Length 800-1,200 words, British English. Primary keyword "baseline vs re-baseline". Work in naturally where they fit: difference between baseline and re-baseline.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</si>
  <si>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AB-02522</t>
  </si>
  <si>
    <t xml:space="preserve">Forecast vs budget: the difference explained with examples</t>
  </si>
  <si>
    <t xml:space="preserve">forecast vs budget</t>
  </si>
  <si>
    <t xml:space="preserve">difference between forecast and budget</t>
  </si>
  <si>
    <t xml:space="preserve">Write "Forecast vs budget: the difference explained with examples" for projectcontrolsinstitute.org (PCI AI - Project Controls Institute). Audience: planners, cost engineers and PMO analysts. Length 800-1,200 words, British English. Primary keyword "forecast vs budget". Work in naturally where they fit: difference between forecast and budget.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</si>
  <si>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AB-02523</t>
  </si>
  <si>
    <t xml:space="preserve">QSRA vs QCRA: the difference explained with examples</t>
  </si>
  <si>
    <t xml:space="preserve">qsra vs qcra</t>
  </si>
  <si>
    <t xml:space="preserve">difference between qsra and qcra</t>
  </si>
  <si>
    <t xml:space="preserve">Write "QSRA vs QCRA: the difference explained with examples" for projectcontrolsinstitute.org (PCI AI - Project Controls Institute). Audience: planners, cost engineers and PMO analysts. Length 800-1,200 words, British English. Primary keyword "qsra vs qcra". Work in naturally where they fit: difference between qsra and qcra.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</si>
  <si>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AB-02524</t>
  </si>
  <si>
    <t xml:space="preserve">Deterministic vs probabilistic scheduling: the difference explained with examples</t>
  </si>
  <si>
    <t xml:space="preserve">deterministic vs probabilistic scheduling</t>
  </si>
  <si>
    <t xml:space="preserve">difference between deterministic and probabilistic scheduling</t>
  </si>
  <si>
    <t xml:space="preserve">Write "Deterministic vs probabilistic scheduling: the difference explained with examples" for projectcontrolsinstitute.org (PCI AI - Project Controls Institute). Audience: planners, cost engineers and PMO analysts. Length 800-1,200 words, British English. Primary keyword "deterministic vs probabilistic scheduling". Work in naturally where they fit: difference between deterministic and probabilistic scheduling.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</si>
  <si>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AB-02525</t>
  </si>
  <si>
    <t xml:space="preserve">Top-down estimating vs bottom-up estimating: the difference explained with examples</t>
  </si>
  <si>
    <t xml:space="preserve">top-down estimating vs bottom-up estimating</t>
  </si>
  <si>
    <t xml:space="preserve">difference between top-down estimating and bottom-up estimating</t>
  </si>
  <si>
    <t xml:space="preserve">Write "Top-down estimating vs bottom-up estimating: the difference explained with examples" for projectcontrolsinstitute.org (PCI AI - Project Controls Institute). Audience: planners, cost engineers and PMO analysts. Length 800-1,200 words, British English. Primary keyword "top-down estimating vs bottom-up estimating". Work in naturally where they fit: difference between top-down estimating and bottom-up estimating.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</si>
  <si>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AB-02526</t>
  </si>
  <si>
    <t xml:space="preserve">Parametric estimating vs analogous estimating: the difference explained with examples</t>
  </si>
  <si>
    <t xml:space="preserve">parametric estimating vs analogous estimating</t>
  </si>
  <si>
    <t xml:space="preserve">difference between parametric estimating and analogous estimating</t>
  </si>
  <si>
    <t xml:space="preserve">Write "Parametric estimating vs analogous estimating: the difference explained with examples" for projectcontrolsinstitute.org (PCI AI - Project Controls Institute). Audience: planners, cost engineers and PMO analysts. Length 800-1,200 words, British English. Primary keyword "parametric estimating vs analogous estimating". Work in naturally where they fit: difference between parametric estimating and analogous estimating.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</si>
  <si>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AB-02527</t>
  </si>
  <si>
    <t xml:space="preserve">Accruals vs commitments: the difference explained with examples</t>
  </si>
  <si>
    <t xml:space="preserve">accruals vs commitments</t>
  </si>
  <si>
    <t xml:space="preserve">difference between accruals and commitments</t>
  </si>
  <si>
    <t xml:space="preserve">Write "Accruals vs commitments: the difference explained with examples" for projectcontrolsinstitute.org (PCI AI - Project Controls Institute). Audience: planners, cost engineers and PMO analysts. Length 800-1,200 words, British English. Primary keyword "accruals vs commitments". Work in naturally where they fit: difference between accruals and commitments.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</si>
  <si>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AB-02528</t>
  </si>
  <si>
    <t xml:space="preserve">VOWD vs earned value: the difference explained with examples</t>
  </si>
  <si>
    <t xml:space="preserve">vowd vs earned value</t>
  </si>
  <si>
    <t xml:space="preserve">difference between vowd and earned value</t>
  </si>
  <si>
    <t xml:space="preserve">Write "VOWD vs earned value: the difference explained with examples" for projectcontrolsinstitute.org (PCI AI - Project Controls Institute). Audience: planners, cost engineers and PMO analysts. Length 800-1,200 words, British English. Primary keyword "vowd vs earned value". Work in naturally where they fit: difference between vowd and earned value.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</si>
  <si>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AB-02529</t>
  </si>
  <si>
    <t xml:space="preserve">Cost control vs cost accounting: the difference explained with examples</t>
  </si>
  <si>
    <t xml:space="preserve">cost control vs cost accounting</t>
  </si>
  <si>
    <t xml:space="preserve">difference between cost control and cost accounting</t>
  </si>
  <si>
    <t xml:space="preserve">Write "Cost control vs cost accounting: the difference explained with examples" for projectcontrolsinstitute.org (PCI AI - Project Controls Institute). Audience: planners, cost engineers and PMO analysts. Length 800-1,200 words, British English. Primary keyword "cost control vs cost accounting". Work in naturally where they fit: difference between cost control and cost accounting.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</si>
  <si>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AB-02530</t>
  </si>
  <si>
    <t xml:space="preserve">WBS vs CBS: the difference explained with examples</t>
  </si>
  <si>
    <t xml:space="preserve">wbs vs cbs</t>
  </si>
  <si>
    <t xml:space="preserve">difference between wbs and cbs</t>
  </si>
  <si>
    <t xml:space="preserve">Write "WBS vs CBS: the difference explained with examples" for projectcontrolsinstitute.org (PCI AI - Project Controls Institute). Audience: planners, cost engineers and PMO analysts. Length 800-1,200 words, British English. Primary keyword "wbs vs cbs". Work in naturally where they fit: difference between wbs and cbs.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</si>
  <si>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AB-02531</t>
  </si>
  <si>
    <t xml:space="preserve">OBS vs RAM: the difference explained with examples</t>
  </si>
  <si>
    <t xml:space="preserve">obs vs ram</t>
  </si>
  <si>
    <t xml:space="preserve">difference between obs and ram</t>
  </si>
  <si>
    <t xml:space="preserve">Write "OBS vs RAM: the difference explained with examples" for projectcontrolsinstitute.org (PCI AI - Project Controls Institute). Audience: planners, cost engineers and PMO analysts. Length 800-1,200 words, British English. Primary keyword "obs vs ram". Work in naturally where they fit: difference between obs and ram.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</si>
  <si>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AB-02532</t>
  </si>
  <si>
    <t xml:space="preserve">Risk register vs issue log: the difference explained with examples</t>
  </si>
  <si>
    <t xml:space="preserve">risk register vs issue log</t>
  </si>
  <si>
    <t xml:space="preserve">difference between risk register and issue log</t>
  </si>
  <si>
    <t xml:space="preserve">Write "Risk register vs issue log: the difference explained with examples" for projectcontrolsinstitute.org (PCI AI - Project Controls Institute). Audience: planners, cost engineers and PMO analysts. Length 800-1,200 words, British English. Primary keyword "risk register vs issue log". Work in naturally where they fit: difference between risk register and issue log.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</si>
  <si>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AB-02533</t>
  </si>
  <si>
    <t xml:space="preserve">EOT claim vs acceleration claim: the difference explained with examples</t>
  </si>
  <si>
    <t xml:space="preserve">eot claim vs acceleration claim</t>
  </si>
  <si>
    <t xml:space="preserve">difference between eot claim and acceleration claim</t>
  </si>
  <si>
    <t xml:space="preserve">Write "EOT claim vs acceleration claim: the difference explained with examples" for projectcontrolsinstitute.org (PCI AI - Project Controls Institute). Audience: planners, cost engineers and PMO analysts. Length 800-1,200 words, British English. Primary keyword "eot claim vs acceleration claim". Work in naturally where they fit: difference between eot claim and acceleration claim.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</si>
  <si>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AB-02534</t>
  </si>
  <si>
    <t xml:space="preserve">Prolongation vs disruption: the difference explained with examples</t>
  </si>
  <si>
    <t xml:space="preserve">prolongation vs disruption</t>
  </si>
  <si>
    <t xml:space="preserve">difference between prolongation and disruption</t>
  </si>
  <si>
    <t xml:space="preserve">Write "Prolongation vs disruption: the difference explained with examples" for projectcontrolsinstitute.org (PCI AI - Project Controls Institute). Audience: planners, cost engineers and PMO analysts. Length 800-1,200 words, British English. Primary keyword "prolongation vs disruption". Work in naturally where they fit: difference between prolongation and disruption.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</si>
  <si>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AB-02535</t>
  </si>
  <si>
    <t xml:space="preserve">NEC4 vs FIDIC: the difference explained with examples</t>
  </si>
  <si>
    <t xml:space="preserve">nec4 vs fidic</t>
  </si>
  <si>
    <t xml:space="preserve">difference between nec4 and fidic</t>
  </si>
  <si>
    <t xml:space="preserve">Write "NEC4 vs FIDIC: the difference explained with examples" for projectcontrolsinstitute.org (PCI AI - Project Controls Institute). Audience: planners, cost engineers and PMO analysts. Length 800-1,200 words, British English. Primary keyword "nec4 vs fidic". Work in naturally where they fit: difference between nec4 and fidic.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</si>
  <si>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AB-02536</t>
  </si>
  <si>
    <t xml:space="preserve">Lump sum vs reimbursable: the difference explained with examples</t>
  </si>
  <si>
    <t xml:space="preserve">lump sum vs reimbursable</t>
  </si>
  <si>
    <t xml:space="preserve">difference between lump sum and reimbursable</t>
  </si>
  <si>
    <t xml:space="preserve">Write "Lump sum vs reimbursable: the difference explained with examples" for projectcontrolsinstitute.org (PCI AI - Project Controls Institute). Audience: planners, cost engineers and PMO analysts. Length 800-1,200 words, British English. Primary keyword "lump sum vs reimbursable". Work in naturally where they fit: difference between lump sum and reimbursable.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</si>
  <si>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AB-02537</t>
  </si>
  <si>
    <t xml:space="preserve">Earned schedule vs SPI: the difference explained with examples</t>
  </si>
  <si>
    <t xml:space="preserve">earned schedule vs spi</t>
  </si>
  <si>
    <t xml:space="preserve">difference between earned schedule and spi</t>
  </si>
  <si>
    <t xml:space="preserve">Write "Earned schedule vs SPI: the difference explained with examples" for projectcontrolsinstitute.org (PCI AI - Project Controls Institute). Audience: planners, cost engineers and PMO analysts. Length 800-1,200 words, British English. Primary keyword "earned schedule vs spi". Work in naturally where they fit: difference between earned schedule and spi.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</si>
  <si>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AB-02538</t>
  </si>
  <si>
    <t xml:space="preserve">Percent complete vs physical percent complete: the difference explained with examples</t>
  </si>
  <si>
    <t xml:space="preserve">percent complete vs physical percent complete</t>
  </si>
  <si>
    <t xml:space="preserve">difference between percent complete and physical percent complete</t>
  </si>
  <si>
    <t xml:space="preserve">Write "Percent complete vs physical percent complete: the difference explained with examples" for projectcontrolsinstitute.org (PCI AI - Project Controls Institute). Audience: planners, cost engineers and PMO analysts. Length 800-1,200 words, British English. Primary keyword "percent complete vs physical percent complete". Work in naturally where they fit: difference between percent complete and physical percent complete.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</si>
  <si>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AB-02539</t>
  </si>
  <si>
    <t xml:space="preserve">Level 3 schedule vs level 4 schedule: the difference explained with examples</t>
  </si>
  <si>
    <t xml:space="preserve">level 3 schedule vs level 4 schedule</t>
  </si>
  <si>
    <t xml:space="preserve">difference between level 3 schedule and level 4 schedule</t>
  </si>
  <si>
    <t xml:space="preserve">Write "Level 3 schedule vs level 4 schedule: the difference explained with examples" for projectcontrolsinstitute.org (PCI AI - Project Controls Institute). Audience: planners, cost engineers and PMO analysts. Length 800-1,200 words, British English. Primary keyword "level 3 schedule vs level 4 schedule". Work in naturally where they fit: difference between level 3 schedule and level 4 schedule.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</si>
  <si>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AB-02540</t>
  </si>
  <si>
    <t xml:space="preserve">S-curve vs banana curve: the difference explained with examples</t>
  </si>
  <si>
    <t xml:space="preserve">s-curve vs banana curve</t>
  </si>
  <si>
    <t xml:space="preserve">difference between s-curve and banana curve</t>
  </si>
  <si>
    <t xml:space="preserve">Write "S-curve vs banana curve: the difference explained with examples" for projectcontrolsinstitute.org (PCI AI - Project Controls Institute). Audience: planners, cost engineers and PMO analysts. Length 800-1,200 words, British English. Primary keyword "s-curve vs banana curve". Work in naturally where they fit: difference between s-curve and banana curve.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</si>
  <si>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AB-02541</t>
  </si>
  <si>
    <t xml:space="preserve">Leading indicators vs lagging indicators: the difference explained with examples</t>
  </si>
  <si>
    <t xml:space="preserve">leading indicators vs lagging indicators</t>
  </si>
  <si>
    <t xml:space="preserve">difference between leading indicators and lagging indicators</t>
  </si>
  <si>
    <t xml:space="preserve">Write "Leading indicators vs lagging indicators: the difference explained with examples" for projectcontrolsinstitute.org (PCI AI - Project Controls Institute). Audience: planners, cost engineers and PMO analysts. Length 800-1,200 words, British English. Primary keyword "leading indicators vs lagging indicators". Work in naturally where they fit: difference between leading indicators and lagging indicators.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</si>
  <si>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AB-02542</t>
  </si>
  <si>
    <t xml:space="preserve">KPI vs PI: the difference explained with examples</t>
  </si>
  <si>
    <t xml:space="preserve">kpi vs pi</t>
  </si>
  <si>
    <t xml:space="preserve">difference between kpi and pi</t>
  </si>
  <si>
    <t xml:space="preserve">Write "KPI vs PI: the difference explained with examples" for projectcontrolsinstitute.org (PCI AI - Project Controls Institute). Audience: planners, cost engineers and PMO analysts. Length 800-1,200 words, British English. Primary keyword "kpi vs pi". Work in naturally where they fit: difference between kpi and pi.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</si>
  <si>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AB-02543</t>
  </si>
  <si>
    <t xml:space="preserve">Dashboard vs report: the difference explained with examples</t>
  </si>
  <si>
    <t xml:space="preserve">dashboard vs report</t>
  </si>
  <si>
    <t xml:space="preserve">difference between dashboard and report</t>
  </si>
  <si>
    <t xml:space="preserve">Write "Dashboard vs report: the difference explained with examples" for projectcontrolsinstitute.org (PCI AI - Project Controls Institute). Audience: planners, cost engineers and PMO analysts. Length 800-1,200 words, British English. Primary keyword "dashboard vs report". Work in naturally where they fit: difference between dashboard and report.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</si>
  <si>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AB-02544</t>
  </si>
  <si>
    <t xml:space="preserve">PMO vs project controls team: the difference explained with examples</t>
  </si>
  <si>
    <t xml:space="preserve">pmo vs project controls team</t>
  </si>
  <si>
    <t xml:space="preserve">difference between pmo and project controls team</t>
  </si>
  <si>
    <t xml:space="preserve">Write "PMO vs project controls team: the difference explained with examples" for projectcontrolsinstitute.org (PCI AI - Project Controls Institute). Audience: planners, cost engineers and PMO analysts. Length 800-1,200 words, British English. Primary keyword "pmo vs project controls team". Work in naturally where they fit: difference between pmo and project controls team.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</si>
  <si>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AB-02545</t>
  </si>
  <si>
    <t xml:space="preserve">Planner vs scheduler: the difference explained with examples</t>
  </si>
  <si>
    <t xml:space="preserve">planner vs scheduler</t>
  </si>
  <si>
    <t xml:space="preserve">difference between planner and scheduler</t>
  </si>
  <si>
    <t xml:space="preserve">Write "Planner vs scheduler: the difference explained with examples" for projectcontrolsinstitute.org (PCI AI - Project Controls Institute). Audience: planners, cost engineers and PMO analysts. Length 800-1,200 words, British English. Primary keyword "planner vs scheduler". Work in naturally where they fit: difference between planner and scheduler.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</si>
  <si>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AB-02546</t>
  </si>
  <si>
    <t xml:space="preserve">Cost engineer vs quantity surveyor: the difference explained with examples</t>
  </si>
  <si>
    <t xml:space="preserve">cost engineer vs quantity surveyor</t>
  </si>
  <si>
    <t xml:space="preserve">difference between cost engineer and quantity surveyor</t>
  </si>
  <si>
    <t xml:space="preserve">Write "Cost engineer vs quantity surveyor: the difference explained with examples" for projectcontrolsinstitute.org (PCI AI - Project Controls Institute). Audience: planners, cost engineers and PMO analysts. Length 800-1,200 words, British English. Primary keyword "cost engineer vs quantity surveyor". Work in naturally where they fit: difference between cost engineer and quantity surveyor.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</si>
  <si>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AB-02547</t>
  </si>
  <si>
    <t xml:space="preserve">Estimator vs cost engineer: the difference explained with examples</t>
  </si>
  <si>
    <t xml:space="preserve">estimator vs cost engineer</t>
  </si>
  <si>
    <t xml:space="preserve">difference between estimator and cost engineer</t>
  </si>
  <si>
    <t xml:space="preserve">Write "Estimator vs cost engineer: the difference explained with examples" for projectcontrolsinstitute.org (PCI AI - Project Controls Institute). Audience: planners, cost engineers and PMO analysts. Length 800-1,200 words, British English. Primary keyword "estimator vs cost engineer". Work in naturally where they fit: difference between estimator and cost engineer.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</si>
  <si>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AB-02548</t>
  </si>
  <si>
    <t xml:space="preserve">Project accountant vs cost controller: the difference explained with examples</t>
  </si>
  <si>
    <t xml:space="preserve">project accountant vs cost controller</t>
  </si>
  <si>
    <t xml:space="preserve">difference between project accountant and cost controller</t>
  </si>
  <si>
    <t xml:space="preserve">Write "Project accountant vs cost controller: the difference explained with examples" for projectcontrolsinstitute.org (PCI AI - Project Controls Institute). Audience: planners, cost engineers and PMO analysts. Length 800-1,200 words, British English. Primary keyword "project accountant vs cost controller". Work in naturally where they fit: difference between project accountant and cost controller.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</si>
  <si>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AB-02549</t>
  </si>
  <si>
    <t xml:space="preserve">Agile vs waterfall: the difference explained with examples</t>
  </si>
  <si>
    <t xml:space="preserve">agile vs waterfall</t>
  </si>
  <si>
    <t xml:space="preserve">difference between agile and waterfall</t>
  </si>
  <si>
    <t xml:space="preserve">Write "Agile vs waterfall: the difference explained with examples" for projectcontrolsinstitute.org (PCI AI - Project Controls Institute). Audience: planners, cost engineers and PMO analysts. Length 800-1,200 words, British English. Primary keyword "agile vs waterfall". Work in naturally where they fit: difference between agile and waterfall.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</si>
  <si>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AB-02550</t>
  </si>
  <si>
    <t xml:space="preserve">Scrum vs kanban: the difference explained with examples</t>
  </si>
  <si>
    <t xml:space="preserve">scrum vs kanban</t>
  </si>
  <si>
    <t xml:space="preserve">difference between scrum and kanban</t>
  </si>
  <si>
    <t xml:space="preserve">Write "Scrum vs kanban: the difference explained with examples" for projectcontrolsinstitute.org (PCI AI - Project Controls Institute). Audience: planners, cost engineers and PMO analysts. Length 800-1,200 words, British English. Primary keyword "scrum vs kanban". Work in naturally where they fit: difference between scrum and kanban.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</si>
  <si>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AB-02551</t>
  </si>
  <si>
    <t xml:space="preserve">Story points vs man-hours: the difference explained with examples</t>
  </si>
  <si>
    <t xml:space="preserve">story points vs man-hours</t>
  </si>
  <si>
    <t xml:space="preserve">difference between story points and man-hours</t>
  </si>
  <si>
    <t xml:space="preserve">Write "Story points vs man-hours: the difference explained with examples" for projectcontrolsinstitute.org (PCI AI - Project Controls Institute). Audience: planners, cost engineers and PMO analysts. Length 800-1,200 words, British English. Primary keyword "story points vs man-hours". Work in naturally where they fit: difference between story points and man-hours.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</si>
  <si>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AB-02552</t>
  </si>
  <si>
    <t xml:space="preserve">Velocity vs SPI: the difference explained with examples</t>
  </si>
  <si>
    <t xml:space="preserve">velocity vs spi</t>
  </si>
  <si>
    <t xml:space="preserve">difference between velocity and spi</t>
  </si>
  <si>
    <t xml:space="preserve">Write "Velocity vs SPI: the difference explained with examples" for projectcontrolsinstitute.org (PCI AI - Project Controls Institute). Audience: planners, cost engineers and PMO analysts. Length 800-1,200 words, British English. Primary keyword "velocity vs spi". Work in naturally where they fit: difference between velocity and spi.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</si>
  <si>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AB-02553</t>
  </si>
  <si>
    <t xml:space="preserve">MSP baseline vs P6 baseline: the difference explained with examples</t>
  </si>
  <si>
    <t xml:space="preserve">msp baseline vs p6 baseline</t>
  </si>
  <si>
    <t xml:space="preserve">difference between msp baseline and p6 baseline</t>
  </si>
  <si>
    <t xml:space="preserve">Write "MSP baseline vs P6 baseline: the difference explained with examples" for projectcontrolsinstitute.org (PCI AI - Project Controls Institute). Audience: planners, cost engineers and PMO analysts. Length 800-1,200 words, British English. Primary keyword "msp baseline vs p6 baseline". Work in naturally where they fit: difference between msp baseline and p6 baseline.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</si>
  <si>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AB-02554</t>
  </si>
  <si>
    <t xml:space="preserve">XER vs XML exchange: the difference explained with examples</t>
  </si>
  <si>
    <t xml:space="preserve">xer vs xml exchange</t>
  </si>
  <si>
    <t xml:space="preserve">difference between xer and xml exchange</t>
  </si>
  <si>
    <t xml:space="preserve">Write "XER vs XML exchange: the difference explained with examples" for projectcontrolsinstitute.org (PCI AI - Project Controls Institute). Audience: planners, cost engineers and PMO analysts. Length 800-1,200 words, British English. Primary keyword "xer vs xml exchange". Work in naturally where they fit: difference between xer and xml exchange.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</si>
  <si>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AB-02555</t>
  </si>
  <si>
    <t xml:space="preserve">Monte Carlo vs three-point estimating: the difference explained with examples</t>
  </si>
  <si>
    <t xml:space="preserve">monte carlo vs three-point estimating</t>
  </si>
  <si>
    <t xml:space="preserve">difference between monte carlo and three-point estimating</t>
  </si>
  <si>
    <t xml:space="preserve">Write "Monte Carlo vs three-point estimating: the difference explained with examples" for projectcontrolsinstitute.org (PCI AI - Project Controls Institute). Audience: planners, cost engineers and PMO analysts. Length 800-1,200 words, British English. Primary keyword "monte carlo vs three-point estimating". Work in naturally where they fit: difference between monte carlo and three-point estimating.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</si>
  <si>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AB-02556</t>
  </si>
  <si>
    <t xml:space="preserve">P50 vs P80: the difference explained with examples</t>
  </si>
  <si>
    <t xml:space="preserve">p50 vs p80</t>
  </si>
  <si>
    <t xml:space="preserve">difference between p50 and p80</t>
  </si>
  <si>
    <t xml:space="preserve">Write "P50 vs P80: the difference explained with examples" for projectcontrolsinstitute.org (PCI AI - Project Controls Institute). Audience: planners, cost engineers and PMO analysts. Length 800-1,200 words, British English. Primary keyword "p50 vs p80". Work in naturally where they fit: difference between p50 and p80.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</si>
  <si>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AB-02557</t>
  </si>
  <si>
    <t xml:space="preserve">EMV vs contingency: the difference explained with examples</t>
  </si>
  <si>
    <t xml:space="preserve">emv vs contingency</t>
  </si>
  <si>
    <t xml:space="preserve">difference between emv and contingency</t>
  </si>
  <si>
    <t xml:space="preserve">Write "EMV vs contingency: the difference explained with examples" for projectcontrolsinstitute.org (PCI AI - Project Controls Institute). Audience: planners, cost engineers and PMO analysts. Length 800-1,200 words, British English. Primary keyword "emv vs contingency". Work in naturally where they fit: difference between emv and contingency.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</si>
  <si>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AB-02558</t>
  </si>
  <si>
    <t xml:space="preserve">Risk appetite vs risk tolerance: the difference explained with examples</t>
  </si>
  <si>
    <t xml:space="preserve">risk appetite vs risk tolerance</t>
  </si>
  <si>
    <t xml:space="preserve">difference between risk appetite and risk tolerance</t>
  </si>
  <si>
    <t xml:space="preserve">Write "Risk appetite vs risk tolerance: the difference explained with examples" for projectcontrolsinstitute.org (PCI AI - Project Controls Institute). Audience: planners, cost engineers and PMO analysts. Length 800-1,200 words, British English. Primary keyword "risk appetite vs risk tolerance". Work in naturally where they fit: difference between risk appetite and risk tolerance. Structure: a direct one-paragraph definition first, then a worked example, why it matters on real projects, related terms, and a 3-question FAQ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</si>
  <si>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AB-02559</t>
  </si>
  <si>
    <t xml:space="preserve">How to become a planning engineer: qualifications, path and first role</t>
  </si>
  <si>
    <t xml:space="preserve">planning engineer career</t>
  </si>
  <si>
    <t xml:space="preserve">planning engineer jobs, planning engineer career, planning engineer requirements</t>
  </si>
  <si>
    <t xml:space="preserve">Write "How to become a planning engineer: qualifications, path and first role" for projectcontrolsinstitute.org (PCI AI - Project Controls Institute). Audience: practitioners planning their next career move. Length 1,200-1,800 words, British English. Primary keyword "planning engineer career". Work in naturally where they fit: planning engineer jobs, planning engineer career, planning engineer requirements.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</si>
  <si>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AB-02560</t>
  </si>
  <si>
    <t xml:space="preserve">Planning engineer salary guide: what the market pays by region</t>
  </si>
  <si>
    <t xml:space="preserve">Write "Planning engineer salary guide: what the market pays by region" for projectcontrolsinstitute.org (PCI AI - Project Controls Institute). Audience: practitioners planning their next career move. Length 1,500-2,200 words, British English. Primary keyword "planning engineer career". Work in naturally where they fit: planning engineer jobs, planning engineer career, planning engineer requirements.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</si>
  <si>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AB-02561</t>
  </si>
  <si>
    <t xml:space="preserve">Planning engineer interview questions (and answers that impress)</t>
  </si>
  <si>
    <t xml:space="preserve">Write "Planning engineer interview questions (and answers that impress)" for projectcontrolsinstitute.org (PCI AI - Project Controls Institute). Audience: practitioners planning their next career move. Length 1,200-1,800 words, British English. Primary keyword "planning engineer career". Work in naturally where they fit: planning engineer jobs, planning engineer career, planning engineer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</si>
  <si>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AB-02562</t>
  </si>
  <si>
    <t xml:space="preserve">Planning engineer CV guide: what recruiters scan for</t>
  </si>
  <si>
    <t xml:space="preserve">Write "Planning engineer CV guide: what recruiters scan for" for projectcontrolsinstitute.org (PCI AI - Project Controls Institute). Audience: practitioners planning their next career move. Length 1,200-1,800 words, British English. Primary keyword "planning engineer career". Work in naturally where they fit: planning engineer jobs, planning engineer career, planning engineer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</si>
  <si>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AB-02563</t>
  </si>
  <si>
    <t xml:space="preserve">A day in the life of a planning engineer</t>
  </si>
  <si>
    <t xml:space="preserve">Write "A day in the life of a planning engineer" for projectcontrolsinstitute.org (PCI AI - Project Controls Institute). Audience: practitioners planning their next career move. Length 1,200-1,800 words, British English. Primary keyword "planning engineer career". Work in naturally where they fit: planning engineer jobs, planning engineer career, planning engineer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</si>
  <si>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AB-02564</t>
  </si>
  <si>
    <t xml:space="preserve">Planning engineer career path: junior to director</t>
  </si>
  <si>
    <t xml:space="preserve">Write "Planning engineer career path: junior to director" for projectcontrolsinstitute.org (PCI AI - Project Controls Institute). Audience: practitioners planning their next career move. Length 1,200-1,800 words, British English. Primary keyword "planning engineer career". Work in naturally where they fit: planning engineer jobs, planning engineer career, planning engineer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</si>
  <si>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AB-02565</t>
  </si>
  <si>
    <t xml:space="preserve">Skills every planning engineer needs in the AI era</t>
  </si>
  <si>
    <t xml:space="preserve">Write "Skills every planning engineer needs in the AI era" for projectcontrolsinstitute.org (PCI AI - Project Controls Institute). Audience: practitioners planning their next career move. Length 1,200-1,800 words, British English. Primary keyword "planning engineer career". Work in naturally where they fit: planning engineer jobs, planning engineer career, planning engineer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</si>
  <si>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AB-02566</t>
  </si>
  <si>
    <t xml:space="preserve">Best certifications for a planning engineer</t>
  </si>
  <si>
    <t xml:space="preserve">Write "Best certifications for a planning engineer" for projectcontrolsinstitute.org (PCI AI - Project Controls Institute). Audience: practitioners planning their next career move. Length 1,800-2,400 words, British English. Primary keyword "planning engineer career". Work in naturally where they fit: planning engineer jobs, planning engineer career, planning engineer requirements.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</si>
  <si>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AB-02567</t>
  </si>
  <si>
    <t xml:space="preserve">How AI is changing the planning engineer role</t>
  </si>
  <si>
    <t xml:space="preserve">Write "How AI is changing the planning engineer role" for projectcontrolsinstitute.org (PCI AI - Project Controls Institute). Audience: practitioners planning their next career move. Length 1,200-1,800 words, British English. Primary keyword "planning engineer career". Work in naturally where they fit: planning engineer jobs, planning engineer career, planning engineer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</si>
  <si>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AB-02568</t>
  </si>
  <si>
    <t xml:space="preserve">Freelance and contract market for planning engineers</t>
  </si>
  <si>
    <t xml:space="preserve">Write "Freelance and contract market for planning engineers" for projectcontrolsinstitute.org (PCI AI - Project Controls Institute). Audience: practitioners planning their next career move. Length 1,200-1,800 words, British English. Primary keyword "planning engineer career". Work in naturally where they fit: planning engineer jobs, planning engineer career, planning engineer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</si>
  <si>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AB-02569</t>
  </si>
  <si>
    <t xml:space="preserve">Your first 90 days as a planning engineer: the plan</t>
  </si>
  <si>
    <t xml:space="preserve">planning engineer first 90 days</t>
  </si>
  <si>
    <t xml:space="preserve">planning engineer onboarding, new planning engineer</t>
  </si>
  <si>
    <t xml:space="preserve">Write "Your first 90 days as a planning engineer: the plan" for projectcontrolsinstitute.org (PCI AI - Project Controls Institute). Audience: practitioners planning their next career move. Length 1,200-1,800 words, British English. Primary keyword "planning engineer first 90 days". Work in naturally where they fit: planning engineer onboarding, new planning engineer.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</si>
  <si>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AB-02570</t>
  </si>
  <si>
    <t xml:space="preserve">How to become a senior planning engineer: qualifications, path and first role</t>
  </si>
  <si>
    <t xml:space="preserve">senior planning engineer career</t>
  </si>
  <si>
    <t xml:space="preserve">senior planning engineer jobs, senior planning engineer career, senior planning engineer requirements</t>
  </si>
  <si>
    <t xml:space="preserve">Write "How to become a senior planning engineer: qualifications, path and first role" for projectcontrolsinstitute.org (PCI AI - Project Controls Institute). Audience: practitioners planning their next career move. Length 1,200-1,800 words, British English. Primary keyword "senior planning engineer career". Work in naturally where they fit: senior planning engineer jobs, senior planning engineer career, senior planning engineer requirements.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</si>
  <si>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AB-02571</t>
  </si>
  <si>
    <t xml:space="preserve">Senior planning engineer salary guide: what the market pays by region</t>
  </si>
  <si>
    <t xml:space="preserve">Write "Senior planning engineer salary guide: what the market pays by region" for projectcontrolsinstitute.org (PCI AI - Project Controls Institute). Audience: practitioners planning their next career move. Length 1,500-2,200 words, British English. Primary keyword "senior planning engineer career". Work in naturally where they fit: senior planning engineer jobs, senior planning engineer career, senior planning engineer requirements.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</si>
  <si>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AB-02572</t>
  </si>
  <si>
    <t xml:space="preserve">Senior planning engineer interview questions (and answers that impress)</t>
  </si>
  <si>
    <t xml:space="preserve">Write "Senior planning engineer interview questions (and answers that impress)" for projectcontrolsinstitute.org (PCI AI - Project Controls Institute). Audience: practitioners planning their next career move. Length 1,200-1,800 words, British English. Primary keyword "senior planning engineer career". Work in naturally where they fit: senior planning engineer jobs, senior planning engineer career, senior planning engineer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</si>
  <si>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AB-02573</t>
  </si>
  <si>
    <t xml:space="preserve">Senior planning engineer CV guide: what recruiters scan for</t>
  </si>
  <si>
    <t xml:space="preserve">Write "Senior planning engineer CV guide: what recruiters scan for" for projectcontrolsinstitute.org (PCI AI - Project Controls Institute). Audience: practitioners planning their next career move. Length 1,200-1,800 words, British English. Primary keyword "senior planning engineer career". Work in naturally where they fit: senior planning engineer jobs, senior planning engineer career, senior planning engineer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</si>
  <si>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AB-02574</t>
  </si>
  <si>
    <t xml:space="preserve">A day in the life of a senior planning engineer</t>
  </si>
  <si>
    <t xml:space="preserve">Write "A day in the life of a senior planning engineer" for projectcontrolsinstitute.org (PCI AI - Project Controls Institute). Audience: practitioners planning their next career move. Length 1,200-1,800 words, British English. Primary keyword "senior planning engineer career". Work in naturally where they fit: senior planning engineer jobs, senior planning engineer career, senior planning engineer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</si>
  <si>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AB-02575</t>
  </si>
  <si>
    <t xml:space="preserve">Senior planning engineer career path: junior to director</t>
  </si>
  <si>
    <t xml:space="preserve">Write "Senior planning engineer career path: junior to director" for projectcontrolsinstitute.org (PCI AI - Project Controls Institute). Audience: practitioners planning their next career move. Length 1,200-1,800 words, British English. Primary keyword "senior planning engineer career". Work in naturally where they fit: senior planning engineer jobs, senior planning engineer career, senior planning engineer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</si>
  <si>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AB-02576</t>
  </si>
  <si>
    <t xml:space="preserve">Skills every senior planning engineer needs in the AI era</t>
  </si>
  <si>
    <t xml:space="preserve">Write "Skills every senior planning engineer needs in the AI era" for projectcontrolsinstitute.org (PCI AI - Project Controls Institute). Audience: practitioners planning their next career move. Length 1,200-1,800 words, British English. Primary keyword "senior planning engineer career". Work in naturally where they fit: senior planning engineer jobs, senior planning engineer career, senior planning engineer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</si>
  <si>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AB-02577</t>
  </si>
  <si>
    <t xml:space="preserve">Best certifications for a senior planning engineer</t>
  </si>
  <si>
    <t xml:space="preserve">Write "Best certifications for a senior planning engineer" for projectcontrolsinstitute.org (PCI AI - Project Controls Institute). Audience: practitioners planning their next career move. Length 1,800-2,400 words, British English. Primary keyword "senior planning engineer career". Work in naturally where they fit: senior planning engineer jobs, senior planning engineer career, senior planning engineer requirements.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</si>
  <si>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AB-02578</t>
  </si>
  <si>
    <t xml:space="preserve">How AI is changing the senior planning engineer role</t>
  </si>
  <si>
    <t xml:space="preserve">Write "How AI is changing the senior planning engineer role" for projectcontrolsinstitute.org (PCI AI - Project Controls Institute). Audience: practitioners planning their next career move. Length 1,200-1,800 words, British English. Primary keyword "senior planning engineer career". Work in naturally where they fit: senior planning engineer jobs, senior planning engineer career, senior planning engineer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</si>
  <si>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AB-02579</t>
  </si>
  <si>
    <t xml:space="preserve">Freelance and contract market for senior planning engineers</t>
  </si>
  <si>
    <t xml:space="preserve">Write "Freelance and contract market for senior planning engineers" for projectcontrolsinstitute.org (PCI AI - Project Controls Institute). Audience: practitioners planning their next career move. Length 1,200-1,800 words, British English. Primary keyword "senior planning engineer career". Work in naturally where they fit: senior planning engineer jobs, senior planning engineer career, senior planning engineer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</si>
  <si>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AB-02580</t>
  </si>
  <si>
    <t xml:space="preserve">Your first 90 days as a senior planning engineer: the plan</t>
  </si>
  <si>
    <t xml:space="preserve">senior planning engineer first 90</t>
  </si>
  <si>
    <t xml:space="preserve">senior planning engineer onboarding, new senior planning engineer</t>
  </si>
  <si>
    <t xml:space="preserve">Write "Your first 90 days as a senior planning engineer: the plan" for projectcontrolsinstitute.org (PCI AI - Project Controls Institute). Audience: practitioners planning their next career move. Length 1,200-1,800 words, British English. Primary keyword "senior planning engineer first 90". Work in naturally where they fit: senior planning engineer onboarding, new senior planning engineer.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</si>
  <si>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AB-02581</t>
  </si>
  <si>
    <t xml:space="preserve">How to become a project controls engineer: qualifications, path and first role</t>
  </si>
  <si>
    <t xml:space="preserve">project controls engineer career</t>
  </si>
  <si>
    <t xml:space="preserve">project controls engineer jobs, project controls engineer career, project controls engineer requirements</t>
  </si>
  <si>
    <t xml:space="preserve">Write "How to become a project controls engineer: qualifications, path and first role" for projectcontrolsinstitute.org (PCI AI - Project Controls Institute). Audience: practitioners planning their next career move. Length 1,200-1,800 words, British English. Primary keyword "project controls engineer career". Work in naturally where they fit: project controls engineer jobs, project controls engineer career, project controls engineer requirements.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</si>
  <si>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AB-02582</t>
  </si>
  <si>
    <t xml:space="preserve">Project controls engineer salary guide: what the market pays by region</t>
  </si>
  <si>
    <t xml:space="preserve">Write "Project controls engineer salary guide: what the market pays by region" for projectcontrolsinstitute.org (PCI AI - Project Controls Institute). Audience: practitioners planning their next career move. Length 1,500-2,200 words, British English. Primary keyword "project controls engineer career". Work in naturally where they fit: project controls engineer jobs, project controls engineer career, project controls engineer requirements.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</si>
  <si>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AB-02583</t>
  </si>
  <si>
    <t xml:space="preserve">Project controls engineer interview questions (and answers that impress)</t>
  </si>
  <si>
    <t xml:space="preserve">Write "Project controls engineer interview questions (and answers that impress)" for projectcontrolsinstitute.org (PCI AI - Project Controls Institute). Audience: practitioners planning their next career move. Length 1,200-1,800 words, British English. Primary keyword "project controls engineer career". Work in naturally where they fit: project controls engineer jobs, project controls engineer career, project controls engineer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</si>
  <si>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AB-02584</t>
  </si>
  <si>
    <t xml:space="preserve">Project controls engineer CV guide: what recruiters scan for</t>
  </si>
  <si>
    <t xml:space="preserve">Write "Project controls engineer CV guide: what recruiters scan for" for projectcontrolsinstitute.org (PCI AI - Project Controls Institute). Audience: practitioners planning their next career move. Length 1,200-1,800 words, British English. Primary keyword "project controls engineer career". Work in naturally where they fit: project controls engineer jobs, project controls engineer career, project controls engineer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</si>
  <si>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AB-02585</t>
  </si>
  <si>
    <t xml:space="preserve">A day in the life of a project controls engineer</t>
  </si>
  <si>
    <t xml:space="preserve">Write "A day in the life of a project controls engineer" for projectcontrolsinstitute.org (PCI AI - Project Controls Institute). Audience: practitioners planning their next career move. Length 1,200-1,800 words, British English. Primary keyword "project controls engineer career". Work in naturally where they fit: project controls engineer jobs, project controls engineer career, project controls engineer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</si>
  <si>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AB-02586</t>
  </si>
  <si>
    <t xml:space="preserve">Project controls engineer career path: junior to director</t>
  </si>
  <si>
    <t xml:space="preserve">Write "Project controls engineer career path: junior to director" for projectcontrolsinstitute.org (PCI AI - Project Controls Institute). Audience: practitioners planning their next career move. Length 1,200-1,800 words, British English. Primary keyword "project controls engineer career". Work in naturally where they fit: project controls engineer jobs, project controls engineer career, project controls engineer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</si>
  <si>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AB-02587</t>
  </si>
  <si>
    <t xml:space="preserve">Skills every project controls engineer needs in the AI era</t>
  </si>
  <si>
    <t xml:space="preserve">Write "Skills every project controls engineer needs in the AI era" for projectcontrolsinstitute.org (PCI AI - Project Controls Institute). Audience: practitioners planning their next career move. Length 1,200-1,800 words, British English. Primary keyword "project controls engineer career". Work in naturally where they fit: project controls engineer jobs, project controls engineer career, project controls engineer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</si>
  <si>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AB-02588</t>
  </si>
  <si>
    <t xml:space="preserve">Best certifications for a project controls engineer</t>
  </si>
  <si>
    <t xml:space="preserve">Write "Best certifications for a project controls engineer" for projectcontrolsinstitute.org (PCI AI - Project Controls Institute). Audience: practitioners planning their next career move. Length 1,800-2,400 words, British English. Primary keyword "project controls engineer career". Work in naturally where they fit: project controls engineer jobs, project controls engineer career, project controls engineer requirements.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</si>
  <si>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AB-02589</t>
  </si>
  <si>
    <t xml:space="preserve">How AI is changing the project controls engineer role</t>
  </si>
  <si>
    <t xml:space="preserve">Write "How AI is changing the project controls engineer role" for projectcontrolsinstitute.org (PCI AI - Project Controls Institute). Audience: practitioners planning their next career move. Length 1,200-1,800 words, British English. Primary keyword "project controls engineer career". Work in naturally where they fit: project controls engineer jobs, project controls engineer career, project controls engineer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</si>
  <si>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AB-02590</t>
  </si>
  <si>
    <t xml:space="preserve">Freelance and contract market for project controls engineers</t>
  </si>
  <si>
    <t xml:space="preserve">Write "Freelance and contract market for project controls engineers" for projectcontrolsinstitute.org (PCI AI - Project Controls Institute). Audience: practitioners planning their next career move. Length 1,200-1,800 words, British English. Primary keyword "project controls engineer career". Work in naturally where they fit: project controls engineer jobs, project controls engineer career, project controls engineer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</si>
  <si>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AB-02591</t>
  </si>
  <si>
    <t xml:space="preserve">Your first 90 days as a project controls engineer: the plan</t>
  </si>
  <si>
    <t xml:space="preserve">project controls engineer first 90</t>
  </si>
  <si>
    <t xml:space="preserve">project controls engineer onboarding, new project controls engineer</t>
  </si>
  <si>
    <t xml:space="preserve">Write "Your first 90 days as a project controls engineer: the plan" for projectcontrolsinstitute.org (PCI AI - Project Controls Institute). Audience: practitioners planning their next career move. Length 1,200-1,800 words, British English. Primary keyword "project controls engineer first 90". Work in naturally where they fit: project controls engineer onboarding, new project controls engineer.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</si>
  <si>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AB-02592</t>
  </si>
  <si>
    <t xml:space="preserve">How to become a project controls manager: qualifications, path and first role</t>
  </si>
  <si>
    <t xml:space="preserve">project controls manager career</t>
  </si>
  <si>
    <t xml:space="preserve">project controls manager jobs, project controls manager career, project controls manager requirements</t>
  </si>
  <si>
    <t xml:space="preserve">Write "How to become a project controls manager: qualifications, path and first role" for projectcontrolsinstitute.org (PCI AI - Project Controls Institute). Audience: practitioners planning their next career move. Length 1,200-1,800 words, British English. Primary keyword "project controls manager career". Work in naturally where they fit: project controls manager jobs, project controls manager career, project controls manager requirements.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</si>
  <si>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AB-02593</t>
  </si>
  <si>
    <t xml:space="preserve">Project controls manager salary guide: what the market pays by region</t>
  </si>
  <si>
    <t xml:space="preserve">Write "Project controls manager salary guide: what the market pays by region" for projectcontrolsinstitute.org (PCI AI - Project Controls Institute). Audience: practitioners planning their next career move. Length 1,500-2,200 words, British English. Primary keyword "project controls manager career". Work in naturally where they fit: project controls manager jobs, project controls manager career, project controls manager requirements.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</si>
  <si>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AB-02594</t>
  </si>
  <si>
    <t xml:space="preserve">Project controls manager interview questions (and answers that impress)</t>
  </si>
  <si>
    <t xml:space="preserve">Write "Project controls manager interview questions (and answers that impress)" for projectcontrolsinstitute.org (PCI AI - Project Controls Institute). Audience: practitioners planning their next career move. Length 1,200-1,800 words, British English. Primary keyword "project controls manager career". Work in naturally where they fit: project controls manager jobs, project controls manager career, project controls manager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</si>
  <si>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AB-02595</t>
  </si>
  <si>
    <t xml:space="preserve">Project controls manager CV guide: what recruiters scan for</t>
  </si>
  <si>
    <t xml:space="preserve">Write "Project controls manager CV guide: what recruiters scan for" for projectcontrolsinstitute.org (PCI AI - Project Controls Institute). Audience: practitioners planning their next career move. Length 1,200-1,800 words, British English. Primary keyword "project controls manager career". Work in naturally where they fit: project controls manager jobs, project controls manager career, project controls manager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</si>
  <si>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AB-02596</t>
  </si>
  <si>
    <t xml:space="preserve">A day in the life of a project controls manager</t>
  </si>
  <si>
    <t xml:space="preserve">Write "A day in the life of a project controls manager" for projectcontrolsinstitute.org (PCI AI - Project Controls Institute). Audience: practitioners planning their next career move. Length 1,200-1,800 words, British English. Primary keyword "project controls manager career". Work in naturally where they fit: project controls manager jobs, project controls manager career, project controls manager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</si>
  <si>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AB-02597</t>
  </si>
  <si>
    <t xml:space="preserve">Project controls manager career path: junior to director</t>
  </si>
  <si>
    <t xml:space="preserve">Write "Project controls manager career path: junior to director" for projectcontrolsinstitute.org (PCI AI - Project Controls Institute). Audience: practitioners planning their next career move. Length 1,200-1,800 words, British English. Primary keyword "project controls manager career". Work in naturally where they fit: project controls manager jobs, project controls manager career, project controls manager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</si>
  <si>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AB-02598</t>
  </si>
  <si>
    <t xml:space="preserve">Skills every project controls manager needs in the AI era</t>
  </si>
  <si>
    <t xml:space="preserve">Write "Skills every project controls manager needs in the AI era" for projectcontrolsinstitute.org (PCI AI - Project Controls Institute). Audience: practitioners planning their next career move. Length 1,200-1,800 words, British English. Primary keyword "project controls manager career". Work in naturally where they fit: project controls manager jobs, project controls manager career, project controls manager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</si>
  <si>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AB-02599</t>
  </si>
  <si>
    <t xml:space="preserve">Best certifications for a project controls manager</t>
  </si>
  <si>
    <t xml:space="preserve">Write "Best certifications for a project controls manager" for projectcontrolsinstitute.org (PCI AI - Project Controls Institute). Audience: practitioners planning their next career move. Length 1,800-2,400 words, British English. Primary keyword "project controls manager career". Work in naturally where they fit: project controls manager jobs, project controls manager career, project controls manager requirements.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</si>
  <si>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AB-02600</t>
  </si>
  <si>
    <t xml:space="preserve">How AI is changing the project controls manager role</t>
  </si>
  <si>
    <t xml:space="preserve">Write "How AI is changing the project controls manager role" for projectcontrolsinstitute.org (PCI AI - Project Controls Institute). Audience: practitioners planning their next career move. Length 1,200-1,800 words, British English. Primary keyword "project controls manager career". Work in naturally where they fit: project controls manager jobs, project controls manager career, project controls manager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</si>
  <si>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AB-02601</t>
  </si>
  <si>
    <t xml:space="preserve">Freelance and contract market for project controls managers</t>
  </si>
  <si>
    <t xml:space="preserve">Write "Freelance and contract market for project controls managers" for projectcontrolsinstitute.org (PCI AI - Project Controls Institute). Audience: practitioners planning their next career move. Length 1,200-1,800 words, British English. Primary keyword "project controls manager career". Work in naturally where they fit: project controls manager jobs, project controls manager career, project controls manager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</si>
  <si>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AB-02602</t>
  </si>
  <si>
    <t xml:space="preserve">Your first 90 days as a project controls manager: the plan</t>
  </si>
  <si>
    <t xml:space="preserve">project controls manager first 90</t>
  </si>
  <si>
    <t xml:space="preserve">project controls manager onboarding, new project controls manager</t>
  </si>
  <si>
    <t xml:space="preserve">Write "Your first 90 days as a project controls manager: the plan" for projectcontrolsinstitute.org (PCI AI - Project Controls Institute). Audience: practitioners planning their next career move. Length 1,200-1,800 words, British English. Primary keyword "project controls manager first 90". Work in naturally where they fit: project controls manager onboarding, new project controls manager.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</si>
  <si>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AB-02603</t>
  </si>
  <si>
    <t xml:space="preserve">How to become a project controls lead: qualifications, path and first role</t>
  </si>
  <si>
    <t xml:space="preserve">project controls lead career</t>
  </si>
  <si>
    <t xml:space="preserve">project controls lead jobs, project controls lead career, project controls lead requirements</t>
  </si>
  <si>
    <t xml:space="preserve">Write "How to become a project controls lead: qualifications, path and first role" for projectcontrolsinstitute.org (PCI AI - Project Controls Institute). Audience: practitioners planning their next career move. Length 1,200-1,800 words, British English. Primary keyword "project controls lead career". Work in naturally where they fit: project controls lead jobs, project controls lead career, project controls lead requirements.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</si>
  <si>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AB-02604</t>
  </si>
  <si>
    <t xml:space="preserve">Project controls lead salary guide: what the market pays by region</t>
  </si>
  <si>
    <t xml:space="preserve">Write "Project controls lead salary guide: what the market pays by region" for projectcontrolsinstitute.org (PCI AI - Project Controls Institute). Audience: practitioners planning their next career move. Length 1,500-2,200 words, British English. Primary keyword "project controls lead career". Work in naturally where they fit: project controls lead jobs, project controls lead career, project controls lead requirements.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</si>
  <si>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AB-02605</t>
  </si>
  <si>
    <t xml:space="preserve">Project controls lead interview questions (and answers that impress)</t>
  </si>
  <si>
    <t xml:space="preserve">Write "Project controls lead interview questions (and answers that impress)" for projectcontrolsinstitute.org (PCI AI - Project Controls Institute). Audience: practitioners planning their next career move. Length 1,200-1,800 words, British English. Primary keyword "project controls lead career". Work in naturally where they fit: project controls lead jobs, project controls lead career, project controls lead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</si>
  <si>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AB-02606</t>
  </si>
  <si>
    <t xml:space="preserve">Project controls lead CV guide: what recruiters scan for</t>
  </si>
  <si>
    <t xml:space="preserve">Write "Project controls lead CV guide: what recruiters scan for" for projectcontrolsinstitute.org (PCI AI - Project Controls Institute). Audience: practitioners planning their next career move. Length 1,200-1,800 words, British English. Primary keyword "project controls lead career". Work in naturally where they fit: project controls lead jobs, project controls lead career, project controls lead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</si>
  <si>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AB-02607</t>
  </si>
  <si>
    <t xml:space="preserve">A day in the life of a project controls lead</t>
  </si>
  <si>
    <t xml:space="preserve">Write "A day in the life of a project controls lead" for projectcontrolsinstitute.org (PCI AI - Project Controls Institute). Audience: practitioners planning their next career move. Length 1,200-1,800 words, British English. Primary keyword "project controls lead career". Work in naturally where they fit: project controls lead jobs, project controls lead career, project controls lead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</si>
  <si>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AB-02608</t>
  </si>
  <si>
    <t xml:space="preserve">Project controls lead career path: junior to director</t>
  </si>
  <si>
    <t xml:space="preserve">Write "Project controls lead career path: junior to director" for projectcontrolsinstitute.org (PCI AI - Project Controls Institute). Audience: practitioners planning their next career move. Length 1,200-1,800 words, British English. Primary keyword "project controls lead career". Work in naturally where they fit: project controls lead jobs, project controls lead career, project controls lead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</si>
  <si>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AB-02609</t>
  </si>
  <si>
    <t xml:space="preserve">Skills every project controls lead needs in the AI era</t>
  </si>
  <si>
    <t xml:space="preserve">Write "Skills every project controls lead needs in the AI era" for projectcontrolsinstitute.org (PCI AI - Project Controls Institute). Audience: practitioners planning their next career move. Length 1,200-1,800 words, British English. Primary keyword "project controls lead career". Work in naturally where they fit: project controls lead jobs, project controls lead career, project controls lead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</si>
  <si>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AB-02610</t>
  </si>
  <si>
    <t xml:space="preserve">Best certifications for a project controls lead</t>
  </si>
  <si>
    <t xml:space="preserve">Write "Best certifications for a project controls lead" for projectcontrolsinstitute.org (PCI AI - Project Controls Institute). Audience: practitioners planning their next career move. Length 1,800-2,400 words, British English. Primary keyword "project controls lead career". Work in naturally where they fit: project controls lead jobs, project controls lead career, project controls lead requirements.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</si>
  <si>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AB-02611</t>
  </si>
  <si>
    <t xml:space="preserve">How AI is changing the project controls lead role</t>
  </si>
  <si>
    <t xml:space="preserve">Write "How AI is changing the project controls lead role" for projectcontrolsinstitute.org (PCI AI - Project Controls Institute). Audience: practitioners planning their next career move. Length 1,200-1,800 words, British English. Primary keyword "project controls lead career". Work in naturally where they fit: project controls lead jobs, project controls lead career, project controls lead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</si>
  <si>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AB-02612</t>
  </si>
  <si>
    <t xml:space="preserve">Freelance and contract market for project controls leads</t>
  </si>
  <si>
    <t xml:space="preserve">Write "Freelance and contract market for project controls leads" for projectcontrolsinstitute.org (PCI AI - Project Controls Institute). Audience: practitioners planning their next career move. Length 1,200-1,800 words, British English. Primary keyword "project controls lead career". Work in naturally where they fit: project controls lead jobs, project controls lead career, project controls lead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</si>
  <si>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AB-02613</t>
  </si>
  <si>
    <t xml:space="preserve">Your first 90 days as a project controls lead: the plan</t>
  </si>
  <si>
    <t xml:space="preserve">project controls lead first 90</t>
  </si>
  <si>
    <t xml:space="preserve">project controls lead onboarding, new project controls lead</t>
  </si>
  <si>
    <t xml:space="preserve">Write "Your first 90 days as a project controls lead: the plan" for projectcontrolsinstitute.org (PCI AI - Project Controls Institute). Audience: practitioners planning their next career move. Length 1,200-1,800 words, British English. Primary keyword "project controls lead first 90". Work in naturally where they fit: project controls lead onboarding, new project controls lead.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</si>
  <si>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AB-02614</t>
  </si>
  <si>
    <t xml:space="preserve">How to become a project controls director: qualifications, path and first role</t>
  </si>
  <si>
    <t xml:space="preserve">project controls director career</t>
  </si>
  <si>
    <t xml:space="preserve">project controls director jobs, project controls director career, project controls director requirements</t>
  </si>
  <si>
    <t xml:space="preserve">Write "How to become a project controls director: qualifications, path and first role" for projectcontrolsinstitute.org (PCI AI - Project Controls Institute). Audience: practitioners planning their next career move. Length 1,200-1,800 words, British English. Primary keyword "project controls director career". Work in naturally where they fit: project controls director jobs, project controls director career, project controls director requirements.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</si>
  <si>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AB-02615</t>
  </si>
  <si>
    <t xml:space="preserve">Project controls director salary guide: what the market pays by region</t>
  </si>
  <si>
    <t xml:space="preserve">Write "Project controls director salary guide: what the market pays by region" for projectcontrolsinstitute.org (PCI AI - Project Controls Institute). Audience: practitioners planning their next career move. Length 1,500-2,200 words, British English. Primary keyword "project controls director career". Work in naturally where they fit: project controls director jobs, project controls director career, project controls director requirements.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</si>
  <si>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AB-02616</t>
  </si>
  <si>
    <t xml:space="preserve">Project controls director interview questions (and answers that impress)</t>
  </si>
  <si>
    <t xml:space="preserve">Write "Project controls director interview questions (and answers that impress)" for projectcontrolsinstitute.org (PCI AI - Project Controls Institute). Audience: practitioners planning their next career move. Length 1,200-1,800 words, British English. Primary keyword "project controls director career". Work in naturally where they fit: project controls director jobs, project controls director career, project controls director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</si>
  <si>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AB-02617</t>
  </si>
  <si>
    <t xml:space="preserve">Project controls director CV guide: what recruiters scan for</t>
  </si>
  <si>
    <t xml:space="preserve">Write "Project controls director CV guide: what recruiters scan for" for projectcontrolsinstitute.org (PCI AI - Project Controls Institute). Audience: practitioners planning their next career move. Length 1,200-1,800 words, British English. Primary keyword "project controls director career". Work in naturally where they fit: project controls director jobs, project controls director career, project controls director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</si>
  <si>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AB-02618</t>
  </si>
  <si>
    <t xml:space="preserve">A day in the life of a project controls director</t>
  </si>
  <si>
    <t xml:space="preserve">Write "A day in the life of a project controls director" for projectcontrolsinstitute.org (PCI AI - Project Controls Institute). Audience: practitioners planning their next career move. Length 1,200-1,800 words, British English. Primary keyword "project controls director career". Work in naturally where they fit: project controls director jobs, project controls director career, project controls director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</si>
  <si>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AB-02619</t>
  </si>
  <si>
    <t xml:space="preserve">Project controls director career path: junior to director</t>
  </si>
  <si>
    <t xml:space="preserve">Write "Project controls director career path: junior to director" for projectcontrolsinstitute.org (PCI AI - Project Controls Institute). Audience: practitioners planning their next career move. Length 1,200-1,800 words, British English. Primary keyword "project controls director career". Work in naturally where they fit: project controls director jobs, project controls director career, project controls director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</si>
  <si>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AB-02620</t>
  </si>
  <si>
    <t xml:space="preserve">Skills every project controls director needs in the AI era</t>
  </si>
  <si>
    <t xml:space="preserve">Write "Skills every project controls director needs in the AI era" for projectcontrolsinstitute.org (PCI AI - Project Controls Institute). Audience: practitioners planning their next career move. Length 1,200-1,800 words, British English. Primary keyword "project controls director career". Work in naturally where they fit: project controls director jobs, project controls director career, project controls director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</si>
  <si>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AB-02621</t>
  </si>
  <si>
    <t xml:space="preserve">Best certifications for a project controls director</t>
  </si>
  <si>
    <t xml:space="preserve">Write "Best certifications for a project controls director" for projectcontrolsinstitute.org (PCI AI - Project Controls Institute). Audience: practitioners planning their next career move. Length 1,800-2,400 words, British English. Primary keyword "project controls director career". Work in naturally where they fit: project controls director jobs, project controls director career, project controls director requirements.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</si>
  <si>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AB-02622</t>
  </si>
  <si>
    <t xml:space="preserve">How AI is changing the project controls director role</t>
  </si>
  <si>
    <t xml:space="preserve">Write "How AI is changing the project controls director role" for projectcontrolsinstitute.org (PCI AI - Project Controls Institute). Audience: practitioners planning their next career move. Length 1,200-1,800 words, British English. Primary keyword "project controls director career". Work in naturally where they fit: project controls director jobs, project controls director career, project controls director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</si>
  <si>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AB-02623</t>
  </si>
  <si>
    <t xml:space="preserve">Freelance and contract market for project controls directors</t>
  </si>
  <si>
    <t xml:space="preserve">Write "Freelance and contract market for project controls directors" for projectcontrolsinstitute.org (PCI AI - Project Controls Institute). Audience: practitioners planning their next career move. Length 1,200-1,800 words, British English. Primary keyword "project controls director career". Work in naturally where they fit: project controls director jobs, project controls director career, project controls director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</si>
  <si>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AB-02624</t>
  </si>
  <si>
    <t xml:space="preserve">Your first 90 days as a project controls director: the plan</t>
  </si>
  <si>
    <t xml:space="preserve">project controls director first 90</t>
  </si>
  <si>
    <t xml:space="preserve">project controls director onboarding, new project controls director</t>
  </si>
  <si>
    <t xml:space="preserve">Write "Your first 90 days as a project controls director: the plan" for projectcontrolsinstitute.org (PCI AI - Project Controls Institute). Audience: practitioners planning their next career move. Length 1,200-1,800 words, British English. Primary keyword "project controls director first 90". Work in naturally where they fit: project controls director onboarding, new project controls director.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</si>
  <si>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AB-02625</t>
  </si>
  <si>
    <t xml:space="preserve">How to become a cost controller: qualifications, path and first role</t>
  </si>
  <si>
    <t xml:space="preserve">cost controller career</t>
  </si>
  <si>
    <t xml:space="preserve">cost controller jobs, cost controller career, cost controller requirements</t>
  </si>
  <si>
    <t xml:space="preserve">Write "How to become a cost controller: qualifications, path and first role" for projectcontrolsinstitute.org (PCI AI - Project Controls Institute). Audience: practitioners planning their next career move. Length 1,200-1,800 words, British English. Primary keyword "cost controller career". Work in naturally where they fit: cost controller jobs, cost controller career, cost controller requirements.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</si>
  <si>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AB-02626</t>
  </si>
  <si>
    <t xml:space="preserve">Cost controller salary guide: what the market pays by region</t>
  </si>
  <si>
    <t xml:space="preserve">Write "Cost controller salary guide: what the market pays by region" for projectcontrolsinstitute.org (PCI AI - Project Controls Institute). Audience: practitioners planning their next career move. Length 1,500-2,200 words, British English. Primary keyword "cost controller career". Work in naturally where they fit: cost controller jobs, cost controller career, cost controller requirements.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</si>
  <si>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AB-02627</t>
  </si>
  <si>
    <t xml:space="preserve">Cost controller interview questions (and answers that impress)</t>
  </si>
  <si>
    <t xml:space="preserve">Write "Cost controller interview questions (and answers that impress)" for projectcontrolsinstitute.org (PCI AI - Project Controls Institute). Audience: practitioners planning their next career move. Length 1,200-1,800 words, British English. Primary keyword "cost controller career". Work in naturally where they fit: cost controller jobs, cost controller career, cost controller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</si>
  <si>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AB-02628</t>
  </si>
  <si>
    <t xml:space="preserve">Cost controller CV guide: what recruiters scan for</t>
  </si>
  <si>
    <t xml:space="preserve">Write "Cost controller CV guide: what recruiters scan for" for projectcontrolsinstitute.org (PCI AI - Project Controls Institute). Audience: practitioners planning their next career move. Length 1,200-1,800 words, British English. Primary keyword "cost controller career". Work in naturally where they fit: cost controller jobs, cost controller career, cost controller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</si>
  <si>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AB-02629</t>
  </si>
  <si>
    <t xml:space="preserve">A day in the life of a cost controller</t>
  </si>
  <si>
    <t xml:space="preserve">Write "A day in the life of a cost controller" for projectcontrolsinstitute.org (PCI AI - Project Controls Institute). Audience: practitioners planning their next career move. Length 1,200-1,800 words, British English. Primary keyword "cost controller career". Work in naturally where they fit: cost controller jobs, cost controller career, cost controller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</si>
  <si>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AB-02630</t>
  </si>
  <si>
    <t xml:space="preserve">Cost controller career path: junior to director</t>
  </si>
  <si>
    <t xml:space="preserve">Write "Cost controller career path: junior to director" for projectcontrolsinstitute.org (PCI AI - Project Controls Institute). Audience: practitioners planning their next career move. Length 1,200-1,800 words, British English. Primary keyword "cost controller career". Work in naturally where they fit: cost controller jobs, cost controller career, cost controller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</si>
  <si>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AB-02631</t>
  </si>
  <si>
    <t xml:space="preserve">Skills every cost controller needs in the AI era</t>
  </si>
  <si>
    <t xml:space="preserve">Write "Skills every cost controller needs in the AI era" for projectcontrolsinstitute.org (PCI AI - Project Controls Institute). Audience: practitioners planning their next career move. Length 1,200-1,800 words, British English. Primary keyword "cost controller career". Work in naturally where they fit: cost controller jobs, cost controller career, cost controller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</si>
  <si>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AB-02632</t>
  </si>
  <si>
    <t xml:space="preserve">Best certifications for a cost controller</t>
  </si>
  <si>
    <t xml:space="preserve">Write "Best certifications for a cost controller" for projectcontrolsinstitute.org (PCI AI - Project Controls Institute). Audience: practitioners planning their next career move. Length 1,800-2,400 words, British English. Primary keyword "cost controller career". Work in naturally where they fit: cost controller jobs, cost controller career, cost controller requirements.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</si>
  <si>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AB-02633</t>
  </si>
  <si>
    <t xml:space="preserve">How AI is changing the cost controller role</t>
  </si>
  <si>
    <t xml:space="preserve">Write "How AI is changing the cost controller role" for projectcontrolsinstitute.org (PCI AI - Project Controls Institute). Audience: practitioners planning their next career move. Length 1,200-1,800 words, British English. Primary keyword "cost controller career". Work in naturally where they fit: cost controller jobs, cost controller career, cost controller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</si>
  <si>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AB-02634</t>
  </si>
  <si>
    <t xml:space="preserve">Freelance and contract market for cost controllers</t>
  </si>
  <si>
    <t xml:space="preserve">Write "Freelance and contract market for cost controllers" for projectcontrolsinstitute.org (PCI AI - Project Controls Institute). Audience: practitioners planning their next career move. Length 1,200-1,800 words, British English. Primary keyword "cost controller career". Work in naturally where they fit: cost controller jobs, cost controller career, cost controller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</si>
  <si>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AB-02635</t>
  </si>
  <si>
    <t xml:space="preserve">Your first 90 days as a cost controller: the plan</t>
  </si>
  <si>
    <t xml:space="preserve">cost controller first 90 days</t>
  </si>
  <si>
    <t xml:space="preserve">cost controller onboarding, new cost controller</t>
  </si>
  <si>
    <t xml:space="preserve">Write "Your first 90 days as a cost controller: the plan" for projectcontrolsinstitute.org (PCI AI - Project Controls Institute). Audience: practitioners planning their next career move. Length 1,200-1,800 words, British English. Primary keyword "cost controller first 90 days". Work in naturally where they fit: cost controller onboarding, new cost controller.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</si>
  <si>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AB-02636</t>
  </si>
  <si>
    <t xml:space="preserve">How to become a cost engineer: qualifications, path and first role</t>
  </si>
  <si>
    <t xml:space="preserve">cost engineer career</t>
  </si>
  <si>
    <t xml:space="preserve">cost engineer jobs, cost engineer career, cost engineer requirements</t>
  </si>
  <si>
    <t xml:space="preserve">Write "How to become a cost engineer: qualifications, path and first role" for projectcontrolsinstitute.org (PCI AI - Project Controls Institute). Audience: practitioners planning their next career move. Length 1,200-1,800 words, British English. Primary keyword "cost engineer career". Work in naturally where they fit: cost engineer jobs, cost engineer career, cost engineer requirements.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</si>
  <si>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AB-02637</t>
  </si>
  <si>
    <t xml:space="preserve">Cost engineer salary guide: what the market pays by region</t>
  </si>
  <si>
    <t xml:space="preserve">Write "Cost engineer salary guide: what the market pays by region" for projectcontrolsinstitute.org (PCI AI - Project Controls Institute). Audience: practitioners planning their next career move. Length 1,500-2,200 words, British English. Primary keyword "cost engineer career". Work in naturally where they fit: cost engineer jobs, cost engineer career, cost engineer requirements.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</si>
  <si>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AB-02638</t>
  </si>
  <si>
    <t xml:space="preserve">Cost engineer interview questions (and answers that impress)</t>
  </si>
  <si>
    <t xml:space="preserve">Write "Cost engineer interview questions (and answers that impress)" for projectcontrolsinstitute.org (PCI AI - Project Controls Institute). Audience: practitioners planning their next career move. Length 1,200-1,800 words, British English. Primary keyword "cost engineer career". Work in naturally where they fit: cost engineer jobs, cost engineer career, cost engineer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</si>
  <si>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AB-02639</t>
  </si>
  <si>
    <t xml:space="preserve">Cost engineer CV guide: what recruiters scan for</t>
  </si>
  <si>
    <t xml:space="preserve">Write "Cost engineer CV guide: what recruiters scan for" for projectcontrolsinstitute.org (PCI AI - Project Controls Institute). Audience: practitioners planning their next career move. Length 1,200-1,800 words, British English. Primary keyword "cost engineer career". Work in naturally where they fit: cost engineer jobs, cost engineer career, cost engineer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</si>
  <si>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AB-02640</t>
  </si>
  <si>
    <t xml:space="preserve">A day in the life of a cost engineer</t>
  </si>
  <si>
    <t xml:space="preserve">Write "A day in the life of a cost engineer" for projectcontrolsinstitute.org (PCI AI - Project Controls Institute). Audience: practitioners planning their next career move. Length 1,200-1,800 words, British English. Primary keyword "cost engineer career". Work in naturally where they fit: cost engineer jobs, cost engineer career, cost engineer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</si>
  <si>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AB-02641</t>
  </si>
  <si>
    <t xml:space="preserve">Cost engineer career path: junior to director</t>
  </si>
  <si>
    <t xml:space="preserve">Write "Cost engineer career path: junior to director" for projectcontrolsinstitute.org (PCI AI - Project Controls Institute). Audience: practitioners planning their next career move. Length 1,200-1,800 words, British English. Primary keyword "cost engineer career". Work in naturally where they fit: cost engineer jobs, cost engineer career, cost engineer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</si>
  <si>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AB-02642</t>
  </si>
  <si>
    <t xml:space="preserve">Skills every cost engineer needs in the AI era</t>
  </si>
  <si>
    <t xml:space="preserve">Write "Skills every cost engineer needs in the AI era" for projectcontrolsinstitute.org (PCI AI - Project Controls Institute). Audience: practitioners planning their next career move. Length 1,200-1,800 words, British English. Primary keyword "cost engineer career". Work in naturally where they fit: cost engineer jobs, cost engineer career, cost engineer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</si>
  <si>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AB-02643</t>
  </si>
  <si>
    <t xml:space="preserve">Best certifications for a cost engineer</t>
  </si>
  <si>
    <t xml:space="preserve">Write "Best certifications for a cost engineer" for projectcontrolsinstitute.org (PCI AI - Project Controls Institute). Audience: practitioners planning their next career move. Length 1,800-2,400 words, British English. Primary keyword "cost engineer career". Work in naturally where they fit: cost engineer jobs, cost engineer career, cost engineer requirements.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</si>
  <si>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AB-02644</t>
  </si>
  <si>
    <t xml:space="preserve">How AI is changing the cost engineer role</t>
  </si>
  <si>
    <t xml:space="preserve">Write "How AI is changing the cost engineer role" for projectcontrolsinstitute.org (PCI AI - Project Controls Institute). Audience: practitioners planning their next career move. Length 1,200-1,800 words, British English. Primary keyword "cost engineer career". Work in naturally where they fit: cost engineer jobs, cost engineer career, cost engineer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</si>
  <si>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AB-02645</t>
  </si>
  <si>
    <t xml:space="preserve">Freelance and contract market for cost engineers</t>
  </si>
  <si>
    <t xml:space="preserve">Write "Freelance and contract market for cost engineers" for projectcontrolsinstitute.org (PCI AI - Project Controls Institute). Audience: practitioners planning their next career move. Length 1,200-1,800 words, British English. Primary keyword "cost engineer career". Work in naturally where they fit: cost engineer jobs, cost engineer career, cost engineer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</si>
  <si>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AB-02646</t>
  </si>
  <si>
    <t xml:space="preserve">Your first 90 days as a cost engineer: the plan</t>
  </si>
  <si>
    <t xml:space="preserve">cost engineer first 90 days</t>
  </si>
  <si>
    <t xml:space="preserve">cost engineer onboarding, new cost engineer</t>
  </si>
  <si>
    <t xml:space="preserve">Write "Your first 90 days as a cost engineer: the plan" for projectcontrolsinstitute.org (PCI AI - Project Controls Institute). Audience: practitioners planning their next career move. Length 1,200-1,800 words, British English. Primary keyword "cost engineer first 90 days". Work in naturally where they fit: cost engineer onboarding, new cost engineer.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</si>
  <si>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AB-02647</t>
  </si>
  <si>
    <t xml:space="preserve">How to become a quantity surveyor: qualifications, path and first role</t>
  </si>
  <si>
    <t xml:space="preserve">quantity surveyor career</t>
  </si>
  <si>
    <t xml:space="preserve">quantity surveyor jobs, quantity surveyor career, quantity surveyor requirements</t>
  </si>
  <si>
    <t xml:space="preserve">Write "How to become a quantity surveyor: qualifications, path and first role" for projectcontrolsinstitute.org (PCI AI - Project Controls Institute). Audience: practitioners planning their next career move. Length 1,200-1,800 words, British English. Primary keyword "quantity surveyor career". Work in naturally where they fit: quantity surveyor jobs, quantity surveyor career, quantity surveyor requirements.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</si>
  <si>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AB-02648</t>
  </si>
  <si>
    <t xml:space="preserve">Quantity surveyor salary guide: what the market pays by region</t>
  </si>
  <si>
    <t xml:space="preserve">Write "Quantity surveyor salary guide: what the market pays by region" for projectcontrolsinstitute.org (PCI AI - Project Controls Institute). Audience: practitioners planning their next career move. Length 1,500-2,200 words, British English. Primary keyword "quantity surveyor career". Work in naturally where they fit: quantity surveyor jobs, quantity surveyor career, quantity surveyor requirements.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</si>
  <si>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AB-02649</t>
  </si>
  <si>
    <t xml:space="preserve">Quantity surveyor interview questions (and answers that impress)</t>
  </si>
  <si>
    <t xml:space="preserve">Write "Quantity surveyor interview questions (and answers that impress)" for projectcontrolsinstitute.org (PCI AI - Project Controls Institute). Audience: practitioners planning their next career move. Length 1,200-1,800 words, British English. Primary keyword "quantity surveyor career". Work in naturally where they fit: quantity surveyor jobs, quantity surveyor career, quantity surveyor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</si>
  <si>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AB-02650</t>
  </si>
  <si>
    <t xml:space="preserve">Quantity surveyor CV guide: what recruiters scan for</t>
  </si>
  <si>
    <t xml:space="preserve">Write "Quantity surveyor CV guide: what recruiters scan for" for projectcontrolsinstitute.org (PCI AI - Project Controls Institute). Audience: practitioners planning their next career move. Length 1,200-1,800 words, British English. Primary keyword "quantity surveyor career". Work in naturally where they fit: quantity surveyor jobs, quantity surveyor career, quantity surveyor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</si>
  <si>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AB-02651</t>
  </si>
  <si>
    <t xml:space="preserve">A day in the life of a quantity surveyor</t>
  </si>
  <si>
    <t xml:space="preserve">Write "A day in the life of a quantity surveyor" for projectcontrolsinstitute.org (PCI AI - Project Controls Institute). Audience: practitioners planning their next career move. Length 1,200-1,800 words, British English. Primary keyword "quantity surveyor career". Work in naturally where they fit: quantity surveyor jobs, quantity surveyor career, quantity surveyor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</si>
  <si>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AB-02652</t>
  </si>
  <si>
    <t xml:space="preserve">Quantity surveyor career path: junior to director</t>
  </si>
  <si>
    <t xml:space="preserve">Write "Quantity surveyor career path: junior to director" for projectcontrolsinstitute.org (PCI AI - Project Controls Institute). Audience: practitioners planning their next career move. Length 1,200-1,800 words, British English. Primary keyword "quantity surveyor career". Work in naturally where they fit: quantity surveyor jobs, quantity surveyor career, quantity surveyor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</si>
  <si>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AB-02653</t>
  </si>
  <si>
    <t xml:space="preserve">Skills every quantity surveyor needs in the AI era</t>
  </si>
  <si>
    <t xml:space="preserve">Write "Skills every quantity surveyor needs in the AI era" for projectcontrolsinstitute.org (PCI AI - Project Controls Institute). Audience: practitioners planning their next career move. Length 1,200-1,800 words, British English. Primary keyword "quantity surveyor career". Work in naturally where they fit: quantity surveyor jobs, quantity surveyor career, quantity surveyor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</si>
  <si>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AB-02654</t>
  </si>
  <si>
    <t xml:space="preserve">Best certifications for a quantity surveyor</t>
  </si>
  <si>
    <t xml:space="preserve">Write "Best certifications for a quantity surveyor" for projectcontrolsinstitute.org (PCI AI - Project Controls Institute). Audience: practitioners planning their next career move. Length 1,800-2,400 words, British English. Primary keyword "quantity surveyor career". Work in naturally where they fit: quantity surveyor jobs, quantity surveyor career, quantity surveyor requirements.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</si>
  <si>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AB-02655</t>
  </si>
  <si>
    <t xml:space="preserve">How AI is changing the quantity surveyor role</t>
  </si>
  <si>
    <t xml:space="preserve">Write "How AI is changing the quantity surveyor role" for projectcontrolsinstitute.org (PCI AI - Project Controls Institute). Audience: practitioners planning their next career move. Length 1,200-1,800 words, British English. Primary keyword "quantity surveyor career". Work in naturally where they fit: quantity surveyor jobs, quantity surveyor career, quantity surveyor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</si>
  <si>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AB-02656</t>
  </si>
  <si>
    <t xml:space="preserve">Freelance and contract market for quantity surveyors</t>
  </si>
  <si>
    <t xml:space="preserve">Write "Freelance and contract market for quantity surveyors" for projectcontrolsinstitute.org (PCI AI - Project Controls Institute). Audience: practitioners planning their next career move. Length 1,200-1,800 words, British English. Primary keyword "quantity surveyor career". Work in naturally where they fit: quantity surveyor jobs, quantity surveyor career, quantity surveyor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</si>
  <si>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AB-02657</t>
  </si>
  <si>
    <t xml:space="preserve">Your first 90 days as a quantity surveyor: the plan</t>
  </si>
  <si>
    <t xml:space="preserve">quantity surveyor first 90 days</t>
  </si>
  <si>
    <t xml:space="preserve">quantity surveyor onboarding, new quantity surveyor</t>
  </si>
  <si>
    <t xml:space="preserve">Write "Your first 90 days as a quantity surveyor: the plan" for projectcontrolsinstitute.org (PCI AI - Project Controls Institute). Audience: practitioners planning their next career move. Length 1,200-1,800 words, British English. Primary keyword "quantity surveyor first 90 days". Work in naturally where they fit: quantity surveyor onboarding, new quantity surveyor.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</si>
  <si>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AB-02658</t>
  </si>
  <si>
    <t xml:space="preserve">How to become a project scheduler: qualifications, path and first role</t>
  </si>
  <si>
    <t xml:space="preserve">project scheduler career</t>
  </si>
  <si>
    <t xml:space="preserve">project scheduler jobs, project scheduler career, project scheduler requirements</t>
  </si>
  <si>
    <t xml:space="preserve">Write "How to become a project scheduler: qualifications, path and first role" for projectcontrolsinstitute.org (PCI AI - Project Controls Institute). Audience: practitioners planning their next career move. Length 1,200-1,800 words, British English. Primary keyword "project scheduler career". Work in naturally where they fit: project scheduler jobs, project scheduler career, project scheduler requirements.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</si>
  <si>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AB-02659</t>
  </si>
  <si>
    <t xml:space="preserve">Project scheduler salary guide: what the market pays by region</t>
  </si>
  <si>
    <t xml:space="preserve">Write "Project scheduler salary guide: what the market pays by region" for projectcontrolsinstitute.org (PCI AI - Project Controls Institute). Audience: practitioners planning their next career move. Length 1,500-2,200 words, British English. Primary keyword "project scheduler career". Work in naturally where they fit: project scheduler jobs, project scheduler career, project scheduler requirements.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</si>
  <si>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AB-02660</t>
  </si>
  <si>
    <t xml:space="preserve">Project scheduler interview questions (and answers that impress)</t>
  </si>
  <si>
    <t xml:space="preserve">Write "Project scheduler interview questions (and answers that impress)" for projectcontrolsinstitute.org (PCI AI - Project Controls Institute). Audience: practitioners planning their next career move. Length 1,200-1,800 words, British English. Primary keyword "project scheduler career". Work in naturally where they fit: project scheduler jobs, project scheduler career, project scheduler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</si>
  <si>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AB-02661</t>
  </si>
  <si>
    <t xml:space="preserve">Project scheduler CV guide: what recruiters scan for</t>
  </si>
  <si>
    <t xml:space="preserve">Write "Project scheduler CV guide: what recruiters scan for" for projectcontrolsinstitute.org (PCI AI - Project Controls Institute). Audience: practitioners planning their next career move. Length 1,200-1,800 words, British English. Primary keyword "project scheduler career". Work in naturally where they fit: project scheduler jobs, project scheduler career, project scheduler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</si>
  <si>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AB-02662</t>
  </si>
  <si>
    <t xml:space="preserve">A day in the life of a project scheduler</t>
  </si>
  <si>
    <t xml:space="preserve">Write "A day in the life of a project scheduler" for projectcontrolsinstitute.org (PCI AI - Project Controls Institute). Audience: practitioners planning their next career move. Length 1,200-1,800 words, British English. Primary keyword "project scheduler career". Work in naturally where they fit: project scheduler jobs, project scheduler career, project scheduler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</si>
  <si>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AB-02663</t>
  </si>
  <si>
    <t xml:space="preserve">Project scheduler career path: junior to director</t>
  </si>
  <si>
    <t xml:space="preserve">Write "Project scheduler career path: junior to director" for projectcontrolsinstitute.org (PCI AI - Project Controls Institute). Audience: practitioners planning their next career move. Length 1,200-1,800 words, British English. Primary keyword "project scheduler career". Work in naturally where they fit: project scheduler jobs, project scheduler career, project scheduler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</si>
  <si>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AB-02664</t>
  </si>
  <si>
    <t xml:space="preserve">Skills every project scheduler needs in the AI era</t>
  </si>
  <si>
    <t xml:space="preserve">Write "Skills every project scheduler needs in the AI era" for projectcontrolsinstitute.org (PCI AI - Project Controls Institute). Audience: practitioners planning their next career move. Length 1,200-1,800 words, British English. Primary keyword "project scheduler career". Work in naturally where they fit: project scheduler jobs, project scheduler career, project scheduler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</si>
  <si>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AB-02665</t>
  </si>
  <si>
    <t xml:space="preserve">Best certifications for a project scheduler</t>
  </si>
  <si>
    <t xml:space="preserve">Write "Best certifications for a project scheduler" for projectcontrolsinstitute.org (PCI AI - Project Controls Institute). Audience: practitioners planning their next career move. Length 1,800-2,400 words, British English. Primary keyword "project scheduler career". Work in naturally where they fit: project scheduler jobs, project scheduler career, project scheduler requirements.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</si>
  <si>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AB-02666</t>
  </si>
  <si>
    <t xml:space="preserve">How AI is changing the project scheduler role</t>
  </si>
  <si>
    <t xml:space="preserve">Write "How AI is changing the project scheduler role" for projectcontrolsinstitute.org (PCI AI - Project Controls Institute). Audience: practitioners planning their next career move. Length 1,200-1,800 words, British English. Primary keyword "project scheduler career". Work in naturally where they fit: project scheduler jobs, project scheduler career, project scheduler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</si>
  <si>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AB-02667</t>
  </si>
  <si>
    <t xml:space="preserve">Freelance and contract market for project schedulers</t>
  </si>
  <si>
    <t xml:space="preserve">Write "Freelance and contract market for project schedulers" for projectcontrolsinstitute.org (PCI AI - Project Controls Institute). Audience: practitioners planning their next career move. Length 1,200-1,800 words, British English. Primary keyword "project scheduler career". Work in naturally where they fit: project scheduler jobs, project scheduler career, project scheduler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</si>
  <si>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AB-02668</t>
  </si>
  <si>
    <t xml:space="preserve">Your first 90 days as a project scheduler: the plan</t>
  </si>
  <si>
    <t xml:space="preserve">project scheduler first 90 days</t>
  </si>
  <si>
    <t xml:space="preserve">project scheduler onboarding, new project scheduler</t>
  </si>
  <si>
    <t xml:space="preserve">Write "Your first 90 days as a project scheduler: the plan" for projectcontrolsinstitute.org (PCI AI - Project Controls Institute). Audience: practitioners planning their next career move. Length 1,200-1,800 words, British English. Primary keyword "project scheduler first 90 days". Work in naturally where they fit: project scheduler onboarding, new project scheduler.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</si>
  <si>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AB-02669</t>
  </si>
  <si>
    <t xml:space="preserve">How to become a risk manager: qualifications, path and first role</t>
  </si>
  <si>
    <t xml:space="preserve">risk manager career</t>
  </si>
  <si>
    <t xml:space="preserve">risk manager jobs, risk manager career, risk manager requirements</t>
  </si>
  <si>
    <t xml:space="preserve">Write "How to become a risk manager: qualifications, path and first role" for projectcontrolsinstitute.org (PCI AI - Project Controls Institute). Audience: practitioners planning their next career move. Length 1,200-1,800 words, British English. Primary keyword "risk manager career". Work in naturally where they fit: risk manager jobs, risk manager career, risk manager requirements.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</si>
  <si>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AB-02670</t>
  </si>
  <si>
    <t xml:space="preserve">Risk manager salary guide: what the market pays by region</t>
  </si>
  <si>
    <t xml:space="preserve">Write "Risk manager salary guide: what the market pays by region" for projectcontrolsinstitute.org (PCI AI - Project Controls Institute). Audience: practitioners planning their next career move. Length 1,500-2,200 words, British English. Primary keyword "risk manager career". Work in naturally where they fit: risk manager jobs, risk manager career, risk manager requirements.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</si>
  <si>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AB-02671</t>
  </si>
  <si>
    <t xml:space="preserve">Risk manager interview questions (and answers that impress)</t>
  </si>
  <si>
    <t xml:space="preserve">Write "Risk manager interview questions (and answers that impress)" for projectcontrolsinstitute.org (PCI AI - Project Controls Institute). Audience: practitioners planning their next career move. Length 1,200-1,800 words, British English. Primary keyword "risk manager career". Work in naturally where they fit: risk manager jobs, risk manager career, risk manager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</si>
  <si>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AB-02672</t>
  </si>
  <si>
    <t xml:space="preserve">Risk manager CV guide: what recruiters scan for</t>
  </si>
  <si>
    <t xml:space="preserve">Write "Risk manager CV guide: what recruiters scan for" for projectcontrolsinstitute.org (PCI AI - Project Controls Institute). Audience: practitioners planning their next career move. Length 1,200-1,800 words, British English. Primary keyword "risk manager career". Work in naturally where they fit: risk manager jobs, risk manager career, risk manager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</si>
  <si>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AB-02673</t>
  </si>
  <si>
    <t xml:space="preserve">A day in the life of a risk manager</t>
  </si>
  <si>
    <t xml:space="preserve">Write "A day in the life of a risk manager" for projectcontrolsinstitute.org (PCI AI - Project Controls Institute). Audience: practitioners planning their next career move. Length 1,200-1,800 words, British English. Primary keyword "risk manager career". Work in naturally where they fit: risk manager jobs, risk manager career, risk manager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</si>
  <si>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AB-02674</t>
  </si>
  <si>
    <t xml:space="preserve">Risk manager career path: junior to director</t>
  </si>
  <si>
    <t xml:space="preserve">Write "Risk manager career path: junior to director" for projectcontrolsinstitute.org (PCI AI - Project Controls Institute). Audience: practitioners planning their next career move. Length 1,200-1,800 words, British English. Primary keyword "risk manager career". Work in naturally where they fit: risk manager jobs, risk manager career, risk manager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</si>
  <si>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AB-02675</t>
  </si>
  <si>
    <t xml:space="preserve">Skills every risk manager needs in the AI era</t>
  </si>
  <si>
    <t xml:space="preserve">Write "Skills every risk manager needs in the AI era" for projectcontrolsinstitute.org (PCI AI - Project Controls Institute). Audience: practitioners planning their next career move. Length 1,200-1,800 words, British English. Primary keyword "risk manager career". Work in naturally where they fit: risk manager jobs, risk manager career, risk manager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</si>
  <si>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AB-02676</t>
  </si>
  <si>
    <t xml:space="preserve">Best certifications for a risk manager</t>
  </si>
  <si>
    <t xml:space="preserve">Write "Best certifications for a risk manager" for projectcontrolsinstitute.org (PCI AI - Project Controls Institute). Audience: practitioners planning their next career move. Length 1,800-2,400 words, British English. Primary keyword "risk manager career". Work in naturally where they fit: risk manager jobs, risk manager career, risk manager requirements.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</si>
  <si>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AB-02677</t>
  </si>
  <si>
    <t xml:space="preserve">How AI is changing the risk manager role</t>
  </si>
  <si>
    <t xml:space="preserve">Write "How AI is changing the risk manager role" for projectcontrolsinstitute.org (PCI AI - Project Controls Institute). Audience: practitioners planning their next career move. Length 1,200-1,800 words, British English. Primary keyword "risk manager career". Work in naturally where they fit: risk manager jobs, risk manager career, risk manager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</si>
  <si>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AB-02678</t>
  </si>
  <si>
    <t xml:space="preserve">Freelance and contract market for risk managers</t>
  </si>
  <si>
    <t xml:space="preserve">Write "Freelance and contract market for risk managers" for projectcontrolsinstitute.org (PCI AI - Project Controls Institute). Audience: practitioners planning their next career move. Length 1,200-1,800 words, British English. Primary keyword "risk manager career". Work in naturally where they fit: risk manager jobs, risk manager career, risk manager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</si>
  <si>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AB-02679</t>
  </si>
  <si>
    <t xml:space="preserve">Your first 90 days as a risk manager: the plan</t>
  </si>
  <si>
    <t xml:space="preserve">risk manager first 90 days</t>
  </si>
  <si>
    <t xml:space="preserve">risk manager onboarding, new risk manager</t>
  </si>
  <si>
    <t xml:space="preserve">Write "Your first 90 days as a risk manager: the plan" for projectcontrolsinstitute.org (PCI AI - Project Controls Institute). Audience: practitioners planning their next career move. Length 1,200-1,800 words, British English. Primary keyword "risk manager first 90 days". Work in naturally where they fit: risk manager onboarding, new risk manager.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</si>
  <si>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AB-02680</t>
  </si>
  <si>
    <t xml:space="preserve">How to become an PMO analyst: qualifications, path and first role</t>
  </si>
  <si>
    <t xml:space="preserve">pmo analyst career</t>
  </si>
  <si>
    <t xml:space="preserve">PMO analyst jobs, PMO analyst career, PMO analyst requirements</t>
  </si>
  <si>
    <t xml:space="preserve">Write "How to become an PMO analyst: qualifications, path and first role" for projectcontrolsinstitute.org (PCI AI - Project Controls Institute). Audience: practitioners planning their next career move. Length 1,200-1,800 words, British English. Primary keyword "pmo analyst career". Work in naturally where they fit: PMO analyst jobs, PMO analyst career, PMO analyst requirements.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</si>
  <si>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AB-02681</t>
  </si>
  <si>
    <t xml:space="preserve">PMO analyst salary guide: what the market pays by region</t>
  </si>
  <si>
    <t xml:space="preserve">Write "PMO analyst salary guide: what the market pays by region" for projectcontrolsinstitute.org (PCI AI - Project Controls Institute). Audience: practitioners planning their next career move. Length 1,500-2,200 words, British English. Primary keyword "pmo analyst career". Work in naturally where they fit: PMO analyst jobs, PMO analyst career, PMO analyst requirements.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</si>
  <si>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AB-02682</t>
  </si>
  <si>
    <t xml:space="preserve">PMO analyst interview questions (and answers that impress)</t>
  </si>
  <si>
    <t xml:space="preserve">Write "PMO analyst interview questions (and answers that impress)" for projectcontrolsinstitute.org (PCI AI - Project Controls Institute). Audience: practitioners planning their next career move. Length 1,200-1,800 words, British English. Primary keyword "pmo analyst career". Work in naturally where they fit: PMO analyst jobs, PMO analyst career, PMO analyst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</si>
  <si>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AB-02683</t>
  </si>
  <si>
    <t xml:space="preserve">PMO analyst CV guide: what recruiters scan for</t>
  </si>
  <si>
    <t xml:space="preserve">Write "PMO analyst CV guide: what recruiters scan for" for projectcontrolsinstitute.org (PCI AI - Project Controls Institute). Audience: practitioners planning their next career move. Length 1,200-1,800 words, British English. Primary keyword "pmo analyst career". Work in naturally where they fit: PMO analyst jobs, PMO analyst career, PMO analyst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</si>
  <si>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AB-02684</t>
  </si>
  <si>
    <t xml:space="preserve">A day in the life of an PMO analyst</t>
  </si>
  <si>
    <t xml:space="preserve">Write "A day in the life of an PMO analyst" for projectcontrolsinstitute.org (PCI AI - Project Controls Institute). Audience: practitioners planning their next career move. Length 1,200-1,800 words, British English. Primary keyword "pmo analyst career". Work in naturally where they fit: PMO analyst jobs, PMO analyst career, PMO analyst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</si>
  <si>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AB-02685</t>
  </si>
  <si>
    <t xml:space="preserve">PMO analyst career path: junior to director</t>
  </si>
  <si>
    <t xml:space="preserve">Write "PMO analyst career path: junior to director" for projectcontrolsinstitute.org (PCI AI - Project Controls Institute). Audience: practitioners planning their next career move. Length 1,200-1,800 words, British English. Primary keyword "pmo analyst career". Work in naturally where they fit: PMO analyst jobs, PMO analyst career, PMO analyst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</si>
  <si>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AB-02686</t>
  </si>
  <si>
    <t xml:space="preserve">Skills every PMO analyst needs in the AI era</t>
  </si>
  <si>
    <t xml:space="preserve">Write "Skills every PMO analyst needs in the AI era" for projectcontrolsinstitute.org (PCI AI - Project Controls Institute). Audience: practitioners planning their next career move. Length 1,200-1,800 words, British English. Primary keyword "pmo analyst career". Work in naturally where they fit: PMO analyst jobs, PMO analyst career, PMO analyst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</si>
  <si>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AB-02687</t>
  </si>
  <si>
    <t xml:space="preserve">Best certifications for an PMO analyst</t>
  </si>
  <si>
    <t xml:space="preserve">Write "Best certifications for an PMO analyst" for projectcontrolsinstitute.org (PCI AI - Project Controls Institute). Audience: practitioners planning their next career move. Length 1,800-2,400 words, British English. Primary keyword "pmo analyst career". Work in naturally where they fit: PMO analyst jobs, PMO analyst career, PMO analyst requirements.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</si>
  <si>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AB-02688</t>
  </si>
  <si>
    <t xml:space="preserve">How AI is changing the PMO analyst role</t>
  </si>
  <si>
    <t xml:space="preserve">Write "How AI is changing the PMO analyst role" for projectcontrolsinstitute.org (PCI AI - Project Controls Institute). Audience: practitioners planning their next career move. Length 1,200-1,800 words, British English. Primary keyword "pmo analyst career". Work in naturally where they fit: PMO analyst jobs, PMO analyst career, PMO analyst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</si>
  <si>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AB-02689</t>
  </si>
  <si>
    <t xml:space="preserve">Freelance and contract market for PMO analysts</t>
  </si>
  <si>
    <t xml:space="preserve">Write "Freelance and contract market for PMO analysts" for projectcontrolsinstitute.org (PCI AI - Project Controls Institute). Audience: practitioners planning their next career move. Length 1,200-1,800 words, British English. Primary keyword "pmo analyst career". Work in naturally where they fit: PMO analyst jobs, PMO analyst career, PMO analyst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</si>
  <si>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AB-02690</t>
  </si>
  <si>
    <t xml:space="preserve">Your first 90 days as a PMO analyst: the plan</t>
  </si>
  <si>
    <t xml:space="preserve">pmo analyst first 90 days</t>
  </si>
  <si>
    <t xml:space="preserve">PMO analyst onboarding, new PMO analyst</t>
  </si>
  <si>
    <t xml:space="preserve">Write "Your first 90 days as a PMO analyst: the plan" for projectcontrolsinstitute.org (PCI AI - Project Controls Institute). Audience: practitioners planning their next career move. Length 1,200-1,800 words, British English. Primary keyword "pmo analyst first 90 days". Work in naturally where they fit: PMO analyst onboarding, new PMO analyst.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</si>
  <si>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AB-02691</t>
  </si>
  <si>
    <t xml:space="preserve">How to become an PMO manager: qualifications, path and first role</t>
  </si>
  <si>
    <t xml:space="preserve">pmo manager career</t>
  </si>
  <si>
    <t xml:space="preserve">PMO manager jobs, PMO manager career, PMO manager requirements</t>
  </si>
  <si>
    <t xml:space="preserve">Write "How to become an PMO manager: qualifications, path and first role" for projectcontrolsinstitute.org (PCI AI - Project Controls Institute). Audience: practitioners planning their next career move. Length 1,200-1,800 words, British English. Primary keyword "pmo manager career". Work in naturally where they fit: PMO manager jobs, PMO manager career, PMO manager requirements.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</si>
  <si>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AB-02692</t>
  </si>
  <si>
    <t xml:space="preserve">PMO manager salary guide: what the market pays by region</t>
  </si>
  <si>
    <t xml:space="preserve">Write "PMO manager salary guide: what the market pays by region" for projectcontrolsinstitute.org (PCI AI - Project Controls Institute). Audience: practitioners planning their next career move. Length 1,500-2,200 words, British English. Primary keyword "pmo manager career". Work in naturally where they fit: PMO manager jobs, PMO manager career, PMO manager requirements.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</si>
  <si>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AB-02693</t>
  </si>
  <si>
    <t xml:space="preserve">PMO manager interview questions (and answers that impress)</t>
  </si>
  <si>
    <t xml:space="preserve">Write "PMO manager interview questions (and answers that impress)" for projectcontrolsinstitute.org (PCI AI - Project Controls Institute). Audience: practitioners planning their next career move. Length 1,200-1,800 words, British English. Primary keyword "pmo manager career". Work in naturally where they fit: PMO manager jobs, PMO manager career, PMO manager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</si>
  <si>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AB-02694</t>
  </si>
  <si>
    <t xml:space="preserve">PMO manager CV guide: what recruiters scan for</t>
  </si>
  <si>
    <t xml:space="preserve">Write "PMO manager CV guide: what recruiters scan for" for projectcontrolsinstitute.org (PCI AI - Project Controls Institute). Audience: practitioners planning their next career move. Length 1,200-1,800 words, British English. Primary keyword "pmo manager career". Work in naturally where they fit: PMO manager jobs, PMO manager career, PMO manager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</si>
  <si>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AB-02695</t>
  </si>
  <si>
    <t xml:space="preserve">A day in the life of an PMO manager</t>
  </si>
  <si>
    <t xml:space="preserve">Write "A day in the life of an PMO manager" for projectcontrolsinstitute.org (PCI AI - Project Controls Institute). Audience: practitioners planning their next career move. Length 1,200-1,800 words, British English. Primary keyword "pmo manager career". Work in naturally where they fit: PMO manager jobs, PMO manager career, PMO manager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</si>
  <si>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AB-02696</t>
  </si>
  <si>
    <t xml:space="preserve">PMO manager career path: junior to director</t>
  </si>
  <si>
    <t xml:space="preserve">Write "PMO manager career path: junior to director" for projectcontrolsinstitute.org (PCI AI - Project Controls Institute). Audience: practitioners planning their next career move. Length 1,200-1,800 words, British English. Primary keyword "pmo manager career". Work in naturally where they fit: PMO manager jobs, PMO manager career, PMO manager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</si>
  <si>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AB-02697</t>
  </si>
  <si>
    <t xml:space="preserve">Skills every PMO manager needs in the AI era</t>
  </si>
  <si>
    <t xml:space="preserve">Write "Skills every PMO manager needs in the AI era" for projectcontrolsinstitute.org (PCI AI - Project Controls Institute). Audience: practitioners planning their next career move. Length 1,200-1,800 words, British English. Primary keyword "pmo manager career". Work in naturally where they fit: PMO manager jobs, PMO manager career, PMO manager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</si>
  <si>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AB-02698</t>
  </si>
  <si>
    <t xml:space="preserve">Best certifications for an PMO manager</t>
  </si>
  <si>
    <t xml:space="preserve">Write "Best certifications for an PMO manager" for projectcontrolsinstitute.org (PCI AI - Project Controls Institute). Audience: practitioners planning their next career move. Length 1,800-2,400 words, British English. Primary keyword "pmo manager career". Work in naturally where they fit: PMO manager jobs, PMO manager career, PMO manager requirements.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</si>
  <si>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AB-02699</t>
  </si>
  <si>
    <t xml:space="preserve">How AI is changing the PMO manager role</t>
  </si>
  <si>
    <t xml:space="preserve">Write "How AI is changing the PMO manager role" for projectcontrolsinstitute.org (PCI AI - Project Controls Institute). Audience: practitioners planning their next career move. Length 1,200-1,800 words, British English. Primary keyword "pmo manager career". Work in naturally where they fit: PMO manager jobs, PMO manager career, PMO manager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</si>
  <si>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AB-02700</t>
  </si>
  <si>
    <t xml:space="preserve">Freelance and contract market for PMO managers</t>
  </si>
  <si>
    <t xml:space="preserve">Write "Freelance and contract market for PMO managers" for projectcontrolsinstitute.org (PCI AI - Project Controls Institute). Audience: practitioners planning their next career move. Length 1,200-1,800 words, British English. Primary keyword "pmo manager career". Work in naturally where they fit: PMO manager jobs, PMO manager career, PMO manager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</si>
  <si>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AB-02701</t>
  </si>
  <si>
    <t xml:space="preserve">Your first 90 days as a PMO manager: the plan</t>
  </si>
  <si>
    <t xml:space="preserve">pmo manager first 90 days</t>
  </si>
  <si>
    <t xml:space="preserve">PMO manager onboarding, new PMO manager</t>
  </si>
  <si>
    <t xml:space="preserve">Write "Your first 90 days as a PMO manager: the plan" for projectcontrolsinstitute.org (PCI AI - Project Controls Institute). Audience: practitioners planning their next career move. Length 1,200-1,800 words, British English. Primary keyword "pmo manager first 90 days". Work in naturally where they fit: PMO manager onboarding, new PMO manager.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</si>
  <si>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AB-02702</t>
  </si>
  <si>
    <t xml:space="preserve">How to become an estimator: qualifications, path and first role</t>
  </si>
  <si>
    <t xml:space="preserve">estimator career</t>
  </si>
  <si>
    <t xml:space="preserve">estimator jobs, estimator career, estimator requirements</t>
  </si>
  <si>
    <t xml:space="preserve">Write "How to become an estimator: qualifications, path and first role" for projectcontrolsinstitute.org (PCI AI - Project Controls Institute). Audience: practitioners planning their next career move. Length 1,200-1,800 words, British English. Primary keyword "estimator career". Work in naturally where they fit: estimator jobs, estimator career, estimator requirements.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</si>
  <si>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AB-02703</t>
  </si>
  <si>
    <t xml:space="preserve">Estimator salary guide: what the market pays by region</t>
  </si>
  <si>
    <t xml:space="preserve">Write "Estimator salary guide: what the market pays by region" for projectcontrolsinstitute.org (PCI AI - Project Controls Institute). Audience: practitioners planning their next career move. Length 1,500-2,200 words, British English. Primary keyword "estimator career". Work in naturally where they fit: estimator jobs, estimator career, estimator requirements.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</si>
  <si>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AB-02704</t>
  </si>
  <si>
    <t xml:space="preserve">Estimator interview questions (and answers that impress)</t>
  </si>
  <si>
    <t xml:space="preserve">Write "Estimator interview questions (and answers that impress)" for projectcontrolsinstitute.org (PCI AI - Project Controls Institute). Audience: practitioners planning their next career move. Length 1,200-1,800 words, British English. Primary keyword "estimator career". Work in naturally where they fit: estimator jobs, estimator career, estimator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</si>
  <si>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AB-02705</t>
  </si>
  <si>
    <t xml:space="preserve">Estimator CV guide: what recruiters scan for</t>
  </si>
  <si>
    <t xml:space="preserve">Write "Estimator CV guide: what recruiters scan for" for projectcontrolsinstitute.org (PCI AI - Project Controls Institute). Audience: practitioners planning their next career move. Length 1,200-1,800 words, British English. Primary keyword "estimator career". Work in naturally where they fit: estimator jobs, estimator career, estimator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</si>
  <si>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AB-02706</t>
  </si>
  <si>
    <t xml:space="preserve">A day in the life of an estimator</t>
  </si>
  <si>
    <t xml:space="preserve">Write "A day in the life of an estimator" for projectcontrolsinstitute.org (PCI AI - Project Controls Institute). Audience: practitioners planning their next career move. Length 1,200-1,800 words, British English. Primary keyword "estimator career". Work in naturally where they fit: estimator jobs, estimator career, estimator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</si>
  <si>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AB-02707</t>
  </si>
  <si>
    <t xml:space="preserve">Estimator career path: junior to director</t>
  </si>
  <si>
    <t xml:space="preserve">Write "Estimator career path: junior to director" for projectcontrolsinstitute.org (PCI AI - Project Controls Institute). Audience: practitioners planning their next career move. Length 1,200-1,800 words, British English. Primary keyword "estimator career". Work in naturally where they fit: estimator jobs, estimator career, estimator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</si>
  <si>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AB-02708</t>
  </si>
  <si>
    <t xml:space="preserve">Skills every estimator needs in the AI era</t>
  </si>
  <si>
    <t xml:space="preserve">Write "Skills every estimator needs in the AI era" for projectcontrolsinstitute.org (PCI AI - Project Controls Institute). Audience: practitioners planning their next career move. Length 1,200-1,800 words, British English. Primary keyword "estimator career". Work in naturally where they fit: estimator jobs, estimator career, estimator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</si>
  <si>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AB-02709</t>
  </si>
  <si>
    <t xml:space="preserve">Best certifications for an estimator</t>
  </si>
  <si>
    <t xml:space="preserve">Write "Best certifications for an estimator" for projectcontrolsinstitute.org (PCI AI - Project Controls Institute). Audience: practitioners planning their next career move. Length 1,800-2,400 words, British English. Primary keyword "estimator career". Work in naturally where they fit: estimator jobs, estimator career, estimator requirements.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</si>
  <si>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AB-02710</t>
  </si>
  <si>
    <t xml:space="preserve">How AI is changing the estimator role</t>
  </si>
  <si>
    <t xml:space="preserve">Write "How AI is changing the estimator role" for projectcontrolsinstitute.org (PCI AI - Project Controls Institute). Audience: practitioners planning their next career move. Length 1,200-1,800 words, British English. Primary keyword "estimator career". Work in naturally where they fit: estimator jobs, estimator career, estimator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</si>
  <si>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AB-02711</t>
  </si>
  <si>
    <t xml:space="preserve">Freelance and contract market for estimators</t>
  </si>
  <si>
    <t xml:space="preserve">Write "Freelance and contract market for estimators" for projectcontrolsinstitute.org (PCI AI - Project Controls Institute). Audience: practitioners planning their next career move. Length 1,200-1,800 words, British English. Primary keyword "estimator career". Work in naturally where they fit: estimator jobs, estimator career, estimator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</si>
  <si>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AB-02712</t>
  </si>
  <si>
    <t xml:space="preserve">Your first 90 days as an estimator: the plan</t>
  </si>
  <si>
    <t xml:space="preserve">estimator first 90 days</t>
  </si>
  <si>
    <t xml:space="preserve">estimator onboarding, new estimator</t>
  </si>
  <si>
    <t xml:space="preserve">Write "Your first 90 days as an estimator: the plan" for projectcontrolsinstitute.org (PCI AI - Project Controls Institute). Audience: practitioners planning their next career move. Length 1,200-1,800 words, British English. Primary keyword "estimator first 90 days". Work in naturally where they fit: estimator onboarding, new estimator.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</si>
  <si>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AB-02713</t>
  </si>
  <si>
    <t xml:space="preserve">How to become an EVM analyst: qualifications, path and first role</t>
  </si>
  <si>
    <t xml:space="preserve">evm analyst career</t>
  </si>
  <si>
    <t xml:space="preserve">EVM analyst jobs, EVM analyst career, EVM analyst requirements</t>
  </si>
  <si>
    <t xml:space="preserve">Write "How to become an EVM analyst: qualifications, path and first role" for projectcontrolsinstitute.org (PCI AI - Project Controls Institute). Audience: practitioners planning their next career move. Length 1,200-1,800 words, British English. Primary keyword "evm analyst career". Work in naturally where they fit: EVM analyst jobs, EVM analyst career, EVM analyst requirements.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</si>
  <si>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AB-02714</t>
  </si>
  <si>
    <t xml:space="preserve">EVM analyst salary guide: what the market pays by region</t>
  </si>
  <si>
    <t xml:space="preserve">Write "EVM analyst salary guide: what the market pays by region" for projectcontrolsinstitute.org (PCI AI - Project Controls Institute). Audience: practitioners planning their next career move. Length 1,500-2,200 words, British English. Primary keyword "evm analyst career". Work in naturally where they fit: EVM analyst jobs, EVM analyst career, EVM analyst requirements.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</si>
  <si>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AB-02715</t>
  </si>
  <si>
    <t xml:space="preserve">EVM analyst interview questions (and answers that impress)</t>
  </si>
  <si>
    <t xml:space="preserve">Write "EVM analyst interview questions (and answers that impress)" for projectcontrolsinstitute.org (PCI AI - Project Controls Institute). Audience: practitioners planning their next career move. Length 1,200-1,800 words, British English. Primary keyword "evm analyst career". Work in naturally where they fit: EVM analyst jobs, EVM analyst career, EVM analyst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</si>
  <si>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AB-02716</t>
  </si>
  <si>
    <t xml:space="preserve">EVM analyst CV guide: what recruiters scan for</t>
  </si>
  <si>
    <t xml:space="preserve">Write "EVM analyst CV guide: what recruiters scan for" for projectcontrolsinstitute.org (PCI AI - Project Controls Institute). Audience: practitioners planning their next career move. Length 1,200-1,800 words, British English. Primary keyword "evm analyst career". Work in naturally where they fit: EVM analyst jobs, EVM analyst career, EVM analyst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</si>
  <si>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AB-02717</t>
  </si>
  <si>
    <t xml:space="preserve">A day in the life of an EVM analyst</t>
  </si>
  <si>
    <t xml:space="preserve">Write "A day in the life of an EVM analyst" for projectcontrolsinstitute.org (PCI AI - Project Controls Institute). Audience: practitioners planning their next career move. Length 1,200-1,800 words, British English. Primary keyword "evm analyst career". Work in naturally where they fit: EVM analyst jobs, EVM analyst career, EVM analyst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</si>
  <si>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AB-02718</t>
  </si>
  <si>
    <t xml:space="preserve">EVM analyst career path: junior to director</t>
  </si>
  <si>
    <t xml:space="preserve">Write "EVM analyst career path: junior to director" for projectcontrolsinstitute.org (PCI AI - Project Controls Institute). Audience: practitioners planning their next career move. Length 1,200-1,800 words, British English. Primary keyword "evm analyst career". Work in naturally where they fit: EVM analyst jobs, EVM analyst career, EVM analyst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</si>
  <si>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AB-02719</t>
  </si>
  <si>
    <t xml:space="preserve">Skills every EVM analyst needs in the AI era</t>
  </si>
  <si>
    <t xml:space="preserve">Write "Skills every EVM analyst needs in the AI era" for projectcontrolsinstitute.org (PCI AI - Project Controls Institute). Audience: practitioners planning their next career move. Length 1,200-1,800 words, British English. Primary keyword "evm analyst career". Work in naturally where they fit: EVM analyst jobs, EVM analyst career, EVM analyst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</si>
  <si>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AB-02720</t>
  </si>
  <si>
    <t xml:space="preserve">Best certifications for an EVM analyst</t>
  </si>
  <si>
    <t xml:space="preserve">Write "Best certifications for an EVM analyst" for projectcontrolsinstitute.org (PCI AI - Project Controls Institute). Audience: practitioners planning their next career move. Length 1,800-2,400 words, British English. Primary keyword "evm analyst career". Work in naturally where they fit: EVM analyst jobs, EVM analyst career, EVM analyst requirements.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</si>
  <si>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AB-02721</t>
  </si>
  <si>
    <t xml:space="preserve">How AI is changing the EVM analyst role</t>
  </si>
  <si>
    <t xml:space="preserve">Write "How AI is changing the EVM analyst role" for projectcontrolsinstitute.org (PCI AI - Project Controls Institute). Audience: practitioners planning their next career move. Length 1,200-1,800 words, British English. Primary keyword "evm analyst career". Work in naturally where they fit: EVM analyst jobs, EVM analyst career, EVM analyst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</si>
  <si>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AB-02722</t>
  </si>
  <si>
    <t xml:space="preserve">Freelance and contract market for EVM analysts</t>
  </si>
  <si>
    <t xml:space="preserve">Write "Freelance and contract market for EVM analysts" for projectcontrolsinstitute.org (PCI AI - Project Controls Institute). Audience: practitioners planning their next career move. Length 1,200-1,800 words, British English. Primary keyword "evm analyst career". Work in naturally where they fit: EVM analyst jobs, EVM analyst career, EVM analyst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</si>
  <si>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AB-02723</t>
  </si>
  <si>
    <t xml:space="preserve">Your first 90 days as an EVM analyst: the plan</t>
  </si>
  <si>
    <t xml:space="preserve">evm analyst first 90 days</t>
  </si>
  <si>
    <t xml:space="preserve">EVM analyst onboarding, new EVM analyst</t>
  </si>
  <si>
    <t xml:space="preserve">Write "Your first 90 days as an EVM analyst: the plan" for projectcontrolsinstitute.org (PCI AI - Project Controls Institute). Audience: practitioners planning their next career move. Length 1,200-1,800 words, British English. Primary keyword "evm analyst first 90 days". Work in naturally where they fit: EVM analyst onboarding, new EVM analyst.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</si>
  <si>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AB-02724</t>
  </si>
  <si>
    <t xml:space="preserve">How to become a project accountant: qualifications, path and first role</t>
  </si>
  <si>
    <t xml:space="preserve">project accountant career</t>
  </si>
  <si>
    <t xml:space="preserve">project accountant jobs, project accountant career, project accountant requirements</t>
  </si>
  <si>
    <t xml:space="preserve">Write "How to become a project accountant: qualifications, path and first role" for projectcontrolsinstitute.org (PCI AI - Project Controls Institute). Audience: practitioners planning their next career move. Length 1,200-1,800 words, British English. Primary keyword "project accountant career". Work in naturally where they fit: project accountant jobs, project accountant career, project accountant requirements.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</si>
  <si>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AB-02725</t>
  </si>
  <si>
    <t xml:space="preserve">Project accountant salary guide: what the market pays by region</t>
  </si>
  <si>
    <t xml:space="preserve">Write "Project accountant salary guide: what the market pays by region" for projectcontrolsinstitute.org (PCI AI - Project Controls Institute). Audience: practitioners planning their next career move. Length 1,500-2,200 words, British English. Primary keyword "project accountant career". Work in naturally where they fit: project accountant jobs, project accountant career, project accountant requirements.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</si>
  <si>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AB-02726</t>
  </si>
  <si>
    <t xml:space="preserve">Project accountant interview questions (and answers that impress)</t>
  </si>
  <si>
    <t xml:space="preserve">Write "Project accountant interview questions (and answers that impress)" for projectcontrolsinstitute.org (PCI AI - Project Controls Institute). Audience: practitioners planning their next career move. Length 1,200-1,800 words, British English. Primary keyword "project accountant career". Work in naturally where they fit: project accountant jobs, project accountant career, project accountant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</si>
  <si>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AB-02727</t>
  </si>
  <si>
    <t xml:space="preserve">Project accountant CV guide: what recruiters scan for</t>
  </si>
  <si>
    <t xml:space="preserve">Write "Project accountant CV guide: what recruiters scan for" for projectcontrolsinstitute.org (PCI AI - Project Controls Institute). Audience: practitioners planning their next career move. Length 1,200-1,800 words, British English. Primary keyword "project accountant career". Work in naturally where they fit: project accountant jobs, project accountant career, project accountant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</si>
  <si>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AB-02728</t>
  </si>
  <si>
    <t xml:space="preserve">A day in the life of a project accountant</t>
  </si>
  <si>
    <t xml:space="preserve">Write "A day in the life of a project accountant" for projectcontrolsinstitute.org (PCI AI - Project Controls Institute). Audience: practitioners planning their next career move. Length 1,200-1,800 words, British English. Primary keyword "project accountant career". Work in naturally where they fit: project accountant jobs, project accountant career, project accountant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</si>
  <si>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AB-02729</t>
  </si>
  <si>
    <t xml:space="preserve">Project accountant career path: junior to director</t>
  </si>
  <si>
    <t xml:space="preserve">Write "Project accountant career path: junior to director" for projectcontrolsinstitute.org (PCI AI - Project Controls Institute). Audience: practitioners planning their next career move. Length 1,200-1,800 words, British English. Primary keyword "project accountant career". Work in naturally where they fit: project accountant jobs, project accountant career, project accountant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</si>
  <si>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AB-02730</t>
  </si>
  <si>
    <t xml:space="preserve">Skills every project accountant needs in the AI era</t>
  </si>
  <si>
    <t xml:space="preserve">Write "Skills every project accountant needs in the AI era" for projectcontrolsinstitute.org (PCI AI - Project Controls Institute). Audience: practitioners planning their next career move. Length 1,200-1,800 words, British English. Primary keyword "project accountant career". Work in naturally where they fit: project accountant jobs, project accountant career, project accountant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</si>
  <si>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AB-02731</t>
  </si>
  <si>
    <t xml:space="preserve">Best certifications for a project accountant</t>
  </si>
  <si>
    <t xml:space="preserve">Write "Best certifications for a project accountant" for projectcontrolsinstitute.org (PCI AI - Project Controls Institute). Audience: practitioners planning their next career move. Length 1,800-2,400 words, British English. Primary keyword "project accountant career". Work in naturally where they fit: project accountant jobs, project accountant career, project accountant requirements.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</si>
  <si>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AB-02732</t>
  </si>
  <si>
    <t xml:space="preserve">How AI is changing the project accountant role</t>
  </si>
  <si>
    <t xml:space="preserve">Write "How AI is changing the project accountant role" for projectcontrolsinstitute.org (PCI AI - Project Controls Institute). Audience: practitioners planning their next career move. Length 1,200-1,800 words, British English. Primary keyword "project accountant career". Work in naturally where they fit: project accountant jobs, project accountant career, project accountant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</si>
  <si>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AB-02733</t>
  </si>
  <si>
    <t xml:space="preserve">Freelance and contract market for project accountants</t>
  </si>
  <si>
    <t xml:space="preserve">Write "Freelance and contract market for project accountants" for projectcontrolsinstitute.org (PCI AI - Project Controls Institute). Audience: practitioners planning their next career move. Length 1,200-1,800 words, British English. Primary keyword "project accountant career". Work in naturally where they fit: project accountant jobs, project accountant career, project accountant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</si>
  <si>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AB-02734</t>
  </si>
  <si>
    <t xml:space="preserve">Your first 90 days as a project accountant: the plan</t>
  </si>
  <si>
    <t xml:space="preserve">project accountant first 90 days</t>
  </si>
  <si>
    <t xml:space="preserve">project accountant onboarding, new project accountant</t>
  </si>
  <si>
    <t xml:space="preserve">Write "Your first 90 days as a project accountant: the plan" for projectcontrolsinstitute.org (PCI AI - Project Controls Institute). Audience: practitioners planning their next career move. Length 1,200-1,800 words, British English. Primary keyword "project accountant first 90 days". Work in naturally where they fit: project accountant onboarding, new project accountant.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</si>
  <si>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AB-02735</t>
  </si>
  <si>
    <t xml:space="preserve">How to become a contracts administrator: qualifications, path and first role</t>
  </si>
  <si>
    <t xml:space="preserve">contracts administrator career</t>
  </si>
  <si>
    <t xml:space="preserve">contracts administrator jobs, contracts administrator career, contracts administrator requirements</t>
  </si>
  <si>
    <t xml:space="preserve">Write "How to become a contracts administrator: qualifications, path and first role" for projectcontrolsinstitute.org (PCI AI - Project Controls Institute). Audience: practitioners planning their next career move. Length 1,200-1,800 words, British English. Primary keyword "contracts administrator career". Work in naturally where they fit: contracts administrator jobs, contracts administrator career, contracts administrator requirements.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</si>
  <si>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AB-02736</t>
  </si>
  <si>
    <t xml:space="preserve">Contracts administrator salary guide: what the market pays by region</t>
  </si>
  <si>
    <t xml:space="preserve">Write "Contracts administrator salary guide: what the market pays by region" for projectcontrolsinstitute.org (PCI AI - Project Controls Institute). Audience: practitioners planning their next career move. Length 1,500-2,200 words, British English. Primary keyword "contracts administrator career". Work in naturally where they fit: contracts administrator jobs, contracts administrator career, contracts administrator requirements.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</si>
  <si>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AB-02737</t>
  </si>
  <si>
    <t xml:space="preserve">Contracts administrator interview questions (and answers that impress)</t>
  </si>
  <si>
    <t xml:space="preserve">Write "Contracts administrator interview questions (and answers that impress)" for projectcontrolsinstitute.org (PCI AI - Project Controls Institute). Audience: practitioners planning their next career move. Length 1,200-1,800 words, British English. Primary keyword "contracts administrator career". Work in naturally where they fit: contracts administrator jobs, contracts administrator career, contracts administrator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</si>
  <si>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AB-02738</t>
  </si>
  <si>
    <t xml:space="preserve">Contracts administrator CV guide: what recruiters scan for</t>
  </si>
  <si>
    <t xml:space="preserve">Write "Contracts administrator CV guide: what recruiters scan for" for projectcontrolsinstitute.org (PCI AI - Project Controls Institute). Audience: practitioners planning their next career move. Length 1,200-1,800 words, British English. Primary keyword "contracts administrator career". Work in naturally where they fit: contracts administrator jobs, contracts administrator career, contracts administrator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</si>
  <si>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AB-02739</t>
  </si>
  <si>
    <t xml:space="preserve">A day in the life of a contracts administrator</t>
  </si>
  <si>
    <t xml:space="preserve">Write "A day in the life of a contracts administrator" for projectcontrolsinstitute.org (PCI AI - Project Controls Institute). Audience: practitioners planning their next career move. Length 1,200-1,800 words, British English. Primary keyword "contracts administrator career". Work in naturally where they fit: contracts administrator jobs, contracts administrator career, contracts administrator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</si>
  <si>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AB-02740</t>
  </si>
  <si>
    <t xml:space="preserve">Contracts administrator career path: junior to director</t>
  </si>
  <si>
    <t xml:space="preserve">Write "Contracts administrator career path: junior to director" for projectcontrolsinstitute.org (PCI AI - Project Controls Institute). Audience: practitioners planning their next career move. Length 1,200-1,800 words, British English. Primary keyword "contracts administrator career". Work in naturally where they fit: contracts administrator jobs, contracts administrator career, contracts administrator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</si>
  <si>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AB-02741</t>
  </si>
  <si>
    <t xml:space="preserve">Skills every contracts administrator needs in the AI era</t>
  </si>
  <si>
    <t xml:space="preserve">Write "Skills every contracts administrator needs in the AI era" for projectcontrolsinstitute.org (PCI AI - Project Controls Institute). Audience: practitioners planning their next career move. Length 1,200-1,800 words, British English. Primary keyword "contracts administrator career". Work in naturally where they fit: contracts administrator jobs, contracts administrator career, contracts administrator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</si>
  <si>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AB-02742</t>
  </si>
  <si>
    <t xml:space="preserve">Best certifications for a contracts administrator</t>
  </si>
  <si>
    <t xml:space="preserve">Write "Best certifications for a contracts administrator" for projectcontrolsinstitute.org (PCI AI - Project Controls Institute). Audience: practitioners planning their next career move. Length 1,800-2,400 words, British English. Primary keyword "contracts administrator career". Work in naturally where they fit: contracts administrator jobs, contracts administrator career, contracts administrator requirements.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</si>
  <si>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AB-02743</t>
  </si>
  <si>
    <t xml:space="preserve">How AI is changing the contracts administrator role</t>
  </si>
  <si>
    <t xml:space="preserve">Write "How AI is changing the contracts administrator role" for projectcontrolsinstitute.org (PCI AI - Project Controls Institute). Audience: practitioners planning their next career move. Length 1,200-1,800 words, British English. Primary keyword "contracts administrator career". Work in naturally where they fit: contracts administrator jobs, contracts administrator career, contracts administrator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</si>
  <si>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AB-02744</t>
  </si>
  <si>
    <t xml:space="preserve">Freelance and contract market for contracts administrators</t>
  </si>
  <si>
    <t xml:space="preserve">Write "Freelance and contract market for contracts administrators" for projectcontrolsinstitute.org (PCI AI - Project Controls Institute). Audience: practitioners planning their next career move. Length 1,200-1,800 words, British English. Primary keyword "contracts administrator career". Work in naturally where they fit: contracts administrator jobs, contracts administrator career, contracts administrator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</si>
  <si>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AB-02745</t>
  </si>
  <si>
    <t xml:space="preserve">Your first 90 days as a contracts administrator: the plan</t>
  </si>
  <si>
    <t xml:space="preserve">contracts administrator first 90 days</t>
  </si>
  <si>
    <t xml:space="preserve">contracts administrator onboarding, new contracts administrator</t>
  </si>
  <si>
    <t xml:space="preserve">Write "Your first 90 days as a contracts administrator: the plan" for projectcontrolsinstitute.org (PCI AI - Project Controls Institute). Audience: practitioners planning their next career move. Length 1,200-1,800 words, British English. Primary keyword "contracts administrator first 90 days". Work in naturally where they fit: contracts administrator onboarding, new contracts administrator.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</si>
  <si>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AB-02746</t>
  </si>
  <si>
    <t xml:space="preserve">How to become a claims consultant: qualifications, path and first role</t>
  </si>
  <si>
    <t xml:space="preserve">claims consultant career</t>
  </si>
  <si>
    <t xml:space="preserve">claims consultant jobs, claims consultant career, claims consultant requirements</t>
  </si>
  <si>
    <t xml:space="preserve">Write "How to become a claims consultant: qualifications, path and first role" for projectcontrolsinstitute.org (PCI AI - Project Controls Institute). Audience: practitioners planning their next career move. Length 1,200-1,800 words, British English. Primary keyword "claims consultant career". Work in naturally where they fit: claims consultant jobs, claims consultant career, claims consultant requirements.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</si>
  <si>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AB-02747</t>
  </si>
  <si>
    <t xml:space="preserve">Claims consultant salary guide: what the market pays by region</t>
  </si>
  <si>
    <t xml:space="preserve">Write "Claims consultant salary guide: what the market pays by region" for projectcontrolsinstitute.org (PCI AI - Project Controls Institute). Audience: practitioners planning their next career move. Length 1,500-2,200 words, British English. Primary keyword "claims consultant career". Work in naturally where they fit: claims consultant jobs, claims consultant career, claims consultant requirements.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</si>
  <si>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AB-02748</t>
  </si>
  <si>
    <t xml:space="preserve">Claims consultant interview questions (and answers that impress)</t>
  </si>
  <si>
    <t xml:space="preserve">Write "Claims consultant interview questions (and answers that impress)" for projectcontrolsinstitute.org (PCI AI - Project Controls Institute). Audience: practitioners planning their next career move. Length 1,200-1,800 words, British English. Primary keyword "claims consultant career". Work in naturally where they fit: claims consultant jobs, claims consultant career, claims consultant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</si>
  <si>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AB-02749</t>
  </si>
  <si>
    <t xml:space="preserve">Claims consultant CV guide: what recruiters scan for</t>
  </si>
  <si>
    <t xml:space="preserve">Write "Claims consultant CV guide: what recruiters scan for" for projectcontrolsinstitute.org (PCI AI - Project Controls Institute). Audience: practitioners planning their next career move. Length 1,200-1,800 words, British English. Primary keyword "claims consultant career". Work in naturally where they fit: claims consultant jobs, claims consultant career, claims consultant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</si>
  <si>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AB-02750</t>
  </si>
  <si>
    <t xml:space="preserve">A day in the life of a claims consultant</t>
  </si>
  <si>
    <t xml:space="preserve">Write "A day in the life of a claims consultant" for projectcontrolsinstitute.org (PCI AI - Project Controls Institute). Audience: practitioners planning their next career move. Length 1,200-1,800 words, British English. Primary keyword "claims consultant career". Work in naturally where they fit: claims consultant jobs, claims consultant career, claims consultant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</si>
  <si>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AB-02751</t>
  </si>
  <si>
    <t xml:space="preserve">Claims consultant career path: junior to director</t>
  </si>
  <si>
    <t xml:space="preserve">Write "Claims consultant career path: junior to director" for projectcontrolsinstitute.org (PCI AI - Project Controls Institute). Audience: practitioners planning their next career move. Length 1,200-1,800 words, British English. Primary keyword "claims consultant career". Work in naturally where they fit: claims consultant jobs, claims consultant career, claims consultant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</si>
  <si>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AB-02752</t>
  </si>
  <si>
    <t xml:space="preserve">Skills every claims consultant needs in the AI era</t>
  </si>
  <si>
    <t xml:space="preserve">Write "Skills every claims consultant needs in the AI era" for projectcontrolsinstitute.org (PCI AI - Project Controls Institute). Audience: practitioners planning their next career move. Length 1,200-1,800 words, British English. Primary keyword "claims consultant career". Work in naturally where they fit: claims consultant jobs, claims consultant career, claims consultant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</si>
  <si>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AB-02753</t>
  </si>
  <si>
    <t xml:space="preserve">Best certifications for a claims consultant</t>
  </si>
  <si>
    <t xml:space="preserve">Write "Best certifications for a claims consultant" for projectcontrolsinstitute.org (PCI AI - Project Controls Institute). Audience: practitioners planning their next career move. Length 1,800-2,400 words, British English. Primary keyword "claims consultant career". Work in naturally where they fit: claims consultant jobs, claims consultant career, claims consultant requirements.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</si>
  <si>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AB-02754</t>
  </si>
  <si>
    <t xml:space="preserve">How AI is changing the claims consultant role</t>
  </si>
  <si>
    <t xml:space="preserve">Write "How AI is changing the claims consultant role" for projectcontrolsinstitute.org (PCI AI - Project Controls Institute). Audience: practitioners planning their next career move. Length 1,200-1,800 words, British English. Primary keyword "claims consultant career". Work in naturally where they fit: claims consultant jobs, claims consultant career, claims consultant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</si>
  <si>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AB-02755</t>
  </si>
  <si>
    <t xml:space="preserve">Freelance and contract market for claims consultants</t>
  </si>
  <si>
    <t xml:space="preserve">Write "Freelance and contract market for claims consultants" for projectcontrolsinstitute.org (PCI AI - Project Controls Institute). Audience: practitioners planning their next career move. Length 1,200-1,800 words, British English. Primary keyword "claims consultant career". Work in naturally where they fit: claims consultant jobs, claims consultant career, claims consultant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</si>
  <si>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AB-02756</t>
  </si>
  <si>
    <t xml:space="preserve">Your first 90 days as a claims consultant: the plan</t>
  </si>
  <si>
    <t xml:space="preserve">claims consultant first 90 days</t>
  </si>
  <si>
    <t xml:space="preserve">claims consultant onboarding, new claims consultant</t>
  </si>
  <si>
    <t xml:space="preserve">Write "Your first 90 days as a claims consultant: the plan" for projectcontrolsinstitute.org (PCI AI - Project Controls Institute). Audience: practitioners planning their next career move. Length 1,200-1,800 words, British English. Primary keyword "claims consultant first 90 days". Work in naturally where they fit: claims consultant onboarding, new claims consultant.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</si>
  <si>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AB-02757</t>
  </si>
  <si>
    <t xml:space="preserve">How to become a forensic delay analyst: qualifications, path and first role</t>
  </si>
  <si>
    <t xml:space="preserve">forensic delay analyst career</t>
  </si>
  <si>
    <t xml:space="preserve">forensic delay analyst jobs, forensic delay analyst career, forensic delay analyst requirements</t>
  </si>
  <si>
    <t xml:space="preserve">Write "How to become a forensic delay analyst: qualifications, path and first role" for projectcontrolsinstitute.org (PCI AI - Project Controls Institute). Audience: practitioners planning their next career move. Length 1,200-1,800 words, British English. Primary keyword "forensic delay analyst career". Work in naturally where they fit: forensic delay analyst jobs, forensic delay analyst career, forensic delay analyst requirements.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</si>
  <si>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AB-02758</t>
  </si>
  <si>
    <t xml:space="preserve">Forensic delay analyst salary guide: what the market pays by region</t>
  </si>
  <si>
    <t xml:space="preserve">Write "Forensic delay analyst salary guide: what the market pays by region" for projectcontrolsinstitute.org (PCI AI - Project Controls Institute). Audience: practitioners planning their next career move. Length 1,500-2,200 words, British English. Primary keyword "forensic delay analyst career". Work in naturally where they fit: forensic delay analyst jobs, forensic delay analyst career, forensic delay analyst requirements.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</si>
  <si>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AB-02759</t>
  </si>
  <si>
    <t xml:space="preserve">Forensic delay analyst interview questions (and answers that impress)</t>
  </si>
  <si>
    <t xml:space="preserve">Write "Forensic delay analyst interview questions (and answers that impress)" for projectcontrolsinstitute.org (PCI AI - Project Controls Institute). Audience: practitioners planning their next career move. Length 1,200-1,800 words, British English. Primary keyword "forensic delay analyst career". Work in naturally where they fit: forensic delay analyst jobs, forensic delay analyst career, forensic delay analyst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</si>
  <si>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AB-02760</t>
  </si>
  <si>
    <t xml:space="preserve">Forensic delay analyst CV guide: what recruiters scan for</t>
  </si>
  <si>
    <t xml:space="preserve">Write "Forensic delay analyst CV guide: what recruiters scan for" for projectcontrolsinstitute.org (PCI AI - Project Controls Institute). Audience: practitioners planning their next career move. Length 1,200-1,800 words, British English. Primary keyword "forensic delay analyst career". Work in naturally where they fit: forensic delay analyst jobs, forensic delay analyst career, forensic delay analyst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</si>
  <si>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AB-02761</t>
  </si>
  <si>
    <t xml:space="preserve">A day in the life of a forensic delay analyst</t>
  </si>
  <si>
    <t xml:space="preserve">Write "A day in the life of a forensic delay analyst" for projectcontrolsinstitute.org (PCI AI - Project Controls Institute). Audience: practitioners planning their next career move. Length 1,200-1,800 words, British English. Primary keyword "forensic delay analyst career". Work in naturally where they fit: forensic delay analyst jobs, forensic delay analyst career, forensic delay analyst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</si>
  <si>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AB-02762</t>
  </si>
  <si>
    <t xml:space="preserve">Forensic delay analyst career path: junior to director</t>
  </si>
  <si>
    <t xml:space="preserve">Write "Forensic delay analyst career path: junior to director" for projectcontrolsinstitute.org (PCI AI - Project Controls Institute). Audience: practitioners planning their next career move. Length 1,200-1,800 words, British English. Primary keyword "forensic delay analyst career". Work in naturally where they fit: forensic delay analyst jobs, forensic delay analyst career, forensic delay analyst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</si>
  <si>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AB-02763</t>
  </si>
  <si>
    <t xml:space="preserve">Skills every forensic delay analyst needs in the AI era</t>
  </si>
  <si>
    <t xml:space="preserve">Write "Skills every forensic delay analyst needs in the AI era" for projectcontrolsinstitute.org (PCI AI - Project Controls Institute). Audience: practitioners planning their next career move. Length 1,200-1,800 words, British English. Primary keyword "forensic delay analyst career". Work in naturally where they fit: forensic delay analyst jobs, forensic delay analyst career, forensic delay analyst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</si>
  <si>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AB-02764</t>
  </si>
  <si>
    <t xml:space="preserve">Best certifications for a forensic delay analyst</t>
  </si>
  <si>
    <t xml:space="preserve">Write "Best certifications for a forensic delay analyst" for projectcontrolsinstitute.org (PCI AI - Project Controls Institute). Audience: practitioners planning their next career move. Length 1,800-2,400 words, British English. Primary keyword "forensic delay analyst career". Work in naturally where they fit: forensic delay analyst jobs, forensic delay analyst career, forensic delay analyst requirements.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</si>
  <si>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AB-02765</t>
  </si>
  <si>
    <t xml:space="preserve">How AI is changing the forensic delay analyst role</t>
  </si>
  <si>
    <t xml:space="preserve">Write "How AI is changing the forensic delay analyst role" for projectcontrolsinstitute.org (PCI AI - Project Controls Institute). Audience: practitioners planning their next career move. Length 1,200-1,800 words, British English. Primary keyword "forensic delay analyst career". Work in naturally where they fit: forensic delay analyst jobs, forensic delay analyst career, forensic delay analyst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</si>
  <si>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AB-02766</t>
  </si>
  <si>
    <t xml:space="preserve">Freelance and contract market for forensic delay analysts</t>
  </si>
  <si>
    <t xml:space="preserve">Write "Freelance and contract market for forensic delay analysts" for projectcontrolsinstitute.org (PCI AI - Project Controls Institute). Audience: practitioners planning their next career move. Length 1,200-1,800 words, British English. Primary keyword "forensic delay analyst career". Work in naturally where they fit: forensic delay analyst jobs, forensic delay analyst career, forensic delay analyst requirements.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</si>
  <si>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AB-02767</t>
  </si>
  <si>
    <t xml:space="preserve">Your first 90 days as a forensic delay analyst: the plan</t>
  </si>
  <si>
    <t xml:space="preserve">forensic delay analyst first 90</t>
  </si>
  <si>
    <t xml:space="preserve">forensic delay analyst onboarding, new forensic delay analyst</t>
  </si>
  <si>
    <t xml:space="preserve">Write "Your first 90 days as a forensic delay analyst: the plan" for projectcontrolsinstitute.org (PCI AI - Project Controls Institute). Audience: practitioners planning their next career move. Length 1,200-1,800 words, British English. Primary keyword "forensic delay analyst first 90". Work in naturally where they fit: forensic delay analyst onboarding, new forensic delay analyst.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</si>
  <si>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AB-02768</t>
  </si>
  <si>
    <t xml:space="preserve">Project controls jobs in UAE: market, employers and how to get in</t>
  </si>
  <si>
    <t xml:space="preserve">project controls uae</t>
  </si>
  <si>
    <t xml:space="preserve">project controls uae, jobs in uae</t>
  </si>
  <si>
    <t xml:space="preserve">Write "Project controls jobs in UAE: market, employers and how to get in" for projectcontrolsinstitute.org (PCI AI - Project Controls Institute). Audience: practitioners planning their next career move. Length 1,200-1,800 words, British English. Primary keyword "project controls uae". Work in naturally where they fit: project controls uae, jobs in uae.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</si>
  <si>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AB-02769</t>
  </si>
  <si>
    <t xml:space="preserve">Planning engineer salary in UAE: the honest numbers</t>
  </si>
  <si>
    <t xml:space="preserve">Write "Planning engineer salary in UAE: the honest numbers" for projectcontrolsinstitute.org (PCI AI - Project Controls Institute). Audience: practitioners planning their next career move. Length 1,500-2,200 words, British English. Primary keyword "project controls uae". Work in naturally where they fit: project controls uae, jobs in uae.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</si>
  <si>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AB-02770</t>
  </si>
  <si>
    <t xml:space="preserve">Project controls courses and certification in UAE</t>
  </si>
  <si>
    <t xml:space="preserve">Write "Project controls courses and certification in UAE" for projectcontrolsinstitute.org (PCI AI - Project Controls Institute). Audience: practitioners planning their next career move. Length 1,200-1,800 words, British English. Primary keyword "project controls uae". Work in naturally where they fit: project controls uae, jobs in uae.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</si>
  <si>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AB-02771</t>
  </si>
  <si>
    <t xml:space="preserve">Cost engineer and cost controller salaries in UAE</t>
  </si>
  <si>
    <t xml:space="preserve">Write "Cost engineer and cost controller salaries in UAE" for projectcontrolsinstitute.org (PCI AI - Project Controls Institute). Audience: practitioners planning their next career move. Length 1,500-2,200 words, British English. Primary keyword "project controls uae". Work in naturally where they fit: project controls uae, jobs in uae.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</si>
  <si>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AB-02772</t>
  </si>
  <si>
    <t xml:space="preserve">Quantity surveyor to project controls in UAE: the local route</t>
  </si>
  <si>
    <t xml:space="preserve">Write "Quantity surveyor to project controls in UAE: the local route" for projectcontrolsinstitute.org (PCI AI - Project Controls Institute). Audience: practitioners planning their next career move. Length 1,200-1,800 words, British English. Primary keyword "project controls uae". Work in naturally where they fit: project controls uae, jobs in uae.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</si>
  <si>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AB-02773</t>
  </si>
  <si>
    <t xml:space="preserve">The biggest projects hiring in UAE right now</t>
  </si>
  <si>
    <t xml:space="preserve">Write "The biggest projects hiring in UAE right now" for projectcontrolsinstitute.org (PCI AI - Project Controls Institute). Audience: practitioners planning their next career move. Length 1,500-2,200 words, British English. Primary keyword "project controls uae". Work in naturally where they fit: project controls uae, jobs in uae.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</si>
  <si>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AB-02774</t>
  </si>
  <si>
    <t xml:space="preserve">Work visas and moving to UAE as a project controls professional</t>
  </si>
  <si>
    <t xml:space="preserve">Write "Work visas and moving to UAE as a project controls professional" for projectcontrolsinstitute.org (PCI AI - Project Controls Institute). Audience: practitioners planning their next career move. Length 1,200-1,800 words, British English. Primary keyword "project controls uae". Work in naturally where they fit: project controls uae, jobs in uae.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</si>
  <si>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AB-02775</t>
  </si>
  <si>
    <t xml:space="preserve">PFL-AI certification in UAE: who it fits and why</t>
  </si>
  <si>
    <t xml:space="preserve">Write "PFL-AI certification in UAE: who it fits and why" for projectcontrolsinstitute.org (PCI AI - Project Controls Institute). Audience: practitioners planning their next career move. Length 1,200-1,800 words, British English. Primary keyword "project controls uae". Work in naturally where they fit: project controls uae, jobs in uae.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</si>
  <si>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AB-02776</t>
  </si>
  <si>
    <t xml:space="preserve">PML-AI certification in UAE: the senior credential, locally</t>
  </si>
  <si>
    <t xml:space="preserve">Write "PML-AI certification in UAE: the senior credential, locally" for projectcontrolsinstitute.org (PCI AI - Project Controls Institute). Audience: practitioners planning their next career move. Length 1,200-1,800 words, British English. Primary keyword "project controls uae". Work in naturally where they fit: project controls uae, jobs in uae.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</si>
  <si>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AB-02777</t>
  </si>
  <si>
    <t xml:space="preserve">Contract day rates for planners and cost engineers in UAE</t>
  </si>
  <si>
    <t xml:space="preserve">Write "Contract day rates for planners and cost engineers in UAE" for projectcontrolsinstitute.org (PCI AI - Project Controls Institute). Audience: practitioners planning their next career move. Length 1,500-2,200 words, British English. Primary keyword "project controls uae". Work in naturally where they fit: project controls uae, jobs in uae.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</si>
  <si>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AB-02778</t>
  </si>
  <si>
    <t xml:space="preserve">Interview culture in UAE: what project controls candidates should expect</t>
  </si>
  <si>
    <t xml:space="preserve">Write "Interview culture in UAE: what project controls candidates should expect" for projectcontrolsinstitute.org (PCI AI - Project Controls Institute). Audience: practitioners planning their next career move. Length 1,200-1,800 words, British English. Primary keyword "project controls uae". Work in naturally where they fit: project controls uae, jobs in uae.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</si>
  <si>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AB-02779</t>
  </si>
  <si>
    <t xml:space="preserve">Cost of living vs project salaries in UAE</t>
  </si>
  <si>
    <t xml:space="preserve">Write "Cost of living vs project salaries in UAE" for projectcontrolsinstitute.org (PCI AI - Project Controls Institute). Audience: practitioners planning their next career move. Length 1,500-2,200 words, British English. Primary keyword "project controls uae". Work in naturally where they fit: project controls uae, jobs in uae.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</si>
  <si>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AB-02780</t>
  </si>
  <si>
    <t xml:space="preserve">Top employers for project controls in UAE</t>
  </si>
  <si>
    <t xml:space="preserve">Write "Top employers for project controls in UAE" for projectcontrolsinstitute.org (PCI AI - Project Controls Institute). Audience: practitioners planning their next career move. Length 1,200-1,800 words, British English. Primary keyword "project controls uae". Work in naturally where they fit: project controls uae, jobs in uae.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</si>
  <si>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AB-02781</t>
  </si>
  <si>
    <t xml:space="preserve">How to land a project controls job in UAE from abroad</t>
  </si>
  <si>
    <t xml:space="preserve">Write "How to land a project controls job in UAE from abroad" for projectcontrolsinstitute.org (PCI AI - Project Controls Institute). Audience: practitioners planning their next career move. Length 1,200-1,800 words, British English. Primary keyword "project controls uae". Work in naturally where they fit: project controls uae, jobs in uae.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</si>
  <si>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AB-02782</t>
  </si>
  <si>
    <t xml:space="preserve">UAE construction market outlook for project professionals</t>
  </si>
  <si>
    <t xml:space="preserve">Write "UAE construction market outlook for project professionals" for projectcontrolsinstitute.org (PCI AI - Project Controls Institute). Audience: practitioners planning their next career move. Length 1,500-2,200 words, British English. Primary keyword "project controls uae". Work in naturally where they fit: project controls uae, jobs in uae.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</si>
  <si>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AB-02783</t>
  </si>
  <si>
    <t xml:space="preserve">Project controls jobs in Dubai: market, employers and how to get in</t>
  </si>
  <si>
    <t xml:space="preserve">project controls dubai</t>
  </si>
  <si>
    <t xml:space="preserve">project controls dubai, jobs in dubai</t>
  </si>
  <si>
    <t xml:space="preserve">Write "Project controls jobs in Dubai: market, employers and how to get in" for projectcontrolsinstitute.org (PCI AI - Project Controls Institute). Audience: practitioners planning their next career move. Length 1,200-1,800 words, British English. Primary keyword "project controls dubai". Work in naturally where they fit: project controls dubai, jobs in dubai.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</si>
  <si>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AB-02784</t>
  </si>
  <si>
    <t xml:space="preserve">Planning engineer salary in Dubai: the honest numbers</t>
  </si>
  <si>
    <t xml:space="preserve">Write "Planning engineer salary in Dubai: the honest numbers" for projectcontrolsinstitute.org (PCI AI - Project Controls Institute). Audience: practitioners planning their next career move. Length 1,500-2,200 words, British English. Primary keyword "project controls dubai". Work in naturally where they fit: project controls dubai, jobs in dubai.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</si>
  <si>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AB-02785</t>
  </si>
  <si>
    <t xml:space="preserve">Project controls courses and certification in Dubai</t>
  </si>
  <si>
    <t xml:space="preserve">Write "Project controls courses and certification in Dubai" for projectcontrolsinstitute.org (PCI AI - Project Controls Institute). Audience: practitioners planning their next career move. Length 1,200-1,800 words, British English. Primary keyword "project controls dubai". Work in naturally where they fit: project controls dubai, jobs in dubai.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</si>
  <si>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AB-02786</t>
  </si>
  <si>
    <t xml:space="preserve">Cost engineer and cost controller salaries in Dubai</t>
  </si>
  <si>
    <t xml:space="preserve">Write "Cost engineer and cost controller salaries in Dubai" for projectcontrolsinstitute.org (PCI AI - Project Controls Institute). Audience: practitioners planning their next career move. Length 1,500-2,200 words, British English. Primary keyword "project controls dubai". Work in naturally where they fit: project controls dubai, jobs in dubai.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</si>
  <si>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AB-02787</t>
  </si>
  <si>
    <t xml:space="preserve">Quantity surveyor to project controls in Dubai: the local route</t>
  </si>
  <si>
    <t xml:space="preserve">Write "Quantity surveyor to project controls in Dubai: the local route" for projectcontrolsinstitute.org (PCI AI - Project Controls Institute). Audience: practitioners planning their next career move. Length 1,200-1,800 words, British English. Primary keyword "project controls dubai". Work in naturally where they fit: project controls dubai, jobs in dubai.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</si>
  <si>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AB-02788</t>
  </si>
  <si>
    <t xml:space="preserve">The biggest projects hiring in Dubai right now</t>
  </si>
  <si>
    <t xml:space="preserve">Write "The biggest projects hiring in Dubai right now" for projectcontrolsinstitute.org (PCI AI - Project Controls Institute). Audience: practitioners planning their next career move. Length 1,500-2,200 words, British English. Primary keyword "project controls dubai". Work in naturally where they fit: project controls dubai, jobs in dubai.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</si>
  <si>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AB-02789</t>
  </si>
  <si>
    <t xml:space="preserve">Contract day rates for planners and cost engineers in Dubai</t>
  </si>
  <si>
    <t xml:space="preserve">Write "Contract day rates for planners and cost engineers in Dubai" for projectcontrolsinstitute.org (PCI AI - Project Controls Institute). Audience: practitioners planning their next career move. Length 1,500-2,200 words, British English. Primary keyword "project controls dubai". Work in naturally where they fit: project controls dubai, jobs in dubai.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</si>
  <si>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AB-02790</t>
  </si>
  <si>
    <t xml:space="preserve">Cost of living vs project salaries in Dubai</t>
  </si>
  <si>
    <t xml:space="preserve">Write "Cost of living vs project salaries in Dubai" for projectcontrolsinstitute.org (PCI AI - Project Controls Institute). Audience: practitioners planning their next career move. Length 1,500-2,200 words, British English. Primary keyword "project controls dubai". Work in naturally where they fit: project controls dubai, jobs in dubai.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</si>
  <si>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AB-02791</t>
  </si>
  <si>
    <t xml:space="preserve">Top employers for project controls in Dubai</t>
  </si>
  <si>
    <t xml:space="preserve">Write "Top employers for project controls in Dubai" for projectcontrolsinstitute.org (PCI AI - Project Controls Institute). Audience: practitioners planning their next career move. Length 1,200-1,800 words, British English. Primary keyword "project controls dubai". Work in naturally where they fit: project controls dubai, jobs in dubai.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</si>
  <si>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AB-02792</t>
  </si>
  <si>
    <t xml:space="preserve">How to land a project controls job in Dubai from abroad</t>
  </si>
  <si>
    <t xml:space="preserve">Write "How to land a project controls job in Dubai from abroad" for projectcontrolsinstitute.org (PCI AI - Project Controls Institute). Audience: practitioners planning their next career move. Length 1,200-1,800 words, British English. Primary keyword "project controls dubai". Work in naturally where they fit: project controls dubai, jobs in dubai.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</si>
  <si>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AB-02793</t>
  </si>
  <si>
    <t xml:space="preserve">Project controls jobs in Abu Dhabi: market, employers and how to get in</t>
  </si>
  <si>
    <t xml:space="preserve">project controls abu dhabi</t>
  </si>
  <si>
    <t xml:space="preserve">project controls abu dhabi, jobs in abu dhabi</t>
  </si>
  <si>
    <t xml:space="preserve">Write "Project controls jobs in Abu Dhabi: market, employers and how to get in" for projectcontrolsinstitute.org (PCI AI - Project Controls Institute). Audience: practitioners planning their next career move. Length 1,200-1,800 words, British English. Primary keyword "project controls abu dhabi". Work in naturally where they fit: project controls abu dhabi, jobs in abu dhabi.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</si>
  <si>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AB-02794</t>
  </si>
  <si>
    <t xml:space="preserve">Planning engineer salary in Abu Dhabi: the honest numbers</t>
  </si>
  <si>
    <t xml:space="preserve">Write "Planning engineer salary in Abu Dhabi: the honest numbers" for projectcontrolsinstitute.org (PCI AI - Project Controls Institute). Audience: practitioners planning their next career move. Length 1,500-2,200 words, British English. Primary keyword "project controls abu dhabi". Work in naturally where they fit: project controls abu dhabi, jobs in abu dhabi.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</si>
  <si>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AB-02795</t>
  </si>
  <si>
    <t xml:space="preserve">Project controls courses and certification in Abu Dhabi</t>
  </si>
  <si>
    <t xml:space="preserve">Write "Project controls courses and certification in Abu Dhabi" for projectcontrolsinstitute.org (PCI AI - Project Controls Institute). Audience: practitioners planning their next career move. Length 1,200-1,800 words, British English. Primary keyword "project controls abu dhabi". Work in naturally where they fit: project controls abu dhabi, jobs in abu dhabi.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</si>
  <si>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AB-02796</t>
  </si>
  <si>
    <t xml:space="preserve">Cost engineer and cost controller salaries in Abu Dhabi</t>
  </si>
  <si>
    <t xml:space="preserve">Write "Cost engineer and cost controller salaries in Abu Dhabi" for projectcontrolsinstitute.org (PCI AI - Project Controls Institute). Audience: practitioners planning their next career move. Length 1,500-2,200 words, British English. Primary keyword "project controls abu dhabi". Work in naturally where they fit: project controls abu dhabi, jobs in abu dhabi.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</si>
  <si>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AB-02797</t>
  </si>
  <si>
    <t xml:space="preserve">Quantity surveyor to project controls in Abu Dhabi: the local route</t>
  </si>
  <si>
    <t xml:space="preserve">Write "Quantity surveyor to project controls in Abu Dhabi: the local route" for projectcontrolsinstitute.org (PCI AI - Project Controls Institute). Audience: practitioners planning their next career move. Length 1,200-1,800 words, British English. Primary keyword "project controls abu dhabi". Work in naturally where they fit: project controls abu dhabi, jobs in abu dhabi.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</si>
  <si>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AB-02798</t>
  </si>
  <si>
    <t xml:space="preserve">The biggest projects hiring in Abu Dhabi right now</t>
  </si>
  <si>
    <t xml:space="preserve">Write "The biggest projects hiring in Abu Dhabi right now" for projectcontrolsinstitute.org (PCI AI - Project Controls Institute). Audience: practitioners planning their next career move. Length 1,500-2,200 words, British English. Primary keyword "project controls abu dhabi". Work in naturally where they fit: project controls abu dhabi, jobs in abu dhabi.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</si>
  <si>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AB-02799</t>
  </si>
  <si>
    <t xml:space="preserve">Contract day rates for planners and cost engineers in Abu Dhabi</t>
  </si>
  <si>
    <t xml:space="preserve">Write "Contract day rates for planners and cost engineers in Abu Dhabi" for projectcontrolsinstitute.org (PCI AI - Project Controls Institute). Audience: practitioners planning their next career move. Length 1,500-2,200 words, British English. Primary keyword "project controls abu dhabi". Work in naturally where they fit: project controls abu dhabi, jobs in abu dhabi.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</si>
  <si>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AB-02800</t>
  </si>
  <si>
    <t xml:space="preserve">Cost of living vs project salaries in Abu Dhabi</t>
  </si>
  <si>
    <t xml:space="preserve">Write "Cost of living vs project salaries in Abu Dhabi" for projectcontrolsinstitute.org (PCI AI - Project Controls Institute). Audience: practitioners planning their next career move. Length 1,500-2,200 words, British English. Primary keyword "project controls abu dhabi". Work in naturally where they fit: project controls abu dhabi, jobs in abu dhabi.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</si>
  <si>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AB-02801</t>
  </si>
  <si>
    <t xml:space="preserve">Top employers for project controls in Abu Dhabi</t>
  </si>
  <si>
    <t xml:space="preserve">Write "Top employers for project controls in Abu Dhabi" for projectcontrolsinstitute.org (PCI AI - Project Controls Institute). Audience: practitioners planning their next career move. Length 1,200-1,800 words, British English. Primary keyword "project controls abu dhabi". Work in naturally where they fit: project controls abu dhabi, jobs in abu dhabi.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</si>
  <si>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AB-02802</t>
  </si>
  <si>
    <t xml:space="preserve">How to land a project controls job in Abu Dhabi from abroad</t>
  </si>
  <si>
    <t xml:space="preserve">Write "How to land a project controls job in Abu Dhabi from abroad" for projectcontrolsinstitute.org (PCI AI - Project Controls Institute). Audience: practitioners planning their next career move. Length 1,200-1,800 words, British English. Primary keyword "project controls abu dhabi". Work in naturally where they fit: project controls abu dhabi, jobs in abu dhabi.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</si>
  <si>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AB-02803</t>
  </si>
  <si>
    <t xml:space="preserve">Project controls jobs in Saudi Arabia: market, employers and how to get in</t>
  </si>
  <si>
    <t xml:space="preserve">project controls saudi arabia</t>
  </si>
  <si>
    <t xml:space="preserve">project controls saudi arabia, jobs in saudi arabia</t>
  </si>
  <si>
    <t xml:space="preserve">Write "Project controls jobs in Saudi Arabia: market, employers and how to get in" for projectcontrolsinstitute.org (PCI AI - Project Controls Institute). Audience: practitioners planning their next career move. Length 1,200-1,800 words, British English. Primary keyword "project controls saudi arabia". Work in naturally where they fit: project controls saudi arabia, jobs in saudi arabia.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</si>
  <si>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AB-02804</t>
  </si>
  <si>
    <t xml:space="preserve">Planning engineer salary in Saudi Arabia: the honest numbers</t>
  </si>
  <si>
    <t xml:space="preserve">Write "Planning engineer salary in Saudi Arabia: the honest numbers" for projectcontrolsinstitute.org (PCI AI - Project Controls Institute). Audience: practitioners planning their next career move. Length 1,500-2,200 words, British English. Primary keyword "project controls saudi arabia". Work in naturally where they fit: project controls saudi arabia, jobs in saudi arabia.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</si>
  <si>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AB-02805</t>
  </si>
  <si>
    <t xml:space="preserve">Project controls courses and certification in Saudi Arabia</t>
  </si>
  <si>
    <t xml:space="preserve">Write "Project controls courses and certification in Saudi Arabia" for projectcontrolsinstitute.org (PCI AI - Project Controls Institute). Audience: practitioners planning their next career move. Length 1,200-1,800 words, British English. Primary keyword "project controls saudi arabia". Work in naturally where they fit: project controls saudi arabia, jobs in saudi arabia.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</si>
  <si>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AB-02806</t>
  </si>
  <si>
    <t xml:space="preserve">Cost engineer and cost controller salaries in Saudi Arabia</t>
  </si>
  <si>
    <t xml:space="preserve">Write "Cost engineer and cost controller salaries in Saudi Arabia" for projectcontrolsinstitute.org (PCI AI - Project Controls Institute). Audience: practitioners planning their next career move. Length 1,500-2,200 words, British English. Primary keyword "project controls saudi arabia". Work in naturally where they fit: project controls saudi arabia, jobs in saudi arabia.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</si>
  <si>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AB-02807</t>
  </si>
  <si>
    <t xml:space="preserve">Quantity surveyor to project controls in Saudi Arabia: the local route</t>
  </si>
  <si>
    <t xml:space="preserve">Write "Quantity surveyor to project controls in Saudi Arabia: the local route" for projectcontrolsinstitute.org (PCI AI - Project Controls Institute). Audience: practitioners planning their next career move. Length 1,200-1,800 words, British English. Primary keyword "project controls saudi arabia". Work in naturally where they fit: project controls saudi arabia, jobs in saudi arabia.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</si>
  <si>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AB-02808</t>
  </si>
  <si>
    <t xml:space="preserve">The biggest projects hiring in Saudi Arabia right now</t>
  </si>
  <si>
    <t xml:space="preserve">Write "The biggest projects hiring in Saudi Arabia right now" for projectcontrolsinstitute.org (PCI AI - Project Controls Institute). Audience: practitioners planning their next career move. Length 1,500-2,200 words, British English. Primary keyword "project controls saudi arabia". Work in naturally where they fit: project controls saudi arabia, jobs in saudi arabia.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</si>
  <si>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AB-02809</t>
  </si>
  <si>
    <t xml:space="preserve">Work visas and moving to Saudi Arabia as a project controls professional</t>
  </si>
  <si>
    <t xml:space="preserve">Write "Work visas and moving to Saudi Arabia as a project controls professional" for projectcontrolsinstitute.org (PCI AI - Project Controls Institute). Audience: practitioners planning their next career move. Length 1,200-1,800 words, British English. Primary keyword "project controls saudi arabia". Work in naturally where they fit: project controls saudi arabia, jobs in saudi arabia.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</si>
  <si>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AB-02810</t>
  </si>
  <si>
    <t xml:space="preserve">PFL-AI certification in Saudi Arabia: who it fits and why</t>
  </si>
  <si>
    <t xml:space="preserve">Write "PFL-AI certification in Saudi Arabia: who it fits and why" for projectcontrolsinstitute.org (PCI AI - Project Controls Institute). Audience: practitioners planning their next career move. Length 1,200-1,800 words, British English. Primary keyword "project controls saudi arabia". Work in naturally where they fit: project controls saudi arabia, jobs in saudi arabia.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</si>
  <si>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AB-02811</t>
  </si>
  <si>
    <t xml:space="preserve">PML-AI certification in Saudi Arabia: the senior credential, locally</t>
  </si>
  <si>
    <t xml:space="preserve">Write "PML-AI certification in Saudi Arabia: the senior credential, locally" for projectcontrolsinstitute.org (PCI AI - Project Controls Institute). Audience: practitioners planning their next career move. Length 1,200-1,800 words, British English. Primary keyword "project controls saudi arabia". Work in naturally where they fit: project controls saudi arabia, jobs in saudi arabia.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</si>
  <si>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AB-02812</t>
  </si>
  <si>
    <t xml:space="preserve">Contract day rates for planners and cost engineers in Saudi Arabia</t>
  </si>
  <si>
    <t xml:space="preserve">Write "Contract day rates for planners and cost engineers in Saudi Arabia" for projectcontrolsinstitute.org (PCI AI - Project Controls Institute). Audience: practitioners planning their next career move. Length 1,500-2,200 words, British English. Primary keyword "project controls saudi arabia". Work in naturally where they fit: project controls saudi arabia, jobs in saudi arabia.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</si>
  <si>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AB-02813</t>
  </si>
  <si>
    <t xml:space="preserve">Interview culture in Saudi Arabia: what project controls candidates should expect</t>
  </si>
  <si>
    <t xml:space="preserve">Write "Interview culture in Saudi Arabia: what project controls candidates should expect" for projectcontrolsinstitute.org (PCI AI - Project Controls Institute). Audience: practitioners planning their next career move. Length 1,200-1,800 words, British English. Primary keyword "project controls saudi arabia". Work in naturally where they fit: project controls saudi arabia, jobs in saudi arabia.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</si>
  <si>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AB-02814</t>
  </si>
  <si>
    <t xml:space="preserve">Cost of living vs project salaries in Saudi Arabia</t>
  </si>
  <si>
    <t xml:space="preserve">Write "Cost of living vs project salaries in Saudi Arabia" for projectcontrolsinstitute.org (PCI AI - Project Controls Institute). Audience: practitioners planning their next career move. Length 1,500-2,200 words, British English. Primary keyword "project controls saudi arabia". Work in naturally where they fit: project controls saudi arabia, jobs in saudi arabia.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</si>
  <si>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AB-02815</t>
  </si>
  <si>
    <t xml:space="preserve">Top employers for project controls in Saudi Arabia</t>
  </si>
  <si>
    <t xml:space="preserve">Write "Top employers for project controls in Saudi Arabia" for projectcontrolsinstitute.org (PCI AI - Project Controls Institute). Audience: practitioners planning their next career move. Length 1,200-1,800 words, British English. Primary keyword "project controls saudi arabia". Work in naturally where they fit: project controls saudi arabia, jobs in saudi arabia.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</si>
  <si>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AB-02816</t>
  </si>
  <si>
    <t xml:space="preserve">How to land a project controls job in Saudi Arabia from abroad</t>
  </si>
  <si>
    <t xml:space="preserve">Write "How to land a project controls job in Saudi Arabia from abroad" for projectcontrolsinstitute.org (PCI AI - Project Controls Institute). Audience: practitioners planning their next career move. Length 1,200-1,800 words, British English. Primary keyword "project controls saudi arabia". Work in naturally where they fit: project controls saudi arabia, jobs in saudi arabia.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</si>
  <si>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AB-02817</t>
  </si>
  <si>
    <t xml:space="preserve">Saudi Arabia construction market outlook for project professionals</t>
  </si>
  <si>
    <t xml:space="preserve">Write "Saudi Arabia construction market outlook for project professionals" for projectcontrolsinstitute.org (PCI AI - Project Controls Institute). Audience: practitioners planning their next career move. Length 1,500-2,200 words, British English. Primary keyword "project controls saudi arabia". Work in naturally where they fit: project controls saudi arabia, jobs in saudi arabia.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</si>
  <si>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AB-02818</t>
  </si>
  <si>
    <t xml:space="preserve">Project controls jobs in Riyadh: market, employers and how to get in</t>
  </si>
  <si>
    <t xml:space="preserve">project controls riyadh</t>
  </si>
  <si>
    <t xml:space="preserve">project controls riyadh, jobs in riyadh</t>
  </si>
  <si>
    <t xml:space="preserve">Write "Project controls jobs in Riyadh: market, employers and how to get in" for projectcontrolsinstitute.org (PCI AI - Project Controls Institute). Audience: practitioners planning their next career move. Length 1,200-1,800 words, British English. Primary keyword "project controls riyadh". Work in naturally where they fit: project controls riyadh, jobs in riyadh.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</si>
  <si>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AB-02819</t>
  </si>
  <si>
    <t xml:space="preserve">Planning engineer salary in Riyadh: the honest numbers</t>
  </si>
  <si>
    <t xml:space="preserve">Write "Planning engineer salary in Riyadh: the honest numbers" for projectcontrolsinstitute.org (PCI AI - Project Controls Institute). Audience: practitioners planning their next career move. Length 1,500-2,200 words, British English. Primary keyword "project controls riyadh". Work in naturally where they fit: project controls riyadh, jobs in riyadh.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</si>
  <si>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AB-02820</t>
  </si>
  <si>
    <t xml:space="preserve">Project controls courses and certification in Riyadh</t>
  </si>
  <si>
    <t xml:space="preserve">Write "Project controls courses and certification in Riyadh" for projectcontrolsinstitute.org (PCI AI - Project Controls Institute). Audience: practitioners planning their next career move. Length 1,200-1,800 words, British English. Primary keyword "project controls riyadh". Work in naturally where they fit: project controls riyadh, jobs in riyadh.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</si>
  <si>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AB-02821</t>
  </si>
  <si>
    <t xml:space="preserve">Cost engineer and cost controller salaries in Riyadh</t>
  </si>
  <si>
    <t xml:space="preserve">Write "Cost engineer and cost controller salaries in Riyadh" for projectcontrolsinstitute.org (PCI AI - Project Controls Institute). Audience: practitioners planning their next career move. Length 1,500-2,200 words, British English. Primary keyword "project controls riyadh". Work in naturally where they fit: project controls riyadh, jobs in riyadh.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</si>
  <si>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AB-02822</t>
  </si>
  <si>
    <t xml:space="preserve">Quantity surveyor to project controls in Riyadh: the local route</t>
  </si>
  <si>
    <t xml:space="preserve">Write "Quantity surveyor to project controls in Riyadh: the local route" for projectcontrolsinstitute.org (PCI AI - Project Controls Institute). Audience: practitioners planning their next career move. Length 1,200-1,800 words, British English. Primary keyword "project controls riyadh". Work in naturally where they fit: project controls riyadh, jobs in riyadh.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</si>
  <si>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AB-02823</t>
  </si>
  <si>
    <t xml:space="preserve">The biggest projects hiring in Riyadh right now</t>
  </si>
  <si>
    <t xml:space="preserve">Write "The biggest projects hiring in Riyadh right now" for projectcontrolsinstitute.org (PCI AI - Project Controls Institute). Audience: practitioners planning their next career move. Length 1,500-2,200 words, British English. Primary keyword "project controls riyadh". Work in naturally where they fit: project controls riyadh, jobs in riyadh.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</si>
  <si>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AB-02824</t>
  </si>
  <si>
    <t xml:space="preserve">Contract day rates for planners and cost engineers in Riyadh</t>
  </si>
  <si>
    <t xml:space="preserve">Write "Contract day rates for planners and cost engineers in Riyadh" for projectcontrolsinstitute.org (PCI AI - Project Controls Institute). Audience: practitioners planning their next career move. Length 1,500-2,200 words, British English. Primary keyword "project controls riyadh". Work in naturally where they fit: project controls riyadh, jobs in riyadh.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</si>
  <si>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AB-02825</t>
  </si>
  <si>
    <t xml:space="preserve">Cost of living vs project salaries in Riyadh</t>
  </si>
  <si>
    <t xml:space="preserve">Write "Cost of living vs project salaries in Riyadh" for projectcontrolsinstitute.org (PCI AI - Project Controls Institute). Audience: practitioners planning their next career move. Length 1,500-2,200 words, British English. Primary keyword "project controls riyadh". Work in naturally where they fit: project controls riyadh, jobs in riyadh.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</si>
  <si>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AB-02826</t>
  </si>
  <si>
    <t xml:space="preserve">Top employers for project controls in Riyadh</t>
  </si>
  <si>
    <t xml:space="preserve">Write "Top employers for project controls in Riyadh" for projectcontrolsinstitute.org (PCI AI - Project Controls Institute). Audience: practitioners planning their next career move. Length 1,200-1,800 words, British English. Primary keyword "project controls riyadh". Work in naturally where they fit: project controls riyadh, jobs in riyadh.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</si>
  <si>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AB-02827</t>
  </si>
  <si>
    <t xml:space="preserve">How to land a project controls job in Riyadh from abroad</t>
  </si>
  <si>
    <t xml:space="preserve">Write "How to land a project controls job in Riyadh from abroad" for projectcontrolsinstitute.org (PCI AI - Project Controls Institute). Audience: practitioners planning their next career move. Length 1,200-1,800 words, British English. Primary keyword "project controls riyadh". Work in naturally where they fit: project controls riyadh, jobs in riyadh.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</si>
  <si>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AB-02828</t>
  </si>
  <si>
    <t xml:space="preserve">Project controls jobs in Qatar: market, employers and how to get in</t>
  </si>
  <si>
    <t xml:space="preserve">project controls qatar</t>
  </si>
  <si>
    <t xml:space="preserve">project controls qatar, jobs in qatar</t>
  </si>
  <si>
    <t xml:space="preserve">Write "Project controls jobs in Qatar: market, employers and how to get in" for projectcontrolsinstitute.org (PCI AI - Project Controls Institute). Audience: practitioners planning their next career move. Length 1,200-1,800 words, British English. Primary keyword "project controls qatar". Work in naturally where they fit: project controls qatar, jobs in qatar.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</si>
  <si>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AB-02829</t>
  </si>
  <si>
    <t xml:space="preserve">Planning engineer salary in Qatar: the honest numbers</t>
  </si>
  <si>
    <t xml:space="preserve">Write "Planning engineer salary in Qatar: the honest numbers" for projectcontrolsinstitute.org (PCI AI - Project Controls Institute). Audience: practitioners planning their next career move. Length 1,500-2,200 words, British English. Primary keyword "project controls qatar". Work in naturally where they fit: project controls qatar, jobs in qatar.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</si>
  <si>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AB-02830</t>
  </si>
  <si>
    <t xml:space="preserve">Project controls courses and certification in Qatar</t>
  </si>
  <si>
    <t xml:space="preserve">Write "Project controls courses and certification in Qatar" for projectcontrolsinstitute.org (PCI AI - Project Controls Institute). Audience: practitioners planning their next career move. Length 1,200-1,800 words, British English. Primary keyword "project controls qatar". Work in naturally where they fit: project controls qatar, jobs in qatar.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</si>
  <si>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AB-02831</t>
  </si>
  <si>
    <t xml:space="preserve">Cost engineer and cost controller salaries in Qatar</t>
  </si>
  <si>
    <t xml:space="preserve">Write "Cost engineer and cost controller salaries in Qatar" for projectcontrolsinstitute.org (PCI AI - Project Controls Institute). Audience: practitioners planning their next career move. Length 1,500-2,200 words, British English. Primary keyword "project controls qatar". Work in naturally where they fit: project controls qatar, jobs in qatar.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</si>
  <si>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AB-02832</t>
  </si>
  <si>
    <t xml:space="preserve">Quantity surveyor to project controls in Qatar: the local route</t>
  </si>
  <si>
    <t xml:space="preserve">Write "Quantity surveyor to project controls in Qatar: the local route" for projectcontrolsinstitute.org (PCI AI - Project Controls Institute). Audience: practitioners planning their next career move. Length 1,200-1,800 words, British English. Primary keyword "project controls qatar". Work in naturally where they fit: project controls qatar, jobs in qatar.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</si>
  <si>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AB-02833</t>
  </si>
  <si>
    <t xml:space="preserve">The biggest projects hiring in Qatar right now</t>
  </si>
  <si>
    <t xml:space="preserve">Write "The biggest projects hiring in Qatar right now" for projectcontrolsinstitute.org (PCI AI - Project Controls Institute). Audience: practitioners planning their next career move. Length 1,500-2,200 words, British English. Primary keyword "project controls qatar". Work in naturally where they fit: project controls qatar, jobs in qatar.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</si>
  <si>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AB-02834</t>
  </si>
  <si>
    <t xml:space="preserve">Work visas and moving to Qatar as a project controls professional</t>
  </si>
  <si>
    <t xml:space="preserve">Write "Work visas and moving to Qatar as a project controls professional" for projectcontrolsinstitute.org (PCI AI - Project Controls Institute). Audience: practitioners planning their next career move. Length 1,200-1,800 words, British English. Primary keyword "project controls qatar". Work in naturally where they fit: project controls qatar, jobs in qatar.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</si>
  <si>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AB-02835</t>
  </si>
  <si>
    <t xml:space="preserve">PFL-AI certification in Qatar: who it fits and why</t>
  </si>
  <si>
    <t xml:space="preserve">Write "PFL-AI certification in Qatar: who it fits and why" for projectcontrolsinstitute.org (PCI AI - Project Controls Institute). Audience: practitioners planning their next career move. Length 1,200-1,800 words, British English. Primary keyword "project controls qatar". Work in naturally where they fit: project controls qatar, jobs in qatar.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</si>
  <si>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AB-02836</t>
  </si>
  <si>
    <t xml:space="preserve">PML-AI certification in Qatar: the senior credential, locally</t>
  </si>
  <si>
    <t xml:space="preserve">Write "PML-AI certification in Qatar: the senior credential, locally" for projectcontrolsinstitute.org (PCI AI - Project Controls Institute). Audience: practitioners planning their next career move. Length 1,200-1,800 words, British English. Primary keyword "project controls qatar". Work in naturally where they fit: project controls qatar, jobs in qatar.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</si>
  <si>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AB-02837</t>
  </si>
  <si>
    <t xml:space="preserve">Contract day rates for planners and cost engineers in Qatar</t>
  </si>
  <si>
    <t xml:space="preserve">Write "Contract day rates for planners and cost engineers in Qatar" for projectcontrolsinstitute.org (PCI AI - Project Controls Institute). Audience: practitioners planning their next career move. Length 1,500-2,200 words, British English. Primary keyword "project controls qatar". Work in naturally where they fit: project controls qatar, jobs in qatar.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</si>
  <si>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AB-02838</t>
  </si>
  <si>
    <t xml:space="preserve">Interview culture in Qatar: what project controls candidates should expect</t>
  </si>
  <si>
    <t xml:space="preserve">Write "Interview culture in Qatar: what project controls candidates should expect" for projectcontrolsinstitute.org (PCI AI - Project Controls Institute). Audience: practitioners planning their next career move. Length 1,200-1,800 words, British English. Primary keyword "project controls qatar". Work in naturally where they fit: project controls qatar, jobs in qatar.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</si>
  <si>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AB-02839</t>
  </si>
  <si>
    <t xml:space="preserve">Cost of living vs project salaries in Qatar</t>
  </si>
  <si>
    <t xml:space="preserve">Write "Cost of living vs project salaries in Qatar" for projectcontrolsinstitute.org (PCI AI - Project Controls Institute). Audience: practitioners planning their next career move. Length 1,500-2,200 words, British English. Primary keyword "project controls qatar". Work in naturally where they fit: project controls qatar, jobs in qatar.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</si>
  <si>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AB-02840</t>
  </si>
  <si>
    <t xml:space="preserve">Top employers for project controls in Qatar</t>
  </si>
  <si>
    <t xml:space="preserve">Write "Top employers for project controls in Qatar" for projectcontrolsinstitute.org (PCI AI - Project Controls Institute). Audience: practitioners planning their next career move. Length 1,200-1,800 words, British English. Primary keyword "project controls qatar". Work in naturally where they fit: project controls qatar, jobs in qatar.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</si>
  <si>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AB-02841</t>
  </si>
  <si>
    <t xml:space="preserve">How to land a project controls job in Qatar from abroad</t>
  </si>
  <si>
    <t xml:space="preserve">Write "How to land a project controls job in Qatar from abroad" for projectcontrolsinstitute.org (PCI AI - Project Controls Institute). Audience: practitioners planning their next career move. Length 1,200-1,800 words, British English. Primary keyword "project controls qatar". Work in naturally where they fit: project controls qatar, jobs in qatar.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</si>
  <si>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AB-02842</t>
  </si>
  <si>
    <t xml:space="preserve">Qatar construction market outlook for project professionals</t>
  </si>
  <si>
    <t xml:space="preserve">Write "Qatar construction market outlook for project professionals" for projectcontrolsinstitute.org (PCI AI - Project Controls Institute). Audience: practitioners planning their next career move. Length 1,500-2,200 words, British English. Primary keyword "project controls qatar". Work in naturally where they fit: project controls qatar, jobs in qatar.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</si>
  <si>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AB-02843</t>
  </si>
  <si>
    <t xml:space="preserve">Project controls jobs in Kuwait: market, employers and how to get in</t>
  </si>
  <si>
    <t xml:space="preserve">project controls kuwait</t>
  </si>
  <si>
    <t xml:space="preserve">project controls kuwait, jobs in kuwait</t>
  </si>
  <si>
    <t xml:space="preserve">Write "Project controls jobs in Kuwait: market, employers and how to get in" for projectcontrolsinstitute.org (PCI AI - Project Controls Institute). Audience: practitioners planning their next career move. Length 1,200-1,800 words, British English. Primary keyword "project controls kuwait". Work in naturally where they fit: project controls kuwait, jobs in kuwait.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</si>
  <si>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AB-02844</t>
  </si>
  <si>
    <t xml:space="preserve">Planning engineer salary in Kuwait: the honest numbers</t>
  </si>
  <si>
    <t xml:space="preserve">Write "Planning engineer salary in Kuwait: the honest numbers" for projectcontrolsinstitute.org (PCI AI - Project Controls Institute). Audience: practitioners planning their next career move. Length 1,500-2,200 words, British English. Primary keyword "project controls kuwait". Work in naturally where they fit: project controls kuwait, jobs in kuwait.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</si>
  <si>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AB-02845</t>
  </si>
  <si>
    <t xml:space="preserve">Project controls courses and certification in Kuwait</t>
  </si>
  <si>
    <t xml:space="preserve">Write "Project controls courses and certification in Kuwait" for projectcontrolsinstitute.org (PCI AI - Project Controls Institute). Audience: practitioners planning their next career move. Length 1,200-1,800 words, British English. Primary keyword "project controls kuwait". Work in naturally where they fit: project controls kuwait, jobs in kuwait.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</si>
  <si>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AB-02846</t>
  </si>
  <si>
    <t xml:space="preserve">Cost engineer and cost controller salaries in Kuwait</t>
  </si>
  <si>
    <t xml:space="preserve">Write "Cost engineer and cost controller salaries in Kuwait" for projectcontrolsinstitute.org (PCI AI - Project Controls Institute). Audience: practitioners planning their next career move. Length 1,500-2,200 words, British English. Primary keyword "project controls kuwait". Work in naturally where they fit: project controls kuwait, jobs in kuwait.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</si>
  <si>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AB-02847</t>
  </si>
  <si>
    <t xml:space="preserve">Quantity surveyor to project controls in Kuwait: the local route</t>
  </si>
  <si>
    <t xml:space="preserve">Write "Quantity surveyor to project controls in Kuwait: the local route" for projectcontrolsinstitute.org (PCI AI - Project Controls Institute). Audience: practitioners planning their next career move. Length 1,200-1,800 words, British English. Primary keyword "project controls kuwait". Work in naturally where they fit: project controls kuwait, jobs in kuwait.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</si>
  <si>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AB-02848</t>
  </si>
  <si>
    <t xml:space="preserve">The biggest projects hiring in Kuwait right now</t>
  </si>
  <si>
    <t xml:space="preserve">Write "The biggest projects hiring in Kuwait right now" for projectcontrolsinstitute.org (PCI AI - Project Controls Institute). Audience: practitioners planning their next career move. Length 1,500-2,200 words, British English. Primary keyword "project controls kuwait". Work in naturally where they fit: project controls kuwait, jobs in kuwait.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</si>
  <si>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AB-02849</t>
  </si>
  <si>
    <t xml:space="preserve">Work visas and moving to Kuwait as a project controls professional</t>
  </si>
  <si>
    <t xml:space="preserve">Write "Work visas and moving to Kuwait as a project controls professional" for projectcontrolsinstitute.org (PCI AI - Project Controls Institute). Audience: practitioners planning their next career move. Length 1,200-1,800 words, British English. Primary keyword "project controls kuwait". Work in naturally where they fit: project controls kuwait, jobs in kuwait.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</si>
  <si>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AB-02850</t>
  </si>
  <si>
    <t xml:space="preserve">PFL-AI certification in Kuwait: who it fits and why</t>
  </si>
  <si>
    <t xml:space="preserve">Write "PFL-AI certification in Kuwait: who it fits and why" for projectcontrolsinstitute.org (PCI AI - Project Controls Institute). Audience: practitioners planning their next career move. Length 1,200-1,800 words, British English. Primary keyword "project controls kuwait". Work in naturally where they fit: project controls kuwait, jobs in kuwait.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</si>
  <si>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AB-02851</t>
  </si>
  <si>
    <t xml:space="preserve">PML-AI certification in Kuwait: the senior credential, locally</t>
  </si>
  <si>
    <t xml:space="preserve">Write "PML-AI certification in Kuwait: the senior credential, locally" for projectcontrolsinstitute.org (PCI AI - Project Controls Institute). Audience: practitioners planning their next career move. Length 1,200-1,800 words, British English. Primary keyword "project controls kuwait". Work in naturally where they fit: project controls kuwait, jobs in kuwait.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</si>
  <si>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AB-02852</t>
  </si>
  <si>
    <t xml:space="preserve">Contract day rates for planners and cost engineers in Kuwait</t>
  </si>
  <si>
    <t xml:space="preserve">Write "Contract day rates for planners and cost engineers in Kuwait" for projectcontrolsinstitute.org (PCI AI - Project Controls Institute). Audience: practitioners planning their next career move. Length 1,500-2,200 words, British English. Primary keyword "project controls kuwait". Work in naturally where they fit: project controls kuwait, jobs in kuwait.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</si>
  <si>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AB-02853</t>
  </si>
  <si>
    <t xml:space="preserve">Interview culture in Kuwait: what project controls candidates should expect</t>
  </si>
  <si>
    <t xml:space="preserve">Write "Interview culture in Kuwait: what project controls candidates should expect" for projectcontrolsinstitute.org (PCI AI - Project Controls Institute). Audience: practitioners planning their next career move. Length 1,200-1,800 words, British English. Primary keyword "project controls kuwait". Work in naturally where they fit: project controls kuwait, jobs in kuwait.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</si>
  <si>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AB-02854</t>
  </si>
  <si>
    <t xml:space="preserve">Cost of living vs project salaries in Kuwait</t>
  </si>
  <si>
    <t xml:space="preserve">Write "Cost of living vs project salaries in Kuwait" for projectcontrolsinstitute.org (PCI AI - Project Controls Institute). Audience: practitioners planning their next career move. Length 1,500-2,200 words, British English. Primary keyword "project controls kuwait". Work in naturally where they fit: project controls kuwait, jobs in kuwait.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</si>
  <si>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AB-02855</t>
  </si>
  <si>
    <t xml:space="preserve">Top employers for project controls in Kuwait</t>
  </si>
  <si>
    <t xml:space="preserve">Write "Top employers for project controls in Kuwait" for projectcontrolsinstitute.org (PCI AI - Project Controls Institute). Audience: practitioners planning their next career move. Length 1,200-1,800 words, British English. Primary keyword "project controls kuwait". Work in naturally where they fit: project controls kuwait, jobs in kuwait.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</si>
  <si>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AB-02856</t>
  </si>
  <si>
    <t xml:space="preserve">How to land a project controls job in Kuwait from abroad</t>
  </si>
  <si>
    <t xml:space="preserve">Write "How to land a project controls job in Kuwait from abroad" for projectcontrolsinstitute.org (PCI AI - Project Controls Institute). Audience: practitioners planning their next career move. Length 1,200-1,800 words, British English. Primary keyword "project controls kuwait". Work in naturally where they fit: project controls kuwait, jobs in kuwait.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</si>
  <si>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AB-02857</t>
  </si>
  <si>
    <t xml:space="preserve">Kuwait construction market outlook for project professionals</t>
  </si>
  <si>
    <t xml:space="preserve">Write "Kuwait construction market outlook for project professionals" for projectcontrolsinstitute.org (PCI AI - Project Controls Institute). Audience: practitioners planning their next career move. Length 1,500-2,200 words, British English. Primary keyword "project controls kuwait". Work in naturally where they fit: project controls kuwait, jobs in kuwait.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</si>
  <si>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AB-02858</t>
  </si>
  <si>
    <t xml:space="preserve">Project controls jobs in Oman: market, employers and how to get in</t>
  </si>
  <si>
    <t xml:space="preserve">project controls oman</t>
  </si>
  <si>
    <t xml:space="preserve">project controls oman, jobs in oman</t>
  </si>
  <si>
    <t xml:space="preserve">Write "Project controls jobs in Oman: market, employers and how to get in" for projectcontrolsinstitute.org (PCI AI - Project Controls Institute). Audience: practitioners planning their next career move. Length 1,200-1,800 words, British English. Primary keyword "project controls oman". Work in naturally where they fit: project controls oman, jobs in oman.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</si>
  <si>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AB-02859</t>
  </si>
  <si>
    <t xml:space="preserve">Planning engineer salary in Oman: the honest numbers</t>
  </si>
  <si>
    <t xml:space="preserve">Write "Planning engineer salary in Oman: the honest numbers" for projectcontrolsinstitute.org (PCI AI - Project Controls Institute). Audience: practitioners planning their next career move. Length 1,500-2,200 words, British English. Primary keyword "project controls oman". Work in naturally where they fit: project controls oman, jobs in oman.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</si>
  <si>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AB-02860</t>
  </si>
  <si>
    <t xml:space="preserve">Project controls courses and certification in Oman</t>
  </si>
  <si>
    <t xml:space="preserve">Write "Project controls courses and certification in Oman" for projectcontrolsinstitute.org (PCI AI - Project Controls Institute). Audience: practitioners planning their next career move. Length 1,200-1,800 words, British English. Primary keyword "project controls oman". Work in naturally where they fit: project controls oman, jobs in oman.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</si>
  <si>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AB-02861</t>
  </si>
  <si>
    <t xml:space="preserve">Cost engineer and cost controller salaries in Oman</t>
  </si>
  <si>
    <t xml:space="preserve">Write "Cost engineer and cost controller salaries in Oman" for projectcontrolsinstitute.org (PCI AI - Project Controls Institute). Audience: practitioners planning their next career move. Length 1,500-2,200 words, British English. Primary keyword "project controls oman". Work in naturally where they fit: project controls oman, jobs in oman.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</si>
  <si>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AB-02862</t>
  </si>
  <si>
    <t xml:space="preserve">Quantity surveyor to project controls in Oman: the local route</t>
  </si>
  <si>
    <t xml:space="preserve">Write "Quantity surveyor to project controls in Oman: the local route" for projectcontrolsinstitute.org (PCI AI - Project Controls Institute). Audience: practitioners planning their next career move. Length 1,200-1,800 words, British English. Primary keyword "project controls oman". Work in naturally where they fit: project controls oman, jobs in oman.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</si>
  <si>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AB-02863</t>
  </si>
  <si>
    <t xml:space="preserve">The biggest projects hiring in Oman right now</t>
  </si>
  <si>
    <t xml:space="preserve">Write "The biggest projects hiring in Oman right now" for projectcontrolsinstitute.org (PCI AI - Project Controls Institute). Audience: practitioners planning their next career move. Length 1,500-2,200 words, British English. Primary keyword "project controls oman". Work in naturally where they fit: project controls oman, jobs in oman.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</si>
  <si>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AB-02864</t>
  </si>
  <si>
    <t xml:space="preserve">Work visas and moving to Oman as a project controls professional</t>
  </si>
  <si>
    <t xml:space="preserve">Write "Work visas and moving to Oman as a project controls professional" for projectcontrolsinstitute.org (PCI AI - Project Controls Institute). Audience: practitioners planning their next career move. Length 1,200-1,800 words, British English. Primary keyword "project controls oman". Work in naturally where they fit: project controls oman, jobs in oman.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</si>
  <si>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AB-02865</t>
  </si>
  <si>
    <t xml:space="preserve">PFL-AI certification in Oman: who it fits and why</t>
  </si>
  <si>
    <t xml:space="preserve">Write "PFL-AI certification in Oman: who it fits and why" for projectcontrolsinstitute.org (PCI AI - Project Controls Institute). Audience: practitioners planning their next career move. Length 1,200-1,800 words, British English. Primary keyword "project controls oman". Work in naturally where they fit: project controls oman, jobs in oman.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</si>
  <si>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AB-02866</t>
  </si>
  <si>
    <t xml:space="preserve">PML-AI certification in Oman: the senior credential, locally</t>
  </si>
  <si>
    <t xml:space="preserve">Write "PML-AI certification in Oman: the senior credential, locally" for projectcontrolsinstitute.org (PCI AI - Project Controls Institute). Audience: practitioners planning their next career move. Length 1,200-1,800 words, British English. Primary keyword "project controls oman". Work in naturally where they fit: project controls oman, jobs in oman.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</si>
  <si>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AB-02867</t>
  </si>
  <si>
    <t xml:space="preserve">Contract day rates for planners and cost engineers in Oman</t>
  </si>
  <si>
    <t xml:space="preserve">Write "Contract day rates for planners and cost engineers in Oman" for projectcontrolsinstitute.org (PCI AI - Project Controls Institute). Audience: practitioners planning their next career move. Length 1,500-2,200 words, British English. Primary keyword "project controls oman". Work in naturally where they fit: project controls oman, jobs in oman.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</si>
  <si>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AB-02868</t>
  </si>
  <si>
    <t xml:space="preserve">Interview culture in Oman: what project controls candidates should expect</t>
  </si>
  <si>
    <t xml:space="preserve">Write "Interview culture in Oman: what project controls candidates should expect" for projectcontrolsinstitute.org (PCI AI - Project Controls Institute). Audience: practitioners planning their next career move. Length 1,200-1,800 words, British English. Primary keyword "project controls oman". Work in naturally where they fit: project controls oman, jobs in oman.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</si>
  <si>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AB-02869</t>
  </si>
  <si>
    <t xml:space="preserve">Cost of living vs project salaries in Oman</t>
  </si>
  <si>
    <t xml:space="preserve">Write "Cost of living vs project salaries in Oman" for projectcontrolsinstitute.org (PCI AI - Project Controls Institute). Audience: practitioners planning their next career move. Length 1,500-2,200 words, British English. Primary keyword "project controls oman". Work in naturally where they fit: project controls oman, jobs in oman.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</si>
  <si>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AB-02870</t>
  </si>
  <si>
    <t xml:space="preserve">Top employers for project controls in Oman</t>
  </si>
  <si>
    <t xml:space="preserve">Write "Top employers for project controls in Oman" for projectcontrolsinstitute.org (PCI AI - Project Controls Institute). Audience: practitioners planning their next career move. Length 1,200-1,800 words, British English. Primary keyword "project controls oman". Work in naturally where they fit: project controls oman, jobs in oman.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</si>
  <si>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AB-02871</t>
  </si>
  <si>
    <t xml:space="preserve">How to land a project controls job in Oman from abroad</t>
  </si>
  <si>
    <t xml:space="preserve">Write "How to land a project controls job in Oman from abroad" for projectcontrolsinstitute.org (PCI AI - Project Controls Institute). Audience: practitioners planning their next career move. Length 1,200-1,800 words, British English. Primary keyword "project controls oman". Work in naturally where they fit: project controls oman, jobs in oman.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</si>
  <si>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AB-02872</t>
  </si>
  <si>
    <t xml:space="preserve">Oman construction market outlook for project professionals</t>
  </si>
  <si>
    <t xml:space="preserve">Write "Oman construction market outlook for project professionals" for projectcontrolsinstitute.org (PCI AI - Project Controls Institute). Audience: practitioners planning their next career move. Length 1,500-2,200 words, British English. Primary keyword "project controls oman". Work in naturally where they fit: project controls oman, jobs in oman.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</si>
  <si>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AB-02873</t>
  </si>
  <si>
    <t xml:space="preserve">Project controls jobs in Bahrain: market, employers and how to get in</t>
  </si>
  <si>
    <t xml:space="preserve">project controls bahrain</t>
  </si>
  <si>
    <t xml:space="preserve">project controls bahrain, jobs in bahrain</t>
  </si>
  <si>
    <t xml:space="preserve">Write "Project controls jobs in Bahrain: market, employers and how to get in" for projectcontrolsinstitute.org (PCI AI - Project Controls Institute). Audience: practitioners planning their next career move. Length 1,200-1,800 words, British English. Primary keyword "project controls bahrain". Work in naturally where they fit: project controls bahrain, jobs in bahrain.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</si>
  <si>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AB-02874</t>
  </si>
  <si>
    <t xml:space="preserve">Planning engineer salary in Bahrain: the honest numbers</t>
  </si>
  <si>
    <t xml:space="preserve">Write "Planning engineer salary in Bahrain: the honest numbers" for projectcontrolsinstitute.org (PCI AI - Project Controls Institute). Audience: practitioners planning their next career move. Length 1,500-2,200 words, British English. Primary keyword "project controls bahrain". Work in naturally where they fit: project controls bahrain, jobs in bahrain.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</si>
  <si>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AB-02875</t>
  </si>
  <si>
    <t xml:space="preserve">Project controls courses and certification in Bahrain</t>
  </si>
  <si>
    <t xml:space="preserve">Write "Project controls courses and certification in Bahrain" for projectcontrolsinstitute.org (PCI AI - Project Controls Institute). Audience: practitioners planning their next career move. Length 1,200-1,800 words, British English. Primary keyword "project controls bahrain". Work in naturally where they fit: project controls bahrain, jobs in bahrain.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</si>
  <si>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AB-02876</t>
  </si>
  <si>
    <t xml:space="preserve">Cost engineer and cost controller salaries in Bahrain</t>
  </si>
  <si>
    <t xml:space="preserve">Write "Cost engineer and cost controller salaries in Bahrain" for projectcontrolsinstitute.org (PCI AI - Project Controls Institute). Audience: practitioners planning their next career move. Length 1,500-2,200 words, British English. Primary keyword "project controls bahrain". Work in naturally where they fit: project controls bahrain, jobs in bahrain.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</si>
  <si>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AB-02877</t>
  </si>
  <si>
    <t xml:space="preserve">Quantity surveyor to project controls in Bahrain: the local route</t>
  </si>
  <si>
    <t xml:space="preserve">Write "Quantity surveyor to project controls in Bahrain: the local route" for projectcontrolsinstitute.org (PCI AI - Project Controls Institute). Audience: practitioners planning their next career move. Length 1,200-1,800 words, British English. Primary keyword "project controls bahrain". Work in naturally where they fit: project controls bahrain, jobs in bahrain.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</si>
  <si>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AB-02878</t>
  </si>
  <si>
    <t xml:space="preserve">The biggest projects hiring in Bahrain right now</t>
  </si>
  <si>
    <t xml:space="preserve">Write "The biggest projects hiring in Bahrain right now" for projectcontrolsinstitute.org (PCI AI - Project Controls Institute). Audience: practitioners planning their next career move. Length 1,500-2,200 words, British English. Primary keyword "project controls bahrain". Work in naturally where they fit: project controls bahrain, jobs in bahrain.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</si>
  <si>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AB-02879</t>
  </si>
  <si>
    <t xml:space="preserve">Work visas and moving to Bahrain as a project controls professional</t>
  </si>
  <si>
    <t xml:space="preserve">Write "Work visas and moving to Bahrain as a project controls professional" for projectcontrolsinstitute.org (PCI AI - Project Controls Institute). Audience: practitioners planning their next career move. Length 1,200-1,800 words, British English. Primary keyword "project controls bahrain". Work in naturally where they fit: project controls bahrain, jobs in bahrain.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</si>
  <si>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AB-02880</t>
  </si>
  <si>
    <t xml:space="preserve">PFL-AI certification in Bahrain: who it fits and why</t>
  </si>
  <si>
    <t xml:space="preserve">Write "PFL-AI certification in Bahrain: who it fits and why" for projectcontrolsinstitute.org (PCI AI - Project Controls Institute). Audience: practitioners planning their next career move. Length 1,200-1,800 words, British English. Primary keyword "project controls bahrain". Work in naturally where they fit: project controls bahrain, jobs in bahrain.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</si>
  <si>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AB-02881</t>
  </si>
  <si>
    <t xml:space="preserve">PML-AI certification in Bahrain: the senior credential, locally</t>
  </si>
  <si>
    <t xml:space="preserve">Write "PML-AI certification in Bahrain: the senior credential, locally" for projectcontrolsinstitute.org (PCI AI - Project Controls Institute). Audience: practitioners planning their next career move. Length 1,200-1,800 words, British English. Primary keyword "project controls bahrain". Work in naturally where they fit: project controls bahrain, jobs in bahrain.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</si>
  <si>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AB-02882</t>
  </si>
  <si>
    <t xml:space="preserve">Contract day rates for planners and cost engineers in Bahrain</t>
  </si>
  <si>
    <t xml:space="preserve">Write "Contract day rates for planners and cost engineers in Bahrain" for projectcontrolsinstitute.org (PCI AI - Project Controls Institute). Audience: practitioners planning their next career move. Length 1,500-2,200 words, British English. Primary keyword "project controls bahrain". Work in naturally where they fit: project controls bahrain, jobs in bahrain.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</si>
  <si>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AB-02883</t>
  </si>
  <si>
    <t xml:space="preserve">Interview culture in Bahrain: what project controls candidates should expect</t>
  </si>
  <si>
    <t xml:space="preserve">Write "Interview culture in Bahrain: what project controls candidates should expect" for projectcontrolsinstitute.org (PCI AI - Project Controls Institute). Audience: practitioners planning their next career move. Length 1,200-1,800 words, British English. Primary keyword "project controls bahrain". Work in naturally where they fit: project controls bahrain, jobs in bahrain.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</si>
  <si>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AB-02884</t>
  </si>
  <si>
    <t xml:space="preserve">Cost of living vs project salaries in Bahrain</t>
  </si>
  <si>
    <t xml:space="preserve">Write "Cost of living vs project salaries in Bahrain" for projectcontrolsinstitute.org (PCI AI - Project Controls Institute). Audience: practitioners planning their next career move. Length 1,500-2,200 words, British English. Primary keyword "project controls bahrain". Work in naturally where they fit: project controls bahrain, jobs in bahrain.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</si>
  <si>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AB-02885</t>
  </si>
  <si>
    <t xml:space="preserve">Top employers for project controls in Bahrain</t>
  </si>
  <si>
    <t xml:space="preserve">Write "Top employers for project controls in Bahrain" for projectcontrolsinstitute.org (PCI AI - Project Controls Institute). Audience: practitioners planning their next career move. Length 1,200-1,800 words, British English. Primary keyword "project controls bahrain". Work in naturally where they fit: project controls bahrain, jobs in bahrain.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</si>
  <si>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AB-02886</t>
  </si>
  <si>
    <t xml:space="preserve">How to land a project controls job in Bahrain from abroad</t>
  </si>
  <si>
    <t xml:space="preserve">Write "How to land a project controls job in Bahrain from abroad" for projectcontrolsinstitute.org (PCI AI - Project Controls Institute). Audience: practitioners planning their next career move. Length 1,200-1,800 words, British English. Primary keyword "project controls bahrain". Work in naturally where they fit: project controls bahrain, jobs in bahrain.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</si>
  <si>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AB-02887</t>
  </si>
  <si>
    <t xml:space="preserve">Bahrain construction market outlook for project professionals</t>
  </si>
  <si>
    <t xml:space="preserve">Write "Bahrain construction market outlook for project professionals" for projectcontrolsinstitute.org (PCI AI - Project Controls Institute). Audience: practitioners planning their next career move. Length 1,500-2,200 words, British English. Primary keyword "project controls bahrain". Work in naturally where they fit: project controls bahrain, jobs in bahrain.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</si>
  <si>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AB-02888</t>
  </si>
  <si>
    <t xml:space="preserve">Project controls jobs in UK: market, employers and how to get in</t>
  </si>
  <si>
    <t xml:space="preserve">project controls uk</t>
  </si>
  <si>
    <t xml:space="preserve">project controls uk, jobs in uk</t>
  </si>
  <si>
    <t xml:space="preserve">Write "Project controls jobs in UK: market, employers and how to get in" for projectcontrolsinstitute.org (PCI AI - Project Controls Institute). Audience: practitioners planning their next career move. Length 1,200-1,800 words, British English. Primary keyword "project controls uk". Work in naturally where they fit: project controls uk, jobs in uk.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</si>
  <si>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AB-02889</t>
  </si>
  <si>
    <t xml:space="preserve">Planning engineer salary in UK: the honest numbers</t>
  </si>
  <si>
    <t xml:space="preserve">Write "Planning engineer salary in UK: the honest numbers" for projectcontrolsinstitute.org (PCI AI - Project Controls Institute). Audience: practitioners planning their next career move. Length 1,500-2,200 words, British English. Primary keyword "project controls uk". Work in naturally where they fit: project controls uk, jobs in uk.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</si>
  <si>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AB-02890</t>
  </si>
  <si>
    <t xml:space="preserve">Project controls courses and certification in UK</t>
  </si>
  <si>
    <t xml:space="preserve">Write "Project controls courses and certification in UK" for projectcontrolsinstitute.org (PCI AI - Project Controls Institute). Audience: practitioners planning their next career move. Length 1,200-1,800 words, British English. Primary keyword "project controls uk". Work in naturally where they fit: project controls uk, jobs in uk.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</si>
  <si>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AB-02891</t>
  </si>
  <si>
    <t xml:space="preserve">Cost engineer and cost controller salaries in UK</t>
  </si>
  <si>
    <t xml:space="preserve">Write "Cost engineer and cost controller salaries in UK" for projectcontrolsinstitute.org (PCI AI - Project Controls Institute). Audience: practitioners planning their next career move. Length 1,500-2,200 words, British English. Primary keyword "project controls uk". Work in naturally where they fit: project controls uk, jobs in uk.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</si>
  <si>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AB-02892</t>
  </si>
  <si>
    <t xml:space="preserve">Quantity surveyor to project controls in UK: the local route</t>
  </si>
  <si>
    <t xml:space="preserve">Write "Quantity surveyor to project controls in UK: the local route" for projectcontrolsinstitute.org (PCI AI - Project Controls Institute). Audience: practitioners planning their next career move. Length 1,200-1,800 words, British English. Primary keyword "project controls uk". Work in naturally where they fit: project controls uk, jobs in uk.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</si>
  <si>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AB-02893</t>
  </si>
  <si>
    <t xml:space="preserve">The biggest projects hiring in UK right now</t>
  </si>
  <si>
    <t xml:space="preserve">Write "The biggest projects hiring in UK right now" for projectcontrolsinstitute.org (PCI AI - Project Controls Institute). Audience: practitioners planning their next career move. Length 1,500-2,200 words, British English. Primary keyword "project controls uk". Work in naturally where they fit: project controls uk, jobs in uk.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</si>
  <si>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AB-02894</t>
  </si>
  <si>
    <t xml:space="preserve">Work visas and moving to UK as a project controls professional</t>
  </si>
  <si>
    <t xml:space="preserve">Write "Work visas and moving to UK as a project controls professional" for projectcontrolsinstitute.org (PCI AI - Project Controls Institute). Audience: practitioners planning their next career move. Length 1,200-1,800 words, British English. Primary keyword "project controls uk". Work in naturally where they fit: project controls uk, jobs in uk.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</si>
  <si>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AB-02895</t>
  </si>
  <si>
    <t xml:space="preserve">PFL-AI certification in UK: who it fits and why</t>
  </si>
  <si>
    <t xml:space="preserve">Write "PFL-AI certification in UK: who it fits and why" for projectcontrolsinstitute.org (PCI AI - Project Controls Institute). Audience: practitioners planning their next career move. Length 1,200-1,800 words, British English. Primary keyword "project controls uk". Work in naturally where they fit: project controls uk, jobs in uk.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</si>
  <si>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AB-02896</t>
  </si>
  <si>
    <t xml:space="preserve">PML-AI certification in UK: the senior credential, locally</t>
  </si>
  <si>
    <t xml:space="preserve">Write "PML-AI certification in UK: the senior credential, locally" for projectcontrolsinstitute.org (PCI AI - Project Controls Institute). Audience: practitioners planning their next career move. Length 1,200-1,800 words, British English. Primary keyword "project controls uk". Work in naturally where they fit: project controls uk, jobs in uk.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</si>
  <si>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AB-02897</t>
  </si>
  <si>
    <t xml:space="preserve">Contract day rates for planners and cost engineers in UK</t>
  </si>
  <si>
    <t xml:space="preserve">Write "Contract day rates for planners and cost engineers in UK" for projectcontrolsinstitute.org (PCI AI - Project Controls Institute). Audience: practitioners planning their next career move. Length 1,500-2,200 words, British English. Primary keyword "project controls uk". Work in naturally where they fit: project controls uk, jobs in uk.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</si>
  <si>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AB-02898</t>
  </si>
  <si>
    <t xml:space="preserve">Interview culture in UK: what project controls candidates should expect</t>
  </si>
  <si>
    <t xml:space="preserve">Write "Interview culture in UK: what project controls candidates should expect" for projectcontrolsinstitute.org (PCI AI - Project Controls Institute). Audience: practitioners planning their next career move. Length 1,200-1,800 words, British English. Primary keyword "project controls uk". Work in naturally where they fit: project controls uk, jobs in uk.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</si>
  <si>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AB-02899</t>
  </si>
  <si>
    <t xml:space="preserve">Cost of living vs project salaries in UK</t>
  </si>
  <si>
    <t xml:space="preserve">Write "Cost of living vs project salaries in UK" for projectcontrolsinstitute.org (PCI AI - Project Controls Institute). Audience: practitioners planning their next career move. Length 1,500-2,200 words, British English. Primary keyword "project controls uk". Work in naturally where they fit: project controls uk, jobs in uk.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</si>
  <si>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AB-02900</t>
  </si>
  <si>
    <t xml:space="preserve">Top employers for project controls in UK</t>
  </si>
  <si>
    <t xml:space="preserve">Write "Top employers for project controls in UK" for projectcontrolsinstitute.org (PCI AI - Project Controls Institute). Audience: practitioners planning their next career move. Length 1,200-1,800 words, British English. Primary keyword "project controls uk". Work in naturally where they fit: project controls uk, jobs in uk.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</si>
  <si>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AB-02901</t>
  </si>
  <si>
    <t xml:space="preserve">How to land a project controls job in UK from abroad</t>
  </si>
  <si>
    <t xml:space="preserve">Write "How to land a project controls job in UK from abroad" for projectcontrolsinstitute.org (PCI AI - Project Controls Institute). Audience: practitioners planning their next career move. Length 1,200-1,800 words, British English. Primary keyword "project controls uk". Work in naturally where they fit: project controls uk, jobs in uk.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</si>
  <si>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AB-02902</t>
  </si>
  <si>
    <t xml:space="preserve">UK construction market outlook for project professionals</t>
  </si>
  <si>
    <t xml:space="preserve">Write "UK construction market outlook for project professionals" for projectcontrolsinstitute.org (PCI AI - Project Controls Institute). Audience: practitioners planning their next career move. Length 1,500-2,200 words, British English. Primary keyword "project controls uk". Work in naturally where they fit: project controls uk, jobs in uk.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</si>
  <si>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AB-02903</t>
  </si>
  <si>
    <t xml:space="preserve">Project controls jobs in London: market, employers and how to get in</t>
  </si>
  <si>
    <t xml:space="preserve">project controls london</t>
  </si>
  <si>
    <t xml:space="preserve">project controls london, jobs in london</t>
  </si>
  <si>
    <t xml:space="preserve">Write "Project controls jobs in London: market, employers and how to get in" for projectcontrolsinstitute.org (PCI AI - Project Controls Institute). Audience: practitioners planning their next career move. Length 1,200-1,800 words, British English. Primary keyword "project controls london". Work in naturally where they fit: project controls london, jobs in london.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</si>
  <si>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AB-02904</t>
  </si>
  <si>
    <t xml:space="preserve">Planning engineer salary in London: the honest numbers</t>
  </si>
  <si>
    <t xml:space="preserve">Write "Planning engineer salary in London: the honest numbers" for projectcontrolsinstitute.org (PCI AI - Project Controls Institute). Audience: practitioners planning their next career move. Length 1,500-2,200 words, British English. Primary keyword "project controls london". Work in naturally where they fit: project controls london, jobs in london.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</si>
  <si>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AB-02905</t>
  </si>
  <si>
    <t xml:space="preserve">Project controls courses and certification in London</t>
  </si>
  <si>
    <t xml:space="preserve">Write "Project controls courses and certification in London" for projectcontrolsinstitute.org (PCI AI - Project Controls Institute). Audience: practitioners planning their next career move. Length 1,200-1,800 words, British English. Primary keyword "project controls london". Work in naturally where they fit: project controls london, jobs in london.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</si>
  <si>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AB-02906</t>
  </si>
  <si>
    <t xml:space="preserve">Cost engineer and cost controller salaries in London</t>
  </si>
  <si>
    <t xml:space="preserve">Write "Cost engineer and cost controller salaries in London" for projectcontrolsinstitute.org (PCI AI - Project Controls Institute). Audience: practitioners planning their next career move. Length 1,500-2,200 words, British English. Primary keyword "project controls london". Work in naturally where they fit: project controls london, jobs in london.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</si>
  <si>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AB-02907</t>
  </si>
  <si>
    <t xml:space="preserve">Quantity surveyor to project controls in London: the local route</t>
  </si>
  <si>
    <t xml:space="preserve">Write "Quantity surveyor to project controls in London: the local route" for projectcontrolsinstitute.org (PCI AI - Project Controls Institute). Audience: practitioners planning their next career move. Length 1,200-1,800 words, British English. Primary keyword "project controls london". Work in naturally where they fit: project controls london, jobs in london.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</si>
  <si>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AB-02908</t>
  </si>
  <si>
    <t xml:space="preserve">The biggest projects hiring in London right now</t>
  </si>
  <si>
    <t xml:space="preserve">Write "The biggest projects hiring in London right now" for projectcontrolsinstitute.org (PCI AI - Project Controls Institute). Audience: practitioners planning their next career move. Length 1,500-2,200 words, British English. Primary keyword "project controls london". Work in naturally where they fit: project controls london, jobs in london.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</si>
  <si>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AB-02909</t>
  </si>
  <si>
    <t xml:space="preserve">Contract day rates for planners and cost engineers in London</t>
  </si>
  <si>
    <t xml:space="preserve">Write "Contract day rates for planners and cost engineers in London" for projectcontrolsinstitute.org (PCI AI - Project Controls Institute). Audience: practitioners planning their next career move. Length 1,500-2,200 words, British English. Primary keyword "project controls london". Work in naturally where they fit: project controls london, jobs in london.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</si>
  <si>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AB-02910</t>
  </si>
  <si>
    <t xml:space="preserve">Cost of living vs project salaries in London</t>
  </si>
  <si>
    <t xml:space="preserve">Write "Cost of living vs project salaries in London" for projectcontrolsinstitute.org (PCI AI - Project Controls Institute). Audience: practitioners planning their next career move. Length 1,500-2,200 words, British English. Primary keyword "project controls london". Work in naturally where they fit: project controls london, jobs in london.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</si>
  <si>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AB-02911</t>
  </si>
  <si>
    <t xml:space="preserve">Top employers for project controls in London</t>
  </si>
  <si>
    <t xml:space="preserve">Write "Top employers for project controls in London" for projectcontrolsinstitute.org (PCI AI - Project Controls Institute). Audience: practitioners planning their next career move. Length 1,200-1,800 words, British English. Primary keyword "project controls london". Work in naturally where they fit: project controls london, jobs in london.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</si>
  <si>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AB-02912</t>
  </si>
  <si>
    <t xml:space="preserve">How to land a project controls job in London from abroad</t>
  </si>
  <si>
    <t xml:space="preserve">Write "How to land a project controls job in London from abroad" for projectcontrolsinstitute.org (PCI AI - Project Controls Institute). Audience: practitioners planning their next career move. Length 1,200-1,800 words, British English. Primary keyword "project controls london". Work in naturally where they fit: project controls london, jobs in london.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</si>
  <si>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AB-02913</t>
  </si>
  <si>
    <t xml:space="preserve">Project controls jobs in USA: market, employers and how to get in</t>
  </si>
  <si>
    <t xml:space="preserve">project controls usa</t>
  </si>
  <si>
    <t xml:space="preserve">project controls usa, jobs in usa</t>
  </si>
  <si>
    <t xml:space="preserve">Write "Project controls jobs in USA: market, employers and how to get in" for projectcontrolsinstitute.org (PCI AI - Project Controls Institute). Audience: practitioners planning their next career move. Length 1,200-1,800 words, British English. Primary keyword "project controls usa". Work in naturally where they fit: project controls usa, jobs in usa.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</si>
  <si>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AB-02914</t>
  </si>
  <si>
    <t xml:space="preserve">Planning engineer salary in USA: the honest numbers</t>
  </si>
  <si>
    <t xml:space="preserve">Write "Planning engineer salary in USA: the honest numbers" for projectcontrolsinstitute.org (PCI AI - Project Controls Institute). Audience: practitioners planning their next career move. Length 1,500-2,200 words, British English. Primary keyword "project controls usa". Work in naturally where they fit: project controls usa, jobs in usa.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</si>
  <si>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AB-02915</t>
  </si>
  <si>
    <t xml:space="preserve">Project controls courses and certification in USA</t>
  </si>
  <si>
    <t xml:space="preserve">Write "Project controls courses and certification in USA" for projectcontrolsinstitute.org (PCI AI - Project Controls Institute). Audience: practitioners planning their next career move. Length 1,200-1,800 words, British English. Primary keyword "project controls usa". Work in naturally where they fit: project controls usa, jobs in usa.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</si>
  <si>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AB-02916</t>
  </si>
  <si>
    <t xml:space="preserve">Cost engineer and cost controller salaries in USA</t>
  </si>
  <si>
    <t xml:space="preserve">Write "Cost engineer and cost controller salaries in USA" for projectcontrolsinstitute.org (PCI AI - Project Controls Institute). Audience: practitioners planning their next career move. Length 1,500-2,200 words, British English. Primary keyword "project controls usa". Work in naturally where they fit: project controls usa, jobs in usa.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</si>
  <si>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AB-02917</t>
  </si>
  <si>
    <t xml:space="preserve">Quantity surveyor to project controls in USA: the local route</t>
  </si>
  <si>
    <t xml:space="preserve">Write "Quantity surveyor to project controls in USA: the local route" for projectcontrolsinstitute.org (PCI AI - Project Controls Institute). Audience: practitioners planning their next career move. Length 1,200-1,800 words, British English. Primary keyword "project controls usa". Work in naturally where they fit: project controls usa, jobs in usa.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</si>
  <si>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AB-02918</t>
  </si>
  <si>
    <t xml:space="preserve">The biggest projects hiring in USA right now</t>
  </si>
  <si>
    <t xml:space="preserve">Write "The biggest projects hiring in USA right now" for projectcontrolsinstitute.org (PCI AI - Project Controls Institute). Audience: practitioners planning their next career move. Length 1,500-2,200 words, British English. Primary keyword "project controls usa". Work in naturally where they fit: project controls usa, jobs in usa.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</si>
  <si>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AB-02919</t>
  </si>
  <si>
    <t xml:space="preserve">Work visas and moving to USA as a project controls professional</t>
  </si>
  <si>
    <t xml:space="preserve">Write "Work visas and moving to USA as a project controls professional" for projectcontrolsinstitute.org (PCI AI - Project Controls Institute). Audience: practitioners planning their next career move. Length 1,200-1,800 words, British English. Primary keyword "project controls usa". Work in naturally where they fit: project controls usa, jobs in usa.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</si>
  <si>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AB-02920</t>
  </si>
  <si>
    <t xml:space="preserve">PFL-AI certification in USA: who it fits and why</t>
  </si>
  <si>
    <t xml:space="preserve">Write "PFL-AI certification in USA: who it fits and why" for projectcontrolsinstitute.org (PCI AI - Project Controls Institute). Audience: practitioners planning their next career move. Length 1,200-1,800 words, British English. Primary keyword "project controls usa". Work in naturally where they fit: project controls usa, jobs in usa.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</si>
  <si>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AB-02921</t>
  </si>
  <si>
    <t xml:space="preserve">PML-AI certification in USA: the senior credential, locally</t>
  </si>
  <si>
    <t xml:space="preserve">Write "PML-AI certification in USA: the senior credential, locally" for projectcontrolsinstitute.org (PCI AI - Project Controls Institute). Audience: practitioners planning their next career move. Length 1,200-1,800 words, British English. Primary keyword "project controls usa". Work in naturally where they fit: project controls usa, jobs in usa.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</si>
  <si>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AB-02922</t>
  </si>
  <si>
    <t xml:space="preserve">Contract day rates for planners and cost engineers in USA</t>
  </si>
  <si>
    <t xml:space="preserve">Write "Contract day rates for planners and cost engineers in USA" for projectcontrolsinstitute.org (PCI AI - Project Controls Institute). Audience: practitioners planning their next career move. Length 1,500-2,200 words, British English. Primary keyword "project controls usa". Work in naturally where they fit: project controls usa, jobs in usa.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</si>
  <si>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AB-02923</t>
  </si>
  <si>
    <t xml:space="preserve">Interview culture in USA: what project controls candidates should expect</t>
  </si>
  <si>
    <t xml:space="preserve">Write "Interview culture in USA: what project controls candidates should expect" for projectcontrolsinstitute.org (PCI AI - Project Controls Institute). Audience: practitioners planning their next career move. Length 1,200-1,800 words, British English. Primary keyword "project controls usa". Work in naturally where they fit: project controls usa, jobs in usa.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</si>
  <si>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AB-02924</t>
  </si>
  <si>
    <t xml:space="preserve">Cost of living vs project salaries in USA</t>
  </si>
  <si>
    <t xml:space="preserve">Write "Cost of living vs project salaries in USA" for projectcontrolsinstitute.org (PCI AI - Project Controls Institute). Audience: practitioners planning their next career move. Length 1,500-2,200 words, British English. Primary keyword "project controls usa". Work in naturally where they fit: project controls usa, jobs in usa.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</si>
  <si>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AB-02925</t>
  </si>
  <si>
    <t xml:space="preserve">Top employers for project controls in USA</t>
  </si>
  <si>
    <t xml:space="preserve">Write "Top employers for project controls in USA" for projectcontrolsinstitute.org (PCI AI - Project Controls Institute). Audience: practitioners planning their next career move. Length 1,200-1,800 words, British English. Primary keyword "project controls usa". Work in naturally where they fit: project controls usa, jobs in usa.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</si>
  <si>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AB-02926</t>
  </si>
  <si>
    <t xml:space="preserve">How to land a project controls job in USA from abroad</t>
  </si>
  <si>
    <t xml:space="preserve">Write "How to land a project controls job in USA from abroad" for projectcontrolsinstitute.org (PCI AI - Project Controls Institute). Audience: practitioners planning their next career move. Length 1,200-1,800 words, British English. Primary keyword "project controls usa". Work in naturally where they fit: project controls usa, jobs in usa.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</si>
  <si>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AB-02927</t>
  </si>
  <si>
    <t xml:space="preserve">USA construction market outlook for project professionals</t>
  </si>
  <si>
    <t xml:space="preserve">Write "USA construction market outlook for project professionals" for projectcontrolsinstitute.org (PCI AI - Project Controls Institute). Audience: practitioners planning their next career move. Length 1,500-2,200 words, British English. Primary keyword "project controls usa". Work in naturally where they fit: project controls usa, jobs in usa.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</si>
  <si>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AB-02928</t>
  </si>
  <si>
    <t xml:space="preserve">Project controls jobs in Canada: market, employers and how to get in</t>
  </si>
  <si>
    <t xml:space="preserve">project controls canada</t>
  </si>
  <si>
    <t xml:space="preserve">project controls canada, jobs in canada</t>
  </si>
  <si>
    <t xml:space="preserve">Write "Project controls jobs in Canada: market, employers and how to get in" for projectcontrolsinstitute.org (PCI AI - Project Controls Institute). Audience: practitioners planning their next career move. Length 1,200-1,800 words, British English. Primary keyword "project controls canada". Work in naturally where they fit: project controls canada, jobs in canada.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</si>
  <si>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AB-02929</t>
  </si>
  <si>
    <t xml:space="preserve">Planning engineer salary in Canada: the honest numbers</t>
  </si>
  <si>
    <t xml:space="preserve">Write "Planning engineer salary in Canada: the honest numbers" for projectcontrolsinstitute.org (PCI AI - Project Controls Institute). Audience: practitioners planning their next career move. Length 1,500-2,200 words, British English. Primary keyword "project controls canada". Work in naturally where they fit: project controls canada, jobs in canada.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</si>
  <si>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AB-02930</t>
  </si>
  <si>
    <t xml:space="preserve">Project controls courses and certification in Canada</t>
  </si>
  <si>
    <t xml:space="preserve">Write "Project controls courses and certification in Canada" for projectcontrolsinstitute.org (PCI AI - Project Controls Institute). Audience: practitioners planning their next career move. Length 1,200-1,800 words, British English. Primary keyword "project controls canada". Work in naturally where they fit: project controls canada, jobs in canada.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</si>
  <si>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AB-02931</t>
  </si>
  <si>
    <t xml:space="preserve">Cost engineer and cost controller salaries in Canada</t>
  </si>
  <si>
    <t xml:space="preserve">Write "Cost engineer and cost controller salaries in Canada" for projectcontrolsinstitute.org (PCI AI - Project Controls Institute). Audience: practitioners planning their next career move. Length 1,500-2,200 words, British English. Primary keyword "project controls canada". Work in naturally where they fit: project controls canada, jobs in canada.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</si>
  <si>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AB-02932</t>
  </si>
  <si>
    <t xml:space="preserve">Quantity surveyor to project controls in Canada: the local route</t>
  </si>
  <si>
    <t xml:space="preserve">Write "Quantity surveyor to project controls in Canada: the local route" for projectcontrolsinstitute.org (PCI AI - Project Controls Institute). Audience: practitioners planning their next career move. Length 1,200-1,800 words, British English. Primary keyword "project controls canada". Work in naturally where they fit: project controls canada, jobs in canada.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</si>
  <si>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AB-02933</t>
  </si>
  <si>
    <t xml:space="preserve">The biggest projects hiring in Canada right now</t>
  </si>
  <si>
    <t xml:space="preserve">Write "The biggest projects hiring in Canada right now" for projectcontrolsinstitute.org (PCI AI - Project Controls Institute). Audience: practitioners planning their next career move. Length 1,500-2,200 words, British English. Primary keyword "project controls canada". Work in naturally where they fit: project controls canada, jobs in canada.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</si>
  <si>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AB-02934</t>
  </si>
  <si>
    <t xml:space="preserve">Work visas and moving to Canada as a project controls professional</t>
  </si>
  <si>
    <t xml:space="preserve">Write "Work visas and moving to Canada as a project controls professional" for projectcontrolsinstitute.org (PCI AI - Project Controls Institute). Audience: practitioners planning their next career move. Length 1,200-1,800 words, British English. Primary keyword "project controls canada". Work in naturally where they fit: project controls canada, jobs in canada.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</si>
  <si>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AB-02935</t>
  </si>
  <si>
    <t xml:space="preserve">PFL-AI certification in Canada: who it fits and why</t>
  </si>
  <si>
    <t xml:space="preserve">Write "PFL-AI certification in Canada: who it fits and why" for projectcontrolsinstitute.org (PCI AI - Project Controls Institute). Audience: practitioners planning their next career move. Length 1,200-1,800 words, British English. Primary keyword "project controls canada". Work in naturally where they fit: project controls canada, jobs in canada.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</si>
  <si>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AB-02936</t>
  </si>
  <si>
    <t xml:space="preserve">PML-AI certification in Canada: the senior credential, locally</t>
  </si>
  <si>
    <t xml:space="preserve">Write "PML-AI certification in Canada: the senior credential, locally" for projectcontrolsinstitute.org (PCI AI - Project Controls Institute). Audience: practitioners planning their next career move. Length 1,200-1,800 words, British English. Primary keyword "project controls canada". Work in naturally where they fit: project controls canada, jobs in canada.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</si>
  <si>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AB-02937</t>
  </si>
  <si>
    <t xml:space="preserve">Contract day rates for planners and cost engineers in Canada</t>
  </si>
  <si>
    <t xml:space="preserve">Write "Contract day rates for planners and cost engineers in Canada" for projectcontrolsinstitute.org (PCI AI - Project Controls Institute). Audience: practitioners planning their next career move. Length 1,500-2,200 words, British English. Primary keyword "project controls canada". Work in naturally where they fit: project controls canada, jobs in canada.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</si>
  <si>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AB-02938</t>
  </si>
  <si>
    <t xml:space="preserve">Interview culture in Canada: what project controls candidates should expect</t>
  </si>
  <si>
    <t xml:space="preserve">Write "Interview culture in Canada: what project controls candidates should expect" for projectcontrolsinstitute.org (PCI AI - Project Controls Institute). Audience: practitioners planning their next career move. Length 1,200-1,800 words, British English. Primary keyword "project controls canada". Work in naturally where they fit: project controls canada, jobs in canada.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</si>
  <si>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AB-02939</t>
  </si>
  <si>
    <t xml:space="preserve">Cost of living vs project salaries in Canada</t>
  </si>
  <si>
    <t xml:space="preserve">Write "Cost of living vs project salaries in Canada" for projectcontrolsinstitute.org (PCI AI - Project Controls Institute). Audience: practitioners planning their next career move. Length 1,500-2,200 words, British English. Primary keyword "project controls canada". Work in naturally where they fit: project controls canada, jobs in canada.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</si>
  <si>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AB-02940</t>
  </si>
  <si>
    <t xml:space="preserve">Top employers for project controls in Canada</t>
  </si>
  <si>
    <t xml:space="preserve">Write "Top employers for project controls in Canada" for projectcontrolsinstitute.org (PCI AI - Project Controls Institute). Audience: practitioners planning their next career move. Length 1,200-1,800 words, British English. Primary keyword "project controls canada". Work in naturally where they fit: project controls canada, jobs in canada.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</si>
  <si>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AB-02941</t>
  </si>
  <si>
    <t xml:space="preserve">How to land a project controls job in Canada from abroad</t>
  </si>
  <si>
    <t xml:space="preserve">Write "How to land a project controls job in Canada from abroad" for projectcontrolsinstitute.org (PCI AI - Project Controls Institute). Audience: practitioners planning their next career move. Length 1,200-1,800 words, British English. Primary keyword "project controls canada". Work in naturally where they fit: project controls canada, jobs in canada.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</si>
  <si>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AB-02942</t>
  </si>
  <si>
    <t xml:space="preserve">Canada construction market outlook for project professionals</t>
  </si>
  <si>
    <t xml:space="preserve">Write "Canada construction market outlook for project professionals" for projectcontrolsinstitute.org (PCI AI - Project Controls Institute). Audience: practitioners planning their next career move. Length 1,500-2,200 words, British English. Primary keyword "project controls canada". Work in naturally where they fit: project controls canada, jobs in canada.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</si>
  <si>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AB-02943</t>
  </si>
  <si>
    <t xml:space="preserve">Project controls jobs in Australia: market, employers and how to get in</t>
  </si>
  <si>
    <t xml:space="preserve">project controls australia</t>
  </si>
  <si>
    <t xml:space="preserve">project controls australia, jobs in australia</t>
  </si>
  <si>
    <t xml:space="preserve">Write "Project controls jobs in Australia: market, employers and how to get in" for projectcontrolsinstitute.org (PCI AI - Project Controls Institute). Audience: practitioners planning their next career move. Length 1,200-1,800 words, British English. Primary keyword "project controls australia". Work in naturally where they fit: project controls australia, jobs in australia.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</si>
  <si>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AB-02944</t>
  </si>
  <si>
    <t xml:space="preserve">Planning engineer salary in Australia: the honest numbers</t>
  </si>
  <si>
    <t xml:space="preserve">Write "Planning engineer salary in Australia: the honest numbers" for projectcontrolsinstitute.org (PCI AI - Project Controls Institute). Audience: practitioners planning their next career move. Length 1,500-2,200 words, British English. Primary keyword "project controls australia". Work in naturally where they fit: project controls australia, jobs in australia.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</si>
  <si>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AB-02945</t>
  </si>
  <si>
    <t xml:space="preserve">Project controls courses and certification in Australia</t>
  </si>
  <si>
    <t xml:space="preserve">Write "Project controls courses and certification in Australia" for projectcontrolsinstitute.org (PCI AI - Project Controls Institute). Audience: practitioners planning their next career move. Length 1,200-1,800 words, British English. Primary keyword "project controls australia". Work in naturally where they fit: project controls australia, jobs in australia.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</si>
  <si>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AB-02946</t>
  </si>
  <si>
    <t xml:space="preserve">Cost engineer and cost controller salaries in Australia</t>
  </si>
  <si>
    <t xml:space="preserve">Write "Cost engineer and cost controller salaries in Australia" for projectcontrolsinstitute.org (PCI AI - Project Controls Institute). Audience: practitioners planning their next career move. Length 1,500-2,200 words, British English. Primary keyword "project controls australia". Work in naturally where they fit: project controls australia, jobs in australia.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</si>
  <si>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AB-02947</t>
  </si>
  <si>
    <t xml:space="preserve">Quantity surveyor to project controls in Australia: the local route</t>
  </si>
  <si>
    <t xml:space="preserve">Write "Quantity surveyor to project controls in Australia: the local route" for projectcontrolsinstitute.org (PCI AI - Project Controls Institute). Audience: practitioners planning their next career move. Length 1,200-1,800 words, British English. Primary keyword "project controls australia". Work in naturally where they fit: project controls australia, jobs in australia.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</si>
  <si>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AB-02948</t>
  </si>
  <si>
    <t xml:space="preserve">The biggest projects hiring in Australia right now</t>
  </si>
  <si>
    <t xml:space="preserve">Write "The biggest projects hiring in Australia right now" for projectcontrolsinstitute.org (PCI AI - Project Controls Institute). Audience: practitioners planning their next career move. Length 1,500-2,200 words, British English. Primary keyword "project controls australia". Work in naturally where they fit: project controls australia, jobs in australia.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</si>
  <si>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AB-02949</t>
  </si>
  <si>
    <t xml:space="preserve">Work visas and moving to Australia as a project controls professional</t>
  </si>
  <si>
    <t xml:space="preserve">Write "Work visas and moving to Australia as a project controls professional" for projectcontrolsinstitute.org (PCI AI - Project Controls Institute). Audience: practitioners planning their next career move. Length 1,200-1,800 words, British English. Primary keyword "project controls australia". Work in naturally where they fit: project controls australia, jobs in australia.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</si>
  <si>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AB-02950</t>
  </si>
  <si>
    <t xml:space="preserve">PFL-AI certification in Australia: who it fits and why</t>
  </si>
  <si>
    <t xml:space="preserve">Write "PFL-AI certification in Australia: who it fits and why" for projectcontrolsinstitute.org (PCI AI - Project Controls Institute). Audience: practitioners planning their next career move. Length 1,200-1,800 words, British English. Primary keyword "project controls australia". Work in naturally where they fit: project controls australia, jobs in australia.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</si>
  <si>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AB-02951</t>
  </si>
  <si>
    <t xml:space="preserve">PML-AI certification in Australia: the senior credential, locally</t>
  </si>
  <si>
    <t xml:space="preserve">Write "PML-AI certification in Australia: the senior credential, locally" for projectcontrolsinstitute.org (PCI AI - Project Controls Institute). Audience: practitioners planning their next career move. Length 1,200-1,800 words, British English. Primary keyword "project controls australia". Work in naturally where they fit: project controls australia, jobs in australia.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</si>
  <si>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AB-02952</t>
  </si>
  <si>
    <t xml:space="preserve">Contract day rates for planners and cost engineers in Australia</t>
  </si>
  <si>
    <t xml:space="preserve">Write "Contract day rates for planners and cost engineers in Australia" for projectcontrolsinstitute.org (PCI AI - Project Controls Institute). Audience: practitioners planning their next career move. Length 1,500-2,200 words, British English. Primary keyword "project controls australia". Work in naturally where they fit: project controls australia, jobs in australia.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</si>
  <si>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AB-02953</t>
  </si>
  <si>
    <t xml:space="preserve">Interview culture in Australia: what project controls candidates should expect</t>
  </si>
  <si>
    <t xml:space="preserve">Write "Interview culture in Australia: what project controls candidates should expect" for projectcontrolsinstitute.org (PCI AI - Project Controls Institute). Audience: practitioners planning their next career move. Length 1,200-1,800 words, British English. Primary keyword "project controls australia". Work in naturally where they fit: project controls australia, jobs in australia.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</si>
  <si>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AB-02954</t>
  </si>
  <si>
    <t xml:space="preserve">Cost of living vs project salaries in Australia</t>
  </si>
  <si>
    <t xml:space="preserve">Write "Cost of living vs project salaries in Australia" for projectcontrolsinstitute.org (PCI AI - Project Controls Institute). Audience: practitioners planning their next career move. Length 1,500-2,200 words, British English. Primary keyword "project controls australia". Work in naturally where they fit: project controls australia, jobs in australia.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</si>
  <si>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AB-02955</t>
  </si>
  <si>
    <t xml:space="preserve">Top employers for project controls in Australia</t>
  </si>
  <si>
    <t xml:space="preserve">Write "Top employers for project controls in Australia" for projectcontrolsinstitute.org (PCI AI - Project Controls Institute). Audience: practitioners planning their next career move. Length 1,200-1,800 words, British English. Primary keyword "project controls australia". Work in naturally where they fit: project controls australia, jobs in australia.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</si>
  <si>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AB-02956</t>
  </si>
  <si>
    <t xml:space="preserve">How to land a project controls job in Australia from abroad</t>
  </si>
  <si>
    <t xml:space="preserve">Write "How to land a project controls job in Australia from abroad" for projectcontrolsinstitute.org (PCI AI - Project Controls Institute). Audience: practitioners planning their next career move. Length 1,200-1,800 words, British English. Primary keyword "project controls australia". Work in naturally where they fit: project controls australia, jobs in australia.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</si>
  <si>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AB-02957</t>
  </si>
  <si>
    <t xml:space="preserve">Australia construction market outlook for project professionals</t>
  </si>
  <si>
    <t xml:space="preserve">Write "Australia construction market outlook for project professionals" for projectcontrolsinstitute.org (PCI AI - Project Controls Institute). Audience: practitioners planning their next career move. Length 1,500-2,200 words, British English. Primary keyword "project controls australia". Work in naturally where they fit: project controls australia, jobs in australia.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</si>
  <si>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AB-02958</t>
  </si>
  <si>
    <t xml:space="preserve">Project controls jobs in India: market, employers and how to get in</t>
  </si>
  <si>
    <t xml:space="preserve">project controls india</t>
  </si>
  <si>
    <t xml:space="preserve">project controls india, jobs in india</t>
  </si>
  <si>
    <t xml:space="preserve">Write "Project controls jobs in India: market, employers and how to get in" for projectcontrolsinstitute.org (PCI AI - Project Controls Institute). Audience: practitioners planning their next career move. Length 1,200-1,800 words, British English. Primary keyword "project controls india". Work in naturally where they fit: project controls india, jobs in india.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</si>
  <si>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AB-02959</t>
  </si>
  <si>
    <t xml:space="preserve">Planning engineer salary in India: the honest numbers</t>
  </si>
  <si>
    <t xml:space="preserve">Write "Planning engineer salary in India: the honest numbers" for projectcontrolsinstitute.org (PCI AI - Project Controls Institute). Audience: practitioners planning their next career move. Length 1,500-2,200 words, British English. Primary keyword "project controls india". Work in naturally where they fit: project controls india, jobs in india.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</si>
  <si>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AB-02960</t>
  </si>
  <si>
    <t xml:space="preserve">Project controls courses and certification in India</t>
  </si>
  <si>
    <t xml:space="preserve">Write "Project controls courses and certification in India" for projectcontrolsinstitute.org (PCI AI - Project Controls Institute). Audience: practitioners planning their next career move. Length 1,200-1,800 words, British English. Primary keyword "project controls india". Work in naturally where they fit: project controls india, jobs in india.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</si>
  <si>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AB-02961</t>
  </si>
  <si>
    <t xml:space="preserve">Cost engineer and cost controller salaries in India</t>
  </si>
  <si>
    <t xml:space="preserve">Write "Cost engineer and cost controller salaries in India" for projectcontrolsinstitute.org (PCI AI - Project Controls Institute). Audience: practitioners planning their next career move. Length 1,500-2,200 words, British English. Primary keyword "project controls india". Work in naturally where they fit: project controls india, jobs in india.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</si>
  <si>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AB-02962</t>
  </si>
  <si>
    <t xml:space="preserve">Quantity surveyor to project controls in India: the local route</t>
  </si>
  <si>
    <t xml:space="preserve">Write "Quantity surveyor to project controls in India: the local route" for projectcontrolsinstitute.org (PCI AI - Project Controls Institute). Audience: practitioners planning their next career move. Length 1,200-1,800 words, British English. Primary keyword "project controls india". Work in naturally where they fit: project controls india, jobs in india.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</si>
  <si>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AB-02963</t>
  </si>
  <si>
    <t xml:space="preserve">The biggest projects hiring in India right now</t>
  </si>
  <si>
    <t xml:space="preserve">Write "The biggest projects hiring in India right now" for projectcontrolsinstitute.org (PCI AI - Project Controls Institute). Audience: practitioners planning their next career move. Length 1,500-2,200 words, British English. Primary keyword "project controls india". Work in naturally where they fit: project controls india, jobs in india.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</si>
  <si>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AB-02964</t>
  </si>
  <si>
    <t xml:space="preserve">Work visas and moving to India as a project controls professional</t>
  </si>
  <si>
    <t xml:space="preserve">Write "Work visas and moving to India as a project controls professional" for projectcontrolsinstitute.org (PCI AI - Project Controls Institute). Audience: practitioners planning their next career move. Length 1,200-1,800 words, British English. Primary keyword "project controls india". Work in naturally where they fit: project controls india, jobs in india.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</si>
  <si>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AB-02965</t>
  </si>
  <si>
    <t xml:space="preserve">PFL-AI certification in India: who it fits and why</t>
  </si>
  <si>
    <t xml:space="preserve">Write "PFL-AI certification in India: who it fits and why" for projectcontrolsinstitute.org (PCI AI - Project Controls Institute). Audience: practitioners planning their next career move. Length 1,200-1,800 words, British English. Primary keyword "project controls india". Work in naturally where they fit: project controls india, jobs in india.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</si>
  <si>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AB-02966</t>
  </si>
  <si>
    <t xml:space="preserve">PML-AI certification in India: the senior credential, locally</t>
  </si>
  <si>
    <t xml:space="preserve">Write "PML-AI certification in India: the senior credential, locally" for projectcontrolsinstitute.org (PCI AI - Project Controls Institute). Audience: practitioners planning their next career move. Length 1,200-1,800 words, British English. Primary keyword "project controls india". Work in naturally where they fit: project controls india, jobs in india.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</si>
  <si>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AB-02967</t>
  </si>
  <si>
    <t xml:space="preserve">Contract day rates for planners and cost engineers in India</t>
  </si>
  <si>
    <t xml:space="preserve">Write "Contract day rates for planners and cost engineers in India" for projectcontrolsinstitute.org (PCI AI - Project Controls Institute). Audience: practitioners planning their next career move. Length 1,500-2,200 words, British English. Primary keyword "project controls india". Work in naturally where they fit: project controls india, jobs in india.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</si>
  <si>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AB-02968</t>
  </si>
  <si>
    <t xml:space="preserve">Interview culture in India: what project controls candidates should expect</t>
  </si>
  <si>
    <t xml:space="preserve">Write "Interview culture in India: what project controls candidates should expect" for projectcontrolsinstitute.org (PCI AI - Project Controls Institute). Audience: practitioners planning their next career move. Length 1,200-1,800 words, British English. Primary keyword "project controls india". Work in naturally where they fit: project controls india, jobs in india.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</si>
  <si>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AB-02969</t>
  </si>
  <si>
    <t xml:space="preserve">Cost of living vs project salaries in India</t>
  </si>
  <si>
    <t xml:space="preserve">Write "Cost of living vs project salaries in India" for projectcontrolsinstitute.org (PCI AI - Project Controls Institute). Audience: practitioners planning their next career move. Length 1,500-2,200 words, British English. Primary keyword "project controls india". Work in naturally where they fit: project controls india, jobs in india.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</si>
  <si>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AB-02970</t>
  </si>
  <si>
    <t xml:space="preserve">Top employers for project controls in India</t>
  </si>
  <si>
    <t xml:space="preserve">Write "Top employers for project controls in India" for projectcontrolsinstitute.org (PCI AI - Project Controls Institute). Audience: practitioners planning their next career move. Length 1,200-1,800 words, British English. Primary keyword "project controls india". Work in naturally where they fit: project controls india, jobs in india.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</si>
  <si>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AB-02971</t>
  </si>
  <si>
    <t xml:space="preserve">How to land a project controls job in India from abroad</t>
  </si>
  <si>
    <t xml:space="preserve">Write "How to land a project controls job in India from abroad" for projectcontrolsinstitute.org (PCI AI - Project Controls Institute). Audience: practitioners planning their next career move. Length 1,200-1,800 words, British English. Primary keyword "project controls india". Work in naturally where they fit: project controls india, jobs in india.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</si>
  <si>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AB-02972</t>
  </si>
  <si>
    <t xml:space="preserve">India construction market outlook for project professionals</t>
  </si>
  <si>
    <t xml:space="preserve">Write "India construction market outlook for project professionals" for projectcontrolsinstitute.org (PCI AI - Project Controls Institute). Audience: practitioners planning their next career move. Length 1,500-2,200 words, British English. Primary keyword "project controls india". Work in naturally where they fit: project controls india, jobs in india.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</si>
  <si>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AB-02973</t>
  </si>
  <si>
    <t xml:space="preserve">Project controls jobs in Singapore: market, employers and how to get in</t>
  </si>
  <si>
    <t xml:space="preserve">project controls singapore</t>
  </si>
  <si>
    <t xml:space="preserve">project controls singapore, jobs in singapore</t>
  </si>
  <si>
    <t xml:space="preserve">Write "Project controls jobs in Singapore: market, employers and how to get in" for projectcontrolsinstitute.org (PCI AI - Project Controls Institute). Audience: practitioners planning their next career move. Length 1,200-1,800 words, British English. Primary keyword "project controls singapore". Work in naturally where they fit: project controls singapore, jobs in singapore.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</si>
  <si>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AB-02974</t>
  </si>
  <si>
    <t xml:space="preserve">Planning engineer salary in Singapore: the honest numbers</t>
  </si>
  <si>
    <t xml:space="preserve">Write "Planning engineer salary in Singapore: the honest numbers" for projectcontrolsinstitute.org (PCI AI - Project Controls Institute). Audience: practitioners planning their next career move. Length 1,500-2,200 words, British English. Primary keyword "project controls singapore". Work in naturally where they fit: project controls singapore, jobs in singapore.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</si>
  <si>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AB-02975</t>
  </si>
  <si>
    <t xml:space="preserve">Project controls courses and certification in Singapore</t>
  </si>
  <si>
    <t xml:space="preserve">Write "Project controls courses and certification in Singapore" for projectcontrolsinstitute.org (PCI AI - Project Controls Institute). Audience: practitioners planning their next career move. Length 1,200-1,800 words, British English. Primary keyword "project controls singapore". Work in naturally where they fit: project controls singapore, jobs in singapore.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</si>
  <si>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AB-02976</t>
  </si>
  <si>
    <t xml:space="preserve">Cost engineer and cost controller salaries in Singapore</t>
  </si>
  <si>
    <t xml:space="preserve">Write "Cost engineer and cost controller salaries in Singapore" for projectcontrolsinstitute.org (PCI AI - Project Controls Institute). Audience: practitioners planning their next career move. Length 1,500-2,200 words, British English. Primary keyword "project controls singapore". Work in naturally where they fit: project controls singapore, jobs in singapore.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</si>
  <si>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AB-02977</t>
  </si>
  <si>
    <t xml:space="preserve">Quantity surveyor to project controls in Singapore: the local route</t>
  </si>
  <si>
    <t xml:space="preserve">Write "Quantity surveyor to project controls in Singapore: the local route" for projectcontrolsinstitute.org (PCI AI - Project Controls Institute). Audience: practitioners planning their next career move. Length 1,200-1,800 words, British English. Primary keyword "project controls singapore". Work in naturally where they fit: project controls singapore, jobs in singapore.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</si>
  <si>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AB-02978</t>
  </si>
  <si>
    <t xml:space="preserve">The biggest projects hiring in Singapore right now</t>
  </si>
  <si>
    <t xml:space="preserve">Write "The biggest projects hiring in Singapore right now" for projectcontrolsinstitute.org (PCI AI - Project Controls Institute). Audience: practitioners planning their next career move. Length 1,500-2,200 words, British English. Primary keyword "project controls singapore". Work in naturally where they fit: project controls singapore, jobs in singapore.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</si>
  <si>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AB-02979</t>
  </si>
  <si>
    <t xml:space="preserve">Work visas and moving to Singapore as a project controls professional</t>
  </si>
  <si>
    <t xml:space="preserve">Write "Work visas and moving to Singapore as a project controls professional" for projectcontrolsinstitute.org (PCI AI - Project Controls Institute). Audience: practitioners planning their next career move. Length 1,200-1,800 words, British English. Primary keyword "project controls singapore". Work in naturally where they fit: project controls singapore, jobs in singapore.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</si>
  <si>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AB-02980</t>
  </si>
  <si>
    <t xml:space="preserve">PFL-AI certification in Singapore: who it fits and why</t>
  </si>
  <si>
    <t xml:space="preserve">Write "PFL-AI certification in Singapore: who it fits and why" for projectcontrolsinstitute.org (PCI AI - Project Controls Institute). Audience: practitioners planning their next career move. Length 1,200-1,800 words, British English. Primary keyword "project controls singapore". Work in naturally where they fit: project controls singapore, jobs in singapore.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</si>
  <si>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AB-02981</t>
  </si>
  <si>
    <t xml:space="preserve">PML-AI certification in Singapore: the senior credential, locally</t>
  </si>
  <si>
    <t xml:space="preserve">Write "PML-AI certification in Singapore: the senior credential, locally" for projectcontrolsinstitute.org (PCI AI - Project Controls Institute). Audience: practitioners planning their next career move. Length 1,200-1,800 words, British English. Primary keyword "project controls singapore". Work in naturally where they fit: project controls singapore, jobs in singapore.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</si>
  <si>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AB-02982</t>
  </si>
  <si>
    <t xml:space="preserve">Contract day rates for planners and cost engineers in Singapore</t>
  </si>
  <si>
    <t xml:space="preserve">Write "Contract day rates for planners and cost engineers in Singapore" for projectcontrolsinstitute.org (PCI AI - Project Controls Institute). Audience: practitioners planning their next career move. Length 1,500-2,200 words, British English. Primary keyword "project controls singapore". Work in naturally where they fit: project controls singapore, jobs in singapore.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</si>
  <si>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AB-02983</t>
  </si>
  <si>
    <t xml:space="preserve">Interview culture in Singapore: what project controls candidates should expect</t>
  </si>
  <si>
    <t xml:space="preserve">Write "Interview culture in Singapore: what project controls candidates should expect" for projectcontrolsinstitute.org (PCI AI - Project Controls Institute). Audience: practitioners planning their next career move. Length 1,200-1,800 words, British English. Primary keyword "project controls singapore". Work in naturally where they fit: project controls singapore, jobs in singapore.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</si>
  <si>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AB-02984</t>
  </si>
  <si>
    <t xml:space="preserve">Cost of living vs project salaries in Singapore</t>
  </si>
  <si>
    <t xml:space="preserve">Write "Cost of living vs project salaries in Singapore" for projectcontrolsinstitute.org (PCI AI - Project Controls Institute). Audience: practitioners planning their next career move. Length 1,500-2,200 words, British English. Primary keyword "project controls singapore". Work in naturally where they fit: project controls singapore, jobs in singapore.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</si>
  <si>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AB-02985</t>
  </si>
  <si>
    <t xml:space="preserve">Top employers for project controls in Singapore</t>
  </si>
  <si>
    <t xml:space="preserve">Write "Top employers for project controls in Singapore" for projectcontrolsinstitute.org (PCI AI - Project Controls Institute). Audience: practitioners planning their next career move. Length 1,200-1,800 words, British English. Primary keyword "project controls singapore". Work in naturally where they fit: project controls singapore, jobs in singapore.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</si>
  <si>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AB-02986</t>
  </si>
  <si>
    <t xml:space="preserve">How to land a project controls job in Singapore from abroad</t>
  </si>
  <si>
    <t xml:space="preserve">Write "How to land a project controls job in Singapore from abroad" for projectcontrolsinstitute.org (PCI AI - Project Controls Institute). Audience: practitioners planning their next career move. Length 1,200-1,800 words, British English. Primary keyword "project controls singapore". Work in naturally where they fit: project controls singapore, jobs in singapore.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</si>
  <si>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AB-02987</t>
  </si>
  <si>
    <t xml:space="preserve">Singapore construction market outlook for project professionals</t>
  </si>
  <si>
    <t xml:space="preserve">Write "Singapore construction market outlook for project professionals" for projectcontrolsinstitute.org (PCI AI - Project Controls Institute). Audience: practitioners planning their next career move. Length 1,500-2,200 words, British English. Primary keyword "project controls singapore". Work in naturally where they fit: project controls singapore, jobs in singapore.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</si>
  <si>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AB-02988</t>
  </si>
  <si>
    <t xml:space="preserve">Project controls jobs in Malaysia: market, employers and how to get in</t>
  </si>
  <si>
    <t xml:space="preserve">project controls malaysia</t>
  </si>
  <si>
    <t xml:space="preserve">project controls malaysia, jobs in malaysia</t>
  </si>
  <si>
    <t xml:space="preserve">Write "Project controls jobs in Malaysia: market, employers and how to get in" for projectcontrolsinstitute.org (PCI AI - Project Controls Institute). Audience: practitioners planning their next career move. Length 1,200-1,800 words, British English. Primary keyword "project controls malaysia". Work in naturally where they fit: project controls malaysia, jobs in malaysia.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</si>
  <si>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AB-02989</t>
  </si>
  <si>
    <t xml:space="preserve">Planning engineer salary in Malaysia: the honest numbers</t>
  </si>
  <si>
    <t xml:space="preserve">Write "Planning engineer salary in Malaysia: the honest numbers" for projectcontrolsinstitute.org (PCI AI - Project Controls Institute). Audience: practitioners planning their next career move. Length 1,500-2,200 words, British English. Primary keyword "project controls malaysia". Work in naturally where they fit: project controls malaysia, jobs in malaysia.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</si>
  <si>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AB-02990</t>
  </si>
  <si>
    <t xml:space="preserve">Project controls courses and certification in Malaysia</t>
  </si>
  <si>
    <t xml:space="preserve">Write "Project controls courses and certification in Malaysia" for projectcontrolsinstitute.org (PCI AI - Project Controls Institute). Audience: practitioners planning their next career move. Length 1,200-1,800 words, British English. Primary keyword "project controls malaysia". Work in naturally where they fit: project controls malaysia, jobs in malaysia.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</si>
  <si>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AB-02991</t>
  </si>
  <si>
    <t xml:space="preserve">Cost engineer and cost controller salaries in Malaysia</t>
  </si>
  <si>
    <t xml:space="preserve">Write "Cost engineer and cost controller salaries in Malaysia" for projectcontrolsinstitute.org (PCI AI - Project Controls Institute). Audience: practitioners planning their next career move. Length 1,500-2,200 words, British English. Primary keyword "project controls malaysia". Work in naturally where they fit: project controls malaysia, jobs in malaysia.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</si>
  <si>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AB-02992</t>
  </si>
  <si>
    <t xml:space="preserve">Quantity surveyor to project controls in Malaysia: the local route</t>
  </si>
  <si>
    <t xml:space="preserve">Write "Quantity surveyor to project controls in Malaysia: the local route" for projectcontrolsinstitute.org (PCI AI - Project Controls Institute). Audience: practitioners planning their next career move. Length 1,200-1,800 words, British English. Primary keyword "project controls malaysia". Work in naturally where they fit: project controls malaysia, jobs in malaysia.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</si>
  <si>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AB-02993</t>
  </si>
  <si>
    <t xml:space="preserve">The biggest projects hiring in Malaysia right now</t>
  </si>
  <si>
    <t xml:space="preserve">Write "The biggest projects hiring in Malaysia right now" for projectcontrolsinstitute.org (PCI AI - Project Controls Institute). Audience: practitioners planning their next career move. Length 1,500-2,200 words, British English. Primary keyword "project controls malaysia". Work in naturally where they fit: project controls malaysia, jobs in malaysia.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</si>
  <si>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AB-02994</t>
  </si>
  <si>
    <t xml:space="preserve">Work visas and moving to Malaysia as a project controls professional</t>
  </si>
  <si>
    <t xml:space="preserve">Write "Work visas and moving to Malaysia as a project controls professional" for projectcontrolsinstitute.org (PCI AI - Project Controls Institute). Audience: practitioners planning their next career move. Length 1,200-1,800 words, British English. Primary keyword "project controls malaysia". Work in naturally where they fit: project controls malaysia, jobs in malaysia.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</si>
  <si>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AB-02995</t>
  </si>
  <si>
    <t xml:space="preserve">PFL-AI certification in Malaysia: who it fits and why</t>
  </si>
  <si>
    <t xml:space="preserve">Write "PFL-AI certification in Malaysia: who it fits and why" for projectcontrolsinstitute.org (PCI AI - Project Controls Institute). Audience: practitioners planning their next career move. Length 1,200-1,800 words, British English. Primary keyword "project controls malaysia". Work in naturally where they fit: project controls malaysia, jobs in malaysia.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</si>
  <si>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AB-02996</t>
  </si>
  <si>
    <t xml:space="preserve">PML-AI certification in Malaysia: the senior credential, locally</t>
  </si>
  <si>
    <t xml:space="preserve">Write "PML-AI certification in Malaysia: the senior credential, locally" for projectcontrolsinstitute.org (PCI AI - Project Controls Institute). Audience: practitioners planning their next career move. Length 1,200-1,800 words, British English. Primary keyword "project controls malaysia". Work in naturally where they fit: project controls malaysia, jobs in malaysia.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</si>
  <si>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AB-02997</t>
  </si>
  <si>
    <t xml:space="preserve">Contract day rates for planners and cost engineers in Malaysia</t>
  </si>
  <si>
    <t xml:space="preserve">Write "Contract day rates for planners and cost engineers in Malaysia" for projectcontrolsinstitute.org (PCI AI - Project Controls Institute). Audience: practitioners planning their next career move. Length 1,500-2,200 words, British English. Primary keyword "project controls malaysia". Work in naturally where they fit: project controls malaysia, jobs in malaysia.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</si>
  <si>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AB-02998</t>
  </si>
  <si>
    <t xml:space="preserve">Interview culture in Malaysia: what project controls candidates should expect</t>
  </si>
  <si>
    <t xml:space="preserve">Write "Interview culture in Malaysia: what project controls candidates should expect" for projectcontrolsinstitute.org (PCI AI - Project Controls Institute). Audience: practitioners planning their next career move. Length 1,200-1,800 words, British English. Primary keyword "project controls malaysia". Work in naturally where they fit: project controls malaysia, jobs in malaysia.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</si>
  <si>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AB-02999</t>
  </si>
  <si>
    <t xml:space="preserve">Cost of living vs project salaries in Malaysia</t>
  </si>
  <si>
    <t xml:space="preserve">Write "Cost of living vs project salaries in Malaysia" for projectcontrolsinstitute.org (PCI AI - Project Controls Institute). Audience: practitioners planning their next career move. Length 1,500-2,200 words, British English. Primary keyword "project controls malaysia". Work in naturally where they fit: project controls malaysia, jobs in malaysia.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</si>
  <si>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AB-03000</t>
  </si>
  <si>
    <t xml:space="preserve">Top employers for project controls in Malaysia</t>
  </si>
  <si>
    <t xml:space="preserve">Write "Top employers for project controls in Malaysia" for projectcontrolsinstitute.org (PCI AI - Project Controls Institute). Audience: practitioners planning their next career move. Length 1,200-1,800 words, British English. Primary keyword "project controls malaysia". Work in naturally where they fit: project controls malaysia, jobs in malaysia.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</si>
  <si>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AB-03001</t>
  </si>
  <si>
    <t xml:space="preserve">How to land a project controls job in Malaysia from abroad</t>
  </si>
  <si>
    <t xml:space="preserve">Write "How to land a project controls job in Malaysia from abroad" for projectcontrolsinstitute.org (PCI AI - Project Controls Institute). Audience: practitioners planning their next career move. Length 1,200-1,800 words, British English. Primary keyword "project controls malaysia". Work in naturally where they fit: project controls malaysia, jobs in malaysia.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</si>
  <si>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AB-03002</t>
  </si>
  <si>
    <t xml:space="preserve">Malaysia construction market outlook for project professionals</t>
  </si>
  <si>
    <t xml:space="preserve">Write "Malaysia construction market outlook for project professionals" for projectcontrolsinstitute.org (PCI AI - Project Controls Institute). Audience: practitioners planning their next career move. Length 1,500-2,200 words, British English. Primary keyword "project controls malaysia". Work in naturally where they fit: project controls malaysia, jobs in malaysia.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</si>
  <si>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AB-03003</t>
  </si>
  <si>
    <t xml:space="preserve">Project controls jobs in Nigeria: market, employers and how to get in</t>
  </si>
  <si>
    <t xml:space="preserve">project controls nigeria</t>
  </si>
  <si>
    <t xml:space="preserve">project controls nigeria, jobs in nigeria</t>
  </si>
  <si>
    <t xml:space="preserve">Write "Project controls jobs in Nigeria: market, employers and how to get in" for projectcontrolsinstitute.org (PCI AI - Project Controls Institute). Audience: practitioners planning their next career move. Length 1,200-1,800 words, British English. Primary keyword "project controls nigeria". Work in naturally where they fit: project controls nigeria, jobs in nigeria.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</si>
  <si>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AB-03004</t>
  </si>
  <si>
    <t xml:space="preserve">Planning engineer salary in Nigeria: the honest numbers</t>
  </si>
  <si>
    <t xml:space="preserve">Write "Planning engineer salary in Nigeria: the honest numbers" for projectcontrolsinstitute.org (PCI AI - Project Controls Institute). Audience: practitioners planning their next career move. Length 1,500-2,200 words, British English. Primary keyword "project controls nigeria". Work in naturally where they fit: project controls nigeria, jobs in nigeria.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</si>
  <si>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AB-03005</t>
  </si>
  <si>
    <t xml:space="preserve">Project controls courses and certification in Nigeria</t>
  </si>
  <si>
    <t xml:space="preserve">Write "Project controls courses and certification in Nigeria" for projectcontrolsinstitute.org (PCI AI - Project Controls Institute). Audience: practitioners planning their next career move. Length 1,200-1,800 words, British English. Primary keyword "project controls nigeria". Work in naturally where they fit: project controls nigeria, jobs in nigeria.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</si>
  <si>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AB-03006</t>
  </si>
  <si>
    <t xml:space="preserve">Cost engineer and cost controller salaries in Nigeria</t>
  </si>
  <si>
    <t xml:space="preserve">Write "Cost engineer and cost controller salaries in Nigeria" for projectcontrolsinstitute.org (PCI AI - Project Controls Institute). Audience: practitioners planning their next career move. Length 1,500-2,200 words, British English. Primary keyword "project controls nigeria". Work in naturally where they fit: project controls nigeria, jobs in nigeria.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</si>
  <si>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AB-03007</t>
  </si>
  <si>
    <t xml:space="preserve">Quantity surveyor to project controls in Nigeria: the local route</t>
  </si>
  <si>
    <t xml:space="preserve">Write "Quantity surveyor to project controls in Nigeria: the local route" for projectcontrolsinstitute.org (PCI AI - Project Controls Institute). Audience: practitioners planning their next career move. Length 1,200-1,800 words, British English. Primary keyword "project controls nigeria". Work in naturally where they fit: project controls nigeria, jobs in nigeria.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</si>
  <si>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AB-03008</t>
  </si>
  <si>
    <t xml:space="preserve">The biggest projects hiring in Nigeria right now</t>
  </si>
  <si>
    <t xml:space="preserve">Write "The biggest projects hiring in Nigeria right now" for projectcontrolsinstitute.org (PCI AI - Project Controls Institute). Audience: practitioners planning their next career move. Length 1,500-2,200 words, British English. Primary keyword "project controls nigeria". Work in naturally where they fit: project controls nigeria, jobs in nigeria.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</si>
  <si>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AB-03009</t>
  </si>
  <si>
    <t xml:space="preserve">Work visas and moving to Nigeria as a project controls professional</t>
  </si>
  <si>
    <t xml:space="preserve">Write "Work visas and moving to Nigeria as a project controls professional" for projectcontrolsinstitute.org (PCI AI - Project Controls Institute). Audience: practitioners planning their next career move. Length 1,200-1,800 words, British English. Primary keyword "project controls nigeria". Work in naturally where they fit: project controls nigeria, jobs in nigeria.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</si>
  <si>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AB-03010</t>
  </si>
  <si>
    <t xml:space="preserve">PFL-AI certification in Nigeria: who it fits and why</t>
  </si>
  <si>
    <t xml:space="preserve">Write "PFL-AI certification in Nigeria: who it fits and why" for projectcontrolsinstitute.org (PCI AI - Project Controls Institute). Audience: practitioners planning their next career move. Length 1,200-1,800 words, British English. Primary keyword "project controls nigeria". Work in naturally where they fit: project controls nigeria, jobs in nigeria.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</si>
  <si>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AB-03011</t>
  </si>
  <si>
    <t xml:space="preserve">PML-AI certification in Nigeria: the senior credential, locally</t>
  </si>
  <si>
    <t xml:space="preserve">Write "PML-AI certification in Nigeria: the senior credential, locally" for projectcontrolsinstitute.org (PCI AI - Project Controls Institute). Audience: practitioners planning their next career move. Length 1,200-1,800 words, British English. Primary keyword "project controls nigeria". Work in naturally where they fit: project controls nigeria, jobs in nigeria.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</si>
  <si>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AB-03012</t>
  </si>
  <si>
    <t xml:space="preserve">Contract day rates for planners and cost engineers in Nigeria</t>
  </si>
  <si>
    <t xml:space="preserve">Write "Contract day rates for planners and cost engineers in Nigeria" for projectcontrolsinstitute.org (PCI AI - Project Controls Institute). Audience: practitioners planning their next career move. Length 1,500-2,200 words, British English. Primary keyword "project controls nigeria". Work in naturally where they fit: project controls nigeria, jobs in nigeria.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</si>
  <si>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AB-03013</t>
  </si>
  <si>
    <t xml:space="preserve">Interview culture in Nigeria: what project controls candidates should expect</t>
  </si>
  <si>
    <t xml:space="preserve">Write "Interview culture in Nigeria: what project controls candidates should expect" for projectcontrolsinstitute.org (PCI AI - Project Controls Institute). Audience: practitioners planning their next career move. Length 1,200-1,800 words, British English. Primary keyword "project controls nigeria". Work in naturally where they fit: project controls nigeria, jobs in nigeria.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</si>
  <si>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AB-03014</t>
  </si>
  <si>
    <t xml:space="preserve">Cost of living vs project salaries in Nigeria</t>
  </si>
  <si>
    <t xml:space="preserve">Write "Cost of living vs project salaries in Nigeria" for projectcontrolsinstitute.org (PCI AI - Project Controls Institute). Audience: practitioners planning their next career move. Length 1,500-2,200 words, British English. Primary keyword "project controls nigeria". Work in naturally where they fit: project controls nigeria, jobs in nigeria.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</si>
  <si>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AB-03015</t>
  </si>
  <si>
    <t xml:space="preserve">Top employers for project controls in Nigeria</t>
  </si>
  <si>
    <t xml:space="preserve">Write "Top employers for project controls in Nigeria" for projectcontrolsinstitute.org (PCI AI - Project Controls Institute). Audience: practitioners planning their next career move. Length 1,200-1,800 words, British English. Primary keyword "project controls nigeria". Work in naturally where they fit: project controls nigeria, jobs in nigeria.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</si>
  <si>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AB-03016</t>
  </si>
  <si>
    <t xml:space="preserve">How to land a project controls job in Nigeria from abroad</t>
  </si>
  <si>
    <t xml:space="preserve">Write "How to land a project controls job in Nigeria from abroad" for projectcontrolsinstitute.org (PCI AI - Project Controls Institute). Audience: practitioners planning their next career move. Length 1,200-1,800 words, British English. Primary keyword "project controls nigeria". Work in naturally where they fit: project controls nigeria, jobs in nigeria.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</si>
  <si>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AB-03017</t>
  </si>
  <si>
    <t xml:space="preserve">Nigeria construction market outlook for project professionals</t>
  </si>
  <si>
    <t xml:space="preserve">Write "Nigeria construction market outlook for project professionals" for projectcontrolsinstitute.org (PCI AI - Project Controls Institute). Audience: practitioners planning their next career move. Length 1,500-2,200 words, British English. Primary keyword "project controls nigeria". Work in naturally where they fit: project controls nigeria, jobs in nigeria.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</si>
  <si>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AB-03018</t>
  </si>
  <si>
    <t xml:space="preserve">Project controls jobs in South Africa: market, employers and how to get in</t>
  </si>
  <si>
    <t xml:space="preserve">project controls south africa</t>
  </si>
  <si>
    <t xml:space="preserve">project controls south africa, jobs in south africa</t>
  </si>
  <si>
    <t xml:space="preserve">Write "Project controls jobs in South Africa: market, employers and how to get in" for projectcontrolsinstitute.org (PCI AI - Project Controls Institute). Audience: practitioners planning their next career move. Length 1,200-1,800 words, British English. Primary keyword "project controls south africa". Work in naturally where they fit: project controls south africa, jobs in south africa.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</si>
  <si>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AB-03019</t>
  </si>
  <si>
    <t xml:space="preserve">Planning engineer salary in South Africa: the honest numbers</t>
  </si>
  <si>
    <t xml:space="preserve">Write "Planning engineer salary in South Africa: the honest numbers" for projectcontrolsinstitute.org (PCI AI - Project Controls Institute). Audience: practitioners planning their next career move. Length 1,500-2,200 words, British English. Primary keyword "project controls south africa". Work in naturally where they fit: project controls south africa, jobs in south africa.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</si>
  <si>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AB-03020</t>
  </si>
  <si>
    <t xml:space="preserve">Project controls courses and certification in South Africa</t>
  </si>
  <si>
    <t xml:space="preserve">Write "Project controls courses and certification in South Africa" for projectcontrolsinstitute.org (PCI AI - Project Controls Institute). Audience: practitioners planning their next career move. Length 1,200-1,800 words, British English. Primary keyword "project controls south africa". Work in naturally where they fit: project controls south africa, jobs in south africa.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</si>
  <si>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AB-03021</t>
  </si>
  <si>
    <t xml:space="preserve">Cost engineer and cost controller salaries in South Africa</t>
  </si>
  <si>
    <t xml:space="preserve">Write "Cost engineer and cost controller salaries in South Africa" for projectcontrolsinstitute.org (PCI AI - Project Controls Institute). Audience: practitioners planning their next career move. Length 1,500-2,200 words, British English. Primary keyword "project controls south africa". Work in naturally where they fit: project controls south africa, jobs in south africa.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</si>
  <si>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AB-03022</t>
  </si>
  <si>
    <t xml:space="preserve">Quantity surveyor to project controls in South Africa: the local route</t>
  </si>
  <si>
    <t xml:space="preserve">Write "Quantity surveyor to project controls in South Africa: the local route" for projectcontrolsinstitute.org (PCI AI - Project Controls Institute). Audience: practitioners planning their next career move. Length 1,200-1,800 words, British English. Primary keyword "project controls south africa". Work in naturally where they fit: project controls south africa, jobs in south africa.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</si>
  <si>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AB-03023</t>
  </si>
  <si>
    <t xml:space="preserve">The biggest projects hiring in South Africa right now</t>
  </si>
  <si>
    <t xml:space="preserve">Write "The biggest projects hiring in South Africa right now" for projectcontrolsinstitute.org (PCI AI - Project Controls Institute). Audience: practitioners planning their next career move. Length 1,500-2,200 words, British English. Primary keyword "project controls south africa". Work in naturally where they fit: project controls south africa, jobs in south africa.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</si>
  <si>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AB-03024</t>
  </si>
  <si>
    <t xml:space="preserve">Work visas and moving to South Africa as a project controls professional</t>
  </si>
  <si>
    <t xml:space="preserve">Write "Work visas and moving to South Africa as a project controls professional" for projectcontrolsinstitute.org (PCI AI - Project Controls Institute). Audience: practitioners planning their next career move. Length 1,200-1,800 words, British English. Primary keyword "project controls south africa". Work in naturally where they fit: project controls south africa, jobs in south africa.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</si>
  <si>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AB-03025</t>
  </si>
  <si>
    <t xml:space="preserve">PFL-AI certification in South Africa: who it fits and why</t>
  </si>
  <si>
    <t xml:space="preserve">Write "PFL-AI certification in South Africa: who it fits and why" for projectcontrolsinstitute.org (PCI AI - Project Controls Institute). Audience: practitioners planning their next career move. Length 1,200-1,800 words, British English. Primary keyword "project controls south africa". Work in naturally where they fit: project controls south africa, jobs in south africa.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</si>
  <si>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AB-03026</t>
  </si>
  <si>
    <t xml:space="preserve">PML-AI certification in South Africa: the senior credential, locally</t>
  </si>
  <si>
    <t xml:space="preserve">Write "PML-AI certification in South Africa: the senior credential, locally" for projectcontrolsinstitute.org (PCI AI - Project Controls Institute). Audience: practitioners planning their next career move. Length 1,200-1,800 words, British English. Primary keyword "project controls south africa". Work in naturally where they fit: project controls south africa, jobs in south africa.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</si>
  <si>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AB-03027</t>
  </si>
  <si>
    <t xml:space="preserve">Contract day rates for planners and cost engineers in South Africa</t>
  </si>
  <si>
    <t xml:space="preserve">Write "Contract day rates for planners and cost engineers in South Africa" for projectcontrolsinstitute.org (PCI AI - Project Controls Institute). Audience: practitioners planning their next career move. Length 1,500-2,200 words, British English. Primary keyword "project controls south africa". Work in naturally where they fit: project controls south africa, jobs in south africa.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</si>
  <si>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AB-03028</t>
  </si>
  <si>
    <t xml:space="preserve">Interview culture in South Africa: what project controls candidates should expect</t>
  </si>
  <si>
    <t xml:space="preserve">Write "Interview culture in South Africa: what project controls candidates should expect" for projectcontrolsinstitute.org (PCI AI - Project Controls Institute). Audience: practitioners planning their next career move. Length 1,200-1,800 words, British English. Primary keyword "project controls south africa". Work in naturally where they fit: project controls south africa, jobs in south africa.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</si>
  <si>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AB-03029</t>
  </si>
  <si>
    <t xml:space="preserve">Cost of living vs project salaries in South Africa</t>
  </si>
  <si>
    <t xml:space="preserve">Write "Cost of living vs project salaries in South Africa" for projectcontrolsinstitute.org (PCI AI - Project Controls Institute). Audience: practitioners planning their next career move. Length 1,500-2,200 words, British English. Primary keyword "project controls south africa". Work in naturally where they fit: project controls south africa, jobs in south africa.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</si>
  <si>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AB-03030</t>
  </si>
  <si>
    <t xml:space="preserve">Top employers for project controls in South Africa</t>
  </si>
  <si>
    <t xml:space="preserve">Write "Top employers for project controls in South Africa" for projectcontrolsinstitute.org (PCI AI - Project Controls Institute). Audience: practitioners planning their next career move. Length 1,200-1,800 words, British English. Primary keyword "project controls south africa". Work in naturally where they fit: project controls south africa, jobs in south africa.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</si>
  <si>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AB-03031</t>
  </si>
  <si>
    <t xml:space="preserve">How to land a project controls job in South Africa from abroad</t>
  </si>
  <si>
    <t xml:space="preserve">Write "How to land a project controls job in South Africa from abroad" for projectcontrolsinstitute.org (PCI AI - Project Controls Institute). Audience: practitioners planning their next career move. Length 1,200-1,800 words, British English. Primary keyword "project controls south africa". Work in naturally where they fit: project controls south africa, jobs in south africa.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</si>
  <si>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AB-03032</t>
  </si>
  <si>
    <t xml:space="preserve">South Africa construction market outlook for project professionals</t>
  </si>
  <si>
    <t xml:space="preserve">Write "South Africa construction market outlook for project professionals" for projectcontrolsinstitute.org (PCI AI - Project Controls Institute). Audience: practitioners planning their next career move. Length 1,500-2,200 words, British English. Primary keyword "project controls south africa". Work in naturally where they fit: project controls south africa, jobs in south africa.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</si>
  <si>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AB-03033</t>
  </si>
  <si>
    <t xml:space="preserve">Project controls jobs in Ireland: market, employers and how to get in</t>
  </si>
  <si>
    <t xml:space="preserve">project controls ireland</t>
  </si>
  <si>
    <t xml:space="preserve">project controls ireland, jobs in ireland</t>
  </si>
  <si>
    <t xml:space="preserve">Write "Project controls jobs in Ireland: market, employers and how to get in" for projectcontrolsinstitute.org (PCI AI - Project Controls Institute). Audience: practitioners planning their next career move. Length 1,200-1,800 words, British English. Primary keyword "project controls ireland". Work in naturally where they fit: project controls ireland, jobs in ireland.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</si>
  <si>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AB-03034</t>
  </si>
  <si>
    <t xml:space="preserve">Planning engineer salary in Ireland: the honest numbers</t>
  </si>
  <si>
    <t xml:space="preserve">Write "Planning engineer salary in Ireland: the honest numbers" for projectcontrolsinstitute.org (PCI AI - Project Controls Institute). Audience: practitioners planning their next career move. Length 1,500-2,200 words, British English. Primary keyword "project controls ireland". Work in naturally where they fit: project controls ireland, jobs in ireland.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</si>
  <si>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AB-03035</t>
  </si>
  <si>
    <t xml:space="preserve">Project controls courses and certification in Ireland</t>
  </si>
  <si>
    <t xml:space="preserve">Write "Project controls courses and certification in Ireland" for projectcontrolsinstitute.org (PCI AI - Project Controls Institute). Audience: practitioners planning their next career move. Length 1,200-1,800 words, British English. Primary keyword "project controls ireland". Work in naturally where they fit: project controls ireland, jobs in ireland.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</si>
  <si>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AB-03036</t>
  </si>
  <si>
    <t xml:space="preserve">Cost engineer and cost controller salaries in Ireland</t>
  </si>
  <si>
    <t xml:space="preserve">Write "Cost engineer and cost controller salaries in Ireland" for projectcontrolsinstitute.org (PCI AI - Project Controls Institute). Audience: practitioners planning their next career move. Length 1,500-2,200 words, British English. Primary keyword "project controls ireland". Work in naturally where they fit: project controls ireland, jobs in ireland.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</si>
  <si>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AB-03037</t>
  </si>
  <si>
    <t xml:space="preserve">Quantity surveyor to project controls in Ireland: the local route</t>
  </si>
  <si>
    <t xml:space="preserve">Write "Quantity surveyor to project controls in Ireland: the local route" for projectcontrolsinstitute.org (PCI AI - Project Controls Institute). Audience: practitioners planning their next career move. Length 1,200-1,800 words, British English. Primary keyword "project controls ireland". Work in naturally where they fit: project controls ireland, jobs in ireland.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</si>
  <si>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AB-03038</t>
  </si>
  <si>
    <t xml:space="preserve">The biggest projects hiring in Ireland right now</t>
  </si>
  <si>
    <t xml:space="preserve">Write "The biggest projects hiring in Ireland right now" for projectcontrolsinstitute.org (PCI AI - Project Controls Institute). Audience: practitioners planning their next career move. Length 1,500-2,200 words, British English. Primary keyword "project controls ireland". Work in naturally where they fit: project controls ireland, jobs in ireland.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</si>
  <si>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AB-03039</t>
  </si>
  <si>
    <t xml:space="preserve">Work visas and moving to Ireland as a project controls professional</t>
  </si>
  <si>
    <t xml:space="preserve">Write "Work visas and moving to Ireland as a project controls professional" for projectcontrolsinstitute.org (PCI AI - Project Controls Institute). Audience: practitioners planning their next career move. Length 1,200-1,800 words, British English. Primary keyword "project controls ireland". Work in naturally where they fit: project controls ireland, jobs in ireland.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</si>
  <si>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AB-03040</t>
  </si>
  <si>
    <t xml:space="preserve">PFL-AI certification in Ireland: who it fits and why</t>
  </si>
  <si>
    <t xml:space="preserve">Write "PFL-AI certification in Ireland: who it fits and why" for projectcontrolsinstitute.org (PCI AI - Project Controls Institute). Audience: practitioners planning their next career move. Length 1,200-1,800 words, British English. Primary keyword "project controls ireland". Work in naturally where they fit: project controls ireland, jobs in ireland.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</si>
  <si>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AB-03041</t>
  </si>
  <si>
    <t xml:space="preserve">PML-AI certification in Ireland: the senior credential, locally</t>
  </si>
  <si>
    <t xml:space="preserve">Write "PML-AI certification in Ireland: the senior credential, locally" for projectcontrolsinstitute.org (PCI AI - Project Controls Institute). Audience: practitioners planning their next career move. Length 1,200-1,800 words, British English. Primary keyword "project controls ireland". Work in naturally where they fit: project controls ireland, jobs in ireland.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</si>
  <si>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AB-03042</t>
  </si>
  <si>
    <t xml:space="preserve">Contract day rates for planners and cost engineers in Ireland</t>
  </si>
  <si>
    <t xml:space="preserve">Write "Contract day rates for planners and cost engineers in Ireland" for projectcontrolsinstitute.org (PCI AI - Project Controls Institute). Audience: practitioners planning their next career move. Length 1,500-2,200 words, British English. Primary keyword "project controls ireland". Work in naturally where they fit: project controls ireland, jobs in ireland.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</si>
  <si>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AB-03043</t>
  </si>
  <si>
    <t xml:space="preserve">Interview culture in Ireland: what project controls candidates should expect</t>
  </si>
  <si>
    <t xml:space="preserve">Write "Interview culture in Ireland: what project controls candidates should expect" for projectcontrolsinstitute.org (PCI AI - Project Controls Institute). Audience: practitioners planning their next career move. Length 1,200-1,800 words, British English. Primary keyword "project controls ireland". Work in naturally where they fit: project controls ireland, jobs in ireland.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</si>
  <si>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AB-03044</t>
  </si>
  <si>
    <t xml:space="preserve">Cost of living vs project salaries in Ireland</t>
  </si>
  <si>
    <t xml:space="preserve">Write "Cost of living vs project salaries in Ireland" for projectcontrolsinstitute.org (PCI AI - Project Controls Institute). Audience: practitioners planning their next career move. Length 1,500-2,200 words, British English. Primary keyword "project controls ireland". Work in naturally where they fit: project controls ireland, jobs in ireland.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</si>
  <si>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AB-03045</t>
  </si>
  <si>
    <t xml:space="preserve">Top employers for project controls in Ireland</t>
  </si>
  <si>
    <t xml:space="preserve">Write "Top employers for project controls in Ireland" for projectcontrolsinstitute.org (PCI AI - Project Controls Institute). Audience: practitioners planning their next career move. Length 1,200-1,800 words, British English. Primary keyword "project controls ireland". Work in naturally where they fit: project controls ireland, jobs in ireland.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</si>
  <si>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AB-03046</t>
  </si>
  <si>
    <t xml:space="preserve">How to land a project controls job in Ireland from abroad</t>
  </si>
  <si>
    <t xml:space="preserve">Write "How to land a project controls job in Ireland from abroad" for projectcontrolsinstitute.org (PCI AI - Project Controls Institute). Audience: practitioners planning their next career move. Length 1,200-1,800 words, British English. Primary keyword "project controls ireland". Work in naturally where they fit: project controls ireland, jobs in ireland.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</si>
  <si>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AB-03047</t>
  </si>
  <si>
    <t xml:space="preserve">Ireland construction market outlook for project professionals</t>
  </si>
  <si>
    <t xml:space="preserve">Write "Ireland construction market outlook for project professionals" for projectcontrolsinstitute.org (PCI AI - Project Controls Institute). Audience: practitioners planning their next career move. Length 1,500-2,200 words, British English. Primary keyword "project controls ireland". Work in naturally where they fit: project controls ireland, jobs in ireland.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</si>
  <si>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AB-03048</t>
  </si>
  <si>
    <t xml:space="preserve">Project controls jobs in Germany: market, employers and how to get in</t>
  </si>
  <si>
    <t xml:space="preserve">project controls germany</t>
  </si>
  <si>
    <t xml:space="preserve">project controls germany, jobs in germany</t>
  </si>
  <si>
    <t xml:space="preserve">Write "Project controls jobs in Germany: market, employers and how to get in" for projectcontrolsinstitute.org (PCI AI - Project Controls Institute). Audience: practitioners planning their next career move. Length 1,200-1,800 words, British English. Primary keyword "project controls germany". Work in naturally where they fit: project controls germany, jobs in germany.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</si>
  <si>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AB-03049</t>
  </si>
  <si>
    <t xml:space="preserve">Planning engineer salary in Germany: the honest numbers</t>
  </si>
  <si>
    <t xml:space="preserve">Write "Planning engineer salary in Germany: the honest numbers" for projectcontrolsinstitute.org (PCI AI - Project Controls Institute). Audience: practitioners planning their next career move. Length 1,500-2,200 words, British English. Primary keyword "project controls germany". Work in naturally where they fit: project controls germany, jobs in germany.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</si>
  <si>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AB-03050</t>
  </si>
  <si>
    <t xml:space="preserve">Project controls courses and certification in Germany</t>
  </si>
  <si>
    <t xml:space="preserve">Write "Project controls courses and certification in Germany" for projectcontrolsinstitute.org (PCI AI - Project Controls Institute). Audience: practitioners planning their next career move. Length 1,200-1,800 words, British English. Primary keyword "project controls germany". Work in naturally where they fit: project controls germany, jobs in germany.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</si>
  <si>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AB-03051</t>
  </si>
  <si>
    <t xml:space="preserve">Cost engineer and cost controller salaries in Germany</t>
  </si>
  <si>
    <t xml:space="preserve">Write "Cost engineer and cost controller salaries in Germany" for projectcontrolsinstitute.org (PCI AI - Project Controls Institute). Audience: practitioners planning their next career move. Length 1,500-2,200 words, British English. Primary keyword "project controls germany". Work in naturally where they fit: project controls germany, jobs in germany.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</si>
  <si>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AB-03052</t>
  </si>
  <si>
    <t xml:space="preserve">Quantity surveyor to project controls in Germany: the local route</t>
  </si>
  <si>
    <t xml:space="preserve">Write "Quantity surveyor to project controls in Germany: the local route" for projectcontrolsinstitute.org (PCI AI - Project Controls Institute). Audience: practitioners planning their next career move. Length 1,200-1,800 words, British English. Primary keyword "project controls germany". Work in naturally where they fit: project controls germany, jobs in germany.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</si>
  <si>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AB-03053</t>
  </si>
  <si>
    <t xml:space="preserve">The biggest projects hiring in Germany right now</t>
  </si>
  <si>
    <t xml:space="preserve">Write "The biggest projects hiring in Germany right now" for projectcontrolsinstitute.org (PCI AI - Project Controls Institute). Audience: practitioners planning their next career move. Length 1,500-2,200 words, British English. Primary keyword "project controls germany". Work in naturally where they fit: project controls germany, jobs in germany.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</si>
  <si>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AB-03054</t>
  </si>
  <si>
    <t xml:space="preserve">Work visas and moving to Germany as a project controls professional</t>
  </si>
  <si>
    <t xml:space="preserve">Write "Work visas and moving to Germany as a project controls professional" for projectcontrolsinstitute.org (PCI AI - Project Controls Institute). Audience: practitioners planning their next career move. Length 1,200-1,800 words, British English. Primary keyword "project controls germany". Work in naturally where they fit: project controls germany, jobs in germany.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</si>
  <si>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AB-03055</t>
  </si>
  <si>
    <t xml:space="preserve">PFL-AI certification in Germany: who it fits and why</t>
  </si>
  <si>
    <t xml:space="preserve">Write "PFL-AI certification in Germany: who it fits and why" for projectcontrolsinstitute.org (PCI AI - Project Controls Institute). Audience: practitioners planning their next career move. Length 1,200-1,800 words, British English. Primary keyword "project controls germany". Work in naturally where they fit: project controls germany, jobs in germany.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</si>
  <si>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AB-03056</t>
  </si>
  <si>
    <t xml:space="preserve">PML-AI certification in Germany: the senior credential, locally</t>
  </si>
  <si>
    <t xml:space="preserve">Write "PML-AI certification in Germany: the senior credential, locally" for projectcontrolsinstitute.org (PCI AI - Project Controls Institute). Audience: practitioners planning their next career move. Length 1,200-1,800 words, British English. Primary keyword "project controls germany". Work in naturally where they fit: project controls germany, jobs in germany.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</si>
  <si>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AB-03057</t>
  </si>
  <si>
    <t xml:space="preserve">Contract day rates for planners and cost engineers in Germany</t>
  </si>
  <si>
    <t xml:space="preserve">Write "Contract day rates for planners and cost engineers in Germany" for projectcontrolsinstitute.org (PCI AI - Project Controls Institute). Audience: practitioners planning their next career move. Length 1,500-2,200 words, British English. Primary keyword "project controls germany". Work in naturally where they fit: project controls germany, jobs in germany.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</si>
  <si>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AB-03058</t>
  </si>
  <si>
    <t xml:space="preserve">Interview culture in Germany: what project controls candidates should expect</t>
  </si>
  <si>
    <t xml:space="preserve">Write "Interview culture in Germany: what project controls candidates should expect" for projectcontrolsinstitute.org (PCI AI - Project Controls Institute). Audience: practitioners planning their next career move. Length 1,200-1,800 words, British English. Primary keyword "project controls germany". Work in naturally where they fit: project controls germany, jobs in germany.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</si>
  <si>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AB-03059</t>
  </si>
  <si>
    <t xml:space="preserve">Cost of living vs project salaries in Germany</t>
  </si>
  <si>
    <t xml:space="preserve">Write "Cost of living vs project salaries in Germany" for projectcontrolsinstitute.org (PCI AI - Project Controls Institute). Audience: practitioners planning their next career move. Length 1,500-2,200 words, British English. Primary keyword "project controls germany". Work in naturally where they fit: project controls germany, jobs in germany.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</si>
  <si>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AB-03060</t>
  </si>
  <si>
    <t xml:space="preserve">Top employers for project controls in Germany</t>
  </si>
  <si>
    <t xml:space="preserve">Write "Top employers for project controls in Germany" for projectcontrolsinstitute.org (PCI AI - Project Controls Institute). Audience: practitioners planning their next career move. Length 1,200-1,800 words, British English. Primary keyword "project controls germany". Work in naturally where they fit: project controls germany, jobs in germany.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</si>
  <si>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AB-03061</t>
  </si>
  <si>
    <t xml:space="preserve">How to land a project controls job in Germany from abroad</t>
  </si>
  <si>
    <t xml:space="preserve">Write "How to land a project controls job in Germany from abroad" for projectcontrolsinstitute.org (PCI AI - Project Controls Institute). Audience: practitioners planning their next career move. Length 1,200-1,800 words, British English. Primary keyword "project controls germany". Work in naturally where they fit: project controls germany, jobs in germany.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</si>
  <si>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AB-03062</t>
  </si>
  <si>
    <t xml:space="preserve">Germany construction market outlook for project professionals</t>
  </si>
  <si>
    <t xml:space="preserve">Write "Germany construction market outlook for project professionals" for projectcontrolsinstitute.org (PCI AI - Project Controls Institute). Audience: practitioners planning their next career move. Length 1,500-2,200 words, British English. Primary keyword "project controls germany". Work in naturally where they fit: project controls germany, jobs in germany.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</si>
  <si>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AB-03063</t>
  </si>
  <si>
    <t xml:space="preserve">Project controls jobs in Netherlands: market, employers and how to get in</t>
  </si>
  <si>
    <t xml:space="preserve">project controls netherlands</t>
  </si>
  <si>
    <t xml:space="preserve">project controls netherlands, jobs in netherlands</t>
  </si>
  <si>
    <t xml:space="preserve">Write "Project controls jobs in Netherlands: market, employers and how to get in" for projectcontrolsinstitute.org (PCI AI - Project Controls Institute). Audience: practitioners planning their next career move. Length 1,200-1,800 words, British English. Primary keyword "project controls netherlands". Work in naturally where they fit: project controls netherlands, jobs in netherlands.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</si>
  <si>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AB-03064</t>
  </si>
  <si>
    <t xml:space="preserve">Planning engineer salary in Netherlands: the honest numbers</t>
  </si>
  <si>
    <t xml:space="preserve">Write "Planning engineer salary in Netherlands: the honest numbers" for projectcontrolsinstitute.org (PCI AI - Project Controls Institute). Audience: practitioners planning their next career move. Length 1,500-2,200 words, British English. Primary keyword "project controls netherlands". Work in naturally where they fit: project controls netherlands, jobs in netherlands.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</si>
  <si>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AB-03065</t>
  </si>
  <si>
    <t xml:space="preserve">Project controls courses and certification in Netherlands</t>
  </si>
  <si>
    <t xml:space="preserve">Write "Project controls courses and certification in Netherlands" for projectcontrolsinstitute.org (PCI AI - Project Controls Institute). Audience: practitioners planning their next career move. Length 1,200-1,800 words, British English. Primary keyword "project controls netherlands". Work in naturally where they fit: project controls netherlands, jobs in netherlands.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</si>
  <si>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AB-03066</t>
  </si>
  <si>
    <t xml:space="preserve">Cost engineer and cost controller salaries in Netherlands</t>
  </si>
  <si>
    <t xml:space="preserve">Write "Cost engineer and cost controller salaries in Netherlands" for projectcontrolsinstitute.org (PCI AI - Project Controls Institute). Audience: practitioners planning their next career move. Length 1,500-2,200 words, British English. Primary keyword "project controls netherlands". Work in naturally where they fit: project controls netherlands, jobs in netherlands.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</si>
  <si>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AB-03067</t>
  </si>
  <si>
    <t xml:space="preserve">Quantity surveyor to project controls in Netherlands: the local route</t>
  </si>
  <si>
    <t xml:space="preserve">Write "Quantity surveyor to project controls in Netherlands: the local route" for projectcontrolsinstitute.org (PCI AI - Project Controls Institute). Audience: practitioners planning their next career move. Length 1,200-1,800 words, British English. Primary keyword "project controls netherlands". Work in naturally where they fit: project controls netherlands, jobs in netherlands.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</si>
  <si>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AB-03068</t>
  </si>
  <si>
    <t xml:space="preserve">The biggest projects hiring in Netherlands right now</t>
  </si>
  <si>
    <t xml:space="preserve">Write "The biggest projects hiring in Netherlands right now" for projectcontrolsinstitute.org (PCI AI - Project Controls Institute). Audience: practitioners planning their next career move. Length 1,500-2,200 words, British English. Primary keyword "project controls netherlands". Work in naturally where they fit: project controls netherlands, jobs in netherlands.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</si>
  <si>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AB-03069</t>
  </si>
  <si>
    <t xml:space="preserve">Work visas and moving to Netherlands as a project controls professional</t>
  </si>
  <si>
    <t xml:space="preserve">Write "Work visas and moving to Netherlands as a project controls professional" for projectcontrolsinstitute.org (PCI AI - Project Controls Institute). Audience: practitioners planning their next career move. Length 1,200-1,800 words, British English. Primary keyword "project controls netherlands". Work in naturally where they fit: project controls netherlands, jobs in netherlands.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</si>
  <si>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AB-03070</t>
  </si>
  <si>
    <t xml:space="preserve">PFL-AI certification in Netherlands: who it fits and why</t>
  </si>
  <si>
    <t xml:space="preserve">Write "PFL-AI certification in Netherlands: who it fits and why" for projectcontrolsinstitute.org (PCI AI - Project Controls Institute). Audience: practitioners planning their next career move. Length 1,200-1,800 words, British English. Primary keyword "project controls netherlands". Work in naturally where they fit: project controls netherlands, jobs in netherlands.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</si>
  <si>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AB-03071</t>
  </si>
  <si>
    <t xml:space="preserve">PML-AI certification in Netherlands: the senior credential, locally</t>
  </si>
  <si>
    <t xml:space="preserve">Write "PML-AI certification in Netherlands: the senior credential, locally" for projectcontrolsinstitute.org (PCI AI - Project Controls Institute). Audience: practitioners planning their next career move. Length 1,200-1,800 words, British English. Primary keyword "project controls netherlands". Work in naturally where they fit: project controls netherlands, jobs in netherlands.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</si>
  <si>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AB-03072</t>
  </si>
  <si>
    <t xml:space="preserve">Contract day rates for planners and cost engineers in Netherlands</t>
  </si>
  <si>
    <t xml:space="preserve">Write "Contract day rates for planners and cost engineers in Netherlands" for projectcontrolsinstitute.org (PCI AI - Project Controls Institute). Audience: practitioners planning their next career move. Length 1,500-2,200 words, British English. Primary keyword "project controls netherlands". Work in naturally where they fit: project controls netherlands, jobs in netherlands.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</si>
  <si>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AB-03073</t>
  </si>
  <si>
    <t xml:space="preserve">Interview culture in Netherlands: what project controls candidates should expect</t>
  </si>
  <si>
    <t xml:space="preserve">Write "Interview culture in Netherlands: what project controls candidates should expect" for projectcontrolsinstitute.org (PCI AI - Project Controls Institute). Audience: practitioners planning their next career move. Length 1,200-1,800 words, British English. Primary keyword "project controls netherlands". Work in naturally where they fit: project controls netherlands, jobs in netherlands.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</si>
  <si>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AB-03074</t>
  </si>
  <si>
    <t xml:space="preserve">Cost of living vs project salaries in Netherlands</t>
  </si>
  <si>
    <t xml:space="preserve">Write "Cost of living vs project salaries in Netherlands" for projectcontrolsinstitute.org (PCI AI - Project Controls Institute). Audience: practitioners planning their next career move. Length 1,500-2,200 words, British English. Primary keyword "project controls netherlands". Work in naturally where they fit: project controls netherlands, jobs in netherlands.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</si>
  <si>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AB-03075</t>
  </si>
  <si>
    <t xml:space="preserve">Top employers for project controls in Netherlands</t>
  </si>
  <si>
    <t xml:space="preserve">Write "Top employers for project controls in Netherlands" for projectcontrolsinstitute.org (PCI AI - Project Controls Institute). Audience: practitioners planning their next career move. Length 1,200-1,800 words, British English. Primary keyword "project controls netherlands". Work in naturally where they fit: project controls netherlands, jobs in netherlands.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</si>
  <si>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AB-03076</t>
  </si>
  <si>
    <t xml:space="preserve">How to land a project controls job in Netherlands from abroad</t>
  </si>
  <si>
    <t xml:space="preserve">Write "How to land a project controls job in Netherlands from abroad" for projectcontrolsinstitute.org (PCI AI - Project Controls Institute). Audience: practitioners planning their next career move. Length 1,200-1,800 words, British English. Primary keyword "project controls netherlands". Work in naturally where they fit: project controls netherlands, jobs in netherlands.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</si>
  <si>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AB-03077</t>
  </si>
  <si>
    <t xml:space="preserve">Netherlands construction market outlook for project professionals</t>
  </si>
  <si>
    <t xml:space="preserve">Write "Netherlands construction market outlook for project professionals" for projectcontrolsinstitute.org (PCI AI - Project Controls Institute). Audience: practitioners planning their next career move. Length 1,500-2,200 words, British English. Primary keyword "project controls netherlands". Work in naturally where they fit: project controls netherlands, jobs in netherlands.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</si>
  <si>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AB-03078</t>
  </si>
  <si>
    <t xml:space="preserve">Project controls jobs in Norway: market, employers and how to get in</t>
  </si>
  <si>
    <t xml:space="preserve">project controls norway</t>
  </si>
  <si>
    <t xml:space="preserve">project controls norway, jobs in norway</t>
  </si>
  <si>
    <t xml:space="preserve">Write "Project controls jobs in Norway: market, employers and how to get in" for projectcontrolsinstitute.org (PCI AI - Project Controls Institute). Audience: practitioners planning their next career move. Length 1,200-1,800 words, British English. Primary keyword "project controls norway". Work in naturally where they fit: project controls norway, jobs in norway.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</si>
  <si>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AB-03079</t>
  </si>
  <si>
    <t xml:space="preserve">Planning engineer salary in Norway: the honest numbers</t>
  </si>
  <si>
    <t xml:space="preserve">Write "Planning engineer salary in Norway: the honest numbers" for projectcontrolsinstitute.org (PCI AI - Project Controls Institute). Audience: practitioners planning their next career move. Length 1,500-2,200 words, British English. Primary keyword "project controls norway". Work in naturally where they fit: project controls norway, jobs in norway.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</si>
  <si>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AB-03080</t>
  </si>
  <si>
    <t xml:space="preserve">Project controls courses and certification in Norway</t>
  </si>
  <si>
    <t xml:space="preserve">Write "Project controls courses and certification in Norway" for projectcontrolsinstitute.org (PCI AI - Project Controls Institute). Audience: practitioners planning their next career move. Length 1,200-1,800 words, British English. Primary keyword "project controls norway". Work in naturally where they fit: project controls norway, jobs in norway.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</si>
  <si>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AB-03081</t>
  </si>
  <si>
    <t xml:space="preserve">Cost engineer and cost controller salaries in Norway</t>
  </si>
  <si>
    <t xml:space="preserve">Write "Cost engineer and cost controller salaries in Norway" for projectcontrolsinstitute.org (PCI AI - Project Controls Institute). Audience: practitioners planning their next career move. Length 1,500-2,200 words, British English. Primary keyword "project controls norway". Work in naturally where they fit: project controls norway, jobs in norway.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</si>
  <si>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AB-03082</t>
  </si>
  <si>
    <t xml:space="preserve">Quantity surveyor to project controls in Norway: the local route</t>
  </si>
  <si>
    <t xml:space="preserve">Write "Quantity surveyor to project controls in Norway: the local route" for projectcontrolsinstitute.org (PCI AI - Project Controls Institute). Audience: practitioners planning their next career move. Length 1,200-1,800 words, British English. Primary keyword "project controls norway". Work in naturally where they fit: project controls norway, jobs in norway.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</si>
  <si>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AB-03083</t>
  </si>
  <si>
    <t xml:space="preserve">The biggest projects hiring in Norway right now</t>
  </si>
  <si>
    <t xml:space="preserve">Write "The biggest projects hiring in Norway right now" for projectcontrolsinstitute.org (PCI AI - Project Controls Institute). Audience: practitioners planning their next career move. Length 1,500-2,200 words, British English. Primary keyword "project controls norway". Work in naturally where they fit: project controls norway, jobs in norway.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</si>
  <si>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AB-03084</t>
  </si>
  <si>
    <t xml:space="preserve">Work visas and moving to Norway as a project controls professional</t>
  </si>
  <si>
    <t xml:space="preserve">Write "Work visas and moving to Norway as a project controls professional" for projectcontrolsinstitute.org (PCI AI - Project Controls Institute). Audience: practitioners planning their next career move. Length 1,200-1,800 words, British English. Primary keyword "project controls norway". Work in naturally where they fit: project controls norway, jobs in norway.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</si>
  <si>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AB-03085</t>
  </si>
  <si>
    <t xml:space="preserve">PFL-AI certification in Norway: who it fits and why</t>
  </si>
  <si>
    <t xml:space="preserve">Write "PFL-AI certification in Norway: who it fits and why" for projectcontrolsinstitute.org (PCI AI - Project Controls Institute). Audience: practitioners planning their next career move. Length 1,200-1,800 words, British English. Primary keyword "project controls norway". Work in naturally where they fit: project controls norway, jobs in norway.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</si>
  <si>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AB-03086</t>
  </si>
  <si>
    <t xml:space="preserve">PML-AI certification in Norway: the senior credential, locally</t>
  </si>
  <si>
    <t xml:space="preserve">Write "PML-AI certification in Norway: the senior credential, locally" for projectcontrolsinstitute.org (PCI AI - Project Controls Institute). Audience: practitioners planning their next career move. Length 1,200-1,800 words, British English. Primary keyword "project controls norway". Work in naturally where they fit: project controls norway, jobs in norway.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</si>
  <si>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AB-03087</t>
  </si>
  <si>
    <t xml:space="preserve">Contract day rates for planners and cost engineers in Norway</t>
  </si>
  <si>
    <t xml:space="preserve">Write "Contract day rates for planners and cost engineers in Norway" for projectcontrolsinstitute.org (PCI AI - Project Controls Institute). Audience: practitioners planning their next career move. Length 1,500-2,200 words, British English. Primary keyword "project controls norway". Work in naturally where they fit: project controls norway, jobs in norway.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</si>
  <si>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AB-03088</t>
  </si>
  <si>
    <t xml:space="preserve">Interview culture in Norway: what project controls candidates should expect</t>
  </si>
  <si>
    <t xml:space="preserve">Write "Interview culture in Norway: what project controls candidates should expect" for projectcontrolsinstitute.org (PCI AI - Project Controls Institute). Audience: practitioners planning their next career move. Length 1,200-1,800 words, British English. Primary keyword "project controls norway". Work in naturally where they fit: project controls norway, jobs in norway.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</si>
  <si>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AB-03089</t>
  </si>
  <si>
    <t xml:space="preserve">Cost of living vs project salaries in Norway</t>
  </si>
  <si>
    <t xml:space="preserve">Write "Cost of living vs project salaries in Norway" for projectcontrolsinstitute.org (PCI AI - Project Controls Institute). Audience: practitioners planning their next career move. Length 1,500-2,200 words, British English. Primary keyword "project controls norway". Work in naturally where they fit: project controls norway, jobs in norway.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</si>
  <si>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AB-03090</t>
  </si>
  <si>
    <t xml:space="preserve">Top employers for project controls in Norway</t>
  </si>
  <si>
    <t xml:space="preserve">Write "Top employers for project controls in Norway" for projectcontrolsinstitute.org (PCI AI - Project Controls Institute). Audience: practitioners planning their next career move. Length 1,200-1,800 words, British English. Primary keyword "project controls norway". Work in naturally where they fit: project controls norway, jobs in norway.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</si>
  <si>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AB-03091</t>
  </si>
  <si>
    <t xml:space="preserve">How to land a project controls job in Norway from abroad</t>
  </si>
  <si>
    <t xml:space="preserve">Write "How to land a project controls job in Norway from abroad" for projectcontrolsinstitute.org (PCI AI - Project Controls Institute). Audience: practitioners planning their next career move. Length 1,200-1,800 words, British English. Primary keyword "project controls norway". Work in naturally where they fit: project controls norway, jobs in norway.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</si>
  <si>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AB-03092</t>
  </si>
  <si>
    <t xml:space="preserve">Norway construction market outlook for project professionals</t>
  </si>
  <si>
    <t xml:space="preserve">Write "Norway construction market outlook for project professionals" for projectcontrolsinstitute.org (PCI AI - Project Controls Institute). Audience: practitioners planning their next career move. Length 1,500-2,200 words, British English. Primary keyword "project controls norway". Work in naturally where they fit: project controls norway, jobs in norway.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</si>
  <si>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AB-03093</t>
  </si>
  <si>
    <t xml:space="preserve">Project controls jobs in New Zealand: market, employers and how to get in</t>
  </si>
  <si>
    <t xml:space="preserve">project controls new zealand</t>
  </si>
  <si>
    <t xml:space="preserve">project controls new zealand, jobs in new zealand</t>
  </si>
  <si>
    <t xml:space="preserve">Write "Project controls jobs in New Zealand: market, employers and how to get in" for projectcontrolsinstitute.org (PCI AI - Project Controls Institute). Audience: practitioners planning their next career move. Length 1,200-1,800 words, British English. Primary keyword "project controls new zealand". Work in naturally where they fit: project controls new zealand, jobs in new zealand.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</si>
  <si>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AB-03094</t>
  </si>
  <si>
    <t xml:space="preserve">Planning engineer salary in New Zealand: the honest numbers</t>
  </si>
  <si>
    <t xml:space="preserve">Write "Planning engineer salary in New Zealand: the honest numbers" for projectcontrolsinstitute.org (PCI AI - Project Controls Institute). Audience: practitioners planning their next career move. Length 1,500-2,200 words, British English. Primary keyword "project controls new zealand". Work in naturally where they fit: project controls new zealand, jobs in new zealand.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</si>
  <si>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AB-03095</t>
  </si>
  <si>
    <t xml:space="preserve">Project controls courses and certification in New Zealand</t>
  </si>
  <si>
    <t xml:space="preserve">Write "Project controls courses and certification in New Zealand" for projectcontrolsinstitute.org (PCI AI - Project Controls Institute). Audience: practitioners planning their next career move. Length 1,200-1,800 words, British English. Primary keyword "project controls new zealand". Work in naturally where they fit: project controls new zealand, jobs in new zealand.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</si>
  <si>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AB-03096</t>
  </si>
  <si>
    <t xml:space="preserve">Cost engineer and cost controller salaries in New Zealand</t>
  </si>
  <si>
    <t xml:space="preserve">Write "Cost engineer and cost controller salaries in New Zealand" for projectcontrolsinstitute.org (PCI AI - Project Controls Institute). Audience: practitioners planning their next career move. Length 1,500-2,200 words, British English. Primary keyword "project controls new zealand". Work in naturally where they fit: project controls new zealand, jobs in new zealand.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</si>
  <si>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AB-03097</t>
  </si>
  <si>
    <t xml:space="preserve">Quantity surveyor to project controls in New Zealand: the local route</t>
  </si>
  <si>
    <t xml:space="preserve">Write "Quantity surveyor to project controls in New Zealand: the local route" for projectcontrolsinstitute.org (PCI AI - Project Controls Institute). Audience: practitioners planning their next career move. Length 1,200-1,800 words, British English. Primary keyword "project controls new zealand". Work in naturally where they fit: project controls new zealand, jobs in new zealand.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</si>
  <si>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AB-03098</t>
  </si>
  <si>
    <t xml:space="preserve">The biggest projects hiring in New Zealand right now</t>
  </si>
  <si>
    <t xml:space="preserve">Write "The biggest projects hiring in New Zealand right now" for projectcontrolsinstitute.org (PCI AI - Project Controls Institute). Audience: practitioners planning their next career move. Length 1,500-2,200 words, British English. Primary keyword "project controls new zealand". Work in naturally where they fit: project controls new zealand, jobs in new zealand.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</si>
  <si>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AB-03099</t>
  </si>
  <si>
    <t xml:space="preserve">Work visas and moving to New Zealand as a project controls professional</t>
  </si>
  <si>
    <t xml:space="preserve">Write "Work visas and moving to New Zealand as a project controls professional" for projectcontrolsinstitute.org (PCI AI - Project Controls Institute). Audience: practitioners planning their next career move. Length 1,200-1,800 words, British English. Primary keyword "project controls new zealand". Work in naturally where they fit: project controls new zealand, jobs in new zealand.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</si>
  <si>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AB-03100</t>
  </si>
  <si>
    <t xml:space="preserve">PFL-AI certification in New Zealand: who it fits and why</t>
  </si>
  <si>
    <t xml:space="preserve">Write "PFL-AI certification in New Zealand: who it fits and why" for projectcontrolsinstitute.org (PCI AI - Project Controls Institute). Audience: practitioners planning their next career move. Length 1,200-1,800 words, British English. Primary keyword "project controls new zealand". Work in naturally where they fit: project controls new zealand, jobs in new zealand.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</si>
  <si>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AB-03101</t>
  </si>
  <si>
    <t xml:space="preserve">PML-AI certification in New Zealand: the senior credential, locally</t>
  </si>
  <si>
    <t xml:space="preserve">Write "PML-AI certification in New Zealand: the senior credential, locally" for projectcontrolsinstitute.org (PCI AI - Project Controls Institute). Audience: practitioners planning their next career move. Length 1,200-1,800 words, British English. Primary keyword "project controls new zealand". Work in naturally where they fit: project controls new zealand, jobs in new zealand.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</si>
  <si>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AB-03102</t>
  </si>
  <si>
    <t xml:space="preserve">Contract day rates for planners and cost engineers in New Zealand</t>
  </si>
  <si>
    <t xml:space="preserve">Write "Contract day rates for planners and cost engineers in New Zealand" for projectcontrolsinstitute.org (PCI AI - Project Controls Institute). Audience: practitioners planning their next career move. Length 1,500-2,200 words, British English. Primary keyword "project controls new zealand". Work in naturally where they fit: project controls new zealand, jobs in new zealand.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</si>
  <si>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AB-03103</t>
  </si>
  <si>
    <t xml:space="preserve">Interview culture in New Zealand: what project controls candidates should expect</t>
  </si>
  <si>
    <t xml:space="preserve">Write "Interview culture in New Zealand: what project controls candidates should expect" for projectcontrolsinstitute.org (PCI AI - Project Controls Institute). Audience: practitioners planning their next career move. Length 1,200-1,800 words, British English. Primary keyword "project controls new zealand". Work in naturally where they fit: project controls new zealand, jobs in new zealand.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</si>
  <si>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AB-03104</t>
  </si>
  <si>
    <t xml:space="preserve">Cost of living vs project salaries in New Zealand</t>
  </si>
  <si>
    <t xml:space="preserve">Write "Cost of living vs project salaries in New Zealand" for projectcontrolsinstitute.org (PCI AI - Project Controls Institute). Audience: practitioners planning their next career move. Length 1,500-2,200 words, British English. Primary keyword "project controls new zealand". Work in naturally where they fit: project controls new zealand, jobs in new zealand.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</si>
  <si>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AB-03105</t>
  </si>
  <si>
    <t xml:space="preserve">Top employers for project controls in New Zealand</t>
  </si>
  <si>
    <t xml:space="preserve">Write "Top employers for project controls in New Zealand" for projectcontrolsinstitute.org (PCI AI - Project Controls Institute). Audience: practitioners planning their next career move. Length 1,200-1,800 words, British English. Primary keyword "project controls new zealand". Work in naturally where they fit: project controls new zealand, jobs in new zealand.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</si>
  <si>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AB-03106</t>
  </si>
  <si>
    <t xml:space="preserve">How to land a project controls job in New Zealand from abroad</t>
  </si>
  <si>
    <t xml:space="preserve">Write "How to land a project controls job in New Zealand from abroad" for projectcontrolsinstitute.org (PCI AI - Project Controls Institute). Audience: practitioners planning their next career move. Length 1,200-1,800 words, British English. Primary keyword "project controls new zealand". Work in naturally where they fit: project controls new zealand, jobs in new zealand.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</si>
  <si>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AB-03107</t>
  </si>
  <si>
    <t xml:space="preserve">New Zealand construction market outlook for project professionals</t>
  </si>
  <si>
    <t xml:space="preserve">Write "New Zealand construction market outlook for project professionals" for projectcontrolsinstitute.org (PCI AI - Project Controls Institute). Audience: practitioners planning their next career move. Length 1,500-2,200 words, British English. Primary keyword "project controls new zealand". Work in naturally where they fit: project controls new zealand, jobs in new zealand.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</si>
  <si>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AB-03108</t>
  </si>
  <si>
    <t xml:space="preserve">Project controls jobs in Hong Kong: market, employers and how to get in</t>
  </si>
  <si>
    <t xml:space="preserve">project controls hong kong</t>
  </si>
  <si>
    <t xml:space="preserve">project controls hong kong, jobs in hong kong</t>
  </si>
  <si>
    <t xml:space="preserve">Write "Project controls jobs in Hong Kong: market, employers and how to get in" for projectcontrolsinstitute.org (PCI AI - Project Controls Institute). Audience: practitioners planning their next career move. Length 1,200-1,800 words, British English. Primary keyword "project controls hong kong". Work in naturally where they fit: project controls hong kong, jobs in hong kong.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</si>
  <si>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AB-03109</t>
  </si>
  <si>
    <t xml:space="preserve">Planning engineer salary in Hong Kong: the honest numbers</t>
  </si>
  <si>
    <t xml:space="preserve">Write "Planning engineer salary in Hong Kong: the honest numbers" for projectcontrolsinstitute.org (PCI AI - Project Controls Institute). Audience: practitioners planning their next career move. Length 1,500-2,200 words, British English. Primary keyword "project controls hong kong". Work in naturally where they fit: project controls hong kong, jobs in hong kong.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</si>
  <si>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AB-03110</t>
  </si>
  <si>
    <t xml:space="preserve">Project controls courses and certification in Hong Kong</t>
  </si>
  <si>
    <t xml:space="preserve">Write "Project controls courses and certification in Hong Kong" for projectcontrolsinstitute.org (PCI AI - Project Controls Institute). Audience: practitioners planning their next career move. Length 1,200-1,800 words, British English. Primary keyword "project controls hong kong". Work in naturally where they fit: project controls hong kong, jobs in hong kong.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</si>
  <si>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AB-03111</t>
  </si>
  <si>
    <t xml:space="preserve">Cost engineer and cost controller salaries in Hong Kong</t>
  </si>
  <si>
    <t xml:space="preserve">Write "Cost engineer and cost controller salaries in Hong Kong" for projectcontrolsinstitute.org (PCI AI - Project Controls Institute). Audience: practitioners planning their next career move. Length 1,500-2,200 words, British English. Primary keyword "project controls hong kong". Work in naturally where they fit: project controls hong kong, jobs in hong kong.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</si>
  <si>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AB-03112</t>
  </si>
  <si>
    <t xml:space="preserve">Quantity surveyor to project controls in Hong Kong: the local route</t>
  </si>
  <si>
    <t xml:space="preserve">Write "Quantity surveyor to project controls in Hong Kong: the local route" for projectcontrolsinstitute.org (PCI AI - Project Controls Institute). Audience: practitioners planning their next career move. Length 1,200-1,800 words, British English. Primary keyword "project controls hong kong". Work in naturally where they fit: project controls hong kong, jobs in hong kong.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</si>
  <si>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AB-03113</t>
  </si>
  <si>
    <t xml:space="preserve">The biggest projects hiring in Hong Kong right now</t>
  </si>
  <si>
    <t xml:space="preserve">Write "The biggest projects hiring in Hong Kong right now" for projectcontrolsinstitute.org (PCI AI - Project Controls Institute). Audience: practitioners planning their next career move. Length 1,500-2,200 words, British English. Primary keyword "project controls hong kong". Work in naturally where they fit: project controls hong kong, jobs in hong kong.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</si>
  <si>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AB-03114</t>
  </si>
  <si>
    <t xml:space="preserve">Contract day rates for planners and cost engineers in Hong Kong</t>
  </si>
  <si>
    <t xml:space="preserve">Write "Contract day rates for planners and cost engineers in Hong Kong" for projectcontrolsinstitute.org (PCI AI - Project Controls Institute). Audience: practitioners planning their next career move. Length 1,500-2,200 words, British English. Primary keyword "project controls hong kong". Work in naturally where they fit: project controls hong kong, jobs in hong kong.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</si>
  <si>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AB-03115</t>
  </si>
  <si>
    <t xml:space="preserve">Cost of living vs project salaries in Hong Kong</t>
  </si>
  <si>
    <t xml:space="preserve">Write "Cost of living vs project salaries in Hong Kong" for projectcontrolsinstitute.org (PCI AI - Project Controls Institute). Audience: practitioners planning their next career move. Length 1,500-2,200 words, British English. Primary keyword "project controls hong kong". Work in naturally where they fit: project controls hong kong, jobs in hong kong.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</si>
  <si>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AB-03116</t>
  </si>
  <si>
    <t xml:space="preserve">Top employers for project controls in Hong Kong</t>
  </si>
  <si>
    <t xml:space="preserve">Write "Top employers for project controls in Hong Kong" for projectcontrolsinstitute.org (PCI AI - Project Controls Institute). Audience: practitioners planning their next career move. Length 1,200-1,800 words, British English. Primary keyword "project controls hong kong". Work in naturally where they fit: project controls hong kong, jobs in hong kong.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</si>
  <si>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AB-03117</t>
  </si>
  <si>
    <t xml:space="preserve">How to land a project controls job in Hong Kong from abroad</t>
  </si>
  <si>
    <t xml:space="preserve">Write "How to land a project controls job in Hong Kong from abroad" for projectcontrolsinstitute.org (PCI AI - Project Controls Institute). Audience: practitioners planning their next career move. Length 1,200-1,800 words, British English. Primary keyword "project controls hong kong". Work in naturally where they fit: project controls hong kong, jobs in hong kong.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</si>
  <si>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AB-03118</t>
  </si>
  <si>
    <t xml:space="preserve">Project controls jobs in Egypt: market, employers and how to get in</t>
  </si>
  <si>
    <t xml:space="preserve">project controls egypt</t>
  </si>
  <si>
    <t xml:space="preserve">project controls egypt, jobs in egypt</t>
  </si>
  <si>
    <t xml:space="preserve">Write "Project controls jobs in Egypt: market, employers and how to get in" for projectcontrolsinstitute.org (PCI AI - Project Controls Institute). Audience: practitioners planning their next career move. Length 1,200-1,800 words, British English. Primary keyword "project controls egypt". Work in naturally where they fit: project controls egypt, jobs in egypt.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</si>
  <si>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AB-03119</t>
  </si>
  <si>
    <t xml:space="preserve">Planning engineer salary in Egypt: the honest numbers</t>
  </si>
  <si>
    <t xml:space="preserve">Write "Planning engineer salary in Egypt: the honest numbers" for projectcontrolsinstitute.org (PCI AI - Project Controls Institute). Audience: practitioners planning their next career move. Length 1,500-2,200 words, British English. Primary keyword "project controls egypt". Work in naturally where they fit: project controls egypt, jobs in egypt.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</si>
  <si>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AB-03120</t>
  </si>
  <si>
    <t xml:space="preserve">Project controls courses and certification in Egypt</t>
  </si>
  <si>
    <t xml:space="preserve">Write "Project controls courses and certification in Egypt" for projectcontrolsinstitute.org (PCI AI - Project Controls Institute). Audience: practitioners planning their next career move. Length 1,200-1,800 words, British English. Primary keyword "project controls egypt". Work in naturally where they fit: project controls egypt, jobs in egypt.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</si>
  <si>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AB-03121</t>
  </si>
  <si>
    <t xml:space="preserve">Cost engineer and cost controller salaries in Egypt</t>
  </si>
  <si>
    <t xml:space="preserve">Write "Cost engineer and cost controller salaries in Egypt" for projectcontrolsinstitute.org (PCI AI - Project Controls Institute). Audience: practitioners planning their next career move. Length 1,500-2,200 words, British English. Primary keyword "project controls egypt". Work in naturally where they fit: project controls egypt, jobs in egypt.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</si>
  <si>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AB-03122</t>
  </si>
  <si>
    <t xml:space="preserve">Quantity surveyor to project controls in Egypt: the local route</t>
  </si>
  <si>
    <t xml:space="preserve">Write "Quantity surveyor to project controls in Egypt: the local route" for projectcontrolsinstitute.org (PCI AI - Project Controls Institute). Audience: practitioners planning their next career move. Length 1,200-1,800 words, British English. Primary keyword "project controls egypt". Work in naturally where they fit: project controls egypt, jobs in egypt.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</si>
  <si>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AB-03123</t>
  </si>
  <si>
    <t xml:space="preserve">The biggest projects hiring in Egypt right now</t>
  </si>
  <si>
    <t xml:space="preserve">Write "The biggest projects hiring in Egypt right now" for projectcontrolsinstitute.org (PCI AI - Project Controls Institute). Audience: practitioners planning their next career move. Length 1,500-2,200 words, British English. Primary keyword "project controls egypt". Work in naturally where they fit: project controls egypt, jobs in egypt.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</si>
  <si>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AB-03124</t>
  </si>
  <si>
    <t xml:space="preserve">Work visas and moving to Egypt as a project controls professional</t>
  </si>
  <si>
    <t xml:space="preserve">Write "Work visas and moving to Egypt as a project controls professional" for projectcontrolsinstitute.org (PCI AI - Project Controls Institute). Audience: practitioners planning their next career move. Length 1,200-1,800 words, British English. Primary keyword "project controls egypt". Work in naturally where they fit: project controls egypt, jobs in egypt.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</si>
  <si>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AB-03125</t>
  </si>
  <si>
    <t xml:space="preserve">PFL-AI certification in Egypt: who it fits and why</t>
  </si>
  <si>
    <t xml:space="preserve">Write "PFL-AI certification in Egypt: who it fits and why" for projectcontrolsinstitute.org (PCI AI - Project Controls Institute). Audience: practitioners planning their next career move. Length 1,200-1,800 words, British English. Primary keyword "project controls egypt". Work in naturally where they fit: project controls egypt, jobs in egypt.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</si>
  <si>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AB-03126</t>
  </si>
  <si>
    <t xml:space="preserve">PML-AI certification in Egypt: the senior credential, locally</t>
  </si>
  <si>
    <t xml:space="preserve">Write "PML-AI certification in Egypt: the senior credential, locally" for projectcontrolsinstitute.org (PCI AI - Project Controls Institute). Audience: practitioners planning their next career move. Length 1,200-1,800 words, British English. Primary keyword "project controls egypt". Work in naturally where they fit: project controls egypt, jobs in egypt.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</si>
  <si>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AB-03127</t>
  </si>
  <si>
    <t xml:space="preserve">Contract day rates for planners and cost engineers in Egypt</t>
  </si>
  <si>
    <t xml:space="preserve">Write "Contract day rates for planners and cost engineers in Egypt" for projectcontrolsinstitute.org (PCI AI - Project Controls Institute). Audience: practitioners planning their next career move. Length 1,500-2,200 words, British English. Primary keyword "project controls egypt". Work in naturally where they fit: project controls egypt, jobs in egypt.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</si>
  <si>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AB-03128</t>
  </si>
  <si>
    <t xml:space="preserve">Interview culture in Egypt: what project controls candidates should expect</t>
  </si>
  <si>
    <t xml:space="preserve">Write "Interview culture in Egypt: what project controls candidates should expect" for projectcontrolsinstitute.org (PCI AI - Project Controls Institute). Audience: practitioners planning their next career move. Length 1,200-1,800 words, British English. Primary keyword "project controls egypt". Work in naturally where they fit: project controls egypt, jobs in egypt.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</si>
  <si>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AB-03129</t>
  </si>
  <si>
    <t xml:space="preserve">Cost of living vs project salaries in Egypt</t>
  </si>
  <si>
    <t xml:space="preserve">Write "Cost of living vs project salaries in Egypt" for projectcontrolsinstitute.org (PCI AI - Project Controls Institute). Audience: practitioners planning their next career move. Length 1,500-2,200 words, British English. Primary keyword "project controls egypt". Work in naturally where they fit: project controls egypt, jobs in egypt.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</si>
  <si>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AB-03130</t>
  </si>
  <si>
    <t xml:space="preserve">Top employers for project controls in Egypt</t>
  </si>
  <si>
    <t xml:space="preserve">Write "Top employers for project controls in Egypt" for projectcontrolsinstitute.org (PCI AI - Project Controls Institute). Audience: practitioners planning their next career move. Length 1,200-1,800 words, British English. Primary keyword "project controls egypt". Work in naturally where they fit: project controls egypt, jobs in egypt.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</si>
  <si>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AB-03131</t>
  </si>
  <si>
    <t xml:space="preserve">How to land a project controls job in Egypt from abroad</t>
  </si>
  <si>
    <t xml:space="preserve">Write "How to land a project controls job in Egypt from abroad" for projectcontrolsinstitute.org (PCI AI - Project Controls Institute). Audience: practitioners planning their next career move. Length 1,200-1,800 words, British English. Primary keyword "project controls egypt". Work in naturally where they fit: project controls egypt, jobs in egypt.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</si>
  <si>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AB-03132</t>
  </si>
  <si>
    <t xml:space="preserve">Egypt construction market outlook for project professionals</t>
  </si>
  <si>
    <t xml:space="preserve">Write "Egypt construction market outlook for project professionals" for projectcontrolsinstitute.org (PCI AI - Project Controls Institute). Audience: practitioners planning their next career move. Length 1,500-2,200 words, British English. Primary keyword "project controls egypt". Work in naturally where they fit: project controls egypt, jobs in egypt.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</si>
  <si>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AB-03133</t>
  </si>
  <si>
    <t xml:space="preserve">Planning engineer salary in UAE: what the published sources show</t>
  </si>
  <si>
    <t xml:space="preserve">planning engineer pay uae, planning engineer jobs uae</t>
  </si>
  <si>
    <t xml:space="preserve">Write "Planning engineer salary in UAE: what the published sources show" for projectcontrolsinstitute.org (PCI AI - Project Controls Institute). Audience: practitioners planning their next career move. Length 1,500-2,200 words, British English. Primary keyword "planning engineer salary uae". Work in naturally where they fit: planning engineer pay uae, planning engineer jobs uae.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</si>
  <si>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AB-03134</t>
  </si>
  <si>
    <t xml:space="preserve">Planning engineer jobs in UAE: who is hiring and what they pay</t>
  </si>
  <si>
    <t xml:space="preserve">planning engineer jobs uae</t>
  </si>
  <si>
    <t xml:space="preserve">planning engineer vacancies uae</t>
  </si>
  <si>
    <t xml:space="preserve">Write "Planning engineer jobs in UAE: who is hiring and what they pay" for projectcontrolsinstitute.org (PCI AI - Project Controls Institute). Audience: practitioners planning their next career move. Length 1,500-2,200 words, British English. Primary keyword "planning engineer jobs uae". Work in naturally where they fit: planning engineer vacancies uae.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</si>
  <si>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AB-03135</t>
  </si>
  <si>
    <t xml:space="preserve">Planning engineer salary in Saudi Arabia: what the published sources show</t>
  </si>
  <si>
    <t xml:space="preserve">planning engineer salary saudi arabia</t>
  </si>
  <si>
    <t xml:space="preserve">planning engineer pay saudi arabia, planning engineer jobs saudi arabia</t>
  </si>
  <si>
    <t xml:space="preserve">Write "Planning engineer salary in Saudi Arabia: what the published sources show" for projectcontrolsinstitute.org (PCI AI - Project Controls Institute). Audience: practitioners planning their next career move. Length 1,500-2,200 words, British English. Primary keyword "planning engineer salary saudi arabia". Work in naturally where they fit: planning engineer pay saudi arabia, planning engineer jobs saudi arabia.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</si>
  <si>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AB-03136</t>
  </si>
  <si>
    <t xml:space="preserve">Planning engineer jobs in Saudi Arabia: who is hiring and what they pay</t>
  </si>
  <si>
    <t xml:space="preserve">planning engineer jobs saudi arabia</t>
  </si>
  <si>
    <t xml:space="preserve">planning engineer vacancies saudi arabia</t>
  </si>
  <si>
    <t xml:space="preserve">Write "Planning engineer jobs in Saudi Arabia: who is hiring and what they pay" for projectcontrolsinstitute.org (PCI AI - Project Controls Institute). Audience: practitioners planning their next career move. Length 1,500-2,200 words, British English. Primary keyword "planning engineer jobs saudi arabia". Work in naturally where they fit: planning engineer vacancies saudi arabia.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</si>
  <si>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AB-03137</t>
  </si>
  <si>
    <t xml:space="preserve">Planning engineer salary in UK: what the published sources show</t>
  </si>
  <si>
    <t xml:space="preserve">planning engineer salary uk</t>
  </si>
  <si>
    <t xml:space="preserve">planning engineer pay uk, planning engineer jobs uk</t>
  </si>
  <si>
    <t xml:space="preserve">Write "Planning engineer salary in UK: what the published sources show" for projectcontrolsinstitute.org (PCI AI - Project Controls Institute). Audience: practitioners planning their next career move. Length 1,500-2,200 words, British English. Primary keyword "planning engineer salary uk". Work in naturally where they fit: planning engineer pay uk, planning engineer jobs uk.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</si>
  <si>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AB-03138</t>
  </si>
  <si>
    <t xml:space="preserve">Planning engineer jobs in UK: who is hiring and what they pay</t>
  </si>
  <si>
    <t xml:space="preserve">planning engineer jobs uk</t>
  </si>
  <si>
    <t xml:space="preserve">planning engineer vacancies uk</t>
  </si>
  <si>
    <t xml:space="preserve">Write "Planning engineer jobs in UK: who is hiring and what they pay" for projectcontrolsinstitute.org (PCI AI - Project Controls Institute). Audience: practitioners planning their next career move. Length 1,500-2,200 words, British English. Primary keyword "planning engineer jobs uk". Work in naturally where they fit: planning engineer vacancies uk.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</si>
  <si>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AB-03139</t>
  </si>
  <si>
    <t xml:space="preserve">Planning engineer salary in USA: what the published sources show</t>
  </si>
  <si>
    <t xml:space="preserve">planning engineer salary usa</t>
  </si>
  <si>
    <t xml:space="preserve">planning engineer pay usa, planning engineer jobs usa</t>
  </si>
  <si>
    <t xml:space="preserve">Write "Planning engineer salary in USA: what the published sources show" for projectcontrolsinstitute.org (PCI AI - Project Controls Institute). Audience: practitioners planning their next career move. Length 1,500-2,200 words, British English. Primary keyword "planning engineer salary usa". Work in naturally where they fit: planning engineer pay usa, planning engineer jobs usa.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</si>
  <si>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AB-03140</t>
  </si>
  <si>
    <t xml:space="preserve">Planning engineer jobs in USA: who is hiring and what they pay</t>
  </si>
  <si>
    <t xml:space="preserve">planning engineer jobs usa</t>
  </si>
  <si>
    <t xml:space="preserve">planning engineer vacancies usa</t>
  </si>
  <si>
    <t xml:space="preserve">Write "Planning engineer jobs in USA: who is hiring and what they pay" for projectcontrolsinstitute.org (PCI AI - Project Controls Institute). Audience: practitioners planning their next career move. Length 1,500-2,200 words, British English. Primary keyword "planning engineer jobs usa". Work in naturally where they fit: planning engineer vacancies usa.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</si>
  <si>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AB-03141</t>
  </si>
  <si>
    <t xml:space="preserve">Planning engineer salary in India: what the published sources show</t>
  </si>
  <si>
    <t xml:space="preserve">planning engineer salary india</t>
  </si>
  <si>
    <t xml:space="preserve">planning engineer pay india, planning engineer jobs india</t>
  </si>
  <si>
    <t xml:space="preserve">Write "Planning engineer salary in India: what the published sources show" for projectcontrolsinstitute.org (PCI AI - Project Controls Institute). Audience: practitioners planning their next career move. Length 1,500-2,200 words, British English. Primary keyword "planning engineer salary india". Work in naturally where they fit: planning engineer pay india, planning engineer jobs india.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</si>
  <si>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AB-03142</t>
  </si>
  <si>
    <t xml:space="preserve">Planning engineer jobs in India: who is hiring and what they pay</t>
  </si>
  <si>
    <t xml:space="preserve">planning engineer jobs india</t>
  </si>
  <si>
    <t xml:space="preserve">planning engineer vacancies india</t>
  </si>
  <si>
    <t xml:space="preserve">Write "Planning engineer jobs in India: who is hiring and what they pay" for projectcontrolsinstitute.org (PCI AI - Project Controls Institute). Audience: practitioners planning their next career move. Length 1,500-2,200 words, British English. Primary keyword "planning engineer jobs india". Work in naturally where they fit: planning engineer vacancies india.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</si>
  <si>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AB-03143</t>
  </si>
  <si>
    <t xml:space="preserve">Senior planning engineer salary in UAE: what the published sources show</t>
  </si>
  <si>
    <t xml:space="preserve">senior planning engineer salary uae</t>
  </si>
  <si>
    <t xml:space="preserve">senior planning engineer pay uae, senior planning engineer jobs uae</t>
  </si>
  <si>
    <t xml:space="preserve">Write "Senior planning engineer salary in UAE: what the published sources show" for projectcontrolsinstitute.org (PCI AI - Project Controls Institute). Audience: practitioners planning their next career move. Length 1,500-2,200 words, British English. Primary keyword "senior planning engineer salary uae". Work in naturally where they fit: senior planning engineer pay uae, senior planning engineer jobs uae.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</si>
  <si>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AB-03144</t>
  </si>
  <si>
    <t xml:space="preserve">Senior planning engineer jobs in UAE: who is hiring and what they pay</t>
  </si>
  <si>
    <t xml:space="preserve">senior planning engineer jobs uae</t>
  </si>
  <si>
    <t xml:space="preserve">senior planning engineer vacancies uae</t>
  </si>
  <si>
    <t xml:space="preserve">Write "Senior planning engineer jobs in UAE: who is hiring and what they pay" for projectcontrolsinstitute.org (PCI AI - Project Controls Institute). Audience: practitioners planning their next career move. Length 1,500-2,200 words, British English. Primary keyword "senior planning engineer jobs uae". Work in naturally where they fit: senior planning engineer vacancies uae.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</si>
  <si>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AB-03145</t>
  </si>
  <si>
    <t xml:space="preserve">Senior planning engineer salary in Saudi Arabia: what the published sources show</t>
  </si>
  <si>
    <t xml:space="preserve">senior planning engineer salary saudi</t>
  </si>
  <si>
    <t xml:space="preserve">senior planning engineer pay saudi arabia, senior planning engineer jobs saudi arabia</t>
  </si>
  <si>
    <t xml:space="preserve">Write "Senior planning engineer salary in Saudi Arabia: what the published sources show" for projectcontrolsinstitute.org (PCI AI - Project Controls Institute). Audience: practitioners planning their next career move. Length 1,500-2,200 words, British English. Primary keyword "senior planning engineer salary saudi". Work in naturally where they fit: senior planning engineer pay saudi arabia, senior planning engineer jobs saudi arabia.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</si>
  <si>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AB-03146</t>
  </si>
  <si>
    <t xml:space="preserve">Senior planning engineer jobs in Saudi Arabia: who is hiring and what they pay</t>
  </si>
  <si>
    <t xml:space="preserve">senior planning engineer jobs saudi</t>
  </si>
  <si>
    <t xml:space="preserve">senior planning engineer vacancies saudi arabia</t>
  </si>
  <si>
    <t xml:space="preserve">Write "Senior planning engineer jobs in Saudi Arabia: who is hiring and what they pay" for projectcontrolsinstitute.org (PCI AI - Project Controls Institute). Audience: practitioners planning their next career move. Length 1,500-2,200 words, British English. Primary keyword "senior planning engineer jobs saudi". Work in naturally where they fit: senior planning engineer vacancies saudi arabia.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</si>
  <si>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AB-03147</t>
  </si>
  <si>
    <t xml:space="preserve">Senior planning engineer salary in UK: what the published sources show</t>
  </si>
  <si>
    <t xml:space="preserve">senior planning engineer salary uk</t>
  </si>
  <si>
    <t xml:space="preserve">senior planning engineer pay uk, senior planning engineer jobs uk</t>
  </si>
  <si>
    <t xml:space="preserve">Write "Senior planning engineer salary in UK: what the published sources show" for projectcontrolsinstitute.org (PCI AI - Project Controls Institute). Audience: practitioners planning their next career move. Length 1,500-2,200 words, British English. Primary keyword "senior planning engineer salary uk". Work in naturally where they fit: senior planning engineer pay uk, senior planning engineer jobs uk.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</si>
  <si>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AB-03148</t>
  </si>
  <si>
    <t xml:space="preserve">Senior planning engineer jobs in UK: who is hiring and what they pay</t>
  </si>
  <si>
    <t xml:space="preserve">senior planning engineer jobs uk</t>
  </si>
  <si>
    <t xml:space="preserve">senior planning engineer vacancies uk</t>
  </si>
  <si>
    <t xml:space="preserve">Write "Senior planning engineer jobs in UK: who is hiring and what they pay" for projectcontrolsinstitute.org (PCI AI - Project Controls Institute). Audience: practitioners planning their next career move. Length 1,500-2,200 words, British English. Primary keyword "senior planning engineer jobs uk". Work in naturally where they fit: senior planning engineer vacancies uk.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</si>
  <si>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AB-03149</t>
  </si>
  <si>
    <t xml:space="preserve">Senior planning engineer salary in USA: what the published sources show</t>
  </si>
  <si>
    <t xml:space="preserve">senior planning engineer salary usa</t>
  </si>
  <si>
    <t xml:space="preserve">senior planning engineer pay usa, senior planning engineer jobs usa</t>
  </si>
  <si>
    <t xml:space="preserve">Write "Senior planning engineer salary in USA: what the published sources show" for projectcontrolsinstitute.org (PCI AI - Project Controls Institute). Audience: practitioners planning their next career move. Length 1,500-2,200 words, British English. Primary keyword "senior planning engineer salary usa". Work in naturally where they fit: senior planning engineer pay usa, senior planning engineer jobs usa.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</si>
  <si>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AB-03150</t>
  </si>
  <si>
    <t xml:space="preserve">Senior planning engineer jobs in USA: who is hiring and what they pay</t>
  </si>
  <si>
    <t xml:space="preserve">senior planning engineer jobs usa</t>
  </si>
  <si>
    <t xml:space="preserve">senior planning engineer vacancies usa</t>
  </si>
  <si>
    <t xml:space="preserve">Write "Senior planning engineer jobs in USA: who is hiring and what they pay" for projectcontrolsinstitute.org (PCI AI - Project Controls Institute). Audience: practitioners planning their next career move. Length 1,500-2,200 words, British English. Primary keyword "senior planning engineer jobs usa". Work in naturally where they fit: senior planning engineer vacancies usa.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</si>
  <si>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AB-03151</t>
  </si>
  <si>
    <t xml:space="preserve">Senior planning engineer salary in India: what the published sources show</t>
  </si>
  <si>
    <t xml:space="preserve">senior planning engineer salary india</t>
  </si>
  <si>
    <t xml:space="preserve">senior planning engineer pay india, senior planning engineer jobs india</t>
  </si>
  <si>
    <t xml:space="preserve">Write "Senior planning engineer salary in India: what the published sources show" for projectcontrolsinstitute.org (PCI AI - Project Controls Institute). Audience: practitioners planning their next career move. Length 1,500-2,200 words, British English. Primary keyword "senior planning engineer salary india". Work in naturally where they fit: senior planning engineer pay india, senior planning engineer jobs india.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</si>
  <si>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AB-03152</t>
  </si>
  <si>
    <t xml:space="preserve">Senior planning engineer jobs in India: who is hiring and what they pay</t>
  </si>
  <si>
    <t xml:space="preserve">senior planning engineer jobs india</t>
  </si>
  <si>
    <t xml:space="preserve">senior planning engineer vacancies india</t>
  </si>
  <si>
    <t xml:space="preserve">Write "Senior planning engineer jobs in India: who is hiring and what they pay" for projectcontrolsinstitute.org (PCI AI - Project Controls Institute). Audience: practitioners planning their next career move. Length 1,500-2,200 words, British English. Primary keyword "senior planning engineer jobs india". Work in naturally where they fit: senior planning engineer vacancies india.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</si>
  <si>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AB-03153</t>
  </si>
  <si>
    <t xml:space="preserve">Project controls engineer salary in UAE: what the published sources show</t>
  </si>
  <si>
    <t xml:space="preserve">project controls engineer salary uae</t>
  </si>
  <si>
    <t xml:space="preserve">project controls engineer pay uae, project controls engineer jobs uae</t>
  </si>
  <si>
    <t xml:space="preserve">Write "Project controls engineer salary in UAE: what the published sources show" for projectcontrolsinstitute.org (PCI AI - Project Controls Institute). Audience: practitioners planning their next career move. Length 1,500-2,200 words, British English. Primary keyword "project controls engineer salary uae". Work in naturally where they fit: project controls engineer pay uae, project controls engineer jobs uae.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</si>
  <si>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AB-03154</t>
  </si>
  <si>
    <t xml:space="preserve">Project controls engineer jobs in UAE: who is hiring and what they pay</t>
  </si>
  <si>
    <t xml:space="preserve">project controls engineer jobs uae</t>
  </si>
  <si>
    <t xml:space="preserve">project controls engineer vacancies uae</t>
  </si>
  <si>
    <t xml:space="preserve">Write "Project controls engineer jobs in UAE: who is hiring and what they pay" for projectcontrolsinstitute.org (PCI AI - Project Controls Institute). Audience: practitioners planning their next career move. Length 1,500-2,200 words, British English. Primary keyword "project controls engineer jobs uae". Work in naturally where they fit: project controls engineer vacancies uae.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</si>
  <si>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AB-03155</t>
  </si>
  <si>
    <t xml:space="preserve">Project controls engineer salary in Saudi Arabia: what the published sources show</t>
  </si>
  <si>
    <t xml:space="preserve">project controls engineer salary saudi</t>
  </si>
  <si>
    <t xml:space="preserve">project controls engineer pay saudi arabia, project controls engineer jobs saudi arabia</t>
  </si>
  <si>
    <t xml:space="preserve">Write "Project controls engineer salary in Saudi Arabia: what the published sources show" for projectcontrolsinstitute.org (PCI AI - Project Controls Institute). Audience: practitioners planning their next career move. Length 1,500-2,200 words, British English. Primary keyword "project controls engineer salary saudi". Work in naturally where they fit: project controls engineer pay saudi arabia, project controls engineer jobs saudi arabia.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</si>
  <si>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AB-03156</t>
  </si>
  <si>
    <t xml:space="preserve">Project controls engineer jobs in Saudi Arabia: who is hiring and what they pay</t>
  </si>
  <si>
    <t xml:space="preserve">project controls engineer jobs saudi</t>
  </si>
  <si>
    <t xml:space="preserve">project controls engineer vacancies saudi arabia</t>
  </si>
  <si>
    <t xml:space="preserve">Write "Project controls engineer jobs in Saudi Arabia: who is hiring and what they pay" for projectcontrolsinstitute.org (PCI AI - Project Controls Institute). Audience: practitioners planning their next career move. Length 1,500-2,200 words, British English. Primary keyword "project controls engineer jobs saudi". Work in naturally where they fit: project controls engineer vacancies saudi arabia.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</si>
  <si>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AB-03157</t>
  </si>
  <si>
    <t xml:space="preserve">Project controls engineer salary in UK: what the published sources show</t>
  </si>
  <si>
    <t xml:space="preserve">project controls engineer salary uk</t>
  </si>
  <si>
    <t xml:space="preserve">project controls engineer pay uk, project controls engineer jobs uk</t>
  </si>
  <si>
    <t xml:space="preserve">Write "Project controls engineer salary in UK: what the published sources show" for projectcontrolsinstitute.org (PCI AI - Project Controls Institute). Audience: practitioners planning their next career move. Length 1,500-2,200 words, British English. Primary keyword "project controls engineer salary uk". Work in naturally where they fit: project controls engineer pay uk, project controls engineer jobs uk.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</si>
  <si>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AB-03158</t>
  </si>
  <si>
    <t xml:space="preserve">Project controls engineer jobs in UK: who is hiring and what they pay</t>
  </si>
  <si>
    <t xml:space="preserve">project controls engineer jobs uk</t>
  </si>
  <si>
    <t xml:space="preserve">project controls engineer vacancies uk</t>
  </si>
  <si>
    <t xml:space="preserve">Write "Project controls engineer jobs in UK: who is hiring and what they pay" for projectcontrolsinstitute.org (PCI AI - Project Controls Institute). Audience: practitioners planning their next career move. Length 1,500-2,200 words, British English. Primary keyword "project controls engineer jobs uk". Work in naturally where they fit: project controls engineer vacancies uk.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</si>
  <si>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AB-03159</t>
  </si>
  <si>
    <t xml:space="preserve">Project controls engineer salary in USA: what the published sources show</t>
  </si>
  <si>
    <t xml:space="preserve">project controls engineer salary usa</t>
  </si>
  <si>
    <t xml:space="preserve">project controls engineer pay usa, project controls engineer jobs usa</t>
  </si>
  <si>
    <t xml:space="preserve">Write "Project controls engineer salary in USA: what the published sources show" for projectcontrolsinstitute.org (PCI AI - Project Controls Institute). Audience: practitioners planning their next career move. Length 1,500-2,200 words, British English. Primary keyword "project controls engineer salary usa". Work in naturally where they fit: project controls engineer pay usa, project controls engineer jobs usa.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</si>
  <si>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AB-03160</t>
  </si>
  <si>
    <t xml:space="preserve">Project controls engineer jobs in USA: who is hiring and what they pay</t>
  </si>
  <si>
    <t xml:space="preserve">project controls engineer jobs usa</t>
  </si>
  <si>
    <t xml:space="preserve">project controls engineer vacancies usa</t>
  </si>
  <si>
    <t xml:space="preserve">Write "Project controls engineer jobs in USA: who is hiring and what they pay" for projectcontrolsinstitute.org (PCI AI - Project Controls Institute). Audience: practitioners planning their next career move. Length 1,500-2,200 words, British English. Primary keyword "project controls engineer jobs usa". Work in naturally where they fit: project controls engineer vacancies usa.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</si>
  <si>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AB-03161</t>
  </si>
  <si>
    <t xml:space="preserve">Project controls engineer salary in India: what the published sources show</t>
  </si>
  <si>
    <t xml:space="preserve">project controls engineer salary india</t>
  </si>
  <si>
    <t xml:space="preserve">project controls engineer pay india, project controls engineer jobs india</t>
  </si>
  <si>
    <t xml:space="preserve">Write "Project controls engineer salary in India: what the published sources show" for projectcontrolsinstitute.org (PCI AI - Project Controls Institute). Audience: practitioners planning their next career move. Length 1,500-2,200 words, British English. Primary keyword "project controls engineer salary india". Work in naturally where they fit: project controls engineer pay india, project controls engineer jobs india.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</si>
  <si>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AB-03162</t>
  </si>
  <si>
    <t xml:space="preserve">Project controls engineer jobs in India: who is hiring and what they pay</t>
  </si>
  <si>
    <t xml:space="preserve">project controls engineer jobs india</t>
  </si>
  <si>
    <t xml:space="preserve">project controls engineer vacancies india</t>
  </si>
  <si>
    <t xml:space="preserve">Write "Project controls engineer jobs in India: who is hiring and what they pay" for projectcontrolsinstitute.org (PCI AI - Project Controls Institute). Audience: practitioners planning their next career move. Length 1,500-2,200 words, British English. Primary keyword "project controls engineer jobs india". Work in naturally where they fit: project controls engineer vacancies india.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</si>
  <si>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AB-03163</t>
  </si>
  <si>
    <t xml:space="preserve">Project controls manager salary in UAE: what the published sources show</t>
  </si>
  <si>
    <t xml:space="preserve">project controls manager salary uae</t>
  </si>
  <si>
    <t xml:space="preserve">project controls manager pay uae, project controls manager jobs uae</t>
  </si>
  <si>
    <t xml:space="preserve">Write "Project controls manager salary in UAE: what the published sources show" for projectcontrolsinstitute.org (PCI AI - Project Controls Institute). Audience: practitioners planning their next career move. Length 1,500-2,200 words, British English. Primary keyword "project controls manager salary uae". Work in naturally where they fit: project controls manager pay uae, project controls manager jobs uae.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</si>
  <si>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AB-03164</t>
  </si>
  <si>
    <t xml:space="preserve">Project controls manager jobs in UAE: who is hiring and what they pay</t>
  </si>
  <si>
    <t xml:space="preserve">project controls manager jobs uae</t>
  </si>
  <si>
    <t xml:space="preserve">project controls manager vacancies uae</t>
  </si>
  <si>
    <t xml:space="preserve">Write "Project controls manager jobs in UAE: who is hiring and what they pay" for projectcontrolsinstitute.org (PCI AI - Project Controls Institute). Audience: practitioners planning their next career move. Length 1,500-2,200 words, British English. Primary keyword "project controls manager jobs uae". Work in naturally where they fit: project controls manager vacancies uae.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</si>
  <si>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AB-03165</t>
  </si>
  <si>
    <t xml:space="preserve">Project controls manager salary in Saudi Arabia: what the published sources show</t>
  </si>
  <si>
    <t xml:space="preserve">project controls manager salary saudi</t>
  </si>
  <si>
    <t xml:space="preserve">project controls manager pay saudi arabia, project controls manager jobs saudi arabia</t>
  </si>
  <si>
    <t xml:space="preserve">Write "Project controls manager salary in Saudi Arabia: what the published sources show" for projectcontrolsinstitute.org (PCI AI - Project Controls Institute). Audience: practitioners planning their next career move. Length 1,500-2,200 words, British English. Primary keyword "project controls manager salary saudi". Work in naturally where they fit: project controls manager pay saudi arabia, project controls manager jobs saudi arabia.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</si>
  <si>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AB-03166</t>
  </si>
  <si>
    <t xml:space="preserve">Project controls manager jobs in Saudi Arabia: who is hiring and what they pay</t>
  </si>
  <si>
    <t xml:space="preserve">project controls manager jobs saudi</t>
  </si>
  <si>
    <t xml:space="preserve">project controls manager vacancies saudi arabia</t>
  </si>
  <si>
    <t xml:space="preserve">Write "Project controls manager jobs in Saudi Arabia: who is hiring and what they pay" for projectcontrolsinstitute.org (PCI AI - Project Controls Institute). Audience: practitioners planning their next career move. Length 1,500-2,200 words, British English. Primary keyword "project controls manager jobs saudi". Work in naturally where they fit: project controls manager vacancies saudi arabia.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</si>
  <si>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AB-03167</t>
  </si>
  <si>
    <t xml:space="preserve">Project controls manager salary in UK: what the published sources show</t>
  </si>
  <si>
    <t xml:space="preserve">project controls manager salary uk</t>
  </si>
  <si>
    <t xml:space="preserve">project controls manager pay uk, project controls manager jobs uk</t>
  </si>
  <si>
    <t xml:space="preserve">Write "Project controls manager salary in UK: what the published sources show" for projectcontrolsinstitute.org (PCI AI - Project Controls Institute). Audience: practitioners planning their next career move. Length 1,500-2,200 words, British English. Primary keyword "project controls manager salary uk". Work in naturally where they fit: project controls manager pay uk, project controls manager jobs uk.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</si>
  <si>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AB-03168</t>
  </si>
  <si>
    <t xml:space="preserve">Project controls manager jobs in UK: who is hiring and what they pay</t>
  </si>
  <si>
    <t xml:space="preserve">project controls manager jobs uk</t>
  </si>
  <si>
    <t xml:space="preserve">project controls manager vacancies uk</t>
  </si>
  <si>
    <t xml:space="preserve">Write "Project controls manager jobs in UK: who is hiring and what they pay" for projectcontrolsinstitute.org (PCI AI - Project Controls Institute). Audience: practitioners planning their next career move. Length 1,500-2,200 words, British English. Primary keyword "project controls manager jobs uk". Work in naturally where they fit: project controls manager vacancies uk.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</si>
  <si>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AB-03169</t>
  </si>
  <si>
    <t xml:space="preserve">Project controls manager salary in USA: what the published sources show</t>
  </si>
  <si>
    <t xml:space="preserve">project controls manager salary usa</t>
  </si>
  <si>
    <t xml:space="preserve">project controls manager pay usa, project controls manager jobs usa</t>
  </si>
  <si>
    <t xml:space="preserve">Write "Project controls manager salary in USA: what the published sources show" for projectcontrolsinstitute.org (PCI AI - Project Controls Institute). Audience: practitioners planning their next career move. Length 1,500-2,200 words, British English. Primary keyword "project controls manager salary usa". Work in naturally where they fit: project controls manager pay usa, project controls manager jobs usa.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</si>
  <si>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AB-03170</t>
  </si>
  <si>
    <t xml:space="preserve">Project controls manager jobs in USA: who is hiring and what they pay</t>
  </si>
  <si>
    <t xml:space="preserve">project controls manager jobs usa</t>
  </si>
  <si>
    <t xml:space="preserve">project controls manager vacancies usa</t>
  </si>
  <si>
    <t xml:space="preserve">Write "Project controls manager jobs in USA: who is hiring and what they pay" for projectcontrolsinstitute.org (PCI AI - Project Controls Institute). Audience: practitioners planning their next career move. Length 1,500-2,200 words, British English. Primary keyword "project controls manager jobs usa". Work in naturally where they fit: project controls manager vacancies usa.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</si>
  <si>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AB-03171</t>
  </si>
  <si>
    <t xml:space="preserve">Project controls manager salary in India: what the published sources show</t>
  </si>
  <si>
    <t xml:space="preserve">project controls manager salary india</t>
  </si>
  <si>
    <t xml:space="preserve">project controls manager pay india, project controls manager jobs india</t>
  </si>
  <si>
    <t xml:space="preserve">Write "Project controls manager salary in India: what the published sources show" for projectcontrolsinstitute.org (PCI AI - Project Controls Institute). Audience: practitioners planning their next career move. Length 1,500-2,200 words, British English. Primary keyword "project controls manager salary india". Work in naturally where they fit: project controls manager pay india, project controls manager jobs india.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</si>
  <si>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AB-03172</t>
  </si>
  <si>
    <t xml:space="preserve">Project controls manager jobs in India: who is hiring and what they pay</t>
  </si>
  <si>
    <t xml:space="preserve">project controls manager jobs india</t>
  </si>
  <si>
    <t xml:space="preserve">project controls manager vacancies india</t>
  </si>
  <si>
    <t xml:space="preserve">Write "Project controls manager jobs in India: who is hiring and what they pay" for projectcontrolsinstitute.org (PCI AI - Project Controls Institute). Audience: practitioners planning their next career move. Length 1,500-2,200 words, British English. Primary keyword "project controls manager jobs india". Work in naturally where they fit: project controls manager vacancies india.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</si>
  <si>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AB-03173</t>
  </si>
  <si>
    <t xml:space="preserve">Project controls lead salary in UAE: what the published sources show</t>
  </si>
  <si>
    <t xml:space="preserve">project controls lead salary uae</t>
  </si>
  <si>
    <t xml:space="preserve">project controls lead pay uae, project controls lead jobs uae</t>
  </si>
  <si>
    <t xml:space="preserve">Write "Project controls lead salary in UAE: what the published sources show" for projectcontrolsinstitute.org (PCI AI - Project Controls Institute). Audience: practitioners planning their next career move. Length 1,500-2,200 words, British English. Primary keyword "project controls lead salary uae". Work in naturally where they fit: project controls lead pay uae, project controls lead jobs uae.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</si>
  <si>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AB-03174</t>
  </si>
  <si>
    <t xml:space="preserve">Project controls lead jobs in UAE: who is hiring and what they pay</t>
  </si>
  <si>
    <t xml:space="preserve">project controls lead jobs uae</t>
  </si>
  <si>
    <t xml:space="preserve">project controls lead vacancies uae</t>
  </si>
  <si>
    <t xml:space="preserve">Write "Project controls lead jobs in UAE: who is hiring and what they pay" for projectcontrolsinstitute.org (PCI AI - Project Controls Institute). Audience: practitioners planning their next career move. Length 1,500-2,200 words, British English. Primary keyword "project controls lead jobs uae". Work in naturally where they fit: project controls lead vacancies uae.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</si>
  <si>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AB-03175</t>
  </si>
  <si>
    <t xml:space="preserve">Project controls lead salary in Saudi Arabia: what the published sources show</t>
  </si>
  <si>
    <t xml:space="preserve">project controls lead salary saudi</t>
  </si>
  <si>
    <t xml:space="preserve">project controls lead pay saudi arabia, project controls lead jobs saudi arabia</t>
  </si>
  <si>
    <t xml:space="preserve">Write "Project controls lead salary in Saudi Arabia: what the published sources show" for projectcontrolsinstitute.org (PCI AI - Project Controls Institute). Audience: practitioners planning their next career move. Length 1,500-2,200 words, British English. Primary keyword "project controls lead salary saudi". Work in naturally where they fit: project controls lead pay saudi arabia, project controls lead jobs saudi arabia.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</si>
  <si>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AB-03176</t>
  </si>
  <si>
    <t xml:space="preserve">Project controls lead jobs in Saudi Arabia: who is hiring and what they pay</t>
  </si>
  <si>
    <t xml:space="preserve">project controls lead jobs saudi</t>
  </si>
  <si>
    <t xml:space="preserve">project controls lead vacancies saudi arabia</t>
  </si>
  <si>
    <t xml:space="preserve">Write "Project controls lead jobs in Saudi Arabia: who is hiring and what they pay" for projectcontrolsinstitute.org (PCI AI - Project Controls Institute). Audience: practitioners planning their next career move. Length 1,500-2,200 words, British English. Primary keyword "project controls lead jobs saudi". Work in naturally where they fit: project controls lead vacancies saudi arabia.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</si>
  <si>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AB-03177</t>
  </si>
  <si>
    <t xml:space="preserve">Project controls lead salary in UK: what the published sources show</t>
  </si>
  <si>
    <t xml:space="preserve">project controls lead salary uk</t>
  </si>
  <si>
    <t xml:space="preserve">project controls lead pay uk, project controls lead jobs uk</t>
  </si>
  <si>
    <t xml:space="preserve">Write "Project controls lead salary in UK: what the published sources show" for projectcontrolsinstitute.org (PCI AI - Project Controls Institute). Audience: practitioners planning their next career move. Length 1,500-2,200 words, British English. Primary keyword "project controls lead salary uk". Work in naturally where they fit: project controls lead pay uk, project controls lead jobs uk.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</si>
  <si>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AB-03178</t>
  </si>
  <si>
    <t xml:space="preserve">Project controls lead jobs in UK: who is hiring and what they pay</t>
  </si>
  <si>
    <t xml:space="preserve">project controls lead jobs uk</t>
  </si>
  <si>
    <t xml:space="preserve">project controls lead vacancies uk</t>
  </si>
  <si>
    <t xml:space="preserve">Write "Project controls lead jobs in UK: who is hiring and what they pay" for projectcontrolsinstitute.org (PCI AI - Project Controls Institute). Audience: practitioners planning their next career move. Length 1,500-2,200 words, British English. Primary keyword "project controls lead jobs uk". Work in naturally where they fit: project controls lead vacancies uk.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</si>
  <si>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AB-03179</t>
  </si>
  <si>
    <t xml:space="preserve">Project controls lead salary in USA: what the published sources show</t>
  </si>
  <si>
    <t xml:space="preserve">project controls lead salary usa</t>
  </si>
  <si>
    <t xml:space="preserve">project controls lead pay usa, project controls lead jobs usa</t>
  </si>
  <si>
    <t xml:space="preserve">Write "Project controls lead salary in USA: what the published sources show" for projectcontrolsinstitute.org (PCI AI - Project Controls Institute). Audience: practitioners planning their next career move. Length 1,500-2,200 words, British English. Primary keyword "project controls lead salary usa". Work in naturally where they fit: project controls lead pay usa, project controls lead jobs usa.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</si>
  <si>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AB-03180</t>
  </si>
  <si>
    <t xml:space="preserve">Project controls lead jobs in USA: who is hiring and what they pay</t>
  </si>
  <si>
    <t xml:space="preserve">project controls lead jobs usa</t>
  </si>
  <si>
    <t xml:space="preserve">project controls lead vacancies usa</t>
  </si>
  <si>
    <t xml:space="preserve">Write "Project controls lead jobs in USA: who is hiring and what they pay" for projectcontrolsinstitute.org (PCI AI - Project Controls Institute). Audience: practitioners planning their next career move. Length 1,500-2,200 words, British English. Primary keyword "project controls lead jobs usa". Work in naturally where they fit: project controls lead vacancies usa.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</si>
  <si>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AB-03181</t>
  </si>
  <si>
    <t xml:space="preserve">Project controls lead salary in India: what the published sources show</t>
  </si>
  <si>
    <t xml:space="preserve">project controls lead salary india</t>
  </si>
  <si>
    <t xml:space="preserve">project controls lead pay india, project controls lead jobs india</t>
  </si>
  <si>
    <t xml:space="preserve">Write "Project controls lead salary in India: what the published sources show" for projectcontrolsinstitute.org (PCI AI - Project Controls Institute). Audience: practitioners planning their next career move. Length 1,500-2,200 words, British English. Primary keyword "project controls lead salary india". Work in naturally where they fit: project controls lead pay india, project controls lead jobs india.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</si>
  <si>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AB-03182</t>
  </si>
  <si>
    <t xml:space="preserve">Project controls lead jobs in India: who is hiring and what they pay</t>
  </si>
  <si>
    <t xml:space="preserve">project controls lead jobs india</t>
  </si>
  <si>
    <t xml:space="preserve">project controls lead vacancies india</t>
  </si>
  <si>
    <t xml:space="preserve">Write "Project controls lead jobs in India: who is hiring and what they pay" for projectcontrolsinstitute.org (PCI AI - Project Controls Institute). Audience: practitioners planning their next career move. Length 1,500-2,200 words, British English. Primary keyword "project controls lead jobs india". Work in naturally where they fit: project controls lead vacancies india.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</si>
  <si>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AB-03183</t>
  </si>
  <si>
    <t xml:space="preserve">Project controls director salary in UAE: what the published sources show</t>
  </si>
  <si>
    <t xml:space="preserve">project controls director salary uae</t>
  </si>
  <si>
    <t xml:space="preserve">project controls director pay uae, project controls director jobs uae</t>
  </si>
  <si>
    <t xml:space="preserve">Write "Project controls director salary in UAE: what the published sources show" for projectcontrolsinstitute.org (PCI AI - Project Controls Institute). Audience: practitioners planning their next career move. Length 1,500-2,200 words, British English. Primary keyword "project controls director salary uae". Work in naturally where they fit: project controls director pay uae, project controls director jobs uae.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</si>
  <si>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AB-03184</t>
  </si>
  <si>
    <t xml:space="preserve">Project controls director jobs in UAE: who is hiring and what they pay</t>
  </si>
  <si>
    <t xml:space="preserve">project controls director jobs uae</t>
  </si>
  <si>
    <t xml:space="preserve">project controls director vacancies uae</t>
  </si>
  <si>
    <t xml:space="preserve">Write "Project controls director jobs in UAE: who is hiring and what they pay" for projectcontrolsinstitute.org (PCI AI - Project Controls Institute). Audience: practitioners planning their next career move. Length 1,500-2,200 words, British English. Primary keyword "project controls director jobs uae". Work in naturally where they fit: project controls director vacancies uae.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</si>
  <si>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AB-03185</t>
  </si>
  <si>
    <t xml:space="preserve">Project controls director salary in Saudi Arabia: what the published sources show</t>
  </si>
  <si>
    <t xml:space="preserve">project controls director salary saudi</t>
  </si>
  <si>
    <t xml:space="preserve">project controls director pay saudi arabia, project controls director jobs saudi arabia</t>
  </si>
  <si>
    <t xml:space="preserve">Write "Project controls director salary in Saudi Arabia: what the published sources show" for projectcontrolsinstitute.org (PCI AI - Project Controls Institute). Audience: practitioners planning their next career move. Length 1,500-2,200 words, British English. Primary keyword "project controls director salary saudi". Work in naturally where they fit: project controls director pay saudi arabia, project controls director jobs saudi arabia.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</si>
  <si>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AB-03186</t>
  </si>
  <si>
    <t xml:space="preserve">Project controls director jobs in Saudi Arabia: who is hiring and what they pay</t>
  </si>
  <si>
    <t xml:space="preserve">project controls director jobs saudi</t>
  </si>
  <si>
    <t xml:space="preserve">project controls director vacancies saudi arabia</t>
  </si>
  <si>
    <t xml:space="preserve">Write "Project controls director jobs in Saudi Arabia: who is hiring and what they pay" for projectcontrolsinstitute.org (PCI AI - Project Controls Institute). Audience: practitioners planning their next career move. Length 1,500-2,200 words, British English. Primary keyword "project controls director jobs saudi". Work in naturally where they fit: project controls director vacancies saudi arabia.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</si>
  <si>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AB-03187</t>
  </si>
  <si>
    <t xml:space="preserve">Project controls director salary in UK: what the published sources show</t>
  </si>
  <si>
    <t xml:space="preserve">project controls director salary uk</t>
  </si>
  <si>
    <t xml:space="preserve">project controls director pay uk, project controls director jobs uk</t>
  </si>
  <si>
    <t xml:space="preserve">Write "Project controls director salary in UK: what the published sources show" for projectcontrolsinstitute.org (PCI AI - Project Controls Institute). Audience: practitioners planning their next career move. Length 1,500-2,200 words, British English. Primary keyword "project controls director salary uk". Work in naturally where they fit: project controls director pay uk, project controls director jobs uk.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</si>
  <si>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AB-03188</t>
  </si>
  <si>
    <t xml:space="preserve">Project controls director jobs in UK: who is hiring and what they pay</t>
  </si>
  <si>
    <t xml:space="preserve">project controls director jobs uk</t>
  </si>
  <si>
    <t xml:space="preserve">project controls director vacancies uk</t>
  </si>
  <si>
    <t xml:space="preserve">Write "Project controls director jobs in UK: who is hiring and what they pay" for projectcontrolsinstitute.org (PCI AI - Project Controls Institute). Audience: practitioners planning their next career move. Length 1,500-2,200 words, British English. Primary keyword "project controls director jobs uk". Work in naturally where they fit: project controls director vacancies uk.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</si>
  <si>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AB-03189</t>
  </si>
  <si>
    <t xml:space="preserve">Project controls director salary in USA: what the published sources show</t>
  </si>
  <si>
    <t xml:space="preserve">project controls director salary usa</t>
  </si>
  <si>
    <t xml:space="preserve">project controls director pay usa, project controls director jobs usa</t>
  </si>
  <si>
    <t xml:space="preserve">Write "Project controls director salary in USA: what the published sources show" for projectcontrolsinstitute.org (PCI AI - Project Controls Institute). Audience: practitioners planning their next career move. Length 1,500-2,200 words, British English. Primary keyword "project controls director salary usa". Work in naturally where they fit: project controls director pay usa, project controls director jobs usa.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</si>
  <si>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AB-03190</t>
  </si>
  <si>
    <t xml:space="preserve">Project controls director jobs in USA: who is hiring and what they pay</t>
  </si>
  <si>
    <t xml:space="preserve">project controls director jobs usa</t>
  </si>
  <si>
    <t xml:space="preserve">project controls director vacancies usa</t>
  </si>
  <si>
    <t xml:space="preserve">Write "Project controls director jobs in USA: who is hiring and what they pay" for projectcontrolsinstitute.org (PCI AI - Project Controls Institute). Audience: practitioners planning their next career move. Length 1,500-2,200 words, British English. Primary keyword "project controls director jobs usa". Work in naturally where they fit: project controls director vacancies usa.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</si>
  <si>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AB-03191</t>
  </si>
  <si>
    <t xml:space="preserve">Project controls director salary in India: what the published sources show</t>
  </si>
  <si>
    <t xml:space="preserve">project controls director salary india</t>
  </si>
  <si>
    <t xml:space="preserve">project controls director pay india, project controls director jobs india</t>
  </si>
  <si>
    <t xml:space="preserve">Write "Project controls director salary in India: what the published sources show" for projectcontrolsinstitute.org (PCI AI - Project Controls Institute). Audience: practitioners planning their next career move. Length 1,500-2,200 words, British English. Primary keyword "project controls director salary india". Work in naturally where they fit: project controls director pay india, project controls director jobs india.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</si>
  <si>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AB-03192</t>
  </si>
  <si>
    <t xml:space="preserve">Project controls director jobs in India: who is hiring and what they pay</t>
  </si>
  <si>
    <t xml:space="preserve">project controls director jobs india</t>
  </si>
  <si>
    <t xml:space="preserve">project controls director vacancies india</t>
  </si>
  <si>
    <t xml:space="preserve">Write "Project controls director jobs in India: who is hiring and what they pay" for projectcontrolsinstitute.org (PCI AI - Project Controls Institute). Audience: practitioners planning their next career move. Length 1,500-2,200 words, British English. Primary keyword "project controls director jobs india". Work in naturally where they fit: project controls director vacancies india.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</si>
  <si>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AB-03193</t>
  </si>
  <si>
    <t xml:space="preserve">Cost controller salary in UAE: what the published sources show</t>
  </si>
  <si>
    <t xml:space="preserve">cost controller salary uae</t>
  </si>
  <si>
    <t xml:space="preserve">cost controller pay uae, cost controller jobs uae</t>
  </si>
  <si>
    <t xml:space="preserve">Write "Cost controller salary in UAE: what the published sources show" for projectcontrolsinstitute.org (PCI AI - Project Controls Institute). Audience: practitioners planning their next career move. Length 1,500-2,200 words, British English. Primary keyword "cost controller salary uae". Work in naturally where they fit: cost controller pay uae, cost controller jobs uae.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</si>
  <si>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AB-03194</t>
  </si>
  <si>
    <t xml:space="preserve">Cost controller jobs in UAE: who is hiring and what they pay</t>
  </si>
  <si>
    <t xml:space="preserve">cost controller jobs uae</t>
  </si>
  <si>
    <t xml:space="preserve">cost controller vacancies uae</t>
  </si>
  <si>
    <t xml:space="preserve">Write "Cost controller jobs in UAE: who is hiring and what they pay" for projectcontrolsinstitute.org (PCI AI - Project Controls Institute). Audience: practitioners planning their next career move. Length 1,500-2,200 words, British English. Primary keyword "cost controller jobs uae". Work in naturally where they fit: cost controller vacancies uae.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</si>
  <si>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AB-03195</t>
  </si>
  <si>
    <t xml:space="preserve">Cost controller salary in Saudi Arabia: what the published sources show</t>
  </si>
  <si>
    <t xml:space="preserve">cost controller salary saudi arabia</t>
  </si>
  <si>
    <t xml:space="preserve">cost controller pay saudi arabia, cost controller jobs saudi arabia</t>
  </si>
  <si>
    <t xml:space="preserve">Write "Cost controller salary in Saudi Arabia: what the published sources show" for projectcontrolsinstitute.org (PCI AI - Project Controls Institute). Audience: practitioners planning their next career move. Length 1,500-2,200 words, British English. Primary keyword "cost controller salary saudi arabia". Work in naturally where they fit: cost controller pay saudi arabia, cost controller jobs saudi arabia.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</si>
  <si>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AB-03196</t>
  </si>
  <si>
    <t xml:space="preserve">Cost controller jobs in Saudi Arabia: who is hiring and what they pay</t>
  </si>
  <si>
    <t xml:space="preserve">cost controller jobs saudi arabia</t>
  </si>
  <si>
    <t xml:space="preserve">cost controller vacancies saudi arabia</t>
  </si>
  <si>
    <t xml:space="preserve">Write "Cost controller jobs in Saudi Arabia: who is hiring and what they pay" for projectcontrolsinstitute.org (PCI AI - Project Controls Institute). Audience: practitioners planning their next career move. Length 1,500-2,200 words, British English. Primary keyword "cost controller jobs saudi arabia". Work in naturally where they fit: cost controller vacancies saudi arabia.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</si>
  <si>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AB-03197</t>
  </si>
  <si>
    <t xml:space="preserve">Cost controller salary in UK: what the published sources show</t>
  </si>
  <si>
    <t xml:space="preserve">cost controller salary uk</t>
  </si>
  <si>
    <t xml:space="preserve">cost controller pay uk, cost controller jobs uk</t>
  </si>
  <si>
    <t xml:space="preserve">Write "Cost controller salary in UK: what the published sources show" for projectcontrolsinstitute.org (PCI AI - Project Controls Institute). Audience: practitioners planning their next career move. Length 1,500-2,200 words, British English. Primary keyword "cost controller salary uk". Work in naturally where they fit: cost controller pay uk, cost controller jobs uk.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</si>
  <si>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AB-03198</t>
  </si>
  <si>
    <t xml:space="preserve">Cost controller jobs in UK: who is hiring and what they pay</t>
  </si>
  <si>
    <t xml:space="preserve">cost controller jobs uk</t>
  </si>
  <si>
    <t xml:space="preserve">cost controller vacancies uk</t>
  </si>
  <si>
    <t xml:space="preserve">Write "Cost controller jobs in UK: who is hiring and what they pay" for projectcontrolsinstitute.org (PCI AI - Project Controls Institute). Audience: practitioners planning their next career move. Length 1,500-2,200 words, British English. Primary keyword "cost controller jobs uk". Work in naturally where they fit: cost controller vacancies uk.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</si>
  <si>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AB-03199</t>
  </si>
  <si>
    <t xml:space="preserve">Cost controller salary in USA: what the published sources show</t>
  </si>
  <si>
    <t xml:space="preserve">cost controller salary usa</t>
  </si>
  <si>
    <t xml:space="preserve">cost controller pay usa, cost controller jobs usa</t>
  </si>
  <si>
    <t xml:space="preserve">Write "Cost controller salary in USA: what the published sources show" for projectcontrolsinstitute.org (PCI AI - Project Controls Institute). Audience: practitioners planning their next career move. Length 1,500-2,200 words, British English. Primary keyword "cost controller salary usa". Work in naturally where they fit: cost controller pay usa, cost controller jobs usa.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</si>
  <si>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AB-03200</t>
  </si>
  <si>
    <t xml:space="preserve">Cost controller jobs in USA: who is hiring and what they pay</t>
  </si>
  <si>
    <t xml:space="preserve">cost controller jobs usa</t>
  </si>
  <si>
    <t xml:space="preserve">cost controller vacancies usa</t>
  </si>
  <si>
    <t xml:space="preserve">Write "Cost controller jobs in USA: who is hiring and what they pay" for projectcontrolsinstitute.org (PCI AI - Project Controls Institute). Audience: practitioners planning their next career move. Length 1,500-2,200 words, British English. Primary keyword "cost controller jobs usa". Work in naturally where they fit: cost controller vacancies usa.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</si>
  <si>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AB-03201</t>
  </si>
  <si>
    <t xml:space="preserve">Cost controller salary in India: what the published sources show</t>
  </si>
  <si>
    <t xml:space="preserve">cost controller salary india</t>
  </si>
  <si>
    <t xml:space="preserve">cost controller pay india, cost controller jobs india</t>
  </si>
  <si>
    <t xml:space="preserve">Write "Cost controller salary in India: what the published sources show" for projectcontrolsinstitute.org (PCI AI - Project Controls Institute). Audience: practitioners planning their next career move. Length 1,500-2,200 words, British English. Primary keyword "cost controller salary india". Work in naturally where they fit: cost controller pay india, cost controller jobs india.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</si>
  <si>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AB-03202</t>
  </si>
  <si>
    <t xml:space="preserve">Cost controller jobs in India: who is hiring and what they pay</t>
  </si>
  <si>
    <t xml:space="preserve">cost controller jobs india</t>
  </si>
  <si>
    <t xml:space="preserve">cost controller vacancies india</t>
  </si>
  <si>
    <t xml:space="preserve">Write "Cost controller jobs in India: who is hiring and what they pay" for projectcontrolsinstitute.org (PCI AI - Project Controls Institute). Audience: practitioners planning their next career move. Length 1,500-2,200 words, British English. Primary keyword "cost controller jobs india". Work in naturally where they fit: cost controller vacancies india.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</si>
  <si>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AB-03203</t>
  </si>
  <si>
    <t xml:space="preserve">Cost engineer salary in UAE: what the published sources show</t>
  </si>
  <si>
    <t xml:space="preserve">cost engineer salary uae</t>
  </si>
  <si>
    <t xml:space="preserve">cost engineer pay uae, cost engineer jobs uae</t>
  </si>
  <si>
    <t xml:space="preserve">Write "Cost engineer salary in UAE: what the published sources show" for projectcontrolsinstitute.org (PCI AI - Project Controls Institute). Audience: practitioners planning their next career move. Length 1,500-2,200 words, British English. Primary keyword "cost engineer salary uae". Work in naturally where they fit: cost engineer pay uae, cost engineer jobs uae.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</si>
  <si>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AB-03204</t>
  </si>
  <si>
    <t xml:space="preserve">Cost engineer jobs in UAE: who is hiring and what they pay</t>
  </si>
  <si>
    <t xml:space="preserve">cost engineer jobs uae</t>
  </si>
  <si>
    <t xml:space="preserve">cost engineer vacancies uae</t>
  </si>
  <si>
    <t xml:space="preserve">Write "Cost engineer jobs in UAE: who is hiring and what they pay" for projectcontrolsinstitute.org (PCI AI - Project Controls Institute). Audience: practitioners planning their next career move. Length 1,500-2,200 words, British English. Primary keyword "cost engineer jobs uae". Work in naturally where they fit: cost engineer vacancies uae.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</si>
  <si>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AB-03205</t>
  </si>
  <si>
    <t xml:space="preserve">Cost engineer salary in Saudi Arabia: what the published sources show</t>
  </si>
  <si>
    <t xml:space="preserve">cost engineer salary saudi arabia</t>
  </si>
  <si>
    <t xml:space="preserve">cost engineer pay saudi arabia, cost engineer jobs saudi arabia</t>
  </si>
  <si>
    <t xml:space="preserve">Write "Cost engineer salary in Saudi Arabia: what the published sources show" for projectcontrolsinstitute.org (PCI AI - Project Controls Institute). Audience: practitioners planning their next career move. Length 1,500-2,200 words, British English. Primary keyword "cost engineer salary saudi arabia". Work in naturally where they fit: cost engineer pay saudi arabia, cost engineer jobs saudi arabia.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</si>
  <si>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AB-03206</t>
  </si>
  <si>
    <t xml:space="preserve">Cost engineer jobs in Saudi Arabia: who is hiring and what they pay</t>
  </si>
  <si>
    <t xml:space="preserve">cost engineer jobs saudi arabia</t>
  </si>
  <si>
    <t xml:space="preserve">cost engineer vacancies saudi arabia</t>
  </si>
  <si>
    <t xml:space="preserve">Write "Cost engineer jobs in Saudi Arabia: who is hiring and what they pay" for projectcontrolsinstitute.org (PCI AI - Project Controls Institute). Audience: practitioners planning their next career move. Length 1,500-2,200 words, British English. Primary keyword "cost engineer jobs saudi arabia". Work in naturally where they fit: cost engineer vacancies saudi arabia.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</si>
  <si>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AB-03207</t>
  </si>
  <si>
    <t xml:space="preserve">Cost engineer salary in UK: what the published sources show</t>
  </si>
  <si>
    <t xml:space="preserve">cost engineer salary uk</t>
  </si>
  <si>
    <t xml:space="preserve">cost engineer pay uk, cost engineer jobs uk</t>
  </si>
  <si>
    <t xml:space="preserve">Write "Cost engineer salary in UK: what the published sources show" for projectcontrolsinstitute.org (PCI AI - Project Controls Institute). Audience: practitioners planning their next career move. Length 1,500-2,200 words, British English. Primary keyword "cost engineer salary uk". Work in naturally where they fit: cost engineer pay uk, cost engineer jobs uk.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</si>
  <si>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AB-03208</t>
  </si>
  <si>
    <t xml:space="preserve">Cost engineer jobs in UK: who is hiring and what they pay</t>
  </si>
  <si>
    <t xml:space="preserve">cost engineer jobs uk</t>
  </si>
  <si>
    <t xml:space="preserve">cost engineer vacancies uk</t>
  </si>
  <si>
    <t xml:space="preserve">Write "Cost engineer jobs in UK: who is hiring and what they pay" for projectcontrolsinstitute.org (PCI AI - Project Controls Institute). Audience: practitioners planning their next career move. Length 1,500-2,200 words, British English. Primary keyword "cost engineer jobs uk". Work in naturally where they fit: cost engineer vacancies uk.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</si>
  <si>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AB-03209</t>
  </si>
  <si>
    <t xml:space="preserve">Cost engineer salary in USA: what the published sources show</t>
  </si>
  <si>
    <t xml:space="preserve">cost engineer salary usa</t>
  </si>
  <si>
    <t xml:space="preserve">cost engineer pay usa, cost engineer jobs usa</t>
  </si>
  <si>
    <t xml:space="preserve">Write "Cost engineer salary in USA: what the published sources show" for projectcontrolsinstitute.org (PCI AI - Project Controls Institute). Audience: practitioners planning their next career move. Length 1,500-2,200 words, British English. Primary keyword "cost engineer salary usa". Work in naturally where they fit: cost engineer pay usa, cost engineer jobs usa.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</si>
  <si>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AB-03210</t>
  </si>
  <si>
    <t xml:space="preserve">Cost engineer jobs in USA: who is hiring and what they pay</t>
  </si>
  <si>
    <t xml:space="preserve">cost engineer jobs usa</t>
  </si>
  <si>
    <t xml:space="preserve">cost engineer vacancies usa</t>
  </si>
  <si>
    <t xml:space="preserve">Write "Cost engineer jobs in USA: who is hiring and what they pay" for projectcontrolsinstitute.org (PCI AI - Project Controls Institute). Audience: practitioners planning their next career move. Length 1,500-2,200 words, British English. Primary keyword "cost engineer jobs usa". Work in naturally where they fit: cost engineer vacancies usa.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</si>
  <si>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AB-03211</t>
  </si>
  <si>
    <t xml:space="preserve">Cost engineer salary in India: what the published sources show</t>
  </si>
  <si>
    <t xml:space="preserve">cost engineer salary india</t>
  </si>
  <si>
    <t xml:space="preserve">cost engineer pay india, cost engineer jobs india</t>
  </si>
  <si>
    <t xml:space="preserve">Write "Cost engineer salary in India: what the published sources show" for projectcontrolsinstitute.org (PCI AI - Project Controls Institute). Audience: practitioners planning their next career move. Length 1,500-2,200 words, British English. Primary keyword "cost engineer salary india". Work in naturally where they fit: cost engineer pay india, cost engineer jobs india.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</si>
  <si>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AB-03212</t>
  </si>
  <si>
    <t xml:space="preserve">Cost engineer jobs in India: who is hiring and what they pay</t>
  </si>
  <si>
    <t xml:space="preserve">cost engineer jobs india</t>
  </si>
  <si>
    <t xml:space="preserve">cost engineer vacancies india</t>
  </si>
  <si>
    <t xml:space="preserve">Write "Cost engineer jobs in India: who is hiring and what they pay" for projectcontrolsinstitute.org (PCI AI - Project Controls Institute). Audience: practitioners planning their next career move. Length 1,500-2,200 words, British English. Primary keyword "cost engineer jobs india". Work in naturally where they fit: cost engineer vacancies india.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</si>
  <si>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AB-03213</t>
  </si>
  <si>
    <t xml:space="preserve">Quantity surveyor salary in UAE: what the published sources show</t>
  </si>
  <si>
    <t xml:space="preserve">quantity surveyor salary uae</t>
  </si>
  <si>
    <t xml:space="preserve">quantity surveyor pay uae, quantity surveyor jobs uae</t>
  </si>
  <si>
    <t xml:space="preserve">Write "Quantity surveyor salary in UAE: what the published sources show" for projectcontrolsinstitute.org (PCI AI - Project Controls Institute). Audience: practitioners planning their next career move. Length 1,500-2,200 words, British English. Primary keyword "quantity surveyor salary uae". Work in naturally where they fit: quantity surveyor pay uae, quantity surveyor jobs uae.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</si>
  <si>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AB-03214</t>
  </si>
  <si>
    <t xml:space="preserve">Quantity surveyor jobs in UAE: who is hiring and what they pay</t>
  </si>
  <si>
    <t xml:space="preserve">quantity surveyor jobs uae</t>
  </si>
  <si>
    <t xml:space="preserve">quantity surveyor vacancies uae</t>
  </si>
  <si>
    <t xml:space="preserve">Write "Quantity surveyor jobs in UAE: who is hiring and what they pay" for projectcontrolsinstitute.org (PCI AI - Project Controls Institute). Audience: practitioners planning their next career move. Length 1,500-2,200 words, British English. Primary keyword "quantity surveyor jobs uae". Work in naturally where they fit: quantity surveyor vacancies uae.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</si>
  <si>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AB-03215</t>
  </si>
  <si>
    <t xml:space="preserve">Quantity surveyor salary in Saudi Arabia: what the published sources show</t>
  </si>
  <si>
    <t xml:space="preserve">quantity surveyor salary saudi arabia</t>
  </si>
  <si>
    <t xml:space="preserve">quantity surveyor pay saudi arabia, quantity surveyor jobs saudi arabia</t>
  </si>
  <si>
    <t xml:space="preserve">Write "Quantity surveyor salary in Saudi Arabia: what the published sources show" for projectcontrolsinstitute.org (PCI AI - Project Controls Institute). Audience: practitioners planning their next career move. Length 1,500-2,200 words, British English. Primary keyword "quantity surveyor salary saudi arabia". Work in naturally where they fit: quantity surveyor pay saudi arabia, quantity surveyor jobs saudi arabia.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</si>
  <si>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AB-03216</t>
  </si>
  <si>
    <t xml:space="preserve">Quantity surveyor jobs in Saudi Arabia: who is hiring and what they pay</t>
  </si>
  <si>
    <t xml:space="preserve">quantity surveyor jobs saudi arabia</t>
  </si>
  <si>
    <t xml:space="preserve">quantity surveyor vacancies saudi arabia</t>
  </si>
  <si>
    <t xml:space="preserve">Write "Quantity surveyor jobs in Saudi Arabia: who is hiring and what they pay" for projectcontrolsinstitute.org (PCI AI - Project Controls Institute). Audience: practitioners planning their next career move. Length 1,500-2,200 words, British English. Primary keyword "quantity surveyor jobs saudi arabia". Work in naturally where they fit: quantity surveyor vacancies saudi arabia.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</si>
  <si>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AB-03217</t>
  </si>
  <si>
    <t xml:space="preserve">Quantity surveyor salary in UK: what the published sources show</t>
  </si>
  <si>
    <t xml:space="preserve">quantity surveyor salary uk</t>
  </si>
  <si>
    <t xml:space="preserve">quantity surveyor pay uk, quantity surveyor jobs uk</t>
  </si>
  <si>
    <t xml:space="preserve">Write "Quantity surveyor salary in UK: what the published sources show" for projectcontrolsinstitute.org (PCI AI - Project Controls Institute). Audience: practitioners planning their next career move. Length 1,500-2,200 words, British English. Primary keyword "quantity surveyor salary uk". Work in naturally where they fit: quantity surveyor pay uk, quantity surveyor jobs uk.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</si>
  <si>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AB-03218</t>
  </si>
  <si>
    <t xml:space="preserve">Quantity surveyor jobs in UK: who is hiring and what they pay</t>
  </si>
  <si>
    <t xml:space="preserve">quantity surveyor jobs uk</t>
  </si>
  <si>
    <t xml:space="preserve">quantity surveyor vacancies uk</t>
  </si>
  <si>
    <t xml:space="preserve">Write "Quantity surveyor jobs in UK: who is hiring and what they pay" for projectcontrolsinstitute.org (PCI AI - Project Controls Institute). Audience: practitioners planning their next career move. Length 1,500-2,200 words, British English. Primary keyword "quantity surveyor jobs uk". Work in naturally where they fit: quantity surveyor vacancies uk.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</si>
  <si>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AB-03219</t>
  </si>
  <si>
    <t xml:space="preserve">Quantity surveyor salary in USA: what the published sources show</t>
  </si>
  <si>
    <t xml:space="preserve">quantity surveyor salary usa</t>
  </si>
  <si>
    <t xml:space="preserve">quantity surveyor pay usa, quantity surveyor jobs usa</t>
  </si>
  <si>
    <t xml:space="preserve">Write "Quantity surveyor salary in USA: what the published sources show" for projectcontrolsinstitute.org (PCI AI - Project Controls Institute). Audience: practitioners planning their next career move. Length 1,500-2,200 words, British English. Primary keyword "quantity surveyor salary usa". Work in naturally where they fit: quantity surveyor pay usa, quantity surveyor jobs usa.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</si>
  <si>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AB-03220</t>
  </si>
  <si>
    <t xml:space="preserve">Quantity surveyor jobs in USA: who is hiring and what they pay</t>
  </si>
  <si>
    <t xml:space="preserve">quantity surveyor jobs usa</t>
  </si>
  <si>
    <t xml:space="preserve">quantity surveyor vacancies usa</t>
  </si>
  <si>
    <t xml:space="preserve">Write "Quantity surveyor jobs in USA: who is hiring and what they pay" for projectcontrolsinstitute.org (PCI AI - Project Controls Institute). Audience: practitioners planning their next career move. Length 1,500-2,200 words, British English. Primary keyword "quantity surveyor jobs usa". Work in naturally where they fit: quantity surveyor vacancies usa.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</si>
  <si>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AB-03221</t>
  </si>
  <si>
    <t xml:space="preserve">Quantity surveyor salary in India: what the published sources show</t>
  </si>
  <si>
    <t xml:space="preserve">quantity surveyor salary india</t>
  </si>
  <si>
    <t xml:space="preserve">quantity surveyor pay india, quantity surveyor jobs india</t>
  </si>
  <si>
    <t xml:space="preserve">Write "Quantity surveyor salary in India: what the published sources show" for projectcontrolsinstitute.org (PCI AI - Project Controls Institute). Audience: practitioners planning their next career move. Length 1,500-2,200 words, British English. Primary keyword "quantity surveyor salary india". Work in naturally where they fit: quantity surveyor pay india, quantity surveyor jobs india.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</si>
  <si>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AB-03222</t>
  </si>
  <si>
    <t xml:space="preserve">Quantity surveyor jobs in India: who is hiring and what they pay</t>
  </si>
  <si>
    <t xml:space="preserve">quantity surveyor jobs india</t>
  </si>
  <si>
    <t xml:space="preserve">quantity surveyor vacancies india</t>
  </si>
  <si>
    <t xml:space="preserve">Write "Quantity surveyor jobs in India: who is hiring and what they pay" for projectcontrolsinstitute.org (PCI AI - Project Controls Institute). Audience: practitioners planning their next career move. Length 1,500-2,200 words, British English. Primary keyword "quantity surveyor jobs india". Work in naturally where they fit: quantity surveyor vacancies india.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</si>
  <si>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AB-03223</t>
  </si>
  <si>
    <t xml:space="preserve">Project scheduler salary in UAE: what the published sources show</t>
  </si>
  <si>
    <t xml:space="preserve">project scheduler salary uae</t>
  </si>
  <si>
    <t xml:space="preserve">project scheduler pay uae, project scheduler jobs uae</t>
  </si>
  <si>
    <t xml:space="preserve">Write "Project scheduler salary in UAE: what the published sources show" for projectcontrolsinstitute.org (PCI AI - Project Controls Institute). Audience: practitioners planning their next career move. Length 1,500-2,200 words, British English. Primary keyword "project scheduler salary uae". Work in naturally where they fit: project scheduler pay uae, project scheduler jobs uae.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</si>
  <si>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AB-03224</t>
  </si>
  <si>
    <t xml:space="preserve">Project scheduler jobs in UAE: who is hiring and what they pay</t>
  </si>
  <si>
    <t xml:space="preserve">project scheduler jobs uae</t>
  </si>
  <si>
    <t xml:space="preserve">project scheduler vacancies uae</t>
  </si>
  <si>
    <t xml:space="preserve">Write "Project scheduler jobs in UAE: who is hiring and what they pay" for projectcontrolsinstitute.org (PCI AI - Project Controls Institute). Audience: practitioners planning their next career move. Length 1,500-2,200 words, British English. Primary keyword "project scheduler jobs uae". Work in naturally where they fit: project scheduler vacancies uae.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</si>
  <si>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AB-03225</t>
  </si>
  <si>
    <t xml:space="preserve">Project scheduler salary in Saudi Arabia: what the published sources show</t>
  </si>
  <si>
    <t xml:space="preserve">project scheduler salary saudi arabia</t>
  </si>
  <si>
    <t xml:space="preserve">project scheduler pay saudi arabia, project scheduler jobs saudi arabia</t>
  </si>
  <si>
    <t xml:space="preserve">Write "Project scheduler salary in Saudi Arabia: what the published sources show" for projectcontrolsinstitute.org (PCI AI - Project Controls Institute). Audience: practitioners planning their next career move. Length 1,500-2,200 words, British English. Primary keyword "project scheduler salary saudi arabia". Work in naturally where they fit: project scheduler pay saudi arabia, project scheduler jobs saudi arabia.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</si>
  <si>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AB-03226</t>
  </si>
  <si>
    <t xml:space="preserve">Project scheduler jobs in Saudi Arabia: who is hiring and what they pay</t>
  </si>
  <si>
    <t xml:space="preserve">project scheduler jobs saudi arabia</t>
  </si>
  <si>
    <t xml:space="preserve">project scheduler vacancies saudi arabia</t>
  </si>
  <si>
    <t xml:space="preserve">Write "Project scheduler jobs in Saudi Arabia: who is hiring and what they pay" for projectcontrolsinstitute.org (PCI AI - Project Controls Institute). Audience: practitioners planning their next career move. Length 1,500-2,200 words, British English. Primary keyword "project scheduler jobs saudi arabia". Work in naturally where they fit: project scheduler vacancies saudi arabia.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</si>
  <si>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AB-03227</t>
  </si>
  <si>
    <t xml:space="preserve">Project scheduler salary in UK: what the published sources show</t>
  </si>
  <si>
    <t xml:space="preserve">project scheduler salary uk</t>
  </si>
  <si>
    <t xml:space="preserve">project scheduler pay uk, project scheduler jobs uk</t>
  </si>
  <si>
    <t xml:space="preserve">Write "Project scheduler salary in UK: what the published sources show" for projectcontrolsinstitute.org (PCI AI - Project Controls Institute). Audience: practitioners planning their next career move. Length 1,500-2,200 words, British English. Primary keyword "project scheduler salary uk". Work in naturally where they fit: project scheduler pay uk, project scheduler jobs uk.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</si>
  <si>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AB-03228</t>
  </si>
  <si>
    <t xml:space="preserve">Project scheduler jobs in UK: who is hiring and what they pay</t>
  </si>
  <si>
    <t xml:space="preserve">project scheduler jobs uk</t>
  </si>
  <si>
    <t xml:space="preserve">project scheduler vacancies uk</t>
  </si>
  <si>
    <t xml:space="preserve">Write "Project scheduler jobs in UK: who is hiring and what they pay" for projectcontrolsinstitute.org (PCI AI - Project Controls Institute). Audience: practitioners planning their next career move. Length 1,500-2,200 words, British English. Primary keyword "project scheduler jobs uk". Work in naturally where they fit: project scheduler vacancies uk.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</si>
  <si>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AB-03229</t>
  </si>
  <si>
    <t xml:space="preserve">Project scheduler salary in USA: what the published sources show</t>
  </si>
  <si>
    <t xml:space="preserve">project scheduler salary usa</t>
  </si>
  <si>
    <t xml:space="preserve">project scheduler pay usa, project scheduler jobs usa</t>
  </si>
  <si>
    <t xml:space="preserve">Write "Project scheduler salary in USA: what the published sources show" for projectcontrolsinstitute.org (PCI AI - Project Controls Institute). Audience: practitioners planning their next career move. Length 1,500-2,200 words, British English. Primary keyword "project scheduler salary usa". Work in naturally where they fit: project scheduler pay usa, project scheduler jobs usa.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</si>
  <si>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AB-03230</t>
  </si>
  <si>
    <t xml:space="preserve">Project scheduler jobs in USA: who is hiring and what they pay</t>
  </si>
  <si>
    <t xml:space="preserve">project scheduler jobs usa</t>
  </si>
  <si>
    <t xml:space="preserve">project scheduler vacancies usa</t>
  </si>
  <si>
    <t xml:space="preserve">Write "Project scheduler jobs in USA: who is hiring and what they pay" for projectcontrolsinstitute.org (PCI AI - Project Controls Institute). Audience: practitioners planning their next career move. Length 1,500-2,200 words, British English. Primary keyword "project scheduler jobs usa". Work in naturally where they fit: project scheduler vacancies usa.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</si>
  <si>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AB-03231</t>
  </si>
  <si>
    <t xml:space="preserve">Project scheduler salary in India: what the published sources show</t>
  </si>
  <si>
    <t xml:space="preserve">project scheduler salary india</t>
  </si>
  <si>
    <t xml:space="preserve">project scheduler pay india, project scheduler jobs india</t>
  </si>
  <si>
    <t xml:space="preserve">Write "Project scheduler salary in India: what the published sources show" for projectcontrolsinstitute.org (PCI AI - Project Controls Institute). Audience: practitioners planning their next career move. Length 1,500-2,200 words, British English. Primary keyword "project scheduler salary india". Work in naturally where they fit: project scheduler pay india, project scheduler jobs india.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</si>
  <si>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AB-03232</t>
  </si>
  <si>
    <t xml:space="preserve">Project scheduler jobs in India: who is hiring and what they pay</t>
  </si>
  <si>
    <t xml:space="preserve">project scheduler jobs india</t>
  </si>
  <si>
    <t xml:space="preserve">project scheduler vacancies india</t>
  </si>
  <si>
    <t xml:space="preserve">Write "Project scheduler jobs in India: who is hiring and what they pay" for projectcontrolsinstitute.org (PCI AI - Project Controls Institute). Audience: practitioners planning their next career move. Length 1,500-2,200 words, British English. Primary keyword "project scheduler jobs india". Work in naturally where they fit: project scheduler vacancies india.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</si>
  <si>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AB-03233</t>
  </si>
  <si>
    <t xml:space="preserve">Risk manager salary in UAE: what the published sources show</t>
  </si>
  <si>
    <t xml:space="preserve">risk manager salary uae</t>
  </si>
  <si>
    <t xml:space="preserve">risk manager pay uae, risk manager jobs uae</t>
  </si>
  <si>
    <t xml:space="preserve">Write "Risk manager salary in UAE: what the published sources show" for projectcontrolsinstitute.org (PCI AI - Project Controls Institute). Audience: practitioners planning their next career move. Length 1,500-2,200 words, British English. Primary keyword "risk manager salary uae". Work in naturally where they fit: risk manager pay uae, risk manager jobs uae.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</si>
  <si>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AB-03234</t>
  </si>
  <si>
    <t xml:space="preserve">Risk manager jobs in UAE: who is hiring and what they pay</t>
  </si>
  <si>
    <t xml:space="preserve">risk manager jobs uae</t>
  </si>
  <si>
    <t xml:space="preserve">risk manager vacancies uae</t>
  </si>
  <si>
    <t xml:space="preserve">Write "Risk manager jobs in UAE: who is hiring and what they pay" for projectcontrolsinstitute.org (PCI AI - Project Controls Institute). Audience: practitioners planning their next career move. Length 1,500-2,200 words, British English. Primary keyword "risk manager jobs uae". Work in naturally where they fit: risk manager vacancies uae.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</si>
  <si>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AB-03235</t>
  </si>
  <si>
    <t xml:space="preserve">Risk manager salary in Saudi Arabia: what the published sources show</t>
  </si>
  <si>
    <t xml:space="preserve">risk manager salary saudi arabia</t>
  </si>
  <si>
    <t xml:space="preserve">risk manager pay saudi arabia, risk manager jobs saudi arabia</t>
  </si>
  <si>
    <t xml:space="preserve">Write "Risk manager salary in Saudi Arabia: what the published sources show" for projectcontrolsinstitute.org (PCI AI - Project Controls Institute). Audience: practitioners planning their next career move. Length 1,500-2,200 words, British English. Primary keyword "risk manager salary saudi arabia". Work in naturally where they fit: risk manager pay saudi arabia, risk manager jobs saudi arabia.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</si>
  <si>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AB-03236</t>
  </si>
  <si>
    <t xml:space="preserve">Risk manager jobs in Saudi Arabia: who is hiring and what they pay</t>
  </si>
  <si>
    <t xml:space="preserve">risk manager jobs saudi arabia</t>
  </si>
  <si>
    <t xml:space="preserve">risk manager vacancies saudi arabia</t>
  </si>
  <si>
    <t xml:space="preserve">Write "Risk manager jobs in Saudi Arabia: who is hiring and what they pay" for projectcontrolsinstitute.org (PCI AI - Project Controls Institute). Audience: practitioners planning their next career move. Length 1,500-2,200 words, British English. Primary keyword "risk manager jobs saudi arabia". Work in naturally where they fit: risk manager vacancies saudi arabia.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</si>
  <si>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AB-03237</t>
  </si>
  <si>
    <t xml:space="preserve">Risk manager salary in UK: what the published sources show</t>
  </si>
  <si>
    <t xml:space="preserve">risk manager salary uk</t>
  </si>
  <si>
    <t xml:space="preserve">risk manager pay uk, risk manager jobs uk</t>
  </si>
  <si>
    <t xml:space="preserve">Write "Risk manager salary in UK: what the published sources show" for projectcontrolsinstitute.org (PCI AI - Project Controls Institute). Audience: practitioners planning their next career move. Length 1,500-2,200 words, British English. Primary keyword "risk manager salary uk". Work in naturally where they fit: risk manager pay uk, risk manager jobs uk.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</si>
  <si>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AB-03238</t>
  </si>
  <si>
    <t xml:space="preserve">Risk manager jobs in UK: who is hiring and what they pay</t>
  </si>
  <si>
    <t xml:space="preserve">risk manager jobs uk</t>
  </si>
  <si>
    <t xml:space="preserve">risk manager vacancies uk</t>
  </si>
  <si>
    <t xml:space="preserve">Write "Risk manager jobs in UK: who is hiring and what they pay" for projectcontrolsinstitute.org (PCI AI - Project Controls Institute). Audience: practitioners planning their next career move. Length 1,500-2,200 words, British English. Primary keyword "risk manager jobs uk". Work in naturally where they fit: risk manager vacancies uk.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</si>
  <si>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AB-03239</t>
  </si>
  <si>
    <t xml:space="preserve">Risk manager salary in USA: what the published sources show</t>
  </si>
  <si>
    <t xml:space="preserve">risk manager salary usa</t>
  </si>
  <si>
    <t xml:space="preserve">risk manager pay usa, risk manager jobs usa</t>
  </si>
  <si>
    <t xml:space="preserve">Write "Risk manager salary in USA: what the published sources show" for projectcontrolsinstitute.org (PCI AI - Project Controls Institute). Audience: practitioners planning their next career move. Length 1,500-2,200 words, British English. Primary keyword "risk manager salary usa". Work in naturally where they fit: risk manager pay usa, risk manager jobs usa.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</si>
  <si>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AB-03240</t>
  </si>
  <si>
    <t xml:space="preserve">Risk manager jobs in USA: who is hiring and what they pay</t>
  </si>
  <si>
    <t xml:space="preserve">risk manager jobs usa</t>
  </si>
  <si>
    <t xml:space="preserve">risk manager vacancies usa</t>
  </si>
  <si>
    <t xml:space="preserve">Write "Risk manager jobs in USA: who is hiring and what they pay" for projectcontrolsinstitute.org (PCI AI - Project Controls Institute). Audience: practitioners planning their next career move. Length 1,500-2,200 words, British English. Primary keyword "risk manager jobs usa". Work in naturally where they fit: risk manager vacancies usa.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</si>
  <si>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AB-03241</t>
  </si>
  <si>
    <t xml:space="preserve">Risk manager salary in India: what the published sources show</t>
  </si>
  <si>
    <t xml:space="preserve">risk manager salary india</t>
  </si>
  <si>
    <t xml:space="preserve">risk manager pay india, risk manager jobs india</t>
  </si>
  <si>
    <t xml:space="preserve">Write "Risk manager salary in India: what the published sources show" for projectcontrolsinstitute.org (PCI AI - Project Controls Institute). Audience: practitioners planning their next career move. Length 1,500-2,200 words, British English. Primary keyword "risk manager salary india". Work in naturally where they fit: risk manager pay india, risk manager jobs india.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</si>
  <si>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AB-03242</t>
  </si>
  <si>
    <t xml:space="preserve">Risk manager jobs in India: who is hiring and what they pay</t>
  </si>
  <si>
    <t xml:space="preserve">risk manager jobs india</t>
  </si>
  <si>
    <t xml:space="preserve">risk manager vacancies india</t>
  </si>
  <si>
    <t xml:space="preserve">Write "Risk manager jobs in India: who is hiring and what they pay" for projectcontrolsinstitute.org (PCI AI - Project Controls Institute). Audience: practitioners planning their next career move. Length 1,500-2,200 words, British English. Primary keyword "risk manager jobs india". Work in naturally where they fit: risk manager vacancies india.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</si>
  <si>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AB-03243</t>
  </si>
  <si>
    <t xml:space="preserve">PMO analyst salary in UAE: what the published sources show</t>
  </si>
  <si>
    <t xml:space="preserve">pmo analyst salary uae</t>
  </si>
  <si>
    <t xml:space="preserve">PMO analyst pay uae, PMO analyst jobs uae</t>
  </si>
  <si>
    <t xml:space="preserve">Write "PMO analyst salary in UAE: what the published sources show" for projectcontrolsinstitute.org (PCI AI - Project Controls Institute). Audience: practitioners planning their next career move. Length 1,500-2,200 words, British English. Primary keyword "pmo analyst salary uae". Work in naturally where they fit: PMO analyst pay uae, PMO analyst jobs uae.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</si>
  <si>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AB-03244</t>
  </si>
  <si>
    <t xml:space="preserve">PMO analyst jobs in UAE: who is hiring and what they pay</t>
  </si>
  <si>
    <t xml:space="preserve">pmo analyst jobs uae</t>
  </si>
  <si>
    <t xml:space="preserve">PMO analyst vacancies uae</t>
  </si>
  <si>
    <t xml:space="preserve">Write "PMO analyst jobs in UAE: who is hiring and what they pay" for projectcontrolsinstitute.org (PCI AI - Project Controls Institute). Audience: practitioners planning their next career move. Length 1,500-2,200 words, British English. Primary keyword "pmo analyst jobs uae". Work in naturally where they fit: PMO analyst vacancies uae.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</si>
  <si>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AB-03245</t>
  </si>
  <si>
    <t xml:space="preserve">PMO analyst salary in Saudi Arabia: what the published sources show</t>
  </si>
  <si>
    <t xml:space="preserve">pmo analyst salary saudi arabia</t>
  </si>
  <si>
    <t xml:space="preserve">PMO analyst pay saudi arabia, PMO analyst jobs saudi arabia</t>
  </si>
  <si>
    <t xml:space="preserve">Write "PMO analyst salary in Saudi Arabia: what the published sources show" for projectcontrolsinstitute.org (PCI AI - Project Controls Institute). Audience: practitioners planning their next career move. Length 1,500-2,200 words, British English. Primary keyword "pmo analyst salary saudi arabia". Work in naturally where they fit: PMO analyst pay saudi arabia, PMO analyst jobs saudi arabia.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</si>
  <si>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AB-03246</t>
  </si>
  <si>
    <t xml:space="preserve">PMO analyst jobs in Saudi Arabia: who is hiring and what they pay</t>
  </si>
  <si>
    <t xml:space="preserve">pmo analyst jobs saudi arabia</t>
  </si>
  <si>
    <t xml:space="preserve">PMO analyst vacancies saudi arabia</t>
  </si>
  <si>
    <t xml:space="preserve">Write "PMO analyst jobs in Saudi Arabia: who is hiring and what they pay" for projectcontrolsinstitute.org (PCI AI - Project Controls Institute). Audience: practitioners planning their next career move. Length 1,500-2,200 words, British English. Primary keyword "pmo analyst jobs saudi arabia". Work in naturally where they fit: PMO analyst vacancies saudi arabia.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</si>
  <si>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AB-03247</t>
  </si>
  <si>
    <t xml:space="preserve">PMO analyst salary in UK: what the published sources show</t>
  </si>
  <si>
    <t xml:space="preserve">pmo analyst salary uk</t>
  </si>
  <si>
    <t xml:space="preserve">PMO analyst pay uk, PMO analyst jobs uk</t>
  </si>
  <si>
    <t xml:space="preserve">Write "PMO analyst salary in UK: what the published sources show" for projectcontrolsinstitute.org (PCI AI - Project Controls Institute). Audience: practitioners planning their next career move. Length 1,500-2,200 words, British English. Primary keyword "pmo analyst salary uk". Work in naturally where they fit: PMO analyst pay uk, PMO analyst jobs uk.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</si>
  <si>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AB-03248</t>
  </si>
  <si>
    <t xml:space="preserve">PMO analyst jobs in UK: who is hiring and what they pay</t>
  </si>
  <si>
    <t xml:space="preserve">pmo analyst jobs uk</t>
  </si>
  <si>
    <t xml:space="preserve">PMO analyst vacancies uk</t>
  </si>
  <si>
    <t xml:space="preserve">Write "PMO analyst jobs in UK: who is hiring and what they pay" for projectcontrolsinstitute.org (PCI AI - Project Controls Institute). Audience: practitioners planning their next career move. Length 1,500-2,200 words, British English. Primary keyword "pmo analyst jobs uk". Work in naturally where they fit: PMO analyst vacancies uk.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</si>
  <si>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AB-03249</t>
  </si>
  <si>
    <t xml:space="preserve">PMO analyst salary in USA: what the published sources show</t>
  </si>
  <si>
    <t xml:space="preserve">pmo analyst salary usa</t>
  </si>
  <si>
    <t xml:space="preserve">PMO analyst pay usa, PMO analyst jobs usa</t>
  </si>
  <si>
    <t xml:space="preserve">Write "PMO analyst salary in USA: what the published sources show" for projectcontrolsinstitute.org (PCI AI - Project Controls Institute). Audience: practitioners planning their next career move. Length 1,500-2,200 words, British English. Primary keyword "pmo analyst salary usa". Work in naturally where they fit: PMO analyst pay usa, PMO analyst jobs usa.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</si>
  <si>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AB-03250</t>
  </si>
  <si>
    <t xml:space="preserve">PMO analyst jobs in USA: who is hiring and what they pay</t>
  </si>
  <si>
    <t xml:space="preserve">pmo analyst jobs usa</t>
  </si>
  <si>
    <t xml:space="preserve">PMO analyst vacancies usa</t>
  </si>
  <si>
    <t xml:space="preserve">Write "PMO analyst jobs in USA: who is hiring and what they pay" for projectcontrolsinstitute.org (PCI AI - Project Controls Institute). Audience: practitioners planning their next career move. Length 1,500-2,200 words, British English. Primary keyword "pmo analyst jobs usa". Work in naturally where they fit: PMO analyst vacancies usa.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</si>
  <si>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AB-03251</t>
  </si>
  <si>
    <t xml:space="preserve">PMO analyst salary in India: what the published sources show</t>
  </si>
  <si>
    <t xml:space="preserve">pmo analyst salary india</t>
  </si>
  <si>
    <t xml:space="preserve">PMO analyst pay india, PMO analyst jobs india</t>
  </si>
  <si>
    <t xml:space="preserve">Write "PMO analyst salary in India: what the published sources show" for projectcontrolsinstitute.org (PCI AI - Project Controls Institute). Audience: practitioners planning their next career move. Length 1,500-2,200 words, British English. Primary keyword "pmo analyst salary india". Work in naturally where they fit: PMO analyst pay india, PMO analyst jobs india.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</si>
  <si>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AB-03252</t>
  </si>
  <si>
    <t xml:space="preserve">PMO analyst jobs in India: who is hiring and what they pay</t>
  </si>
  <si>
    <t xml:space="preserve">pmo analyst jobs india</t>
  </si>
  <si>
    <t xml:space="preserve">PMO analyst vacancies india</t>
  </si>
  <si>
    <t xml:space="preserve">Write "PMO analyst jobs in India: who is hiring and what they pay" for projectcontrolsinstitute.org (PCI AI - Project Controls Institute). Audience: practitioners planning their next career move. Length 1,500-2,200 words, British English. Primary keyword "pmo analyst jobs india". Work in naturally where they fit: PMO analyst vacancies india.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</si>
  <si>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AB-03253</t>
  </si>
  <si>
    <t xml:space="preserve">PMO manager salary in UAE: what the published sources show</t>
  </si>
  <si>
    <t xml:space="preserve">pmo manager salary uae</t>
  </si>
  <si>
    <t xml:space="preserve">PMO manager pay uae, PMO manager jobs uae</t>
  </si>
  <si>
    <t xml:space="preserve">Write "PMO manager salary in UAE: what the published sources show" for projectcontrolsinstitute.org (PCI AI - Project Controls Institute). Audience: practitioners planning their next career move. Length 1,500-2,200 words, British English. Primary keyword "pmo manager salary uae". Work in naturally where they fit: PMO manager pay uae, PMO manager jobs uae.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</si>
  <si>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AB-03254</t>
  </si>
  <si>
    <t xml:space="preserve">PMO manager jobs in UAE: who is hiring and what they pay</t>
  </si>
  <si>
    <t xml:space="preserve">pmo manager jobs uae</t>
  </si>
  <si>
    <t xml:space="preserve">PMO manager vacancies uae</t>
  </si>
  <si>
    <t xml:space="preserve">Write "PMO manager jobs in UAE: who is hiring and what they pay" for projectcontrolsinstitute.org (PCI AI - Project Controls Institute). Audience: practitioners planning their next career move. Length 1,500-2,200 words, British English. Primary keyword "pmo manager jobs uae". Work in naturally where they fit: PMO manager vacancies uae.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</si>
  <si>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AB-03255</t>
  </si>
  <si>
    <t xml:space="preserve">PMO manager salary in Saudi Arabia: what the published sources show</t>
  </si>
  <si>
    <t xml:space="preserve">pmo manager salary saudi arabia</t>
  </si>
  <si>
    <t xml:space="preserve">PMO manager pay saudi arabia, PMO manager jobs saudi arabia</t>
  </si>
  <si>
    <t xml:space="preserve">Write "PMO manager salary in Saudi Arabia: what the published sources show" for projectcontrolsinstitute.org (PCI AI - Project Controls Institute). Audience: practitioners planning their next career move. Length 1,500-2,200 words, British English. Primary keyword "pmo manager salary saudi arabia". Work in naturally where they fit: PMO manager pay saudi arabia, PMO manager jobs saudi arabia.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</si>
  <si>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AB-03256</t>
  </si>
  <si>
    <t xml:space="preserve">PMO manager jobs in Saudi Arabia: who is hiring and what they pay</t>
  </si>
  <si>
    <t xml:space="preserve">pmo manager jobs saudi arabia</t>
  </si>
  <si>
    <t xml:space="preserve">PMO manager vacancies saudi arabia</t>
  </si>
  <si>
    <t xml:space="preserve">Write "PMO manager jobs in Saudi Arabia: who is hiring and what they pay" for projectcontrolsinstitute.org (PCI AI - Project Controls Institute). Audience: practitioners planning their next career move. Length 1,500-2,200 words, British English. Primary keyword "pmo manager jobs saudi arabia". Work in naturally where they fit: PMO manager vacancies saudi arabia.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</si>
  <si>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AB-03257</t>
  </si>
  <si>
    <t xml:space="preserve">PMO manager salary in UK: what the published sources show</t>
  </si>
  <si>
    <t xml:space="preserve">pmo manager salary uk</t>
  </si>
  <si>
    <t xml:space="preserve">PMO manager pay uk, PMO manager jobs uk</t>
  </si>
  <si>
    <t xml:space="preserve">Write "PMO manager salary in UK: what the published sources show" for projectcontrolsinstitute.org (PCI AI - Project Controls Institute). Audience: practitioners planning their next career move. Length 1,500-2,200 words, British English. Primary keyword "pmo manager salary uk". Work in naturally where they fit: PMO manager pay uk, PMO manager jobs uk.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</si>
  <si>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AB-03258</t>
  </si>
  <si>
    <t xml:space="preserve">PMO manager jobs in UK: who is hiring and what they pay</t>
  </si>
  <si>
    <t xml:space="preserve">pmo manager jobs uk</t>
  </si>
  <si>
    <t xml:space="preserve">PMO manager vacancies uk</t>
  </si>
  <si>
    <t xml:space="preserve">Write "PMO manager jobs in UK: who is hiring and what they pay" for projectcontrolsinstitute.org (PCI AI - Project Controls Institute). Audience: practitioners planning their next career move. Length 1,500-2,200 words, British English. Primary keyword "pmo manager jobs uk". Work in naturally where they fit: PMO manager vacancies uk.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</si>
  <si>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AB-03259</t>
  </si>
  <si>
    <t xml:space="preserve">PMO manager salary in USA: what the published sources show</t>
  </si>
  <si>
    <t xml:space="preserve">pmo manager salary usa</t>
  </si>
  <si>
    <t xml:space="preserve">PMO manager pay usa, PMO manager jobs usa</t>
  </si>
  <si>
    <t xml:space="preserve">Write "PMO manager salary in USA: what the published sources show" for projectcontrolsinstitute.org (PCI AI - Project Controls Institute). Audience: practitioners planning their next career move. Length 1,500-2,200 words, British English. Primary keyword "pmo manager salary usa". Work in naturally where they fit: PMO manager pay usa, PMO manager jobs usa.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</si>
  <si>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AB-03260</t>
  </si>
  <si>
    <t xml:space="preserve">PMO manager jobs in USA: who is hiring and what they pay</t>
  </si>
  <si>
    <t xml:space="preserve">pmo manager jobs usa</t>
  </si>
  <si>
    <t xml:space="preserve">PMO manager vacancies usa</t>
  </si>
  <si>
    <t xml:space="preserve">Write "PMO manager jobs in USA: who is hiring and what they pay" for projectcontrolsinstitute.org (PCI AI - Project Controls Institute). Audience: practitioners planning their next career move. Length 1,500-2,200 words, British English. Primary keyword "pmo manager jobs usa". Work in naturally where they fit: PMO manager vacancies usa.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</si>
  <si>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AB-03261</t>
  </si>
  <si>
    <t xml:space="preserve">PMO manager salary in India: what the published sources show</t>
  </si>
  <si>
    <t xml:space="preserve">pmo manager salary india</t>
  </si>
  <si>
    <t xml:space="preserve">PMO manager pay india, PMO manager jobs india</t>
  </si>
  <si>
    <t xml:space="preserve">Write "PMO manager salary in India: what the published sources show" for projectcontrolsinstitute.org (PCI AI - Project Controls Institute). Audience: practitioners planning their next career move. Length 1,500-2,200 words, British English. Primary keyword "pmo manager salary india". Work in naturally where they fit: PMO manager pay india, PMO manager jobs india.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</si>
  <si>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AB-03262</t>
  </si>
  <si>
    <t xml:space="preserve">PMO manager jobs in India: who is hiring and what they pay</t>
  </si>
  <si>
    <t xml:space="preserve">pmo manager jobs india</t>
  </si>
  <si>
    <t xml:space="preserve">PMO manager vacancies india</t>
  </si>
  <si>
    <t xml:space="preserve">Write "PMO manager jobs in India: who is hiring and what they pay" for projectcontrolsinstitute.org (PCI AI - Project Controls Institute). Audience: practitioners planning their next career move. Length 1,500-2,200 words, British English. Primary keyword "pmo manager jobs india". Work in naturally where they fit: PMO manager vacancies india.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</si>
  <si>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AB-03263</t>
  </si>
  <si>
    <t xml:space="preserve">Estimator salary in UAE: what the published sources show</t>
  </si>
  <si>
    <t xml:space="preserve">estimator salary uae</t>
  </si>
  <si>
    <t xml:space="preserve">estimator pay uae, estimator jobs uae</t>
  </si>
  <si>
    <t xml:space="preserve">Write "Estimator salary in UAE: what the published sources show" for projectcontrolsinstitute.org (PCI AI - Project Controls Institute). Audience: practitioners planning their next career move. Length 1,500-2,200 words, British English. Primary keyword "estimator salary uae". Work in naturally where they fit: estimator pay uae, estimator jobs uae.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</si>
  <si>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AB-03264</t>
  </si>
  <si>
    <t xml:space="preserve">Estimator jobs in UAE: who is hiring and what they pay</t>
  </si>
  <si>
    <t xml:space="preserve">estimator jobs uae</t>
  </si>
  <si>
    <t xml:space="preserve">estimator vacancies uae</t>
  </si>
  <si>
    <t xml:space="preserve">Write "Estimator jobs in UAE: who is hiring and what they pay" for projectcontrolsinstitute.org (PCI AI - Project Controls Institute). Audience: practitioners planning their next career move. Length 1,500-2,200 words, British English. Primary keyword "estimator jobs uae". Work in naturally where they fit: estimator vacancies uae.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</si>
  <si>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AB-03265</t>
  </si>
  <si>
    <t xml:space="preserve">Estimator salary in Saudi Arabia: what the published sources show</t>
  </si>
  <si>
    <t xml:space="preserve">estimator salary saudi arabia</t>
  </si>
  <si>
    <t xml:space="preserve">estimator pay saudi arabia, estimator jobs saudi arabia</t>
  </si>
  <si>
    <t xml:space="preserve">Write "Estimator salary in Saudi Arabia: what the published sources show" for projectcontrolsinstitute.org (PCI AI - Project Controls Institute). Audience: practitioners planning their next career move. Length 1,500-2,200 words, British English. Primary keyword "estimator salary saudi arabia". Work in naturally where they fit: estimator pay saudi arabia, estimator jobs saudi arabia.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</si>
  <si>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AB-03266</t>
  </si>
  <si>
    <t xml:space="preserve">Estimator jobs in Saudi Arabia: who is hiring and what they pay</t>
  </si>
  <si>
    <t xml:space="preserve">estimator jobs saudi arabia</t>
  </si>
  <si>
    <t xml:space="preserve">estimator vacancies saudi arabia</t>
  </si>
  <si>
    <t xml:space="preserve">Write "Estimator jobs in Saudi Arabia: who is hiring and what they pay" for projectcontrolsinstitute.org (PCI AI - Project Controls Institute). Audience: practitioners planning their next career move. Length 1,500-2,200 words, British English. Primary keyword "estimator jobs saudi arabia". Work in naturally where they fit: estimator vacancies saudi arabia.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</si>
  <si>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AB-03267</t>
  </si>
  <si>
    <t xml:space="preserve">Estimator salary in UK: what the published sources show</t>
  </si>
  <si>
    <t xml:space="preserve">estimator salary uk</t>
  </si>
  <si>
    <t xml:space="preserve">estimator pay uk, estimator jobs uk</t>
  </si>
  <si>
    <t xml:space="preserve">Write "Estimator salary in UK: what the published sources show" for projectcontrolsinstitute.org (PCI AI - Project Controls Institute). Audience: practitioners planning their next career move. Length 1,500-2,200 words, British English. Primary keyword "estimator salary uk". Work in naturally where they fit: estimator pay uk, estimator jobs uk.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</si>
  <si>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AB-03268</t>
  </si>
  <si>
    <t xml:space="preserve">Estimator jobs in UK: who is hiring and what they pay</t>
  </si>
  <si>
    <t xml:space="preserve">estimator jobs uk</t>
  </si>
  <si>
    <t xml:space="preserve">estimator vacancies uk</t>
  </si>
  <si>
    <t xml:space="preserve">Write "Estimator jobs in UK: who is hiring and what they pay" for projectcontrolsinstitute.org (PCI AI - Project Controls Institute). Audience: practitioners planning their next career move. Length 1,500-2,200 words, British English. Primary keyword "estimator jobs uk". Work in naturally where they fit: estimator vacancies uk.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</si>
  <si>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AB-03269</t>
  </si>
  <si>
    <t xml:space="preserve">Estimator salary in USA: what the published sources show</t>
  </si>
  <si>
    <t xml:space="preserve">estimator salary usa</t>
  </si>
  <si>
    <t xml:space="preserve">estimator pay usa, estimator jobs usa</t>
  </si>
  <si>
    <t xml:space="preserve">Write "Estimator salary in USA: what the published sources show" for projectcontrolsinstitute.org (PCI AI - Project Controls Institute). Audience: practitioners planning their next career move. Length 1,500-2,200 words, British English. Primary keyword "estimator salary usa". Work in naturally where they fit: estimator pay usa, estimator jobs usa.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</si>
  <si>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AB-03270</t>
  </si>
  <si>
    <t xml:space="preserve">Estimator jobs in USA: who is hiring and what they pay</t>
  </si>
  <si>
    <t xml:space="preserve">estimator jobs usa</t>
  </si>
  <si>
    <t xml:space="preserve">estimator vacancies usa</t>
  </si>
  <si>
    <t xml:space="preserve">Write "Estimator jobs in USA: who is hiring and what they pay" for projectcontrolsinstitute.org (PCI AI - Project Controls Institute). Audience: practitioners planning their next career move. Length 1,500-2,200 words, British English. Primary keyword "estimator jobs usa". Work in naturally where they fit: estimator vacancies usa.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</si>
  <si>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AB-03271</t>
  </si>
  <si>
    <t xml:space="preserve">Estimator salary in India: what the published sources show</t>
  </si>
  <si>
    <t xml:space="preserve">estimator salary india</t>
  </si>
  <si>
    <t xml:space="preserve">estimator pay india, estimator jobs india</t>
  </si>
  <si>
    <t xml:space="preserve">Write "Estimator salary in India: what the published sources show" for projectcontrolsinstitute.org (PCI AI - Project Controls Institute). Audience: practitioners planning their next career move. Length 1,500-2,200 words, British English. Primary keyword "estimator salary india". Work in naturally where they fit: estimator pay india, estimator jobs india.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</si>
  <si>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AB-03272</t>
  </si>
  <si>
    <t xml:space="preserve">Estimator jobs in India: who is hiring and what they pay</t>
  </si>
  <si>
    <t xml:space="preserve">estimator jobs india</t>
  </si>
  <si>
    <t xml:space="preserve">estimator vacancies india</t>
  </si>
  <si>
    <t xml:space="preserve">Write "Estimator jobs in India: who is hiring and what they pay" for projectcontrolsinstitute.org (PCI AI - Project Controls Institute). Audience: practitioners planning their next career move. Length 1,500-2,200 words, British English. Primary keyword "estimator jobs india". Work in naturally where they fit: estimator vacancies india.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</si>
  <si>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AB-03273</t>
  </si>
  <si>
    <t xml:space="preserve">EVM analyst salary in UAE: what the published sources show</t>
  </si>
  <si>
    <t xml:space="preserve">evm analyst salary uae</t>
  </si>
  <si>
    <t xml:space="preserve">EVM analyst pay uae, EVM analyst jobs uae</t>
  </si>
  <si>
    <t xml:space="preserve">Write "EVM analyst salary in UAE: what the published sources show" for projectcontrolsinstitute.org (PCI AI - Project Controls Institute). Audience: practitioners planning their next career move. Length 1,500-2,200 words, British English. Primary keyword "evm analyst salary uae". Work in naturally where they fit: EVM analyst pay uae, EVM analyst jobs uae.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</si>
  <si>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AB-03274</t>
  </si>
  <si>
    <t xml:space="preserve">EVM analyst jobs in UAE: who is hiring and what they pay</t>
  </si>
  <si>
    <t xml:space="preserve">evm analyst jobs uae</t>
  </si>
  <si>
    <t xml:space="preserve">EVM analyst vacancies uae</t>
  </si>
  <si>
    <t xml:space="preserve">Write "EVM analyst jobs in UAE: who is hiring and what they pay" for projectcontrolsinstitute.org (PCI AI - Project Controls Institute). Audience: practitioners planning their next career move. Length 1,500-2,200 words, British English. Primary keyword "evm analyst jobs uae". Work in naturally where they fit: EVM analyst vacancies uae.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</si>
  <si>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AB-03275</t>
  </si>
  <si>
    <t xml:space="preserve">EVM analyst salary in Saudi Arabia: what the published sources show</t>
  </si>
  <si>
    <t xml:space="preserve">evm analyst salary saudi arabia</t>
  </si>
  <si>
    <t xml:space="preserve">EVM analyst pay saudi arabia, EVM analyst jobs saudi arabia</t>
  </si>
  <si>
    <t xml:space="preserve">Write "EVM analyst salary in Saudi Arabia: what the published sources show" for projectcontrolsinstitute.org (PCI AI - Project Controls Institute). Audience: practitioners planning their next career move. Length 1,500-2,200 words, British English. Primary keyword "evm analyst salary saudi arabia". Work in naturally where they fit: EVM analyst pay saudi arabia, EVM analyst jobs saudi arabia.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</si>
  <si>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AB-03276</t>
  </si>
  <si>
    <t xml:space="preserve">EVM analyst jobs in Saudi Arabia: who is hiring and what they pay</t>
  </si>
  <si>
    <t xml:space="preserve">evm analyst jobs saudi arabia</t>
  </si>
  <si>
    <t xml:space="preserve">EVM analyst vacancies saudi arabia</t>
  </si>
  <si>
    <t xml:space="preserve">Write "EVM analyst jobs in Saudi Arabia: who is hiring and what they pay" for projectcontrolsinstitute.org (PCI AI - Project Controls Institute). Audience: practitioners planning their next career move. Length 1,500-2,200 words, British English. Primary keyword "evm analyst jobs saudi arabia". Work in naturally where they fit: EVM analyst vacancies saudi arabia.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</si>
  <si>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AB-03277</t>
  </si>
  <si>
    <t xml:space="preserve">EVM analyst salary in UK: what the published sources show</t>
  </si>
  <si>
    <t xml:space="preserve">evm analyst salary uk</t>
  </si>
  <si>
    <t xml:space="preserve">EVM analyst pay uk, EVM analyst jobs uk</t>
  </si>
  <si>
    <t xml:space="preserve">Write "EVM analyst salary in UK: what the published sources show" for projectcontrolsinstitute.org (PCI AI - Project Controls Institute). Audience: practitioners planning their next career move. Length 1,500-2,200 words, British English. Primary keyword "evm analyst salary uk". Work in naturally where they fit: EVM analyst pay uk, EVM analyst jobs uk.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</si>
  <si>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AB-03278</t>
  </si>
  <si>
    <t xml:space="preserve">EVM analyst jobs in UK: who is hiring and what they pay</t>
  </si>
  <si>
    <t xml:space="preserve">evm analyst jobs uk</t>
  </si>
  <si>
    <t xml:space="preserve">EVM analyst vacancies uk</t>
  </si>
  <si>
    <t xml:space="preserve">Write "EVM analyst jobs in UK: who is hiring and what they pay" for projectcontrolsinstitute.org (PCI AI - Project Controls Institute). Audience: practitioners planning their next career move. Length 1,500-2,200 words, British English. Primary keyword "evm analyst jobs uk". Work in naturally where they fit: EVM analyst vacancies uk.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</si>
  <si>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AB-03279</t>
  </si>
  <si>
    <t xml:space="preserve">EVM analyst salary in USA: what the published sources show</t>
  </si>
  <si>
    <t xml:space="preserve">evm analyst salary usa</t>
  </si>
  <si>
    <t xml:space="preserve">EVM analyst pay usa, EVM analyst jobs usa</t>
  </si>
  <si>
    <t xml:space="preserve">Write "EVM analyst salary in USA: what the published sources show" for projectcontrolsinstitute.org (PCI AI - Project Controls Institute). Audience: practitioners planning their next career move. Length 1,500-2,200 words, British English. Primary keyword "evm analyst salary usa". Work in naturally where they fit: EVM analyst pay usa, EVM analyst jobs usa.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</si>
  <si>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AB-03280</t>
  </si>
  <si>
    <t xml:space="preserve">EVM analyst jobs in USA: who is hiring and what they pay</t>
  </si>
  <si>
    <t xml:space="preserve">evm analyst jobs usa</t>
  </si>
  <si>
    <t xml:space="preserve">EVM analyst vacancies usa</t>
  </si>
  <si>
    <t xml:space="preserve">Write "EVM analyst jobs in USA: who is hiring and what they pay" for projectcontrolsinstitute.org (PCI AI - Project Controls Institute). Audience: practitioners planning their next career move. Length 1,500-2,200 words, British English. Primary keyword "evm analyst jobs usa". Work in naturally where they fit: EVM analyst vacancies usa.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</si>
  <si>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AB-03281</t>
  </si>
  <si>
    <t xml:space="preserve">EVM analyst salary in India: what the published sources show</t>
  </si>
  <si>
    <t xml:space="preserve">evm analyst salary india</t>
  </si>
  <si>
    <t xml:space="preserve">EVM analyst pay india, EVM analyst jobs india</t>
  </si>
  <si>
    <t xml:space="preserve">Write "EVM analyst salary in India: what the published sources show" for projectcontrolsinstitute.org (PCI AI - Project Controls Institute). Audience: practitioners planning their next career move. Length 1,500-2,200 words, British English. Primary keyword "evm analyst salary india". Work in naturally where they fit: EVM analyst pay india, EVM analyst jobs india.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</si>
  <si>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AB-03282</t>
  </si>
  <si>
    <t xml:space="preserve">EVM analyst jobs in India: who is hiring and what they pay</t>
  </si>
  <si>
    <t xml:space="preserve">evm analyst jobs india</t>
  </si>
  <si>
    <t xml:space="preserve">EVM analyst vacancies india</t>
  </si>
  <si>
    <t xml:space="preserve">Write "EVM analyst jobs in India: who is hiring and what they pay" for projectcontrolsinstitute.org (PCI AI - Project Controls Institute). Audience: practitioners planning their next career move. Length 1,500-2,200 words, British English. Primary keyword "evm analyst jobs india". Work in naturally where they fit: EVM analyst vacancies india.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</si>
  <si>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AB-03283</t>
  </si>
  <si>
    <t xml:space="preserve">Project accountant salary in UAE: what the published sources show</t>
  </si>
  <si>
    <t xml:space="preserve">project accountant salary uae</t>
  </si>
  <si>
    <t xml:space="preserve">project accountant pay uae, project accountant jobs uae</t>
  </si>
  <si>
    <t xml:space="preserve">Write "Project accountant salary in UAE: what the published sources show" for projectcontrolsinstitute.org (PCI AI - Project Controls Institute). Audience: practitioners planning their next career move. Length 1,500-2,200 words, British English. Primary keyword "project accountant salary uae". Work in naturally where they fit: project accountant pay uae, project accountant jobs uae.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</si>
  <si>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AB-03284</t>
  </si>
  <si>
    <t xml:space="preserve">Project accountant jobs in UAE: who is hiring and what they pay</t>
  </si>
  <si>
    <t xml:space="preserve">project accountant jobs uae</t>
  </si>
  <si>
    <t xml:space="preserve">project accountant vacancies uae</t>
  </si>
  <si>
    <t xml:space="preserve">Write "Project accountant jobs in UAE: who is hiring and what they pay" for projectcontrolsinstitute.org (PCI AI - Project Controls Institute). Audience: practitioners planning their next career move. Length 1,500-2,200 words, British English. Primary keyword "project accountant jobs uae". Work in naturally where they fit: project accountant vacancies uae.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</si>
  <si>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AB-03285</t>
  </si>
  <si>
    <t xml:space="preserve">Project accountant salary in Saudi Arabia: what the published sources show</t>
  </si>
  <si>
    <t xml:space="preserve">project accountant salary saudi arabia</t>
  </si>
  <si>
    <t xml:space="preserve">project accountant pay saudi arabia, project accountant jobs saudi arabia</t>
  </si>
  <si>
    <t xml:space="preserve">Write "Project accountant salary in Saudi Arabia: what the published sources show" for projectcontrolsinstitute.org (PCI AI - Project Controls Institute). Audience: practitioners planning their next career move. Length 1,500-2,200 words, British English. Primary keyword "project accountant salary saudi arabia". Work in naturally where they fit: project accountant pay saudi arabia, project accountant jobs saudi arabia.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</si>
  <si>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AB-03286</t>
  </si>
  <si>
    <t xml:space="preserve">Project accountant jobs in Saudi Arabia: who is hiring and what they pay</t>
  </si>
  <si>
    <t xml:space="preserve">project accountant jobs saudi arabia</t>
  </si>
  <si>
    <t xml:space="preserve">project accountant vacancies saudi arabia</t>
  </si>
  <si>
    <t xml:space="preserve">Write "Project accountant jobs in Saudi Arabia: who is hiring and what they pay" for projectcontrolsinstitute.org (PCI AI - Project Controls Institute). Audience: practitioners planning their next career move. Length 1,500-2,200 words, British English. Primary keyword "project accountant jobs saudi arabia". Work in naturally where they fit: project accountant vacancies saudi arabia.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</si>
  <si>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AB-03287</t>
  </si>
  <si>
    <t xml:space="preserve">Project accountant salary in UK: what the published sources show</t>
  </si>
  <si>
    <t xml:space="preserve">project accountant salary uk</t>
  </si>
  <si>
    <t xml:space="preserve">project accountant pay uk, project accountant jobs uk</t>
  </si>
  <si>
    <t xml:space="preserve">Write "Project accountant salary in UK: what the published sources show" for projectcontrolsinstitute.org (PCI AI - Project Controls Institute). Audience: practitioners planning their next career move. Length 1,500-2,200 words, British English. Primary keyword "project accountant salary uk". Work in naturally where they fit: project accountant pay uk, project accountant jobs uk.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</si>
  <si>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AB-03288</t>
  </si>
  <si>
    <t xml:space="preserve">Project accountant jobs in UK: who is hiring and what they pay</t>
  </si>
  <si>
    <t xml:space="preserve">project accountant jobs uk</t>
  </si>
  <si>
    <t xml:space="preserve">project accountant vacancies uk</t>
  </si>
  <si>
    <t xml:space="preserve">Write "Project accountant jobs in UK: who is hiring and what they pay" for projectcontrolsinstitute.org (PCI AI - Project Controls Institute). Audience: practitioners planning their next career move. Length 1,500-2,200 words, British English. Primary keyword "project accountant jobs uk". Work in naturally where they fit: project accountant vacancies uk.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</si>
  <si>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AB-03289</t>
  </si>
  <si>
    <t xml:space="preserve">Project accountant salary in USA: what the published sources show</t>
  </si>
  <si>
    <t xml:space="preserve">project accountant salary usa</t>
  </si>
  <si>
    <t xml:space="preserve">project accountant pay usa, project accountant jobs usa</t>
  </si>
  <si>
    <t xml:space="preserve">Write "Project accountant salary in USA: what the published sources show" for projectcontrolsinstitute.org (PCI AI - Project Controls Institute). Audience: practitioners planning their next career move. Length 1,500-2,200 words, British English. Primary keyword "project accountant salary usa". Work in naturally where they fit: project accountant pay usa, project accountant jobs usa.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</si>
  <si>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AB-03290</t>
  </si>
  <si>
    <t xml:space="preserve">Project accountant jobs in USA: who is hiring and what they pay</t>
  </si>
  <si>
    <t xml:space="preserve">project accountant jobs usa</t>
  </si>
  <si>
    <t xml:space="preserve">project accountant vacancies usa</t>
  </si>
  <si>
    <t xml:space="preserve">Write "Project accountant jobs in USA: who is hiring and what they pay" for projectcontrolsinstitute.org (PCI AI - Project Controls Institute). Audience: practitioners planning their next career move. Length 1,500-2,200 words, British English. Primary keyword "project accountant jobs usa". Work in naturally where they fit: project accountant vacancies usa.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</si>
  <si>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AB-03291</t>
  </si>
  <si>
    <t xml:space="preserve">Project accountant salary in India: what the published sources show</t>
  </si>
  <si>
    <t xml:space="preserve">project accountant salary india</t>
  </si>
  <si>
    <t xml:space="preserve">project accountant pay india, project accountant jobs india</t>
  </si>
  <si>
    <t xml:space="preserve">Write "Project accountant salary in India: what the published sources show" for projectcontrolsinstitute.org (PCI AI - Project Controls Institute). Audience: practitioners planning their next career move. Length 1,500-2,200 words, British English. Primary keyword "project accountant salary india". Work in naturally where they fit: project accountant pay india, project accountant jobs india.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</si>
  <si>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AB-03292</t>
  </si>
  <si>
    <t xml:space="preserve">Project accountant jobs in India: who is hiring and what they pay</t>
  </si>
  <si>
    <t xml:space="preserve">project accountant jobs india</t>
  </si>
  <si>
    <t xml:space="preserve">project accountant vacancies india</t>
  </si>
  <si>
    <t xml:space="preserve">Write "Project accountant jobs in India: who is hiring and what they pay" for projectcontrolsinstitute.org (PCI AI - Project Controls Institute). Audience: practitioners planning their next career move. Length 1,500-2,200 words, British English. Primary keyword "project accountant jobs india". Work in naturally where they fit: project accountant vacancies india.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</si>
  <si>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AB-03293</t>
  </si>
  <si>
    <t xml:space="preserve">Contracts administrator salary in UAE: what the published sources show</t>
  </si>
  <si>
    <t xml:space="preserve">contracts administrator salary uae</t>
  </si>
  <si>
    <t xml:space="preserve">contracts administrator pay uae, contracts administrator jobs uae</t>
  </si>
  <si>
    <t xml:space="preserve">Write "Contracts administrator salary in UAE: what the published sources show" for projectcontrolsinstitute.org (PCI AI - Project Controls Institute). Audience: practitioners planning their next career move. Length 1,500-2,200 words, British English. Primary keyword "contracts administrator salary uae". Work in naturally where they fit: contracts administrator pay uae, contracts administrator jobs uae.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</si>
  <si>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AB-03294</t>
  </si>
  <si>
    <t xml:space="preserve">Contracts administrator jobs in UAE: who is hiring and what they pay</t>
  </si>
  <si>
    <t xml:space="preserve">contracts administrator jobs uae</t>
  </si>
  <si>
    <t xml:space="preserve">contracts administrator vacancies uae</t>
  </si>
  <si>
    <t xml:space="preserve">Write "Contracts administrator jobs in UAE: who is hiring and what they pay" for projectcontrolsinstitute.org (PCI AI - Project Controls Institute). Audience: practitioners planning their next career move. Length 1,500-2,200 words, British English. Primary keyword "contracts administrator jobs uae". Work in naturally where they fit: contracts administrator vacancies uae.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</si>
  <si>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AB-03295</t>
  </si>
  <si>
    <t xml:space="preserve">Contracts administrator salary in Saudi Arabia: what the published sources show</t>
  </si>
  <si>
    <t xml:space="preserve">contracts administrator salary saudi arabia</t>
  </si>
  <si>
    <t xml:space="preserve">contracts administrator pay saudi arabia, contracts administrator jobs saudi arabia</t>
  </si>
  <si>
    <t xml:space="preserve">Write "Contracts administrator salary in Saudi Arabia: what the published sources show" for projectcontrolsinstitute.org (PCI AI - Project Controls Institute). Audience: practitioners planning their next career move. Length 1,500-2,200 words, British English. Primary keyword "contracts administrator salary saudi arabia". Work in naturally where they fit: contracts administrator pay saudi arabia, contracts administrator jobs saudi arabia.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</si>
  <si>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AB-03296</t>
  </si>
  <si>
    <t xml:space="preserve">Contracts administrator jobs in Saudi Arabia: who is hiring and what they pay</t>
  </si>
  <si>
    <t xml:space="preserve">contracts administrator jobs saudi arabia</t>
  </si>
  <si>
    <t xml:space="preserve">contracts administrator vacancies saudi arabia</t>
  </si>
  <si>
    <t xml:space="preserve">Write "Contracts administrator jobs in Saudi Arabia: who is hiring and what they pay" for projectcontrolsinstitute.org (PCI AI - Project Controls Institute). Audience: practitioners planning their next career move. Length 1,500-2,200 words, British English. Primary keyword "contracts administrator jobs saudi arabia". Work in naturally where they fit: contracts administrator vacancies saudi arabia.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</si>
  <si>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AB-03297</t>
  </si>
  <si>
    <t xml:space="preserve">Contracts administrator salary in UK: what the published sources show</t>
  </si>
  <si>
    <t xml:space="preserve">contracts administrator salary uk</t>
  </si>
  <si>
    <t xml:space="preserve">contracts administrator pay uk, contracts administrator jobs uk</t>
  </si>
  <si>
    <t xml:space="preserve">Write "Contracts administrator salary in UK: what the published sources show" for projectcontrolsinstitute.org (PCI AI - Project Controls Institute). Audience: practitioners planning their next career move. Length 1,500-2,200 words, British English. Primary keyword "contracts administrator salary uk". Work in naturally where they fit: contracts administrator pay uk, contracts administrator jobs uk.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</si>
  <si>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AB-03298</t>
  </si>
  <si>
    <t xml:space="preserve">Contracts administrator jobs in UK: who is hiring and what they pay</t>
  </si>
  <si>
    <t xml:space="preserve">contracts administrator jobs uk</t>
  </si>
  <si>
    <t xml:space="preserve">contracts administrator vacancies uk</t>
  </si>
  <si>
    <t xml:space="preserve">Write "Contracts administrator jobs in UK: who is hiring and what they pay" for projectcontrolsinstitute.org (PCI AI - Project Controls Institute). Audience: practitioners planning their next career move. Length 1,500-2,200 words, British English. Primary keyword "contracts administrator jobs uk". Work in naturally where they fit: contracts administrator vacancies uk.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</si>
  <si>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AB-03299</t>
  </si>
  <si>
    <t xml:space="preserve">Contracts administrator salary in USA: what the published sources show</t>
  </si>
  <si>
    <t xml:space="preserve">contracts administrator salary usa</t>
  </si>
  <si>
    <t xml:space="preserve">contracts administrator pay usa, contracts administrator jobs usa</t>
  </si>
  <si>
    <t xml:space="preserve">Write "Contracts administrator salary in USA: what the published sources show" for projectcontrolsinstitute.org (PCI AI - Project Controls Institute). Audience: practitioners planning their next career move. Length 1,500-2,200 words, British English. Primary keyword "contracts administrator salary usa". Work in naturally where they fit: contracts administrator pay usa, contracts administrator jobs usa.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</si>
  <si>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AB-03300</t>
  </si>
  <si>
    <t xml:space="preserve">Contracts administrator jobs in USA: who is hiring and what they pay</t>
  </si>
  <si>
    <t xml:space="preserve">contracts administrator jobs usa</t>
  </si>
  <si>
    <t xml:space="preserve">contracts administrator vacancies usa</t>
  </si>
  <si>
    <t xml:space="preserve">Write "Contracts administrator jobs in USA: who is hiring and what they pay" for projectcontrolsinstitute.org (PCI AI - Project Controls Institute). Audience: practitioners planning their next career move. Length 1,500-2,200 words, British English. Primary keyword "contracts administrator jobs usa". Work in naturally where they fit: contracts administrator vacancies usa.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</si>
  <si>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AB-03301</t>
  </si>
  <si>
    <t xml:space="preserve">Contracts administrator salary in India: what the published sources show</t>
  </si>
  <si>
    <t xml:space="preserve">contracts administrator salary india</t>
  </si>
  <si>
    <t xml:space="preserve">contracts administrator pay india, contracts administrator jobs india</t>
  </si>
  <si>
    <t xml:space="preserve">Write "Contracts administrator salary in India: what the published sources show" for projectcontrolsinstitute.org (PCI AI - Project Controls Institute). Audience: practitioners planning their next career move. Length 1,500-2,200 words, British English. Primary keyword "contracts administrator salary india". Work in naturally where they fit: contracts administrator pay india, contracts administrator jobs india.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</si>
  <si>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AB-03302</t>
  </si>
  <si>
    <t xml:space="preserve">Contracts administrator jobs in India: who is hiring and what they pay</t>
  </si>
  <si>
    <t xml:space="preserve">contracts administrator jobs india</t>
  </si>
  <si>
    <t xml:space="preserve">contracts administrator vacancies india</t>
  </si>
  <si>
    <t xml:space="preserve">Write "Contracts administrator jobs in India: who is hiring and what they pay" for projectcontrolsinstitute.org (PCI AI - Project Controls Institute). Audience: practitioners planning their next career move. Length 1,500-2,200 words, British English. Primary keyword "contracts administrator jobs india". Work in naturally where they fit: contracts administrator vacancies india.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</si>
  <si>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AB-03303</t>
  </si>
  <si>
    <t xml:space="preserve">Claims consultant salary in UAE: what the published sources show</t>
  </si>
  <si>
    <t xml:space="preserve">claims consultant salary uae</t>
  </si>
  <si>
    <t xml:space="preserve">claims consultant pay uae, claims consultant jobs uae</t>
  </si>
  <si>
    <t xml:space="preserve">Write "Claims consultant salary in UAE: what the published sources show" for projectcontrolsinstitute.org (PCI AI - Project Controls Institute). Audience: practitioners planning their next career move. Length 1,500-2,200 words, British English. Primary keyword "claims consultant salary uae". Work in naturally where they fit: claims consultant pay uae, claims consultant jobs uae.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</si>
  <si>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AB-03304</t>
  </si>
  <si>
    <t xml:space="preserve">Claims consultant jobs in UAE: who is hiring and what they pay</t>
  </si>
  <si>
    <t xml:space="preserve">claims consultant jobs uae</t>
  </si>
  <si>
    <t xml:space="preserve">claims consultant vacancies uae</t>
  </si>
  <si>
    <t xml:space="preserve">Write "Claims consultant jobs in UAE: who is hiring and what they pay" for projectcontrolsinstitute.org (PCI AI - Project Controls Institute). Audience: practitioners planning their next career move. Length 1,500-2,200 words, British English. Primary keyword "claims consultant jobs uae". Work in naturally where they fit: claims consultant vacancies uae.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</si>
  <si>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AB-03305</t>
  </si>
  <si>
    <t xml:space="preserve">Claims consultant salary in Saudi Arabia: what the published sources show</t>
  </si>
  <si>
    <t xml:space="preserve">claims consultant salary saudi arabia</t>
  </si>
  <si>
    <t xml:space="preserve">claims consultant pay saudi arabia, claims consultant jobs saudi arabia</t>
  </si>
  <si>
    <t xml:space="preserve">Write "Claims consultant salary in Saudi Arabia: what the published sources show" for projectcontrolsinstitute.org (PCI AI - Project Controls Institute). Audience: practitioners planning their next career move. Length 1,500-2,200 words, British English. Primary keyword "claims consultant salary saudi arabia". Work in naturally where they fit: claims consultant pay saudi arabia, claims consultant jobs saudi arabia.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</si>
  <si>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AB-03306</t>
  </si>
  <si>
    <t xml:space="preserve">Claims consultant jobs in Saudi Arabia: who is hiring and what they pay</t>
  </si>
  <si>
    <t xml:space="preserve">claims consultant jobs saudi arabia</t>
  </si>
  <si>
    <t xml:space="preserve">claims consultant vacancies saudi arabia</t>
  </si>
  <si>
    <t xml:space="preserve">Write "Claims consultant jobs in Saudi Arabia: who is hiring and what they pay" for projectcontrolsinstitute.org (PCI AI - Project Controls Institute). Audience: practitioners planning their next career move. Length 1,500-2,200 words, British English. Primary keyword "claims consultant jobs saudi arabia". Work in naturally where they fit: claims consultant vacancies saudi arabia.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</si>
  <si>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AB-03307</t>
  </si>
  <si>
    <t xml:space="preserve">Claims consultant salary in UK: what the published sources show</t>
  </si>
  <si>
    <t xml:space="preserve">claims consultant salary uk</t>
  </si>
  <si>
    <t xml:space="preserve">claims consultant pay uk, claims consultant jobs uk</t>
  </si>
  <si>
    <t xml:space="preserve">Write "Claims consultant salary in UK: what the published sources show" for projectcontrolsinstitute.org (PCI AI - Project Controls Institute). Audience: practitioners planning their next career move. Length 1,500-2,200 words, British English. Primary keyword "claims consultant salary uk". Work in naturally where they fit: claims consultant pay uk, claims consultant jobs uk.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</si>
  <si>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AB-03308</t>
  </si>
  <si>
    <t xml:space="preserve">Claims consultant jobs in UK: who is hiring and what they pay</t>
  </si>
  <si>
    <t xml:space="preserve">claims consultant jobs uk</t>
  </si>
  <si>
    <t xml:space="preserve">claims consultant vacancies uk</t>
  </si>
  <si>
    <t xml:space="preserve">Write "Claims consultant jobs in UK: who is hiring and what they pay" for projectcontrolsinstitute.org (PCI AI - Project Controls Institute). Audience: practitioners planning their next career move. Length 1,500-2,200 words, British English. Primary keyword "claims consultant jobs uk". Work in naturally where they fit: claims consultant vacancies uk.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</si>
  <si>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AB-03309</t>
  </si>
  <si>
    <t xml:space="preserve">Claims consultant salary in USA: what the published sources show</t>
  </si>
  <si>
    <t xml:space="preserve">claims consultant salary usa</t>
  </si>
  <si>
    <t xml:space="preserve">claims consultant pay usa, claims consultant jobs usa</t>
  </si>
  <si>
    <t xml:space="preserve">Write "Claims consultant salary in USA: what the published sources show" for projectcontrolsinstitute.org (PCI AI - Project Controls Institute). Audience: practitioners planning their next career move. Length 1,500-2,200 words, British English. Primary keyword "claims consultant salary usa". Work in naturally where they fit: claims consultant pay usa, claims consultant jobs usa.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</si>
  <si>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AB-03310</t>
  </si>
  <si>
    <t xml:space="preserve">Claims consultant jobs in USA: who is hiring and what they pay</t>
  </si>
  <si>
    <t xml:space="preserve">claims consultant jobs usa</t>
  </si>
  <si>
    <t xml:space="preserve">claims consultant vacancies usa</t>
  </si>
  <si>
    <t xml:space="preserve">Write "Claims consultant jobs in USA: who is hiring and what they pay" for projectcontrolsinstitute.org (PCI AI - Project Controls Institute). Audience: practitioners planning their next career move. Length 1,500-2,200 words, British English. Primary keyword "claims consultant jobs usa". Work in naturally where they fit: claims consultant vacancies usa.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</si>
  <si>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AB-03311</t>
  </si>
  <si>
    <t xml:space="preserve">Claims consultant salary in India: what the published sources show</t>
  </si>
  <si>
    <t xml:space="preserve">claims consultant salary india</t>
  </si>
  <si>
    <t xml:space="preserve">claims consultant pay india, claims consultant jobs india</t>
  </si>
  <si>
    <t xml:space="preserve">Write "Claims consultant salary in India: what the published sources show" for projectcontrolsinstitute.org (PCI AI - Project Controls Institute). Audience: practitioners planning their next career move. Length 1,500-2,200 words, British English. Primary keyword "claims consultant salary india". Work in naturally where they fit: claims consultant pay india, claims consultant jobs india.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</si>
  <si>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AB-03312</t>
  </si>
  <si>
    <t xml:space="preserve">Claims consultant jobs in India: who is hiring and what they pay</t>
  </si>
  <si>
    <t xml:space="preserve">claims consultant jobs india</t>
  </si>
  <si>
    <t xml:space="preserve">claims consultant vacancies india</t>
  </si>
  <si>
    <t xml:space="preserve">Write "Claims consultant jobs in India: who is hiring and what they pay" for projectcontrolsinstitute.org (PCI AI - Project Controls Institute). Audience: practitioners planning their next career move. Length 1,500-2,200 words, British English. Primary keyword "claims consultant jobs india". Work in naturally where they fit: claims consultant vacancies india.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</si>
  <si>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AB-03313</t>
  </si>
  <si>
    <t xml:space="preserve">Forensic delay analyst salary in UAE: what the published sources show</t>
  </si>
  <si>
    <t xml:space="preserve">forensic delay analyst salary uae</t>
  </si>
  <si>
    <t xml:space="preserve">forensic delay analyst pay uae, forensic delay analyst jobs uae</t>
  </si>
  <si>
    <t xml:space="preserve">Write "Forensic delay analyst salary in UAE: what the published sources show" for projectcontrolsinstitute.org (PCI AI - Project Controls Institute). Audience: practitioners planning their next career move. Length 1,500-2,200 words, British English. Primary keyword "forensic delay analyst salary uae". Work in naturally where they fit: forensic delay analyst pay uae, forensic delay analyst jobs uae.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</si>
  <si>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AB-03314</t>
  </si>
  <si>
    <t xml:space="preserve">Forensic delay analyst jobs in UAE: who is hiring and what they pay</t>
  </si>
  <si>
    <t xml:space="preserve">forensic delay analyst jobs uae</t>
  </si>
  <si>
    <t xml:space="preserve">forensic delay analyst vacancies uae</t>
  </si>
  <si>
    <t xml:space="preserve">Write "Forensic delay analyst jobs in UAE: who is hiring and what they pay" for projectcontrolsinstitute.org (PCI AI - Project Controls Institute). Audience: practitioners planning their next career move. Length 1,500-2,200 words, British English. Primary keyword "forensic delay analyst jobs uae". Work in naturally where they fit: forensic delay analyst vacancies uae.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</si>
  <si>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AB-03315</t>
  </si>
  <si>
    <t xml:space="preserve">Forensic delay analyst salary in Saudi Arabia: what the published sources show</t>
  </si>
  <si>
    <t xml:space="preserve">forensic delay analyst salary saudi</t>
  </si>
  <si>
    <t xml:space="preserve">forensic delay analyst pay saudi arabia, forensic delay analyst jobs saudi arabia</t>
  </si>
  <si>
    <t xml:space="preserve">Write "Forensic delay analyst salary in Saudi Arabia: what the published sources show" for projectcontrolsinstitute.org (PCI AI - Project Controls Institute). Audience: practitioners planning their next career move. Length 1,500-2,200 words, British English. Primary keyword "forensic delay analyst salary saudi". Work in naturally where they fit: forensic delay analyst pay saudi arabia, forensic delay analyst jobs saudi arabia.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</si>
  <si>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AB-03316</t>
  </si>
  <si>
    <t xml:space="preserve">Forensic delay analyst jobs in Saudi Arabia: who is hiring and what they pay</t>
  </si>
  <si>
    <t xml:space="preserve">forensic delay analyst jobs saudi</t>
  </si>
  <si>
    <t xml:space="preserve">forensic delay analyst vacancies saudi arabia</t>
  </si>
  <si>
    <t xml:space="preserve">Write "Forensic delay analyst jobs in Saudi Arabia: who is hiring and what they pay" for projectcontrolsinstitute.org (PCI AI - Project Controls Institute). Audience: practitioners planning their next career move. Length 1,500-2,200 words, British English. Primary keyword "forensic delay analyst jobs saudi". Work in naturally where they fit: forensic delay analyst vacancies saudi arabia.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</si>
  <si>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AB-03317</t>
  </si>
  <si>
    <t xml:space="preserve">Forensic delay analyst salary in UK: what the published sources show</t>
  </si>
  <si>
    <t xml:space="preserve">forensic delay analyst salary uk</t>
  </si>
  <si>
    <t xml:space="preserve">forensic delay analyst pay uk, forensic delay analyst jobs uk</t>
  </si>
  <si>
    <t xml:space="preserve">Write "Forensic delay analyst salary in UK: what the published sources show" for projectcontrolsinstitute.org (PCI AI - Project Controls Institute). Audience: practitioners planning their next career move. Length 1,500-2,200 words, British English. Primary keyword "forensic delay analyst salary uk". Work in naturally where they fit: forensic delay analyst pay uk, forensic delay analyst jobs uk.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</si>
  <si>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AB-03318</t>
  </si>
  <si>
    <t xml:space="preserve">Forensic delay analyst jobs in UK: who is hiring and what they pay</t>
  </si>
  <si>
    <t xml:space="preserve">forensic delay analyst jobs uk</t>
  </si>
  <si>
    <t xml:space="preserve">forensic delay analyst vacancies uk</t>
  </si>
  <si>
    <t xml:space="preserve">Write "Forensic delay analyst jobs in UK: who is hiring and what they pay" for projectcontrolsinstitute.org (PCI AI - Project Controls Institute). Audience: practitioners planning their next career move. Length 1,500-2,200 words, British English. Primary keyword "forensic delay analyst jobs uk". Work in naturally where they fit: forensic delay analyst vacancies uk.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</si>
  <si>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AB-03319</t>
  </si>
  <si>
    <t xml:space="preserve">Forensic delay analyst salary in USA: what the published sources show</t>
  </si>
  <si>
    <t xml:space="preserve">forensic delay analyst salary usa</t>
  </si>
  <si>
    <t xml:space="preserve">forensic delay analyst pay usa, forensic delay analyst jobs usa</t>
  </si>
  <si>
    <t xml:space="preserve">Write "Forensic delay analyst salary in USA: what the published sources show" for projectcontrolsinstitute.org (PCI AI - Project Controls Institute). Audience: practitioners planning their next career move. Length 1,500-2,200 words, British English. Primary keyword "forensic delay analyst salary usa". Work in naturally where they fit: forensic delay analyst pay usa, forensic delay analyst jobs usa.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</si>
  <si>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AB-03320</t>
  </si>
  <si>
    <t xml:space="preserve">Forensic delay analyst jobs in USA: who is hiring and what they pay</t>
  </si>
  <si>
    <t xml:space="preserve">forensic delay analyst jobs usa</t>
  </si>
  <si>
    <t xml:space="preserve">forensic delay analyst vacancies usa</t>
  </si>
  <si>
    <t xml:space="preserve">Write "Forensic delay analyst jobs in USA: who is hiring and what they pay" for projectcontrolsinstitute.org (PCI AI - Project Controls Institute). Audience: practitioners planning their next career move. Length 1,500-2,200 words, British English. Primary keyword "forensic delay analyst jobs usa". Work in naturally where they fit: forensic delay analyst vacancies usa.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</si>
  <si>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AB-03321</t>
  </si>
  <si>
    <t xml:space="preserve">Forensic delay analyst salary in India: what the published sources show</t>
  </si>
  <si>
    <t xml:space="preserve">forensic delay analyst salary india</t>
  </si>
  <si>
    <t xml:space="preserve">forensic delay analyst pay india, forensic delay analyst jobs india</t>
  </si>
  <si>
    <t xml:space="preserve">Write "Forensic delay analyst salary in India: what the published sources show" for projectcontrolsinstitute.org (PCI AI - Project Controls Institute). Audience: practitioners planning their next career move. Length 1,500-2,200 words, British English. Primary keyword "forensic delay analyst salary india". Work in naturally where they fit: forensic delay analyst pay india, forensic delay analyst jobs india.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</si>
  <si>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AB-03322</t>
  </si>
  <si>
    <t xml:space="preserve">Forensic delay analyst jobs in India: who is hiring and what they pay</t>
  </si>
  <si>
    <t xml:space="preserve">forensic delay analyst jobs india</t>
  </si>
  <si>
    <t xml:space="preserve">forensic delay analyst vacancies india</t>
  </si>
  <si>
    <t xml:space="preserve">Write "Forensic delay analyst jobs in India: who is hiring and what they pay" for projectcontrolsinstitute.org (PCI AI - Project Controls Institute). Audience: practitioners planning their next career move. Length 1,500-2,200 words, British English. Primary keyword "forensic delay analyst jobs india". Work in naturally where they fit: forensic delay analyst vacancies india.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</si>
  <si>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AB-03323</t>
  </si>
  <si>
    <t xml:space="preserve">Project controls in oil and gas: what makes it different</t>
  </si>
  <si>
    <t xml:space="preserve">Industries</t>
  </si>
  <si>
    <t xml:space="preserve">practitioners in sector-specific delivery</t>
  </si>
  <si>
    <t xml:space="preserve">oil and gas projects</t>
  </si>
  <si>
    <t xml:space="preserve">oil and gas project management, oil and gas construction</t>
  </si>
  <si>
    <t xml:space="preserve">Write "Project controls in oil and gas: what makes it different" for projectcontrolsinstitute.org (PCI AI - Project Controls Institute). Audience: practitioners in sector-specific delivery. Length 1,200-1,800 words, British English. Primary keyword "oil and gas projects". Work in naturally where they fit: oil and gas project management, oil and gas construction.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</si>
  <si>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AB-03324</t>
  </si>
  <si>
    <t xml:space="preserve">Scheduling challenges unique to oil and gas projects</t>
  </si>
  <si>
    <t xml:space="preserve">Write "Scheduling challenges unique to oil and gas projects" for projectcontrolsinstitute.org (PCI AI - Project Controls Institute). Audience: practitioners in sector-specific delivery. Length 1,200-1,800 words, British English. Primary keyword "oil and gas projects". Work in naturally where they fit: oil and gas project management, oil and gas construction.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</si>
  <si>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AB-03325</t>
  </si>
  <si>
    <t xml:space="preserve">Why oil and gas projects overrun: causes and the data</t>
  </si>
  <si>
    <t xml:space="preserve">Write "Why oil and gas projects overrun: causes and the data" for projectcontrolsinstitute.org (PCI AI - Project Controls Institute). Audience: practitioners in sector-specific delivery. Length 1,500-2,200 words, British English. Primary keyword "oil and gas projects". Work in naturally where they fit: oil and gas project management, oil and gas construction.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</si>
  <si>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AB-03326</t>
  </si>
  <si>
    <t xml:space="preserve">Earned value management on oil and gas projects</t>
  </si>
  <si>
    <t xml:space="preserve">Write "Earned value management on oil and gas projects" for projectcontrolsinstitute.org (PCI AI - Project Controls Institute). Audience: practitioners in sector-specific delivery. Length 1,200-1,800 words, British English. Primary keyword "oil and gas projects". Work in naturally where they fit: oil and gas project management, oil and gas construction.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</si>
  <si>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AB-03327</t>
  </si>
  <si>
    <t xml:space="preserve">Cost benchmarks and metrics for oil and gas projects</t>
  </si>
  <si>
    <t xml:space="preserve">Write "Cost benchmarks and metrics for oil and gas projects" for projectcontrolsinstitute.org (PCI AI - Project Controls Institute). Audience: practitioners in sector-specific delivery. Length 1,500-2,200 words, British English. Primary keyword "oil and gas projects". Work in naturally where they fit: oil and gas project management, oil and gas construction.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</si>
  <si>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AB-03328</t>
  </si>
  <si>
    <t xml:space="preserve">Careers in oil and gas project controls: entry routes and pay</t>
  </si>
  <si>
    <t xml:space="preserve">Write "Careers in oil and gas project controls: entry routes and pay" for projectcontrolsinstitute.org (PCI AI - Project Controls Institute). Audience: practitioners in sector-specific delivery. Length 1,200-1,800 words, British English. Primary keyword "oil and gas projects". Work in naturally where they fit: oil and gas project management, oil and gas construction.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</si>
  <si>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AB-03329</t>
  </si>
  <si>
    <t xml:space="preserve">Risk hotspots on oil and gas projects: where the money leaks</t>
  </si>
  <si>
    <t xml:space="preserve">Write "Risk hotspots on oil and gas projects: where the money leaks" for projectcontrolsinstitute.org (PCI AI - Project Controls Institute). Audience: practitioners in sector-specific delivery. Length 1,200-1,800 words, British English. Primary keyword "oil and gas projects". Work in naturally where they fit: oil and gas project management, oil and gas construction.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</si>
  <si>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AB-03330</t>
  </si>
  <si>
    <t xml:space="preserve">Typical schedule phases and durations for oil and gas projects</t>
  </si>
  <si>
    <t xml:space="preserve">Write "Typical schedule phases and durations for oil and gas projects" for projectcontrolsinstitute.org (PCI AI - Project Controls Institute). Audience: practitioners in sector-specific delivery. Length 1,200-1,800 words, British English. Primary keyword "oil and gas projects". Work in naturally where they fit: oil and gas project management, oil and gas construction.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</si>
  <si>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AB-03331</t>
  </si>
  <si>
    <t xml:space="preserve">Project controls in LNG: what makes it different</t>
  </si>
  <si>
    <t xml:space="preserve">lng projects</t>
  </si>
  <si>
    <t xml:space="preserve">LNG project management, LNG construction</t>
  </si>
  <si>
    <t xml:space="preserve">Write "Project controls in LNG: what makes it different" for projectcontrolsinstitute.org (PCI AI - Project Controls Institute). Audience: practitioners in sector-specific delivery. Length 1,200-1,800 words, British English. Primary keyword "lng projects". Work in naturally where they fit: LNG project management, LNG construction.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</si>
  <si>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AB-03332</t>
  </si>
  <si>
    <t xml:space="preserve">Scheduling challenges unique to LNG projects</t>
  </si>
  <si>
    <t xml:space="preserve">Write "Scheduling challenges unique to LNG projects" for projectcontrolsinstitute.org (PCI AI - Project Controls Institute). Audience: practitioners in sector-specific delivery. Length 1,200-1,800 words, British English. Primary keyword "lng projects". Work in naturally where they fit: LNG project management, LNG construction.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</si>
  <si>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AB-03333</t>
  </si>
  <si>
    <t xml:space="preserve">Why LNG projects overrun: causes and the data</t>
  </si>
  <si>
    <t xml:space="preserve">Write "Why LNG projects overrun: causes and the data" for projectcontrolsinstitute.org (PCI AI - Project Controls Institute). Audience: practitioners in sector-specific delivery. Length 1,500-2,200 words, British English. Primary keyword "lng projects". Work in naturally where they fit: LNG project management, LNG construction.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</si>
  <si>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AB-03334</t>
  </si>
  <si>
    <t xml:space="preserve">Earned value management on LNG projects</t>
  </si>
  <si>
    <t xml:space="preserve">Write "Earned value management on LNG projects" for projectcontrolsinstitute.org (PCI AI - Project Controls Institute). Audience: practitioners in sector-specific delivery. Length 1,200-1,800 words, British English. Primary keyword "lng projects". Work in naturally where they fit: LNG project management, LNG construction.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</si>
  <si>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AB-03335</t>
  </si>
  <si>
    <t xml:space="preserve">Cost benchmarks and metrics for LNG projects</t>
  </si>
  <si>
    <t xml:space="preserve">Write "Cost benchmarks and metrics for LNG projects" for projectcontrolsinstitute.org (PCI AI - Project Controls Institute). Audience: practitioners in sector-specific delivery. Length 1,500-2,200 words, British English. Primary keyword "lng projects". Work in naturally where they fit: LNG project management, LNG construction.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</si>
  <si>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AB-03336</t>
  </si>
  <si>
    <t xml:space="preserve">Careers in LNG project controls: entry routes and pay</t>
  </si>
  <si>
    <t xml:space="preserve">Write "Careers in LNG project controls: entry routes and pay" for projectcontrolsinstitute.org (PCI AI - Project Controls Institute). Audience: practitioners in sector-specific delivery. Length 1,200-1,800 words, British English. Primary keyword "lng projects". Work in naturally where they fit: LNG project management, LNG construction.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</si>
  <si>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AB-03337</t>
  </si>
  <si>
    <t xml:space="preserve">Risk hotspots on LNG projects: where the money leaks</t>
  </si>
  <si>
    <t xml:space="preserve">Write "Risk hotspots on LNG projects: where the money leaks" for projectcontrolsinstitute.org (PCI AI - Project Controls Institute). Audience: practitioners in sector-specific delivery. Length 1,200-1,800 words, British English. Primary keyword "lng projects". Work in naturally where they fit: LNG project management, LNG construction.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</si>
  <si>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AB-03338</t>
  </si>
  <si>
    <t xml:space="preserve">Typical schedule phases and durations for LNG projects</t>
  </si>
  <si>
    <t xml:space="preserve">Write "Typical schedule phases and durations for LNG projects" for projectcontrolsinstitute.org (PCI AI - Project Controls Institute). Audience: practitioners in sector-specific delivery. Length 1,200-1,800 words, British English. Primary keyword "lng projects". Work in naturally where they fit: LNG project management, LNG construction.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</si>
  <si>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AB-03339</t>
  </si>
  <si>
    <t xml:space="preserve">Project controls in rail: what makes it different</t>
  </si>
  <si>
    <t xml:space="preserve">rail projects</t>
  </si>
  <si>
    <t xml:space="preserve">rail project management, rail construction</t>
  </si>
  <si>
    <t xml:space="preserve">Write "Project controls in rail: what makes it different" for projectcontrolsinstitute.org (PCI AI - Project Controls Institute). Audience: practitioners in sector-specific delivery. Length 1,200-1,800 words, British English. Primary keyword "rail projects". Work in naturally where they fit: rail project management, rail construction.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</si>
  <si>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AB-03340</t>
  </si>
  <si>
    <t xml:space="preserve">Scheduling challenges unique to rail projects</t>
  </si>
  <si>
    <t xml:space="preserve">Write "Scheduling challenges unique to rail projects" for projectcontrolsinstitute.org (PCI AI - Project Controls Institute). Audience: practitioners in sector-specific delivery. Length 1,200-1,800 words, British English. Primary keyword "rail projects". Work in naturally where they fit: rail project management, rail construction.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</si>
  <si>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AB-03341</t>
  </si>
  <si>
    <t xml:space="preserve">Why rail projects overrun: causes and the data</t>
  </si>
  <si>
    <t xml:space="preserve">Write "Why rail projects overrun: causes and the data" for projectcontrolsinstitute.org (PCI AI - Project Controls Institute). Audience: practitioners in sector-specific delivery. Length 1,500-2,200 words, British English. Primary keyword "rail projects". Work in naturally where they fit: rail project management, rail construction.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</si>
  <si>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AB-03342</t>
  </si>
  <si>
    <t xml:space="preserve">Earned value management on rail projects</t>
  </si>
  <si>
    <t xml:space="preserve">Write "Earned value management on rail projects" for projectcontrolsinstitute.org (PCI AI - Project Controls Institute). Audience: practitioners in sector-specific delivery. Length 1,200-1,800 words, British English. Primary keyword "rail projects". Work in naturally where they fit: rail project management, rail construction.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</si>
  <si>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AB-03343</t>
  </si>
  <si>
    <t xml:space="preserve">Cost benchmarks and metrics for rail projects</t>
  </si>
  <si>
    <t xml:space="preserve">Write "Cost benchmarks and metrics for rail projects" for projectcontrolsinstitute.org (PCI AI - Project Controls Institute). Audience: practitioners in sector-specific delivery. Length 1,500-2,200 words, British English. Primary keyword "rail projects". Work in naturally where they fit: rail project management, rail construction.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</si>
  <si>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AB-03344</t>
  </si>
  <si>
    <t xml:space="preserve">Careers in rail project controls: entry routes and pay</t>
  </si>
  <si>
    <t xml:space="preserve">Write "Careers in rail project controls: entry routes and pay" for projectcontrolsinstitute.org (PCI AI - Project Controls Institute). Audience: practitioners in sector-specific delivery. Length 1,200-1,800 words, British English. Primary keyword "rail projects". Work in naturally where they fit: rail project management, rail construction.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</si>
  <si>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AB-03345</t>
  </si>
  <si>
    <t xml:space="preserve">Risk hotspots on rail projects: where the money leaks</t>
  </si>
  <si>
    <t xml:space="preserve">Write "Risk hotspots on rail projects: where the money leaks" for projectcontrolsinstitute.org (PCI AI - Project Controls Institute). Audience: practitioners in sector-specific delivery. Length 1,200-1,800 words, British English. Primary keyword "rail projects". Work in naturally where they fit: rail project management, rail construction.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</si>
  <si>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AB-03346</t>
  </si>
  <si>
    <t xml:space="preserve">Typical schedule phases and durations for rail projects</t>
  </si>
  <si>
    <t xml:space="preserve">Write "Typical schedule phases and durations for rail projects" for projectcontrolsinstitute.org (PCI AI - Project Controls Institute). Audience: practitioners in sector-specific delivery. Length 1,200-1,800 words, British English. Primary keyword "rail projects". Work in naturally where they fit: rail project management, rail construction.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</si>
  <si>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AB-03347</t>
  </si>
  <si>
    <t xml:space="preserve">Project controls in highways: what makes it different</t>
  </si>
  <si>
    <t xml:space="preserve">highways projects</t>
  </si>
  <si>
    <t xml:space="preserve">highways project management, highways construction</t>
  </si>
  <si>
    <t xml:space="preserve">Write "Project controls in highways: what makes it different" for projectcontrolsinstitute.org (PCI AI - Project Controls Institute). Audience: practitioners in sector-specific delivery. Length 1,200-1,800 words, British English. Primary keyword "highways projects". Work in naturally where they fit: highways project management, highways construction.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</si>
  <si>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AB-03348</t>
  </si>
  <si>
    <t xml:space="preserve">Scheduling challenges unique to highways projects</t>
  </si>
  <si>
    <t xml:space="preserve">Write "Scheduling challenges unique to highways projects" for projectcontrolsinstitute.org (PCI AI - Project Controls Institute). Audience: practitioners in sector-specific delivery. Length 1,200-1,800 words, British English. Primary keyword "highways projects". Work in naturally where they fit: highways project management, highways construction.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</si>
  <si>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AB-03349</t>
  </si>
  <si>
    <t xml:space="preserve">Why highways projects overrun: causes and the data</t>
  </si>
  <si>
    <t xml:space="preserve">Write "Why highways projects overrun: causes and the data" for projectcontrolsinstitute.org (PCI AI - Project Controls Institute). Audience: practitioners in sector-specific delivery. Length 1,500-2,200 words, British English. Primary keyword "highways projects". Work in naturally where they fit: highways project management, highways construction.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</si>
  <si>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AB-03350</t>
  </si>
  <si>
    <t xml:space="preserve">Earned value management on highways projects</t>
  </si>
  <si>
    <t xml:space="preserve">Write "Earned value management on highways projects" for projectcontrolsinstitute.org (PCI AI - Project Controls Institute). Audience: practitioners in sector-specific delivery. Length 1,200-1,800 words, British English. Primary keyword "highways projects". Work in naturally where they fit: highways project management, highways construction.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</si>
  <si>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AB-03351</t>
  </si>
  <si>
    <t xml:space="preserve">Cost benchmarks and metrics for highways projects</t>
  </si>
  <si>
    <t xml:space="preserve">Write "Cost benchmarks and metrics for highways projects" for projectcontrolsinstitute.org (PCI AI - Project Controls Institute). Audience: practitioners in sector-specific delivery. Length 1,500-2,200 words, British English. Primary keyword "highways projects". Work in naturally where they fit: highways project management, highways construction.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</si>
  <si>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AB-03352</t>
  </si>
  <si>
    <t xml:space="preserve">Careers in highways project controls: entry routes and pay</t>
  </si>
  <si>
    <t xml:space="preserve">Write "Careers in highways project controls: entry routes and pay" for projectcontrolsinstitute.org (PCI AI - Project Controls Institute). Audience: practitioners in sector-specific delivery. Length 1,200-1,800 words, British English. Primary keyword "highways projects". Work in naturally where they fit: highways project management, highways construction.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</si>
  <si>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AB-03353</t>
  </si>
  <si>
    <t xml:space="preserve">Risk hotspots on highways projects: where the money leaks</t>
  </si>
  <si>
    <t xml:space="preserve">Write "Risk hotspots on highways projects: where the money leaks" for projectcontrolsinstitute.org (PCI AI - Project Controls Institute). Audience: practitioners in sector-specific delivery. Length 1,200-1,800 words, British English. Primary keyword "highways projects". Work in naturally where they fit: highways project management, highways construction.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</si>
  <si>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AB-03354</t>
  </si>
  <si>
    <t xml:space="preserve">Typical schedule phases and durations for highways projects</t>
  </si>
  <si>
    <t xml:space="preserve">Write "Typical schedule phases and durations for highways projects" for projectcontrolsinstitute.org (PCI AI - Project Controls Institute). Audience: practitioners in sector-specific delivery. Length 1,200-1,800 words, British English. Primary keyword "highways projects". Work in naturally where they fit: highways project management, highways construction.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</si>
  <si>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AB-03355</t>
  </si>
  <si>
    <t xml:space="preserve">Project controls in nuclear: what makes it different</t>
  </si>
  <si>
    <t xml:space="preserve">nuclear projects</t>
  </si>
  <si>
    <t xml:space="preserve">nuclear project management, nuclear construction</t>
  </si>
  <si>
    <t xml:space="preserve">Write "Project controls in nuclear: what makes it different" for projectcontrolsinstitute.org (PCI AI - Project Controls Institute). Audience: practitioners in sector-specific delivery. Length 1,200-1,800 words, British English. Primary keyword "nuclear projects". Work in naturally where they fit: nuclear project management, nuclear construction.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</si>
  <si>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AB-03356</t>
  </si>
  <si>
    <t xml:space="preserve">Scheduling challenges unique to nuclear projects</t>
  </si>
  <si>
    <t xml:space="preserve">Write "Scheduling challenges unique to nuclear projects" for projectcontrolsinstitute.org (PCI AI - Project Controls Institute). Audience: practitioners in sector-specific delivery. Length 1,200-1,800 words, British English. Primary keyword "nuclear projects". Work in naturally where they fit: nuclear project management, nuclear construction.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</si>
  <si>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AB-03357</t>
  </si>
  <si>
    <t xml:space="preserve">Why nuclear projects overrun: causes and the data</t>
  </si>
  <si>
    <t xml:space="preserve">Write "Why nuclear projects overrun: causes and the data" for projectcontrolsinstitute.org (PCI AI - Project Controls Institute). Audience: practitioners in sector-specific delivery. Length 1,500-2,200 words, British English. Primary keyword "nuclear projects". Work in naturally where they fit: nuclear project management, nuclear construction.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</si>
  <si>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AB-03358</t>
  </si>
  <si>
    <t xml:space="preserve">Earned value management on nuclear projects</t>
  </si>
  <si>
    <t xml:space="preserve">Write "Earned value management on nuclear projects" for projectcontrolsinstitute.org (PCI AI - Project Controls Institute). Audience: practitioners in sector-specific delivery. Length 1,200-1,800 words, British English. Primary keyword "nuclear projects". Work in naturally where they fit: nuclear project management, nuclear construction.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</si>
  <si>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AB-03359</t>
  </si>
  <si>
    <t xml:space="preserve">Cost benchmarks and metrics for nuclear projects</t>
  </si>
  <si>
    <t xml:space="preserve">Write "Cost benchmarks and metrics for nuclear projects" for projectcontrolsinstitute.org (PCI AI - Project Controls Institute). Audience: practitioners in sector-specific delivery. Length 1,500-2,200 words, British English. Primary keyword "nuclear projects". Work in naturally where they fit: nuclear project management, nuclear construction.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</si>
  <si>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AB-03360</t>
  </si>
  <si>
    <t xml:space="preserve">Careers in nuclear project controls: entry routes and pay</t>
  </si>
  <si>
    <t xml:space="preserve">Write "Careers in nuclear project controls: entry routes and pay" for projectcontrolsinstitute.org (PCI AI - Project Controls Institute). Audience: practitioners in sector-specific delivery. Length 1,200-1,800 words, British English. Primary keyword "nuclear projects". Work in naturally where they fit: nuclear project management, nuclear construction.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</si>
  <si>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AB-03361</t>
  </si>
  <si>
    <t xml:space="preserve">Risk hotspots on nuclear projects: where the money leaks</t>
  </si>
  <si>
    <t xml:space="preserve">Write "Risk hotspots on nuclear projects: where the money leaks" for projectcontrolsinstitute.org (PCI AI - Project Controls Institute). Audience: practitioners in sector-specific delivery. Length 1,200-1,800 words, British English. Primary keyword "nuclear projects". Work in naturally where they fit: nuclear project management, nuclear construction.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</si>
  <si>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AB-03362</t>
  </si>
  <si>
    <t xml:space="preserve">Typical schedule phases and durations for nuclear projects</t>
  </si>
  <si>
    <t xml:space="preserve">Write "Typical schedule phases and durations for nuclear projects" for projectcontrolsinstitute.org (PCI AI - Project Controls Institute). Audience: practitioners in sector-specific delivery. Length 1,200-1,800 words, British English. Primary keyword "nuclear projects". Work in naturally where they fit: nuclear project management, nuclear construction.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</si>
  <si>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AB-03363</t>
  </si>
  <si>
    <t xml:space="preserve">Project controls in offshore wind: what makes it different</t>
  </si>
  <si>
    <t xml:space="preserve">offshore wind projects</t>
  </si>
  <si>
    <t xml:space="preserve">offshore wind project management, offshore wind construction</t>
  </si>
  <si>
    <t xml:space="preserve">Write "Project controls in offshore wind: what makes it different" for projectcontrolsinstitute.org (PCI AI - Project Controls Institute). Audience: practitioners in sector-specific delivery. Length 1,200-1,800 words, British English. Primary keyword "offshore wind projects". Work in naturally where they fit: offshore wind project management, offshore wind construction.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</si>
  <si>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AB-03364</t>
  </si>
  <si>
    <t xml:space="preserve">Scheduling challenges unique to offshore wind projects</t>
  </si>
  <si>
    <t xml:space="preserve">Write "Scheduling challenges unique to offshore wind projects" for projectcontrolsinstitute.org (PCI AI - Project Controls Institute). Audience: practitioners in sector-specific delivery. Length 1,200-1,800 words, British English. Primary keyword "offshore wind projects". Work in naturally where they fit: offshore wind project management, offshore wind construction.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</si>
  <si>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AB-03365</t>
  </si>
  <si>
    <t xml:space="preserve">Why offshore wind projects overrun: causes and the data</t>
  </si>
  <si>
    <t xml:space="preserve">Write "Why offshore wind projects overrun: causes and the data" for projectcontrolsinstitute.org (PCI AI - Project Controls Institute). Audience: practitioners in sector-specific delivery. Length 1,500-2,200 words, British English. Primary keyword "offshore wind projects". Work in naturally where they fit: offshore wind project management, offshore wind construction.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</si>
  <si>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AB-03366</t>
  </si>
  <si>
    <t xml:space="preserve">Earned value management on offshore wind projects</t>
  </si>
  <si>
    <t xml:space="preserve">Write "Earned value management on offshore wind projects" for projectcontrolsinstitute.org (PCI AI - Project Controls Institute). Audience: practitioners in sector-specific delivery. Length 1,200-1,800 words, British English. Primary keyword "offshore wind projects". Work in naturally where they fit: offshore wind project management, offshore wind construction.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</si>
  <si>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AB-03367</t>
  </si>
  <si>
    <t xml:space="preserve">Cost benchmarks and metrics for offshore wind projects</t>
  </si>
  <si>
    <t xml:space="preserve">Write "Cost benchmarks and metrics for offshore wind projects" for projectcontrolsinstitute.org (PCI AI - Project Controls Institute). Audience: practitioners in sector-specific delivery. Length 1,500-2,200 words, British English. Primary keyword "offshore wind projects". Work in naturally where they fit: offshore wind project management, offshore wind construction.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</si>
  <si>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AB-03368</t>
  </si>
  <si>
    <t xml:space="preserve">Careers in offshore wind project controls: entry routes and pay</t>
  </si>
  <si>
    <t xml:space="preserve">Write "Careers in offshore wind project controls: entry routes and pay" for projectcontrolsinstitute.org (PCI AI - Project Controls Institute). Audience: practitioners in sector-specific delivery. Length 1,200-1,800 words, British English. Primary keyword "offshore wind projects". Work in naturally where they fit: offshore wind project management, offshore wind construction.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</si>
  <si>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AB-03369</t>
  </si>
  <si>
    <t xml:space="preserve">Risk hotspots on offshore wind projects: where the money leaks</t>
  </si>
  <si>
    <t xml:space="preserve">Write "Risk hotspots on offshore wind projects: where the money leaks" for projectcontrolsinstitute.org (PCI AI - Project Controls Institute). Audience: practitioners in sector-specific delivery. Length 1,200-1,800 words, British English. Primary keyword "offshore wind projects". Work in naturally where they fit: offshore wind project management, offshore wind construction.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</si>
  <si>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AB-03370</t>
  </si>
  <si>
    <t xml:space="preserve">Typical schedule phases and durations for offshore wind projects</t>
  </si>
  <si>
    <t xml:space="preserve">Write "Typical schedule phases and durations for offshore wind projects" for projectcontrolsinstitute.org (PCI AI - Project Controls Institute). Audience: practitioners in sector-specific delivery. Length 1,200-1,800 words, British English. Primary keyword "offshore wind projects". Work in naturally where they fit: offshore wind project management, offshore wind construction.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</si>
  <si>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AB-03371</t>
  </si>
  <si>
    <t xml:space="preserve">Project controls in solar and renewables: what makes it different</t>
  </si>
  <si>
    <t xml:space="preserve">solar and renewable projects</t>
  </si>
  <si>
    <t xml:space="preserve">solar and renewables project management, solar and renewables construction</t>
  </si>
  <si>
    <t xml:space="preserve">Write "Project controls in solar and renewables: what makes it different" for projectcontrolsinstitute.org (PCI AI - Project Controls Institute). Audience: practitioners in sector-specific delivery. Length 1,200-1,800 words, British English. Primary keyword "solar and renewable projects". Work in naturally where they fit: solar and renewables project management, solar and renewables construction.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</si>
  <si>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AB-03372</t>
  </si>
  <si>
    <t xml:space="preserve">Scheduling challenges unique to solar and renewable projects</t>
  </si>
  <si>
    <t xml:space="preserve">Write "Scheduling challenges unique to solar and renewable projects" for projectcontrolsinstitute.org (PCI AI - Project Controls Institute). Audience: practitioners in sector-specific delivery. Length 1,200-1,800 words, British English. Primary keyword "solar and renewable projects". Work in naturally where they fit: solar and renewables project management, solar and renewables construction.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</si>
  <si>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AB-03373</t>
  </si>
  <si>
    <t xml:space="preserve">Why solar and renewable projects overrun: causes and the data</t>
  </si>
  <si>
    <t xml:space="preserve">Write "Why solar and renewable projects overrun: causes and the data" for projectcontrolsinstitute.org (PCI AI - Project Controls Institute). Audience: practitioners in sector-specific delivery. Length 1,500-2,200 words, British English. Primary keyword "solar and renewable projects". Work in naturally where they fit: solar and renewables project management, solar and renewables construction.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</si>
  <si>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AB-03374</t>
  </si>
  <si>
    <t xml:space="preserve">Earned value management on solar and renewable projects</t>
  </si>
  <si>
    <t xml:space="preserve">Write "Earned value management on solar and renewable projects" for projectcontrolsinstitute.org (PCI AI - Project Controls Institute). Audience: practitioners in sector-specific delivery. Length 1,200-1,800 words, British English. Primary keyword "solar and renewable projects". Work in naturally where they fit: solar and renewables project management, solar and renewables construction.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</si>
  <si>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AB-03375</t>
  </si>
  <si>
    <t xml:space="preserve">Cost benchmarks and metrics for solar and renewable projects</t>
  </si>
  <si>
    <t xml:space="preserve">Write "Cost benchmarks and metrics for solar and renewable projects" for projectcontrolsinstitute.org (PCI AI - Project Controls Institute). Audience: practitioners in sector-specific delivery. Length 1,500-2,200 words, British English. Primary keyword "solar and renewable projects". Work in naturally where they fit: solar and renewables project management, solar and renewables construction.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</si>
  <si>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AB-03376</t>
  </si>
  <si>
    <t xml:space="preserve">Careers in solar and renewables project controls: entry routes and pay</t>
  </si>
  <si>
    <t xml:space="preserve">Write "Careers in solar and renewables project controls: entry routes and pay" for projectcontrolsinstitute.org (PCI AI - Project Controls Institute). Audience: practitioners in sector-specific delivery. Length 1,200-1,800 words, British English. Primary keyword "solar and renewable projects". Work in naturally where they fit: solar and renewables project management, solar and renewables construction.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</si>
  <si>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AB-03377</t>
  </si>
  <si>
    <t xml:space="preserve">Risk hotspots on solar and renewable projects: where the money leaks</t>
  </si>
  <si>
    <t xml:space="preserve">Write "Risk hotspots on solar and renewable projects: where the money leaks" for projectcontrolsinstitute.org (PCI AI - Project Controls Institute). Audience: practitioners in sector-specific delivery. Length 1,200-1,800 words, British English. Primary keyword "solar and renewable projects". Work in naturally where they fit: solar and renewables project management, solar and renewables construction.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</si>
  <si>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AB-03378</t>
  </si>
  <si>
    <t xml:space="preserve">Typical schedule phases and durations for solar and renewable projects</t>
  </si>
  <si>
    <t xml:space="preserve">Write "Typical schedule phases and durations for solar and renewable projects" for projectcontrolsinstitute.org (PCI AI - Project Controls Institute). Audience: practitioners in sector-specific delivery. Length 1,200-1,800 words, British English. Primary keyword "solar and renewable projects". Work in naturally where they fit: solar and renewables project management, solar and renewables construction.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</si>
  <si>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AB-03379</t>
  </si>
  <si>
    <t xml:space="preserve">Project controls in data centres: what makes it different</t>
  </si>
  <si>
    <t xml:space="preserve">data centre projects</t>
  </si>
  <si>
    <t xml:space="preserve">data centres project management, data centres construction</t>
  </si>
  <si>
    <t xml:space="preserve">Write "Project controls in data centres: what makes it different" for projectcontrolsinstitute.org (PCI AI - Project Controls Institute). Audience: practitioners in sector-specific delivery. Length 1,200-1,800 words, British English. Primary keyword "data centre projects". Work in naturally where they fit: data centres project management, data centres construction.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</si>
  <si>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AB-03380</t>
  </si>
  <si>
    <t xml:space="preserve">Scheduling challenges unique to data centre projects</t>
  </si>
  <si>
    <t xml:space="preserve">Write "Scheduling challenges unique to data centre projects" for projectcontrolsinstitute.org (PCI AI - Project Controls Institute). Audience: practitioners in sector-specific delivery. Length 1,200-1,800 words, British English. Primary keyword "data centre projects". Work in naturally where they fit: data centres project management, data centres construction.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</si>
  <si>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AB-03381</t>
  </si>
  <si>
    <t xml:space="preserve">Why data centre projects overrun: causes and the data</t>
  </si>
  <si>
    <t xml:space="preserve">Write "Why data centre projects overrun: causes and the data" for projectcontrolsinstitute.org (PCI AI - Project Controls Institute). Audience: practitioners in sector-specific delivery. Length 1,500-2,200 words, British English. Primary keyword "data centre projects". Work in naturally where they fit: data centres project management, data centres construction.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</si>
  <si>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AB-03382</t>
  </si>
  <si>
    <t xml:space="preserve">Earned value management on data centre projects</t>
  </si>
  <si>
    <t xml:space="preserve">Write "Earned value management on data centre projects" for projectcontrolsinstitute.org (PCI AI - Project Controls Institute). Audience: practitioners in sector-specific delivery. Length 1,200-1,800 words, British English. Primary keyword "data centre projects". Work in naturally where they fit: data centres project management, data centres construction.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</si>
  <si>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AB-03383</t>
  </si>
  <si>
    <t xml:space="preserve">Cost benchmarks and metrics for data centre projects</t>
  </si>
  <si>
    <t xml:space="preserve">Write "Cost benchmarks and metrics for data centre projects" for projectcontrolsinstitute.org (PCI AI - Project Controls Institute). Audience: practitioners in sector-specific delivery. Length 1,500-2,200 words, British English. Primary keyword "data centre projects". Work in naturally where they fit: data centres project management, data centres construction.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</si>
  <si>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AB-03384</t>
  </si>
  <si>
    <t xml:space="preserve">Careers in data centres project controls: entry routes and pay</t>
  </si>
  <si>
    <t xml:space="preserve">Write "Careers in data centres project controls: entry routes and pay" for projectcontrolsinstitute.org (PCI AI - Project Controls Institute). Audience: practitioners in sector-specific delivery. Length 1,200-1,800 words, British English. Primary keyword "data centre projects". Work in naturally where they fit: data centres project management, data centres construction.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</si>
  <si>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AB-03385</t>
  </si>
  <si>
    <t xml:space="preserve">Risk hotspots on data centre projects: where the money leaks</t>
  </si>
  <si>
    <t xml:space="preserve">Write "Risk hotspots on data centre projects: where the money leaks" for projectcontrolsinstitute.org (PCI AI - Project Controls Institute). Audience: practitioners in sector-specific delivery. Length 1,200-1,800 words, British English. Primary keyword "data centre projects". Work in naturally where they fit: data centres project management, data centres construction.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</si>
  <si>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AB-03386</t>
  </si>
  <si>
    <t xml:space="preserve">Typical schedule phases and durations for data centre projects</t>
  </si>
  <si>
    <t xml:space="preserve">Write "Typical schedule phases and durations for data centre projects" for projectcontrolsinstitute.org (PCI AI - Project Controls Institute). Audience: practitioners in sector-specific delivery. Length 1,200-1,800 words, British English. Primary keyword "data centre projects". Work in naturally where they fit: data centres project management, data centres construction.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</si>
  <si>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AB-03387</t>
  </si>
  <si>
    <t xml:space="preserve">Project controls in airports: what makes it different</t>
  </si>
  <si>
    <t xml:space="preserve">airport projects</t>
  </si>
  <si>
    <t xml:space="preserve">airports project management, airports construction</t>
  </si>
  <si>
    <t xml:space="preserve">Write "Project controls in airports: what makes it different" for projectcontrolsinstitute.org (PCI AI - Project Controls Institute). Audience: practitioners in sector-specific delivery. Length 1,200-1,800 words, British English. Primary keyword "airport projects". Work in naturally where they fit: airports project management, airports construction.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</si>
  <si>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AB-03388</t>
  </si>
  <si>
    <t xml:space="preserve">Scheduling challenges unique to airport projects</t>
  </si>
  <si>
    <t xml:space="preserve">Write "Scheduling challenges unique to airport projects" for projectcontrolsinstitute.org (PCI AI - Project Controls Institute). Audience: practitioners in sector-specific delivery. Length 1,200-1,800 words, British English. Primary keyword "airport projects". Work in naturally where they fit: airports project management, airports construction.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</si>
  <si>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AB-03389</t>
  </si>
  <si>
    <t xml:space="preserve">Why airport projects overrun: causes and the data</t>
  </si>
  <si>
    <t xml:space="preserve">Write "Why airport projects overrun: causes and the data" for projectcontrolsinstitute.org (PCI AI - Project Controls Institute). Audience: practitioners in sector-specific delivery. Length 1,500-2,200 words, British English. Primary keyword "airport projects". Work in naturally where they fit: airports project management, airports construction.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</si>
  <si>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AB-03390</t>
  </si>
  <si>
    <t xml:space="preserve">Earned value management on airport projects</t>
  </si>
  <si>
    <t xml:space="preserve">Write "Earned value management on airport projects" for projectcontrolsinstitute.org (PCI AI - Project Controls Institute). Audience: practitioners in sector-specific delivery. Length 1,200-1,800 words, British English. Primary keyword "airport projects". Work in naturally where they fit: airports project management, airports construction.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</si>
  <si>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AB-03391</t>
  </si>
  <si>
    <t xml:space="preserve">Cost benchmarks and metrics for airport projects</t>
  </si>
  <si>
    <t xml:space="preserve">Write "Cost benchmarks and metrics for airport projects" for projectcontrolsinstitute.org (PCI AI - Project Controls Institute). Audience: practitioners in sector-specific delivery. Length 1,500-2,200 words, British English. Primary keyword "airport projects". Work in naturally where they fit: airports project management, airports construction.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</si>
  <si>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AB-03392</t>
  </si>
  <si>
    <t xml:space="preserve">Careers in airports project controls: entry routes and pay</t>
  </si>
  <si>
    <t xml:space="preserve">Write "Careers in airports project controls: entry routes and pay" for projectcontrolsinstitute.org (PCI AI - Project Controls Institute). Audience: practitioners in sector-specific delivery. Length 1,200-1,800 words, British English. Primary keyword "airport projects". Work in naturally where they fit: airports project management, airports construction.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</si>
  <si>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AB-03393</t>
  </si>
  <si>
    <t xml:space="preserve">Risk hotspots on airport projects: where the money leaks</t>
  </si>
  <si>
    <t xml:space="preserve">Write "Risk hotspots on airport projects: where the money leaks" for projectcontrolsinstitute.org (PCI AI - Project Controls Institute). Audience: practitioners in sector-specific delivery. Length 1,200-1,800 words, British English. Primary keyword "airport projects". Work in naturally where they fit: airports project management, airports construction.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</si>
  <si>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AB-03394</t>
  </si>
  <si>
    <t xml:space="preserve">Typical schedule phases and durations for airport projects</t>
  </si>
  <si>
    <t xml:space="preserve">Write "Typical schedule phases and durations for airport projects" for projectcontrolsinstitute.org (PCI AI - Project Controls Institute). Audience: practitioners in sector-specific delivery. Length 1,200-1,800 words, British English. Primary keyword "airport projects". Work in naturally where they fit: airports project management, airports construction.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</si>
  <si>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AB-03395</t>
  </si>
  <si>
    <t xml:space="preserve">Project controls in ports: what makes it different</t>
  </si>
  <si>
    <t xml:space="preserve">port projects</t>
  </si>
  <si>
    <t xml:space="preserve">ports project management, ports construction</t>
  </si>
  <si>
    <t xml:space="preserve">Write "Project controls in ports: what makes it different" for projectcontrolsinstitute.org (PCI AI - Project Controls Institute). Audience: practitioners in sector-specific delivery. Length 1,200-1,800 words, British English. Primary keyword "port projects". Work in naturally where they fit: ports project management, ports construction.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</si>
  <si>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AB-03396</t>
  </si>
  <si>
    <t xml:space="preserve">Scheduling challenges unique to port projects</t>
  </si>
  <si>
    <t xml:space="preserve">Write "Scheduling challenges unique to port projects" for projectcontrolsinstitute.org (PCI AI - Project Controls Institute). Audience: practitioners in sector-specific delivery. Length 1,200-1,800 words, British English. Primary keyword "port projects". Work in naturally where they fit: ports project management, ports construction.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</si>
  <si>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AB-03397</t>
  </si>
  <si>
    <t xml:space="preserve">Why port projects overrun: causes and the data</t>
  </si>
  <si>
    <t xml:space="preserve">Write "Why port projects overrun: causes and the data" for projectcontrolsinstitute.org (PCI AI - Project Controls Institute). Audience: practitioners in sector-specific delivery. Length 1,500-2,200 words, British English. Primary keyword "port projects". Work in naturally where they fit: ports project management, ports construction.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</si>
  <si>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AB-03398</t>
  </si>
  <si>
    <t xml:space="preserve">Earned value management on port projects</t>
  </si>
  <si>
    <t xml:space="preserve">Write "Earned value management on port projects" for projectcontrolsinstitute.org (PCI AI - Project Controls Institute). Audience: practitioners in sector-specific delivery. Length 1,200-1,800 words, British English. Primary keyword "port projects". Work in naturally where they fit: ports project management, ports construction.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</si>
  <si>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AB-03399</t>
  </si>
  <si>
    <t xml:space="preserve">Cost benchmarks and metrics for port projects</t>
  </si>
  <si>
    <t xml:space="preserve">Write "Cost benchmarks and metrics for port projects" for projectcontrolsinstitute.org (PCI AI - Project Controls Institute). Audience: practitioners in sector-specific delivery. Length 1,500-2,200 words, British English. Primary keyword "port projects". Work in naturally where they fit: ports project management, ports construction.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</si>
  <si>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AB-03400</t>
  </si>
  <si>
    <t xml:space="preserve">Careers in ports project controls: entry routes and pay</t>
  </si>
  <si>
    <t xml:space="preserve">Write "Careers in ports project controls: entry routes and pay" for projectcontrolsinstitute.org (PCI AI - Project Controls Institute). Audience: practitioners in sector-specific delivery. Length 1,200-1,800 words, British English. Primary keyword "port projects". Work in naturally where they fit: ports project management, ports construction.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</si>
  <si>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AB-03401</t>
  </si>
  <si>
    <t xml:space="preserve">Risk hotspots on port projects: where the money leaks</t>
  </si>
  <si>
    <t xml:space="preserve">Write "Risk hotspots on port projects: where the money leaks" for projectcontrolsinstitute.org (PCI AI - Project Controls Institute). Audience: practitioners in sector-specific delivery. Length 1,200-1,800 words, British English. Primary keyword "port projects". Work in naturally where they fit: ports project management, ports construction.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</si>
  <si>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AB-03402</t>
  </si>
  <si>
    <t xml:space="preserve">Typical schedule phases and durations for port projects</t>
  </si>
  <si>
    <t xml:space="preserve">Write "Typical schedule phases and durations for port projects" for projectcontrolsinstitute.org (PCI AI - Project Controls Institute). Audience: practitioners in sector-specific delivery. Length 1,200-1,800 words, British English. Primary keyword "port projects". Work in naturally where they fit: ports project management, ports construction.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</si>
  <si>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AB-03403</t>
  </si>
  <si>
    <t xml:space="preserve">Project controls in mining: what makes it different</t>
  </si>
  <si>
    <t xml:space="preserve">mining projects</t>
  </si>
  <si>
    <t xml:space="preserve">mining project management, mining construction</t>
  </si>
  <si>
    <t xml:space="preserve">Write "Project controls in mining: what makes it different" for projectcontrolsinstitute.org (PCI AI - Project Controls Institute). Audience: practitioners in sector-specific delivery. Length 1,200-1,800 words, British English. Primary keyword "mining projects". Work in naturally where they fit: mining project management, mining construction.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</si>
  <si>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AB-03404</t>
  </si>
  <si>
    <t xml:space="preserve">Scheduling challenges unique to mining projects</t>
  </si>
  <si>
    <t xml:space="preserve">Write "Scheduling challenges unique to mining projects" for projectcontrolsinstitute.org (PCI AI - Project Controls Institute). Audience: practitioners in sector-specific delivery. Length 1,200-1,800 words, British English. Primary keyword "mining projects". Work in naturally where they fit: mining project management, mining construction.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</si>
  <si>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AB-03405</t>
  </si>
  <si>
    <t xml:space="preserve">Why mining projects overrun: causes and the data</t>
  </si>
  <si>
    <t xml:space="preserve">Write "Why mining projects overrun: causes and the data" for projectcontrolsinstitute.org (PCI AI - Project Controls Institute). Audience: practitioners in sector-specific delivery. Length 1,500-2,200 words, British English. Primary keyword "mining projects". Work in naturally where they fit: mining project management, mining construction.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</si>
  <si>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AB-03406</t>
  </si>
  <si>
    <t xml:space="preserve">Earned value management on mining projects</t>
  </si>
  <si>
    <t xml:space="preserve">Write "Earned value management on mining projects" for projectcontrolsinstitute.org (PCI AI - Project Controls Institute). Audience: practitioners in sector-specific delivery. Length 1,200-1,800 words, British English. Primary keyword "mining projects". Work in naturally where they fit: mining project management, mining construction.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</si>
  <si>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AB-03407</t>
  </si>
  <si>
    <t xml:space="preserve">Cost benchmarks and metrics for mining projects</t>
  </si>
  <si>
    <t xml:space="preserve">Write "Cost benchmarks and metrics for mining projects" for projectcontrolsinstitute.org (PCI AI - Project Controls Institute). Audience: practitioners in sector-specific delivery. Length 1,500-2,200 words, British English. Primary keyword "mining projects". Work in naturally where they fit: mining project management, mining construction.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</si>
  <si>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AB-03408</t>
  </si>
  <si>
    <t xml:space="preserve">Careers in mining project controls: entry routes and pay</t>
  </si>
  <si>
    <t xml:space="preserve">Write "Careers in mining project controls: entry routes and pay" for projectcontrolsinstitute.org (PCI AI - Project Controls Institute). Audience: practitioners in sector-specific delivery. Length 1,200-1,800 words, British English. Primary keyword "mining projects". Work in naturally where they fit: mining project management, mining construction.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</si>
  <si>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AB-03409</t>
  </si>
  <si>
    <t xml:space="preserve">Risk hotspots on mining projects: where the money leaks</t>
  </si>
  <si>
    <t xml:space="preserve">Write "Risk hotspots on mining projects: where the money leaks" for projectcontrolsinstitute.org (PCI AI - Project Controls Institute). Audience: practitioners in sector-specific delivery. Length 1,200-1,800 words, British English. Primary keyword "mining projects". Work in naturally where they fit: mining project management, mining construction.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</si>
  <si>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AB-03410</t>
  </si>
  <si>
    <t xml:space="preserve">Typical schedule phases and durations for mining projects</t>
  </si>
  <si>
    <t xml:space="preserve">Write "Typical schedule phases and durations for mining projects" for projectcontrolsinstitute.org (PCI AI - Project Controls Institute). Audience: practitioners in sector-specific delivery. Length 1,200-1,800 words, British English. Primary keyword "mining projects". Work in naturally where they fit: mining project management, mining construction.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</si>
  <si>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AB-03411</t>
  </si>
  <si>
    <t xml:space="preserve">Project controls in pharmaceutical plants: what makes it different</t>
  </si>
  <si>
    <t xml:space="preserve">pharmaceutical plant projects</t>
  </si>
  <si>
    <t xml:space="preserve">pharmaceutical plants project management, pharmaceutical plants construction</t>
  </si>
  <si>
    <t xml:space="preserve">Write "Project controls in pharmaceutical plants: what makes it different" for projectcontrolsinstitute.org (PCI AI - Project Controls Institute). Audience: practitioners in sector-specific delivery. Length 1,200-1,800 words, British English. Primary keyword "pharmaceutical plant projects". Work in naturally where they fit: pharmaceutical plants project management, pharmaceutical plants construction.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</si>
  <si>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AB-03412</t>
  </si>
  <si>
    <t xml:space="preserve">Scheduling challenges unique to pharmaceutical plant projects</t>
  </si>
  <si>
    <t xml:space="preserve">Write "Scheduling challenges unique to pharmaceutical plant projects" for projectcontrolsinstitute.org (PCI AI - Project Controls Institute). Audience: practitioners in sector-specific delivery. Length 1,200-1,800 words, British English. Primary keyword "pharmaceutical plant projects". Work in naturally where they fit: pharmaceutical plants project management, pharmaceutical plants construction.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</si>
  <si>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AB-03413</t>
  </si>
  <si>
    <t xml:space="preserve">Why pharmaceutical plant projects overrun: causes and the data</t>
  </si>
  <si>
    <t xml:space="preserve">Write "Why pharmaceutical plant projects overrun: causes and the data" for projectcontrolsinstitute.org (PCI AI - Project Controls Institute). Audience: practitioners in sector-specific delivery. Length 1,500-2,200 words, British English. Primary keyword "pharmaceutical plant projects". Work in naturally where they fit: pharmaceutical plants project management, pharmaceutical plants construction.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</si>
  <si>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AB-03414</t>
  </si>
  <si>
    <t xml:space="preserve">Earned value management on pharmaceutical plant projects</t>
  </si>
  <si>
    <t xml:space="preserve">Write "Earned value management on pharmaceutical plant projects" for projectcontrolsinstitute.org (PCI AI - Project Controls Institute). Audience: practitioners in sector-specific delivery. Length 1,200-1,800 words, British English. Primary keyword "pharmaceutical plant projects". Work in naturally where they fit: pharmaceutical plants project management, pharmaceutical plants construction.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</si>
  <si>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AB-03415</t>
  </si>
  <si>
    <t xml:space="preserve">Cost benchmarks and metrics for pharmaceutical plant projects</t>
  </si>
  <si>
    <t xml:space="preserve">Write "Cost benchmarks and metrics for pharmaceutical plant projects" for projectcontrolsinstitute.org (PCI AI - Project Controls Institute). Audience: practitioners in sector-specific delivery. Length 1,500-2,200 words, British English. Primary keyword "pharmaceutical plant projects". Work in naturally where they fit: pharmaceutical plants project management, pharmaceutical plants construction.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</si>
  <si>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AB-03416</t>
  </si>
  <si>
    <t xml:space="preserve">Careers in pharmaceutical plants project controls: entry routes and pay</t>
  </si>
  <si>
    <t xml:space="preserve">Write "Careers in pharmaceutical plants project controls: entry routes and pay" for projectcontrolsinstitute.org (PCI AI - Project Controls Institute). Audience: practitioners in sector-specific delivery. Length 1,200-1,800 words, British English. Primary keyword "pharmaceutical plant projects". Work in naturally where they fit: pharmaceutical plants project management, pharmaceutical plants construction.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</si>
  <si>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AB-03417</t>
  </si>
  <si>
    <t xml:space="preserve">Risk hotspots on pharmaceutical plant projects: where the money leaks</t>
  </si>
  <si>
    <t xml:space="preserve">Write "Risk hotspots on pharmaceutical plant projects: where the money leaks" for projectcontrolsinstitute.org (PCI AI - Project Controls Institute). Audience: practitioners in sector-specific delivery. Length 1,200-1,800 words, British English. Primary keyword "pharmaceutical plant projects". Work in naturally where they fit: pharmaceutical plants project management, pharmaceutical plants construction.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</si>
  <si>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AB-03418</t>
  </si>
  <si>
    <t xml:space="preserve">Typical schedule phases and durations for pharmaceutical plant projects</t>
  </si>
  <si>
    <t xml:space="preserve">Write "Typical schedule phases and durations for pharmaceutical plant projects" for projectcontrolsinstitute.org (PCI AI - Project Controls Institute). Audience: practitioners in sector-specific delivery. Length 1,200-1,800 words, British English. Primary keyword "pharmaceutical plant projects". Work in naturally where they fit: pharmaceutical plants project management, pharmaceutical plants construction.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</si>
  <si>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AB-03419</t>
  </si>
  <si>
    <t xml:space="preserve">Project controls in semiconductor fabs: what makes it different</t>
  </si>
  <si>
    <t xml:space="preserve">semiconductor fab projects</t>
  </si>
  <si>
    <t xml:space="preserve">semiconductor fabs project management, semiconductor fabs construction</t>
  </si>
  <si>
    <t xml:space="preserve">Write "Project controls in semiconductor fabs: what makes it different" for projectcontrolsinstitute.org (PCI AI - Project Controls Institute). Audience: practitioners in sector-specific delivery. Length 1,200-1,800 words, British English. Primary keyword "semiconductor fab projects". Work in naturally where they fit: semiconductor fabs project management, semiconductor fabs construction.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</si>
  <si>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AB-03420</t>
  </si>
  <si>
    <t xml:space="preserve">Scheduling challenges unique to semiconductor fab projects</t>
  </si>
  <si>
    <t xml:space="preserve">Write "Scheduling challenges unique to semiconductor fab projects" for projectcontrolsinstitute.org (PCI AI - Project Controls Institute). Audience: practitioners in sector-specific delivery. Length 1,200-1,800 words, British English. Primary keyword "semiconductor fab projects". Work in naturally where they fit: semiconductor fabs project management, semiconductor fabs construction.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</si>
  <si>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AB-03421</t>
  </si>
  <si>
    <t xml:space="preserve">Why semiconductor fab projects overrun: causes and the data</t>
  </si>
  <si>
    <t xml:space="preserve">Write "Why semiconductor fab projects overrun: causes and the data" for projectcontrolsinstitute.org (PCI AI - Project Controls Institute). Audience: practitioners in sector-specific delivery. Length 1,500-2,200 words, British English. Primary keyword "semiconductor fab projects". Work in naturally where they fit: semiconductor fabs project management, semiconductor fabs construction.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</si>
  <si>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AB-03422</t>
  </si>
  <si>
    <t xml:space="preserve">Earned value management on semiconductor fab projects</t>
  </si>
  <si>
    <t xml:space="preserve">Write "Earned value management on semiconductor fab projects" for projectcontrolsinstitute.org (PCI AI - Project Controls Institute). Audience: practitioners in sector-specific delivery. Length 1,200-1,800 words, British English. Primary keyword "semiconductor fab projects". Work in naturally where they fit: semiconductor fabs project management, semiconductor fabs construction.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</si>
  <si>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AB-03423</t>
  </si>
  <si>
    <t xml:space="preserve">Cost benchmarks and metrics for semiconductor fab projects</t>
  </si>
  <si>
    <t xml:space="preserve">Write "Cost benchmarks and metrics for semiconductor fab projects" for projectcontrolsinstitute.org (PCI AI - Project Controls Institute). Audience: practitioners in sector-specific delivery. Length 1,500-2,200 words, British English. Primary keyword "semiconductor fab projects". Work in naturally where they fit: semiconductor fabs project management, semiconductor fabs construction.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</si>
  <si>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AB-03424</t>
  </si>
  <si>
    <t xml:space="preserve">Careers in semiconductor fabs project controls: entry routes and pay</t>
  </si>
  <si>
    <t xml:space="preserve">Write "Careers in semiconductor fabs project controls: entry routes and pay" for projectcontrolsinstitute.org (PCI AI - Project Controls Institute). Audience: practitioners in sector-specific delivery. Length 1,200-1,800 words, British English. Primary keyword "semiconductor fab projects". Work in naturally where they fit: semiconductor fabs project management, semiconductor fabs construction.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</si>
  <si>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AB-03425</t>
  </si>
  <si>
    <t xml:space="preserve">Risk hotspots on semiconductor fab projects: where the money leaks</t>
  </si>
  <si>
    <t xml:space="preserve">Write "Risk hotspots on semiconductor fab projects: where the money leaks" for projectcontrolsinstitute.org (PCI AI - Project Controls Institute). Audience: practitioners in sector-specific delivery. Length 1,200-1,800 words, British English. Primary keyword "semiconductor fab projects". Work in naturally where they fit: semiconductor fabs project management, semiconductor fabs construction.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</si>
  <si>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AB-03426</t>
  </si>
  <si>
    <t xml:space="preserve">Typical schedule phases and durations for semiconductor fab projects</t>
  </si>
  <si>
    <t xml:space="preserve">Write "Typical schedule phases and durations for semiconductor fab projects" for projectcontrolsinstitute.org (PCI AI - Project Controls Institute). Audience: practitioners in sector-specific delivery. Length 1,200-1,800 words, British English. Primary keyword "semiconductor fab projects". Work in naturally where they fit: semiconductor fabs project management, semiconductor fabs construction.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</si>
  <si>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AB-03427</t>
  </si>
  <si>
    <t xml:space="preserve">Project controls in defence: what makes it different</t>
  </si>
  <si>
    <t xml:space="preserve">defence projects</t>
  </si>
  <si>
    <t xml:space="preserve">defence project management, defence construction</t>
  </si>
  <si>
    <t xml:space="preserve">Write "Project controls in defence: what makes it different" for projectcontrolsinstitute.org (PCI AI - Project Controls Institute). Audience: practitioners in sector-specific delivery. Length 1,200-1,800 words, British English. Primary keyword "defence projects". Work in naturally where they fit: defence project management, defence construction.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</si>
  <si>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AB-03428</t>
  </si>
  <si>
    <t xml:space="preserve">Scheduling challenges unique to defence projects</t>
  </si>
  <si>
    <t xml:space="preserve">Write "Scheduling challenges unique to defence projects" for projectcontrolsinstitute.org (PCI AI - Project Controls Institute). Audience: practitioners in sector-specific delivery. Length 1,200-1,800 words, British English. Primary keyword "defence projects". Work in naturally where they fit: defence project management, defence construction.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</si>
  <si>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AB-03429</t>
  </si>
  <si>
    <t xml:space="preserve">Why defence projects overrun: causes and the data</t>
  </si>
  <si>
    <t xml:space="preserve">Write "Why defence projects overrun: causes and the data" for projectcontrolsinstitute.org (PCI AI - Project Controls Institute). Audience: practitioners in sector-specific delivery. Length 1,500-2,200 words, British English. Primary keyword "defence projects". Work in naturally where they fit: defence project management, defence construction.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</si>
  <si>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AB-03430</t>
  </si>
  <si>
    <t xml:space="preserve">Earned value management on defence projects</t>
  </si>
  <si>
    <t xml:space="preserve">Write "Earned value management on defence projects" for projectcontrolsinstitute.org (PCI AI - Project Controls Institute). Audience: practitioners in sector-specific delivery. Length 1,200-1,800 words, British English. Primary keyword "defence projects". Work in naturally where they fit: defence project management, defence construction.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</si>
  <si>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AB-03431</t>
  </si>
  <si>
    <t xml:space="preserve">Cost benchmarks and metrics for defence projects</t>
  </si>
  <si>
    <t xml:space="preserve">Write "Cost benchmarks and metrics for defence projects" for projectcontrolsinstitute.org (PCI AI - Project Controls Institute). Audience: practitioners in sector-specific delivery. Length 1,500-2,200 words, British English. Primary keyword "defence projects". Work in naturally where they fit: defence project management, defence construction.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</si>
  <si>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AB-03432</t>
  </si>
  <si>
    <t xml:space="preserve">Careers in defence project controls: entry routes and pay</t>
  </si>
  <si>
    <t xml:space="preserve">Write "Careers in defence project controls: entry routes and pay" for projectcontrolsinstitute.org (PCI AI - Project Controls Institute). Audience: practitioners in sector-specific delivery. Length 1,200-1,800 words, British English. Primary keyword "defence projects". Work in naturally where they fit: defence project management, defence construction.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</si>
  <si>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AB-03433</t>
  </si>
  <si>
    <t xml:space="preserve">Risk hotspots on defence projects: where the money leaks</t>
  </si>
  <si>
    <t xml:space="preserve">Write "Risk hotspots on defence projects: where the money leaks" for projectcontrolsinstitute.org (PCI AI - Project Controls Institute). Audience: practitioners in sector-specific delivery. Length 1,200-1,800 words, British English. Primary keyword "defence projects". Work in naturally where they fit: defence project management, defence construction.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</si>
  <si>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AB-03434</t>
  </si>
  <si>
    <t xml:space="preserve">Typical schedule phases and durations for defence projects</t>
  </si>
  <si>
    <t xml:space="preserve">Write "Typical schedule phases and durations for defence projects" for projectcontrolsinstitute.org (PCI AI - Project Controls Institute). Audience: practitioners in sector-specific delivery. Length 1,200-1,800 words, British English. Primary keyword "defence projects". Work in naturally where they fit: defence project management, defence construction.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</si>
  <si>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AB-03435</t>
  </si>
  <si>
    <t xml:space="preserve">Project controls in hospitals: what makes it different</t>
  </si>
  <si>
    <t xml:space="preserve">hospital projects</t>
  </si>
  <si>
    <t xml:space="preserve">hospitals project management, hospitals construction</t>
  </si>
  <si>
    <t xml:space="preserve">Write "Project controls in hospitals: what makes it different" for projectcontrolsinstitute.org (PCI AI - Project Controls Institute). Audience: practitioners in sector-specific delivery. Length 1,200-1,800 words, British English. Primary keyword "hospital projects". Work in naturally where they fit: hospitals project management, hospitals construction.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</si>
  <si>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AB-03436</t>
  </si>
  <si>
    <t xml:space="preserve">Scheduling challenges unique to hospital projects</t>
  </si>
  <si>
    <t xml:space="preserve">Write "Scheduling challenges unique to hospital projects" for projectcontrolsinstitute.org (PCI AI - Project Controls Institute). Audience: practitioners in sector-specific delivery. Length 1,200-1,800 words, British English. Primary keyword "hospital projects". Work in naturally where they fit: hospitals project management, hospitals construction.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</si>
  <si>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AB-03437</t>
  </si>
  <si>
    <t xml:space="preserve">Why hospital projects overrun: causes and the data</t>
  </si>
  <si>
    <t xml:space="preserve">Write "Why hospital projects overrun: causes and the data" for projectcontrolsinstitute.org (PCI AI - Project Controls Institute). Audience: practitioners in sector-specific delivery. Length 1,500-2,200 words, British English. Primary keyword "hospital projects". Work in naturally where they fit: hospitals project management, hospitals construction.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</si>
  <si>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AB-03438</t>
  </si>
  <si>
    <t xml:space="preserve">Earned value management on hospital projects</t>
  </si>
  <si>
    <t xml:space="preserve">Write "Earned value management on hospital projects" for projectcontrolsinstitute.org (PCI AI - Project Controls Institute). Audience: practitioners in sector-specific delivery. Length 1,200-1,800 words, British English. Primary keyword "hospital projects". Work in naturally where they fit: hospitals project management, hospitals construction.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</si>
  <si>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AB-03439</t>
  </si>
  <si>
    <t xml:space="preserve">Cost benchmarks and metrics for hospital projects</t>
  </si>
  <si>
    <t xml:space="preserve">Write "Cost benchmarks and metrics for hospital projects" for projectcontrolsinstitute.org (PCI AI - Project Controls Institute). Audience: practitioners in sector-specific delivery. Length 1,500-2,200 words, British English. Primary keyword "hospital projects". Work in naturally where they fit: hospitals project management, hospitals construction.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</si>
  <si>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AB-03440</t>
  </si>
  <si>
    <t xml:space="preserve">Careers in hospitals project controls: entry routes and pay</t>
  </si>
  <si>
    <t xml:space="preserve">Write "Careers in hospitals project controls: entry routes and pay" for projectcontrolsinstitute.org (PCI AI - Project Controls Institute). Audience: practitioners in sector-specific delivery. Length 1,200-1,800 words, British English. Primary keyword "hospital projects". Work in naturally where they fit: hospitals project management, hospitals construction.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</si>
  <si>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AB-03441</t>
  </si>
  <si>
    <t xml:space="preserve">Risk hotspots on hospital projects: where the money leaks</t>
  </si>
  <si>
    <t xml:space="preserve">Write "Risk hotspots on hospital projects: where the money leaks" for projectcontrolsinstitute.org (PCI AI - Project Controls Institute). Audience: practitioners in sector-specific delivery. Length 1,200-1,800 words, British English. Primary keyword "hospital projects". Work in naturally where they fit: hospitals project management, hospitals construction.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</si>
  <si>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AB-03442</t>
  </si>
  <si>
    <t xml:space="preserve">Typical schedule phases and durations for hospital projects</t>
  </si>
  <si>
    <t xml:space="preserve">Write "Typical schedule phases and durations for hospital projects" for projectcontrolsinstitute.org (PCI AI - Project Controls Institute). Audience: practitioners in sector-specific delivery. Length 1,200-1,800 words, British English. Primary keyword "hospital projects". Work in naturally where they fit: hospitals project management, hospitals construction.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</si>
  <si>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AB-03443</t>
  </si>
  <si>
    <t xml:space="preserve">Project controls in stadiums and mega-events: what makes it different</t>
  </si>
  <si>
    <t xml:space="preserve">stadium and mega-event projects</t>
  </si>
  <si>
    <t xml:space="preserve">stadiums and mega-events project management, stadiums and mega-events construction</t>
  </si>
  <si>
    <t xml:space="preserve">Write "Project controls in stadiums and mega-events: what makes it different" for projectcontrolsinstitute.org (PCI AI - Project Controls Institute). Audience: practitioners in sector-specific delivery. Length 1,200-1,800 words, British English. Primary keyword "stadium and mega-event projects". Work in naturally where they fit: stadiums and mega-events project management, stadiums and mega-events construction.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</si>
  <si>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AB-03444</t>
  </si>
  <si>
    <t xml:space="preserve">Scheduling challenges unique to stadium and mega-event projects</t>
  </si>
  <si>
    <t xml:space="preserve">Write "Scheduling challenges unique to stadium and mega-event projects" for projectcontrolsinstitute.org (PCI AI - Project Controls Institute). Audience: practitioners in sector-specific delivery. Length 1,200-1,800 words, British English. Primary keyword "stadium and mega-event projects". Work in naturally where they fit: stadiums and mega-events project management, stadiums and mega-events construction.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</si>
  <si>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AB-03445</t>
  </si>
  <si>
    <t xml:space="preserve">Why stadium and mega-event projects overrun: causes and the data</t>
  </si>
  <si>
    <t xml:space="preserve">Write "Why stadium and mega-event projects overrun: causes and the data" for projectcontrolsinstitute.org (PCI AI - Project Controls Institute). Audience: practitioners in sector-specific delivery. Length 1,500-2,200 words, British English. Primary keyword "stadium and mega-event projects". Work in naturally where they fit: stadiums and mega-events project management, stadiums and mega-events construction.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</si>
  <si>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AB-03446</t>
  </si>
  <si>
    <t xml:space="preserve">Earned value management on stadium and mega-event projects</t>
  </si>
  <si>
    <t xml:space="preserve">Write "Earned value management on stadium and mega-event projects" for projectcontrolsinstitute.org (PCI AI - Project Controls Institute). Audience: practitioners in sector-specific delivery. Length 1,200-1,800 words, British English. Primary keyword "stadium and mega-event projects". Work in naturally where they fit: stadiums and mega-events project management, stadiums and mega-events construction.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</si>
  <si>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AB-03447</t>
  </si>
  <si>
    <t xml:space="preserve">Cost benchmarks and metrics for stadium and mega-event projects</t>
  </si>
  <si>
    <t xml:space="preserve">Write "Cost benchmarks and metrics for stadium and mega-event projects" for projectcontrolsinstitute.org (PCI AI - Project Controls Institute). Audience: practitioners in sector-specific delivery. Length 1,500-2,200 words, British English. Primary keyword "stadium and mega-event projects". Work in naturally where they fit: stadiums and mega-events project management, stadiums and mega-events construction.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</si>
  <si>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AB-03448</t>
  </si>
  <si>
    <t xml:space="preserve">Careers in stadiums and mega-events project controls: entry routes and pay</t>
  </si>
  <si>
    <t xml:space="preserve">Write "Careers in stadiums and mega-events project controls: entry routes and pay" for projectcontrolsinstitute.org (PCI AI - Project Controls Institute). Audience: practitioners in sector-specific delivery. Length 1,200-1,800 words, British English. Primary keyword "stadium and mega-event projects". Work in naturally where they fit: stadiums and mega-events project management, stadiums and mega-events construction.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</si>
  <si>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AB-03449</t>
  </si>
  <si>
    <t xml:space="preserve">Risk hotspots on stadium and mega-event projects: where the money leaks</t>
  </si>
  <si>
    <t xml:space="preserve">Write "Risk hotspots on stadium and mega-event projects: where the money leaks" for projectcontrolsinstitute.org (PCI AI - Project Controls Institute). Audience: practitioners in sector-specific delivery. Length 1,200-1,800 words, British English. Primary keyword "stadium and mega-event projects". Work in naturally where they fit: stadiums and mega-events project management, stadiums and mega-events construction.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</si>
  <si>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AB-03450</t>
  </si>
  <si>
    <t xml:space="preserve">Typical schedule phases and durations for stadium and mega-event projects</t>
  </si>
  <si>
    <t xml:space="preserve">Write "Typical schedule phases and durations for stadium and mega-event projects" for projectcontrolsinstitute.org (PCI AI - Project Controls Institute). Audience: practitioners in sector-specific delivery. Length 1,200-1,800 words, British English. Primary keyword "stadium and mega-event projects". Work in naturally where they fit: stadiums and mega-events project management, stadiums and mega-events construction.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</si>
  <si>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AB-03451</t>
  </si>
  <si>
    <t xml:space="preserve">Project controls in high-rise construction: what makes it different</t>
  </si>
  <si>
    <t xml:space="preserve">high-rise construction projects</t>
  </si>
  <si>
    <t xml:space="preserve">high-rise construction project management, high-rise construction construction</t>
  </si>
  <si>
    <t xml:space="preserve">Write "Project controls in high-rise construction: what makes it different" for projectcontrolsinstitute.org (PCI AI - Project Controls Institute). Audience: practitioners in sector-specific delivery. Length 1,200-1,800 words, British English. Primary keyword "high-rise construction projects". Work in naturally where they fit: high-rise construction project management, high-rise construction construction.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</si>
  <si>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AB-03452</t>
  </si>
  <si>
    <t xml:space="preserve">Scheduling challenges unique to high-rise construction projects</t>
  </si>
  <si>
    <t xml:space="preserve">Write "Scheduling challenges unique to high-rise construction projects" for projectcontrolsinstitute.org (PCI AI - Project Controls Institute). Audience: practitioners in sector-specific delivery. Length 1,200-1,800 words, British English. Primary keyword "high-rise construction projects". Work in naturally where they fit: high-rise construction project management, high-rise construction construction.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</si>
  <si>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AB-03453</t>
  </si>
  <si>
    <t xml:space="preserve">Why high-rise construction projects overrun: causes and the data</t>
  </si>
  <si>
    <t xml:space="preserve">Write "Why high-rise construction projects overrun: causes and the data" for projectcontrolsinstitute.org (PCI AI - Project Controls Institute). Audience: practitioners in sector-specific delivery. Length 1,500-2,200 words, British English. Primary keyword "high-rise construction projects". Work in naturally where they fit: high-rise construction project management, high-rise construction construction.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</si>
  <si>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AB-03454</t>
  </si>
  <si>
    <t xml:space="preserve">Earned value management on high-rise construction projects</t>
  </si>
  <si>
    <t xml:space="preserve">Write "Earned value management on high-rise construction projects" for projectcontrolsinstitute.org (PCI AI - Project Controls Institute). Audience: practitioners in sector-specific delivery. Length 1,200-1,800 words, British English. Primary keyword "high-rise construction projects". Work in naturally where they fit: high-rise construction project management, high-rise construction construction.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</si>
  <si>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AB-03455</t>
  </si>
  <si>
    <t xml:space="preserve">Cost benchmarks and metrics for high-rise construction projects</t>
  </si>
  <si>
    <t xml:space="preserve">Write "Cost benchmarks and metrics for high-rise construction projects" for projectcontrolsinstitute.org (PCI AI - Project Controls Institute). Audience: practitioners in sector-specific delivery. Length 1,500-2,200 words, British English. Primary keyword "high-rise construction projects". Work in naturally where they fit: high-rise construction project management, high-rise construction construction.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</si>
  <si>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AB-03456</t>
  </si>
  <si>
    <t xml:space="preserve">Careers in high-rise construction project controls: entry routes and pay</t>
  </si>
  <si>
    <t xml:space="preserve">Write "Careers in high-rise construction project controls: entry routes and pay" for projectcontrolsinstitute.org (PCI AI - Project Controls Institute). Audience: practitioners in sector-specific delivery. Length 1,200-1,800 words, British English. Primary keyword "high-rise construction projects". Work in naturally where they fit: high-rise construction project management, high-rise construction construction.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</si>
  <si>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AB-03457</t>
  </si>
  <si>
    <t xml:space="preserve">Risk hotspots on high-rise construction projects: where the money leaks</t>
  </si>
  <si>
    <t xml:space="preserve">Write "Risk hotspots on high-rise construction projects: where the money leaks" for projectcontrolsinstitute.org (PCI AI - Project Controls Institute). Audience: practitioners in sector-specific delivery. Length 1,200-1,800 words, British English. Primary keyword "high-rise construction projects". Work in naturally where they fit: high-rise construction project management, high-rise construction construction.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</si>
  <si>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AB-03458</t>
  </si>
  <si>
    <t xml:space="preserve">Typical schedule phases and durations for high-rise construction projects</t>
  </si>
  <si>
    <t xml:space="preserve">Write "Typical schedule phases and durations for high-rise construction projects" for projectcontrolsinstitute.org (PCI AI - Project Controls Institute). Audience: practitioners in sector-specific delivery. Length 1,200-1,800 words, British English. Primary keyword "high-rise construction projects". Work in naturally where they fit: high-rise construction project management, high-rise construction construction.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</si>
  <si>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AB-03459</t>
  </si>
  <si>
    <t xml:space="preserve">Project controls in metro and tunnelling: what makes it different</t>
  </si>
  <si>
    <t xml:space="preserve">metro and tunnelling projects</t>
  </si>
  <si>
    <t xml:space="preserve">metro and tunnelling project management, metro and tunnelling construction</t>
  </si>
  <si>
    <t xml:space="preserve">Write "Project controls in metro and tunnelling: what makes it different" for projectcontrolsinstitute.org (PCI AI - Project Controls Institute). Audience: practitioners in sector-specific delivery. Length 1,200-1,800 words, British English. Primary keyword "metro and tunnelling projects". Work in naturally where they fit: metro and tunnelling project management, metro and tunnelling construction.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</si>
  <si>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AB-03460</t>
  </si>
  <si>
    <t xml:space="preserve">Scheduling challenges unique to metro and tunnelling projects</t>
  </si>
  <si>
    <t xml:space="preserve">Write "Scheduling challenges unique to metro and tunnelling projects" for projectcontrolsinstitute.org (PCI AI - Project Controls Institute). Audience: practitioners in sector-specific delivery. Length 1,200-1,800 words, British English. Primary keyword "metro and tunnelling projects". Work in naturally where they fit: metro and tunnelling project management, metro and tunnelling construction.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</si>
  <si>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AB-03461</t>
  </si>
  <si>
    <t xml:space="preserve">Why metro and tunnelling projects overrun: causes and the data</t>
  </si>
  <si>
    <t xml:space="preserve">Write "Why metro and tunnelling projects overrun: causes and the data" for projectcontrolsinstitute.org (PCI AI - Project Controls Institute). Audience: practitioners in sector-specific delivery. Length 1,500-2,200 words, British English. Primary keyword "metro and tunnelling projects". Work in naturally where they fit: metro and tunnelling project management, metro and tunnelling construction.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</si>
  <si>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AB-03462</t>
  </si>
  <si>
    <t xml:space="preserve">Earned value management on metro and tunnelling projects</t>
  </si>
  <si>
    <t xml:space="preserve">Write "Earned value management on metro and tunnelling projects" for projectcontrolsinstitute.org (PCI AI - Project Controls Institute). Audience: practitioners in sector-specific delivery. Length 1,200-1,800 words, British English. Primary keyword "metro and tunnelling projects". Work in naturally where they fit: metro and tunnelling project management, metro and tunnelling construction.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</si>
  <si>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AB-03463</t>
  </si>
  <si>
    <t xml:space="preserve">Cost benchmarks and metrics for metro and tunnelling projects</t>
  </si>
  <si>
    <t xml:space="preserve">Write "Cost benchmarks and metrics for metro and tunnelling projects" for projectcontrolsinstitute.org (PCI AI - Project Controls Institute). Audience: practitioners in sector-specific delivery. Length 1,500-2,200 words, British English. Primary keyword "metro and tunnelling projects". Work in naturally where they fit: metro and tunnelling project management, metro and tunnelling construction.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</si>
  <si>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AB-03464</t>
  </si>
  <si>
    <t xml:space="preserve">Careers in metro and tunnelling project controls: entry routes and pay</t>
  </si>
  <si>
    <t xml:space="preserve">Write "Careers in metro and tunnelling project controls: entry routes and pay" for projectcontrolsinstitute.org (PCI AI - Project Controls Institute). Audience: practitioners in sector-specific delivery. Length 1,200-1,800 words, British English. Primary keyword "metro and tunnelling projects". Work in naturally where they fit: metro and tunnelling project management, metro and tunnelling construction.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</si>
  <si>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AB-03465</t>
  </si>
  <si>
    <t xml:space="preserve">Risk hotspots on metro and tunnelling projects: where the money leaks</t>
  </si>
  <si>
    <t xml:space="preserve">Write "Risk hotspots on metro and tunnelling projects: where the money leaks" for projectcontrolsinstitute.org (PCI AI - Project Controls Institute). Audience: practitioners in sector-specific delivery. Length 1,200-1,800 words, British English. Primary keyword "metro and tunnelling projects". Work in naturally where they fit: metro and tunnelling project management, metro and tunnelling construction.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</si>
  <si>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AB-03466</t>
  </si>
  <si>
    <t xml:space="preserve">Typical schedule phases and durations for metro and tunnelling projects</t>
  </si>
  <si>
    <t xml:space="preserve">Write "Typical schedule phases and durations for metro and tunnelling projects" for projectcontrolsinstitute.org (PCI AI - Project Controls Institute). Audience: practitioners in sector-specific delivery. Length 1,200-1,800 words, British English. Primary keyword "metro and tunnelling projects". Work in naturally where they fit: metro and tunnelling project management, metro and tunnelling construction.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</si>
  <si>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AB-03467</t>
  </si>
  <si>
    <t xml:space="preserve">Project controls in power transmission: what makes it different</t>
  </si>
  <si>
    <t xml:space="preserve">power transmission projects</t>
  </si>
  <si>
    <t xml:space="preserve">power transmission project management, power transmission construction</t>
  </si>
  <si>
    <t xml:space="preserve">Write "Project controls in power transmission: what makes it different" for projectcontrolsinstitute.org (PCI AI - Project Controls Institute). Audience: practitioners in sector-specific delivery. Length 1,200-1,800 words, British English. Primary keyword "power transmission projects". Work in naturally where they fit: power transmission project management, power transmission construction.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</si>
  <si>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AB-03468</t>
  </si>
  <si>
    <t xml:space="preserve">Scheduling challenges unique to power transmission projects</t>
  </si>
  <si>
    <t xml:space="preserve">Write "Scheduling challenges unique to power transmission projects" for projectcontrolsinstitute.org (PCI AI - Project Controls Institute). Audience: practitioners in sector-specific delivery. Length 1,200-1,800 words, British English. Primary keyword "power transmission projects". Work in naturally where they fit: power transmission project management, power transmission construction.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</si>
  <si>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AB-03469</t>
  </si>
  <si>
    <t xml:space="preserve">Why power transmission projects overrun: causes and the data</t>
  </si>
  <si>
    <t xml:space="preserve">Write "Why power transmission projects overrun: causes and the data" for projectcontrolsinstitute.org (PCI AI - Project Controls Institute). Audience: practitioners in sector-specific delivery. Length 1,500-2,200 words, British English. Primary keyword "power transmission projects". Work in naturally where they fit: power transmission project management, power transmission construction.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</si>
  <si>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AB-03470</t>
  </si>
  <si>
    <t xml:space="preserve">Earned value management on power transmission projects</t>
  </si>
  <si>
    <t xml:space="preserve">Write "Earned value management on power transmission projects" for projectcontrolsinstitute.org (PCI AI - Project Controls Institute). Audience: practitioners in sector-specific delivery. Length 1,200-1,800 words, British English. Primary keyword "power transmission projects". Work in naturally where they fit: power transmission project management, power transmission construction.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</si>
  <si>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AB-03471</t>
  </si>
  <si>
    <t xml:space="preserve">Cost benchmarks and metrics for power transmission projects</t>
  </si>
  <si>
    <t xml:space="preserve">Write "Cost benchmarks and metrics for power transmission projects" for projectcontrolsinstitute.org (PCI AI - Project Controls Institute). Audience: practitioners in sector-specific delivery. Length 1,500-2,200 words, British English. Primary keyword "power transmission projects". Work in naturally where they fit: power transmission project management, power transmission construction.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</si>
  <si>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AB-03472</t>
  </si>
  <si>
    <t xml:space="preserve">Careers in power transmission project controls: entry routes and pay</t>
  </si>
  <si>
    <t xml:space="preserve">Write "Careers in power transmission project controls: entry routes and pay" for projectcontrolsinstitute.org (PCI AI - Project Controls Institute). Audience: practitioners in sector-specific delivery. Length 1,200-1,800 words, British English. Primary keyword "power transmission projects". Work in naturally where they fit: power transmission project management, power transmission construction.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</si>
  <si>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AB-03473</t>
  </si>
  <si>
    <t xml:space="preserve">Risk hotspots on power transmission projects: where the money leaks</t>
  </si>
  <si>
    <t xml:space="preserve">Write "Risk hotspots on power transmission projects: where the money leaks" for projectcontrolsinstitute.org (PCI AI - Project Controls Institute). Audience: practitioners in sector-specific delivery. Length 1,200-1,800 words, British English. Primary keyword "power transmission projects". Work in naturally where they fit: power transmission project management, power transmission construction.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</si>
  <si>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AB-03474</t>
  </si>
  <si>
    <t xml:space="preserve">Typical schedule phases and durations for power transmission projects</t>
  </si>
  <si>
    <t xml:space="preserve">Write "Typical schedule phases and durations for power transmission projects" for projectcontrolsinstitute.org (PCI AI - Project Controls Institute). Audience: practitioners in sector-specific delivery. Length 1,200-1,800 words, British English. Primary keyword "power transmission projects". Work in naturally where they fit: power transmission project management, power transmission construction.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</si>
  <si>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AB-03475</t>
  </si>
  <si>
    <t xml:space="preserve">Project controls in green hydrogen: what makes it different</t>
  </si>
  <si>
    <t xml:space="preserve">green hydrogen projects</t>
  </si>
  <si>
    <t xml:space="preserve">green hydrogen project management, green hydrogen construction</t>
  </si>
  <si>
    <t xml:space="preserve">Write "Project controls in green hydrogen: what makes it different" for projectcontrolsinstitute.org (PCI AI - Project Controls Institute). Audience: practitioners in sector-specific delivery. Length 1,200-1,800 words, British English. Primary keyword "green hydrogen projects". Work in naturally where they fit: green hydrogen project management, green hydrogen construction.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</si>
  <si>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AB-03476</t>
  </si>
  <si>
    <t xml:space="preserve">Scheduling challenges unique to green hydrogen projects</t>
  </si>
  <si>
    <t xml:space="preserve">Write "Scheduling challenges unique to green hydrogen projects" for projectcontrolsinstitute.org (PCI AI - Project Controls Institute). Audience: practitioners in sector-specific delivery. Length 1,200-1,800 words, British English. Primary keyword "green hydrogen projects". Work in naturally where they fit: green hydrogen project management, green hydrogen construction.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</si>
  <si>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AB-03477</t>
  </si>
  <si>
    <t xml:space="preserve">Why green hydrogen projects overrun: causes and the data</t>
  </si>
  <si>
    <t xml:space="preserve">Write "Why green hydrogen projects overrun: causes and the data" for projectcontrolsinstitute.org (PCI AI - Project Controls Institute). Audience: practitioners in sector-specific delivery. Length 1,500-2,200 words, British English. Primary keyword "green hydrogen projects". Work in naturally where they fit: green hydrogen project management, green hydrogen construction.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</si>
  <si>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AB-03478</t>
  </si>
  <si>
    <t xml:space="preserve">Earned value management on green hydrogen projects</t>
  </si>
  <si>
    <t xml:space="preserve">Write "Earned value management on green hydrogen projects" for projectcontrolsinstitute.org (PCI AI - Project Controls Institute). Audience: practitioners in sector-specific delivery. Length 1,200-1,800 words, British English. Primary keyword "green hydrogen projects". Work in naturally where they fit: green hydrogen project management, green hydrogen construction.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</si>
  <si>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AB-03479</t>
  </si>
  <si>
    <t xml:space="preserve">Cost benchmarks and metrics for green hydrogen projects</t>
  </si>
  <si>
    <t xml:space="preserve">Write "Cost benchmarks and metrics for green hydrogen projects" for projectcontrolsinstitute.org (PCI AI - Project Controls Institute). Audience: practitioners in sector-specific delivery. Length 1,500-2,200 words, British English. Primary keyword "green hydrogen projects". Work in naturally where they fit: green hydrogen project management, green hydrogen construction.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</si>
  <si>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AB-03480</t>
  </si>
  <si>
    <t xml:space="preserve">Careers in green hydrogen project controls: entry routes and pay</t>
  </si>
  <si>
    <t xml:space="preserve">Write "Careers in green hydrogen project controls: entry routes and pay" for projectcontrolsinstitute.org (PCI AI - Project Controls Institute). Audience: practitioners in sector-specific delivery. Length 1,200-1,800 words, British English. Primary keyword "green hydrogen projects". Work in naturally where they fit: green hydrogen project management, green hydrogen construction.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</si>
  <si>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AB-03481</t>
  </si>
  <si>
    <t xml:space="preserve">Risk hotspots on green hydrogen projects: where the money leaks</t>
  </si>
  <si>
    <t xml:space="preserve">Write "Risk hotspots on green hydrogen projects: where the money leaks" for projectcontrolsinstitute.org (PCI AI - Project Controls Institute). Audience: practitioners in sector-specific delivery. Length 1,200-1,800 words, British English. Primary keyword "green hydrogen projects". Work in naturally where they fit: green hydrogen project management, green hydrogen construction.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</si>
  <si>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AB-03482</t>
  </si>
  <si>
    <t xml:space="preserve">Typical schedule phases and durations for green hydrogen projects</t>
  </si>
  <si>
    <t xml:space="preserve">Write "Typical schedule phases and durations for green hydrogen projects" for projectcontrolsinstitute.org (PCI AI - Project Controls Institute). Audience: practitioners in sector-specific delivery. Length 1,200-1,800 words, British English. Primary keyword "green hydrogen projects". Work in naturally where they fit: green hydrogen project management, green hydrogen construction.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</si>
  <si>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AB-03483</t>
  </si>
  <si>
    <t xml:space="preserve">Primavera P6 for beginners: a working introduction</t>
  </si>
  <si>
    <t xml:space="preserve">primavera p6 training</t>
  </si>
  <si>
    <t xml:space="preserve">primavera p6 tutorial, learn primavera p6</t>
  </si>
  <si>
    <t xml:space="preserve">Write "Primavera P6 for beginners: a working introduction" for projectcontrolsinstitute.org (PCI AI - Project Controls Institute). Audience: hands-on users of planning and cost tools. Length 1,200-1,800 words, British English. Primary keyword "primavera p6 training". Work in naturally where they fit: primavera p6 tutorial, learn primavera p6.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</si>
  <si>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AB-03484</t>
  </si>
  <si>
    <t xml:space="preserve">Top Primavera P6 tips professionals wish they knew earlier</t>
  </si>
  <si>
    <t xml:space="preserve">Write "Top Primavera P6 tips professionals wish they knew earlier" for projectcontrolsinstitute.org (PCI AI - Project Controls Institute). Audience: hands-on users of planning and cost tools. Length 1,200-1,800 words, British English. Primary keyword "primavera p6 training". Work in naturally where they fit: primavera p6 tutorial, learn primavera p6.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</si>
  <si>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AB-03485</t>
  </si>
  <si>
    <t xml:space="preserve">Common Primavera P6 errors and how to fix them</t>
  </si>
  <si>
    <t xml:space="preserve">Write "Common Primavera P6 errors and how to fix them" for projectcontrolsinstitute.org (PCI AI - Project Controls Institute). Audience: hands-on users of planning and cost tools. Length 1,200-1,800 words, British English. Primary keyword "primavera p6 training". Work in naturally where they fit: primavera p6 tutorial, learn primavera p6.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</si>
  <si>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AB-03486</t>
  </si>
  <si>
    <t xml:space="preserve">Using Primavera P6 for earned value management</t>
  </si>
  <si>
    <t xml:space="preserve">Write "Using Primavera P6 for earned value management" for projectcontrolsinstitute.org (PCI AI - Project Controls Institute). Audience: hands-on users of planning and cost tools. Length 1,200-1,800 words, British English. Primary keyword "primavera p6 training". Work in naturally where they fit: primavera p6 tutorial, learn primavera p6.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</si>
  <si>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AB-03487</t>
  </si>
  <si>
    <t xml:space="preserve">Primavera P6 reporting: getting clean outputs stakeholders read</t>
  </si>
  <si>
    <t xml:space="preserve">Write "Primavera P6 reporting: getting clean outputs stakeholders read" for projectcontrolsinstitute.org (PCI AI - Project Controls Institute). Audience: hands-on users of planning and cost tools. Length 1,200-1,800 words, British English. Primary keyword "primavera p6 training". Work in naturally where they fit: primavera p6 tutorial, learn primavera p6.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</si>
  <si>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AB-03488</t>
  </si>
  <si>
    <t xml:space="preserve">Is Primavera P6 certification worth it? Training options compared</t>
  </si>
  <si>
    <t xml:space="preserve">Write "Is Primavera P6 certification worth it? Training options compared" for projectcontrolsinstitute.org (PCI AI - Project Controls Institute). Audience: hands-on users of planning and cost tools. Length 1,800-2,400 words, British English. Primary keyword "primavera p6 training". Work in naturally where they fit: primavera p6 tutorial, learn primavera p6.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</si>
  <si>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AB-03489</t>
  </si>
  <si>
    <t xml:space="preserve">Setting up Primavera P6 for a new project: the configuration checklist</t>
  </si>
  <si>
    <t xml:space="preserve">Write "Setting up Primavera P6 for a new project: the configuration checklist" for projectcontrolsinstitute.org (PCI AI - Project Controls Institute). Audience: hands-on users of planning and cost tools. Length 1,000-1,500 words, British English. Primary keyword "primavera p6 training". Work in naturally where they fit: primavera p6 tutorial, learn primavera p6.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</si>
  <si>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AB-03490</t>
  </si>
  <si>
    <t xml:space="preserve">Primavera P6 for cost engineers vs planners: the features that matter to each</t>
  </si>
  <si>
    <t xml:space="preserve">Write "Primavera P6 for cost engineers vs planners: the features that matter to each" for projectcontrolsinstitute.org (PCI AI - Project Controls Institute). Audience: hands-on users of planning and cost tools. Length 1,200-1,800 words, British English. Primary keyword "primavera p6 training". Work in naturally where they fit: primavera p6 tutorial, learn primavera p6.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</si>
  <si>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AB-03491</t>
  </si>
  <si>
    <t xml:space="preserve">Microsoft Project for beginners: a working introduction</t>
  </si>
  <si>
    <t xml:space="preserve">microsoft project training</t>
  </si>
  <si>
    <t xml:space="preserve">microsoft project tutorial, learn microsoft project</t>
  </si>
  <si>
    <t xml:space="preserve">Write "Microsoft Project for beginners: a working introduction" for projectcontrolsinstitute.org (PCI AI - Project Controls Institute). Audience: hands-on users of planning and cost tools. Length 1,200-1,800 words, British English. Primary keyword "microsoft project training". Work in naturally where they fit: microsoft project tutorial, learn microsoft project.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</si>
  <si>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AB-03492</t>
  </si>
  <si>
    <t xml:space="preserve">Top Microsoft Project tips professionals wish they knew earlier</t>
  </si>
  <si>
    <t xml:space="preserve">Write "Top Microsoft Project tips professionals wish they knew earlier" for projectcontrolsinstitute.org (PCI AI - Project Controls Institute). Audience: hands-on users of planning and cost tools. Length 1,200-1,800 words, British English. Primary keyword "microsoft project training". Work in naturally where they fit: microsoft project tutorial, learn microsoft project.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</si>
  <si>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AB-03493</t>
  </si>
  <si>
    <t xml:space="preserve">Common Microsoft Project errors and how to fix them</t>
  </si>
  <si>
    <t xml:space="preserve">Write "Common Microsoft Project errors and how to fix them" for projectcontrolsinstitute.org (PCI AI - Project Controls Institute). Audience: hands-on users of planning and cost tools. Length 1,200-1,800 words, British English. Primary keyword "microsoft project training". Work in naturally where they fit: microsoft project tutorial, learn microsoft project.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</si>
  <si>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AB-03494</t>
  </si>
  <si>
    <t xml:space="preserve">Using Microsoft Project for earned value management</t>
  </si>
  <si>
    <t xml:space="preserve">Write "Using Microsoft Project for earned value management" for projectcontrolsinstitute.org (PCI AI - Project Controls Institute). Audience: hands-on users of planning and cost tools. Length 1,200-1,800 words, British English. Primary keyword "microsoft project training". Work in naturally where they fit: microsoft project tutorial, learn microsoft project.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</si>
  <si>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AB-03495</t>
  </si>
  <si>
    <t xml:space="preserve">Microsoft Project reporting: getting clean outputs stakeholders read</t>
  </si>
  <si>
    <t xml:space="preserve">Write "Microsoft Project reporting: getting clean outputs stakeholders read" for projectcontrolsinstitute.org (PCI AI - Project Controls Institute). Audience: hands-on users of planning and cost tools. Length 1,200-1,800 words, British English. Primary keyword "microsoft project training". Work in naturally where they fit: microsoft project tutorial, learn microsoft project.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</si>
  <si>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AB-03496</t>
  </si>
  <si>
    <t xml:space="preserve">Is Microsoft Project certification worth it? Training options compared</t>
  </si>
  <si>
    <t xml:space="preserve">Write "Is Microsoft Project certification worth it? Training options compared" for projectcontrolsinstitute.org (PCI AI - Project Controls Institute). Audience: hands-on users of planning and cost tools. Length 1,800-2,400 words, British English. Primary keyword "microsoft project training". Work in naturally where they fit: microsoft project tutorial, learn microsoft project.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</si>
  <si>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AB-03497</t>
  </si>
  <si>
    <t xml:space="preserve">Setting up Microsoft Project for a new project: the configuration checklist</t>
  </si>
  <si>
    <t xml:space="preserve">Write "Setting up Microsoft Project for a new project: the configuration checklist" for projectcontrolsinstitute.org (PCI AI - Project Controls Institute). Audience: hands-on users of planning and cost tools. Length 1,000-1,500 words, British English. Primary keyword "microsoft project training". Work in naturally where they fit: microsoft project tutorial, learn microsoft project.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</si>
  <si>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AB-03498</t>
  </si>
  <si>
    <t xml:space="preserve">Microsoft Project for cost engineers vs planners: the features that matter to each</t>
  </si>
  <si>
    <t xml:space="preserve">Write "Microsoft Project for cost engineers vs planners: the features that matter to each" for projectcontrolsinstitute.org (PCI AI - Project Controls Institute). Audience: hands-on users of planning and cost tools. Length 1,200-1,800 words, British English. Primary keyword "microsoft project training". Work in naturally where they fit: microsoft project tutorial, learn microsoft project.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</si>
  <si>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AB-03499</t>
  </si>
  <si>
    <t xml:space="preserve">Deltek Cobra for beginners: a working introduction</t>
  </si>
  <si>
    <t xml:space="preserve">deltek cobra training</t>
  </si>
  <si>
    <t xml:space="preserve">deltek cobra tutorial, learn deltek cobra</t>
  </si>
  <si>
    <t xml:space="preserve">Write "Deltek Cobra for beginners: a working introduction" for projectcontrolsinstitute.org (PCI AI - Project Controls Institute). Audience: hands-on users of planning and cost tools. Length 1,200-1,800 words, British English. Primary keyword "deltek cobra training". Work in naturally where they fit: deltek cobra tutorial, learn deltek cobra.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</si>
  <si>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AB-03500</t>
  </si>
  <si>
    <t xml:space="preserve">Top Deltek Cobra tips professionals wish they knew earlier</t>
  </si>
  <si>
    <t xml:space="preserve">Write "Top Deltek Cobra tips professionals wish they knew earlier" for projectcontrolsinstitute.org (PCI AI - Project Controls Institute). Audience: hands-on users of planning and cost tools. Length 1,200-1,800 words, British English. Primary keyword "deltek cobra training". Work in naturally where they fit: deltek cobra tutorial, learn deltek cobra.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</si>
  <si>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AB-03501</t>
  </si>
  <si>
    <t xml:space="preserve">Common Deltek Cobra errors and how to fix them</t>
  </si>
  <si>
    <t xml:space="preserve">Write "Common Deltek Cobra errors and how to fix them" for projectcontrolsinstitute.org (PCI AI - Project Controls Institute). Audience: hands-on users of planning and cost tools. Length 1,200-1,800 words, British English. Primary keyword "deltek cobra training". Work in naturally where they fit: deltek cobra tutorial, learn deltek cobra.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</si>
  <si>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AB-03502</t>
  </si>
  <si>
    <t xml:space="preserve">Using Deltek Cobra for earned value management</t>
  </si>
  <si>
    <t xml:space="preserve">Write "Using Deltek Cobra for earned value management" for projectcontrolsinstitute.org (PCI AI - Project Controls Institute). Audience: hands-on users of planning and cost tools. Length 1,200-1,800 words, British English. Primary keyword "deltek cobra training". Work in naturally where they fit: deltek cobra tutorial, learn deltek cobra.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</si>
  <si>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AB-03503</t>
  </si>
  <si>
    <t xml:space="preserve">Deltek Cobra reporting: getting clean outputs stakeholders read</t>
  </si>
  <si>
    <t xml:space="preserve">Write "Deltek Cobra reporting: getting clean outputs stakeholders read" for projectcontrolsinstitute.org (PCI AI - Project Controls Institute). Audience: hands-on users of planning and cost tools. Length 1,200-1,800 words, British English. Primary keyword "deltek cobra training". Work in naturally where they fit: deltek cobra tutorial, learn deltek cobra.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</si>
  <si>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AB-03504</t>
  </si>
  <si>
    <t xml:space="preserve">Is Deltek Cobra certification worth it? Training options compared</t>
  </si>
  <si>
    <t xml:space="preserve">Write "Is Deltek Cobra certification worth it? Training options compared" for projectcontrolsinstitute.org (PCI AI - Project Controls Institute). Audience: hands-on users of planning and cost tools. Length 1,800-2,400 words, British English. Primary keyword "deltek cobra training". Work in naturally where they fit: deltek cobra tutorial, learn deltek cobra.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</si>
  <si>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AB-03505</t>
  </si>
  <si>
    <t xml:space="preserve">Setting up Deltek Cobra for a new project: the configuration checklist</t>
  </si>
  <si>
    <t xml:space="preserve">Write "Setting up Deltek Cobra for a new project: the configuration checklist" for projectcontrolsinstitute.org (PCI AI - Project Controls Institute). Audience: hands-on users of planning and cost tools. Length 1,000-1,500 words, British English. Primary keyword "deltek cobra training". Work in naturally where they fit: deltek cobra tutorial, learn deltek cobra.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</si>
  <si>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AB-03506</t>
  </si>
  <si>
    <t xml:space="preserve">Deltek Cobra for cost engineers vs planners: the features that matter to each</t>
  </si>
  <si>
    <t xml:space="preserve">Write "Deltek Cobra for cost engineers vs planners: the features that matter to each" for projectcontrolsinstitute.org (PCI AI - Project Controls Institute). Audience: hands-on users of planning and cost tools. Length 1,200-1,800 words, British English. Primary keyword "deltek cobra training". Work in naturally where they fit: deltek cobra tutorial, learn deltek cobra.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</si>
  <si>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AB-03507</t>
  </si>
  <si>
    <t xml:space="preserve">Deltek Acumen Fuse for beginners: a working introduction</t>
  </si>
  <si>
    <t xml:space="preserve">deltek acumen fuse training</t>
  </si>
  <si>
    <t xml:space="preserve">deltek acumen fuse tutorial, learn deltek acumen fuse</t>
  </si>
  <si>
    <t xml:space="preserve">Write "Deltek Acumen Fuse for beginners: a working introduction" for projectcontrolsinstitute.org (PCI AI - Project Controls Institute). Audience: hands-on users of planning and cost tools. Length 1,200-1,800 words, British English. Primary keyword "deltek acumen fuse training". Work in naturally where they fit: deltek acumen fuse tutorial, learn deltek acumen fuse.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</si>
  <si>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AB-03508</t>
  </si>
  <si>
    <t xml:space="preserve">Top Deltek Acumen Fuse tips professionals wish they knew earlier</t>
  </si>
  <si>
    <t xml:space="preserve">Write "Top Deltek Acumen Fuse tips professionals wish they knew earlier" for projectcontrolsinstitute.org (PCI AI - Project Controls Institute). Audience: hands-on users of planning and cost tools. Length 1,200-1,800 words, British English. Primary keyword "deltek acumen fuse training". Work in naturally where they fit: deltek acumen fuse tutorial, learn deltek acumen fuse.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</si>
  <si>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AB-03509</t>
  </si>
  <si>
    <t xml:space="preserve">Common Deltek Acumen Fuse errors and how to fix them</t>
  </si>
  <si>
    <t xml:space="preserve">Write "Common Deltek Acumen Fuse errors and how to fix them" for projectcontrolsinstitute.org (PCI AI - Project Controls Institute). Audience: hands-on users of planning and cost tools. Length 1,200-1,800 words, British English. Primary keyword "deltek acumen fuse training". Work in naturally where they fit: deltek acumen fuse tutorial, learn deltek acumen fuse.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</si>
  <si>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AB-03510</t>
  </si>
  <si>
    <t xml:space="preserve">Using Deltek Acumen Fuse for earned value management</t>
  </si>
  <si>
    <t xml:space="preserve">Write "Using Deltek Acumen Fuse for earned value management" for projectcontrolsinstitute.org (PCI AI - Project Controls Institute). Audience: hands-on users of planning and cost tools. Length 1,200-1,800 words, British English. Primary keyword "deltek acumen fuse training". Work in naturally where they fit: deltek acumen fuse tutorial, learn deltek acumen fuse.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</si>
  <si>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AB-03511</t>
  </si>
  <si>
    <t xml:space="preserve">Deltek Acumen Fuse reporting: getting clean outputs stakeholders read</t>
  </si>
  <si>
    <t xml:space="preserve">Write "Deltek Acumen Fuse reporting: getting clean outputs stakeholders read" for projectcontrolsinstitute.org (PCI AI - Project Controls Institute). Audience: hands-on users of planning and cost tools. Length 1,200-1,800 words, British English. Primary keyword "deltek acumen fuse training". Work in naturally where they fit: deltek acumen fuse tutorial, learn deltek acumen fuse.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</si>
  <si>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AB-03512</t>
  </si>
  <si>
    <t xml:space="preserve">Setting up Deltek Acumen Fuse for a new project: the configuration checklist</t>
  </si>
  <si>
    <t xml:space="preserve">Write "Setting up Deltek Acumen Fuse for a new project: the configuration checklist" for projectcontrolsinstitute.org (PCI AI - Project Controls Institute). Audience: hands-on users of planning and cost tools. Length 1,000-1,500 words, British English. Primary keyword "deltek acumen fuse training". Work in naturally where they fit: deltek acumen fuse tutorial, learn deltek acumen fuse.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</si>
  <si>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AB-03513</t>
  </si>
  <si>
    <t xml:space="preserve">Deltek Acumen Fuse for cost engineers vs planners: the features that matter to each</t>
  </si>
  <si>
    <t xml:space="preserve">Write "Deltek Acumen Fuse for cost engineers vs planners: the features that matter to each" for projectcontrolsinstitute.org (PCI AI - Project Controls Institute). Audience: hands-on users of planning and cost tools. Length 1,200-1,800 words, British English. Primary keyword "deltek acumen fuse training". Work in naturally where they fit: deltek acumen fuse tutorial, learn deltek acumen fuse.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</si>
  <si>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AB-03514</t>
  </si>
  <si>
    <t xml:space="preserve">EcoSys for beginners: a working introduction</t>
  </si>
  <si>
    <t xml:space="preserve">ecosys training</t>
  </si>
  <si>
    <t xml:space="preserve">ecosys tutorial, learn ecosys</t>
  </si>
  <si>
    <t xml:space="preserve">Write "EcoSys for beginners: a working introduction" for projectcontrolsinstitute.org (PCI AI - Project Controls Institute). Audience: hands-on users of planning and cost tools. Length 1,200-1,800 words, British English. Primary keyword "ecosys training". Work in naturally where they fit: ecosys tutorial, learn ecosys.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</si>
  <si>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AB-03515</t>
  </si>
  <si>
    <t xml:space="preserve">Top EcoSys tips professionals wish they knew earlier</t>
  </si>
  <si>
    <t xml:space="preserve">Write "Top EcoSys tips professionals wish they knew earlier" for projectcontrolsinstitute.org (PCI AI - Project Controls Institute). Audience: hands-on users of planning and cost tools. Length 1,200-1,800 words, British English. Primary keyword "ecosys training". Work in naturally where they fit: ecosys tutorial, learn ecosys.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</si>
  <si>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AB-03516</t>
  </si>
  <si>
    <t xml:space="preserve">Common EcoSys errors and how to fix them</t>
  </si>
  <si>
    <t xml:space="preserve">Write "Common EcoSys errors and how to fix them" for projectcontrolsinstitute.org (PCI AI - Project Controls Institute). Audience: hands-on users of planning and cost tools. Length 1,200-1,800 words, British English. Primary keyword "ecosys training". Work in naturally where they fit: ecosys tutorial, learn ecosys.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</si>
  <si>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AB-03517</t>
  </si>
  <si>
    <t xml:space="preserve">Using EcoSys for earned value management</t>
  </si>
  <si>
    <t xml:space="preserve">Write "Using EcoSys for earned value management" for projectcontrolsinstitute.org (PCI AI - Project Controls Institute). Audience: hands-on users of planning and cost tools. Length 1,200-1,800 words, British English. Primary keyword "ecosys training". Work in naturally where they fit: ecosys tutorial, learn ecosys.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</si>
  <si>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AB-03518</t>
  </si>
  <si>
    <t xml:space="preserve">EcoSys reporting: getting clean outputs stakeholders read</t>
  </si>
  <si>
    <t xml:space="preserve">Write "EcoSys reporting: getting clean outputs stakeholders read" for projectcontrolsinstitute.org (PCI AI - Project Controls Institute). Audience: hands-on users of planning and cost tools. Length 1,200-1,800 words, British English. Primary keyword "ecosys training". Work in naturally where they fit: ecosys tutorial, learn ecosys.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</si>
  <si>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AB-03519</t>
  </si>
  <si>
    <t xml:space="preserve">Setting up EcoSys for a new project: the configuration checklist</t>
  </si>
  <si>
    <t xml:space="preserve">Write "Setting up EcoSys for a new project: the configuration checklist" for projectcontrolsinstitute.org (PCI AI - Project Controls Institute). Audience: hands-on users of planning and cost tools. Length 1,000-1,500 words, British English. Primary keyword "ecosys training". Work in naturally where they fit: ecosys tutorial, learn ecosys.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</si>
  <si>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AB-03520</t>
  </si>
  <si>
    <t xml:space="preserve">EcoSys for cost engineers vs planners: the features that matter to each</t>
  </si>
  <si>
    <t xml:space="preserve">Write "EcoSys for cost engineers vs planners: the features that matter to each" for projectcontrolsinstitute.org (PCI AI - Project Controls Institute). Audience: hands-on users of planning and cost tools. Length 1,200-1,800 words, British English. Primary keyword "ecosys training". Work in naturally where they fit: ecosys tutorial, learn ecosys.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</si>
  <si>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AB-03521</t>
  </si>
  <si>
    <t xml:space="preserve">Safran Project for beginners: a working introduction</t>
  </si>
  <si>
    <t xml:space="preserve">safran project training</t>
  </si>
  <si>
    <t xml:space="preserve">safran project tutorial, learn safran project</t>
  </si>
  <si>
    <t xml:space="preserve">Write "Safran Project for beginners: a working introduction" for projectcontrolsinstitute.org (PCI AI - Project Controls Institute). Audience: hands-on users of planning and cost tools. Length 1,200-1,800 words, British English. Primary keyword "safran project training". Work in naturally where they fit: safran project tutorial, learn safran project.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</si>
  <si>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AB-03522</t>
  </si>
  <si>
    <t xml:space="preserve">Top Safran Project tips professionals wish they knew earlier</t>
  </si>
  <si>
    <t xml:space="preserve">Write "Top Safran Project tips professionals wish they knew earlier" for projectcontrolsinstitute.org (PCI AI - Project Controls Institute). Audience: hands-on users of planning and cost tools. Length 1,200-1,800 words, British English. Primary keyword "safran project training". Work in naturally where they fit: safran project tutorial, learn safran project.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</si>
  <si>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AB-03523</t>
  </si>
  <si>
    <t xml:space="preserve">Common Safran Project errors and how to fix them</t>
  </si>
  <si>
    <t xml:space="preserve">Write "Common Safran Project errors and how to fix them" for projectcontrolsinstitute.org (PCI AI - Project Controls Institute). Audience: hands-on users of planning and cost tools. Length 1,200-1,800 words, British English. Primary keyword "safran project training". Work in naturally where they fit: safran project tutorial, learn safran project.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</si>
  <si>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AB-03524</t>
  </si>
  <si>
    <t xml:space="preserve">Using Safran Project for earned value management</t>
  </si>
  <si>
    <t xml:space="preserve">Write "Using Safran Project for earned value management" for projectcontrolsinstitute.org (PCI AI - Project Controls Institute). Audience: hands-on users of planning and cost tools. Length 1,200-1,800 words, British English. Primary keyword "safran project training". Work in naturally where they fit: safran project tutorial, learn safran project.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</si>
  <si>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AB-03525</t>
  </si>
  <si>
    <t xml:space="preserve">Safran Project reporting: getting clean outputs stakeholders read</t>
  </si>
  <si>
    <t xml:space="preserve">Write "Safran Project reporting: getting clean outputs stakeholders read" for projectcontrolsinstitute.org (PCI AI - Project Controls Institute). Audience: hands-on users of planning and cost tools. Length 1,200-1,800 words, British English. Primary keyword "safran project training". Work in naturally where they fit: safran project tutorial, learn safran project.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</si>
  <si>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AB-03526</t>
  </si>
  <si>
    <t xml:space="preserve">Setting up Safran Project for a new project: the configuration checklist</t>
  </si>
  <si>
    <t xml:space="preserve">Write "Setting up Safran Project for a new project: the configuration checklist" for projectcontrolsinstitute.org (PCI AI - Project Controls Institute). Audience: hands-on users of planning and cost tools. Length 1,000-1,500 words, British English. Primary keyword "safran project training". Work in naturally where they fit: safran project tutorial, learn safran project.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</si>
  <si>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AB-03527</t>
  </si>
  <si>
    <t xml:space="preserve">Safran Project for cost engineers vs planners: the features that matter to each</t>
  </si>
  <si>
    <t xml:space="preserve">Write "Safran Project for cost engineers vs planners: the features that matter to each" for projectcontrolsinstitute.org (PCI AI - Project Controls Institute). Audience: hands-on users of planning and cost tools. Length 1,200-1,800 words, British English. Primary keyword "safran project training". Work in naturally where they fit: safran project tutorial, learn safran project.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</si>
  <si>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AB-03528</t>
  </si>
  <si>
    <t xml:space="preserve">Tilos for beginners: a working introduction</t>
  </si>
  <si>
    <t xml:space="preserve">tilos training</t>
  </si>
  <si>
    <t xml:space="preserve">tilos tutorial, learn tilos</t>
  </si>
  <si>
    <t xml:space="preserve">Write "Tilos for beginners: a working introduction" for projectcontrolsinstitute.org (PCI AI - Project Controls Institute). Audience: hands-on users of planning and cost tools. Length 1,200-1,800 words, British English. Primary keyword "tilos training". Work in naturally where they fit: tilos tutorial, learn tilos.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</si>
  <si>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AB-03529</t>
  </si>
  <si>
    <t xml:space="preserve">Top Tilos tips professionals wish they knew earlier</t>
  </si>
  <si>
    <t xml:space="preserve">Write "Top Tilos tips professionals wish they knew earlier" for projectcontrolsinstitute.org (PCI AI - Project Controls Institute). Audience: hands-on users of planning and cost tools. Length 1,200-1,800 words, British English. Primary keyword "tilos training". Work in naturally where they fit: tilos tutorial, learn tilos.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</si>
  <si>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AB-03530</t>
  </si>
  <si>
    <t xml:space="preserve">Common Tilos errors and how to fix them</t>
  </si>
  <si>
    <t xml:space="preserve">Write "Common Tilos errors and how to fix them" for projectcontrolsinstitute.org (PCI AI - Project Controls Institute). Audience: hands-on users of planning and cost tools. Length 1,200-1,800 words, British English. Primary keyword "tilos training". Work in naturally where they fit: tilos tutorial, learn tilos.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</si>
  <si>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AB-03531</t>
  </si>
  <si>
    <t xml:space="preserve">Using Tilos for earned value management</t>
  </si>
  <si>
    <t xml:space="preserve">Write "Using Tilos for earned value management" for projectcontrolsinstitute.org (PCI AI - Project Controls Institute). Audience: hands-on users of planning and cost tools. Length 1,200-1,800 words, British English. Primary keyword "tilos training". Work in naturally where they fit: tilos tutorial, learn tilos.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</si>
  <si>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AB-03532</t>
  </si>
  <si>
    <t xml:space="preserve">Tilos reporting: getting clean outputs stakeholders read</t>
  </si>
  <si>
    <t xml:space="preserve">Write "Tilos reporting: getting clean outputs stakeholders read" for projectcontrolsinstitute.org (PCI AI - Project Controls Institute). Audience: hands-on users of planning and cost tools. Length 1,200-1,800 words, British English. Primary keyword "tilos training". Work in naturally where they fit: tilos tutorial, learn tilos.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</si>
  <si>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AB-03533</t>
  </si>
  <si>
    <t xml:space="preserve">Setting up Tilos for a new project: the configuration checklist</t>
  </si>
  <si>
    <t xml:space="preserve">Write "Setting up Tilos for a new project: the configuration checklist" for projectcontrolsinstitute.org (PCI AI - Project Controls Institute). Audience: hands-on users of planning and cost tools. Length 1,000-1,500 words, British English. Primary keyword "tilos training". Work in naturally where they fit: tilos tutorial, learn tilos.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</si>
  <si>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AB-03534</t>
  </si>
  <si>
    <t xml:space="preserve">Tilos for cost engineers vs planners: the features that matter to each</t>
  </si>
  <si>
    <t xml:space="preserve">Write "Tilos for cost engineers vs planners: the features that matter to each" for projectcontrolsinstitute.org (PCI AI - Project Controls Institute). Audience: hands-on users of planning and cost tools. Length 1,200-1,800 words, British English. Primary keyword "tilos training". Work in naturally where they fit: tilos tutorial, learn tilos.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</si>
  <si>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AB-03535</t>
  </si>
  <si>
    <t xml:space="preserve">Asta Powerproject for beginners: a working introduction</t>
  </si>
  <si>
    <t xml:space="preserve">asta powerproject training</t>
  </si>
  <si>
    <t xml:space="preserve">asta powerproject tutorial, learn asta powerproject</t>
  </si>
  <si>
    <t xml:space="preserve">Write "Asta Powerproject for beginners: a working introduction" for projectcontrolsinstitute.org (PCI AI - Project Controls Institute). Audience: hands-on users of planning and cost tools. Length 1,200-1,800 words, British English. Primary keyword "asta powerproject training". Work in naturally where they fit: asta powerproject tutorial, learn asta powerproject.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</si>
  <si>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AB-03536</t>
  </si>
  <si>
    <t xml:space="preserve">Top Asta Powerproject tips professionals wish they knew earlier</t>
  </si>
  <si>
    <t xml:space="preserve">Write "Top Asta Powerproject tips professionals wish they knew earlier" for projectcontrolsinstitute.org (PCI AI - Project Controls Institute). Audience: hands-on users of planning and cost tools. Length 1,200-1,800 words, British English. Primary keyword "asta powerproject training". Work in naturally where they fit: asta powerproject tutorial, learn asta powerproject.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</si>
  <si>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AB-03537</t>
  </si>
  <si>
    <t xml:space="preserve">Common Asta Powerproject errors and how to fix them</t>
  </si>
  <si>
    <t xml:space="preserve">Write "Common Asta Powerproject errors and how to fix them" for projectcontrolsinstitute.org (PCI AI - Project Controls Institute). Audience: hands-on users of planning and cost tools. Length 1,200-1,800 words, British English. Primary keyword "asta powerproject training". Work in naturally where they fit: asta powerproject tutorial, learn asta powerproject.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</si>
  <si>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AB-03538</t>
  </si>
  <si>
    <t xml:space="preserve">Using Asta Powerproject for earned value management</t>
  </si>
  <si>
    <t xml:space="preserve">Write "Using Asta Powerproject for earned value management" for projectcontrolsinstitute.org (PCI AI - Project Controls Institute). Audience: hands-on users of planning and cost tools. Length 1,200-1,800 words, British English. Primary keyword "asta powerproject training". Work in naturally where they fit: asta powerproject tutorial, learn asta powerproject.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</si>
  <si>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AB-03539</t>
  </si>
  <si>
    <t xml:space="preserve">Asta Powerproject reporting: getting clean outputs stakeholders read</t>
  </si>
  <si>
    <t xml:space="preserve">Write "Asta Powerproject reporting: getting clean outputs stakeholders read" for projectcontrolsinstitute.org (PCI AI - Project Controls Institute). Audience: hands-on users of planning and cost tools. Length 1,200-1,800 words, British English. Primary keyword "asta powerproject training". Work in naturally where they fit: asta powerproject tutorial, learn asta powerproject.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</si>
  <si>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AB-03540</t>
  </si>
  <si>
    <t xml:space="preserve">Setting up Asta Powerproject for a new project: the configuration checklist</t>
  </si>
  <si>
    <t xml:space="preserve">Write "Setting up Asta Powerproject for a new project: the configuration checklist" for projectcontrolsinstitute.org (PCI AI - Project Controls Institute). Audience: hands-on users of planning and cost tools. Length 1,000-1,500 words, British English. Primary keyword "asta powerproject training". Work in naturally where they fit: asta powerproject tutorial, learn asta powerproject.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</si>
  <si>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AB-03541</t>
  </si>
  <si>
    <t xml:space="preserve">Asta Powerproject for cost engineers vs planners: the features that matter to each</t>
  </si>
  <si>
    <t xml:space="preserve">Write "Asta Powerproject for cost engineers vs planners: the features that matter to each" for projectcontrolsinstitute.org (PCI AI - Project Controls Institute). Audience: hands-on users of planning and cost tools. Length 1,200-1,800 words, British English. Primary keyword "asta powerproject training". Work in naturally where they fit: asta powerproject tutorial, learn asta powerproject.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</si>
  <si>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AB-03542</t>
  </si>
  <si>
    <t xml:space="preserve">Primavera Risk Analysis for beginners: a working introduction</t>
  </si>
  <si>
    <t xml:space="preserve">primavera risk analysis training</t>
  </si>
  <si>
    <t xml:space="preserve">primavera risk analysis tutorial, learn primavera risk analysis</t>
  </si>
  <si>
    <t xml:space="preserve">Write "Primavera Risk Analysis for beginners: a working introduction" for projectcontrolsinstitute.org (PCI AI - Project Controls Institute). Audience: hands-on users of planning and cost tools. Length 1,200-1,800 words, British English. Primary keyword "primavera risk analysis training". Work in naturally where they fit: primavera risk analysis tutorial, learn primavera risk analysis.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</si>
  <si>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AB-03543</t>
  </si>
  <si>
    <t xml:space="preserve">Top Primavera Risk Analysis tips professionals wish they knew earlier</t>
  </si>
  <si>
    <t xml:space="preserve">Write "Top Primavera Risk Analysis tips professionals wish they knew earlier" for projectcontrolsinstitute.org (PCI AI - Project Controls Institute). Audience: hands-on users of planning and cost tools. Length 1,200-1,800 words, British English. Primary keyword "primavera risk analysis training". Work in naturally where they fit: primavera risk analysis tutorial, learn primavera risk analysis.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</si>
  <si>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AB-03544</t>
  </si>
  <si>
    <t xml:space="preserve">Common Primavera Risk Analysis errors and how to fix them</t>
  </si>
  <si>
    <t xml:space="preserve">Write "Common Primavera Risk Analysis errors and how to fix them" for projectcontrolsinstitute.org (PCI AI - Project Controls Institute). Audience: hands-on users of planning and cost tools. Length 1,200-1,800 words, British English. Primary keyword "primavera risk analysis training". Work in naturally where they fit: primavera risk analysis tutorial, learn primavera risk analysis.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</si>
  <si>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AB-03545</t>
  </si>
  <si>
    <t xml:space="preserve">Using Primavera Risk Analysis for earned value management</t>
  </si>
  <si>
    <t xml:space="preserve">Write "Using Primavera Risk Analysis for earned value management" for projectcontrolsinstitute.org (PCI AI - Project Controls Institute). Audience: hands-on users of planning and cost tools. Length 1,200-1,800 words, British English. Primary keyword "primavera risk analysis training". Work in naturally where they fit: primavera risk analysis tutorial, learn primavera risk analysis.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</si>
  <si>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AB-03546</t>
  </si>
  <si>
    <t xml:space="preserve">Primavera Risk Analysis reporting: getting clean outputs stakeholders read</t>
  </si>
  <si>
    <t xml:space="preserve">Write "Primavera Risk Analysis reporting: getting clean outputs stakeholders read" for projectcontrolsinstitute.org (PCI AI - Project Controls Institute). Audience: hands-on users of planning and cost tools. Length 1,200-1,800 words, British English. Primary keyword "primavera risk analysis training". Work in naturally where they fit: primavera risk analysis tutorial, learn primavera risk analysis.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</si>
  <si>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AB-03547</t>
  </si>
  <si>
    <t xml:space="preserve">Is Primavera Risk Analysis certification worth it? Training options compared</t>
  </si>
  <si>
    <t xml:space="preserve">Write "Is Primavera Risk Analysis certification worth it? Training options compared" for projectcontrolsinstitute.org (PCI AI - Project Controls Institute). Audience: hands-on users of planning and cost tools. Length 1,800-2,400 words, British English. Primary keyword "primavera risk analysis training". Work in naturally where they fit: primavera risk analysis tutorial, learn primavera risk analysis.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</si>
  <si>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AB-03548</t>
  </si>
  <si>
    <t xml:space="preserve">Setting up Primavera Risk Analysis for a new project: the configuration checklist</t>
  </si>
  <si>
    <t xml:space="preserve">Write "Setting up Primavera Risk Analysis for a new project: the configuration checklist" for projectcontrolsinstitute.org (PCI AI - Project Controls Institute). Audience: hands-on users of planning and cost tools. Length 1,000-1,500 words, British English. Primary keyword "primavera risk analysis training". Work in naturally where they fit: primavera risk analysis tutorial, learn primavera risk analysis.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</si>
  <si>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AB-03549</t>
  </si>
  <si>
    <t xml:space="preserve">Primavera Risk Analysis for cost engineers vs planners: the features that matter to each</t>
  </si>
  <si>
    <t xml:space="preserve">Write "Primavera Risk Analysis for cost engineers vs planners: the features that matter to each" for projectcontrolsinstitute.org (PCI AI - Project Controls Institute). Audience: hands-on users of planning and cost tools. Length 1,200-1,800 words, British English. Primary keyword "primavera risk analysis training". Work in naturally where they fit: primavera risk analysis tutorial, learn primavera risk analysis.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</si>
  <si>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AB-03550</t>
  </si>
  <si>
    <t xml:space="preserve">Power BI for beginners: a working introduction</t>
  </si>
  <si>
    <t xml:space="preserve">power bi training</t>
  </si>
  <si>
    <t xml:space="preserve">power bi tutorial, learn power bi</t>
  </si>
  <si>
    <t xml:space="preserve">Write "Power BI for beginners: a working introduction" for projectcontrolsinstitute.org (PCI AI - Project Controls Institute). Audience: hands-on users of planning and cost tools. Length 1,200-1,800 words, British English. Primary keyword "power bi training". Work in naturally where they fit: power bi tutorial, learn power bi.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</si>
  <si>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AB-03551</t>
  </si>
  <si>
    <t xml:space="preserve">Top Power BI tips professionals wish they knew earlier</t>
  </si>
  <si>
    <t xml:space="preserve">Write "Top Power BI tips professionals wish they knew earlier" for projectcontrolsinstitute.org (PCI AI - Project Controls Institute). Audience: hands-on users of planning and cost tools. Length 1,200-1,800 words, British English. Primary keyword "power bi training". Work in naturally where they fit: power bi tutorial, learn power bi.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</si>
  <si>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AB-03552</t>
  </si>
  <si>
    <t xml:space="preserve">Common Power BI errors and how to fix them</t>
  </si>
  <si>
    <t xml:space="preserve">Write "Common Power BI errors and how to fix them" for projectcontrolsinstitute.org (PCI AI - Project Controls Institute). Audience: hands-on users of planning and cost tools. Length 1,200-1,800 words, British English. Primary keyword "power bi training". Work in naturally where they fit: power bi tutorial, learn power bi.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</si>
  <si>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AB-03553</t>
  </si>
  <si>
    <t xml:space="preserve">Using Power BI for earned value management</t>
  </si>
  <si>
    <t xml:space="preserve">Write "Using Power BI for earned value management" for projectcontrolsinstitute.org (PCI AI - Project Controls Institute). Audience: hands-on users of planning and cost tools. Length 1,200-1,800 words, British English. Primary keyword "power bi training". Work in naturally where they fit: power bi tutorial, learn power bi.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</si>
  <si>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AB-03554</t>
  </si>
  <si>
    <t xml:space="preserve">Power BI reporting: getting clean outputs stakeholders read</t>
  </si>
  <si>
    <t xml:space="preserve">Write "Power BI reporting: getting clean outputs stakeholders read" for projectcontrolsinstitute.org (PCI AI - Project Controls Institute). Audience: hands-on users of planning and cost tools. Length 1,200-1,800 words, British English. Primary keyword "power bi training". Work in naturally where they fit: power bi tutorial, learn power bi.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</si>
  <si>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AB-03555</t>
  </si>
  <si>
    <t xml:space="preserve">Is Power BI certification worth it? Training options compared</t>
  </si>
  <si>
    <t xml:space="preserve">Write "Is Power BI certification worth it? Training options compared" for projectcontrolsinstitute.org (PCI AI - Project Controls Institute). Audience: hands-on users of planning and cost tools. Length 1,800-2,400 words, British English. Primary keyword "power bi training". Work in naturally where they fit: power bi tutorial, learn power bi.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</si>
  <si>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AB-03556</t>
  </si>
  <si>
    <t xml:space="preserve">Setting up Power BI for a new project: the configuration checklist</t>
  </si>
  <si>
    <t xml:space="preserve">Write "Setting up Power BI for a new project: the configuration checklist" for projectcontrolsinstitute.org (PCI AI - Project Controls Institute). Audience: hands-on users of planning and cost tools. Length 1,000-1,500 words, British English. Primary keyword "power bi training". Work in naturally where they fit: power bi tutorial, learn power bi.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</si>
  <si>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AB-03557</t>
  </si>
  <si>
    <t xml:space="preserve">Power BI for cost engineers vs planners: the features that matter to each</t>
  </si>
  <si>
    <t xml:space="preserve">Write "Power BI for cost engineers vs planners: the features that matter to each" for projectcontrolsinstitute.org (PCI AI - Project Controls Institute). Audience: hands-on users of planning and cost tools. Length 1,200-1,800 words, British English. Primary keyword "power bi training". Work in naturally where they fit: power bi tutorial, learn power bi.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</si>
  <si>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AB-03558</t>
  </si>
  <si>
    <t xml:space="preserve">Excel for beginners: a working introduction</t>
  </si>
  <si>
    <t xml:space="preserve">excel training</t>
  </si>
  <si>
    <t xml:space="preserve">excel tutorial, learn excel</t>
  </si>
  <si>
    <t xml:space="preserve">Write "Excel for beginners: a working introduction" for projectcontrolsinstitute.org (PCI AI - Project Controls Institute). Audience: hands-on users of planning and cost tools. Length 1,200-1,800 words, British English. Primary keyword "excel training". Work in naturally where they fit: excel tutorial, learn excel.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</si>
  <si>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AB-03559</t>
  </si>
  <si>
    <t xml:space="preserve">Top Excel tips professionals wish they knew earlier</t>
  </si>
  <si>
    <t xml:space="preserve">Write "Top Excel tips professionals wish they knew earlier" for projectcontrolsinstitute.org (PCI AI - Project Controls Institute). Audience: hands-on users of planning and cost tools. Length 1,200-1,800 words, British English. Primary keyword "excel training". Work in naturally where they fit: excel tutorial, learn excel.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</si>
  <si>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AB-03560</t>
  </si>
  <si>
    <t xml:space="preserve">Common Excel errors and how to fix them</t>
  </si>
  <si>
    <t xml:space="preserve">Write "Common Excel errors and how to fix them" for projectcontrolsinstitute.org (PCI AI - Project Controls Institute). Audience: hands-on users of planning and cost tools. Length 1,200-1,800 words, British English. Primary keyword "excel training". Work in naturally where they fit: excel tutorial, learn excel.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</si>
  <si>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AB-03561</t>
  </si>
  <si>
    <t xml:space="preserve">Using Excel for earned value management</t>
  </si>
  <si>
    <t xml:space="preserve">Write "Using Excel for earned value management" for projectcontrolsinstitute.org (PCI AI - Project Controls Institute). Audience: hands-on users of planning and cost tools. Length 1,200-1,800 words, British English. Primary keyword "excel training". Work in naturally where they fit: excel tutorial, learn excel.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</si>
  <si>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AB-03562</t>
  </si>
  <si>
    <t xml:space="preserve">Excel reporting: getting clean outputs stakeholders read</t>
  </si>
  <si>
    <t xml:space="preserve">Write "Excel reporting: getting clean outputs stakeholders read" for projectcontrolsinstitute.org (PCI AI - Project Controls Institute). Audience: hands-on users of planning and cost tools. Length 1,200-1,800 words, British English. Primary keyword "excel training". Work in naturally where they fit: excel tutorial, learn excel.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</si>
  <si>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AB-03563</t>
  </si>
  <si>
    <t xml:space="preserve">Is Excel certification worth it? Training options compared</t>
  </si>
  <si>
    <t xml:space="preserve">Write "Is Excel certification worth it? Training options compared" for projectcontrolsinstitute.org (PCI AI - Project Controls Institute). Audience: hands-on users of planning and cost tools. Length 1,800-2,400 words, British English. Primary keyword "excel training". Work in naturally where they fit: excel tutorial, learn excel.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</si>
  <si>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AB-03564</t>
  </si>
  <si>
    <t xml:space="preserve">Setting up Excel for a new project: the configuration checklist</t>
  </si>
  <si>
    <t xml:space="preserve">Write "Setting up Excel for a new project: the configuration checklist" for projectcontrolsinstitute.org (PCI AI - Project Controls Institute). Audience: hands-on users of planning and cost tools. Length 1,000-1,500 words, British English. Primary keyword "excel training". Work in naturally where they fit: excel tutorial, learn excel.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</si>
  <si>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AB-03565</t>
  </si>
  <si>
    <t xml:space="preserve">Excel for cost engineers vs planners: the features that matter to each</t>
  </si>
  <si>
    <t xml:space="preserve">Write "Excel for cost engineers vs planners: the features that matter to each" for projectcontrolsinstitute.org (PCI AI - Project Controls Institute). Audience: hands-on users of planning and cost tools. Length 1,200-1,800 words, British English. Primary keyword "excel training". Work in naturally where they fit: excel tutorial, learn excel.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</si>
  <si>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AB-03566</t>
  </si>
  <si>
    <t xml:space="preserve">Python for beginners: a working introduction</t>
  </si>
  <si>
    <t xml:space="preserve">python training</t>
  </si>
  <si>
    <t xml:space="preserve">python tutorial, learn python</t>
  </si>
  <si>
    <t xml:space="preserve">Write "Python for beginners: a working introduction" for projectcontrolsinstitute.org (PCI AI - Project Controls Institute). Audience: hands-on users of planning and cost tools. Length 1,200-1,800 words, British English. Primary keyword "python training". Work in naturally where they fit: python tutorial, learn python.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</si>
  <si>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AB-03567</t>
  </si>
  <si>
    <t xml:space="preserve">Top Python tips professionals wish they knew earlier</t>
  </si>
  <si>
    <t xml:space="preserve">Write "Top Python tips professionals wish they knew earlier" for projectcontrolsinstitute.org (PCI AI - Project Controls Institute). Audience: hands-on users of planning and cost tools. Length 1,200-1,800 words, British English. Primary keyword "python training". Work in naturally where they fit: python tutorial, learn python.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</si>
  <si>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AB-03568</t>
  </si>
  <si>
    <t xml:space="preserve">Common Python errors and how to fix them</t>
  </si>
  <si>
    <t xml:space="preserve">Write "Common Python errors and how to fix them" for projectcontrolsinstitute.org (PCI AI - Project Controls Institute). Audience: hands-on users of planning and cost tools. Length 1,200-1,800 words, British English. Primary keyword "python training". Work in naturally where they fit: python tutorial, learn python.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</si>
  <si>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AB-03569</t>
  </si>
  <si>
    <t xml:space="preserve">Using Python for earned value management</t>
  </si>
  <si>
    <t xml:space="preserve">Write "Using Python for earned value management" for projectcontrolsinstitute.org (PCI AI - Project Controls Institute). Audience: hands-on users of planning and cost tools. Length 1,200-1,800 words, British English. Primary keyword "python training". Work in naturally where they fit: python tutorial, learn python.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</si>
  <si>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AB-03570</t>
  </si>
  <si>
    <t xml:space="preserve">Python reporting: getting clean outputs stakeholders read</t>
  </si>
  <si>
    <t xml:space="preserve">Write "Python reporting: getting clean outputs stakeholders read" for projectcontrolsinstitute.org (PCI AI - Project Controls Institute). Audience: hands-on users of planning and cost tools. Length 1,200-1,800 words, British English. Primary keyword "python training". Work in naturally where they fit: python tutorial, learn python.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</si>
  <si>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AB-03571</t>
  </si>
  <si>
    <t xml:space="preserve">Is Python certification worth it? Training options compared</t>
  </si>
  <si>
    <t xml:space="preserve">Write "Is Python certification worth it? Training options compared" for projectcontrolsinstitute.org (PCI AI - Project Controls Institute). Audience: hands-on users of planning and cost tools. Length 1,800-2,400 words, British English. Primary keyword "python training". Work in naturally where they fit: python tutorial, learn python.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</si>
  <si>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AB-03572</t>
  </si>
  <si>
    <t xml:space="preserve">Setting up Python for a new project: the configuration checklist</t>
  </si>
  <si>
    <t xml:space="preserve">Write "Setting up Python for a new project: the configuration checklist" for projectcontrolsinstitute.org (PCI AI - Project Controls Institute). Audience: hands-on users of planning and cost tools. Length 1,000-1,500 words, British English. Primary keyword "python training". Work in naturally where they fit: python tutorial, learn python.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</si>
  <si>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AB-03573</t>
  </si>
  <si>
    <t xml:space="preserve">Python for cost engineers vs planners: the features that matter to each</t>
  </si>
  <si>
    <t xml:space="preserve">Write "Python for cost engineers vs planners: the features that matter to each" for projectcontrolsinstitute.org (PCI AI - Project Controls Institute). Audience: hands-on users of planning and cost tools. Length 1,200-1,800 words, British English. Primary keyword "python training". Work in naturally where they fit: python tutorial, learn python.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</si>
  <si>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AB-03574</t>
  </si>
  <si>
    <t xml:space="preserve">Synchro 4D for beginners: a working introduction</t>
  </si>
  <si>
    <t xml:space="preserve">synchro 4d training</t>
  </si>
  <si>
    <t xml:space="preserve">synchro 4d tutorial, learn synchro 4d</t>
  </si>
  <si>
    <t xml:space="preserve">Write "Synchro 4D for beginners: a working introduction" for projectcontrolsinstitute.org (PCI AI - Project Controls Institute). Audience: hands-on users of planning and cost tools. Length 1,200-1,800 words, British English. Primary keyword "synchro 4d training". Work in naturally where they fit: synchro 4d tutorial, learn synchro 4d.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</si>
  <si>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AB-03575</t>
  </si>
  <si>
    <t xml:space="preserve">Top Synchro 4D tips professionals wish they knew earlier</t>
  </si>
  <si>
    <t xml:space="preserve">Write "Top Synchro 4D tips professionals wish they knew earlier" for projectcontrolsinstitute.org (PCI AI - Project Controls Institute). Audience: hands-on users of planning and cost tools. Length 1,200-1,800 words, British English. Primary keyword "synchro 4d training". Work in naturally where they fit: synchro 4d tutorial, learn synchro 4d.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</si>
  <si>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AB-03576</t>
  </si>
  <si>
    <t xml:space="preserve">Common Synchro 4D errors and how to fix them</t>
  </si>
  <si>
    <t xml:space="preserve">Write "Common Synchro 4D errors and how to fix them" for projectcontrolsinstitute.org (PCI AI - Project Controls Institute). Audience: hands-on users of planning and cost tools. Length 1,200-1,800 words, British English. Primary keyword "synchro 4d training". Work in naturally where they fit: synchro 4d tutorial, learn synchro 4d.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</si>
  <si>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AB-03577</t>
  </si>
  <si>
    <t xml:space="preserve">Using Synchro 4D for earned value management</t>
  </si>
  <si>
    <t xml:space="preserve">Write "Using Synchro 4D for earned value management" for projectcontrolsinstitute.org (PCI AI - Project Controls Institute). Audience: hands-on users of planning and cost tools. Length 1,200-1,800 words, British English. Primary keyword "synchro 4d training". Work in naturally where they fit: synchro 4d tutorial, learn synchro 4d.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</si>
  <si>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AB-03578</t>
  </si>
  <si>
    <t xml:space="preserve">Synchro 4D reporting: getting clean outputs stakeholders read</t>
  </si>
  <si>
    <t xml:space="preserve">Write "Synchro 4D reporting: getting clean outputs stakeholders read" for projectcontrolsinstitute.org (PCI AI - Project Controls Institute). Audience: hands-on users of planning and cost tools. Length 1,200-1,800 words, British English. Primary keyword "synchro 4d training". Work in naturally where they fit: synchro 4d tutorial, learn synchro 4d.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</si>
  <si>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AB-03579</t>
  </si>
  <si>
    <t xml:space="preserve">Setting up Synchro 4D for a new project: the configuration checklist</t>
  </si>
  <si>
    <t xml:space="preserve">Write "Setting up Synchro 4D for a new project: the configuration checklist" for projectcontrolsinstitute.org (PCI AI - Project Controls Institute). Audience: hands-on users of planning and cost tools. Length 1,000-1,500 words, British English. Primary keyword "synchro 4d training". Work in naturally where they fit: synchro 4d tutorial, learn synchro 4d.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</si>
  <si>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AB-03580</t>
  </si>
  <si>
    <t xml:space="preserve">Synchro 4D for cost engineers vs planners: the features that matter to each</t>
  </si>
  <si>
    <t xml:space="preserve">Write "Synchro 4D for cost engineers vs planners: the features that matter to each" for projectcontrolsinstitute.org (PCI AI - Project Controls Institute). Audience: hands-on users of planning and cost tools. Length 1,200-1,800 words, British English. Primary keyword "synchro 4d training". Work in naturally where they fit: synchro 4d tutorial, learn synchro 4d.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</si>
  <si>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AB-03581</t>
  </si>
  <si>
    <t xml:space="preserve">nPlan for beginners: a working introduction</t>
  </si>
  <si>
    <t xml:space="preserve">nplan training</t>
  </si>
  <si>
    <t xml:space="preserve">nplan tutorial, learn nplan</t>
  </si>
  <si>
    <t xml:space="preserve">Write "nPlan for beginners: a working introduction" for projectcontrolsinstitute.org (PCI AI - Project Controls Institute). Audience: hands-on users of planning and cost tools. Length 1,200-1,800 words, British English. Primary keyword "nplan training". Work in naturally where they fit: nplan tutorial, learn nplan.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</si>
  <si>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AB-03582</t>
  </si>
  <si>
    <t xml:space="preserve">Top nPlan tips professionals wish they knew earlier</t>
  </si>
  <si>
    <t xml:space="preserve">Write "Top nPlan tips professionals wish they knew earlier" for projectcontrolsinstitute.org (PCI AI - Project Controls Institute). Audience: hands-on users of planning and cost tools. Length 1,200-1,800 words, British English. Primary keyword "nplan training". Work in naturally where they fit: nplan tutorial, learn nplan.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</si>
  <si>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AB-03583</t>
  </si>
  <si>
    <t xml:space="preserve">Common nPlan errors and how to fix them</t>
  </si>
  <si>
    <t xml:space="preserve">Write "Common nPlan errors and how to fix them" for projectcontrolsinstitute.org (PCI AI - Project Controls Institute). Audience: hands-on users of planning and cost tools. Length 1,200-1,800 words, British English. Primary keyword "nplan training". Work in naturally where they fit: nplan tutorial, learn nplan.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</si>
  <si>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AB-03584</t>
  </si>
  <si>
    <t xml:space="preserve">Using nPlan for earned value management</t>
  </si>
  <si>
    <t xml:space="preserve">Write "Using nPlan for earned value management" for projectcontrolsinstitute.org (PCI AI - Project Controls Institute). Audience: hands-on users of planning and cost tools. Length 1,200-1,800 words, British English. Primary keyword "nplan training". Work in naturally where they fit: nplan tutorial, learn nplan.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</si>
  <si>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AB-03585</t>
  </si>
  <si>
    <t xml:space="preserve">nPlan reporting: getting clean outputs stakeholders read</t>
  </si>
  <si>
    <t xml:space="preserve">Write "nPlan reporting: getting clean outputs stakeholders read" for projectcontrolsinstitute.org (PCI AI - Project Controls Institute). Audience: hands-on users of planning and cost tools. Length 1,200-1,800 words, British English. Primary keyword "nplan training". Work in naturally where they fit: nplan tutorial, learn nplan.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</si>
  <si>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AB-03586</t>
  </si>
  <si>
    <t xml:space="preserve">Setting up nPlan for a new project: the configuration checklist</t>
  </si>
  <si>
    <t xml:space="preserve">Write "Setting up nPlan for a new project: the configuration checklist" for projectcontrolsinstitute.org (PCI AI - Project Controls Institute). Audience: hands-on users of planning and cost tools. Length 1,000-1,500 words, British English. Primary keyword "nplan training". Work in naturally where they fit: nplan tutorial, learn nplan.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</si>
  <si>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AB-03587</t>
  </si>
  <si>
    <t xml:space="preserve">nPlan for cost engineers vs planners: the features that matter to each</t>
  </si>
  <si>
    <t xml:space="preserve">Write "nPlan for cost engineers vs planners: the features that matter to each" for projectcontrolsinstitute.org (PCI AI - Project Controls Institute). Audience: hands-on users of planning and cost tools. Length 1,200-1,800 words, British English. Primary keyword "nplan training". Work in naturally where they fit: nplan tutorial, learn nplan.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</si>
  <si>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AB-03588</t>
  </si>
  <si>
    <t xml:space="preserve">ALICE Technologies for beginners: a working introduction</t>
  </si>
  <si>
    <t xml:space="preserve">alice technologies training</t>
  </si>
  <si>
    <t xml:space="preserve">alice technologies tutorial, learn alice technologies</t>
  </si>
  <si>
    <t xml:space="preserve">Write "ALICE Technologies for beginners: a working introduction" for projectcontrolsinstitute.org (PCI AI - Project Controls Institute). Audience: hands-on users of planning and cost tools. Length 1,200-1,800 words, British English. Primary keyword "alice technologies training". Work in naturally where they fit: alice technologies tutorial, learn alice technologies.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</si>
  <si>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AB-03589</t>
  </si>
  <si>
    <t xml:space="preserve">Top ALICE Technologies tips professionals wish they knew earlier</t>
  </si>
  <si>
    <t xml:space="preserve">Write "Top ALICE Technologies tips professionals wish they knew earlier" for projectcontrolsinstitute.org (PCI AI - Project Controls Institute). Audience: hands-on users of planning and cost tools. Length 1,200-1,800 words, British English. Primary keyword "alice technologies training". Work in naturally where they fit: alice technologies tutorial, learn alice technologies.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</si>
  <si>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AB-03590</t>
  </si>
  <si>
    <t xml:space="preserve">Common ALICE Technologies errors and how to fix them</t>
  </si>
  <si>
    <t xml:space="preserve">Write "Common ALICE Technologies errors and how to fix them" for projectcontrolsinstitute.org (PCI AI - Project Controls Institute). Audience: hands-on users of planning and cost tools. Length 1,200-1,800 words, British English. Primary keyword "alice technologies training". Work in naturally where they fit: alice technologies tutorial, learn alice technologies.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</si>
  <si>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AB-03591</t>
  </si>
  <si>
    <t xml:space="preserve">Using ALICE Technologies for earned value management</t>
  </si>
  <si>
    <t xml:space="preserve">Write "Using ALICE Technologies for earned value management" for projectcontrolsinstitute.org (PCI AI - Project Controls Institute). Audience: hands-on users of planning and cost tools. Length 1,200-1,800 words, British English. Primary keyword "alice technologies training". Work in naturally where they fit: alice technologies tutorial, learn alice technologies.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</si>
  <si>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AB-03592</t>
  </si>
  <si>
    <t xml:space="preserve">ALICE Technologies reporting: getting clean outputs stakeholders read</t>
  </si>
  <si>
    <t xml:space="preserve">Write "ALICE Technologies reporting: getting clean outputs stakeholders read" for projectcontrolsinstitute.org (PCI AI - Project Controls Institute). Audience: hands-on users of planning and cost tools. Length 1,200-1,800 words, British English. Primary keyword "alice technologies training". Work in naturally where they fit: alice technologies tutorial, learn alice technologies.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</si>
  <si>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AB-03593</t>
  </si>
  <si>
    <t xml:space="preserve">Setting up ALICE Technologies for a new project: the configuration checklist</t>
  </si>
  <si>
    <t xml:space="preserve">Write "Setting up ALICE Technologies for a new project: the configuration checklist" for projectcontrolsinstitute.org (PCI AI - Project Controls Institute). Audience: hands-on users of planning and cost tools. Length 1,000-1,500 words, British English. Primary keyword "alice technologies training". Work in naturally where they fit: alice technologies tutorial, learn alice technologies.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</si>
  <si>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AB-03594</t>
  </si>
  <si>
    <t xml:space="preserve">ALICE Technologies for cost engineers vs planners: the features that matter to each</t>
  </si>
  <si>
    <t xml:space="preserve">Write "ALICE Technologies for cost engineers vs planners: the features that matter to each" for projectcontrolsinstitute.org (PCI AI - Project Controls Institute). Audience: hands-on users of planning and cost tools. Length 1,200-1,800 words, British English. Primary keyword "alice technologies training". Work in naturally where they fit: alice technologies tutorial, learn alice technologies.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</si>
  <si>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AB-03595</t>
  </si>
  <si>
    <t xml:space="preserve">SAP Project Systems for beginners: a working introduction</t>
  </si>
  <si>
    <t xml:space="preserve">sap project systems training</t>
  </si>
  <si>
    <t xml:space="preserve">sap project systems tutorial, learn sap project systems</t>
  </si>
  <si>
    <t xml:space="preserve">Write "SAP Project Systems for beginners: a working introduction" for projectcontrolsinstitute.org (PCI AI - Project Controls Institute). Audience: hands-on users of planning and cost tools. Length 1,200-1,800 words, British English. Primary keyword "sap project systems training". Work in naturally where they fit: sap project systems tutorial, learn sap project systems.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</si>
  <si>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AB-03596</t>
  </si>
  <si>
    <t xml:space="preserve">Top SAP Project Systems tips professionals wish they knew earlier</t>
  </si>
  <si>
    <t xml:space="preserve">Write "Top SAP Project Systems tips professionals wish they knew earlier" for projectcontrolsinstitute.org (PCI AI - Project Controls Institute). Audience: hands-on users of planning and cost tools. Length 1,200-1,800 words, British English. Primary keyword "sap project systems training". Work in naturally where they fit: sap project systems tutorial, learn sap project systems.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</si>
  <si>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AB-03597</t>
  </si>
  <si>
    <t xml:space="preserve">Common SAP Project Systems errors and how to fix them</t>
  </si>
  <si>
    <t xml:space="preserve">Write "Common SAP Project Systems errors and how to fix them" for projectcontrolsinstitute.org (PCI AI - Project Controls Institute). Audience: hands-on users of planning and cost tools. Length 1,200-1,800 words, British English. Primary keyword "sap project systems training". Work in naturally where they fit: sap project systems tutorial, learn sap project systems.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</si>
  <si>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AB-03598</t>
  </si>
  <si>
    <t xml:space="preserve">Using SAP Project Systems for earned value management</t>
  </si>
  <si>
    <t xml:space="preserve">Write "Using SAP Project Systems for earned value management" for projectcontrolsinstitute.org (PCI AI - Project Controls Institute). Audience: hands-on users of planning and cost tools. Length 1,200-1,800 words, British English. Primary keyword "sap project systems training". Work in naturally where they fit: sap project systems tutorial, learn sap project systems.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</si>
  <si>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AB-03599</t>
  </si>
  <si>
    <t xml:space="preserve">SAP Project Systems reporting: getting clean outputs stakeholders read</t>
  </si>
  <si>
    <t xml:space="preserve">Write "SAP Project Systems reporting: getting clean outputs stakeholders read" for projectcontrolsinstitute.org (PCI AI - Project Controls Institute). Audience: hands-on users of planning and cost tools. Length 1,200-1,800 words, British English. Primary keyword "sap project systems training". Work in naturally where they fit: sap project systems tutorial, learn sap project systems.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</si>
  <si>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AB-03600</t>
  </si>
  <si>
    <t xml:space="preserve">Setting up SAP Project Systems for a new project: the configuration checklist</t>
  </si>
  <si>
    <t xml:space="preserve">Write "Setting up SAP Project Systems for a new project: the configuration checklist" for projectcontrolsinstitute.org (PCI AI - Project Controls Institute). Audience: hands-on users of planning and cost tools. Length 1,000-1,500 words, British English. Primary keyword "sap project systems training". Work in naturally where they fit: sap project systems tutorial, learn sap project systems.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</si>
  <si>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AB-03601</t>
  </si>
  <si>
    <t xml:space="preserve">SAP Project Systems for cost engineers vs planners: the features that matter to each</t>
  </si>
  <si>
    <t xml:space="preserve">Write "SAP Project Systems for cost engineers vs planners: the features that matter to each" for projectcontrolsinstitute.org (PCI AI - Project Controls Institute). Audience: hands-on users of planning and cost tools. Length 1,200-1,800 words, British English. Primary keyword "sap project systems training". Work in naturally where they fit: sap project systems tutorial, learn sap project systems.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</si>
  <si>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AB-03602</t>
  </si>
  <si>
    <t xml:space="preserve">Oracle Unifier for beginners: a working introduction</t>
  </si>
  <si>
    <t xml:space="preserve">oracle unifier training</t>
  </si>
  <si>
    <t xml:space="preserve">oracle unifier tutorial, learn oracle unifier</t>
  </si>
  <si>
    <t xml:space="preserve">Write "Oracle Unifier for beginners: a working introduction" for projectcontrolsinstitute.org (PCI AI - Project Controls Institute). Audience: hands-on users of planning and cost tools. Length 1,200-1,800 words, British English. Primary keyword "oracle unifier training". Work in naturally where they fit: oracle unifier tutorial, learn oracle unifier.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</si>
  <si>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AB-03603</t>
  </si>
  <si>
    <t xml:space="preserve">Top Oracle Unifier tips professionals wish they knew earlier</t>
  </si>
  <si>
    <t xml:space="preserve">Write "Top Oracle Unifier tips professionals wish they knew earlier" for projectcontrolsinstitute.org (PCI AI - Project Controls Institute). Audience: hands-on users of planning and cost tools. Length 1,200-1,800 words, British English. Primary keyword "oracle unifier training". Work in naturally where they fit: oracle unifier tutorial, learn oracle unifier.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</si>
  <si>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AB-03604</t>
  </si>
  <si>
    <t xml:space="preserve">Common Oracle Unifier errors and how to fix them</t>
  </si>
  <si>
    <t xml:space="preserve">Write "Common Oracle Unifier errors and how to fix them" for projectcontrolsinstitute.org (PCI AI - Project Controls Institute). Audience: hands-on users of planning and cost tools. Length 1,200-1,800 words, British English. Primary keyword "oracle unifier training". Work in naturally where they fit: oracle unifier tutorial, learn oracle unifier.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</si>
  <si>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AB-03605</t>
  </si>
  <si>
    <t xml:space="preserve">Using Oracle Unifier for earned value management</t>
  </si>
  <si>
    <t xml:space="preserve">Write "Using Oracle Unifier for earned value management" for projectcontrolsinstitute.org (PCI AI - Project Controls Institute). Audience: hands-on users of planning and cost tools. Length 1,200-1,800 words, British English. Primary keyword "oracle unifier training". Work in naturally where they fit: oracle unifier tutorial, learn oracle unifier.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</si>
  <si>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AB-03606</t>
  </si>
  <si>
    <t xml:space="preserve">Oracle Unifier reporting: getting clean outputs stakeholders read</t>
  </si>
  <si>
    <t xml:space="preserve">Write "Oracle Unifier reporting: getting clean outputs stakeholders read" for projectcontrolsinstitute.org (PCI AI - Project Controls Institute). Audience: hands-on users of planning and cost tools. Length 1,200-1,800 words, British English. Primary keyword "oracle unifier training". Work in naturally where they fit: oracle unifier tutorial, learn oracle unifier.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</si>
  <si>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AB-03607</t>
  </si>
  <si>
    <t xml:space="preserve">Setting up Oracle Unifier for a new project: the configuration checklist</t>
  </si>
  <si>
    <t xml:space="preserve">Write "Setting up Oracle Unifier for a new project: the configuration checklist" for projectcontrolsinstitute.org (PCI AI - Project Controls Institute). Audience: hands-on users of planning and cost tools. Length 1,000-1,500 words, British English. Primary keyword "oracle unifier training". Work in naturally where they fit: oracle unifier tutorial, learn oracle unifier. Provide the full template structure inline, explain every section briefly, and describe how to adapt it. Offer a downloadable version as the CTA.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</si>
  <si>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AB-03608</t>
  </si>
  <si>
    <t xml:space="preserve">Oracle Unifier for cost engineers vs planners: the features that matter to each</t>
  </si>
  <si>
    <t xml:space="preserve">Write "Oracle Unifier for cost engineers vs planners: the features that matter to each" for projectcontrolsinstitute.org (PCI AI - Project Controls Institute). Audience: hands-on users of planning and cost tools. Length 1,200-1,800 words, British English. Primary keyword "oracle unifier training". Work in naturally where they fit: oracle unifier tutorial, learn oracle unifier.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</si>
  <si>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AB-03609</t>
  </si>
  <si>
    <t xml:space="preserve">Primavera P6 vs Microsoft Project: which fits your projects?</t>
  </si>
  <si>
    <t xml:space="preserve">primavera p6 vs microsoft project</t>
  </si>
  <si>
    <t xml:space="preserve">primavera p6 comparison, microsoft project alternative</t>
  </si>
  <si>
    <t xml:space="preserve">Write "Primavera P6 vs Microsoft Project: which fits your projects?" for projectcontrolsinstitute.org (PCI AI - Project Controls Institute). Audience: hands-on users of planning and cost tools. Length 1,800-2,400 words, British English. Primary keyword "primavera p6 vs microsoft project". Work in naturally where they fit: primavera p6 comparison, microsoft project alternative.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</si>
  <si>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AB-03610</t>
  </si>
  <si>
    <t xml:space="preserve">Primavera P6 vs Asta Powerproject: which fits your projects?</t>
  </si>
  <si>
    <t xml:space="preserve">primavera p6 vs asta powerproject</t>
  </si>
  <si>
    <t xml:space="preserve">primavera p6 comparison, asta powerproject alternative</t>
  </si>
  <si>
    <t xml:space="preserve">Write "Primavera P6 vs Asta Powerproject: which fits your projects?" for projectcontrolsinstitute.org (PCI AI - Project Controls Institute). Audience: hands-on users of planning and cost tools. Length 1,800-2,400 words, British English. Primary keyword "primavera p6 vs asta powerproject". Work in naturally where they fit: primavera p6 comparison, asta powerproject alternative.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</si>
  <si>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AB-03611</t>
  </si>
  <si>
    <t xml:space="preserve">Deltek Acumen Fuse vs DCMA checks in P6: which fits your projects?</t>
  </si>
  <si>
    <t xml:space="preserve">deltek acumen fuse vs dcma checks in p6</t>
  </si>
  <si>
    <t xml:space="preserve">deltek acumen fuse comparison, dcma checks in p6 alternative</t>
  </si>
  <si>
    <t xml:space="preserve">Write "Deltek Acumen Fuse vs DCMA checks in P6: which fits your projects?" for projectcontrolsinstitute.org (PCI AI - Project Controls Institute). Audience: hands-on users of planning and cost tools. Length 1,800-2,400 words, British English. Primary keyword "deltek acumen fuse vs dcma checks in p6". Work in naturally where they fit: deltek acumen fuse comparison, dcma checks in p6 alternative.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</si>
  <si>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AB-03612</t>
  </si>
  <si>
    <t xml:space="preserve">Power BI vs Excel dashboards: which fits your projects?</t>
  </si>
  <si>
    <t xml:space="preserve">power bi vs excel dashboards</t>
  </si>
  <si>
    <t xml:space="preserve">power bi comparison, excel dashboards alternative</t>
  </si>
  <si>
    <t xml:space="preserve">Write "Power BI vs Excel dashboards: which fits your projects?" for projectcontrolsinstitute.org (PCI AI - Project Controls Institute). Audience: hands-on users of planning and cost tools. Length 1,800-2,400 words, British English. Primary keyword "power bi vs excel dashboards". Work in naturally where they fit: power bi comparison, excel dashboards alternative.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</si>
  <si>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AB-03613</t>
  </si>
  <si>
    <t xml:space="preserve">Primavera Risk Analysis vs Safran Risk: which fits your projects?</t>
  </si>
  <si>
    <t xml:space="preserve">primavera risk analysis vs safran risk</t>
  </si>
  <si>
    <t xml:space="preserve">primavera risk analysis comparison, safran risk alternative</t>
  </si>
  <si>
    <t xml:space="preserve">Write "Primavera Risk Analysis vs Safran Risk: which fits your projects?" for projectcontrolsinstitute.org (PCI AI - Project Controls Institute). Audience: hands-on users of planning and cost tools. Length 1,800-2,400 words, British English. Primary keyword "primavera risk analysis vs safran risk". Work in naturally where they fit: primavera risk analysis comparison, safran risk alternative.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</si>
  <si>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AB-03614</t>
  </si>
  <si>
    <t xml:space="preserve">EcoSys vs Deltek Cobra: which fits your projects?</t>
  </si>
  <si>
    <t xml:space="preserve">ecosys vs deltek cobra</t>
  </si>
  <si>
    <t xml:space="preserve">ecosys comparison, deltek cobra alternative</t>
  </si>
  <si>
    <t xml:space="preserve">Write "EcoSys vs Deltek Cobra: which fits your projects?" for projectcontrolsinstitute.org (PCI AI - Project Controls Institute). Audience: hands-on users of planning and cost tools. Length 1,800-2,400 words, British English. Primary keyword "ecosys vs deltek cobra". Work in naturally where they fit: ecosys comparison, deltek cobra alternative.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</si>
  <si>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AB-03615</t>
  </si>
  <si>
    <t xml:space="preserve">nPlan vs ALICE Technologies: which fits your projects?</t>
  </si>
  <si>
    <t xml:space="preserve">nplan vs alice technologies</t>
  </si>
  <si>
    <t xml:space="preserve">nplan comparison, alice technologies alternative</t>
  </si>
  <si>
    <t xml:space="preserve">Write "nPlan vs ALICE Technologies: which fits your projects?" for projectcontrolsinstitute.org (PCI AI - Project Controls Institute). Audience: hands-on users of planning and cost tools. Length 1,800-2,400 words, British English. Primary keyword "nplan vs alice technologies". Work in naturally where they fit: nplan comparison, alice technologies alternative.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</si>
  <si>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AB-03616</t>
  </si>
  <si>
    <t xml:space="preserve">Synchro 4D vs Navisworks TimeLiner: which fits your projects?</t>
  </si>
  <si>
    <t xml:space="preserve">synchro 4d vs navisworks timeliner</t>
  </si>
  <si>
    <t xml:space="preserve">synchro 4d comparison, navisworks timeliner alternative</t>
  </si>
  <si>
    <t xml:space="preserve">Write "Synchro 4D vs Navisworks TimeLiner: which fits your projects?" for projectcontrolsinstitute.org (PCI AI - Project Controls Institute). Audience: hands-on users of planning and cost tools. Length 1,800-2,400 words, British English. Primary keyword "synchro 4d vs navisworks timeliner". Work in naturally where they fit: synchro 4d comparison, navisworks timeliner alternative.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</si>
  <si>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AB-03617</t>
  </si>
  <si>
    <t xml:space="preserve">Tilos vs time-location in P6: which fits your projects?</t>
  </si>
  <si>
    <t xml:space="preserve">tilos vs time-location in p6</t>
  </si>
  <si>
    <t xml:space="preserve">tilos comparison, time-location in p6 alternative</t>
  </si>
  <si>
    <t xml:space="preserve">Write "Tilos vs time-location in P6: which fits your projects?" for projectcontrolsinstitute.org (PCI AI - Project Controls Institute). Audience: hands-on users of planning and cost tools. Length 1,800-2,400 words, British English. Primary keyword "tilos vs time-location in p6". Work in naturally where they fit: tilos comparison, time-location in p6 alternative.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</si>
  <si>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AB-03618</t>
  </si>
  <si>
    <t xml:space="preserve">SAP Project Systems vs Oracle Unifier: which fits your projects?</t>
  </si>
  <si>
    <t xml:space="preserve">sap project systems vs oracle unifier</t>
  </si>
  <si>
    <t xml:space="preserve">sap project systems comparison, oracle unifier alternative</t>
  </si>
  <si>
    <t xml:space="preserve">Write "SAP Project Systems vs Oracle Unifier: which fits your projects?" for projectcontrolsinstitute.org (PCI AI - Project Controls Institute). Audience: hands-on users of planning and cost tools. Length 1,800-2,400 words, British English. Primary keyword "sap project systems vs oracle unifier". Work in naturally where they fit: sap project systems comparison, oracle unifier alternative. Structure: an honest side-by-side table on the axes that actually decide this choice, who each option suits, and a scenario-based recommendation with its conditions stated. Never disparage alternatives - credibility comes from fairness.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</si>
  <si>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AB-03619</t>
  </si>
  <si>
    <t xml:space="preserve">PMBOK's 12 principles, translated for project controls people</t>
  </si>
  <si>
    <t xml:space="preserve">pmbok s 12 principles translated</t>
  </si>
  <si>
    <t xml:space="preserve">Write "PMBOK's 12 principles, translated for project controls people" for projectcontrolsinstitute.org (PCI AI - Project Controls Institute). Audience: PMO leads and governance teams. Length 1,200-1,800 words, British English. Primary keyword "pmbok s 12 principles translated". Work in naturally where they fit: pmbok s 12 principles translated.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</si>
  <si>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AB-03620</t>
  </si>
  <si>
    <t xml:space="preserve">PMBOK performance domains: a controls-eye view</t>
  </si>
  <si>
    <t xml:space="preserve">pmbok performance domains a controls-eye</t>
  </si>
  <si>
    <t xml:space="preserve">Write "PMBOK performance domains: a controls-eye view" for projectcontrolsinstitute.org (PCI AI - Project Controls Institute). Audience: PMO leads and governance teams. Length 1,200-1,800 words, British English. Primary keyword "pmbok performance domains a controls-eye". Work in naturally where they fit: pmbok performance domains a controls-eye.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</si>
  <si>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AB-03621</t>
  </si>
  <si>
    <t xml:space="preserve">ISO 21500 and 21502: what the project management standards actually say</t>
  </si>
  <si>
    <t xml:space="preserve">iso 21500 and 21502 what</t>
  </si>
  <si>
    <t xml:space="preserve">Write "ISO 21500 and 21502: what the project management standards actually say" for projectcontrolsinstitute.org (PCI AI - Project Controls Institute). Audience: PMO leads and governance teams. Length 1,200-1,800 words, British English. Primary keyword "iso 21500 and 21502 what". Work in naturally where they fit: iso 21500 and 21502 what.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</si>
  <si>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AB-03622</t>
  </si>
  <si>
    <t xml:space="preserve">ISO 31000 risk management on capital projects</t>
  </si>
  <si>
    <t xml:space="preserve">iso 31000 risk management on</t>
  </si>
  <si>
    <t xml:space="preserve">Write "ISO 31000 risk management on capital projects" for projectcontrolsinstitute.org (PCI AI - Project Controls Institute). Audience: PMO leads and governance teams. Length 1,200-1,800 words, British English. Primary keyword "iso 31000 risk management on". Work in naturally where they fit: iso 31000 risk management 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</si>
  <si>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AB-03623</t>
  </si>
  <si>
    <t xml:space="preserve">EIA-748 EVMS guidelines explained in plain language</t>
  </si>
  <si>
    <t xml:space="preserve">eia-748 evms guidelines explained in</t>
  </si>
  <si>
    <t xml:space="preserve">Write "EIA-748 EVMS guidelines explained in plain language" for projectcontrolsinstitute.org (PCI AI - Project Controls Institute). Audience: PMO leads and governance teams. Length 1,200-1,800 words, British English. Primary keyword "eia-748 evms guidelines explained in". Work in naturally where they fit: eia-748 evms guidelines explained in.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</si>
  <si>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AB-03624</t>
  </si>
  <si>
    <t xml:space="preserve">The 32 EVMS guidelines grouped: organisation, planning, accounting, analysis, revisions</t>
  </si>
  <si>
    <t xml:space="preserve">the 32 evms guidelines grouped</t>
  </si>
  <si>
    <t xml:space="preserve">Write "The 32 EVMS guidelines grouped: organisation, planning, accounting, analysis, revisions" for projectcontrolsinstitute.org (PCI AI - Project Controls Institute). Audience: PMO leads and governance teams. Length 1,200-1,800 words, British English. Primary keyword "the 32 evms guidelines grouped". Work in naturally where they fit: the 32 evms guidelines grouped.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</si>
  <si>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AB-03625</t>
  </si>
  <si>
    <t xml:space="preserve">AACE's Total Cost Management framework: the map of the discipline</t>
  </si>
  <si>
    <t xml:space="preserve">aace s total cost management</t>
  </si>
  <si>
    <t xml:space="preserve">Write "AACE's Total Cost Management framework: the map of the discipline" for projectcontrolsinstitute.org (PCI AI - Project Controls Institute). Audience: PMO leads and governance teams. Length 1,200-1,800 words, British English. Primary keyword "aace s total cost management". Work in naturally where they fit: aace s total cost management.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</si>
  <si>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AB-03626</t>
  </si>
  <si>
    <t xml:space="preserve">AACE 17R-97 estimate classification explained with examples</t>
  </si>
  <si>
    <t xml:space="preserve">aace 17r-97 estimate classification explained</t>
  </si>
  <si>
    <t xml:space="preserve">Write "AACE 17R-97 estimate classification explained with examples" for projectcontrolsinstitute.org (PCI AI - Project Controls Institute). Audience: PMO leads and governance teams. Length 1,200-1,800 words, British English. Primary keyword "aace 17r-97 estimate classification explained". Work in naturally where they fit: aace 17r-97 estimate classification explained.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</si>
  <si>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AB-03627</t>
  </si>
  <si>
    <t xml:space="preserve">AACE 18R-97 cost estimate classification for process industries</t>
  </si>
  <si>
    <t xml:space="preserve">aace 18r-97 cost estimate classification</t>
  </si>
  <si>
    <t xml:space="preserve">Write "AACE 18R-97 cost estimate classification for process industries" for projectcontrolsinstitute.org (PCI AI - Project Controls Institute). Audience: PMO leads and governance teams. Length 1,200-1,800 words, British English. Primary keyword "aace 18r-97 cost estimate classification". Work in naturally where they fit: aace 18r-97 cost estimate classification.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</si>
  <si>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AB-03628</t>
  </si>
  <si>
    <t xml:space="preserve">AACE 29R-03 forensic schedule analysis: the method families</t>
  </si>
  <si>
    <t xml:space="preserve">aace 29r-03 forensic schedule analysis</t>
  </si>
  <si>
    <t xml:space="preserve">Write "AACE 29R-03 forensic schedule analysis: the method families" for projectcontrolsinstitute.org (PCI AI - Project Controls Institute). Audience: PMO leads and governance teams. Length 1,200-1,800 words, British English. Primary keyword "aace 29r-03 forensic schedule analysis". Work in naturally where they fit: aace 29r-03 forensic schedule analysis.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</si>
  <si>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AB-03629</t>
  </si>
  <si>
    <t xml:space="preserve">Choosing a delay analysis method under AACE 29R-03</t>
  </si>
  <si>
    <t xml:space="preserve">choosing a delay analysis method</t>
  </si>
  <si>
    <t xml:space="preserve">Write "Choosing a delay analysis method under AACE 29R-03" for projectcontrolsinstitute.org (PCI AI - Project Controls Institute). Audience: PMO leads and governance teams. Length 1,200-1,800 words, British English. Primary keyword "choosing a delay analysis method". Work in naturally where they fit: choosing a delay analysis method.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</si>
  <si>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AB-03630</t>
  </si>
  <si>
    <t xml:space="preserve">AACE recommended practices every planner should read</t>
  </si>
  <si>
    <t xml:space="preserve">aace recommended practices every planner</t>
  </si>
  <si>
    <t xml:space="preserve">Write "AACE recommended practices every planner should read" for projectcontrolsinstitute.org (PCI AI - Project Controls Institute). Audience: PMO leads and governance teams. Length 1,200-1,800 words, British English. Primary keyword "aace recommended practices every planner". Work in naturally where they fit: aace recommended practices every planner.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</si>
  <si>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AB-03631</t>
  </si>
  <si>
    <t xml:space="preserve">GAO Schedule Assessment Guide: the ten best practices</t>
  </si>
  <si>
    <t xml:space="preserve">gao schedule assessment guide the</t>
  </si>
  <si>
    <t xml:space="preserve">Write "GAO Schedule Assessment Guide: the ten best practices" for projectcontrolsinstitute.org (PCI AI - Project Controls Institute). Audience: PMO leads and governance teams. Length 1,200-1,800 words, British English. Primary keyword "gao schedule assessment guide the". Work in naturally where they fit: gao schedule assessment guide the.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</si>
  <si>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AB-03632</t>
  </si>
  <si>
    <t xml:space="preserve">GAO Cost Estimating Guide: the twelve steps</t>
  </si>
  <si>
    <t xml:space="preserve">gao cost estimating guide the</t>
  </si>
  <si>
    <t xml:space="preserve">Write "GAO Cost Estimating Guide: the twelve steps" for projectcontrolsinstitute.org (PCI AI - Project Controls Institute). Audience: PMO leads and governance teams. Length 1,200-1,800 words, British English. Primary keyword "gao cost estimating guide the". Work in naturally where they fit: gao cost estimating guide the.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</si>
  <si>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AB-03633</t>
  </si>
  <si>
    <t xml:space="preserve">NEC4 for project controls: programme obligations that bite</t>
  </si>
  <si>
    <t xml:space="preserve">nec4 for project controls programme</t>
  </si>
  <si>
    <t xml:space="preserve">Write "NEC4 for project controls: programme obligations that bite" for projectcontrolsinstitute.org (PCI AI - Project Controls Institute). Audience: PMO leads and governance teams. Length 1,200-1,800 words, British English. Primary keyword "nec4 for project controls programme". Work in naturally where they fit: nec4 for project controls programme.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</si>
  <si>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AB-03634</t>
  </si>
  <si>
    <t xml:space="preserve">The NEC4 Accepted Programme: clause 31 and 32 in practice</t>
  </si>
  <si>
    <t xml:space="preserve">the nec4 accepted programme clause</t>
  </si>
  <si>
    <t xml:space="preserve">Write "The NEC4 Accepted Programme: clause 31 and 32 in practice" for projectcontrolsinstitute.org (PCI AI - Project Controls Institute). Audience: PMO leads and governance teams. Length 1,200-1,800 words, British English. Primary keyword "the nec4 accepted programme clause". Work in naturally where they fit: the nec4 accepted programme clause.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</si>
  <si>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AB-03635</t>
  </si>
  <si>
    <t xml:space="preserve">FIDIC 2017 programme requirements (clause 8) explained</t>
  </si>
  <si>
    <t xml:space="preserve">fidic 2017 programme requirements explained</t>
  </si>
  <si>
    <t xml:space="preserve">Write "FIDIC 2017 programme requirements (clause 8) explained" for projectcontrolsinstitute.org (PCI AI - Project Controls Institute). Audience: PMO leads and governance teams. Length 1,200-1,800 words, British English. Primary keyword "fidic 2017 programme requirements explained". Work in naturally where they fit: fidic 2017 programme requirements explained.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</si>
  <si>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AB-03636</t>
  </si>
  <si>
    <t xml:space="preserve">SCL Delay and Disruption Protocol: core principles</t>
  </si>
  <si>
    <t xml:space="preserve">scl delay and disruption protocol</t>
  </si>
  <si>
    <t xml:space="preserve">Write "SCL Delay and Disruption Protocol: core principles" for projectcontrolsinstitute.org (PCI AI - Project Controls Institute). Audience: PMO leads and governance teams. Length 1,200-1,800 words, British English. Primary keyword "scl delay and disruption protocol". Work in naturally where they fit: scl delay and disruption protocol.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</si>
  <si>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AB-03637</t>
  </si>
  <si>
    <t xml:space="preserve">UK IPA project routemap: lessons for controls teams</t>
  </si>
  <si>
    <t xml:space="preserve">uk ipa project routemap lessons</t>
  </si>
  <si>
    <t xml:space="preserve">Write "UK IPA project routemap: lessons for controls teams" for projectcontrolsinstitute.org (PCI AI - Project Controls Institute). Audience: PMO leads and governance teams. Length 1,200-1,800 words, British English. Primary keyword "uk ipa project routemap lessons". Work in naturally where they fit: uk ipa project routemap lessons.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</si>
  <si>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AB-03638</t>
  </si>
  <si>
    <t xml:space="preserve">P3M3 maturity model: assessing your organisation</t>
  </si>
  <si>
    <t xml:space="preserve">p3m3 maturity model assessing your</t>
  </si>
  <si>
    <t xml:space="preserve">Write "P3M3 maturity model: assessing your organisation" for projectcontrolsinstitute.org (PCI AI - Project Controls Institute). Audience: PMO leads and governance teams. Length 1,200-1,800 words, British English. Primary keyword "p3m3 maturity model assessing your". Work in naturally where they fit: p3m3 maturity model assessing your.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</si>
  <si>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AB-03639</t>
  </si>
  <si>
    <t xml:space="preserve">APM Body of Knowledge: the controls-relevant chapters</t>
  </si>
  <si>
    <t xml:space="preserve">apm body of knowledge the</t>
  </si>
  <si>
    <t xml:space="preserve">Write "APM Body of Knowledge: the controls-relevant chapters" for projectcontrolsinstitute.org (PCI AI - Project Controls Institute). Audience: PMO leads and governance teams. Length 1,200-1,800 words, British English. Primary keyword "apm body of knowledge the". Work in naturally where they fit: apm body of knowledge the.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</si>
  <si>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AB-03640</t>
  </si>
  <si>
    <t xml:space="preserve">Earned Schedule standard practice: beyond SPI</t>
  </si>
  <si>
    <t xml:space="preserve">earned schedule standard practice beyond</t>
  </si>
  <si>
    <t xml:space="preserve">Write "Earned Schedule standard practice: beyond SPI" for projectcontrolsinstitute.org (PCI AI - Project Controls Institute). Audience: PMO leads and governance teams. Length 1,200-1,800 words, British English. Primary keyword "earned schedule standard practice beyond". Work in naturally where they fit: earned schedule standard practice beyond.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</si>
  <si>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AB-03641</t>
  </si>
  <si>
    <t xml:space="preserve">ISO 19650 information management and the planner</t>
  </si>
  <si>
    <t xml:space="preserve">iso 19650 information management and</t>
  </si>
  <si>
    <t xml:space="preserve">Write "ISO 19650 information management and the planner" for projectcontrolsinstitute.org (PCI AI - Project Controls Institute). Audience: PMO leads and governance teams. Length 1,200-1,800 words, British English. Primary keyword "iso 19650 information management and". Work in naturally where they fit: iso 19650 information management and.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</si>
  <si>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AB-03642</t>
  </si>
  <si>
    <t xml:space="preserve">Uniclass and classification systems for cost data</t>
  </si>
  <si>
    <t xml:space="preserve">uniclass and classification systems for</t>
  </si>
  <si>
    <t xml:space="preserve">Write "Uniclass and classification systems for cost data" for projectcontrolsinstitute.org (PCI AI - Project Controls Institute). Audience: PMO leads and governance teams. Length 1,200-1,800 words, British English. Primary keyword "uniclass and classification systems for". Work in naturally where they fit: uniclass and classification systems for.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</si>
  <si>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AB-03643</t>
  </si>
  <si>
    <t xml:space="preserve">AACE 57R-09: integrated cost and schedule risk analysis using Monte Carlo</t>
  </si>
  <si>
    <t xml:space="preserve">aace 57r-09 integrated cost and</t>
  </si>
  <si>
    <t xml:space="preserve">Write "AACE 57R-09: integrated cost and schedule risk analysis using Monte Carlo" for projectcontrolsinstitute.org (PCI AI - Project Controls Institute). Audience: PMO leads and governance teams. Length 1,200-1,800 words, British English. Primary keyword "aace 57r-09 integrated cost and". Work in naturally where they fit: aace 57r-09 integrated cost and.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</si>
  <si>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AB-03644</t>
  </si>
  <si>
    <t xml:space="preserve">AACE 52R-06: time impact analysis, as applied in construction</t>
  </si>
  <si>
    <t xml:space="preserve">aace 52r-06 time impact analysis</t>
  </si>
  <si>
    <t xml:space="preserve">Write "AACE 52R-06: time impact analysis, as applied in construction" for projectcontrolsinstitute.org (PCI AI - Project Controls Institute). Audience: PMO leads and governance teams. Length 1,200-1,800 words, British English. Primary keyword "aace 52r-06 time impact analysis". Work in naturally where they fit: aace 52r-06 time impact analysis.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</si>
  <si>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AB-03645</t>
  </si>
  <si>
    <t xml:space="preserve">AACE 25R-03: estimating lost labour productivity in construction claims</t>
  </si>
  <si>
    <t xml:space="preserve">aace 25r-03 estimating lost labour</t>
  </si>
  <si>
    <t xml:space="preserve">Write "AACE 25R-03: estimating lost labour productivity in construction claims" for projectcontrolsinstitute.org (PCI AI - Project Controls Institute). Audience: PMO leads and governance teams. Length 1,200-1,800 words, British English. Primary keyword "aace 25r-03 estimating lost labour". Work in naturally where they fit: aace 25r-03 estimating lost labour.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</si>
  <si>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AB-03646</t>
  </si>
  <si>
    <t xml:space="preserve">AACE 45R-08: scheduling claims protection methods</t>
  </si>
  <si>
    <t xml:space="preserve">aace 45r-08 scheduling claims protection</t>
  </si>
  <si>
    <t xml:space="preserve">Write "AACE 45R-08: scheduling claims protection methods" for projectcontrolsinstitute.org (PCI AI - Project Controls Institute). Audience: PMO leads and governance teams. Length 1,200-1,800 words, British English. Primary keyword "aace 45r-08 scheduling claims protection". Work in naturally where they fit: aace 45r-08 scheduling claims protection.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</si>
  <si>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AB-03647</t>
  </si>
  <si>
    <t xml:space="preserve">AACE 49R-06: identifying the critical path</t>
  </si>
  <si>
    <t xml:space="preserve">aace 49r-06 identifying the critical</t>
  </si>
  <si>
    <t xml:space="preserve">Write "AACE 49R-06: identifying the critical path" for projectcontrolsinstitute.org (PCI AI - Project Controls Institute). Audience: PMO leads and governance teams. Length 1,200-1,800 words, British English. Primary keyword "aace 49r-06 identifying the critical". Work in naturally where they fit: aace 49r-06 identifying the critical.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</si>
  <si>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AB-03648</t>
  </si>
  <si>
    <t xml:space="preserve">AACE 53R-06: schedule update review, as applied in engineering and construction</t>
  </si>
  <si>
    <t xml:space="preserve">aace 53r-06 schedule update review</t>
  </si>
  <si>
    <t xml:space="preserve">Write "AACE 53R-06: schedule update review, as applied in engineering and construction" for projectcontrolsinstitute.org (PCI AI - Project Controls Institute). Audience: PMO leads and governance teams. Length 1,200-1,800 words, British English. Primary keyword "aace 53r-06 schedule update review". Work in naturally where they fit: aace 53r-06 schedule update review.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</si>
  <si>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AB-03649</t>
  </si>
  <si>
    <t xml:space="preserve">AACE 14R-90: responsibility and required skills for a cost engineering practitioner</t>
  </si>
  <si>
    <t xml:space="preserve">aace 14r-90 responsibility and required</t>
  </si>
  <si>
    <t xml:space="preserve">Write "AACE 14R-90: responsibility and required skills for a cost engineering practitioner" for projectcontrolsinstitute.org (PCI AI - Project Controls Institute). Audience: PMO leads and governance teams. Length 1,200-1,800 words, British English. Primary keyword "aace 14r-90 responsibility and required". Work in naturally where they fit: aace 14r-90 responsibility and required.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</si>
  <si>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AB-03650</t>
  </si>
  <si>
    <t xml:space="preserve">PMI Practice Standard for Scheduling: what it asks of a planner</t>
  </si>
  <si>
    <t xml:space="preserve">pmi practice standard for scheduling</t>
  </si>
  <si>
    <t xml:space="preserve">Write "PMI Practice Standard for Scheduling: what it asks of a planner" for projectcontrolsinstitute.org (PCI AI - Project Controls Institute). Audience: PMO leads and governance teams. Length 1,200-1,800 words, British English. Primary keyword "pmi practice standard for scheduling". Work in naturally where they fit: pmi practice standard for scheduling.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</si>
  <si>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AB-03651</t>
  </si>
  <si>
    <t xml:space="preserve">PMI Practice Standard for Earned Value Management, in practice</t>
  </si>
  <si>
    <t xml:space="preserve">pmi practice standard for earned</t>
  </si>
  <si>
    <t xml:space="preserve">Write "PMI Practice Standard for Earned Value Management, in practice" for projectcontrolsinstitute.org (PCI AI - Project Controls Institute). Audience: PMO leads and governance teams. Length 1,200-1,800 words, British English. Primary keyword "pmi practice standard for earned". Work in naturally where they fit: pmi practice standard for earned.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</si>
  <si>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AB-03652</t>
  </si>
  <si>
    <t xml:space="preserve">ISO 21508: earned value management in project and programme management</t>
  </si>
  <si>
    <t xml:space="preserve">iso 21508 earned value management</t>
  </si>
  <si>
    <t xml:space="preserve">Write "ISO 21508: earned value management in project and programme management" for projectcontrolsinstitute.org (PCI AI - Project Controls Institute). Audience: PMO leads and governance teams. Length 1,200-1,800 words, British English. Primary keyword "iso 21508 earned value management". Work in naturally where they fit: iso 21508 earned value management.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</si>
  <si>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AB-03653</t>
  </si>
  <si>
    <t xml:space="preserve">ISO 21511: work breakdown structures for project and programme management</t>
  </si>
  <si>
    <t xml:space="preserve">iso 21511 work breakdown structures</t>
  </si>
  <si>
    <t xml:space="preserve">Write "ISO 21511: work breakdown structures for project and programme management" for projectcontrolsinstitute.org (PCI AI - Project Controls Institute). Audience: PMO leads and governance teams. Length 1,200-1,800 words, British English. Primary keyword "iso 21511 work breakdown structures". Work in naturally where they fit: iso 21511 work breakdown structures.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</si>
  <si>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AB-03654</t>
  </si>
  <si>
    <t xml:space="preserve">BS 6079: the UK project management standard, explained</t>
  </si>
  <si>
    <t xml:space="preserve">bs 6079 the uk project</t>
  </si>
  <si>
    <t xml:space="preserve">Write "BS 6079: the UK project management standard, explained" for projectcontrolsinstitute.org (PCI AI - Project Controls Institute). Audience: PMO leads and governance teams. Length 1,200-1,800 words, British English. Primary keyword "bs 6079 the uk project". Work in naturally where they fit: bs 6079 the uk project.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</si>
  <si>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AB-03655</t>
  </si>
  <si>
    <t xml:space="preserve">The NEC4 Schedule of Cost Components, decoded</t>
  </si>
  <si>
    <t xml:space="preserve">the nec4 schedule of cost</t>
  </si>
  <si>
    <t xml:space="preserve">Write "The NEC4 Schedule of Cost Components, decoded" for projectcontrolsinstitute.org (PCI AI - Project Controls Institute). Audience: PMO leads and governance teams. Length 1,200-1,800 words, British English. Primary keyword "the nec4 schedule of cost". Work in naturally where they fit: the nec4 schedule of cost.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</si>
  <si>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AB-03656</t>
  </si>
  <si>
    <t xml:space="preserve">JCT contracts and the programme: what is actually required</t>
  </si>
  <si>
    <t xml:space="preserve">jct contracts and the programme</t>
  </si>
  <si>
    <t xml:space="preserve">Write "JCT contracts and the programme: what is actually required" for projectcontrolsinstitute.org (PCI AI - Project Controls Institute). Audience: PMO leads and governance teams. Length 1,200-1,800 words, British English. Primary keyword "jct contracts and the programme". Work in naturally where they fit: jct contracts and the programme.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</si>
  <si>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AB-03657</t>
  </si>
  <si>
    <t xml:space="preserve">The SCL Protocol vs AACE 29R-03: two views of delay analysis</t>
  </si>
  <si>
    <t xml:space="preserve">the scl protocol vs aace</t>
  </si>
  <si>
    <t xml:space="preserve">Write "The SCL Protocol vs AACE 29R-03: two views of delay analysis" for projectcontrolsinstitute.org (PCI AI - Project Controls Institute). Audience: PMO leads and governance teams. Length 1,200-1,800 words, British English. Primary keyword "the scl protocol vs aace". Work in naturally where they fit: the scl protocol vs aace.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</si>
  <si>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AB-03658</t>
  </si>
  <si>
    <t xml:space="preserve">Project management statistics that matter in 2026 (sourced)</t>
  </si>
  <si>
    <t xml:space="preserve">project management statistics that matter</t>
  </si>
  <si>
    <t xml:space="preserve">Write "Project management statistics that matter in 2026 (sourced)" for projectcontrolsinstitute.org (PCI AI - Project Controls Institute). Audience: early-career and cross-training professionals. Length 1,500-2,200 words, British English. Primary keyword "project management statistics that matter". Work in naturally where they fit: project management statistics that matter.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</si>
  <si>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AB-03659</t>
  </si>
  <si>
    <t xml:space="preserve">Construction cost overrun statistics: the honest numbers</t>
  </si>
  <si>
    <t xml:space="preserve">construction cost overrun statistics the</t>
  </si>
  <si>
    <t xml:space="preserve">Write "Construction cost overrun statistics: the honest numbers" for projectcontrolsinstitute.org (PCI AI - Project Controls Institute). Audience: early-career and cross-training professionals. Length 1,500-2,200 words, British English. Primary keyword "construction cost overrun statistics the". Work in naturally where they fit: construction cost overrun statistics the.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</si>
  <si>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AB-03660</t>
  </si>
  <si>
    <t xml:space="preserve">Megaproject failure rates: what the research actually shows</t>
  </si>
  <si>
    <t xml:space="preserve">megaproject failure rates what the</t>
  </si>
  <si>
    <t xml:space="preserve">Write "Megaproject failure rates: what the research actually shows" for projectcontrolsinstitute.org (PCI AI - Project Controls Institute). Audience: early-career and cross-training professionals. Length 1,500-2,200 words, British English. Primary keyword "megaproject failure rates what the". Work in naturally where they fit: megaproject failure rates what the.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</si>
  <si>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AB-03661</t>
  </si>
  <si>
    <t xml:space="preserve">AI in construction statistics: adoption, spend, results</t>
  </si>
  <si>
    <t xml:space="preserve">ai in construction statistics adoption</t>
  </si>
  <si>
    <t xml:space="preserve">Write "AI in construction statistics: adoption, spend, results" for projectcontrolsinstitute.org (PCI AI - Project Controls Institute). Audience: early-career and cross-training professionals. Length 1,500-2,200 words, British English. Primary keyword "ai in construction statistics adoption". Work in naturally where they fit: ai in construction statistics adoption. Use only real, cited statistics with linked sources - NEVER invent or estimate a number. Lead with the most striking figures you can actually cite; if fewer than three exist, lead with the gap in the evidence and name who publishes what.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</si>
  <si>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AB-03662</t>
  </si>
  <si>
    <t xml:space="preserve">The best books on project controls, reviewed</t>
  </si>
  <si>
    <t xml:space="preserve">the best books on project</t>
  </si>
  <si>
    <t xml:space="preserve">Write "The best books on project controls, reviewed" for projectcontrolsinstitute.org (PCI AI - Project Controls Institute). Audience: practitioners planning their next career move. Length 1,200-1,800 words, British English. Primary keyword "the best books on project". Work in naturally where they fit: the best books on project.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</si>
  <si>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AB-03663</t>
  </si>
  <si>
    <t xml:space="preserve">The best books on earned value management</t>
  </si>
  <si>
    <t xml:space="preserve">the best books on earned</t>
  </si>
  <si>
    <t xml:space="preserve">Write "The best books on earned value management" for projectcontrolsinstitute.org (PCI AI - Project Controls Institute). Audience: practitioners planning their next career move. Length 1,200-1,800 words, British English. Primary keyword "the best books on earned". Work in naturally where they fit: the best books on earned.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</si>
  <si>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AB-03664</t>
  </si>
  <si>
    <t xml:space="preserve">The best project management podcasts worth your commute</t>
  </si>
  <si>
    <t xml:space="preserve">the best project management podcasts</t>
  </si>
  <si>
    <t xml:space="preserve">Write "The best project management podcasts worth your commute" for projectcontrolsinstitute.org (PCI AI - Project Controls Institute). Audience: practitioners planning their next career move. Length 1,200-1,800 words, British English. Primary keyword "the best project management podcasts". Work in naturally where they fit: the best project management podcasts.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</si>
  <si>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AB-03665</t>
  </si>
  <si>
    <t xml:space="preserve">The best free tools for planners and cost engineers</t>
  </si>
  <si>
    <t xml:space="preserve">the best free tools for</t>
  </si>
  <si>
    <t xml:space="preserve">Write "The best free tools for planners and cost engineers" for projectcontrolsinstitute.org (PCI AI - Project Controls Institute). Audience: early-career and cross-training professionals. Length 1,200-1,800 words, British English. Primary keyword "the best free tools for". Work in naturally where they fit: the best free tools for.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</si>
  <si>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AB-03666</t>
  </si>
  <si>
    <t xml:space="preserve">The best Excel functions for project controls work</t>
  </si>
  <si>
    <t xml:space="preserve">the best excel functions for</t>
  </si>
  <si>
    <t xml:space="preserve">Write "The best Excel functions for project controls work" for projectcontrolsinstitute.org (PCI AI - Project Controls Institute). Audience: early-career and cross-training professionals. Length 1,200-1,800 words, British English. Primary keyword "the best excel functions for". Work in naturally where they fit: the best excel functions for.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</si>
  <si>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AB-03667</t>
  </si>
  <si>
    <t xml:space="preserve">The best LinkedIn newsletters for project professionals</t>
  </si>
  <si>
    <t xml:space="preserve">the best linkedin newsletters for</t>
  </si>
  <si>
    <t xml:space="preserve">Write "The best LinkedIn newsletters for project professionals" for projectcontrolsinstitute.org (PCI AI - Project Controls Institute). Audience: early-career and cross-training professionals. Length 1,200-1,800 words, British English. Primary keyword "the best linkedin newsletters for". Work in naturally where they fit: the best linkedin newsletters for.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</si>
  <si>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AB-03668</t>
  </si>
  <si>
    <t xml:space="preserve">Project controls conferences and events calendar 2026-27</t>
  </si>
  <si>
    <t xml:space="preserve">project controls conferences and events</t>
  </si>
  <si>
    <t xml:space="preserve">Write "Project controls conferences and events calendar 2026-27" for projectcontrolsinstitute.org (PCI AI - Project Controls Institute). Audience: early-career and cross-training professionals. Length 1,200-1,800 words, British English. Primary keyword "project controls conferences and events". Work in naturally where they fit: project controls conferences and events.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</si>
  <si>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AB-03669</t>
  </si>
  <si>
    <t xml:space="preserve">The best YouTube channels for learning Primavera P6</t>
  </si>
  <si>
    <t xml:space="preserve">the best youtube channels for</t>
  </si>
  <si>
    <t xml:space="preserve">Write "The best YouTube channels for learning Primavera P6" for projectcontrolsinstitute.org (PCI AI - Project Controls Institute). Audience: early-career and cross-training professionals. Length 1,200-1,800 words, British English. Primary keyword "the best youtube channels for". Work in naturally where they fit: the best youtube channels for.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</si>
  <si>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AB-03670</t>
  </si>
  <si>
    <t xml:space="preserve">Common myths about project controls, debunked</t>
  </si>
  <si>
    <t xml:space="preserve">common myths about project controls</t>
  </si>
  <si>
    <t xml:space="preserve">Write "Common myths about project controls, debunked" for projectcontrolsinstitute.org (PCI AI - Project Controls Institute). Audience: early-career and cross-training professionals. Length 1,200-1,800 words, British English. Primary keyword "common myths about project controls". Work in naturally where they fit: common myths about project controls.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</si>
  <si>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AB-03671</t>
  </si>
  <si>
    <t xml:space="preserve">Common myths about earned value management, debunked</t>
  </si>
  <si>
    <t xml:space="preserve">common myths about earned value</t>
  </si>
  <si>
    <t xml:space="preserve">Write "Common myths about earned value management, debunked" for projectcontrolsinstitute.org (PCI AI - Project Controls Institute). Audience: early-career and cross-training professionals. Length 1,200-1,800 words, British English. Primary keyword "common myths about earned value". Work in naturally where they fit: common myths about earned value.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</si>
  <si>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AB-03672</t>
  </si>
  <si>
    <t xml:space="preserve">Ten habits of exceptional planning engineers</t>
  </si>
  <si>
    <t xml:space="preserve">ten habits of exceptional planning</t>
  </si>
  <si>
    <t xml:space="preserve">Write "Ten habits of exceptional planning engineers" for projectcontrolsinstitute.org (PCI AI - Project Controls Institute). Audience: early-career and cross-training professionals. Length 1,200-1,800 words, British English. Primary keyword "ten habits of exceptional planning". Work in naturally where they fit: ten habits of exceptional planning.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</si>
  <si>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AB-03673</t>
  </si>
  <si>
    <t xml:space="preserve">Ten red flags in a project schedule</t>
  </si>
  <si>
    <t xml:space="preserve">ten red flags in a</t>
  </si>
  <si>
    <t xml:space="preserve">Write "Ten red flags in a project schedule" for projectcontrolsinstitute.org (PCI AI - Project Controls Institute). Audience: early-career and cross-training professionals. Length 1,200-1,800 words, British English. Primary keyword "ten red flags in a". Work in naturally where they fit: ten red flags in a.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</si>
  <si>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AB-03674</t>
  </si>
  <si>
    <t xml:space="preserve">Ten red flags in a cost report</t>
  </si>
  <si>
    <t xml:space="preserve">Write "Ten red flags in a cost report" for projectcontrolsinstitute.org (PCI AI - Project Controls Institute). Audience: controls teams reporting to leadership. Length 1,200-1,800 words, British English. Primary keyword "ten red flags in a". Work in naturally where they fit: ten red flags in a.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</si>
  <si>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AB-03675</t>
  </si>
  <si>
    <t xml:space="preserve">Ten questions every project director should ask their controls team</t>
  </si>
  <si>
    <t xml:space="preserve">ten questions every project director</t>
  </si>
  <si>
    <t xml:space="preserve">Write "Ten questions every project director should ask their controls team" for projectcontrolsinstitute.org (PCI AI - Project Controls Institute). Audience: early-career and cross-training professionals. Length 1,200-1,800 words, British English. Primary keyword "ten questions every project director". Work in naturally where they fit: ten questions every project director.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</si>
  <si>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AB-03676</t>
  </si>
  <si>
    <t xml:space="preserve">The KPI library: 50 project metrics with formulas</t>
  </si>
  <si>
    <t xml:space="preserve">the kpi library 50 project</t>
  </si>
  <si>
    <t xml:space="preserve">Write "The KPI library: 50 project metrics with formulas" for projectcontrolsinstitute.org (PCI AI - Project Controls Institute). Audience: controls teams reporting to leadership. Length 1,200-1,800 words, British English. Primary keyword "the kpi library 50 project". Work in naturally where they fit: the kpi library 50 project.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</si>
  <si>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AB-03677</t>
  </si>
  <si>
    <t xml:space="preserve">Reports every capital project should produce monthly</t>
  </si>
  <si>
    <t xml:space="preserve">reports every capital project should</t>
  </si>
  <si>
    <t xml:space="preserve">Write "Reports every capital project should produce monthly" for projectcontrolsinstitute.org (PCI AI - Project Controls Institute). Audience: controls teams reporting to leadership. Length 1,200-1,800 words, British English. Primary keyword "reports every capital project should". Work in naturally where they fit: reports every capital project should.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</si>
  <si>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AB-03678</t>
  </si>
  <si>
    <t xml:space="preserve">Glossary: 100 project controls terms in one page</t>
  </si>
  <si>
    <t xml:space="preserve">glossary 100 project controls terms</t>
  </si>
  <si>
    <t xml:space="preserve">Write "Glossary: 100 project controls terms in one page" for projectcontrolsinstitute.org (PCI AI - Project Controls Institute). Audience: early-career and cross-training professionals. Length 1,200-1,800 words, British English. Primary keyword "glossary 100 project controls terms". Work in naturally where they fit: glossary 100 project controls terms.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</si>
  <si>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AB-03679</t>
  </si>
  <si>
    <t xml:space="preserve">The project controls reading list for your first 90 days</t>
  </si>
  <si>
    <t xml:space="preserve">the project controls reading list</t>
  </si>
  <si>
    <t xml:space="preserve">Write "The project controls reading list for your first 90 days" for projectcontrolsinstitute.org (PCI AI - Project Controls Institute). Audience: early-career and cross-training professionals. Length 1,200-1,800 words, British English. Primary keyword "the project controls reading list". Work in naturally where they fit: the project controls reading list.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</si>
  <si>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AB-03680</t>
  </si>
  <si>
    <t xml:space="preserve">Trends shaping project controls in 2026</t>
  </si>
  <si>
    <t xml:space="preserve">trends shaping project controls in</t>
  </si>
  <si>
    <t xml:space="preserve">Write "Trends shaping project controls in 2026" for projectcontrolsinstitute.org (PCI AI - Project Controls Institute). Audience: early-career and cross-training professionals. Length 1,200-1,800 words, British English. Primary keyword "trends shaping project controls in". Work in naturally where they fit: trends shaping project controls in.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</si>
  <si>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AB-03681</t>
  </si>
  <si>
    <t xml:space="preserve">What CFOs wish project managers understood about cost</t>
  </si>
  <si>
    <t xml:space="preserve">what cfos wish project managers</t>
  </si>
  <si>
    <t xml:space="preserve">Write "What CFOs wish project managers understood about cost" for projectcontrolsinstitute.org (PCI AI - Project Controls Institute). Audience: early-career and cross-training professionals. Length 1,200-1,800 words, British English. Primary keyword "what cfos wish project managers". Work in naturally where they fit: what cfos wish project managers.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</si>
  <si>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AB-03682</t>
  </si>
  <si>
    <t xml:space="preserve">What project managers wish finance understood about projects</t>
  </si>
  <si>
    <t xml:space="preserve">what project managers wish finance</t>
  </si>
  <si>
    <t xml:space="preserve">Write "What project managers wish finance understood about projects" for projectcontrolsinstitute.org (PCI AI - Project Controls Institute). Audience: early-career and cross-training professionals. Length 1,200-1,800 words, British English. Primary keyword "what project managers wish finance". Work in naturally where they fit: what project managers wish finance.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</si>
  <si>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AB-03683</t>
  </si>
  <si>
    <t xml:space="preserve">Is project controls a stressful job?</t>
  </si>
  <si>
    <t xml:space="preserve">is project controls a stressful</t>
  </si>
  <si>
    <t xml:space="preserve">Write "Is project controls a stressful job?" for projectcontrolsinstitute.org (PCI AI - Project Controls Institute). Audience: early-career and cross-training professionals. Length 500-900 words, British English. Primary keyword "is project controls a stressful". Work in naturally where they fit: is project controls a stressful.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</si>
  <si>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AB-03684</t>
  </si>
  <si>
    <t xml:space="preserve">Is project controls in demand?</t>
  </si>
  <si>
    <t xml:space="preserve">is project controls in demand</t>
  </si>
  <si>
    <t xml:space="preserve">Write "Is project controls in demand?" for projectcontrolsinstitute.org (PCI AI - Project Controls Institute). Audience: early-career and cross-training professionals. Length 500-900 words, British English. Primary keyword "is project controls in demand". Work in naturally where they fit: is project controls in demand.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</si>
  <si>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AB-03685</t>
  </si>
  <si>
    <t xml:space="preserve">Can you do project controls remotely?</t>
  </si>
  <si>
    <t xml:space="preserve">can you do project controls</t>
  </si>
  <si>
    <t xml:space="preserve">Write "Can you do project controls remotely?" for projectcontrolsinstitute.org (PCI AI - Project Controls Institute). Audience: early-career and cross-training professionals. Length 500-900 words, British English. Primary keyword "can you do project controls". Work in naturally where they fit: can you do project controls.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</si>
  <si>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AB-03686</t>
  </si>
  <si>
    <t xml:space="preserve">Do you need an engineering degree for project controls?</t>
  </si>
  <si>
    <t xml:space="preserve">do you need an engineering</t>
  </si>
  <si>
    <t xml:space="preserve">Write "Do you need an engineering degree for project controls?" for projectcontrolsinstitute.org (PCI AI - Project Controls Institute). Audience: early-career and cross-training professionals. Length 500-900 words, British English. Primary keyword "do you need an engineering". Work in naturally where they fit: do you need an engineering.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</si>
  <si>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AB-03687</t>
  </si>
  <si>
    <t xml:space="preserve">Is planning engineering a dying career?</t>
  </si>
  <si>
    <t xml:space="preserve">is planning engineering a dying</t>
  </si>
  <si>
    <t xml:space="preserve">Write "Is planning engineering a dying career?" for projectcontrolsinstitute.org (PCI AI - Project Controls Institute). Audience: early-career and cross-training professionals. Length 500-900 words, British English. Primary keyword "is planning engineering a dying". Work in naturally where they fit: is planning engineering a dying.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</si>
  <si>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AB-03688</t>
  </si>
  <si>
    <t xml:space="preserve">What does a project controls team actually do?</t>
  </si>
  <si>
    <t xml:space="preserve">Write "What does a project controls team actually do?" for projectcontrolsinstitute.org (PCI AI - Project Controls Institute). Audience: early-career and cross-training professionals. Length 500-900 words, British English. Primary keyword "what does a project controls". Work in naturally where they fit: what does a project controls.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</si>
  <si>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AB-03689</t>
  </si>
  <si>
    <t xml:space="preserve">How long does it take to learn Primavera P6?</t>
  </si>
  <si>
    <t xml:space="preserve">how long does it take</t>
  </si>
  <si>
    <t xml:space="preserve">Write "How long does it take to learn Primavera P6?" for projectcontrolsinstitute.org (PCI AI - Project Controls Institute). Audience: early-career and cross-training professionals. Length 500-900 words, British English. Primary keyword "how long does it take". Work in naturally where they fit: how long does it take.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</si>
  <si>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AB-03690</t>
  </si>
  <si>
    <t xml:space="preserve">Is Primavera P6 hard to learn?</t>
  </si>
  <si>
    <t xml:space="preserve">is primavera p6 hard to</t>
  </si>
  <si>
    <t xml:space="preserve">Write "Is Primavera P6 hard to learn?" for projectcontrolsinstitute.org (PCI AI - Project Controls Institute). Audience: early-career and cross-training professionals. Length 500-900 words, British English. Primary keyword "is primavera p6 hard to". Work in naturally where they fit: is primavera p6 hard to.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</si>
  <si>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AB-03691</t>
  </si>
  <si>
    <t xml:space="preserve">Excel or Primavera: which should you learn first?</t>
  </si>
  <si>
    <t xml:space="preserve">excel or primavera which should</t>
  </si>
  <si>
    <t xml:space="preserve">Write "Excel or Primavera: which should you learn first?" for projectcontrolsinstitute.org (PCI AI - Project Controls Institute). Audience: early-career and cross-training professionals. Length 500-900 words, British English. Primary keyword "excel or primavera which should". Work in naturally where they fit: excel or primavera which should.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</si>
  <si>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AB-03692</t>
  </si>
  <si>
    <t xml:space="preserve">What is the difference between a planner and a scheduler?</t>
  </si>
  <si>
    <t xml:space="preserve">what is the difference between</t>
  </si>
  <si>
    <t xml:space="preserve">Write "What is the difference between a planner and a scheduler?" for projectcontrolsinstitute.org (PCI AI - Project Controls Institute). Audience: early-career and cross-training professionals. Length 500-900 words, British English. Primary keyword "what is the difference between". Work in naturally where they fit: what is the difference between.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</si>
  <si>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AB-03693</t>
  </si>
  <si>
    <t xml:space="preserve">What is the difference between cost control and cost management?</t>
  </si>
  <si>
    <t xml:space="preserve">Write "What is the difference between cost control and cost management?" for projectcontrolsinstitute.org (PCI AI - Project Controls Institute). Audience: early-career and cross-training professionals. Length 500-900 words, British English. Primary keyword "what is the difference between". Work in naturally where they fit: what is the difference between.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</si>
  <si>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AB-03694</t>
  </si>
  <si>
    <t xml:space="preserve">What is the difference between a cost engineer and a quantity surveyor?</t>
  </si>
  <si>
    <t xml:space="preserve">Write "What is the difference between a cost engineer and a quantity surveyor?" for projectcontrolsinstitute.org (PCI AI - Project Controls Institute). Audience: early-career and cross-training professionals. Length 500-900 words, British English. Primary keyword "what is the difference between". Work in naturally where they fit: what is the difference between.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</si>
  <si>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AB-03695</t>
  </si>
  <si>
    <t xml:space="preserve">What is the difference between estimating and budgeting?</t>
  </si>
  <si>
    <t xml:space="preserve">Write "What is the difference between estimating and budgeting?" for projectcontrolsinstitute.org (PCI AI - Project Controls Institute). Audience: early-career and cross-training professionals. Length 500-900 words, British English. Primary keyword "what is the difference between". Work in naturally where they fit: what is the difference between.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</si>
  <si>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AB-03696</t>
  </si>
  <si>
    <t xml:space="preserve">What is the difference between contingency and management reserve?</t>
  </si>
  <si>
    <t xml:space="preserve">Write "What is the difference between contingency and management reserve?" for projectcontrolsinstitute.org (PCI AI - Project Controls Institute). Audience: early-career and cross-training professionals. Length 500-900 words, British English. Primary keyword "what is the difference between". Work in naturally where they fit: what is the difference between.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</si>
  <si>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AB-03697</t>
  </si>
  <si>
    <t xml:space="preserve">What is the difference between accruals and commitments?</t>
  </si>
  <si>
    <t xml:space="preserve">Write "What is the difference between accruals and commitments?" for projectcontrolsinstitute.org (PCI AI - Project Controls Institute). Audience: early-career and cross-training professionals. Length 500-900 words, British English. Primary keyword "what is the difference between". Work in naturally where they fit: what is the difference between.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</si>
  <si>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AB-03698</t>
  </si>
  <si>
    <t xml:space="preserve">What is the difference between EAC and ETC?</t>
  </si>
  <si>
    <t xml:space="preserve">Write "What is the difference between EAC and ETC?" for projectcontrolsinstitute.org (PCI AI - Project Controls Institute). Audience: early-career and cross-training professionals. Length 500-900 words, British English. Primary keyword "what is the difference between". Work in naturally where they fit: what is the difference between.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</si>
  <si>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AB-03699</t>
  </si>
  <si>
    <t xml:space="preserve">What is the difference between CPI and SPI?</t>
  </si>
  <si>
    <t xml:space="preserve">Write "What is the difference between CPI and SPI?" for projectcontrolsinstitute.org (PCI AI - Project Controls Institute). Audience: early-career and cross-training professionals. Length 500-900 words, British English. Primary keyword "what is the difference between". Work in naturally where they fit: what is the difference between.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</si>
  <si>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AB-03700</t>
  </si>
  <si>
    <t xml:space="preserve">What is the difference between total float and free float?</t>
  </si>
  <si>
    <t xml:space="preserve">Write "What is the difference between total float and free float?" for projectcontrolsinstitute.org (PCI AI - Project Controls Institute). Audience: early-career and cross-training professionals. Length 500-900 words, British English. Primary keyword "what is the difference between". Work in naturally where they fit: what is the difference between.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</si>
  <si>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AB-03701</t>
  </si>
  <si>
    <t xml:space="preserve">What is the difference between baseline and target schedule?</t>
  </si>
  <si>
    <t xml:space="preserve">Write "What is the difference between baseline and target schedule?" for projectcontrolsinstitute.org (PCI AI - Project Controls Institute). Audience: early-career and cross-training professionals. Length 500-900 words, British English. Primary keyword "what is the difference between". Work in naturally where they fit: what is the difference between.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</si>
  <si>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AB-03702</t>
  </si>
  <si>
    <t xml:space="preserve">What is the difference between a WBS and an OBS?</t>
  </si>
  <si>
    <t xml:space="preserve">Write "What is the difference between a WBS and an OBS?" for projectcontrolsinstitute.org (PCI AI - Project Controls Institute). Audience: early-career and cross-training professionals. Length 500-900 words, British English. Primary keyword "what is the difference between". Work in naturally where they fit: what is the difference between.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</si>
  <si>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AB-03703</t>
  </si>
  <si>
    <t xml:space="preserve">What is the difference between agile and waterfall on real projects?</t>
  </si>
  <si>
    <t xml:space="preserve">Write "What is the difference between agile and waterfall on real projects?" for projectcontrolsinstitute.org (PCI AI - Project Controls Institute). Audience: early-career and cross-training professionals. Length 500-900 words, British English. Primary keyword "what is the difference between". Work in naturally where they fit: what is the difference between.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</si>
  <si>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AB-03704</t>
  </si>
  <si>
    <t xml:space="preserve">Does earned value work on agile projects?</t>
  </si>
  <si>
    <t xml:space="preserve">does earned value work on</t>
  </si>
  <si>
    <t xml:space="preserve">Write "Does earned value work on agile projects?" for projectcontrolsinstitute.org (PCI AI - Project Controls Institute). Audience: early-career and cross-training professionals. Length 500-900 words, British English. Primary keyword "does earned value work on". Work in naturally where they fit: does earned value work on.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</si>
  <si>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AB-03705</t>
  </si>
  <si>
    <t xml:space="preserve">Does earned value work on small projects?</t>
  </si>
  <si>
    <t xml:space="preserve">Write "Does earned value work on small projects?" for projectcontrolsinstitute.org (PCI AI - Project Controls Institute). Audience: early-career and cross-training professionals. Length 500-900 words, British English. Primary keyword "does earned value work on". Work in naturally where they fit: does earned value work on.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</si>
  <si>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AB-03706</t>
  </si>
  <si>
    <t xml:space="preserve">Why do projects always seem to finish late?</t>
  </si>
  <si>
    <t xml:space="preserve">why do projects always seem</t>
  </si>
  <si>
    <t xml:space="preserve">Write "Why do projects always seem to finish late?" for projectcontrolsinstitute.org (PCI AI - Project Controls Institute). Audience: early-career and cross-training professionals. Length 500-900 words, British English. Primary keyword "why do projects always seem". Work in naturally where they fit: why do projects always seem.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</si>
  <si>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AB-03707</t>
  </si>
  <si>
    <t xml:space="preserve">Why do estimates keep growing?</t>
  </si>
  <si>
    <t xml:space="preserve">why do estimates keep growing</t>
  </si>
  <si>
    <t xml:space="preserve">Write "Why do estimates keep growing?" for projectcontrolsinstitute.org (PCI AI - Project Controls Institute). Audience: early-career and cross-training professionals. Length 500-900 words, British English. Primary keyword "why do estimates keep growing". Work in naturally where they fit: why do estimates keep growing.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</si>
  <si>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AB-03708</t>
  </si>
  <si>
    <t xml:space="preserve">Who owns float on a construction project?</t>
  </si>
  <si>
    <t xml:space="preserve">who owns float on a</t>
  </si>
  <si>
    <t xml:space="preserve">Write "Who owns float on a construction project?" for projectcontrolsinstitute.org (PCI AI - Project Controls Institute). Audience: early-career and cross-training professionals. Length 500-900 words, British English. Primary keyword "who owns float on a". Work in naturally where they fit: who owns float on a.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</si>
  <si>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AB-03709</t>
  </si>
  <si>
    <t xml:space="preserve">Who should the project controls team report to?</t>
  </si>
  <si>
    <t xml:space="preserve">who should the project controls</t>
  </si>
  <si>
    <t xml:space="preserve">Write "Who should the project controls team report to?" for projectcontrolsinstitute.org (PCI AI - Project Controls Institute). Audience: early-career and cross-training professionals. Length 500-900 words, British English. Primary keyword "who should the project controls". Work in naturally where they fit: who should the project controls.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</si>
  <si>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AB-03710</t>
  </si>
  <si>
    <t xml:space="preserve">When should you re-baseline a project?</t>
  </si>
  <si>
    <t xml:space="preserve">when should you re-baseline a</t>
  </si>
  <si>
    <t xml:space="preserve">Write "When should you re-baseline a project?" for projectcontrolsinstitute.org (PCI AI - Project Controls Institute). Audience: early-career and cross-training professionals. Length 500-900 words, British English. Primary keyword "when should you re-baseline a". Work in naturally where they fit: when should you re-baseline a.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</si>
  <si>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AB-03711</t>
  </si>
  <si>
    <t xml:space="preserve">When is a schedule too detailed?</t>
  </si>
  <si>
    <t xml:space="preserve">when is a schedule too</t>
  </si>
  <si>
    <t xml:space="preserve">Write "When is a schedule too detailed?" for projectcontrolsinstitute.org (PCI AI - Project Controls Institute). Audience: early-career and cross-training professionals. Length 500-900 words, British English. Primary keyword "when is a schedule too". Work in naturally where they fit: when is a schedule too.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</si>
  <si>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AB-03712</t>
  </si>
  <si>
    <t xml:space="preserve">How many activities should a schedule have?</t>
  </si>
  <si>
    <t xml:space="preserve">how many activities should a</t>
  </si>
  <si>
    <t xml:space="preserve">Write "How many activities should a schedule have?" for projectcontrolsinstitute.org (PCI AI - Project Controls Institute). Audience: early-career and cross-training professionals. Length 500-900 words, British English. Primary keyword "how many activities should a". Work in naturally where they fit: how many activities should a.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</si>
  <si>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AB-03713</t>
  </si>
  <si>
    <t xml:space="preserve">How often should you update a project forecast?</t>
  </si>
  <si>
    <t xml:space="preserve">how often should you update</t>
  </si>
  <si>
    <t xml:space="preserve">Write "How often should you update a project forecast?" for projectcontrolsinstitute.org (PCI AI - Project Controls Institute). Audience: early-career and cross-training professionals. Length 500-900 words, British English. Primary keyword "how often should you update". Work in naturally where they fit: how often should you update.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</si>
  <si>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AB-03714</t>
  </si>
  <si>
    <t xml:space="preserve">How accurate should a class 3 estimate be?</t>
  </si>
  <si>
    <t xml:space="preserve">how accurate should a class</t>
  </si>
  <si>
    <t xml:space="preserve">Write "How accurate should a class 3 estimate be?" for projectcontrolsinstitute.org (PCI AI - Project Controls Institute). Audience: early-career and cross-training professionals. Length 500-900 words, British English. Primary keyword "how accurate should a class". Work in naturally where they fit: how accurate should a class.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</si>
  <si>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AB-03715</t>
  </si>
  <si>
    <t xml:space="preserve">Can a project recover from a CPI below 0.8?</t>
  </si>
  <si>
    <t xml:space="preserve">can a project recover from</t>
  </si>
  <si>
    <t xml:space="preserve">Write "Can a project recover from a CPI below 0.8?" for projectcontrolsinstitute.org (PCI AI - Project Controls Institute). Audience: early-career and cross-training professionals. Length 500-900 words, British English. Primary keyword "can a project recover from". Work in naturally where they fit: can a project recover from.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</si>
  <si>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AB-03716</t>
  </si>
  <si>
    <t xml:space="preserve">What CPI is considered good?</t>
  </si>
  <si>
    <t xml:space="preserve">what cpi is considered good</t>
  </si>
  <si>
    <t xml:space="preserve">Write "What CPI is considered good?" for projectcontrolsinstitute.org (PCI AI - Project Controls Institute). Audience: early-career and cross-training professionals. Length 500-900 words, British English. Primary keyword "what cpi is considered good". Work in naturally where they fit: what cpi is considered good.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</si>
  <si>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AB-03717</t>
  </si>
  <si>
    <t xml:space="preserve">What does negative float actually mean?</t>
  </si>
  <si>
    <t xml:space="preserve">what does negative float actually</t>
  </si>
  <si>
    <t xml:space="preserve">Write "What does negative float actually mean?" for projectcontrolsinstitute.org (PCI AI - Project Controls Institute). Audience: early-career and cross-training professionals. Length 500-900 words, British English. Primary keyword "what does negative float actually". Work in naturally where they fit: what does negative float actually.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</si>
  <si>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AB-03718</t>
  </si>
  <si>
    <t xml:space="preserve">Is a 100% on-time project portfolio believable?</t>
  </si>
  <si>
    <t xml:space="preserve">is a 100 on-time project</t>
  </si>
  <si>
    <t xml:space="preserve">Write "Is a 100% on-time project portfolio believable?" for projectcontrolsinstitute.org (PCI AI - Project Controls Institute). Audience: early-career and cross-training professionals. Length 500-900 words, British English. Primary keyword "is a 100 on-time project". Work in naturally where they fit: is a 100 on-time project.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</si>
  <si>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AB-03719</t>
  </si>
  <si>
    <t xml:space="preserve">Should contingency be visible to the delivery team?</t>
  </si>
  <si>
    <t xml:space="preserve">should contingency be visible to</t>
  </si>
  <si>
    <t xml:space="preserve">Write "Should contingency be visible to the delivery team?" for projectcontrolsinstitute.org (PCI AI - Project Controls Institute). Audience: early-career and cross-training professionals. Length 500-900 words, British English. Primary keyword "should contingency be visible to". Work in naturally where they fit: should contingency be visible to.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</si>
  <si>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AB-03720</t>
  </si>
  <si>
    <t xml:space="preserve">Are Gantt charts outdated?</t>
  </si>
  <si>
    <t xml:space="preserve">are gantt charts outdated</t>
  </si>
  <si>
    <t xml:space="preserve">are gantt charts outdated explained</t>
  </si>
  <si>
    <t xml:space="preserve">Write "Are Gantt charts outdated?" for projectcontrolsinstitute.org (PCI AI - Project Controls Institute). Audience: early-career and cross-training professionals. Length 500-900 words, British English. Primary keyword "are gantt charts outdated". Work in naturally where they fit: are gantt charts outdated explained.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</si>
  <si>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AB-03721</t>
  </si>
  <si>
    <t xml:space="preserve">Is the critical path always right?</t>
  </si>
  <si>
    <t xml:space="preserve">is the critical path always</t>
  </si>
  <si>
    <t xml:space="preserve">Write "Is the critical path always right?" for projectcontrolsinstitute.org (PCI AI - Project Controls Institute). Audience: early-career and cross-training professionals. Length 500-900 words, British English. Primary keyword "is the critical path always". Work in naturally where they fit: is the critical path always.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</si>
  <si>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AB-03722</t>
  </si>
  <si>
    <t xml:space="preserve">Do certifications matter more than experience?</t>
  </si>
  <si>
    <t xml:space="preserve">do certifications matter more than</t>
  </si>
  <si>
    <t xml:space="preserve">Write "Do certifications matter more than experience?" for projectcontrolsinstitute.org (PCI AI - Project Controls Institute). Audience: early-career and cross-training professionals. Length 500-900 words, British English. Primary keyword "do certifications matter more than". Work in naturally where they fit: do certifications matter more than.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</si>
  <si>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AB-03723</t>
  </si>
  <si>
    <t xml:space="preserve">Which pays more: planning or cost control?</t>
  </si>
  <si>
    <t xml:space="preserve">which pays more planning or</t>
  </si>
  <si>
    <t xml:space="preserve">Write "Which pays more: planning or cost control?" for projectcontrolsinstitute.org (PCI AI - Project Controls Institute). Audience: early-career and cross-training professionals. Length 500-900 words, British English. Primary keyword "which pays more planning or". Work in naturally where they fit: which pays more planning or.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</si>
  <si>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AB-03724</t>
  </si>
  <si>
    <t xml:space="preserve">Is quantity surveying still a good career in the AI era?</t>
  </si>
  <si>
    <t xml:space="preserve">is quantity surveying still a</t>
  </si>
  <si>
    <t xml:space="preserve">Write "Is quantity surveying still a good career in the AI era?" for projectcontrolsinstitute.org (PCI AI - Project Controls Institute). Audience: early-career and cross-training professionals. Length 500-900 words, British English. Primary keyword "is quantity surveying still a". Work in naturally where they fit: is quantity surveying still a.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</si>
  <si>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AB-03725</t>
  </si>
  <si>
    <t xml:space="preserve">What is a healthy schedule float percentage?</t>
  </si>
  <si>
    <t xml:space="preserve">what is a healthy schedule</t>
  </si>
  <si>
    <t xml:space="preserve">Write "What is a healthy schedule float percentage?" for projectcontrolsinstitute.org (PCI AI - Project Controls Institute). Audience: early-career and cross-training professionals. Length 500-900 words, British English. Primary keyword "what is a healthy schedule". Work in naturally where they fit: what is a healthy schedule.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</si>
  <si>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AB-03726</t>
  </si>
  <si>
    <t xml:space="preserve">What percentage of project cost should controls cost?</t>
  </si>
  <si>
    <t xml:space="preserve">what percentage of project cost</t>
  </si>
  <si>
    <t xml:space="preserve">Write "What percentage of project cost should controls cost?" for projectcontrolsinstitute.org (PCI AI - Project Controls Institute). Audience: early-career and cross-training professionals. Length 500-900 words, British English. Primary keyword "what percentage of project cost". Work in naturally where they fit: what percentage of project cost.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</si>
  <si>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AB-03727</t>
  </si>
  <si>
    <t xml:space="preserve">Can ChatGPT build a project schedule?</t>
  </si>
  <si>
    <t xml:space="preserve">can chatgpt build a project</t>
  </si>
  <si>
    <t xml:space="preserve">Write "Can ChatGPT build a project schedule?" for projectcontrolsinstitute.org (PCI AI - Project Controls Institute). Audience: early-career and cross-training professionals. Length 500-900 words, British English. Primary keyword "can chatgpt build a project". Work in naturally where they fit: can chatgpt build a project.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</si>
  <si>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AB-03728</t>
  </si>
  <si>
    <t xml:space="preserve">Can AI predict project overruns?</t>
  </si>
  <si>
    <t xml:space="preserve">can ai predict project overruns</t>
  </si>
  <si>
    <t xml:space="preserve">Write "Can AI predict project overruns?" for projectcontrolsinstitute.org (PCI AI - Project Controls Institute). Audience: early-career and cross-training professionals. Length 500-900 words, British English. Primary keyword "can ai predict project overruns". Work in naturally where they fit: can ai predict project overruns.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</si>
  <si>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AB-03729</t>
  </si>
  <si>
    <t xml:space="preserve">Is AI going to replace the PMO?</t>
  </si>
  <si>
    <t xml:space="preserve">is ai going to replace</t>
  </si>
  <si>
    <t xml:space="preserve">Write "Is AI going to replace the PMO?" for projectcontrolsinstitute.org (PCI AI - Project Controls Institute). Audience: early-career and cross-training professionals. Length 500-900 words, British English. Primary keyword "is ai going to replace". Work in naturally where they fit: is ai going to replace.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</si>
  <si>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AB-03730</t>
  </si>
  <si>
    <t xml:space="preserve">What AI tools do planners actually use in 2026?</t>
  </si>
  <si>
    <t xml:space="preserve">what ai tools do planners</t>
  </si>
  <si>
    <t xml:space="preserve">Write "What AI tools do planners actually use in 2026?" for projectcontrolsinstitute.org (PCI AI - Project Controls Institute). Audience: early-career and cross-training professionals. Length 500-900 words, British English. Primary keyword "what ai tools do planners". Work in naturally where they fit: what ai tools do planners.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</si>
  <si>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AB-03731</t>
  </si>
  <si>
    <t xml:space="preserve">Are AI certifications worth it for project managers?</t>
  </si>
  <si>
    <t xml:space="preserve">are ai certifications worth it</t>
  </si>
  <si>
    <t xml:space="preserve">Write "Are AI certifications worth it for project managers?" for projectcontrolsinstitute.org (PCI AI - Project Controls Institute). Audience: early-career and cross-training professionals. Length 500-900 words, British English. Primary keyword "are ai certifications worth it". Work in naturally where they fit: are ai certifications worth it.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</si>
  <si>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AB-03732</t>
  </si>
  <si>
    <t xml:space="preserve">What maths do you need for project controls?</t>
  </si>
  <si>
    <t xml:space="preserve">what maths do you need</t>
  </si>
  <si>
    <t xml:space="preserve">Write "What maths do you need for project controls?" for projectcontrolsinstitute.org (PCI AI - Project Controls Institute). Audience: early-career and cross-training professionals. Length 500-900 words, British English. Primary keyword "what maths do you need". Work in naturally where they fit: what maths do you need.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</si>
  <si>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AB-03733</t>
  </si>
  <si>
    <t xml:space="preserve">What is a good SPI value?</t>
  </si>
  <si>
    <t xml:space="preserve">what is a good spi</t>
  </si>
  <si>
    <t xml:space="preserve">Write "What is a good SPI value?" for projectcontrolsinstitute.org (PCI AI - Project Controls Institute). Audience: early-career and cross-training professionals. Length 500-900 words, British English. Primary keyword "what is a good spi". Work in naturally where they fit: what is a good spi.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</si>
  <si>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AB-03734</t>
  </si>
  <si>
    <t xml:space="preserve">What does an S-curve tell you?</t>
  </si>
  <si>
    <t xml:space="preserve">what does an s-curve tell</t>
  </si>
  <si>
    <t xml:space="preserve">Write "What does an S-curve tell you?" for projectcontrolsinstitute.org (PCI AI - Project Controls Institute). Audience: early-career and cross-training professionals. Length 500-900 words, British English. Primary keyword "what does an s-curve tell". Work in naturally where they fit: what does an s-curve tell.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</si>
  <si>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AB-03735</t>
  </si>
  <si>
    <t xml:space="preserve">How do you baseline a programme in P6?</t>
  </si>
  <si>
    <t xml:space="preserve">how do you baseline a</t>
  </si>
  <si>
    <t xml:space="preserve">Write "How do you baseline a programme in P6?" for projectcontrolsinstitute.org (PCI AI - Project Controls Institute). Audience: early-career and cross-training professionals. Length 500-900 words, British English. Primary keyword "how do you baseline a". Work in naturally where they fit: how do you baseline a.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</si>
  <si>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AB-03736</t>
  </si>
  <si>
    <t xml:space="preserve">What is the difference between a budget and a forecast?</t>
  </si>
  <si>
    <t xml:space="preserve">Write "What is the difference between a budget and a forecast?" for projectcontrolsinstitute.org (PCI AI - Project Controls Institute). Audience: early-career and cross-training professionals. Length 500-900 words, British English. Primary keyword "what is the difference between". Work in naturally where they fit: what is the difference between.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</si>
  <si>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AB-03737</t>
  </si>
  <si>
    <t xml:space="preserve">What is the difference between cash flow and cost flow?</t>
  </si>
  <si>
    <t xml:space="preserve">Write "What is the difference between cash flow and cost flow?" for projectcontrolsinstitute.org (PCI AI - Project Controls Institute). Audience: early-career and cross-training professionals. Length 500-900 words, British English. Primary keyword "what is the difference between". Work in naturally where they fit: what is the difference between.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</si>
  <si>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AB-03738</t>
  </si>
  <si>
    <t xml:space="preserve">What is the difference between VOWD and actual cost?</t>
  </si>
  <si>
    <t xml:space="preserve">Write "What is the difference between VOWD and actual cost?" for projectcontrolsinstitute.org (PCI AI - Project Controls Institute). Audience: early-career and cross-training professionals. Length 500-900 words, British English. Primary keyword "what is the difference between". Work in naturally where they fit: what is the difference between.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</si>
  <si>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AB-03739</t>
  </si>
  <si>
    <t xml:space="preserve">What is the difference between accrual and provision?</t>
  </si>
  <si>
    <t xml:space="preserve">Write "What is the difference between accrual and provision?" for projectcontrolsinstitute.org (PCI AI - Project Controls Institute). Audience: early-career and cross-training professionals. Length 500-900 words, British English. Primary keyword "what is the difference between". Work in naturally where they fit: what is the difference between.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</si>
  <si>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AB-03740</t>
  </si>
  <si>
    <t xml:space="preserve">What is the difference between a trend and a change?</t>
  </si>
  <si>
    <t xml:space="preserve">Write "What is the difference between a trend and a change?" for projectcontrolsinstitute.org (PCI AI - Project Controls Institute). Audience: early-career and cross-training professionals. Length 500-900 words, British English. Primary keyword "what is the difference between". Work in naturally where they fit: what is the difference between.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</si>
  <si>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AB-03741</t>
  </si>
  <si>
    <t xml:space="preserve">What is the difference between a claim and a variation?</t>
  </si>
  <si>
    <t xml:space="preserve">Write "What is the difference between a claim and a variation?" for projectcontrolsinstitute.org (PCI AI - Project Controls Institute). Audience: early-career and cross-training professionals. Length 500-900 words, British English. Primary keyword "what is the difference between". Work in naturally where they fit: what is the difference between.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</si>
  <si>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AB-03742</t>
  </si>
  <si>
    <t xml:space="preserve">What is the difference between EOT and acceleration?</t>
  </si>
  <si>
    <t xml:space="preserve">Write "What is the difference between EOT and acceleration?" for projectcontrolsinstitute.org (PCI AI - Project Controls Institute). Audience: early-career and cross-training professionals. Length 500-900 words, British English. Primary keyword "what is the difference between". Work in naturally where they fit: what is the difference between.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</si>
  <si>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AB-03743</t>
  </si>
  <si>
    <t xml:space="preserve">What is the difference between prolongation and disruption?</t>
  </si>
  <si>
    <t xml:space="preserve">Write "What is the difference between prolongation and disruption?" for projectcontrolsinstitute.org (PCI AI - Project Controls Institute). Audience: early-career and cross-training professionals. Length 500-900 words, British English. Primary keyword "what is the difference between". Work in naturally where they fit: what is the difference between.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</si>
  <si>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AB-03744</t>
  </si>
  <si>
    <t xml:space="preserve">How much contingency should a project carry?</t>
  </si>
  <si>
    <t xml:space="preserve">how much contingency should a</t>
  </si>
  <si>
    <t xml:space="preserve">Write "How much contingency should a project carry?" for projectcontrolsinstitute.org (PCI AI - Project Controls Institute). Audience: early-career and cross-training professionals. Length 500-900 words, British English. Primary keyword "how much contingency should a". Work in naturally where they fit: how much contingency should a.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</si>
  <si>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AB-03745</t>
  </si>
  <si>
    <t xml:space="preserve">How do you forecast final cost mid-project?</t>
  </si>
  <si>
    <t xml:space="preserve">how do you forecast final</t>
  </si>
  <si>
    <t xml:space="preserve">Write "How do you forecast final cost mid-project?" for projectcontrolsinstitute.org (PCI AI - Project Controls Institute). Audience: early-career and cross-training professionals. Length 500-900 words, British English. Primary keyword "how do you forecast final". Work in naturally where they fit: how do you forecast final.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</si>
  <si>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AB-03746</t>
  </si>
  <si>
    <t xml:space="preserve">How do you measure engineering progress?</t>
  </si>
  <si>
    <t xml:space="preserve">how do you measure engineering</t>
  </si>
  <si>
    <t xml:space="preserve">Write "How do you measure engineering progress?" for projectcontrolsinstitute.org (PCI AI - Project Controls Institute). Audience: early-career and cross-training professionals. Length 500-900 words, British English. Primary keyword "how do you measure engineering". Work in naturally where they fit: how do you measure engineering.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</si>
  <si>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AB-03747</t>
  </si>
  <si>
    <t xml:space="preserve">How do you measure procurement progress?</t>
  </si>
  <si>
    <t xml:space="preserve">how do you measure procurement</t>
  </si>
  <si>
    <t xml:space="preserve">Write "How do you measure procurement progress?" for projectcontrolsinstitute.org (PCI AI - Project Controls Institute). Audience: early-career and cross-training professionals. Length 500-900 words, British English. Primary keyword "how do you measure procurement". Work in naturally where they fit: how do you measure procurement.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</si>
  <si>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AB-03748</t>
  </si>
  <si>
    <t xml:space="preserve">How do you measure construction progress?</t>
  </si>
  <si>
    <t xml:space="preserve">how do you measure construction</t>
  </si>
  <si>
    <t xml:space="preserve">Write "How do you measure construction progress?" for projectcontrolsinstitute.org (PCI AI - Project Controls Institute). Audience: early-career and cross-training professionals. Length 500-900 words, British English. Primary keyword "how do you measure construction". Work in naturally where they fit: how do you measure construction.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</si>
  <si>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AB-03749</t>
  </si>
  <si>
    <t xml:space="preserve">What does a planning engineer do all day?</t>
  </si>
  <si>
    <t xml:space="preserve">what does a planning engineer</t>
  </si>
  <si>
    <t xml:space="preserve">Write "What does a planning engineer do all day?" for projectcontrolsinstitute.org (PCI AI - Project Controls Institute). Audience: early-career and cross-training professionals. Length 500-900 words, British English. Primary keyword "what does a planning engineer". Work in naturally where they fit: what does a planning engineer.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</si>
  <si>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AB-03750</t>
  </si>
  <si>
    <t xml:space="preserve">What software should a cost engineer learn first?</t>
  </si>
  <si>
    <t xml:space="preserve">what software should a cost</t>
  </si>
  <si>
    <t xml:space="preserve">Write "What software should a cost engineer learn first?" for projectcontrolsinstitute.org (PCI AI - Project Controls Institute). Audience: early-career and cross-training professionals. Length 500-900 words, British English. Primary keyword "what software should a cost". Work in naturally where they fit: what software should a cost.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</si>
  <si>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AB-03751</t>
  </si>
  <si>
    <t xml:space="preserve">Do planners need to know how to code?</t>
  </si>
  <si>
    <t xml:space="preserve">do planners need to know</t>
  </si>
  <si>
    <t xml:space="preserve">Write "Do planners need to know how to code?" for projectcontrolsinstitute.org (PCI AI - Project Controls Institute). Audience: early-career and cross-training professionals. Length 500-900 words, British English. Primary keyword "do planners need to know". Work in naturally where they fit: do planners need to know.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</si>
  <si>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AB-03752</t>
  </si>
  <si>
    <t xml:space="preserve">Is Power BI worth learning for project controls?</t>
  </si>
  <si>
    <t xml:space="preserve">is power bi worth learning</t>
  </si>
  <si>
    <t xml:space="preserve">Write "Is Power BI worth learning for project controls?" for projectcontrolsinstitute.org (PCI AI - Project Controls Institute). Audience: early-career and cross-training professionals. Length 500-900 words, British English. Primary keyword "is power bi worth learning". Work in naturally where they fit: is power bi worth learning.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</si>
  <si>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AB-03753</t>
  </si>
  <si>
    <t xml:space="preserve">What Excel skills do project controls jobs require?</t>
  </si>
  <si>
    <t xml:space="preserve">what excel skills do project</t>
  </si>
  <si>
    <t xml:space="preserve">Write "What Excel skills do project controls jobs require?" for projectcontrolsinstitute.org (PCI AI - Project Controls Institute). Audience: early-career and cross-training professionals. Length 500-900 words, British English. Primary keyword "what excel skills do project". Work in naturally where they fit: what excel skills do project.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</si>
  <si>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AB-03754</t>
  </si>
  <si>
    <t xml:space="preserve">How do you present bad news on a project?</t>
  </si>
  <si>
    <t xml:space="preserve">how do you present bad</t>
  </si>
  <si>
    <t xml:space="preserve">Write "How do you present bad news on a project?" for projectcontrolsinstitute.org (PCI AI - Project Controls Institute). Audience: early-career and cross-training professionals. Length 500-900 words, British English. Primary keyword "how do you present bad". Work in naturally where they fit: how do you present bad.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</si>
  <si>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AB-03755</t>
  </si>
  <si>
    <t xml:space="preserve">What makes a good weekly project report?</t>
  </si>
  <si>
    <t xml:space="preserve">what makes a good weekly</t>
  </si>
  <si>
    <t xml:space="preserve">Write "What makes a good weekly project report?" for projectcontrolsinstitute.org (PCI AI - Project Controls Institute). Audience: early-career and cross-training professionals. Length 500-900 words, British English. Primary keyword "what makes a good weekly". Work in naturally where they fit: what makes a good weekly.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</si>
  <si>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AB-03756</t>
  </si>
  <si>
    <t xml:space="preserve">How do you handle a project manager who ignores the forecast?</t>
  </si>
  <si>
    <t xml:space="preserve">how do you handle a</t>
  </si>
  <si>
    <t xml:space="preserve">Write "How do you handle a project manager who ignores the forecast?" for projectcontrolsinstitute.org (PCI AI - Project Controls Institute). Audience: early-career and cross-training professionals. Length 500-900 words, British English. Primary keyword "how do you handle a". Work in naturally where they fit: how do you handle a.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</si>
  <si>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AB-03757</t>
  </si>
  <si>
    <t xml:space="preserve">Why do cost reports and finance reports never match?</t>
  </si>
  <si>
    <t xml:space="preserve">why do cost reports and</t>
  </si>
  <si>
    <t xml:space="preserve">Write "Why do cost reports and finance reports never match?" for projectcontrolsinstitute.org (PCI AI - Project Controls Institute). Audience: early-career and cross-training professionals. Length 500-900 words, British English. Primary keyword "why do cost reports and". Work in naturally where they fit: why do cost reports and.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</si>
  <si>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AB-03758</t>
  </si>
  <si>
    <t xml:space="preserve">What is a healthy change order rate?</t>
  </si>
  <si>
    <t xml:space="preserve">what is a healthy change</t>
  </si>
  <si>
    <t xml:space="preserve">Write "What is a healthy change order rate?" for projectcontrolsinstitute.org (PCI AI - Project Controls Institute). Audience: early-career and cross-training professionals. Length 500-900 words, British English. Primary keyword "what is a healthy change". Work in naturally where they fit: what is a healthy change.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</si>
  <si>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AB-03759</t>
  </si>
  <si>
    <t xml:space="preserve">What percentage of projects finish on budget?</t>
  </si>
  <si>
    <t xml:space="preserve">what percentage of projects finish</t>
  </si>
  <si>
    <t xml:space="preserve">Write "What percentage of projects finish on budget?" for projectcontrolsinstitute.org (PCI AI - Project Controls Institute). Audience: early-career and cross-training professionals. Length 500-900 words, British English. Primary keyword "what percentage of projects finish". Work in naturally where they fit: what percentage of projects finish.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</si>
  <si>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AB-03760</t>
  </si>
  <si>
    <t xml:space="preserve">What is the most in-demand project controls skill in 2026?</t>
  </si>
  <si>
    <t xml:space="preserve">what is the most in-demand</t>
  </si>
  <si>
    <t xml:space="preserve">Write "What is the most in-demand project controls skill in 2026?" for projectcontrolsinstitute.org (PCI AI - Project Controls Institute). Audience: early-career and cross-training professionals. Length 500-900 words, British English. Primary keyword "what is the most in-demand". Work in naturally where they fit: what is the most in-demand.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</si>
  <si>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AB-03761</t>
  </si>
  <si>
    <t xml:space="preserve">How do Gulf project salaries compare with the UK and US?</t>
  </si>
  <si>
    <t xml:space="preserve">how do gulf project salaries</t>
  </si>
  <si>
    <t xml:space="preserve">Write "How do Gulf project salaries compare with the UK and US?" for projectcontrolsinstitute.org (PCI AI - Project Controls Institute). Audience: early-career and cross-training professionals. Length 500-900 words, British English. Primary keyword "how do gulf project salaries". Work in naturally where they fit: how do gulf project salaries.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</si>
  <si>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AB-03762</t>
  </si>
  <si>
    <t xml:space="preserve">Are project controls certifications recognised internationally?</t>
  </si>
  <si>
    <t xml:space="preserve">are project controls certifications recognised</t>
  </si>
  <si>
    <t xml:space="preserve">Write "Are project controls certifications recognised internationally?" for projectcontrolsinstitute.org (PCI AI - Project Controls Institute). Audience: early-career and cross-training professionals. Length 500-900 words, British English. Primary keyword "are project controls certifications recognised". Work in naturally where they fit: are project controls certifications recognised.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</si>
  <si>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AB-03763</t>
  </si>
  <si>
    <t xml:space="preserve">How long does it take to become a project controls manager?</t>
  </si>
  <si>
    <t xml:space="preserve">Write "How long does it take to become a project controls manager?" for projectcontrolsinstitute.org (PCI AI - Project Controls Institute). Audience: early-career and cross-training professionals. Length 500-900 words, British English. Primary keyword "how long does it take". Work in naturally where they fit: how long does it take.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</si>
  <si>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AB-03764</t>
  </si>
  <si>
    <t xml:space="preserve">Can you move from PMO analyst to project controls?</t>
  </si>
  <si>
    <t xml:space="preserve">can you move from pmo</t>
  </si>
  <si>
    <t xml:space="preserve">Write "Can you move from PMO analyst to project controls?" for projectcontrolsinstitute.org (PCI AI - Project Controls Institute). Audience: early-career and cross-training professionals. Length 500-900 words, British English. Primary keyword "can you move from pmo". Work in naturally where they fit: can you move from pmo.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</si>
  <si>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AB-03765</t>
  </si>
  <si>
    <t xml:space="preserve">What is the career ceiling for a planning engineer?</t>
  </si>
  <si>
    <t xml:space="preserve">what is the career ceiling</t>
  </si>
  <si>
    <t xml:space="preserve">Write "What is the career ceiling for a planning engineer?" for projectcontrolsinstitute.org (PCI AI - Project Controls Institute). Audience: early-career and cross-training professionals. Length 500-900 words, British English. Primary keyword "what is the career ceiling". Work in naturally where they fit: what is the career ceiling.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</si>
  <si>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AB-03766</t>
  </si>
  <si>
    <t xml:space="preserve">Do project controls professionals become project directors?</t>
  </si>
  <si>
    <t xml:space="preserve">do project controls professionals become</t>
  </si>
  <si>
    <t xml:space="preserve">Write "Do project controls professionals become project directors?" for projectcontrolsinstitute.org (PCI AI - Project Controls Institute). Audience: early-career and cross-training professionals. Length 500-900 words, British English. Primary keyword "do project controls professionals become". Work in naturally where they fit: do project controls professionals become.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</si>
  <si>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AB-03767</t>
  </si>
  <si>
    <t xml:space="preserve">What questions should you ask in a project controls interview?</t>
  </si>
  <si>
    <t xml:space="preserve">what questions should you ask</t>
  </si>
  <si>
    <t xml:space="preserve">Write "What questions should you ask in a project controls interview?" for projectcontrolsinstitute.org (PCI AI - Project Controls Institute). Audience: early-career and cross-training professionals. Length 500-900 words, British English. Primary keyword "what questions should you ask". Work in naturally where they fit: what questions should you ask.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</si>
  <si>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AB-03768</t>
  </si>
  <si>
    <t xml:space="preserve">What is a reasonable notice period for contract planners?</t>
  </si>
  <si>
    <t xml:space="preserve">what is a reasonable notice</t>
  </si>
  <si>
    <t xml:space="preserve">Write "What is a reasonable notice period for contract planners?" for projectcontrolsinstitute.org (PCI AI - Project Controls Institute). Audience: early-career and cross-training professionals. Length 500-900 words, British English. Primary keyword "what is a reasonable notice". Work in naturally where they fit: what is a reasonable notice.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</si>
  <si>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AB-03769</t>
  </si>
  <si>
    <t xml:space="preserve">Should planners be embedded in delivery teams or central?</t>
  </si>
  <si>
    <t xml:space="preserve">should planners be embedded in</t>
  </si>
  <si>
    <t xml:space="preserve">Write "Should planners be embedded in delivery teams or central?" for projectcontrolsinstitute.org (PCI AI - Project Controls Institute). Audience: early-career and cross-training professionals. Length 500-900 words, British English. Primary keyword "should planners be embedded in". Work in naturally where they fit: should planners be embedded in.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</si>
  <si>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AB-03770</t>
  </si>
  <si>
    <t xml:space="preserve">What does world-class project controls look like?</t>
  </si>
  <si>
    <t xml:space="preserve">what does world-class project controls</t>
  </si>
  <si>
    <t xml:space="preserve">Write "What does world-class project controls look like?" for projectcontrolsinstitute.org (PCI AI - Project Controls Institute). Audience: early-career and cross-training professionals. Length 500-900 words, British English. Primary keyword "what does world-class project controls". Work in naturally where they fit: what does world-class project controls.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</si>
  <si>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AB-03771</t>
  </si>
  <si>
    <t xml:space="preserve">Who invented earned value management?</t>
  </si>
  <si>
    <t xml:space="preserve">who invented earned value management</t>
  </si>
  <si>
    <t xml:space="preserve">Write "Who invented earned value management?" for projectcontrolsinstitute.org (PCI AI - Project Controls Institute). Audience: early-career and cross-training professionals. Length 500-900 words, British English. Primary keyword "who invented earned value management". Work in naturally where they fit: who invented earned value management.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</si>
  <si>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AB-03772</t>
  </si>
  <si>
    <t xml:space="preserve">Why is it called earned value?</t>
  </si>
  <si>
    <t xml:space="preserve">why is it called earned</t>
  </si>
  <si>
    <t xml:space="preserve">Write "Why is it called earned value?" for projectcontrolsinstitute.org (PCI AI - Project Controls Institute). Audience: early-career and cross-training professionals. Length 500-900 words, British English. Primary keyword "why is it called earned". Work in naturally where they fit: why is it called earned.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</si>
  <si>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AB-03773</t>
  </si>
  <si>
    <t xml:space="preserve">What projects made project controls famous?</t>
  </si>
  <si>
    <t xml:space="preserve">what projects made project controls</t>
  </si>
  <si>
    <t xml:space="preserve">Write "What projects made project controls famous?" for projectcontrolsinstitute.org (PCI AI - Project Controls Institute). Audience: early-career and cross-training professionals. Length 500-900 words, British English. Primary keyword "what projects made project controls". Work in naturally where they fit: what projects made project controls.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</si>
  <si>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AB-03774</t>
  </si>
  <si>
    <t xml:space="preserve">What is the oldest project management technique still used?</t>
  </si>
  <si>
    <t xml:space="preserve">what is the oldest project</t>
  </si>
  <si>
    <t xml:space="preserve">Write "What is the oldest project management technique still used?" for projectcontrolsinstitute.org (PCI AI - Project Controls Institute). Audience: early-career and cross-training professionals. Length 500-900 words, British English. Primary keyword "what is the oldest project". Work in naturally where they fit: what is the oldest project.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</si>
  <si>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AB-03775</t>
  </si>
  <si>
    <t xml:space="preserve">Is PERT still used today?</t>
  </si>
  <si>
    <t xml:space="preserve">is pert still used today</t>
  </si>
  <si>
    <t xml:space="preserve">Write "Is PERT still used today?" for projectcontrolsinstitute.org (PCI AI - Project Controls Institute). Audience: early-career and cross-training professionals. Length 500-900 words, British English. Primary keyword "is pert still used today". Work in naturally where they fit: is pert still used today.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</si>
  <si>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AB-03776</t>
  </si>
  <si>
    <t xml:space="preserve">What replaced the Gantt chart, if anything?</t>
  </si>
  <si>
    <t xml:space="preserve">what replaced the gantt chart</t>
  </si>
  <si>
    <t xml:space="preserve">Write "What replaced the Gantt chart, if anything?" for projectcontrolsinstitute.org (PCI AI - Project Controls Institute). Audience: early-career and cross-training professionals. Length 500-900 words, British English. Primary keyword "what replaced the gantt chart". Work in naturally where they fit: what replaced the gantt chart.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</si>
  <si>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AB-03777</t>
  </si>
  <si>
    <t xml:space="preserve">How is AI used in project scheduling today?</t>
  </si>
  <si>
    <t xml:space="preserve">how is ai used in</t>
  </si>
  <si>
    <t xml:space="preserve">Write "How is AI used in project scheduling today?" for projectcontrolsinstitute.org (PCI AI - Project Controls Institute). Audience: early-career and cross-training professionals. Length 500-900 words, British English. Primary keyword "how is ai used in". Work in naturally where they fit: how is ai used in.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</si>
  <si>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AB-03778</t>
  </si>
  <si>
    <t xml:space="preserve">What data does an AI schedule model need?</t>
  </si>
  <si>
    <t xml:space="preserve">what data does an ai</t>
  </si>
  <si>
    <t xml:space="preserve">Write "What data does an AI schedule model need?" for projectcontrolsinstitute.org (PCI AI - Project Controls Institute). Audience: early-career and cross-training professionals. Length 500-900 words, British English. Primary keyword "what data does an ai". Work in naturally where they fit: what data does an ai.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</si>
  <si>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AB-03779</t>
  </si>
  <si>
    <t xml:space="preserve">Can AI write a basis of schedule?</t>
  </si>
  <si>
    <t xml:space="preserve">can ai write a basis</t>
  </si>
  <si>
    <t xml:space="preserve">Write "Can AI write a basis of schedule?" for projectcontrolsinstitute.org (PCI AI - Project Controls Institute). Audience: early-career and cross-training professionals. Length 500-900 words, British English. Primary keyword "can ai write a basis". Work in naturally where they fit: can ai write a basis.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</si>
  <si>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AB-03780</t>
  </si>
  <si>
    <t xml:space="preserve">Should AI outputs go in a contractual programme?</t>
  </si>
  <si>
    <t xml:space="preserve">should ai outputs go in</t>
  </si>
  <si>
    <t xml:space="preserve">Write "Should AI outputs go in a contractual programme?" for projectcontrolsinstitute.org (PCI AI - Project Controls Institute). Audience: early-career and cross-training professionals. Length 500-900 words, British English. Primary keyword "should ai outputs go in". Work in naturally where they fit: should ai outputs go in.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</si>
  <si>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AB-03781</t>
  </si>
  <si>
    <t xml:space="preserve">How do you audit an AI-assisted forecast?</t>
  </si>
  <si>
    <t xml:space="preserve">how do you audit an</t>
  </si>
  <si>
    <t xml:space="preserve">Write "How do you audit an AI-assisted forecast?" for projectcontrolsinstitute.org (PCI AI - Project Controls Institute). Audience: early-career and cross-training professionals. Length 500-900 words, British English. Primary keyword "how do you audit an". Work in naturally where they fit: how do you audit an.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</si>
  <si>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AB-03782</t>
  </si>
  <si>
    <t xml:space="preserve">What jobs will AI create in project controls?</t>
  </si>
  <si>
    <t xml:space="preserve">what jobs will ai create</t>
  </si>
  <si>
    <t xml:space="preserve">Write "What jobs will AI create in project controls?" for projectcontrolsinstitute.org (PCI AI - Project Controls Institute). Audience: early-career and cross-training professionals. Length 500-900 words, British English. Primary keyword "what jobs will ai create". Work in naturally where they fit: what jobs will ai create.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</si>
  <si>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AB-03783</t>
  </si>
  <si>
    <t xml:space="preserve">What is a basis of schedule document?</t>
  </si>
  <si>
    <t xml:space="preserve">what is a basis of</t>
  </si>
  <si>
    <t xml:space="preserve">Write "What is a basis of schedule document?" for projectcontrolsinstitute.org (PCI AI - Project Controls Institute). Audience: early-career and cross-training professionals. Length 500-900 words, British English. Primary keyword "what is a basis of". Work in naturally where they fit: what is a basis of.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</si>
  <si>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AB-03784</t>
  </si>
  <si>
    <t xml:space="preserve">What is a basis of estimate document?</t>
  </si>
  <si>
    <t xml:space="preserve">Write "What is a basis of estimate document?" for projectcontrolsinstitute.org (PCI AI - Project Controls Institute). Audience: early-career and cross-training professionals. Length 500-900 words, British English. Primary keyword "what is a basis of". Work in naturally where they fit: what is a basis of.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</si>
  <si>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AB-03785</t>
  </si>
  <si>
    <t xml:space="preserve">What is progress s-curve reporting?</t>
  </si>
  <si>
    <t xml:space="preserve">what is progress s-curve reporting</t>
  </si>
  <si>
    <t xml:space="preserve">Write "What is progress s-curve reporting?" for projectcontrolsinstitute.org (PCI AI - Project Controls Institute). Audience: early-career and cross-training professionals. Length 500-900 words, British English. Primary keyword "what is progress s-curve reporting". Work in naturally where they fit: what is progress s-curve reporting.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</si>
  <si>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AB-03786</t>
  </si>
  <si>
    <t xml:space="preserve">What is a project controls plan?</t>
  </si>
  <si>
    <t xml:space="preserve">what is a project controls</t>
  </si>
  <si>
    <t xml:space="preserve">Write "What is a project controls plan?" for projectcontrolsinstitute.org (PCI AI - Project Controls Institute). Audience: early-career and cross-training professionals. Length 500-900 words, British English. Primary keyword "what is a project controls". Work in naturally where they fit: what is a project controls.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</si>
  <si>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AB-03787</t>
  </si>
  <si>
    <t xml:space="preserve">What is schedule float mapping?</t>
  </si>
  <si>
    <t xml:space="preserve">what is schedule float mapping</t>
  </si>
  <si>
    <t xml:space="preserve">Write "What is schedule float mapping?" for projectcontrolsinstitute.org (PCI AI - Project Controls Institute). Audience: early-career and cross-training professionals. Length 500-900 words, British English. Primary keyword "what is schedule float mapping". Work in naturally where they fit: what is schedule float mapping.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</si>
  <si>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AB-03788</t>
  </si>
  <si>
    <t xml:space="preserve">What is a resource histogram?</t>
  </si>
  <si>
    <t xml:space="preserve">what is a resource histogram</t>
  </si>
  <si>
    <t xml:space="preserve">Write "What is a resource histogram?" for projectcontrolsinstitute.org (PCI AI - Project Controls Institute). Audience: early-career and cross-training professionals. Length 500-900 words, British English. Primary keyword "what is a resource histogram". Work in naturally where they fit: what is a resource histogram.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</si>
  <si>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AB-03789</t>
  </si>
  <si>
    <t xml:space="preserve">What is cost loading a schedule?</t>
  </si>
  <si>
    <t xml:space="preserve">what is cost loading a</t>
  </si>
  <si>
    <t xml:space="preserve">Write "What is cost loading a schedule?" for projectcontrolsinstitute.org (PCI AI - Project Controls Institute). Audience: early-career and cross-training professionals. Length 500-900 words, British English. Primary keyword "what is cost loading a". Work in naturally where they fit: what is cost loading a.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</si>
  <si>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AB-03790</t>
  </si>
  <si>
    <t xml:space="preserve">What is schedule levelling vs smoothing?</t>
  </si>
  <si>
    <t xml:space="preserve">what is schedule levelling vs</t>
  </si>
  <si>
    <t xml:space="preserve">Write "What is schedule levelling vs smoothing?" for projectcontrolsinstitute.org (PCI AI - Project Controls Institute). Audience: early-career and cross-training professionals. Length 500-900 words, British English. Primary keyword "what is schedule levelling vs". Work in naturally where they fit: what is schedule levelling vs.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</si>
  <si>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AB-03791</t>
  </si>
  <si>
    <t xml:space="preserve">What is a variance threshold?</t>
  </si>
  <si>
    <t xml:space="preserve">what is a variance threshold</t>
  </si>
  <si>
    <t xml:space="preserve">Write "What is a variance threshold?" for projectcontrolsinstitute.org (PCI AI - Project Controls Institute). Audience: early-career and cross-training professionals. Length 500-900 words, British English. Primary keyword "what is a variance threshold". Work in naturally where they fit: what is a variance threshold.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</si>
  <si>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AB-03792</t>
  </si>
  <si>
    <t xml:space="preserve">What is a work authorisation document?</t>
  </si>
  <si>
    <t xml:space="preserve">what is a work authorisation</t>
  </si>
  <si>
    <t xml:space="preserve">Write "What is a work authorisation document?" for projectcontrolsinstitute.org (PCI AI - Project Controls Institute). Audience: early-career and cross-training professionals. Length 500-900 words, British English. Primary keyword "what is a work authorisation". Work in naturally where they fit: what is a work authorisation.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</si>
  <si>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AB-03793</t>
  </si>
  <si>
    <t xml:space="preserve">What is freeze period in scheduling?</t>
  </si>
  <si>
    <t xml:space="preserve">what is freeze period in</t>
  </si>
  <si>
    <t xml:space="preserve">Write "What is freeze period in scheduling?" for projectcontrolsinstitute.org (PCI AI - Project Controls Institute). Audience: early-career and cross-training professionals. Length 500-900 words, British English. Primary keyword "what is freeze period in". Work in naturally where they fit: what is freeze period in.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</si>
  <si>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AB-03794</t>
  </si>
  <si>
    <t xml:space="preserve">What is a schedule basis memorandum?</t>
  </si>
  <si>
    <t xml:space="preserve">what is a schedule basis</t>
  </si>
  <si>
    <t xml:space="preserve">Write "What is a schedule basis memorandum?" for projectcontrolsinstitute.org (PCI AI - Project Controls Institute). Audience: early-career and cross-training professionals. Length 500-900 words, British English. Primary keyword "what is a schedule basis". Work in naturally where they fit: what is a schedule basis.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</si>
  <si>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AB-03795</t>
  </si>
  <si>
    <t xml:space="preserve">What is the difference between a programme and a project?</t>
  </si>
  <si>
    <t xml:space="preserve">Write "What is the difference between a programme and a project?" for projectcontrolsinstitute.org (PCI AI - Project Controls Institute). Audience: early-career and cross-training professionals. Length 500-900 words, British English. Primary keyword "what is the difference between". Work in naturally where they fit: what is the difference between.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</si>
  <si>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AB-03796</t>
  </si>
  <si>
    <t xml:space="preserve">What is the difference between a milestone and a deliverable?</t>
  </si>
  <si>
    <t xml:space="preserve">Write "What is the difference between a milestone and a deliverable?" for projectcontrolsinstitute.org (PCI AI - Project Controls Institute). Audience: early-career and cross-training professionals. Length 500-900 words, British English. Primary keyword "what is the difference between". Work in naturally where they fit: what is the difference between.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</si>
  <si>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AB-03797</t>
  </si>
  <si>
    <t xml:space="preserve">What is the difference between float and slack?</t>
  </si>
  <si>
    <t xml:space="preserve">Write "What is the difference between float and slack?" for projectcontrolsinstitute.org (PCI AI - Project Controls Institute). Audience: early-career and cross-training professionals. Length 500-900 words, British English. Primary keyword "what is the difference between". Work in naturally where they fit: what is the difference between.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</si>
  <si>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AB-03798</t>
  </si>
  <si>
    <t xml:space="preserve">What is the difference between a constraint and a dependency?</t>
  </si>
  <si>
    <t xml:space="preserve">Write "What is the difference between a constraint and a dependency?" for projectcontrolsinstitute.org (PCI AI - Project Controls Institute). Audience: early-career and cross-training professionals. Length 500-900 words, British English. Primary keyword "what is the difference between". Work in naturally where they fit: what is the difference between.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</si>
  <si>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AB-03799</t>
  </si>
  <si>
    <t xml:space="preserve">What is the difference between a risk and an issue?</t>
  </si>
  <si>
    <t xml:space="preserve">Write "What is the difference between a risk and an issue?" for projectcontrolsinstitute.org (PCI AI - Project Controls Institute). Audience: early-career and cross-training professionals. Length 500-900 words, British English. Primary keyword "what is the difference between". Work in naturally where they fit: what is the difference between.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</si>
  <si>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AB-03800</t>
  </si>
  <si>
    <t xml:space="preserve">What is the difference between a variation and a claim?</t>
  </si>
  <si>
    <t xml:space="preserve">Write "What is the difference between a variation and a claim?" for projectcontrolsinstitute.org (PCI AI - Project Controls Institute). Audience: early-career and cross-training professionals. Length 500-900 words, British English. Primary keyword "what is the difference between". Work in naturally where they fit: what is the difference between.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</si>
  <si>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AB-03801</t>
  </si>
  <si>
    <t xml:space="preserve">What is the difference between direct and indirect costs?</t>
  </si>
  <si>
    <t xml:space="preserve">Write "What is the difference between direct and indirect costs?" for projectcontrolsinstitute.org (PCI AI - Project Controls Institute). Audience: early-career and cross-training professionals. Length 500-900 words, British English. Primary keyword "what is the difference between". Work in naturally where they fit: what is the difference between.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</si>
  <si>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AB-03802</t>
  </si>
  <si>
    <t xml:space="preserve">What is the difference between a budget and a baseline?</t>
  </si>
  <si>
    <t xml:space="preserve">Write "What is the difference between a budget and a baseline?" for projectcontrolsinstitute.org (PCI AI - Project Controls Institute). Audience: early-career and cross-training professionals. Length 500-900 words, British English. Primary keyword "what is the difference between". Work in naturally where they fit: what is the difference between.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</si>
  <si>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AB-03803</t>
  </si>
  <si>
    <t xml:space="preserve">What is the difference between planning and scheduling?</t>
  </si>
  <si>
    <t xml:space="preserve">Write "What is the difference between planning and scheduling?" for projectcontrolsinstitute.org (PCI AI - Project Controls Institute). Audience: early-career and cross-training professionals. Length 500-900 words, British English. Primary keyword "what is the difference between". Work in naturally where they fit: what is the difference between.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</si>
  <si>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AB-03804</t>
  </si>
  <si>
    <t xml:space="preserve">What is the difference between progress and productivity?</t>
  </si>
  <si>
    <t xml:space="preserve">Write "What is the difference between progress and productivity?" for projectcontrolsinstitute.org (PCI AI - Project Controls Institute). Audience: early-career and cross-training professionals. Length 500-900 words, British English. Primary keyword "what is the difference between". Work in naturally where they fit: what is the difference between.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</si>
  <si>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AB-03805</t>
  </si>
  <si>
    <t xml:space="preserve">How do you know if a schedule is realistic?</t>
  </si>
  <si>
    <t xml:space="preserve">how do you know if</t>
  </si>
  <si>
    <t xml:space="preserve">Write "How do you know if a schedule is realistic?" for projectcontrolsinstitute.org (PCI AI - Project Controls Institute). Audience: early-career and cross-training professionals. Length 500-900 words, British English. Primary keyword "how do you know if". Work in naturally where they fit: how do you know if.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</si>
  <si>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AB-03806</t>
  </si>
  <si>
    <t xml:space="preserve">How do you check someone else's schedule quickly?</t>
  </si>
  <si>
    <t xml:space="preserve">how do you check someone</t>
  </si>
  <si>
    <t xml:space="preserve">Write "How do you check someone else's schedule quickly?" for projectcontrolsinstitute.org (PCI AI - Project Controls Institute). Audience: early-career and cross-training professionals. Length 500-900 words, British English. Primary keyword "how do you check someone". Work in naturally where they fit: how do you check someone.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</si>
  <si>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AB-03807</t>
  </si>
  <si>
    <t xml:space="preserve">How do you forecast when the data is bad?</t>
  </si>
  <si>
    <t xml:space="preserve">how do you forecast when</t>
  </si>
  <si>
    <t xml:space="preserve">Write "How do you forecast when the data is bad?" for projectcontrolsinstitute.org (PCI AI - Project Controls Institute). Audience: early-career and cross-training professionals. Length 500-900 words, British English. Primary keyword "how do you forecast when". Work in naturally where they fit: how do you forecast when.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</si>
  <si>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AB-03808</t>
  </si>
  <si>
    <t xml:space="preserve">How do you report a project that is failing?</t>
  </si>
  <si>
    <t xml:space="preserve">how do you report a</t>
  </si>
  <si>
    <t xml:space="preserve">Write "How do you report a project that is failing?" for projectcontrolsinstitute.org (PCI AI - Project Controls Institute). Audience: early-career and cross-training professionals. Length 500-900 words, British English. Primary keyword "how do you report a". Work in naturally where they fit: how do you report a.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</si>
  <si>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AB-03809</t>
  </si>
  <si>
    <t xml:space="preserve">How do you set a contingency you can defend?</t>
  </si>
  <si>
    <t xml:space="preserve">how do you set a</t>
  </si>
  <si>
    <t xml:space="preserve">Write "How do you set a contingency you can defend?" for projectcontrolsinstitute.org (PCI AI - Project Controls Institute). Audience: early-career and cross-training professionals. Length 500-900 words, British English. Primary keyword "how do you set a". Work in naturally where they fit: how do you set a.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</si>
  <si>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AB-03810</t>
  </si>
  <si>
    <t xml:space="preserve">How do you build a cost report from scratch?</t>
  </si>
  <si>
    <t xml:space="preserve">how do you build a</t>
  </si>
  <si>
    <t xml:space="preserve">Write "How do you build a cost report from scratch?" for projectcontrolsinstitute.org (PCI AI - Project Controls Institute). Audience: early-career and cross-training professionals. Length 500-900 words, British English. Primary keyword "how do you build a". Work in naturally where they fit: how do you build a.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</si>
  <si>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AB-03811</t>
  </si>
  <si>
    <t xml:space="preserve">How do you handle a scope change mid-project?</t>
  </si>
  <si>
    <t xml:space="preserve">Write "How do you handle a scope change mid-project?" for projectcontrolsinstitute.org (PCI AI - Project Controls Institute). Audience: early-career and cross-training professionals. Length 500-900 words, British English. Primary keyword "how do you handle a". Work in naturally where they fit: how do you handle a.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</si>
  <si>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AB-03812</t>
  </si>
  <si>
    <t xml:space="preserve">How do you value work in progress fairly?</t>
  </si>
  <si>
    <t xml:space="preserve">how do you value work</t>
  </si>
  <si>
    <t xml:space="preserve">Write "How do you value work in progress fairly?" for projectcontrolsinstitute.org (PCI AI - Project Controls Institute). Audience: early-career and cross-training professionals. Length 500-900 words, British English. Primary keyword "how do you value work". Work in naturally where they fit: how do you value work.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</si>
  <si>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AB-03813</t>
  </si>
  <si>
    <t xml:space="preserve">How do you evidence a delay claim?</t>
  </si>
  <si>
    <t xml:space="preserve">how do you evidence a</t>
  </si>
  <si>
    <t xml:space="preserve">Write "How do you evidence a delay claim?" for projectcontrolsinstitute.org (PCI AI - Project Controls Institute). Audience: early-career and cross-training professionals. Length 500-900 words, British English. Primary keyword "how do you evidence a". Work in naturally where they fit: how do you evidence a.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</si>
  <si>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AB-03814</t>
  </si>
  <si>
    <t xml:space="preserve">How do you choose between EVM and simple progress tracking?</t>
  </si>
  <si>
    <t xml:space="preserve">how do you choose between</t>
  </si>
  <si>
    <t xml:space="preserve">Write "How do you choose between EVM and simple progress tracking?" for projectcontrolsinstitute.org (PCI AI - Project Controls Institute). Audience: early-career and cross-training professionals. Length 500-900 words, British English. Primary keyword "how do you choose between". Work in naturally where they fit: how do you choose between.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</si>
  <si>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AB-03815</t>
  </si>
  <si>
    <t xml:space="preserve">When should project controls be mobilised on a project?</t>
  </si>
  <si>
    <t xml:space="preserve">when should project controls be</t>
  </si>
  <si>
    <t xml:space="preserve">Write "When should project controls be mobilised on a project?" for projectcontrolsinstitute.org (PCI AI - Project Controls Institute). Audience: early-career and cross-training professionals. Length 500-900 words, British English. Primary keyword "when should project controls be". Work in naturally where they fit: when should project controls be.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</si>
  <si>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AB-03816</t>
  </si>
  <si>
    <t xml:space="preserve">How many planners does a project need?</t>
  </si>
  <si>
    <t xml:space="preserve">how many planners does a</t>
  </si>
  <si>
    <t xml:space="preserve">Write "How many planners does a project need?" for projectcontrolsinstitute.org (PCI AI - Project Controls Institute). Audience: early-career and cross-training professionals. Length 500-900 words, British English. Primary keyword "how many planners does a". Work in naturally where they fit: how many planners does a.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</si>
  <si>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AB-03817</t>
  </si>
  <si>
    <t xml:space="preserve">What does a good project controls plan contain?</t>
  </si>
  <si>
    <t xml:space="preserve">what does a good project</t>
  </si>
  <si>
    <t xml:space="preserve">Write "What does a good project controls plan contain?" for projectcontrolsinstitute.org (PCI AI - Project Controls Institute). Audience: early-career and cross-training professionals. Length 500-900 words, British English. Primary keyword "what does a good project". Work in naturally where they fit: what does a good project.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</si>
  <si>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AB-03818</t>
  </si>
  <si>
    <t xml:space="preserve">What should a project controls team report weekly?</t>
  </si>
  <si>
    <t xml:space="preserve">what should a project controls</t>
  </si>
  <si>
    <t xml:space="preserve">Write "What should a project controls team report weekly?" for projectcontrolsinstitute.org (PCI AI - Project Controls Institute). Audience: early-career and cross-training professionals. Length 500-900 words, British English. Primary keyword "what should a project controls". Work in naturally where they fit: what should a project controls.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</si>
  <si>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AB-03819</t>
  </si>
  <si>
    <t xml:space="preserve">Who signs off a baseline change?</t>
  </si>
  <si>
    <t xml:space="preserve">who signs off a baseline</t>
  </si>
  <si>
    <t xml:space="preserve">Write "Who signs off a baseline change?" for projectcontrolsinstitute.org (PCI AI - Project Controls Institute). Audience: early-career and cross-training professionals. Length 500-900 words, British English. Primary keyword "who signs off a baseline". Work in naturally where they fit: who signs off a baseline.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</si>
  <si>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AB-03820</t>
  </si>
  <si>
    <t xml:space="preserve">What is the right level of schedule detail for a client report?</t>
  </si>
  <si>
    <t xml:space="preserve">what is the right level</t>
  </si>
  <si>
    <t xml:space="preserve">Write "What is the right level of schedule detail for a client report?" for projectcontrolsinstitute.org (PCI AI - Project Controls Institute). Audience: early-career and cross-training professionals. Length 500-900 words, British English. Primary keyword "what is the right level". Work in naturally where they fit: what is the right level.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</si>
  <si>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AB-03821</t>
  </si>
  <si>
    <t xml:space="preserve">How do you keep a schedule and a cost report aligned?</t>
  </si>
  <si>
    <t xml:space="preserve">how do you keep a</t>
  </si>
  <si>
    <t xml:space="preserve">Write "How do you keep a schedule and a cost report aligned?" for projectcontrolsinstitute.org (PCI AI - Project Controls Institute). Audience: early-career and cross-training professionals. Length 500-900 words, British English. Primary keyword "how do you keep a". Work in naturally where they fit: how do you keep a.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</si>
  <si>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AB-03822</t>
  </si>
  <si>
    <t xml:space="preserve">What causes forecasts to be optimistic?</t>
  </si>
  <si>
    <t xml:space="preserve">what causes forecasts to be</t>
  </si>
  <si>
    <t xml:space="preserve">Write "What causes forecasts to be optimistic?" for projectcontrolsinstitute.org (PCI AI - Project Controls Institute). Audience: early-career and cross-training professionals. Length 500-900 words, British English. Primary keyword "what causes forecasts to be". Work in naturally where they fit: what causes forecasts to be.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</si>
  <si>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AB-03823</t>
  </si>
  <si>
    <t xml:space="preserve">How do you make a forecast credible to a CFO?</t>
  </si>
  <si>
    <t xml:space="preserve">how do you make a</t>
  </si>
  <si>
    <t xml:space="preserve">Write "How do you make a forecast credible to a CFO?" for projectcontrolsinstitute.org (PCI AI - Project Controls Institute). Audience: early-career and cross-training professionals. Length 500-900 words, British English. Primary keyword "how do you make a". Work in naturally where they fit: how do you make a.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</si>
  <si>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AB-03824</t>
  </si>
  <si>
    <t xml:space="preserve">What separates a good planner from a great one?</t>
  </si>
  <si>
    <t xml:space="preserve">what separates a good planner</t>
  </si>
  <si>
    <t xml:space="preserve">Write "What separates a good planner from a great one?" for projectcontrolsinstitute.org (PCI AI - Project Controls Institute). Audience: early-career and cross-training professionals. Length 500-900 words, British English. Primary keyword "what separates a good planner". Work in naturally where they fit: what separates a good planner. Answer the question directly in the first two sentences, then give the nuance, one example, and a related-questions block.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</si>
  <si>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AB-03825</t>
  </si>
  <si>
    <t xml:space="preserve">What Crossrail (the Elizabeth Line) teaches us about project controls</t>
  </si>
  <si>
    <t xml:space="preserve">Case Studies</t>
  </si>
  <si>
    <t xml:space="preserve">practitioners learning from real megaprojects</t>
  </si>
  <si>
    <t xml:space="preserve">crossrail lessons</t>
  </si>
  <si>
    <t xml:space="preserve">megaproject lessons, project controls case study</t>
  </si>
  <si>
    <t xml:space="preserve">Write "What Crossrail (the Elizabeth Line) teaches us about project controls" for projectcontrolsinstitute.org (PCI AI - Project Controls Institute). Audience: practitioners learning from real megaprojects. Length 1,200-1,800 words, British English. Primary keyword "crossrail lessons". Work in naturally where they fit: megaproject lessons, project controls case study.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</si>
  <si>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AB-03826</t>
  </si>
  <si>
    <t xml:space="preserve">What HS2 teaches us about project controls</t>
  </si>
  <si>
    <t xml:space="preserve">hs2 lessons</t>
  </si>
  <si>
    <t xml:space="preserve">Write "What HS2 teaches us about project controls" for projectcontrolsinstitute.org (PCI AI - Project Controls Institute). Audience: practitioners learning from real megaprojects. Length 1,200-1,800 words, British English. Primary keyword "hs2 lessons". Work in naturally where they fit: megaproject lessons, project controls case study.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</si>
  <si>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AB-03827</t>
  </si>
  <si>
    <t xml:space="preserve">What the Sydney Opera House teaches us about project controls</t>
  </si>
  <si>
    <t xml:space="preserve">the sydney opera house lessons</t>
  </si>
  <si>
    <t xml:space="preserve">Write "What the Sydney Opera House teaches us about project controls" for projectcontrolsinstitute.org (PCI AI - Project Controls Institute). Audience: practitioners learning from real megaprojects. Length 1,200-1,800 words, British English. Primary keyword "the sydney opera house lessons". Work in naturally where they fit: megaproject lessons, project controls case study.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</si>
  <si>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AB-03828</t>
  </si>
  <si>
    <t xml:space="preserve">What the Channel Tunnel teaches us about project controls</t>
  </si>
  <si>
    <t xml:space="preserve">the channel tunnel lessons</t>
  </si>
  <si>
    <t xml:space="preserve">Write "What the Channel Tunnel teaches us about project controls" for projectcontrolsinstitute.org (PCI AI - Project Controls Institute). Audience: practitioners learning from real megaprojects. Length 1,200-1,800 words, British English. Primary keyword "the channel tunnel lessons". Work in naturally where they fit: megaproject lessons, project controls case study.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</si>
  <si>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AB-03829</t>
  </si>
  <si>
    <t xml:space="preserve">What Burj Khalifa teaches us about project controls</t>
  </si>
  <si>
    <t xml:space="preserve">burj khalifa lessons</t>
  </si>
  <si>
    <t xml:space="preserve">Write "What Burj Khalifa teaches us about project controls" for projectcontrolsinstitute.org (PCI AI - Project Controls Institute). Audience: practitioners learning from real megaprojects. Length 1,200-1,800 words, British English. Primary keyword "burj khalifa lessons". Work in naturally where they fit: megaproject lessons, project controls case study.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</si>
  <si>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AB-03830</t>
  </si>
  <si>
    <t xml:space="preserve">What the Panama Canal expansion teaches us about project controls</t>
  </si>
  <si>
    <t xml:space="preserve">the panama canal expansion lessons</t>
  </si>
  <si>
    <t xml:space="preserve">Write "What the Panama Canal expansion teaches us about project controls" for projectcontrolsinstitute.org (PCI AI - Project Controls Institute). Audience: practitioners learning from real megaprojects. Length 1,200-1,800 words, British English. Primary keyword "the panama canal expansion lessons". Work in naturally where they fit: megaproject lessons, project controls case study.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</si>
  <si>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AB-03831</t>
  </si>
  <si>
    <t xml:space="preserve">What Berlin Brandenburg Airport teaches us about project controls</t>
  </si>
  <si>
    <t xml:space="preserve">berlin brandenburg airport lessons</t>
  </si>
  <si>
    <t xml:space="preserve">Write "What Berlin Brandenburg Airport teaches us about project controls" for projectcontrolsinstitute.org (PCI AI - Project Controls Institute). Audience: practitioners learning from real megaprojects. Length 1,200-1,800 words, British English. Primary keyword "berlin brandenburg airport lessons". Work in naturally where they fit: megaproject lessons, project controls case study.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</si>
  <si>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AB-03832</t>
  </si>
  <si>
    <t xml:space="preserve">What Boston's Big Dig teaches us about project controls</t>
  </si>
  <si>
    <t xml:space="preserve">boston s big dig lessons</t>
  </si>
  <si>
    <t xml:space="preserve">Write "What Boston's Big Dig teaches us about project controls" for projectcontrolsinstitute.org (PCI AI - Project Controls Institute). Audience: practitioners learning from real megaprojects. Length 1,200-1,800 words, British English. Primary keyword "boston s big dig lessons". Work in naturally where they fit: megaproject lessons, project controls case study.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</si>
  <si>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AB-03833</t>
  </si>
  <si>
    <t xml:space="preserve">What NEOM and The Line teaches us about project controls</t>
  </si>
  <si>
    <t xml:space="preserve">neom and the line lessons</t>
  </si>
  <si>
    <t xml:space="preserve">Write "What NEOM and The Line teaches us about project controls" for projectcontrolsinstitute.org (PCI AI - Project Controls Institute). Audience: practitioners learning from real megaprojects. Length 1,200-1,800 words, British English. Primary keyword "neom and the line lessons". Work in naturally where they fit: megaproject lessons, project controls case study.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</si>
  <si>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AB-03834</t>
  </si>
  <si>
    <t xml:space="preserve">What Hinkley Point C teaches us about project controls</t>
  </si>
  <si>
    <t xml:space="preserve">hinkley point c lessons</t>
  </si>
  <si>
    <t xml:space="preserve">Write "What Hinkley Point C teaches us about project controls" for projectcontrolsinstitute.org (PCI AI - Project Controls Institute). Audience: practitioners learning from real megaprojects. Length 1,200-1,800 words, British English. Primary keyword "hinkley point c lessons". Work in naturally where they fit: megaproject lessons, project controls case study.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</si>
  <si>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AB-03835</t>
  </si>
  <si>
    <t xml:space="preserve">What London 2012 Olympics teaches us about project controls</t>
  </si>
  <si>
    <t xml:space="preserve">london 2012 olympics lessons</t>
  </si>
  <si>
    <t xml:space="preserve">Write "What London 2012 Olympics teaches us about project controls" for projectcontrolsinstitute.org (PCI AI - Project Controls Institute). Audience: practitioners learning from real megaprojects. Length 1,200-1,800 words, British English. Primary keyword "london 2012 olympics lessons". Work in naturally where they fit: megaproject lessons, project controls case study.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</si>
  <si>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AB-03836</t>
  </si>
  <si>
    <t xml:space="preserve">What Paris 2024 Olympics teaches us about project controls</t>
  </si>
  <si>
    <t xml:space="preserve">paris 2024 olympics lessons</t>
  </si>
  <si>
    <t xml:space="preserve">Write "What Paris 2024 Olympics teaches us about project controls" for projectcontrolsinstitute.org (PCI AI - Project Controls Institute). Audience: practitioners learning from real megaprojects. Length 1,200-1,800 words, British English. Primary keyword "paris 2024 olympics lessons". Work in naturally where they fit: megaproject lessons, project controls case study.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</si>
  <si>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AB-03837</t>
  </si>
  <si>
    <t xml:space="preserve">What Denver International Airport teaches us about project controls</t>
  </si>
  <si>
    <t xml:space="preserve">denver international airport lessons</t>
  </si>
  <si>
    <t xml:space="preserve">Write "What Denver International Airport teaches us about project controls" for projectcontrolsinstitute.org (PCI AI - Project Controls Institute). Audience: practitioners learning from real megaprojects. Length 1,200-1,800 words, British English. Primary keyword "denver international airport lessons". Work in naturally where they fit: megaproject lessons, project controls case study.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</si>
  <si>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AB-03838</t>
  </si>
  <si>
    <t xml:space="preserve">What the Suez Canal expansion teaches us about project controls</t>
  </si>
  <si>
    <t xml:space="preserve">the suez canal expansion lessons</t>
  </si>
  <si>
    <t xml:space="preserve">Write "What the Suez Canal expansion teaches us about project controls" for projectcontrolsinstitute.org (PCI AI - Project Controls Institute). Audience: practitioners learning from real megaprojects. Length 1,200-1,800 words, British English. Primary keyword "the suez canal expansion lessons". Work in naturally where they fit: megaproject lessons, project controls case study.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</si>
  <si>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AB-03839</t>
  </si>
  <si>
    <t xml:space="preserve">What ITER fusion project teaches us about project controls</t>
  </si>
  <si>
    <t xml:space="preserve">iter fusion project lessons</t>
  </si>
  <si>
    <t xml:space="preserve">Write "What ITER fusion project teaches us about project controls" for projectcontrolsinstitute.org (PCI AI - Project Controls Institute). Audience: practitioners learning from real megaprojects. Length 1,200-1,800 words, British English. Primary keyword "iter fusion project lessons". Work in naturally where they fit: megaproject lessons, project controls case study.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</si>
  <si>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AB-03840</t>
  </si>
  <si>
    <t xml:space="preserve">What the James Webb Space Telescope teaches us about project controls</t>
  </si>
  <si>
    <t xml:space="preserve">the james webb space telescope</t>
  </si>
  <si>
    <t xml:space="preserve">Write "What the James Webb Space Telescope teaches us about project controls" for projectcontrolsinstitute.org (PCI AI - Project Controls Institute). Audience: practitioners learning from real megaprojects. Length 1,200-1,800 words, British English. Primary keyword "the james webb space telescope". Work in naturally where they fit: megaproject lessons, project controls case study.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</si>
  <si>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AB-03841</t>
  </si>
  <si>
    <t xml:space="preserve">What the Boeing 787 programme teaches us about project controls</t>
  </si>
  <si>
    <t xml:space="preserve">the boeing 787 programme lessons</t>
  </si>
  <si>
    <t xml:space="preserve">Write "What the Boeing 787 programme teaches us about project controls" for projectcontrolsinstitute.org (PCI AI - Project Controls Institute). Audience: practitioners learning from real megaprojects. Length 1,200-1,800 words, British English. Primary keyword "the boeing 787 programme lessons". Work in naturally where they fit: megaproject lessons, project controls case study.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</si>
  <si>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AB-03842</t>
  </si>
  <si>
    <t xml:space="preserve">What the F-35 programme teaches us about project controls</t>
  </si>
  <si>
    <t xml:space="preserve">the f-35 programme lessons</t>
  </si>
  <si>
    <t xml:space="preserve">Write "What the F-35 programme teaches us about project controls" for projectcontrolsinstitute.org (PCI AI - Project Controls Institute). Audience: practitioners learning from real megaprojects. Length 1,200-1,800 words, British English. Primary keyword "the f-35 programme lessons". Work in naturally where they fit: megaproject lessons, project controls case study.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</si>
  <si>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AB-03843</t>
  </si>
  <si>
    <t xml:space="preserve">What California High-Speed Rail teaches us about project controls</t>
  </si>
  <si>
    <t xml:space="preserve">california high-speed rail lessons</t>
  </si>
  <si>
    <t xml:space="preserve">Write "What California High-Speed Rail teaches us about project controls" for projectcontrolsinstitute.org (PCI AI - Project Controls Institute). Audience: practitioners learning from real megaprojects. Length 1,200-1,800 words, British English. Primary keyword "california high-speed rail lessons". Work in naturally where they fit: megaproject lessons, project controls case study.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</si>
  <si>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AB-03844</t>
  </si>
  <si>
    <t xml:space="preserve">What New York's Second Avenue Subway teaches us about project controls</t>
  </si>
  <si>
    <t xml:space="preserve">new york s second avenue</t>
  </si>
  <si>
    <t xml:space="preserve">Write "What New York's Second Avenue Subway teaches us about project controls" for projectcontrolsinstitute.org (PCI AI - Project Controls Institute). Audience: practitioners learning from real megaprojects. Length 1,200-1,800 words, British English. Primary keyword "new york s second avenue". Work in naturally where they fit: megaproject lessons, project controls case study.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</si>
  <si>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AB-03845</t>
  </si>
  <si>
    <t xml:space="preserve">What the Hoover Dam teaches us about project controls</t>
  </si>
  <si>
    <t xml:space="preserve">the hoover dam lessons</t>
  </si>
  <si>
    <t xml:space="preserve">Write "What the Hoover Dam teaches us about project controls" for projectcontrolsinstitute.org (PCI AI - Project Controls Institute). Audience: practitioners learning from real megaprojects. Length 1,200-1,800 words, British English. Primary keyword "the hoover dam lessons". Work in naturally where they fit: megaproject lessons, project controls case study.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</si>
  <si>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AB-03846</t>
  </si>
  <si>
    <t xml:space="preserve">What the Empire State Building teaches us about project controls</t>
  </si>
  <si>
    <t xml:space="preserve">the empire state building lessons</t>
  </si>
  <si>
    <t xml:space="preserve">Write "What the Empire State Building teaches us about project controls" for projectcontrolsinstitute.org (PCI AI - Project Controls Institute). Audience: practitioners learning from real megaprojects. Length 1,200-1,800 words, British English. Primary keyword "the empire state building lessons". Work in naturally where they fit: megaproject lessons, project controls case study.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</si>
  <si>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AB-03847</t>
  </si>
  <si>
    <t xml:space="preserve">What Heathrow Terminal 5 teaches us about project controls</t>
  </si>
  <si>
    <t xml:space="preserve">heathrow terminal 5 lessons</t>
  </si>
  <si>
    <t xml:space="preserve">Write "What Heathrow Terminal 5 teaches us about project controls" for projectcontrolsinstitute.org (PCI AI - Project Controls Institute). Audience: practitioners learning from real megaprojects. Length 1,200-1,800 words, British English. Primary keyword "heathrow terminal 5 lessons". Work in naturally where they fit: megaproject lessons, project controls case study.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</si>
  <si>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AB-03848</t>
  </si>
  <si>
    <t xml:space="preserve">What Dubai Metro teaches us about project controls</t>
  </si>
  <si>
    <t xml:space="preserve">dubai metro lessons</t>
  </si>
  <si>
    <t xml:space="preserve">Write "What Dubai Metro teaches us about project controls" for projectcontrolsinstitute.org (PCI AI - Project Controls Institute). Audience: practitioners learning from real megaprojects. Length 1,200-1,800 words, British English. Primary keyword "dubai metro lessons". Work in naturally where they fit: megaproject lessons, project controls case study.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</si>
  <si>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AB-03849</t>
  </si>
  <si>
    <t xml:space="preserve">What the Riyadh Metro teaches us about project controls</t>
  </si>
  <si>
    <t xml:space="preserve">the riyadh metro lessons</t>
  </si>
  <si>
    <t xml:space="preserve">Write "What the Riyadh Metro teaches us about project controls" for projectcontrolsinstitute.org (PCI AI - Project Controls Institute). Audience: practitioners learning from real megaprojects. Length 1,200-1,800 words, British English. Primary keyword "the riyadh metro lessons". Work in naturally where they fit: megaproject lessons, project controls case study.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</si>
  <si>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AB-03850</t>
  </si>
  <si>
    <t xml:space="preserve">What the Thames Tideway Tunnel teaches us about project controls</t>
  </si>
  <si>
    <t xml:space="preserve">the thames tideway tunnel lessons</t>
  </si>
  <si>
    <t xml:space="preserve">Write "What the Thames Tideway Tunnel teaches us about project controls" for projectcontrolsinstitute.org (PCI AI - Project Controls Institute). Audience: practitioners learning from real megaprojects. Length 1,200-1,800 words, British English. Primary keyword "the thames tideway tunnel lessons". Work in naturally where they fit: megaproject lessons, project controls case study.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</si>
  <si>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AB-03851</t>
  </si>
  <si>
    <t xml:space="preserve">What the Grand Paris Express teaches us about project controls</t>
  </si>
  <si>
    <t xml:space="preserve">the grand paris express lessons</t>
  </si>
  <si>
    <t xml:space="preserve">Write "What the Grand Paris Express teaches us about project controls" for projectcontrolsinstitute.org (PCI AI - Project Controls Institute). Audience: practitioners learning from real megaprojects. Length 1,200-1,800 words, British English. Primary keyword "the grand paris express lessons". Work in naturally where they fit: megaproject lessons, project controls case study.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</si>
  <si>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AB-03852</t>
  </si>
  <si>
    <t xml:space="preserve">What Neom's Trojena teaches us about project controls</t>
  </si>
  <si>
    <t xml:space="preserve">neom s trojena lessons</t>
  </si>
  <si>
    <t xml:space="preserve">Write "What Neom's Trojena teaches us about project controls" for projectcontrolsinstitute.org (PCI AI - Project Controls Institute). Audience: practitioners learning from real megaprojects. Length 1,200-1,800 words, British English. Primary keyword "neom s trojena lessons". Work in naturally where they fit: megaproject lessons, project controls case study.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</si>
  <si>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AB-03853</t>
  </si>
  <si>
    <t xml:space="preserve">What the Jubail Industrial City programme teaches us about project controls</t>
  </si>
  <si>
    <t xml:space="preserve">the jubail industrial city programme</t>
  </si>
  <si>
    <t xml:space="preserve">Write "What the Jubail Industrial City programme teaches us about project controls" for projectcontrolsinstitute.org (PCI AI - Project Controls Institute). Audience: practitioners learning from real megaprojects. Length 1,200-1,800 words, British English. Primary keyword "the jubail industrial city programme". Work in naturally where they fit: megaproject lessons, project controls case study.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</si>
  <si>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AB-03854</t>
  </si>
  <si>
    <t xml:space="preserve">What the Doha Metro teaches us about project controls</t>
  </si>
  <si>
    <t xml:space="preserve">the doha metro lessons</t>
  </si>
  <si>
    <t xml:space="preserve">Write "What the Doha Metro teaches us about project controls" for projectcontrolsinstitute.org (PCI AI - Project Controls Institute). Audience: practitioners learning from real megaprojects. Length 1,200-1,800 words, British English. Primary keyword "the doha metro lessons". Work in naturally where they fit: megaproject lessons, project controls case study.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</si>
  <si>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AB-03855</t>
  </si>
  <si>
    <t xml:space="preserve">What the Melbourne Metro Tunnel teaches us about project controls</t>
  </si>
  <si>
    <t xml:space="preserve">the melbourne metro tunnel lessons</t>
  </si>
  <si>
    <t xml:space="preserve">Write "What the Melbourne Metro Tunnel teaches us about project controls" for projectcontrolsinstitute.org (PCI AI - Project Controls Institute). Audience: practitioners learning from real megaprojects. Length 1,200-1,800 words, British English. Primary keyword "the melbourne metro tunnel lessons". Work in naturally where they fit: megaproject lessons, project controls case study.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</si>
  <si>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AB-03856</t>
  </si>
  <si>
    <t xml:space="preserve">What the Toronto Eglinton Crosstown teaches us about project controls</t>
  </si>
  <si>
    <t xml:space="preserve">the toronto eglinton crosstown lessons</t>
  </si>
  <si>
    <t xml:space="preserve">Write "What the Toronto Eglinton Crosstown teaches us about project controls" for projectcontrolsinstitute.org (PCI AI - Project Controls Institute). Audience: practitioners learning from real megaprojects. Length 1,200-1,800 words, British English. Primary keyword "the toronto eglinton crosstown lessons". Work in naturally where they fit: megaproject lessons, project controls case study.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</si>
  <si>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AB-03857</t>
  </si>
  <si>
    <t xml:space="preserve">What the Copenhagen Cityringen teaches us about project controls</t>
  </si>
  <si>
    <t xml:space="preserve">the copenhagen cityringen lessons</t>
  </si>
  <si>
    <t xml:space="preserve">Write "What the Copenhagen Cityringen teaches us about project controls" for projectcontrolsinstitute.org (PCI AI - Project Controls Institute). Audience: practitioners learning from real megaprojects. Length 1,200-1,800 words, British English. Primary keyword "the copenhagen cityringen lessons". Work in naturally where they fit: megaproject lessons, project controls case study.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</si>
  <si>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AB-03858</t>
  </si>
  <si>
    <t xml:space="preserve">What the Follo Line project teaches us about project controls</t>
  </si>
  <si>
    <t xml:space="preserve">the follo line project lessons</t>
  </si>
  <si>
    <t xml:space="preserve">Write "What the Follo Line project teaches us about project controls" for projectcontrolsinstitute.org (PCI AI - Project Controls Institute). Audience: practitioners learning from real megaprojects. Length 1,200-1,800 words, British English. Primary keyword "the follo line project lessons". Work in naturally where they fit: megaproject lessons, project controls case study.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</si>
  <si>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AB-03859</t>
  </si>
  <si>
    <t xml:space="preserve">What the Site C dam teaches us about project controls</t>
  </si>
  <si>
    <t xml:space="preserve">the site c dam lessons</t>
  </si>
  <si>
    <t xml:space="preserve">Write "What the Site C dam teaches us about project controls" for projectcontrolsinstitute.org (PCI AI - Project Controls Institute). Audience: practitioners learning from real megaprojects. Length 1,200-1,800 words, British English. Primary keyword "the site c dam lessons". Work in naturally where they fit: megaproject lessons, project controls case study.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</si>
  <si>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AB-03860</t>
  </si>
  <si>
    <t xml:space="preserve">What the Vogtle nuclear expansion teaches us about project controls</t>
  </si>
  <si>
    <t xml:space="preserve">the vogtle nuclear expansion lessons</t>
  </si>
  <si>
    <t xml:space="preserve">Write "What the Vogtle nuclear expansion teaches us about project controls" for projectcontrolsinstitute.org (PCI AI - Project Controls Institute). Audience: practitioners learning from real megaprojects. Length 1,200-1,800 words, British English. Primary keyword "the vogtle nuclear expansion lessons". Work in naturally where they fit: megaproject lessons, project controls case study.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</si>
  <si>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AB-03861</t>
  </si>
  <si>
    <t xml:space="preserve">What the Dogger Bank wind farm teaches us about project controls</t>
  </si>
  <si>
    <t xml:space="preserve">the dogger bank wind farm</t>
  </si>
  <si>
    <t xml:space="preserve">Write "What the Dogger Bank wind farm teaches us about project controls" for projectcontrolsinstitute.org (PCI AI - Project Controls Institute). Audience: practitioners learning from real megaprojects. Length 1,200-1,800 words, British English. Primary keyword "the dogger bank wind farm". Work in naturally where they fit: megaproject lessons, project controls case study.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</si>
  <si>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AB-03862</t>
  </si>
  <si>
    <t xml:space="preserve">AI and earned value management: what changes in the age of machine assistance</t>
  </si>
  <si>
    <t xml:space="preserve">ai earned value management</t>
  </si>
  <si>
    <t xml:space="preserve">ai in earned value management, machine learning earned value management</t>
  </si>
  <si>
    <t xml:space="preserve">Write "AI and earned value management: what changes in the age of machine assistance" for projectcontrolsinstitute.org (PCI AI - Project Controls Institute). Audience: project professionals adapting to AI. Length 1,200-1,800 words, British English. Primary keyword "ai earned value management". Work in naturally where they fit: ai in earned value management, machine learning earned value management.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</si>
  <si>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AB-03863</t>
  </si>
  <si>
    <t xml:space="preserve">AI and planned value (PV): what changes in the age of machine assistance</t>
  </si>
  <si>
    <t xml:space="preserve">ai planned value</t>
  </si>
  <si>
    <t xml:space="preserve">ai in planned value, machine learning planned value</t>
  </si>
  <si>
    <t xml:space="preserve">Write "AI and planned value (PV): what changes in the age of machine assistance" for projectcontrolsinstitute.org (PCI AI - Project Controls Institute). Audience: project professionals adapting to AI. Length 1,200-1,800 words, British English. Primary keyword "ai planned value". Work in naturally where they fit: ai in planned value, machine learning planned value.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</si>
  <si>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AB-03864</t>
  </si>
  <si>
    <t xml:space="preserve">AI and earned value (EV): what changes in the age of machine assistance</t>
  </si>
  <si>
    <t xml:space="preserve">ai earned value</t>
  </si>
  <si>
    <t xml:space="preserve">ai in earned value, machine learning earned value</t>
  </si>
  <si>
    <t xml:space="preserve">Write "AI and earned value (EV): what changes in the age of machine assistance" for projectcontrolsinstitute.org (PCI AI - Project Controls Institute). Audience: project professionals adapting to AI. Length 1,200-1,800 words, British English. Primary keyword "ai earned value". Work in naturally where they fit: ai in earned value, machine learning earned value.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</si>
  <si>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AB-03865</t>
  </si>
  <si>
    <t xml:space="preserve">AI and actual cost (AC): what changes in the age of machine assistance</t>
  </si>
  <si>
    <t xml:space="preserve">ai actual cost</t>
  </si>
  <si>
    <t xml:space="preserve">ai in actual cost, machine learning actual cost</t>
  </si>
  <si>
    <t xml:space="preserve">Write "AI and actual cost (AC): what changes in the age of machine assistance" for projectcontrolsinstitute.org (PCI AI - Project Controls Institute). Audience: project professionals adapting to AI. Length 1,200-1,800 words, British English. Primary keyword "ai actual cost". Work in naturally where they fit: ai in actual cost, machine learning actual cost.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</si>
  <si>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AB-03866</t>
  </si>
  <si>
    <t xml:space="preserve">AI and budget at completion (BAC): what changes in the age of machine assistance</t>
  </si>
  <si>
    <t xml:space="preserve">ai budget at completion</t>
  </si>
  <si>
    <t xml:space="preserve">ai in budget at completion, machine learning budget at completion</t>
  </si>
  <si>
    <t xml:space="preserve">Write "AI and budget at completion (BAC): what changes in the age of machine assistance" for projectcontrolsinstitute.org (PCI AI - Project Controls Institute). Audience: project professionals adapting to AI. Length 1,200-1,800 words, British English. Primary keyword "ai budget at completion". Work in naturally where they fit: ai in budget at completion, machine learning budget at completion.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</si>
  <si>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AB-03867</t>
  </si>
  <si>
    <t xml:space="preserve">AI and estimate at completion (EAC): what changes in the age of machine assistance</t>
  </si>
  <si>
    <t xml:space="preserve">ai estimate at completion</t>
  </si>
  <si>
    <t xml:space="preserve">ai in estimate at completion, machine learning estimate at completion</t>
  </si>
  <si>
    <t xml:space="preserve">Write "AI and estimate at completion (EAC): what changes in the age of machine assistance" for projectcontrolsinstitute.org (PCI AI - Project Controls Institute). Audience: project professionals adapting to AI. Length 1,200-1,800 words, British English. Primary keyword "ai estimate at completion". Work in naturally where they fit: ai in estimate at completion, machine learning estimate at completion.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</si>
  <si>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AB-03868</t>
  </si>
  <si>
    <t xml:space="preserve">AI and estimate to complete (ETC): what changes in the age of machine assistance</t>
  </si>
  <si>
    <t xml:space="preserve">ai estimate to complete</t>
  </si>
  <si>
    <t xml:space="preserve">ai in estimate to complete, machine learning estimate to complete</t>
  </si>
  <si>
    <t xml:space="preserve">Write "AI and estimate to complete (ETC): what changes in the age of machine assistance" for projectcontrolsinstitute.org (PCI AI - Project Controls Institute). Audience: project professionals adapting to AI. Length 1,200-1,800 words, British English. Primary keyword "ai estimate to complete". Work in naturally where they fit: ai in estimate to complete, machine learning estimate to complete.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</si>
  <si>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AB-03869</t>
  </si>
  <si>
    <t xml:space="preserve">AI and variance at completion (VAC): what changes in the age of machine assistance</t>
  </si>
  <si>
    <t xml:space="preserve">ai variance at completion</t>
  </si>
  <si>
    <t xml:space="preserve">ai in variance at completion, machine learning variance at completion</t>
  </si>
  <si>
    <t xml:space="preserve">Write "AI and variance at completion (VAC): what changes in the age of machine assistance" for projectcontrolsinstitute.org (PCI AI - Project Controls Institute). Audience: project professionals adapting to AI. Length 1,200-1,800 words, British English. Primary keyword "ai variance at completion". Work in naturally where they fit: ai in variance at completion, machine learning variance at completion.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</si>
  <si>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AB-03870</t>
  </si>
  <si>
    <t xml:space="preserve">AI and cost variance (CV): what changes in the age of machine assistance</t>
  </si>
  <si>
    <t xml:space="preserve">ai cost variance</t>
  </si>
  <si>
    <t xml:space="preserve">ai in cost variance, machine learning cost variance</t>
  </si>
  <si>
    <t xml:space="preserve">Write "AI and cost variance (CV): what changes in the age of machine assistance" for projectcontrolsinstitute.org (PCI AI - Project Controls Institute). Audience: project professionals adapting to AI. Length 1,200-1,800 words, British English. Primary keyword "ai cost variance". Work in naturally where they fit: ai in cost variance, machine learning cost variance.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</si>
  <si>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AB-03871</t>
  </si>
  <si>
    <t xml:space="preserve">AI and schedule variance (SV): what changes in the age of machine assistance</t>
  </si>
  <si>
    <t xml:space="preserve">ai schedule variance</t>
  </si>
  <si>
    <t xml:space="preserve">ai in schedule variance, machine learning schedule variance</t>
  </si>
  <si>
    <t xml:space="preserve">Write "AI and schedule variance (SV): what changes in the age of machine assistance" for projectcontrolsinstitute.org (PCI AI - Project Controls Institute). Audience: project professionals adapting to AI. Length 1,200-1,800 words, British English. Primary keyword "ai schedule variance". Work in naturally where they fit: ai in schedule variance, machine learning schedule variance.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</si>
  <si>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AB-03872</t>
  </si>
  <si>
    <t xml:space="preserve">AI and cost performance index (CPI): what changes in the age of machine assistance</t>
  </si>
  <si>
    <t xml:space="preserve">ai cost performance index</t>
  </si>
  <si>
    <t xml:space="preserve">ai in cost performance index, machine learning cost performance index</t>
  </si>
  <si>
    <t xml:space="preserve">Write "AI and cost performance index (CPI): what changes in the age of machine assistance" for projectcontrolsinstitute.org (PCI AI - Project Controls Institute). Audience: project professionals adapting to AI. Length 1,200-1,800 words, British English. Primary keyword "ai cost performance index". Work in naturally where they fit: ai in cost performance index, machine learning cost performance index.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</si>
  <si>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AB-03873</t>
  </si>
  <si>
    <t xml:space="preserve">AI and schedule performance index (SPI): what changes in the age of machine assistance</t>
  </si>
  <si>
    <t xml:space="preserve">ai schedule performance index</t>
  </si>
  <si>
    <t xml:space="preserve">ai in schedule performance index, machine learning schedule performance index</t>
  </si>
  <si>
    <t xml:space="preserve">Write "AI and schedule performance index (SPI): what changes in the age of machine assistance" for projectcontrolsinstitute.org (PCI AI - Project Controls Institute). Audience: project professionals adapting to AI. Length 1,200-1,800 words, British English. Primary keyword "ai schedule performance index". Work in naturally where they fit: ai in schedule performance index, machine learning schedule performance index.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</si>
  <si>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AB-03874</t>
  </si>
  <si>
    <t xml:space="preserve">AI and to-complete performance index (TCPI): what changes in the age of machine assistance</t>
  </si>
  <si>
    <t xml:space="preserve">ai to-complete performance index</t>
  </si>
  <si>
    <t xml:space="preserve">ai in to-complete performance index, machine learning to-complete performance index</t>
  </si>
  <si>
    <t xml:space="preserve">Write "AI and to-complete performance index (TCPI): what changes in the age of machine assistance" for projectcontrolsinstitute.org (PCI AI - Project Controls Institute). Audience: project professionals adapting to AI. Length 1,200-1,800 words, British English. Primary keyword "ai to-complete performance index". Work in naturally where they fit: ai in to-complete performance index, machine learning to-complete performance index.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</si>
  <si>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AB-03875</t>
  </si>
  <si>
    <t xml:space="preserve">AI and earned schedule: what changes in the age of machine assistance</t>
  </si>
  <si>
    <t xml:space="preserve">ai earned schedule</t>
  </si>
  <si>
    <t xml:space="preserve">ai in earned schedule, machine learning earned schedule</t>
  </si>
  <si>
    <t xml:space="preserve">Write "AI and earned schedule: what changes in the age of machine assistance" for projectcontrolsinstitute.org (PCI AI - Project Controls Institute). Audience: project professionals adapting to AI. Length 1,200-1,800 words, British English. Primary keyword "ai earned schedule". Work in naturally where they fit: ai in earned schedule, machine learning earned schedule.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</si>
  <si>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AB-03876</t>
  </si>
  <si>
    <t xml:space="preserve">AI and percent complete: what changes in the age of machine assistance</t>
  </si>
  <si>
    <t xml:space="preserve">ai percent complete</t>
  </si>
  <si>
    <t xml:space="preserve">ai in percent complete, machine learning percent complete</t>
  </si>
  <si>
    <t xml:space="preserve">Write "AI and percent complete: what changes in the age of machine assistance" for projectcontrolsinstitute.org (PCI AI - Project Controls Institute). Audience: project professionals adapting to AI. Length 1,200-1,800 words, British English. Primary keyword "ai percent complete". Work in naturally where they fit: ai in percent complete, machine learning percent complete.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</si>
  <si>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AB-03877</t>
  </si>
  <si>
    <t xml:space="preserve">AI and physical percent complete: what changes in the age of machine assistance</t>
  </si>
  <si>
    <t xml:space="preserve">ai physical percent complete</t>
  </si>
  <si>
    <t xml:space="preserve">ai in physical percent complete, machine learning physical percent complete</t>
  </si>
  <si>
    <t xml:space="preserve">Write "AI and physical percent complete: what changes in the age of machine assistance" for projectcontrolsinstitute.org (PCI AI - Project Controls Institute). Audience: project professionals adapting to AI. Length 1,200-1,800 words, British English. Primary keyword "ai physical percent complete". Work in naturally where they fit: ai in physical percent complete, machine learning physical percent complete.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</si>
  <si>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AB-03878</t>
  </si>
  <si>
    <t xml:space="preserve">AI and 50/50 rule: what changes in the age of machine assistance</t>
  </si>
  <si>
    <t xml:space="preserve">ai 50 rule</t>
  </si>
  <si>
    <t xml:space="preserve">ai in 50 rule, machine learning 50 rule</t>
  </si>
  <si>
    <t xml:space="preserve">Write "AI and 50/50 rule: what changes in the age of machine assistance" for projectcontrolsinstitute.org (PCI AI - Project Controls Institute). Audience: project professionals adapting to AI. Length 1,200-1,800 words, British English. Primary keyword "ai 50 rule". Work in naturally where they fit: ai in 50 rule, machine learning 50 rule.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</si>
  <si>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AB-03879</t>
  </si>
  <si>
    <t xml:space="preserve">AI and 0/100 rule: what changes in the age of machine assistance</t>
  </si>
  <si>
    <t xml:space="preserve">ai 0 100 rule</t>
  </si>
  <si>
    <t xml:space="preserve">ai in 0 100 rule, machine learning 0 100 rule</t>
  </si>
  <si>
    <t xml:space="preserve">Write "AI and 0/100 rule: what changes in the age of machine assistance" for projectcontrolsinstitute.org (PCI AI - Project Controls Institute). Audience: project professionals adapting to AI. Length 1,200-1,800 words, British English. Primary keyword "ai 0 100 rule". Work in naturally where they fit: ai in 0 100 rule, machine learning 0 100 rule.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</si>
  <si>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AB-03880</t>
  </si>
  <si>
    <t xml:space="preserve">AI and level of effort (LOE): what changes in the age of machine assistance</t>
  </si>
  <si>
    <t xml:space="preserve">ai level of effort</t>
  </si>
  <si>
    <t xml:space="preserve">ai in level of effort, machine learning level of effort</t>
  </si>
  <si>
    <t xml:space="preserve">Write "AI and level of effort (LOE): what changes in the age of machine assistance" for projectcontrolsinstitute.org (PCI AI - Project Controls Institute). Audience: project professionals adapting to AI. Length 1,200-1,800 words, British English. Primary keyword "ai level of effort". Work in naturally where they fit: ai in level of effort, machine learning level of effort.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</si>
  <si>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AB-03881</t>
  </si>
  <si>
    <t xml:space="preserve">AI and apportioned effort: what changes in the age of machine assistance</t>
  </si>
  <si>
    <t xml:space="preserve">ai apportioned effort</t>
  </si>
  <si>
    <t xml:space="preserve">ai in apportioned effort, machine learning apportioned effort</t>
  </si>
  <si>
    <t xml:space="preserve">Write "AI and apportioned effort: what changes in the age of machine assistance" for projectcontrolsinstitute.org (PCI AI - Project Controls Institute). Audience: project professionals adapting to AI. Length 1,200-1,800 words, British English. Primary keyword "ai apportioned effort". Work in naturally where they fit: ai in apportioned effort, machine learning apportioned effort.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</si>
  <si>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AB-03882</t>
  </si>
  <si>
    <t xml:space="preserve">AI and control account: what changes in the age of machine assistance</t>
  </si>
  <si>
    <t xml:space="preserve">ai control account</t>
  </si>
  <si>
    <t xml:space="preserve">ai in control account, machine learning control account</t>
  </si>
  <si>
    <t xml:space="preserve">Write "AI and control account: what changes in the age of machine assistance" for projectcontrolsinstitute.org (PCI AI - Project Controls Institute). Audience: project professionals adapting to AI. Length 1,200-1,800 words, British English. Primary keyword "ai control account". Work in naturally where they fit: ai in control account, machine learning control account.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</si>
  <si>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AB-03883</t>
  </si>
  <si>
    <t xml:space="preserve">AI and work package: what changes in the age of machine assistance</t>
  </si>
  <si>
    <t xml:space="preserve">ai work package</t>
  </si>
  <si>
    <t xml:space="preserve">ai in work package, machine learning work package</t>
  </si>
  <si>
    <t xml:space="preserve">Write "AI and work package: what changes in the age of machine assistance" for projectcontrolsinstitute.org (PCI AI - Project Controls Institute). Audience: project professionals adapting to AI. Length 1,200-1,800 words, British English. Primary keyword "ai work package". Work in naturally where they fit: ai in work package, machine learning work package.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</si>
  <si>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AB-03884</t>
  </si>
  <si>
    <t xml:space="preserve">AI and planning package: what changes in the age of machine assistance</t>
  </si>
  <si>
    <t xml:space="preserve">ai planning package</t>
  </si>
  <si>
    <t xml:space="preserve">ai in planning package, machine learning planning package</t>
  </si>
  <si>
    <t xml:space="preserve">Write "AI and planning package: what changes in the age of machine assistance" for projectcontrolsinstitute.org (PCI AI - Project Controls Institute). Audience: project professionals adapting to AI. Length 1,200-1,800 words, British English. Primary keyword "ai planning package". Work in naturally where they fit: ai in planning package, machine learning planning package.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</si>
  <si>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AB-03885</t>
  </si>
  <si>
    <t xml:space="preserve">AI and performance measurement baseline (PMB): what changes in the age of machine assistance</t>
  </si>
  <si>
    <t xml:space="preserve">ai performance measurement baseline</t>
  </si>
  <si>
    <t xml:space="preserve">ai in performance measurement baseline, machine learning performance measurement baseline</t>
  </si>
  <si>
    <t xml:space="preserve">Write "AI and performance measurement baseline (PMB): what changes in the age of machine assistance" for projectcontrolsinstitute.org (PCI AI - Project Controls Institute). Audience: project professionals adapting to AI. Length 1,200-1,800 words, British English. Primary keyword "ai performance measurement baseline". Work in naturally where they fit: ai in performance measurement baseline, machine learning performance measurement baseline.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</si>
  <si>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AB-03886</t>
  </si>
  <si>
    <t xml:space="preserve">AI and management reserve: what changes in the age of machine assistance</t>
  </si>
  <si>
    <t xml:space="preserve">ai management reserve</t>
  </si>
  <si>
    <t xml:space="preserve">ai in management reserve, machine learning management reserve</t>
  </si>
  <si>
    <t xml:space="preserve">Write "AI and management reserve: what changes in the age of machine assistance" for projectcontrolsinstitute.org (PCI AI - Project Controls Institute). Audience: project professionals adapting to AI. Length 1,200-1,800 words, British English. Primary keyword "ai management reserve". Work in naturally where they fit: ai in management reserve, machine learning management reserve.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</si>
  <si>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AB-03887</t>
  </si>
  <si>
    <t xml:space="preserve">AI and undistributed budget: what changes in the age of machine assistance</t>
  </si>
  <si>
    <t xml:space="preserve">ai undistributed budget</t>
  </si>
  <si>
    <t xml:space="preserve">ai in undistributed budget, machine learning undistributed budget</t>
  </si>
  <si>
    <t xml:space="preserve">Write "AI and undistributed budget: what changes in the age of machine assistance" for projectcontrolsinstitute.org (PCI AI - Project Controls Institute). Audience: project professionals adapting to AI. Length 1,200-1,800 words, British English. Primary keyword "ai undistributed budget". Work in naturally where they fit: ai in undistributed budget, machine learning undistributed budget.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</si>
  <si>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AB-03888</t>
  </si>
  <si>
    <t xml:space="preserve">AI and earned value management system (EVMS): what changes in the age of machine assistance</t>
  </si>
  <si>
    <t xml:space="preserve">ai earned value management system</t>
  </si>
  <si>
    <t xml:space="preserve">ai in earned value management system, machine learning earned value management system</t>
  </si>
  <si>
    <t xml:space="preserve">Write "AI and earned value management system (EVMS): what changes in the age of machine assistance" for projectcontrolsinstitute.org (PCI AI - Project Controls Institute). Audience: project professionals adapting to AI. Length 1,200-1,800 words, British English. Primary keyword "ai earned value management system". Work in naturally where they fit: ai in earned value management system, machine learning earned value management system.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</si>
  <si>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AB-03889</t>
  </si>
  <si>
    <t xml:space="preserve">AI and integrated baseline review (IBR): what changes in the age of machine assistance</t>
  </si>
  <si>
    <t xml:space="preserve">ai integrated baseline review</t>
  </si>
  <si>
    <t xml:space="preserve">ai in integrated baseline review, machine learning integrated baseline review</t>
  </si>
  <si>
    <t xml:space="preserve">Write "AI and integrated baseline review (IBR): what changes in the age of machine assistance" for projectcontrolsinstitute.org (PCI AI - Project Controls Institute). Audience: project professionals adapting to AI. Length 1,200-1,800 words, British English. Primary keyword "ai integrated baseline review". Work in naturally where they fit: ai in integrated baseline review, machine learning integrated baseline review.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</si>
  <si>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AB-03890</t>
  </si>
  <si>
    <t xml:space="preserve">AI and estimate at completion methods: what changes in the age of machine assistance</t>
  </si>
  <si>
    <t xml:space="preserve">ai estimate at completion methods</t>
  </si>
  <si>
    <t xml:space="preserve">ai in estimate at completion methods, machine learning estimate at completion methods</t>
  </si>
  <si>
    <t xml:space="preserve">Write "AI and estimate at completion methods: what changes in the age of machine assistance" for projectcontrolsinstitute.org (PCI AI - Project Controls Institute). Audience: project professionals adapting to AI. Length 1,200-1,800 words, British English. Primary keyword "ai estimate at completion methods". Work in naturally where they fit: ai in estimate at completion methods, machine learning estimate at completion methods.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</si>
  <si>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AB-03891</t>
  </si>
  <si>
    <t xml:space="preserve">AI and productivity factor: what changes in the age of machine assistance</t>
  </si>
  <si>
    <t xml:space="preserve">ai productivity factor</t>
  </si>
  <si>
    <t xml:space="preserve">ai in productivity factor, machine learning productivity factor</t>
  </si>
  <si>
    <t xml:space="preserve">Write "AI and productivity factor: what changes in the age of machine assistance" for projectcontrolsinstitute.org (PCI AI - Project Controls Institute). Audience: project professionals adapting to AI. Length 1,200-1,800 words, British English. Primary keyword "ai productivity factor". Work in naturally where they fit: ai in productivity factor, machine learning productivity factor.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</si>
  <si>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AB-03892</t>
  </si>
  <si>
    <t xml:space="preserve">AI and rules of credit: what changes in the age of machine assistance</t>
  </si>
  <si>
    <t xml:space="preserve">ai rules of credit</t>
  </si>
  <si>
    <t xml:space="preserve">ai in rules of credit, machine learning rules of credit</t>
  </si>
  <si>
    <t xml:space="preserve">Write "AI and rules of credit: what changes in the age of machine assistance" for projectcontrolsinstitute.org (PCI AI - Project Controls Institute). Audience: project professionals adapting to AI. Length 1,200-1,800 words, British English. Primary keyword "ai rules of credit". Work in naturally where they fit: ai in rules of credit, machine learning rules of credit.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</si>
  <si>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AB-03893</t>
  </si>
  <si>
    <t xml:space="preserve">AI and progress measurement: what changes in the age of machine assistance</t>
  </si>
  <si>
    <t xml:space="preserve">ai progress measurement</t>
  </si>
  <si>
    <t xml:space="preserve">ai in progress measurement, machine learning progress measurement</t>
  </si>
  <si>
    <t xml:space="preserve">Write "AI and progress measurement: what changes in the age of machine assistance" for projectcontrolsinstitute.org (PCI AI - Project Controls Institute). Audience: project professionals adapting to AI. Length 1,200-1,800 words, British English. Primary keyword "ai progress measurement". Work in naturally where they fit: ai in progress measurement, machine learning progress measurement.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</si>
  <si>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AB-03894</t>
  </si>
  <si>
    <t xml:space="preserve">AI and performance reporting: what changes in the age of machine assistance</t>
  </si>
  <si>
    <t xml:space="preserve">ai performance reporting</t>
  </si>
  <si>
    <t xml:space="preserve">ai in performance reporting, machine learning performance reporting</t>
  </si>
  <si>
    <t xml:space="preserve">Write "AI and performance reporting: what changes in the age of machine assistance" for projectcontrolsinstitute.org (PCI AI - Project Controls Institute). Audience: project professionals adapting to AI. Length 1,200-1,800 words, British English. Primary keyword "ai performance reporting". Work in naturally where they fit: ai in performance reporting, machine learning performance reporting.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</si>
  <si>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AB-03895</t>
  </si>
  <si>
    <t xml:space="preserve">AI and critical path method (CPM): what changes in the age of machine assistance</t>
  </si>
  <si>
    <t xml:space="preserve">ai critical path method</t>
  </si>
  <si>
    <t xml:space="preserve">ai in critical path method, machine learning critical path method</t>
  </si>
  <si>
    <t xml:space="preserve">Write "AI and critical path method (CPM): what changes in the age of machine assistance" for projectcontrolsinstitute.org (PCI AI - Project Controls Institute). Audience: project professionals adapting to AI. Length 1,200-1,800 words, British English. Primary keyword "ai critical path method". Work in naturally where they fit: ai in critical path method, machine learning critical path method.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</si>
  <si>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AB-03896</t>
  </si>
  <si>
    <t xml:space="preserve">AI and critical path: what changes in the age of machine assistance</t>
  </si>
  <si>
    <t xml:space="preserve">ai critical path</t>
  </si>
  <si>
    <t xml:space="preserve">ai in critical path, machine learning critical path</t>
  </si>
  <si>
    <t xml:space="preserve">Write "AI and critical path: what changes in the age of machine assistance" for projectcontrolsinstitute.org (PCI AI - Project Controls Institute). Audience: project professionals adapting to AI. Length 1,200-1,800 words, British English. Primary keyword "ai critical path". Work in naturally where they fit: ai in critical path, machine learning critical path.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</si>
  <si>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AB-03897</t>
  </si>
  <si>
    <t xml:space="preserve">AI and near-critical path: what changes in the age of machine assistance</t>
  </si>
  <si>
    <t xml:space="preserve">ai near-critical path</t>
  </si>
  <si>
    <t xml:space="preserve">ai in near-critical path, machine learning near-critical path</t>
  </si>
  <si>
    <t xml:space="preserve">Write "AI and near-critical path: what changes in the age of machine assistance" for projectcontrolsinstitute.org (PCI AI - Project Controls Institute). Audience: project professionals adapting to AI. Length 1,200-1,800 words, British English. Primary keyword "ai near-critical path". Work in naturally where they fit: ai in near-critical path, machine learning near-critical path.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</si>
  <si>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AB-03898</t>
  </si>
  <si>
    <t xml:space="preserve">AI and total float: what changes in the age of machine assistance</t>
  </si>
  <si>
    <t xml:space="preserve">ai total float</t>
  </si>
  <si>
    <t xml:space="preserve">ai in total float, machine learning total float</t>
  </si>
  <si>
    <t xml:space="preserve">Write "AI and total float: what changes in the age of machine assistance" for projectcontrolsinstitute.org (PCI AI - Project Controls Institute). Audience: project professionals adapting to AI. Length 1,200-1,800 words, British English. Primary keyword "ai total float". Work in naturally where they fit: ai in total float, machine learning total float.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</si>
  <si>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AB-03899</t>
  </si>
  <si>
    <t xml:space="preserve">AI and free float: what changes in the age of machine assistance</t>
  </si>
  <si>
    <t xml:space="preserve">ai free float</t>
  </si>
  <si>
    <t xml:space="preserve">ai in free float, machine learning free float</t>
  </si>
  <si>
    <t xml:space="preserve">Write "AI and free float: what changes in the age of machine assistance" for projectcontrolsinstitute.org (PCI AI - Project Controls Institute). Audience: project professionals adapting to AI. Length 1,200-1,800 words, British English. Primary keyword "ai free float". Work in naturally where they fit: ai in free float, machine learning free float.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</si>
  <si>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AB-03900</t>
  </si>
  <si>
    <t xml:space="preserve">AI and negative float: what changes in the age of machine assistance</t>
  </si>
  <si>
    <t xml:space="preserve">ai negative float</t>
  </si>
  <si>
    <t xml:space="preserve">ai in negative float, machine learning negative float</t>
  </si>
  <si>
    <t xml:space="preserve">Write "AI and negative float: what changes in the age of machine assistance" for projectcontrolsinstitute.org (PCI AI - Project Controls Institute). Audience: project professionals adapting to AI. Length 1,200-1,800 words, British English. Primary keyword "ai negative float". Work in naturally where they fit: ai in negative float, machine learning negative float.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</si>
  <si>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AB-03901</t>
  </si>
  <si>
    <t xml:space="preserve">AI and float ownership: what changes in the age of machine assistance</t>
  </si>
  <si>
    <t xml:space="preserve">ai float ownership</t>
  </si>
  <si>
    <t xml:space="preserve">ai in float ownership, machine learning float ownership</t>
  </si>
  <si>
    <t xml:space="preserve">Write "AI and float ownership: what changes in the age of machine assistance" for projectcontrolsinstitute.org (PCI AI - Project Controls Institute). Audience: project professionals adapting to AI. Length 1,200-1,800 words, British English. Primary keyword "ai float ownership". Work in naturally where they fit: ai in float ownership, machine learning float ownership.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</si>
  <si>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AB-03902</t>
  </si>
  <si>
    <t xml:space="preserve">AI and schedule baseline: what changes in the age of machine assistance</t>
  </si>
  <si>
    <t xml:space="preserve">ai schedule baseline</t>
  </si>
  <si>
    <t xml:space="preserve">ai in schedule baseline, machine learning schedule baseline</t>
  </si>
  <si>
    <t xml:space="preserve">Write "AI and schedule baseline: what changes in the age of machine assistance" for projectcontrolsinstitute.org (PCI AI - Project Controls Institute). Audience: project professionals adapting to AI. Length 1,200-1,800 words, British English. Primary keyword "ai schedule baseline". Work in naturally where they fit: ai in schedule baseline, machine learning schedule baseline.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</si>
  <si>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AB-03903</t>
  </si>
  <si>
    <t xml:space="preserve">AI and re-baselining: what changes in the age of machine assistance</t>
  </si>
  <si>
    <t xml:space="preserve">ai re-baselining</t>
  </si>
  <si>
    <t xml:space="preserve">ai in re-baselining, machine learning re-baselining</t>
  </si>
  <si>
    <t xml:space="preserve">Write "AI and re-baselining: what changes in the age of machine assistance" for projectcontrolsinstitute.org (PCI AI - Project Controls Institute). Audience: project professionals adapting to AI. Length 1,200-1,800 words, British English. Primary keyword "ai re-baselining". Work in naturally where they fit: ai in re-baselining, machine learning re-baselining.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</si>
  <si>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AB-03904</t>
  </si>
  <si>
    <t xml:space="preserve">AI and schedule levels (L1-L5): what changes in the age of machine assistance</t>
  </si>
  <si>
    <t xml:space="preserve">ai schedule levels</t>
  </si>
  <si>
    <t xml:space="preserve">ai in schedule levels, machine learning schedule levels</t>
  </si>
  <si>
    <t xml:space="preserve">Write "AI and schedule levels (L1-L5): what changes in the age of machine assistance" for projectcontrolsinstitute.org (PCI AI - Project Controls Institute). Audience: project professionals adapting to AI. Length 1,200-1,800 words, British English. Primary keyword "ai schedule levels". Work in naturally where they fit: ai in schedule levels, machine learning schedule levels.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</si>
  <si>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AB-03905</t>
  </si>
  <si>
    <t xml:space="preserve">AI and work breakdown structure (WBS): what changes in the age of machine assistance</t>
  </si>
  <si>
    <t xml:space="preserve">ai work breakdown structure</t>
  </si>
  <si>
    <t xml:space="preserve">ai in work breakdown structure, machine learning work breakdown structure</t>
  </si>
  <si>
    <t xml:space="preserve">Write "AI and work breakdown structure (WBS): what changes in the age of machine assistance" for projectcontrolsinstitute.org (PCI AI - Project Controls Institute). Audience: project professionals adapting to AI. Length 1,200-1,800 words, British English. Primary keyword "ai work breakdown structure". Work in naturally where they fit: ai in work breakdown structure, machine learning work breakdown structure.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</si>
  <si>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AB-03906</t>
  </si>
  <si>
    <t xml:space="preserve">AI and organisational breakdown structure (OBS): what changes in the age of machine assistance</t>
  </si>
  <si>
    <t xml:space="preserve">ai organisational breakdown structure</t>
  </si>
  <si>
    <t xml:space="preserve">ai in organisational breakdown structure, machine learning organisational breakdown structure</t>
  </si>
  <si>
    <t xml:space="preserve">Write "AI and organisational breakdown structure (OBS): what changes in the age of machine assistance" for projectcontrolsinstitute.org (PCI AI - Project Controls Institute). Audience: project professionals adapting to AI. Length 1,200-1,800 words, British English. Primary keyword "ai organisational breakdown structure". Work in naturally where they fit: ai in organisational breakdown structure, machine learning organisational breakdown structure.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</si>
  <si>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AB-03907</t>
  </si>
  <si>
    <t xml:space="preserve">AI and cost breakdown structure (CBS): what changes in the age of machine assistance</t>
  </si>
  <si>
    <t xml:space="preserve">ai cost breakdown structure</t>
  </si>
  <si>
    <t xml:space="preserve">ai in cost breakdown structure, machine learning cost breakdown structure</t>
  </si>
  <si>
    <t xml:space="preserve">Write "AI and cost breakdown structure (CBS): what changes in the age of machine assistance" for projectcontrolsinstitute.org (PCI AI - Project Controls Institute). Audience: project professionals adapting to AI. Length 1,200-1,800 words, British English. Primary keyword "ai cost breakdown structure". Work in naturally where they fit: ai in cost breakdown structure, machine learning cost breakdown structure.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</si>
  <si>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AB-03908</t>
  </si>
  <si>
    <t xml:space="preserve">AI and activity duration estimating: what changes in the age of machine assistance</t>
  </si>
  <si>
    <t xml:space="preserve">ai activity duration estimating</t>
  </si>
  <si>
    <t xml:space="preserve">ai in activity duration estimating, machine learning activity duration estimating</t>
  </si>
  <si>
    <t xml:space="preserve">Write "AI and activity duration estimating: what changes in the age of machine assistance" for projectcontrolsinstitute.org (PCI AI - Project Controls Institute). Audience: project professionals adapting to AI. Length 1,200-1,800 words, British English. Primary keyword "ai activity duration estimating". Work in naturally where they fit: ai in activity duration estimating, machine learning activity duration estimating.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</si>
  <si>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AB-03909</t>
  </si>
  <si>
    <t xml:space="preserve">AI and lag and lead: what changes in the age of machine assistance</t>
  </si>
  <si>
    <t xml:space="preserve">ai lag and lead</t>
  </si>
  <si>
    <t xml:space="preserve">ai in lag and lead, machine learning lag and lead</t>
  </si>
  <si>
    <t xml:space="preserve">Write "AI and lag and lead: what changes in the age of machine assistance" for projectcontrolsinstitute.org (PCI AI - Project Controls Institute). Audience: project professionals adapting to AI. Length 1,200-1,800 words, British English. Primary keyword "ai lag and lead". Work in naturally where they fit: ai in lag and lead, machine learning lag and lead.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</si>
  <si>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AB-03910</t>
  </si>
  <si>
    <t xml:space="preserve">AI and finish-to-start relationship: what changes in the age of machine assistance</t>
  </si>
  <si>
    <t xml:space="preserve">ai finish-to-start relationship</t>
  </si>
  <si>
    <t xml:space="preserve">ai in finish-to-start relationship, machine learning finish-to-start relationship</t>
  </si>
  <si>
    <t xml:space="preserve">Write "AI and finish-to-start relationship: what changes in the age of machine assistance" for projectcontrolsinstitute.org (PCI AI - Project Controls Institute). Audience: project professionals adapting to AI. Length 1,200-1,800 words, British English. Primary keyword "ai finish-to-start relationship". Work in naturally where they fit: ai in finish-to-start relationship, machine learning finish-to-start relationship.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</si>
  <si>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AB-03911</t>
  </si>
  <si>
    <t xml:space="preserve">AI and start-to-start relationship: what changes in the age of machine assistance</t>
  </si>
  <si>
    <t xml:space="preserve">ai start-to-start relationship</t>
  </si>
  <si>
    <t xml:space="preserve">ai in start-to-start relationship, machine learning start-to-start relationship</t>
  </si>
  <si>
    <t xml:space="preserve">Write "AI and start-to-start relationship: what changes in the age of machine assistance" for projectcontrolsinstitute.org (PCI AI - Project Controls Institute). Audience: project professionals adapting to AI. Length 1,200-1,800 words, British English. Primary keyword "ai start-to-start relationship". Work in naturally where they fit: ai in start-to-start relationship, machine learning start-to-start relationship.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</si>
  <si>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AB-03912</t>
  </si>
  <si>
    <t xml:space="preserve">AI and constraints in scheduling: what changes in the age of machine assistance</t>
  </si>
  <si>
    <t xml:space="preserve">ai constraints in scheduling</t>
  </si>
  <si>
    <t xml:space="preserve">ai in constraints in scheduling, machine learning constraints in scheduling</t>
  </si>
  <si>
    <t xml:space="preserve">Write "AI and constraints in scheduling: what changes in the age of machine assistance" for projectcontrolsinstitute.org (PCI AI - Project Controls Institute). Audience: project professionals adapting to AI. Length 1,200-1,800 words, British English. Primary keyword "ai constraints in scheduling". Work in naturally where they fit: ai in constraints in scheduling, machine learning constraints in scheduling.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</si>
  <si>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AB-03913</t>
  </si>
  <si>
    <t xml:space="preserve">AI and schedule crashing: what changes in the age of machine assistance</t>
  </si>
  <si>
    <t xml:space="preserve">ai schedule crashing</t>
  </si>
  <si>
    <t xml:space="preserve">ai in schedule crashing, machine learning schedule crashing</t>
  </si>
  <si>
    <t xml:space="preserve">Write "AI and schedule crashing: what changes in the age of machine assistance" for projectcontrolsinstitute.org (PCI AI - Project Controls Institute). Audience: project professionals adapting to AI. Length 1,200-1,800 words, British English. Primary keyword "ai schedule crashing". Work in naturally where they fit: ai in schedule crashing, machine learning schedule crashing.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</si>
  <si>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AB-03914</t>
  </si>
  <si>
    <t xml:space="preserve">AI and fast tracking: what changes in the age of machine assistance</t>
  </si>
  <si>
    <t xml:space="preserve">ai fast tracking</t>
  </si>
  <si>
    <t xml:space="preserve">ai in fast tracking, machine learning fast tracking</t>
  </si>
  <si>
    <t xml:space="preserve">Write "AI and fast tracking: what changes in the age of machine assistance" for projectcontrolsinstitute.org (PCI AI - Project Controls Institute). Audience: project professionals adapting to AI. Length 1,200-1,800 words, British English. Primary keyword "ai fast tracking". Work in naturally where they fit: ai in fast tracking, machine learning fast tracking.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</si>
  <si>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AB-03915</t>
  </si>
  <si>
    <t xml:space="preserve">AI and resource levelling: what changes in the age of machine assistance</t>
  </si>
  <si>
    <t xml:space="preserve">ai resource levelling</t>
  </si>
  <si>
    <t xml:space="preserve">ai in resource levelling, machine learning resource levelling</t>
  </si>
  <si>
    <t xml:space="preserve">Write "AI and resource levelling: what changes in the age of machine assistance" for projectcontrolsinstitute.org (PCI AI - Project Controls Institute). Audience: project professionals adapting to AI. Length 1,200-1,800 words, British English. Primary keyword "ai resource levelling". Work in naturally where they fit: ai in resource levelling, machine learning resource levelling.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</si>
  <si>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AB-03916</t>
  </si>
  <si>
    <t xml:space="preserve">AI and resource loading: what changes in the age of machine assistance</t>
  </si>
  <si>
    <t xml:space="preserve">ai resource loading</t>
  </si>
  <si>
    <t xml:space="preserve">ai in resource loading, machine learning resource loading</t>
  </si>
  <si>
    <t xml:space="preserve">Write "AI and resource loading: what changes in the age of machine assistance" for projectcontrolsinstitute.org (PCI AI - Project Controls Institute). Audience: project professionals adapting to AI. Length 1,200-1,800 words, British English. Primary keyword "ai resource loading". Work in naturally where they fit: ai in resource loading, machine learning resource loading.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</si>
  <si>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AB-03917</t>
  </si>
  <si>
    <t xml:space="preserve">AI and schedule compression: what changes in the age of machine assistance</t>
  </si>
  <si>
    <t xml:space="preserve">ai schedule compression</t>
  </si>
  <si>
    <t xml:space="preserve">ai in schedule compression, machine learning schedule compression</t>
  </si>
  <si>
    <t xml:space="preserve">Write "AI and schedule compression: what changes in the age of machine assistance" for projectcontrolsinstitute.org (PCI AI - Project Controls Institute). Audience: project professionals adapting to AI. Length 1,200-1,800 words, British English. Primary keyword "ai schedule compression". Work in naturally where they fit: ai in schedule compression, machine learning schedule compression.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</si>
  <si>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AB-03918</t>
  </si>
  <si>
    <t xml:space="preserve">AI and baseline schedule review: what changes in the age of machine assistance</t>
  </si>
  <si>
    <t xml:space="preserve">ai baseline schedule review</t>
  </si>
  <si>
    <t xml:space="preserve">ai in baseline schedule review, machine learning baseline schedule review</t>
  </si>
  <si>
    <t xml:space="preserve">Write "AI and baseline schedule review: what changes in the age of machine assistance" for projectcontrolsinstitute.org (PCI AI - Project Controls Institute). Audience: project professionals adapting to AI. Length 1,200-1,800 words, British English. Primary keyword "ai baseline schedule review". Work in naturally where they fit: ai in baseline schedule review, machine learning baseline schedule review.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</si>
  <si>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AB-03919</t>
  </si>
  <si>
    <t xml:space="preserve">AI and schedule health check: what changes in the age of machine assistance</t>
  </si>
  <si>
    <t xml:space="preserve">ai schedule health check</t>
  </si>
  <si>
    <t xml:space="preserve">ai in schedule health check, machine learning schedule health check</t>
  </si>
  <si>
    <t xml:space="preserve">Write "AI and schedule health check: what changes in the age of machine assistance" for projectcontrolsinstitute.org (PCI AI - Project Controls Institute). Audience: project professionals adapting to AI. Length 1,200-1,800 words, British English. Primary keyword "ai schedule health check". Work in naturally where they fit: ai in schedule health check, machine learning schedule health check.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</si>
  <si>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AB-03920</t>
  </si>
  <si>
    <t xml:space="preserve">AI and DCMA 14-point assessment: what changes in the age of machine assistance</t>
  </si>
  <si>
    <t xml:space="preserve">ai dcma 14-point assessment</t>
  </si>
  <si>
    <t xml:space="preserve">ai in dcma 14-point assessment, machine learning dcma 14-point assessment</t>
  </si>
  <si>
    <t xml:space="preserve">Write "AI and DCMA 14-point assessment: what changes in the age of machine assistance" for projectcontrolsinstitute.org (PCI AI - Project Controls Institute). Audience: project professionals adapting to AI. Length 1,200-1,800 words, British English. Primary keyword "ai dcma 14-point assessment". Work in naturally where they fit: ai in dcma 14-point assessment, machine learning dcma 14-point assessment.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</si>
  <si>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AB-03921</t>
  </si>
  <si>
    <t xml:space="preserve">AI and schedule quality metrics: what changes in the age of machine assistance</t>
  </si>
  <si>
    <t xml:space="preserve">ai schedule quality metrics</t>
  </si>
  <si>
    <t xml:space="preserve">ai in schedule quality metrics, machine learning schedule quality metrics</t>
  </si>
  <si>
    <t xml:space="preserve">Write "AI and schedule quality metrics: what changes in the age of machine assistance" for projectcontrolsinstitute.org (PCI AI - Project Controls Institute). Audience: project professionals adapting to AI. Length 1,200-1,800 words, British English. Primary keyword "ai schedule quality metrics". Work in naturally where they fit: ai in schedule quality metrics, machine learning schedule quality metrics.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</si>
  <si>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AB-03922</t>
  </si>
  <si>
    <t xml:space="preserve">AI and out-of-sequence progress: what changes in the age of machine assistance</t>
  </si>
  <si>
    <t xml:space="preserve">ai out-of-sequence progress</t>
  </si>
  <si>
    <t xml:space="preserve">ai in out-of-sequence progress, machine learning out-of-sequence progress</t>
  </si>
  <si>
    <t xml:space="preserve">Write "AI and out-of-sequence progress: what changes in the age of machine assistance" for projectcontrolsinstitute.org (PCI AI - Project Controls Institute). Audience: project professionals adapting to AI. Length 1,200-1,800 words, British English. Primary keyword "ai out-of-sequence progress". Work in naturally where they fit: ai in out-of-sequence progress, machine learning out-of-sequence progress.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</si>
  <si>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AB-03923</t>
  </si>
  <si>
    <t xml:space="preserve">AI and progress override vs retained logic: what changes in the age of machine assistance</t>
  </si>
  <si>
    <t xml:space="preserve">ai progress override vs retained</t>
  </si>
  <si>
    <t xml:space="preserve">ai in progress override vs retained logic, machine learning progress override vs retained logic</t>
  </si>
  <si>
    <t xml:space="preserve">Write "AI and progress override vs retained logic: what changes in the age of machine assistance" for projectcontrolsinstitute.org (PCI AI - Project Controls Institute). Audience: project professionals adapting to AI. Length 1,200-1,800 words, British English. Primary keyword "ai progress override vs retained". Work in naturally where they fit: ai in progress override vs retained logic, machine learning progress override vs retained logic.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</si>
  <si>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AB-03924</t>
  </si>
  <si>
    <t xml:space="preserve">AI and data date: what changes in the age of machine assistance</t>
  </si>
  <si>
    <t xml:space="preserve">ai data date</t>
  </si>
  <si>
    <t xml:space="preserve">ai in data date, machine learning data date</t>
  </si>
  <si>
    <t xml:space="preserve">Write "AI and data date: what changes in the age of machine assistance" for projectcontrolsinstitute.org (PCI AI - Project Controls Institute). Audience: project professionals adapting to AI. Length 1,200-1,800 words, British English. Primary keyword "ai data date". Work in naturally where they fit: ai in data date, machine learning data date.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</si>
  <si>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AB-03925</t>
  </si>
  <si>
    <t xml:space="preserve">AI and fragnet: what changes in the age of machine assistance</t>
  </si>
  <si>
    <t xml:space="preserve">ai fragnet</t>
  </si>
  <si>
    <t xml:space="preserve">ai in fragnet, machine learning fragnet</t>
  </si>
  <si>
    <t xml:space="preserve">Write "AI and fragnet: what changes in the age of machine assistance" for projectcontrolsinstitute.org (PCI AI - Project Controls Institute). Audience: project professionals adapting to AI. Length 1,200-1,800 words, British English. Primary keyword "ai fragnet". Work in naturally where they fit: ai in fragnet, machine learning fragnet.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</si>
  <si>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AB-03926</t>
  </si>
  <si>
    <t xml:space="preserve">AI and milestone management: what changes in the age of machine assistance</t>
  </si>
  <si>
    <t xml:space="preserve">ai milestone management</t>
  </si>
  <si>
    <t xml:space="preserve">ai in milestone management, machine learning milestone management</t>
  </si>
  <si>
    <t xml:space="preserve">Write "AI and milestone management: what changes in the age of machine assistance" for projectcontrolsinstitute.org (PCI AI - Project Controls Institute). Audience: project professionals adapting to AI. Length 1,200-1,800 words, British English. Primary keyword "ai milestone management". Work in naturally where they fit: ai in milestone management, machine learning milestone management.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</si>
  <si>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AB-03927</t>
  </si>
  <si>
    <t xml:space="preserve">AI and interface milestones: what changes in the age of machine assistance</t>
  </si>
  <si>
    <t xml:space="preserve">ai interface milestones</t>
  </si>
  <si>
    <t xml:space="preserve">ai in interface milestones, machine learning interface milestones</t>
  </si>
  <si>
    <t xml:space="preserve">Write "AI and interface milestones: what changes in the age of machine assistance" for projectcontrolsinstitute.org (PCI AI - Project Controls Institute). Audience: project professionals adapting to AI. Length 1,200-1,800 words, British English. Primary keyword "ai interface milestones". Work in naturally where they fit: ai in interface milestones, machine learning interface milestones.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</si>
  <si>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AB-03928</t>
  </si>
  <si>
    <t xml:space="preserve">AI and rolling wave planning: what changes in the age of machine assistance</t>
  </si>
  <si>
    <t xml:space="preserve">ai rolling wave planning</t>
  </si>
  <si>
    <t xml:space="preserve">ai in rolling wave planning, machine learning rolling wave planning</t>
  </si>
  <si>
    <t xml:space="preserve">Write "AI and rolling wave planning: what changes in the age of machine assistance" for projectcontrolsinstitute.org (PCI AI - Project Controls Institute). Audience: project professionals adapting to AI. Length 1,200-1,800 words, British English. Primary keyword "ai rolling wave planning". Work in naturally where they fit: ai in rolling wave planning, machine learning rolling wave planning.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</si>
  <si>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AB-03929</t>
  </si>
  <si>
    <t xml:space="preserve">AI and line of balance: what changes in the age of machine assistance</t>
  </si>
  <si>
    <t xml:space="preserve">ai line of balance</t>
  </si>
  <si>
    <t xml:space="preserve">ai in line of balance, machine learning line of balance</t>
  </si>
  <si>
    <t xml:space="preserve">Write "AI and line of balance: what changes in the age of machine assistance" for projectcontrolsinstitute.org (PCI AI - Project Controls Institute). Audience: project professionals adapting to AI. Length 1,200-1,800 words, British English. Primary keyword "ai line of balance". Work in naturally where they fit: ai in line of balance, machine learning line of balance.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</si>
  <si>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AB-03930</t>
  </si>
  <si>
    <t xml:space="preserve">AI and time-location charts: what changes in the age of machine assistance</t>
  </si>
  <si>
    <t xml:space="preserve">ai time-location charts</t>
  </si>
  <si>
    <t xml:space="preserve">ai in time-location charts, machine learning time-location charts</t>
  </si>
  <si>
    <t xml:space="preserve">Write "AI and time-location charts: what changes in the age of machine assistance" for projectcontrolsinstitute.org (PCI AI - Project Controls Institute). Audience: project professionals adapting to AI. Length 1,200-1,800 words, British English. Primary keyword "ai time-location charts". Work in naturally where they fit: ai in time-location charts, machine learning time-location charts.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</si>
  <si>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AB-03931</t>
  </si>
  <si>
    <t xml:space="preserve">AI and pull planning: what changes in the age of machine assistance</t>
  </si>
  <si>
    <t xml:space="preserve">ai pull planning</t>
  </si>
  <si>
    <t xml:space="preserve">ai in pull planning, machine learning pull planning</t>
  </si>
  <si>
    <t xml:space="preserve">Write "AI and pull planning: what changes in the age of machine assistance" for projectcontrolsinstitute.org (PCI AI - Project Controls Institute). Audience: project professionals adapting to AI. Length 1,200-1,800 words, British English. Primary keyword "ai pull planning". Work in naturally where they fit: ai in pull planning, machine learning pull planning.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</si>
  <si>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AB-03932</t>
  </si>
  <si>
    <t xml:space="preserve">AI and last planner system: what changes in the age of machine assistance</t>
  </si>
  <si>
    <t xml:space="preserve">ai last planner system</t>
  </si>
  <si>
    <t xml:space="preserve">ai in last planner system, machine learning last planner system</t>
  </si>
  <si>
    <t xml:space="preserve">Write "AI and last planner system: what changes in the age of machine assistance" for projectcontrolsinstitute.org (PCI AI - Project Controls Institute). Audience: project professionals adapting to AI. Length 1,200-1,800 words, British English. Primary keyword "ai last planner system". Work in naturally where they fit: ai in last planner system, machine learning last planner system.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</si>
  <si>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AB-03933</t>
  </si>
  <si>
    <t xml:space="preserve">AI and takt planning: what changes in the age of machine assistance</t>
  </si>
  <si>
    <t xml:space="preserve">ai takt planning</t>
  </si>
  <si>
    <t xml:space="preserve">ai in takt planning, machine learning takt planning</t>
  </si>
  <si>
    <t xml:space="preserve">Write "AI and takt planning: what changes in the age of machine assistance" for projectcontrolsinstitute.org (PCI AI - Project Controls Institute). Audience: project professionals adapting to AI. Length 1,200-1,800 words, British English. Primary keyword "ai takt planning". Work in naturally where they fit: ai in takt planning, machine learning takt planning.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</si>
  <si>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AB-03934</t>
  </si>
  <si>
    <t xml:space="preserve">AI and 4D scheduling: what changes in the age of machine assistance</t>
  </si>
  <si>
    <t xml:space="preserve">ai 4d scheduling</t>
  </si>
  <si>
    <t xml:space="preserve">ai in 4d scheduling, machine learning 4d scheduling</t>
  </si>
  <si>
    <t xml:space="preserve">Write "AI and 4D scheduling: what changes in the age of machine assistance" for projectcontrolsinstitute.org (PCI AI - Project Controls Institute). Audience: project professionals adapting to AI. Length 1,200-1,800 words, British English. Primary keyword "ai 4d scheduling". Work in naturally where they fit: ai in 4d scheduling, machine learning 4d scheduling.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</si>
  <si>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AB-03935</t>
  </si>
  <si>
    <t xml:space="preserve">AI and schedule risk analysis (QSRA): what changes in the age of machine assistance</t>
  </si>
  <si>
    <t xml:space="preserve">ai schedule risk analysis</t>
  </si>
  <si>
    <t xml:space="preserve">ai in schedule risk analysis, machine learning schedule risk analysis</t>
  </si>
  <si>
    <t xml:space="preserve">Write "AI and schedule risk analysis (QSRA): what changes in the age of machine assistance" for projectcontrolsinstitute.org (PCI AI - Project Controls Institute). Audience: project professionals adapting to AI. Length 1,200-1,800 words, British English. Primary keyword "ai schedule risk analysis". Work in naturally where they fit: ai in schedule risk analysis, machine learning schedule risk analysis.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</si>
  <si>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AB-03936</t>
  </si>
  <si>
    <t xml:space="preserve">AI and Monte Carlo schedule simulation: what changes in the age of machine assistance</t>
  </si>
  <si>
    <t xml:space="preserve">ai monte carlo schedule simulation</t>
  </si>
  <si>
    <t xml:space="preserve">ai in monte carlo schedule simulation, machine learning monte carlo schedule simulation</t>
  </si>
  <si>
    <t xml:space="preserve">Write "AI and Monte Carlo schedule simulation: what changes in the age of machine assistance" for projectcontrolsinstitute.org (PCI AI - Project Controls Institute). Audience: project professionals adapting to AI. Length 1,200-1,800 words, British English. Primary keyword "ai monte carlo schedule simulation". Work in naturally where they fit: ai in monte carlo schedule simulation, machine learning monte carlo schedule simulation.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</si>
  <si>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AB-03937</t>
  </si>
  <si>
    <t xml:space="preserve">AI and P50 vs P80 dates: what changes in the age of machine assistance</t>
  </si>
  <si>
    <t xml:space="preserve">ai p50 vs p80 dates</t>
  </si>
  <si>
    <t xml:space="preserve">ai in p50 vs p80 dates, machine learning p50 vs p80 dates</t>
  </si>
  <si>
    <t xml:space="preserve">Write "AI and P50 vs P80 dates: what changes in the age of machine assistance" for projectcontrolsinstitute.org (PCI AI - Project Controls Institute). Audience: project professionals adapting to AI. Length 1,200-1,800 words, British English. Primary keyword "ai p50 vs p80 dates". Work in naturally where they fit: ai in p50 vs p80 dates, machine learning p50 vs p80 dates.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</si>
  <si>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AB-03938</t>
  </si>
  <si>
    <t xml:space="preserve">AI and schedule contingency: what changes in the age of machine assistance</t>
  </si>
  <si>
    <t xml:space="preserve">ai schedule contingency</t>
  </si>
  <si>
    <t xml:space="preserve">ai in schedule contingency, machine learning schedule contingency</t>
  </si>
  <si>
    <t xml:space="preserve">Write "AI and schedule contingency: what changes in the age of machine assistance" for projectcontrolsinstitute.org (PCI AI - Project Controls Institute). Audience: project professionals adapting to AI. Length 1,200-1,800 words, British English. Primary keyword "ai schedule contingency". Work in naturally where they fit: ai in schedule contingency, machine learning schedule contingency.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</si>
  <si>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AB-03939</t>
  </si>
  <si>
    <t xml:space="preserve">AI and weather calendars: what changes in the age of machine assistance</t>
  </si>
  <si>
    <t xml:space="preserve">ai weather calendars</t>
  </si>
  <si>
    <t xml:space="preserve">ai in weather calendars, machine learning weather calendars</t>
  </si>
  <si>
    <t xml:space="preserve">Write "AI and weather calendars: what changes in the age of machine assistance" for projectcontrolsinstitute.org (PCI AI - Project Controls Institute). Audience: project professionals adapting to AI. Length 1,200-1,800 words, British English. Primary keyword "ai weather calendars". Work in naturally where they fit: ai in weather calendars, machine learning weather calendars.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</si>
  <si>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AB-03940</t>
  </si>
  <si>
    <t xml:space="preserve">AI and calendars in P6: what changes in the age of machine assistance</t>
  </si>
  <si>
    <t xml:space="preserve">ai calendars in p6</t>
  </si>
  <si>
    <t xml:space="preserve">ai in calendars in p6, machine learning calendars in p6</t>
  </si>
  <si>
    <t xml:space="preserve">Write "AI and calendars in P6: what changes in the age of machine assistance" for projectcontrolsinstitute.org (PCI AI - Project Controls Institute). Audience: project professionals adapting to AI. Length 1,200-1,800 words, British English. Primary keyword "ai calendars in p6". Work in naturally where they fit: ai in calendars in p6, machine learning calendars in p6.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</si>
  <si>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AB-03941</t>
  </si>
  <si>
    <t xml:space="preserve">AI and activity coding structures: what changes in the age of machine assistance</t>
  </si>
  <si>
    <t xml:space="preserve">ai activity coding structures</t>
  </si>
  <si>
    <t xml:space="preserve">ai in activity coding structures, machine learning activity coding structures</t>
  </si>
  <si>
    <t xml:space="preserve">Write "AI and activity coding structures: what changes in the age of machine assistance" for projectcontrolsinstitute.org (PCI AI - Project Controls Institute). Audience: project professionals adapting to AI. Length 1,200-1,800 words, British English. Primary keyword "ai activity coding structures". Work in naturally where they fit: ai in activity coding structures, machine learning activity coding structures.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</si>
  <si>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AB-03942</t>
  </si>
  <si>
    <t xml:space="preserve">AI and baseline vs current schedule comparison: what changes in the age of machine assistance</t>
  </si>
  <si>
    <t xml:space="preserve">ai baseline vs current schedule</t>
  </si>
  <si>
    <t xml:space="preserve">ai in baseline vs current schedule comparison, machine learning baseline vs current schedule comparison</t>
  </si>
  <si>
    <t xml:space="preserve">Write "AI and baseline vs current schedule comparison: what changes in the age of machine assistance" for projectcontrolsinstitute.org (PCI AI - Project Controls Institute). Audience: project professionals adapting to AI. Length 1,200-1,800 words, British English. Primary keyword "ai baseline vs current schedule". Work in naturally where they fit: ai in baseline vs current schedule comparison, machine learning baseline vs current schedule comparison.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</si>
  <si>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AB-03943</t>
  </si>
  <si>
    <t xml:space="preserve">AI and short interval control: what changes in the age of machine assistance</t>
  </si>
  <si>
    <t xml:space="preserve">ai short interval control</t>
  </si>
  <si>
    <t xml:space="preserve">ai in short interval control, machine learning short interval control</t>
  </si>
  <si>
    <t xml:space="preserve">Write "AI and short interval control: what changes in the age of machine assistance" for projectcontrolsinstitute.org (PCI AI - Project Controls Institute). Audience: project professionals adapting to AI. Length 1,200-1,800 words, British English. Primary keyword "ai short interval control". Work in naturally where they fit: ai in short interval control, machine learning short interval control.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</si>
  <si>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AB-03944</t>
  </si>
  <si>
    <t xml:space="preserve">AI and cost estimating: what changes in the age of machine assistance</t>
  </si>
  <si>
    <t xml:space="preserve">ai cost estimating</t>
  </si>
  <si>
    <t xml:space="preserve">ai in cost estimating, machine learning cost estimating</t>
  </si>
  <si>
    <t xml:space="preserve">Write "AI and cost estimating: what changes in the age of machine assistance" for projectcontrolsinstitute.org (PCI AI - Project Controls Institute). Audience: project professionals adapting to AI. Length 1,200-1,800 words, British English. Primary keyword "ai cost estimating". Work in naturally where they fit: ai in cost estimating, machine learning cost estimating.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</si>
  <si>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AB-03945</t>
  </si>
  <si>
    <t xml:space="preserve">AI and estimate classification (AACE 17R-97): what changes in the age of machine assistance</t>
  </si>
  <si>
    <t xml:space="preserve">ai estimate classification</t>
  </si>
  <si>
    <t xml:space="preserve">ai in estimate classification, machine learning estimate classification</t>
  </si>
  <si>
    <t xml:space="preserve">Write "AI and estimate classification (AACE 17R-97): what changes in the age of machine assistance" for projectcontrolsinstitute.org (PCI AI - Project Controls Institute). Audience: project professionals adapting to AI. Length 1,200-1,800 words, British English. Primary keyword "ai estimate classification". Work in naturally where they fit: ai in estimate classification, machine learning estimate classification.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</si>
  <si>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AB-03946</t>
  </si>
  <si>
    <t xml:space="preserve">AI and class 5 estimate: what changes in the age of machine assistance</t>
  </si>
  <si>
    <t xml:space="preserve">ai class 5 estimate</t>
  </si>
  <si>
    <t xml:space="preserve">ai in class 5 estimate, machine learning class 5 estimate</t>
  </si>
  <si>
    <t xml:space="preserve">Write "AI and class 5 estimate: what changes in the age of machine assistance" for projectcontrolsinstitute.org (PCI AI - Project Controls Institute). Audience: project professionals adapting to AI. Length 1,200-1,800 words, British English. Primary keyword "ai class 5 estimate". Work in naturally where they fit: ai in class 5 estimate, machine learning class 5 estimate.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</si>
  <si>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AB-03947</t>
  </si>
  <si>
    <t xml:space="preserve">AI and class 3 estimate: what changes in the age of machine assistance</t>
  </si>
  <si>
    <t xml:space="preserve">ai class 3 estimate</t>
  </si>
  <si>
    <t xml:space="preserve">ai in class 3 estimate, machine learning class 3 estimate</t>
  </si>
  <si>
    <t xml:space="preserve">Write "AI and class 3 estimate: what changes in the age of machine assistance" for projectcontrolsinstitute.org (PCI AI - Project Controls Institute). Audience: project professionals adapting to AI. Length 1,200-1,800 words, British English. Primary keyword "ai class 3 estimate". Work in naturally where they fit: ai in class 3 estimate, machine learning class 3 estimate.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</si>
  <si>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AB-03948</t>
  </si>
  <si>
    <t xml:space="preserve">AI and class 1 estimate: what changes in the age of machine assistance</t>
  </si>
  <si>
    <t xml:space="preserve">ai class 1 estimate</t>
  </si>
  <si>
    <t xml:space="preserve">ai in class 1 estimate, machine learning class 1 estimate</t>
  </si>
  <si>
    <t xml:space="preserve">Write "AI and class 1 estimate: what changes in the age of machine assistance" for projectcontrolsinstitute.org (PCI AI - Project Controls Institute). Audience: project professionals adapting to AI. Length 1,200-1,800 words, British English. Primary keyword "ai class 1 estimate". Work in naturally where they fit: ai in class 1 estimate, machine learning class 1 estimate.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</si>
  <si>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AB-03949</t>
  </si>
  <si>
    <t xml:space="preserve">AI and parametric estimating: what changes in the age of machine assistance</t>
  </si>
  <si>
    <t xml:space="preserve">ai parametric estimating</t>
  </si>
  <si>
    <t xml:space="preserve">ai in parametric estimating, machine learning parametric estimating</t>
  </si>
  <si>
    <t xml:space="preserve">Write "AI and parametric estimating: what changes in the age of machine assistance" for projectcontrolsinstitute.org (PCI AI - Project Controls Institute). Audience: project professionals adapting to AI. Length 1,200-1,800 words, British English. Primary keyword "ai parametric estimating". Work in naturally where they fit: ai in parametric estimating, machine learning parametric estimating.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</si>
  <si>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AB-03950</t>
  </si>
  <si>
    <t xml:space="preserve">AI and analogous estimating: what changes in the age of machine assistance</t>
  </si>
  <si>
    <t xml:space="preserve">ai analogous estimating</t>
  </si>
  <si>
    <t xml:space="preserve">ai in analogous estimating, machine learning analogous estimating</t>
  </si>
  <si>
    <t xml:space="preserve">Write "AI and analogous estimating: what changes in the age of machine assistance" for projectcontrolsinstitute.org (PCI AI - Project Controls Institute). Audience: project professionals adapting to AI. Length 1,200-1,800 words, British English. Primary keyword "ai analogous estimating". Work in naturally where they fit: ai in analogous estimating, machine learning analogous estimating.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</si>
  <si>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AB-03951</t>
  </si>
  <si>
    <t xml:space="preserve">AI and bottom-up estimating: what changes in the age of machine assistance</t>
  </si>
  <si>
    <t xml:space="preserve">ai bottom-up estimating</t>
  </si>
  <si>
    <t xml:space="preserve">ai in bottom-up estimating, machine learning bottom-up estimating</t>
  </si>
  <si>
    <t xml:space="preserve">Write "AI and bottom-up estimating: what changes in the age of machine assistance" for projectcontrolsinstitute.org (PCI AI - Project Controls Institute). Audience: project professionals adapting to AI. Length 1,200-1,800 words, British English. Primary keyword "ai bottom-up estimating". Work in naturally where they fit: ai in bottom-up estimating, machine learning bottom-up estimating.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</si>
  <si>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AB-03952</t>
  </si>
  <si>
    <t xml:space="preserve">AI and first principles estimating: what changes in the age of machine assistance</t>
  </si>
  <si>
    <t xml:space="preserve">ai first principles estimating</t>
  </si>
  <si>
    <t xml:space="preserve">ai in first principles estimating, machine learning first principles estimating</t>
  </si>
  <si>
    <t xml:space="preserve">Write "AI and first principles estimating: what changes in the age of machine assistance" for projectcontrolsinstitute.org (PCI AI - Project Controls Institute). Audience: project professionals adapting to AI. Length 1,200-1,800 words, British English. Primary keyword "ai first principles estimating". Work in naturally where they fit: ai in first principles estimating, machine learning first principles estimating.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</si>
  <si>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AB-03953</t>
  </si>
  <si>
    <t xml:space="preserve">AI and unit rate estimating: what changes in the age of machine assistance</t>
  </si>
  <si>
    <t xml:space="preserve">ai unit rate estimating</t>
  </si>
  <si>
    <t xml:space="preserve">ai in unit rate estimating, machine learning unit rate estimating</t>
  </si>
  <si>
    <t xml:space="preserve">Write "AI and unit rate estimating: what changes in the age of machine assistance" for projectcontrolsinstitute.org (PCI AI - Project Controls Institute). Audience: project professionals adapting to AI. Length 1,200-1,800 words, British English. Primary keyword "ai unit rate estimating". Work in naturally where they fit: ai in unit rate estimating, machine learning unit rate estimating.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</si>
  <si>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AB-03954</t>
  </si>
  <si>
    <t xml:space="preserve">AI and estimate accuracy range: what changes in the age of machine assistance</t>
  </si>
  <si>
    <t xml:space="preserve">ai estimate accuracy range</t>
  </si>
  <si>
    <t xml:space="preserve">ai in estimate accuracy range, machine learning estimate accuracy range</t>
  </si>
  <si>
    <t xml:space="preserve">Write "AI and estimate accuracy range: what changes in the age of machine assistance" for projectcontrolsinstitute.org (PCI AI - Project Controls Institute). Audience: project professionals adapting to AI. Length 1,200-1,800 words, British English. Primary keyword "ai estimate accuracy range". Work in naturally where they fit: ai in estimate accuracy range, machine learning estimate accuracy range.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</si>
  <si>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AB-03955</t>
  </si>
  <si>
    <t xml:space="preserve">AI and contingency estimating: what changes in the age of machine assistance</t>
  </si>
  <si>
    <t xml:space="preserve">ai contingency estimating</t>
  </si>
  <si>
    <t xml:space="preserve">ai in contingency estimating, machine learning contingency estimating</t>
  </si>
  <si>
    <t xml:space="preserve">Write "AI and contingency estimating: what changes in the age of machine assistance" for projectcontrolsinstitute.org (PCI AI - Project Controls Institute). Audience: project professionals adapting to AI. Length 1,200-1,800 words, British English. Primary keyword "ai contingency estimating". Work in naturally where they fit: ai in contingency estimating, machine learning contingency estimating.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</si>
  <si>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AB-03956</t>
  </si>
  <si>
    <t xml:space="preserve">AI and escalation in estimates: what changes in the age of machine assistance</t>
  </si>
  <si>
    <t xml:space="preserve">ai escalation in estimates</t>
  </si>
  <si>
    <t xml:space="preserve">ai in escalation in estimates, machine learning escalation in estimates</t>
  </si>
  <si>
    <t xml:space="preserve">Write "AI and escalation in estimates: what changes in the age of machine assistance" for projectcontrolsinstitute.org (PCI AI - Project Controls Institute). Audience: project professionals adapting to AI. Length 1,200-1,800 words, British English. Primary keyword "ai escalation in estimates". Work in naturally where they fit: ai in escalation in estimates, machine learning escalation in estimates.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</si>
  <si>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AB-03957</t>
  </si>
  <si>
    <t xml:space="preserve">AI and location factors: what changes in the age of machine assistance</t>
  </si>
  <si>
    <t xml:space="preserve">ai location factors</t>
  </si>
  <si>
    <t xml:space="preserve">ai in location factors, machine learning location factors</t>
  </si>
  <si>
    <t xml:space="preserve">Write "AI and location factors: what changes in the age of machine assistance" for projectcontrolsinstitute.org (PCI AI - Project Controls Institute). Audience: project professionals adapting to AI. Length 1,200-1,800 words, British English. Primary keyword "ai location factors". Work in naturally where they fit: ai in location factors, machine learning location factors.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</si>
  <si>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AB-03958</t>
  </si>
  <si>
    <t xml:space="preserve">AI and cost benchmarking: what changes in the age of machine assistance</t>
  </si>
  <si>
    <t xml:space="preserve">ai cost benchmarking</t>
  </si>
  <si>
    <t xml:space="preserve">ai in cost benchmarking, machine learning cost benchmarking</t>
  </si>
  <si>
    <t xml:space="preserve">Write "AI and cost benchmarking: what changes in the age of machine assistance" for projectcontrolsinstitute.org (PCI AI - Project Controls Institute). Audience: project professionals adapting to AI. Length 1,200-1,800 words, British English. Primary keyword "ai cost benchmarking". Work in naturally where they fit: ai in cost benchmarking, machine learning cost benchmarking.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</si>
  <si>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AB-03959</t>
  </si>
  <si>
    <t xml:space="preserve">AI and should-cost modelling: what changes in the age of machine assistance</t>
  </si>
  <si>
    <t xml:space="preserve">ai should-cost modelling</t>
  </si>
  <si>
    <t xml:space="preserve">ai in should-cost modelling, machine learning should-cost modelling</t>
  </si>
  <si>
    <t xml:space="preserve">Write "AI and should-cost modelling: what changes in the age of machine assistance" for projectcontrolsinstitute.org (PCI AI - Project Controls Institute). Audience: project professionals adapting to AI. Length 1,200-1,800 words, British English. Primary keyword "ai should-cost modelling". Work in naturally where they fit: ai in should-cost modelling, machine learning should-cost modelling.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</si>
  <si>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AB-03960</t>
  </si>
  <si>
    <t xml:space="preserve">AI and cost control: what changes in the age of machine assistance</t>
  </si>
  <si>
    <t xml:space="preserve">ai cost control</t>
  </si>
  <si>
    <t xml:space="preserve">ai in cost control, machine learning cost control</t>
  </si>
  <si>
    <t xml:space="preserve">Write "AI and cost control: what changes in the age of machine assistance" for projectcontrolsinstitute.org (PCI AI - Project Controls Institute). Audience: project professionals adapting to AI. Length 1,200-1,800 words, British English. Primary keyword "ai cost control". Work in naturally where they fit: ai in cost control, machine learning cost control.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</si>
  <si>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AB-03961</t>
  </si>
  <si>
    <t xml:space="preserve">AI and commitment tracking: what changes in the age of machine assistance</t>
  </si>
  <si>
    <t xml:space="preserve">ai commitment tracking</t>
  </si>
  <si>
    <t xml:space="preserve">ai in commitment tracking, machine learning commitment tracking</t>
  </si>
  <si>
    <t xml:space="preserve">Write "AI and commitment tracking: what changes in the age of machine assistance" for projectcontrolsinstitute.org (PCI AI - Project Controls Institute). Audience: project professionals adapting to AI. Length 1,200-1,800 words, British English. Primary keyword "ai commitment tracking". Work in naturally where they fit: ai in commitment tracking, machine learning commitment tracking.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</si>
  <si>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AB-03962</t>
  </si>
  <si>
    <t xml:space="preserve">AI and incurred cost vs committed cost: what changes in the age of machine assistance</t>
  </si>
  <si>
    <t xml:space="preserve">ai incurred cost vs committed</t>
  </si>
  <si>
    <t xml:space="preserve">ai in incurred cost vs committed, machine learning incurred cost vs committed</t>
  </si>
  <si>
    <t xml:space="preserve">Write "AI and incurred cost vs committed cost: what changes in the age of machine assistance" for projectcontrolsinstitute.org (PCI AI - Project Controls Institute). Audience: project professionals adapting to AI. Length 1,200-1,800 words, British English. Primary keyword "ai incurred cost vs committed". Work in naturally where they fit: ai in incurred cost vs committed, machine learning incurred cost vs committed.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</si>
  <si>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AB-03963</t>
  </si>
  <si>
    <t xml:space="preserve">AI and cost coding: what changes in the age of machine assistance</t>
  </si>
  <si>
    <t xml:space="preserve">ai cost coding</t>
  </si>
  <si>
    <t xml:space="preserve">ai in cost coding, machine learning cost coding</t>
  </si>
  <si>
    <t xml:space="preserve">Write "AI and cost coding: what changes in the age of machine assistance" for projectcontrolsinstitute.org (PCI AI - Project Controls Institute). Audience: project professionals adapting to AI. Length 1,200-1,800 words, British English. Primary keyword "ai cost coding". Work in naturally where they fit: ai in cost coding, machine learning cost coding.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</si>
  <si>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AB-03964</t>
  </si>
  <si>
    <t xml:space="preserve">AI and change management (cost): what changes in the age of machine assistance</t>
  </si>
  <si>
    <t xml:space="preserve">ai change management</t>
  </si>
  <si>
    <t xml:space="preserve">ai in change management, machine learning change management</t>
  </si>
  <si>
    <t xml:space="preserve">Write "AI and change management (cost): what changes in the age of machine assistance" for projectcontrolsinstitute.org (PCI AI - Project Controls Institute). Audience: project professionals adapting to AI. Length 1,200-1,800 words, British English. Primary keyword "ai change management". Work in naturally where they fit: ai in change management, machine learning change management.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</si>
  <si>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AB-03965</t>
  </si>
  <si>
    <t xml:space="preserve">AI and trend management: what changes in the age of machine assistance</t>
  </si>
  <si>
    <t xml:space="preserve">ai trend management</t>
  </si>
  <si>
    <t xml:space="preserve">ai in trend management, machine learning trend management</t>
  </si>
  <si>
    <t xml:space="preserve">Write "AI and trend management: what changes in the age of machine assistance" for projectcontrolsinstitute.org (PCI AI - Project Controls Institute). Audience: project professionals adapting to AI. Length 1,200-1,800 words, British English. Primary keyword "ai trend management". Work in naturally where they fit: ai in trend management, machine learning trend management.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</si>
  <si>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AB-03966</t>
  </si>
  <si>
    <t xml:space="preserve">AI and budget transfer: what changes in the age of machine assistance</t>
  </si>
  <si>
    <t xml:space="preserve">ai budget transfer</t>
  </si>
  <si>
    <t xml:space="preserve">ai in budget transfer, machine learning budget transfer</t>
  </si>
  <si>
    <t xml:space="preserve">Write "AI and budget transfer: what changes in the age of machine assistance" for projectcontrolsinstitute.org (PCI AI - Project Controls Institute). Audience: project professionals adapting to AI. Length 1,200-1,800 words, British English. Primary keyword "ai budget transfer". Work in naturally where they fit: ai in budget transfer, machine learning budget transfer.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</si>
  <si>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AB-03967</t>
  </si>
  <si>
    <t xml:space="preserve">AI and original budget vs current budget: what changes in the age of machine assistance</t>
  </si>
  <si>
    <t xml:space="preserve">ai original budget vs current</t>
  </si>
  <si>
    <t xml:space="preserve">ai in original budget vs current, machine learning original budget vs current</t>
  </si>
  <si>
    <t xml:space="preserve">Write "AI and original budget vs current budget: what changes in the age of machine assistance" for projectcontrolsinstitute.org (PCI AI - Project Controls Institute). Audience: project professionals adapting to AI. Length 1,200-1,800 words, British English. Primary keyword "ai original budget vs current". Work in naturally where they fit: ai in original budget vs current, machine learning original budget vs current.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</si>
  <si>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AB-03968</t>
  </si>
  <si>
    <t xml:space="preserve">AI and anticipated final cost (AFC): what changes in the age of machine assistance</t>
  </si>
  <si>
    <t xml:space="preserve">ai anticipated final cost</t>
  </si>
  <si>
    <t xml:space="preserve">ai in anticipated final cost, machine learning anticipated final cost</t>
  </si>
  <si>
    <t xml:space="preserve">Write "AI and anticipated final cost (AFC): what changes in the age of machine assistance" for projectcontrolsinstitute.org (PCI AI - Project Controls Institute). Audience: project professionals adapting to AI. Length 1,200-1,800 words, British English. Primary keyword "ai anticipated final cost". Work in naturally where they fit: ai in anticipated final cost, machine learning anticipated final cost.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</si>
  <si>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AB-03969</t>
  </si>
  <si>
    <t xml:space="preserve">AI and cost value reconciliation (CVR): what changes in the age of machine assistance</t>
  </si>
  <si>
    <t xml:space="preserve">ai cost value reconciliation</t>
  </si>
  <si>
    <t xml:space="preserve">ai in cost value reconciliation, machine learning cost value reconciliation</t>
  </si>
  <si>
    <t xml:space="preserve">Write "AI and cost value reconciliation (CVR): what changes in the age of machine assistance" for projectcontrolsinstitute.org (PCI AI - Project Controls Institute). Audience: project professionals adapting to AI. Length 1,200-1,800 words, British English. Primary keyword "ai cost value reconciliation". Work in naturally where they fit: ai in cost value reconciliation, machine learning cost value reconciliation.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</si>
  <si>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AB-03970</t>
  </si>
  <si>
    <t xml:space="preserve">AI and value of work done (VOWD): what changes in the age of machine assistance</t>
  </si>
  <si>
    <t xml:space="preserve">ai value of work done</t>
  </si>
  <si>
    <t xml:space="preserve">ai in value of work done, machine learning value of work done</t>
  </si>
  <si>
    <t xml:space="preserve">Write "AI and value of work done (VOWD): what changes in the age of machine assistance" for projectcontrolsinstitute.org (PCI AI - Project Controls Institute). Audience: project professionals adapting to AI. Length 1,200-1,800 words, British English. Primary keyword "ai value of work done". Work in naturally where they fit: ai in value of work done, machine learning value of work done.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</si>
  <si>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AB-03971</t>
  </si>
  <si>
    <t xml:space="preserve">AI and quantity tracking: what changes in the age of machine assistance</t>
  </si>
  <si>
    <t xml:space="preserve">ai quantity tracking</t>
  </si>
  <si>
    <t xml:space="preserve">ai in quantity tracking, machine learning quantity tracking</t>
  </si>
  <si>
    <t xml:space="preserve">Write "AI and quantity tracking: what changes in the age of machine assistance" for projectcontrolsinstitute.org (PCI AI - Project Controls Institute). Audience: project professionals adapting to AI. Length 1,200-1,800 words, British English. Primary keyword "ai quantity tracking". Work in naturally where they fit: ai in quantity tracking, machine learning quantity tracking.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</si>
  <si>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AB-03972</t>
  </si>
  <si>
    <t xml:space="preserve">AI and man-hour norms: what changes in the age of machine assistance</t>
  </si>
  <si>
    <t xml:space="preserve">ai man-hour norms</t>
  </si>
  <si>
    <t xml:space="preserve">ai in man-hour norms, machine learning man-hour norms</t>
  </si>
  <si>
    <t xml:space="preserve">Write "AI and man-hour norms: what changes in the age of machine assistance" for projectcontrolsinstitute.org (PCI AI - Project Controls Institute). Audience: project professionals adapting to AI. Length 1,200-1,800 words, British English. Primary keyword "ai man-hour norms". Work in naturally where they fit: ai in man-hour norms, machine learning man-hour norms.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</si>
  <si>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AB-03973</t>
  </si>
  <si>
    <t xml:space="preserve">AI and productivity analysis: what changes in the age of machine assistance</t>
  </si>
  <si>
    <t xml:space="preserve">ai productivity analysis</t>
  </si>
  <si>
    <t xml:space="preserve">ai in productivity analysis, machine learning productivity analysis</t>
  </si>
  <si>
    <t xml:space="preserve">Write "AI and productivity analysis: what changes in the age of machine assistance" for projectcontrolsinstitute.org (PCI AI - Project Controls Institute). Audience: project professionals adapting to AI. Length 1,200-1,800 words, British English. Primary keyword "ai productivity analysis". Work in naturally where they fit: ai in productivity analysis, machine learning productivity analysis.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</si>
  <si>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AB-03974</t>
  </si>
  <si>
    <t xml:space="preserve">AI and learning curves: what changes in the age of machine assistance</t>
  </si>
  <si>
    <t xml:space="preserve">ai learning curves</t>
  </si>
  <si>
    <t xml:space="preserve">ai in learning curves, machine learning learning curves</t>
  </si>
  <si>
    <t xml:space="preserve">Write "AI and learning curves: what changes in the age of machine assistance" for projectcontrolsinstitute.org (PCI AI - Project Controls Institute). Audience: project professionals adapting to AI. Length 1,200-1,800 words, British English. Primary keyword "ai learning curves". Work in naturally where they fit: ai in learning curves, machine learning learning curves.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</si>
  <si>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AB-03975</t>
  </si>
  <si>
    <t xml:space="preserve">AI and indirect costs on projects: what changes in the age of machine assistance</t>
  </si>
  <si>
    <t xml:space="preserve">ai indirect costs on projects</t>
  </si>
  <si>
    <t xml:space="preserve">ai in indirect costs on projects, machine learning indirect costs on projects</t>
  </si>
  <si>
    <t xml:space="preserve">Write "AI and indirect costs on projects: what changes in the age of machine assistance" for projectcontrolsinstitute.org (PCI AI - Project Controls Institute). Audience: project professionals adapting to AI. Length 1,200-1,800 words, British English. Primary keyword "ai indirect costs on projects". Work in naturally where they fit: ai in indirect costs on projects, machine learning indirect costs on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</si>
  <si>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AB-03976</t>
  </si>
  <si>
    <t xml:space="preserve">AI and preliminaries and general conditions: what changes in the age of machine assistance</t>
  </si>
  <si>
    <t xml:space="preserve">ai preliminaries and general conditions</t>
  </si>
  <si>
    <t xml:space="preserve">ai in preliminaries and general conditions, machine learning preliminaries and general conditions</t>
  </si>
  <si>
    <t xml:space="preserve">Write "AI and preliminaries and general conditions: what changes in the age of machine assistance" for projectcontrolsinstitute.org (PCI AI - Project Controls Institute). Audience: project professionals adapting to AI. Length 1,200-1,800 words, British English. Primary keyword "ai preliminaries and general conditions". Work in naturally where they fit: ai in preliminaries and general conditions, machine learning preliminaries and general conditions.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</si>
  <si>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AB-03977</t>
  </si>
  <si>
    <t xml:space="preserve">AI and life cycle costing: what changes in the age of machine assistance</t>
  </si>
  <si>
    <t xml:space="preserve">ai life cycle costing</t>
  </si>
  <si>
    <t xml:space="preserve">ai in life cycle costing, machine learning life cycle costing</t>
  </si>
  <si>
    <t xml:space="preserve">Write "AI and life cycle costing: what changes in the age of machine assistance" for projectcontrolsinstitute.org (PCI AI - Project Controls Institute). Audience: project professionals adapting to AI. Length 1,200-1,800 words, British English. Primary keyword "ai life cycle costing". Work in naturally where they fit: ai in life cycle costing, machine learning life cycle costing.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</si>
  <si>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AB-03978</t>
  </si>
  <si>
    <t xml:space="preserve">AI and whole life cost vs capital cost: what changes in the age of machine assistance</t>
  </si>
  <si>
    <t xml:space="preserve">ai whole life cost vs</t>
  </si>
  <si>
    <t xml:space="preserve">ai in whole life cost vs capital, machine learning whole life cost vs capital</t>
  </si>
  <si>
    <t xml:space="preserve">Write "AI and whole life cost vs capital cost: what changes in the age of machine assistance" for projectcontrolsinstitute.org (PCI AI - Project Controls Institute). Audience: project professionals adapting to AI. Length 1,200-1,800 words, British English. Primary keyword "ai whole life cost vs". Work in naturally where they fit: ai in whole life cost vs capital, machine learning whole life cost vs capital.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</si>
  <si>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AB-03979</t>
  </si>
  <si>
    <t xml:space="preserve">AI and value engineering: what changes in the age of machine assistance</t>
  </si>
  <si>
    <t xml:space="preserve">ai value engineering</t>
  </si>
  <si>
    <t xml:space="preserve">ai in value engineering, machine learning value engineering</t>
  </si>
  <si>
    <t xml:space="preserve">Write "AI and value engineering: what changes in the age of machine assistance" for projectcontrolsinstitute.org (PCI AI - Project Controls Institute). Audience: project professionals adapting to AI. Length 1,200-1,800 words, British English. Primary keyword "ai value engineering". Work in naturally where they fit: ai in value engineering, machine learning value engineering.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</si>
  <si>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AB-03980</t>
  </si>
  <si>
    <t xml:space="preserve">AI and cost of quality: what changes in the age of machine assistance</t>
  </si>
  <si>
    <t xml:space="preserve">ai cost of quality</t>
  </si>
  <si>
    <t xml:space="preserve">ai in cost of quality, machine learning cost of quality</t>
  </si>
  <si>
    <t xml:space="preserve">Write "AI and cost of quality: what changes in the age of machine assistance" for projectcontrolsinstitute.org (PCI AI - Project Controls Institute). Audience: project professionals adapting to AI. Length 1,200-1,800 words, British English. Primary keyword "ai cost of quality". Work in naturally where they fit: ai in cost of quality, machine learning cost of quality.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</si>
  <si>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AB-03981</t>
  </si>
  <si>
    <t xml:space="preserve">AI and project budgeting: what changes in the age of machine assistance</t>
  </si>
  <si>
    <t xml:space="preserve">ai project budgeting</t>
  </si>
  <si>
    <t xml:space="preserve">ai in project budgeting, machine learning project budgeting</t>
  </si>
  <si>
    <t xml:space="preserve">Write "AI and project budgeting: what changes in the age of machine assistance" for projectcontrolsinstitute.org (PCI AI - Project Controls Institute). Audience: project professionals adapting to AI. Length 1,200-1,800 words, British English. Primary keyword "ai project budgeting". Work in naturally where they fit: ai in project budgeting, machine learning project budgeting.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</si>
  <si>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AB-03982</t>
  </si>
  <si>
    <t xml:space="preserve">AI and budget baseline: what changes in the age of machine assistance</t>
  </si>
  <si>
    <t xml:space="preserve">ai budget baseline</t>
  </si>
  <si>
    <t xml:space="preserve">ai in budget baseline, machine learning budget baseline</t>
  </si>
  <si>
    <t xml:space="preserve">Write "AI and budget baseline: what changes in the age of machine assistance" for projectcontrolsinstitute.org (PCI AI - Project Controls Institute). Audience: project professionals adapting to AI. Length 1,200-1,800 words, British English. Primary keyword "ai budget baseline". Work in naturally where they fit: ai in budget baseline, machine learning budget baseline.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</si>
  <si>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AB-03983</t>
  </si>
  <si>
    <t xml:space="preserve">AI and cost forecasting: what changes in the age of machine assistance</t>
  </si>
  <si>
    <t xml:space="preserve">ai cost forecasting</t>
  </si>
  <si>
    <t xml:space="preserve">ai in cost forecasting, machine learning cost forecasting</t>
  </si>
  <si>
    <t xml:space="preserve">Write "AI and cost forecasting: what changes in the age of machine assistance" for projectcontrolsinstitute.org (PCI AI - Project Controls Institute). Audience: project professionals adapting to AI. Length 1,200-1,800 words, British English. Primary keyword "ai cost forecasting". Work in naturally where they fit: ai in cost forecasting, machine learning cost forecasting.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</si>
  <si>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AB-03984</t>
  </si>
  <si>
    <t xml:space="preserve">AI and cash flow forecasting: what changes in the age of machine assistance</t>
  </si>
  <si>
    <t xml:space="preserve">ai cash flow forecasting</t>
  </si>
  <si>
    <t xml:space="preserve">ai in cash flow forecasting, machine learning cash flow forecasting</t>
  </si>
  <si>
    <t xml:space="preserve">Write "AI and cash flow forecasting: what changes in the age of machine assistance" for projectcontrolsinstitute.org (PCI AI - Project Controls Institute). Audience: project professionals adapting to AI. Length 1,200-1,800 words, British English. Primary keyword "ai cash flow forecasting". Work in naturally where they fit: ai in cash flow forecasting, machine learning cash flow forecasting.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</si>
  <si>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AB-03985</t>
  </si>
  <si>
    <t xml:space="preserve">AI and S-curve: what changes in the age of machine assistance</t>
  </si>
  <si>
    <t xml:space="preserve">ai s-curve</t>
  </si>
  <si>
    <t xml:space="preserve">ai in s-curve, machine learning s-curve</t>
  </si>
  <si>
    <t xml:space="preserve">Write "AI and S-curve: what changes in the age of machine assistance" for projectcontrolsinstitute.org (PCI AI - Project Controls Institute). Audience: project professionals adapting to AI. Length 1,200-1,800 words, British English. Primary keyword "ai s-curve". Work in naturally where they fit: ai in s-curve, machine learning s-curve.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</si>
  <si>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AB-03986</t>
  </si>
  <si>
    <t xml:space="preserve">AI and front-end loading of budgets: what changes in the age of machine assistance</t>
  </si>
  <si>
    <t xml:space="preserve">ai front-end loading of budgets</t>
  </si>
  <si>
    <t xml:space="preserve">ai in front-end loading of budgets, machine learning front-end loading of budgets</t>
  </si>
  <si>
    <t xml:space="preserve">Write "AI and front-end loading of budgets: what changes in the age of machine assistance" for projectcontrolsinstitute.org (PCI AI - Project Controls Institute). Audience: project professionals adapting to AI. Length 1,200-1,800 words, British English. Primary keyword "ai front-end loading of budgets". Work in naturally where they fit: ai in front-end loading of budgets, machine learning front-end loading of budgets.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</si>
  <si>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AB-03987</t>
  </si>
  <si>
    <t xml:space="preserve">AI and phased budgeting: what changes in the age of machine assistance</t>
  </si>
  <si>
    <t xml:space="preserve">ai phased budgeting</t>
  </si>
  <si>
    <t xml:space="preserve">ai in phased budgeting, machine learning phased budgeting</t>
  </si>
  <si>
    <t xml:space="preserve">Write "AI and phased budgeting: what changes in the age of machine assistance" for projectcontrolsinstitute.org (PCI AI - Project Controls Institute). Audience: project professionals adapting to AI. Length 1,200-1,800 words, British English. Primary keyword "ai phased budgeting". Work in naturally where they fit: ai in phased budgeting, machine learning phased budgeting.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</si>
  <si>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AB-03988</t>
  </si>
  <si>
    <t xml:space="preserve">AI and funding profiles: what changes in the age of machine assistance</t>
  </si>
  <si>
    <t xml:space="preserve">ai funding profiles</t>
  </si>
  <si>
    <t xml:space="preserve">ai in funding profiles, machine learning funding profiles</t>
  </si>
  <si>
    <t xml:space="preserve">Write "AI and funding profiles: what changes in the age of machine assistance" for projectcontrolsinstitute.org (PCI AI - Project Controls Institute). Audience: project professionals adapting to AI. Length 1,200-1,800 words, British English. Primary keyword "ai funding profiles". Work in naturally where they fit: ai in funding profiles, machine learning funding profiles.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</si>
  <si>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AB-03989</t>
  </si>
  <si>
    <t xml:space="preserve">AI and invoice and payment cycles on projects: what changes in the age of machine assistance</t>
  </si>
  <si>
    <t xml:space="preserve">ai invoice and payment cycles</t>
  </si>
  <si>
    <t xml:space="preserve">ai in invoice and payment cycles on, machine learning invoice and payment cycles on</t>
  </si>
  <si>
    <t xml:space="preserve">Write "AI and invoice and payment cycles on projects: what changes in the age of machine assistance" for projectcontrolsinstitute.org (PCI AI - Project Controls Institute). Audience: project professionals adapting to AI. Length 1,200-1,800 words, British English. Primary keyword "ai invoice and payment cycles". Work in naturally where they fit: ai in invoice and payment cycles on, machine learning invoice and payment cycles 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</si>
  <si>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AB-03990</t>
  </si>
  <si>
    <t xml:space="preserve">AI and payment applications: what changes in the age of machine assistance</t>
  </si>
  <si>
    <t xml:space="preserve">ai payment applications</t>
  </si>
  <si>
    <t xml:space="preserve">ai in payment applications, machine learning payment applications</t>
  </si>
  <si>
    <t xml:space="preserve">Write "AI and payment applications: what changes in the age of machine assistance" for projectcontrolsinstitute.org (PCI AI - Project Controls Institute). Audience: project professionals adapting to AI. Length 1,200-1,800 words, British English. Primary keyword "ai payment applications". Work in naturally where they fit: ai in payment applications, machine learning payment applications.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</si>
  <si>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AB-03991</t>
  </si>
  <si>
    <t xml:space="preserve">AI and milestone payments: what changes in the age of machine assistance</t>
  </si>
  <si>
    <t xml:space="preserve">ai milestone payments</t>
  </si>
  <si>
    <t xml:space="preserve">ai in milestone payments, machine learning milestone payments</t>
  </si>
  <si>
    <t xml:space="preserve">Write "AI and milestone payments: what changes in the age of machine assistance" for projectcontrolsinstitute.org (PCI AI - Project Controls Institute). Audience: project professionals adapting to AI. Length 1,200-1,800 words, British English. Primary keyword "ai milestone payments". Work in naturally where they fit: ai in milestone payments, machine learning milestone payments.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</si>
  <si>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AB-03992</t>
  </si>
  <si>
    <t xml:space="preserve">AI and advance payments and guarantees: what changes in the age of machine assistance</t>
  </si>
  <si>
    <t xml:space="preserve">ai advance payments and guarantees</t>
  </si>
  <si>
    <t xml:space="preserve">ai in advance payments and guarantees, machine learning advance payments and guarantees</t>
  </si>
  <si>
    <t xml:space="preserve">Write "AI and advance payments and guarantees: what changes in the age of machine assistance" for projectcontrolsinstitute.org (PCI AI - Project Controls Institute). Audience: project professionals adapting to AI. Length 1,200-1,800 words, British English. Primary keyword "ai advance payments and guarantees". Work in naturally where they fit: ai in advance payments and guarantees, machine learning advance payments and guarantees.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</si>
  <si>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AB-03993</t>
  </si>
  <si>
    <t xml:space="preserve">AI and working capital on projects: what changes in the age of machine assistance</t>
  </si>
  <si>
    <t xml:space="preserve">ai working capital on projects</t>
  </si>
  <si>
    <t xml:space="preserve">ai in working capital on projects, machine learning working capital on projects</t>
  </si>
  <si>
    <t xml:space="preserve">Write "AI and working capital on projects: what changes in the age of machine assistance" for projectcontrolsinstitute.org (PCI AI - Project Controls Institute). Audience: project professionals adapting to AI. Length 1,200-1,800 words, British English. Primary keyword "ai working capital on projects". Work in naturally where they fit: ai in working capital on projects, machine learning working capital on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</si>
  <si>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AB-03994</t>
  </si>
  <si>
    <t xml:space="preserve">AI and project P&amp;L: what changes in the age of machine assistance</t>
  </si>
  <si>
    <t xml:space="preserve">ai project p l</t>
  </si>
  <si>
    <t xml:space="preserve">ai in project p l, machine learning project p l</t>
  </si>
  <si>
    <t xml:space="preserve">Write "AI and project P&amp;L: what changes in the age of machine assistance" for projectcontrolsinstitute.org (PCI AI - Project Controls Institute). Audience: project professionals adapting to AI. Length 1,200-1,800 words, British English. Primary keyword "ai project p l". Work in naturally where they fit: ai in project p l, machine learning project p l.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</si>
  <si>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AB-03995</t>
  </si>
  <si>
    <t xml:space="preserve">AI and margin erosion: what changes in the age of machine assistance</t>
  </si>
  <si>
    <t xml:space="preserve">ai margin erosion</t>
  </si>
  <si>
    <t xml:space="preserve">ai in margin erosion, machine learning margin erosion</t>
  </si>
  <si>
    <t xml:space="preserve">Write "AI and margin erosion: what changes in the age of machine assistance" for projectcontrolsinstitute.org (PCI AI - Project Controls Institute). Audience: project professionals adapting to AI. Length 1,200-1,800 words, British English. Primary keyword "ai margin erosion". Work in naturally where they fit: ai in margin erosion, machine learning margin erosion.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</si>
  <si>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AB-03996</t>
  </si>
  <si>
    <t xml:space="preserve">AI and cost to complete review: what changes in the age of machine assistance</t>
  </si>
  <si>
    <t xml:space="preserve">ai cost to complete review</t>
  </si>
  <si>
    <t xml:space="preserve">ai in cost to complete review, machine learning cost to complete review</t>
  </si>
  <si>
    <t xml:space="preserve">Write "AI and cost to complete review: what changes in the age of machine assistance" for projectcontrolsinstitute.org (PCI AI - Project Controls Institute). Audience: project professionals adapting to AI. Length 1,200-1,800 words, British English. Primary keyword "ai cost to complete review". Work in naturally where they fit: ai in cost to complete review, machine learning cost to complete review.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</si>
  <si>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AB-03997</t>
  </si>
  <si>
    <t xml:space="preserve">AI and annual budgeting for portfolios: what changes in the age of machine assistance</t>
  </si>
  <si>
    <t xml:space="preserve">ai annual budgeting for portfolios</t>
  </si>
  <si>
    <t xml:space="preserve">ai in annual budgeting for portfolios, machine learning annual budgeting for portfolios</t>
  </si>
  <si>
    <t xml:space="preserve">Write "AI and annual budgeting for portfolios: what changes in the age of machine assistance" for projectcontrolsinstitute.org (PCI AI - Project Controls Institute). Audience: project professionals adapting to AI. Length 1,200-1,800 words, British English. Primary keyword "ai annual budgeting for portfolios". Work in naturally where they fit: ai in annual budgeting for portfolios, machine learning annual budgeting for portfolios.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</si>
  <si>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AB-03998</t>
  </si>
  <si>
    <t xml:space="preserve">AI and capital allocation for projects: what changes in the age of machine assistance</t>
  </si>
  <si>
    <t xml:space="preserve">ai capital allocation for projects</t>
  </si>
  <si>
    <t xml:space="preserve">ai in capital allocation for projects, machine learning capital allocation for projects</t>
  </si>
  <si>
    <t xml:space="preserve">Write "AI and capital allocation for projects: what changes in the age of machine assistance" for projectcontrolsinstitute.org (PCI AI - Project Controls Institute). Audience: project professionals adapting to AI. Length 1,200-1,800 words, British English. Primary keyword "ai capital allocation for projects". Work in naturally where they fit: ai in capital allocation for projects, machine learning capital allocation for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</si>
  <si>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AB-03999</t>
  </si>
  <si>
    <t xml:space="preserve">AI and business case development: what changes in the age of machine assistance</t>
  </si>
  <si>
    <t xml:space="preserve">ai business case development</t>
  </si>
  <si>
    <t xml:space="preserve">ai in business case development, machine learning business case development</t>
  </si>
  <si>
    <t xml:space="preserve">Write "AI and business case development: what changes in the age of machine assistance" for projectcontrolsinstitute.org (PCI AI - Project Controls Institute). Audience: project professionals adapting to AI. Length 1,200-1,800 words, British English. Primary keyword "ai business case development". Work in naturally where they fit: ai in business case development, machine learning business case development.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</si>
  <si>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AB-04000</t>
  </si>
  <si>
    <t xml:space="preserve">AI and net present value (NPV): what changes in the age of machine assistance</t>
  </si>
  <si>
    <t xml:space="preserve">ai net present value</t>
  </si>
  <si>
    <t xml:space="preserve">ai in net present value, machine learning net present value</t>
  </si>
  <si>
    <t xml:space="preserve">Write "AI and net present value (NPV): what changes in the age of machine assistance" for projectcontrolsinstitute.org (PCI AI - Project Controls Institute). Audience: project professionals adapting to AI. Length 1,200-1,800 words, British English. Primary keyword "ai net present value". Work in naturally where they fit: ai in net present value, machine learning net present value.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</si>
  <si>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AB-04001</t>
  </si>
  <si>
    <t xml:space="preserve">AI and internal rate of return (IRR): what changes in the age of machine assistance</t>
  </si>
  <si>
    <t xml:space="preserve">ai internal rate of return</t>
  </si>
  <si>
    <t xml:space="preserve">ai in internal rate of return, machine learning internal rate of return</t>
  </si>
  <si>
    <t xml:space="preserve">Write "AI and internal rate of return (IRR): what changes in the age of machine assistance" for projectcontrolsinstitute.org (PCI AI - Project Controls Institute). Audience: project professionals adapting to AI. Length 1,200-1,800 words, British English. Primary keyword "ai internal rate of return". Work in naturally where they fit: ai in internal rate of return, machine learning internal rate of return.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</si>
  <si>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AB-04002</t>
  </si>
  <si>
    <t xml:space="preserve">AI and payback period: what changes in the age of machine assistance</t>
  </si>
  <si>
    <t xml:space="preserve">ai payback period</t>
  </si>
  <si>
    <t xml:space="preserve">ai in payback period, machine learning payback period</t>
  </si>
  <si>
    <t xml:space="preserve">Write "AI and payback period: what changes in the age of machine assistance" for projectcontrolsinstitute.org (PCI AI - Project Controls Institute). Audience: project professionals adapting to AI. Length 1,200-1,800 words, British English. Primary keyword "ai payback period". Work in naturally where they fit: ai in payback period, machine learning payback period.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</si>
  <si>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AB-04003</t>
  </si>
  <si>
    <t xml:space="preserve">AI and discount rates on projects: what changes in the age of machine assistance</t>
  </si>
  <si>
    <t xml:space="preserve">ai discount rates on projects</t>
  </si>
  <si>
    <t xml:space="preserve">ai in discount rates on projects, machine learning discount rates on projects</t>
  </si>
  <si>
    <t xml:space="preserve">Write "AI and discount rates on projects: what changes in the age of machine assistance" for projectcontrolsinstitute.org (PCI AI - Project Controls Institute). Audience: project professionals adapting to AI. Length 1,200-1,800 words, British English. Primary keyword "ai discount rates on projects". Work in naturally where they fit: ai in discount rates on projects, machine learning discount rates on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</si>
  <si>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AB-04004</t>
  </si>
  <si>
    <t xml:space="preserve">AI and sensitivity analysis (financial): what changes in the age of machine assistance</t>
  </si>
  <si>
    <t xml:space="preserve">ai sensitivity analysis</t>
  </si>
  <si>
    <t xml:space="preserve">ai in sensitivity analysis, machine learning sensitivity analysis</t>
  </si>
  <si>
    <t xml:space="preserve">Write "AI and sensitivity analysis (financial): what changes in the age of machine assistance" for projectcontrolsinstitute.org (PCI AI - Project Controls Institute). Audience: project professionals adapting to AI. Length 1,200-1,800 words, British English. Primary keyword "ai sensitivity analysis". Work in naturally where they fit: ai in sensitivity analysis, machine learning sensitivity analysis.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</si>
  <si>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AB-04005</t>
  </si>
  <si>
    <t xml:space="preserve">AI and project financing structures: what changes in the age of machine assistance</t>
  </si>
  <si>
    <t xml:space="preserve">ai project financing structures</t>
  </si>
  <si>
    <t xml:space="preserve">ai in project financing structures, machine learning project financing structures</t>
  </si>
  <si>
    <t xml:space="preserve">Write "AI and project financing structures: what changes in the age of machine assistance" for projectcontrolsinstitute.org (PCI AI - Project Controls Institute). Audience: project professionals adapting to AI. Length 1,200-1,800 words, British English. Primary keyword "ai project financing structures". Work in naturally where they fit: ai in project financing structures, machine learning project financing structures.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</si>
  <si>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AB-04006</t>
  </si>
  <si>
    <t xml:space="preserve">AI and public-private partnerships (PPP): what changes in the age of machine assistance</t>
  </si>
  <si>
    <t xml:space="preserve">ai public-private partnerships</t>
  </si>
  <si>
    <t xml:space="preserve">ai in public-private partnerships, machine learning public-private partnerships</t>
  </si>
  <si>
    <t xml:space="preserve">Write "AI and public-private partnerships (PPP): what changes in the age of machine assistance" for projectcontrolsinstitute.org (PCI AI - Project Controls Institute). Audience: project professionals adapting to AI. Length 1,200-1,800 words, British English. Primary keyword "ai public-private partnerships". Work in naturally where they fit: ai in public-private partnerships, machine learning public-private partnerships.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</si>
  <si>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AB-04007</t>
  </si>
  <si>
    <t xml:space="preserve">AI and export credit financing: what changes in the age of machine assistance</t>
  </si>
  <si>
    <t xml:space="preserve">ai export credit financing</t>
  </si>
  <si>
    <t xml:space="preserve">ai in export credit financing, machine learning export credit financing</t>
  </si>
  <si>
    <t xml:space="preserve">Write "AI and export credit financing: what changes in the age of machine assistance" for projectcontrolsinstitute.org (PCI AI - Project Controls Institute). Audience: project professionals adapting to AI. Length 1,200-1,800 words, British English. Primary keyword "ai export credit financing". Work in naturally where they fit: ai in export credit financing, machine learning export credit financing.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</si>
  <si>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AB-04008</t>
  </si>
  <si>
    <t xml:space="preserve">AI and project risk management: what changes in the age of machine assistance</t>
  </si>
  <si>
    <t xml:space="preserve">ai project risk management</t>
  </si>
  <si>
    <t xml:space="preserve">ai in project risk management, machine learning project risk management</t>
  </si>
  <si>
    <t xml:space="preserve">Write "AI and project risk management: what changes in the age of machine assistance" for projectcontrolsinstitute.org (PCI AI - Project Controls Institute). Audience: project professionals adapting to AI. Length 1,200-1,800 words, British English. Primary keyword "ai project risk management". Work in naturally where they fit: ai in project risk management, machine learning project risk management.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</si>
  <si>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AB-04009</t>
  </si>
  <si>
    <t xml:space="preserve">AI and risk breakdown structure: what changes in the age of machine assistance</t>
  </si>
  <si>
    <t xml:space="preserve">ai risk breakdown structure</t>
  </si>
  <si>
    <t xml:space="preserve">ai in risk breakdown structure, machine learning risk breakdown structure</t>
  </si>
  <si>
    <t xml:space="preserve">Write "AI and risk breakdown structure: what changes in the age of machine assistance" for projectcontrolsinstitute.org (PCI AI - Project Controls Institute). Audience: project professionals adapting to AI. Length 1,200-1,800 words, British English. Primary keyword "ai risk breakdown structure". Work in naturally where they fit: ai in risk breakdown structure, machine learning risk breakdown structure.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</si>
  <si>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AB-04010</t>
  </si>
  <si>
    <t xml:space="preserve">AI and qualitative risk analysis: what changes in the age of machine assistance</t>
  </si>
  <si>
    <t xml:space="preserve">ai qualitative risk analysis</t>
  </si>
  <si>
    <t xml:space="preserve">ai in qualitative risk analysis, machine learning qualitative risk analysis</t>
  </si>
  <si>
    <t xml:space="preserve">Write "AI and qualitative risk analysis: what changes in the age of machine assistance" for projectcontrolsinstitute.org (PCI AI - Project Controls Institute). Audience: project professionals adapting to AI. Length 1,200-1,800 words, British English. Primary keyword "ai qualitative risk analysis". Work in naturally where they fit: ai in qualitative risk analysis, machine learning qualitative risk analysis.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</si>
  <si>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AB-04011</t>
  </si>
  <si>
    <t xml:space="preserve">AI and quantitative risk analysis (QRA): what changes in the age of machine assistance</t>
  </si>
  <si>
    <t xml:space="preserve">ai quantitative risk analysis</t>
  </si>
  <si>
    <t xml:space="preserve">ai in quantitative risk analysis, machine learning quantitative risk analysis</t>
  </si>
  <si>
    <t xml:space="preserve">Write "AI and quantitative risk analysis (QRA): what changes in the age of machine assistance" for projectcontrolsinstitute.org (PCI AI - Project Controls Institute). Audience: project professionals adapting to AI. Length 1,200-1,800 words, British English. Primary keyword "ai quantitative risk analysis". Work in naturally where they fit: ai in quantitative risk analysis, machine learning quantitative risk analysis.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</si>
  <si>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AB-04012</t>
  </si>
  <si>
    <t xml:space="preserve">AI and Monte Carlo cost simulation: what changes in the age of machine assistance</t>
  </si>
  <si>
    <t xml:space="preserve">ai monte carlo cost simulation</t>
  </si>
  <si>
    <t xml:space="preserve">ai in monte carlo cost simulation, machine learning monte carlo cost simulation</t>
  </si>
  <si>
    <t xml:space="preserve">Write "AI and Monte Carlo cost simulation: what changes in the age of machine assistance" for projectcontrolsinstitute.org (PCI AI - Project Controls Institute). Audience: project professionals adapting to AI. Length 1,200-1,800 words, British English. Primary keyword "ai monte carlo cost simulation". Work in naturally where they fit: ai in monte carlo cost simulation, machine learning monte carlo cost simulation.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</si>
  <si>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AB-04013</t>
  </si>
  <si>
    <t xml:space="preserve">AI and risk appetite and tolerance: what changes in the age of machine assistance</t>
  </si>
  <si>
    <t xml:space="preserve">ai risk appetite and tolerance</t>
  </si>
  <si>
    <t xml:space="preserve">ai in risk appetite and tolerance, machine learning risk appetite and tolerance</t>
  </si>
  <si>
    <t xml:space="preserve">Write "AI and risk appetite and tolerance: what changes in the age of machine assistance" for projectcontrolsinstitute.org (PCI AI - Project Controls Institute). Audience: project professionals adapting to AI. Length 1,200-1,800 words, British English. Primary keyword "ai risk appetite and tolerance". Work in naturally where they fit: ai in risk appetite and tolerance, machine learning risk appetite and tolerance.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</si>
  <si>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AB-04014</t>
  </si>
  <si>
    <t xml:space="preserve">AI and contingency drawdown: what changes in the age of machine assistance</t>
  </si>
  <si>
    <t xml:space="preserve">ai contingency drawdown</t>
  </si>
  <si>
    <t xml:space="preserve">ai in contingency drawdown, machine learning contingency drawdown</t>
  </si>
  <si>
    <t xml:space="preserve">Write "AI and contingency drawdown: what changes in the age of machine assistance" for projectcontrolsinstitute.org (PCI AI - Project Controls Institute). Audience: project professionals adapting to AI. Length 1,200-1,800 words, British English. Primary keyword "ai contingency drawdown". Work in naturally where they fit: ai in contingency drawdown, machine learning contingency drawdown.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</si>
  <si>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AB-04015</t>
  </si>
  <si>
    <t xml:space="preserve">AI and risk-adjusted forecast: what changes in the age of machine assistance</t>
  </si>
  <si>
    <t xml:space="preserve">ai risk-adjusted forecast</t>
  </si>
  <si>
    <t xml:space="preserve">ai in risk-adjusted forecast, machine learning risk-adjusted forecast</t>
  </si>
  <si>
    <t xml:space="preserve">Write "AI and risk-adjusted forecast: what changes in the age of machine assistance" for projectcontrolsinstitute.org (PCI AI - Project Controls Institute). Audience: project professionals adapting to AI. Length 1,200-1,800 words, British English. Primary keyword "ai risk-adjusted forecast". Work in naturally where they fit: ai in risk-adjusted forecast, machine learning risk-adjusted forecast.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</si>
  <si>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AB-04016</t>
  </si>
  <si>
    <t xml:space="preserve">AI and schedule risk vs cost risk: what changes in the age of machine assistance</t>
  </si>
  <si>
    <t xml:space="preserve">ai schedule risk vs cost</t>
  </si>
  <si>
    <t xml:space="preserve">ai in schedule risk vs cost, machine learning schedule risk vs cost</t>
  </si>
  <si>
    <t xml:space="preserve">Write "AI and schedule risk vs cost risk: what changes in the age of machine assistance" for projectcontrolsinstitute.org (PCI AI - Project Controls Institute). Audience: project professionals adapting to AI. Length 1,200-1,800 words, British English. Primary keyword "ai schedule risk vs cost". Work in naturally where they fit: ai in schedule risk vs cost, machine learning schedule risk vs cost.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</si>
  <si>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AB-04017</t>
  </si>
  <si>
    <t xml:space="preserve">AI and correlation in risk models: what changes in the age of machine assistance</t>
  </si>
  <si>
    <t xml:space="preserve">ai correlation in risk models</t>
  </si>
  <si>
    <t xml:space="preserve">ai in correlation in risk models, machine learning correlation in risk models</t>
  </si>
  <si>
    <t xml:space="preserve">Write "AI and correlation in risk models: what changes in the age of machine assistance" for projectcontrolsinstitute.org (PCI AI - Project Controls Institute). Audience: project professionals adapting to AI. Length 1,200-1,800 words, British English. Primary keyword "ai correlation in risk models". Work in naturally where they fit: ai in correlation in risk models, machine learning correlation in risk models.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</si>
  <si>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AB-04018</t>
  </si>
  <si>
    <t xml:space="preserve">AI and systemic vs project-specific risk: what changes in the age of machine assistance</t>
  </si>
  <si>
    <t xml:space="preserve">ai systemic vs project-specific risk</t>
  </si>
  <si>
    <t xml:space="preserve">ai in systemic vs project-specific risk, machine learning systemic vs project-specific risk</t>
  </si>
  <si>
    <t xml:space="preserve">Write "AI and systemic vs project-specific risk: what changes in the age of machine assistance" for projectcontrolsinstitute.org (PCI AI - Project Controls Institute). Audience: project professionals adapting to AI. Length 1,200-1,800 words, British English. Primary keyword "ai systemic vs project-specific risk". Work in naturally where they fit: ai in systemic vs project-specific risk, machine learning systemic vs project-specific risk.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</si>
  <si>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AB-04019</t>
  </si>
  <si>
    <t xml:space="preserve">AI and risk workshops: what changes in the age of machine assistance</t>
  </si>
  <si>
    <t xml:space="preserve">ai risk workshops</t>
  </si>
  <si>
    <t xml:space="preserve">ai in risk workshops, machine learning risk workshops</t>
  </si>
  <si>
    <t xml:space="preserve">Write "AI and risk workshops: what changes in the age of machine assistance" for projectcontrolsinstitute.org (PCI AI - Project Controls Institute). Audience: project professionals adapting to AI. Length 1,200-1,800 words, British English. Primary keyword "ai risk workshops". Work in naturally where they fit: ai in risk workshops, machine learning risk workshops.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</si>
  <si>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AB-04020</t>
  </si>
  <si>
    <t xml:space="preserve">AI and pre-mortem analysis: what changes in the age of machine assistance</t>
  </si>
  <si>
    <t xml:space="preserve">ai pre-mortem analysis</t>
  </si>
  <si>
    <t xml:space="preserve">ai in pre-mortem analysis, machine learning pre-mortem analysis</t>
  </si>
  <si>
    <t xml:space="preserve">Write "AI and pre-mortem analysis: what changes in the age of machine assistance" for projectcontrolsinstitute.org (PCI AI - Project Controls Institute). Audience: project professionals adapting to AI. Length 1,200-1,800 words, British English. Primary keyword "ai pre-mortem analysis". Work in naturally where they fit: ai in pre-mortem analysis, machine learning pre-mortem analysis.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</si>
  <si>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AB-04021</t>
  </si>
  <si>
    <t xml:space="preserve">AI and risk owner: what changes in the age of machine assistance</t>
  </si>
  <si>
    <t xml:space="preserve">ai risk owner</t>
  </si>
  <si>
    <t xml:space="preserve">ai in risk owner, machine learning risk owner</t>
  </si>
  <si>
    <t xml:space="preserve">Write "AI and risk owner: what changes in the age of machine assistance" for projectcontrolsinstitute.org (PCI AI - Project Controls Institute). Audience: project professionals adapting to AI. Length 1,200-1,800 words, British English. Primary keyword "ai risk owner". Work in naturally where they fit: ai in risk owner, machine learning risk owner.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</si>
  <si>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AB-04022</t>
  </si>
  <si>
    <t xml:space="preserve">AI and secondary and residual risk: what changes in the age of machine assistance</t>
  </si>
  <si>
    <t xml:space="preserve">ai secondary and residual risk</t>
  </si>
  <si>
    <t xml:space="preserve">ai in secondary and residual risk, machine learning secondary and residual risk</t>
  </si>
  <si>
    <t xml:space="preserve">Write "AI and secondary and residual risk: what changes in the age of machine assistance" for projectcontrolsinstitute.org (PCI AI - Project Controls Institute). Audience: project professionals adapting to AI. Length 1,200-1,800 words, British English. Primary keyword "ai secondary and residual risk". Work in naturally where they fit: ai in secondary and residual risk, machine learning secondary and residual risk.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</si>
  <si>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AB-04023</t>
  </si>
  <si>
    <t xml:space="preserve">AI and opportunity management: what changes in the age of machine assistance</t>
  </si>
  <si>
    <t xml:space="preserve">ai opportunity management</t>
  </si>
  <si>
    <t xml:space="preserve">ai in opportunity management, machine learning opportunity management</t>
  </si>
  <si>
    <t xml:space="preserve">Write "AI and opportunity management: what changes in the age of machine assistance" for projectcontrolsinstitute.org (PCI AI - Project Controls Institute). Audience: project professionals adapting to AI. Length 1,200-1,800 words, British English. Primary keyword "ai opportunity management". Work in naturally where they fit: ai in opportunity management, machine learning opportunity management.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</si>
  <si>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AB-04024</t>
  </si>
  <si>
    <t xml:space="preserve">AI and black swan events on projects: what changes in the age of machine assistance</t>
  </si>
  <si>
    <t xml:space="preserve">ai black swan events on</t>
  </si>
  <si>
    <t xml:space="preserve">ai in black swan events on projects, machine learning black swan events on projects</t>
  </si>
  <si>
    <t xml:space="preserve">Write "AI and black swan events on projects: what changes in the age of machine assistance" for projectcontrolsinstitute.org (PCI AI - Project Controls Institute). Audience: project professionals adapting to AI. Length 1,200-1,800 words, British English. Primary keyword "ai black swan events on". Work in naturally where they fit: ai in black swan events on projects, machine learning black swan events on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</si>
  <si>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AB-04025</t>
  </si>
  <si>
    <t xml:space="preserve">AI and reference class forecasting: what changes in the age of machine assistance</t>
  </si>
  <si>
    <t xml:space="preserve">ai reference class forecasting</t>
  </si>
  <si>
    <t xml:space="preserve">ai in reference class forecasting, machine learning reference class forecasting</t>
  </si>
  <si>
    <t xml:space="preserve">Write "AI and reference class forecasting: what changes in the age of machine assistance" for projectcontrolsinstitute.org (PCI AI - Project Controls Institute). Audience: project professionals adapting to AI. Length 1,200-1,800 words, British English. Primary keyword "ai reference class forecasting". Work in naturally where they fit: ai in reference class forecasting, machine learning reference class forecasting.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</si>
  <si>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AB-04026</t>
  </si>
  <si>
    <t xml:space="preserve">AI and optimism bias: what changes in the age of machine assistance</t>
  </si>
  <si>
    <t xml:space="preserve">ai optimism bias</t>
  </si>
  <si>
    <t xml:space="preserve">ai in optimism bias, machine learning optimism bias</t>
  </si>
  <si>
    <t xml:space="preserve">Write "AI and optimism bias: what changes in the age of machine assistance" for projectcontrolsinstitute.org (PCI AI - Project Controls Institute). Audience: project professionals adapting to AI. Length 1,200-1,800 words, British English. Primary keyword "ai optimism bias". Work in naturally where they fit: ai in optimism bias, machine learning optimism bias.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</si>
  <si>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AB-04027</t>
  </si>
  <si>
    <t xml:space="preserve">AI and risk normalisation: what changes in the age of machine assistance</t>
  </si>
  <si>
    <t xml:space="preserve">ai risk normalisation</t>
  </si>
  <si>
    <t xml:space="preserve">ai in risk normalisation, machine learning risk normalisation</t>
  </si>
  <si>
    <t xml:space="preserve">Write "AI and risk normalisation: what changes in the age of machine assistance" for projectcontrolsinstitute.org (PCI AI - Project Controls Institute). Audience: project professionals adapting to AI. Length 1,200-1,800 words, British English. Primary keyword "ai risk normalisation". Work in naturally where they fit: ai in risk normalisation, machine learning risk normalisation.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</si>
  <si>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AB-04028</t>
  </si>
  <si>
    <t xml:space="preserve">AI and project reporting: what changes in the age of machine assistance</t>
  </si>
  <si>
    <t xml:space="preserve">ai project reporting</t>
  </si>
  <si>
    <t xml:space="preserve">ai in project reporting, machine learning project reporting</t>
  </si>
  <si>
    <t xml:space="preserve">Write "AI and project reporting: what changes in the age of machine assistance" for projectcontrolsinstitute.org (PCI AI - Project Controls Institute). Audience: project professionals adapting to AI. Length 1,200-1,800 words, British English. Primary keyword "ai project reporting". Work in naturally where they fit: ai in project reporting, machine learning project reporting.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</si>
  <si>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AB-04029</t>
  </si>
  <si>
    <t xml:space="preserve">AI and KPI selection for projects: what changes in the age of machine assistance</t>
  </si>
  <si>
    <t xml:space="preserve">ai kpi selection for projects</t>
  </si>
  <si>
    <t xml:space="preserve">ai in kpi selection for projects, machine learning kpi selection for projects</t>
  </si>
  <si>
    <t xml:space="preserve">Write "AI and KPI selection for projects: what changes in the age of machine assistance" for projectcontrolsinstitute.org (PCI AI - Project Controls Institute). Audience: project professionals adapting to AI. Length 1,200-1,800 words, British English. Primary keyword "ai kpi selection for projects". Work in naturally where they fit: ai in kpi selection for projects, machine learning kpi selection for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</si>
  <si>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AB-04030</t>
  </si>
  <si>
    <t xml:space="preserve">AI and leading vs lagging indicators: what changes in the age of machine assistance</t>
  </si>
  <si>
    <t xml:space="preserve">ai leading vs lagging indicators</t>
  </si>
  <si>
    <t xml:space="preserve">ai in leading vs lagging indicators, machine learning leading vs lagging indicators</t>
  </si>
  <si>
    <t xml:space="preserve">Write "AI and leading vs lagging indicators: what changes in the age of machine assistance" for projectcontrolsinstitute.org (PCI AI - Project Controls Institute). Audience: project professionals adapting to AI. Length 1,200-1,800 words, British English. Primary keyword "ai leading vs lagging indicators". Work in naturally where they fit: ai in leading vs lagging indicators, machine learning leading vs lagging indicators.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</si>
  <si>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AB-04031</t>
  </si>
  <si>
    <t xml:space="preserve">AI and RAG status reporting: what changes in the age of machine assistance</t>
  </si>
  <si>
    <t xml:space="preserve">ai rag status reporting</t>
  </si>
  <si>
    <t xml:space="preserve">ai in rag status reporting, machine learning rag status reporting</t>
  </si>
  <si>
    <t xml:space="preserve">Write "AI and RAG status reporting: what changes in the age of machine assistance" for projectcontrolsinstitute.org (PCI AI - Project Controls Institute). Audience: project professionals adapting to AI. Length 1,200-1,800 words, British English. Primary keyword "ai rag status reporting". Work in naturally where they fit: ai in rag status reporting, machine learning rag status reporting.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</si>
  <si>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AB-04032</t>
  </si>
  <si>
    <t xml:space="preserve">AI and trend charts: what changes in the age of machine assistance</t>
  </si>
  <si>
    <t xml:space="preserve">ai trend charts</t>
  </si>
  <si>
    <t xml:space="preserve">ai in trend charts, machine learning trend charts</t>
  </si>
  <si>
    <t xml:space="preserve">Write "AI and trend charts: what changes in the age of machine assistance" for projectcontrolsinstitute.org (PCI AI - Project Controls Institute). Audience: project professionals adapting to AI. Length 1,200-1,800 words, British English. Primary keyword "ai trend charts". Work in naturally where they fit: ai in trend charts, machine learning trend charts.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</si>
  <si>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AB-04033</t>
  </si>
  <si>
    <t xml:space="preserve">AI and waterfall charts for cost movement: what changes in the age of machine assistance</t>
  </si>
  <si>
    <t xml:space="preserve">ai waterfall charts for cost</t>
  </si>
  <si>
    <t xml:space="preserve">ai in waterfall charts for cost movement, machine learning waterfall charts for cost movement</t>
  </si>
  <si>
    <t xml:space="preserve">Write "AI and waterfall charts for cost movement: what changes in the age of machine assistance" for projectcontrolsinstitute.org (PCI AI - Project Controls Institute). Audience: project professionals adapting to AI. Length 1,200-1,800 words, British English. Primary keyword "ai waterfall charts for cost". Work in naturally where they fit: ai in waterfall charts for cost movement, machine learning waterfall charts for cost movement.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</si>
  <si>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AB-04034</t>
  </si>
  <si>
    <t xml:space="preserve">AI and histogram and resource curves: what changes in the age of machine assistance</t>
  </si>
  <si>
    <t xml:space="preserve">ai histogram and resource curves</t>
  </si>
  <si>
    <t xml:space="preserve">ai in histogram and resource curves, machine learning histogram and resource curves</t>
  </si>
  <si>
    <t xml:space="preserve">Write "AI and histogram and resource curves: what changes in the age of machine assistance" for projectcontrolsinstitute.org (PCI AI - Project Controls Institute). Audience: project professionals adapting to AI. Length 1,200-1,800 words, British English. Primary keyword "ai histogram and resource curves". Work in naturally where they fit: ai in histogram and resource curves, machine learning histogram and resource curves.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</si>
  <si>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AB-04035</t>
  </si>
  <si>
    <t xml:space="preserve">AI and narrative reporting: what changes in the age of machine assistance</t>
  </si>
  <si>
    <t xml:space="preserve">ai narrative reporting</t>
  </si>
  <si>
    <t xml:space="preserve">ai in narrative reporting, machine learning narrative reporting</t>
  </si>
  <si>
    <t xml:space="preserve">Write "AI and narrative reporting: what changes in the age of machine assistance" for projectcontrolsinstitute.org (PCI AI - Project Controls Institute). Audience: project professionals adapting to AI. Length 1,200-1,800 words, British English. Primary keyword "ai narrative reporting". Work in naturally where they fit: ai in narrative reporting, machine learning narrative reporting.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</si>
  <si>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AB-04036</t>
  </si>
  <si>
    <t xml:space="preserve">AI and data quality for reporting: what changes in the age of machine assistance</t>
  </si>
  <si>
    <t xml:space="preserve">ai data quality for reporting</t>
  </si>
  <si>
    <t xml:space="preserve">ai in data quality for reporting, machine learning data quality for reporting</t>
  </si>
  <si>
    <t xml:space="preserve">Write "AI and data quality for reporting: what changes in the age of machine assistance" for projectcontrolsinstitute.org (PCI AI - Project Controls Institute). Audience: project professionals adapting to AI. Length 1,200-1,800 words, British English. Primary keyword "ai data quality for reporting". Work in naturally where they fit: ai in data quality for reporting, machine learning data quality for reporting.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</si>
  <si>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AB-04037</t>
  </si>
  <si>
    <t xml:space="preserve">AI and single source of truth: what changes in the age of machine assistance</t>
  </si>
  <si>
    <t xml:space="preserve">ai single source of truth</t>
  </si>
  <si>
    <t xml:space="preserve">ai in single source of truth, machine learning single source of truth</t>
  </si>
  <si>
    <t xml:space="preserve">Write "AI and single source of truth: what changes in the age of machine assistance" for projectcontrolsinstitute.org (PCI AI - Project Controls Institute). Audience: project professionals adapting to AI. Length 1,200-1,800 words, British English. Primary keyword "ai single source of truth". Work in naturally where they fit: ai in single source of truth, machine learning single source of truth.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</si>
  <si>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AB-04038</t>
  </si>
  <si>
    <t xml:space="preserve">AI and reporting calendars and cadence: what changes in the age of machine assistance</t>
  </si>
  <si>
    <t xml:space="preserve">ai reporting calendars and cadence</t>
  </si>
  <si>
    <t xml:space="preserve">ai in reporting calendars and cadence, machine learning reporting calendars and cadence</t>
  </si>
  <si>
    <t xml:space="preserve">Write "AI and reporting calendars and cadence: what changes in the age of machine assistance" for projectcontrolsinstitute.org (PCI AI - Project Controls Institute). Audience: project professionals adapting to AI. Length 1,200-1,800 words, British English. Primary keyword "ai reporting calendars and cadence". Work in naturally where they fit: ai in reporting calendars and cadence, machine learning reporting calendars and cadence.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</si>
  <si>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AB-04039</t>
  </si>
  <si>
    <t xml:space="preserve">AI and stakeholder-specific reporting: what changes in the age of machine assistance</t>
  </si>
  <si>
    <t xml:space="preserve">ai stakeholder-specific reporting</t>
  </si>
  <si>
    <t xml:space="preserve">ai in stakeholder-specific reporting, machine learning stakeholder-specific reporting</t>
  </si>
  <si>
    <t xml:space="preserve">Write "AI and stakeholder-specific reporting: what changes in the age of machine assistance" for projectcontrolsinstitute.org (PCI AI - Project Controls Institute). Audience: project professionals adapting to AI. Length 1,200-1,800 words, British English. Primary keyword "ai stakeholder-specific reporting". Work in naturally where they fit: ai in stakeholder-specific reporting, machine learning stakeholder-specific reporting.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</si>
  <si>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AB-04040</t>
  </si>
  <si>
    <t xml:space="preserve">AI and automated reporting pipelines: what changes in the age of machine assistance</t>
  </si>
  <si>
    <t xml:space="preserve">ai automated reporting pipelines</t>
  </si>
  <si>
    <t xml:space="preserve">ai in automated reporting pipelines, machine learning automated reporting pipelines</t>
  </si>
  <si>
    <t xml:space="preserve">Write "AI and automated reporting pipelines: what changes in the age of machine assistance" for projectcontrolsinstitute.org (PCI AI - Project Controls Institute). Audience: project professionals adapting to AI. Length 1,200-1,800 words, British English. Primary keyword "ai automated reporting pipelines". Work in naturally where they fit: ai in automated reporting pipelines, machine learning automated reporting pipelines.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</si>
  <si>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AB-04041</t>
  </si>
  <si>
    <t xml:space="preserve">AI and agile project controls: what changes in the age of machine assistance</t>
  </si>
  <si>
    <t xml:space="preserve">ai agile project controls</t>
  </si>
  <si>
    <t xml:space="preserve">ai in agile project controls, machine learning agile project controls</t>
  </si>
  <si>
    <t xml:space="preserve">Write "AI and agile project controls: what changes in the age of machine assistance" for projectcontrolsinstitute.org (PCI AI - Project Controls Institute). Audience: project professionals adapting to AI. Length 1,200-1,800 words, British English. Primary keyword "ai agile project controls". Work in naturally where they fit: ai in agile project controls, machine learning agile project controls.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</si>
  <si>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AB-04042</t>
  </si>
  <si>
    <t xml:space="preserve">AI and scrum for non-software projects: what changes in the age of machine assistance</t>
  </si>
  <si>
    <t xml:space="preserve">ai scrum for non-software projects</t>
  </si>
  <si>
    <t xml:space="preserve">ai in scrum for non-software projects, machine learning scrum for non-software projects</t>
  </si>
  <si>
    <t xml:space="preserve">Write "AI and scrum for non-software projects: what changes in the age of machine assistance" for projectcontrolsinstitute.org (PCI AI - Project Controls Institute). Audience: project professionals adapting to AI. Length 1,200-1,800 words, British English. Primary keyword "ai scrum for non-software projects". Work in naturally where they fit: ai in scrum for non-software projects, machine learning scrum for non-software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</si>
  <si>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AB-04043</t>
  </si>
  <si>
    <t xml:space="preserve">AI and sprint planning: what changes in the age of machine assistance</t>
  </si>
  <si>
    <t xml:space="preserve">ai sprint planning</t>
  </si>
  <si>
    <t xml:space="preserve">ai in sprint planning, machine learning sprint planning</t>
  </si>
  <si>
    <t xml:space="preserve">Write "AI and sprint planning: what changes in the age of machine assistance" for projectcontrolsinstitute.org (PCI AI - Project Controls Institute). Audience: project professionals adapting to AI. Length 1,200-1,800 words, British English. Primary keyword "ai sprint planning". Work in naturally where they fit: ai in sprint planning, machine learning sprint planning.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</si>
  <si>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AB-04044</t>
  </si>
  <si>
    <t xml:space="preserve">AI and burndown and burnup charts: what changes in the age of machine assistance</t>
  </si>
  <si>
    <t xml:space="preserve">ai burndown and burnup charts</t>
  </si>
  <si>
    <t xml:space="preserve">ai in burndown and burnup charts, machine learning burndown and burnup charts</t>
  </si>
  <si>
    <t xml:space="preserve">Write "AI and burndown and burnup charts: what changes in the age of machine assistance" for projectcontrolsinstitute.org (PCI AI - Project Controls Institute). Audience: project professionals adapting to AI. Length 1,200-1,800 words, British English. Primary keyword "ai burndown and burnup charts". Work in naturally where they fit: ai in burndown and burnup charts, machine learning burndown and burnup charts.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</si>
  <si>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AB-04045</t>
  </si>
  <si>
    <t xml:space="preserve">AI and velocity: what changes in the age of machine assistance</t>
  </si>
  <si>
    <t xml:space="preserve">ai velocity</t>
  </si>
  <si>
    <t xml:space="preserve">ai in velocity, machine learning velocity</t>
  </si>
  <si>
    <t xml:space="preserve">Write "AI and velocity: what changes in the age of machine assistance" for projectcontrolsinstitute.org (PCI AI - Project Controls Institute). Audience: project professionals adapting to AI. Length 1,200-1,800 words, British English. Primary keyword "ai velocity". Work in naturally where they fit: ai in velocity, machine learning velocity.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</si>
  <si>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AB-04046</t>
  </si>
  <si>
    <t xml:space="preserve">AI and story points vs hours: what changes in the age of machine assistance</t>
  </si>
  <si>
    <t xml:space="preserve">ai story points vs hours</t>
  </si>
  <si>
    <t xml:space="preserve">ai in story points vs hours, machine learning story points vs hours</t>
  </si>
  <si>
    <t xml:space="preserve">Write "AI and story points vs hours: what changes in the age of machine assistance" for projectcontrolsinstitute.org (PCI AI - Project Controls Institute). Audience: project professionals adapting to AI. Length 1,200-1,800 words, British English. Primary keyword "ai story points vs hours". Work in naturally where they fit: ai in story points vs hours, machine learning story points vs hours.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</si>
  <si>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AB-04047</t>
  </si>
  <si>
    <t xml:space="preserve">AI and kanban for engineering teams: what changes in the age of machine assistance</t>
  </si>
  <si>
    <t xml:space="preserve">ai kanban for engineering teams</t>
  </si>
  <si>
    <t xml:space="preserve">ai in kanban for engineering teams, machine learning kanban for engineering teams</t>
  </si>
  <si>
    <t xml:space="preserve">Write "AI and kanban for engineering teams: what changes in the age of machine assistance" for projectcontrolsinstitute.org (PCI AI - Project Controls Institute). Audience: project professionals adapting to AI. Length 1,200-1,800 words, British English. Primary keyword "ai kanban for engineering teams". Work in naturally where they fit: ai in kanban for engineering teams, machine learning kanban for engineering teams.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</si>
  <si>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AB-04048</t>
  </si>
  <si>
    <t xml:space="preserve">AI and hybrid delivery models: what changes in the age of machine assistance</t>
  </si>
  <si>
    <t xml:space="preserve">ai hybrid delivery models</t>
  </si>
  <si>
    <t xml:space="preserve">ai in hybrid delivery models, machine learning hybrid delivery models</t>
  </si>
  <si>
    <t xml:space="preserve">Write "AI and hybrid delivery models: what changes in the age of machine assistance" for projectcontrolsinstitute.org (PCI AI - Project Controls Institute). Audience: project professionals adapting to AI. Length 1,200-1,800 words, British English. Primary keyword "ai hybrid delivery models". Work in naturally where they fit: ai in hybrid delivery models, machine learning hybrid delivery models.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</si>
  <si>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AB-04049</t>
  </si>
  <si>
    <t xml:space="preserve">AI and earned value in agile: what changes in the age of machine assistance</t>
  </si>
  <si>
    <t xml:space="preserve">ai earned value in agile</t>
  </si>
  <si>
    <t xml:space="preserve">ai in earned value in agile, machine learning earned value in agile</t>
  </si>
  <si>
    <t xml:space="preserve">Write "AI and earned value in agile: what changes in the age of machine assistance" for projectcontrolsinstitute.org (PCI AI - Project Controls Institute). Audience: project professionals adapting to AI. Length 1,200-1,800 words, British English. Primary keyword "ai earned value in agile". Work in naturally where they fit: ai in earned value in agile, machine learning earned value in agile.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</si>
  <si>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AB-04050</t>
  </si>
  <si>
    <t xml:space="preserve">AI and agile release planning: what changes in the age of machine assistance</t>
  </si>
  <si>
    <t xml:space="preserve">ai agile release planning</t>
  </si>
  <si>
    <t xml:space="preserve">ai in agile release planning, machine learning agile release planning</t>
  </si>
  <si>
    <t xml:space="preserve">Write "AI and agile release planning: what changes in the age of machine assistance" for projectcontrolsinstitute.org (PCI AI - Project Controls Institute). Audience: project professionals adapting to AI. Length 1,200-1,800 words, British English. Primary keyword "ai agile release planning". Work in naturally where they fit: ai in agile release planning, machine learning agile release planning.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</si>
  <si>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AB-04051</t>
  </si>
  <si>
    <t xml:space="preserve">AI and definition of done: what changes in the age of machine assistance</t>
  </si>
  <si>
    <t xml:space="preserve">ai definition of done</t>
  </si>
  <si>
    <t xml:space="preserve">ai in definition of done, machine learning definition of done</t>
  </si>
  <si>
    <t xml:space="preserve">Write "AI and definition of done: what changes in the age of machine assistance" for projectcontrolsinstitute.org (PCI AI - Project Controls Institute). Audience: project professionals adapting to AI. Length 1,200-1,800 words, British English. Primary keyword "ai definition of done". Work in naturally where they fit: ai in definition of done, machine learning definition of done.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</si>
  <si>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AB-04052</t>
  </si>
  <si>
    <t xml:space="preserve">AI and backlog management: what changes in the age of machine assistance</t>
  </si>
  <si>
    <t xml:space="preserve">ai backlog management</t>
  </si>
  <si>
    <t xml:space="preserve">ai in backlog management, machine learning backlog management</t>
  </si>
  <si>
    <t xml:space="preserve">Write "AI and backlog management: what changes in the age of machine assistance" for projectcontrolsinstitute.org (PCI AI - Project Controls Institute). Audience: project professionals adapting to AI. Length 1,200-1,800 words, British English. Primary keyword "ai backlog management". Work in naturally where they fit: ai in backlog management, machine learning backlog management.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</si>
  <si>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AB-04053</t>
  </si>
  <si>
    <t xml:space="preserve">AI and scaled agile on capital projects: what changes in the age of machine assistance</t>
  </si>
  <si>
    <t xml:space="preserve">ai scaled agile on capital</t>
  </si>
  <si>
    <t xml:space="preserve">ai in scaled agile on capital projects, machine learning scaled agile on capital projects</t>
  </si>
  <si>
    <t xml:space="preserve">Write "AI and scaled agile on capital projects: what changes in the age of machine assistance" for projectcontrolsinstitute.org (PCI AI - Project Controls Institute). Audience: project professionals adapting to AI. Length 1,200-1,800 words, British English. Primary keyword "ai scaled agile on capital". Work in naturally where they fit: ai in scaled agile on capital projects, machine learning scaled agile on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</si>
  <si>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AB-04054</t>
  </si>
  <si>
    <t xml:space="preserve">AI and iteration reviews and retrospectives: what changes in the age of machine assistance</t>
  </si>
  <si>
    <t xml:space="preserve">ai iteration reviews and retrospectives</t>
  </si>
  <si>
    <t xml:space="preserve">ai in iteration reviews and retrospectives, machine learning iteration reviews and retrospectives</t>
  </si>
  <si>
    <t xml:space="preserve">Write "AI and iteration reviews and retrospectives: what changes in the age of machine assistance" for projectcontrolsinstitute.org (PCI AI - Project Controls Institute). Audience: project professionals adapting to AI. Length 1,200-1,800 words, British English. Primary keyword "ai iteration reviews and retrospectives". Work in naturally where they fit: ai in iteration reviews and retrospectives, machine learning iteration reviews and retrospectives.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</si>
  <si>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AB-04055</t>
  </si>
  <si>
    <t xml:space="preserve">AI and project data model: what changes in the age of machine assistance</t>
  </si>
  <si>
    <t xml:space="preserve">ai project data model</t>
  </si>
  <si>
    <t xml:space="preserve">ai in project data model, machine learning project data model</t>
  </si>
  <si>
    <t xml:space="preserve">Write "AI and project data model: what changes in the age of machine assistance" for projectcontrolsinstitute.org (PCI AI - Project Controls Institute). Audience: project professionals adapting to AI. Length 1,200-1,800 words, British English. Primary keyword "ai project data model". Work in naturally where they fit: ai in project data model, machine learning project data model.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</si>
  <si>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AB-04056</t>
  </si>
  <si>
    <t xml:space="preserve">AI and Power BI for project controls: what changes in the age of machine assistance</t>
  </si>
  <si>
    <t xml:space="preserve">ai power bi for project</t>
  </si>
  <si>
    <t xml:space="preserve">ai in power bi for project controls, machine learning power bi for project controls</t>
  </si>
  <si>
    <t xml:space="preserve">Write "AI and Power BI for project controls: what changes in the age of machine assistance" for projectcontrolsinstitute.org (PCI AI - Project Controls Institute). Audience: project professionals adapting to AI. Length 1,200-1,800 words, British English. Primary keyword "ai power bi for project". Work in naturally where they fit: ai in power bi for project controls, machine learning power bi for project controls.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</si>
  <si>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AB-04057</t>
  </si>
  <si>
    <t xml:space="preserve">AI and dashboards in Power BI vs Excel: what changes in the age of machine assistance</t>
  </si>
  <si>
    <t xml:space="preserve">ai dashboards in power bi</t>
  </si>
  <si>
    <t xml:space="preserve">ai in dashboards in power bi vs, machine learning dashboards in power bi vs</t>
  </si>
  <si>
    <t xml:space="preserve">Write "AI and dashboards in Power BI vs Excel: what changes in the age of machine assistance" for projectcontrolsinstitute.org (PCI AI - Project Controls Institute). Audience: project professionals adapting to AI. Length 1,200-1,800 words, British English. Primary keyword "ai dashboards in power bi". Work in naturally where they fit: ai in dashboards in power bi vs, machine learning dashboards in power bi vs.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</si>
  <si>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AB-04058</t>
  </si>
  <si>
    <t xml:space="preserve">AI and ETL for project data: what changes in the age of machine assistance</t>
  </si>
  <si>
    <t xml:space="preserve">ai etl for project data</t>
  </si>
  <si>
    <t xml:space="preserve">ai in etl for project data, machine learning etl for project data</t>
  </si>
  <si>
    <t xml:space="preserve">Write "AI and ETL for project data: what changes in the age of machine assistance" for projectcontrolsinstitute.org (PCI AI - Project Controls Institute). Audience: project professionals adapting to AI. Length 1,200-1,800 words, British English. Primary keyword "ai etl for project data". Work in naturally where they fit: ai in etl for project data, machine learning etl for project data.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</si>
  <si>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AB-04059</t>
  </si>
  <si>
    <t xml:space="preserve">AI and P6 database queries: what changes in the age of machine assistance</t>
  </si>
  <si>
    <t xml:space="preserve">ai p6 database queries</t>
  </si>
  <si>
    <t xml:space="preserve">ai in p6 database queries, machine learning p6 database queries</t>
  </si>
  <si>
    <t xml:space="preserve">Write "AI and P6 database queries: what changes in the age of machine assistance" for projectcontrolsinstitute.org (PCI AI - Project Controls Institute). Audience: project professionals adapting to AI. Length 1,200-1,800 words, British English. Primary keyword "ai p6 database queries". Work in naturally where they fit: ai in p6 database queries, machine learning p6 database queries.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</si>
  <si>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AB-04060</t>
  </si>
  <si>
    <t xml:space="preserve">AI and XER file structure: what changes in the age of machine assistance</t>
  </si>
  <si>
    <t xml:space="preserve">ai xer file structure</t>
  </si>
  <si>
    <t xml:space="preserve">ai in xer file structure, machine learning xer file structure</t>
  </si>
  <si>
    <t xml:space="preserve">Write "AI and XER file structure: what changes in the age of machine assistance" for projectcontrolsinstitute.org (PCI AI - Project Controls Institute). Audience: project professionals adapting to AI. Length 1,200-1,800 words, British English. Primary keyword "ai xer file structure". Work in naturally where they fit: ai in xer file structure, machine learning xer file structure.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</si>
  <si>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AB-04061</t>
  </si>
  <si>
    <t xml:space="preserve">AI and data warehouses for portfolios: what changes in the age of machine assistance</t>
  </si>
  <si>
    <t xml:space="preserve">ai data warehouses for portfolios</t>
  </si>
  <si>
    <t xml:space="preserve">ai in data warehouses for portfolios, machine learning data warehouses for portfolios</t>
  </si>
  <si>
    <t xml:space="preserve">Write "AI and data warehouses for portfolios: what changes in the age of machine assistance" for projectcontrolsinstitute.org (PCI AI - Project Controls Institute). Audience: project professionals adapting to AI. Length 1,200-1,800 words, British English. Primary keyword "ai data warehouses for portfolios". Work in naturally where they fit: ai in data warehouses for portfolios, machine learning data warehouses for portfolios.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</si>
  <si>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AB-04062</t>
  </si>
  <si>
    <t xml:space="preserve">AI and master data management on projects: what changes in the age of machine assistance</t>
  </si>
  <si>
    <t xml:space="preserve">ai master data management on</t>
  </si>
  <si>
    <t xml:space="preserve">ai in master data management on projects, machine learning master data management on projects</t>
  </si>
  <si>
    <t xml:space="preserve">Write "AI and master data management on projects: what changes in the age of machine assistance" for projectcontrolsinstitute.org (PCI AI - Project Controls Institute). Audience: project professionals adapting to AI. Length 1,200-1,800 words, British English. Primary keyword "ai master data management on". Work in naturally where they fit: ai in master data management on projects, machine learning master data management on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</si>
  <si>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AB-04063</t>
  </si>
  <si>
    <t xml:space="preserve">AI and Python for planners: what changes in the age of machine assistance</t>
  </si>
  <si>
    <t xml:space="preserve">ai python for planners</t>
  </si>
  <si>
    <t xml:space="preserve">ai in python for planners, machine learning python for planners</t>
  </si>
  <si>
    <t xml:space="preserve">Write "AI and Python for planners: what changes in the age of machine assistance" for projectcontrolsinstitute.org (PCI AI - Project Controls Institute). Audience: project professionals adapting to AI. Length 1,200-1,800 words, British English. Primary keyword "ai python for planners". Work in naturally where they fit: ai in python for planners, machine learning python for planners.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</si>
  <si>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AB-04064</t>
  </si>
  <si>
    <t xml:space="preserve">AI and pandas for schedule analysis: what changes in the age of machine assistance</t>
  </si>
  <si>
    <t xml:space="preserve">ai pandas for schedule analysis</t>
  </si>
  <si>
    <t xml:space="preserve">ai in pandas for schedule analysis, machine learning pandas for schedule analysis</t>
  </si>
  <si>
    <t xml:space="preserve">Write "AI and pandas for schedule analysis: what changes in the age of machine assistance" for projectcontrolsinstitute.org (PCI AI - Project Controls Institute). Audience: project professionals adapting to AI. Length 1,200-1,800 words, British English. Primary keyword "ai pandas for schedule analysis". Work in naturally where they fit: ai in pandas for schedule analysis, machine learning pandas for schedule analysis.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</si>
  <si>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AB-04065</t>
  </si>
  <si>
    <t xml:space="preserve">AI and APIs between project tools: what changes in the age of machine assistance</t>
  </si>
  <si>
    <t xml:space="preserve">ai apis between project tools</t>
  </si>
  <si>
    <t xml:space="preserve">ai in apis between project tools, machine learning apis between project tools</t>
  </si>
  <si>
    <t xml:space="preserve">Write "AI and APIs between project tools: what changes in the age of machine assistance" for projectcontrolsinstitute.org (PCI AI - Project Controls Institute). Audience: project professionals adapting to AI. Length 1,200-1,800 words, British English. Primary keyword "ai apis between project tools". Work in naturally where they fit: ai in apis between project tools, machine learning apis between project tools.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</si>
  <si>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AB-04066</t>
  </si>
  <si>
    <t xml:space="preserve">AI and spreadsheet risk and controls: what changes in the age of machine assistance</t>
  </si>
  <si>
    <t xml:space="preserve">ai spreadsheet risk and controls</t>
  </si>
  <si>
    <t xml:space="preserve">ai in spreadsheet risk and controls, machine learning spreadsheet risk and controls</t>
  </si>
  <si>
    <t xml:space="preserve">Write "AI and spreadsheet risk and controls: what changes in the age of machine assistance" for projectcontrolsinstitute.org (PCI AI - Project Controls Institute). Audience: project professionals adapting to AI. Length 1,200-1,800 words, British English. Primary keyword "ai spreadsheet risk and controls". Work in naturally where they fit: ai in spreadsheet risk and controls, machine learning spreadsheet risk and controls.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</si>
  <si>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AB-04067</t>
  </si>
  <si>
    <t xml:space="preserve">AI and version control for project data: what changes in the age of machine assistance</t>
  </si>
  <si>
    <t xml:space="preserve">ai version control for project</t>
  </si>
  <si>
    <t xml:space="preserve">ai in version control for project data, machine learning version control for project data</t>
  </si>
  <si>
    <t xml:space="preserve">Write "AI and version control for project data: what changes in the age of machine assistance" for projectcontrolsinstitute.org (PCI AI - Project Controls Institute). Audience: project professionals adapting to AI. Length 1,200-1,800 words, British English. Primary keyword "ai version control for project". Work in naturally where they fit: ai in version control for project data, machine learning version control for project data.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</si>
  <si>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AB-04068</t>
  </si>
  <si>
    <t xml:space="preserve">AI and data governance for controls teams: what changes in the age of machine assistance</t>
  </si>
  <si>
    <t xml:space="preserve">ai data governance for controls</t>
  </si>
  <si>
    <t xml:space="preserve">ai in data governance for controls teams, machine learning data governance for controls teams</t>
  </si>
  <si>
    <t xml:space="preserve">Write "AI and data governance for controls teams: what changes in the age of machine assistance" for projectcontrolsinstitute.org (PCI AI - Project Controls Institute). Audience: project professionals adapting to AI. Length 1,200-1,800 words, British English. Primary keyword "ai data governance for controls". Work in naturally where they fit: ai in data governance for controls teams, machine learning data governance for controls teams.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</si>
  <si>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AB-04069</t>
  </si>
  <si>
    <t xml:space="preserve">AI and procurement strategy: what changes in the age of machine assistance</t>
  </si>
  <si>
    <t xml:space="preserve">ai procurement strategy</t>
  </si>
  <si>
    <t xml:space="preserve">ai in procurement strategy, machine learning procurement strategy</t>
  </si>
  <si>
    <t xml:space="preserve">Write "AI and procurement strategy: what changes in the age of machine assistance" for projectcontrolsinstitute.org (PCI AI - Project Controls Institute). Audience: project professionals adapting to AI. Length 1,200-1,800 words, British English. Primary keyword "ai procurement strategy". Work in naturally where they fit: ai in procurement strategy, machine learning procurement strategy.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</si>
  <si>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AB-04070</t>
  </si>
  <si>
    <t xml:space="preserve">AI and long lead items: what changes in the age of machine assistance</t>
  </si>
  <si>
    <t xml:space="preserve">ai long lead items</t>
  </si>
  <si>
    <t xml:space="preserve">ai in long lead items, machine learning long lead items</t>
  </si>
  <si>
    <t xml:space="preserve">Write "AI and long lead items: what changes in the age of machine assistance" for projectcontrolsinstitute.org (PCI AI - Project Controls Institute). Audience: project professionals adapting to AI. Length 1,200-1,800 words, British English. Primary keyword "ai long lead items". Work in naturally where they fit: ai in long lead items, machine learning long lead items.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</si>
  <si>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AB-04071</t>
  </si>
  <si>
    <t xml:space="preserve">AI and expediting: what changes in the age of machine assistance</t>
  </si>
  <si>
    <t xml:space="preserve">ai expediting</t>
  </si>
  <si>
    <t xml:space="preserve">ai in expediting, machine learning expediting</t>
  </si>
  <si>
    <t xml:space="preserve">Write "AI and expediting: what changes in the age of machine assistance" for projectcontrolsinstitute.org (PCI AI - Project Controls Institute). Audience: project professionals adapting to AI. Length 1,200-1,800 words, British English. Primary keyword "ai expediting". Work in naturally where they fit: ai in expediting, machine learning expediting.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</si>
  <si>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AB-04072</t>
  </si>
  <si>
    <t xml:space="preserve">AI and bid evaluation: what changes in the age of machine assistance</t>
  </si>
  <si>
    <t xml:space="preserve">ai bid evaluation</t>
  </si>
  <si>
    <t xml:space="preserve">ai in bid evaluation, machine learning bid evaluation</t>
  </si>
  <si>
    <t xml:space="preserve">Write "AI and bid evaluation: what changes in the age of machine assistance" for projectcontrolsinstitute.org (PCI AI - Project Controls Institute). Audience: project professionals adapting to AI. Length 1,200-1,800 words, British English. Primary keyword "ai bid evaluation". Work in naturally where they fit: ai in bid evaluation, machine learning bid evaluation.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</si>
  <si>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AB-04073</t>
  </si>
  <si>
    <t xml:space="preserve">AI and tender clarifications: what changes in the age of machine assistance</t>
  </si>
  <si>
    <t xml:space="preserve">ai tender clarifications</t>
  </si>
  <si>
    <t xml:space="preserve">ai in tender clarifications, machine learning tender clarifications</t>
  </si>
  <si>
    <t xml:space="preserve">Write "AI and tender clarifications: what changes in the age of machine assistance" for projectcontrolsinstitute.org (PCI AI - Project Controls Institute). Audience: project professionals adapting to AI. Length 1,200-1,800 words, British English. Primary keyword "ai tender clarifications". Work in naturally where they fit: ai in tender clarifications, machine learning tender clarifications.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</si>
  <si>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AB-04074</t>
  </si>
  <si>
    <t xml:space="preserve">AI and supplier performance management: what changes in the age of machine assistance</t>
  </si>
  <si>
    <t xml:space="preserve">ai supplier performance management</t>
  </si>
  <si>
    <t xml:space="preserve">ai in supplier performance management, machine learning supplier performance management</t>
  </si>
  <si>
    <t xml:space="preserve">Write "AI and supplier performance management: what changes in the age of machine assistance" for projectcontrolsinstitute.org (PCI AI - Project Controls Institute). Audience: project professionals adapting to AI. Length 1,200-1,800 words, British English. Primary keyword "ai supplier performance management". Work in naturally where they fit: ai in supplier performance management, machine learning supplier performance management.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</si>
  <si>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AB-04075</t>
  </si>
  <si>
    <t xml:space="preserve">AI and material tracking: what changes in the age of machine assistance</t>
  </si>
  <si>
    <t xml:space="preserve">ai material tracking</t>
  </si>
  <si>
    <t xml:space="preserve">ai in material tracking, machine learning material tracking</t>
  </si>
  <si>
    <t xml:space="preserve">Write "AI and material tracking: what changes in the age of machine assistance" for projectcontrolsinstitute.org (PCI AI - Project Controls Institute). Audience: project professionals adapting to AI. Length 1,200-1,800 words, British English. Primary keyword "ai material tracking". Work in naturally where they fit: ai in material tracking, machine learning material tracking.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</si>
  <si>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AB-04076</t>
  </si>
  <si>
    <t xml:space="preserve">AI and logistics windows on projects: what changes in the age of machine assistance</t>
  </si>
  <si>
    <t xml:space="preserve">ai logistics windows on projects</t>
  </si>
  <si>
    <t xml:space="preserve">ai in logistics windows on projects, machine learning logistics windows on projects</t>
  </si>
  <si>
    <t xml:space="preserve">Write "AI and logistics windows on projects: what changes in the age of machine assistance" for projectcontrolsinstitute.org (PCI AI - Project Controls Institute). Audience: project professionals adapting to AI. Length 1,200-1,800 words, British English. Primary keyword "ai logistics windows on projects". Work in naturally where they fit: ai in logistics windows on projects, machine learning logistics windows on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</si>
  <si>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AB-04077</t>
  </si>
  <si>
    <t xml:space="preserve">AI and incoterms for project cargo: what changes in the age of machine assistance</t>
  </si>
  <si>
    <t xml:space="preserve">ai incoterms for project cargo</t>
  </si>
  <si>
    <t xml:space="preserve">ai in incoterms for project cargo, machine learning incoterms for project cargo</t>
  </si>
  <si>
    <t xml:space="preserve">Write "AI and incoterms for project cargo: what changes in the age of machine assistance" for projectcontrolsinstitute.org (PCI AI - Project Controls Institute). Audience: project professionals adapting to AI. Length 1,200-1,800 words, British English. Primary keyword "ai incoterms for project cargo". Work in naturally where they fit: ai in incoterms for project cargo, machine learning incoterms for project cargo.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</si>
  <si>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AB-04078</t>
  </si>
  <si>
    <t xml:space="preserve">AI and P6 activity types: what changes in the age of machine assistance</t>
  </si>
  <si>
    <t xml:space="preserve">ai p6 activity types</t>
  </si>
  <si>
    <t xml:space="preserve">ai in p6 activity types, machine learning p6 activity types</t>
  </si>
  <si>
    <t xml:space="preserve">Write "AI and P6 activity types: what changes in the age of machine assistance" for projectcontrolsinstitute.org (PCI AI - Project Controls Institute). Audience: project professionals adapting to AI. Length 1,200-1,800 words, British English. Primary keyword "ai p6 activity types". Work in naturally where they fit: ai in p6 activity types, machine learning p6 activity types.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</si>
  <si>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AB-04079</t>
  </si>
  <si>
    <t xml:space="preserve">AI and P6 resource curves: what changes in the age of machine assistance</t>
  </si>
  <si>
    <t xml:space="preserve">ai p6 resource curves</t>
  </si>
  <si>
    <t xml:space="preserve">ai in p6 resource curves, machine learning p6 resource curves</t>
  </si>
  <si>
    <t xml:space="preserve">Write "AI and P6 resource curves: what changes in the age of machine assistance" for projectcontrolsinstitute.org (PCI AI - Project Controls Institute). Audience: project professionals adapting to AI. Length 1,200-1,800 words, British English. Primary keyword "ai p6 resource curves". Work in naturally where they fit: ai in p6 resource curves, machine learning p6 resource curves.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</si>
  <si>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AB-04080</t>
  </si>
  <si>
    <t xml:space="preserve">AI and P6 global change: what changes in the age of machine assistance</t>
  </si>
  <si>
    <t xml:space="preserve">ai p6 global change</t>
  </si>
  <si>
    <t xml:space="preserve">ai in p6 global change, machine learning p6 global change</t>
  </si>
  <si>
    <t xml:space="preserve">Write "AI and P6 global change: what changes in the age of machine assistance" for projectcontrolsinstitute.org (PCI AI - Project Controls Institute). Audience: project professionals adapting to AI. Length 1,200-1,800 words, British English. Primary keyword "ai p6 global change". Work in naturally where they fit: ai in p6 global change, machine learning p6 global change.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</si>
  <si>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AB-04081</t>
  </si>
  <si>
    <t xml:space="preserve">AI and P6 baselines management: what changes in the age of machine assistance</t>
  </si>
  <si>
    <t xml:space="preserve">ai p6 baselines management</t>
  </si>
  <si>
    <t xml:space="preserve">ai in p6 baselines management, machine learning p6 baselines management</t>
  </si>
  <si>
    <t xml:space="preserve">Write "AI and P6 baselines management: what changes in the age of machine assistance" for projectcontrolsinstitute.org (PCI AI - Project Controls Institute). Audience: project professionals adapting to AI. Length 1,200-1,800 words, British English. Primary keyword "ai p6 baselines management". Work in naturally where they fit: ai in p6 baselines management, machine learning p6 baselines management.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</si>
  <si>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AB-04082</t>
  </si>
  <si>
    <t xml:space="preserve">AI and P6 layouts and filters: what changes in the age of machine assistance</t>
  </si>
  <si>
    <t xml:space="preserve">ai p6 layouts and filters</t>
  </si>
  <si>
    <t xml:space="preserve">ai in p6 layouts and filters, machine learning p6 layouts and filters</t>
  </si>
  <si>
    <t xml:space="preserve">Write "AI and P6 layouts and filters: what changes in the age of machine assistance" for projectcontrolsinstitute.org (PCI AI - Project Controls Institute). Audience: project professionals adapting to AI. Length 1,200-1,800 words, British English. Primary keyword "ai p6 layouts and filters". Work in naturally where they fit: ai in p6 layouts and filters, machine learning p6 layouts and filters.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</si>
  <si>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AB-04083</t>
  </si>
  <si>
    <t xml:space="preserve">AI and P6 scheduling options (F9 settings): what changes in the age of machine assistance</t>
  </si>
  <si>
    <t xml:space="preserve">ai p6 scheduling options</t>
  </si>
  <si>
    <t xml:space="preserve">ai in p6 scheduling options, machine learning p6 scheduling options</t>
  </si>
  <si>
    <t xml:space="preserve">Write "AI and P6 scheduling options (F9 settings): what changes in the age of machine assistance" for projectcontrolsinstitute.org (PCI AI - Project Controls Institute). Audience: project professionals adapting to AI. Length 1,200-1,800 words, British English. Primary keyword "ai p6 scheduling options". Work in naturally where they fit: ai in p6 scheduling options, machine learning p6 scheduling options.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</si>
  <si>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AB-04084</t>
  </si>
  <si>
    <t xml:space="preserve">AI and XER import/export pitfalls: what changes in the age of machine assistance</t>
  </si>
  <si>
    <t xml:space="preserve">ai xer import export pitfalls</t>
  </si>
  <si>
    <t xml:space="preserve">ai in xer import export pitfalls, machine learning xer import export pitfalls</t>
  </si>
  <si>
    <t xml:space="preserve">Write "AI and XER import/export pitfalls: what changes in the age of machine assistance" for projectcontrolsinstitute.org (PCI AI - Project Controls Institute). Audience: project professionals adapting to AI. Length 1,200-1,800 words, British English. Primary keyword "ai xer import export pitfalls". Work in naturally where they fit: ai in xer import export pitfalls, machine learning xer import export pitfalls.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</si>
  <si>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AB-04085</t>
  </si>
  <si>
    <t xml:space="preserve">AI and P6 vs Microsoft Project data models: what changes in the age of machine assistance</t>
  </si>
  <si>
    <t xml:space="preserve">ai p6 vs microsoft project</t>
  </si>
  <si>
    <t xml:space="preserve">ai in p6 vs microsoft project data, machine learning p6 vs microsoft project data</t>
  </si>
  <si>
    <t xml:space="preserve">Write "AI and P6 vs Microsoft Project data models: what changes in the age of machine assistance" for projectcontrolsinstitute.org (PCI AI - Project Controls Institute). Audience: project professionals adapting to AI. Length 1,200-1,800 words, British English. Primary keyword "ai p6 vs microsoft project". Work in naturally where they fit: ai in p6 vs microsoft project data, machine learning p6 vs microsoft project data.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</si>
  <si>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AB-04086</t>
  </si>
  <si>
    <t xml:space="preserve">AI and claim digger / schedule comparison: what changes in the age of machine assistance</t>
  </si>
  <si>
    <t xml:space="preserve">ai claim digger schedule comparison</t>
  </si>
  <si>
    <t xml:space="preserve">ai in claim digger schedule comparison, machine learning claim digger schedule comparison</t>
  </si>
  <si>
    <t xml:space="preserve">Write "AI and claim digger / schedule comparison: what changes in the age of machine assistance" for projectcontrolsinstitute.org (PCI AI - Project Controls Institute). Audience: project professionals adapting to AI. Length 1,200-1,800 words, British English. Primary keyword "ai claim digger schedule comparison". Work in naturally where they fit: ai in claim digger schedule comparison, machine learning claim digger schedule comparison.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</si>
  <si>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AB-04087</t>
  </si>
  <si>
    <t xml:space="preserve">AI and crew composition and crew rates: what changes in the age of machine assistance</t>
  </si>
  <si>
    <t xml:space="preserve">ai crew composition and rates</t>
  </si>
  <si>
    <t xml:space="preserve">ai in crew composition and rates, machine learning crew composition and rates</t>
  </si>
  <si>
    <t xml:space="preserve">Write "AI and crew composition and crew rates: what changes in the age of machine assistance" for projectcontrolsinstitute.org (PCI AI - Project Controls Institute). Audience: project professionals adapting to AI. Length 1,200-1,800 words, British English. Primary keyword "ai crew composition and rates". Work in naturally where they fit: ai in crew composition and rates, machine learning crew composition and rates.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</si>
  <si>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AB-04088</t>
  </si>
  <si>
    <t xml:space="preserve">AI and plant and equipment rates: what changes in the age of machine assistance</t>
  </si>
  <si>
    <t xml:space="preserve">ai plant and equipment rates</t>
  </si>
  <si>
    <t xml:space="preserve">ai in plant and equipment rates, machine learning plant and equipment rates</t>
  </si>
  <si>
    <t xml:space="preserve">Write "AI and plant and equipment rates: what changes in the age of machine assistance" for projectcontrolsinstitute.org (PCI AI - Project Controls Institute). Audience: project professionals adapting to AI. Length 1,200-1,800 words, British English. Primary keyword "ai plant and equipment rates". Work in naturally where they fit: ai in plant and equipment rates, machine learning plant and equipment rates.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</si>
  <si>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AB-04089</t>
  </si>
  <si>
    <t xml:space="preserve">AI and labour norms by trade: what changes in the age of machine assistance</t>
  </si>
  <si>
    <t xml:space="preserve">ai labour norms by trade</t>
  </si>
  <si>
    <t xml:space="preserve">ai in labour norms by trade, machine learning labour norms by trade</t>
  </si>
  <si>
    <t xml:space="preserve">Write "AI and labour norms by trade: what changes in the age of machine assistance" for projectcontrolsinstitute.org (PCI AI - Project Controls Institute). Audience: project professionals adapting to AI. Length 1,200-1,800 words, British English. Primary keyword "ai labour norms by trade". Work in naturally where they fit: ai in labour norms by trade, machine learning labour norms by trade.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</si>
  <si>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AB-04090</t>
  </si>
  <si>
    <t xml:space="preserve">AI and growth allowance vs contingency: what changes in the age of machine assistance</t>
  </si>
  <si>
    <t xml:space="preserve">ai growth allowance vs contingency</t>
  </si>
  <si>
    <t xml:space="preserve">ai in growth allowance vs contingency, machine learning growth allowance vs contingency</t>
  </si>
  <si>
    <t xml:space="preserve">Write "AI and growth allowance vs contingency: what changes in the age of machine assistance" for projectcontrolsinstitute.org (PCI AI - Project Controls Institute). Audience: project professionals adapting to AI. Length 1,200-1,800 words, British English. Primary keyword "ai growth allowance vs contingency". Work in naturally where they fit: ai in growth allowance vs contingency, machine learning growth allowance vs contingency.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</si>
  <si>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AB-04091</t>
  </si>
  <si>
    <t xml:space="preserve">AI and design allowance: what changes in the age of machine assistance</t>
  </si>
  <si>
    <t xml:space="preserve">ai design allowance</t>
  </si>
  <si>
    <t xml:space="preserve">ai in design allowance, machine learning design allowance</t>
  </si>
  <si>
    <t xml:space="preserve">Write "AI and design allowance: what changes in the age of machine assistance" for projectcontrolsinstitute.org (PCI AI - Project Controls Institute). Audience: project professionals adapting to AI. Length 1,200-1,800 words, British English. Primary keyword "ai design allowance". Work in naturally where they fit: ai in design allowance, machine learning design allowance.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</si>
  <si>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AB-04092</t>
  </si>
  <si>
    <t xml:space="preserve">AI and estimate maturity assessment: what changes in the age of machine assistance</t>
  </si>
  <si>
    <t xml:space="preserve">ai estimate maturity assessment</t>
  </si>
  <si>
    <t xml:space="preserve">ai in estimate maturity assessment, machine learning estimate maturity assessment</t>
  </si>
  <si>
    <t xml:space="preserve">Write "AI and estimate maturity assessment: what changes in the age of machine assistance" for projectcontrolsinstitute.org (PCI AI - Project Controls Institute). Audience: project professionals adapting to AI. Length 1,200-1,800 words, British English. Primary keyword "ai estimate maturity assessment". Work in naturally where they fit: ai in estimate maturity assessment, machine learning estimate maturity assessment.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</si>
  <si>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AB-04093</t>
  </si>
  <si>
    <t xml:space="preserve">AI and bid/no-bid analysis: what changes in the age of machine assistance</t>
  </si>
  <si>
    <t xml:space="preserve">ai bid no-bid analysis</t>
  </si>
  <si>
    <t xml:space="preserve">ai in bid no-bid analysis, machine learning bid no-bid analysis</t>
  </si>
  <si>
    <t xml:space="preserve">Write "AI and bid/no-bid analysis: what changes in the age of machine assistance" for projectcontrolsinstitute.org (PCI AI - Project Controls Institute). Audience: project professionals adapting to AI. Length 1,200-1,800 words, British English. Primary keyword "ai bid no-bid analysis". Work in naturally where they fit: ai in bid no-bid analysis, machine learning bid no-bid analysis.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</si>
  <si>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AB-04094</t>
  </si>
  <si>
    <t xml:space="preserve">AI and tender settlement meetings: what changes in the age of machine assistance</t>
  </si>
  <si>
    <t xml:space="preserve">ai tender settlement meetings</t>
  </si>
  <si>
    <t xml:space="preserve">ai in tender settlement meetings, machine learning tender settlement meetings</t>
  </si>
  <si>
    <t xml:space="preserve">Write "AI and tender settlement meetings: what changes in the age of machine assistance" for projectcontrolsinstitute.org (PCI AI - Project Controls Institute). Audience: project professionals adapting to AI. Length 1,200-1,800 words, British English. Primary keyword "ai tender settlement meetings". Work in naturally where they fit: ai in tender settlement meetings, machine learning tender settlement meetings.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</si>
  <si>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AB-04095</t>
  </si>
  <si>
    <t xml:space="preserve">AI and subcontractor quotations analysis: what changes in the age of machine assistance</t>
  </si>
  <si>
    <t xml:space="preserve">ai subcontractor quotations analysis</t>
  </si>
  <si>
    <t xml:space="preserve">ai in subcontractor quotations analysis, machine learning subcontractor quotations analysis</t>
  </si>
  <si>
    <t xml:space="preserve">Write "AI and subcontractor quotations analysis: what changes in the age of machine assistance" for projectcontrolsinstitute.org (PCI AI - Project Controls Institute). Audience: project professionals adapting to AI. Length 1,200-1,800 words, British English. Primary keyword "ai subcontractor quotations analysis". Work in naturally where they fit: ai in subcontractor quotations analysis, machine learning subcontractor quotations analysis.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</si>
  <si>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AB-04096</t>
  </si>
  <si>
    <t xml:space="preserve">AI and estimate reviews and cold eyes: what changes in the age of machine assistance</t>
  </si>
  <si>
    <t xml:space="preserve">ai estimate reviews and cold</t>
  </si>
  <si>
    <t xml:space="preserve">ai in estimate reviews and cold eyes, machine learning estimate reviews and cold eyes</t>
  </si>
  <si>
    <t xml:space="preserve">Write "AI and estimate reviews and cold eyes: what changes in the age of machine assistance" for projectcontrolsinstitute.org (PCI AI - Project Controls Institute). Audience: project professionals adapting to AI. Length 1,200-1,800 words, British English. Primary keyword "ai estimate reviews and cold". Work in naturally where they fit: ai in estimate reviews and cold eyes, machine learning estimate reviews and cold eyes.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</si>
  <si>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AB-04097</t>
  </si>
  <si>
    <t xml:space="preserve">AI and currency and escalation in bids: what changes in the age of machine assistance</t>
  </si>
  <si>
    <t xml:space="preserve">ai currency and escalation in</t>
  </si>
  <si>
    <t xml:space="preserve">ai in currency and escalation in bids, machine learning currency and escalation in bids</t>
  </si>
  <si>
    <t xml:space="preserve">Write "AI and currency and escalation in bids: what changes in the age of machine assistance" for projectcontrolsinstitute.org (PCI AI - Project Controls Institute). Audience: project professionals adapting to AI. Length 1,200-1,800 words, British English. Primary keyword "ai currency and escalation in". Work in naturally where they fit: ai in currency and escalation in bids, machine learning currency and escalation in bids.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</si>
  <si>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AB-04098</t>
  </si>
  <si>
    <t xml:space="preserve">AI and margin and markup strategy: what changes in the age of machine assistance</t>
  </si>
  <si>
    <t xml:space="preserve">ai margin and markup strategy</t>
  </si>
  <si>
    <t xml:space="preserve">ai in margin and markup strategy, machine learning margin and markup strategy</t>
  </si>
  <si>
    <t xml:space="preserve">Write "AI and margin and markup strategy: what changes in the age of machine assistance" for projectcontrolsinstitute.org (PCI AI - Project Controls Institute). Audience: project professionals adapting to AI. Length 1,200-1,800 words, British English. Primary keyword "ai margin and markup strategy". Work in naturally where they fit: ai in margin and markup strategy, machine learning margin and markup strategy.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</si>
  <si>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AB-04099</t>
  </si>
  <si>
    <t xml:space="preserve">AI and tornado diagrams: what changes in the age of machine assistance</t>
  </si>
  <si>
    <t xml:space="preserve">ai tornado diagrams</t>
  </si>
  <si>
    <t xml:space="preserve">ai in tornado diagrams, machine learning tornado diagrams</t>
  </si>
  <si>
    <t xml:space="preserve">Write "AI and tornado diagrams: what changes in the age of machine assistance" for projectcontrolsinstitute.org (PCI AI - Project Controls Institute). Audience: project professionals adapting to AI. Length 1,200-1,800 words, British English. Primary keyword "ai tornado diagrams". Work in naturally where they fit: ai in tornado diagrams, machine learning tornado diagrams.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</si>
  <si>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AB-04100</t>
  </si>
  <si>
    <t xml:space="preserve">AI and expected monetary value (EMV): what changes in the age of machine assistance</t>
  </si>
  <si>
    <t xml:space="preserve">ai expected monetary value</t>
  </si>
  <si>
    <t xml:space="preserve">ai in expected monetary value, machine learning expected monetary value</t>
  </si>
  <si>
    <t xml:space="preserve">Write "AI and expected monetary value (EMV): what changes in the age of machine assistance" for projectcontrolsinstitute.org (PCI AI - Project Controls Institute). Audience: project professionals adapting to AI. Length 1,200-1,800 words, British English. Primary keyword "ai expected monetary value". Work in naturally where they fit: ai in expected monetary value, machine learning expected monetary value.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</si>
  <si>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AB-04101</t>
  </si>
  <si>
    <t xml:space="preserve">AI and decision tree analysis: what changes in the age of machine assistance</t>
  </si>
  <si>
    <t xml:space="preserve">ai decision tree analysis</t>
  </si>
  <si>
    <t xml:space="preserve">ai in decision tree analysis, machine learning decision tree analysis</t>
  </si>
  <si>
    <t xml:space="preserve">Write "AI and decision tree analysis: what changes in the age of machine assistance" for projectcontrolsinstitute.org (PCI AI - Project Controls Institute). Audience: project professionals adapting to AI. Length 1,200-1,800 words, British English. Primary keyword "ai decision tree analysis". Work in naturally where they fit: ai in decision tree analysis, machine learning decision tree analysis.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</si>
  <si>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AB-04102</t>
  </si>
  <si>
    <t xml:space="preserve">AI and risk velocity: what changes in the age of machine assistance</t>
  </si>
  <si>
    <t xml:space="preserve">ai risk velocity</t>
  </si>
  <si>
    <t xml:space="preserve">ai in risk velocity, machine learning risk velocity</t>
  </si>
  <si>
    <t xml:space="preserve">Write "AI and risk velocity: what changes in the age of machine assistance" for projectcontrolsinstitute.org (PCI AI - Project Controls Institute). Audience: project professionals adapting to AI. Length 1,200-1,800 words, British English. Primary keyword "ai risk velocity". Work in naturally where they fit: ai in risk velocity, machine learning risk velocity.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</si>
  <si>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AB-04103</t>
  </si>
  <si>
    <t xml:space="preserve">AI and quantified risk exposure: what changes in the age of machine assistance</t>
  </si>
  <si>
    <t xml:space="preserve">ai quantified risk exposure</t>
  </si>
  <si>
    <t xml:space="preserve">ai in quantified risk exposure, machine learning quantified risk exposure</t>
  </si>
  <si>
    <t xml:space="preserve">Write "AI and quantified risk exposure: what changes in the age of machine assistance" for projectcontrolsinstitute.org (PCI AI - Project Controls Institute). Audience: project professionals adapting to AI. Length 1,200-1,800 words, British English. Primary keyword "ai quantified risk exposure". Work in naturally where they fit: ai in quantified risk exposure, machine learning quantified risk exposure.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</si>
  <si>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AB-04104</t>
  </si>
  <si>
    <t xml:space="preserve">AI and integrated cost-schedule risk analysis: what changes in the age of machine assistance</t>
  </si>
  <si>
    <t xml:space="preserve">ai integrated cost-schedule risk analysis</t>
  </si>
  <si>
    <t xml:space="preserve">ai in integrated cost-schedule risk analysis, machine learning integrated cost-schedule risk analysis</t>
  </si>
  <si>
    <t xml:space="preserve">Write "AI and integrated cost-schedule risk analysis: what changes in the age of machine assistance" for projectcontrolsinstitute.org (PCI AI - Project Controls Institute). Audience: project professionals adapting to AI. Length 1,200-1,800 words, British English. Primary keyword "ai integrated cost-schedule risk analysis". Work in naturally where they fit: ai in integrated cost-schedule risk analysis, machine learning integrated cost-schedule risk analysis.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</si>
  <si>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AB-04105</t>
  </si>
  <si>
    <t xml:space="preserve">AI and risk maturity models: what changes in the age of machine assistance</t>
  </si>
  <si>
    <t xml:space="preserve">ai risk maturity models</t>
  </si>
  <si>
    <t xml:space="preserve">ai in risk maturity models, machine learning risk maturity models</t>
  </si>
  <si>
    <t xml:space="preserve">Write "AI and risk maturity models: what changes in the age of machine assistance" for projectcontrolsinstitute.org (PCI AI - Project Controls Institute). Audience: project professionals adapting to AI. Length 1,200-1,800 words, British English. Primary keyword "ai risk maturity models". Work in naturally where they fit: ai in risk maturity models, machine learning risk maturity models.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</si>
  <si>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AB-04106</t>
  </si>
  <si>
    <t xml:space="preserve">AI and weather risk quantification: what changes in the age of machine assistance</t>
  </si>
  <si>
    <t xml:space="preserve">ai weather risk quantification</t>
  </si>
  <si>
    <t xml:space="preserve">ai in weather risk quantification, machine learning weather risk quantification</t>
  </si>
  <si>
    <t xml:space="preserve">Write "AI and weather risk quantification: what changes in the age of machine assistance" for projectcontrolsinstitute.org (PCI AI - Project Controls Institute). Audience: project professionals adapting to AI. Length 1,200-1,800 words, British English. Primary keyword "ai weather risk quantification". Work in naturally where they fit: ai in weather risk quantification, machine learning weather risk quantification.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</si>
  <si>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AB-04107</t>
  </si>
  <si>
    <t xml:space="preserve">AI and supply chain risk on projects: what changes in the age of machine assistance</t>
  </si>
  <si>
    <t xml:space="preserve">ai supply chain risk on</t>
  </si>
  <si>
    <t xml:space="preserve">ai in supply chain risk on projects, machine learning supply chain risk on projects</t>
  </si>
  <si>
    <t xml:space="preserve">Write "AI and supply chain risk on projects: what changes in the age of machine assistance" for projectcontrolsinstitute.org (PCI AI - Project Controls Institute). Audience: project professionals adapting to AI. Length 1,200-1,800 words, British English. Primary keyword "ai supply chain risk on". Work in naturally where they fit: ai in supply chain risk on projects, machine learning supply chain risk on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</si>
  <si>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AB-04108</t>
  </si>
  <si>
    <t xml:space="preserve">AI and interface risk: what changes in the age of machine assistance</t>
  </si>
  <si>
    <t xml:space="preserve">ai interface risk</t>
  </si>
  <si>
    <t xml:space="preserve">ai in interface risk, machine learning interface risk</t>
  </si>
  <si>
    <t xml:space="preserve">Write "AI and interface risk: what changes in the age of machine assistance" for projectcontrolsinstitute.org (PCI AI - Project Controls Institute). Audience: project professionals adapting to AI. Length 1,200-1,800 words, British English. Primary keyword "ai interface risk". Work in naturally where they fit: ai in interface risk, machine learning interface risk.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</si>
  <si>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AB-04109</t>
  </si>
  <si>
    <t xml:space="preserve">AI and cost narrative writing: what changes in the age of machine assistance</t>
  </si>
  <si>
    <t xml:space="preserve">ai cost narrative writing</t>
  </si>
  <si>
    <t xml:space="preserve">ai in cost narrative writing, machine learning cost narrative writing</t>
  </si>
  <si>
    <t xml:space="preserve">Write "AI and cost narrative writing: what changes in the age of machine assistance" for projectcontrolsinstitute.org (PCI AI - Project Controls Institute). Audience: project professionals adapting to AI. Length 1,200-1,800 words, British English. Primary keyword "ai cost narrative writing". Work in naturally where they fit: ai in cost narrative writing, machine learning cost narrative writing.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</si>
  <si>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AB-04110</t>
  </si>
  <si>
    <t xml:space="preserve">AI and schedule commentary writing: what changes in the age of machine assistance</t>
  </si>
  <si>
    <t xml:space="preserve">ai schedule commentary writing</t>
  </si>
  <si>
    <t xml:space="preserve">ai in schedule commentary writing, machine learning schedule commentary writing</t>
  </si>
  <si>
    <t xml:space="preserve">Write "AI and schedule commentary writing: what changes in the age of machine assistance" for projectcontrolsinstitute.org (PCI AI - Project Controls Institute). Audience: project professionals adapting to AI. Length 1,200-1,800 words, British English. Primary keyword "ai schedule commentary writing". Work in naturally where they fit: ai in schedule commentary writing, machine learning schedule commentary writing.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</si>
  <si>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AB-04111</t>
  </si>
  <si>
    <t xml:space="preserve">AI and visualising float erosion: what changes in the age of machine assistance</t>
  </si>
  <si>
    <t xml:space="preserve">ai visualising float erosion</t>
  </si>
  <si>
    <t xml:space="preserve">ai in visualising float erosion, machine learning visualising float erosion</t>
  </si>
  <si>
    <t xml:space="preserve">Write "AI and visualising float erosion: what changes in the age of machine assistance" for projectcontrolsinstitute.org (PCI AI - Project Controls Institute). Audience: project professionals adapting to AI. Length 1,200-1,800 words, British English. Primary keyword "ai visualising float erosion". Work in naturally where they fit: ai in visualising float erosion, machine learning visualising float erosion.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</si>
  <si>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AB-04112</t>
  </si>
  <si>
    <t xml:space="preserve">AI and schedule density: what changes in the age of machine assistance</t>
  </si>
  <si>
    <t xml:space="preserve">ai schedule density</t>
  </si>
  <si>
    <t xml:space="preserve">ai in schedule density, machine learning schedule density</t>
  </si>
  <si>
    <t xml:space="preserve">Write "AI and schedule density: what changes in the age of machine assistance" for projectcontrolsinstitute.org (PCI AI - Project Controls Institute). Audience: project professionals adapting to AI. Length 1,200-1,800 words, British English. Primary keyword "ai schedule density". Work in naturally where they fit: ai in schedule density, machine learning schedule density.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</si>
  <si>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AB-04113</t>
  </si>
  <si>
    <t xml:space="preserve">AI and activity duration distribution: what changes in the age of machine assistance</t>
  </si>
  <si>
    <t xml:space="preserve">ai activity duration distribution</t>
  </si>
  <si>
    <t xml:space="preserve">ai in activity duration distribution, machine learning activity duration distribution</t>
  </si>
  <si>
    <t xml:space="preserve">Write "AI and activity duration distribution: what changes in the age of machine assistance" for projectcontrolsinstitute.org (PCI AI - Project Controls Institute). Audience: project professionals adapting to AI. Length 1,200-1,800 words, British English. Primary keyword "ai activity duration distribution". Work in naturally where they fit: ai in activity duration distribution, machine learning activity duration distribution.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</si>
  <si>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AB-04114</t>
  </si>
  <si>
    <t xml:space="preserve">AI and open ends in a schedule: what changes in the age of machine assistance</t>
  </si>
  <si>
    <t xml:space="preserve">ai open ends in a</t>
  </si>
  <si>
    <t xml:space="preserve">ai in open ends in a schedule, machine learning open ends in a schedule</t>
  </si>
  <si>
    <t xml:space="preserve">Write "AI and open ends in a schedule: what changes in the age of machine assistance" for projectcontrolsinstitute.org (PCI AI - Project Controls Institute). Audience: project professionals adapting to AI. Length 1,200-1,800 words, British English. Primary keyword "ai open ends in a". Work in naturally where they fit: ai in open ends in a schedule, machine learning open ends in a schedule.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</si>
  <si>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AB-04115</t>
  </si>
  <si>
    <t xml:space="preserve">AI and dangling logic: what changes in the age of machine assistance</t>
  </si>
  <si>
    <t xml:space="preserve">ai dangling logic</t>
  </si>
  <si>
    <t xml:space="preserve">ai in dangling logic, machine learning dangling logic</t>
  </si>
  <si>
    <t xml:space="preserve">Write "AI and dangling logic: what changes in the age of machine assistance" for projectcontrolsinstitute.org (PCI AI - Project Controls Institute). Audience: project professionals adapting to AI. Length 1,200-1,800 words, British English. Primary keyword "ai dangling logic". Work in naturally where they fit: ai in dangling logic, machine learning dangling logic.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</si>
  <si>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AB-04116</t>
  </si>
  <si>
    <t xml:space="preserve">AI and redundant logic: what changes in the age of machine assistance</t>
  </si>
  <si>
    <t xml:space="preserve">ai redundant logic</t>
  </si>
  <si>
    <t xml:space="preserve">ai in redundant logic, machine learning redundant logic</t>
  </si>
  <si>
    <t xml:space="preserve">Write "AI and redundant logic: what changes in the age of machine assistance" for projectcontrolsinstitute.org (PCI AI - Project Controls Institute). Audience: project professionals adapting to AI. Length 1,200-1,800 words, British English. Primary keyword "ai redundant logic". Work in naturally where they fit: ai in redundant logic, machine learning redundant logic.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</si>
  <si>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AB-04117</t>
  </si>
  <si>
    <t xml:space="preserve">AI and schedule margin: what changes in the age of machine assistance</t>
  </si>
  <si>
    <t xml:space="preserve">ai schedule margin</t>
  </si>
  <si>
    <t xml:space="preserve">ai in schedule margin, machine learning schedule margin</t>
  </si>
  <si>
    <t xml:space="preserve">Write "AI and schedule margin: what changes in the age of machine assistance" for projectcontrolsinstitute.org (PCI AI - Project Controls Institute). Audience: project professionals adapting to AI. Length 1,200-1,800 words, British English. Primary keyword "ai schedule margin". Work in naturally where they fit: ai in schedule margin, machine learning schedule margin.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</si>
  <si>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AB-04118</t>
  </si>
  <si>
    <t xml:space="preserve">AI and driving path analysis: what changes in the age of machine assistance</t>
  </si>
  <si>
    <t xml:space="preserve">ai driving path analysis</t>
  </si>
  <si>
    <t xml:space="preserve">ai in driving path analysis, machine learning driving path analysis</t>
  </si>
  <si>
    <t xml:space="preserve">Write "AI and driving path analysis: what changes in the age of machine assistance" for projectcontrolsinstitute.org (PCI AI - Project Controls Institute). Audience: project professionals adapting to AI. Length 1,200-1,800 words, British English. Primary keyword "ai driving path analysis". Work in naturally where they fit: ai in driving path analysis, machine learning driving path analysis.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</si>
  <si>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AB-04119</t>
  </si>
  <si>
    <t xml:space="preserve">AI and longest path vs critical path: what changes in the age of machine assistance</t>
  </si>
  <si>
    <t xml:space="preserve">ai longest path vs critical</t>
  </si>
  <si>
    <t xml:space="preserve">ai in longest path vs critical, machine learning longest path vs critical</t>
  </si>
  <si>
    <t xml:space="preserve">Write "AI and longest path vs critical path: what changes in the age of machine assistance" for projectcontrolsinstitute.org (PCI AI - Project Controls Institute). Audience: project professionals adapting to AI. Length 1,200-1,800 words, British English. Primary keyword "ai longest path vs critical". Work in naturally where they fit: ai in longest path vs critical, machine learning longest path vs critical.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</si>
  <si>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AB-04120</t>
  </si>
  <si>
    <t xml:space="preserve">AI and multi-calendar float distortion: what changes in the age of machine assistance</t>
  </si>
  <si>
    <t xml:space="preserve">ai multi-calendar float distortion</t>
  </si>
  <si>
    <t xml:space="preserve">ai in multi-calendar float distortion, machine learning multi-calendar float distortion</t>
  </si>
  <si>
    <t xml:space="preserve">Write "AI and multi-calendar float distortion: what changes in the age of machine assistance" for projectcontrolsinstitute.org (PCI AI - Project Controls Institute). Audience: project professionals adapting to AI. Length 1,200-1,800 words, British English. Primary keyword "ai multi-calendar float distortion". Work in naturally where they fit: ai in multi-calendar float distortion, machine learning multi-calendar float distortion.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</si>
  <si>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AB-04121</t>
  </si>
  <si>
    <t xml:space="preserve">AI and resource-constrained critical path: what changes in the age of machine assistance</t>
  </si>
  <si>
    <t xml:space="preserve">ai resource-constrained critical path</t>
  </si>
  <si>
    <t xml:space="preserve">ai in resource-constrained critical path, machine learning resource-constrained critical path</t>
  </si>
  <si>
    <t xml:space="preserve">Write "AI and resource-constrained critical path: what changes in the age of machine assistance" for projectcontrolsinstitute.org (PCI AI - Project Controls Institute). Audience: project professionals adapting to AI. Length 1,200-1,800 words, British English. Primary keyword "ai resource-constrained critical path". Work in naturally where they fit: ai in resource-constrained critical path, machine learning resource-constrained critical path.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</si>
  <si>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AB-04122</t>
  </si>
  <si>
    <t xml:space="preserve">AI and schedule acceleration modelling: what changes in the age of machine assistance</t>
  </si>
  <si>
    <t xml:space="preserve">ai schedule acceleration modelling</t>
  </si>
  <si>
    <t xml:space="preserve">ai in schedule acceleration modelling, machine learning schedule acceleration modelling</t>
  </si>
  <si>
    <t xml:space="preserve">Write "AI and schedule acceleration modelling: what changes in the age of machine assistance" for projectcontrolsinstitute.org (PCI AI - Project Controls Institute). Audience: project professionals adapting to AI. Length 1,200-1,800 words, British English. Primary keyword "ai schedule acceleration modelling". Work in naturally where they fit: ai in schedule acceleration modelling, machine learning schedule acceleration modelling.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</si>
  <si>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AB-04123</t>
  </si>
  <si>
    <t xml:space="preserve">AI and bid schedule vs execution schedule: what changes in the age of machine assistance</t>
  </si>
  <si>
    <t xml:space="preserve">ai bid schedule vs execution</t>
  </si>
  <si>
    <t xml:space="preserve">ai in bid schedule vs execution, machine learning bid schedule vs execution</t>
  </si>
  <si>
    <t xml:space="preserve">Write "AI and bid schedule vs execution schedule: what changes in the age of machine assistance" for projectcontrolsinstitute.org (PCI AI - Project Controls Institute). Audience: project professionals adapting to AI. Length 1,200-1,800 words, British English. Primary keyword "ai bid schedule vs execution". Work in naturally where they fit: ai in bid schedule vs execution, machine learning bid schedule vs execution.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</si>
  <si>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AB-04124</t>
  </si>
  <si>
    <t xml:space="preserve">AI and procurement milestone linkage: what changes in the age of machine assistance</t>
  </si>
  <si>
    <t xml:space="preserve">ai procurement milestone linkage</t>
  </si>
  <si>
    <t xml:space="preserve">ai in procurement milestone linkage, machine learning procurement milestone linkage</t>
  </si>
  <si>
    <t xml:space="preserve">Write "AI and procurement milestone linkage: what changes in the age of machine assistance" for projectcontrolsinstitute.org (PCI AI - Project Controls Institute). Audience: project professionals adapting to AI. Length 1,200-1,800 words, British English. Primary keyword "ai procurement milestone linkage". Work in naturally where they fit: ai in procurement milestone linkage, machine learning procurement milestone linkage.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</si>
  <si>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AB-04125</t>
  </si>
  <si>
    <t xml:space="preserve">AI and construction work areas and zones: what changes in the age of machine assistance</t>
  </si>
  <si>
    <t xml:space="preserve">ai construction work areas and</t>
  </si>
  <si>
    <t xml:space="preserve">ai in construction work areas and zones, machine learning construction work areas and zones</t>
  </si>
  <si>
    <t xml:space="preserve">Write "AI and construction work areas and zones: what changes in the age of machine assistance" for projectcontrolsinstitute.org (PCI AI - Project Controls Institute). Audience: project professionals adapting to AI. Length 1,200-1,800 words, British English. Primary keyword "ai construction work areas and". Work in naturally where they fit: ai in construction work areas and zones, machine learning construction work areas and zones.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</si>
  <si>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AB-04126</t>
  </si>
  <si>
    <t xml:space="preserve">AI and schedule integration across contractors: what changes in the age of machine assistance</t>
  </si>
  <si>
    <t xml:space="preserve">ai schedule integration across contractors</t>
  </si>
  <si>
    <t xml:space="preserve">ai in schedule integration across contractors, machine learning schedule integration across contractors</t>
  </si>
  <si>
    <t xml:space="preserve">Write "AI and schedule integration across contractors: what changes in the age of machine assistance" for projectcontrolsinstitute.org (PCI AI - Project Controls Institute). Audience: project professionals adapting to AI. Length 1,200-1,800 words, British English. Primary keyword "ai schedule integration across contractors". Work in naturally where they fit: ai in schedule integration across contractors, machine learning schedule integration across contractors.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</si>
  <si>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AB-04127</t>
  </si>
  <si>
    <t xml:space="preserve">AI and interface float: what changes in the age of machine assistance</t>
  </si>
  <si>
    <t xml:space="preserve">ai interface float</t>
  </si>
  <si>
    <t xml:space="preserve">ai in interface float, machine learning interface float</t>
  </si>
  <si>
    <t xml:space="preserve">Write "AI and interface float: what changes in the age of machine assistance" for projectcontrolsinstitute.org (PCI AI - Project Controls Institute). Audience: project professionals adapting to AI. Length 1,200-1,800 words, British English. Primary keyword "ai interface float". Work in naturally where they fit: ai in interface float, machine learning interface float.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</si>
  <si>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AB-04128</t>
  </si>
  <si>
    <t xml:space="preserve">AI and early warning indicators in schedules: what changes in the age of machine assistance</t>
  </si>
  <si>
    <t xml:space="preserve">ai early warning indicators in</t>
  </si>
  <si>
    <t xml:space="preserve">ai in early warning indicators in schedules, machine learning early warning indicators in schedules</t>
  </si>
  <si>
    <t xml:space="preserve">Write "AI and early warning indicators in schedules: what changes in the age of machine assistance" for projectcontrolsinstitute.org (PCI AI - Project Controls Institute). Audience: project professionals adapting to AI. Length 1,200-1,800 words, British English. Primary keyword "ai early warning indicators in". Work in naturally where they fit: ai in early warning indicators in schedules, machine learning early warning indicators in schedules.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</si>
  <si>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AB-04129</t>
  </si>
  <si>
    <t xml:space="preserve">AI and planning package conversion: what changes in the age of machine assistance</t>
  </si>
  <si>
    <t xml:space="preserve">ai planning package conversion</t>
  </si>
  <si>
    <t xml:space="preserve">ai in planning package conversion, machine learning planning package conversion</t>
  </si>
  <si>
    <t xml:space="preserve">Write "AI and planning package conversion: what changes in the age of machine assistance" for projectcontrolsinstitute.org (PCI AI - Project Controls Institute). Audience: project professionals adapting to AI. Length 1,200-1,800 words, British English. Primary keyword "ai planning package conversion". Work in naturally where they fit: ai in planning package conversion, machine learning planning package conversion.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</si>
  <si>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AB-04130</t>
  </si>
  <si>
    <t xml:space="preserve">AI and schedule reserve release: what changes in the age of machine assistance</t>
  </si>
  <si>
    <t xml:space="preserve">ai schedule reserve release</t>
  </si>
  <si>
    <t xml:space="preserve">ai in schedule reserve release, machine learning schedule reserve release</t>
  </si>
  <si>
    <t xml:space="preserve">Write "AI and schedule reserve release: what changes in the age of machine assistance" for projectcontrolsinstitute.org (PCI AI - Project Controls Institute). Audience: project professionals adapting to AI. Length 1,200-1,800 words, British English. Primary keyword "ai schedule reserve release". Work in naturally where they fit: ai in schedule reserve release, machine learning schedule reserve release.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</si>
  <si>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AB-04131</t>
  </si>
  <si>
    <t xml:space="preserve">AI and cost account structure: what changes in the age of machine assistance</t>
  </si>
  <si>
    <t xml:space="preserve">ai cost account structure</t>
  </si>
  <si>
    <t xml:space="preserve">ai in cost account structure, machine learning cost account structure</t>
  </si>
  <si>
    <t xml:space="preserve">Write "AI and cost account structure: what changes in the age of machine assistance" for projectcontrolsinstitute.org (PCI AI - Project Controls Institute). Audience: project professionals adapting to AI. Length 1,200-1,800 words, British English. Primary keyword "ai cost account structure". Work in naturally where they fit: ai in cost account structure, machine learning cost account structure.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</si>
  <si>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AB-04132</t>
  </si>
  <si>
    <t xml:space="preserve">AI and estimate reconciliation: what changes in the age of machine assistance</t>
  </si>
  <si>
    <t xml:space="preserve">ai estimate reconciliation</t>
  </si>
  <si>
    <t xml:space="preserve">ai in estimate reconciliation, machine learning estimate reconciliation</t>
  </si>
  <si>
    <t xml:space="preserve">Write "AI and estimate reconciliation: what changes in the age of machine assistance" for projectcontrolsinstitute.org (PCI AI - Project Controls Institute). Audience: project professionals adapting to AI. Length 1,200-1,800 words, British English. Primary keyword "ai estimate reconciliation". Work in naturally where they fit: ai in estimate reconciliation, machine learning estimate reconciliation.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</si>
  <si>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AB-04133</t>
  </si>
  <si>
    <t xml:space="preserve">AI and bottoms-up validation: what changes in the age of machine assistance</t>
  </si>
  <si>
    <t xml:space="preserve">ai bottoms-up validation</t>
  </si>
  <si>
    <t xml:space="preserve">ai in bottoms-up validation, machine learning bottoms-up validation</t>
  </si>
  <si>
    <t xml:space="preserve">Write "AI and bottoms-up validation: what changes in the age of machine assistance" for projectcontrolsinstitute.org (PCI AI - Project Controls Institute). Audience: project professionals adapting to AI. Length 1,200-1,800 words, British English. Primary keyword "ai bottoms-up validation". Work in naturally where they fit: ai in bottoms-up validation, machine learning bottoms-up validation.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</si>
  <si>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AB-04134</t>
  </si>
  <si>
    <t xml:space="preserve">AI and cost trending analysis: what changes in the age of machine assistance</t>
  </si>
  <si>
    <t xml:space="preserve">ai cost trending analysis</t>
  </si>
  <si>
    <t xml:space="preserve">ai in cost trending analysis, machine learning cost trending analysis</t>
  </si>
  <si>
    <t xml:space="preserve">Write "AI and cost trending analysis: what changes in the age of machine assistance" for projectcontrolsinstitute.org (PCI AI - Project Controls Institute). Audience: project professionals adapting to AI. Length 1,200-1,800 words, British English. Primary keyword "ai cost trending analysis". Work in naturally where they fit: ai in cost trending analysis, machine learning cost trending analysis.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</si>
  <si>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AB-04135</t>
  </si>
  <si>
    <t xml:space="preserve">AI and unit cost tracking: what changes in the age of machine assistance</t>
  </si>
  <si>
    <t xml:space="preserve">ai unit cost tracking</t>
  </si>
  <si>
    <t xml:space="preserve">ai in unit cost tracking, machine learning unit cost tracking</t>
  </si>
  <si>
    <t xml:space="preserve">Write "AI and unit cost tracking: what changes in the age of machine assistance" for projectcontrolsinstitute.org (PCI AI - Project Controls Institute). Audience: project professionals adapting to AI. Length 1,200-1,800 words, British English. Primary keyword "ai unit cost tracking". Work in naturally where they fit: ai in unit cost tracking, machine learning unit cost tracking.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</si>
  <si>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AB-04136</t>
  </si>
  <si>
    <t xml:space="preserve">AI and labour productivity index: what changes in the age of machine assistance</t>
  </si>
  <si>
    <t xml:space="preserve">ai labour productivity index</t>
  </si>
  <si>
    <t xml:space="preserve">ai in labour productivity index, machine learning labour productivity index</t>
  </si>
  <si>
    <t xml:space="preserve">Write "AI and labour productivity index: what changes in the age of machine assistance" for projectcontrolsinstitute.org (PCI AI - Project Controls Institute). Audience: project professionals adapting to AI. Length 1,200-1,800 words, British English. Primary keyword "ai labour productivity index". Work in naturally where they fit: ai in labour productivity index, machine learning labour productivity index.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</si>
  <si>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AB-04137</t>
  </si>
  <si>
    <t xml:space="preserve">AI and burn rate: what changes in the age of machine assistance</t>
  </si>
  <si>
    <t xml:space="preserve">ai burn rate</t>
  </si>
  <si>
    <t xml:space="preserve">ai in burn rate, machine learning burn rate</t>
  </si>
  <si>
    <t xml:space="preserve">Write "AI and burn rate: what changes in the age of machine assistance" for projectcontrolsinstitute.org (PCI AI - Project Controls Institute). Audience: project professionals adapting to AI. Length 1,200-1,800 words, British English. Primary keyword "ai burn rate". Work in naturally where they fit: ai in burn rate, machine learning burn rate.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</si>
  <si>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AB-04138</t>
  </si>
  <si>
    <t xml:space="preserve">AI and run rate forecasting: what changes in the age of machine assistance</t>
  </si>
  <si>
    <t xml:space="preserve">ai run rate forecasting</t>
  </si>
  <si>
    <t xml:space="preserve">ai in run rate forecasting, machine learning run rate forecasting</t>
  </si>
  <si>
    <t xml:space="preserve">Write "AI and run rate forecasting: what changes in the age of machine assistance" for projectcontrolsinstitute.org (PCI AI - Project Controls Institute). Audience: project professionals adapting to AI. Length 1,200-1,800 words, British English. Primary keyword "ai run rate forecasting". Work in naturally where they fit: ai in run rate forecasting, machine learning run rate forecasting.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</si>
  <si>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AB-04139</t>
  </si>
  <si>
    <t xml:space="preserve">AI and committed vs uncommitted budget: what changes in the age of machine assistance</t>
  </si>
  <si>
    <t xml:space="preserve">ai committed vs uncommitted budget</t>
  </si>
  <si>
    <t xml:space="preserve">ai in committed vs uncommitted budget, machine learning committed vs uncommitted budget</t>
  </si>
  <si>
    <t xml:space="preserve">Write "AI and committed vs uncommitted budget: what changes in the age of machine assistance" for projectcontrolsinstitute.org (PCI AI - Project Controls Institute). Audience: project professionals adapting to AI. Length 1,200-1,800 words, British English. Primary keyword "ai committed vs uncommitted budget". Work in naturally where they fit: ai in committed vs uncommitted budget, machine learning committed vs uncommitted budget.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</si>
  <si>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AB-04140</t>
  </si>
  <si>
    <t xml:space="preserve">AI and cost risk register linkage: what changes in the age of machine assistance</t>
  </si>
  <si>
    <t xml:space="preserve">ai cost risk register linkage</t>
  </si>
  <si>
    <t xml:space="preserve">ai in cost risk register linkage, machine learning cost risk register linkage</t>
  </si>
  <si>
    <t xml:space="preserve">Write "AI and cost risk register linkage: what changes in the age of machine assistance" for projectcontrolsinstitute.org (PCI AI - Project Controls Institute). Audience: project professionals adapting to AI. Length 1,200-1,800 words, British English. Primary keyword "ai cost risk register linkage". Work in naturally where they fit: ai in cost risk register linkage, machine learning cost risk register linkage.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</si>
  <si>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AB-04141</t>
  </si>
  <si>
    <t xml:space="preserve">AI and scope change pricing: what changes in the age of machine assistance</t>
  </si>
  <si>
    <t xml:space="preserve">ai scope change pricing</t>
  </si>
  <si>
    <t xml:space="preserve">ai in scope change pricing, machine learning scope change pricing</t>
  </si>
  <si>
    <t xml:space="preserve">Write "AI and scope change pricing: what changes in the age of machine assistance" for projectcontrolsinstitute.org (PCI AI - Project Controls Institute). Audience: project professionals adapting to AI. Length 1,200-1,800 words, British English. Primary keyword "ai scope change pricing". Work in naturally where they fit: ai in scope change pricing, machine learning scope change pricing.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</si>
  <si>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AB-04142</t>
  </si>
  <si>
    <t xml:space="preserve">AI and rate build-up: what changes in the age of machine assistance</t>
  </si>
  <si>
    <t xml:space="preserve">ai rate build-up</t>
  </si>
  <si>
    <t xml:space="preserve">ai in rate build-up, machine learning rate build-up</t>
  </si>
  <si>
    <t xml:space="preserve">Write "AI and rate build-up: what changes in the age of machine assistance" for projectcontrolsinstitute.org (PCI AI - Project Controls Institute). Audience: project professionals adapting to AI. Length 1,200-1,800 words, British English. Primary keyword "ai rate build-up". Work in naturally where they fit: ai in rate build-up, machine learning rate build-up.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</si>
  <si>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AB-04143</t>
  </si>
  <si>
    <t xml:space="preserve">AI and all-in labour rate: what changes in the age of machine assistance</t>
  </si>
  <si>
    <t xml:space="preserve">ai all-in labour rate</t>
  </si>
  <si>
    <t xml:space="preserve">ai in all-in labour rate, machine learning all-in labour rate</t>
  </si>
  <si>
    <t xml:space="preserve">Write "AI and all-in labour rate: what changes in the age of machine assistance" for projectcontrolsinstitute.org (PCI AI - Project Controls Institute). Audience: project professionals adapting to AI. Length 1,200-1,800 words, British English. Primary keyword "ai all-in labour rate". Work in naturally where they fit: ai in all-in labour rate, machine learning all-in labour rate.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</si>
  <si>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AB-04144</t>
  </si>
  <si>
    <t xml:space="preserve">AI and equipment utilisation costing: what changes in the age of machine assistance</t>
  </si>
  <si>
    <t xml:space="preserve">ai equipment utilisation costing</t>
  </si>
  <si>
    <t xml:space="preserve">ai in equipment utilisation costing, machine learning equipment utilisation costing</t>
  </si>
  <si>
    <t xml:space="preserve">Write "AI and equipment utilisation costing: what changes in the age of machine assistance" for projectcontrolsinstitute.org (PCI AI - Project Controls Institute). Audience: project professionals adapting to AI. Length 1,200-1,800 words, British English. Primary keyword "ai equipment utilisation costing". Work in naturally where they fit: ai in equipment utilisation costing, machine learning equipment utilisation costing.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</si>
  <si>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AB-04145</t>
  </si>
  <si>
    <t xml:space="preserve">AI and temporary works costing: what changes in the age of machine assistance</t>
  </si>
  <si>
    <t xml:space="preserve">ai temporary works costing</t>
  </si>
  <si>
    <t xml:space="preserve">ai in temporary works costing, machine learning temporary works costing</t>
  </si>
  <si>
    <t xml:space="preserve">Write "AI and temporary works costing: what changes in the age of machine assistance" for projectcontrolsinstitute.org (PCI AI - Project Controls Institute). Audience: project professionals adapting to AI. Length 1,200-1,800 words, British English. Primary keyword "ai temporary works costing". Work in naturally where they fit: ai in temporary works costing, machine learning temporary works costing.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</si>
  <si>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AB-04146</t>
  </si>
  <si>
    <t xml:space="preserve">AI and site establishment costs: what changes in the age of machine assistance</t>
  </si>
  <si>
    <t xml:space="preserve">ai site establishment costs</t>
  </si>
  <si>
    <t xml:space="preserve">ai in site establishment costs, machine learning site establishment costs</t>
  </si>
  <si>
    <t xml:space="preserve">Write "AI and site establishment costs: what changes in the age of machine assistance" for projectcontrolsinstitute.org (PCI AI - Project Controls Institute). Audience: project professionals adapting to AI. Length 1,200-1,800 words, British English. Primary keyword "ai site establishment costs". Work in naturally where they fit: ai in site establishment costs, machine learning site establishment costs.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</si>
  <si>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AB-04147</t>
  </si>
  <si>
    <t xml:space="preserve">AI and cost normalisation for benchmarking: what changes in the age of machine assistance</t>
  </si>
  <si>
    <t xml:space="preserve">ai cost normalisation for benchmarking</t>
  </si>
  <si>
    <t xml:space="preserve">ai in cost normalisation for benchmarking, machine learning cost normalisation for benchmarking</t>
  </si>
  <si>
    <t xml:space="preserve">Write "AI and cost normalisation for benchmarking: what changes in the age of machine assistance" for projectcontrolsinstitute.org (PCI AI - Project Controls Institute). Audience: project professionals adapting to AI. Length 1,200-1,800 words, British English. Primary keyword "ai cost normalisation for benchmarking". Work in naturally where they fit: ai in cost normalisation for benchmarking, machine learning cost normalisation for benchmarking.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</si>
  <si>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AB-04148</t>
  </si>
  <si>
    <t xml:space="preserve">AI and capital efficiency ratio: what changes in the age of machine assistance</t>
  </si>
  <si>
    <t xml:space="preserve">ai capital efficiency ratio</t>
  </si>
  <si>
    <t xml:space="preserve">ai in capital efficiency ratio, machine learning capital efficiency ratio</t>
  </si>
  <si>
    <t xml:space="preserve">Write "AI and capital efficiency ratio: what changes in the age of machine assistance" for projectcontrolsinstitute.org (PCI AI - Project Controls Institute). Audience: project professionals adapting to AI. Length 1,200-1,800 words, British English. Primary keyword "ai capital efficiency ratio". Work in naturally where they fit: ai in capital efficiency ratio, machine learning capital efficiency ratio.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</si>
  <si>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AB-04149</t>
  </si>
  <si>
    <t xml:space="preserve">AI and estimate contingency drawdown curve: what changes in the age of machine assistance</t>
  </si>
  <si>
    <t xml:space="preserve">ai estimate contingency drawdown curve</t>
  </si>
  <si>
    <t xml:space="preserve">ai in estimate contingency drawdown curve, machine learning estimate contingency drawdown curve</t>
  </si>
  <si>
    <t xml:space="preserve">Write "AI and estimate contingency drawdown curve: what changes in the age of machine assistance" for projectcontrolsinstitute.org (PCI AI - Project Controls Institute). Audience: project professionals adapting to AI. Length 1,200-1,800 words, British English. Primary keyword "ai estimate contingency drawdown curve". Work in naturally where they fit: ai in estimate contingency drawdown curve, machine learning estimate contingency drawdown curve.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</si>
  <si>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AB-04150</t>
  </si>
  <si>
    <t xml:space="preserve">AI and earned value technique selection: what changes in the age of machine assistance</t>
  </si>
  <si>
    <t xml:space="preserve">ai earned value technique selection</t>
  </si>
  <si>
    <t xml:space="preserve">ai in earned value technique selection, machine learning earned value technique selection</t>
  </si>
  <si>
    <t xml:space="preserve">Write "AI and earned value technique selection: what changes in the age of machine assistance" for projectcontrolsinstitute.org (PCI AI - Project Controls Institute). Audience: project professionals adapting to AI. Length 1,200-1,800 words, British English. Primary keyword "ai earned value technique selection". Work in naturally where they fit: ai in earned value technique selection, machine learning earned value technique selection.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</si>
  <si>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AB-04151</t>
  </si>
  <si>
    <t xml:space="preserve">AI and milestone weighting: what changes in the age of machine assistance</t>
  </si>
  <si>
    <t xml:space="preserve">ai milestone weighting</t>
  </si>
  <si>
    <t xml:space="preserve">ai in milestone weighting, machine learning milestone weighting</t>
  </si>
  <si>
    <t xml:space="preserve">Write "AI and milestone weighting: what changes in the age of machine assistance" for projectcontrolsinstitute.org (PCI AI - Project Controls Institute). Audience: project professionals adapting to AI. Length 1,200-1,800 words, British English. Primary keyword "ai milestone weighting". Work in naturally where they fit: ai in milestone weighting, machine learning milestone weighting.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</si>
  <si>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AB-04152</t>
  </si>
  <si>
    <t xml:space="preserve">AI and weighted milestone method: what changes in the age of machine assistance</t>
  </si>
  <si>
    <t xml:space="preserve">ai weighted milestone method</t>
  </si>
  <si>
    <t xml:space="preserve">ai in weighted milestone method, machine learning weighted milestone method</t>
  </si>
  <si>
    <t xml:space="preserve">Write "AI and weighted milestone method: what changes in the age of machine assistance" for projectcontrolsinstitute.org (PCI AI - Project Controls Institute). Audience: project professionals adapting to AI. Length 1,200-1,800 words, British English. Primary keyword "ai weighted milestone method". Work in naturally where they fit: ai in weighted milestone method, machine learning weighted milestone method.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</si>
  <si>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AB-04153</t>
  </si>
  <si>
    <t xml:space="preserve">AI and units complete method: what changes in the age of machine assistance</t>
  </si>
  <si>
    <t xml:space="preserve">ai units complete method</t>
  </si>
  <si>
    <t xml:space="preserve">ai in units complete method, machine learning units complete method</t>
  </si>
  <si>
    <t xml:space="preserve">Write "AI and units complete method: what changes in the age of machine assistance" for projectcontrolsinstitute.org (PCI AI - Project Controls Institute). Audience: project professionals adapting to AI. Length 1,200-1,800 words, British English. Primary keyword "ai units complete method". Work in naturally where they fit: ai in units complete method, machine learning units complete method.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</si>
  <si>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AB-04154</t>
  </si>
  <si>
    <t xml:space="preserve">AI and incremental milestone method: what changes in the age of machine assistance</t>
  </si>
  <si>
    <t xml:space="preserve">ai incremental milestone method</t>
  </si>
  <si>
    <t xml:space="preserve">ai in incremental milestone method, machine learning incremental milestone method</t>
  </si>
  <si>
    <t xml:space="preserve">Write "AI and incremental milestone method: what changes in the age of machine assistance" for projectcontrolsinstitute.org (PCI AI - Project Controls Institute). Audience: project professionals adapting to AI. Length 1,200-1,800 words, British English. Primary keyword "ai incremental milestone method". Work in naturally where they fit: ai in incremental milestone method, machine learning incremental milestone method.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</si>
  <si>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AB-04155</t>
  </si>
  <si>
    <t xml:space="preserve">AI and earned hours: what changes in the age of machine assistance</t>
  </si>
  <si>
    <t xml:space="preserve">ai earned hours</t>
  </si>
  <si>
    <t xml:space="preserve">ai in earned hours, machine learning earned hours</t>
  </si>
  <si>
    <t xml:space="preserve">Write "AI and earned hours: what changes in the age of machine assistance" for projectcontrolsinstitute.org (PCI AI - Project Controls Institute). Audience: project professionals adapting to AI. Length 1,200-1,800 words, British English. Primary keyword "ai earned hours". Work in naturally where they fit: ai in earned hours, machine learning earned hours.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</si>
  <si>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AB-04156</t>
  </si>
  <si>
    <t xml:space="preserve">AI and performance factor: what changes in the age of machine assistance</t>
  </si>
  <si>
    <t xml:space="preserve">ai performance factor</t>
  </si>
  <si>
    <t xml:space="preserve">ai in performance factor, machine learning performance factor</t>
  </si>
  <si>
    <t xml:space="preserve">Write "AI and performance factor: what changes in the age of machine assistance" for projectcontrolsinstitute.org (PCI AI - Project Controls Institute). Audience: project professionals adapting to AI. Length 1,200-1,800 words, British English. Primary keyword "ai performance factor". Work in naturally where they fit: ai in performance factor, machine learning performance factor.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</si>
  <si>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AB-04157</t>
  </si>
  <si>
    <t xml:space="preserve">AI and composite CPI: what changes in the age of machine assistance</t>
  </si>
  <si>
    <t xml:space="preserve">ai composite cpi</t>
  </si>
  <si>
    <t xml:space="preserve">ai in composite cpi, machine learning composite cpi</t>
  </si>
  <si>
    <t xml:space="preserve">Write "AI and composite CPI: what changes in the age of machine assistance" for projectcontrolsinstitute.org (PCI AI - Project Controls Institute). Audience: project professionals adapting to AI. Length 1,200-1,800 words, British English. Primary keyword "ai composite cpi". Work in naturally where they fit: ai in composite cpi, machine learning composite cpi.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</si>
  <si>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AB-04158</t>
  </si>
  <si>
    <t xml:space="preserve">AI and cumulative vs periodic performance: what changes in the age of machine assistance</t>
  </si>
  <si>
    <t xml:space="preserve">ai cumulative vs periodic performance</t>
  </si>
  <si>
    <t xml:space="preserve">ai in cumulative vs periodic performance, machine learning cumulative vs periodic performance</t>
  </si>
  <si>
    <t xml:space="preserve">Write "AI and cumulative vs periodic performance: what changes in the age of machine assistance" for projectcontrolsinstitute.org (PCI AI - Project Controls Institute). Audience: project professionals adapting to AI. Length 1,200-1,800 words, British English. Primary keyword "ai cumulative vs periodic performance". Work in naturally where they fit: ai in cumulative vs periodic performance, machine learning cumulative vs periodic performance.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</si>
  <si>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AB-04159</t>
  </si>
  <si>
    <t xml:space="preserve">AI and baseline execution index: what changes in the age of machine assistance</t>
  </si>
  <si>
    <t xml:space="preserve">ai baseline execution index</t>
  </si>
  <si>
    <t xml:space="preserve">ai in baseline execution index, machine learning baseline execution index</t>
  </si>
  <si>
    <t xml:space="preserve">Write "AI and baseline execution index: what changes in the age of machine assistance" for projectcontrolsinstitute.org (PCI AI - Project Controls Institute). Audience: project professionals adapting to AI. Length 1,200-1,800 words, British English. Primary keyword "ai baseline execution index". Work in naturally where they fit: ai in baseline execution index, machine learning baseline execution index.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</si>
  <si>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AB-04160</t>
  </si>
  <si>
    <t xml:space="preserve">AI and hit-miss ratio: what changes in the age of machine assistance</t>
  </si>
  <si>
    <t xml:space="preserve">ai hit-miss ratio</t>
  </si>
  <si>
    <t xml:space="preserve">ai in hit-miss ratio, machine learning hit-miss ratio</t>
  </si>
  <si>
    <t xml:space="preserve">Write "AI and hit-miss ratio: what changes in the age of machine assistance" for projectcontrolsinstitute.org (PCI AI - Project Controls Institute). Audience: project professionals adapting to AI. Length 1,200-1,800 words, British English. Primary keyword "ai hit-miss ratio". Work in naturally where they fit: ai in hit-miss ratio, machine learning hit-miss ratio.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</si>
  <si>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AB-04161</t>
  </si>
  <si>
    <t xml:space="preserve">AI and EVM surveillance review: what changes in the age of machine assistance</t>
  </si>
  <si>
    <t xml:space="preserve">ai evm surveillance review</t>
  </si>
  <si>
    <t xml:space="preserve">ai in evm surveillance review, machine learning evm surveillance review</t>
  </si>
  <si>
    <t xml:space="preserve">Write "AI and EVM surveillance review: what changes in the age of machine assistance" for projectcontrolsinstitute.org (PCI AI - Project Controls Institute). Audience: project professionals adapting to AI. Length 1,200-1,800 words, British English. Primary keyword "ai evm surveillance review". Work in naturally where they fit: ai in evm surveillance review, machine learning evm surveillance review.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</si>
  <si>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AB-04162</t>
  </si>
  <si>
    <t xml:space="preserve">AI and over-target baseline (OTB): what changes in the age of machine assistance</t>
  </si>
  <si>
    <t xml:space="preserve">ai over-target baseline</t>
  </si>
  <si>
    <t xml:space="preserve">ai in over-target baseline, machine learning over-target baseline</t>
  </si>
  <si>
    <t xml:space="preserve">Write "AI and over-target baseline (OTB): what changes in the age of machine assistance" for projectcontrolsinstitute.org (PCI AI - Project Controls Institute). Audience: project professionals adapting to AI. Length 1,200-1,800 words, British English. Primary keyword "ai over-target baseline". Work in naturally where they fit: ai in over-target baseline, machine learning over-target baseline.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</si>
  <si>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AB-04163</t>
  </si>
  <si>
    <t xml:space="preserve">AI and single point adjustment: what changes in the age of machine assistance</t>
  </si>
  <si>
    <t xml:space="preserve">ai single point adjustment</t>
  </si>
  <si>
    <t xml:space="preserve">ai in single point adjustment, machine learning single point adjustment</t>
  </si>
  <si>
    <t xml:space="preserve">Write "AI and single point adjustment: what changes in the age of machine assistance" for projectcontrolsinstitute.org (PCI AI - Project Controls Institute). Audience: project professionals adapting to AI. Length 1,200-1,800 words, British English. Primary keyword "ai single point adjustment". Work in naturally where they fit: ai in single point adjustment, machine learning single point adjustment.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</si>
  <si>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AB-04164</t>
  </si>
  <si>
    <t xml:space="preserve">AI and retroactive changes to EVM data: what changes in the age of machine assistance</t>
  </si>
  <si>
    <t xml:space="preserve">ai retroactive changes to evm</t>
  </si>
  <si>
    <t xml:space="preserve">ai in retroactive changes to evm data, machine learning retroactive changes to evm data</t>
  </si>
  <si>
    <t xml:space="preserve">Write "AI and retroactive changes to EVM data: what changes in the age of machine assistance" for projectcontrolsinstitute.org (PCI AI - Project Controls Institute). Audience: project professionals adapting to AI. Length 1,200-1,800 words, British English. Primary keyword "ai retroactive changes to evm". Work in naturally where they fit: ai in retroactive changes to evm data, machine learning retroactive changes to evm data.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</si>
  <si>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AB-04165</t>
  </si>
  <si>
    <t xml:space="preserve">AI and EVM data quality checks: what changes in the age of machine assistance</t>
  </si>
  <si>
    <t xml:space="preserve">ai evm data quality checks</t>
  </si>
  <si>
    <t xml:space="preserve">ai in evm data quality checks, machine learning evm data quality checks</t>
  </si>
  <si>
    <t xml:space="preserve">Write "AI and EVM data quality checks: what changes in the age of machine assistance" for projectcontrolsinstitute.org (PCI AI - Project Controls Institute). Audience: project professionals adapting to AI. Length 1,200-1,800 words, British English. Primary keyword "ai evm data quality checks". Work in naturally where they fit: ai in evm data quality checks, machine learning evm data quality checks.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</si>
  <si>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AB-04166</t>
  </si>
  <si>
    <t xml:space="preserve">AI and risk-adjusted contingency: what changes in the age of machine assistance</t>
  </si>
  <si>
    <t xml:space="preserve">ai risk-adjusted contingency</t>
  </si>
  <si>
    <t xml:space="preserve">ai in risk-adjusted contingency, machine learning risk-adjusted contingency</t>
  </si>
  <si>
    <t xml:space="preserve">Write "AI and risk-adjusted contingency: what changes in the age of machine assistance" for projectcontrolsinstitute.org (PCI AI - Project Controls Institute). Audience: project professionals adapting to AI. Length 1,200-1,800 words, British English. Primary keyword "ai risk-adjusted contingency". Work in naturally where they fit: ai in risk-adjusted contingency, machine learning risk-adjusted contingency.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</si>
  <si>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AB-04167</t>
  </si>
  <si>
    <t xml:space="preserve">AI and cost risk driver analysis: what changes in the age of machine assistance</t>
  </si>
  <si>
    <t xml:space="preserve">ai cost risk driver analysis</t>
  </si>
  <si>
    <t xml:space="preserve">ai in cost risk driver analysis, machine learning cost risk driver analysis</t>
  </si>
  <si>
    <t xml:space="preserve">Write "AI and cost risk driver analysis: what changes in the age of machine assistance" for projectcontrolsinstitute.org (PCI AI - Project Controls Institute). Audience: project professionals adapting to AI. Length 1,200-1,800 words, British English. Primary keyword "ai cost risk driver analysis". Work in naturally where they fit: ai in cost risk driver analysis, machine learning cost risk driver analysis.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</si>
  <si>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AB-04168</t>
  </si>
  <si>
    <t xml:space="preserve">AI and schedule risk driver analysis: what changes in the age of machine assistance</t>
  </si>
  <si>
    <t xml:space="preserve">ai schedule risk driver analysis</t>
  </si>
  <si>
    <t xml:space="preserve">ai in schedule risk driver analysis, machine learning schedule risk driver analysis</t>
  </si>
  <si>
    <t xml:space="preserve">Write "AI and schedule risk driver analysis: what changes in the age of machine assistance" for projectcontrolsinstitute.org (PCI AI - Project Controls Institute). Audience: project professionals adapting to AI. Length 1,200-1,800 words, British English. Primary keyword "ai schedule risk driver analysis". Work in naturally where they fit: ai in schedule risk driver analysis, machine learning schedule risk driver analysis.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</si>
  <si>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AB-04169</t>
  </si>
  <si>
    <t xml:space="preserve">AI and risk quantification workshops: what changes in the age of machine assistance</t>
  </si>
  <si>
    <t xml:space="preserve">ai risk quantification workshops</t>
  </si>
  <si>
    <t xml:space="preserve">ai in risk quantification workshops, machine learning risk quantification workshops</t>
  </si>
  <si>
    <t xml:space="preserve">Write "AI and risk quantification workshops: what changes in the age of machine assistance" for projectcontrolsinstitute.org (PCI AI - Project Controls Institute). Audience: project professionals adapting to AI. Length 1,200-1,800 words, British English. Primary keyword "ai risk quantification workshops". Work in naturally where they fit: ai in risk quantification workshops, machine learning risk quantification workshops.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</si>
  <si>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AB-04170</t>
  </si>
  <si>
    <t xml:space="preserve">AI and three-point estimates for risk: what changes in the age of machine assistance</t>
  </si>
  <si>
    <t xml:space="preserve">ai three-point estimates for risk</t>
  </si>
  <si>
    <t xml:space="preserve">ai in three-point estimates for risk, machine learning three-point estimates for risk</t>
  </si>
  <si>
    <t xml:space="preserve">Write "AI and three-point estimates for risk: what changes in the age of machine assistance" for projectcontrolsinstitute.org (PCI AI - Project Controls Institute). Audience: project professionals adapting to AI. Length 1,200-1,800 words, British English. Primary keyword "ai three-point estimates for risk". Work in naturally where they fit: ai in three-point estimates for risk, machine learning three-point estimates for risk.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</si>
  <si>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AB-04171</t>
  </si>
  <si>
    <t xml:space="preserve">AI and triangular vs PERT distributions: what changes in the age of machine assistance</t>
  </si>
  <si>
    <t xml:space="preserve">ai triangular vs pert distributions</t>
  </si>
  <si>
    <t xml:space="preserve">ai in triangular vs pert distributions, machine learning triangular vs pert distributions</t>
  </si>
  <si>
    <t xml:space="preserve">Write "AI and triangular vs PERT distributions: what changes in the age of machine assistance" for projectcontrolsinstitute.org (PCI AI - Project Controls Institute). Audience: project professionals adapting to AI. Length 1,200-1,800 words, British English. Primary keyword "ai triangular vs pert distributions". Work in naturally where they fit: ai in triangular vs pert distributions, machine learning triangular vs pert distributions.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</si>
  <si>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AB-04172</t>
  </si>
  <si>
    <t xml:space="preserve">AI and confidence levels in forecasting: what changes in the age of machine assistance</t>
  </si>
  <si>
    <t xml:space="preserve">ai confidence levels in forecasting</t>
  </si>
  <si>
    <t xml:space="preserve">ai in confidence levels in forecasting, machine learning confidence levels in forecasting</t>
  </si>
  <si>
    <t xml:space="preserve">Write "AI and confidence levels in forecasting: what changes in the age of machine assistance" for projectcontrolsinstitute.org (PCI AI - Project Controls Institute). Audience: project professionals adapting to AI. Length 1,200-1,800 words, British English. Primary keyword "ai confidence levels in forecasting". Work in naturally where they fit: ai in confidence levels in forecasting, machine learning confidence levels in forecasting.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</si>
  <si>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AB-04173</t>
  </si>
  <si>
    <t xml:space="preserve">AI and risk burn-down: what changes in the age of machine assistance</t>
  </si>
  <si>
    <t xml:space="preserve">ai risk burn-down</t>
  </si>
  <si>
    <t xml:space="preserve">ai in risk burn-down, machine learning risk burn-down</t>
  </si>
  <si>
    <t xml:space="preserve">Write "AI and risk burn-down: what changes in the age of machine assistance" for projectcontrolsinstitute.org (PCI AI - Project Controls Institute). Audience: project professionals adapting to AI. Length 1,200-1,800 words, British English. Primary keyword "ai risk burn-down". Work in naturally where they fit: ai in risk burn-down, machine learning risk burn-down.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</si>
  <si>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AB-04174</t>
  </si>
  <si>
    <t xml:space="preserve">AI and emerging risk identification: what changes in the age of machine assistance</t>
  </si>
  <si>
    <t xml:space="preserve">ai emerging risk identification</t>
  </si>
  <si>
    <t xml:space="preserve">ai in emerging risk identification, machine learning emerging risk identification</t>
  </si>
  <si>
    <t xml:space="preserve">Write "AI and emerging risk identification: what changes in the age of machine assistance" for projectcontrolsinstitute.org (PCI AI - Project Controls Institute). Audience: project professionals adapting to AI. Length 1,200-1,800 words, British English. Primary keyword "ai emerging risk identification". Work in naturally where they fit: ai in emerging risk identification, machine learning emerging risk identification.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</si>
  <si>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AB-04175</t>
  </si>
  <si>
    <t xml:space="preserve">AI and threat vs opportunity registers: what changes in the age of machine assistance</t>
  </si>
  <si>
    <t xml:space="preserve">ai threat vs opportunity registers</t>
  </si>
  <si>
    <t xml:space="preserve">ai in threat vs opportunity registers, machine learning threat vs opportunity registers</t>
  </si>
  <si>
    <t xml:space="preserve">Write "AI and threat vs opportunity registers: what changes in the age of machine assistance" for projectcontrolsinstitute.org (PCI AI - Project Controls Institute). Audience: project professionals adapting to AI. Length 1,200-1,800 words, British English. Primary keyword "ai threat vs opportunity registers". Work in naturally where they fit: ai in threat vs opportunity registers, machine learning threat vs opportunity registers.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</si>
  <si>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AB-04176</t>
  </si>
  <si>
    <t xml:space="preserve">AI and risk-based contingency release: what changes in the age of machine assistance</t>
  </si>
  <si>
    <t xml:space="preserve">ai risk-based contingency release</t>
  </si>
  <si>
    <t xml:space="preserve">ai in risk-based contingency release, machine learning risk-based contingency release</t>
  </si>
  <si>
    <t xml:space="preserve">Write "AI and risk-based contingency release: what changes in the age of machine assistance" for projectcontrolsinstitute.org (PCI AI - Project Controls Institute). Audience: project professionals adapting to AI. Length 1,200-1,800 words, British English. Primary keyword "ai risk-based contingency release". Work in naturally where they fit: ai in risk-based contingency release, machine learning risk-based contingency release.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</si>
  <si>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AB-04177</t>
  </si>
  <si>
    <t xml:space="preserve">AI and procurement schedule alignment: what changes in the age of machine assistance</t>
  </si>
  <si>
    <t xml:space="preserve">ai procurement schedule alignment</t>
  </si>
  <si>
    <t xml:space="preserve">ai in procurement schedule alignment, machine learning procurement schedule alignment</t>
  </si>
  <si>
    <t xml:space="preserve">Write "AI and procurement schedule alignment: what changes in the age of machine assistance" for projectcontrolsinstitute.org (PCI AI - Project Controls Institute). Audience: project professionals adapting to AI. Length 1,200-1,800 words, British English. Primary keyword "ai procurement schedule alignment". Work in naturally where they fit: ai in procurement schedule alignment, machine learning procurement schedule alignment.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</si>
  <si>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AB-04178</t>
  </si>
  <si>
    <t xml:space="preserve">AI and purchase order tracking: what changes in the age of machine assistance</t>
  </si>
  <si>
    <t xml:space="preserve">ai purchase order tracking</t>
  </si>
  <si>
    <t xml:space="preserve">ai in purchase order tracking, machine learning purchase order tracking</t>
  </si>
  <si>
    <t xml:space="preserve">Write "AI and purchase order tracking: what changes in the age of machine assistance" for projectcontrolsinstitute.org (PCI AI - Project Controls Institute). Audience: project professionals adapting to AI. Length 1,200-1,800 words, British English. Primary keyword "ai purchase order tracking". Work in naturally where they fit: ai in purchase order tracking, machine learning purchase order tracking.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</si>
  <si>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AB-04179</t>
  </si>
  <si>
    <t xml:space="preserve">AI and free issue materials: what changes in the age of machine assistance</t>
  </si>
  <si>
    <t xml:space="preserve">ai free issue materials</t>
  </si>
  <si>
    <t xml:space="preserve">ai in free issue materials, machine learning free issue materials</t>
  </si>
  <si>
    <t xml:space="preserve">Write "AI and free issue materials: what changes in the age of machine assistance" for projectcontrolsinstitute.org (PCI AI - Project Controls Institute). Audience: project professionals adapting to AI. Length 1,200-1,800 words, British English. Primary keyword "ai free issue materials". Work in naturally where they fit: ai in free issue materials, machine learning free issue materials.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</si>
  <si>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AB-04180</t>
  </si>
  <si>
    <t xml:space="preserve">AI and supplier expediting levels: what changes in the age of machine assistance</t>
  </si>
  <si>
    <t xml:space="preserve">ai supplier expediting levels</t>
  </si>
  <si>
    <t xml:space="preserve">ai in supplier expediting levels, machine learning supplier expediting levels</t>
  </si>
  <si>
    <t xml:space="preserve">Write "AI and supplier expediting levels: what changes in the age of machine assistance" for projectcontrolsinstitute.org (PCI AI - Project Controls Institute). Audience: project professionals adapting to AI. Length 1,200-1,800 words, British English. Primary keyword "ai supplier expediting levels". Work in naturally where they fit: ai in supplier expediting levels, machine learning supplier expediting levels.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</si>
  <si>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AB-04181</t>
  </si>
  <si>
    <t xml:space="preserve">AI and shipping and customs milestones: what changes in the age of machine assistance</t>
  </si>
  <si>
    <t xml:space="preserve">ai shipping and customs milestones</t>
  </si>
  <si>
    <t xml:space="preserve">ai in shipping and customs milestones, machine learning shipping and customs milestones</t>
  </si>
  <si>
    <t xml:space="preserve">Write "AI and shipping and customs milestones: what changes in the age of machine assistance" for projectcontrolsinstitute.org (PCI AI - Project Controls Institute). Audience: project professionals adapting to AI. Length 1,200-1,800 words, British English. Primary keyword "ai shipping and customs milestones". Work in naturally where they fit: ai in shipping and customs milestones, machine learning shipping and customs milestones.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</si>
  <si>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AB-04182</t>
  </si>
  <si>
    <t xml:space="preserve">AI and material requisition process: what changes in the age of machine assistance</t>
  </si>
  <si>
    <t xml:space="preserve">ai material requisition process</t>
  </si>
  <si>
    <t xml:space="preserve">ai in material requisition process, machine learning material requisition process</t>
  </si>
  <si>
    <t xml:space="preserve">Write "AI and material requisition process: what changes in the age of machine assistance" for projectcontrolsinstitute.org (PCI AI - Project Controls Institute). Audience: project professionals adapting to AI. Length 1,200-1,800 words, British English. Primary keyword "ai material requisition process". Work in naturally where they fit: ai in material requisition process, machine learning material requisition process.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</si>
  <si>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AB-04183</t>
  </si>
  <si>
    <t xml:space="preserve">AI and spares and commissioning materials: what changes in the age of machine assistance</t>
  </si>
  <si>
    <t xml:space="preserve">ai spares and commissioning materials</t>
  </si>
  <si>
    <t xml:space="preserve">ai in spares and commissioning materials, machine learning spares and commissioning materials</t>
  </si>
  <si>
    <t xml:space="preserve">Write "AI and spares and commissioning materials: what changes in the age of machine assistance" for projectcontrolsinstitute.org (PCI AI - Project Controls Institute). Audience: project professionals adapting to AI. Length 1,200-1,800 words, British English. Primary keyword "ai spares and commissioning materials". Work in naturally where they fit: ai in spares and commissioning materials, machine learning spares and commissioning materials.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</si>
  <si>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AB-04184</t>
  </si>
  <si>
    <t xml:space="preserve">AI and framework agreements: what changes in the age of machine assistance</t>
  </si>
  <si>
    <t xml:space="preserve">ai framework agreements</t>
  </si>
  <si>
    <t xml:space="preserve">ai in framework agreements, machine learning framework agreements</t>
  </si>
  <si>
    <t xml:space="preserve">Write "AI and framework agreements: what changes in the age of machine assistance" for projectcontrolsinstitute.org (PCI AI - Project Controls Institute). Audience: project professionals adapting to AI. Length 1,200-1,800 words, British English. Primary keyword "ai framework agreements". Work in naturally where they fit: ai in framework agreements, machine learning framework agreements.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</si>
  <si>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AB-04185</t>
  </si>
  <si>
    <t xml:space="preserve">AI and automated variance commentary: what changes in the age of machine assistance</t>
  </si>
  <si>
    <t xml:space="preserve">ai automated variance commentary</t>
  </si>
  <si>
    <t xml:space="preserve">ai in automated variance commentary, machine learning automated variance commentary</t>
  </si>
  <si>
    <t xml:space="preserve">Write "AI and automated variance commentary: what changes in the age of machine assistance" for projectcontrolsinstitute.org (PCI AI - Project Controls Institute). Audience: project professionals adapting to AI. Length 1,200-1,800 words, British English. Primary keyword "ai automated variance commentary". Work in naturally where they fit: ai in automated variance commentary, machine learning automated variance commentary.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</si>
  <si>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AB-04186</t>
  </si>
  <si>
    <t xml:space="preserve">AI and report refresh scheduling: what changes in the age of machine assistance</t>
  </si>
  <si>
    <t xml:space="preserve">ai report refresh scheduling</t>
  </si>
  <si>
    <t xml:space="preserve">ai in report refresh scheduling, machine learning report refresh scheduling</t>
  </si>
  <si>
    <t xml:space="preserve">Write "AI and report refresh scheduling: what changes in the age of machine assistance" for projectcontrolsinstitute.org (PCI AI - Project Controls Institute). Audience: project professionals adapting to AI. Length 1,200-1,800 words, British English. Primary keyword "ai report refresh scheduling". Work in naturally where they fit: ai in report refresh scheduling, machine learning report refresh scheduling.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</si>
  <si>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AB-04187</t>
  </si>
  <si>
    <t xml:space="preserve">AI and row-level security in dashboards: what changes in the age of machine assistance</t>
  </si>
  <si>
    <t xml:space="preserve">ai row-level security in dashboards</t>
  </si>
  <si>
    <t xml:space="preserve">ai in row-level security in dashboards, machine learning row-level security in dashboards</t>
  </si>
  <si>
    <t xml:space="preserve">Write "AI and row-level security in dashboards: what changes in the age of machine assistance" for projectcontrolsinstitute.org (PCI AI - Project Controls Institute). Audience: project professionals adapting to AI. Length 1,200-1,800 words, British English. Primary keyword "ai row-level security in dashboards". Work in naturally where they fit: ai in row-level security in dashboards, machine learning row-level security in dashboards.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</si>
  <si>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AB-04188</t>
  </si>
  <si>
    <t xml:space="preserve">AI and star schema for project data: what changes in the age of machine assistance</t>
  </si>
  <si>
    <t xml:space="preserve">ai star schema for project</t>
  </si>
  <si>
    <t xml:space="preserve">ai in star schema for project data, machine learning star schema for project data</t>
  </si>
  <si>
    <t xml:space="preserve">Write "AI and star schema for project data: what changes in the age of machine assistance" for projectcontrolsinstitute.org (PCI AI - Project Controls Institute). Audience: project professionals adapting to AI. Length 1,200-1,800 words, British English. Primary keyword "ai star schema for project". Work in naturally where they fit: ai in star schema for project data, machine learning star schema for project data.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</si>
  <si>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AB-04189</t>
  </si>
  <si>
    <t xml:space="preserve">AI and data lineage: what changes in the age of machine assistance</t>
  </si>
  <si>
    <t xml:space="preserve">ai data lineage</t>
  </si>
  <si>
    <t xml:space="preserve">ai in data lineage, machine learning data lineage</t>
  </si>
  <si>
    <t xml:space="preserve">Write "AI and data lineage: what changes in the age of machine assistance" for projectcontrolsinstitute.org (PCI AI - Project Controls Institute). Audience: project professionals adapting to AI. Length 1,200-1,800 words, British English. Primary keyword "ai data lineage". Work in naturally where they fit: ai in data lineage, machine learning data lineage.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</si>
  <si>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AB-04190</t>
  </si>
  <si>
    <t xml:space="preserve">AI and cost and schedule data integration: what changes in the age of machine assistance</t>
  </si>
  <si>
    <t xml:space="preserve">ai cost and schedule data</t>
  </si>
  <si>
    <t xml:space="preserve">ai in cost and schedule data integration, machine learning cost and schedule data integration</t>
  </si>
  <si>
    <t xml:space="preserve">Write "AI and cost and schedule data integration: what changes in the age of machine assistance" for projectcontrolsinstitute.org (PCI AI - Project Controls Institute). Audience: project professionals adapting to AI. Length 1,200-1,800 words, British English. Primary keyword "ai cost and schedule data". Work in naturally where they fit: ai in cost and schedule data integration, machine learning cost and schedule data integration.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</si>
  <si>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AB-04191</t>
  </si>
  <si>
    <t xml:space="preserve">AI and exception reporting rules: what changes in the age of machine assistance</t>
  </si>
  <si>
    <t xml:space="preserve">ai exception reporting rules</t>
  </si>
  <si>
    <t xml:space="preserve">ai in exception reporting rules, machine learning exception reporting rules</t>
  </si>
  <si>
    <t xml:space="preserve">Write "AI and exception reporting rules: what changes in the age of machine assistance" for projectcontrolsinstitute.org (PCI AI - Project Controls Institute). Audience: project professionals adapting to AI. Length 1,200-1,800 words, British English. Primary keyword "ai exception reporting rules". Work in naturally where they fit: ai in exception reporting rules, machine learning exception reporting rules.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</si>
  <si>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AB-04192</t>
  </si>
  <si>
    <t xml:space="preserve">AI and naming conventions for project data: what changes in the age of machine assistance</t>
  </si>
  <si>
    <t xml:space="preserve">ai naming conventions for project</t>
  </si>
  <si>
    <t xml:space="preserve">ai in naming conventions for project data, machine learning naming conventions for project data</t>
  </si>
  <si>
    <t xml:space="preserve">Write "AI and naming conventions for project data: what changes in the age of machine assistance" for projectcontrolsinstitute.org (PCI AI - Project Controls Institute). Audience: project professionals adapting to AI. Length 1,200-1,800 words, British English. Primary keyword "ai naming conventions for project". Work in naturally where they fit: ai in naming conventions for project data, machine learning naming conventions for project data.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</si>
  <si>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AB-04193</t>
  </si>
  <si>
    <t xml:space="preserve">AI and audit trails in reporting tools: what changes in the age of machine assistance</t>
  </si>
  <si>
    <t xml:space="preserve">ai audit trails in reporting</t>
  </si>
  <si>
    <t xml:space="preserve">ai in audit trails in reporting tools, machine learning audit trails in reporting tools</t>
  </si>
  <si>
    <t xml:space="preserve">Write "AI and audit trails in reporting tools: what changes in the age of machine assistance" for projectcontrolsinstitute.org (PCI AI - Project Controls Institute). Audience: project professionals adapting to AI. Length 1,200-1,800 words, British English. Primary keyword "ai audit trails in reporting". Work in naturally where they fit: ai in audit trails in reporting tools, machine learning audit trails in reporting tools.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</si>
  <si>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AB-04194</t>
  </si>
  <si>
    <t xml:space="preserve">AI and sprint burndown interpretation: what changes in the age of machine assistance</t>
  </si>
  <si>
    <t xml:space="preserve">ai sprint burndown interpretation</t>
  </si>
  <si>
    <t xml:space="preserve">ai in sprint burndown interpretation, machine learning sprint burndown interpretation</t>
  </si>
  <si>
    <t xml:space="preserve">Write "AI and sprint burndown interpretation: what changes in the age of machine assistance" for projectcontrolsinstitute.org (PCI AI - Project Controls Institute). Audience: project professionals adapting to AI. Length 1,200-1,800 words, British English. Primary keyword "ai sprint burndown interpretation". Work in naturally where they fit: ai in sprint burndown interpretation, machine learning sprint burndown interpretation.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</si>
  <si>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AB-04195</t>
  </si>
  <si>
    <t xml:space="preserve">AI and release burnup: what changes in the age of machine assistance</t>
  </si>
  <si>
    <t xml:space="preserve">ai release burnup</t>
  </si>
  <si>
    <t xml:space="preserve">ai in release burnup, machine learning release burnup</t>
  </si>
  <si>
    <t xml:space="preserve">Write "AI and release burnup: what changes in the age of machine assistance" for projectcontrolsinstitute.org (PCI AI - Project Controls Institute). Audience: project professionals adapting to AI. Length 1,200-1,800 words, British English. Primary keyword "ai release burnup". Work in naturally where they fit: ai in release burnup, machine learning release burnup.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</si>
  <si>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AB-04196</t>
  </si>
  <si>
    <t xml:space="preserve">AI and capacity planning in sprints: what changes in the age of machine assistance</t>
  </si>
  <si>
    <t xml:space="preserve">ai capacity planning in sprints</t>
  </si>
  <si>
    <t xml:space="preserve">ai in capacity planning in sprints, machine learning capacity planning in sprints</t>
  </si>
  <si>
    <t xml:space="preserve">Write "AI and capacity planning in sprints: what changes in the age of machine assistance" for projectcontrolsinstitute.org (PCI AI - Project Controls Institute). Audience: project professionals adapting to AI. Length 1,200-1,800 words, British English. Primary keyword "ai capacity planning in sprints". Work in naturally where they fit: ai in capacity planning in sprints, machine learning capacity planning in sprints.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</si>
  <si>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AB-04197</t>
  </si>
  <si>
    <t xml:space="preserve">AI and epic and feature breakdown: what changes in the age of machine assistance</t>
  </si>
  <si>
    <t xml:space="preserve">ai epic and feature breakdown</t>
  </si>
  <si>
    <t xml:space="preserve">ai in epic and feature breakdown, machine learning epic and feature breakdown</t>
  </si>
  <si>
    <t xml:space="preserve">Write "AI and epic and feature breakdown: what changes in the age of machine assistance" for projectcontrolsinstitute.org (PCI AI - Project Controls Institute). Audience: project professionals adapting to AI. Length 1,200-1,800 words, British English. Primary keyword "ai epic and feature breakdown". Work in naturally where they fit: ai in epic and feature breakdown, machine learning epic and feature breakdown.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</si>
  <si>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AB-04198</t>
  </si>
  <si>
    <t xml:space="preserve">AI and agile estimation techniques: what changes in the age of machine assistance</t>
  </si>
  <si>
    <t xml:space="preserve">ai agile estimation techniques</t>
  </si>
  <si>
    <t xml:space="preserve">ai in agile estimation techniques, machine learning agile estimation techniques</t>
  </si>
  <si>
    <t xml:space="preserve">Write "AI and agile estimation techniques: what changes in the age of machine assistance" for projectcontrolsinstitute.org (PCI AI - Project Controls Institute). Audience: project professionals adapting to AI. Length 1,200-1,800 words, British English. Primary keyword "ai agile estimation techniques". Work in naturally where they fit: ai in agile estimation techniques, machine learning agile estimation techniques.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</si>
  <si>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AB-04199</t>
  </si>
  <si>
    <t xml:space="preserve">AI and cumulative flow diagram: what changes in the age of machine assistance</t>
  </si>
  <si>
    <t xml:space="preserve">ai cumulative flow diagram</t>
  </si>
  <si>
    <t xml:space="preserve">ai in cumulative flow diagram, machine learning cumulative flow diagram</t>
  </si>
  <si>
    <t xml:space="preserve">Write "AI and cumulative flow diagram: what changes in the age of machine assistance" for projectcontrolsinstitute.org (PCI AI - Project Controls Institute). Audience: project professionals adapting to AI. Length 1,200-1,800 words, British English. Primary keyword "ai cumulative flow diagram". Work in naturally where they fit: ai in cumulative flow diagram, machine learning cumulative flow diagram.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</si>
  <si>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AB-04200</t>
  </si>
  <si>
    <t xml:space="preserve">AI and work in progress limits: what changes in the age of machine assistance</t>
  </si>
  <si>
    <t xml:space="preserve">ai work in progress limits</t>
  </si>
  <si>
    <t xml:space="preserve">ai in work in progress limits, machine learning work in progress limits</t>
  </si>
  <si>
    <t xml:space="preserve">Write "AI and work in progress limits: what changes in the age of machine assistance" for projectcontrolsinstitute.org (PCI AI - Project Controls Institute). Audience: project professionals adapting to AI. Length 1,200-1,800 words, British English. Primary keyword "ai work in progress limits". Work in naturally where they fit: ai in work in progress limits, machine learning work in progress limits.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</si>
  <si>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AB-04201</t>
  </si>
  <si>
    <t xml:space="preserve">AI and cycle time and lead time: what changes in the age of machine assistance</t>
  </si>
  <si>
    <t xml:space="preserve">ai cycle time and lead</t>
  </si>
  <si>
    <t xml:space="preserve">ai in cycle time and lead, machine learning cycle time and lead</t>
  </si>
  <si>
    <t xml:space="preserve">Write "AI and cycle time and lead time: what changes in the age of machine assistance" for projectcontrolsinstitute.org (PCI AI - Project Controls Institute). Audience: project professionals adapting to AI. Length 1,200-1,800 words, British English. Primary keyword "ai cycle time and lead". Work in naturally where they fit: ai in cycle time and lead, machine learning cycle time and lead.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</si>
  <si>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AB-04202</t>
  </si>
  <si>
    <t xml:space="preserve">AI and agile governance reporting: what changes in the age of machine assistance</t>
  </si>
  <si>
    <t xml:space="preserve">ai agile governance reporting</t>
  </si>
  <si>
    <t xml:space="preserve">ai in agile governance reporting, machine learning agile governance reporting</t>
  </si>
  <si>
    <t xml:space="preserve">Write "AI and agile governance reporting: what changes in the age of machine assistance" for projectcontrolsinstitute.org (PCI AI - Project Controls Institute). Audience: project professionals adapting to AI. Length 1,200-1,800 words, British English. Primary keyword "ai agile governance reporting". Work in naturally where they fit: ai in agile governance reporting, machine learning agile governance reporting.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</si>
  <si>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AB-04203</t>
  </si>
  <si>
    <t xml:space="preserve">AI and variance threshold reporting: what changes in the age of machine assistance</t>
  </si>
  <si>
    <t xml:space="preserve">ai variance threshold reporting</t>
  </si>
  <si>
    <t xml:space="preserve">ai in variance threshold reporting, machine learning variance threshold reporting</t>
  </si>
  <si>
    <t xml:space="preserve">Write "AI and variance threshold reporting: what changes in the age of machine assistance" for projectcontrolsinstitute.org (PCI AI - Project Controls Institute). Audience: project professionals adapting to AI. Length 1,200-1,800 words, British English. Primary keyword "ai variance threshold reporting". Work in naturally where they fit: ai in variance threshold reporting, machine learning variance threshold reporting.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</si>
  <si>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AB-04204</t>
  </si>
  <si>
    <t xml:space="preserve">AI and forecast accuracy tracking: what changes in the age of machine assistance</t>
  </si>
  <si>
    <t xml:space="preserve">ai forecast accuracy tracking</t>
  </si>
  <si>
    <t xml:space="preserve">ai in forecast accuracy tracking, machine learning forecast accuracy tracking</t>
  </si>
  <si>
    <t xml:space="preserve">Write "AI and forecast accuracy tracking: what changes in the age of machine assistance" for projectcontrolsinstitute.org (PCI AI - Project Controls Institute). Audience: project professionals adapting to AI. Length 1,200-1,800 words, British English. Primary keyword "ai forecast accuracy tracking". Work in naturally where they fit: ai in forecast accuracy tracking, machine learning forecast accuracy tracking.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</si>
  <si>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AB-04205</t>
  </si>
  <si>
    <t xml:space="preserve">AI and dashboard refresh discipline: what changes in the age of machine assistance</t>
  </si>
  <si>
    <t xml:space="preserve">ai dashboard refresh discipline</t>
  </si>
  <si>
    <t xml:space="preserve">ai in dashboard refresh discipline, machine learning dashboard refresh discipline</t>
  </si>
  <si>
    <t xml:space="preserve">Write "AI and dashboard refresh discipline: what changes in the age of machine assistance" for projectcontrolsinstitute.org (PCI AI - Project Controls Institute). Audience: project professionals adapting to AI. Length 1,200-1,800 words, British English. Primary keyword "ai dashboard refresh discipline". Work in naturally where they fit: ai in dashboard refresh discipline, machine learning dashboard refresh discipline.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</si>
  <si>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AB-04206</t>
  </si>
  <si>
    <t xml:space="preserve">AI and commentary quality standards: what changes in the age of machine assistance</t>
  </si>
  <si>
    <t xml:space="preserve">ai commentary quality standards</t>
  </si>
  <si>
    <t xml:space="preserve">ai in commentary quality standards, machine learning commentary quality standards</t>
  </si>
  <si>
    <t xml:space="preserve">Write "AI and commentary quality standards: what changes in the age of machine assistance" for projectcontrolsinstitute.org (PCI AI - Project Controls Institute). Audience: project professionals adapting to AI. Length 1,200-1,800 words, British English. Primary keyword "ai commentary quality standards". Work in naturally where they fit: ai in commentary quality standards, machine learning commentary quality standards.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</si>
  <si>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AB-04207</t>
  </si>
  <si>
    <t xml:space="preserve">AI and management by exception: what changes in the age of machine assistance</t>
  </si>
  <si>
    <t xml:space="preserve">ai management by exception</t>
  </si>
  <si>
    <t xml:space="preserve">ai in management by exception, machine learning management by exception</t>
  </si>
  <si>
    <t xml:space="preserve">Write "AI and management by exception: what changes in the age of machine assistance" for projectcontrolsinstitute.org (PCI AI - Project Controls Institute). Audience: project professionals adapting to AI. Length 1,200-1,800 words, British English. Primary keyword "ai management by exception". Work in naturally where they fit: ai in management by exception, machine learning management by exception.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</si>
  <si>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AB-04208</t>
  </si>
  <si>
    <t xml:space="preserve">AI and cash flow curve fitting: what changes in the age of machine assistance</t>
  </si>
  <si>
    <t xml:space="preserve">ai cash flow curve fitting</t>
  </si>
  <si>
    <t xml:space="preserve">ai in cash flow curve fitting, machine learning cash flow curve fitting</t>
  </si>
  <si>
    <t xml:space="preserve">Write "AI and cash flow curve fitting: what changes in the age of machine assistance" for projectcontrolsinstitute.org (PCI AI - Project Controls Institute). Audience: project professionals adapting to AI. Length 1,200-1,800 words, British English. Primary keyword "ai cash flow curve fitting". Work in naturally where they fit: ai in cash flow curve fitting, machine learning cash flow curve fitting.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</si>
  <si>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AB-04209</t>
  </si>
  <si>
    <t xml:space="preserve">AI and payment milestones negotiation: what changes in the age of machine assistance</t>
  </si>
  <si>
    <t xml:space="preserve">ai payment milestones negotiation</t>
  </si>
  <si>
    <t xml:space="preserve">ai in payment milestones negotiation, machine learning payment milestones negotiation</t>
  </si>
  <si>
    <t xml:space="preserve">Write "AI and payment milestones negotiation: what changes in the age of machine assistance" for projectcontrolsinstitute.org (PCI AI - Project Controls Institute). Audience: project professionals adapting to AI. Length 1,200-1,800 words, British English. Primary keyword "ai payment milestones negotiation". Work in naturally where they fit: ai in payment milestones negotiation, machine learning payment milestones negotiation.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</si>
  <si>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AB-04210</t>
  </si>
  <si>
    <t xml:space="preserve">AI and budget holder accountability: what changes in the age of machine assistance</t>
  </si>
  <si>
    <t xml:space="preserve">ai budget holder accountability</t>
  </si>
  <si>
    <t xml:space="preserve">ai in budget holder accountability, machine learning budget holder accountability</t>
  </si>
  <si>
    <t xml:space="preserve">Write "AI and budget holder accountability: what changes in the age of machine assistance" for projectcontrolsinstitute.org (PCI AI - Project Controls Institute). Audience: project professionals adapting to AI. Length 1,200-1,800 words, British English. Primary keyword "ai budget holder accountability". Work in naturally where they fit: ai in budget holder accountability, machine learning budget holder accountability.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</si>
  <si>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AB-04211</t>
  </si>
  <si>
    <t xml:space="preserve">AI and cost centre allocation: what changes in the age of machine assistance</t>
  </si>
  <si>
    <t xml:space="preserve">ai cost centre allocation</t>
  </si>
  <si>
    <t xml:space="preserve">ai in cost centre allocation, machine learning cost centre allocation</t>
  </si>
  <si>
    <t xml:space="preserve">Write "AI and cost centre allocation: what changes in the age of machine assistance" for projectcontrolsinstitute.org (PCI AI - Project Controls Institute). Audience: project professionals adapting to AI. Length 1,200-1,800 words, British English. Primary keyword "ai cost centre allocation". Work in naturally where they fit: ai in cost centre allocation, machine learning cost centre allocation.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</si>
  <si>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AB-04212</t>
  </si>
  <si>
    <t xml:space="preserve">AI and phasing capital across years: what changes in the age of machine assistance</t>
  </si>
  <si>
    <t xml:space="preserve">ai phasing capital across years</t>
  </si>
  <si>
    <t xml:space="preserve">ai in phasing capital across years, machine learning phasing capital across years</t>
  </si>
  <si>
    <t xml:space="preserve">Write "AI and phasing capital across years: what changes in the age of machine assistance" for projectcontrolsinstitute.org (PCI AI - Project Controls Institute). Audience: project professionals adapting to AI. Length 1,200-1,800 words, British English. Primary keyword "ai phasing capital across years". Work in naturally where they fit: ai in phasing capital across years, machine learning phasing capital across years.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</si>
  <si>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AB-04213</t>
  </si>
  <si>
    <t xml:space="preserve">Planned value (PV) in Excel: a practical build</t>
  </si>
  <si>
    <t xml:space="preserve">planned value excel</t>
  </si>
  <si>
    <t xml:space="preserve">planned value spreadsheet, planned value template excel</t>
  </si>
  <si>
    <t xml:space="preserve">Write "Planned value (PV) in Excel: a practical build" for projectcontrolsinstitute.org (PCI AI - Project Controls Institute). Audience: controls professionals building data skills. Length 1,200-1,800 words, British English. Primary keyword "planned value excel". Work in naturally where they fit: planned value spreadsheet, planned value template excel.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</si>
  <si>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AB-04214</t>
  </si>
  <si>
    <t xml:space="preserve">Earned value (EV) in Excel: a practical build</t>
  </si>
  <si>
    <t xml:space="preserve">earned value excel</t>
  </si>
  <si>
    <t xml:space="preserve">earned value spreadsheet, earned value template excel</t>
  </si>
  <si>
    <t xml:space="preserve">Write "Earned value (EV) in Excel: a practical build" for projectcontrolsinstitute.org (PCI AI - Project Controls Institute). Audience: controls professionals building data skills. Length 1,200-1,800 words, British English. Primary keyword "earned value excel". Work in naturally where they fit: earned value spreadsheet, earned value template excel.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</si>
  <si>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AB-04215</t>
  </si>
  <si>
    <t xml:space="preserve">Actual cost (AC) in Excel: a practical build</t>
  </si>
  <si>
    <t xml:space="preserve">actual cost excel</t>
  </si>
  <si>
    <t xml:space="preserve">actual cost spreadsheet, actual cost template excel</t>
  </si>
  <si>
    <t xml:space="preserve">Write "Actual cost (AC) in Excel: a practical build" for projectcontrolsinstitute.org (PCI AI - Project Controls Institute). Audience: controls professionals building data skills. Length 1,200-1,800 words, British English. Primary keyword "actual cost excel". Work in naturally where they fit: actual cost spreadsheet, actual cost template excel.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</si>
  <si>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AB-04216</t>
  </si>
  <si>
    <t xml:space="preserve">Budget at completion (BAC) in Excel: a practical build</t>
  </si>
  <si>
    <t xml:space="preserve">budget at completion excel</t>
  </si>
  <si>
    <t xml:space="preserve">budget at completion spreadsheet, budget at completion template excel</t>
  </si>
  <si>
    <t xml:space="preserve">Write "Budget at completion (BAC) in Excel: a practical build" for projectcontrolsinstitute.org (PCI AI - Project Controls Institute). Audience: controls professionals building data skills. Length 1,200-1,800 words, British English. Primary keyword "budget at completion excel". Work in naturally where they fit: budget at completion spreadsheet, budget at completion template excel.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</si>
  <si>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AB-04217</t>
  </si>
  <si>
    <t xml:space="preserve">Estimate at completion (EAC) in Excel: a practical build</t>
  </si>
  <si>
    <t xml:space="preserve">estimate at completion excel</t>
  </si>
  <si>
    <t xml:space="preserve">estimate at completion spreadsheet, estimate at completion template excel</t>
  </si>
  <si>
    <t xml:space="preserve">Write "Estimate at completion (EAC) in Excel: a practical build" for projectcontrolsinstitute.org (PCI AI - Project Controls Institute). Audience: controls professionals building data skills. Length 1,200-1,800 words, British English. Primary keyword "estimate at completion excel". Work in naturally where they fit: estimate at completion spreadsheet, estimate at completion template excel.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</si>
  <si>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AB-04218</t>
  </si>
  <si>
    <t xml:space="preserve">Estimate to complete (ETC) in Excel: a practical build</t>
  </si>
  <si>
    <t xml:space="preserve">estimate to complete excel</t>
  </si>
  <si>
    <t xml:space="preserve">estimate to complete spreadsheet, estimate to complete template excel</t>
  </si>
  <si>
    <t xml:space="preserve">Write "Estimate to complete (ETC) in Excel: a practical build" for projectcontrolsinstitute.org (PCI AI - Project Controls Institute). Audience: controls professionals building data skills. Length 1,200-1,800 words, British English. Primary keyword "estimate to complete excel". Work in naturally where they fit: estimate to complete spreadsheet, estimate to complete template excel.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</si>
  <si>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AB-04219</t>
  </si>
  <si>
    <t xml:space="preserve">Variance at completion (VAC) in Excel: a practical build</t>
  </si>
  <si>
    <t xml:space="preserve">variance at completion excel</t>
  </si>
  <si>
    <t xml:space="preserve">variance at completion spreadsheet, variance at completion template excel</t>
  </si>
  <si>
    <t xml:space="preserve">Write "Variance at completion (VAC) in Excel: a practical build" for projectcontrolsinstitute.org (PCI AI - Project Controls Institute). Audience: controls professionals building data skills. Length 1,200-1,800 words, British English. Primary keyword "variance at completion excel". Work in naturally where they fit: variance at completion spreadsheet, variance at completion template excel.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</si>
  <si>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AB-04220</t>
  </si>
  <si>
    <t xml:space="preserve">Cost variance (CV) in Excel: a practical build</t>
  </si>
  <si>
    <t xml:space="preserve">cost variance excel</t>
  </si>
  <si>
    <t xml:space="preserve">cost variance spreadsheet, cost variance template excel</t>
  </si>
  <si>
    <t xml:space="preserve">Write "Cost variance (CV) in Excel: a practical build" for projectcontrolsinstitute.org (PCI AI - Project Controls Institute). Audience: controls professionals building data skills. Length 1,200-1,800 words, British English. Primary keyword "cost variance excel". Work in naturally where they fit: cost variance spreadsheet, cost variance template excel.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</si>
  <si>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AB-04221</t>
  </si>
  <si>
    <t xml:space="preserve">Schedule variance (SV) in Excel: a practical build</t>
  </si>
  <si>
    <t xml:space="preserve">schedule variance excel</t>
  </si>
  <si>
    <t xml:space="preserve">schedule variance spreadsheet, schedule variance template excel</t>
  </si>
  <si>
    <t xml:space="preserve">Write "Schedule variance (SV) in Excel: a practical build" for projectcontrolsinstitute.org (PCI AI - Project Controls Institute). Audience: controls professionals building data skills. Length 1,200-1,800 words, British English. Primary keyword "schedule variance excel". Work in naturally where they fit: schedule variance spreadsheet, schedule variance template excel.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</si>
  <si>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AB-04222</t>
  </si>
  <si>
    <t xml:space="preserve">Cost performance index (CPI) in Excel: a practical build</t>
  </si>
  <si>
    <t xml:space="preserve">cost performance index excel</t>
  </si>
  <si>
    <t xml:space="preserve">cost performance index spreadsheet, cost performance index template excel</t>
  </si>
  <si>
    <t xml:space="preserve">Write "Cost performance index (CPI) in Excel: a practical build" for projectcontrolsinstitute.org (PCI AI - Project Controls Institute). Audience: controls professionals building data skills. Length 1,200-1,800 words, British English. Primary keyword "cost performance index excel". Work in naturally where they fit: cost performance index spreadsheet, cost performance index template excel.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</si>
  <si>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AB-04223</t>
  </si>
  <si>
    <t xml:space="preserve">Schedule performance index (SPI) in Excel: a practical build</t>
  </si>
  <si>
    <t xml:space="preserve">schedule performance index excel</t>
  </si>
  <si>
    <t xml:space="preserve">schedule performance index spreadsheet, schedule performance index template excel</t>
  </si>
  <si>
    <t xml:space="preserve">Write "Schedule performance index (SPI) in Excel: a practical build" for projectcontrolsinstitute.org (PCI AI - Project Controls Institute). Audience: controls professionals building data skills. Length 1,200-1,800 words, British English. Primary keyword "schedule performance index excel". Work in naturally where they fit: schedule performance index spreadsheet, schedule performance index template excel.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</si>
  <si>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AB-04224</t>
  </si>
  <si>
    <t xml:space="preserve">To-complete performance index (TCPI) in Excel: a practical build</t>
  </si>
  <si>
    <t xml:space="preserve">to-complete performance index excel</t>
  </si>
  <si>
    <t xml:space="preserve">to-complete performance index spreadsheet, to-complete performance index template excel</t>
  </si>
  <si>
    <t xml:space="preserve">Write "To-complete performance index (TCPI) in Excel: a practical build" for projectcontrolsinstitute.org (PCI AI - Project Controls Institute). Audience: controls professionals building data skills. Length 1,200-1,800 words, British English. Primary keyword "to-complete performance index excel". Work in naturally where they fit: to-complete performance index spreadsheet, to-complete performance index template excel.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</si>
  <si>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AB-04225</t>
  </si>
  <si>
    <t xml:space="preserve">Earned schedule in Excel: a practical build</t>
  </si>
  <si>
    <t xml:space="preserve">earned schedule excel</t>
  </si>
  <si>
    <t xml:space="preserve">earned schedule spreadsheet, earned schedule template excel</t>
  </si>
  <si>
    <t xml:space="preserve">Write "Earned schedule in Excel: a practical build" for projectcontrolsinstitute.org (PCI AI - Project Controls Institute). Audience: controls professionals building data skills. Length 1,200-1,800 words, British English. Primary keyword "earned schedule excel". Work in naturally where they fit: earned schedule spreadsheet, earned schedule template excel.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</si>
  <si>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AB-04226</t>
  </si>
  <si>
    <t xml:space="preserve">Percent complete in Excel: a practical build</t>
  </si>
  <si>
    <t xml:space="preserve">percent complete excel</t>
  </si>
  <si>
    <t xml:space="preserve">percent complete spreadsheet, percent complete template excel</t>
  </si>
  <si>
    <t xml:space="preserve">Write "Percent complete in Excel: a practical build" for projectcontrolsinstitute.org (PCI AI - Project Controls Institute). Audience: controls professionals building data skills. Length 1,200-1,800 words, British English. Primary keyword "percent complete excel". Work in naturally where they fit: percent complete spreadsheet, percent complete template excel.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</si>
  <si>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AB-04227</t>
  </si>
  <si>
    <t xml:space="preserve">Physical percent complete in Excel: a practical build</t>
  </si>
  <si>
    <t xml:space="preserve">physical percent complete excel</t>
  </si>
  <si>
    <t xml:space="preserve">physical percent complete spreadsheet, physical percent complete template excel</t>
  </si>
  <si>
    <t xml:space="preserve">Write "Physical percent complete in Excel: a practical build" for projectcontrolsinstitute.org (PCI AI - Project Controls Institute). Audience: controls professionals building data skills. Length 1,200-1,800 words, British English. Primary keyword "physical percent complete excel". Work in naturally where they fit: physical percent complete spreadsheet, physical percent complete template excel.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</si>
  <si>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AB-04228</t>
  </si>
  <si>
    <t xml:space="preserve">Variance analysis report in Excel: a practical build</t>
  </si>
  <si>
    <t xml:space="preserve">variance analysis report excel</t>
  </si>
  <si>
    <t xml:space="preserve">variance analysis report spreadsheet, variance analysis report template excel</t>
  </si>
  <si>
    <t xml:space="preserve">Write "Variance analysis report in Excel: a practical build" for projectcontrolsinstitute.org (PCI AI - Project Controls Institute). Audience: controls professionals building data skills. Length 1,200-1,800 words, British English. Primary keyword "variance analysis report excel". Work in naturally where they fit: variance analysis report spreadsheet, variance analysis report template excel.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</si>
  <si>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AB-04229</t>
  </si>
  <si>
    <t xml:space="preserve">Productivity factor in Excel: a practical build</t>
  </si>
  <si>
    <t xml:space="preserve">productivity factor excel</t>
  </si>
  <si>
    <t xml:space="preserve">productivity factor spreadsheet, productivity factor template excel</t>
  </si>
  <si>
    <t xml:space="preserve">Write "Productivity factor in Excel: a practical build" for projectcontrolsinstitute.org (PCI AI - Project Controls Institute). Audience: controls professionals building data skills. Length 1,200-1,800 words, British English. Primary keyword "productivity factor excel". Work in naturally where they fit: productivity factor spreadsheet, productivity factor template excel.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</si>
  <si>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AB-04230</t>
  </si>
  <si>
    <t xml:space="preserve">Total float in Excel: a practical build</t>
  </si>
  <si>
    <t xml:space="preserve">total float excel</t>
  </si>
  <si>
    <t xml:space="preserve">total float spreadsheet, total float template excel</t>
  </si>
  <si>
    <t xml:space="preserve">Write "Total float in Excel: a practical build" for projectcontrolsinstitute.org (PCI AI - Project Controls Institute). Audience: controls professionals building data skills. Length 1,200-1,800 words, British English. Primary keyword "total float excel". Work in naturally where they fit: total float spreadsheet, total float template excel.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</si>
  <si>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AB-04231</t>
  </si>
  <si>
    <t xml:space="preserve">Free float in Excel: a practical build</t>
  </si>
  <si>
    <t xml:space="preserve">free float excel</t>
  </si>
  <si>
    <t xml:space="preserve">free float spreadsheet, free float template excel</t>
  </si>
  <si>
    <t xml:space="preserve">Write "Free float in Excel: a practical build" for projectcontrolsinstitute.org (PCI AI - Project Controls Institute). Audience: controls professionals building data skills. Length 1,200-1,800 words, British English. Primary keyword "free float excel". Work in naturally where they fit: free float spreadsheet, free float template excel.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</si>
  <si>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AB-04232</t>
  </si>
  <si>
    <t xml:space="preserve">WBS dictionary in Excel: a practical build</t>
  </si>
  <si>
    <t xml:space="preserve">wbs dictionary excel</t>
  </si>
  <si>
    <t xml:space="preserve">wbs dictionary spreadsheet, wbs dictionary template excel</t>
  </si>
  <si>
    <t xml:space="preserve">Write "WBS dictionary in Excel: a practical build" for projectcontrolsinstitute.org (PCI AI - Project Controls Institute). Audience: controls professionals building data skills. Length 1,200-1,800 words, British English. Primary keyword "wbs dictionary excel". Work in naturally where they fit: wbs dictionary spreadsheet, wbs dictionary template excel.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</si>
  <si>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AB-04233</t>
  </si>
  <si>
    <t xml:space="preserve">Responsibility assignment matrix (RAM) in Excel: a practical build</t>
  </si>
  <si>
    <t xml:space="preserve">responsibility assignment matrix excel</t>
  </si>
  <si>
    <t xml:space="preserve">responsibility assignment matrix spreadsheet, responsibility assignment matrix template excel</t>
  </si>
  <si>
    <t xml:space="preserve">Write "Responsibility assignment matrix (RAM) in Excel: a practical build" for projectcontrolsinstitute.org (PCI AI - Project Controls Institute). Audience: controls professionals building data skills. Length 1,200-1,800 words, British English. Primary keyword "responsibility assignment matrix excel". Work in naturally where they fit: responsibility assignment matrix spreadsheet, responsibility assignment matrix template excel.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</si>
  <si>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AB-04234</t>
  </si>
  <si>
    <t xml:space="preserve">Look-ahead schedule in Excel: a practical build</t>
  </si>
  <si>
    <t xml:space="preserve">look-ahead schedule excel</t>
  </si>
  <si>
    <t xml:space="preserve">look-ahead schedule spreadsheet, look-ahead schedule template excel</t>
  </si>
  <si>
    <t xml:space="preserve">Write "Look-ahead schedule in Excel: a practical build" for projectcontrolsinstitute.org (PCI AI - Project Controls Institute). Audience: controls professionals building data skills. Length 1,200-1,800 words, British English. Primary keyword "look-ahead schedule excel". Work in naturally where they fit: look-ahead schedule spreadsheet, look-ahead schedule template excel.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</si>
  <si>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AB-04235</t>
  </si>
  <si>
    <t xml:space="preserve">Schedule narrative in Excel: a practical build</t>
  </si>
  <si>
    <t xml:space="preserve">schedule narrative excel</t>
  </si>
  <si>
    <t xml:space="preserve">schedule narrative spreadsheet, schedule narrative template excel</t>
  </si>
  <si>
    <t xml:space="preserve">Write "Schedule narrative in Excel: a practical build" for projectcontrolsinstitute.org (PCI AI - Project Controls Institute). Audience: controls professionals building data skills. Length 1,200-1,800 words, British English. Primary keyword "schedule narrative excel". Work in naturally where they fit: schedule narrative spreadsheet, schedule narrative template excel.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</si>
  <si>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AB-04236</t>
  </si>
  <si>
    <t xml:space="preserve">Schedule basis document in Excel: a practical build</t>
  </si>
  <si>
    <t xml:space="preserve">schedule basis document excel</t>
  </si>
  <si>
    <t xml:space="preserve">schedule basis document spreadsheet, schedule basis document template excel</t>
  </si>
  <si>
    <t xml:space="preserve">Write "Schedule basis document in Excel: a practical build" for projectcontrolsinstitute.org (PCI AI - Project Controls Institute). Audience: controls professionals building data skills. Length 1,200-1,800 words, British English. Primary keyword "schedule basis document excel". Work in naturally where they fit: schedule basis document spreadsheet, schedule basis document template excel.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</si>
  <si>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AB-04237</t>
  </si>
  <si>
    <t xml:space="preserve">As-built schedule in Excel: a practical build</t>
  </si>
  <si>
    <t xml:space="preserve">as-built schedule excel</t>
  </si>
  <si>
    <t xml:space="preserve">as-built schedule spreadsheet, as-built schedule template excel</t>
  </si>
  <si>
    <t xml:space="preserve">Write "As-built schedule in Excel: a practical build" for projectcontrolsinstitute.org (PCI AI - Project Controls Institute). Audience: controls professionals building data skills. Length 1,200-1,800 words, British English. Primary keyword "as-built schedule excel". Work in naturally where they fit: as-built schedule spreadsheet, as-built schedule template excel.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</si>
  <si>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AB-04238</t>
  </si>
  <si>
    <t xml:space="preserve">Estimate basis document in Excel: a practical build</t>
  </si>
  <si>
    <t xml:space="preserve">estimate basis document excel</t>
  </si>
  <si>
    <t xml:space="preserve">estimate basis document spreadsheet, estimate basis document template excel</t>
  </si>
  <si>
    <t xml:space="preserve">Write "Estimate basis document in Excel: a practical build" for projectcontrolsinstitute.org (PCI AI - Project Controls Institute). Audience: controls professionals building data skills. Length 1,200-1,800 words, British English. Primary keyword "estimate basis document excel". Work in naturally where they fit: estimate basis document spreadsheet, estimate basis document template excel.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</si>
  <si>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AB-04239</t>
  </si>
  <si>
    <t xml:space="preserve">Cost report in Excel: a practical build</t>
  </si>
  <si>
    <t xml:space="preserve">cost report excel</t>
  </si>
  <si>
    <t xml:space="preserve">cost report spreadsheet, cost report template excel</t>
  </si>
  <si>
    <t xml:space="preserve">Write "Cost report in Excel: a practical build" for projectcontrolsinstitute.org (PCI AI - Project Controls Institute). Audience: controls professionals building data skills. Length 1,200-1,800 words, British English. Primary keyword "cost report excel". Work in naturally where they fit: cost report spreadsheet, cost report template excel.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</si>
  <si>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AB-04240</t>
  </si>
  <si>
    <t xml:space="preserve">Anticipated final cost (AFC) in Excel: a practical build</t>
  </si>
  <si>
    <t xml:space="preserve">anticipated final cost excel</t>
  </si>
  <si>
    <t xml:space="preserve">anticipated final cost spreadsheet, anticipated final cost template excel</t>
  </si>
  <si>
    <t xml:space="preserve">Write "Anticipated final cost (AFC) in Excel: a practical build" for projectcontrolsinstitute.org (PCI AI - Project Controls Institute). Audience: controls professionals building data skills. Length 1,200-1,800 words, British English. Primary keyword "anticipated final cost excel". Work in naturally where they fit: anticipated final cost spreadsheet, anticipated final cost template excel.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</si>
  <si>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AB-04241</t>
  </si>
  <si>
    <t xml:space="preserve">Value of work done (VOWD) in Excel: a practical build</t>
  </si>
  <si>
    <t xml:space="preserve">value of work done excel</t>
  </si>
  <si>
    <t xml:space="preserve">value of work done spreadsheet, value of work done template excel</t>
  </si>
  <si>
    <t xml:space="preserve">Write "Value of work done (VOWD) in Excel: a practical build" for projectcontrolsinstitute.org (PCI AI - Project Controls Institute). Audience: controls professionals building data skills. Length 1,200-1,800 words, British English. Primary keyword "value of work done excel". Work in naturally where they fit: value of work done spreadsheet, value of work done template excel.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</si>
  <si>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AB-04242</t>
  </si>
  <si>
    <t xml:space="preserve">Drawdown schedules in Excel: a practical build</t>
  </si>
  <si>
    <t xml:space="preserve">drawdown schedules excel</t>
  </si>
  <si>
    <t xml:space="preserve">drawdown schedules spreadsheet, drawdown schedules template excel</t>
  </si>
  <si>
    <t xml:space="preserve">Write "Drawdown schedules in Excel: a practical build" for projectcontrolsinstitute.org (PCI AI - Project Controls Institute). Audience: controls professionals building data skills. Length 1,200-1,800 words, British English. Primary keyword "drawdown schedules excel". Work in naturally where they fit: drawdown schedules spreadsheet, drawdown schedules template excel.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</si>
  <si>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AB-04243</t>
  </si>
  <si>
    <t xml:space="preserve">Net present value (NPV) in Excel: a practical build</t>
  </si>
  <si>
    <t xml:space="preserve">net present value excel</t>
  </si>
  <si>
    <t xml:space="preserve">net present value spreadsheet, net present value template excel</t>
  </si>
  <si>
    <t xml:space="preserve">Write "Net present value (NPV) in Excel: a practical build" for projectcontrolsinstitute.org (PCI AI - Project Controls Institute). Audience: controls professionals building data skills. Length 1,200-1,800 words, British English. Primary keyword "net present value excel". Work in naturally where they fit: net present value spreadsheet, net present value template excel.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</si>
  <si>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AB-04244</t>
  </si>
  <si>
    <t xml:space="preserve">Internal rate of return (IRR) in Excel: a practical build</t>
  </si>
  <si>
    <t xml:space="preserve">internal rate of return excel</t>
  </si>
  <si>
    <t xml:space="preserve">internal rate of return spreadsheet, internal rate of return template excel</t>
  </si>
  <si>
    <t xml:space="preserve">Write "Internal rate of return (IRR) in Excel: a practical build" for projectcontrolsinstitute.org (PCI AI - Project Controls Institute). Audience: controls professionals building data skills. Length 1,200-1,800 words, British English. Primary keyword "internal rate of return excel". Work in naturally where they fit: internal rate of return spreadsheet, internal rate of return template excel.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</si>
  <si>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AB-04245</t>
  </si>
  <si>
    <t xml:space="preserve">Payback period in Excel: a practical build</t>
  </si>
  <si>
    <t xml:space="preserve">payback period excel</t>
  </si>
  <si>
    <t xml:space="preserve">payback period spreadsheet, payback period template excel</t>
  </si>
  <si>
    <t xml:space="preserve">Write "Payback period in Excel: a practical build" for projectcontrolsinstitute.org (PCI AI - Project Controls Institute). Audience: controls professionals building data skills. Length 1,200-1,800 words, British English. Primary keyword "payback period excel". Work in naturally where they fit: payback period spreadsheet, payback period template excel.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</si>
  <si>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AB-04246</t>
  </si>
  <si>
    <t xml:space="preserve">Risk register in Excel: a practical build</t>
  </si>
  <si>
    <t xml:space="preserve">risk register excel</t>
  </si>
  <si>
    <t xml:space="preserve">risk register spreadsheet, risk register template excel</t>
  </si>
  <si>
    <t xml:space="preserve">Write "Risk register in Excel: a practical build" for projectcontrolsinstitute.org (PCI AI - Project Controls Institute). Audience: controls professionals building data skills. Length 1,200-1,800 words, British English. Primary keyword "risk register excel". Work in naturally where they fit: risk register spreadsheet, risk register template excel.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</si>
  <si>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AB-04247</t>
  </si>
  <si>
    <t xml:space="preserve">Probability-impact matrix in Excel: a practical build</t>
  </si>
  <si>
    <t xml:space="preserve">probability-impact matrix excel</t>
  </si>
  <si>
    <t xml:space="preserve">probability-impact matrix spreadsheet, probability-impact matrix template excel</t>
  </si>
  <si>
    <t xml:space="preserve">Write "Probability-impact matrix in Excel: a practical build" for projectcontrolsinstitute.org (PCI AI - Project Controls Institute). Audience: controls professionals building data skills. Length 1,200-1,800 words, British English. Primary keyword "probability-impact matrix excel". Work in naturally where they fit: probability-impact matrix spreadsheet, probability-impact matrix template excel.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</si>
  <si>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AB-04248</t>
  </si>
  <si>
    <t xml:space="preserve">Monthly project report in Excel: a practical build</t>
  </si>
  <si>
    <t xml:space="preserve">monthly project report excel</t>
  </si>
  <si>
    <t xml:space="preserve">monthly project report spreadsheet, monthly project report template excel</t>
  </si>
  <si>
    <t xml:space="preserve">Write "Monthly project report in Excel: a practical build" for projectcontrolsinstitute.org (PCI AI - Project Controls Institute). Audience: controls professionals building data skills. Length 1,200-1,800 words, British English. Primary keyword "monthly project report excel". Work in naturally where they fit: monthly project report spreadsheet, monthly project report template excel.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</si>
  <si>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AB-04249</t>
  </si>
  <si>
    <t xml:space="preserve">Executive dashboard in Excel: a practical build</t>
  </si>
  <si>
    <t xml:space="preserve">executive dashboard excel</t>
  </si>
  <si>
    <t xml:space="preserve">executive dashboard spreadsheet, executive dashboard template excel</t>
  </si>
  <si>
    <t xml:space="preserve">Write "Executive dashboard in Excel: a practical build" for projectcontrolsinstitute.org (PCI AI - Project Controls Institute). Audience: controls professionals building data skills. Length 1,200-1,800 words, British English. Primary keyword "executive dashboard excel". Work in naturally where they fit: executive dashboard spreadsheet, executive dashboard template excel.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</si>
  <si>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AB-04250</t>
  </si>
  <si>
    <t xml:space="preserve">One-page project status in Excel: a practical build</t>
  </si>
  <si>
    <t xml:space="preserve">one-page project status excel</t>
  </si>
  <si>
    <t xml:space="preserve">one-page project status spreadsheet, one-page project status template excel</t>
  </si>
  <si>
    <t xml:space="preserve">Write "One-page project status in Excel: a practical build" for projectcontrolsinstitute.org (PCI AI - Project Controls Institute). Audience: controls professionals building data skills. Length 1,200-1,800 words, British English. Primary keyword "one-page project status excel". Work in naturally where they fit: one-page project status spreadsheet, one-page project status template excel.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</si>
  <si>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AB-04251</t>
  </si>
  <si>
    <t xml:space="preserve">Gate review criteria in Excel: a practical build</t>
  </si>
  <si>
    <t xml:space="preserve">gate review criteria excel</t>
  </si>
  <si>
    <t xml:space="preserve">gate review criteria spreadsheet, gate review criteria template excel</t>
  </si>
  <si>
    <t xml:space="preserve">Write "Gate review criteria in Excel: a practical build" for projectcontrolsinstitute.org (PCI AI - Project Controls Institute). Audience: controls professionals building data skills. Length 1,200-1,800 words, British English. Primary keyword "gate review criteria excel". Work in naturally where they fit: gate review criteria spreadsheet, gate review criteria template excel.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</si>
  <si>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AB-04252</t>
  </si>
  <si>
    <t xml:space="preserve">Project charter in Excel: a practical build</t>
  </si>
  <si>
    <t xml:space="preserve">project charter excel</t>
  </si>
  <si>
    <t xml:space="preserve">project charter spreadsheet, project charter template excel</t>
  </si>
  <si>
    <t xml:space="preserve">Write "Project charter in Excel: a practical build" for projectcontrolsinstitute.org (PCI AI - Project Controls Institute). Audience: controls professionals building data skills. Length 1,200-1,800 words, British English. Primary keyword "project charter excel". Work in naturally where they fit: project charter spreadsheet, project charter template excel.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</si>
  <si>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AB-04253</t>
  </si>
  <si>
    <t xml:space="preserve">Terms of reference in Excel: a practical build</t>
  </si>
  <si>
    <t xml:space="preserve">terms of reference excel</t>
  </si>
  <si>
    <t xml:space="preserve">terms of reference spreadsheet, terms of reference template excel</t>
  </si>
  <si>
    <t xml:space="preserve">Write "Terms of reference in Excel: a practical build" for projectcontrolsinstitute.org (PCI AI - Project Controls Institute). Audience: controls professionals building data skills. Length 1,200-1,800 words, British English. Primary keyword "terms of reference excel". Work in naturally where they fit: terms of reference spreadsheet, terms of reference template excel.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</si>
  <si>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AB-04254</t>
  </si>
  <si>
    <t xml:space="preserve">RACI matrix in Excel: a practical build</t>
  </si>
  <si>
    <t xml:space="preserve">raci matrix excel</t>
  </si>
  <si>
    <t xml:space="preserve">raci matrix spreadsheet, raci matrix template excel</t>
  </si>
  <si>
    <t xml:space="preserve">Write "RACI matrix in Excel: a practical build" for projectcontrolsinstitute.org (PCI AI - Project Controls Institute). Audience: controls professionals building data skills. Length 1,200-1,800 words, British English. Primary keyword "raci matrix excel". Work in naturally where they fit: raci matrix spreadsheet, raci matrix template excel.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</si>
  <si>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AB-04255</t>
  </si>
  <si>
    <t xml:space="preserve">Velocity in Excel: a practical build</t>
  </si>
  <si>
    <t xml:space="preserve">velocity excel</t>
  </si>
  <si>
    <t xml:space="preserve">velocity spreadsheet, velocity template excel</t>
  </si>
  <si>
    <t xml:space="preserve">Write "Velocity in Excel: a practical build" for projectcontrolsinstitute.org (PCI AI - Project Controls Institute). Audience: controls professionals building data skills. Length 1,200-1,800 words, British English. Primary keyword "velocity excel". Work in naturally where they fit: velocity spreadsheet, velocity template excel.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</si>
  <si>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AB-04256</t>
  </si>
  <si>
    <t xml:space="preserve">Punch lists in Excel: a practical build</t>
  </si>
  <si>
    <t xml:space="preserve">punch lists excel</t>
  </si>
  <si>
    <t xml:space="preserve">punch lists spreadsheet, punch lists template excel</t>
  </si>
  <si>
    <t xml:space="preserve">Write "Punch lists in Excel: a practical build" for projectcontrolsinstitute.org (PCI AI - Project Controls Institute). Audience: controls professionals building data skills. Length 1,200-1,800 words, British English. Primary keyword "punch lists excel". Work in naturally where they fit: punch lists spreadsheet, punch lists template excel.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</si>
  <si>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AB-04257</t>
  </si>
  <si>
    <t xml:space="preserve">Bill of quantities (BOQ) in Excel: a practical build</t>
  </si>
  <si>
    <t xml:space="preserve">bill of quantities excel</t>
  </si>
  <si>
    <t xml:space="preserve">bill of quantities spreadsheet, bill of quantities template excel</t>
  </si>
  <si>
    <t xml:space="preserve">Write "Bill of quantities (BOQ) in Excel: a practical build" for projectcontrolsinstitute.org (PCI AI - Project Controls Institute). Audience: controls professionals building data skills. Length 1,200-1,800 words, British English. Primary keyword "bill of quantities excel". Work in naturally where they fit: bill of quantities spreadsheet, bill of quantities template excel.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</si>
  <si>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AB-04258</t>
  </si>
  <si>
    <t xml:space="preserve">Material takeoff (MTO) in Excel: a practical build</t>
  </si>
  <si>
    <t xml:space="preserve">material takeoff excel</t>
  </si>
  <si>
    <t xml:space="preserve">material takeoff spreadsheet, material takeoff template excel</t>
  </si>
  <si>
    <t xml:space="preserve">Write "Material takeoff (MTO) in Excel: a practical build" for projectcontrolsinstitute.org (PCI AI - Project Controls Institute). Audience: controls professionals building data skills. Length 1,200-1,800 words, British English. Primary keyword "material takeoff excel". Work in naturally where they fit: material takeoff spreadsheet, material takeoff template excel.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</si>
  <si>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AB-04259</t>
  </si>
  <si>
    <t xml:space="preserve">Schedule of rates in Excel: a practical build</t>
  </si>
  <si>
    <t xml:space="preserve">schedule of rates excel</t>
  </si>
  <si>
    <t xml:space="preserve">schedule of rates spreadsheet, schedule of rates template excel</t>
  </si>
  <si>
    <t xml:space="preserve">Write "Schedule of rates in Excel: a practical build" for projectcontrolsinstitute.org (PCI AI - Project Controls Institute). Audience: controls professionals building data skills. Length 1,200-1,800 words, British English. Primary keyword "schedule of rates excel". Work in naturally where they fit: schedule of rates spreadsheet, schedule of rates template excel.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</si>
  <si>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AB-04260</t>
  </si>
  <si>
    <t xml:space="preserve">Cost plans (RIBA stages) in Excel: a practical build</t>
  </si>
  <si>
    <t xml:space="preserve">cost plans excel</t>
  </si>
  <si>
    <t xml:space="preserve">cost plans spreadsheet, cost plans template excel</t>
  </si>
  <si>
    <t xml:space="preserve">Write "Cost plans (RIBA stages) in Excel: a practical build" for projectcontrolsinstitute.org (PCI AI - Project Controls Institute). Audience: controls professionals building data skills. Length 1,200-1,800 words, British English. Primary keyword "cost plans excel". Work in naturally where they fit: cost plans spreadsheet, cost plans template excel.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</si>
  <si>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AB-04261</t>
  </si>
  <si>
    <t xml:space="preserve">Debt service cover ratio (DSCR) in Excel: a practical build</t>
  </si>
  <si>
    <t xml:space="preserve">debt service cover ratio excel</t>
  </si>
  <si>
    <t xml:space="preserve">debt service cover ratio spreadsheet, debt service cover ratio template excel</t>
  </si>
  <si>
    <t xml:space="preserve">Write "Debt service cover ratio (DSCR) in Excel: a practical build" for projectcontrolsinstitute.org (PCI AI - Project Controls Institute). Audience: controls professionals building data skills. Length 1,200-1,800 words, British English. Primary keyword "debt service cover ratio excel". Work in naturally where they fit: debt service cover ratio spreadsheet, debt service cover ratio template excel.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</si>
  <si>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AB-04262</t>
  </si>
  <si>
    <t xml:space="preserve">Drawdown certificates in Excel: a practical build</t>
  </si>
  <si>
    <t xml:space="preserve">drawdown certificates excel</t>
  </si>
  <si>
    <t xml:space="preserve">drawdown certificates spreadsheet, drawdown certificates template excel</t>
  </si>
  <si>
    <t xml:space="preserve">Write "Drawdown certificates in Excel: a practical build" for projectcontrolsinstitute.org (PCI AI - Project Controls Institute). Audience: controls professionals building data skills. Length 1,200-1,800 words, British English. Primary keyword "drawdown certificates excel". Work in naturally where they fit: drawdown certificates spreadsheet, drawdown certificates template excel.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</si>
  <si>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AB-04263</t>
  </si>
  <si>
    <t xml:space="preserve">Turnaround readiness index in Excel: a practical build</t>
  </si>
  <si>
    <t xml:space="preserve">turnaround readiness index excel</t>
  </si>
  <si>
    <t xml:space="preserve">turnaround readiness index spreadsheet, turnaround readiness index template excel</t>
  </si>
  <si>
    <t xml:space="preserve">Write "Turnaround readiness index in Excel: a practical build" for projectcontrolsinstitute.org (PCI AI - Project Controls Institute). Audience: controls professionals building data skills. Length 1,200-1,800 words, British English. Primary keyword "turnaround readiness index excel". Work in naturally where they fit: turnaround readiness index spreadsheet, turnaround readiness index template excel.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</si>
  <si>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AB-04264</t>
  </si>
  <si>
    <t xml:space="preserve">Expected monetary value (EMV) in Excel: a practical build</t>
  </si>
  <si>
    <t xml:space="preserve">expected monetary value excel</t>
  </si>
  <si>
    <t xml:space="preserve">expected monetary value spreadsheet, expected monetary value template excel</t>
  </si>
  <si>
    <t xml:space="preserve">Write "Expected monetary value (EMV) in Excel: a practical build" for projectcontrolsinstitute.org (PCI AI - Project Controls Institute). Audience: controls professionals building data skills. Length 1,200-1,800 words, British English. Primary keyword "expected monetary value excel". Work in naturally where they fit: expected monetary value spreadsheet, expected monetary value template excel.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</si>
  <si>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AB-04265</t>
  </si>
  <si>
    <t xml:space="preserve">Quantified risk exposure in Excel: a practical build</t>
  </si>
  <si>
    <t xml:space="preserve">quantified risk exposure excel</t>
  </si>
  <si>
    <t xml:space="preserve">quantified risk exposure spreadsheet, quantified risk exposure template excel</t>
  </si>
  <si>
    <t xml:space="preserve">Write "Quantified risk exposure in Excel: a practical build" for projectcontrolsinstitute.org (PCI AI - Project Controls Institute). Audience: controls professionals building data skills. Length 1,200-1,800 words, British English. Primary keyword "quantified risk exposure excel". Work in naturally where they fit: quantified risk exposure spreadsheet, quantified risk exposure template excel.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</si>
  <si>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AB-04266</t>
  </si>
  <si>
    <t xml:space="preserve">Board papers for projects in Excel: a practical build</t>
  </si>
  <si>
    <t xml:space="preserve">board papers for projects excel</t>
  </si>
  <si>
    <t xml:space="preserve">board papers for projects spreadsheet, board papers for projects template excel</t>
  </si>
  <si>
    <t xml:space="preserve">Write "Board papers for projects in Excel: a practical build" for projectcontrolsinstitute.org (PCI AI - Project Controls Institute). Audience: controls professionals building data skills. Length 1,200-1,800 words, British English. Primary keyword "board papers for projects excel". Work in naturally where they fit: board papers for projects spreadsheet, board papers for projects template excel.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</si>
  <si>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AB-04267</t>
  </si>
  <si>
    <t xml:space="preserve">Portfolio heatmaps in Excel: a practical build</t>
  </si>
  <si>
    <t xml:space="preserve">portfolio heatmaps excel</t>
  </si>
  <si>
    <t xml:space="preserve">portfolio heatmaps spreadsheet, portfolio heatmaps template excel</t>
  </si>
  <si>
    <t xml:space="preserve">Write "Portfolio heatmaps in Excel: a practical build" for projectcontrolsinstitute.org (PCI AI - Project Controls Institute). Audience: controls professionals building data skills. Length 1,200-1,800 words, British English. Primary keyword "portfolio heatmaps excel". Work in naturally where they fit: portfolio heatmaps spreadsheet, portfolio heatmaps template excel.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</si>
  <si>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AB-04268</t>
  </si>
  <si>
    <t xml:space="preserve">Earned value dashboards in Excel: a practical build</t>
  </si>
  <si>
    <t xml:space="preserve">earned value dashboards excel</t>
  </si>
  <si>
    <t xml:space="preserve">earned value dashboards spreadsheet, earned value dashboards template excel</t>
  </si>
  <si>
    <t xml:space="preserve">Write "Earned value dashboards in Excel: a practical build" for projectcontrolsinstitute.org (PCI AI - Project Controls Institute). Audience: controls professionals building data skills. Length 1,200-1,800 words, British English. Primary keyword "earned value dashboards excel". Work in naturally where they fit: earned value dashboards spreadsheet, earned value dashboards template excel.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</si>
  <si>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AB-04269</t>
  </si>
  <si>
    <t xml:space="preserve">Cash flow dashboards in Excel: a practical build</t>
  </si>
  <si>
    <t xml:space="preserve">cash flow dashboards excel</t>
  </si>
  <si>
    <t xml:space="preserve">cash flow dashboards spreadsheet, cash flow dashboards template excel</t>
  </si>
  <si>
    <t xml:space="preserve">Write "Cash flow dashboards in Excel: a practical build" for projectcontrolsinstitute.org (PCI AI - Project Controls Institute). Audience: controls professionals building data skills. Length 1,200-1,800 words, British English. Primary keyword "cash flow dashboards excel". Work in naturally where they fit: cash flow dashboards spreadsheet, cash flow dashboards template excel.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</si>
  <si>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AB-04270</t>
  </si>
  <si>
    <t xml:space="preserve">Risk dashboards in Excel: a practical build</t>
  </si>
  <si>
    <t xml:space="preserve">risk dashboards excel</t>
  </si>
  <si>
    <t xml:space="preserve">risk dashboards spreadsheet, risk dashboards template excel</t>
  </si>
  <si>
    <t xml:space="preserve">Write "Risk dashboards in Excel: a practical build" for projectcontrolsinstitute.org (PCI AI - Project Controls Institute). Audience: controls professionals building data skills. Length 1,200-1,800 words, British English. Primary keyword "risk dashboards excel". Work in naturally where they fit: risk dashboards spreadsheet, risk dashboards template excel.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</si>
  <si>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AB-04271</t>
  </si>
  <si>
    <t xml:space="preserve">Schedule density in Excel: a practical build</t>
  </si>
  <si>
    <t xml:space="preserve">schedule density excel</t>
  </si>
  <si>
    <t xml:space="preserve">schedule density spreadsheet, schedule density template excel</t>
  </si>
  <si>
    <t xml:space="preserve">Write "Schedule density in Excel: a practical build" for projectcontrolsinstitute.org (PCI AI - Project Controls Institute). Audience: controls professionals building data skills. Length 1,200-1,800 words, British English. Primary keyword "schedule density excel". Work in naturally where they fit: schedule density spreadsheet, schedule density template excel.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</si>
  <si>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AB-04272</t>
  </si>
  <si>
    <t xml:space="preserve">Engineering deliverable register in Excel: a practical build</t>
  </si>
  <si>
    <t xml:space="preserve">engineering deliverable register excel</t>
  </si>
  <si>
    <t xml:space="preserve">engineering deliverable register spreadsheet, engineering deliverable register template excel</t>
  </si>
  <si>
    <t xml:space="preserve">Write "Engineering deliverable register in Excel: a practical build" for projectcontrolsinstitute.org (PCI AI - Project Controls Institute). Audience: controls professionals building data skills. Length 1,200-1,800 words, British English. Primary keyword "engineering deliverable register excel". Work in naturally where they fit: engineering deliverable register spreadsheet, engineering deliverable register template excel.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</si>
  <si>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AB-04273</t>
  </si>
  <si>
    <t xml:space="preserve">Labour productivity index in Excel: a practical build</t>
  </si>
  <si>
    <t xml:space="preserve">labour productivity index excel</t>
  </si>
  <si>
    <t xml:space="preserve">labour productivity index spreadsheet, labour productivity index template excel</t>
  </si>
  <si>
    <t xml:space="preserve">Write "Labour productivity index in Excel: a practical build" for projectcontrolsinstitute.org (PCI AI - Project Controls Institute). Audience: controls professionals building data skills. Length 1,200-1,800 words, British English. Primary keyword "labour productivity index excel". Work in naturally where they fit: labour productivity index spreadsheet, labour productivity index template excel.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</si>
  <si>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AB-04274</t>
  </si>
  <si>
    <t xml:space="preserve">Burn rate in Excel: a practical build</t>
  </si>
  <si>
    <t xml:space="preserve">burn rate excel</t>
  </si>
  <si>
    <t xml:space="preserve">burn rate spreadsheet, burn rate template excel</t>
  </si>
  <si>
    <t xml:space="preserve">Write "Burn rate in Excel: a practical build" for projectcontrolsinstitute.org (PCI AI - Project Controls Institute). Audience: controls professionals building data skills. Length 1,200-1,800 words, British English. Primary keyword "burn rate excel". Work in naturally where they fit: burn rate spreadsheet, burn rate template excel.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</si>
  <si>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AB-04275</t>
  </si>
  <si>
    <t xml:space="preserve">All-in labour rate in Excel: a practical build</t>
  </si>
  <si>
    <t xml:space="preserve">all-in labour rate excel</t>
  </si>
  <si>
    <t xml:space="preserve">all-in labour rate spreadsheet, all-in labour rate template excel</t>
  </si>
  <si>
    <t xml:space="preserve">Write "All-in labour rate in Excel: a practical build" for projectcontrolsinstitute.org (PCI AI - Project Controls Institute). Audience: controls professionals building data skills. Length 1,200-1,800 words, British English. Primary keyword "all-in labour rate excel". Work in naturally where they fit: all-in labour rate spreadsheet, all-in labour rate template excel.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</si>
  <si>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AB-04276</t>
  </si>
  <si>
    <t xml:space="preserve">Capital efficiency ratio in Excel: a practical build</t>
  </si>
  <si>
    <t xml:space="preserve">capital efficiency ratio excel</t>
  </si>
  <si>
    <t xml:space="preserve">capital efficiency ratio spreadsheet, capital efficiency ratio template excel</t>
  </si>
  <si>
    <t xml:space="preserve">Write "Capital efficiency ratio in Excel: a practical build" for projectcontrolsinstitute.org (PCI AI - Project Controls Institute). Audience: controls professionals building data skills. Length 1,200-1,800 words, British English. Primary keyword "capital efficiency ratio excel". Work in naturally where they fit: capital efficiency ratio spreadsheet, capital efficiency ratio template excel.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</si>
  <si>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AB-04277</t>
  </si>
  <si>
    <t xml:space="preserve">Cost baseline change log in Excel: a practical build</t>
  </si>
  <si>
    <t xml:space="preserve">cost baseline change log excel</t>
  </si>
  <si>
    <t xml:space="preserve">cost baseline change log spreadsheet, cost baseline change log template excel</t>
  </si>
  <si>
    <t xml:space="preserve">Write "Cost baseline change log in Excel: a practical build" for projectcontrolsinstitute.org (PCI AI - Project Controls Institute). Audience: controls professionals building data skills. Length 1,200-1,800 words, British English. Primary keyword "cost baseline change log excel". Work in naturally where they fit: cost baseline change log spreadsheet, cost baseline change log template excel.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</si>
  <si>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AB-04278</t>
  </si>
  <si>
    <t xml:space="preserve">Earned hours in Excel: a practical build</t>
  </si>
  <si>
    <t xml:space="preserve">earned hours excel</t>
  </si>
  <si>
    <t xml:space="preserve">earned hours spreadsheet, earned hours template excel</t>
  </si>
  <si>
    <t xml:space="preserve">Write "Earned hours in Excel: a practical build" for projectcontrolsinstitute.org (PCI AI - Project Controls Institute). Audience: controls professionals building data skills. Length 1,200-1,800 words, British English. Primary keyword "earned hours excel". Work in naturally where they fit: earned hours spreadsheet, earned hours template excel.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</si>
  <si>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AB-04279</t>
  </si>
  <si>
    <t xml:space="preserve">Performance factor in Excel: a practical build</t>
  </si>
  <si>
    <t xml:space="preserve">performance factor excel</t>
  </si>
  <si>
    <t xml:space="preserve">performance factor spreadsheet, performance factor template excel</t>
  </si>
  <si>
    <t xml:space="preserve">Write "Performance factor in Excel: a practical build" for projectcontrolsinstitute.org (PCI AI - Project Controls Institute). Audience: controls professionals building data skills. Length 1,200-1,800 words, British English. Primary keyword "performance factor excel". Work in naturally where they fit: performance factor spreadsheet, performance factor template excel.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</si>
  <si>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AB-04280</t>
  </si>
  <si>
    <t xml:space="preserve">Composite CPI in Excel: a practical build</t>
  </si>
  <si>
    <t xml:space="preserve">composite cpi excel</t>
  </si>
  <si>
    <t xml:space="preserve">composite cpi spreadsheet, composite cpi template excel</t>
  </si>
  <si>
    <t xml:space="preserve">Write "Composite CPI in Excel: a practical build" for projectcontrolsinstitute.org (PCI AI - Project Controls Institute). Audience: controls professionals building data skills. Length 1,200-1,800 words, British English. Primary keyword "composite cpi excel". Work in naturally where they fit: composite cpi spreadsheet, composite cpi template excel.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</si>
  <si>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AB-04281</t>
  </si>
  <si>
    <t xml:space="preserve">Baseline execution index in Excel: a practical build</t>
  </si>
  <si>
    <t xml:space="preserve">baseline execution index excel</t>
  </si>
  <si>
    <t xml:space="preserve">baseline execution index spreadsheet, baseline execution index template excel</t>
  </si>
  <si>
    <t xml:space="preserve">Write "Baseline execution index in Excel: a practical build" for projectcontrolsinstitute.org (PCI AI - Project Controls Institute). Audience: controls professionals building data skills. Length 1,200-1,800 words, British English. Primary keyword "baseline execution index excel". Work in naturally where they fit: baseline execution index spreadsheet, baseline execution index template excel.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</si>
  <si>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AB-04282</t>
  </si>
  <si>
    <t xml:space="preserve">Hit-miss ratio in Excel: a practical build</t>
  </si>
  <si>
    <t xml:space="preserve">hit-miss ratio excel</t>
  </si>
  <si>
    <t xml:space="preserve">hit-miss ratio spreadsheet, hit-miss ratio template excel</t>
  </si>
  <si>
    <t xml:space="preserve">Write "Hit-miss ratio in Excel: a practical build" for projectcontrolsinstitute.org (PCI AI - Project Controls Institute). Audience: controls professionals building data skills. Length 1,200-1,800 words, British English. Primary keyword "hit-miss ratio excel". Work in naturally where they fit: hit-miss ratio spreadsheet, hit-miss ratio template excel.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</si>
  <si>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AB-04283</t>
  </si>
  <si>
    <t xml:space="preserve">Risk-adjusted contingency in Excel: a practical build</t>
  </si>
  <si>
    <t xml:space="preserve">risk-adjusted contingency excel</t>
  </si>
  <si>
    <t xml:space="preserve">risk-adjusted contingency spreadsheet, risk-adjusted contingency template excel</t>
  </si>
  <si>
    <t xml:space="preserve">Write "Risk-adjusted contingency in Excel: a practical build" for projectcontrolsinstitute.org (PCI AI - Project Controls Institute). Audience: controls professionals building data skills. Length 1,200-1,800 words, British English. Primary keyword "risk-adjusted contingency excel". Work in naturally where they fit: risk-adjusted contingency spreadsheet, risk-adjusted contingency template excel.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</si>
  <si>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AB-04284</t>
  </si>
  <si>
    <t xml:space="preserve">Risk burn-down in Excel: a practical build</t>
  </si>
  <si>
    <t xml:space="preserve">risk burn-down excel</t>
  </si>
  <si>
    <t xml:space="preserve">risk burn-down spreadsheet, risk burn-down template excel</t>
  </si>
  <si>
    <t xml:space="preserve">Write "Risk burn-down in Excel: a practical build" for projectcontrolsinstitute.org (PCI AI - Project Controls Institute). Audience: controls professionals building data skills. Length 1,200-1,800 words, British English. Primary keyword "risk burn-down excel". Work in naturally where they fit: risk burn-down spreadsheet, risk burn-down template excel.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</si>
  <si>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AB-04285</t>
  </si>
  <si>
    <t xml:space="preserve">Assumption and dependency log in Excel: a practical build</t>
  </si>
  <si>
    <t xml:space="preserve">assumption and dependency log excel</t>
  </si>
  <si>
    <t xml:space="preserve">assumption and dependency log spreadsheet, assumption and dependency log template excel</t>
  </si>
  <si>
    <t xml:space="preserve">Write "Assumption and dependency log in Excel: a practical build" for projectcontrolsinstitute.org (PCI AI - Project Controls Institute). Audience: controls professionals building data skills. Length 1,200-1,800 words, British English. Primary keyword "assumption and dependency log excel". Work in naturally where they fit: assumption and dependency log spreadsheet, assumption and dependency log template excel.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</si>
  <si>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AB-04286</t>
  </si>
  <si>
    <t xml:space="preserve">Contractor's proposals in Excel: a practical build</t>
  </si>
  <si>
    <t xml:space="preserve">contractor s proposals excel</t>
  </si>
  <si>
    <t xml:space="preserve">contractor s proposals spreadsheet, contractor s proposals template excel</t>
  </si>
  <si>
    <t xml:space="preserve">Write "Contractor's proposals in Excel: a practical build" for projectcontrolsinstitute.org (PCI AI - Project Controls Institute). Audience: controls professionals building data skills. Length 1,200-1,800 words, British English. Primary keyword "contractor s proposals excel". Work in naturally where they fit: contractor s proposals spreadsheet, contractor s proposals template excel.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</si>
  <si>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AB-04287</t>
  </si>
  <si>
    <t xml:space="preserve">Contemporaneous records in Excel: a practical build</t>
  </si>
  <si>
    <t xml:space="preserve">contemporaneous records excel</t>
  </si>
  <si>
    <t xml:space="preserve">contemporaneous records spreadsheet, contemporaneous records template excel</t>
  </si>
  <si>
    <t xml:space="preserve">Write "Contemporaneous records in Excel: a practical build" for projectcontrolsinstitute.org (PCI AI - Project Controls Institute). Audience: controls professionals building data skills. Length 1,200-1,800 words, British English. Primary keyword "contemporaneous records excel". Work in naturally where they fit: contemporaneous records spreadsheet, contemporaneous records template excel.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</si>
  <si>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AB-04288</t>
  </si>
  <si>
    <t xml:space="preserve">Variation quotations in Excel: a practical build</t>
  </si>
  <si>
    <t xml:space="preserve">variation quotations excel</t>
  </si>
  <si>
    <t xml:space="preserve">variation quotations spreadsheet, variation quotations template excel</t>
  </si>
  <si>
    <t xml:space="preserve">Write "Variation quotations in Excel: a practical build" for projectcontrolsinstitute.org (PCI AI - Project Controls Institute). Audience: controls professionals building data skills. Length 1,200-1,800 words, British English. Primary keyword "variation quotations excel". Work in naturally where they fit: variation quotations spreadsheet, variation quotations template excel.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</si>
  <si>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AB-04289</t>
  </si>
  <si>
    <t xml:space="preserve">Vendor data requirements in Excel: a practical build</t>
  </si>
  <si>
    <t xml:space="preserve">vendor data requirements excel</t>
  </si>
  <si>
    <t xml:space="preserve">vendor data requirements spreadsheet, vendor data requirements template excel</t>
  </si>
  <si>
    <t xml:space="preserve">Write "Vendor data requirements in Excel: a practical build" for projectcontrolsinstitute.org (PCI AI - Project Controls Institute). Audience: controls professionals building data skills. Length 1,200-1,800 words, British English. Primary keyword "vendor data requirements excel". Work in naturally where they fit: vendor data requirements spreadsheet, vendor data requirements template excel.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</si>
  <si>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AB-04290</t>
  </si>
  <si>
    <t xml:space="preserve">Inspection and test plans in Excel: a practical build</t>
  </si>
  <si>
    <t xml:space="preserve">inspection and test plans excel</t>
  </si>
  <si>
    <t xml:space="preserve">inspection and test plans spreadsheet, inspection and test plans template excel</t>
  </si>
  <si>
    <t xml:space="preserve">Write "Inspection and test plans in Excel: a practical build" for projectcontrolsinstitute.org (PCI AI - Project Controls Institute). Audience: controls professionals building data skills. Length 1,200-1,800 words, British English. Primary keyword "inspection and test plans excel". Work in naturally where they fit: inspection and test plans spreadsheet, inspection and test plans template excel.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</si>
  <si>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AB-04291</t>
  </si>
  <si>
    <t xml:space="preserve">Data dictionary for project reporting in Excel: a practical build</t>
  </si>
  <si>
    <t xml:space="preserve">data dictionary for project reporting spreadsheet, data dictionary for project reporting template excel</t>
  </si>
  <si>
    <t xml:space="preserve">Write "Data dictionary for project reporting in Excel: a practical build" for projectcontrolsinstitute.org (PCI AI - Project Controls Institute). Audience: controls professionals building data skills. Length 1,200-1,800 words, British English. Primary keyword "data dictionary for project reporting". Work in naturally where they fit: data dictionary for project reporting spreadsheet, data dictionary for project reporting template excel.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</si>
  <si>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AB-04292</t>
  </si>
  <si>
    <t xml:space="preserve">Project closure report in Excel: a practical build</t>
  </si>
  <si>
    <t xml:space="preserve">project closure report excel</t>
  </si>
  <si>
    <t xml:space="preserve">project closure report spreadsheet, project closure report template excel</t>
  </si>
  <si>
    <t xml:space="preserve">Write "Project closure report in Excel: a practical build" for projectcontrolsinstitute.org (PCI AI - Project Controls Institute). Audience: controls professionals building data skills. Length 1,200-1,800 words, British English. Primary keyword "project closure report excel". Work in naturally where they fit: project closure report spreadsheet, project closure report template excel.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</si>
  <si>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AB-04293</t>
  </si>
  <si>
    <t xml:space="preserve">Controls governance framework in Excel: a practical build</t>
  </si>
  <si>
    <t xml:space="preserve">controls governance framework excel</t>
  </si>
  <si>
    <t xml:space="preserve">controls governance framework spreadsheet, controls governance framework template excel</t>
  </si>
  <si>
    <t xml:space="preserve">Write "Controls governance framework in Excel: a practical build" for projectcontrolsinstitute.org (PCI AI - Project Controls Institute). Audience: controls professionals building data skills. Length 1,200-1,800 words, British English. Primary keyword "controls governance framework excel". Work in naturally where they fit: controls governance framework spreadsheet, controls governance framework template excel.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</si>
  <si>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AB-04294</t>
  </si>
  <si>
    <t xml:space="preserve">Sprint burndown interpretation in Excel: a practical build</t>
  </si>
  <si>
    <t xml:space="preserve">sprint burndown interpretation excel</t>
  </si>
  <si>
    <t xml:space="preserve">sprint burndown interpretation spreadsheet, sprint burndown interpretation template excel</t>
  </si>
  <si>
    <t xml:space="preserve">Write "Sprint burndown interpretation in Excel: a practical build" for projectcontrolsinstitute.org (PCI AI - Project Controls Institute). Audience: controls professionals building data skills. Length 1,200-1,800 words, British English. Primary keyword "sprint burndown interpretation excel". Work in naturally where they fit: sprint burndown interpretation spreadsheet, sprint burndown interpretation template excel.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</si>
  <si>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AB-04295</t>
  </si>
  <si>
    <t xml:space="preserve">Release burnup in Excel: a practical build</t>
  </si>
  <si>
    <t xml:space="preserve">release burnup excel</t>
  </si>
  <si>
    <t xml:space="preserve">release burnup spreadsheet, release burnup template excel</t>
  </si>
  <si>
    <t xml:space="preserve">Write "Release burnup in Excel: a practical build" for projectcontrolsinstitute.org (PCI AI - Project Controls Institute). Audience: controls professionals building data skills. Length 1,200-1,800 words, British English. Primary keyword "release burnup excel". Work in naturally where they fit: release burnup spreadsheet, release burnup template excel.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</si>
  <si>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AB-04296</t>
  </si>
  <si>
    <t xml:space="preserve">Cycle time and lead time in Excel: a practical build</t>
  </si>
  <si>
    <t xml:space="preserve">cycle time and lead excel</t>
  </si>
  <si>
    <t xml:space="preserve">cycle time and lead spreadsheet, cycle time and lead template excel</t>
  </si>
  <si>
    <t xml:space="preserve">Write "Cycle time and lead time in Excel: a practical build" for projectcontrolsinstitute.org (PCI AI - Project Controls Institute). Audience: controls professionals building data skills. Length 1,200-1,800 words, British English. Primary keyword "cycle time and lead excel". Work in naturally where they fit: cycle time and lead spreadsheet, cycle time and lead template excel.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</si>
  <si>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AB-04297</t>
  </si>
  <si>
    <t xml:space="preserve">Independent engineer reports in Excel: a practical build</t>
  </si>
  <si>
    <t xml:space="preserve">independent engineer reports excel</t>
  </si>
  <si>
    <t xml:space="preserve">independent engineer reports spreadsheet, independent engineer reports template excel</t>
  </si>
  <si>
    <t xml:space="preserve">Write "Independent engineer reports in Excel: a practical build" for projectcontrolsinstitute.org (PCI AI - Project Controls Institute). Audience: controls professionals building data skills. Length 1,200-1,800 words, British English. Primary keyword "independent engineer reports excel". Work in naturally where they fit: independent engineer reports spreadsheet, independent engineer reports template excel.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</si>
  <si>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AB-04298</t>
  </si>
  <si>
    <t xml:space="preserve">Project execution plan in Excel: a practical build</t>
  </si>
  <si>
    <t xml:space="preserve">project execution plan excel</t>
  </si>
  <si>
    <t xml:space="preserve">project execution plan spreadsheet, project execution plan template excel</t>
  </si>
  <si>
    <t xml:space="preserve">Write "Project execution plan in Excel: a practical build" for projectcontrolsinstitute.org (PCI AI - Project Controls Institute). Audience: controls professionals building data skills. Length 1,200-1,800 words, British English. Primary keyword "project execution plan excel". Work in naturally where they fit: project execution plan spreadsheet, project execution plan template excel.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</si>
  <si>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AB-04299</t>
  </si>
  <si>
    <t xml:space="preserve">Responsibility matrix for controls in Excel: a practical build</t>
  </si>
  <si>
    <t xml:space="preserve">responsibility matrix for controls excel</t>
  </si>
  <si>
    <t xml:space="preserve">responsibility matrix for controls spreadsheet, responsibility matrix for controls template excel</t>
  </si>
  <si>
    <t xml:space="preserve">Write "Responsibility matrix for controls in Excel: a practical build" for projectcontrolsinstitute.org (PCI AI - Project Controls Institute). Audience: controls professionals building data skills. Length 1,200-1,800 words, British English. Primary keyword "responsibility matrix for controls excel". Work in naturally where they fit: responsibility matrix for controls spreadsheet, responsibility matrix for controls template excel.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</si>
  <si>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AB-04300</t>
  </si>
  <si>
    <t xml:space="preserve">Controls staffing plan in Excel: a practical build</t>
  </si>
  <si>
    <t xml:space="preserve">controls staffing plan excel</t>
  </si>
  <si>
    <t xml:space="preserve">controls staffing plan spreadsheet, controls staffing plan template excel</t>
  </si>
  <si>
    <t xml:space="preserve">Write "Controls staffing plan in Excel: a practical build" for projectcontrolsinstitute.org (PCI AI - Project Controls Institute). Audience: controls professionals building data skills. Length 1,200-1,800 words, British English. Primary keyword "controls staffing plan excel". Work in naturally where they fit: controls staffing plan spreadsheet, controls staffing plan template excel.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</si>
  <si>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AB-04301</t>
  </si>
  <si>
    <t xml:space="preserve">Stage gate deliverables in Excel: a practical build</t>
  </si>
  <si>
    <t xml:space="preserve">stage gate deliverables excel</t>
  </si>
  <si>
    <t xml:space="preserve">stage gate deliverables spreadsheet, stage gate deliverables template excel</t>
  </si>
  <si>
    <t xml:space="preserve">Write "Stage gate deliverables in Excel: a practical build" for projectcontrolsinstitute.org (PCI AI - Project Controls Institute). Audience: controls professionals building data skills. Length 1,200-1,800 words, British English. Primary keyword "stage gate deliverables excel". Work in naturally where they fit: stage gate deliverables spreadsheet, stage gate deliverables template excel.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</si>
  <si>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AB-04302</t>
  </si>
  <si>
    <t xml:space="preserve">Project controls plan in Excel: a practical build</t>
  </si>
  <si>
    <t xml:space="preserve">project controls plan excel</t>
  </si>
  <si>
    <t xml:space="preserve">project controls plan spreadsheet, project controls plan template excel</t>
  </si>
  <si>
    <t xml:space="preserve">Write "Project controls plan in Excel: a practical build" for projectcontrolsinstitute.org (PCI AI - Project Controls Institute). Audience: controls professionals building data skills. Length 1,200-1,800 words, British English. Primary keyword "project controls plan excel". Work in naturally where they fit: project controls plan spreadsheet, project controls plan template excel.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</si>
  <si>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AB-04303</t>
  </si>
  <si>
    <t xml:space="preserve">Forecast accuracy tracking in Excel: a practical build</t>
  </si>
  <si>
    <t xml:space="preserve">forecast accuracy tracking excel</t>
  </si>
  <si>
    <t xml:space="preserve">forecast accuracy tracking spreadsheet, forecast accuracy tracking template excel</t>
  </si>
  <si>
    <t xml:space="preserve">Write "Forecast accuracy tracking in Excel: a practical build" for projectcontrolsinstitute.org (PCI AI - Project Controls Institute). Audience: controls professionals building data skills. Length 1,200-1,800 words, British English. Primary keyword "forecast accuracy tracking excel". Work in naturally where they fit: forecast accuracy tracking spreadsheet, forecast accuracy tracking template excel.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</si>
  <si>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AB-04304</t>
  </si>
  <si>
    <t xml:space="preserve">Progress photo evidence in Excel: a practical build</t>
  </si>
  <si>
    <t xml:space="preserve">progress photo evidence excel</t>
  </si>
  <si>
    <t xml:space="preserve">progress photo evidence spreadsheet, progress photo evidence template excel</t>
  </si>
  <si>
    <t xml:space="preserve">Write "Progress photo evidence in Excel: a practical build" for projectcontrolsinstitute.org (PCI AI - Project Controls Institute). Audience: controls professionals building data skills. Length 1,200-1,800 words, British English. Primary keyword "progress photo evidence excel". Work in naturally where they fit: progress photo evidence spreadsheet, progress photo evidence template excel.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</si>
  <si>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AB-04305</t>
  </si>
  <si>
    <t xml:space="preserve">Annual operating plan for projects in Excel: a practical build</t>
  </si>
  <si>
    <t xml:space="preserve">annual operating plan for projects spreadsheet, annual operating plan for projects template excel</t>
  </si>
  <si>
    <t xml:space="preserve">Write "Annual operating plan for projects in Excel: a practical build" for projectcontrolsinstitute.org (PCI AI - Project Controls Institute). Audience: controls professionals building data skills. Length 1,200-1,800 words, British English. Primary keyword "annual operating plan for projects". Work in naturally where they fit: annual operating plan for projects spreadsheet, annual operating plan for projects template excel.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</si>
  <si>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AB-04306</t>
  </si>
  <si>
    <t xml:space="preserve">Cost capitalisation policy in Excel: a practical build</t>
  </si>
  <si>
    <t xml:space="preserve">cost capitalisation policy excel</t>
  </si>
  <si>
    <t xml:space="preserve">cost capitalisation policy spreadsheet, cost capitalisation policy template excel</t>
  </si>
  <si>
    <t xml:space="preserve">Write "Cost capitalisation policy in Excel: a practical build" for projectcontrolsinstitute.org (PCI AI - Project Controls Institute). Audience: controls professionals building data skills. Length 1,200-1,800 words, British English. Primary keyword "cost capitalisation policy excel". Work in naturally where they fit: cost capitalisation policy spreadsheet, cost capitalisation policy template excel.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</si>
  <si>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AB-04307</t>
  </si>
  <si>
    <t xml:space="preserve">Percentage complete audit evidence in Excel: a practical build</t>
  </si>
  <si>
    <t xml:space="preserve">percentage complete audit evidence excel</t>
  </si>
  <si>
    <t xml:space="preserve">percentage complete audit evidence spreadsheet, percentage complete audit evidence template excel</t>
  </si>
  <si>
    <t xml:space="preserve">Write "Percentage complete audit evidence in Excel: a practical build" for projectcontrolsinstitute.org (PCI AI - Project Controls Institute). Audience: controls professionals building data skills. Length 1,200-1,800 words, British English. Primary keyword "percentage complete audit evidence excel". Work in naturally where they fit: percentage complete audit evidence spreadsheet, percentage complete audit evidence template excel. Structure: numbered steps a practitioner can follow today, one worked example with illustrative numbers clearly labelled as illustrative, common mistakes, and a short checklist recap.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</si>
  <si>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AB-04308</t>
  </si>
  <si>
    <t xml:space="preserve">Earned value management practice questions with worked solutions</t>
  </si>
  <si>
    <t xml:space="preserve">earned value management questions</t>
  </si>
  <si>
    <t xml:space="preserve">earned value management exam questions, earned value management quiz</t>
  </si>
  <si>
    <t xml:space="preserve">Write "Earned value management practice questions with worked solutions" for projectcontrolsinstitute.org (PCI AI - Project Controls Institute). Audience: certification candidates preparing with Certuvo. Length 1,200-1,800 words, British English. Primary keyword "earned value management questions". Work in naturally where they fit: earned value management exam questions, earned value management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</si>
  <si>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AB-04309</t>
  </si>
  <si>
    <t xml:space="preserve">Planned value (PV) practice questions with worked solutions</t>
  </si>
  <si>
    <t xml:space="preserve">planned value questions</t>
  </si>
  <si>
    <t xml:space="preserve">planned value exam questions, planned value quiz</t>
  </si>
  <si>
    <t xml:space="preserve">Write "Planned value (PV) practice questions with worked solutions" for projectcontrolsinstitute.org (PCI AI - Project Controls Institute). Audience: certification candidates preparing with Certuvo. Length 1,200-1,800 words, British English. Primary keyword "planned value questions". Work in naturally where they fit: planned value exam questions, planned value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</si>
  <si>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AB-04310</t>
  </si>
  <si>
    <t xml:space="preserve">Earned value (EV) practice questions with worked solutions</t>
  </si>
  <si>
    <t xml:space="preserve">earned value questions</t>
  </si>
  <si>
    <t xml:space="preserve">earned value exam questions, earned value quiz</t>
  </si>
  <si>
    <t xml:space="preserve">Write "Earned value (EV) practice questions with worked solutions" for projectcontrolsinstitute.org (PCI AI - Project Controls Institute). Audience: certification candidates preparing with Certuvo. Length 1,200-1,800 words, British English. Primary keyword "earned value questions". Work in naturally where they fit: earned value exam questions, earned value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</si>
  <si>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AB-04311</t>
  </si>
  <si>
    <t xml:space="preserve">Actual cost (AC) practice questions with worked solutions</t>
  </si>
  <si>
    <t xml:space="preserve">actual cost questions</t>
  </si>
  <si>
    <t xml:space="preserve">actual cost exam questions, actual cost quiz</t>
  </si>
  <si>
    <t xml:space="preserve">Write "Actual cost (AC) practice questions with worked solutions" for projectcontrolsinstitute.org (PCI AI - Project Controls Institute). Audience: certification candidates preparing with Certuvo. Length 1,200-1,800 words, British English. Primary keyword "actual cost questions". Work in naturally where they fit: actual cost exam questions, actual cost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</si>
  <si>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AB-04312</t>
  </si>
  <si>
    <t xml:space="preserve">Budget at completion (BAC) practice questions with worked solutions</t>
  </si>
  <si>
    <t xml:space="preserve">budget at completion questions</t>
  </si>
  <si>
    <t xml:space="preserve">budget at completion exam questions, budget at completion quiz</t>
  </si>
  <si>
    <t xml:space="preserve">Write "Budget at completion (BAC) practice questions with worked solutions" for projectcontrolsinstitute.org (PCI AI - Project Controls Institute). Audience: certification candidates preparing with Certuvo. Length 1,200-1,800 words, British English. Primary keyword "budget at completion questions". Work in naturally where they fit: budget at completion exam questions, budget at completion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</si>
  <si>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AB-04313</t>
  </si>
  <si>
    <t xml:space="preserve">Estimate at completion (EAC) practice questions with worked solutions</t>
  </si>
  <si>
    <t xml:space="preserve">estimate at completion questions</t>
  </si>
  <si>
    <t xml:space="preserve">estimate at completion exam questions, estimate at completion quiz</t>
  </si>
  <si>
    <t xml:space="preserve">Write "Estimate at completion (EAC) practice questions with worked solutions" for projectcontrolsinstitute.org (PCI AI - Project Controls Institute). Audience: certification candidates preparing with Certuvo. Length 1,200-1,800 words, British English. Primary keyword "estimate at completion questions". Work in naturally where they fit: estimate at completion exam questions, estimate at completion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</si>
  <si>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AB-04314</t>
  </si>
  <si>
    <t xml:space="preserve">Estimate to complete (ETC) practice questions with worked solutions</t>
  </si>
  <si>
    <t xml:space="preserve">estimate to complete questions</t>
  </si>
  <si>
    <t xml:space="preserve">estimate to complete exam questions, estimate to complete quiz</t>
  </si>
  <si>
    <t xml:space="preserve">Write "Estimate to complete (ETC) practice questions with worked solutions" for projectcontrolsinstitute.org (PCI AI - Project Controls Institute). Audience: certification candidates preparing with Certuvo. Length 1,200-1,800 words, British English. Primary keyword "estimate to complete questions". Work in naturally where they fit: estimate to complete exam questions, estimate to complete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</si>
  <si>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AB-04315</t>
  </si>
  <si>
    <t xml:space="preserve">Variance at completion (VAC) practice questions with worked solutions</t>
  </si>
  <si>
    <t xml:space="preserve">variance at completion questions</t>
  </si>
  <si>
    <t xml:space="preserve">variance at completion exam questions, variance at completion quiz</t>
  </si>
  <si>
    <t xml:space="preserve">Write "Variance at completion (VAC) practice questions with worked solutions" for projectcontrolsinstitute.org (PCI AI - Project Controls Institute). Audience: certification candidates preparing with Certuvo. Length 1,200-1,800 words, British English. Primary keyword "variance at completion questions". Work in naturally where they fit: variance at completion exam questions, variance at completion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</si>
  <si>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AB-04316</t>
  </si>
  <si>
    <t xml:space="preserve">Cost variance (CV) practice questions with worked solutions</t>
  </si>
  <si>
    <t xml:space="preserve">cost variance questions</t>
  </si>
  <si>
    <t xml:space="preserve">cost variance exam questions, cost variance quiz</t>
  </si>
  <si>
    <t xml:space="preserve">Write "Cost variance (CV) practice questions with worked solutions" for projectcontrolsinstitute.org (PCI AI - Project Controls Institute). Audience: certification candidates preparing with Certuvo. Length 1,200-1,800 words, British English. Primary keyword "cost variance questions". Work in naturally where they fit: cost variance exam questions, cost variance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</si>
  <si>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AB-04317</t>
  </si>
  <si>
    <t xml:space="preserve">Schedule variance (SV) practice questions with worked solutions</t>
  </si>
  <si>
    <t xml:space="preserve">schedule variance questions</t>
  </si>
  <si>
    <t xml:space="preserve">schedule variance exam questions, schedule variance quiz</t>
  </si>
  <si>
    <t xml:space="preserve">Write "Schedule variance (SV) practice questions with worked solutions" for projectcontrolsinstitute.org (PCI AI - Project Controls Institute). Audience: certification candidates preparing with Certuvo. Length 1,200-1,800 words, British English. Primary keyword "schedule variance questions". Work in naturally where they fit: schedule variance exam questions, schedule variance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</si>
  <si>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AB-04318</t>
  </si>
  <si>
    <t xml:space="preserve">Cost performance index (CPI) practice questions with worked solutions</t>
  </si>
  <si>
    <t xml:space="preserve">cost performance index questions</t>
  </si>
  <si>
    <t xml:space="preserve">cost performance index exam questions, cost performance index quiz</t>
  </si>
  <si>
    <t xml:space="preserve">Write "Cost performance index (CPI) practice questions with worked solutions" for projectcontrolsinstitute.org (PCI AI - Project Controls Institute). Audience: certification candidates preparing with Certuvo. Length 1,200-1,800 words, British English. Primary keyword "cost performance index questions". Work in naturally where they fit: cost performance index exam questions, cost performance index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</si>
  <si>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AB-04319</t>
  </si>
  <si>
    <t xml:space="preserve">Schedule performance index (SPI) practice questions with worked solutions</t>
  </si>
  <si>
    <t xml:space="preserve">schedule performance index questions</t>
  </si>
  <si>
    <t xml:space="preserve">schedule performance index exam questions, schedule performance index quiz</t>
  </si>
  <si>
    <t xml:space="preserve">Write "Schedule performance index (SPI) practice questions with worked solutions" for projectcontrolsinstitute.org (PCI AI - Project Controls Institute). Audience: certification candidates preparing with Certuvo. Length 1,200-1,800 words, British English. Primary keyword "schedule performance index questions". Work in naturally where they fit: schedule performance index exam questions, schedule performance index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</si>
  <si>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AB-04320</t>
  </si>
  <si>
    <t xml:space="preserve">To-complete performance index (TCPI) practice questions with worked solutions</t>
  </si>
  <si>
    <t xml:space="preserve">to-complete performance index questions</t>
  </si>
  <si>
    <t xml:space="preserve">to-complete performance index exam questions, to-complete performance index quiz</t>
  </si>
  <si>
    <t xml:space="preserve">Write "To-complete performance index (TCPI) practice questions with worked solutions" for projectcontrolsinstitute.org (PCI AI - Project Controls Institute). Audience: certification candidates preparing with Certuvo. Length 1,200-1,800 words, British English. Primary keyword "to-complete performance index questions". Work in naturally where they fit: to-complete performance index exam questions, to-complete performance index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</si>
  <si>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AB-04321</t>
  </si>
  <si>
    <t xml:space="preserve">Earned schedule practice questions with worked solutions</t>
  </si>
  <si>
    <t xml:space="preserve">earned schedule questions</t>
  </si>
  <si>
    <t xml:space="preserve">earned schedule exam questions, earned schedule quiz</t>
  </si>
  <si>
    <t xml:space="preserve">Write "Earned schedule practice questions with worked solutions" for projectcontrolsinstitute.org (PCI AI - Project Controls Institute). Audience: certification candidates preparing with Certuvo. Length 1,200-1,800 words, British English. Primary keyword "earned schedule questions". Work in naturally where they fit: earned schedule exam questions, earned schedule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</si>
  <si>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AB-04322</t>
  </si>
  <si>
    <t xml:space="preserve">Percent complete practice questions with worked solutions</t>
  </si>
  <si>
    <t xml:space="preserve">percent complete questions</t>
  </si>
  <si>
    <t xml:space="preserve">percent complete exam questions, percent complete quiz</t>
  </si>
  <si>
    <t xml:space="preserve">Write "Percent complete practice questions with worked solutions" for projectcontrolsinstitute.org (PCI AI - Project Controls Institute). Audience: certification candidates preparing with Certuvo. Length 1,200-1,800 words, British English. Primary keyword "percent complete questions". Work in naturally where they fit: percent complete exam questions, percent complete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</si>
  <si>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AB-04323</t>
  </si>
  <si>
    <t xml:space="preserve">Physical percent complete practice questions with worked solutions</t>
  </si>
  <si>
    <t xml:space="preserve">physical percent complete questions</t>
  </si>
  <si>
    <t xml:space="preserve">physical percent complete exam questions, physical percent complete quiz</t>
  </si>
  <si>
    <t xml:space="preserve">Write "Physical percent complete practice questions with worked solutions" for projectcontrolsinstitute.org (PCI AI - Project Controls Institute). Audience: certification candidates preparing with Certuvo. Length 1,200-1,800 words, British English. Primary keyword "physical percent complete questions". Work in naturally where they fit: physical percent complete exam questions, physical percent complete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</si>
  <si>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AB-04324</t>
  </si>
  <si>
    <t xml:space="preserve">Earned value management system (EVMS) practice questions with worked solutions</t>
  </si>
  <si>
    <t xml:space="preserve">earned value management system questions</t>
  </si>
  <si>
    <t xml:space="preserve">earned value management system exam questions, earned value management system quiz</t>
  </si>
  <si>
    <t xml:space="preserve">Write "Earned value management system (EVMS) practice questions with worked solutions" for projectcontrolsinstitute.org (PCI AI - Project Controls Institute). Audience: certification candidates preparing with Certuvo. Length 1,200-1,800 words, British English. Primary keyword "earned value management system questions". Work in naturally where they fit: earned value management system exam questions, earned value management system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</si>
  <si>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AB-04325</t>
  </si>
  <si>
    <t xml:space="preserve">Integrated baseline review (IBR) practice questions with worked solutions</t>
  </si>
  <si>
    <t xml:space="preserve">integrated baseline review questions</t>
  </si>
  <si>
    <t xml:space="preserve">integrated baseline review exam questions, integrated baseline review quiz</t>
  </si>
  <si>
    <t xml:space="preserve">Write "Integrated baseline review (IBR) practice questions with worked solutions" for projectcontrolsinstitute.org (PCI AI - Project Controls Institute). Audience: certification candidates preparing with Certuvo. Length 1,200-1,800 words, British English. Primary keyword "integrated baseline review questions". Work in naturally where they fit: integrated baseline review exam questions, integrated baseline review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</si>
  <si>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AB-04326</t>
  </si>
  <si>
    <t xml:space="preserve">Productivity factor practice questions with worked solutions</t>
  </si>
  <si>
    <t xml:space="preserve">productivity factor questions</t>
  </si>
  <si>
    <t xml:space="preserve">productivity factor exam questions, productivity factor quiz</t>
  </si>
  <si>
    <t xml:space="preserve">Write "Productivity factor practice questions with worked solutions" for projectcontrolsinstitute.org (PCI AI - Project Controls Institute). Audience: certification candidates preparing with Certuvo. Length 1,200-1,800 words, British English. Primary keyword "productivity factor questions". Work in naturally where they fit: productivity factor exam questions, productivity factor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</si>
  <si>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AB-04327</t>
  </si>
  <si>
    <t xml:space="preserve">Progress measurement practice questions with worked solutions</t>
  </si>
  <si>
    <t xml:space="preserve">progress measurement questions</t>
  </si>
  <si>
    <t xml:space="preserve">progress measurement exam questions, progress measurement quiz</t>
  </si>
  <si>
    <t xml:space="preserve">Write "Progress measurement practice questions with worked solutions" for projectcontrolsinstitute.org (PCI AI - Project Controls Institute). Audience: certification candidates preparing with Certuvo. Length 1,200-1,800 words, British English. Primary keyword "progress measurement questions". Work in naturally where they fit: progress measurement exam questions, progress measurement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</si>
  <si>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AB-04328</t>
  </si>
  <si>
    <t xml:space="preserve">Performance reporting practice questions with worked solutions</t>
  </si>
  <si>
    <t xml:space="preserve">performance reporting questions</t>
  </si>
  <si>
    <t xml:space="preserve">performance reporting exam questions, performance reporting quiz</t>
  </si>
  <si>
    <t xml:space="preserve">Write "Performance reporting practice questions with worked solutions" for projectcontrolsinstitute.org (PCI AI - Project Controls Institute). Audience: certification candidates preparing with Certuvo. Length 1,200-1,800 words, British English. Primary keyword "performance reporting questions". Work in naturally where they fit: performance reporting exam questions, performance reporting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</si>
  <si>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AB-04329</t>
  </si>
  <si>
    <t xml:space="preserve">Critical path method (CPM) practice questions with worked solutions</t>
  </si>
  <si>
    <t xml:space="preserve">critical path method questions</t>
  </si>
  <si>
    <t xml:space="preserve">critical path method exam questions, critical path method quiz</t>
  </si>
  <si>
    <t xml:space="preserve">Write "Critical path method (CPM) practice questions with worked solutions" for projectcontrolsinstitute.org (PCI AI - Project Controls Institute). Audience: certification candidates preparing with Certuvo. Length 1,200-1,800 words, British English. Primary keyword "critical path method questions". Work in naturally where they fit: critical path method exam questions, critical path method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</si>
  <si>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AB-04330</t>
  </si>
  <si>
    <t xml:space="preserve">Total float practice questions with worked solutions</t>
  </si>
  <si>
    <t xml:space="preserve">total float questions</t>
  </si>
  <si>
    <t xml:space="preserve">total float exam questions, total float quiz</t>
  </si>
  <si>
    <t xml:space="preserve">Write "Total float practice questions with worked solutions" for projectcontrolsinstitute.org (PCI AI - Project Controls Institute). Audience: certification candidates preparing with Certuvo. Length 1,200-1,800 words, British English. Primary keyword "total float questions". Work in naturally where they fit: total float exam questions, total float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</si>
  <si>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AB-04331</t>
  </si>
  <si>
    <t xml:space="preserve">Free float practice questions with worked solutions</t>
  </si>
  <si>
    <t xml:space="preserve">free float questions</t>
  </si>
  <si>
    <t xml:space="preserve">free float exam questions, free float quiz</t>
  </si>
  <si>
    <t xml:space="preserve">Write "Free float practice questions with worked solutions" for projectcontrolsinstitute.org (PCI AI - Project Controls Institute). Audience: certification candidates preparing with Certuvo. Length 1,200-1,800 words, British English. Primary keyword "free float questions". Work in naturally where they fit: free float exam questions, free float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</si>
  <si>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AB-04332</t>
  </si>
  <si>
    <t xml:space="preserve">Re-baselining practice questions with worked solutions</t>
  </si>
  <si>
    <t xml:space="preserve">re-baselining questions</t>
  </si>
  <si>
    <t xml:space="preserve">re-baselining exam questions, re-baselining quiz</t>
  </si>
  <si>
    <t xml:space="preserve">Write "Re-baselining practice questions with worked solutions" for projectcontrolsinstitute.org (PCI AI - Project Controls Institute). Audience: certification candidates preparing with Certuvo. Length 1,200-1,800 words, British English. Primary keyword "re-baselining questions". Work in naturally where they fit: re-baselining exam questions, re-baselining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</si>
  <si>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AB-04333</t>
  </si>
  <si>
    <t xml:space="preserve">Work breakdown structure (WBS) practice questions with worked solutions</t>
  </si>
  <si>
    <t xml:space="preserve">work breakdown structure questions</t>
  </si>
  <si>
    <t xml:space="preserve">work breakdown structure exam questions, work breakdown structure quiz</t>
  </si>
  <si>
    <t xml:space="preserve">Write "Work breakdown structure (WBS) practice questions with worked solutions" for projectcontrolsinstitute.org (PCI AI - Project Controls Institute). Audience: certification candidates preparing with Certuvo. Length 1,200-1,800 words, British English. Primary keyword "work breakdown structure questions". Work in naturally where they fit: work breakdown structure exam questions, work breakdown structure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</si>
  <si>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AB-04334</t>
  </si>
  <si>
    <t xml:space="preserve">Activity duration estimating practice questions with worked solutions</t>
  </si>
  <si>
    <t xml:space="preserve">activity duration estimating questions</t>
  </si>
  <si>
    <t xml:space="preserve">activity duration estimating exam questions, activity duration estimating quiz</t>
  </si>
  <si>
    <t xml:space="preserve">Write "Activity duration estimating practice questions with worked solutions" for projectcontrolsinstitute.org (PCI AI - Project Controls Institute). Audience: certification candidates preparing with Certuvo. Length 1,200-1,800 words, British English. Primary keyword "activity duration estimating questions". Work in naturally where they fit: activity duration estimating exam questions, activity duration estimating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</si>
  <si>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AB-04335</t>
  </si>
  <si>
    <t xml:space="preserve">Schedule crashing practice questions with worked solutions</t>
  </si>
  <si>
    <t xml:space="preserve">schedule crashing questions</t>
  </si>
  <si>
    <t xml:space="preserve">schedule crashing exam questions, schedule crashing quiz</t>
  </si>
  <si>
    <t xml:space="preserve">Write "Schedule crashing practice questions with worked solutions" for projectcontrolsinstitute.org (PCI AI - Project Controls Institute). Audience: certification candidates preparing with Certuvo. Length 1,200-1,800 words, British English. Primary keyword "schedule crashing questions". Work in naturally where they fit: schedule crashing exam questions, schedule crashing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</si>
  <si>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AB-04336</t>
  </si>
  <si>
    <t xml:space="preserve">Fast tracking practice questions with worked solutions</t>
  </si>
  <si>
    <t xml:space="preserve">fast tracking questions</t>
  </si>
  <si>
    <t xml:space="preserve">fast tracking exam questions, fast tracking quiz</t>
  </si>
  <si>
    <t xml:space="preserve">Write "Fast tracking practice questions with worked solutions" for projectcontrolsinstitute.org (PCI AI - Project Controls Institute). Audience: certification candidates preparing with Certuvo. Length 1,200-1,800 words, British English. Primary keyword "fast tracking questions". Work in naturally where they fit: fast tracking exam questions, fast tracking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</si>
  <si>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AB-04337</t>
  </si>
  <si>
    <t xml:space="preserve">Resource levelling practice questions with worked solutions</t>
  </si>
  <si>
    <t xml:space="preserve">resource levelling questions</t>
  </si>
  <si>
    <t xml:space="preserve">resource levelling exam questions, resource levelling quiz</t>
  </si>
  <si>
    <t xml:space="preserve">Write "Resource levelling practice questions with worked solutions" for projectcontrolsinstitute.org (PCI AI - Project Controls Institute). Audience: certification candidates preparing with Certuvo. Length 1,200-1,800 words, British English. Primary keyword "resource levelling questions". Work in naturally where they fit: resource levelling exam questions, resource levelling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</si>
  <si>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AB-04338</t>
  </si>
  <si>
    <t xml:space="preserve">Resource loading practice questions with worked solutions</t>
  </si>
  <si>
    <t xml:space="preserve">resource loading questions</t>
  </si>
  <si>
    <t xml:space="preserve">resource loading exam questions, resource loading quiz</t>
  </si>
  <si>
    <t xml:space="preserve">Write "Resource loading practice questions with worked solutions" for projectcontrolsinstitute.org (PCI AI - Project Controls Institute). Audience: certification candidates preparing with Certuvo. Length 1,200-1,800 words, British English. Primary keyword "resource loading questions". Work in naturally where they fit: resource loading exam questions, resource loading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</si>
  <si>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AB-04339</t>
  </si>
  <si>
    <t xml:space="preserve">Schedule compression practice questions with worked solutions</t>
  </si>
  <si>
    <t xml:space="preserve">schedule compression questions</t>
  </si>
  <si>
    <t xml:space="preserve">schedule compression exam questions, schedule compression quiz</t>
  </si>
  <si>
    <t xml:space="preserve">Write "Schedule compression practice questions with worked solutions" for projectcontrolsinstitute.org (PCI AI - Project Controls Institute). Audience: certification candidates preparing with Certuvo. Length 1,200-1,800 words, British English. Primary keyword "schedule compression questions". Work in naturally where they fit: schedule compression exam questions, schedule compression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</si>
  <si>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AB-04340</t>
  </si>
  <si>
    <t xml:space="preserve">Baseline schedule review practice questions with worked solutions</t>
  </si>
  <si>
    <t xml:space="preserve">baseline schedule review questions</t>
  </si>
  <si>
    <t xml:space="preserve">baseline schedule review exam questions, baseline schedule review quiz</t>
  </si>
  <si>
    <t xml:space="preserve">Write "Baseline schedule review practice questions with worked solutions" for projectcontrolsinstitute.org (PCI AI - Project Controls Institute). Audience: certification candidates preparing with Certuvo. Length 1,200-1,800 words, British English. Primary keyword "baseline schedule review questions". Work in naturally where they fit: baseline schedule review exam questions, baseline schedule review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</si>
  <si>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AB-04341</t>
  </si>
  <si>
    <t xml:space="preserve">Schedule health check practice questions with worked solutions</t>
  </si>
  <si>
    <t xml:space="preserve">schedule health check questions</t>
  </si>
  <si>
    <t xml:space="preserve">schedule health check exam questions, schedule health check quiz</t>
  </si>
  <si>
    <t xml:space="preserve">Write "Schedule health check practice questions with worked solutions" for projectcontrolsinstitute.org (PCI AI - Project Controls Institute). Audience: certification candidates preparing with Certuvo. Length 1,200-1,800 words, British English. Primary keyword "schedule health check questions". Work in naturally where they fit: schedule health check exam questions, schedule health check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</si>
  <si>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AB-04342</t>
  </si>
  <si>
    <t xml:space="preserve">DCMA 14-point assessment practice questions with worked solutions</t>
  </si>
  <si>
    <t xml:space="preserve">dcma 14-point assessment questions</t>
  </si>
  <si>
    <t xml:space="preserve">dcma 14-point assessment exam questions, dcma 14-point assessment quiz</t>
  </si>
  <si>
    <t xml:space="preserve">Write "DCMA 14-point assessment practice questions with worked solutions" for projectcontrolsinstitute.org (PCI AI - Project Controls Institute). Audience: certification candidates preparing with Certuvo. Length 1,200-1,800 words, British English. Primary keyword "dcma 14-point assessment questions". Work in naturally where they fit: dcma 14-point assessment exam questions, dcma 14-point assessment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</si>
  <si>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AB-04343</t>
  </si>
  <si>
    <t xml:space="preserve">Milestone management practice questions with worked solutions</t>
  </si>
  <si>
    <t xml:space="preserve">milestone management questions</t>
  </si>
  <si>
    <t xml:space="preserve">milestone management exam questions, milestone management quiz</t>
  </si>
  <si>
    <t xml:space="preserve">Write "Milestone management practice questions with worked solutions" for projectcontrolsinstitute.org (PCI AI - Project Controls Institute). Audience: certification candidates preparing with Certuvo. Length 1,200-1,800 words, British English. Primary keyword "milestone management questions". Work in naturally where they fit: milestone management exam questions, milestone management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</si>
  <si>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AB-04344</t>
  </si>
  <si>
    <t xml:space="preserve">Rolling wave planning practice questions with worked solutions</t>
  </si>
  <si>
    <t xml:space="preserve">rolling wave planning questions</t>
  </si>
  <si>
    <t xml:space="preserve">rolling wave planning exam questions, rolling wave planning quiz</t>
  </si>
  <si>
    <t xml:space="preserve">Write "Rolling wave planning practice questions with worked solutions" for projectcontrolsinstitute.org (PCI AI - Project Controls Institute). Audience: certification candidates preparing with Certuvo. Length 1,200-1,800 words, British English. Primary keyword "rolling wave planning questions". Work in naturally where they fit: rolling wave planning exam questions, rolling wave planning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</si>
  <si>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AB-04345</t>
  </si>
  <si>
    <t xml:space="preserve">Line of balance practice questions with worked solutions</t>
  </si>
  <si>
    <t xml:space="preserve">line of balance questions</t>
  </si>
  <si>
    <t xml:space="preserve">line of balance exam questions, line of balance quiz</t>
  </si>
  <si>
    <t xml:space="preserve">Write "Line of balance practice questions with worked solutions" for projectcontrolsinstitute.org (PCI AI - Project Controls Institute). Audience: certification candidates preparing with Certuvo. Length 1,200-1,800 words, British English. Primary keyword "line of balance questions". Work in naturally where they fit: line of balance exam questions, line of balance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</si>
  <si>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AB-04346</t>
  </si>
  <si>
    <t xml:space="preserve">Pull planning practice questions with worked solutions</t>
  </si>
  <si>
    <t xml:space="preserve">pull planning questions</t>
  </si>
  <si>
    <t xml:space="preserve">pull planning exam questions, pull planning quiz</t>
  </si>
  <si>
    <t xml:space="preserve">Write "Pull planning practice questions with worked solutions" for projectcontrolsinstitute.org (PCI AI - Project Controls Institute). Audience: certification candidates preparing with Certuvo. Length 1,200-1,800 words, British English. Primary keyword "pull planning questions". Work in naturally where they fit: pull planning exam questions, pull planning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</si>
  <si>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AB-04347</t>
  </si>
  <si>
    <t xml:space="preserve">Last planner system practice questions with worked solutions</t>
  </si>
  <si>
    <t xml:space="preserve">last planner system questions</t>
  </si>
  <si>
    <t xml:space="preserve">last planner system exam questions, last planner system quiz</t>
  </si>
  <si>
    <t xml:space="preserve">Write "Last planner system practice questions with worked solutions" for projectcontrolsinstitute.org (PCI AI - Project Controls Institute). Audience: certification candidates preparing with Certuvo. Length 1,200-1,800 words, British English. Primary keyword "last planner system questions". Work in naturally where they fit: last planner system exam questions, last planner system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</si>
  <si>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AB-04348</t>
  </si>
  <si>
    <t xml:space="preserve">Takt planning practice questions with worked solutions</t>
  </si>
  <si>
    <t xml:space="preserve">takt planning questions</t>
  </si>
  <si>
    <t xml:space="preserve">takt planning exam questions, takt planning quiz</t>
  </si>
  <si>
    <t xml:space="preserve">Write "Takt planning practice questions with worked solutions" for projectcontrolsinstitute.org (PCI AI - Project Controls Institute). Audience: certification candidates preparing with Certuvo. Length 1,200-1,800 words, British English. Primary keyword "takt planning questions". Work in naturally where they fit: takt planning exam questions, takt planning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</si>
  <si>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AB-04349</t>
  </si>
  <si>
    <t xml:space="preserve">4D scheduling practice questions with worked solutions</t>
  </si>
  <si>
    <t xml:space="preserve">4d scheduling questions</t>
  </si>
  <si>
    <t xml:space="preserve">4d scheduling exam questions, 4d scheduling quiz</t>
  </si>
  <si>
    <t xml:space="preserve">Write "4D scheduling practice questions with worked solutions" for projectcontrolsinstitute.org (PCI AI - Project Controls Institute). Audience: certification candidates preparing with Certuvo. Length 1,200-1,800 words, British English. Primary keyword "4d scheduling questions". Work in naturally where they fit: 4d scheduling exam questions, 4d scheduling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</si>
  <si>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AB-04350</t>
  </si>
  <si>
    <t xml:space="preserve">Schedule risk analysis (QSRA) practice questions with worked solutions</t>
  </si>
  <si>
    <t xml:space="preserve">schedule risk analysis questions</t>
  </si>
  <si>
    <t xml:space="preserve">schedule risk analysis exam questions, schedule risk analysis quiz</t>
  </si>
  <si>
    <t xml:space="preserve">Write "Schedule risk analysis (QSRA) practice questions with worked solutions" for projectcontrolsinstitute.org (PCI AI - Project Controls Institute). Audience: certification candidates preparing with Certuvo. Length 1,200-1,800 words, British English. Primary keyword "schedule risk analysis questions". Work in naturally where they fit: schedule risk analysis exam questions, schedule risk analysis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</si>
  <si>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AB-04351</t>
  </si>
  <si>
    <t xml:space="preserve">Monte Carlo schedule simulation practice questions with worked solutions</t>
  </si>
  <si>
    <t xml:space="preserve">monte carlo schedule simulation questions</t>
  </si>
  <si>
    <t xml:space="preserve">monte carlo schedule simulation exam questions, monte carlo schedule simulation quiz</t>
  </si>
  <si>
    <t xml:space="preserve">Write "Monte Carlo schedule simulation practice questions with worked solutions" for projectcontrolsinstitute.org (PCI AI - Project Controls Institute). Audience: certification candidates preparing with Certuvo. Length 1,200-1,800 words, British English. Primary keyword "monte carlo schedule simulation questions". Work in naturally where they fit: monte carlo schedule simulation exam questions, monte carlo schedule simulation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</si>
  <si>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AB-04352</t>
  </si>
  <si>
    <t xml:space="preserve">Baseline vs current schedule comparison practice questions with worked solutions</t>
  </si>
  <si>
    <t xml:space="preserve">baseline vs current schedule comparison exam questions, baseline vs current schedule comparison quiz</t>
  </si>
  <si>
    <t xml:space="preserve">Write "Baseline vs current schedule comparison practice questions with worked solutions" for projectcontrolsinstitute.org (PCI AI - Project Controls Institute). Audience: certification candidates preparing with Certuvo. Length 1,200-1,800 words, British English. Primary keyword "baseline vs current schedule comparison". Work in naturally where they fit: baseline vs current schedule comparison exam questions, baseline vs current schedule comparison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</si>
  <si>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AB-04353</t>
  </si>
  <si>
    <t xml:space="preserve">Short interval control practice questions with worked solutions</t>
  </si>
  <si>
    <t xml:space="preserve">short interval control questions</t>
  </si>
  <si>
    <t xml:space="preserve">short interval control exam questions, short interval control quiz</t>
  </si>
  <si>
    <t xml:space="preserve">Write "Short interval control practice questions with worked solutions" for projectcontrolsinstitute.org (PCI AI - Project Controls Institute). Audience: certification candidates preparing with Certuvo. Length 1,200-1,800 words, British English. Primary keyword "short interval control questions". Work in naturally where they fit: short interval control exam questions, short interval control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</si>
  <si>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AB-04354</t>
  </si>
  <si>
    <t xml:space="preserve">Cost estimating practice questions with worked solutions</t>
  </si>
  <si>
    <t xml:space="preserve">cost estimating questions</t>
  </si>
  <si>
    <t xml:space="preserve">cost estimating exam questions, cost estimating quiz</t>
  </si>
  <si>
    <t xml:space="preserve">Write "Cost estimating practice questions with worked solutions" for projectcontrolsinstitute.org (PCI AI - Project Controls Institute). Audience: certification candidates preparing with Certuvo. Length 1,200-1,800 words, British English. Primary keyword "cost estimating questions". Work in naturally where they fit: cost estimating exam questions, cost estimating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</si>
  <si>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AB-04355</t>
  </si>
  <si>
    <t xml:space="preserve">Parametric estimating practice questions with worked solutions</t>
  </si>
  <si>
    <t xml:space="preserve">parametric estimating questions</t>
  </si>
  <si>
    <t xml:space="preserve">parametric estimating exam questions, parametric estimating quiz</t>
  </si>
  <si>
    <t xml:space="preserve">Write "Parametric estimating practice questions with worked solutions" for projectcontrolsinstitute.org (PCI AI - Project Controls Institute). Audience: certification candidates preparing with Certuvo. Length 1,200-1,800 words, British English. Primary keyword "parametric estimating questions". Work in naturally where they fit: parametric estimating exam questions, parametric estimating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</si>
  <si>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AB-04356</t>
  </si>
  <si>
    <t xml:space="preserve">Analogous estimating practice questions with worked solutions</t>
  </si>
  <si>
    <t xml:space="preserve">analogous estimating questions</t>
  </si>
  <si>
    <t xml:space="preserve">analogous estimating exam questions, analogous estimating quiz</t>
  </si>
  <si>
    <t xml:space="preserve">Write "Analogous estimating practice questions with worked solutions" for projectcontrolsinstitute.org (PCI AI - Project Controls Institute). Audience: certification candidates preparing with Certuvo. Length 1,200-1,800 words, British English. Primary keyword "analogous estimating questions". Work in naturally where they fit: analogous estimating exam questions, analogous estimating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</si>
  <si>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AB-04357</t>
  </si>
  <si>
    <t xml:space="preserve">Bottom-up estimating practice questions with worked solutions</t>
  </si>
  <si>
    <t xml:space="preserve">bottom-up estimating questions</t>
  </si>
  <si>
    <t xml:space="preserve">bottom-up estimating exam questions, bottom-up estimating quiz</t>
  </si>
  <si>
    <t xml:space="preserve">Write "Bottom-up estimating practice questions with worked solutions" for projectcontrolsinstitute.org (PCI AI - Project Controls Institute). Audience: certification candidates preparing with Certuvo. Length 1,200-1,800 words, British English. Primary keyword "bottom-up estimating questions". Work in naturally where they fit: bottom-up estimating exam questions, bottom-up estimating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</si>
  <si>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AB-04358</t>
  </si>
  <si>
    <t xml:space="preserve">First principles estimating practice questions with worked solutions</t>
  </si>
  <si>
    <t xml:space="preserve">first principles estimating questions</t>
  </si>
  <si>
    <t xml:space="preserve">first principles estimating exam questions, first principles estimating quiz</t>
  </si>
  <si>
    <t xml:space="preserve">Write "First principles estimating practice questions with worked solutions" for projectcontrolsinstitute.org (PCI AI - Project Controls Institute). Audience: certification candidates preparing with Certuvo. Length 1,200-1,800 words, British English. Primary keyword "first principles estimating questions". Work in naturally where they fit: first principles estimating exam questions, first principles estimating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</si>
  <si>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AB-04359</t>
  </si>
  <si>
    <t xml:space="preserve">Unit rate estimating practice questions with worked solutions</t>
  </si>
  <si>
    <t xml:space="preserve">unit rate estimating questions</t>
  </si>
  <si>
    <t xml:space="preserve">unit rate estimating exam questions, unit rate estimating quiz</t>
  </si>
  <si>
    <t xml:space="preserve">Write "Unit rate estimating practice questions with worked solutions" for projectcontrolsinstitute.org (PCI AI - Project Controls Institute). Audience: certification candidates preparing with Certuvo. Length 1,200-1,800 words, British English. Primary keyword "unit rate estimating questions". Work in naturally where they fit: unit rate estimating exam questions, unit rate estimating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</si>
  <si>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AB-04360</t>
  </si>
  <si>
    <t xml:space="preserve">Contingency estimating practice questions with worked solutions</t>
  </si>
  <si>
    <t xml:space="preserve">contingency estimating questions</t>
  </si>
  <si>
    <t xml:space="preserve">contingency estimating exam questions, contingency estimating quiz</t>
  </si>
  <si>
    <t xml:space="preserve">Write "Contingency estimating practice questions with worked solutions" for projectcontrolsinstitute.org (PCI AI - Project Controls Institute). Audience: certification candidates preparing with Certuvo. Length 1,200-1,800 words, British English. Primary keyword "contingency estimating questions". Work in naturally where they fit: contingency estimating exam questions, contingency estimating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</si>
  <si>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AB-04361</t>
  </si>
  <si>
    <t xml:space="preserve">Cost benchmarking practice questions with worked solutions</t>
  </si>
  <si>
    <t xml:space="preserve">cost benchmarking questions</t>
  </si>
  <si>
    <t xml:space="preserve">cost benchmarking exam questions, cost benchmarking quiz</t>
  </si>
  <si>
    <t xml:space="preserve">Write "Cost benchmarking practice questions with worked solutions" for projectcontrolsinstitute.org (PCI AI - Project Controls Institute). Audience: certification candidates preparing with Certuvo. Length 1,200-1,800 words, British English. Primary keyword "cost benchmarking questions". Work in naturally where they fit: cost benchmarking exam questions, cost benchmarking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</si>
  <si>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AB-04362</t>
  </si>
  <si>
    <t xml:space="preserve">Should-cost modelling practice questions with worked solutions</t>
  </si>
  <si>
    <t xml:space="preserve">should-cost modelling questions</t>
  </si>
  <si>
    <t xml:space="preserve">should-cost modelling exam questions, should-cost modelling quiz</t>
  </si>
  <si>
    <t xml:space="preserve">Write "Should-cost modelling practice questions with worked solutions" for projectcontrolsinstitute.org (PCI AI - Project Controls Institute). Audience: certification candidates preparing with Certuvo. Length 1,200-1,800 words, British English. Primary keyword "should-cost modelling questions". Work in naturally where they fit: should-cost modelling exam questions, should-cost modelling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</si>
  <si>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AB-04363</t>
  </si>
  <si>
    <t xml:space="preserve">Cost control practice questions with worked solutions</t>
  </si>
  <si>
    <t xml:space="preserve">cost control questions</t>
  </si>
  <si>
    <t xml:space="preserve">cost control exam questions, cost control quiz</t>
  </si>
  <si>
    <t xml:space="preserve">Write "Cost control practice questions with worked solutions" for projectcontrolsinstitute.org (PCI AI - Project Controls Institute). Audience: certification candidates preparing with Certuvo. Length 1,200-1,800 words, British English. Primary keyword "cost control questions". Work in naturally where they fit: cost control exam questions, cost control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</si>
  <si>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AB-04364</t>
  </si>
  <si>
    <t xml:space="preserve">Commitment tracking practice questions with worked solutions</t>
  </si>
  <si>
    <t xml:space="preserve">commitment tracking questions</t>
  </si>
  <si>
    <t xml:space="preserve">commitment tracking exam questions, commitment tracking quiz</t>
  </si>
  <si>
    <t xml:space="preserve">Write "Commitment tracking practice questions with worked solutions" for projectcontrolsinstitute.org (PCI AI - Project Controls Institute). Audience: certification candidates preparing with Certuvo. Length 1,200-1,800 words, British English. Primary keyword "commitment tracking questions". Work in naturally where they fit: commitment tracking exam questions, commitment tracking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</si>
  <si>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AB-04365</t>
  </si>
  <si>
    <t xml:space="preserve">Change management (cost) practice questions with worked solutions</t>
  </si>
  <si>
    <t xml:space="preserve">change management questions</t>
  </si>
  <si>
    <t xml:space="preserve">change management exam questions, change management quiz</t>
  </si>
  <si>
    <t xml:space="preserve">Write "Change management (cost) practice questions with worked solutions" for projectcontrolsinstitute.org (PCI AI - Project Controls Institute). Audience: certification candidates preparing with Certuvo. Length 1,200-1,800 words, British English. Primary keyword "change management questions". Work in naturally where they fit: change management exam questions, change management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</si>
  <si>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AB-04366</t>
  </si>
  <si>
    <t xml:space="preserve">Trend management practice questions with worked solutions</t>
  </si>
  <si>
    <t xml:space="preserve">trend management questions</t>
  </si>
  <si>
    <t xml:space="preserve">trend management exam questions, trend management quiz</t>
  </si>
  <si>
    <t xml:space="preserve">Write "Trend management practice questions with worked solutions" for projectcontrolsinstitute.org (PCI AI - Project Controls Institute). Audience: certification candidates preparing with Certuvo. Length 1,200-1,800 words, British English. Primary keyword "trend management questions". Work in naturally where they fit: trend management exam questions, trend management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</si>
  <si>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AB-04367</t>
  </si>
  <si>
    <t xml:space="preserve">Anticipated final cost (AFC) practice questions with worked solutions</t>
  </si>
  <si>
    <t xml:space="preserve">anticipated final cost questions</t>
  </si>
  <si>
    <t xml:space="preserve">anticipated final cost exam questions, anticipated final cost quiz</t>
  </si>
  <si>
    <t xml:space="preserve">Write "Anticipated final cost (AFC) practice questions with worked solutions" for projectcontrolsinstitute.org (PCI AI - Project Controls Institute). Audience: certification candidates preparing with Certuvo. Length 1,200-1,800 words, British English. Primary keyword "anticipated final cost questions". Work in naturally where they fit: anticipated final cost exam questions, anticipated final cost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</si>
  <si>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AB-04368</t>
  </si>
  <si>
    <t xml:space="preserve">Cost value reconciliation (CVR) practice questions with worked solutions</t>
  </si>
  <si>
    <t xml:space="preserve">cost value reconciliation questions</t>
  </si>
  <si>
    <t xml:space="preserve">cost value reconciliation exam questions, cost value reconciliation quiz</t>
  </si>
  <si>
    <t xml:space="preserve">Write "Cost value reconciliation (CVR) practice questions with worked solutions" for projectcontrolsinstitute.org (PCI AI - Project Controls Institute). Audience: certification candidates preparing with Certuvo. Length 1,200-1,800 words, British English. Primary keyword "cost value reconciliation questions". Work in naturally where they fit: cost value reconciliation exam questions, cost value reconciliation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</si>
  <si>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AB-04369</t>
  </si>
  <si>
    <t xml:space="preserve">Value of work done (VOWD) practice questions with worked solutions</t>
  </si>
  <si>
    <t xml:space="preserve">value of work done questions</t>
  </si>
  <si>
    <t xml:space="preserve">value of work done exam questions, value of work done quiz</t>
  </si>
  <si>
    <t xml:space="preserve">Write "Value of work done (VOWD) practice questions with worked solutions" for projectcontrolsinstitute.org (PCI AI - Project Controls Institute). Audience: certification candidates preparing with Certuvo. Length 1,200-1,800 words, British English. Primary keyword "value of work done questions". Work in naturally where they fit: value of work done exam questions, value of work done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</si>
  <si>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AB-04370</t>
  </si>
  <si>
    <t xml:space="preserve">Quantity tracking practice questions with worked solutions</t>
  </si>
  <si>
    <t xml:space="preserve">quantity tracking questions</t>
  </si>
  <si>
    <t xml:space="preserve">quantity tracking exam questions, quantity tracking quiz</t>
  </si>
  <si>
    <t xml:space="preserve">Write "Quantity tracking practice questions with worked solutions" for projectcontrolsinstitute.org (PCI AI - Project Controls Institute). Audience: certification candidates preparing with Certuvo. Length 1,200-1,800 words, British English. Primary keyword "quantity tracking questions". Work in naturally where they fit: quantity tracking exam questions, quantity tracking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</si>
  <si>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AB-04371</t>
  </si>
  <si>
    <t xml:space="preserve">Productivity analysis practice questions with worked solutions</t>
  </si>
  <si>
    <t xml:space="preserve">productivity analysis questions</t>
  </si>
  <si>
    <t xml:space="preserve">productivity analysis exam questions, productivity analysis quiz</t>
  </si>
  <si>
    <t xml:space="preserve">Write "Productivity analysis practice questions with worked solutions" for projectcontrolsinstitute.org (PCI AI - Project Controls Institute). Audience: certification candidates preparing with Certuvo. Length 1,200-1,800 words, British English. Primary keyword "productivity analysis questions". Work in naturally where they fit: productivity analysis exam questions, productivity analysis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</si>
  <si>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AB-04372</t>
  </si>
  <si>
    <t xml:space="preserve">Life cycle costing practice questions with worked solutions</t>
  </si>
  <si>
    <t xml:space="preserve">life cycle costing questions</t>
  </si>
  <si>
    <t xml:space="preserve">life cycle costing exam questions, life cycle costing quiz</t>
  </si>
  <si>
    <t xml:space="preserve">Write "Life cycle costing practice questions with worked solutions" for projectcontrolsinstitute.org (PCI AI - Project Controls Institute). Audience: certification candidates preparing with Certuvo. Length 1,200-1,800 words, British English. Primary keyword "life cycle costing questions". Work in naturally where they fit: life cycle costing exam questions, life cycle costing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</si>
  <si>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AB-04373</t>
  </si>
  <si>
    <t xml:space="preserve">Value engineering practice questions with worked solutions</t>
  </si>
  <si>
    <t xml:space="preserve">value engineering questions</t>
  </si>
  <si>
    <t xml:space="preserve">value engineering exam questions, value engineering quiz</t>
  </si>
  <si>
    <t xml:space="preserve">Write "Value engineering practice questions with worked solutions" for projectcontrolsinstitute.org (PCI AI - Project Controls Institute). Audience: certification candidates preparing with Certuvo. Length 1,200-1,800 words, British English. Primary keyword "value engineering questions". Work in naturally where they fit: value engineering exam questions, value engineering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</si>
  <si>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AB-04374</t>
  </si>
  <si>
    <t xml:space="preserve">Project budgeting practice questions with worked solutions</t>
  </si>
  <si>
    <t xml:space="preserve">project budgeting questions</t>
  </si>
  <si>
    <t xml:space="preserve">project budgeting exam questions, project budgeting quiz</t>
  </si>
  <si>
    <t xml:space="preserve">Write "Project budgeting practice questions with worked solutions" for projectcontrolsinstitute.org (PCI AI - Project Controls Institute). Audience: certification candidates preparing with Certuvo. Length 1,200-1,800 words, British English. Primary keyword "project budgeting questions". Work in naturally where they fit: project budgeting exam questions, project budgeting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</si>
  <si>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AB-04375</t>
  </si>
  <si>
    <t xml:space="preserve">Cost forecasting practice questions with worked solutions</t>
  </si>
  <si>
    <t xml:space="preserve">cost forecasting questions</t>
  </si>
  <si>
    <t xml:space="preserve">cost forecasting exam questions, cost forecasting quiz</t>
  </si>
  <si>
    <t xml:space="preserve">Write "Cost forecasting practice questions with worked solutions" for projectcontrolsinstitute.org (PCI AI - Project Controls Institute). Audience: certification candidates preparing with Certuvo. Length 1,200-1,800 words, British English. Primary keyword "cost forecasting questions". Work in naturally where they fit: cost forecasting exam questions, cost forecasting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</si>
  <si>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AB-04376</t>
  </si>
  <si>
    <t xml:space="preserve">Cash flow forecasting practice questions with worked solutions</t>
  </si>
  <si>
    <t xml:space="preserve">cash flow forecasting questions</t>
  </si>
  <si>
    <t xml:space="preserve">cash flow forecasting exam questions, cash flow forecasting quiz</t>
  </si>
  <si>
    <t xml:space="preserve">Write "Cash flow forecasting practice questions with worked solutions" for projectcontrolsinstitute.org (PCI AI - Project Controls Institute). Audience: certification candidates preparing with Certuvo. Length 1,200-1,800 words, British English. Primary keyword "cash flow forecasting questions". Work in naturally where they fit: cash flow forecasting exam questions, cash flow forecasting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</si>
  <si>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AB-04377</t>
  </si>
  <si>
    <t xml:space="preserve">Phased budgeting practice questions with worked solutions</t>
  </si>
  <si>
    <t xml:space="preserve">phased budgeting questions</t>
  </si>
  <si>
    <t xml:space="preserve">phased budgeting exam questions, phased budgeting quiz</t>
  </si>
  <si>
    <t xml:space="preserve">Write "Phased budgeting practice questions with worked solutions" for projectcontrolsinstitute.org (PCI AI - Project Controls Institute). Audience: certification candidates preparing with Certuvo. Length 1,200-1,800 words, British English. Primary keyword "phased budgeting questions". Work in naturally where they fit: phased budgeting exam questions, phased budgeting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</si>
  <si>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AB-04378</t>
  </si>
  <si>
    <t xml:space="preserve">Payment applications practice questions with worked solutions</t>
  </si>
  <si>
    <t xml:space="preserve">payment applications questions</t>
  </si>
  <si>
    <t xml:space="preserve">payment applications exam questions, payment applications quiz</t>
  </si>
  <si>
    <t xml:space="preserve">Write "Payment applications practice questions with worked solutions" for projectcontrolsinstitute.org (PCI AI - Project Controls Institute). Audience: certification candidates preparing with Certuvo. Length 1,200-1,800 words, British English. Primary keyword "payment applications questions". Work in naturally where they fit: payment applications exam questions, payment applications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</si>
  <si>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AB-04379</t>
  </si>
  <si>
    <t xml:space="preserve">Cost to complete review practice questions with worked solutions</t>
  </si>
  <si>
    <t xml:space="preserve">cost to complete review questions</t>
  </si>
  <si>
    <t xml:space="preserve">cost to complete review exam questions, cost to complete review quiz</t>
  </si>
  <si>
    <t xml:space="preserve">Write "Cost to complete review practice questions with worked solutions" for projectcontrolsinstitute.org (PCI AI - Project Controls Institute). Audience: certification candidates preparing with Certuvo. Length 1,200-1,800 words, British English. Primary keyword "cost to complete review questions". Work in naturally where they fit: cost to complete review exam questions, cost to complete review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</si>
  <si>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AB-04380</t>
  </si>
  <si>
    <t xml:space="preserve">Annual budgeting for portfolios practice questions with worked solutions</t>
  </si>
  <si>
    <t xml:space="preserve">annual budgeting for portfolios questions</t>
  </si>
  <si>
    <t xml:space="preserve">annual budgeting for portfolios exam questions, annual budgeting for portfolios quiz</t>
  </si>
  <si>
    <t xml:space="preserve">Write "Annual budgeting for portfolios practice questions with worked solutions" for projectcontrolsinstitute.org (PCI AI - Project Controls Institute). Audience: certification candidates preparing with Certuvo. Length 1,200-1,800 words, British English. Primary keyword "annual budgeting for portfolios questions". Work in naturally where they fit: annual budgeting for portfolios exam questions, annual budgeting for portfolios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</si>
  <si>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AB-04381</t>
  </si>
  <si>
    <t xml:space="preserve">Capital allocation for projects practice questions with worked solutions</t>
  </si>
  <si>
    <t xml:space="preserve">capital allocation for projects questions</t>
  </si>
  <si>
    <t xml:space="preserve">capital allocation for projects exam questions, capital allocation for projects quiz</t>
  </si>
  <si>
    <t xml:space="preserve">Write "Capital allocation for projects practice questions with worked solutions" for projectcontrolsinstitute.org (PCI AI - Project Controls Institute). Audience: certification candidates preparing with Certuvo. Length 1,200-1,800 words, British English. Primary keyword "capital allocation for projects questions". Work in naturally where they fit: capital allocation for projects exam questions, capital allocation for projects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</si>
  <si>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AB-04382</t>
  </si>
  <si>
    <t xml:space="preserve">Business case development practice questions with worked solutions</t>
  </si>
  <si>
    <t xml:space="preserve">business case development questions</t>
  </si>
  <si>
    <t xml:space="preserve">business case development exam questions, business case development quiz</t>
  </si>
  <si>
    <t xml:space="preserve">Write "Business case development practice questions with worked solutions" for projectcontrolsinstitute.org (PCI AI - Project Controls Institute). Audience: certification candidates preparing with Certuvo. Length 1,200-1,800 words, British English. Primary keyword "business case development questions". Work in naturally where they fit: business case development exam questions, business case development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</si>
  <si>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AB-04383</t>
  </si>
  <si>
    <t xml:space="preserve">Net present value (NPV) practice questions with worked solutions</t>
  </si>
  <si>
    <t xml:space="preserve">net present value questions</t>
  </si>
  <si>
    <t xml:space="preserve">net present value exam questions, net present value quiz</t>
  </si>
  <si>
    <t xml:space="preserve">Write "Net present value (NPV) practice questions with worked solutions" for projectcontrolsinstitute.org (PCI AI - Project Controls Institute). Audience: certification candidates preparing with Certuvo. Length 1,200-1,800 words, British English. Primary keyword "net present value questions". Work in naturally where they fit: net present value exam questions, net present value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</si>
  <si>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AB-04384</t>
  </si>
  <si>
    <t xml:space="preserve">Internal rate of return (IRR) practice questions with worked solutions</t>
  </si>
  <si>
    <t xml:space="preserve">internal rate of return questions</t>
  </si>
  <si>
    <t xml:space="preserve">internal rate of return exam questions, internal rate of return quiz</t>
  </si>
  <si>
    <t xml:space="preserve">Write "Internal rate of return (IRR) practice questions with worked solutions" for projectcontrolsinstitute.org (PCI AI - Project Controls Institute). Audience: certification candidates preparing with Certuvo. Length 1,200-1,800 words, British English. Primary keyword "internal rate of return questions". Work in naturally where they fit: internal rate of return exam questions, internal rate of return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</si>
  <si>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AB-04385</t>
  </si>
  <si>
    <t xml:space="preserve">Payback period practice questions with worked solutions</t>
  </si>
  <si>
    <t xml:space="preserve">payback period questions</t>
  </si>
  <si>
    <t xml:space="preserve">payback period exam questions, payback period quiz</t>
  </si>
  <si>
    <t xml:space="preserve">Write "Payback period practice questions with worked solutions" for projectcontrolsinstitute.org (PCI AI - Project Controls Institute). Audience: certification candidates preparing with Certuvo. Length 1,200-1,800 words, British English. Primary keyword "payback period questions". Work in naturally where they fit: payback period exam questions, payback period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</si>
  <si>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AB-04386</t>
  </si>
  <si>
    <t xml:space="preserve">Sensitivity analysis (financial) practice questions with worked solutions</t>
  </si>
  <si>
    <t xml:space="preserve">sensitivity analysis questions</t>
  </si>
  <si>
    <t xml:space="preserve">sensitivity analysis exam questions, sensitivity analysis quiz</t>
  </si>
  <si>
    <t xml:space="preserve">Write "Sensitivity analysis (financial) practice questions with worked solutions" for projectcontrolsinstitute.org (PCI AI - Project Controls Institute). Audience: certification candidates preparing with Certuvo. Length 1,200-1,800 words, British English. Primary keyword "sensitivity analysis questions". Work in naturally where they fit: sensitivity analysis exam questions, sensitivity analysis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</si>
  <si>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AB-04387</t>
  </si>
  <si>
    <t xml:space="preserve">Project risk management practice questions with worked solutions</t>
  </si>
  <si>
    <t xml:space="preserve">project risk management questions</t>
  </si>
  <si>
    <t xml:space="preserve">project risk management exam questions, project risk management quiz</t>
  </si>
  <si>
    <t xml:space="preserve">Write "Project risk management practice questions with worked solutions" for projectcontrolsinstitute.org (PCI AI - Project Controls Institute). Audience: certification candidates preparing with Certuvo. Length 1,200-1,800 words, British English. Primary keyword "project risk management questions". Work in naturally where they fit: project risk management exam questions, project risk management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</si>
  <si>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AB-04388</t>
  </si>
  <si>
    <t xml:space="preserve">Qualitative risk analysis practice questions with worked solutions</t>
  </si>
  <si>
    <t xml:space="preserve">qualitative risk analysis questions</t>
  </si>
  <si>
    <t xml:space="preserve">qualitative risk analysis exam questions, qualitative risk analysis quiz</t>
  </si>
  <si>
    <t xml:space="preserve">Write "Qualitative risk analysis practice questions with worked solutions" for projectcontrolsinstitute.org (PCI AI - Project Controls Institute). Audience: certification candidates preparing with Certuvo. Length 1,200-1,800 words, British English. Primary keyword "qualitative risk analysis questions". Work in naturally where they fit: qualitative risk analysis exam questions, qualitative risk analysis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</si>
  <si>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AB-04389</t>
  </si>
  <si>
    <t xml:space="preserve">Quantitative risk analysis (QRA) practice questions with worked solutions</t>
  </si>
  <si>
    <t xml:space="preserve">quantitative risk analysis questions</t>
  </si>
  <si>
    <t xml:space="preserve">quantitative risk analysis exam questions, quantitative risk analysis quiz</t>
  </si>
  <si>
    <t xml:space="preserve">Write "Quantitative risk analysis (QRA) practice questions with worked solutions" for projectcontrolsinstitute.org (PCI AI - Project Controls Institute). Audience: certification candidates preparing with Certuvo. Length 1,200-1,800 words, British English. Primary keyword "quantitative risk analysis questions". Work in naturally where they fit: quantitative risk analysis exam questions, quantitative risk analysis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</si>
  <si>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AB-04390</t>
  </si>
  <si>
    <t xml:space="preserve">Monte Carlo cost simulation practice questions with worked solutions</t>
  </si>
  <si>
    <t xml:space="preserve">monte carlo cost simulation questions</t>
  </si>
  <si>
    <t xml:space="preserve">monte carlo cost simulation exam questions, monte carlo cost simulation quiz</t>
  </si>
  <si>
    <t xml:space="preserve">Write "Monte Carlo cost simulation practice questions with worked solutions" for projectcontrolsinstitute.org (PCI AI - Project Controls Institute). Audience: certification candidates preparing with Certuvo. Length 1,200-1,800 words, British English. Primary keyword "monte carlo cost simulation questions". Work in naturally where they fit: monte carlo cost simulation exam questions, monte carlo cost simulation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</si>
  <si>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AB-04391</t>
  </si>
  <si>
    <t xml:space="preserve">Contingency drawdown practice questions with worked solutions</t>
  </si>
  <si>
    <t xml:space="preserve">contingency drawdown questions</t>
  </si>
  <si>
    <t xml:space="preserve">contingency drawdown exam questions, contingency drawdown quiz</t>
  </si>
  <si>
    <t xml:space="preserve">Write "Contingency drawdown practice questions with worked solutions" for projectcontrolsinstitute.org (PCI AI - Project Controls Institute). Audience: certification candidates preparing with Certuvo. Length 1,200-1,800 words, British English. Primary keyword "contingency drawdown questions". Work in naturally where they fit: contingency drawdown exam questions, contingency drawdown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</si>
  <si>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AB-04392</t>
  </si>
  <si>
    <t xml:space="preserve">Risk workshops practice questions with worked solutions</t>
  </si>
  <si>
    <t xml:space="preserve">risk workshops questions</t>
  </si>
  <si>
    <t xml:space="preserve">risk workshops exam questions, risk workshops quiz</t>
  </si>
  <si>
    <t xml:space="preserve">Write "Risk workshops practice questions with worked solutions" for projectcontrolsinstitute.org (PCI AI - Project Controls Institute). Audience: certification candidates preparing with Certuvo. Length 1,200-1,800 words, British English. Primary keyword "risk workshops questions". Work in naturally where they fit: risk workshops exam questions, risk workshops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</si>
  <si>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AB-04393</t>
  </si>
  <si>
    <t xml:space="preserve">Pre-mortem analysis practice questions with worked solutions</t>
  </si>
  <si>
    <t xml:space="preserve">pre-mortem analysis questions</t>
  </si>
  <si>
    <t xml:space="preserve">pre-mortem analysis exam questions, pre-mortem analysis quiz</t>
  </si>
  <si>
    <t xml:space="preserve">Write "Pre-mortem analysis practice questions with worked solutions" for projectcontrolsinstitute.org (PCI AI - Project Controls Institute). Audience: certification candidates preparing with Certuvo. Length 1,200-1,800 words, British English. Primary keyword "pre-mortem analysis questions". Work in naturally where they fit: pre-mortem analysis exam questions, pre-mortem analysis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</si>
  <si>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AB-04394</t>
  </si>
  <si>
    <t xml:space="preserve">Opportunity management practice questions with worked solutions</t>
  </si>
  <si>
    <t xml:space="preserve">opportunity management questions</t>
  </si>
  <si>
    <t xml:space="preserve">opportunity management exam questions, opportunity management quiz</t>
  </si>
  <si>
    <t xml:space="preserve">Write "Opportunity management practice questions with worked solutions" for projectcontrolsinstitute.org (PCI AI - Project Controls Institute). Audience: certification candidates preparing with Certuvo. Length 1,200-1,800 words, British English. Primary keyword "opportunity management questions". Work in naturally where they fit: opportunity management exam questions, opportunity management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</si>
  <si>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AB-04395</t>
  </si>
  <si>
    <t xml:space="preserve">Reference class forecasting practice questions with worked solutions</t>
  </si>
  <si>
    <t xml:space="preserve">reference class forecasting questions</t>
  </si>
  <si>
    <t xml:space="preserve">reference class forecasting exam questions, reference class forecasting quiz</t>
  </si>
  <si>
    <t xml:space="preserve">Write "Reference class forecasting practice questions with worked solutions" for projectcontrolsinstitute.org (PCI AI - Project Controls Institute). Audience: certification candidates preparing with Certuvo. Length 1,200-1,800 words, British English. Primary keyword "reference class forecasting questions". Work in naturally where they fit: reference class forecasting exam questions, reference class forecasting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</si>
  <si>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AB-04396</t>
  </si>
  <si>
    <t xml:space="preserve">Contract administration practice questions with worked solutions</t>
  </si>
  <si>
    <t xml:space="preserve">contract administration questions</t>
  </si>
  <si>
    <t xml:space="preserve">contract administration exam questions, contract administration quiz</t>
  </si>
  <si>
    <t xml:space="preserve">Write "Contract administration practice questions with worked solutions" for projectcontrolsinstitute.org (PCI AI - Project Controls Institute). Audience: certification candidates preparing with Certuvo. Length 1,200-1,800 words, British English. Primary keyword "contract administration questions". Work in naturally where they fit: contract administration exam questions, contract administration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</si>
  <si>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AB-04397</t>
  </si>
  <si>
    <t xml:space="preserve">FIDIC claims procedure practice questions with worked solutions</t>
  </si>
  <si>
    <t xml:space="preserve">fidic claims procedure questions</t>
  </si>
  <si>
    <t xml:space="preserve">fidic claims procedure exam questions, fidic claims procedure quiz</t>
  </si>
  <si>
    <t xml:space="preserve">Write "FIDIC claims procedure practice questions with worked solutions" for projectcontrolsinstitute.org (PCI AI - Project Controls Institute). Audience: certification candidates preparing with Certuvo. Length 1,200-1,800 words, British English. Primary keyword "fidic claims procedure questions". Work in naturally where they fit: fidic claims procedure exam questions, fidic claims procedure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</si>
  <si>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AB-04398</t>
  </si>
  <si>
    <t xml:space="preserve">Extension of time (EOT) practice questions with worked solutions</t>
  </si>
  <si>
    <t xml:space="preserve">extension of time questions</t>
  </si>
  <si>
    <t xml:space="preserve">extension of time exam questions, extension of time quiz</t>
  </si>
  <si>
    <t xml:space="preserve">Write "Extension of time (EOT) practice questions with worked solutions" for projectcontrolsinstitute.org (PCI AI - Project Controls Institute). Audience: certification candidates preparing with Certuvo. Length 1,200-1,800 words, British English. Primary keyword "extension of time questions". Work in naturally where they fit: extension of time exam questions, extension of time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</si>
  <si>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AB-04399</t>
  </si>
  <si>
    <t xml:space="preserve">Time impact analysis practice questions with worked solutions</t>
  </si>
  <si>
    <t xml:space="preserve">time impact analysis questions</t>
  </si>
  <si>
    <t xml:space="preserve">time impact analysis exam questions, time impact analysis quiz</t>
  </si>
  <si>
    <t xml:space="preserve">Write "Time impact analysis practice questions with worked solutions" for projectcontrolsinstitute.org (PCI AI - Project Controls Institute). Audience: certification candidates preparing with Certuvo. Length 1,200-1,800 words, British English. Primary keyword "time impact analysis questions". Work in naturally where they fit: time impact analysis exam questions, time impact analysis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</si>
  <si>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AB-04400</t>
  </si>
  <si>
    <t xml:space="preserve">As-planned vs as-built analysis practice questions with worked solutions</t>
  </si>
  <si>
    <t xml:space="preserve">as-planned vs as-built analysis questions</t>
  </si>
  <si>
    <t xml:space="preserve">as-planned vs as-built analysis exam questions, as-planned vs as-built analysis quiz</t>
  </si>
  <si>
    <t xml:space="preserve">Write "As-planned vs as-built analysis practice questions with worked solutions" for projectcontrolsinstitute.org (PCI AI - Project Controls Institute). Audience: certification candidates preparing with Certuvo. Length 1,200-1,800 words, British English. Primary keyword "as-planned vs as-built analysis questions". Work in naturally where they fit: as-planned vs as-built analysis exam questions, as-planned vs as-built analysis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</si>
  <si>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AB-04401</t>
  </si>
  <si>
    <t xml:space="preserve">Window analysis practice questions with worked solutions</t>
  </si>
  <si>
    <t xml:space="preserve">window analysis questions</t>
  </si>
  <si>
    <t xml:space="preserve">window analysis exam questions, window analysis quiz</t>
  </si>
  <si>
    <t xml:space="preserve">Write "Window analysis practice questions with worked solutions" for projectcontrolsinstitute.org (PCI AI - Project Controls Institute). Audience: certification candidates preparing with Certuvo. Length 1,200-1,800 words, British English. Primary keyword "window analysis questions". Work in naturally where they fit: window analysis exam questions, window analysis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</si>
  <si>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AB-04402</t>
  </si>
  <si>
    <t xml:space="preserve">Collapsed as-built analysis practice questions with worked solutions</t>
  </si>
  <si>
    <t xml:space="preserve">collapsed as-built analysis questions</t>
  </si>
  <si>
    <t xml:space="preserve">collapsed as-built analysis exam questions, collapsed as-built analysis quiz</t>
  </si>
  <si>
    <t xml:space="preserve">Write "Collapsed as-built analysis practice questions with worked solutions" for projectcontrolsinstitute.org (PCI AI - Project Controls Institute). Audience: certification candidates preparing with Certuvo. Length 1,200-1,800 words, British English. Primary keyword "collapsed as-built analysis questions". Work in naturally where they fit: collapsed as-built analysis exam questions, collapsed as-built analysis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</si>
  <si>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AB-04403</t>
  </si>
  <si>
    <t xml:space="preserve">Forensic schedule analysis practice questions with worked solutions</t>
  </si>
  <si>
    <t xml:space="preserve">forensic schedule analysis questions</t>
  </si>
  <si>
    <t xml:space="preserve">forensic schedule analysis exam questions, forensic schedule analysis quiz</t>
  </si>
  <si>
    <t xml:space="preserve">Write "Forensic schedule analysis practice questions with worked solutions" for projectcontrolsinstitute.org (PCI AI - Project Controls Institute). Audience: certification candidates preparing with Certuvo. Length 1,200-1,800 words, British English. Primary keyword "forensic schedule analysis questions". Work in naturally where they fit: forensic schedule analysis exam questions, forensic schedule analysis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</si>
  <si>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AB-04404</t>
  </si>
  <si>
    <t xml:space="preserve">Measured mile analysis practice questions with worked solutions</t>
  </si>
  <si>
    <t xml:space="preserve">measured mile analysis questions</t>
  </si>
  <si>
    <t xml:space="preserve">measured mile analysis exam questions, measured mile analysis quiz</t>
  </si>
  <si>
    <t xml:space="preserve">Write "Measured mile analysis practice questions with worked solutions" for projectcontrolsinstitute.org (PCI AI - Project Controls Institute). Audience: certification candidates preparing with Certuvo. Length 1,200-1,800 words, British English. Primary keyword "measured mile analysis questions". Work in naturally where they fit: measured mile analysis exam questions, measured mile analysis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</si>
  <si>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AB-04405</t>
  </si>
  <si>
    <t xml:space="preserve">Variations and change orders practice questions with worked solutions</t>
  </si>
  <si>
    <t xml:space="preserve">variations and change orders questions</t>
  </si>
  <si>
    <t xml:space="preserve">variations and change orders exam questions, variations and change orders quiz</t>
  </si>
  <si>
    <t xml:space="preserve">Write "Variations and change orders practice questions with worked solutions" for projectcontrolsinstitute.org (PCI AI - Project Controls Institute). Audience: certification candidates preparing with Certuvo. Length 1,200-1,800 words, British English. Primary keyword "variations and change orders questions". Work in naturally where they fit: variations and change orders exam questions, variations and change orders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</si>
  <si>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AB-04406</t>
  </si>
  <si>
    <t xml:space="preserve">Records for claims practice questions with worked solutions</t>
  </si>
  <si>
    <t xml:space="preserve">records for claims questions</t>
  </si>
  <si>
    <t xml:space="preserve">records for claims exam questions, records for claims quiz</t>
  </si>
  <si>
    <t xml:space="preserve">Write "Records for claims practice questions with worked solutions" for projectcontrolsinstitute.org (PCI AI - Project Controls Institute). Audience: certification candidates preparing with Certuvo. Length 1,200-1,800 words, British English. Primary keyword "records for claims questions". Work in naturally where they fit: records for claims exam questions, records for claims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</si>
  <si>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AB-04407</t>
  </si>
  <si>
    <t xml:space="preserve">Project reporting practice questions with worked solutions</t>
  </si>
  <si>
    <t xml:space="preserve">project reporting questions</t>
  </si>
  <si>
    <t xml:space="preserve">project reporting exam questions, project reporting quiz</t>
  </si>
  <si>
    <t xml:space="preserve">Write "Project reporting practice questions with worked solutions" for projectcontrolsinstitute.org (PCI AI - Project Controls Institute). Audience: certification candidates preparing with Certuvo. Length 1,200-1,800 words, British English. Primary keyword "project reporting questions". Work in naturally where they fit: project reporting exam questions, project reporting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</si>
  <si>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AB-04408</t>
  </si>
  <si>
    <t xml:space="preserve">KPI selection for projects practice questions with worked solutions</t>
  </si>
  <si>
    <t xml:space="preserve">kpi selection for projects questions</t>
  </si>
  <si>
    <t xml:space="preserve">kpi selection for projects exam questions, kpi selection for projects quiz</t>
  </si>
  <si>
    <t xml:space="preserve">Write "KPI selection for projects practice questions with worked solutions" for projectcontrolsinstitute.org (PCI AI - Project Controls Institute). Audience: certification candidates preparing with Certuvo. Length 1,200-1,800 words, British English. Primary keyword "kpi selection for projects questions". Work in naturally where they fit: kpi selection for projects exam questions, kpi selection for projects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</si>
  <si>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AB-04409</t>
  </si>
  <si>
    <t xml:space="preserve">Narrative reporting practice questions with worked solutions</t>
  </si>
  <si>
    <t xml:space="preserve">narrative reporting questions</t>
  </si>
  <si>
    <t xml:space="preserve">narrative reporting exam questions, narrative reporting quiz</t>
  </si>
  <si>
    <t xml:space="preserve">Write "Narrative reporting practice questions with worked solutions" for projectcontrolsinstitute.org (PCI AI - Project Controls Institute). Audience: certification candidates preparing with Certuvo. Length 1,200-1,800 words, British English. Primary keyword "narrative reporting questions". Work in naturally where they fit: narrative reporting exam questions, narrative reporting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</si>
  <si>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AB-04410</t>
  </si>
  <si>
    <t xml:space="preserve">Data quality for reporting practice questions with worked solutions</t>
  </si>
  <si>
    <t xml:space="preserve">data quality for reporting questions</t>
  </si>
  <si>
    <t xml:space="preserve">data quality for reporting exam questions, data quality for reporting quiz</t>
  </si>
  <si>
    <t xml:space="preserve">Write "Data quality for reporting practice questions with worked solutions" for projectcontrolsinstitute.org (PCI AI - Project Controls Institute). Audience: certification candidates preparing with Certuvo. Length 1,200-1,800 words, British English. Primary keyword "data quality for reporting questions". Work in naturally where they fit: data quality for reporting exam questions, data quality for reporting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</si>
  <si>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AB-04411</t>
  </si>
  <si>
    <t xml:space="preserve">Stakeholder-specific reporting practice questions with worked solutions</t>
  </si>
  <si>
    <t xml:space="preserve">stakeholder-specific reporting questions</t>
  </si>
  <si>
    <t xml:space="preserve">stakeholder-specific reporting exam questions, stakeholder-specific reporting quiz</t>
  </si>
  <si>
    <t xml:space="preserve">Write "Stakeholder-specific reporting practice questions with worked solutions" for projectcontrolsinstitute.org (PCI AI - Project Controls Institute). Audience: certification candidates preparing with Certuvo. Length 1,200-1,800 words, British English. Primary keyword "stakeholder-specific reporting questions". Work in naturally where they fit: stakeholder-specific reporting exam questions, stakeholder-specific reporting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</si>
  <si>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AB-04412</t>
  </si>
  <si>
    <t xml:space="preserve">Automated reporting pipelines practice questions with worked solutions</t>
  </si>
  <si>
    <t xml:space="preserve">automated reporting pipelines questions</t>
  </si>
  <si>
    <t xml:space="preserve">automated reporting pipelines exam questions, automated reporting pipelines quiz</t>
  </si>
  <si>
    <t xml:space="preserve">Write "Automated reporting pipelines practice questions with worked solutions" for projectcontrolsinstitute.org (PCI AI - Project Controls Institute). Audience: certification candidates preparing with Certuvo. Length 1,200-1,800 words, British English. Primary keyword "automated reporting pipelines questions". Work in naturally where they fit: automated reporting pipelines exam questions, automated reporting pipelines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</si>
  <si>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AB-04413</t>
  </si>
  <si>
    <t xml:space="preserve">Stage gates practice questions with worked solutions</t>
  </si>
  <si>
    <t xml:space="preserve">stage gates questions</t>
  </si>
  <si>
    <t xml:space="preserve">stage gates exam questions, stage gates quiz</t>
  </si>
  <si>
    <t xml:space="preserve">Write "Stage gates practice questions with worked solutions" for projectcontrolsinstitute.org (PCI AI - Project Controls Institute). Audience: certification candidates preparing with Certuvo. Length 1,200-1,800 words, British English. Primary keyword "stage gates questions". Work in naturally where they fit: stage gates exam questions, stage gates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</si>
  <si>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AB-04414</t>
  </si>
  <si>
    <t xml:space="preserve">Project assurance practice questions with worked solutions</t>
  </si>
  <si>
    <t xml:space="preserve">project assurance questions</t>
  </si>
  <si>
    <t xml:space="preserve">project assurance exam questions, project assurance quiz</t>
  </si>
  <si>
    <t xml:space="preserve">Write "Project assurance practice questions with worked solutions" for projectcontrolsinstitute.org (PCI AI - Project Controls Institute). Audience: certification candidates preparing with Certuvo. Length 1,200-1,800 words, British English. Primary keyword "project assurance questions". Work in naturally where they fit: project assurance exam questions, project assurance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</si>
  <si>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AB-04415</t>
  </si>
  <si>
    <t xml:space="preserve">Portfolio prioritisation practice questions with worked solutions</t>
  </si>
  <si>
    <t xml:space="preserve">portfolio prioritisation questions</t>
  </si>
  <si>
    <t xml:space="preserve">portfolio prioritisation exam questions, portfolio prioritisation quiz</t>
  </si>
  <si>
    <t xml:space="preserve">Write "Portfolio prioritisation practice questions with worked solutions" for projectcontrolsinstitute.org (PCI AI - Project Controls Institute). Audience: certification candidates preparing with Certuvo. Length 1,200-1,800 words, British English. Primary keyword "portfolio prioritisation questions". Work in naturally where they fit: portfolio prioritisation exam questions, portfolio prioritisation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</si>
  <si>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AB-04416</t>
  </si>
  <si>
    <t xml:space="preserve">Benefits realisation practice questions with worked solutions</t>
  </si>
  <si>
    <t xml:space="preserve">benefits realisation questions</t>
  </si>
  <si>
    <t xml:space="preserve">benefits realisation exam questions, benefits realisation quiz</t>
  </si>
  <si>
    <t xml:space="preserve">Write "Benefits realisation practice questions with worked solutions" for projectcontrolsinstitute.org (PCI AI - Project Controls Institute). Audience: certification candidates preparing with Certuvo. Length 1,200-1,800 words, British English. Primary keyword "benefits realisation questions". Work in naturally where they fit: benefits realisation exam questions, benefits realisation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</si>
  <si>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AB-04417</t>
  </si>
  <si>
    <t xml:space="preserve">Lessons learned practice questions with worked solutions</t>
  </si>
  <si>
    <t xml:space="preserve">lessons learned questions</t>
  </si>
  <si>
    <t xml:space="preserve">lessons learned exam questions, lessons learned quiz</t>
  </si>
  <si>
    <t xml:space="preserve">Write "Lessons learned practice questions with worked solutions" for projectcontrolsinstitute.org (PCI AI - Project Controls Institute). Audience: certification candidates preparing with Certuvo. Length 1,200-1,800 words, British English. Primary keyword "lessons learned questions". Work in naturally where they fit: lessons learned exam questions, lessons learned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</si>
  <si>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AB-04418</t>
  </si>
  <si>
    <t xml:space="preserve">Project audits practice questions with worked solutions</t>
  </si>
  <si>
    <t xml:space="preserve">project audits questions</t>
  </si>
  <si>
    <t xml:space="preserve">project audits exam questions, project audits quiz</t>
  </si>
  <si>
    <t xml:space="preserve">Write "Project audits practice questions with worked solutions" for projectcontrolsinstitute.org (PCI AI - Project Controls Institute). Audience: certification candidates preparing with Certuvo. Length 1,200-1,800 words, British English. Primary keyword "project audits questions". Work in naturally where they fit: project audits exam questions, project audits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</si>
  <si>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AB-04419</t>
  </si>
  <si>
    <t xml:space="preserve">Project controls maturity assessment practice questions with worked solutions</t>
  </si>
  <si>
    <t xml:space="preserve">project controls maturity assessment questions</t>
  </si>
  <si>
    <t xml:space="preserve">project controls maturity assessment exam questions, project controls maturity assessment quiz</t>
  </si>
  <si>
    <t xml:space="preserve">Write "Project controls maturity assessment practice questions with worked solutions" for projectcontrolsinstitute.org (PCI AI - Project Controls Institute). Audience: certification candidates preparing with Certuvo. Length 1,200-1,800 words, British English. Primary keyword "project controls maturity assessment questions". Work in naturally where they fit: project controls maturity assessment exam questions, project controls maturity assessment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</si>
  <si>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AB-04420</t>
  </si>
  <si>
    <t xml:space="preserve">Sprint planning practice questions with worked solutions</t>
  </si>
  <si>
    <t xml:space="preserve">sprint planning questions</t>
  </si>
  <si>
    <t xml:space="preserve">sprint planning exam questions, sprint planning quiz</t>
  </si>
  <si>
    <t xml:space="preserve">Write "Sprint planning practice questions with worked solutions" for projectcontrolsinstitute.org (PCI AI - Project Controls Institute). Audience: certification candidates preparing with Certuvo. Length 1,200-1,800 words, British English. Primary keyword "sprint planning questions". Work in naturally where they fit: sprint planning exam questions, sprint planning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</si>
  <si>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AB-04421</t>
  </si>
  <si>
    <t xml:space="preserve">Velocity practice questions with worked solutions</t>
  </si>
  <si>
    <t xml:space="preserve">velocity questions</t>
  </si>
  <si>
    <t xml:space="preserve">velocity exam questions, velocity quiz</t>
  </si>
  <si>
    <t xml:space="preserve">Write "Velocity practice questions with worked solutions" for projectcontrolsinstitute.org (PCI AI - Project Controls Institute). Audience: certification candidates preparing with Certuvo. Length 1,200-1,800 words, British English. Primary keyword "velocity questions". Work in naturally where they fit: velocity exam questions, velocity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</si>
  <si>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AB-04422</t>
  </si>
  <si>
    <t xml:space="preserve">Kanban for engineering teams practice questions with worked solutions</t>
  </si>
  <si>
    <t xml:space="preserve">kanban for engineering teams questions</t>
  </si>
  <si>
    <t xml:space="preserve">kanban for engineering teams exam questions, kanban for engineering teams quiz</t>
  </si>
  <si>
    <t xml:space="preserve">Write "Kanban for engineering teams practice questions with worked solutions" for projectcontrolsinstitute.org (PCI AI - Project Controls Institute). Audience: certification candidates preparing with Certuvo. Length 1,200-1,800 words, British English. Primary keyword "kanban for engineering teams questions". Work in naturally where they fit: kanban for engineering teams exam questions, kanban for engineering teams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</si>
  <si>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AB-04423</t>
  </si>
  <si>
    <t xml:space="preserve">Agile release planning practice questions with worked solutions</t>
  </si>
  <si>
    <t xml:space="preserve">agile release planning questions</t>
  </si>
  <si>
    <t xml:space="preserve">agile release planning exam questions, agile release planning quiz</t>
  </si>
  <si>
    <t xml:space="preserve">Write "Agile release planning practice questions with worked solutions" for projectcontrolsinstitute.org (PCI AI - Project Controls Institute). Audience: certification candidates preparing with Certuvo. Length 1,200-1,800 words, British English. Primary keyword "agile release planning questions". Work in naturally where they fit: agile release planning exam questions, agile release planning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</si>
  <si>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AB-04424</t>
  </si>
  <si>
    <t xml:space="preserve">Backlog management practice questions with worked solutions</t>
  </si>
  <si>
    <t xml:space="preserve">backlog management questions</t>
  </si>
  <si>
    <t xml:space="preserve">backlog management exam questions, backlog management quiz</t>
  </si>
  <si>
    <t xml:space="preserve">Write "Backlog management practice questions with worked solutions" for projectcontrolsinstitute.org (PCI AI - Project Controls Institute). Audience: certification candidates preparing with Certuvo. Length 1,200-1,800 words, British English. Primary keyword "backlog management questions". Work in naturally where they fit: backlog management exam questions, backlog management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</si>
  <si>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AB-04425</t>
  </si>
  <si>
    <t xml:space="preserve">Iteration reviews and retrospectives practice questions with worked solutions</t>
  </si>
  <si>
    <t xml:space="preserve">iteration reviews and retrospectives questions</t>
  </si>
  <si>
    <t xml:space="preserve">iteration reviews and retrospectives exam questions, iteration reviews and retrospectives quiz</t>
  </si>
  <si>
    <t xml:space="preserve">Write "Iteration reviews and retrospectives practice questions with worked solutions" for projectcontrolsinstitute.org (PCI AI - Project Controls Institute). Audience: certification candidates preparing with Certuvo. Length 1,200-1,800 words, British English. Primary keyword "iteration reviews and retrospectives questions". Work in naturally where they fit: iteration reviews and retrospectives exam questions, iteration reviews and retrospectives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</si>
  <si>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AB-04426</t>
  </si>
  <si>
    <t xml:space="preserve">Power BI for project controls practice questions with worked solutions</t>
  </si>
  <si>
    <t xml:space="preserve">power bi for project controls exam questions, power bi for project controls quiz</t>
  </si>
  <si>
    <t xml:space="preserve">Write "Power BI for project controls practice questions with worked solutions" for projectcontrolsinstitute.org (PCI AI - Project Controls Institute). Audience: certification candidates preparing with Certuvo. Length 1,200-1,800 words, British English. Primary keyword "power bi for project controls". Work in naturally where they fit: power bi for project controls exam questions, power bi for project controls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</si>
  <si>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AB-04427</t>
  </si>
  <si>
    <t xml:space="preserve">ETL for project data practice questions with worked solutions</t>
  </si>
  <si>
    <t xml:space="preserve">etl for project data questions</t>
  </si>
  <si>
    <t xml:space="preserve">etl for project data exam questions, etl for project data quiz</t>
  </si>
  <si>
    <t xml:space="preserve">Write "ETL for project data practice questions with worked solutions" for projectcontrolsinstitute.org (PCI AI - Project Controls Institute). Audience: certification candidates preparing with Certuvo. Length 1,200-1,800 words, British English. Primary keyword "etl for project data questions". Work in naturally where they fit: etl for project data exam questions, etl for project data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</si>
  <si>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AB-04428</t>
  </si>
  <si>
    <t xml:space="preserve">P6 database queries practice questions with worked solutions</t>
  </si>
  <si>
    <t xml:space="preserve">p6 database queries questions</t>
  </si>
  <si>
    <t xml:space="preserve">p6 database queries exam questions, p6 database queries quiz</t>
  </si>
  <si>
    <t xml:space="preserve">Write "P6 database queries practice questions with worked solutions" for projectcontrolsinstitute.org (PCI AI - Project Controls Institute). Audience: certification candidates preparing with Certuvo. Length 1,200-1,800 words, British English. Primary keyword "p6 database queries questions". Work in naturally where they fit: p6 database queries exam questions, p6 database queries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</si>
  <si>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AB-04429</t>
  </si>
  <si>
    <t xml:space="preserve">Master data management on projects practice questions with worked solutions</t>
  </si>
  <si>
    <t xml:space="preserve">master data management on projects exam questions, master data management on projects quiz</t>
  </si>
  <si>
    <t xml:space="preserve">Write "Master data management on projects practice questions with worked solutions" for projectcontrolsinstitute.org (PCI AI - Project Controls Institute). Audience: certification candidates preparing with Certuvo. Length 1,200-1,800 words, British English. Primary keyword "master data management on projects". Work in naturally where they fit: master data management on projects exam questions, master data management on projects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</si>
  <si>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AB-04430</t>
  </si>
  <si>
    <t xml:space="preserve">Python for planners practice questions with worked solutions</t>
  </si>
  <si>
    <t xml:space="preserve">python for planners questions</t>
  </si>
  <si>
    <t xml:space="preserve">python for planners exam questions, python for planners quiz</t>
  </si>
  <si>
    <t xml:space="preserve">Write "Python for planners practice questions with worked solutions" for projectcontrolsinstitute.org (PCI AI - Project Controls Institute). Audience: certification candidates preparing with Certuvo. Length 1,200-1,800 words, British English. Primary keyword "python for planners questions". Work in naturally where they fit: python for planners exam questions, python for planners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</si>
  <si>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AB-04431</t>
  </si>
  <si>
    <t xml:space="preserve">Pandas for schedule analysis practice questions with worked solutions</t>
  </si>
  <si>
    <t xml:space="preserve">pandas for schedule analysis questions</t>
  </si>
  <si>
    <t xml:space="preserve">pandas for schedule analysis exam questions, pandas for schedule analysis quiz</t>
  </si>
  <si>
    <t xml:space="preserve">Write "Pandas for schedule analysis practice questions with worked solutions" for projectcontrolsinstitute.org (PCI AI - Project Controls Institute). Audience: certification candidates preparing with Certuvo. Length 1,200-1,800 words, British English. Primary keyword "pandas for schedule analysis questions". Work in naturally where they fit: pandas for schedule analysis exam questions, pandas for schedule analysis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</si>
  <si>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AB-04432</t>
  </si>
  <si>
    <t xml:space="preserve">Data governance for controls teams practice questions with worked solutions</t>
  </si>
  <si>
    <t xml:space="preserve">data governance for controls teams exam questions, data governance for controls teams quiz</t>
  </si>
  <si>
    <t xml:space="preserve">Write "Data governance for controls teams practice questions with worked solutions" for projectcontrolsinstitute.org (PCI AI - Project Controls Institute). Audience: certification candidates preparing with Certuvo. Length 1,200-1,800 words, British English. Primary keyword "data governance for controls teams". Work in naturally where they fit: data governance for controls teams exam questions, data governance for controls teams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</si>
  <si>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AB-04433</t>
  </si>
  <si>
    <t xml:space="preserve">Procurement strategy practice questions with worked solutions</t>
  </si>
  <si>
    <t xml:space="preserve">procurement strategy questions</t>
  </si>
  <si>
    <t xml:space="preserve">procurement strategy exam questions, procurement strategy quiz</t>
  </si>
  <si>
    <t xml:space="preserve">Write "Procurement strategy practice questions with worked solutions" for projectcontrolsinstitute.org (PCI AI - Project Controls Institute). Audience: certification candidates preparing with Certuvo. Length 1,200-1,800 words, British English. Primary keyword "procurement strategy questions". Work in naturally where they fit: procurement strategy exam questions, procurement strategy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</si>
  <si>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AB-04434</t>
  </si>
  <si>
    <t xml:space="preserve">Expediting practice questions with worked solutions</t>
  </si>
  <si>
    <t xml:space="preserve">expediting questions</t>
  </si>
  <si>
    <t xml:space="preserve">expediting exam questions, expediting quiz</t>
  </si>
  <si>
    <t xml:space="preserve">Write "Expediting practice questions with worked solutions" for projectcontrolsinstitute.org (PCI AI - Project Controls Institute). Audience: certification candidates preparing with Certuvo. Length 1,200-1,800 words, British English. Primary keyword "expediting questions". Work in naturally where they fit: expediting exam questions, expediting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</si>
  <si>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AB-04435</t>
  </si>
  <si>
    <t xml:space="preserve">Bid evaluation practice questions with worked solutions</t>
  </si>
  <si>
    <t xml:space="preserve">bid evaluation questions</t>
  </si>
  <si>
    <t xml:space="preserve">bid evaluation exam questions, bid evaluation quiz</t>
  </si>
  <si>
    <t xml:space="preserve">Write "Bid evaluation practice questions with worked solutions" for projectcontrolsinstitute.org (PCI AI - Project Controls Institute). Audience: certification candidates preparing with Certuvo. Length 1,200-1,800 words, British English. Primary keyword "bid evaluation questions". Work in naturally where they fit: bid evaluation exam questions, bid evaluation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</si>
  <si>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AB-04436</t>
  </si>
  <si>
    <t xml:space="preserve">Supplier performance management practice questions with worked solutions</t>
  </si>
  <si>
    <t xml:space="preserve">supplier performance management questions</t>
  </si>
  <si>
    <t xml:space="preserve">supplier performance management exam questions, supplier performance management quiz</t>
  </si>
  <si>
    <t xml:space="preserve">Write "Supplier performance management practice questions with worked solutions" for projectcontrolsinstitute.org (PCI AI - Project Controls Institute). Audience: certification candidates preparing with Certuvo. Length 1,200-1,800 words, British English. Primary keyword "supplier performance management questions". Work in naturally where they fit: supplier performance management exam questions, supplier performance management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</si>
  <si>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AB-04437</t>
  </si>
  <si>
    <t xml:space="preserve">Material tracking practice questions with worked solutions</t>
  </si>
  <si>
    <t xml:space="preserve">material tracking questions</t>
  </si>
  <si>
    <t xml:space="preserve">material tracking exam questions, material tracking quiz</t>
  </si>
  <si>
    <t xml:space="preserve">Write "Material tracking practice questions with worked solutions" for projectcontrolsinstitute.org (PCI AI - Project Controls Institute). Audience: certification candidates preparing with Certuvo. Length 1,200-1,800 words, British English. Primary keyword "material tracking questions". Work in naturally where they fit: material tracking exam questions, material tracking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</si>
  <si>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AB-04438</t>
  </si>
  <si>
    <t xml:space="preserve">Scope management practice questions with worked solutions</t>
  </si>
  <si>
    <t xml:space="preserve">scope management questions</t>
  </si>
  <si>
    <t xml:space="preserve">scope management exam questions, scope management quiz</t>
  </si>
  <si>
    <t xml:space="preserve">Write "Scope management practice questions with worked solutions" for projectcontrolsinstitute.org (PCI AI - Project Controls Institute). Audience: certification candidates preparing with Certuvo. Length 1,200-1,800 words, British English. Primary keyword "scope management questions". Work in naturally where they fit: scope management exam questions, scope management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</si>
  <si>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AB-04439</t>
  </si>
  <si>
    <t xml:space="preserve">Requirements management practice questions with worked solutions</t>
  </si>
  <si>
    <t xml:space="preserve">requirements management questions</t>
  </si>
  <si>
    <t xml:space="preserve">requirements management exam questions, requirements management quiz</t>
  </si>
  <si>
    <t xml:space="preserve">Write "Requirements management practice questions with worked solutions" for projectcontrolsinstitute.org (PCI AI - Project Controls Institute). Audience: certification candidates preparing with Certuvo. Length 1,200-1,800 words, British English. Primary keyword "requirements management questions". Work in naturally where they fit: requirements management exam questions, requirements management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</si>
  <si>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AB-04440</t>
  </si>
  <si>
    <t xml:space="preserve">Baseline change control practice questions with worked solutions</t>
  </si>
  <si>
    <t xml:space="preserve">baseline change control questions</t>
  </si>
  <si>
    <t xml:space="preserve">baseline change control exam questions, baseline change control quiz</t>
  </si>
  <si>
    <t xml:space="preserve">Write "Baseline change control practice questions with worked solutions" for projectcontrolsinstitute.org (PCI AI - Project Controls Institute). Audience: certification candidates preparing with Certuvo. Length 1,200-1,800 words, British English. Primary keyword "baseline change control questions". Work in naturally where they fit: baseline change control exam questions, baseline change control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</si>
  <si>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AB-04441</t>
  </si>
  <si>
    <t xml:space="preserve">Stakeholder management practice questions with worked solutions</t>
  </si>
  <si>
    <t xml:space="preserve">stakeholder management questions</t>
  </si>
  <si>
    <t xml:space="preserve">stakeholder management exam questions, stakeholder management quiz</t>
  </si>
  <si>
    <t xml:space="preserve">Write "Stakeholder management practice questions with worked solutions" for projectcontrolsinstitute.org (PCI AI - Project Controls Institute). Audience: certification candidates preparing with Certuvo. Length 1,200-1,800 words, British English. Primary keyword "stakeholder management questions". Work in naturally where they fit: stakeholder management exam questions, stakeholder management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</si>
  <si>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AB-04442</t>
  </si>
  <si>
    <t xml:space="preserve">Communication planning practice questions with worked solutions</t>
  </si>
  <si>
    <t xml:space="preserve">communication planning questions</t>
  </si>
  <si>
    <t xml:space="preserve">communication planning exam questions, communication planning quiz</t>
  </si>
  <si>
    <t xml:space="preserve">Write "Communication planning practice questions with worked solutions" for projectcontrolsinstitute.org (PCI AI - Project Controls Institute). Audience: certification candidates preparing with Certuvo. Length 1,200-1,800 words, British English. Primary keyword "communication planning questions". Work in naturally where they fit: communication planning exam questions, communication planning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</si>
  <si>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AB-04443</t>
  </si>
  <si>
    <t xml:space="preserve">Project handover and closeout practice questions with worked solutions</t>
  </si>
  <si>
    <t xml:space="preserve">project handover and closeout questions</t>
  </si>
  <si>
    <t xml:space="preserve">project handover and closeout exam questions, project handover and closeout quiz</t>
  </si>
  <si>
    <t xml:space="preserve">Write "Project handover and closeout practice questions with worked solutions" for projectcontrolsinstitute.org (PCI AI - Project Controls Institute). Audience: certification candidates preparing with Certuvo. Length 1,200-1,800 words, British English. Primary keyword "project handover and closeout questions". Work in naturally where they fit: project handover and closeout exam questions, project handover and closeout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</si>
  <si>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AB-04444</t>
  </si>
  <si>
    <t xml:space="preserve">Commissioning and startup planning practice questions with worked solutions</t>
  </si>
  <si>
    <t xml:space="preserve">commissioning and startup planning questions</t>
  </si>
  <si>
    <t xml:space="preserve">commissioning and startup planning exam questions, commissioning and startup planning quiz</t>
  </si>
  <si>
    <t xml:space="preserve">Write "Commissioning and startup planning practice questions with worked solutions" for projectcontrolsinstitute.org (PCI AI - Project Controls Institute). Audience: certification candidates preparing with Certuvo. Length 1,200-1,800 words, British English. Primary keyword "commissioning and startup planning questions". Work in naturally where they fit: commissioning and startup planning exam questions, commissioning and startup planning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</si>
  <si>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AB-04445</t>
  </si>
  <si>
    <t xml:space="preserve">Readiness reviews practice questions with worked solutions</t>
  </si>
  <si>
    <t xml:space="preserve">readiness reviews questions</t>
  </si>
  <si>
    <t xml:space="preserve">readiness reviews exam questions, readiness reviews quiz</t>
  </si>
  <si>
    <t xml:space="preserve">Write "Readiness reviews practice questions with worked solutions" for projectcontrolsinstitute.org (PCI AI - Project Controls Institute). Audience: certification candidates preparing with Certuvo. Length 1,200-1,800 words, British English. Primary keyword "readiness reviews questions". Work in naturally where they fit: readiness reviews exam questions, readiness reviews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</si>
  <si>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AB-04446</t>
  </si>
  <si>
    <t xml:space="preserve">Constructability reviews practice questions with worked solutions</t>
  </si>
  <si>
    <t xml:space="preserve">constructability reviews questions</t>
  </si>
  <si>
    <t xml:space="preserve">constructability reviews exam questions, constructability reviews quiz</t>
  </si>
  <si>
    <t xml:space="preserve">Write "Constructability reviews practice questions with worked solutions" for projectcontrolsinstitute.org (PCI AI - Project Controls Institute). Audience: certification candidates preparing with Certuvo. Length 1,200-1,800 words, British English. Primary keyword "constructability reviews questions". Work in naturally where they fit: constructability reviews exam questions, constructability reviews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</si>
  <si>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AB-04447</t>
  </si>
  <si>
    <t xml:space="preserve">Interface management practice questions with worked solutions</t>
  </si>
  <si>
    <t xml:space="preserve">interface management questions</t>
  </si>
  <si>
    <t xml:space="preserve">interface management exam questions, interface management quiz</t>
  </si>
  <si>
    <t xml:space="preserve">Write "Interface management practice questions with worked solutions" for projectcontrolsinstitute.org (PCI AI - Project Controls Institute). Audience: certification candidates preparing with Certuvo. Length 1,200-1,800 words, British English. Primary keyword "interface management questions". Work in naturally where they fit: interface management exam questions, interface management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</si>
  <si>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AB-04448</t>
  </si>
  <si>
    <t xml:space="preserve">Document control practice questions with worked solutions</t>
  </si>
  <si>
    <t xml:space="preserve">document control questions</t>
  </si>
  <si>
    <t xml:space="preserve">document control exam questions, document control quiz</t>
  </si>
  <si>
    <t xml:space="preserve">Write "Document control practice questions with worked solutions" for projectcontrolsinstitute.org (PCI AI - Project Controls Institute). Audience: certification candidates preparing with Certuvo. Length 1,200-1,800 words, British English. Primary keyword "document control questions". Work in naturally where they fit: document control exam questions, document control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</si>
  <si>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AB-04449</t>
  </si>
  <si>
    <t xml:space="preserve">Progress meetings that work practice questions with worked solutions</t>
  </si>
  <si>
    <t xml:space="preserve">progress meetings that work questions</t>
  </si>
  <si>
    <t xml:space="preserve">progress meetings that work exam questions, progress meetings that work quiz</t>
  </si>
  <si>
    <t xml:space="preserve">Write "Progress meetings that work practice questions with worked solutions" for projectcontrolsinstitute.org (PCI AI - Project Controls Institute). Audience: certification candidates preparing with Certuvo. Length 1,200-1,800 words, British English. Primary keyword "progress meetings that work questions". Work in naturally where they fit: progress meetings that work exam questions, progress meetings that work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</si>
  <si>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AB-04450</t>
  </si>
  <si>
    <t xml:space="preserve">Quantity takeoff practice questions with worked solutions</t>
  </si>
  <si>
    <t xml:space="preserve">quantity takeoff questions</t>
  </si>
  <si>
    <t xml:space="preserve">quantity takeoff exam questions, quantity takeoff quiz</t>
  </si>
  <si>
    <t xml:space="preserve">Write "Quantity takeoff practice questions with worked solutions" for projectcontrolsinstitute.org (PCI AI - Project Controls Institute). Audience: certification candidates preparing with Certuvo. Length 1,200-1,800 words, British English. Primary keyword "quantity takeoff questions". Work in naturally where they fit: quantity takeoff exam questions, quantity takeoff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</si>
  <si>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AB-04451</t>
  </si>
  <si>
    <t xml:space="preserve">Interim valuations practice questions with worked solutions</t>
  </si>
  <si>
    <t xml:space="preserve">interim valuations questions</t>
  </si>
  <si>
    <t xml:space="preserve">interim valuations exam questions, interim valuations quiz</t>
  </si>
  <si>
    <t xml:space="preserve">Write "Interim valuations practice questions with worked solutions" for projectcontrolsinstitute.org (PCI AI - Project Controls Institute). Audience: certification candidates preparing with Certuvo. Length 1,200-1,800 words, British English. Primary keyword "interim valuations questions". Work in naturally where they fit: interim valuations exam questions, interim valuations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</si>
  <si>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AB-04452</t>
  </si>
  <si>
    <t xml:space="preserve">Final accounts practice questions with worked solutions</t>
  </si>
  <si>
    <t xml:space="preserve">final accounts questions</t>
  </si>
  <si>
    <t xml:space="preserve">final accounts exam questions, final accounts quiz</t>
  </si>
  <si>
    <t xml:space="preserve">Write "Final accounts practice questions with worked solutions" for projectcontrolsinstitute.org (PCI AI - Project Controls Institute). Audience: certification candidates preparing with Certuvo. Length 1,200-1,800 words, British English. Primary keyword "final accounts questions". Work in naturally where they fit: final accounts exam questions, final accounts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</si>
  <si>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AB-04453</t>
  </si>
  <si>
    <t xml:space="preserve">Elemental cost analysis practice questions with worked solutions</t>
  </si>
  <si>
    <t xml:space="preserve">elemental cost analysis questions</t>
  </si>
  <si>
    <t xml:space="preserve">elemental cost analysis exam questions, elemental cost analysis quiz</t>
  </si>
  <si>
    <t xml:space="preserve">Write "Elemental cost analysis practice questions with worked solutions" for projectcontrolsinstitute.org (PCI AI - Project Controls Institute). Audience: certification candidates preparing with Certuvo. Length 1,200-1,800 words, British English. Primary keyword "elemental cost analysis questions". Work in naturally where they fit: elemental cost analysis exam questions, elemental cost analysis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</si>
  <si>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AB-04454</t>
  </si>
  <si>
    <t xml:space="preserve">Subcontractor procurement packages practice questions with worked solutions</t>
  </si>
  <si>
    <t xml:space="preserve">subcontractor procurement packages questions</t>
  </si>
  <si>
    <t xml:space="preserve">subcontractor procurement packages exam questions, subcontractor procurement packages quiz</t>
  </si>
  <si>
    <t xml:space="preserve">Write "Subcontractor procurement packages practice questions with worked solutions" for projectcontrolsinstitute.org (PCI AI - Project Controls Institute). Audience: certification candidates preparing with Certuvo. Length 1,200-1,800 words, British English. Primary keyword "subcontractor procurement packages questions". Work in naturally where they fit: subcontractor procurement packages exam questions, subcontractor procurement packages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</si>
  <si>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AB-04455</t>
  </si>
  <si>
    <t xml:space="preserve">Debt service cover ratio (DSCR) practice questions with worked solutions</t>
  </si>
  <si>
    <t xml:space="preserve">debt service cover ratio questions</t>
  </si>
  <si>
    <t xml:space="preserve">debt service cover ratio exam questions, debt service cover ratio quiz</t>
  </si>
  <si>
    <t xml:space="preserve">Write "Debt service cover ratio (DSCR) practice questions with worked solutions" for projectcontrolsinstitute.org (PCI AI - Project Controls Institute). Audience: certification candidates preparing with Certuvo. Length 1,200-1,800 words, British English. Primary keyword "debt service cover ratio questions". Work in naturally where they fit: debt service cover ratio exam questions, debt service cover ratio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</si>
  <si>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AB-04456</t>
  </si>
  <si>
    <t xml:space="preserve">Cost to complete certification for lenders practice questions with worked solutions</t>
  </si>
  <si>
    <t xml:space="preserve">cost to complete certification for exam questions, cost to complete certification for quiz</t>
  </si>
  <si>
    <t xml:space="preserve">Write "Cost to complete certification for lenders practice questions with worked solutions" for projectcontrolsinstitute.org (PCI AI - Project Controls Institute). Audience: certification candidates preparing with Certuvo. Length 1,200-1,800 words, British English. Primary keyword "cost to complete certification for". Work in naturally where they fit: cost to complete certification for exam questions, cost to complete certification for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</si>
  <si>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AB-04457</t>
  </si>
  <si>
    <t xml:space="preserve">Turnaround (STO) planning practice questions with worked solutions</t>
  </si>
  <si>
    <t xml:space="preserve">turnaround planning questions</t>
  </si>
  <si>
    <t xml:space="preserve">turnaround planning exam questions, turnaround planning quiz</t>
  </si>
  <si>
    <t xml:space="preserve">Write "Turnaround (STO) planning practice questions with worked solutions" for projectcontrolsinstitute.org (PCI AI - Project Controls Institute). Audience: certification candidates preparing with Certuvo. Length 1,200-1,800 words, British English. Primary keyword "turnaround planning questions". Work in naturally where they fit: turnaround planning exam questions, turnaround planning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</si>
  <si>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AB-04458</t>
  </si>
  <si>
    <t xml:space="preserve">Wrench time analysis practice questions with worked solutions</t>
  </si>
  <si>
    <t xml:space="preserve">wrench time analysis questions</t>
  </si>
  <si>
    <t xml:space="preserve">wrench time analysis exam questions, wrench time analysis quiz</t>
  </si>
  <si>
    <t xml:space="preserve">Write "Wrench time analysis practice questions with worked solutions" for projectcontrolsinstitute.org (PCI AI - Project Controls Institute). Audience: certification candidates preparing with Certuvo. Length 1,200-1,800 words, British English. Primary keyword "wrench time analysis questions". Work in naturally where they fit: wrench time analysis exam questions, wrench time analysis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</si>
  <si>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AB-04459</t>
  </si>
  <si>
    <t xml:space="preserve">Turnaround readiness index practice questions with worked solutions</t>
  </si>
  <si>
    <t xml:space="preserve">turnaround readiness index questions</t>
  </si>
  <si>
    <t xml:space="preserve">turnaround readiness index exam questions, turnaround readiness index quiz</t>
  </si>
  <si>
    <t xml:space="preserve">Write "Turnaround readiness index practice questions with worked solutions" for projectcontrolsinstitute.org (PCI AI - Project Controls Institute). Audience: certification candidates preparing with Certuvo. Length 1,200-1,800 words, British English. Primary keyword "turnaround readiness index questions". Work in naturally where they fit: turnaround readiness index exam questions, turnaround readiness index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</si>
  <si>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AB-04460</t>
  </si>
  <si>
    <t xml:space="preserve">Discovery work management practice questions with worked solutions</t>
  </si>
  <si>
    <t xml:space="preserve">discovery work management questions</t>
  </si>
  <si>
    <t xml:space="preserve">discovery work management exam questions, discovery work management quiz</t>
  </si>
  <si>
    <t xml:space="preserve">Write "Discovery work management practice questions with worked solutions" for projectcontrolsinstitute.org (PCI AI - Project Controls Institute). Audience: certification candidates preparing with Certuvo. Length 1,200-1,800 words, British English. Primary keyword "discovery work management questions". Work in naturally where they fit: discovery work management exam questions, discovery work management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</si>
  <si>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AB-04461</t>
  </si>
  <si>
    <t xml:space="preserve">Outage scheduling for power plants practice questions with worked solutions</t>
  </si>
  <si>
    <t xml:space="preserve">outage scheduling for power plants exam questions, outage scheduling for power plants quiz</t>
  </si>
  <si>
    <t xml:space="preserve">Write "Outage scheduling for power plants practice questions with worked solutions" for projectcontrolsinstitute.org (PCI AI - Project Controls Institute). Audience: certification candidates preparing with Certuvo. Length 1,200-1,800 words, British English. Primary keyword "outage scheduling for power plants". Work in naturally where they fit: outage scheduling for power plants exam questions, outage scheduling for power plants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</si>
  <si>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AB-04462</t>
  </si>
  <si>
    <t xml:space="preserve">Maintenance backlogs and prioritisation practice questions with worked solutions</t>
  </si>
  <si>
    <t xml:space="preserve">maintenance backlogs and prioritisation questions</t>
  </si>
  <si>
    <t xml:space="preserve">maintenance backlogs and prioritisation exam questions, maintenance backlogs and prioritisation quiz</t>
  </si>
  <si>
    <t xml:space="preserve">Write "Maintenance backlogs and prioritisation practice questions with worked solutions" for projectcontrolsinstitute.org (PCI AI - Project Controls Institute). Audience: certification candidates preparing with Certuvo. Length 1,200-1,800 words, British English. Primary keyword "maintenance backlogs and prioritisation questions". Work in naturally where they fit: maintenance backlogs and prioritisation exam questions, maintenance backlogs and prioritisation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</si>
  <si>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AB-04463</t>
  </si>
  <si>
    <t xml:space="preserve">Operational readiness (OR) planning practice questions with worked solutions</t>
  </si>
  <si>
    <t xml:space="preserve">operational readiness planning questions</t>
  </si>
  <si>
    <t xml:space="preserve">operational readiness planning exam questions, operational readiness planning quiz</t>
  </si>
  <si>
    <t xml:space="preserve">Write "Operational readiness (OR) planning practice questions with worked solutions" for projectcontrolsinstitute.org (PCI AI - Project Controls Institute). Audience: certification candidates preparing with Certuvo. Length 1,200-1,800 words, British English. Primary keyword "operational readiness planning questions". Work in naturally where they fit: operational readiness planning exam questions, operational readiness planning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</si>
  <si>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AB-04464</t>
  </si>
  <si>
    <t xml:space="preserve">P6 global change practice questions with worked solutions</t>
  </si>
  <si>
    <t xml:space="preserve">p6 global change questions</t>
  </si>
  <si>
    <t xml:space="preserve">p6 global change exam questions, p6 global change quiz</t>
  </si>
  <si>
    <t xml:space="preserve">Write "P6 global change practice questions with worked solutions" for projectcontrolsinstitute.org (PCI AI - Project Controls Institute). Audience: certification candidates preparing with Certuvo. Length 1,200-1,800 words, British English. Primary keyword "p6 global change questions". Work in naturally where they fit: p6 global change exam questions, p6 global change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</si>
  <si>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AB-04465</t>
  </si>
  <si>
    <t xml:space="preserve">P6 baselines management practice questions with worked solutions</t>
  </si>
  <si>
    <t xml:space="preserve">p6 baselines management questions</t>
  </si>
  <si>
    <t xml:space="preserve">p6 baselines management exam questions, p6 baselines management quiz</t>
  </si>
  <si>
    <t xml:space="preserve">Write "P6 baselines management practice questions with worked solutions" for projectcontrolsinstitute.org (PCI AI - Project Controls Institute). Audience: certification candidates preparing with Certuvo. Length 1,200-1,800 words, British English. Primary keyword "p6 baselines management questions". Work in naturally where they fit: p6 baselines management exam questions, p6 baselines management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</si>
  <si>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AB-04466</t>
  </si>
  <si>
    <t xml:space="preserve">Claim digger / schedule comparison practice questions with worked solutions</t>
  </si>
  <si>
    <t xml:space="preserve">claim digger schedule comparison questions</t>
  </si>
  <si>
    <t xml:space="preserve">claim digger schedule comparison exam questions, claim digger schedule comparison quiz</t>
  </si>
  <si>
    <t xml:space="preserve">Write "Claim digger / schedule comparison practice questions with worked solutions" for projectcontrolsinstitute.org (PCI AI - Project Controls Institute). Audience: certification candidates preparing with Certuvo. Length 1,200-1,800 words, British English. Primary keyword "claim digger schedule comparison questions". Work in naturally where they fit: claim digger schedule comparison exam questions, claim digger schedule comparison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</si>
  <si>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AB-04467</t>
  </si>
  <si>
    <t xml:space="preserve">Estimate maturity assessment practice questions with worked solutions</t>
  </si>
  <si>
    <t xml:space="preserve">estimate maturity assessment questions</t>
  </si>
  <si>
    <t xml:space="preserve">estimate maturity assessment exam questions, estimate maturity assessment quiz</t>
  </si>
  <si>
    <t xml:space="preserve">Write "Estimate maturity assessment practice questions with worked solutions" for projectcontrolsinstitute.org (PCI AI - Project Controls Institute). Audience: certification candidates preparing with Certuvo. Length 1,200-1,800 words, British English. Primary keyword "estimate maturity assessment questions". Work in naturally where they fit: estimate maturity assessment exam questions, estimate maturity assessment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</si>
  <si>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AB-04468</t>
  </si>
  <si>
    <t xml:space="preserve">Bid/no-bid analysis practice questions with worked solutions</t>
  </si>
  <si>
    <t xml:space="preserve">bid no-bid analysis questions</t>
  </si>
  <si>
    <t xml:space="preserve">bid no-bid analysis exam questions, bid no-bid analysis quiz</t>
  </si>
  <si>
    <t xml:space="preserve">Write "Bid/no-bid analysis practice questions with worked solutions" for projectcontrolsinstitute.org (PCI AI - Project Controls Institute). Audience: certification candidates preparing with Certuvo. Length 1,200-1,800 words, British English. Primary keyword "bid no-bid analysis questions". Work in naturally where they fit: bid no-bid analysis exam questions, bid no-bid analysis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</si>
  <si>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AB-04469</t>
  </si>
  <si>
    <t xml:space="preserve">Tender settlement meetings practice questions with worked solutions</t>
  </si>
  <si>
    <t xml:space="preserve">tender settlement meetings questions</t>
  </si>
  <si>
    <t xml:space="preserve">tender settlement meetings exam questions, tender settlement meetings quiz</t>
  </si>
  <si>
    <t xml:space="preserve">Write "Tender settlement meetings practice questions with worked solutions" for projectcontrolsinstitute.org (PCI AI - Project Controls Institute). Audience: certification candidates preparing with Certuvo. Length 1,200-1,800 words, British English. Primary keyword "tender settlement meetings questions". Work in naturally where they fit: tender settlement meetings exam questions, tender settlement meetings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</si>
  <si>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AB-04470</t>
  </si>
  <si>
    <t xml:space="preserve">Subcontractor quotations analysis practice questions with worked solutions</t>
  </si>
  <si>
    <t xml:space="preserve">subcontractor quotations analysis questions</t>
  </si>
  <si>
    <t xml:space="preserve">subcontractor quotations analysis exam questions, subcontractor quotations analysis quiz</t>
  </si>
  <si>
    <t xml:space="preserve">Write "Subcontractor quotations analysis practice questions with worked solutions" for projectcontrolsinstitute.org (PCI AI - Project Controls Institute). Audience: certification candidates preparing with Certuvo. Length 1,200-1,800 words, British English. Primary keyword "subcontractor quotations analysis questions". Work in naturally where they fit: subcontractor quotations analysis exam questions, subcontractor quotations analysis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</si>
  <si>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AB-04471</t>
  </si>
  <si>
    <t xml:space="preserve">Estimate reviews and cold eyes practice questions with worked solutions</t>
  </si>
  <si>
    <t xml:space="preserve">estimate reviews and cold eyes exam questions, estimate reviews and cold eyes quiz</t>
  </si>
  <si>
    <t xml:space="preserve">Write "Estimate reviews and cold eyes practice questions with worked solutions" for projectcontrolsinstitute.org (PCI AI - Project Controls Institute). Audience: certification candidates preparing with Certuvo. Length 1,200-1,800 words, British English. Primary keyword "estimate reviews and cold eyes". Work in naturally where they fit: estimate reviews and cold eyes exam questions, estimate reviews and cold eyes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</si>
  <si>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AB-04472</t>
  </si>
  <si>
    <t xml:space="preserve">Expected monetary value (EMV) practice questions with worked solutions</t>
  </si>
  <si>
    <t xml:space="preserve">expected monetary value questions</t>
  </si>
  <si>
    <t xml:space="preserve">expected monetary value exam questions, expected monetary value quiz</t>
  </si>
  <si>
    <t xml:space="preserve">Write "Expected monetary value (EMV) practice questions with worked solutions" for projectcontrolsinstitute.org (PCI AI - Project Controls Institute). Audience: certification candidates preparing with Certuvo. Length 1,200-1,800 words, British English. Primary keyword "expected monetary value questions". Work in naturally where they fit: expected monetary value exam questions, expected monetary value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</si>
  <si>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AB-04473</t>
  </si>
  <si>
    <t xml:space="preserve">Decision tree analysis practice questions with worked solutions</t>
  </si>
  <si>
    <t xml:space="preserve">decision tree analysis questions</t>
  </si>
  <si>
    <t xml:space="preserve">decision tree analysis exam questions, decision tree analysis quiz</t>
  </si>
  <si>
    <t xml:space="preserve">Write "Decision tree analysis practice questions with worked solutions" for projectcontrolsinstitute.org (PCI AI - Project Controls Institute). Audience: certification candidates preparing with Certuvo. Length 1,200-1,800 words, British English. Primary keyword "decision tree analysis questions". Work in naturally where they fit: decision tree analysis exam questions, decision tree analysis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</si>
  <si>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AB-04474</t>
  </si>
  <si>
    <t xml:space="preserve">Quantified risk exposure practice questions with worked solutions</t>
  </si>
  <si>
    <t xml:space="preserve">quantified risk exposure questions</t>
  </si>
  <si>
    <t xml:space="preserve">quantified risk exposure exam questions, quantified risk exposure quiz</t>
  </si>
  <si>
    <t xml:space="preserve">Write "Quantified risk exposure practice questions with worked solutions" for projectcontrolsinstitute.org (PCI AI - Project Controls Institute). Audience: certification candidates preparing with Certuvo. Length 1,200-1,800 words, British English. Primary keyword "quantified risk exposure questions". Work in naturally where they fit: quantified risk exposure exam questions, quantified risk exposure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</si>
  <si>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AB-04475</t>
  </si>
  <si>
    <t xml:space="preserve">Integrated cost-schedule risk analysis practice questions with worked solutions</t>
  </si>
  <si>
    <t xml:space="preserve">integrated cost-schedule risk analysis questions</t>
  </si>
  <si>
    <t xml:space="preserve">integrated cost-schedule risk analysis exam questions, integrated cost-schedule risk analysis quiz</t>
  </si>
  <si>
    <t xml:space="preserve">Write "Integrated cost-schedule risk analysis practice questions with worked solutions" for projectcontrolsinstitute.org (PCI AI - Project Controls Institute). Audience: certification candidates preparing with Certuvo. Length 1,200-1,800 words, British English. Primary keyword "integrated cost-schedule risk analysis questions". Work in naturally where they fit: integrated cost-schedule risk analysis exam questions, integrated cost-schedule risk analysis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</si>
  <si>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AB-04476</t>
  </si>
  <si>
    <t xml:space="preserve">Weather risk quantification practice questions with worked solutions</t>
  </si>
  <si>
    <t xml:space="preserve">weather risk quantification questions</t>
  </si>
  <si>
    <t xml:space="preserve">weather risk quantification exam questions, weather risk quantification quiz</t>
  </si>
  <si>
    <t xml:space="preserve">Write "Weather risk quantification practice questions with worked solutions" for projectcontrolsinstitute.org (PCI AI - Project Controls Institute). Audience: certification candidates preparing with Certuvo. Length 1,200-1,800 words, British English. Primary keyword "weather risk quantification questions". Work in naturally where they fit: weather risk quantification exam questions, weather risk quantification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</si>
  <si>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AB-04477</t>
  </si>
  <si>
    <t xml:space="preserve">Cost narrative writing practice questions with worked solutions</t>
  </si>
  <si>
    <t xml:space="preserve">cost narrative writing questions</t>
  </si>
  <si>
    <t xml:space="preserve">cost narrative writing exam questions, cost narrative writing quiz</t>
  </si>
  <si>
    <t xml:space="preserve">Write "Cost narrative writing practice questions with worked solutions" for projectcontrolsinstitute.org (PCI AI - Project Controls Institute). Audience: certification candidates preparing with Certuvo. Length 1,200-1,800 words, British English. Primary keyword "cost narrative writing questions". Work in naturally where they fit: cost narrative writing exam questions, cost narrative writing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</si>
  <si>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AB-04478</t>
  </si>
  <si>
    <t xml:space="preserve">Schedule commentary writing practice questions with worked solutions</t>
  </si>
  <si>
    <t xml:space="preserve">schedule commentary writing questions</t>
  </si>
  <si>
    <t xml:space="preserve">schedule commentary writing exam questions, schedule commentary writing quiz</t>
  </si>
  <si>
    <t xml:space="preserve">Write "Schedule commentary writing practice questions with worked solutions" for projectcontrolsinstitute.org (PCI AI - Project Controls Institute). Audience: certification candidates preparing with Certuvo. Length 1,200-1,800 words, British English. Primary keyword "schedule commentary writing questions". Work in naturally where they fit: schedule commentary writing exam questions, schedule commentary writing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</si>
  <si>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AB-04479</t>
  </si>
  <si>
    <t xml:space="preserve">Systems completion and turnover packages practice questions with worked solutions</t>
  </si>
  <si>
    <t xml:space="preserve">systems completion and turnover packages exam questions, systems completion and turnover packages quiz</t>
  </si>
  <si>
    <t xml:space="preserve">Write "Systems completion and turnover packages practice questions with worked solutions" for projectcontrolsinstitute.org (PCI AI - Project Controls Institute). Audience: certification candidates preparing with Certuvo. Length 1,200-1,800 words, British English. Primary keyword "systems completion and turnover packages". Work in naturally where they fit: systems completion and turnover packages exam questions, systems completion and turnover packages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</si>
  <si>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AB-04480</t>
  </si>
  <si>
    <t xml:space="preserve">Defects liability period management practice questions with worked solutions</t>
  </si>
  <si>
    <t xml:space="preserve">defects liability period management questions</t>
  </si>
  <si>
    <t xml:space="preserve">defects liability period management exam questions, defects liability period management quiz</t>
  </si>
  <si>
    <t xml:space="preserve">Write "Defects liability period management practice questions with worked solutions" for projectcontrolsinstitute.org (PCI AI - Project Controls Institute). Audience: certification candidates preparing with Certuvo. Length 1,200-1,800 words, British English. Primary keyword "defects liability period management questions". Work in naturally where they fit: defects liability period management exam questions, defects liability period management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</si>
  <si>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AB-04481</t>
  </si>
  <si>
    <t xml:space="preserve">Warranty claims tracking practice questions with worked solutions</t>
  </si>
  <si>
    <t xml:space="preserve">warranty claims tracking questions</t>
  </si>
  <si>
    <t xml:space="preserve">warranty claims tracking exam questions, warranty claims tracking quiz</t>
  </si>
  <si>
    <t xml:space="preserve">Write "Warranty claims tracking practice questions with worked solutions" for projectcontrolsinstitute.org (PCI AI - Project Controls Institute). Audience: certification candidates preparing with Certuvo. Length 1,200-1,800 words, British English. Primary keyword "warranty claims tracking questions". Work in naturally where they fit: warranty claims tracking exam questions, warranty claims tracking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</si>
  <si>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AB-04482</t>
  </si>
  <si>
    <t xml:space="preserve">Schedule density practice questions with worked solutions</t>
  </si>
  <si>
    <t xml:space="preserve">schedule density questions</t>
  </si>
  <si>
    <t xml:space="preserve">schedule density exam questions, schedule density quiz</t>
  </si>
  <si>
    <t xml:space="preserve">Write "Schedule density practice questions with worked solutions" for projectcontrolsinstitute.org (PCI AI - Project Controls Institute). Audience: certification candidates preparing with Certuvo. Length 1,200-1,800 words, British English. Primary keyword "schedule density questions". Work in naturally where they fit: schedule density exam questions, schedule density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</si>
  <si>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AB-04483</t>
  </si>
  <si>
    <t xml:space="preserve">Driving path analysis practice questions with worked solutions</t>
  </si>
  <si>
    <t xml:space="preserve">driving path analysis questions</t>
  </si>
  <si>
    <t xml:space="preserve">driving path analysis exam questions, driving path analysis quiz</t>
  </si>
  <si>
    <t xml:space="preserve">Write "Driving path analysis practice questions with worked solutions" for projectcontrolsinstitute.org (PCI AI - Project Controls Institute). Audience: certification candidates preparing with Certuvo. Length 1,200-1,800 words, British English. Primary keyword "driving path analysis questions". Work in naturally where they fit: driving path analysis exam questions, driving path analysis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</si>
  <si>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AB-04484</t>
  </si>
  <si>
    <t xml:space="preserve">Schedule acceleration modelling practice questions with worked solutions</t>
  </si>
  <si>
    <t xml:space="preserve">schedule acceleration modelling questions</t>
  </si>
  <si>
    <t xml:space="preserve">schedule acceleration modelling exam questions, schedule acceleration modelling quiz</t>
  </si>
  <si>
    <t xml:space="preserve">Write "Schedule acceleration modelling practice questions with worked solutions" for projectcontrolsinstitute.org (PCI AI - Project Controls Institute). Audience: certification candidates preparing with Certuvo. Length 1,200-1,800 words, British English. Primary keyword "schedule acceleration modelling questions". Work in naturally where they fit: schedule acceleration modelling exam questions, schedule acceleration modelling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</si>
  <si>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AB-04485</t>
  </si>
  <si>
    <t xml:space="preserve">Schedule integration across contractors practice questions with worked solutions</t>
  </si>
  <si>
    <t xml:space="preserve">schedule integration across contractors questions</t>
  </si>
  <si>
    <t xml:space="preserve">schedule integration across contractors exam questions, schedule integration across contractors quiz</t>
  </si>
  <si>
    <t xml:space="preserve">Write "Schedule integration across contractors practice questions with worked solutions" for projectcontrolsinstitute.org (PCI AI - Project Controls Institute). Audience: certification candidates preparing with Certuvo. Length 1,200-1,800 words, British English. Primary keyword "schedule integration across contractors questions". Work in naturally where they fit: schedule integration across contractors exam questions, schedule integration across contractors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</si>
  <si>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AB-04486</t>
  </si>
  <si>
    <t xml:space="preserve">Planning package conversion practice questions with worked solutions</t>
  </si>
  <si>
    <t xml:space="preserve">planning package conversion questions</t>
  </si>
  <si>
    <t xml:space="preserve">planning package conversion exam questions, planning package conversion quiz</t>
  </si>
  <si>
    <t xml:space="preserve">Write "Planning package conversion practice questions with worked solutions" for projectcontrolsinstitute.org (PCI AI - Project Controls Institute). Audience: certification candidates preparing with Certuvo. Length 1,200-1,800 words, British English. Primary keyword "planning package conversion questions". Work in naturally where they fit: planning package conversion exam questions, planning package conversion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</si>
  <si>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AB-04487</t>
  </si>
  <si>
    <t xml:space="preserve">Schedule reserve release practice questions with worked solutions</t>
  </si>
  <si>
    <t xml:space="preserve">schedule reserve release questions</t>
  </si>
  <si>
    <t xml:space="preserve">schedule reserve release exam questions, schedule reserve release quiz</t>
  </si>
  <si>
    <t xml:space="preserve">Write "Schedule reserve release practice questions with worked solutions" for projectcontrolsinstitute.org (PCI AI - Project Controls Institute). Audience: certification candidates preparing with Certuvo. Length 1,200-1,800 words, British English. Primary keyword "schedule reserve release questions". Work in naturally where they fit: schedule reserve release exam questions, schedule reserve release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</si>
  <si>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AB-04488</t>
  </si>
  <si>
    <t xml:space="preserve">Estimate reconciliation practice questions with worked solutions</t>
  </si>
  <si>
    <t xml:space="preserve">estimate reconciliation questions</t>
  </si>
  <si>
    <t xml:space="preserve">estimate reconciliation exam questions, estimate reconciliation quiz</t>
  </si>
  <si>
    <t xml:space="preserve">Write "Estimate reconciliation practice questions with worked solutions" for projectcontrolsinstitute.org (PCI AI - Project Controls Institute). Audience: certification candidates preparing with Certuvo. Length 1,200-1,800 words, British English. Primary keyword "estimate reconciliation questions". Work in naturally where they fit: estimate reconciliation exam questions, estimate reconciliation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</si>
  <si>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AB-04489</t>
  </si>
  <si>
    <t xml:space="preserve">Bottoms-up validation practice questions with worked solutions</t>
  </si>
  <si>
    <t xml:space="preserve">bottoms-up validation questions</t>
  </si>
  <si>
    <t xml:space="preserve">bottoms-up validation exam questions, bottoms-up validation quiz</t>
  </si>
  <si>
    <t xml:space="preserve">Write "Bottoms-up validation practice questions with worked solutions" for projectcontrolsinstitute.org (PCI AI - Project Controls Institute). Audience: certification candidates preparing with Certuvo. Length 1,200-1,800 words, British English. Primary keyword "bottoms-up validation questions". Work in naturally where they fit: bottoms-up validation exam questions, bottoms-up validation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</si>
  <si>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AB-04490</t>
  </si>
  <si>
    <t xml:space="preserve">Cost trending analysis practice questions with worked solutions</t>
  </si>
  <si>
    <t xml:space="preserve">cost trending analysis questions</t>
  </si>
  <si>
    <t xml:space="preserve">cost trending analysis exam questions, cost trending analysis quiz</t>
  </si>
  <si>
    <t xml:space="preserve">Write "Cost trending analysis practice questions with worked solutions" for projectcontrolsinstitute.org (PCI AI - Project Controls Institute). Audience: certification candidates preparing with Certuvo. Length 1,200-1,800 words, British English. Primary keyword "cost trending analysis questions". Work in naturally where they fit: cost trending analysis exam questions, cost trending analysis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</si>
  <si>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AB-04491</t>
  </si>
  <si>
    <t xml:space="preserve">Unit cost tracking practice questions with worked solutions</t>
  </si>
  <si>
    <t xml:space="preserve">unit cost tracking questions</t>
  </si>
  <si>
    <t xml:space="preserve">unit cost tracking exam questions, unit cost tracking quiz</t>
  </si>
  <si>
    <t xml:space="preserve">Write "Unit cost tracking practice questions with worked solutions" for projectcontrolsinstitute.org (PCI AI - Project Controls Institute). Audience: certification candidates preparing with Certuvo. Length 1,200-1,800 words, British English. Primary keyword "unit cost tracking questions". Work in naturally where they fit: unit cost tracking exam questions, unit cost tracking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</si>
  <si>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AB-04492</t>
  </si>
  <si>
    <t xml:space="preserve">Labour productivity index practice questions with worked solutions</t>
  </si>
  <si>
    <t xml:space="preserve">labour productivity index questions</t>
  </si>
  <si>
    <t xml:space="preserve">labour productivity index exam questions, labour productivity index quiz</t>
  </si>
  <si>
    <t xml:space="preserve">Write "Labour productivity index practice questions with worked solutions" for projectcontrolsinstitute.org (PCI AI - Project Controls Institute). Audience: certification candidates preparing with Certuvo. Length 1,200-1,800 words, British English. Primary keyword "labour productivity index questions". Work in naturally where they fit: labour productivity index exam questions, labour productivity index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</si>
  <si>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AB-04493</t>
  </si>
  <si>
    <t xml:space="preserve">Burn rate practice questions with worked solutions</t>
  </si>
  <si>
    <t xml:space="preserve">burn rate questions</t>
  </si>
  <si>
    <t xml:space="preserve">burn rate exam questions, burn rate quiz</t>
  </si>
  <si>
    <t xml:space="preserve">Write "Burn rate practice questions with worked solutions" for projectcontrolsinstitute.org (PCI AI - Project Controls Institute). Audience: certification candidates preparing with Certuvo. Length 1,200-1,800 words, British English. Primary keyword "burn rate questions". Work in naturally where they fit: burn rate exam questions, burn rate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</si>
  <si>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AB-04494</t>
  </si>
  <si>
    <t xml:space="preserve">Run rate forecasting practice questions with worked solutions</t>
  </si>
  <si>
    <t xml:space="preserve">run rate forecasting questions</t>
  </si>
  <si>
    <t xml:space="preserve">run rate forecasting exam questions, run rate forecasting quiz</t>
  </si>
  <si>
    <t xml:space="preserve">Write "Run rate forecasting practice questions with worked solutions" for projectcontrolsinstitute.org (PCI AI - Project Controls Institute). Audience: certification candidates preparing with Certuvo. Length 1,200-1,800 words, British English. Primary keyword "run rate forecasting questions". Work in naturally where they fit: run rate forecasting exam questions, run rate forecasting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</si>
  <si>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AB-04495</t>
  </si>
  <si>
    <t xml:space="preserve">Cost risk register linkage practice questions with worked solutions</t>
  </si>
  <si>
    <t xml:space="preserve">cost risk register linkage questions</t>
  </si>
  <si>
    <t xml:space="preserve">cost risk register linkage exam questions, cost risk register linkage quiz</t>
  </si>
  <si>
    <t xml:space="preserve">Write "Cost risk register linkage practice questions with worked solutions" for projectcontrolsinstitute.org (PCI AI - Project Controls Institute). Audience: certification candidates preparing with Certuvo. Length 1,200-1,800 words, British English. Primary keyword "cost risk register linkage questions". Work in naturally where they fit: cost risk register linkage exam questions, cost risk register linkage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</si>
  <si>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AB-04496</t>
  </si>
  <si>
    <t xml:space="preserve">Scope change pricing practice questions with worked solutions</t>
  </si>
  <si>
    <t xml:space="preserve">scope change pricing questions</t>
  </si>
  <si>
    <t xml:space="preserve">scope change pricing exam questions, scope change pricing quiz</t>
  </si>
  <si>
    <t xml:space="preserve">Write "Scope change pricing practice questions with worked solutions" for projectcontrolsinstitute.org (PCI AI - Project Controls Institute). Audience: certification candidates preparing with Certuvo. Length 1,200-1,800 words, British English. Primary keyword "scope change pricing questions". Work in naturally where they fit: scope change pricing exam questions, scope change pricing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</si>
  <si>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AB-04497</t>
  </si>
  <si>
    <t xml:space="preserve">Rate build-up practice questions with worked solutions</t>
  </si>
  <si>
    <t xml:space="preserve">rate build-up questions</t>
  </si>
  <si>
    <t xml:space="preserve">rate build-up exam questions, rate build-up quiz</t>
  </si>
  <si>
    <t xml:space="preserve">Write "Rate build-up practice questions with worked solutions" for projectcontrolsinstitute.org (PCI AI - Project Controls Institute). Audience: certification candidates preparing with Certuvo. Length 1,200-1,800 words, British English. Primary keyword "rate build-up questions". Work in naturally where they fit: rate build-up exam questions, rate build-up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</si>
  <si>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AB-04498</t>
  </si>
  <si>
    <t xml:space="preserve">All-in labour rate practice questions with worked solutions</t>
  </si>
  <si>
    <t xml:space="preserve">all-in labour rate questions</t>
  </si>
  <si>
    <t xml:space="preserve">all-in labour rate exam questions, all-in labour rate quiz</t>
  </si>
  <si>
    <t xml:space="preserve">Write "All-in labour rate practice questions with worked solutions" for projectcontrolsinstitute.org (PCI AI - Project Controls Institute). Audience: certification candidates preparing with Certuvo. Length 1,200-1,800 words, British English. Primary keyword "all-in labour rate questions". Work in naturally where they fit: all-in labour rate exam questions, all-in labour rate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</si>
  <si>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AB-04499</t>
  </si>
  <si>
    <t xml:space="preserve">Equipment utilisation costing practice questions with worked solutions</t>
  </si>
  <si>
    <t xml:space="preserve">equipment utilisation costing questions</t>
  </si>
  <si>
    <t xml:space="preserve">equipment utilisation costing exam questions, equipment utilisation costing quiz</t>
  </si>
  <si>
    <t xml:space="preserve">Write "Equipment utilisation costing practice questions with worked solutions" for projectcontrolsinstitute.org (PCI AI - Project Controls Institute). Audience: certification candidates preparing with Certuvo. Length 1,200-1,800 words, British English. Primary keyword "equipment utilisation costing questions". Work in naturally where they fit: equipment utilisation costing exam questions, equipment utilisation costing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</si>
  <si>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AB-04500</t>
  </si>
  <si>
    <t xml:space="preserve">Cost normalisation for benchmarking practice questions with worked solutions</t>
  </si>
  <si>
    <t xml:space="preserve">cost normalisation for benchmarking questions</t>
  </si>
  <si>
    <t xml:space="preserve">cost normalisation for benchmarking exam questions, cost normalisation for benchmarking quiz</t>
  </si>
  <si>
    <t xml:space="preserve">Write "Cost normalisation for benchmarking practice questions with worked solutions" for projectcontrolsinstitute.org (PCI AI - Project Controls Institute). Audience: certification candidates preparing with Certuvo. Length 1,200-1,800 words, British English. Primary keyword "cost normalisation for benchmarking questions". Work in naturally where they fit: cost normalisation for benchmarking exam questions, cost normalisation for benchmarking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</si>
  <si>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AB-04501</t>
  </si>
  <si>
    <t xml:space="preserve">Capital efficiency ratio practice questions with worked solutions</t>
  </si>
  <si>
    <t xml:space="preserve">capital efficiency ratio questions</t>
  </si>
  <si>
    <t xml:space="preserve">capital efficiency ratio exam questions, capital efficiency ratio quiz</t>
  </si>
  <si>
    <t xml:space="preserve">Write "Capital efficiency ratio practice questions with worked solutions" for projectcontrolsinstitute.org (PCI AI - Project Controls Institute). Audience: certification candidates preparing with Certuvo. Length 1,200-1,800 words, British English. Primary keyword "capital efficiency ratio questions". Work in naturally where they fit: capital efficiency ratio exam questions, capital efficiency ratio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</si>
  <si>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AB-04502</t>
  </si>
  <si>
    <t xml:space="preserve">Earned value technique selection practice questions with worked solutions</t>
  </si>
  <si>
    <t xml:space="preserve">earned value technique selection questions</t>
  </si>
  <si>
    <t xml:space="preserve">earned value technique selection exam questions, earned value technique selection quiz</t>
  </si>
  <si>
    <t xml:space="preserve">Write "Earned value technique selection practice questions with worked solutions" for projectcontrolsinstitute.org (PCI AI - Project Controls Institute). Audience: certification candidates preparing with Certuvo. Length 1,200-1,800 words, British English. Primary keyword "earned value technique selection questions". Work in naturally where they fit: earned value technique selection exam questions, earned value technique selection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</si>
  <si>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AB-04503</t>
  </si>
  <si>
    <t xml:space="preserve">Weighted milestone method practice questions with worked solutions</t>
  </si>
  <si>
    <t xml:space="preserve">weighted milestone method questions</t>
  </si>
  <si>
    <t xml:space="preserve">weighted milestone method exam questions, weighted milestone method quiz</t>
  </si>
  <si>
    <t xml:space="preserve">Write "Weighted milestone method practice questions with worked solutions" for projectcontrolsinstitute.org (PCI AI - Project Controls Institute). Audience: certification candidates preparing with Certuvo. Length 1,200-1,800 words, British English. Primary keyword "weighted milestone method questions". Work in naturally where they fit: weighted milestone method exam questions, weighted milestone method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</si>
  <si>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AB-04504</t>
  </si>
  <si>
    <t xml:space="preserve">Units complete method practice questions with worked solutions</t>
  </si>
  <si>
    <t xml:space="preserve">units complete method questions</t>
  </si>
  <si>
    <t xml:space="preserve">units complete method exam questions, units complete method quiz</t>
  </si>
  <si>
    <t xml:space="preserve">Write "Units complete method practice questions with worked solutions" for projectcontrolsinstitute.org (PCI AI - Project Controls Institute). Audience: certification candidates preparing with Certuvo. Length 1,200-1,800 words, British English. Primary keyword "units complete method questions". Work in naturally where they fit: units complete method exam questions, units complete method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</si>
  <si>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AB-04505</t>
  </si>
  <si>
    <t xml:space="preserve">Incremental milestone method practice questions with worked solutions</t>
  </si>
  <si>
    <t xml:space="preserve">incremental milestone method questions</t>
  </si>
  <si>
    <t xml:space="preserve">incremental milestone method exam questions, incremental milestone method quiz</t>
  </si>
  <si>
    <t xml:space="preserve">Write "Incremental milestone method practice questions with worked solutions" for projectcontrolsinstitute.org (PCI AI - Project Controls Institute). Audience: certification candidates preparing with Certuvo. Length 1,200-1,800 words, British English. Primary keyword "incremental milestone method questions". Work in naturally where they fit: incremental milestone method exam questions, incremental milestone method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</si>
  <si>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AB-04506</t>
  </si>
  <si>
    <t xml:space="preserve">Earned hours practice questions with worked solutions</t>
  </si>
  <si>
    <t xml:space="preserve">earned hours questions</t>
  </si>
  <si>
    <t xml:space="preserve">earned hours exam questions, earned hours quiz</t>
  </si>
  <si>
    <t xml:space="preserve">Write "Earned hours practice questions with worked solutions" for projectcontrolsinstitute.org (PCI AI - Project Controls Institute). Audience: certification candidates preparing with Certuvo. Length 1,200-1,800 words, British English. Primary keyword "earned hours questions". Work in naturally where they fit: earned hours exam questions, earned hours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</si>
  <si>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AB-04507</t>
  </si>
  <si>
    <t xml:space="preserve">Performance factor practice questions with worked solutions</t>
  </si>
  <si>
    <t xml:space="preserve">performance factor questions</t>
  </si>
  <si>
    <t xml:space="preserve">performance factor exam questions, performance factor quiz</t>
  </si>
  <si>
    <t xml:space="preserve">Write "Performance factor practice questions with worked solutions" for projectcontrolsinstitute.org (PCI AI - Project Controls Institute). Audience: certification candidates preparing with Certuvo. Length 1,200-1,800 words, British English. Primary keyword "performance factor questions". Work in naturally where they fit: performance factor exam questions, performance factor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</si>
  <si>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AB-04508</t>
  </si>
  <si>
    <t xml:space="preserve">Composite CPI practice questions with worked solutions</t>
  </si>
  <si>
    <t xml:space="preserve">composite cpi questions</t>
  </si>
  <si>
    <t xml:space="preserve">composite cpi exam questions, composite cpi quiz</t>
  </si>
  <si>
    <t xml:space="preserve">Write "Composite CPI practice questions with worked solutions" for projectcontrolsinstitute.org (PCI AI - Project Controls Institute). Audience: certification candidates preparing with Certuvo. Length 1,200-1,800 words, British English. Primary keyword "composite cpi questions". Work in naturally where they fit: composite cpi exam questions, composite cpi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</si>
  <si>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AB-04509</t>
  </si>
  <si>
    <t xml:space="preserve">Baseline execution index practice questions with worked solutions</t>
  </si>
  <si>
    <t xml:space="preserve">baseline execution index questions</t>
  </si>
  <si>
    <t xml:space="preserve">baseline execution index exam questions, baseline execution index quiz</t>
  </si>
  <si>
    <t xml:space="preserve">Write "Baseline execution index practice questions with worked solutions" for projectcontrolsinstitute.org (PCI AI - Project Controls Institute). Audience: certification candidates preparing with Certuvo. Length 1,200-1,800 words, British English. Primary keyword "baseline execution index questions". Work in naturally where they fit: baseline execution index exam questions, baseline execution index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</si>
  <si>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AB-04510</t>
  </si>
  <si>
    <t xml:space="preserve">Hit-miss ratio practice questions with worked solutions</t>
  </si>
  <si>
    <t xml:space="preserve">hit-miss ratio questions</t>
  </si>
  <si>
    <t xml:space="preserve">hit-miss ratio exam questions, hit-miss ratio quiz</t>
  </si>
  <si>
    <t xml:space="preserve">Write "Hit-miss ratio practice questions with worked solutions" for projectcontrolsinstitute.org (PCI AI - Project Controls Institute). Audience: certification candidates preparing with Certuvo. Length 1,200-1,800 words, British English. Primary keyword "hit-miss ratio questions". Work in naturally where they fit: hit-miss ratio exam questions, hit-miss ratio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</si>
  <si>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AB-04511</t>
  </si>
  <si>
    <t xml:space="preserve">EVM surveillance review practice questions with worked solutions</t>
  </si>
  <si>
    <t xml:space="preserve">evm surveillance review questions</t>
  </si>
  <si>
    <t xml:space="preserve">evm surveillance review exam questions, evm surveillance review quiz</t>
  </si>
  <si>
    <t xml:space="preserve">Write "EVM surveillance review practice questions with worked solutions" for projectcontrolsinstitute.org (PCI AI - Project Controls Institute). Audience: certification candidates preparing with Certuvo. Length 1,200-1,800 words, British English. Primary keyword "evm surveillance review questions". Work in naturally where they fit: evm surveillance review exam questions, evm surveillance review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</si>
  <si>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AB-04512</t>
  </si>
  <si>
    <t xml:space="preserve">EVM data quality checks practice questions with worked solutions</t>
  </si>
  <si>
    <t xml:space="preserve">evm data quality checks questions</t>
  </si>
  <si>
    <t xml:space="preserve">evm data quality checks exam questions, evm data quality checks quiz</t>
  </si>
  <si>
    <t xml:space="preserve">Write "EVM data quality checks practice questions with worked solutions" for projectcontrolsinstitute.org (PCI AI - Project Controls Institute). Audience: certification candidates preparing with Certuvo. Length 1,200-1,800 words, British English. Primary keyword "evm data quality checks questions". Work in naturally where they fit: evm data quality checks exam questions, evm data quality checks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</si>
  <si>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AB-04513</t>
  </si>
  <si>
    <t xml:space="preserve">Risk-adjusted contingency practice questions with worked solutions</t>
  </si>
  <si>
    <t xml:space="preserve">risk-adjusted contingency questions</t>
  </si>
  <si>
    <t xml:space="preserve">risk-adjusted contingency exam questions, risk-adjusted contingency quiz</t>
  </si>
  <si>
    <t xml:space="preserve">Write "Risk-adjusted contingency practice questions with worked solutions" for projectcontrolsinstitute.org (PCI AI - Project Controls Institute). Audience: certification candidates preparing with Certuvo. Length 1,200-1,800 words, British English. Primary keyword "risk-adjusted contingency questions". Work in naturally where they fit: risk-adjusted contingency exam questions, risk-adjusted contingency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</si>
  <si>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AB-04514</t>
  </si>
  <si>
    <t xml:space="preserve">Cost risk driver analysis practice questions with worked solutions</t>
  </si>
  <si>
    <t xml:space="preserve">cost risk driver analysis questions</t>
  </si>
  <si>
    <t xml:space="preserve">cost risk driver analysis exam questions, cost risk driver analysis quiz</t>
  </si>
  <si>
    <t xml:space="preserve">Write "Cost risk driver analysis practice questions with worked solutions" for projectcontrolsinstitute.org (PCI AI - Project Controls Institute). Audience: certification candidates preparing with Certuvo. Length 1,200-1,800 words, British English. Primary keyword "cost risk driver analysis questions". Work in naturally where they fit: cost risk driver analysis exam questions, cost risk driver analysis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</si>
  <si>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AB-04515</t>
  </si>
  <si>
    <t xml:space="preserve">Schedule risk driver analysis practice questions with worked solutions</t>
  </si>
  <si>
    <t xml:space="preserve">schedule risk driver analysis questions</t>
  </si>
  <si>
    <t xml:space="preserve">schedule risk driver analysis exam questions, schedule risk driver analysis quiz</t>
  </si>
  <si>
    <t xml:space="preserve">Write "Schedule risk driver analysis practice questions with worked solutions" for projectcontrolsinstitute.org (PCI AI - Project Controls Institute). Audience: certification candidates preparing with Certuvo. Length 1,200-1,800 words, British English. Primary keyword "schedule risk driver analysis questions". Work in naturally where they fit: schedule risk driver analysis exam questions, schedule risk driver analysis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</si>
  <si>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AB-04516</t>
  </si>
  <si>
    <t xml:space="preserve">Risk quantification workshops practice questions with worked solutions</t>
  </si>
  <si>
    <t xml:space="preserve">risk quantification workshops questions</t>
  </si>
  <si>
    <t xml:space="preserve">risk quantification workshops exam questions, risk quantification workshops quiz</t>
  </si>
  <si>
    <t xml:space="preserve">Write "Risk quantification workshops practice questions with worked solutions" for projectcontrolsinstitute.org (PCI AI - Project Controls Institute). Audience: certification candidates preparing with Certuvo. Length 1,200-1,800 words, British English. Primary keyword "risk quantification workshops questions". Work in naturally where they fit: risk quantification workshops exam questions, risk quantification workshops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</si>
  <si>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AB-04517</t>
  </si>
  <si>
    <t xml:space="preserve">Three-point estimates for risk practice questions with worked solutions</t>
  </si>
  <si>
    <t xml:space="preserve">three-point estimates for risk questions</t>
  </si>
  <si>
    <t xml:space="preserve">three-point estimates for risk exam questions, three-point estimates for risk quiz</t>
  </si>
  <si>
    <t xml:space="preserve">Write "Three-point estimates for risk practice questions with worked solutions" for projectcontrolsinstitute.org (PCI AI - Project Controls Institute). Audience: certification candidates preparing with Certuvo. Length 1,200-1,800 words, British English. Primary keyword "three-point estimates for risk questions". Work in naturally where they fit: three-point estimates for risk exam questions, three-point estimates for risk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</si>
  <si>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AB-04518</t>
  </si>
  <si>
    <t xml:space="preserve">Risk burn-down practice questions with worked solutions</t>
  </si>
  <si>
    <t xml:space="preserve">risk burn-down questions</t>
  </si>
  <si>
    <t xml:space="preserve">risk burn-down exam questions, risk burn-down quiz</t>
  </si>
  <si>
    <t xml:space="preserve">Write "Risk burn-down practice questions with worked solutions" for projectcontrolsinstitute.org (PCI AI - Project Controls Institute). Audience: certification candidates preparing with Certuvo. Length 1,200-1,800 words, British English. Primary keyword "risk burn-down questions". Work in naturally where they fit: risk burn-down exam questions, risk burn-down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</si>
  <si>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AB-04519</t>
  </si>
  <si>
    <t xml:space="preserve">Emerging risk identification practice questions with worked solutions</t>
  </si>
  <si>
    <t xml:space="preserve">emerging risk identification questions</t>
  </si>
  <si>
    <t xml:space="preserve">emerging risk identification exam questions, emerging risk identification quiz</t>
  </si>
  <si>
    <t xml:space="preserve">Write "Emerging risk identification practice questions with worked solutions" for projectcontrolsinstitute.org (PCI AI - Project Controls Institute). Audience: certification candidates preparing with Certuvo. Length 1,200-1,800 words, British English. Primary keyword "emerging risk identification questions". Work in naturally where they fit: emerging risk identification exam questions, emerging risk identification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</si>
  <si>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AB-04520</t>
  </si>
  <si>
    <t xml:space="preserve">Risk-based contingency release practice questions with worked solutions</t>
  </si>
  <si>
    <t xml:space="preserve">risk-based contingency release questions</t>
  </si>
  <si>
    <t xml:space="preserve">risk-based contingency release exam questions, risk-based contingency release quiz</t>
  </si>
  <si>
    <t xml:space="preserve">Write "Risk-based contingency release practice questions with worked solutions" for projectcontrolsinstitute.org (PCI AI - Project Controls Institute). Audience: certification candidates preparing with Certuvo. Length 1,200-1,800 words, British English. Primary keyword "risk-based contingency release questions". Work in naturally where they fit: risk-based contingency release exam questions, risk-based contingency release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</si>
  <si>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AB-04521</t>
  </si>
  <si>
    <t xml:space="preserve">Scope gap analysis practice questions with worked solutions</t>
  </si>
  <si>
    <t xml:space="preserve">scope gap analysis questions</t>
  </si>
  <si>
    <t xml:space="preserve">scope gap analysis exam questions, scope gap analysis quiz</t>
  </si>
  <si>
    <t xml:space="preserve">Write "Scope gap analysis practice questions with worked solutions" for projectcontrolsinstitute.org (PCI AI - Project Controls Institute). Audience: certification candidates preparing with Certuvo. Length 1,200-1,800 words, British English. Primary keyword "scope gap analysis questions". Work in naturally where they fit: scope gap analysis exam questions, scope gap analysis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</si>
  <si>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AB-04522</t>
  </si>
  <si>
    <t xml:space="preserve">Employer's requirements review practice questions with worked solutions</t>
  </si>
  <si>
    <t xml:space="preserve">employer s requirements review questions</t>
  </si>
  <si>
    <t xml:space="preserve">employer s requirements review exam questions, employer s requirements review quiz</t>
  </si>
  <si>
    <t xml:space="preserve">Write "Employer's requirements review practice questions with worked solutions" for projectcontrolsinstitute.org (PCI AI - Project Controls Institute). Audience: certification candidates preparing with Certuvo. Length 1,200-1,800 words, British English. Primary keyword "employer s requirements review questions". Work in naturally where they fit: employer s requirements review exam questions, employer s requirements review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</si>
  <si>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AB-04523</t>
  </si>
  <si>
    <t xml:space="preserve">Programme submission and acceptance practice questions with worked solutions</t>
  </si>
  <si>
    <t xml:space="preserve">programme submission and acceptance questions</t>
  </si>
  <si>
    <t xml:space="preserve">programme submission and acceptance exam questions, programme submission and acceptance quiz</t>
  </si>
  <si>
    <t xml:space="preserve">Write "Programme submission and acceptance practice questions with worked solutions" for projectcontrolsinstitute.org (PCI AI - Project Controls Institute). Audience: certification candidates preparing with Certuvo. Length 1,200-1,800 words, British English. Primary keyword "programme submission and acceptance questions". Work in naturally where they fit: programme submission and acceptance exam questions, programme submission and acceptance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</si>
  <si>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AB-04524</t>
  </si>
  <si>
    <t xml:space="preserve">Quotation for compensation events practice questions with worked solutions</t>
  </si>
  <si>
    <t xml:space="preserve">quotation for compensation events questions</t>
  </si>
  <si>
    <t xml:space="preserve">quotation for compensation events exam questions, quotation for compensation events quiz</t>
  </si>
  <si>
    <t xml:space="preserve">Write "Quotation for compensation events practice questions with worked solutions" for projectcontrolsinstitute.org (PCI AI - Project Controls Institute). Audience: certification candidates preparing with Certuvo. Length 1,200-1,800 words, British English. Primary keyword "quotation for compensation events questions". Work in naturally where they fit: quotation for compensation events exam questions, quotation for compensation events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</si>
  <si>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AB-04525</t>
  </si>
  <si>
    <t xml:space="preserve">Cause and effect analysis practice questions with worked solutions</t>
  </si>
  <si>
    <t xml:space="preserve">cause and effect analysis questions</t>
  </si>
  <si>
    <t xml:space="preserve">cause and effect analysis exam questions, cause and effect analysis quiz</t>
  </si>
  <si>
    <t xml:space="preserve">Write "Cause and effect analysis practice questions with worked solutions" for projectcontrolsinstitute.org (PCI AI - Project Controls Institute). Audience: certification candidates preparing with Certuvo. Length 1,200-1,800 words, British English. Primary keyword "cause and effect analysis questions". Work in naturally where they fit: cause and effect analysis exam questions, cause and effect analysis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</si>
  <si>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AB-04526</t>
  </si>
  <si>
    <t xml:space="preserve">Expert determination practice questions with worked solutions</t>
  </si>
  <si>
    <t xml:space="preserve">expert determination questions</t>
  </si>
  <si>
    <t xml:space="preserve">expert determination exam questions, expert determination quiz</t>
  </si>
  <si>
    <t xml:space="preserve">Write "Expert determination practice questions with worked solutions" for projectcontrolsinstitute.org (PCI AI - Project Controls Institute). Audience: certification candidates preparing with Certuvo. Length 1,200-1,800 words, British English. Primary keyword "expert determination questions". Work in naturally where they fit: expert determination exam questions, expert determination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</si>
  <si>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AB-04527</t>
  </si>
  <si>
    <t xml:space="preserve">Rates analysis practice questions with worked solutions</t>
  </si>
  <si>
    <t xml:space="preserve">rates analysis questions</t>
  </si>
  <si>
    <t xml:space="preserve">rates analysis exam questions, rates analysis quiz</t>
  </si>
  <si>
    <t xml:space="preserve">Write "Rates analysis practice questions with worked solutions" for projectcontrolsinstitute.org (PCI AI - Project Controls Institute). Audience: certification candidates preparing with Certuvo. Length 1,200-1,800 words, British English. Primary keyword "rates analysis questions". Work in naturally where they fit: rates analysis exam questions, rates analysis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</si>
  <si>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AB-04528</t>
  </si>
  <si>
    <t xml:space="preserve">Subcontract valuation practice questions with worked solutions</t>
  </si>
  <si>
    <t xml:space="preserve">subcontract valuation questions</t>
  </si>
  <si>
    <t xml:space="preserve">subcontract valuation exam questions, subcontract valuation quiz</t>
  </si>
  <si>
    <t xml:space="preserve">Write "Subcontract valuation practice questions with worked solutions" for projectcontrolsinstitute.org (PCI AI - Project Controls Institute). Audience: certification candidates preparing with Certuvo. Length 1,200-1,800 words, British English. Primary keyword "subcontract valuation questions". Work in naturally where they fit: subcontract valuation exam questions, subcontract valuation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</si>
  <si>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AB-04529</t>
  </si>
  <si>
    <t xml:space="preserve">Liquidated damages calculation practice questions with worked solutions</t>
  </si>
  <si>
    <t xml:space="preserve">liquidated damages calculation questions</t>
  </si>
  <si>
    <t xml:space="preserve">liquidated damages calculation exam questions, liquidated damages calculation quiz</t>
  </si>
  <si>
    <t xml:space="preserve">Write "Liquidated damages calculation practice questions with worked solutions" for projectcontrolsinstitute.org (PCI AI - Project Controls Institute). Audience: certification candidates preparing with Certuvo. Length 1,200-1,800 words, British English. Primary keyword "liquidated damages calculation questions". Work in naturally where they fit: liquidated damages calculation exam questions, liquidated damages calculation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</si>
  <si>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AB-04530</t>
  </si>
  <si>
    <t xml:space="preserve">Cost reporting to the client practice questions with worked solutions</t>
  </si>
  <si>
    <t xml:space="preserve">cost reporting to the client exam questions, cost reporting to the client quiz</t>
  </si>
  <si>
    <t xml:space="preserve">Write "Cost reporting to the client practice questions with worked solutions" for projectcontrolsinstitute.org (PCI AI - Project Controls Institute). Audience: certification candidates preparing with Certuvo. Length 1,200-1,800 words, British English. Primary keyword "cost reporting to the client". Work in naturally where they fit: cost reporting to the client exam questions, cost reporting to the client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</si>
  <si>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AB-04531</t>
  </si>
  <si>
    <t xml:space="preserve">Cash flow forecast for a contractor practice questions with worked solutions</t>
  </si>
  <si>
    <t xml:space="preserve">cash flow forecast for a exam questions, cash flow forecast for a quiz</t>
  </si>
  <si>
    <t xml:space="preserve">Write "Cash flow forecast for a contractor practice questions with worked solutions" for projectcontrolsinstitute.org (PCI AI - Project Controls Institute). Audience: certification candidates preparing with Certuvo. Length 1,200-1,800 words, British English. Primary keyword "cash flow forecast for a". Work in naturally where they fit: cash flow forecast for a exam questions, cash flow forecast for a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</si>
  <si>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AB-04532</t>
  </si>
  <si>
    <t xml:space="preserve">Tender adjudication practice questions with worked solutions</t>
  </si>
  <si>
    <t xml:space="preserve">tender adjudication questions</t>
  </si>
  <si>
    <t xml:space="preserve">tender adjudication exam questions, tender adjudication quiz</t>
  </si>
  <si>
    <t xml:space="preserve">Write "Tender adjudication practice questions with worked solutions" for projectcontrolsinstitute.org (PCI AI - Project Controls Institute). Audience: certification candidates preparing with Certuvo. Length 1,200-1,800 words, British English. Primary keyword "tender adjudication questions". Work in naturally where they fit: tender adjudication exam questions, tender adjudication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</si>
  <si>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AB-04533</t>
  </si>
  <si>
    <t xml:space="preserve">Procurement schedule alignment practice questions with worked solutions</t>
  </si>
  <si>
    <t xml:space="preserve">procurement schedule alignment questions</t>
  </si>
  <si>
    <t xml:space="preserve">procurement schedule alignment exam questions, procurement schedule alignment quiz</t>
  </si>
  <si>
    <t xml:space="preserve">Write "Procurement schedule alignment practice questions with worked solutions" for projectcontrolsinstitute.org (PCI AI - Project Controls Institute). Audience: certification candidates preparing with Certuvo. Length 1,200-1,800 words, British English. Primary keyword "procurement schedule alignment questions". Work in naturally where they fit: procurement schedule alignment exam questions, procurement schedule alignment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</si>
  <si>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AB-04534</t>
  </si>
  <si>
    <t xml:space="preserve">Purchase order tracking practice questions with worked solutions</t>
  </si>
  <si>
    <t xml:space="preserve">purchase order tracking questions</t>
  </si>
  <si>
    <t xml:space="preserve">purchase order tracking exam questions, purchase order tracking quiz</t>
  </si>
  <si>
    <t xml:space="preserve">Write "Purchase order tracking practice questions with worked solutions" for projectcontrolsinstitute.org (PCI AI - Project Controls Institute). Audience: certification candidates preparing with Certuvo. Length 1,200-1,800 words, British English. Primary keyword "purchase order tracking questions". Work in naturally where they fit: purchase order tracking exam questions, purchase order tracking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</si>
  <si>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AB-04535</t>
  </si>
  <si>
    <t xml:space="preserve">Material requisition process practice questions with worked solutions</t>
  </si>
  <si>
    <t xml:space="preserve">material requisition process questions</t>
  </si>
  <si>
    <t xml:space="preserve">material requisition process exam questions, material requisition process quiz</t>
  </si>
  <si>
    <t xml:space="preserve">Write "Material requisition process practice questions with worked solutions" for projectcontrolsinstitute.org (PCI AI - Project Controls Institute). Audience: certification candidates preparing with Certuvo. Length 1,200-1,800 words, British English. Primary keyword "material requisition process questions". Work in naturally where they fit: material requisition process exam questions, material requisition process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</si>
  <si>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AB-04536</t>
  </si>
  <si>
    <t xml:space="preserve">Automated variance commentary practice questions with worked solutions</t>
  </si>
  <si>
    <t xml:space="preserve">automated variance commentary questions</t>
  </si>
  <si>
    <t xml:space="preserve">automated variance commentary exam questions, automated variance commentary quiz</t>
  </si>
  <si>
    <t xml:space="preserve">Write "Automated variance commentary practice questions with worked solutions" for projectcontrolsinstitute.org (PCI AI - Project Controls Institute). Audience: certification candidates preparing with Certuvo. Length 1,200-1,800 words, British English. Primary keyword "automated variance commentary questions". Work in naturally where they fit: automated variance commentary exam questions, automated variance commentary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</si>
  <si>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AB-04537</t>
  </si>
  <si>
    <t xml:space="preserve">Report refresh scheduling practice questions with worked solutions</t>
  </si>
  <si>
    <t xml:space="preserve">report refresh scheduling questions</t>
  </si>
  <si>
    <t xml:space="preserve">report refresh scheduling exam questions, report refresh scheduling quiz</t>
  </si>
  <si>
    <t xml:space="preserve">Write "Report refresh scheduling practice questions with worked solutions" for projectcontrolsinstitute.org (PCI AI - Project Controls Institute). Audience: certification candidates preparing with Certuvo. Length 1,200-1,800 words, British English. Primary keyword "report refresh scheduling questions". Work in naturally where they fit: report refresh scheduling exam questions, report refresh scheduling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</si>
  <si>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AB-04538</t>
  </si>
  <si>
    <t xml:space="preserve">Cost and schedule data integration practice questions with worked solutions</t>
  </si>
  <si>
    <t xml:space="preserve">cost and schedule data integration exam questions, cost and schedule data integration quiz</t>
  </si>
  <si>
    <t xml:space="preserve">Write "Cost and schedule data integration practice questions with worked solutions" for projectcontrolsinstitute.org (PCI AI - Project Controls Institute). Audience: certification candidates preparing with Certuvo. Length 1,200-1,800 words, British English. Primary keyword "cost and schedule data integration". Work in naturally where they fit: cost and schedule data integration exam questions, cost and schedule data integration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</si>
  <si>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AB-04539</t>
  </si>
  <si>
    <t xml:space="preserve">Portfolio capacity planning practice questions with worked solutions</t>
  </si>
  <si>
    <t xml:space="preserve">portfolio capacity planning questions</t>
  </si>
  <si>
    <t xml:space="preserve">portfolio capacity planning exam questions, portfolio capacity planning quiz</t>
  </si>
  <si>
    <t xml:space="preserve">Write "Portfolio capacity planning practice questions with worked solutions" for projectcontrolsinstitute.org (PCI AI - Project Controls Institute). Audience: certification candidates preparing with Certuvo. Length 1,200-1,800 words, British English. Primary keyword "portfolio capacity planning questions". Work in naturally where they fit: portfolio capacity planning exam questions, portfolio capacity planning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</si>
  <si>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AB-04540</t>
  </si>
  <si>
    <t xml:space="preserve">Resource demand forecasting practice questions with worked solutions</t>
  </si>
  <si>
    <t xml:space="preserve">resource demand forecasting questions</t>
  </si>
  <si>
    <t xml:space="preserve">resource demand forecasting exam questions, resource demand forecasting quiz</t>
  </si>
  <si>
    <t xml:space="preserve">Write "Resource demand forecasting practice questions with worked solutions" for projectcontrolsinstitute.org (PCI AI - Project Controls Institute). Audience: certification candidates preparing with Certuvo. Length 1,200-1,800 words, British English. Primary keyword "resource demand forecasting questions". Work in naturally where they fit: resource demand forecasting exam questions, resource demand forecasting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</si>
  <si>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AB-04541</t>
  </si>
  <si>
    <t xml:space="preserve">Project prioritisation scoring practice questions with worked solutions</t>
  </si>
  <si>
    <t xml:space="preserve">project prioritisation scoring questions</t>
  </si>
  <si>
    <t xml:space="preserve">project prioritisation scoring exam questions, project prioritisation scoring quiz</t>
  </si>
  <si>
    <t xml:space="preserve">Write "Project prioritisation scoring practice questions with worked solutions" for projectcontrolsinstitute.org (PCI AI - Project Controls Institute). Audience: certification candidates preparing with Certuvo. Length 1,200-1,800 words, British English. Primary keyword "project prioritisation scoring questions". Work in naturally where they fit: project prioritisation scoring exam questions, project prioritisation scoring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</si>
  <si>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AB-04542</t>
  </si>
  <si>
    <t xml:space="preserve">Investment committee reporting practice questions with worked solutions</t>
  </si>
  <si>
    <t xml:space="preserve">investment committee reporting questions</t>
  </si>
  <si>
    <t xml:space="preserve">investment committee reporting exam questions, investment committee reporting quiz</t>
  </si>
  <si>
    <t xml:space="preserve">Write "Investment committee reporting practice questions with worked solutions" for projectcontrolsinstitute.org (PCI AI - Project Controls Institute). Audience: certification candidates preparing with Certuvo. Length 1,200-1,800 words, British English. Primary keyword "investment committee reporting questions". Work in naturally where they fit: investment committee reporting exam questions, investment committee reporting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</si>
  <si>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AB-04543</t>
  </si>
  <si>
    <t xml:space="preserve">Project health check practice questions with worked solutions</t>
  </si>
  <si>
    <t xml:space="preserve">project health check questions</t>
  </si>
  <si>
    <t xml:space="preserve">project health check exam questions, project health check quiz</t>
  </si>
  <si>
    <t xml:space="preserve">Write "Project health check practice questions with worked solutions" for projectcontrolsinstitute.org (PCI AI - Project Controls Institute). Audience: certification candidates preparing with Certuvo. Length 1,200-1,800 words, British English. Primary keyword "project health check questions". Work in naturally where they fit: project health check exam questions, project health check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</si>
  <si>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AB-04544</t>
  </si>
  <si>
    <t xml:space="preserve">Knowledge transfer at handover practice questions with worked solutions</t>
  </si>
  <si>
    <t xml:space="preserve">knowledge transfer at handover questions</t>
  </si>
  <si>
    <t xml:space="preserve">knowledge transfer at handover exam questions, knowledge transfer at handover quiz</t>
  </si>
  <si>
    <t xml:space="preserve">Write "Knowledge transfer at handover practice questions with worked solutions" for projectcontrolsinstitute.org (PCI AI - Project Controls Institute). Audience: certification candidates preparing with Certuvo. Length 1,200-1,800 words, British English. Primary keyword "knowledge transfer at handover questions". Work in naturally where they fit: knowledge transfer at handover exam questions, knowledge transfer at handover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</si>
  <si>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AB-04545</t>
  </si>
  <si>
    <t xml:space="preserve">Sprint burndown interpretation practice questions with worked solutions</t>
  </si>
  <si>
    <t xml:space="preserve">sprint burndown interpretation questions</t>
  </si>
  <si>
    <t xml:space="preserve">sprint burndown interpretation exam questions, sprint burndown interpretation quiz</t>
  </si>
  <si>
    <t xml:space="preserve">Write "Sprint burndown interpretation practice questions with worked solutions" for projectcontrolsinstitute.org (PCI AI - Project Controls Institute). Audience: certification candidates preparing with Certuvo. Length 1,200-1,800 words, British English. Primary keyword "sprint burndown interpretation questions". Work in naturally where they fit: sprint burndown interpretation exam questions, sprint burndown interpretation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</si>
  <si>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AB-04546</t>
  </si>
  <si>
    <t xml:space="preserve">Release burnup practice questions with worked solutions</t>
  </si>
  <si>
    <t xml:space="preserve">release burnup questions</t>
  </si>
  <si>
    <t xml:space="preserve">release burnup exam questions, release burnup quiz</t>
  </si>
  <si>
    <t xml:space="preserve">Write "Release burnup practice questions with worked solutions" for projectcontrolsinstitute.org (PCI AI - Project Controls Institute). Audience: certification candidates preparing with Certuvo. Length 1,200-1,800 words, British English. Primary keyword "release burnup questions". Work in naturally where they fit: release burnup exam questions, release burnup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</si>
  <si>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AB-04547</t>
  </si>
  <si>
    <t xml:space="preserve">Capacity planning in sprints practice questions with worked solutions</t>
  </si>
  <si>
    <t xml:space="preserve">capacity planning in sprints questions</t>
  </si>
  <si>
    <t xml:space="preserve">capacity planning in sprints exam questions, capacity planning in sprints quiz</t>
  </si>
  <si>
    <t xml:space="preserve">Write "Capacity planning in sprints practice questions with worked solutions" for projectcontrolsinstitute.org (PCI AI - Project Controls Institute). Audience: certification candidates preparing with Certuvo. Length 1,200-1,800 words, British English. Primary keyword "capacity planning in sprints questions". Work in naturally where they fit: capacity planning in sprints exam questions, capacity planning in sprints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</si>
  <si>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AB-04548</t>
  </si>
  <si>
    <t xml:space="preserve">Agile estimation techniques practice questions with worked solutions</t>
  </si>
  <si>
    <t xml:space="preserve">agile estimation techniques questions</t>
  </si>
  <si>
    <t xml:space="preserve">agile estimation techniques exam questions, agile estimation techniques quiz</t>
  </si>
  <si>
    <t xml:space="preserve">Write "Agile estimation techniques practice questions with worked solutions" for projectcontrolsinstitute.org (PCI AI - Project Controls Institute). Audience: certification candidates preparing with Certuvo. Length 1,200-1,800 words, British English. Primary keyword "agile estimation techniques questions". Work in naturally where they fit: agile estimation techniques exam questions, agile estimation techniques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</si>
  <si>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AB-04549</t>
  </si>
  <si>
    <t xml:space="preserve">Cycle time and lead time practice questions with worked solutions</t>
  </si>
  <si>
    <t xml:space="preserve">cycle time and lead questions</t>
  </si>
  <si>
    <t xml:space="preserve">cycle time and lead exam questions, cycle time and lead quiz</t>
  </si>
  <si>
    <t xml:space="preserve">Write "Cycle time and lead time practice questions with worked solutions" for projectcontrolsinstitute.org (PCI AI - Project Controls Institute). Audience: certification candidates preparing with Certuvo. Length 1,200-1,800 words, British English. Primary keyword "cycle time and lead questions". Work in naturally where they fit: cycle time and lead exam questions, cycle time and lead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</si>
  <si>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AB-04550</t>
  </si>
  <si>
    <t xml:space="preserve">Agile governance reporting practice questions with worked solutions</t>
  </si>
  <si>
    <t xml:space="preserve">agile governance reporting questions</t>
  </si>
  <si>
    <t xml:space="preserve">agile governance reporting exam questions, agile governance reporting quiz</t>
  </si>
  <si>
    <t xml:space="preserve">Write "Agile governance reporting practice questions with worked solutions" for projectcontrolsinstitute.org (PCI AI - Project Controls Institute). Audience: certification candidates preparing with Certuvo. Length 1,200-1,800 words, British English. Primary keyword "agile governance reporting questions". Work in naturally where they fit: agile governance reporting exam questions, agile governance reporting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</si>
  <si>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AB-04551</t>
  </si>
  <si>
    <t xml:space="preserve">Funding drawdown forecast practice questions with worked solutions</t>
  </si>
  <si>
    <t xml:space="preserve">funding drawdown forecast questions</t>
  </si>
  <si>
    <t xml:space="preserve">funding drawdown forecast exam questions, funding drawdown forecast quiz</t>
  </si>
  <si>
    <t xml:space="preserve">Write "Funding drawdown forecast practice questions with worked solutions" for projectcontrolsinstitute.org (PCI AI - Project Controls Institute). Audience: certification candidates preparing with Certuvo. Length 1,200-1,800 words, British English. Primary keyword "funding drawdown forecast questions". Work in naturally where they fit: funding drawdown forecast exam questions, funding drawdown forecast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</si>
  <si>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AB-04552</t>
  </si>
  <si>
    <t xml:space="preserve">Lender reporting requirements practice questions with worked solutions</t>
  </si>
  <si>
    <t xml:space="preserve">lender reporting requirements questions</t>
  </si>
  <si>
    <t xml:space="preserve">lender reporting requirements exam questions, lender reporting requirements quiz</t>
  </si>
  <si>
    <t xml:space="preserve">Write "Lender reporting requirements practice questions with worked solutions" for projectcontrolsinstitute.org (PCI AI - Project Controls Institute). Audience: certification candidates preparing with Certuvo. Length 1,200-1,800 words, British English. Primary keyword "lender reporting requirements questions". Work in naturally where they fit: lender reporting requirements exam questions, lender reporting requirements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</si>
  <si>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AB-04553</t>
  </si>
  <si>
    <t xml:space="preserve">Turnaround scope challenge practice questions with worked solutions</t>
  </si>
  <si>
    <t xml:space="preserve">turnaround scope challenge questions</t>
  </si>
  <si>
    <t xml:space="preserve">turnaround scope challenge exam questions, turnaround scope challenge quiz</t>
  </si>
  <si>
    <t xml:space="preserve">Write "Turnaround scope challenge practice questions with worked solutions" for projectcontrolsinstitute.org (PCI AI - Project Controls Institute). Audience: certification candidates preparing with Certuvo. Length 1,200-1,800 words, British English. Primary keyword "turnaround scope challenge questions". Work in naturally where they fit: turnaround scope challenge exam questions, turnaround scope challenge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</si>
  <si>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AB-04554</t>
  </si>
  <si>
    <t xml:space="preserve">Shift planning for turnarounds practice questions with worked solutions</t>
  </si>
  <si>
    <t xml:space="preserve">shift planning for turnarounds questions</t>
  </si>
  <si>
    <t xml:space="preserve">shift planning for turnarounds exam questions, shift planning for turnarounds quiz</t>
  </si>
  <si>
    <t xml:space="preserve">Write "Shift planning for turnarounds practice questions with worked solutions" for projectcontrolsinstitute.org (PCI AI - Project Controls Institute). Audience: certification candidates preparing with Certuvo. Length 1,200-1,800 words, British English. Primary keyword "shift planning for turnarounds questions". Work in naturally where they fit: shift planning for turnarounds exam questions, shift planning for turnarounds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</si>
  <si>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AB-04555</t>
  </si>
  <si>
    <t xml:space="preserve">Turnaround daily control room practice questions with worked solutions</t>
  </si>
  <si>
    <t xml:space="preserve">turnaround daily control room questions</t>
  </si>
  <si>
    <t xml:space="preserve">turnaround daily control room exam questions, turnaround daily control room quiz</t>
  </si>
  <si>
    <t xml:space="preserve">Write "Turnaround daily control room practice questions with worked solutions" for projectcontrolsinstitute.org (PCI AI - Project Controls Institute). Audience: certification candidates preparing with Certuvo. Length 1,200-1,800 words, British English. Primary keyword "turnaround daily control room questions". Work in naturally where they fit: turnaround daily control room exam questions, turnaround daily control room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</si>
  <si>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AB-04556</t>
  </si>
  <si>
    <t xml:space="preserve">Post-turnaround review practice questions with worked solutions</t>
  </si>
  <si>
    <t xml:space="preserve">post-turnaround review questions</t>
  </si>
  <si>
    <t xml:space="preserve">post-turnaround review exam questions, post-turnaround review quiz</t>
  </si>
  <si>
    <t xml:space="preserve">Write "Post-turnaround review practice questions with worked solutions" for projectcontrolsinstitute.org (PCI AI - Project Controls Institute). Audience: certification candidates preparing with Certuvo. Length 1,200-1,800 words, British English. Primary keyword "post-turnaround review questions". Work in naturally where they fit: post-turnaround review exam questions, post-turnaround review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</si>
  <si>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AB-04557</t>
  </si>
  <si>
    <t xml:space="preserve">Turnaround contingency management practice questions with worked solutions</t>
  </si>
  <si>
    <t xml:space="preserve">turnaround contingency management questions</t>
  </si>
  <si>
    <t xml:space="preserve">turnaround contingency management exam questions, turnaround contingency management quiz</t>
  </si>
  <si>
    <t xml:space="preserve">Write "Turnaround contingency management practice questions with worked solutions" for projectcontrolsinstitute.org (PCI AI - Project Controls Institute). Audience: certification candidates preparing with Certuvo. Length 1,200-1,800 words, British English. Primary keyword "turnaround contingency management questions". Work in naturally where they fit: turnaround contingency management exam questions, turnaround contingency management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</si>
  <si>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AB-04558</t>
  </si>
  <si>
    <t xml:space="preserve">Mobilisation planning practice questions with worked solutions</t>
  </si>
  <si>
    <t xml:space="preserve">mobilisation planning questions</t>
  </si>
  <si>
    <t xml:space="preserve">mobilisation planning exam questions, mobilisation planning quiz</t>
  </si>
  <si>
    <t xml:space="preserve">Write "Mobilisation planning practice questions with worked solutions" for projectcontrolsinstitute.org (PCI AI - Project Controls Institute). Audience: certification candidates preparing with Certuvo. Length 1,200-1,800 words, British English. Primary keyword "mobilisation planning questions". Work in naturally where they fit: mobilisation planning exam questions, mobilisation planning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</si>
  <si>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AB-04559</t>
  </si>
  <si>
    <t xml:space="preserve">Demobilisation planning practice questions with worked solutions</t>
  </si>
  <si>
    <t xml:space="preserve">demobilisation planning questions</t>
  </si>
  <si>
    <t xml:space="preserve">demobilisation planning exam questions, demobilisation planning quiz</t>
  </si>
  <si>
    <t xml:space="preserve">Write "Demobilisation planning practice questions with worked solutions" for projectcontrolsinstitute.org (PCI AI - Project Controls Institute). Audience: certification candidates preparing with Certuvo. Length 1,200-1,800 words, British English. Primary keyword "demobilisation planning questions". Work in naturally where they fit: demobilisation planning exam questions, demobilisation planning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</si>
  <si>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AB-04560</t>
  </si>
  <si>
    <t xml:space="preserve">Site instruction management practice questions with worked solutions</t>
  </si>
  <si>
    <t xml:space="preserve">site instruction management questions</t>
  </si>
  <si>
    <t xml:space="preserve">site instruction management exam questions, site instruction management quiz</t>
  </si>
  <si>
    <t xml:space="preserve">Write "Site instruction management practice questions with worked solutions" for projectcontrolsinstitute.org (PCI AI - Project Controls Institute). Audience: certification candidates preparing with Certuvo. Length 1,200-1,800 words, British English. Primary keyword "site instruction management questions". Work in naturally where they fit: site instruction management exam questions, site instruction management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</si>
  <si>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AB-04561</t>
  </si>
  <si>
    <t xml:space="preserve">Engineering change control practice questions with worked solutions</t>
  </si>
  <si>
    <t xml:space="preserve">engineering change control questions</t>
  </si>
  <si>
    <t xml:space="preserve">engineering change control exam questions, engineering change control quiz</t>
  </si>
  <si>
    <t xml:space="preserve">Write "Engineering change control practice questions with worked solutions" for projectcontrolsinstitute.org (PCI AI - Project Controls Institute). Audience: certification candidates preparing with Certuvo. Length 1,200-1,800 words, British English. Primary keyword "engineering change control questions". Work in naturally where they fit: engineering change control exam questions, engineering change control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</si>
  <si>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AB-04562</t>
  </si>
  <si>
    <t xml:space="preserve">Variance threshold reporting practice questions with worked solutions</t>
  </si>
  <si>
    <t xml:space="preserve">variance threshold reporting questions</t>
  </si>
  <si>
    <t xml:space="preserve">variance threshold reporting exam questions, variance threshold reporting quiz</t>
  </si>
  <si>
    <t xml:space="preserve">Write "Variance threshold reporting practice questions with worked solutions" for projectcontrolsinstitute.org (PCI AI - Project Controls Institute). Audience: certification candidates preparing with Certuvo. Length 1,200-1,800 words, British English. Primary keyword "variance threshold reporting questions". Work in naturally where they fit: variance threshold reporting exam questions, variance threshold reporting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</si>
  <si>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AB-04563</t>
  </si>
  <si>
    <t xml:space="preserve">Forecast accuracy tracking practice questions with worked solutions</t>
  </si>
  <si>
    <t xml:space="preserve">forecast accuracy tracking questions</t>
  </si>
  <si>
    <t xml:space="preserve">forecast accuracy tracking exam questions, forecast accuracy tracking quiz</t>
  </si>
  <si>
    <t xml:space="preserve">Write "Forecast accuracy tracking practice questions with worked solutions" for projectcontrolsinstitute.org (PCI AI - Project Controls Institute). Audience: certification candidates preparing with Certuvo. Length 1,200-1,800 words, British English. Primary keyword "forecast accuracy tracking questions". Work in naturally where they fit: forecast accuracy tracking exam questions, forecast accuracy tracking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</si>
  <si>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AB-04564</t>
  </si>
  <si>
    <t xml:space="preserve">Dashboard refresh discipline practice questions with worked solutions</t>
  </si>
  <si>
    <t xml:space="preserve">dashboard refresh discipline questions</t>
  </si>
  <si>
    <t xml:space="preserve">dashboard refresh discipline exam questions, dashboard refresh discipline quiz</t>
  </si>
  <si>
    <t xml:space="preserve">Write "Dashboard refresh discipline practice questions with worked solutions" for projectcontrolsinstitute.org (PCI AI - Project Controls Institute). Audience: certification candidates preparing with Certuvo. Length 1,200-1,800 words, British English. Primary keyword "dashboard refresh discipline questions". Work in naturally where they fit: dashboard refresh discipline exam questions, dashboard refresh discipline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</si>
  <si>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AB-04565</t>
  </si>
  <si>
    <t xml:space="preserve">Cash flow curve fitting practice questions with worked solutions</t>
  </si>
  <si>
    <t xml:space="preserve">cash flow curve fitting questions</t>
  </si>
  <si>
    <t xml:space="preserve">cash flow curve fitting exam questions, cash flow curve fitting quiz</t>
  </si>
  <si>
    <t xml:space="preserve">Write "Cash flow curve fitting practice questions with worked solutions" for projectcontrolsinstitute.org (PCI AI - Project Controls Institute). Audience: certification candidates preparing with Certuvo. Length 1,200-1,800 words, British English. Primary keyword "cash flow curve fitting questions". Work in naturally where they fit: cash flow curve fitting exam questions, cash flow curve fitting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</si>
  <si>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AB-04566</t>
  </si>
  <si>
    <t xml:space="preserve">Payment milestones negotiation practice questions with worked solutions</t>
  </si>
  <si>
    <t xml:space="preserve">payment milestones negotiation questions</t>
  </si>
  <si>
    <t xml:space="preserve">payment milestones negotiation exam questions, payment milestones negotiation quiz</t>
  </si>
  <si>
    <t xml:space="preserve">Write "Payment milestones negotiation practice questions with worked solutions" for projectcontrolsinstitute.org (PCI AI - Project Controls Institute). Audience: certification candidates preparing with Certuvo. Length 1,200-1,800 words, British English. Primary keyword "payment milestones negotiation questions". Work in naturally where they fit: payment milestones negotiation exam questions, payment milestones negotiation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</si>
  <si>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AB-04567</t>
  </si>
  <si>
    <t xml:space="preserve">Phasing capital across years practice questions with worked solutions</t>
  </si>
  <si>
    <t xml:space="preserve">phasing capital across years questions</t>
  </si>
  <si>
    <t xml:space="preserve">phasing capital across years exam questions, phasing capital across years quiz</t>
  </si>
  <si>
    <t xml:space="preserve">Write "Phasing capital across years practice questions with worked solutions" for projectcontrolsinstitute.org (PCI AI - Project Controls Institute). Audience: certification candidates preparing with Certuvo. Length 1,200-1,800 words, British English. Primary keyword "phasing capital across years questions". Work in naturally where they fit: phasing capital across years exam questions, phasing capital across years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</si>
  <si>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AB-04568</t>
  </si>
  <si>
    <t xml:space="preserve">Cut-off procedures at period end practice questions with worked solutions</t>
  </si>
  <si>
    <t xml:space="preserve">cut-off procedures at period end exam questions, cut-off procedures at period end quiz</t>
  </si>
  <si>
    <t xml:space="preserve">Write "Cut-off procedures at period end practice questions with worked solutions" for projectcontrolsinstitute.org (PCI AI - Project Controls Institute). Audience: certification candidates preparing with Certuvo. Length 1,200-1,800 words, British English. Primary keyword "cut-off procedures at period end". Work in naturally where they fit: cut-off procedures at period end exam questions, cut-off procedures at period end quiz. Provide exam-style questions with fully worked solutions and the reasoning behind each distractor. Pitch at professional certification level.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</si>
  <si>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AB-04569</t>
  </si>
  <si>
    <t xml:space="preserve">Earned value management: 10 interview questions and strong answers</t>
  </si>
  <si>
    <t xml:space="preserve">qa-list</t>
  </si>
  <si>
    <t xml:space="preserve">earned value management interview</t>
  </si>
  <si>
    <t xml:space="preserve">earned value management interview questions, earned value management answers</t>
  </si>
  <si>
    <t xml:space="preserve">Write "Earned value management: 10 interview questions and strong answers" for projectcontrolsinstitute.org (PCI AI - Project Controls Institute). Audience: practitioners planning their next career move. Length 1,200-1,800 words, British English. Primary keyword "earned value management interview". Work in naturally where they fit: earned value management interview questions, earned value management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</si>
  <si>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AB-04570</t>
  </si>
  <si>
    <t xml:space="preserve">Planned value (PV): 10 interview questions and strong answers</t>
  </si>
  <si>
    <t xml:space="preserve">planned value interview</t>
  </si>
  <si>
    <t xml:space="preserve">planned value interview questions, planned value answers</t>
  </si>
  <si>
    <t xml:space="preserve">Write "Planned value (PV): 10 interview questions and strong answers" for projectcontrolsinstitute.org (PCI AI - Project Controls Institute). Audience: practitioners planning their next career move. Length 1,200-1,800 words, British English. Primary keyword "planned value interview". Work in naturally where they fit: planned value interview questions, planned value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</si>
  <si>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AB-04571</t>
  </si>
  <si>
    <t xml:space="preserve">Earned value (EV): 10 interview questions and strong answers</t>
  </si>
  <si>
    <t xml:space="preserve">earned value interview</t>
  </si>
  <si>
    <t xml:space="preserve">earned value interview questions, earned value answers</t>
  </si>
  <si>
    <t xml:space="preserve">Write "Earned value (EV): 10 interview questions and strong answers" for projectcontrolsinstitute.org (PCI AI - Project Controls Institute). Audience: practitioners planning their next career move. Length 1,200-1,800 words, British English. Primary keyword "earned value interview". Work in naturally where they fit: earned value interview questions, earned value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</si>
  <si>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AB-04572</t>
  </si>
  <si>
    <t xml:space="preserve">Actual cost (AC): 10 interview questions and strong answers</t>
  </si>
  <si>
    <t xml:space="preserve">actual cost interview</t>
  </si>
  <si>
    <t xml:space="preserve">actual cost interview questions, actual cost answers</t>
  </si>
  <si>
    <t xml:space="preserve">Write "Actual cost (AC): 10 interview questions and strong answers" for projectcontrolsinstitute.org (PCI AI - Project Controls Institute). Audience: practitioners planning their next career move. Length 1,200-1,800 words, British English. Primary keyword "actual cost interview". Work in naturally where they fit: actual cost interview questions, actual cost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</si>
  <si>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AB-04573</t>
  </si>
  <si>
    <t xml:space="preserve">Budget at completion (BAC): 10 interview questions and strong answers</t>
  </si>
  <si>
    <t xml:space="preserve">budget at completion interview</t>
  </si>
  <si>
    <t xml:space="preserve">budget at completion interview questions, budget at completion answers</t>
  </si>
  <si>
    <t xml:space="preserve">Write "Budget at completion (BAC): 10 interview questions and strong answers" for projectcontrolsinstitute.org (PCI AI - Project Controls Institute). Audience: practitioners planning their next career move. Length 1,200-1,800 words, British English. Primary keyword "budget at completion interview". Work in naturally where they fit: budget at completion interview questions, budget at completion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</si>
  <si>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AB-04574</t>
  </si>
  <si>
    <t xml:space="preserve">Estimate at completion (EAC): 10 interview questions and strong answers</t>
  </si>
  <si>
    <t xml:space="preserve">estimate at completion interview</t>
  </si>
  <si>
    <t xml:space="preserve">estimate at completion interview questions, estimate at completion answers</t>
  </si>
  <si>
    <t xml:space="preserve">Write "Estimate at completion (EAC): 10 interview questions and strong answers" for projectcontrolsinstitute.org (PCI AI - Project Controls Institute). Audience: practitioners planning their next career move. Length 1,200-1,800 words, British English. Primary keyword "estimate at completion interview". Work in naturally where they fit: estimate at completion interview questions, estimate at completion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</si>
  <si>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AB-04575</t>
  </si>
  <si>
    <t xml:space="preserve">Estimate to complete (ETC): 10 interview questions and strong answers</t>
  </si>
  <si>
    <t xml:space="preserve">estimate to complete interview</t>
  </si>
  <si>
    <t xml:space="preserve">estimate to complete interview questions, estimate to complete answers</t>
  </si>
  <si>
    <t xml:space="preserve">Write "Estimate to complete (ETC): 10 interview questions and strong answers" for projectcontrolsinstitute.org (PCI AI - Project Controls Institute). Audience: practitioners planning their next career move. Length 1,200-1,800 words, British English. Primary keyword "estimate to complete interview". Work in naturally where they fit: estimate to complete interview questions, estimate to complete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</si>
  <si>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AB-04576</t>
  </si>
  <si>
    <t xml:space="preserve">Variance at completion (VAC): 10 interview questions and strong answers</t>
  </si>
  <si>
    <t xml:space="preserve">variance at completion interview</t>
  </si>
  <si>
    <t xml:space="preserve">variance at completion interview questions, variance at completion answers</t>
  </si>
  <si>
    <t xml:space="preserve">Write "Variance at completion (VAC): 10 interview questions and strong answers" for projectcontrolsinstitute.org (PCI AI - Project Controls Institute). Audience: practitioners planning their next career move. Length 1,200-1,800 words, British English. Primary keyword "variance at completion interview". Work in naturally where they fit: variance at completion interview questions, variance at completion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</si>
  <si>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AB-04577</t>
  </si>
  <si>
    <t xml:space="preserve">Cost variance (CV): 10 interview questions and strong answers</t>
  </si>
  <si>
    <t xml:space="preserve">cost variance interview</t>
  </si>
  <si>
    <t xml:space="preserve">cost variance interview questions, cost variance answers</t>
  </si>
  <si>
    <t xml:space="preserve">Write "Cost variance (CV): 10 interview questions and strong answers" for projectcontrolsinstitute.org (PCI AI - Project Controls Institute). Audience: practitioners planning their next career move. Length 1,200-1,800 words, British English. Primary keyword "cost variance interview". Work in naturally where they fit: cost variance interview questions, cost variance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</si>
  <si>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AB-04578</t>
  </si>
  <si>
    <t xml:space="preserve">Schedule variance (SV): 10 interview questions and strong answers</t>
  </si>
  <si>
    <t xml:space="preserve">schedule variance interview</t>
  </si>
  <si>
    <t xml:space="preserve">schedule variance interview questions, schedule variance answers</t>
  </si>
  <si>
    <t xml:space="preserve">Write "Schedule variance (SV): 10 interview questions and strong answers" for projectcontrolsinstitute.org (PCI AI - Project Controls Institute). Audience: practitioners planning their next career move. Length 1,200-1,800 words, British English. Primary keyword "schedule variance interview". Work in naturally where they fit: schedule variance interview questions, schedule variance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</si>
  <si>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AB-04579</t>
  </si>
  <si>
    <t xml:space="preserve">Cost performance index (CPI): 10 interview questions and strong answers</t>
  </si>
  <si>
    <t xml:space="preserve">cost performance index interview</t>
  </si>
  <si>
    <t xml:space="preserve">cost performance index interview questions, cost performance index answers</t>
  </si>
  <si>
    <t xml:space="preserve">Write "Cost performance index (CPI): 10 interview questions and strong answers" for projectcontrolsinstitute.org (PCI AI - Project Controls Institute). Audience: practitioners planning their next career move. Length 1,200-1,800 words, British English. Primary keyword "cost performance index interview". Work in naturally where they fit: cost performance index interview questions, cost performance index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</si>
  <si>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AB-04580</t>
  </si>
  <si>
    <t xml:space="preserve">Schedule performance index (SPI): 10 interview questions and strong answers</t>
  </si>
  <si>
    <t xml:space="preserve">schedule performance index interview</t>
  </si>
  <si>
    <t xml:space="preserve">schedule performance index interview questions, schedule performance index answers</t>
  </si>
  <si>
    <t xml:space="preserve">Write "Schedule performance index (SPI): 10 interview questions and strong answers" for projectcontrolsinstitute.org (PCI AI - Project Controls Institute). Audience: practitioners planning their next career move. Length 1,200-1,800 words, British English. Primary keyword "schedule performance index interview". Work in naturally where they fit: schedule performance index interview questions, schedule performance index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</si>
  <si>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AB-04581</t>
  </si>
  <si>
    <t xml:space="preserve">To-complete performance index (TCPI): 10 interview questions and strong answers</t>
  </si>
  <si>
    <t xml:space="preserve">to-complete performance index interview</t>
  </si>
  <si>
    <t xml:space="preserve">to-complete performance index interview questions, to-complete performance index answers</t>
  </si>
  <si>
    <t xml:space="preserve">Write "To-complete performance index (TCPI): 10 interview questions and strong answers" for projectcontrolsinstitute.org (PCI AI - Project Controls Institute). Audience: practitioners planning their next career move. Length 1,200-1,800 words, British English. Primary keyword "to-complete performance index interview". Work in naturally where they fit: to-complete performance index interview questions, to-complete performance index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</si>
  <si>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AB-04582</t>
  </si>
  <si>
    <t xml:space="preserve">Earned schedule: 10 interview questions and strong answers</t>
  </si>
  <si>
    <t xml:space="preserve">earned schedule interview</t>
  </si>
  <si>
    <t xml:space="preserve">earned schedule interview questions, earned schedule answers</t>
  </si>
  <si>
    <t xml:space="preserve">Write "Earned schedule: 10 interview questions and strong answers" for projectcontrolsinstitute.org (PCI AI - Project Controls Institute). Audience: practitioners planning their next career move. Length 1,200-1,800 words, British English. Primary keyword "earned schedule interview". Work in naturally where they fit: earned schedule interview questions, earned schedule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</si>
  <si>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AB-04583</t>
  </si>
  <si>
    <t xml:space="preserve">Percent complete: 10 interview questions and strong answers</t>
  </si>
  <si>
    <t xml:space="preserve">percent complete interview</t>
  </si>
  <si>
    <t xml:space="preserve">percent complete interview questions, percent complete answers</t>
  </si>
  <si>
    <t xml:space="preserve">Write "Percent complete: 10 interview questions and strong answers" for projectcontrolsinstitute.org (PCI AI - Project Controls Institute). Audience: practitioners planning their next career move. Length 1,200-1,800 words, British English. Primary keyword "percent complete interview". Work in naturally where they fit: percent complete interview questions, percent complete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</si>
  <si>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AB-04584</t>
  </si>
  <si>
    <t xml:space="preserve">Physical percent complete: 10 interview questions and strong answers</t>
  </si>
  <si>
    <t xml:space="preserve">physical percent complete interview</t>
  </si>
  <si>
    <t xml:space="preserve">physical percent complete interview questions, physical percent complete answers</t>
  </si>
  <si>
    <t xml:space="preserve">Write "Physical percent complete: 10 interview questions and strong answers" for projectcontrolsinstitute.org (PCI AI - Project Controls Institute). Audience: practitioners planning their next career move. Length 1,200-1,800 words, British English. Primary keyword "physical percent complete interview". Work in naturally where they fit: physical percent complete interview questions, physical percent complete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</si>
  <si>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AB-04585</t>
  </si>
  <si>
    <t xml:space="preserve">Earned value management system (EVMS): 10 interview questions and strong answers</t>
  </si>
  <si>
    <t xml:space="preserve">earned value management system interview</t>
  </si>
  <si>
    <t xml:space="preserve">earned value management system interview questions, earned value management system answers</t>
  </si>
  <si>
    <t xml:space="preserve">Write "Earned value management system (EVMS): 10 interview questions and strong answers" for projectcontrolsinstitute.org (PCI AI - Project Controls Institute). Audience: practitioners planning their next career move. Length 1,200-1,800 words, British English. Primary keyword "earned value management system interview". Work in naturally where they fit: earned value management system interview questions, earned value management system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</si>
  <si>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AB-04586</t>
  </si>
  <si>
    <t xml:space="preserve">Integrated baseline review (IBR): 10 interview questions and strong answers</t>
  </si>
  <si>
    <t xml:space="preserve">integrated baseline review interview</t>
  </si>
  <si>
    <t xml:space="preserve">integrated baseline review interview questions, integrated baseline review answers</t>
  </si>
  <si>
    <t xml:space="preserve">Write "Integrated baseline review (IBR): 10 interview questions and strong answers" for projectcontrolsinstitute.org (PCI AI - Project Controls Institute). Audience: practitioners planning their next career move. Length 1,200-1,800 words, British English. Primary keyword "integrated baseline review interview". Work in naturally where they fit: integrated baseline review interview questions, integrated baseline review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</si>
  <si>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AB-04587</t>
  </si>
  <si>
    <t xml:space="preserve">Productivity factor: 10 interview questions and strong answers</t>
  </si>
  <si>
    <t xml:space="preserve">productivity factor interview</t>
  </si>
  <si>
    <t xml:space="preserve">productivity factor interview questions, productivity factor answers</t>
  </si>
  <si>
    <t xml:space="preserve">Write "Productivity factor: 10 interview questions and strong answers" for projectcontrolsinstitute.org (PCI AI - Project Controls Institute). Audience: practitioners planning their next career move. Length 1,200-1,800 words, British English. Primary keyword "productivity factor interview". Work in naturally where they fit: productivity factor interview questions, productivity factor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</si>
  <si>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AB-04588</t>
  </si>
  <si>
    <t xml:space="preserve">Progress measurement: 10 interview questions and strong answers</t>
  </si>
  <si>
    <t xml:space="preserve">progress measurement interview</t>
  </si>
  <si>
    <t xml:space="preserve">progress measurement interview questions, progress measurement answers</t>
  </si>
  <si>
    <t xml:space="preserve">Write "Progress measurement: 10 interview questions and strong answers" for projectcontrolsinstitute.org (PCI AI - Project Controls Institute). Audience: practitioners planning their next career move. Length 1,200-1,800 words, British English. Primary keyword "progress measurement interview". Work in naturally where they fit: progress measurement interview questions, progress measurement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</si>
  <si>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AB-04589</t>
  </si>
  <si>
    <t xml:space="preserve">Performance reporting: 10 interview questions and strong answers</t>
  </si>
  <si>
    <t xml:space="preserve">performance reporting interview</t>
  </si>
  <si>
    <t xml:space="preserve">performance reporting interview questions, performance reporting answers</t>
  </si>
  <si>
    <t xml:space="preserve">Write "Performance reporting: 10 interview questions and strong answers" for projectcontrolsinstitute.org (PCI AI - Project Controls Institute). Audience: practitioners planning their next career move. Length 1,200-1,800 words, British English. Primary keyword "performance reporting interview". Work in naturally where they fit: performance reporting interview questions, performance reporting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</si>
  <si>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AB-04590</t>
  </si>
  <si>
    <t xml:space="preserve">Critical path method (CPM): 10 interview questions and strong answers</t>
  </si>
  <si>
    <t xml:space="preserve">critical path method interview</t>
  </si>
  <si>
    <t xml:space="preserve">critical path method interview questions, critical path method answers</t>
  </si>
  <si>
    <t xml:space="preserve">Write "Critical path method (CPM): 10 interview questions and strong answers" for projectcontrolsinstitute.org (PCI AI - Project Controls Institute). Audience: practitioners planning their next career move. Length 1,200-1,800 words, British English. Primary keyword "critical path method interview". Work in naturally where they fit: critical path method interview questions, critical path method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</si>
  <si>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AB-04591</t>
  </si>
  <si>
    <t xml:space="preserve">Total float: 10 interview questions and strong answers</t>
  </si>
  <si>
    <t xml:space="preserve">total float interview</t>
  </si>
  <si>
    <t xml:space="preserve">total float interview questions, total float answers</t>
  </si>
  <si>
    <t xml:space="preserve">Write "Total float: 10 interview questions and strong answers" for projectcontrolsinstitute.org (PCI AI - Project Controls Institute). Audience: practitioners planning their next career move. Length 1,200-1,800 words, British English. Primary keyword "total float interview". Work in naturally where they fit: total float interview questions, total float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</si>
  <si>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AB-04592</t>
  </si>
  <si>
    <t xml:space="preserve">Free float: 10 interview questions and strong answers</t>
  </si>
  <si>
    <t xml:space="preserve">free float interview</t>
  </si>
  <si>
    <t xml:space="preserve">free float interview questions, free float answers</t>
  </si>
  <si>
    <t xml:space="preserve">Write "Free float: 10 interview questions and strong answers" for projectcontrolsinstitute.org (PCI AI - Project Controls Institute). Audience: practitioners planning their next career move. Length 1,200-1,800 words, British English. Primary keyword "free float interview". Work in naturally where they fit: free float interview questions, free float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</si>
  <si>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AB-04593</t>
  </si>
  <si>
    <t xml:space="preserve">Re-baselining: 10 interview questions and strong answers</t>
  </si>
  <si>
    <t xml:space="preserve">re-baselining interview</t>
  </si>
  <si>
    <t xml:space="preserve">re-baselining interview questions, re-baselining answers</t>
  </si>
  <si>
    <t xml:space="preserve">Write "Re-baselining: 10 interview questions and strong answers" for projectcontrolsinstitute.org (PCI AI - Project Controls Institute). Audience: practitioners planning their next career move. Length 1,200-1,800 words, British English. Primary keyword "re-baselining interview". Work in naturally where they fit: re-baselining interview questions, re-baselining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</si>
  <si>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AB-04594</t>
  </si>
  <si>
    <t xml:space="preserve">Work breakdown structure (WBS): 10 interview questions and strong answers</t>
  </si>
  <si>
    <t xml:space="preserve">work breakdown structure interview</t>
  </si>
  <si>
    <t xml:space="preserve">work breakdown structure interview questions, work breakdown structure answers</t>
  </si>
  <si>
    <t xml:space="preserve">Write "Work breakdown structure (WBS): 10 interview questions and strong answers" for projectcontrolsinstitute.org (PCI AI - Project Controls Institute). Audience: practitioners planning their next career move. Length 1,200-1,800 words, British English. Primary keyword "work breakdown structure interview". Work in naturally where they fit: work breakdown structure interview questions, work breakdown structure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</si>
  <si>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AB-04595</t>
  </si>
  <si>
    <t xml:space="preserve">Activity duration estimating: 10 interview questions and strong answers</t>
  </si>
  <si>
    <t xml:space="preserve">activity duration estimating interview</t>
  </si>
  <si>
    <t xml:space="preserve">activity duration estimating interview questions, activity duration estimating answers</t>
  </si>
  <si>
    <t xml:space="preserve">Write "Activity duration estimating: 10 interview questions and strong answers" for projectcontrolsinstitute.org (PCI AI - Project Controls Institute). Audience: practitioners planning their next career move. Length 1,200-1,800 words, British English. Primary keyword "activity duration estimating interview". Work in naturally where they fit: activity duration estimating interview questions, activity duration estimating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</si>
  <si>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AB-04596</t>
  </si>
  <si>
    <t xml:space="preserve">Schedule crashing: 10 interview questions and strong answers</t>
  </si>
  <si>
    <t xml:space="preserve">schedule crashing interview</t>
  </si>
  <si>
    <t xml:space="preserve">schedule crashing interview questions, schedule crashing answers</t>
  </si>
  <si>
    <t xml:space="preserve">Write "Schedule crashing: 10 interview questions and strong answers" for projectcontrolsinstitute.org (PCI AI - Project Controls Institute). Audience: practitioners planning their next career move. Length 1,200-1,800 words, British English. Primary keyword "schedule crashing interview". Work in naturally where they fit: schedule crashing interview questions, schedule crashing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</si>
  <si>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AB-04597</t>
  </si>
  <si>
    <t xml:space="preserve">Fast tracking: 10 interview questions and strong answers</t>
  </si>
  <si>
    <t xml:space="preserve">fast tracking interview</t>
  </si>
  <si>
    <t xml:space="preserve">fast tracking interview questions, fast tracking answers</t>
  </si>
  <si>
    <t xml:space="preserve">Write "Fast tracking: 10 interview questions and strong answers" for projectcontrolsinstitute.org (PCI AI - Project Controls Institute). Audience: practitioners planning their next career move. Length 1,200-1,800 words, British English. Primary keyword "fast tracking interview". Work in naturally where they fit: fast tracking interview questions, fast tracking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</si>
  <si>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AB-04598</t>
  </si>
  <si>
    <t xml:space="preserve">Resource levelling: 10 interview questions and strong answers</t>
  </si>
  <si>
    <t xml:space="preserve">resource levelling interview</t>
  </si>
  <si>
    <t xml:space="preserve">resource levelling interview questions, resource levelling answers</t>
  </si>
  <si>
    <t xml:space="preserve">Write "Resource levelling: 10 interview questions and strong answers" for projectcontrolsinstitute.org (PCI AI - Project Controls Institute). Audience: practitioners planning their next career move. Length 1,200-1,800 words, British English. Primary keyword "resource levelling interview". Work in naturally where they fit: resource levelling interview questions, resource levelling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</si>
  <si>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AB-04599</t>
  </si>
  <si>
    <t xml:space="preserve">Resource loading: 10 interview questions and strong answers</t>
  </si>
  <si>
    <t xml:space="preserve">resource loading interview</t>
  </si>
  <si>
    <t xml:space="preserve">resource loading interview questions, resource loading answers</t>
  </si>
  <si>
    <t xml:space="preserve">Write "Resource loading: 10 interview questions and strong answers" for projectcontrolsinstitute.org (PCI AI - Project Controls Institute). Audience: practitioners planning their next career move. Length 1,200-1,800 words, British English. Primary keyword "resource loading interview". Work in naturally where they fit: resource loading interview questions, resource loading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</si>
  <si>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AB-04600</t>
  </si>
  <si>
    <t xml:space="preserve">Schedule compression: 10 interview questions and strong answers</t>
  </si>
  <si>
    <t xml:space="preserve">schedule compression interview</t>
  </si>
  <si>
    <t xml:space="preserve">schedule compression interview questions, schedule compression answers</t>
  </si>
  <si>
    <t xml:space="preserve">Write "Schedule compression: 10 interview questions and strong answers" for projectcontrolsinstitute.org (PCI AI - Project Controls Institute). Audience: practitioners planning their next career move. Length 1,200-1,800 words, British English. Primary keyword "schedule compression interview". Work in naturally where they fit: schedule compression interview questions, schedule compression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</si>
  <si>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AB-04601</t>
  </si>
  <si>
    <t xml:space="preserve">Baseline schedule review: 10 interview questions and strong answers</t>
  </si>
  <si>
    <t xml:space="preserve">baseline schedule review interview</t>
  </si>
  <si>
    <t xml:space="preserve">baseline schedule review interview questions, baseline schedule review answers</t>
  </si>
  <si>
    <t xml:space="preserve">Write "Baseline schedule review: 10 interview questions and strong answers" for projectcontrolsinstitute.org (PCI AI - Project Controls Institute). Audience: practitioners planning their next career move. Length 1,200-1,800 words, British English. Primary keyword "baseline schedule review interview". Work in naturally where they fit: baseline schedule review interview questions, baseline schedule review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</si>
  <si>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AB-04602</t>
  </si>
  <si>
    <t xml:space="preserve">Schedule health check: 10 interview questions and strong answers</t>
  </si>
  <si>
    <t xml:space="preserve">schedule health check interview</t>
  </si>
  <si>
    <t xml:space="preserve">schedule health check interview questions, schedule health check answers</t>
  </si>
  <si>
    <t xml:space="preserve">Write "Schedule health check: 10 interview questions and strong answers" for projectcontrolsinstitute.org (PCI AI - Project Controls Institute). Audience: practitioners planning their next career move. Length 1,200-1,800 words, British English. Primary keyword "schedule health check interview". Work in naturally where they fit: schedule health check interview questions, schedule health check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</si>
  <si>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AB-04603</t>
  </si>
  <si>
    <t xml:space="preserve">DCMA 14-point assessment: 10 interview questions and strong answers</t>
  </si>
  <si>
    <t xml:space="preserve">dcma 14-point assessment interview</t>
  </si>
  <si>
    <t xml:space="preserve">dcma 14-point assessment interview questions, dcma 14-point assessment answers</t>
  </si>
  <si>
    <t xml:space="preserve">Write "DCMA 14-point assessment: 10 interview questions and strong answers" for projectcontrolsinstitute.org (PCI AI - Project Controls Institute). Audience: practitioners planning their next career move. Length 1,200-1,800 words, British English. Primary keyword "dcma 14-point assessment interview". Work in naturally where they fit: dcma 14-point assessment interview questions, dcma 14-point assessment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</si>
  <si>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AB-04604</t>
  </si>
  <si>
    <t xml:space="preserve">Milestone management: 10 interview questions and strong answers</t>
  </si>
  <si>
    <t xml:space="preserve">milestone management interview</t>
  </si>
  <si>
    <t xml:space="preserve">milestone management interview questions, milestone management answers</t>
  </si>
  <si>
    <t xml:space="preserve">Write "Milestone management: 10 interview questions and strong answers" for projectcontrolsinstitute.org (PCI AI - Project Controls Institute). Audience: practitioners planning their next career move. Length 1,200-1,800 words, British English. Primary keyword "milestone management interview". Work in naturally where they fit: milestone management interview questions, milestone management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</si>
  <si>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AB-04605</t>
  </si>
  <si>
    <t xml:space="preserve">Rolling wave planning: 10 interview questions and strong answers</t>
  </si>
  <si>
    <t xml:space="preserve">rolling wave planning interview</t>
  </si>
  <si>
    <t xml:space="preserve">rolling wave planning interview questions, rolling wave planning answers</t>
  </si>
  <si>
    <t xml:space="preserve">Write "Rolling wave planning: 10 interview questions and strong answers" for projectcontrolsinstitute.org (PCI AI - Project Controls Institute). Audience: practitioners planning their next career move. Length 1,200-1,800 words, British English. Primary keyword "rolling wave planning interview". Work in naturally where they fit: rolling wave planning interview questions, rolling wave planning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</si>
  <si>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AB-04606</t>
  </si>
  <si>
    <t xml:space="preserve">Line of balance: 10 interview questions and strong answers</t>
  </si>
  <si>
    <t xml:space="preserve">line of balance interview</t>
  </si>
  <si>
    <t xml:space="preserve">line of balance interview questions, line of balance answers</t>
  </si>
  <si>
    <t xml:space="preserve">Write "Line of balance: 10 interview questions and strong answers" for projectcontrolsinstitute.org (PCI AI - Project Controls Institute). Audience: practitioners planning their next career move. Length 1,200-1,800 words, British English. Primary keyword "line of balance interview". Work in naturally where they fit: line of balance interview questions, line of balance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</si>
  <si>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AB-04607</t>
  </si>
  <si>
    <t xml:space="preserve">Pull planning: 10 interview questions and strong answers</t>
  </si>
  <si>
    <t xml:space="preserve">pull planning interview</t>
  </si>
  <si>
    <t xml:space="preserve">pull planning interview questions, pull planning answers</t>
  </si>
  <si>
    <t xml:space="preserve">Write "Pull planning: 10 interview questions and strong answers" for projectcontrolsinstitute.org (PCI AI - Project Controls Institute). Audience: practitioners planning their next career move. Length 1,200-1,800 words, British English. Primary keyword "pull planning interview". Work in naturally where they fit: pull planning interview questions, pull planning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</si>
  <si>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AB-04608</t>
  </si>
  <si>
    <t xml:space="preserve">Last planner system: 10 interview questions and strong answers</t>
  </si>
  <si>
    <t xml:space="preserve">last planner system interview</t>
  </si>
  <si>
    <t xml:space="preserve">last planner system interview questions, last planner system answers</t>
  </si>
  <si>
    <t xml:space="preserve">Write "Last planner system: 10 interview questions and strong answers" for projectcontrolsinstitute.org (PCI AI - Project Controls Institute). Audience: practitioners planning their next career move. Length 1,200-1,800 words, British English. Primary keyword "last planner system interview". Work in naturally where they fit: last planner system interview questions, last planner system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</si>
  <si>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AB-04609</t>
  </si>
  <si>
    <t xml:space="preserve">Takt planning: 10 interview questions and strong answers</t>
  </si>
  <si>
    <t xml:space="preserve">takt planning interview</t>
  </si>
  <si>
    <t xml:space="preserve">takt planning interview questions, takt planning answers</t>
  </si>
  <si>
    <t xml:space="preserve">Write "Takt planning: 10 interview questions and strong answers" for projectcontrolsinstitute.org (PCI AI - Project Controls Institute). Audience: practitioners planning their next career move. Length 1,200-1,800 words, British English. Primary keyword "takt planning interview". Work in naturally where they fit: takt planning interview questions, takt planning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</si>
  <si>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AB-04610</t>
  </si>
  <si>
    <t xml:space="preserve">4D scheduling: 10 interview questions and strong answers</t>
  </si>
  <si>
    <t xml:space="preserve">4d scheduling interview</t>
  </si>
  <si>
    <t xml:space="preserve">4d scheduling interview questions, 4d scheduling answers</t>
  </si>
  <si>
    <t xml:space="preserve">Write "4D scheduling: 10 interview questions and strong answers" for projectcontrolsinstitute.org (PCI AI - Project Controls Institute). Audience: practitioners planning their next career move. Length 1,200-1,800 words, British English. Primary keyword "4d scheduling interview". Work in naturally where they fit: 4d scheduling interview questions, 4d scheduling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</si>
  <si>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AB-04611</t>
  </si>
  <si>
    <t xml:space="preserve">Schedule risk analysis (QSRA): 10 interview questions and strong answers</t>
  </si>
  <si>
    <t xml:space="preserve">schedule risk analysis interview</t>
  </si>
  <si>
    <t xml:space="preserve">schedule risk analysis interview questions, schedule risk analysis answers</t>
  </si>
  <si>
    <t xml:space="preserve">Write "Schedule risk analysis (QSRA): 10 interview questions and strong answers" for projectcontrolsinstitute.org (PCI AI - Project Controls Institute). Audience: practitioners planning their next career move. Length 1,200-1,800 words, British English. Primary keyword "schedule risk analysis interview". Work in naturally where they fit: schedule risk analysis interview questions, schedule risk analysis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</si>
  <si>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AB-04612</t>
  </si>
  <si>
    <t xml:space="preserve">Monte Carlo schedule simulation: 10 interview questions and strong answers</t>
  </si>
  <si>
    <t xml:space="preserve">monte carlo schedule simulation interview</t>
  </si>
  <si>
    <t xml:space="preserve">monte carlo schedule simulation interview questions, monte carlo schedule simulation answers</t>
  </si>
  <si>
    <t xml:space="preserve">Write "Monte Carlo schedule simulation: 10 interview questions and strong answers" for projectcontrolsinstitute.org (PCI AI - Project Controls Institute). Audience: practitioners planning their next career move. Length 1,200-1,800 words, British English. Primary keyword "monte carlo schedule simulation interview". Work in naturally where they fit: monte carlo schedule simulation interview questions, monte carlo schedule simulation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</si>
  <si>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AB-04613</t>
  </si>
  <si>
    <t xml:space="preserve">Baseline vs current schedule comparison: 10 interview questions and strong answers</t>
  </si>
  <si>
    <t xml:space="preserve">baseline vs current schedule comparison interview questions, baseline vs current schedule comparison answers</t>
  </si>
  <si>
    <t xml:space="preserve">Write "Baseline vs current schedule comparison: 10 interview questions and strong answers" for projectcontrolsinstitute.org (PCI AI - Project Controls Institute). Audience: practitioners planning their next career move. Length 1,200-1,800 words, British English. Primary keyword "baseline vs current schedule comparison". Work in naturally where they fit: baseline vs current schedule comparison interview questions, baseline vs current schedule comparison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</si>
  <si>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AB-04614</t>
  </si>
  <si>
    <t xml:space="preserve">Short interval control: 10 interview questions and strong answers</t>
  </si>
  <si>
    <t xml:space="preserve">short interval control interview</t>
  </si>
  <si>
    <t xml:space="preserve">short interval control interview questions, short interval control answers</t>
  </si>
  <si>
    <t xml:space="preserve">Write "Short interval control: 10 interview questions and strong answers" for projectcontrolsinstitute.org (PCI AI - Project Controls Institute). Audience: practitioners planning their next career move. Length 1,200-1,800 words, British English. Primary keyword "short interval control interview". Work in naturally where they fit: short interval control interview questions, short interval control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</si>
  <si>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AB-04615</t>
  </si>
  <si>
    <t xml:space="preserve">Cost estimating: 10 interview questions and strong answers</t>
  </si>
  <si>
    <t xml:space="preserve">cost estimating interview</t>
  </si>
  <si>
    <t xml:space="preserve">cost estimating interview questions, cost estimating answers</t>
  </si>
  <si>
    <t xml:space="preserve">Write "Cost estimating: 10 interview questions and strong answers" for projectcontrolsinstitute.org (PCI AI - Project Controls Institute). Audience: practitioners planning their next career move. Length 1,200-1,800 words, British English. Primary keyword "cost estimating interview". Work in naturally where they fit: cost estimating interview questions, cost estimating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</si>
  <si>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AB-04616</t>
  </si>
  <si>
    <t xml:space="preserve">Parametric estimating: 10 interview questions and strong answers</t>
  </si>
  <si>
    <t xml:space="preserve">parametric estimating interview</t>
  </si>
  <si>
    <t xml:space="preserve">parametric estimating interview questions, parametric estimating answers</t>
  </si>
  <si>
    <t xml:space="preserve">Write "Parametric estimating: 10 interview questions and strong answers" for projectcontrolsinstitute.org (PCI AI - Project Controls Institute). Audience: practitioners planning their next career move. Length 1,200-1,800 words, British English. Primary keyword "parametric estimating interview". Work in naturally where they fit: parametric estimating interview questions, parametric estimating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</si>
  <si>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AB-04617</t>
  </si>
  <si>
    <t xml:space="preserve">Analogous estimating: 10 interview questions and strong answers</t>
  </si>
  <si>
    <t xml:space="preserve">analogous estimating interview</t>
  </si>
  <si>
    <t xml:space="preserve">analogous estimating interview questions, analogous estimating answers</t>
  </si>
  <si>
    <t xml:space="preserve">Write "Analogous estimating: 10 interview questions and strong answers" for projectcontrolsinstitute.org (PCI AI - Project Controls Institute). Audience: practitioners planning their next career move. Length 1,200-1,800 words, British English. Primary keyword "analogous estimating interview". Work in naturally where they fit: analogous estimating interview questions, analogous estimating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</si>
  <si>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AB-04618</t>
  </si>
  <si>
    <t xml:space="preserve">Bottom-up estimating: 10 interview questions and strong answers</t>
  </si>
  <si>
    <t xml:space="preserve">bottom-up estimating interview</t>
  </si>
  <si>
    <t xml:space="preserve">bottom-up estimating interview questions, bottom-up estimating answers</t>
  </si>
  <si>
    <t xml:space="preserve">Write "Bottom-up estimating: 10 interview questions and strong answers" for projectcontrolsinstitute.org (PCI AI - Project Controls Institute). Audience: practitioners planning their next career move. Length 1,200-1,800 words, British English. Primary keyword "bottom-up estimating interview". Work in naturally where they fit: bottom-up estimating interview questions, bottom-up estimating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</si>
  <si>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AB-04619</t>
  </si>
  <si>
    <t xml:space="preserve">First principles estimating: 10 interview questions and strong answers</t>
  </si>
  <si>
    <t xml:space="preserve">first principles estimating interview</t>
  </si>
  <si>
    <t xml:space="preserve">first principles estimating interview questions, first principles estimating answers</t>
  </si>
  <si>
    <t xml:space="preserve">Write "First principles estimating: 10 interview questions and strong answers" for projectcontrolsinstitute.org (PCI AI - Project Controls Institute). Audience: practitioners planning their next career move. Length 1,200-1,800 words, British English. Primary keyword "first principles estimating interview". Work in naturally where they fit: first principles estimating interview questions, first principles estimating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</si>
  <si>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AB-04620</t>
  </si>
  <si>
    <t xml:space="preserve">Unit rate estimating: 10 interview questions and strong answers</t>
  </si>
  <si>
    <t xml:space="preserve">unit rate estimating interview</t>
  </si>
  <si>
    <t xml:space="preserve">unit rate estimating interview questions, unit rate estimating answers</t>
  </si>
  <si>
    <t xml:space="preserve">Write "Unit rate estimating: 10 interview questions and strong answers" for projectcontrolsinstitute.org (PCI AI - Project Controls Institute). Audience: practitioners planning their next career move. Length 1,200-1,800 words, British English. Primary keyword "unit rate estimating interview". Work in naturally where they fit: unit rate estimating interview questions, unit rate estimating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</si>
  <si>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AB-04621</t>
  </si>
  <si>
    <t xml:space="preserve">Contingency estimating: 10 interview questions and strong answers</t>
  </si>
  <si>
    <t xml:space="preserve">contingency estimating interview</t>
  </si>
  <si>
    <t xml:space="preserve">contingency estimating interview questions, contingency estimating answers</t>
  </si>
  <si>
    <t xml:space="preserve">Write "Contingency estimating: 10 interview questions and strong answers" for projectcontrolsinstitute.org (PCI AI - Project Controls Institute). Audience: practitioners planning their next career move. Length 1,200-1,800 words, British English. Primary keyword "contingency estimating interview". Work in naturally where they fit: contingency estimating interview questions, contingency estimating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</si>
  <si>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AB-04622</t>
  </si>
  <si>
    <t xml:space="preserve">Cost benchmarking: 10 interview questions and strong answers</t>
  </si>
  <si>
    <t xml:space="preserve">cost benchmarking interview</t>
  </si>
  <si>
    <t xml:space="preserve">cost benchmarking interview questions, cost benchmarking answers</t>
  </si>
  <si>
    <t xml:space="preserve">Write "Cost benchmarking: 10 interview questions and strong answers" for projectcontrolsinstitute.org (PCI AI - Project Controls Institute). Audience: practitioners planning their next career move. Length 1,200-1,800 words, British English. Primary keyword "cost benchmarking interview". Work in naturally where they fit: cost benchmarking interview questions, cost benchmarking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</si>
  <si>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AB-04623</t>
  </si>
  <si>
    <t xml:space="preserve">Should-cost modelling: 10 interview questions and strong answers</t>
  </si>
  <si>
    <t xml:space="preserve">should-cost modelling interview</t>
  </si>
  <si>
    <t xml:space="preserve">should-cost modelling interview questions, should-cost modelling answers</t>
  </si>
  <si>
    <t xml:space="preserve">Write "Should-cost modelling: 10 interview questions and strong answers" for projectcontrolsinstitute.org (PCI AI - Project Controls Institute). Audience: practitioners planning their next career move. Length 1,200-1,800 words, British English. Primary keyword "should-cost modelling interview". Work in naturally where they fit: should-cost modelling interview questions, should-cost modelling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</si>
  <si>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AB-04624</t>
  </si>
  <si>
    <t xml:space="preserve">Cost control: 10 interview questions and strong answers</t>
  </si>
  <si>
    <t xml:space="preserve">cost control interview</t>
  </si>
  <si>
    <t xml:space="preserve">cost control interview questions, cost control answers</t>
  </si>
  <si>
    <t xml:space="preserve">Write "Cost control: 10 interview questions and strong answers" for projectcontrolsinstitute.org (PCI AI - Project Controls Institute). Audience: practitioners planning their next career move. Length 1,200-1,800 words, British English. Primary keyword "cost control interview". Work in naturally where they fit: cost control interview questions, cost control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</si>
  <si>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AB-04625</t>
  </si>
  <si>
    <t xml:space="preserve">Commitment tracking: 10 interview questions and strong answers</t>
  </si>
  <si>
    <t xml:space="preserve">commitment tracking interview</t>
  </si>
  <si>
    <t xml:space="preserve">commitment tracking interview questions, commitment tracking answers</t>
  </si>
  <si>
    <t xml:space="preserve">Write "Commitment tracking: 10 interview questions and strong answers" for projectcontrolsinstitute.org (PCI AI - Project Controls Institute). Audience: practitioners planning their next career move. Length 1,200-1,800 words, British English. Primary keyword "commitment tracking interview". Work in naturally where they fit: commitment tracking interview questions, commitment tracking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</si>
  <si>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AB-04626</t>
  </si>
  <si>
    <t xml:space="preserve">Change management (cost): 10 interview questions and strong answers</t>
  </si>
  <si>
    <t xml:space="preserve">change management interview</t>
  </si>
  <si>
    <t xml:space="preserve">change management interview questions, change management answers</t>
  </si>
  <si>
    <t xml:space="preserve">Write "Change management (cost): 10 interview questions and strong answers" for projectcontrolsinstitute.org (PCI AI - Project Controls Institute). Audience: practitioners planning their next career move. Length 1,200-1,800 words, British English. Primary keyword "change management interview". Work in naturally where they fit: change management interview questions, change management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</si>
  <si>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AB-04627</t>
  </si>
  <si>
    <t xml:space="preserve">Trend management: 10 interview questions and strong answers</t>
  </si>
  <si>
    <t xml:space="preserve">trend management interview</t>
  </si>
  <si>
    <t xml:space="preserve">trend management interview questions, trend management answers</t>
  </si>
  <si>
    <t xml:space="preserve">Write "Trend management: 10 interview questions and strong answers" for projectcontrolsinstitute.org (PCI AI - Project Controls Institute). Audience: practitioners planning their next career move. Length 1,200-1,800 words, British English. Primary keyword "trend management interview". Work in naturally where they fit: trend management interview questions, trend management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</si>
  <si>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AB-04628</t>
  </si>
  <si>
    <t xml:space="preserve">Anticipated final cost (AFC): 10 interview questions and strong answers</t>
  </si>
  <si>
    <t xml:space="preserve">anticipated final cost interview</t>
  </si>
  <si>
    <t xml:space="preserve">anticipated final cost interview questions, anticipated final cost answers</t>
  </si>
  <si>
    <t xml:space="preserve">Write "Anticipated final cost (AFC): 10 interview questions and strong answers" for projectcontrolsinstitute.org (PCI AI - Project Controls Institute). Audience: practitioners planning their next career move. Length 1,200-1,800 words, British English. Primary keyword "anticipated final cost interview". Work in naturally where they fit: anticipated final cost interview questions, anticipated final cost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</si>
  <si>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AB-04629</t>
  </si>
  <si>
    <t xml:space="preserve">Cost value reconciliation (CVR): 10 interview questions and strong answers</t>
  </si>
  <si>
    <t xml:space="preserve">cost value reconciliation interview</t>
  </si>
  <si>
    <t xml:space="preserve">cost value reconciliation interview questions, cost value reconciliation answers</t>
  </si>
  <si>
    <t xml:space="preserve">Write "Cost value reconciliation (CVR): 10 interview questions and strong answers" for projectcontrolsinstitute.org (PCI AI - Project Controls Institute). Audience: practitioners planning their next career move. Length 1,200-1,800 words, British English. Primary keyword "cost value reconciliation interview". Work in naturally where they fit: cost value reconciliation interview questions, cost value reconciliation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</si>
  <si>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AB-04630</t>
  </si>
  <si>
    <t xml:space="preserve">Value of work done (VOWD): 10 interview questions and strong answers</t>
  </si>
  <si>
    <t xml:space="preserve">value of work done interview</t>
  </si>
  <si>
    <t xml:space="preserve">value of work done interview questions, value of work done answers</t>
  </si>
  <si>
    <t xml:space="preserve">Write "Value of work done (VOWD): 10 interview questions and strong answers" for projectcontrolsinstitute.org (PCI AI - Project Controls Institute). Audience: practitioners planning their next career move. Length 1,200-1,800 words, British English. Primary keyword "value of work done interview". Work in naturally where they fit: value of work done interview questions, value of work done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</si>
  <si>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AB-04631</t>
  </si>
  <si>
    <t xml:space="preserve">Quantity tracking: 10 interview questions and strong answers</t>
  </si>
  <si>
    <t xml:space="preserve">quantity tracking interview</t>
  </si>
  <si>
    <t xml:space="preserve">quantity tracking interview questions, quantity tracking answers</t>
  </si>
  <si>
    <t xml:space="preserve">Write "Quantity tracking: 10 interview questions and strong answers" for projectcontrolsinstitute.org (PCI AI - Project Controls Institute). Audience: practitioners planning their next career move. Length 1,200-1,800 words, British English. Primary keyword "quantity tracking interview". Work in naturally where they fit: quantity tracking interview questions, quantity tracking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</si>
  <si>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AB-04632</t>
  </si>
  <si>
    <t xml:space="preserve">Productivity analysis: 10 interview questions and strong answers</t>
  </si>
  <si>
    <t xml:space="preserve">productivity analysis interview</t>
  </si>
  <si>
    <t xml:space="preserve">productivity analysis interview questions, productivity analysis answers</t>
  </si>
  <si>
    <t xml:space="preserve">Write "Productivity analysis: 10 interview questions and strong answers" for projectcontrolsinstitute.org (PCI AI - Project Controls Institute). Audience: practitioners planning their next career move. Length 1,200-1,800 words, British English. Primary keyword "productivity analysis interview". Work in naturally where they fit: productivity analysis interview questions, productivity analysis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</si>
  <si>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AB-04633</t>
  </si>
  <si>
    <t xml:space="preserve">Life cycle costing: 10 interview questions and strong answers</t>
  </si>
  <si>
    <t xml:space="preserve">life cycle costing interview</t>
  </si>
  <si>
    <t xml:space="preserve">life cycle costing interview questions, life cycle costing answers</t>
  </si>
  <si>
    <t xml:space="preserve">Write "Life cycle costing: 10 interview questions and strong answers" for projectcontrolsinstitute.org (PCI AI - Project Controls Institute). Audience: practitioners planning their next career move. Length 1,200-1,800 words, British English. Primary keyword "life cycle costing interview". Work in naturally where they fit: life cycle costing interview questions, life cycle costing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</si>
  <si>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AB-04634</t>
  </si>
  <si>
    <t xml:space="preserve">Value engineering: 10 interview questions and strong answers</t>
  </si>
  <si>
    <t xml:space="preserve">value engineering interview</t>
  </si>
  <si>
    <t xml:space="preserve">value engineering interview questions, value engineering answers</t>
  </si>
  <si>
    <t xml:space="preserve">Write "Value engineering: 10 interview questions and strong answers" for projectcontrolsinstitute.org (PCI AI - Project Controls Institute). Audience: practitioners planning their next career move. Length 1,200-1,800 words, British English. Primary keyword "value engineering interview". Work in naturally where they fit: value engineering interview questions, value engineering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</si>
  <si>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AB-04635</t>
  </si>
  <si>
    <t xml:space="preserve">Project budgeting: 10 interview questions and strong answers</t>
  </si>
  <si>
    <t xml:space="preserve">project budgeting interview</t>
  </si>
  <si>
    <t xml:space="preserve">project budgeting interview questions, project budgeting answers</t>
  </si>
  <si>
    <t xml:space="preserve">Write "Project budgeting: 10 interview questions and strong answers" for projectcontrolsinstitute.org (PCI AI - Project Controls Institute). Audience: practitioners planning their next career move. Length 1,200-1,800 words, British English. Primary keyword "project budgeting interview". Work in naturally where they fit: project budgeting interview questions, project budgeting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</si>
  <si>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AB-04636</t>
  </si>
  <si>
    <t xml:space="preserve">Cost forecasting: 10 interview questions and strong answers</t>
  </si>
  <si>
    <t xml:space="preserve">cost forecasting interview</t>
  </si>
  <si>
    <t xml:space="preserve">cost forecasting interview questions, cost forecasting answers</t>
  </si>
  <si>
    <t xml:space="preserve">Write "Cost forecasting: 10 interview questions and strong answers" for projectcontrolsinstitute.org (PCI AI - Project Controls Institute). Audience: practitioners planning their next career move. Length 1,200-1,800 words, British English. Primary keyword "cost forecasting interview". Work in naturally where they fit: cost forecasting interview questions, cost forecasting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</si>
  <si>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AB-04637</t>
  </si>
  <si>
    <t xml:space="preserve">Cash flow forecasting: 10 interview questions and strong answers</t>
  </si>
  <si>
    <t xml:space="preserve">cash flow forecasting interview</t>
  </si>
  <si>
    <t xml:space="preserve">cash flow forecasting interview questions, cash flow forecasting answers</t>
  </si>
  <si>
    <t xml:space="preserve">Write "Cash flow forecasting: 10 interview questions and strong answers" for projectcontrolsinstitute.org (PCI AI - Project Controls Institute). Audience: practitioners planning their next career move. Length 1,200-1,800 words, British English. Primary keyword "cash flow forecasting interview". Work in naturally where they fit: cash flow forecasting interview questions, cash flow forecasting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</si>
  <si>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AB-04638</t>
  </si>
  <si>
    <t xml:space="preserve">Phased budgeting: 10 interview questions and strong answers</t>
  </si>
  <si>
    <t xml:space="preserve">phased budgeting interview</t>
  </si>
  <si>
    <t xml:space="preserve">phased budgeting interview questions, phased budgeting answers</t>
  </si>
  <si>
    <t xml:space="preserve">Write "Phased budgeting: 10 interview questions and strong answers" for projectcontrolsinstitute.org (PCI AI - Project Controls Institute). Audience: practitioners planning their next career move. Length 1,200-1,800 words, British English. Primary keyword "phased budgeting interview". Work in naturally where they fit: phased budgeting interview questions, phased budgeting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</si>
  <si>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AB-04639</t>
  </si>
  <si>
    <t xml:space="preserve">Payment applications: 10 interview questions and strong answers</t>
  </si>
  <si>
    <t xml:space="preserve">payment applications interview</t>
  </si>
  <si>
    <t xml:space="preserve">payment applications interview questions, payment applications answers</t>
  </si>
  <si>
    <t xml:space="preserve">Write "Payment applications: 10 interview questions and strong answers" for projectcontrolsinstitute.org (PCI AI - Project Controls Institute). Audience: practitioners planning their next career move. Length 1,200-1,800 words, British English. Primary keyword "payment applications interview". Work in naturally where they fit: payment applications interview questions, payment applications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</si>
  <si>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AB-04640</t>
  </si>
  <si>
    <t xml:space="preserve">Cost to complete review: 10 interview questions and strong answers</t>
  </si>
  <si>
    <t xml:space="preserve">cost to complete review interview</t>
  </si>
  <si>
    <t xml:space="preserve">cost to complete review interview questions, cost to complete review answers</t>
  </si>
  <si>
    <t xml:space="preserve">Write "Cost to complete review: 10 interview questions and strong answers" for projectcontrolsinstitute.org (PCI AI - Project Controls Institute). Audience: practitioners planning their next career move. Length 1,200-1,800 words, British English. Primary keyword "cost to complete review interview". Work in naturally where they fit: cost to complete review interview questions, cost to complete review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</si>
  <si>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AB-04641</t>
  </si>
  <si>
    <t xml:space="preserve">Annual budgeting for portfolios: 10 interview questions and strong answers</t>
  </si>
  <si>
    <t xml:space="preserve">annual budgeting for portfolios interview</t>
  </si>
  <si>
    <t xml:space="preserve">annual budgeting for portfolios interview questions, annual budgeting for portfolios answers</t>
  </si>
  <si>
    <t xml:space="preserve">Write "Annual budgeting for portfolios: 10 interview questions and strong answers" for projectcontrolsinstitute.org (PCI AI - Project Controls Institute). Audience: practitioners planning their next career move. Length 1,200-1,800 words, British English. Primary keyword "annual budgeting for portfolios interview". Work in naturally where they fit: annual budgeting for portfolios interview questions, annual budgeting for portfolios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</si>
  <si>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AB-04642</t>
  </si>
  <si>
    <t xml:space="preserve">Capital allocation for projects: 10 interview questions and strong answers</t>
  </si>
  <si>
    <t xml:space="preserve">capital allocation for projects interview</t>
  </si>
  <si>
    <t xml:space="preserve">capital allocation for projects interview questions, capital allocation for projects answers</t>
  </si>
  <si>
    <t xml:space="preserve">Write "Capital allocation for projects: 10 interview questions and strong answers" for projectcontrolsinstitute.org (PCI AI - Project Controls Institute). Audience: practitioners planning their next career move. Length 1,200-1,800 words, British English. Primary keyword "capital allocation for projects interview". Work in naturally where they fit: capital allocation for projects interview questions, capital allocation for projects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</si>
  <si>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AB-04643</t>
  </si>
  <si>
    <t xml:space="preserve">Business case development: 10 interview questions and strong answers</t>
  </si>
  <si>
    <t xml:space="preserve">business case development interview</t>
  </si>
  <si>
    <t xml:space="preserve">business case development interview questions, business case development answers</t>
  </si>
  <si>
    <t xml:space="preserve">Write "Business case development: 10 interview questions and strong answers" for projectcontrolsinstitute.org (PCI AI - Project Controls Institute). Audience: practitioners planning their next career move. Length 1,200-1,800 words, British English. Primary keyword "business case development interview". Work in naturally where they fit: business case development interview questions, business case development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</si>
  <si>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AB-04644</t>
  </si>
  <si>
    <t xml:space="preserve">Net present value (NPV): 10 interview questions and strong answers</t>
  </si>
  <si>
    <t xml:space="preserve">net present value interview</t>
  </si>
  <si>
    <t xml:space="preserve">net present value interview questions, net present value answers</t>
  </si>
  <si>
    <t xml:space="preserve">Write "Net present value (NPV): 10 interview questions and strong answers" for projectcontrolsinstitute.org (PCI AI - Project Controls Institute). Audience: practitioners planning their next career move. Length 1,200-1,800 words, British English. Primary keyword "net present value interview". Work in naturally where they fit: net present value interview questions, net present value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</si>
  <si>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AB-04645</t>
  </si>
  <si>
    <t xml:space="preserve">Internal rate of return (IRR): 10 interview questions and strong answers</t>
  </si>
  <si>
    <t xml:space="preserve">internal rate of return interview</t>
  </si>
  <si>
    <t xml:space="preserve">internal rate of return interview questions, internal rate of return answers</t>
  </si>
  <si>
    <t xml:space="preserve">Write "Internal rate of return (IRR): 10 interview questions and strong answers" for projectcontrolsinstitute.org (PCI AI - Project Controls Institute). Audience: practitioners planning their next career move. Length 1,200-1,800 words, British English. Primary keyword "internal rate of return interview". Work in naturally where they fit: internal rate of return interview questions, internal rate of return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</si>
  <si>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AB-04646</t>
  </si>
  <si>
    <t xml:space="preserve">Payback period: 10 interview questions and strong answers</t>
  </si>
  <si>
    <t xml:space="preserve">payback period interview</t>
  </si>
  <si>
    <t xml:space="preserve">payback period interview questions, payback period answers</t>
  </si>
  <si>
    <t xml:space="preserve">Write "Payback period: 10 interview questions and strong answers" for projectcontrolsinstitute.org (PCI AI - Project Controls Institute). Audience: practitioners planning their next career move. Length 1,200-1,800 words, British English. Primary keyword "payback period interview". Work in naturally where they fit: payback period interview questions, payback period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</si>
  <si>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AB-04647</t>
  </si>
  <si>
    <t xml:space="preserve">Sensitivity analysis (financial): 10 interview questions and strong answers</t>
  </si>
  <si>
    <t xml:space="preserve">sensitivity analysis interview</t>
  </si>
  <si>
    <t xml:space="preserve">sensitivity analysis interview questions, sensitivity analysis answers</t>
  </si>
  <si>
    <t xml:space="preserve">Write "Sensitivity analysis (financial): 10 interview questions and strong answers" for projectcontrolsinstitute.org (PCI AI - Project Controls Institute). Audience: practitioners planning their next career move. Length 1,200-1,800 words, British English. Primary keyword "sensitivity analysis interview". Work in naturally where they fit: sensitivity analysis interview questions, sensitivity analysis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</si>
  <si>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AB-04648</t>
  </si>
  <si>
    <t xml:space="preserve">Project risk management: 10 interview questions and strong answers</t>
  </si>
  <si>
    <t xml:space="preserve">project risk management interview</t>
  </si>
  <si>
    <t xml:space="preserve">project risk management interview questions, project risk management answers</t>
  </si>
  <si>
    <t xml:space="preserve">Write "Project risk management: 10 interview questions and strong answers" for projectcontrolsinstitute.org (PCI AI - Project Controls Institute). Audience: practitioners planning their next career move. Length 1,200-1,800 words, British English. Primary keyword "project risk management interview". Work in naturally where they fit: project risk management interview questions, project risk management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</si>
  <si>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AB-04649</t>
  </si>
  <si>
    <t xml:space="preserve">Qualitative risk analysis: 10 interview questions and strong answers</t>
  </si>
  <si>
    <t xml:space="preserve">qualitative risk analysis interview</t>
  </si>
  <si>
    <t xml:space="preserve">qualitative risk analysis interview questions, qualitative risk analysis answers</t>
  </si>
  <si>
    <t xml:space="preserve">Write "Qualitative risk analysis: 10 interview questions and strong answers" for projectcontrolsinstitute.org (PCI AI - Project Controls Institute). Audience: practitioners planning their next career move. Length 1,200-1,800 words, British English. Primary keyword "qualitative risk analysis interview". Work in naturally where they fit: qualitative risk analysis interview questions, qualitative risk analysis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</si>
  <si>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AB-04650</t>
  </si>
  <si>
    <t xml:space="preserve">Quantitative risk analysis (QRA): 10 interview questions and strong answers</t>
  </si>
  <si>
    <t xml:space="preserve">quantitative risk analysis interview</t>
  </si>
  <si>
    <t xml:space="preserve">quantitative risk analysis interview questions, quantitative risk analysis answers</t>
  </si>
  <si>
    <t xml:space="preserve">Write "Quantitative risk analysis (QRA): 10 interview questions and strong answers" for projectcontrolsinstitute.org (PCI AI - Project Controls Institute). Audience: practitioners planning their next career move. Length 1,200-1,800 words, British English. Primary keyword "quantitative risk analysis interview". Work in naturally where they fit: quantitative risk analysis interview questions, quantitative risk analysis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</si>
  <si>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AB-04651</t>
  </si>
  <si>
    <t xml:space="preserve">Monte Carlo cost simulation: 10 interview questions and strong answers</t>
  </si>
  <si>
    <t xml:space="preserve">monte carlo cost simulation interview</t>
  </si>
  <si>
    <t xml:space="preserve">monte carlo cost simulation interview questions, monte carlo cost simulation answers</t>
  </si>
  <si>
    <t xml:space="preserve">Write "Monte Carlo cost simulation: 10 interview questions and strong answers" for projectcontrolsinstitute.org (PCI AI - Project Controls Institute). Audience: practitioners planning their next career move. Length 1,200-1,800 words, British English. Primary keyword "monte carlo cost simulation interview". Work in naturally where they fit: monte carlo cost simulation interview questions, monte carlo cost simulation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</si>
  <si>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AB-04652</t>
  </si>
  <si>
    <t xml:space="preserve">Contingency drawdown: 10 interview questions and strong answers</t>
  </si>
  <si>
    <t xml:space="preserve">contingency drawdown interview</t>
  </si>
  <si>
    <t xml:space="preserve">contingency drawdown interview questions, contingency drawdown answers</t>
  </si>
  <si>
    <t xml:space="preserve">Write "Contingency drawdown: 10 interview questions and strong answers" for projectcontrolsinstitute.org (PCI AI - Project Controls Institute). Audience: practitioners planning their next career move. Length 1,200-1,800 words, British English. Primary keyword "contingency drawdown interview". Work in naturally where they fit: contingency drawdown interview questions, contingency drawdown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</si>
  <si>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AB-04653</t>
  </si>
  <si>
    <t xml:space="preserve">Risk workshops: 10 interview questions and strong answers</t>
  </si>
  <si>
    <t xml:space="preserve">risk workshops interview</t>
  </si>
  <si>
    <t xml:space="preserve">risk workshops interview questions, risk workshops answers</t>
  </si>
  <si>
    <t xml:space="preserve">Write "Risk workshops: 10 interview questions and strong answers" for projectcontrolsinstitute.org (PCI AI - Project Controls Institute). Audience: practitioners planning their next career move. Length 1,200-1,800 words, British English. Primary keyword "risk workshops interview". Work in naturally where they fit: risk workshops interview questions, risk workshops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</si>
  <si>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AB-04654</t>
  </si>
  <si>
    <t xml:space="preserve">Pre-mortem analysis: 10 interview questions and strong answers</t>
  </si>
  <si>
    <t xml:space="preserve">pre-mortem analysis interview</t>
  </si>
  <si>
    <t xml:space="preserve">pre-mortem analysis interview questions, pre-mortem analysis answers</t>
  </si>
  <si>
    <t xml:space="preserve">Write "Pre-mortem analysis: 10 interview questions and strong answers" for projectcontrolsinstitute.org (PCI AI - Project Controls Institute). Audience: practitioners planning their next career move. Length 1,200-1,800 words, British English. Primary keyword "pre-mortem analysis interview". Work in naturally where they fit: pre-mortem analysis interview questions, pre-mortem analysis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</si>
  <si>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AB-04655</t>
  </si>
  <si>
    <t xml:space="preserve">Opportunity management: 10 interview questions and strong answers</t>
  </si>
  <si>
    <t xml:space="preserve">opportunity management interview</t>
  </si>
  <si>
    <t xml:space="preserve">opportunity management interview questions, opportunity management answers</t>
  </si>
  <si>
    <t xml:space="preserve">Write "Opportunity management: 10 interview questions and strong answers" for projectcontrolsinstitute.org (PCI AI - Project Controls Institute). Audience: practitioners planning their next career move. Length 1,200-1,800 words, British English. Primary keyword "opportunity management interview". Work in naturally where they fit: opportunity management interview questions, opportunity management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</si>
  <si>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AB-04656</t>
  </si>
  <si>
    <t xml:space="preserve">Reference class forecasting: 10 interview questions and strong answers</t>
  </si>
  <si>
    <t xml:space="preserve">reference class forecasting interview</t>
  </si>
  <si>
    <t xml:space="preserve">reference class forecasting interview questions, reference class forecasting answers</t>
  </si>
  <si>
    <t xml:space="preserve">Write "Reference class forecasting: 10 interview questions and strong answers" for projectcontrolsinstitute.org (PCI AI - Project Controls Institute). Audience: practitioners planning their next career move. Length 1,200-1,800 words, British English. Primary keyword "reference class forecasting interview". Work in naturally where they fit: reference class forecasting interview questions, reference class forecasting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</si>
  <si>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AB-04657</t>
  </si>
  <si>
    <t xml:space="preserve">Contract administration: 10 interview questions and strong answers</t>
  </si>
  <si>
    <t xml:space="preserve">contract administration interview</t>
  </si>
  <si>
    <t xml:space="preserve">contract administration interview questions, contract administration answers</t>
  </si>
  <si>
    <t xml:space="preserve">Write "Contract administration: 10 interview questions and strong answers" for projectcontrolsinstitute.org (PCI AI - Project Controls Institute). Audience: practitioners planning their next career move. Length 1,200-1,800 words, British English. Primary keyword "contract administration interview". Work in naturally where they fit: contract administration interview questions, contract administration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</si>
  <si>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AB-04658</t>
  </si>
  <si>
    <t xml:space="preserve">FIDIC claims procedure: 10 interview questions and strong answers</t>
  </si>
  <si>
    <t xml:space="preserve">fidic claims procedure interview</t>
  </si>
  <si>
    <t xml:space="preserve">fidic claims procedure interview questions, fidic claims procedure answers</t>
  </si>
  <si>
    <t xml:space="preserve">Write "FIDIC claims procedure: 10 interview questions and strong answers" for projectcontrolsinstitute.org (PCI AI - Project Controls Institute). Audience: practitioners planning their next career move. Length 1,200-1,800 words, British English. Primary keyword "fidic claims procedure interview". Work in naturally where they fit: fidic claims procedure interview questions, fidic claims procedure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</si>
  <si>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AB-04659</t>
  </si>
  <si>
    <t xml:space="preserve">Extension of time (EOT): 10 interview questions and strong answers</t>
  </si>
  <si>
    <t xml:space="preserve">extension of time interview</t>
  </si>
  <si>
    <t xml:space="preserve">extension of time interview questions, extension of time answers</t>
  </si>
  <si>
    <t xml:space="preserve">Write "Extension of time (EOT): 10 interview questions and strong answers" for projectcontrolsinstitute.org (PCI AI - Project Controls Institute). Audience: practitioners planning their next career move. Length 1,200-1,800 words, British English. Primary keyword "extension of time interview". Work in naturally where they fit: extension of time interview questions, extension of time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</si>
  <si>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AB-04660</t>
  </si>
  <si>
    <t xml:space="preserve">Time impact analysis: 10 interview questions and strong answers</t>
  </si>
  <si>
    <t xml:space="preserve">time impact analysis interview</t>
  </si>
  <si>
    <t xml:space="preserve">time impact analysis interview questions, time impact analysis answers</t>
  </si>
  <si>
    <t xml:space="preserve">Write "Time impact analysis: 10 interview questions and strong answers" for projectcontrolsinstitute.org (PCI AI - Project Controls Institute). Audience: practitioners planning their next career move. Length 1,200-1,800 words, British English. Primary keyword "time impact analysis interview". Work in naturally where they fit: time impact analysis interview questions, time impact analysis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</si>
  <si>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AB-04661</t>
  </si>
  <si>
    <t xml:space="preserve">As-planned vs as-built analysis: 10 interview questions and strong answers</t>
  </si>
  <si>
    <t xml:space="preserve">as-planned vs as-built analysis interview</t>
  </si>
  <si>
    <t xml:space="preserve">as-planned vs as-built analysis interview questions, as-planned vs as-built analysis answers</t>
  </si>
  <si>
    <t xml:space="preserve">Write "As-planned vs as-built analysis: 10 interview questions and strong answers" for projectcontrolsinstitute.org (PCI AI - Project Controls Institute). Audience: practitioners planning their next career move. Length 1,200-1,800 words, British English. Primary keyword "as-planned vs as-built analysis interview". Work in naturally where they fit: as-planned vs as-built analysis interview questions, as-planned vs as-built analysis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</si>
  <si>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AB-04662</t>
  </si>
  <si>
    <t xml:space="preserve">Window analysis: 10 interview questions and strong answers</t>
  </si>
  <si>
    <t xml:space="preserve">window analysis interview</t>
  </si>
  <si>
    <t xml:space="preserve">window analysis interview questions, window analysis answers</t>
  </si>
  <si>
    <t xml:space="preserve">Write "Window analysis: 10 interview questions and strong answers" for projectcontrolsinstitute.org (PCI AI - Project Controls Institute). Audience: practitioners planning their next career move. Length 1,200-1,800 words, British English. Primary keyword "window analysis interview". Work in naturally where they fit: window analysis interview questions, window analysis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</si>
  <si>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AB-04663</t>
  </si>
  <si>
    <t xml:space="preserve">Collapsed as-built analysis: 10 interview questions and strong answers</t>
  </si>
  <si>
    <t xml:space="preserve">collapsed as-built analysis interview</t>
  </si>
  <si>
    <t xml:space="preserve">collapsed as-built analysis interview questions, collapsed as-built analysis answers</t>
  </si>
  <si>
    <t xml:space="preserve">Write "Collapsed as-built analysis: 10 interview questions and strong answers" for projectcontrolsinstitute.org (PCI AI - Project Controls Institute). Audience: practitioners planning their next career move. Length 1,200-1,800 words, British English. Primary keyword "collapsed as-built analysis interview". Work in naturally where they fit: collapsed as-built analysis interview questions, collapsed as-built analysis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</si>
  <si>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AB-04664</t>
  </si>
  <si>
    <t xml:space="preserve">Forensic schedule analysis: 10 interview questions and strong answers</t>
  </si>
  <si>
    <t xml:space="preserve">forensic schedule analysis interview</t>
  </si>
  <si>
    <t xml:space="preserve">forensic schedule analysis interview questions, forensic schedule analysis answers</t>
  </si>
  <si>
    <t xml:space="preserve">Write "Forensic schedule analysis: 10 interview questions and strong answers" for projectcontrolsinstitute.org (PCI AI - Project Controls Institute). Audience: practitioners planning their next career move. Length 1,200-1,800 words, British English. Primary keyword "forensic schedule analysis interview". Work in naturally where they fit: forensic schedule analysis interview questions, forensic schedule analysis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</si>
  <si>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AB-04665</t>
  </si>
  <si>
    <t xml:space="preserve">Measured mile analysis: 10 interview questions and strong answers</t>
  </si>
  <si>
    <t xml:space="preserve">measured mile analysis interview</t>
  </si>
  <si>
    <t xml:space="preserve">measured mile analysis interview questions, measured mile analysis answers</t>
  </si>
  <si>
    <t xml:space="preserve">Write "Measured mile analysis: 10 interview questions and strong answers" for projectcontrolsinstitute.org (PCI AI - Project Controls Institute). Audience: practitioners planning their next career move. Length 1,200-1,800 words, British English. Primary keyword "measured mile analysis interview". Work in naturally where they fit: measured mile analysis interview questions, measured mile analysis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</si>
  <si>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AB-04666</t>
  </si>
  <si>
    <t xml:space="preserve">Variations and change orders: 10 interview questions and strong answers</t>
  </si>
  <si>
    <t xml:space="preserve">variations and change orders interview</t>
  </si>
  <si>
    <t xml:space="preserve">variations and change orders interview questions, variations and change orders answers</t>
  </si>
  <si>
    <t xml:space="preserve">Write "Variations and change orders: 10 interview questions and strong answers" for projectcontrolsinstitute.org (PCI AI - Project Controls Institute). Audience: practitioners planning their next career move. Length 1,200-1,800 words, British English. Primary keyword "variations and change orders interview". Work in naturally where they fit: variations and change orders interview questions, variations and change orders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</si>
  <si>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AB-04667</t>
  </si>
  <si>
    <t xml:space="preserve">Records for claims: 10 interview questions and strong answers</t>
  </si>
  <si>
    <t xml:space="preserve">records for claims interview</t>
  </si>
  <si>
    <t xml:space="preserve">records for claims interview questions, records for claims answers</t>
  </si>
  <si>
    <t xml:space="preserve">Write "Records for claims: 10 interview questions and strong answers" for projectcontrolsinstitute.org (PCI AI - Project Controls Institute). Audience: practitioners planning their next career move. Length 1,200-1,800 words, British English. Primary keyword "records for claims interview". Work in naturally where they fit: records for claims interview questions, records for claims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</si>
  <si>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AB-04668</t>
  </si>
  <si>
    <t xml:space="preserve">Project reporting: 10 interview questions and strong answers</t>
  </si>
  <si>
    <t xml:space="preserve">project reporting interview</t>
  </si>
  <si>
    <t xml:space="preserve">project reporting interview questions, project reporting answers</t>
  </si>
  <si>
    <t xml:space="preserve">Write "Project reporting: 10 interview questions and strong answers" for projectcontrolsinstitute.org (PCI AI - Project Controls Institute). Audience: practitioners planning their next career move. Length 1,200-1,800 words, British English. Primary keyword "project reporting interview". Work in naturally where they fit: project reporting interview questions, project reporting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</si>
  <si>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AB-04669</t>
  </si>
  <si>
    <t xml:space="preserve">KPI selection for projects: 10 interview questions and strong answers</t>
  </si>
  <si>
    <t xml:space="preserve">kpi selection for projects interview</t>
  </si>
  <si>
    <t xml:space="preserve">kpi selection for projects interview questions, kpi selection for projects answers</t>
  </si>
  <si>
    <t xml:space="preserve">Write "KPI selection for projects: 10 interview questions and strong answers" for projectcontrolsinstitute.org (PCI AI - Project Controls Institute). Audience: practitioners planning their next career move. Length 1,200-1,800 words, British English. Primary keyword "kpi selection for projects interview". Work in naturally where they fit: kpi selection for projects interview questions, kpi selection for projects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</si>
  <si>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AB-04670</t>
  </si>
  <si>
    <t xml:space="preserve">Narrative reporting: 10 interview questions and strong answers</t>
  </si>
  <si>
    <t xml:space="preserve">narrative reporting interview</t>
  </si>
  <si>
    <t xml:space="preserve">narrative reporting interview questions, narrative reporting answers</t>
  </si>
  <si>
    <t xml:space="preserve">Write "Narrative reporting: 10 interview questions and strong answers" for projectcontrolsinstitute.org (PCI AI - Project Controls Institute). Audience: practitioners planning their next career move. Length 1,200-1,800 words, British English. Primary keyword "narrative reporting interview". Work in naturally where they fit: narrative reporting interview questions, narrative reporting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</si>
  <si>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AB-04671</t>
  </si>
  <si>
    <t xml:space="preserve">Data quality for reporting: 10 interview questions and strong answers</t>
  </si>
  <si>
    <t xml:space="preserve">data quality for reporting interview</t>
  </si>
  <si>
    <t xml:space="preserve">data quality for reporting interview questions, data quality for reporting answers</t>
  </si>
  <si>
    <t xml:space="preserve">Write "Data quality for reporting: 10 interview questions and strong answers" for projectcontrolsinstitute.org (PCI AI - Project Controls Institute). Audience: practitioners planning their next career move. Length 1,200-1,800 words, British English. Primary keyword "data quality for reporting interview". Work in naturally where they fit: data quality for reporting interview questions, data quality for reporting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</si>
  <si>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AB-04672</t>
  </si>
  <si>
    <t xml:space="preserve">Stakeholder-specific reporting: 10 interview questions and strong answers</t>
  </si>
  <si>
    <t xml:space="preserve">stakeholder-specific reporting interview</t>
  </si>
  <si>
    <t xml:space="preserve">stakeholder-specific reporting interview questions, stakeholder-specific reporting answers</t>
  </si>
  <si>
    <t xml:space="preserve">Write "Stakeholder-specific reporting: 10 interview questions and strong answers" for projectcontrolsinstitute.org (PCI AI - Project Controls Institute). Audience: practitioners planning their next career move. Length 1,200-1,800 words, British English. Primary keyword "stakeholder-specific reporting interview". Work in naturally where they fit: stakeholder-specific reporting interview questions, stakeholder-specific reporting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</si>
  <si>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AB-04673</t>
  </si>
  <si>
    <t xml:space="preserve">Automated reporting pipelines: 10 interview questions and strong answers</t>
  </si>
  <si>
    <t xml:space="preserve">automated reporting pipelines interview</t>
  </si>
  <si>
    <t xml:space="preserve">automated reporting pipelines interview questions, automated reporting pipelines answers</t>
  </si>
  <si>
    <t xml:space="preserve">Write "Automated reporting pipelines: 10 interview questions and strong answers" for projectcontrolsinstitute.org (PCI AI - Project Controls Institute). Audience: practitioners planning their next career move. Length 1,200-1,800 words, British English. Primary keyword "automated reporting pipelines interview". Work in naturally where they fit: automated reporting pipelines interview questions, automated reporting pipelines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</si>
  <si>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AB-04674</t>
  </si>
  <si>
    <t xml:space="preserve">Stage gates: 10 interview questions and strong answers</t>
  </si>
  <si>
    <t xml:space="preserve">stage gates interview</t>
  </si>
  <si>
    <t xml:space="preserve">stage gates interview questions, stage gates answers</t>
  </si>
  <si>
    <t xml:space="preserve">Write "Stage gates: 10 interview questions and strong answers" for projectcontrolsinstitute.org (PCI AI - Project Controls Institute). Audience: practitioners planning their next career move. Length 1,200-1,800 words, British English. Primary keyword "stage gates interview". Work in naturally where they fit: stage gates interview questions, stage gates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</si>
  <si>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AB-04675</t>
  </si>
  <si>
    <t xml:space="preserve">Project assurance: 10 interview questions and strong answers</t>
  </si>
  <si>
    <t xml:space="preserve">project assurance interview</t>
  </si>
  <si>
    <t xml:space="preserve">project assurance interview questions, project assurance answers</t>
  </si>
  <si>
    <t xml:space="preserve">Write "Project assurance: 10 interview questions and strong answers" for projectcontrolsinstitute.org (PCI AI - Project Controls Institute). Audience: practitioners planning their next career move. Length 1,200-1,800 words, British English. Primary keyword "project assurance interview". Work in naturally where they fit: project assurance interview questions, project assurance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</si>
  <si>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AB-04676</t>
  </si>
  <si>
    <t xml:space="preserve">Portfolio prioritisation: 10 interview questions and strong answers</t>
  </si>
  <si>
    <t xml:space="preserve">portfolio prioritisation interview</t>
  </si>
  <si>
    <t xml:space="preserve">portfolio prioritisation interview questions, portfolio prioritisation answers</t>
  </si>
  <si>
    <t xml:space="preserve">Write "Portfolio prioritisation: 10 interview questions and strong answers" for projectcontrolsinstitute.org (PCI AI - Project Controls Institute). Audience: practitioners planning their next career move. Length 1,200-1,800 words, British English. Primary keyword "portfolio prioritisation interview". Work in naturally where they fit: portfolio prioritisation interview questions, portfolio prioritisation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</si>
  <si>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AB-04677</t>
  </si>
  <si>
    <t xml:space="preserve">Benefits realisation: 10 interview questions and strong answers</t>
  </si>
  <si>
    <t xml:space="preserve">benefits realisation interview</t>
  </si>
  <si>
    <t xml:space="preserve">benefits realisation interview questions, benefits realisation answers</t>
  </si>
  <si>
    <t xml:space="preserve">Write "Benefits realisation: 10 interview questions and strong answers" for projectcontrolsinstitute.org (PCI AI - Project Controls Institute). Audience: practitioners planning their next career move. Length 1,200-1,800 words, British English. Primary keyword "benefits realisation interview". Work in naturally where they fit: benefits realisation interview questions, benefits realisation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</si>
  <si>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AB-04678</t>
  </si>
  <si>
    <t xml:space="preserve">Lessons learned: 10 interview questions and strong answers</t>
  </si>
  <si>
    <t xml:space="preserve">lessons learned interview</t>
  </si>
  <si>
    <t xml:space="preserve">lessons learned interview questions, lessons learned answers</t>
  </si>
  <si>
    <t xml:space="preserve">Write "Lessons learned: 10 interview questions and strong answers" for projectcontrolsinstitute.org (PCI AI - Project Controls Institute). Audience: practitioners planning their next career move. Length 1,200-1,800 words, British English. Primary keyword "lessons learned interview". Work in naturally where they fit: lessons learned interview questions, lessons learned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</si>
  <si>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AB-04679</t>
  </si>
  <si>
    <t xml:space="preserve">Project audits: 10 interview questions and strong answers</t>
  </si>
  <si>
    <t xml:space="preserve">project audits interview</t>
  </si>
  <si>
    <t xml:space="preserve">project audits interview questions, project audits answers</t>
  </si>
  <si>
    <t xml:space="preserve">Write "Project audits: 10 interview questions and strong answers" for projectcontrolsinstitute.org (PCI AI - Project Controls Institute). Audience: practitioners planning their next career move. Length 1,200-1,800 words, British English. Primary keyword "project audits interview". Work in naturally where they fit: project audits interview questions, project audits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</si>
  <si>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AB-04680</t>
  </si>
  <si>
    <t xml:space="preserve">Project controls maturity assessment: 10 interview questions and strong answers</t>
  </si>
  <si>
    <t xml:space="preserve">project controls maturity assessment interview</t>
  </si>
  <si>
    <t xml:space="preserve">project controls maturity assessment interview questions, project controls maturity assessment answers</t>
  </si>
  <si>
    <t xml:space="preserve">Write "Project controls maturity assessment: 10 interview questions and strong answers" for projectcontrolsinstitute.org (PCI AI - Project Controls Institute). Audience: practitioners planning their next career move. Length 1,200-1,800 words, British English. Primary keyword "project controls maturity assessment interview". Work in naturally where they fit: project controls maturity assessment interview questions, project controls maturity assessment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</si>
  <si>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AB-04681</t>
  </si>
  <si>
    <t xml:space="preserve">Sprint planning: 10 interview questions and strong answers</t>
  </si>
  <si>
    <t xml:space="preserve">sprint planning interview</t>
  </si>
  <si>
    <t xml:space="preserve">sprint planning interview questions, sprint planning answers</t>
  </si>
  <si>
    <t xml:space="preserve">Write "Sprint planning: 10 interview questions and strong answers" for projectcontrolsinstitute.org (PCI AI - Project Controls Institute). Audience: practitioners planning their next career move. Length 1,200-1,800 words, British English. Primary keyword "sprint planning interview". Work in naturally where they fit: sprint planning interview questions, sprint planning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</si>
  <si>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AB-04682</t>
  </si>
  <si>
    <t xml:space="preserve">Velocity: 10 interview questions and strong answers</t>
  </si>
  <si>
    <t xml:space="preserve">velocity interview</t>
  </si>
  <si>
    <t xml:space="preserve">velocity interview questions, velocity answers</t>
  </si>
  <si>
    <t xml:space="preserve">Write "Velocity: 10 interview questions and strong answers" for projectcontrolsinstitute.org (PCI AI - Project Controls Institute). Audience: practitioners planning their next career move. Length 1,200-1,800 words, British English. Primary keyword "velocity interview". Work in naturally where they fit: velocity interview questions, velocity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</si>
  <si>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AB-04683</t>
  </si>
  <si>
    <t xml:space="preserve">Kanban for engineering teams: 10 interview questions and strong answers</t>
  </si>
  <si>
    <t xml:space="preserve">kanban for engineering teams interview</t>
  </si>
  <si>
    <t xml:space="preserve">kanban for engineering teams interview questions, kanban for engineering teams answers</t>
  </si>
  <si>
    <t xml:space="preserve">Write "Kanban for engineering teams: 10 interview questions and strong answers" for projectcontrolsinstitute.org (PCI AI - Project Controls Institute). Audience: practitioners planning their next career move. Length 1,200-1,800 words, British English. Primary keyword "kanban for engineering teams interview". Work in naturally where they fit: kanban for engineering teams interview questions, kanban for engineering teams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</si>
  <si>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AB-04684</t>
  </si>
  <si>
    <t xml:space="preserve">Agile release planning: 10 interview questions and strong answers</t>
  </si>
  <si>
    <t xml:space="preserve">agile release planning interview</t>
  </si>
  <si>
    <t xml:space="preserve">agile release planning interview questions, agile release planning answers</t>
  </si>
  <si>
    <t xml:space="preserve">Write "Agile release planning: 10 interview questions and strong answers" for projectcontrolsinstitute.org (PCI AI - Project Controls Institute). Audience: practitioners planning their next career move. Length 1,200-1,800 words, British English. Primary keyword "agile release planning interview". Work in naturally where they fit: agile release planning interview questions, agile release planning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</si>
  <si>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AB-04685</t>
  </si>
  <si>
    <t xml:space="preserve">Backlog management: 10 interview questions and strong answers</t>
  </si>
  <si>
    <t xml:space="preserve">backlog management interview</t>
  </si>
  <si>
    <t xml:space="preserve">backlog management interview questions, backlog management answers</t>
  </si>
  <si>
    <t xml:space="preserve">Write "Backlog management: 10 interview questions and strong answers" for projectcontrolsinstitute.org (PCI AI - Project Controls Institute). Audience: practitioners planning their next career move. Length 1,200-1,800 words, British English. Primary keyword "backlog management interview". Work in naturally where they fit: backlog management interview questions, backlog management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</si>
  <si>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AB-04686</t>
  </si>
  <si>
    <t xml:space="preserve">Iteration reviews and retrospectives: 10 interview questions and strong answers</t>
  </si>
  <si>
    <t xml:space="preserve">iteration reviews and retrospectives interview</t>
  </si>
  <si>
    <t xml:space="preserve">iteration reviews and retrospectives interview questions, iteration reviews and retrospectives answers</t>
  </si>
  <si>
    <t xml:space="preserve">Write "Iteration reviews and retrospectives: 10 interview questions and strong answers" for projectcontrolsinstitute.org (PCI AI - Project Controls Institute). Audience: practitioners planning their next career move. Length 1,200-1,800 words, British English. Primary keyword "iteration reviews and retrospectives interview". Work in naturally where they fit: iteration reviews and retrospectives interview questions, iteration reviews and retrospectives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</si>
  <si>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AB-04687</t>
  </si>
  <si>
    <t xml:space="preserve">Power BI for project controls: 10 interview questions and strong answers</t>
  </si>
  <si>
    <t xml:space="preserve">power bi for project controls interview questions, power bi for project controls answers</t>
  </si>
  <si>
    <t xml:space="preserve">Write "Power BI for project controls: 10 interview questions and strong answers" for projectcontrolsinstitute.org (PCI AI - Project Controls Institute). Audience: practitioners planning their next career move. Length 1,200-1,800 words, British English. Primary keyword "power bi for project controls". Work in naturally where they fit: power bi for project controls interview questions, power bi for project controls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</si>
  <si>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AB-04688</t>
  </si>
  <si>
    <t xml:space="preserve">ETL for project data: 10 interview questions and strong answers</t>
  </si>
  <si>
    <t xml:space="preserve">etl for project data interview</t>
  </si>
  <si>
    <t xml:space="preserve">etl for project data interview questions, etl for project data answers</t>
  </si>
  <si>
    <t xml:space="preserve">Write "ETL for project data: 10 interview questions and strong answers" for projectcontrolsinstitute.org (PCI AI - Project Controls Institute). Audience: practitioners planning their next career move. Length 1,200-1,800 words, British English. Primary keyword "etl for project data interview". Work in naturally where they fit: etl for project data interview questions, etl for project data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</si>
  <si>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AB-04689</t>
  </si>
  <si>
    <t xml:space="preserve">P6 database queries: 10 interview questions and strong answers</t>
  </si>
  <si>
    <t xml:space="preserve">p6 database queries interview</t>
  </si>
  <si>
    <t xml:space="preserve">p6 database queries interview questions, p6 database queries answers</t>
  </si>
  <si>
    <t xml:space="preserve">Write "P6 database queries: 10 interview questions and strong answers" for projectcontrolsinstitute.org (PCI AI - Project Controls Institute). Audience: practitioners planning their next career move. Length 1,200-1,800 words, British English. Primary keyword "p6 database queries interview". Work in naturally where they fit: p6 database queries interview questions, p6 database queries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</si>
  <si>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AB-04690</t>
  </si>
  <si>
    <t xml:space="preserve">Master data management on projects: 10 interview questions and strong answers</t>
  </si>
  <si>
    <t xml:space="preserve">master data management on projects interview questions, master data management on projects answers</t>
  </si>
  <si>
    <t xml:space="preserve">Write "Master data management on projects: 10 interview questions and strong answers" for projectcontrolsinstitute.org (PCI AI - Project Controls Institute). Audience: practitioners planning their next career move. Length 1,200-1,800 words, British English. Primary keyword "master data management on projects". Work in naturally where they fit: master data management on projects interview questions, master data management on projects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</si>
  <si>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AB-04691</t>
  </si>
  <si>
    <t xml:space="preserve">Python for planners: 10 interview questions and strong answers</t>
  </si>
  <si>
    <t xml:space="preserve">python for planners interview</t>
  </si>
  <si>
    <t xml:space="preserve">python for planners interview questions, python for planners answers</t>
  </si>
  <si>
    <t xml:space="preserve">Write "Python for planners: 10 interview questions and strong answers" for projectcontrolsinstitute.org (PCI AI - Project Controls Institute). Audience: practitioners planning their next career move. Length 1,200-1,800 words, British English. Primary keyword "python for planners interview". Work in naturally where they fit: python for planners interview questions, python for planners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</si>
  <si>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AB-04692</t>
  </si>
  <si>
    <t xml:space="preserve">Pandas for schedule analysis: 10 interview questions and strong answers</t>
  </si>
  <si>
    <t xml:space="preserve">pandas for schedule analysis interview</t>
  </si>
  <si>
    <t xml:space="preserve">pandas for schedule analysis interview questions, pandas for schedule analysis answers</t>
  </si>
  <si>
    <t xml:space="preserve">Write "Pandas for schedule analysis: 10 interview questions and strong answers" for projectcontrolsinstitute.org (PCI AI - Project Controls Institute). Audience: practitioners planning their next career move. Length 1,200-1,800 words, British English. Primary keyword "pandas for schedule analysis interview". Work in naturally where they fit: pandas for schedule analysis interview questions, pandas for schedule analysis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</si>
  <si>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AB-04693</t>
  </si>
  <si>
    <t xml:space="preserve">Data governance for controls teams: 10 interview questions and strong answers</t>
  </si>
  <si>
    <t xml:space="preserve">data governance for controls teams interview questions, data governance for controls teams answers</t>
  </si>
  <si>
    <t xml:space="preserve">Write "Data governance for controls teams: 10 interview questions and strong answers" for projectcontrolsinstitute.org (PCI AI - Project Controls Institute). Audience: practitioners planning their next career move. Length 1,200-1,800 words, British English. Primary keyword "data governance for controls teams". Work in naturally where they fit: data governance for controls teams interview questions, data governance for controls teams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</si>
  <si>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AB-04694</t>
  </si>
  <si>
    <t xml:space="preserve">Procurement strategy: 10 interview questions and strong answers</t>
  </si>
  <si>
    <t xml:space="preserve">procurement strategy interview</t>
  </si>
  <si>
    <t xml:space="preserve">procurement strategy interview questions, procurement strategy answers</t>
  </si>
  <si>
    <t xml:space="preserve">Write "Procurement strategy: 10 interview questions and strong answers" for projectcontrolsinstitute.org (PCI AI - Project Controls Institute). Audience: practitioners planning their next career move. Length 1,200-1,800 words, British English. Primary keyword "procurement strategy interview". Work in naturally where they fit: procurement strategy interview questions, procurement strategy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</si>
  <si>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AB-04695</t>
  </si>
  <si>
    <t xml:space="preserve">Expediting: 10 interview questions and strong answers</t>
  </si>
  <si>
    <t xml:space="preserve">expediting interview</t>
  </si>
  <si>
    <t xml:space="preserve">expediting interview questions, expediting answers</t>
  </si>
  <si>
    <t xml:space="preserve">Write "Expediting: 10 interview questions and strong answers" for projectcontrolsinstitute.org (PCI AI - Project Controls Institute). Audience: practitioners planning their next career move. Length 1,200-1,800 words, British English. Primary keyword "expediting interview". Work in naturally where they fit: expediting interview questions, expediting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</si>
  <si>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AB-04696</t>
  </si>
  <si>
    <t xml:space="preserve">Bid evaluation: 10 interview questions and strong answers</t>
  </si>
  <si>
    <t xml:space="preserve">bid evaluation interview</t>
  </si>
  <si>
    <t xml:space="preserve">bid evaluation interview questions, bid evaluation answers</t>
  </si>
  <si>
    <t xml:space="preserve">Write "Bid evaluation: 10 interview questions and strong answers" for projectcontrolsinstitute.org (PCI AI - Project Controls Institute). Audience: practitioners planning their next career move. Length 1,200-1,800 words, British English. Primary keyword "bid evaluation interview". Work in naturally where they fit: bid evaluation interview questions, bid evaluation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</si>
  <si>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AB-04697</t>
  </si>
  <si>
    <t xml:space="preserve">Supplier performance management: 10 interview questions and strong answers</t>
  </si>
  <si>
    <t xml:space="preserve">supplier performance management interview</t>
  </si>
  <si>
    <t xml:space="preserve">supplier performance management interview questions, supplier performance management answers</t>
  </si>
  <si>
    <t xml:space="preserve">Write "Supplier performance management: 10 interview questions and strong answers" for projectcontrolsinstitute.org (PCI AI - Project Controls Institute). Audience: practitioners planning their next career move. Length 1,200-1,800 words, British English. Primary keyword "supplier performance management interview". Work in naturally where they fit: supplier performance management interview questions, supplier performance management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</si>
  <si>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AB-04698</t>
  </si>
  <si>
    <t xml:space="preserve">Material tracking: 10 interview questions and strong answers</t>
  </si>
  <si>
    <t xml:space="preserve">material tracking interview</t>
  </si>
  <si>
    <t xml:space="preserve">material tracking interview questions, material tracking answers</t>
  </si>
  <si>
    <t xml:space="preserve">Write "Material tracking: 10 interview questions and strong answers" for projectcontrolsinstitute.org (PCI AI - Project Controls Institute). Audience: practitioners planning their next career move. Length 1,200-1,800 words, British English. Primary keyword "material tracking interview". Work in naturally where they fit: material tracking interview questions, material tracking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</si>
  <si>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AB-04699</t>
  </si>
  <si>
    <t xml:space="preserve">Scope management: 10 interview questions and strong answers</t>
  </si>
  <si>
    <t xml:space="preserve">scope management interview</t>
  </si>
  <si>
    <t xml:space="preserve">scope management interview questions, scope management answers</t>
  </si>
  <si>
    <t xml:space="preserve">Write "Scope management: 10 interview questions and strong answers" for projectcontrolsinstitute.org (PCI AI - Project Controls Institute). Audience: practitioners planning their next career move. Length 1,200-1,800 words, British English. Primary keyword "scope management interview". Work in naturally where they fit: scope management interview questions, scope management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</si>
  <si>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AB-04700</t>
  </si>
  <si>
    <t xml:space="preserve">Requirements management: 10 interview questions and strong answers</t>
  </si>
  <si>
    <t xml:space="preserve">requirements management interview</t>
  </si>
  <si>
    <t xml:space="preserve">requirements management interview questions, requirements management answers</t>
  </si>
  <si>
    <t xml:space="preserve">Write "Requirements management: 10 interview questions and strong answers" for projectcontrolsinstitute.org (PCI AI - Project Controls Institute). Audience: practitioners planning their next career move. Length 1,200-1,800 words, British English. Primary keyword "requirements management interview". Work in naturally where they fit: requirements management interview questions, requirements management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</si>
  <si>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AB-04701</t>
  </si>
  <si>
    <t xml:space="preserve">Baseline change control: 10 interview questions and strong answers</t>
  </si>
  <si>
    <t xml:space="preserve">baseline change control interview</t>
  </si>
  <si>
    <t xml:space="preserve">baseline change control interview questions, baseline change control answers</t>
  </si>
  <si>
    <t xml:space="preserve">Write "Baseline change control: 10 interview questions and strong answers" for projectcontrolsinstitute.org (PCI AI - Project Controls Institute). Audience: practitioners planning their next career move. Length 1,200-1,800 words, British English. Primary keyword "baseline change control interview". Work in naturally where they fit: baseline change control interview questions, baseline change control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</si>
  <si>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AB-04702</t>
  </si>
  <si>
    <t xml:space="preserve">Stakeholder management: 10 interview questions and strong answers</t>
  </si>
  <si>
    <t xml:space="preserve">stakeholder management interview</t>
  </si>
  <si>
    <t xml:space="preserve">stakeholder management interview questions, stakeholder management answers</t>
  </si>
  <si>
    <t xml:space="preserve">Write "Stakeholder management: 10 interview questions and strong answers" for projectcontrolsinstitute.org (PCI AI - Project Controls Institute). Audience: practitioners planning their next career move. Length 1,200-1,800 words, British English. Primary keyword "stakeholder management interview". Work in naturally where they fit: stakeholder management interview questions, stakeholder management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</si>
  <si>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AB-04703</t>
  </si>
  <si>
    <t xml:space="preserve">Communication planning: 10 interview questions and strong answers</t>
  </si>
  <si>
    <t xml:space="preserve">communication planning interview</t>
  </si>
  <si>
    <t xml:space="preserve">communication planning interview questions, communication planning answers</t>
  </si>
  <si>
    <t xml:space="preserve">Write "Communication planning: 10 interview questions and strong answers" for projectcontrolsinstitute.org (PCI AI - Project Controls Institute). Audience: practitioners planning their next career move. Length 1,200-1,800 words, British English. Primary keyword "communication planning interview". Work in naturally where they fit: communication planning interview questions, communication planning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</si>
  <si>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AB-04704</t>
  </si>
  <si>
    <t xml:space="preserve">Project handover and closeout: 10 interview questions and strong answers</t>
  </si>
  <si>
    <t xml:space="preserve">project handover and closeout interview</t>
  </si>
  <si>
    <t xml:space="preserve">project handover and closeout interview questions, project handover and closeout answers</t>
  </si>
  <si>
    <t xml:space="preserve">Write "Project handover and closeout: 10 interview questions and strong answers" for projectcontrolsinstitute.org (PCI AI - Project Controls Institute). Audience: practitioners planning their next career move. Length 1,200-1,800 words, British English. Primary keyword "project handover and closeout interview". Work in naturally where they fit: project handover and closeout interview questions, project handover and closeout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</si>
  <si>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AB-04705</t>
  </si>
  <si>
    <t xml:space="preserve">Commissioning and startup planning: 10 interview questions and strong answers</t>
  </si>
  <si>
    <t xml:space="preserve">commissioning and startup planning interview</t>
  </si>
  <si>
    <t xml:space="preserve">commissioning and startup planning interview questions, commissioning and startup planning answers</t>
  </si>
  <si>
    <t xml:space="preserve">Write "Commissioning and startup planning: 10 interview questions and strong answers" for projectcontrolsinstitute.org (PCI AI - Project Controls Institute). Audience: practitioners planning their next career move. Length 1,200-1,800 words, British English. Primary keyword "commissioning and startup planning interview". Work in naturally where they fit: commissioning and startup planning interview questions, commissioning and startup planning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</si>
  <si>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AB-04706</t>
  </si>
  <si>
    <t xml:space="preserve">Readiness reviews: 10 interview questions and strong answers</t>
  </si>
  <si>
    <t xml:space="preserve">readiness reviews interview</t>
  </si>
  <si>
    <t xml:space="preserve">readiness reviews interview questions, readiness reviews answers</t>
  </si>
  <si>
    <t xml:space="preserve">Write "Readiness reviews: 10 interview questions and strong answers" for projectcontrolsinstitute.org (PCI AI - Project Controls Institute). Audience: practitioners planning their next career move. Length 1,200-1,800 words, British English. Primary keyword "readiness reviews interview". Work in naturally where they fit: readiness reviews interview questions, readiness reviews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</si>
  <si>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AB-04707</t>
  </si>
  <si>
    <t xml:space="preserve">Constructability reviews: 10 interview questions and strong answers</t>
  </si>
  <si>
    <t xml:space="preserve">constructability reviews interview</t>
  </si>
  <si>
    <t xml:space="preserve">constructability reviews interview questions, constructability reviews answers</t>
  </si>
  <si>
    <t xml:space="preserve">Write "Constructability reviews: 10 interview questions and strong answers" for projectcontrolsinstitute.org (PCI AI - Project Controls Institute). Audience: practitioners planning their next career move. Length 1,200-1,800 words, British English. Primary keyword "constructability reviews interview". Work in naturally where they fit: constructability reviews interview questions, constructability reviews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</si>
  <si>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AB-04708</t>
  </si>
  <si>
    <t xml:space="preserve">Interface management: 10 interview questions and strong answers</t>
  </si>
  <si>
    <t xml:space="preserve">interface management interview</t>
  </si>
  <si>
    <t xml:space="preserve">interface management interview questions, interface management answers</t>
  </si>
  <si>
    <t xml:space="preserve">Write "Interface management: 10 interview questions and strong answers" for projectcontrolsinstitute.org (PCI AI - Project Controls Institute). Audience: practitioners planning their next career move. Length 1,200-1,800 words, British English. Primary keyword "interface management interview". Work in naturally where they fit: interface management interview questions, interface management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</si>
  <si>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AB-04709</t>
  </si>
  <si>
    <t xml:space="preserve">Document control: 10 interview questions and strong answers</t>
  </si>
  <si>
    <t xml:space="preserve">document control interview</t>
  </si>
  <si>
    <t xml:space="preserve">document control interview questions, document control answers</t>
  </si>
  <si>
    <t xml:space="preserve">Write "Document control: 10 interview questions and strong answers" for projectcontrolsinstitute.org (PCI AI - Project Controls Institute). Audience: practitioners planning their next career move. Length 1,200-1,800 words, British English. Primary keyword "document control interview". Work in naturally where they fit: document control interview questions, document control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</si>
  <si>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AB-04710</t>
  </si>
  <si>
    <t xml:space="preserve">Progress meetings that work: 10 interview questions and strong answers</t>
  </si>
  <si>
    <t xml:space="preserve">progress meetings that work interview</t>
  </si>
  <si>
    <t xml:space="preserve">progress meetings that work interview questions, progress meetings that work answers</t>
  </si>
  <si>
    <t xml:space="preserve">Write "Progress meetings that work: 10 interview questions and strong answers" for projectcontrolsinstitute.org (PCI AI - Project Controls Institute). Audience: practitioners planning their next career move. Length 1,200-1,800 words, British English. Primary keyword "progress meetings that work interview". Work in naturally where they fit: progress meetings that work interview questions, progress meetings that work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</si>
  <si>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AB-04711</t>
  </si>
  <si>
    <t xml:space="preserve">Quantity takeoff: 10 interview questions and strong answers</t>
  </si>
  <si>
    <t xml:space="preserve">quantity takeoff interview</t>
  </si>
  <si>
    <t xml:space="preserve">quantity takeoff interview questions, quantity takeoff answers</t>
  </si>
  <si>
    <t xml:space="preserve">Write "Quantity takeoff: 10 interview questions and strong answers" for projectcontrolsinstitute.org (PCI AI - Project Controls Institute). Audience: practitioners planning their next career move. Length 1,200-1,800 words, British English. Primary keyword "quantity takeoff interview". Work in naturally where they fit: quantity takeoff interview questions, quantity takeoff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</si>
  <si>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AB-04712</t>
  </si>
  <si>
    <t xml:space="preserve">Interim valuations: 10 interview questions and strong answers</t>
  </si>
  <si>
    <t xml:space="preserve">interim valuations interview</t>
  </si>
  <si>
    <t xml:space="preserve">interim valuations interview questions, interim valuations answers</t>
  </si>
  <si>
    <t xml:space="preserve">Write "Interim valuations: 10 interview questions and strong answers" for projectcontrolsinstitute.org (PCI AI - Project Controls Institute). Audience: practitioners planning their next career move. Length 1,200-1,800 words, British English. Primary keyword "interim valuations interview". Work in naturally where they fit: interim valuations interview questions, interim valuations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</si>
  <si>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AB-04713</t>
  </si>
  <si>
    <t xml:space="preserve">Final accounts: 10 interview questions and strong answers</t>
  </si>
  <si>
    <t xml:space="preserve">final accounts interview</t>
  </si>
  <si>
    <t xml:space="preserve">final accounts interview questions, final accounts answers</t>
  </si>
  <si>
    <t xml:space="preserve">Write "Final accounts: 10 interview questions and strong answers" for projectcontrolsinstitute.org (PCI AI - Project Controls Institute). Audience: practitioners planning their next career move. Length 1,200-1,800 words, British English. Primary keyword "final accounts interview". Work in naturally where they fit: final accounts interview questions, final accounts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</si>
  <si>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AB-04714</t>
  </si>
  <si>
    <t xml:space="preserve">Elemental cost analysis: 10 interview questions and strong answers</t>
  </si>
  <si>
    <t xml:space="preserve">elemental cost analysis interview</t>
  </si>
  <si>
    <t xml:space="preserve">elemental cost analysis interview questions, elemental cost analysis answers</t>
  </si>
  <si>
    <t xml:space="preserve">Write "Elemental cost analysis: 10 interview questions and strong answers" for projectcontrolsinstitute.org (PCI AI - Project Controls Institute). Audience: practitioners planning their next career move. Length 1,200-1,800 words, British English. Primary keyword "elemental cost analysis interview". Work in naturally where they fit: elemental cost analysis interview questions, elemental cost analysis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</si>
  <si>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AB-04715</t>
  </si>
  <si>
    <t xml:space="preserve">Subcontractor procurement packages: 10 interview questions and strong answers</t>
  </si>
  <si>
    <t xml:space="preserve">subcontractor procurement packages interview</t>
  </si>
  <si>
    <t xml:space="preserve">subcontractor procurement packages interview questions, subcontractor procurement packages answers</t>
  </si>
  <si>
    <t xml:space="preserve">Write "Subcontractor procurement packages: 10 interview questions and strong answers" for projectcontrolsinstitute.org (PCI AI - Project Controls Institute). Audience: practitioners planning their next career move. Length 1,200-1,800 words, British English. Primary keyword "subcontractor procurement packages interview". Work in naturally where they fit: subcontractor procurement packages interview questions, subcontractor procurement packages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</si>
  <si>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AB-04716</t>
  </si>
  <si>
    <t xml:space="preserve">Debt service cover ratio (DSCR): 10 interview questions and strong answers</t>
  </si>
  <si>
    <t xml:space="preserve">debt service cover ratio interview</t>
  </si>
  <si>
    <t xml:space="preserve">debt service cover ratio interview questions, debt service cover ratio answers</t>
  </si>
  <si>
    <t xml:space="preserve">Write "Debt service cover ratio (DSCR): 10 interview questions and strong answers" for projectcontrolsinstitute.org (PCI AI - Project Controls Institute). Audience: practitioners planning their next career move. Length 1,200-1,800 words, British English. Primary keyword "debt service cover ratio interview". Work in naturally where they fit: debt service cover ratio interview questions, debt service cover ratio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</si>
  <si>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AB-04717</t>
  </si>
  <si>
    <t xml:space="preserve">Cost to complete certification for lenders: 10 interview questions and strong answers</t>
  </si>
  <si>
    <t xml:space="preserve">cost to complete certification for interview questions, cost to complete certification for answers</t>
  </si>
  <si>
    <t xml:space="preserve">Write "Cost to complete certification for lenders: 10 interview questions and strong answers" for projectcontrolsinstitute.org (PCI AI - Project Controls Institute). Audience: practitioners planning their next career move. Length 1,200-1,800 words, British English. Primary keyword "cost to complete certification for". Work in naturally where they fit: cost to complete certification for interview questions, cost to complete certification for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</si>
  <si>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AB-04718</t>
  </si>
  <si>
    <t xml:space="preserve">Turnaround (STO) planning: 10 interview questions and strong answers</t>
  </si>
  <si>
    <t xml:space="preserve">turnaround planning interview</t>
  </si>
  <si>
    <t xml:space="preserve">turnaround planning interview questions, turnaround planning answers</t>
  </si>
  <si>
    <t xml:space="preserve">Write "Turnaround (STO) planning: 10 interview questions and strong answers" for projectcontrolsinstitute.org (PCI AI - Project Controls Institute). Audience: practitioners planning their next career move. Length 1,200-1,800 words, British English. Primary keyword "turnaround planning interview". Work in naturally where they fit: turnaround planning interview questions, turnaround planning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</si>
  <si>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AB-04719</t>
  </si>
  <si>
    <t xml:space="preserve">Wrench time analysis: 10 interview questions and strong answers</t>
  </si>
  <si>
    <t xml:space="preserve">wrench time analysis interview</t>
  </si>
  <si>
    <t xml:space="preserve">wrench time analysis interview questions, wrench time analysis answers</t>
  </si>
  <si>
    <t xml:space="preserve">Write "Wrench time analysis: 10 interview questions and strong answers" for projectcontrolsinstitute.org (PCI AI - Project Controls Institute). Audience: practitioners planning their next career move. Length 1,200-1,800 words, British English. Primary keyword "wrench time analysis interview". Work in naturally where they fit: wrench time analysis interview questions, wrench time analysis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</si>
  <si>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AB-04720</t>
  </si>
  <si>
    <t xml:space="preserve">Turnaround readiness index: 10 interview questions and strong answers</t>
  </si>
  <si>
    <t xml:space="preserve">turnaround readiness index interview</t>
  </si>
  <si>
    <t xml:space="preserve">turnaround readiness index interview questions, turnaround readiness index answers</t>
  </si>
  <si>
    <t xml:space="preserve">Write "Turnaround readiness index: 10 interview questions and strong answers" for projectcontrolsinstitute.org (PCI AI - Project Controls Institute). Audience: practitioners planning their next career move. Length 1,200-1,800 words, British English. Primary keyword "turnaround readiness index interview". Work in naturally where they fit: turnaround readiness index interview questions, turnaround readiness index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</si>
  <si>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AB-04721</t>
  </si>
  <si>
    <t xml:space="preserve">Discovery work management: 10 interview questions and strong answers</t>
  </si>
  <si>
    <t xml:space="preserve">discovery work management interview</t>
  </si>
  <si>
    <t xml:space="preserve">discovery work management interview questions, discovery work management answers</t>
  </si>
  <si>
    <t xml:space="preserve">Write "Discovery work management: 10 interview questions and strong answers" for projectcontrolsinstitute.org (PCI AI - Project Controls Institute). Audience: practitioners planning their next career move. Length 1,200-1,800 words, British English. Primary keyword "discovery work management interview". Work in naturally where they fit: discovery work management interview questions, discovery work management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</si>
  <si>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AB-04722</t>
  </si>
  <si>
    <t xml:space="preserve">Outage scheduling for power plants: 10 interview questions and strong answers</t>
  </si>
  <si>
    <t xml:space="preserve">outage scheduling for power plants interview questions, outage scheduling for power plants answers</t>
  </si>
  <si>
    <t xml:space="preserve">Write "Outage scheduling for power plants: 10 interview questions and strong answers" for projectcontrolsinstitute.org (PCI AI - Project Controls Institute). Audience: practitioners planning their next career move. Length 1,200-1,800 words, British English. Primary keyword "outage scheduling for power plants". Work in naturally where they fit: outage scheduling for power plants interview questions, outage scheduling for power plants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</si>
  <si>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AB-04723</t>
  </si>
  <si>
    <t xml:space="preserve">Maintenance backlogs and prioritisation: 10 interview questions and strong answers</t>
  </si>
  <si>
    <t xml:space="preserve">maintenance backlogs and prioritisation interview</t>
  </si>
  <si>
    <t xml:space="preserve">maintenance backlogs and prioritisation interview questions, maintenance backlogs and prioritisation answers</t>
  </si>
  <si>
    <t xml:space="preserve">Write "Maintenance backlogs and prioritisation: 10 interview questions and strong answers" for projectcontrolsinstitute.org (PCI AI - Project Controls Institute). Audience: practitioners planning their next career move. Length 1,200-1,800 words, British English. Primary keyword "maintenance backlogs and prioritisation interview". Work in naturally where they fit: maintenance backlogs and prioritisation interview questions, maintenance backlogs and prioritisation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</si>
  <si>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AB-04724</t>
  </si>
  <si>
    <t xml:space="preserve">Operational readiness (OR) planning: 10 interview questions and strong answers</t>
  </si>
  <si>
    <t xml:space="preserve">operational readiness planning interview</t>
  </si>
  <si>
    <t xml:space="preserve">operational readiness planning interview questions, operational readiness planning answers</t>
  </si>
  <si>
    <t xml:space="preserve">Write "Operational readiness (OR) planning: 10 interview questions and strong answers" for projectcontrolsinstitute.org (PCI AI - Project Controls Institute). Audience: practitioners planning their next career move. Length 1,200-1,800 words, British English. Primary keyword "operational readiness planning interview". Work in naturally where they fit: operational readiness planning interview questions, operational readiness planning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</si>
  <si>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AB-04725</t>
  </si>
  <si>
    <t xml:space="preserve">P6 global change: 10 interview questions and strong answers</t>
  </si>
  <si>
    <t xml:space="preserve">p6 global change interview</t>
  </si>
  <si>
    <t xml:space="preserve">p6 global change interview questions, p6 global change answers</t>
  </si>
  <si>
    <t xml:space="preserve">Write "P6 global change: 10 interview questions and strong answers" for projectcontrolsinstitute.org (PCI AI - Project Controls Institute). Audience: practitioners planning their next career move. Length 1,200-1,800 words, British English. Primary keyword "p6 global change interview". Work in naturally where they fit: p6 global change interview questions, p6 global change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</si>
  <si>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AB-04726</t>
  </si>
  <si>
    <t xml:space="preserve">P6 baselines management: 10 interview questions and strong answers</t>
  </si>
  <si>
    <t xml:space="preserve">p6 baselines management interview</t>
  </si>
  <si>
    <t xml:space="preserve">p6 baselines management interview questions, p6 baselines management answers</t>
  </si>
  <si>
    <t xml:space="preserve">Write "P6 baselines management: 10 interview questions and strong answers" for projectcontrolsinstitute.org (PCI AI - Project Controls Institute). Audience: practitioners planning their next career move. Length 1,200-1,800 words, British English. Primary keyword "p6 baselines management interview". Work in naturally where they fit: p6 baselines management interview questions, p6 baselines management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</si>
  <si>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AB-04727</t>
  </si>
  <si>
    <t xml:space="preserve">Claim digger / schedule comparison: 10 interview questions and strong answers</t>
  </si>
  <si>
    <t xml:space="preserve">claim digger schedule comparison interview</t>
  </si>
  <si>
    <t xml:space="preserve">claim digger schedule comparison interview questions, claim digger schedule comparison answers</t>
  </si>
  <si>
    <t xml:space="preserve">Write "Claim digger / schedule comparison: 10 interview questions and strong answers" for projectcontrolsinstitute.org (PCI AI - Project Controls Institute). Audience: practitioners planning their next career move. Length 1,200-1,800 words, British English. Primary keyword "claim digger schedule comparison interview". Work in naturally where they fit: claim digger schedule comparison interview questions, claim digger schedule comparison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</si>
  <si>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AB-04728</t>
  </si>
  <si>
    <t xml:space="preserve">Estimate maturity assessment: 10 interview questions and strong answers</t>
  </si>
  <si>
    <t xml:space="preserve">estimate maturity assessment interview</t>
  </si>
  <si>
    <t xml:space="preserve">estimate maturity assessment interview questions, estimate maturity assessment answers</t>
  </si>
  <si>
    <t xml:space="preserve">Write "Estimate maturity assessment: 10 interview questions and strong answers" for projectcontrolsinstitute.org (PCI AI - Project Controls Institute). Audience: practitioners planning their next career move. Length 1,200-1,800 words, British English. Primary keyword "estimate maturity assessment interview". Work in naturally where they fit: estimate maturity assessment interview questions, estimate maturity assessment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</si>
  <si>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AB-04729</t>
  </si>
  <si>
    <t xml:space="preserve">Bid/no-bid analysis: 10 interview questions and strong answers</t>
  </si>
  <si>
    <t xml:space="preserve">bid no-bid analysis interview</t>
  </si>
  <si>
    <t xml:space="preserve">bid no-bid analysis interview questions, bid no-bid analysis answers</t>
  </si>
  <si>
    <t xml:space="preserve">Write "Bid/no-bid analysis: 10 interview questions and strong answers" for projectcontrolsinstitute.org (PCI AI - Project Controls Institute). Audience: practitioners planning their next career move. Length 1,200-1,800 words, British English. Primary keyword "bid no-bid analysis interview". Work in naturally where they fit: bid no-bid analysis interview questions, bid no-bid analysis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</si>
  <si>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AB-04730</t>
  </si>
  <si>
    <t xml:space="preserve">Tender settlement meetings: 10 interview questions and strong answers</t>
  </si>
  <si>
    <t xml:space="preserve">tender settlement meetings interview</t>
  </si>
  <si>
    <t xml:space="preserve">tender settlement meetings interview questions, tender settlement meetings answers</t>
  </si>
  <si>
    <t xml:space="preserve">Write "Tender settlement meetings: 10 interview questions and strong answers" for projectcontrolsinstitute.org (PCI AI - Project Controls Institute). Audience: practitioners planning their next career move. Length 1,200-1,800 words, British English. Primary keyword "tender settlement meetings interview". Work in naturally where they fit: tender settlement meetings interview questions, tender settlement meetings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</si>
  <si>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AB-04731</t>
  </si>
  <si>
    <t xml:space="preserve">Subcontractor quotations analysis: 10 interview questions and strong answers</t>
  </si>
  <si>
    <t xml:space="preserve">subcontractor quotations analysis interview</t>
  </si>
  <si>
    <t xml:space="preserve">subcontractor quotations analysis interview questions, subcontractor quotations analysis answers</t>
  </si>
  <si>
    <t xml:space="preserve">Write "Subcontractor quotations analysis: 10 interview questions and strong answers" for projectcontrolsinstitute.org (PCI AI - Project Controls Institute). Audience: practitioners planning their next career move. Length 1,200-1,800 words, British English. Primary keyword "subcontractor quotations analysis interview". Work in naturally where they fit: subcontractor quotations analysis interview questions, subcontractor quotations analysis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</si>
  <si>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AB-04732</t>
  </si>
  <si>
    <t xml:space="preserve">Estimate reviews and cold eyes: 10 interview questions and strong answers</t>
  </si>
  <si>
    <t xml:space="preserve">estimate reviews and cold eyes interview questions, estimate reviews and cold eyes answers</t>
  </si>
  <si>
    <t xml:space="preserve">Write "Estimate reviews and cold eyes: 10 interview questions and strong answers" for projectcontrolsinstitute.org (PCI AI - Project Controls Institute). Audience: practitioners planning their next career move. Length 1,200-1,800 words, British English. Primary keyword "estimate reviews and cold eyes". Work in naturally where they fit: estimate reviews and cold eyes interview questions, estimate reviews and cold eyes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</si>
  <si>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AB-04733</t>
  </si>
  <si>
    <t xml:space="preserve">Expected monetary value (EMV): 10 interview questions and strong answers</t>
  </si>
  <si>
    <t xml:space="preserve">expected monetary value interview</t>
  </si>
  <si>
    <t xml:space="preserve">expected monetary value interview questions, expected monetary value answers</t>
  </si>
  <si>
    <t xml:space="preserve">Write "Expected monetary value (EMV): 10 interview questions and strong answers" for projectcontrolsinstitute.org (PCI AI - Project Controls Institute). Audience: practitioners planning their next career move. Length 1,200-1,800 words, British English. Primary keyword "expected monetary value interview". Work in naturally where they fit: expected monetary value interview questions, expected monetary value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</si>
  <si>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AB-04734</t>
  </si>
  <si>
    <t xml:space="preserve">Decision tree analysis: 10 interview questions and strong answers</t>
  </si>
  <si>
    <t xml:space="preserve">decision tree analysis interview</t>
  </si>
  <si>
    <t xml:space="preserve">decision tree analysis interview questions, decision tree analysis answers</t>
  </si>
  <si>
    <t xml:space="preserve">Write "Decision tree analysis: 10 interview questions and strong answers" for projectcontrolsinstitute.org (PCI AI - Project Controls Institute). Audience: practitioners planning their next career move. Length 1,200-1,800 words, British English. Primary keyword "decision tree analysis interview". Work in naturally where they fit: decision tree analysis interview questions, decision tree analysis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</si>
  <si>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AB-04735</t>
  </si>
  <si>
    <t xml:space="preserve">Quantified risk exposure: 10 interview questions and strong answers</t>
  </si>
  <si>
    <t xml:space="preserve">quantified risk exposure interview</t>
  </si>
  <si>
    <t xml:space="preserve">quantified risk exposure interview questions, quantified risk exposure answers</t>
  </si>
  <si>
    <t xml:space="preserve">Write "Quantified risk exposure: 10 interview questions and strong answers" for projectcontrolsinstitute.org (PCI AI - Project Controls Institute). Audience: practitioners planning their next career move. Length 1,200-1,800 words, British English. Primary keyword "quantified risk exposure interview". Work in naturally where they fit: quantified risk exposure interview questions, quantified risk exposure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</si>
  <si>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AB-04736</t>
  </si>
  <si>
    <t xml:space="preserve">Integrated cost-schedule risk analysis: 10 interview questions and strong answers</t>
  </si>
  <si>
    <t xml:space="preserve">integrated cost-schedule risk analysis interview</t>
  </si>
  <si>
    <t xml:space="preserve">integrated cost-schedule risk analysis interview questions, integrated cost-schedule risk analysis answers</t>
  </si>
  <si>
    <t xml:space="preserve">Write "Integrated cost-schedule risk analysis: 10 interview questions and strong answers" for projectcontrolsinstitute.org (PCI AI - Project Controls Institute). Audience: practitioners planning their next career move. Length 1,200-1,800 words, British English. Primary keyword "integrated cost-schedule risk analysis interview". Work in naturally where they fit: integrated cost-schedule risk analysis interview questions, integrated cost-schedule risk analysis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</si>
  <si>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AB-04737</t>
  </si>
  <si>
    <t xml:space="preserve">Weather risk quantification: 10 interview questions and strong answers</t>
  </si>
  <si>
    <t xml:space="preserve">weather risk quantification interview</t>
  </si>
  <si>
    <t xml:space="preserve">weather risk quantification interview questions, weather risk quantification answers</t>
  </si>
  <si>
    <t xml:space="preserve">Write "Weather risk quantification: 10 interview questions and strong answers" for projectcontrolsinstitute.org (PCI AI - Project Controls Institute). Audience: practitioners planning their next career move. Length 1,200-1,800 words, British English. Primary keyword "weather risk quantification interview". Work in naturally where they fit: weather risk quantification interview questions, weather risk quantification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</si>
  <si>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AB-04738</t>
  </si>
  <si>
    <t xml:space="preserve">Cost narrative writing: 10 interview questions and strong answers</t>
  </si>
  <si>
    <t xml:space="preserve">cost narrative writing interview</t>
  </si>
  <si>
    <t xml:space="preserve">cost narrative writing interview questions, cost narrative writing answers</t>
  </si>
  <si>
    <t xml:space="preserve">Write "Cost narrative writing: 10 interview questions and strong answers" for projectcontrolsinstitute.org (PCI AI - Project Controls Institute). Audience: practitioners planning their next career move. Length 1,200-1,800 words, British English. Primary keyword "cost narrative writing interview". Work in naturally where they fit: cost narrative writing interview questions, cost narrative writing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</si>
  <si>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AB-04739</t>
  </si>
  <si>
    <t xml:space="preserve">Schedule commentary writing: 10 interview questions and strong answers</t>
  </si>
  <si>
    <t xml:space="preserve">schedule commentary writing interview</t>
  </si>
  <si>
    <t xml:space="preserve">schedule commentary writing interview questions, schedule commentary writing answers</t>
  </si>
  <si>
    <t xml:space="preserve">Write "Schedule commentary writing: 10 interview questions and strong answers" for projectcontrolsinstitute.org (PCI AI - Project Controls Institute). Audience: practitioners planning their next career move. Length 1,200-1,800 words, British English. Primary keyword "schedule commentary writing interview". Work in naturally where they fit: schedule commentary writing interview questions, schedule commentary writing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</si>
  <si>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AB-04740</t>
  </si>
  <si>
    <t xml:space="preserve">Systems completion and turnover packages: 10 interview questions and strong answers</t>
  </si>
  <si>
    <t xml:space="preserve">systems completion and turnover packages interview questions, systems completion and turnover packages answers</t>
  </si>
  <si>
    <t xml:space="preserve">Write "Systems completion and turnover packages: 10 interview questions and strong answers" for projectcontrolsinstitute.org (PCI AI - Project Controls Institute). Audience: practitioners planning their next career move. Length 1,200-1,800 words, British English. Primary keyword "systems completion and turnover packages". Work in naturally where they fit: systems completion and turnover packages interview questions, systems completion and turnover packages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</si>
  <si>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AB-04741</t>
  </si>
  <si>
    <t xml:space="preserve">Defects liability period management: 10 interview questions and strong answers</t>
  </si>
  <si>
    <t xml:space="preserve">defects liability period management interview</t>
  </si>
  <si>
    <t xml:space="preserve">defects liability period management interview questions, defects liability period management answers</t>
  </si>
  <si>
    <t xml:space="preserve">Write "Defects liability period management: 10 interview questions and strong answers" for projectcontrolsinstitute.org (PCI AI - Project Controls Institute). Audience: practitioners planning their next career move. Length 1,200-1,800 words, British English. Primary keyword "defects liability period management interview". Work in naturally where they fit: defects liability period management interview questions, defects liability period management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</si>
  <si>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AB-04742</t>
  </si>
  <si>
    <t xml:space="preserve">Warranty claims tracking: 10 interview questions and strong answers</t>
  </si>
  <si>
    <t xml:space="preserve">warranty claims tracking interview</t>
  </si>
  <si>
    <t xml:space="preserve">warranty claims tracking interview questions, warranty claims tracking answers</t>
  </si>
  <si>
    <t xml:space="preserve">Write "Warranty claims tracking: 10 interview questions and strong answers" for projectcontrolsinstitute.org (PCI AI - Project Controls Institute). Audience: practitioners planning their next career move. Length 1,200-1,800 words, British English. Primary keyword "warranty claims tracking interview". Work in naturally where they fit: warranty claims tracking interview questions, warranty claims tracking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</si>
  <si>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AB-04743</t>
  </si>
  <si>
    <t xml:space="preserve">Schedule density: 10 interview questions and strong answers</t>
  </si>
  <si>
    <t xml:space="preserve">schedule density interview</t>
  </si>
  <si>
    <t xml:space="preserve">schedule density interview questions, schedule density answers</t>
  </si>
  <si>
    <t xml:space="preserve">Write "Schedule density: 10 interview questions and strong answers" for projectcontrolsinstitute.org (PCI AI - Project Controls Institute). Audience: practitioners planning their next career move. Length 1,200-1,800 words, British English. Primary keyword "schedule density interview". Work in naturally where they fit: schedule density interview questions, schedule density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</si>
  <si>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AB-04744</t>
  </si>
  <si>
    <t xml:space="preserve">Driving path analysis: 10 interview questions and strong answers</t>
  </si>
  <si>
    <t xml:space="preserve">driving path analysis interview</t>
  </si>
  <si>
    <t xml:space="preserve">driving path analysis interview questions, driving path analysis answers</t>
  </si>
  <si>
    <t xml:space="preserve">Write "Driving path analysis: 10 interview questions and strong answers" for projectcontrolsinstitute.org (PCI AI - Project Controls Institute). Audience: practitioners planning their next career move. Length 1,200-1,800 words, British English. Primary keyword "driving path analysis interview". Work in naturally where they fit: driving path analysis interview questions, driving path analysis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</si>
  <si>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AB-04745</t>
  </si>
  <si>
    <t xml:space="preserve">Schedule acceleration modelling: 10 interview questions and strong answers</t>
  </si>
  <si>
    <t xml:space="preserve">schedule acceleration modelling interview</t>
  </si>
  <si>
    <t xml:space="preserve">schedule acceleration modelling interview questions, schedule acceleration modelling answers</t>
  </si>
  <si>
    <t xml:space="preserve">Write "Schedule acceleration modelling: 10 interview questions and strong answers" for projectcontrolsinstitute.org (PCI AI - Project Controls Institute). Audience: practitioners planning their next career move. Length 1,200-1,800 words, British English. Primary keyword "schedule acceleration modelling interview". Work in naturally where they fit: schedule acceleration modelling interview questions, schedule acceleration modelling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</si>
  <si>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AB-04746</t>
  </si>
  <si>
    <t xml:space="preserve">Schedule integration across contractors: 10 interview questions and strong answers</t>
  </si>
  <si>
    <t xml:space="preserve">schedule integration across contractors interview</t>
  </si>
  <si>
    <t xml:space="preserve">schedule integration across contractors interview questions, schedule integration across contractors answers</t>
  </si>
  <si>
    <t xml:space="preserve">Write "Schedule integration across contractors: 10 interview questions and strong answers" for projectcontrolsinstitute.org (PCI AI - Project Controls Institute). Audience: practitioners planning their next career move. Length 1,200-1,800 words, British English. Primary keyword "schedule integration across contractors interview". Work in naturally where they fit: schedule integration across contractors interview questions, schedule integration across contractors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</si>
  <si>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AB-04747</t>
  </si>
  <si>
    <t xml:space="preserve">Planning package conversion: 10 interview questions and strong answers</t>
  </si>
  <si>
    <t xml:space="preserve">planning package conversion interview</t>
  </si>
  <si>
    <t xml:space="preserve">planning package conversion interview questions, planning package conversion answers</t>
  </si>
  <si>
    <t xml:space="preserve">Write "Planning package conversion: 10 interview questions and strong answers" for projectcontrolsinstitute.org (PCI AI - Project Controls Institute). Audience: practitioners planning their next career move. Length 1,200-1,800 words, British English. Primary keyword "planning package conversion interview". Work in naturally where they fit: planning package conversion interview questions, planning package conversion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</si>
  <si>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AB-04748</t>
  </si>
  <si>
    <t xml:space="preserve">Schedule reserve release: 10 interview questions and strong answers</t>
  </si>
  <si>
    <t xml:space="preserve">schedule reserve release interview</t>
  </si>
  <si>
    <t xml:space="preserve">schedule reserve release interview questions, schedule reserve release answers</t>
  </si>
  <si>
    <t xml:space="preserve">Write "Schedule reserve release: 10 interview questions and strong answers" for projectcontrolsinstitute.org (PCI AI - Project Controls Institute). Audience: practitioners planning their next career move. Length 1,200-1,800 words, British English. Primary keyword "schedule reserve release interview". Work in naturally where they fit: schedule reserve release interview questions, schedule reserve release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</si>
  <si>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AB-04749</t>
  </si>
  <si>
    <t xml:space="preserve">Estimate reconciliation: 10 interview questions and strong answers</t>
  </si>
  <si>
    <t xml:space="preserve">estimate reconciliation interview</t>
  </si>
  <si>
    <t xml:space="preserve">estimate reconciliation interview questions, estimate reconciliation answers</t>
  </si>
  <si>
    <t xml:space="preserve">Write "Estimate reconciliation: 10 interview questions and strong answers" for projectcontrolsinstitute.org (PCI AI - Project Controls Institute). Audience: practitioners planning their next career move. Length 1,200-1,800 words, British English. Primary keyword "estimate reconciliation interview". Work in naturally where they fit: estimate reconciliation interview questions, estimate reconciliation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</si>
  <si>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AB-04750</t>
  </si>
  <si>
    <t xml:space="preserve">Bottoms-up validation: 10 interview questions and strong answers</t>
  </si>
  <si>
    <t xml:space="preserve">bottoms-up validation interview</t>
  </si>
  <si>
    <t xml:space="preserve">bottoms-up validation interview questions, bottoms-up validation answers</t>
  </si>
  <si>
    <t xml:space="preserve">Write "Bottoms-up validation: 10 interview questions and strong answers" for projectcontrolsinstitute.org (PCI AI - Project Controls Institute). Audience: practitioners planning their next career move. Length 1,200-1,800 words, British English. Primary keyword "bottoms-up validation interview". Work in naturally where they fit: bottoms-up validation interview questions, bottoms-up validation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</si>
  <si>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AB-04751</t>
  </si>
  <si>
    <t xml:space="preserve">Cost trending analysis: 10 interview questions and strong answers</t>
  </si>
  <si>
    <t xml:space="preserve">cost trending analysis interview</t>
  </si>
  <si>
    <t xml:space="preserve">cost trending analysis interview questions, cost trending analysis answers</t>
  </si>
  <si>
    <t xml:space="preserve">Write "Cost trending analysis: 10 interview questions and strong answers" for projectcontrolsinstitute.org (PCI AI - Project Controls Institute). Audience: practitioners planning their next career move. Length 1,200-1,800 words, British English. Primary keyword "cost trending analysis interview". Work in naturally where they fit: cost trending analysis interview questions, cost trending analysis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</si>
  <si>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AB-04752</t>
  </si>
  <si>
    <t xml:space="preserve">Unit cost tracking: 10 interview questions and strong answers</t>
  </si>
  <si>
    <t xml:space="preserve">unit cost tracking interview</t>
  </si>
  <si>
    <t xml:space="preserve">unit cost tracking interview questions, unit cost tracking answers</t>
  </si>
  <si>
    <t xml:space="preserve">Write "Unit cost tracking: 10 interview questions and strong answers" for projectcontrolsinstitute.org (PCI AI - Project Controls Institute). Audience: practitioners planning their next career move. Length 1,200-1,800 words, British English. Primary keyword "unit cost tracking interview". Work in naturally where they fit: unit cost tracking interview questions, unit cost tracking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</si>
  <si>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AB-04753</t>
  </si>
  <si>
    <t xml:space="preserve">Labour productivity index: 10 interview questions and strong answers</t>
  </si>
  <si>
    <t xml:space="preserve">labour productivity index interview</t>
  </si>
  <si>
    <t xml:space="preserve">labour productivity index interview questions, labour productivity index answers</t>
  </si>
  <si>
    <t xml:space="preserve">Write "Labour productivity index: 10 interview questions and strong answers" for projectcontrolsinstitute.org (PCI AI - Project Controls Institute). Audience: practitioners planning their next career move. Length 1,200-1,800 words, British English. Primary keyword "labour productivity index interview". Work in naturally where they fit: labour productivity index interview questions, labour productivity index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</si>
  <si>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AB-04754</t>
  </si>
  <si>
    <t xml:space="preserve">Burn rate: 10 interview questions and strong answers</t>
  </si>
  <si>
    <t xml:space="preserve">burn rate interview</t>
  </si>
  <si>
    <t xml:space="preserve">burn rate interview questions, burn rate answers</t>
  </si>
  <si>
    <t xml:space="preserve">Write "Burn rate: 10 interview questions and strong answers" for projectcontrolsinstitute.org (PCI AI - Project Controls Institute). Audience: practitioners planning their next career move. Length 1,200-1,800 words, British English. Primary keyword "burn rate interview". Work in naturally where they fit: burn rate interview questions, burn rate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</si>
  <si>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AB-04755</t>
  </si>
  <si>
    <t xml:space="preserve">Run rate forecasting: 10 interview questions and strong answers</t>
  </si>
  <si>
    <t xml:space="preserve">run rate forecasting interview</t>
  </si>
  <si>
    <t xml:space="preserve">run rate forecasting interview questions, run rate forecasting answers</t>
  </si>
  <si>
    <t xml:space="preserve">Write "Run rate forecasting: 10 interview questions and strong answers" for projectcontrolsinstitute.org (PCI AI - Project Controls Institute). Audience: practitioners planning their next career move. Length 1,200-1,800 words, British English. Primary keyword "run rate forecasting interview". Work in naturally where they fit: run rate forecasting interview questions, run rate forecasting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</si>
  <si>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AB-04756</t>
  </si>
  <si>
    <t xml:space="preserve">Cost risk register linkage: 10 interview questions and strong answers</t>
  </si>
  <si>
    <t xml:space="preserve">cost risk register linkage interview</t>
  </si>
  <si>
    <t xml:space="preserve">cost risk register linkage interview questions, cost risk register linkage answers</t>
  </si>
  <si>
    <t xml:space="preserve">Write "Cost risk register linkage: 10 interview questions and strong answers" for projectcontrolsinstitute.org (PCI AI - Project Controls Institute). Audience: practitioners planning their next career move. Length 1,200-1,800 words, British English. Primary keyword "cost risk register linkage interview". Work in naturally where they fit: cost risk register linkage interview questions, cost risk register linkage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</si>
  <si>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AB-04757</t>
  </si>
  <si>
    <t xml:space="preserve">Scope change pricing: 10 interview questions and strong answers</t>
  </si>
  <si>
    <t xml:space="preserve">scope change pricing interview</t>
  </si>
  <si>
    <t xml:space="preserve">scope change pricing interview questions, scope change pricing answers</t>
  </si>
  <si>
    <t xml:space="preserve">Write "Scope change pricing: 10 interview questions and strong answers" for projectcontrolsinstitute.org (PCI AI - Project Controls Institute). Audience: practitioners planning their next career move. Length 1,200-1,800 words, British English. Primary keyword "scope change pricing interview". Work in naturally where they fit: scope change pricing interview questions, scope change pricing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</si>
  <si>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AB-04758</t>
  </si>
  <si>
    <t xml:space="preserve">Rate build-up: 10 interview questions and strong answers</t>
  </si>
  <si>
    <t xml:space="preserve">rate build-up interview</t>
  </si>
  <si>
    <t xml:space="preserve">rate build-up interview questions, rate build-up answers</t>
  </si>
  <si>
    <t xml:space="preserve">Write "Rate build-up: 10 interview questions and strong answers" for projectcontrolsinstitute.org (PCI AI - Project Controls Institute). Audience: practitioners planning their next career move. Length 1,200-1,800 words, British English. Primary keyword "rate build-up interview". Work in naturally where they fit: rate build-up interview questions, rate build-up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</si>
  <si>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AB-04759</t>
  </si>
  <si>
    <t xml:space="preserve">All-in labour rate: 10 interview questions and strong answers</t>
  </si>
  <si>
    <t xml:space="preserve">all-in labour rate interview</t>
  </si>
  <si>
    <t xml:space="preserve">all-in labour rate interview questions, all-in labour rate answers</t>
  </si>
  <si>
    <t xml:space="preserve">Write "All-in labour rate: 10 interview questions and strong answers" for projectcontrolsinstitute.org (PCI AI - Project Controls Institute). Audience: practitioners planning their next career move. Length 1,200-1,800 words, British English. Primary keyword "all-in labour rate interview". Work in naturally where they fit: all-in labour rate interview questions, all-in labour rate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</si>
  <si>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AB-04760</t>
  </si>
  <si>
    <t xml:space="preserve">Equipment utilisation costing: 10 interview questions and strong answers</t>
  </si>
  <si>
    <t xml:space="preserve">equipment utilisation costing interview</t>
  </si>
  <si>
    <t xml:space="preserve">equipment utilisation costing interview questions, equipment utilisation costing answers</t>
  </si>
  <si>
    <t xml:space="preserve">Write "Equipment utilisation costing: 10 interview questions and strong answers" for projectcontrolsinstitute.org (PCI AI - Project Controls Institute). Audience: practitioners planning their next career move. Length 1,200-1,800 words, British English. Primary keyword "equipment utilisation costing interview". Work in naturally where they fit: equipment utilisation costing interview questions, equipment utilisation costing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</si>
  <si>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AB-04761</t>
  </si>
  <si>
    <t xml:space="preserve">Cost normalisation for benchmarking: 10 interview questions and strong answers</t>
  </si>
  <si>
    <t xml:space="preserve">cost normalisation for benchmarking interview</t>
  </si>
  <si>
    <t xml:space="preserve">cost normalisation for benchmarking interview questions, cost normalisation for benchmarking answers</t>
  </si>
  <si>
    <t xml:space="preserve">Write "Cost normalisation for benchmarking: 10 interview questions and strong answers" for projectcontrolsinstitute.org (PCI AI - Project Controls Institute). Audience: practitioners planning their next career move. Length 1,200-1,800 words, British English. Primary keyword "cost normalisation for benchmarking interview". Work in naturally where they fit: cost normalisation for benchmarking interview questions, cost normalisation for benchmarking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</si>
  <si>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AB-04762</t>
  </si>
  <si>
    <t xml:space="preserve">Capital efficiency ratio: 10 interview questions and strong answers</t>
  </si>
  <si>
    <t xml:space="preserve">capital efficiency ratio interview</t>
  </si>
  <si>
    <t xml:space="preserve">capital efficiency ratio interview questions, capital efficiency ratio answers</t>
  </si>
  <si>
    <t xml:space="preserve">Write "Capital efficiency ratio: 10 interview questions and strong answers" for projectcontrolsinstitute.org (PCI AI - Project Controls Institute). Audience: practitioners planning their next career move. Length 1,200-1,800 words, British English. Primary keyword "capital efficiency ratio interview". Work in naturally where they fit: capital efficiency ratio interview questions, capital efficiency ratio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</si>
  <si>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AB-04763</t>
  </si>
  <si>
    <t xml:space="preserve">Earned value technique selection: 10 interview questions and strong answers</t>
  </si>
  <si>
    <t xml:space="preserve">earned value technique selection interview</t>
  </si>
  <si>
    <t xml:space="preserve">earned value technique selection interview questions, earned value technique selection answers</t>
  </si>
  <si>
    <t xml:space="preserve">Write "Earned value technique selection: 10 interview questions and strong answers" for projectcontrolsinstitute.org (PCI AI - Project Controls Institute). Audience: practitioners planning their next career move. Length 1,200-1,800 words, British English. Primary keyword "earned value technique selection interview". Work in naturally where they fit: earned value technique selection interview questions, earned value technique selection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</si>
  <si>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AB-04764</t>
  </si>
  <si>
    <t xml:space="preserve">Weighted milestone method: 10 interview questions and strong answers</t>
  </si>
  <si>
    <t xml:space="preserve">weighted milestone method interview</t>
  </si>
  <si>
    <t xml:space="preserve">weighted milestone method interview questions, weighted milestone method answers</t>
  </si>
  <si>
    <t xml:space="preserve">Write "Weighted milestone method: 10 interview questions and strong answers" for projectcontrolsinstitute.org (PCI AI - Project Controls Institute). Audience: practitioners planning their next career move. Length 1,200-1,800 words, British English. Primary keyword "weighted milestone method interview". Work in naturally where they fit: weighted milestone method interview questions, weighted milestone method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</si>
  <si>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AB-04765</t>
  </si>
  <si>
    <t xml:space="preserve">Units complete method: 10 interview questions and strong answers</t>
  </si>
  <si>
    <t xml:space="preserve">units complete method interview</t>
  </si>
  <si>
    <t xml:space="preserve">units complete method interview questions, units complete method answers</t>
  </si>
  <si>
    <t xml:space="preserve">Write "Units complete method: 10 interview questions and strong answers" for projectcontrolsinstitute.org (PCI AI - Project Controls Institute). Audience: practitioners planning their next career move. Length 1,200-1,800 words, British English. Primary keyword "units complete method interview". Work in naturally where they fit: units complete method interview questions, units complete method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</si>
  <si>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AB-04766</t>
  </si>
  <si>
    <t xml:space="preserve">Incremental milestone method: 10 interview questions and strong answers</t>
  </si>
  <si>
    <t xml:space="preserve">incremental milestone method interview</t>
  </si>
  <si>
    <t xml:space="preserve">incremental milestone method interview questions, incremental milestone method answers</t>
  </si>
  <si>
    <t xml:space="preserve">Write "Incremental milestone method: 10 interview questions and strong answers" for projectcontrolsinstitute.org (PCI AI - Project Controls Institute). Audience: practitioners planning their next career move. Length 1,200-1,800 words, British English. Primary keyword "incremental milestone method interview". Work in naturally where they fit: incremental milestone method interview questions, incremental milestone method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</si>
  <si>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AB-04767</t>
  </si>
  <si>
    <t xml:space="preserve">Earned hours: 10 interview questions and strong answers</t>
  </si>
  <si>
    <t xml:space="preserve">earned hours interview</t>
  </si>
  <si>
    <t xml:space="preserve">earned hours interview questions, earned hours answers</t>
  </si>
  <si>
    <t xml:space="preserve">Write "Earned hours: 10 interview questions and strong answers" for projectcontrolsinstitute.org (PCI AI - Project Controls Institute). Audience: practitioners planning their next career move. Length 1,200-1,800 words, British English. Primary keyword "earned hours interview". Work in naturally where they fit: earned hours interview questions, earned hours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</si>
  <si>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AB-04768</t>
  </si>
  <si>
    <t xml:space="preserve">Performance factor: 10 interview questions and strong answers</t>
  </si>
  <si>
    <t xml:space="preserve">performance factor interview</t>
  </si>
  <si>
    <t xml:space="preserve">performance factor interview questions, performance factor answers</t>
  </si>
  <si>
    <t xml:space="preserve">Write "Performance factor: 10 interview questions and strong answers" for projectcontrolsinstitute.org (PCI AI - Project Controls Institute). Audience: practitioners planning their next career move. Length 1,200-1,800 words, British English. Primary keyword "performance factor interview". Work in naturally where they fit: performance factor interview questions, performance factor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</si>
  <si>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AB-04769</t>
  </si>
  <si>
    <t xml:space="preserve">Composite CPI: 10 interview questions and strong answers</t>
  </si>
  <si>
    <t xml:space="preserve">composite cpi interview</t>
  </si>
  <si>
    <t xml:space="preserve">composite cpi interview questions, composite cpi answers</t>
  </si>
  <si>
    <t xml:space="preserve">Write "Composite CPI: 10 interview questions and strong answers" for projectcontrolsinstitute.org (PCI AI - Project Controls Institute). Audience: practitioners planning their next career move. Length 1,200-1,800 words, British English. Primary keyword "composite cpi interview". Work in naturally where they fit: composite cpi interview questions, composite cpi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</si>
  <si>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AB-04770</t>
  </si>
  <si>
    <t xml:space="preserve">Baseline execution index: 10 interview questions and strong answers</t>
  </si>
  <si>
    <t xml:space="preserve">baseline execution index interview</t>
  </si>
  <si>
    <t xml:space="preserve">baseline execution index interview questions, baseline execution index answers</t>
  </si>
  <si>
    <t xml:space="preserve">Write "Baseline execution index: 10 interview questions and strong answers" for projectcontrolsinstitute.org (PCI AI - Project Controls Institute). Audience: practitioners planning their next career move. Length 1,200-1,800 words, British English. Primary keyword "baseline execution index interview". Work in naturally where they fit: baseline execution index interview questions, baseline execution index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</si>
  <si>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AB-04771</t>
  </si>
  <si>
    <t xml:space="preserve">Hit-miss ratio: 10 interview questions and strong answers</t>
  </si>
  <si>
    <t xml:space="preserve">hit-miss ratio interview</t>
  </si>
  <si>
    <t xml:space="preserve">hit-miss ratio interview questions, hit-miss ratio answers</t>
  </si>
  <si>
    <t xml:space="preserve">Write "Hit-miss ratio: 10 interview questions and strong answers" for projectcontrolsinstitute.org (PCI AI - Project Controls Institute). Audience: practitioners planning their next career move. Length 1,200-1,800 words, British English. Primary keyword "hit-miss ratio interview". Work in naturally where they fit: hit-miss ratio interview questions, hit-miss ratio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</si>
  <si>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AB-04772</t>
  </si>
  <si>
    <t xml:space="preserve">EVM surveillance review: 10 interview questions and strong answers</t>
  </si>
  <si>
    <t xml:space="preserve">evm surveillance review interview</t>
  </si>
  <si>
    <t xml:space="preserve">evm surveillance review interview questions, evm surveillance review answers</t>
  </si>
  <si>
    <t xml:space="preserve">Write "EVM surveillance review: 10 interview questions and strong answers" for projectcontrolsinstitute.org (PCI AI - Project Controls Institute). Audience: practitioners planning their next career move. Length 1,200-1,800 words, British English. Primary keyword "evm surveillance review interview". Work in naturally where they fit: evm surveillance review interview questions, evm surveillance review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</si>
  <si>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AB-04773</t>
  </si>
  <si>
    <t xml:space="preserve">EVM data quality checks: 10 interview questions and strong answers</t>
  </si>
  <si>
    <t xml:space="preserve">evm data quality checks interview</t>
  </si>
  <si>
    <t xml:space="preserve">evm data quality checks interview questions, evm data quality checks answers</t>
  </si>
  <si>
    <t xml:space="preserve">Write "EVM data quality checks: 10 interview questions and strong answers" for projectcontrolsinstitute.org (PCI AI - Project Controls Institute). Audience: practitioners planning their next career move. Length 1,200-1,800 words, British English. Primary keyword "evm data quality checks interview". Work in naturally where they fit: evm data quality checks interview questions, evm data quality checks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</si>
  <si>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AB-04774</t>
  </si>
  <si>
    <t xml:space="preserve">Risk-adjusted contingency: 10 interview questions and strong answers</t>
  </si>
  <si>
    <t xml:space="preserve">risk-adjusted contingency interview</t>
  </si>
  <si>
    <t xml:space="preserve">risk-adjusted contingency interview questions, risk-adjusted contingency answers</t>
  </si>
  <si>
    <t xml:space="preserve">Write "Risk-adjusted contingency: 10 interview questions and strong answers" for projectcontrolsinstitute.org (PCI AI - Project Controls Institute). Audience: practitioners planning their next career move. Length 1,200-1,800 words, British English. Primary keyword "risk-adjusted contingency interview". Work in naturally where they fit: risk-adjusted contingency interview questions, risk-adjusted contingency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</si>
  <si>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AB-04775</t>
  </si>
  <si>
    <t xml:space="preserve">Cost risk driver analysis: 10 interview questions and strong answers</t>
  </si>
  <si>
    <t xml:space="preserve">cost risk driver analysis interview</t>
  </si>
  <si>
    <t xml:space="preserve">cost risk driver analysis interview questions, cost risk driver analysis answers</t>
  </si>
  <si>
    <t xml:space="preserve">Write "Cost risk driver analysis: 10 interview questions and strong answers" for projectcontrolsinstitute.org (PCI AI - Project Controls Institute). Audience: practitioners planning their next career move. Length 1,200-1,800 words, British English. Primary keyword "cost risk driver analysis interview". Work in naturally where they fit: cost risk driver analysis interview questions, cost risk driver analysis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</si>
  <si>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AB-04776</t>
  </si>
  <si>
    <t xml:space="preserve">Schedule risk driver analysis: 10 interview questions and strong answers</t>
  </si>
  <si>
    <t xml:space="preserve">schedule risk driver analysis interview</t>
  </si>
  <si>
    <t xml:space="preserve">schedule risk driver analysis interview questions, schedule risk driver analysis answers</t>
  </si>
  <si>
    <t xml:space="preserve">Write "Schedule risk driver analysis: 10 interview questions and strong answers" for projectcontrolsinstitute.org (PCI AI - Project Controls Institute). Audience: practitioners planning their next career move. Length 1,200-1,800 words, British English. Primary keyword "schedule risk driver analysis interview". Work in naturally where they fit: schedule risk driver analysis interview questions, schedule risk driver analysis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</si>
  <si>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AB-04777</t>
  </si>
  <si>
    <t xml:space="preserve">Risk quantification workshops: 10 interview questions and strong answers</t>
  </si>
  <si>
    <t xml:space="preserve">risk quantification workshops interview</t>
  </si>
  <si>
    <t xml:space="preserve">risk quantification workshops interview questions, risk quantification workshops answers</t>
  </si>
  <si>
    <t xml:space="preserve">Write "Risk quantification workshops: 10 interview questions and strong answers" for projectcontrolsinstitute.org (PCI AI - Project Controls Institute). Audience: practitioners planning their next career move. Length 1,200-1,800 words, British English. Primary keyword "risk quantification workshops interview". Work in naturally where they fit: risk quantification workshops interview questions, risk quantification workshops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</si>
  <si>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AB-04778</t>
  </si>
  <si>
    <t xml:space="preserve">Three-point estimates for risk: 10 interview questions and strong answers</t>
  </si>
  <si>
    <t xml:space="preserve">three-point estimates for risk interview</t>
  </si>
  <si>
    <t xml:space="preserve">three-point estimates for risk interview questions, three-point estimates for risk answers</t>
  </si>
  <si>
    <t xml:space="preserve">Write "Three-point estimates for risk: 10 interview questions and strong answers" for projectcontrolsinstitute.org (PCI AI - Project Controls Institute). Audience: practitioners planning their next career move. Length 1,200-1,800 words, British English. Primary keyword "three-point estimates for risk interview". Work in naturally where they fit: three-point estimates for risk interview questions, three-point estimates for risk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</si>
  <si>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AB-04779</t>
  </si>
  <si>
    <t xml:space="preserve">Risk burn-down: 10 interview questions and strong answers</t>
  </si>
  <si>
    <t xml:space="preserve">risk burn-down interview</t>
  </si>
  <si>
    <t xml:space="preserve">risk burn-down interview questions, risk burn-down answers</t>
  </si>
  <si>
    <t xml:space="preserve">Write "Risk burn-down: 10 interview questions and strong answers" for projectcontrolsinstitute.org (PCI AI - Project Controls Institute). Audience: practitioners planning their next career move. Length 1,200-1,800 words, British English. Primary keyword "risk burn-down interview". Work in naturally where they fit: risk burn-down interview questions, risk burn-down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</si>
  <si>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AB-04780</t>
  </si>
  <si>
    <t xml:space="preserve">Emerging risk identification: 10 interview questions and strong answers</t>
  </si>
  <si>
    <t xml:space="preserve">emerging risk identification interview</t>
  </si>
  <si>
    <t xml:space="preserve">emerging risk identification interview questions, emerging risk identification answers</t>
  </si>
  <si>
    <t xml:space="preserve">Write "Emerging risk identification: 10 interview questions and strong answers" for projectcontrolsinstitute.org (PCI AI - Project Controls Institute). Audience: practitioners planning their next career move. Length 1,200-1,800 words, British English. Primary keyword "emerging risk identification interview". Work in naturally where they fit: emerging risk identification interview questions, emerging risk identification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</si>
  <si>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AB-04781</t>
  </si>
  <si>
    <t xml:space="preserve">Risk-based contingency release: 10 interview questions and strong answers</t>
  </si>
  <si>
    <t xml:space="preserve">risk-based contingency release interview</t>
  </si>
  <si>
    <t xml:space="preserve">risk-based contingency release interview questions, risk-based contingency release answers</t>
  </si>
  <si>
    <t xml:space="preserve">Write "Risk-based contingency release: 10 interview questions and strong answers" for projectcontrolsinstitute.org (PCI AI - Project Controls Institute). Audience: practitioners planning their next career move. Length 1,200-1,800 words, British English. Primary keyword "risk-based contingency release interview". Work in naturally where they fit: risk-based contingency release interview questions, risk-based contingency release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</si>
  <si>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AB-04782</t>
  </si>
  <si>
    <t xml:space="preserve">Scope gap analysis: 10 interview questions and strong answers</t>
  </si>
  <si>
    <t xml:space="preserve">scope gap analysis interview</t>
  </si>
  <si>
    <t xml:space="preserve">scope gap analysis interview questions, scope gap analysis answers</t>
  </si>
  <si>
    <t xml:space="preserve">Write "Scope gap analysis: 10 interview questions and strong answers" for projectcontrolsinstitute.org (PCI AI - Project Controls Institute). Audience: practitioners planning their next career move. Length 1,200-1,800 words, British English. Primary keyword "scope gap analysis interview". Work in naturally where they fit: scope gap analysis interview questions, scope gap analysis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</si>
  <si>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AB-04783</t>
  </si>
  <si>
    <t xml:space="preserve">Employer's requirements review: 10 interview questions and strong answers</t>
  </si>
  <si>
    <t xml:space="preserve">employer s requirements review interview</t>
  </si>
  <si>
    <t xml:space="preserve">employer s requirements review interview questions, employer s requirements review answers</t>
  </si>
  <si>
    <t xml:space="preserve">Write "Employer's requirements review: 10 interview questions and strong answers" for projectcontrolsinstitute.org (PCI AI - Project Controls Institute). Audience: practitioners planning their next career move. Length 1,200-1,800 words, British English. Primary keyword "employer s requirements review interview". Work in naturally where they fit: employer s requirements review interview questions, employer s requirements review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</si>
  <si>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AB-04784</t>
  </si>
  <si>
    <t xml:space="preserve">Programme submission and acceptance: 10 interview questions and strong answers</t>
  </si>
  <si>
    <t xml:space="preserve">programme submission and acceptance interview</t>
  </si>
  <si>
    <t xml:space="preserve">programme submission and acceptance interview questions, programme submission and acceptance answers</t>
  </si>
  <si>
    <t xml:space="preserve">Write "Programme submission and acceptance: 10 interview questions and strong answers" for projectcontrolsinstitute.org (PCI AI - Project Controls Institute). Audience: practitioners planning their next career move. Length 1,200-1,800 words, British English. Primary keyword "programme submission and acceptance interview". Work in naturally where they fit: programme submission and acceptance interview questions, programme submission and acceptance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</si>
  <si>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AB-04785</t>
  </si>
  <si>
    <t xml:space="preserve">Quotation for compensation events: 10 interview questions and strong answers</t>
  </si>
  <si>
    <t xml:space="preserve">quotation for compensation events interview</t>
  </si>
  <si>
    <t xml:space="preserve">quotation for compensation events interview questions, quotation for compensation events answers</t>
  </si>
  <si>
    <t xml:space="preserve">Write "Quotation for compensation events: 10 interview questions and strong answers" for projectcontrolsinstitute.org (PCI AI - Project Controls Institute). Audience: practitioners planning their next career move. Length 1,200-1,800 words, British English. Primary keyword "quotation for compensation events interview". Work in naturally where they fit: quotation for compensation events interview questions, quotation for compensation events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</si>
  <si>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AB-04786</t>
  </si>
  <si>
    <t xml:space="preserve">Cause and effect analysis: 10 interview questions and strong answers</t>
  </si>
  <si>
    <t xml:space="preserve">cause and effect analysis interview</t>
  </si>
  <si>
    <t xml:space="preserve">cause and effect analysis interview questions, cause and effect analysis answers</t>
  </si>
  <si>
    <t xml:space="preserve">Write "Cause and effect analysis: 10 interview questions and strong answers" for projectcontrolsinstitute.org (PCI AI - Project Controls Institute). Audience: practitioners planning their next career move. Length 1,200-1,800 words, British English. Primary keyword "cause and effect analysis interview". Work in naturally where they fit: cause and effect analysis interview questions, cause and effect analysis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</si>
  <si>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AB-04787</t>
  </si>
  <si>
    <t xml:space="preserve">Expert determination: 10 interview questions and strong answers</t>
  </si>
  <si>
    <t xml:space="preserve">expert determination interview</t>
  </si>
  <si>
    <t xml:space="preserve">expert determination interview questions, expert determination answers</t>
  </si>
  <si>
    <t xml:space="preserve">Write "Expert determination: 10 interview questions and strong answers" for projectcontrolsinstitute.org (PCI AI - Project Controls Institute). Audience: practitioners planning their next career move. Length 1,200-1,800 words, British English. Primary keyword "expert determination interview". Work in naturally where they fit: expert determination interview questions, expert determination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</si>
  <si>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AB-04788</t>
  </si>
  <si>
    <t xml:space="preserve">Rates analysis: 10 interview questions and strong answers</t>
  </si>
  <si>
    <t xml:space="preserve">rates analysis interview</t>
  </si>
  <si>
    <t xml:space="preserve">rates analysis interview questions, rates analysis answers</t>
  </si>
  <si>
    <t xml:space="preserve">Write "Rates analysis: 10 interview questions and strong answers" for projectcontrolsinstitute.org (PCI AI - Project Controls Institute). Audience: practitioners planning their next career move. Length 1,200-1,800 words, British English. Primary keyword "rates analysis interview". Work in naturally where they fit: rates analysis interview questions, rates analysis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</si>
  <si>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AB-04789</t>
  </si>
  <si>
    <t xml:space="preserve">Subcontract valuation: 10 interview questions and strong answers</t>
  </si>
  <si>
    <t xml:space="preserve">subcontract valuation interview</t>
  </si>
  <si>
    <t xml:space="preserve">subcontract valuation interview questions, subcontract valuation answers</t>
  </si>
  <si>
    <t xml:space="preserve">Write "Subcontract valuation: 10 interview questions and strong answers" for projectcontrolsinstitute.org (PCI AI - Project Controls Institute). Audience: practitioners planning their next career move. Length 1,200-1,800 words, British English. Primary keyword "subcontract valuation interview". Work in naturally where they fit: subcontract valuation interview questions, subcontract valuation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</si>
  <si>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AB-04790</t>
  </si>
  <si>
    <t xml:space="preserve">Liquidated damages calculation: 10 interview questions and strong answers</t>
  </si>
  <si>
    <t xml:space="preserve">liquidated damages calculation interview</t>
  </si>
  <si>
    <t xml:space="preserve">liquidated damages calculation interview questions, liquidated damages calculation answers</t>
  </si>
  <si>
    <t xml:space="preserve">Write "Liquidated damages calculation: 10 interview questions and strong answers" for projectcontrolsinstitute.org (PCI AI - Project Controls Institute). Audience: practitioners planning their next career move. Length 1,200-1,800 words, British English. Primary keyword "liquidated damages calculation interview". Work in naturally where they fit: liquidated damages calculation interview questions, liquidated damages calculation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</si>
  <si>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AB-04791</t>
  </si>
  <si>
    <t xml:space="preserve">Cost reporting to the client: 10 interview questions and strong answers</t>
  </si>
  <si>
    <t xml:space="preserve">cost reporting to the client interview questions, cost reporting to the client answers</t>
  </si>
  <si>
    <t xml:space="preserve">Write "Cost reporting to the client: 10 interview questions and strong answers" for projectcontrolsinstitute.org (PCI AI - Project Controls Institute). Audience: practitioners planning their next career move. Length 1,200-1,800 words, British English. Primary keyword "cost reporting to the client". Work in naturally where they fit: cost reporting to the client interview questions, cost reporting to the client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</si>
  <si>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AB-04792</t>
  </si>
  <si>
    <t xml:space="preserve">Cash flow forecast for a contractor: 10 interview questions and strong answers</t>
  </si>
  <si>
    <t xml:space="preserve">cash flow forecast for a interview questions, cash flow forecast for a answers</t>
  </si>
  <si>
    <t xml:space="preserve">Write "Cash flow forecast for a contractor: 10 interview questions and strong answers" for projectcontrolsinstitute.org (PCI AI - Project Controls Institute). Audience: practitioners planning their next career move. Length 1,200-1,800 words, British English. Primary keyword "cash flow forecast for a". Work in naturally where they fit: cash flow forecast for a interview questions, cash flow forecast for a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</si>
  <si>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AB-04793</t>
  </si>
  <si>
    <t xml:space="preserve">Tender adjudication: 10 interview questions and strong answers</t>
  </si>
  <si>
    <t xml:space="preserve">tender adjudication interview</t>
  </si>
  <si>
    <t xml:space="preserve">tender adjudication interview questions, tender adjudication answers</t>
  </si>
  <si>
    <t xml:space="preserve">Write "Tender adjudication: 10 interview questions and strong answers" for projectcontrolsinstitute.org (PCI AI - Project Controls Institute). Audience: practitioners planning their next career move. Length 1,200-1,800 words, British English. Primary keyword "tender adjudication interview". Work in naturally where they fit: tender adjudication interview questions, tender adjudication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</si>
  <si>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AB-04794</t>
  </si>
  <si>
    <t xml:space="preserve">Procurement schedule alignment: 10 interview questions and strong answers</t>
  </si>
  <si>
    <t xml:space="preserve">procurement schedule alignment interview</t>
  </si>
  <si>
    <t xml:space="preserve">procurement schedule alignment interview questions, procurement schedule alignment answers</t>
  </si>
  <si>
    <t xml:space="preserve">Write "Procurement schedule alignment: 10 interview questions and strong answers" for projectcontrolsinstitute.org (PCI AI - Project Controls Institute). Audience: practitioners planning their next career move. Length 1,200-1,800 words, British English. Primary keyword "procurement schedule alignment interview". Work in naturally where they fit: procurement schedule alignment interview questions, procurement schedule alignment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</si>
  <si>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AB-04795</t>
  </si>
  <si>
    <t xml:space="preserve">Purchase order tracking: 10 interview questions and strong answers</t>
  </si>
  <si>
    <t xml:space="preserve">purchase order tracking interview</t>
  </si>
  <si>
    <t xml:space="preserve">purchase order tracking interview questions, purchase order tracking answers</t>
  </si>
  <si>
    <t xml:space="preserve">Write "Purchase order tracking: 10 interview questions and strong answers" for projectcontrolsinstitute.org (PCI AI - Project Controls Institute). Audience: practitioners planning their next career move. Length 1,200-1,800 words, British English. Primary keyword "purchase order tracking interview". Work in naturally where they fit: purchase order tracking interview questions, purchase order tracking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</si>
  <si>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AB-04796</t>
  </si>
  <si>
    <t xml:space="preserve">Material requisition process: 10 interview questions and strong answers</t>
  </si>
  <si>
    <t xml:space="preserve">material requisition process interview</t>
  </si>
  <si>
    <t xml:space="preserve">material requisition process interview questions, material requisition process answers</t>
  </si>
  <si>
    <t xml:space="preserve">Write "Material requisition process: 10 interview questions and strong answers" for projectcontrolsinstitute.org (PCI AI - Project Controls Institute). Audience: practitioners planning their next career move. Length 1,200-1,800 words, British English. Primary keyword "material requisition process interview". Work in naturally where they fit: material requisition process interview questions, material requisition process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</si>
  <si>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AB-04797</t>
  </si>
  <si>
    <t xml:space="preserve">Automated variance commentary: 10 interview questions and strong answers</t>
  </si>
  <si>
    <t xml:space="preserve">automated variance commentary interview</t>
  </si>
  <si>
    <t xml:space="preserve">automated variance commentary interview questions, automated variance commentary answers</t>
  </si>
  <si>
    <t xml:space="preserve">Write "Automated variance commentary: 10 interview questions and strong answers" for projectcontrolsinstitute.org (PCI AI - Project Controls Institute). Audience: practitioners planning their next career move. Length 1,200-1,800 words, British English. Primary keyword "automated variance commentary interview". Work in naturally where they fit: automated variance commentary interview questions, automated variance commentary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</si>
  <si>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AB-04798</t>
  </si>
  <si>
    <t xml:space="preserve">Report refresh scheduling: 10 interview questions and strong answers</t>
  </si>
  <si>
    <t xml:space="preserve">report refresh scheduling interview</t>
  </si>
  <si>
    <t xml:space="preserve">report refresh scheduling interview questions, report refresh scheduling answers</t>
  </si>
  <si>
    <t xml:space="preserve">Write "Report refresh scheduling: 10 interview questions and strong answers" for projectcontrolsinstitute.org (PCI AI - Project Controls Institute). Audience: practitioners planning their next career move. Length 1,200-1,800 words, British English. Primary keyword "report refresh scheduling interview". Work in naturally where they fit: report refresh scheduling interview questions, report refresh scheduling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</si>
  <si>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AB-04799</t>
  </si>
  <si>
    <t xml:space="preserve">Cost and schedule data integration: 10 interview questions and strong answers</t>
  </si>
  <si>
    <t xml:space="preserve">cost and schedule data integration interview questions, cost and schedule data integration answers</t>
  </si>
  <si>
    <t xml:space="preserve">Write "Cost and schedule data integration: 10 interview questions and strong answers" for projectcontrolsinstitute.org (PCI AI - Project Controls Institute). Audience: practitioners planning their next career move. Length 1,200-1,800 words, British English. Primary keyword "cost and schedule data integration". Work in naturally where they fit: cost and schedule data integration interview questions, cost and schedule data integration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</si>
  <si>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AB-04800</t>
  </si>
  <si>
    <t xml:space="preserve">Portfolio capacity planning: 10 interview questions and strong answers</t>
  </si>
  <si>
    <t xml:space="preserve">portfolio capacity planning interview</t>
  </si>
  <si>
    <t xml:space="preserve">portfolio capacity planning interview questions, portfolio capacity planning answers</t>
  </si>
  <si>
    <t xml:space="preserve">Write "Portfolio capacity planning: 10 interview questions and strong answers" for projectcontrolsinstitute.org (PCI AI - Project Controls Institute). Audience: practitioners planning their next career move. Length 1,200-1,800 words, British English. Primary keyword "portfolio capacity planning interview". Work in naturally where they fit: portfolio capacity planning interview questions, portfolio capacity planning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</si>
  <si>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AB-04801</t>
  </si>
  <si>
    <t xml:space="preserve">Resource demand forecasting: 10 interview questions and strong answers</t>
  </si>
  <si>
    <t xml:space="preserve">resource demand forecasting interview</t>
  </si>
  <si>
    <t xml:space="preserve">resource demand forecasting interview questions, resource demand forecasting answers</t>
  </si>
  <si>
    <t xml:space="preserve">Write "Resource demand forecasting: 10 interview questions and strong answers" for projectcontrolsinstitute.org (PCI AI - Project Controls Institute). Audience: practitioners planning their next career move. Length 1,200-1,800 words, British English. Primary keyword "resource demand forecasting interview". Work in naturally where they fit: resource demand forecasting interview questions, resource demand forecasting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</si>
  <si>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AB-04802</t>
  </si>
  <si>
    <t xml:space="preserve">Project prioritisation scoring: 10 interview questions and strong answers</t>
  </si>
  <si>
    <t xml:space="preserve">project prioritisation scoring interview</t>
  </si>
  <si>
    <t xml:space="preserve">project prioritisation scoring interview questions, project prioritisation scoring answers</t>
  </si>
  <si>
    <t xml:space="preserve">Write "Project prioritisation scoring: 10 interview questions and strong answers" for projectcontrolsinstitute.org (PCI AI - Project Controls Institute). Audience: practitioners planning their next career move. Length 1,200-1,800 words, British English. Primary keyword "project prioritisation scoring interview". Work in naturally where they fit: project prioritisation scoring interview questions, project prioritisation scoring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</si>
  <si>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AB-04803</t>
  </si>
  <si>
    <t xml:space="preserve">Investment committee reporting: 10 interview questions and strong answers</t>
  </si>
  <si>
    <t xml:space="preserve">investment committee reporting interview</t>
  </si>
  <si>
    <t xml:space="preserve">investment committee reporting interview questions, investment committee reporting answers</t>
  </si>
  <si>
    <t xml:space="preserve">Write "Investment committee reporting: 10 interview questions and strong answers" for projectcontrolsinstitute.org (PCI AI - Project Controls Institute). Audience: practitioners planning their next career move. Length 1,200-1,800 words, British English. Primary keyword "investment committee reporting interview". Work in naturally where they fit: investment committee reporting interview questions, investment committee reporting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</si>
  <si>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AB-04804</t>
  </si>
  <si>
    <t xml:space="preserve">Project health check: 10 interview questions and strong answers</t>
  </si>
  <si>
    <t xml:space="preserve">project health check interview</t>
  </si>
  <si>
    <t xml:space="preserve">project health check interview questions, project health check answers</t>
  </si>
  <si>
    <t xml:space="preserve">Write "Project health check: 10 interview questions and strong answers" for projectcontrolsinstitute.org (PCI AI - Project Controls Institute). Audience: practitioners planning their next career move. Length 1,200-1,800 words, British English. Primary keyword "project health check interview". Work in naturally where they fit: project health check interview questions, project health check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</si>
  <si>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AB-04805</t>
  </si>
  <si>
    <t xml:space="preserve">Knowledge transfer at handover: 10 interview questions and strong answers</t>
  </si>
  <si>
    <t xml:space="preserve">knowledge transfer at handover interview</t>
  </si>
  <si>
    <t xml:space="preserve">knowledge transfer at handover interview questions, knowledge transfer at handover answers</t>
  </si>
  <si>
    <t xml:space="preserve">Write "Knowledge transfer at handover: 10 interview questions and strong answers" for projectcontrolsinstitute.org (PCI AI - Project Controls Institute). Audience: practitioners planning their next career move. Length 1,200-1,800 words, British English. Primary keyword "knowledge transfer at handover interview". Work in naturally where they fit: knowledge transfer at handover interview questions, knowledge transfer at handover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</si>
  <si>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AB-04806</t>
  </si>
  <si>
    <t xml:space="preserve">Sprint burndown interpretation: 10 interview questions and strong answers</t>
  </si>
  <si>
    <t xml:space="preserve">sprint burndown interpretation interview</t>
  </si>
  <si>
    <t xml:space="preserve">sprint burndown interpretation interview questions, sprint burndown interpretation answers</t>
  </si>
  <si>
    <t xml:space="preserve">Write "Sprint burndown interpretation: 10 interview questions and strong answers" for projectcontrolsinstitute.org (PCI AI - Project Controls Institute). Audience: practitioners planning their next career move. Length 1,200-1,800 words, British English. Primary keyword "sprint burndown interpretation interview". Work in naturally where they fit: sprint burndown interpretation interview questions, sprint burndown interpretation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</si>
  <si>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AB-04807</t>
  </si>
  <si>
    <t xml:space="preserve">Release burnup: 10 interview questions and strong answers</t>
  </si>
  <si>
    <t xml:space="preserve">release burnup interview</t>
  </si>
  <si>
    <t xml:space="preserve">release burnup interview questions, release burnup answers</t>
  </si>
  <si>
    <t xml:space="preserve">Write "Release burnup: 10 interview questions and strong answers" for projectcontrolsinstitute.org (PCI AI - Project Controls Institute). Audience: practitioners planning their next career move. Length 1,200-1,800 words, British English. Primary keyword "release burnup interview". Work in naturally where they fit: release burnup interview questions, release burnup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</si>
  <si>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AB-04808</t>
  </si>
  <si>
    <t xml:space="preserve">Capacity planning in sprints: 10 interview questions and strong answers</t>
  </si>
  <si>
    <t xml:space="preserve">capacity planning in sprints interview</t>
  </si>
  <si>
    <t xml:space="preserve">capacity planning in sprints interview questions, capacity planning in sprints answers</t>
  </si>
  <si>
    <t xml:space="preserve">Write "Capacity planning in sprints: 10 interview questions and strong answers" for projectcontrolsinstitute.org (PCI AI - Project Controls Institute). Audience: practitioners planning their next career move. Length 1,200-1,800 words, British English. Primary keyword "capacity planning in sprints interview". Work in naturally where they fit: capacity planning in sprints interview questions, capacity planning in sprints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</si>
  <si>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AB-04809</t>
  </si>
  <si>
    <t xml:space="preserve">Agile estimation techniques: 10 interview questions and strong answers</t>
  </si>
  <si>
    <t xml:space="preserve">agile estimation techniques interview</t>
  </si>
  <si>
    <t xml:space="preserve">agile estimation techniques interview questions, agile estimation techniques answers</t>
  </si>
  <si>
    <t xml:space="preserve">Write "Agile estimation techniques: 10 interview questions and strong answers" for projectcontrolsinstitute.org (PCI AI - Project Controls Institute). Audience: practitioners planning their next career move. Length 1,200-1,800 words, British English. Primary keyword "agile estimation techniques interview". Work in naturally where they fit: agile estimation techniques interview questions, agile estimation techniques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</si>
  <si>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AB-04810</t>
  </si>
  <si>
    <t xml:space="preserve">Cycle time and lead time: 10 interview questions and strong answers</t>
  </si>
  <si>
    <t xml:space="preserve">cycle time and lead interview</t>
  </si>
  <si>
    <t xml:space="preserve">cycle time and lead interview questions, cycle time and lead answers</t>
  </si>
  <si>
    <t xml:space="preserve">Write "Cycle time and lead time: 10 interview questions and strong answers" for projectcontrolsinstitute.org (PCI AI - Project Controls Institute). Audience: practitioners planning their next career move. Length 1,200-1,800 words, British English. Primary keyword "cycle time and lead interview". Work in naturally where they fit: cycle time and lead interview questions, cycle time and lead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</si>
  <si>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AB-04811</t>
  </si>
  <si>
    <t xml:space="preserve">Agile governance reporting: 10 interview questions and strong answers</t>
  </si>
  <si>
    <t xml:space="preserve">agile governance reporting interview</t>
  </si>
  <si>
    <t xml:space="preserve">agile governance reporting interview questions, agile governance reporting answers</t>
  </si>
  <si>
    <t xml:space="preserve">Write "Agile governance reporting: 10 interview questions and strong answers" for projectcontrolsinstitute.org (PCI AI - Project Controls Institute). Audience: practitioners planning their next career move. Length 1,200-1,800 words, British English. Primary keyword "agile governance reporting interview". Work in naturally where they fit: agile governance reporting interview questions, agile governance reporting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</si>
  <si>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AB-04812</t>
  </si>
  <si>
    <t xml:space="preserve">Funding drawdown forecast: 10 interview questions and strong answers</t>
  </si>
  <si>
    <t xml:space="preserve">funding drawdown forecast interview</t>
  </si>
  <si>
    <t xml:space="preserve">funding drawdown forecast interview questions, funding drawdown forecast answers</t>
  </si>
  <si>
    <t xml:space="preserve">Write "Funding drawdown forecast: 10 interview questions and strong answers" for projectcontrolsinstitute.org (PCI AI - Project Controls Institute). Audience: practitioners planning their next career move. Length 1,200-1,800 words, British English. Primary keyword "funding drawdown forecast interview". Work in naturally where they fit: funding drawdown forecast interview questions, funding drawdown forecast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</si>
  <si>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AB-04813</t>
  </si>
  <si>
    <t xml:space="preserve">Lender reporting requirements: 10 interview questions and strong answers</t>
  </si>
  <si>
    <t xml:space="preserve">lender reporting requirements interview</t>
  </si>
  <si>
    <t xml:space="preserve">lender reporting requirements interview questions, lender reporting requirements answers</t>
  </si>
  <si>
    <t xml:space="preserve">Write "Lender reporting requirements: 10 interview questions and strong answers" for projectcontrolsinstitute.org (PCI AI - Project Controls Institute). Audience: practitioners planning their next career move. Length 1,200-1,800 words, British English. Primary keyword "lender reporting requirements interview". Work in naturally where they fit: lender reporting requirements interview questions, lender reporting requirements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</si>
  <si>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AB-04814</t>
  </si>
  <si>
    <t xml:space="preserve">Turnaround scope challenge: 10 interview questions and strong answers</t>
  </si>
  <si>
    <t xml:space="preserve">turnaround scope challenge interview</t>
  </si>
  <si>
    <t xml:space="preserve">turnaround scope challenge interview questions, turnaround scope challenge answers</t>
  </si>
  <si>
    <t xml:space="preserve">Write "Turnaround scope challenge: 10 interview questions and strong answers" for projectcontrolsinstitute.org (PCI AI - Project Controls Institute). Audience: practitioners planning their next career move. Length 1,200-1,800 words, British English. Primary keyword "turnaround scope challenge interview". Work in naturally where they fit: turnaround scope challenge interview questions, turnaround scope challenge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</si>
  <si>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AB-04815</t>
  </si>
  <si>
    <t xml:space="preserve">Shift planning for turnarounds: 10 interview questions and strong answers</t>
  </si>
  <si>
    <t xml:space="preserve">shift planning for turnarounds interview</t>
  </si>
  <si>
    <t xml:space="preserve">shift planning for turnarounds interview questions, shift planning for turnarounds answers</t>
  </si>
  <si>
    <t xml:space="preserve">Write "Shift planning for turnarounds: 10 interview questions and strong answers" for projectcontrolsinstitute.org (PCI AI - Project Controls Institute). Audience: practitioners planning their next career move. Length 1,200-1,800 words, British English. Primary keyword "shift planning for turnarounds interview". Work in naturally where they fit: shift planning for turnarounds interview questions, shift planning for turnarounds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</si>
  <si>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AB-04816</t>
  </si>
  <si>
    <t xml:space="preserve">Turnaround daily control room: 10 interview questions and strong answers</t>
  </si>
  <si>
    <t xml:space="preserve">turnaround daily control room interview</t>
  </si>
  <si>
    <t xml:space="preserve">turnaround daily control room interview questions, turnaround daily control room answers</t>
  </si>
  <si>
    <t xml:space="preserve">Write "Turnaround daily control room: 10 interview questions and strong answers" for projectcontrolsinstitute.org (PCI AI - Project Controls Institute). Audience: practitioners planning their next career move. Length 1,200-1,800 words, British English. Primary keyword "turnaround daily control room interview". Work in naturally where they fit: turnaround daily control room interview questions, turnaround daily control room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</si>
  <si>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AB-04817</t>
  </si>
  <si>
    <t xml:space="preserve">Post-turnaround review: 10 interview questions and strong answers</t>
  </si>
  <si>
    <t xml:space="preserve">post-turnaround review interview</t>
  </si>
  <si>
    <t xml:space="preserve">post-turnaround review interview questions, post-turnaround review answers</t>
  </si>
  <si>
    <t xml:space="preserve">Write "Post-turnaround review: 10 interview questions and strong answers" for projectcontrolsinstitute.org (PCI AI - Project Controls Institute). Audience: practitioners planning their next career move. Length 1,200-1,800 words, British English. Primary keyword "post-turnaround review interview". Work in naturally where they fit: post-turnaround review interview questions, post-turnaround review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</si>
  <si>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AB-04818</t>
  </si>
  <si>
    <t xml:space="preserve">Turnaround contingency management: 10 interview questions and strong answers</t>
  </si>
  <si>
    <t xml:space="preserve">turnaround contingency management interview</t>
  </si>
  <si>
    <t xml:space="preserve">turnaround contingency management interview questions, turnaround contingency management answers</t>
  </si>
  <si>
    <t xml:space="preserve">Write "Turnaround contingency management: 10 interview questions and strong answers" for projectcontrolsinstitute.org (PCI AI - Project Controls Institute). Audience: practitioners planning their next career move. Length 1,200-1,800 words, British English. Primary keyword "turnaround contingency management interview". Work in naturally where they fit: turnaround contingency management interview questions, turnaround contingency management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</si>
  <si>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AB-04819</t>
  </si>
  <si>
    <t xml:space="preserve">Mobilisation planning: 10 interview questions and strong answers</t>
  </si>
  <si>
    <t xml:space="preserve">mobilisation planning interview</t>
  </si>
  <si>
    <t xml:space="preserve">mobilisation planning interview questions, mobilisation planning answers</t>
  </si>
  <si>
    <t xml:space="preserve">Write "Mobilisation planning: 10 interview questions and strong answers" for projectcontrolsinstitute.org (PCI AI - Project Controls Institute). Audience: practitioners planning their next career move. Length 1,200-1,800 words, British English. Primary keyword "mobilisation planning interview". Work in naturally where they fit: mobilisation planning interview questions, mobilisation planning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</si>
  <si>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AB-04820</t>
  </si>
  <si>
    <t xml:space="preserve">Demobilisation planning: 10 interview questions and strong answers</t>
  </si>
  <si>
    <t xml:space="preserve">demobilisation planning interview</t>
  </si>
  <si>
    <t xml:space="preserve">demobilisation planning interview questions, demobilisation planning answers</t>
  </si>
  <si>
    <t xml:space="preserve">Write "Demobilisation planning: 10 interview questions and strong answers" for projectcontrolsinstitute.org (PCI AI - Project Controls Institute). Audience: practitioners planning their next career move. Length 1,200-1,800 words, British English. Primary keyword "demobilisation planning interview". Work in naturally where they fit: demobilisation planning interview questions, demobilisation planning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</si>
  <si>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AB-04821</t>
  </si>
  <si>
    <t xml:space="preserve">Site instruction management: 10 interview questions and strong answers</t>
  </si>
  <si>
    <t xml:space="preserve">site instruction management interview</t>
  </si>
  <si>
    <t xml:space="preserve">site instruction management interview questions, site instruction management answers</t>
  </si>
  <si>
    <t xml:space="preserve">Write "Site instruction management: 10 interview questions and strong answers" for projectcontrolsinstitute.org (PCI AI - Project Controls Institute). Audience: practitioners planning their next career move. Length 1,200-1,800 words, British English. Primary keyword "site instruction management interview". Work in naturally where they fit: site instruction management interview questions, site instruction management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</si>
  <si>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AB-04822</t>
  </si>
  <si>
    <t xml:space="preserve">Engineering change control: 10 interview questions and strong answers</t>
  </si>
  <si>
    <t xml:space="preserve">engineering change control interview</t>
  </si>
  <si>
    <t xml:space="preserve">engineering change control interview questions, engineering change control answers</t>
  </si>
  <si>
    <t xml:space="preserve">Write "Engineering change control: 10 interview questions and strong answers" for projectcontrolsinstitute.org (PCI AI - Project Controls Institute). Audience: practitioners planning their next career move. Length 1,200-1,800 words, British English. Primary keyword "engineering change control interview". Work in naturally where they fit: engineering change control interview questions, engineering change control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</si>
  <si>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AB-04823</t>
  </si>
  <si>
    <t xml:space="preserve">Variance threshold reporting: 10 interview questions and strong answers</t>
  </si>
  <si>
    <t xml:space="preserve">variance threshold reporting interview</t>
  </si>
  <si>
    <t xml:space="preserve">variance threshold reporting interview questions, variance threshold reporting answers</t>
  </si>
  <si>
    <t xml:space="preserve">Write "Variance threshold reporting: 10 interview questions and strong answers" for projectcontrolsinstitute.org (PCI AI - Project Controls Institute). Audience: practitioners planning their next career move. Length 1,200-1,800 words, British English. Primary keyword "variance threshold reporting interview". Work in naturally where they fit: variance threshold reporting interview questions, variance threshold reporting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</si>
  <si>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AB-04824</t>
  </si>
  <si>
    <t xml:space="preserve">Forecast accuracy tracking: 10 interview questions and strong answers</t>
  </si>
  <si>
    <t xml:space="preserve">forecast accuracy tracking interview</t>
  </si>
  <si>
    <t xml:space="preserve">forecast accuracy tracking interview questions, forecast accuracy tracking answers</t>
  </si>
  <si>
    <t xml:space="preserve">Write "Forecast accuracy tracking: 10 interview questions and strong answers" for projectcontrolsinstitute.org (PCI AI - Project Controls Institute). Audience: practitioners planning their next career move. Length 1,200-1,800 words, British English. Primary keyword "forecast accuracy tracking interview". Work in naturally where they fit: forecast accuracy tracking interview questions, forecast accuracy tracking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</si>
  <si>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AB-04825</t>
  </si>
  <si>
    <t xml:space="preserve">Dashboard refresh discipline: 10 interview questions and strong answers</t>
  </si>
  <si>
    <t xml:space="preserve">dashboard refresh discipline interview</t>
  </si>
  <si>
    <t xml:space="preserve">dashboard refresh discipline interview questions, dashboard refresh discipline answers</t>
  </si>
  <si>
    <t xml:space="preserve">Write "Dashboard refresh discipline: 10 interview questions and strong answers" for projectcontrolsinstitute.org (PCI AI - Project Controls Institute). Audience: practitioners planning their next career move. Length 1,200-1,800 words, British English. Primary keyword "dashboard refresh discipline interview". Work in naturally where they fit: dashboard refresh discipline interview questions, dashboard refresh discipline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</si>
  <si>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AB-04826</t>
  </si>
  <si>
    <t xml:space="preserve">Cash flow curve fitting: 10 interview questions and strong answers</t>
  </si>
  <si>
    <t xml:space="preserve">cash flow curve fitting interview</t>
  </si>
  <si>
    <t xml:space="preserve">cash flow curve fitting interview questions, cash flow curve fitting answers</t>
  </si>
  <si>
    <t xml:space="preserve">Write "Cash flow curve fitting: 10 interview questions and strong answers" for projectcontrolsinstitute.org (PCI AI - Project Controls Institute). Audience: practitioners planning their next career move. Length 1,200-1,800 words, British English. Primary keyword "cash flow curve fitting interview". Work in naturally where they fit: cash flow curve fitting interview questions, cash flow curve fitting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</si>
  <si>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AB-04827</t>
  </si>
  <si>
    <t xml:space="preserve">Payment milestones negotiation: 10 interview questions and strong answers</t>
  </si>
  <si>
    <t xml:space="preserve">payment milestones negotiation interview</t>
  </si>
  <si>
    <t xml:space="preserve">payment milestones negotiation interview questions, payment milestones negotiation answers</t>
  </si>
  <si>
    <t xml:space="preserve">Write "Payment milestones negotiation: 10 interview questions and strong answers" for projectcontrolsinstitute.org (PCI AI - Project Controls Institute). Audience: practitioners planning their next career move. Length 1,200-1,800 words, British English. Primary keyword "payment milestones negotiation interview". Work in naturally where they fit: payment milestones negotiation interview questions, payment milestones negotiation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</si>
  <si>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AB-04828</t>
  </si>
  <si>
    <t xml:space="preserve">Phasing capital across years: 10 interview questions and strong answers</t>
  </si>
  <si>
    <t xml:space="preserve">phasing capital across years interview</t>
  </si>
  <si>
    <t xml:space="preserve">phasing capital across years interview questions, phasing capital across years answers</t>
  </si>
  <si>
    <t xml:space="preserve">Write "Phasing capital across years: 10 interview questions and strong answers" for projectcontrolsinstitute.org (PCI AI - Project Controls Institute). Audience: practitioners planning their next career move. Length 1,200-1,800 words, British English. Primary keyword "phasing capital across years interview". Work in naturally where they fit: phasing capital across years interview questions, phasing capital across years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</si>
  <si>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AB-04829</t>
  </si>
  <si>
    <t xml:space="preserve">Cut-off procedures at period end: 10 interview questions and strong answers</t>
  </si>
  <si>
    <t xml:space="preserve">cut-off procedures at period end interview questions, cut-off procedures at period end answers</t>
  </si>
  <si>
    <t xml:space="preserve">Write "Cut-off procedures at period end: 10 interview questions and strong answers" for projectcontrolsinstitute.org (PCI AI - Project Controls Institute). Audience: practitioners planning their next career move. Length 1,200-1,800 words, British English. Primary keyword "cut-off procedures at period end". Work in naturally where they fit: cut-off procedures at period end interview questions, cut-off procedures at period end answers. Structure: each question as an H2, a model answer of 100-150 words under it, and a one-line note on what the interviewer is testing.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</si>
  <si>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AB-04830</t>
  </si>
  <si>
    <t xml:space="preserve">Explaining earned value management to executives: the one-slide version</t>
  </si>
  <si>
    <t xml:space="preserve">earned value management executives</t>
  </si>
  <si>
    <t xml:space="preserve">explain earned value management, earned value management for leadership</t>
  </si>
  <si>
    <t xml:space="preserve">Write "Explaining earned value management to executives: the one-slide version" for projectcontrolsinstitute.org (PCI AI - Project Controls Institute). Audience: planners, cost engineers and PMO analysts. Length 1,200-1,800 words, British English. Primary keyword "earned value management executives". Work in naturally where they fit: explain earned value management, earned value management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</si>
  <si>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AB-04831</t>
  </si>
  <si>
    <t xml:space="preserve">Explaining 50/50 rule to executives: the one-slide version</t>
  </si>
  <si>
    <t xml:space="preserve">50 rule executives</t>
  </si>
  <si>
    <t xml:space="preserve">explain 50 rule, 50 rule for leadership</t>
  </si>
  <si>
    <t xml:space="preserve">Write "Explaining 50/50 rule to executives: the one-slide version" for projectcontrolsinstitute.org (PCI AI - Project Controls Institute). Audience: planners, cost engineers and PMO analysts. Length 1,200-1,800 words, British English. Primary keyword "50 rule executives". Work in naturally where they fit: explain 50 rule, 50 rule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</si>
  <si>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AB-04832</t>
  </si>
  <si>
    <t xml:space="preserve">Explaining 0/100 rule to executives: the one-slide version</t>
  </si>
  <si>
    <t xml:space="preserve">0 100 rule executives</t>
  </si>
  <si>
    <t xml:space="preserve">explain 0 100 rule, 0 100 rule for leadership</t>
  </si>
  <si>
    <t xml:space="preserve">Write "Explaining 0/100 rule to executives: the one-slide version" for projectcontrolsinstitute.org (PCI AI - Project Controls Institute). Audience: planners, cost engineers and PMO analysts. Length 1,200-1,800 words, British English. Primary keyword "0 100 rule executives". Work in naturally where they fit: explain 0 100 rule, 0 100 rule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</si>
  <si>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AB-04833</t>
  </si>
  <si>
    <t xml:space="preserve">Explaining level of effort (LOE) to executives: the one-slide version</t>
  </si>
  <si>
    <t xml:space="preserve">level of effort executives</t>
  </si>
  <si>
    <t xml:space="preserve">explain level of effort, level of effort for leadership</t>
  </si>
  <si>
    <t xml:space="preserve">Write "Explaining level of effort (LOE) to executives: the one-slide version" for projectcontrolsinstitute.org (PCI AI - Project Controls Institute). Audience: planners, cost engineers and PMO analysts. Length 1,200-1,800 words, British English. Primary keyword "level of effort executives". Work in naturally where they fit: explain level of effort, level of effort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</si>
  <si>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AB-04834</t>
  </si>
  <si>
    <t xml:space="preserve">Explaining apportioned effort to executives: the one-slide version</t>
  </si>
  <si>
    <t xml:space="preserve">apportioned effort executives</t>
  </si>
  <si>
    <t xml:space="preserve">explain apportioned effort, apportioned effort for leadership</t>
  </si>
  <si>
    <t xml:space="preserve">Write "Explaining apportioned effort to executives: the one-slide version" for projectcontrolsinstitute.org (PCI AI - Project Controls Institute). Audience: planners, cost engineers and PMO analysts. Length 1,200-1,800 words, British English. Primary keyword "apportioned effort executives". Work in naturally where they fit: explain apportioned effort, apportioned effort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</si>
  <si>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AB-04835</t>
  </si>
  <si>
    <t xml:space="preserve">Explaining control account to executives: the one-slide version</t>
  </si>
  <si>
    <t xml:space="preserve">control account executives</t>
  </si>
  <si>
    <t xml:space="preserve">explain control account, control account for leadership</t>
  </si>
  <si>
    <t xml:space="preserve">Write "Explaining control account to executives: the one-slide version" for projectcontrolsinstitute.org (PCI AI - Project Controls Institute). Audience: planners, cost engineers and PMO analysts. Length 1,200-1,800 words, British English. Primary keyword "control account executives". Work in naturally where they fit: explain control account, control account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</si>
  <si>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AB-04836</t>
  </si>
  <si>
    <t xml:space="preserve">Explaining work package to executives: the one-slide version</t>
  </si>
  <si>
    <t xml:space="preserve">work package executives</t>
  </si>
  <si>
    <t xml:space="preserve">explain work package, work package for leadership</t>
  </si>
  <si>
    <t xml:space="preserve">Write "Explaining work package to executives: the one-slide version" for projectcontrolsinstitute.org (PCI AI - Project Controls Institute). Audience: planners, cost engineers and PMO analysts. Length 1,200-1,800 words, British English. Primary keyword "work package executives". Work in naturally where they fit: explain work package, work package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</si>
  <si>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AB-04837</t>
  </si>
  <si>
    <t xml:space="preserve">Explaining planning package to executives: the one-slide version</t>
  </si>
  <si>
    <t xml:space="preserve">planning package executives</t>
  </si>
  <si>
    <t xml:space="preserve">explain planning package, planning package for leadership</t>
  </si>
  <si>
    <t xml:space="preserve">Write "Explaining planning package to executives: the one-slide version" for projectcontrolsinstitute.org (PCI AI - Project Controls Institute). Audience: planners, cost engineers and PMO analysts. Length 1,200-1,800 words, British English. Primary keyword "planning package executives". Work in naturally where they fit: explain planning package, planning package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</si>
  <si>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AB-04838</t>
  </si>
  <si>
    <t xml:space="preserve">Explaining performance measurement baseline (PMB) to executives: the one-slide version</t>
  </si>
  <si>
    <t xml:space="preserve">performance measurement baseline executives</t>
  </si>
  <si>
    <t xml:space="preserve">explain performance measurement baseline, performance measurement baseline for leadership</t>
  </si>
  <si>
    <t xml:space="preserve">Write "Explaining performance measurement baseline (PMB) to executives: the one-slide version" for projectcontrolsinstitute.org (PCI AI - Project Controls Institute). Audience: planners, cost engineers and PMO analysts. Length 1,200-1,800 words, British English. Primary keyword "performance measurement baseline executives". Work in naturally where they fit: explain performance measurement baseline, performance measurement baseline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</si>
  <si>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AB-04839</t>
  </si>
  <si>
    <t xml:space="preserve">Explaining management reserve to executives: the one-slide version</t>
  </si>
  <si>
    <t xml:space="preserve">management reserve executives</t>
  </si>
  <si>
    <t xml:space="preserve">explain management reserve, management reserve for leadership</t>
  </si>
  <si>
    <t xml:space="preserve">Write "Explaining management reserve to executives: the one-slide version" for projectcontrolsinstitute.org (PCI AI - Project Controls Institute). Audience: planners, cost engineers and PMO analysts. Length 1,200-1,800 words, British English. Primary keyword "management reserve executives". Work in naturally where they fit: explain management reserve, management reserve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</si>
  <si>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AB-04840</t>
  </si>
  <si>
    <t xml:space="preserve">Explaining undistributed budget to executives: the one-slide version</t>
  </si>
  <si>
    <t xml:space="preserve">undistributed budget executives</t>
  </si>
  <si>
    <t xml:space="preserve">explain undistributed budget, undistributed budget for leadership</t>
  </si>
  <si>
    <t xml:space="preserve">Write "Explaining undistributed budget to executives: the one-slide version" for projectcontrolsinstitute.org (PCI AI - Project Controls Institute). Audience: planners, cost engineers and PMO analysts. Length 1,200-1,800 words, British English. Primary keyword "undistributed budget executives". Work in naturally where they fit: explain undistributed budget, undistributed budget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</si>
  <si>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AB-04841</t>
  </si>
  <si>
    <t xml:space="preserve">Explaining earned value management system (EVMS) to executives: the one-slide version</t>
  </si>
  <si>
    <t xml:space="preserve">earned value management system executives</t>
  </si>
  <si>
    <t xml:space="preserve">explain earned value management system, earned value management system for leadership</t>
  </si>
  <si>
    <t xml:space="preserve">Write "Explaining earned value management system (EVMS) to executives: the one-slide version" for projectcontrolsinstitute.org (PCI AI - Project Controls Institute). Audience: planners, cost engineers and PMO analysts. Length 1,200-1,800 words, British English. Primary keyword "earned value management system executives". Work in naturally where they fit: explain earned value management system, earned value management system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</si>
  <si>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AB-04842</t>
  </si>
  <si>
    <t xml:space="preserve">Explaining integrated baseline review (IBR) to executives: the one-slide version</t>
  </si>
  <si>
    <t xml:space="preserve">integrated baseline review executives</t>
  </si>
  <si>
    <t xml:space="preserve">explain integrated baseline review, integrated baseline review for leadership</t>
  </si>
  <si>
    <t xml:space="preserve">Write "Explaining integrated baseline review (IBR) to executives: the one-slide version" for projectcontrolsinstitute.org (PCI AI - Project Controls Institute). Audience: planners, cost engineers and PMO analysts. Length 1,200-1,800 words, British English. Primary keyword "integrated baseline review executives". Work in naturally where they fit: explain integrated baseline review, integrated baseline review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</si>
  <si>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AB-04843</t>
  </si>
  <si>
    <t xml:space="preserve">Explaining estimate at completion methods to executives: the one-slide version</t>
  </si>
  <si>
    <t xml:space="preserve">estimate at completion methods executives</t>
  </si>
  <si>
    <t xml:space="preserve">explain estimate at completion methods, estimate at completion methods for leadership</t>
  </si>
  <si>
    <t xml:space="preserve">Write "Explaining estimate at completion methods to executives: the one-slide version" for projectcontrolsinstitute.org (PCI AI - Project Controls Institute). Audience: planners, cost engineers and PMO analysts. Length 1,200-1,800 words, British English. Primary keyword "estimate at completion methods executives". Work in naturally where they fit: explain estimate at completion methods, estimate at completion methods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</si>
  <si>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AB-04844</t>
  </si>
  <si>
    <t xml:space="preserve">Explaining rules of credit to executives: the one-slide version</t>
  </si>
  <si>
    <t xml:space="preserve">rules of credit executives</t>
  </si>
  <si>
    <t xml:space="preserve">explain rules of credit, rules of credit for leadership</t>
  </si>
  <si>
    <t xml:space="preserve">Write "Explaining rules of credit to executives: the one-slide version" for projectcontrolsinstitute.org (PCI AI - Project Controls Institute). Audience: planners, cost engineers and PMO analysts. Length 1,200-1,800 words, British English. Primary keyword "rules of credit executives". Work in naturally where they fit: explain rules of credit, rules of credit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</si>
  <si>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AB-04845</t>
  </si>
  <si>
    <t xml:space="preserve">Explaining progress measurement to executives: the one-slide version</t>
  </si>
  <si>
    <t xml:space="preserve">progress measurement executives</t>
  </si>
  <si>
    <t xml:space="preserve">explain progress measurement, progress measurement for leadership</t>
  </si>
  <si>
    <t xml:space="preserve">Write "Explaining progress measurement to executives: the one-slide version" for projectcontrolsinstitute.org (PCI AI - Project Controls Institute). Audience: planners, cost engineers and PMO analysts. Length 1,200-1,800 words, British English. Primary keyword "progress measurement executives". Work in naturally where they fit: explain progress measurement, progress measurement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</si>
  <si>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AB-04846</t>
  </si>
  <si>
    <t xml:space="preserve">Explaining performance reporting to executives: the one-slide version</t>
  </si>
  <si>
    <t xml:space="preserve">performance reporting executives</t>
  </si>
  <si>
    <t xml:space="preserve">explain performance reporting, performance reporting for leadership</t>
  </si>
  <si>
    <t xml:space="preserve">Write "Explaining performance reporting to executives: the one-slide version" for projectcontrolsinstitute.org (PCI AI - Project Controls Institute). Audience: planners, cost engineers and PMO analysts. Length 1,200-1,800 words, British English. Primary keyword "performance reporting executives". Work in naturally where they fit: explain performance reporting, performance reporting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</si>
  <si>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AB-04847</t>
  </si>
  <si>
    <t xml:space="preserve">Explaining project budgeting to executives: the one-slide version</t>
  </si>
  <si>
    <t xml:space="preserve">project budgeting executives</t>
  </si>
  <si>
    <t xml:space="preserve">explain project budgeting, project budgeting for leadership</t>
  </si>
  <si>
    <t xml:space="preserve">Write "Explaining project budgeting to executives: the one-slide version" for projectcontrolsinstitute.org (PCI AI - Project Controls Institute). Audience: cost controllers and project finance teams. Length 1,200-1,800 words, British English. Primary keyword "project budgeting executives". Work in naturally where they fit: explain project budgeting, project budgeting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</si>
  <si>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AB-04848</t>
  </si>
  <si>
    <t xml:space="preserve">Explaining budget baseline to executives: the one-slide version</t>
  </si>
  <si>
    <t xml:space="preserve">budget baseline executives</t>
  </si>
  <si>
    <t xml:space="preserve">explain budget baseline, budget baseline for leadership</t>
  </si>
  <si>
    <t xml:space="preserve">Write "Explaining budget baseline to executives: the one-slide version" for projectcontrolsinstitute.org (PCI AI - Project Controls Institute). Audience: cost controllers and project finance teams. Length 1,200-1,800 words, British English. Primary keyword "budget baseline executives". Work in naturally where they fit: explain budget baseline, budget baseline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</si>
  <si>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AB-04849</t>
  </si>
  <si>
    <t xml:space="preserve">Explaining cost forecasting to executives: the one-slide version</t>
  </si>
  <si>
    <t xml:space="preserve">cost forecasting executives</t>
  </si>
  <si>
    <t xml:space="preserve">explain cost forecasting, cost forecasting for leadership</t>
  </si>
  <si>
    <t xml:space="preserve">Write "Explaining cost forecasting to executives: the one-slide version" for projectcontrolsinstitute.org (PCI AI - Project Controls Institute). Audience: cost controllers and project finance teams. Length 1,200-1,800 words, British English. Primary keyword "cost forecasting executives". Work in naturally where they fit: explain cost forecasting, cost forecasting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</si>
  <si>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AB-04850</t>
  </si>
  <si>
    <t xml:space="preserve">Explaining cash flow forecasting to executives: the one-slide version</t>
  </si>
  <si>
    <t xml:space="preserve">cash flow forecasting executives</t>
  </si>
  <si>
    <t xml:space="preserve">explain cash flow forecasting, cash flow forecasting for leadership</t>
  </si>
  <si>
    <t xml:space="preserve">Write "Explaining cash flow forecasting to executives: the one-slide version" for projectcontrolsinstitute.org (PCI AI - Project Controls Institute). Audience: cost controllers and project finance teams. Length 1,200-1,800 words, British English. Primary keyword "cash flow forecasting executives". Work in naturally where they fit: explain cash flow forecasting, cash flow forecasting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</si>
  <si>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AB-04851</t>
  </si>
  <si>
    <t xml:space="preserve">Explaining S-curve to executives: the one-slide version</t>
  </si>
  <si>
    <t xml:space="preserve">s-curve executives</t>
  </si>
  <si>
    <t xml:space="preserve">explain s-curve, s-curve for leadership</t>
  </si>
  <si>
    <t xml:space="preserve">Write "Explaining S-curve to executives: the one-slide version" for projectcontrolsinstitute.org (PCI AI - Project Controls Institute). Audience: cost controllers and project finance teams. Length 1,200-1,800 words, British English. Primary keyword "s-curve executives". Work in naturally where they fit: explain s-curve, s-curve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</si>
  <si>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AB-04852</t>
  </si>
  <si>
    <t xml:space="preserve">Explaining front-end loading of budgets to executives: the one-slide version</t>
  </si>
  <si>
    <t xml:space="preserve">front-end loading of budgets executives</t>
  </si>
  <si>
    <t xml:space="preserve">explain front-end loading of budgets, front-end loading of budgets for leadership</t>
  </si>
  <si>
    <t xml:space="preserve">Write "Explaining front-end loading of budgets to executives: the one-slide version" for projectcontrolsinstitute.org (PCI AI - Project Controls Institute). Audience: cost controllers and project finance teams. Length 1,200-1,800 words, British English. Primary keyword "front-end loading of budgets executives". Work in naturally where they fit: explain front-end loading of budgets, front-end loading of budgets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</si>
  <si>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AB-04853</t>
  </si>
  <si>
    <t xml:space="preserve">Explaining phased budgeting to executives: the one-slide version</t>
  </si>
  <si>
    <t xml:space="preserve">phased budgeting executives</t>
  </si>
  <si>
    <t xml:space="preserve">explain phased budgeting, phased budgeting for leadership</t>
  </si>
  <si>
    <t xml:space="preserve">Write "Explaining phased budgeting to executives: the one-slide version" for projectcontrolsinstitute.org (PCI AI - Project Controls Institute). Audience: cost controllers and project finance teams. Length 1,200-1,800 words, British English. Primary keyword "phased budgeting executives". Work in naturally where they fit: explain phased budgeting, phased budgeting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</si>
  <si>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AB-04854</t>
  </si>
  <si>
    <t xml:space="preserve">Explaining funding profiles to executives: the one-slide version</t>
  </si>
  <si>
    <t xml:space="preserve">funding profiles executives</t>
  </si>
  <si>
    <t xml:space="preserve">explain funding profiles, funding profiles for leadership</t>
  </si>
  <si>
    <t xml:space="preserve">Write "Explaining funding profiles to executives: the one-slide version" for projectcontrolsinstitute.org (PCI AI - Project Controls Institute). Audience: cost controllers and project finance teams. Length 1,200-1,800 words, British English. Primary keyword "funding profiles executives". Work in naturally where they fit: explain funding profiles, funding profiles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</si>
  <si>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AB-04855</t>
  </si>
  <si>
    <t xml:space="preserve">Explaining invoice and payment cycles on projects to executives: the one-slide version</t>
  </si>
  <si>
    <t xml:space="preserve">explain invoice and payment cycles on, invoice and payment cycles on for leadership</t>
  </si>
  <si>
    <t xml:space="preserve">Write "Explaining invoice and payment cycles on projects to executives: the one-slide version" for projectcontrolsinstitute.org (PCI AI - Project Controls Institute). Audience: cost controllers and project finance teams. Length 1,200-1,800 words, British English. Primary keyword "invoice and payment cycles on". Work in naturally where they fit: explain invoice and payment cycles on, invoice and payment cycles on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</si>
  <si>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AB-04856</t>
  </si>
  <si>
    <t xml:space="preserve">Explaining payment applications to executives: the one-slide version</t>
  </si>
  <si>
    <t xml:space="preserve">payment applications executives</t>
  </si>
  <si>
    <t xml:space="preserve">explain payment applications, payment applications for leadership</t>
  </si>
  <si>
    <t xml:space="preserve">Write "Explaining payment applications to executives: the one-slide version" for projectcontrolsinstitute.org (PCI AI - Project Controls Institute). Audience: cost controllers and project finance teams. Length 1,200-1,800 words, British English. Primary keyword "payment applications executives". Work in naturally where they fit: explain payment applications, payment applications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</si>
  <si>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AB-04857</t>
  </si>
  <si>
    <t xml:space="preserve">Explaining milestone payments to executives: the one-slide version</t>
  </si>
  <si>
    <t xml:space="preserve">milestone payments executives</t>
  </si>
  <si>
    <t xml:space="preserve">explain milestone payments, milestone payments for leadership</t>
  </si>
  <si>
    <t xml:space="preserve">Write "Explaining milestone payments to executives: the one-slide version" for projectcontrolsinstitute.org (PCI AI - Project Controls Institute). Audience: cost controllers and project finance teams. Length 1,200-1,800 words, British English. Primary keyword "milestone payments executives". Work in naturally where they fit: explain milestone payments, milestone payments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</si>
  <si>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AB-04858</t>
  </si>
  <si>
    <t xml:space="preserve">Explaining advance payments and guarantees to executives: the one-slide version</t>
  </si>
  <si>
    <t xml:space="preserve">advance payments and guarantees executives</t>
  </si>
  <si>
    <t xml:space="preserve">explain advance payments and guarantees, advance payments and guarantees for leadership</t>
  </si>
  <si>
    <t xml:space="preserve">Write "Explaining advance payments and guarantees to executives: the one-slide version" for projectcontrolsinstitute.org (PCI AI - Project Controls Institute). Audience: cost controllers and project finance teams. Length 1,200-1,800 words, British English. Primary keyword "advance payments and guarantees executives". Work in naturally where they fit: explain advance payments and guarantees, advance payments and guarantees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</si>
  <si>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AB-04859</t>
  </si>
  <si>
    <t xml:space="preserve">Explaining working capital on projects to executives: the one-slide version</t>
  </si>
  <si>
    <t xml:space="preserve">working capital on projects executives</t>
  </si>
  <si>
    <t xml:space="preserve">explain working capital on projects, working capital on projects for leadership</t>
  </si>
  <si>
    <t xml:space="preserve">Write "Explaining working capital on projects to executives: the one-slide version" for projectcontrolsinstitute.org (PCI AI - Project Controls Institute). Audience: cost controllers and project finance teams. Length 1,200-1,800 words, British English. Primary keyword "working capital on projects executives". Work in naturally where they fit: explain working capital on projects, working capital on projects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</si>
  <si>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AB-04860</t>
  </si>
  <si>
    <t xml:space="preserve">Explaining project P&amp;L to executives: the one-slide version</t>
  </si>
  <si>
    <t xml:space="preserve">project p l executives</t>
  </si>
  <si>
    <t xml:space="preserve">explain project p l, project p l for leadership</t>
  </si>
  <si>
    <t xml:space="preserve">Write "Explaining project P&amp;L to executives: the one-slide version" for projectcontrolsinstitute.org (PCI AI - Project Controls Institute). Audience: cost controllers and project finance teams. Length 1,200-1,800 words, British English. Primary keyword "project p l executives". Work in naturally where they fit: explain project p l, project p l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</si>
  <si>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AB-04861</t>
  </si>
  <si>
    <t xml:space="preserve">Explaining margin erosion to executives: the one-slide version</t>
  </si>
  <si>
    <t xml:space="preserve">margin erosion executives</t>
  </si>
  <si>
    <t xml:space="preserve">explain margin erosion, margin erosion for leadership</t>
  </si>
  <si>
    <t xml:space="preserve">Write "Explaining margin erosion to executives: the one-slide version" for projectcontrolsinstitute.org (PCI AI - Project Controls Institute). Audience: cost controllers and project finance teams. Length 1,200-1,800 words, British English. Primary keyword "margin erosion executives". Work in naturally where they fit: explain margin erosion, margin erosion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</si>
  <si>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AB-04862</t>
  </si>
  <si>
    <t xml:space="preserve">Explaining cost to complete review to executives: the one-slide version</t>
  </si>
  <si>
    <t xml:space="preserve">cost to complete review executives</t>
  </si>
  <si>
    <t xml:space="preserve">explain cost to complete review, cost to complete review for leadership</t>
  </si>
  <si>
    <t xml:space="preserve">Write "Explaining cost to complete review to executives: the one-slide version" for projectcontrolsinstitute.org (PCI AI - Project Controls Institute). Audience: cost controllers and project finance teams. Length 1,200-1,800 words, British English. Primary keyword "cost to complete review executives". Work in naturally where they fit: explain cost to complete review, cost to complete review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</si>
  <si>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AB-04863</t>
  </si>
  <si>
    <t xml:space="preserve">Explaining annual budgeting for portfolios to executives: the one-slide version</t>
  </si>
  <si>
    <t xml:space="preserve">annual budgeting for portfolios executives</t>
  </si>
  <si>
    <t xml:space="preserve">explain annual budgeting for portfolios, annual budgeting for portfolios for leadership</t>
  </si>
  <si>
    <t xml:space="preserve">Write "Explaining annual budgeting for portfolios to executives: the one-slide version" for projectcontrolsinstitute.org (PCI AI - Project Controls Institute). Audience: cost controllers and project finance teams. Length 1,200-1,800 words, British English. Primary keyword "annual budgeting for portfolios executives". Work in naturally where they fit: explain annual budgeting for portfolios, annual budgeting for portfolios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</si>
  <si>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AB-04864</t>
  </si>
  <si>
    <t xml:space="preserve">Explaining capital allocation for projects to executives: the one-slide version</t>
  </si>
  <si>
    <t xml:space="preserve">capital allocation for projects executives</t>
  </si>
  <si>
    <t xml:space="preserve">explain capital allocation for projects, capital allocation for projects for leadership</t>
  </si>
  <si>
    <t xml:space="preserve">Write "Explaining capital allocation for projects to executives: the one-slide version" for projectcontrolsinstitute.org (PCI AI - Project Controls Institute). Audience: cost controllers and project finance teams. Length 1,200-1,800 words, British English. Primary keyword "capital allocation for projects executives". Work in naturally where they fit: explain capital allocation for projects, capital allocation for projects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</si>
  <si>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AB-04865</t>
  </si>
  <si>
    <t xml:space="preserve">Explaining business case development to executives: the one-slide version</t>
  </si>
  <si>
    <t xml:space="preserve">business case development executives</t>
  </si>
  <si>
    <t xml:space="preserve">explain business case development, business case development for leadership</t>
  </si>
  <si>
    <t xml:space="preserve">Write "Explaining business case development to executives: the one-slide version" for projectcontrolsinstitute.org (PCI AI - Project Controls Institute). Audience: cost controllers and project finance teams. Length 1,200-1,800 words, British English. Primary keyword "business case development executives". Work in naturally where they fit: explain business case development, business case development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</si>
  <si>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AB-04866</t>
  </si>
  <si>
    <t xml:space="preserve">Explaining discount rates on projects to executives: the one-slide version</t>
  </si>
  <si>
    <t xml:space="preserve">discount rates on projects executives</t>
  </si>
  <si>
    <t xml:space="preserve">explain discount rates on projects, discount rates on projects for leadership</t>
  </si>
  <si>
    <t xml:space="preserve">Write "Explaining discount rates on projects to executives: the one-slide version" for projectcontrolsinstitute.org (PCI AI - Project Controls Institute). Audience: cost controllers and project finance teams. Length 1,200-1,800 words, British English. Primary keyword "discount rates on projects executives". Work in naturally where they fit: explain discount rates on projects, discount rates on projects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</si>
  <si>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AB-04867</t>
  </si>
  <si>
    <t xml:space="preserve">Explaining sensitivity analysis (financial) to executives: the one-slide version</t>
  </si>
  <si>
    <t xml:space="preserve">sensitivity analysis executives</t>
  </si>
  <si>
    <t xml:space="preserve">explain sensitivity analysis, sensitivity analysis for leadership</t>
  </si>
  <si>
    <t xml:space="preserve">Write "Explaining sensitivity analysis (financial) to executives: the one-slide version" for projectcontrolsinstitute.org (PCI AI - Project Controls Institute). Audience: cost controllers and project finance teams. Length 1,200-1,800 words, British English. Primary keyword "sensitivity analysis executives". Work in naturally where they fit: explain sensitivity analysis, sensitivity analysis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</si>
  <si>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AB-04868</t>
  </si>
  <si>
    <t xml:space="preserve">Explaining project financing structures to executives: the one-slide version</t>
  </si>
  <si>
    <t xml:space="preserve">project financing structures executives</t>
  </si>
  <si>
    <t xml:space="preserve">explain project financing structures, project financing structures for leadership</t>
  </si>
  <si>
    <t xml:space="preserve">Write "Explaining project financing structures to executives: the one-slide version" for projectcontrolsinstitute.org (PCI AI - Project Controls Institute). Audience: cost controllers and project finance teams. Length 1,200-1,800 words, British English. Primary keyword "project financing structures executives". Work in naturally where they fit: explain project financing structures, project financing structures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</si>
  <si>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AB-04869</t>
  </si>
  <si>
    <t xml:space="preserve">Explaining public-private partnerships (PPP) to executives: the one-slide version</t>
  </si>
  <si>
    <t xml:space="preserve">public-private partnerships executives</t>
  </si>
  <si>
    <t xml:space="preserve">explain public-private partnerships, public-private partnerships for leadership</t>
  </si>
  <si>
    <t xml:space="preserve">Write "Explaining public-private partnerships (PPP) to executives: the one-slide version" for projectcontrolsinstitute.org (PCI AI - Project Controls Institute). Audience: cost controllers and project finance teams. Length 1,200-1,800 words, British English. Primary keyword "public-private partnerships executives". Work in naturally where they fit: explain public-private partnerships, public-private partnerships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</si>
  <si>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AB-04870</t>
  </si>
  <si>
    <t xml:space="preserve">Explaining export credit financing to executives: the one-slide version</t>
  </si>
  <si>
    <t xml:space="preserve">export credit financing executives</t>
  </si>
  <si>
    <t xml:space="preserve">explain export credit financing, export credit financing for leadership</t>
  </si>
  <si>
    <t xml:space="preserve">Write "Explaining export credit financing to executives: the one-slide version" for projectcontrolsinstitute.org (PCI AI - Project Controls Institute). Audience: cost controllers and project finance teams. Length 1,200-1,800 words, British English. Primary keyword "export credit financing executives". Work in naturally where they fit: explain export credit financing, export credit financing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</si>
  <si>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AB-04871</t>
  </si>
  <si>
    <t xml:space="preserve">Explaining project risk management to executives: the one-slide version</t>
  </si>
  <si>
    <t xml:space="preserve">project risk management executives</t>
  </si>
  <si>
    <t xml:space="preserve">explain project risk management, project risk management for leadership</t>
  </si>
  <si>
    <t xml:space="preserve">Write "Explaining project risk management to executives: the one-slide version" for projectcontrolsinstitute.org (PCI AI - Project Controls Institute). Audience: risk analysts and project controls teams. Length 1,200-1,800 words, British English. Primary keyword "project risk management executives". Work in naturally where they fit: explain project risk management, project risk management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</si>
  <si>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AB-04872</t>
  </si>
  <si>
    <t xml:space="preserve">Explaining risk breakdown structure to executives: the one-slide version</t>
  </si>
  <si>
    <t xml:space="preserve">risk breakdown structure executives</t>
  </si>
  <si>
    <t xml:space="preserve">explain risk breakdown structure, risk breakdown structure for leadership</t>
  </si>
  <si>
    <t xml:space="preserve">Write "Explaining risk breakdown structure to executives: the one-slide version" for projectcontrolsinstitute.org (PCI AI - Project Controls Institute). Audience: risk analysts and project controls teams. Length 1,200-1,800 words, British English. Primary keyword "risk breakdown structure executives". Work in naturally where they fit: explain risk breakdown structure, risk breakdown structure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</si>
  <si>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AB-04873</t>
  </si>
  <si>
    <t xml:space="preserve">Explaining qualitative risk analysis to executives: the one-slide version</t>
  </si>
  <si>
    <t xml:space="preserve">qualitative risk analysis executives</t>
  </si>
  <si>
    <t xml:space="preserve">explain qualitative risk analysis, qualitative risk analysis for leadership</t>
  </si>
  <si>
    <t xml:space="preserve">Write "Explaining qualitative risk analysis to executives: the one-slide version" for projectcontrolsinstitute.org (PCI AI - Project Controls Institute). Audience: risk analysts and project controls teams. Length 1,200-1,800 words, British English. Primary keyword "qualitative risk analysis executives". Work in naturally where they fit: explain qualitative risk analysis, qualitative risk analysis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</si>
  <si>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AB-04874</t>
  </si>
  <si>
    <t xml:space="preserve">Explaining quantitative risk analysis (QRA) to executives: the one-slide version</t>
  </si>
  <si>
    <t xml:space="preserve">quantitative risk analysis executives</t>
  </si>
  <si>
    <t xml:space="preserve">explain quantitative risk analysis, quantitative risk analysis for leadership</t>
  </si>
  <si>
    <t xml:space="preserve">Write "Explaining quantitative risk analysis (QRA) to executives: the one-slide version" for projectcontrolsinstitute.org (PCI AI - Project Controls Institute). Audience: risk analysts and project controls teams. Length 1,200-1,800 words, British English. Primary keyword "quantitative risk analysis executives". Work in naturally where they fit: explain quantitative risk analysis, quantitative risk analysis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</si>
  <si>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AB-04875</t>
  </si>
  <si>
    <t xml:space="preserve">Explaining Monte Carlo cost simulation to executives: the one-slide version</t>
  </si>
  <si>
    <t xml:space="preserve">monte carlo cost simulation executives</t>
  </si>
  <si>
    <t xml:space="preserve">explain monte carlo cost simulation, monte carlo cost simulation for leadership</t>
  </si>
  <si>
    <t xml:space="preserve">Write "Explaining Monte Carlo cost simulation to executives: the one-slide version" for projectcontrolsinstitute.org (PCI AI - Project Controls Institute). Audience: risk analysts and project controls teams. Length 1,200-1,800 words, British English. Primary keyword "monte carlo cost simulation executives". Work in naturally where they fit: explain monte carlo cost simulation, monte carlo cost simulation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</si>
  <si>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AB-04876</t>
  </si>
  <si>
    <t xml:space="preserve">Explaining risk appetite and tolerance to executives: the one-slide version</t>
  </si>
  <si>
    <t xml:space="preserve">risk appetite and tolerance executives</t>
  </si>
  <si>
    <t xml:space="preserve">explain risk appetite and tolerance, risk appetite and tolerance for leadership</t>
  </si>
  <si>
    <t xml:space="preserve">Write "Explaining risk appetite and tolerance to executives: the one-slide version" for projectcontrolsinstitute.org (PCI AI - Project Controls Institute). Audience: risk analysts and project controls teams. Length 1,200-1,800 words, British English. Primary keyword "risk appetite and tolerance executives". Work in naturally where they fit: explain risk appetite and tolerance, risk appetite and tolerance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</si>
  <si>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AB-04877</t>
  </si>
  <si>
    <t xml:space="preserve">Explaining contingency drawdown to executives: the one-slide version</t>
  </si>
  <si>
    <t xml:space="preserve">contingency drawdown executives</t>
  </si>
  <si>
    <t xml:space="preserve">explain contingency drawdown, contingency drawdown for leadership</t>
  </si>
  <si>
    <t xml:space="preserve">Write "Explaining contingency drawdown to executives: the one-slide version" for projectcontrolsinstitute.org (PCI AI - Project Controls Institute). Audience: risk analysts and project controls teams. Length 1,200-1,800 words, British English. Primary keyword "contingency drawdown executives". Work in naturally where they fit: explain contingency drawdown, contingency drawdown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</si>
  <si>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AB-04878</t>
  </si>
  <si>
    <t xml:space="preserve">Explaining risk-adjusted forecast to executives: the one-slide version</t>
  </si>
  <si>
    <t xml:space="preserve">risk-adjusted forecast executives</t>
  </si>
  <si>
    <t xml:space="preserve">explain risk-adjusted forecast, risk-adjusted forecast for leadership</t>
  </si>
  <si>
    <t xml:space="preserve">Write "Explaining risk-adjusted forecast to executives: the one-slide version" for projectcontrolsinstitute.org (PCI AI - Project Controls Institute). Audience: risk analysts and project controls teams. Length 1,200-1,800 words, British English. Primary keyword "risk-adjusted forecast executives". Work in naturally where they fit: explain risk-adjusted forecast, risk-adjusted forecast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</si>
  <si>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AB-04879</t>
  </si>
  <si>
    <t xml:space="preserve">Explaining schedule risk vs cost risk to executives: the one-slide version</t>
  </si>
  <si>
    <t xml:space="preserve">schedule risk vs cost executives</t>
  </si>
  <si>
    <t xml:space="preserve">explain schedule risk vs cost, schedule risk vs cost for leadership</t>
  </si>
  <si>
    <t xml:space="preserve">Write "Explaining schedule risk vs cost risk to executives: the one-slide version" for projectcontrolsinstitute.org (PCI AI - Project Controls Institute). Audience: risk analysts and project controls teams. Length 1,200-1,800 words, British English. Primary keyword "schedule risk vs cost executives". Work in naturally where they fit: explain schedule risk vs cost, schedule risk vs cost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</si>
  <si>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AB-04880</t>
  </si>
  <si>
    <t xml:space="preserve">Explaining correlation in risk models to executives: the one-slide version</t>
  </si>
  <si>
    <t xml:space="preserve">correlation in risk models executives</t>
  </si>
  <si>
    <t xml:space="preserve">explain correlation in risk models, correlation in risk models for leadership</t>
  </si>
  <si>
    <t xml:space="preserve">Write "Explaining correlation in risk models to executives: the one-slide version" for projectcontrolsinstitute.org (PCI AI - Project Controls Institute). Audience: risk analysts and project controls teams. Length 1,200-1,800 words, British English. Primary keyword "correlation in risk models executives". Work in naturally where they fit: explain correlation in risk models, correlation in risk models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</si>
  <si>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AB-04881</t>
  </si>
  <si>
    <t xml:space="preserve">Explaining systemic vs project-specific risk to executives: the one-slide version</t>
  </si>
  <si>
    <t xml:space="preserve">systemic vs project-specific risk executives</t>
  </si>
  <si>
    <t xml:space="preserve">explain systemic vs project-specific risk, systemic vs project-specific risk for leadership</t>
  </si>
  <si>
    <t xml:space="preserve">Write "Explaining systemic vs project-specific risk to executives: the one-slide version" for projectcontrolsinstitute.org (PCI AI - Project Controls Institute). Audience: risk analysts and project controls teams. Length 1,200-1,800 words, British English. Primary keyword "systemic vs project-specific risk executives". Work in naturally where they fit: explain systemic vs project-specific risk, systemic vs project-specific risk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</si>
  <si>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AB-04882</t>
  </si>
  <si>
    <t xml:space="preserve">Explaining risk workshops to executives: the one-slide version</t>
  </si>
  <si>
    <t xml:space="preserve">risk workshops executives</t>
  </si>
  <si>
    <t xml:space="preserve">explain risk workshops, risk workshops for leadership</t>
  </si>
  <si>
    <t xml:space="preserve">Write "Explaining risk workshops to executives: the one-slide version" for projectcontrolsinstitute.org (PCI AI - Project Controls Institute). Audience: risk analysts and project controls teams. Length 1,200-1,800 words, British English. Primary keyword "risk workshops executives". Work in naturally where they fit: explain risk workshops, risk workshops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</si>
  <si>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AB-04883</t>
  </si>
  <si>
    <t xml:space="preserve">Explaining pre-mortem analysis to executives: the one-slide version</t>
  </si>
  <si>
    <t xml:space="preserve">pre-mortem analysis executives</t>
  </si>
  <si>
    <t xml:space="preserve">explain pre-mortem analysis, pre-mortem analysis for leadership</t>
  </si>
  <si>
    <t xml:space="preserve">Write "Explaining pre-mortem analysis to executives: the one-slide version" for projectcontrolsinstitute.org (PCI AI - Project Controls Institute). Audience: risk analysts and project controls teams. Length 1,200-1,800 words, British English. Primary keyword "pre-mortem analysis executives". Work in naturally where they fit: explain pre-mortem analysis, pre-mortem analysis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</si>
  <si>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AB-04884</t>
  </si>
  <si>
    <t xml:space="preserve">Explaining risk owner to executives: the one-slide version</t>
  </si>
  <si>
    <t xml:space="preserve">risk owner executives</t>
  </si>
  <si>
    <t xml:space="preserve">explain risk owner, risk owner for leadership</t>
  </si>
  <si>
    <t xml:space="preserve">Write "Explaining risk owner to executives: the one-slide version" for projectcontrolsinstitute.org (PCI AI - Project Controls Institute). Audience: risk analysts and project controls teams. Length 1,200-1,800 words, British English. Primary keyword "risk owner executives". Work in naturally where they fit: explain risk owner, risk owner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</si>
  <si>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AB-04885</t>
  </si>
  <si>
    <t xml:space="preserve">Explaining secondary and residual risk to executives: the one-slide version</t>
  </si>
  <si>
    <t xml:space="preserve">secondary and residual risk executives</t>
  </si>
  <si>
    <t xml:space="preserve">explain secondary and residual risk, secondary and residual risk for leadership</t>
  </si>
  <si>
    <t xml:space="preserve">Write "Explaining secondary and residual risk to executives: the one-slide version" for projectcontrolsinstitute.org (PCI AI - Project Controls Institute). Audience: risk analysts and project controls teams. Length 1,200-1,800 words, British English. Primary keyword "secondary and residual risk executives". Work in naturally where they fit: explain secondary and residual risk, secondary and residual risk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</si>
  <si>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AB-04886</t>
  </si>
  <si>
    <t xml:space="preserve">Explaining opportunity management to executives: the one-slide version</t>
  </si>
  <si>
    <t xml:space="preserve">opportunity management executives</t>
  </si>
  <si>
    <t xml:space="preserve">explain opportunity management, opportunity management for leadership</t>
  </si>
  <si>
    <t xml:space="preserve">Write "Explaining opportunity management to executives: the one-slide version" for projectcontrolsinstitute.org (PCI AI - Project Controls Institute). Audience: risk analysts and project controls teams. Length 1,200-1,800 words, British English. Primary keyword "opportunity management executives". Work in naturally where they fit: explain opportunity management, opportunity management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</si>
  <si>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AB-04887</t>
  </si>
  <si>
    <t xml:space="preserve">Explaining black swan events on projects to executives: the one-slide version</t>
  </si>
  <si>
    <t xml:space="preserve">explain black swan events on projects, black swan events on projects for leadership</t>
  </si>
  <si>
    <t xml:space="preserve">Write "Explaining black swan events on projects to executives: the one-slide version" for projectcontrolsinstitute.org (PCI AI - Project Controls Institute). Audience: risk analysts and project controls teams. Length 1,200-1,800 words, British English. Primary keyword "black swan events on projects". Work in naturally where they fit: explain black swan events on projects, black swan events on projects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</si>
  <si>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AB-04888</t>
  </si>
  <si>
    <t xml:space="preserve">Explaining reference class forecasting to executives: the one-slide version</t>
  </si>
  <si>
    <t xml:space="preserve">reference class forecasting executives</t>
  </si>
  <si>
    <t xml:space="preserve">explain reference class forecasting, reference class forecasting for leadership</t>
  </si>
  <si>
    <t xml:space="preserve">Write "Explaining reference class forecasting to executives: the one-slide version" for projectcontrolsinstitute.org (PCI AI - Project Controls Institute). Audience: risk analysts and project controls teams. Length 1,200-1,800 words, British English. Primary keyword "reference class forecasting executives". Work in naturally where they fit: explain reference class forecasting, reference class forecasting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</si>
  <si>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AB-04889</t>
  </si>
  <si>
    <t xml:space="preserve">Explaining optimism bias to executives: the one-slide version</t>
  </si>
  <si>
    <t xml:space="preserve">optimism bias executives</t>
  </si>
  <si>
    <t xml:space="preserve">explain optimism bias, optimism bias for leadership</t>
  </si>
  <si>
    <t xml:space="preserve">Write "Explaining optimism bias to executives: the one-slide version" for projectcontrolsinstitute.org (PCI AI - Project Controls Institute). Audience: risk analysts and project controls teams. Length 1,200-1,800 words, British English. Primary keyword "optimism bias executives". Work in naturally where they fit: explain optimism bias, optimism bias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</si>
  <si>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AB-04890</t>
  </si>
  <si>
    <t xml:space="preserve">Explaining risk normalisation to executives: the one-slide version</t>
  </si>
  <si>
    <t xml:space="preserve">risk normalisation executives</t>
  </si>
  <si>
    <t xml:space="preserve">explain risk normalisation, risk normalisation for leadership</t>
  </si>
  <si>
    <t xml:space="preserve">Write "Explaining risk normalisation to executives: the one-slide version" for projectcontrolsinstitute.org (PCI AI - Project Controls Institute). Audience: risk analysts and project controls teams. Length 1,200-1,800 words, British English. Primary keyword "risk normalisation executives". Work in naturally where they fit: explain risk normalisation, risk normalisation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</si>
  <si>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AB-04891</t>
  </si>
  <si>
    <t xml:space="preserve">Explaining project reporting to executives: the one-slide version</t>
  </si>
  <si>
    <t xml:space="preserve">project reporting executives</t>
  </si>
  <si>
    <t xml:space="preserve">explain project reporting, project reporting for leadership</t>
  </si>
  <si>
    <t xml:space="preserve">Write "Explaining project reporting to executives: the one-slide version" for projectcontrolsinstitute.org (PCI AI - Project Controls Institute). Audience: controls teams reporting to leadership. Length 1,200-1,800 words, British English. Primary keyword "project reporting executives". Work in naturally where they fit: explain project reporting, project reporting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</si>
  <si>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AB-04892</t>
  </si>
  <si>
    <t xml:space="preserve">Explaining KPI selection for projects to executives: the one-slide version</t>
  </si>
  <si>
    <t xml:space="preserve">kpi selection for projects executives</t>
  </si>
  <si>
    <t xml:space="preserve">explain kpi selection for projects, kpi selection for projects for leadership</t>
  </si>
  <si>
    <t xml:space="preserve">Write "Explaining KPI selection for projects to executives: the one-slide version" for projectcontrolsinstitute.org (PCI AI - Project Controls Institute). Audience: controls teams reporting to leadership. Length 1,200-1,800 words, British English. Primary keyword "kpi selection for projects executives". Work in naturally where they fit: explain kpi selection for projects, kpi selection for projects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</si>
  <si>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AB-04893</t>
  </si>
  <si>
    <t xml:space="preserve">Explaining leading vs lagging indicators to executives: the one-slide version</t>
  </si>
  <si>
    <t xml:space="preserve">leading vs lagging indicators executives</t>
  </si>
  <si>
    <t xml:space="preserve">explain leading vs lagging indicators, leading vs lagging indicators for leadership</t>
  </si>
  <si>
    <t xml:space="preserve">Write "Explaining leading vs lagging indicators to executives: the one-slide version" for projectcontrolsinstitute.org (PCI AI - Project Controls Institute). Audience: controls teams reporting to leadership. Length 1,200-1,800 words, British English. Primary keyword "leading vs lagging indicators executives". Work in naturally where they fit: explain leading vs lagging indicators, leading vs lagging indicators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</si>
  <si>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AB-04894</t>
  </si>
  <si>
    <t xml:space="preserve">Explaining RAG status reporting to executives: the one-slide version</t>
  </si>
  <si>
    <t xml:space="preserve">rag status reporting executives</t>
  </si>
  <si>
    <t xml:space="preserve">explain rag status reporting, rag status reporting for leadership</t>
  </si>
  <si>
    <t xml:space="preserve">Write "Explaining RAG status reporting to executives: the one-slide version" for projectcontrolsinstitute.org (PCI AI - Project Controls Institute). Audience: controls teams reporting to leadership. Length 1,200-1,800 words, British English. Primary keyword "rag status reporting executives". Work in naturally where they fit: explain rag status reporting, rag status reporting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</si>
  <si>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AB-04895</t>
  </si>
  <si>
    <t xml:space="preserve">Explaining trend charts to executives: the one-slide version</t>
  </si>
  <si>
    <t xml:space="preserve">trend charts executives</t>
  </si>
  <si>
    <t xml:space="preserve">explain trend charts, trend charts for leadership</t>
  </si>
  <si>
    <t xml:space="preserve">Write "Explaining trend charts to executives: the one-slide version" for projectcontrolsinstitute.org (PCI AI - Project Controls Institute). Audience: controls teams reporting to leadership. Length 1,200-1,800 words, British English. Primary keyword "trend charts executives". Work in naturally where they fit: explain trend charts, trend charts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</si>
  <si>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AB-04896</t>
  </si>
  <si>
    <t xml:space="preserve">Explaining waterfall charts for cost movement to executives: the one-slide version</t>
  </si>
  <si>
    <t xml:space="preserve">explain waterfall charts for cost movement, waterfall charts for cost movement for leadership</t>
  </si>
  <si>
    <t xml:space="preserve">Write "Explaining waterfall charts for cost movement to executives: the one-slide version" for projectcontrolsinstitute.org (PCI AI - Project Controls Institute). Audience: controls teams reporting to leadership. Length 1,200-1,800 words, British English. Primary keyword "waterfall charts for cost movement". Work in naturally where they fit: explain waterfall charts for cost movement, waterfall charts for cost movement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</si>
  <si>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AB-04897</t>
  </si>
  <si>
    <t xml:space="preserve">Explaining histogram and resource curves to executives: the one-slide version</t>
  </si>
  <si>
    <t xml:space="preserve">histogram and resource curves executives</t>
  </si>
  <si>
    <t xml:space="preserve">explain histogram and resource curves, histogram and resource curves for leadership</t>
  </si>
  <si>
    <t xml:space="preserve">Write "Explaining histogram and resource curves to executives: the one-slide version" for projectcontrolsinstitute.org (PCI AI - Project Controls Institute). Audience: controls teams reporting to leadership. Length 1,200-1,800 words, British English. Primary keyword "histogram and resource curves executives". Work in naturally where they fit: explain histogram and resource curves, histogram and resource curves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</si>
  <si>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AB-04898</t>
  </si>
  <si>
    <t xml:space="preserve">Explaining narrative reporting to executives: the one-slide version</t>
  </si>
  <si>
    <t xml:space="preserve">narrative reporting executives</t>
  </si>
  <si>
    <t xml:space="preserve">explain narrative reporting, narrative reporting for leadership</t>
  </si>
  <si>
    <t xml:space="preserve">Write "Explaining narrative reporting to executives: the one-slide version" for projectcontrolsinstitute.org (PCI AI - Project Controls Institute). Audience: controls teams reporting to leadership. Length 1,200-1,800 words, British English. Primary keyword "narrative reporting executives". Work in naturally where they fit: explain narrative reporting, narrative reporting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</si>
  <si>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AB-04899</t>
  </si>
  <si>
    <t xml:space="preserve">Explaining data quality for reporting to executives: the one-slide version</t>
  </si>
  <si>
    <t xml:space="preserve">data quality for reporting executives</t>
  </si>
  <si>
    <t xml:space="preserve">explain data quality for reporting, data quality for reporting for leadership</t>
  </si>
  <si>
    <t xml:space="preserve">Write "Explaining data quality for reporting to executives: the one-slide version" for projectcontrolsinstitute.org (PCI AI - Project Controls Institute). Audience: controls teams reporting to leadership. Length 1,200-1,800 words, British English. Primary keyword "data quality for reporting executives". Work in naturally where they fit: explain data quality for reporting, data quality for reporting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</si>
  <si>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AB-04900</t>
  </si>
  <si>
    <t xml:space="preserve">Explaining single source of truth to executives: the one-slide version</t>
  </si>
  <si>
    <t xml:space="preserve">single source of truth executives</t>
  </si>
  <si>
    <t xml:space="preserve">explain single source of truth, single source of truth for leadership</t>
  </si>
  <si>
    <t xml:space="preserve">Write "Explaining single source of truth to executives: the one-slide version" for projectcontrolsinstitute.org (PCI AI - Project Controls Institute). Audience: controls teams reporting to leadership. Length 1,200-1,800 words, British English. Primary keyword "single source of truth executives". Work in naturally where they fit: explain single source of truth, single source of truth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</si>
  <si>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AB-04901</t>
  </si>
  <si>
    <t xml:space="preserve">Explaining reporting calendars and cadence to executives: the one-slide version</t>
  </si>
  <si>
    <t xml:space="preserve">reporting calendars and cadence executives</t>
  </si>
  <si>
    <t xml:space="preserve">explain reporting calendars and cadence, reporting calendars and cadence for leadership</t>
  </si>
  <si>
    <t xml:space="preserve">Write "Explaining reporting calendars and cadence to executives: the one-slide version" for projectcontrolsinstitute.org (PCI AI - Project Controls Institute). Audience: controls teams reporting to leadership. Length 1,200-1,800 words, British English. Primary keyword "reporting calendars and cadence executives". Work in naturally where they fit: explain reporting calendars and cadence, reporting calendars and cadence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</si>
  <si>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AB-04902</t>
  </si>
  <si>
    <t xml:space="preserve">Explaining stakeholder-specific reporting to executives: the one-slide version</t>
  </si>
  <si>
    <t xml:space="preserve">stakeholder-specific reporting executives</t>
  </si>
  <si>
    <t xml:space="preserve">explain stakeholder-specific reporting, stakeholder-specific reporting for leadership</t>
  </si>
  <si>
    <t xml:space="preserve">Write "Explaining stakeholder-specific reporting to executives: the one-slide version" for projectcontrolsinstitute.org (PCI AI - Project Controls Institute). Audience: controls teams reporting to leadership. Length 1,200-1,800 words, British English. Primary keyword "stakeholder-specific reporting executives". Work in naturally where they fit: explain stakeholder-specific reporting, stakeholder-specific reporting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</si>
  <si>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AB-04903</t>
  </si>
  <si>
    <t xml:space="preserve">Explaining automated reporting pipelines to executives: the one-slide version</t>
  </si>
  <si>
    <t xml:space="preserve">automated reporting pipelines executives</t>
  </si>
  <si>
    <t xml:space="preserve">explain automated reporting pipelines, automated reporting pipelines for leadership</t>
  </si>
  <si>
    <t xml:space="preserve">Write "Explaining automated reporting pipelines to executives: the one-slide version" for projectcontrolsinstitute.org (PCI AI - Project Controls Institute). Audience: controls teams reporting to leadership. Length 1,200-1,800 words, British English. Primary keyword "automated reporting pipelines executives". Work in naturally where they fit: explain automated reporting pipelines, automated reporting pipelines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</si>
  <si>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AB-04904</t>
  </si>
  <si>
    <t xml:space="preserve">Explaining project management office (PMO) to executives: the one-slide version</t>
  </si>
  <si>
    <t xml:space="preserve">project management office executives</t>
  </si>
  <si>
    <t xml:space="preserve">explain project management office, project management office for leadership</t>
  </si>
  <si>
    <t xml:space="preserve">Write "Explaining project management office (PMO) to executives: the one-slide version" for projectcontrolsinstitute.org (PCI AI - Project Controls Institute). Audience: PMO leads and governance teams. Length 1,200-1,800 words, British English. Primary keyword "project management office executives". Work in naturally where they fit: explain project management office, project management office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</si>
  <si>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AB-04905</t>
  </si>
  <si>
    <t xml:space="preserve">Explaining PMO types (supportive to directive) to executives: the one-slide version</t>
  </si>
  <si>
    <t xml:space="preserve">pmo types executives</t>
  </si>
  <si>
    <t xml:space="preserve">explain pmo types, pmo types for leadership</t>
  </si>
  <si>
    <t xml:space="preserve">Write "Explaining PMO types (supportive to directive) to executives: the one-slide version" for projectcontrolsinstitute.org (PCI AI - Project Controls Institute). Audience: PMO leads and governance teams. Length 1,200-1,800 words, British English. Primary keyword "pmo types executives". Work in naturally where they fit: explain pmo types, pmo types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</si>
  <si>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AB-04906</t>
  </si>
  <si>
    <t xml:space="preserve">Explaining stage gates to executives: the one-slide version</t>
  </si>
  <si>
    <t xml:space="preserve">stage gates executives</t>
  </si>
  <si>
    <t xml:space="preserve">explain stage gates, stage gates for leadership</t>
  </si>
  <si>
    <t xml:space="preserve">Write "Explaining stage gates to executives: the one-slide version" for projectcontrolsinstitute.org (PCI AI - Project Controls Institute). Audience: PMO leads and governance teams. Length 1,200-1,800 words, British English. Primary keyword "stage gates executives". Work in naturally where they fit: explain stage gates, stage gates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</si>
  <si>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AB-04907</t>
  </si>
  <si>
    <t xml:space="preserve">Explaining project assurance to executives: the one-slide version</t>
  </si>
  <si>
    <t xml:space="preserve">project assurance executives</t>
  </si>
  <si>
    <t xml:space="preserve">explain project assurance, project assurance for leadership</t>
  </si>
  <si>
    <t xml:space="preserve">Write "Explaining project assurance to executives: the one-slide version" for projectcontrolsinstitute.org (PCI AI - Project Controls Institute). Audience: PMO leads and governance teams. Length 1,200-1,800 words, British English. Primary keyword "project assurance executives". Work in naturally where they fit: explain project assurance, project assurance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</si>
  <si>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AB-04908</t>
  </si>
  <si>
    <t xml:space="preserve">Explaining portfolio prioritisation to executives: the one-slide version</t>
  </si>
  <si>
    <t xml:space="preserve">portfolio prioritisation executives</t>
  </si>
  <si>
    <t xml:space="preserve">explain portfolio prioritisation, portfolio prioritisation for leadership</t>
  </si>
  <si>
    <t xml:space="preserve">Write "Explaining portfolio prioritisation to executives: the one-slide version" for projectcontrolsinstitute.org (PCI AI - Project Controls Institute). Audience: PMO leads and governance teams. Length 1,200-1,800 words, British English. Primary keyword "portfolio prioritisation executives". Work in naturally where they fit: explain portfolio prioritisation, portfolio prioritisation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</si>
  <si>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AB-04909</t>
  </si>
  <si>
    <t xml:space="preserve">Explaining benefits realisation to executives: the one-slide version</t>
  </si>
  <si>
    <t xml:space="preserve">benefits realisation executives</t>
  </si>
  <si>
    <t xml:space="preserve">explain benefits realisation, benefits realisation for leadership</t>
  </si>
  <si>
    <t xml:space="preserve">Write "Explaining benefits realisation to executives: the one-slide version" for projectcontrolsinstitute.org (PCI AI - Project Controls Institute). Audience: PMO leads and governance teams. Length 1,200-1,800 words, British English. Primary keyword "benefits realisation executives". Work in naturally where they fit: explain benefits realisation, benefits realisation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</si>
  <si>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AB-04910</t>
  </si>
  <si>
    <t xml:space="preserve">Explaining lessons learned to executives: the one-slide version</t>
  </si>
  <si>
    <t xml:space="preserve">lessons learned executives</t>
  </si>
  <si>
    <t xml:space="preserve">explain lessons learned, lessons learned for leadership</t>
  </si>
  <si>
    <t xml:space="preserve">Write "Explaining lessons learned to executives: the one-slide version" for projectcontrolsinstitute.org (PCI AI - Project Controls Institute). Audience: PMO leads and governance teams. Length 1,200-1,800 words, British English. Primary keyword "lessons learned executives". Work in naturally where they fit: explain lessons learned, lessons learned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</si>
  <si>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AB-04911</t>
  </si>
  <si>
    <t xml:space="preserve">Explaining project audits to executives: the one-slide version</t>
  </si>
  <si>
    <t xml:space="preserve">project audits executives</t>
  </si>
  <si>
    <t xml:space="preserve">explain project audits, project audits for leadership</t>
  </si>
  <si>
    <t xml:space="preserve">Write "Explaining project audits to executives: the one-slide version" for projectcontrolsinstitute.org (PCI AI - Project Controls Institute). Audience: PMO leads and governance teams. Length 1,200-1,800 words, British English. Primary keyword "project audits executives". Work in naturally where they fit: explain project audits, project audits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</si>
  <si>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AB-04912</t>
  </si>
  <si>
    <t xml:space="preserve">Explaining delegation of authority to executives: the one-slide version</t>
  </si>
  <si>
    <t xml:space="preserve">delegation of authority executives</t>
  </si>
  <si>
    <t xml:space="preserve">explain delegation of authority, delegation of authority for leadership</t>
  </si>
  <si>
    <t xml:space="preserve">Write "Explaining delegation of authority to executives: the one-slide version" for projectcontrolsinstitute.org (PCI AI - Project Controls Institute). Audience: PMO leads and governance teams. Length 1,200-1,800 words, British English. Primary keyword "delegation of authority executives". Work in naturally where they fit: explain delegation of authority, delegation of authority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</si>
  <si>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AB-04913</t>
  </si>
  <si>
    <t xml:space="preserve">Explaining governance boards to executives: the one-slide version</t>
  </si>
  <si>
    <t xml:space="preserve">governance boards executives</t>
  </si>
  <si>
    <t xml:space="preserve">explain governance boards, governance boards for leadership</t>
  </si>
  <si>
    <t xml:space="preserve">Write "Explaining governance boards to executives: the one-slide version" for projectcontrolsinstitute.org (PCI AI - Project Controls Institute). Audience: PMO leads and governance teams. Length 1,200-1,800 words, British English. Primary keyword "governance boards executives". Work in naturally where they fit: explain governance boards, governance boards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</si>
  <si>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AB-04914</t>
  </si>
  <si>
    <t xml:space="preserve">Explaining project controls maturity assessment to executives: the one-slide version</t>
  </si>
  <si>
    <t xml:space="preserve">project controls maturity assessment executives</t>
  </si>
  <si>
    <t xml:space="preserve">explain project controls maturity assessment, project controls maturity assessment for leadership</t>
  </si>
  <si>
    <t xml:space="preserve">Write "Explaining project controls maturity assessment to executives: the one-slide version" for projectcontrolsinstitute.org (PCI AI - Project Controls Institute). Audience: PMO leads and governance teams. Length 1,200-1,800 words, British English. Primary keyword "project controls maturity assessment executives". Work in naturally where they fit: explain project controls maturity assessment, project controls maturity assessment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</si>
  <si>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AB-04915</t>
  </si>
  <si>
    <t xml:space="preserve">Explaining centre of excellence for controls to executives: the one-slide version</t>
  </si>
  <si>
    <t xml:space="preserve">explain centre of excellence for controls, centre of excellence for controls for leadership</t>
  </si>
  <si>
    <t xml:space="preserve">Write "Explaining centre of excellence for controls to executives: the one-slide version" for projectcontrolsinstitute.org (PCI AI - Project Controls Institute). Audience: PMO leads and governance teams. Length 1,200-1,800 words, British English. Primary keyword "centre of excellence for controls". Work in naturally where they fit: explain centre of excellence for controls, centre of excellence for controls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</si>
  <si>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AB-04916</t>
  </si>
  <si>
    <t xml:space="preserve">Explaining performance bonds to executives: the one-slide version</t>
  </si>
  <si>
    <t xml:space="preserve">performance bonds executives</t>
  </si>
  <si>
    <t xml:space="preserve">explain performance bonds, performance bonds for leadership</t>
  </si>
  <si>
    <t xml:space="preserve">Write "Explaining performance bonds to executives: the one-slide version" for projectcontrolsinstitute.org (PCI AI - Project Controls Institute). Audience: project finance and commercial teams. Length 1,200-1,800 words, British English. Primary keyword "performance bonds executives". Work in naturally where they fit: explain performance bonds, performance bonds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</si>
  <si>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AB-04917</t>
  </si>
  <si>
    <t xml:space="preserve">Explaining advance payment bonds to executives: the one-slide version</t>
  </si>
  <si>
    <t xml:space="preserve">advance payment bonds executives</t>
  </si>
  <si>
    <t xml:space="preserve">explain advance payment bonds, advance payment bonds for leadership</t>
  </si>
  <si>
    <t xml:space="preserve">Write "Explaining advance payment bonds to executives: the one-slide version" for projectcontrolsinstitute.org (PCI AI - Project Controls Institute). Audience: project finance and commercial teams. Length 1,200-1,800 words, British English. Primary keyword "advance payment bonds executives". Work in naturally where they fit: explain advance payment bonds, advance payment bonds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</si>
  <si>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AB-04918</t>
  </si>
  <si>
    <t xml:space="preserve">Explaining retention bonds to executives: the one-slide version</t>
  </si>
  <si>
    <t xml:space="preserve">retention bonds executives</t>
  </si>
  <si>
    <t xml:space="preserve">explain retention bonds, retention bonds for leadership</t>
  </si>
  <si>
    <t xml:space="preserve">Write "Explaining retention bonds to executives: the one-slide version" for projectcontrolsinstitute.org (PCI AI - Project Controls Institute). Audience: project finance and commercial teams. Length 1,200-1,800 words, British English. Primary keyword "retention bonds executives". Work in naturally where they fit: explain retention bonds, retention bonds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</si>
  <si>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AB-04919</t>
  </si>
  <si>
    <t xml:space="preserve">Explaining parent company guarantees to executives: the one-slide version</t>
  </si>
  <si>
    <t xml:space="preserve">parent company guarantees executives</t>
  </si>
  <si>
    <t xml:space="preserve">explain parent company guarantees, parent company guarantees for leadership</t>
  </si>
  <si>
    <t xml:space="preserve">Write "Explaining parent company guarantees to executives: the one-slide version" for projectcontrolsinstitute.org (PCI AI - Project Controls Institute). Audience: project finance and commercial teams. Length 1,200-1,800 words, British English. Primary keyword "parent company guarantees executives". Work in naturally where they fit: explain parent company guarantees, parent company guarantees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</si>
  <si>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AB-04920</t>
  </si>
  <si>
    <t xml:space="preserve">Explaining letters of credit on projects to executives: the one-slide version</t>
  </si>
  <si>
    <t xml:space="preserve">explain letters of credit on projects, letters of credit on projects for leadership</t>
  </si>
  <si>
    <t xml:space="preserve">Write "Explaining letters of credit on projects to executives: the one-slide version" for projectcontrolsinstitute.org (PCI AI - Project Controls Institute). Audience: project finance and commercial teams. Length 1,200-1,800 words, British English. Primary keyword "letters of credit on projects". Work in naturally where they fit: explain letters of credit on projects, letters of credit on projects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</si>
  <si>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AB-04921</t>
  </si>
  <si>
    <t xml:space="preserve">Explaining surety and bonding capacity to executives: the one-slide version</t>
  </si>
  <si>
    <t xml:space="preserve">surety and bonding capacity executives</t>
  </si>
  <si>
    <t xml:space="preserve">explain surety and bonding capacity, surety and bonding capacity for leadership</t>
  </si>
  <si>
    <t xml:space="preserve">Write "Explaining surety and bonding capacity to executives: the one-slide version" for projectcontrolsinstitute.org (PCI AI - Project Controls Institute). Audience: project finance and commercial teams. Length 1,200-1,800 words, British English. Primary keyword "surety and bonding capacity executives". Work in naturally where they fit: explain surety and bonding capacity, surety and bonding capacity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</si>
  <si>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AB-04922</t>
  </si>
  <si>
    <t xml:space="preserve">Explaining construction all risks (CAR) insurance to executives: the one-slide version</t>
  </si>
  <si>
    <t xml:space="preserve">construction all risks insurance executives</t>
  </si>
  <si>
    <t xml:space="preserve">explain construction all risks insurance, construction all risks insurance for leadership</t>
  </si>
  <si>
    <t xml:space="preserve">Write "Explaining construction all risks (CAR) insurance to executives: the one-slide version" for projectcontrolsinstitute.org (PCI AI - Project Controls Institute). Audience: project finance and commercial teams. Length 1,200-1,800 words, British English. Primary keyword "construction all risks insurance executives". Work in naturally where they fit: explain construction all risks insurance, construction all risks insurance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</si>
  <si>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AB-04923</t>
  </si>
  <si>
    <t xml:space="preserve">Explaining delay in start-up (DSU) insurance to executives: the one-slide version</t>
  </si>
  <si>
    <t xml:space="preserve">delay in start-up insurance executives</t>
  </si>
  <si>
    <t xml:space="preserve">explain delay in start-up insurance, delay in start-up insurance for leadership</t>
  </si>
  <si>
    <t xml:space="preserve">Write "Explaining delay in start-up (DSU) insurance to executives: the one-slide version" for projectcontrolsinstitute.org (PCI AI - Project Controls Institute). Audience: project finance and commercial teams. Length 1,200-1,800 words, British English. Primary keyword "delay in start-up insurance executives". Work in naturally where they fit: explain delay in start-up insurance, delay in start-up insurance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</si>
  <si>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AB-04924</t>
  </si>
  <si>
    <t xml:space="preserve">Explaining escrow accounts on projects to executives: the one-slide version</t>
  </si>
  <si>
    <t xml:space="preserve">escrow accounts on projects executives</t>
  </si>
  <si>
    <t xml:space="preserve">explain escrow accounts on projects, escrow accounts on projects for leadership</t>
  </si>
  <si>
    <t xml:space="preserve">Write "Explaining escrow accounts on projects to executives: the one-slide version" for projectcontrolsinstitute.org (PCI AI - Project Controls Institute). Audience: project finance and commercial teams. Length 1,200-1,800 words, British English. Primary keyword "escrow accounts on projects executives". Work in naturally where they fit: explain escrow accounts on projects, escrow accounts on projects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</si>
  <si>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AB-04925</t>
  </si>
  <si>
    <t xml:space="preserve">Explaining project bank accounts to executives: the one-slide version</t>
  </si>
  <si>
    <t xml:space="preserve">project bank accounts executives</t>
  </si>
  <si>
    <t xml:space="preserve">explain project bank accounts, project bank accounts for leadership</t>
  </si>
  <si>
    <t xml:space="preserve">Write "Explaining project bank accounts to executives: the one-slide version" for projectcontrolsinstitute.org (PCI AI - Project Controls Institute). Audience: project finance and commercial teams. Length 1,200-1,800 words, British English. Primary keyword "project bank accounts executives". Work in naturally where they fit: explain project bank accounts, project bank accounts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</si>
  <si>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AB-04926</t>
  </si>
  <si>
    <t xml:space="preserve">Explaining WACC and hurdle rates for projects to executives: the one-slide version</t>
  </si>
  <si>
    <t xml:space="preserve">explain wacc and hurdle rates for, wacc and hurdle rates for for leadership</t>
  </si>
  <si>
    <t xml:space="preserve">Write "Explaining WACC and hurdle rates for projects to executives: the one-slide version" for projectcontrolsinstitute.org (PCI AI - Project Controls Institute). Audience: project finance and commercial teams. Length 1,200-1,800 words, British English. Primary keyword "wacc and hurdle rates for". Work in naturally where they fit: explain wacc and hurdle rates for, wacc and hurdle rates for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</si>
  <si>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AB-04927</t>
  </si>
  <si>
    <t xml:space="preserve">Explaining equity vs debt funding on projects to executives: the one-slide version</t>
  </si>
  <si>
    <t xml:space="preserve">explain equity vs debt funding on, equity vs debt funding on for leadership</t>
  </si>
  <si>
    <t xml:space="preserve">Write "Explaining equity vs debt funding on projects to executives: the one-slide version" for projectcontrolsinstitute.org (PCI AI - Project Controls Institute). Audience: project finance and commercial teams. Length 1,200-1,800 words, British English. Primary keyword "equity vs debt funding on". Work in naturally where they fit: explain equity vs debt funding on, equity vs debt funding on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</si>
  <si>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AB-04928</t>
  </si>
  <si>
    <t xml:space="preserve">Explaining lender's technical advisor role to executives: the one-slide version</t>
  </si>
  <si>
    <t xml:space="preserve">explain lender s technical advisor role, lender s technical advisor role for leadership</t>
  </si>
  <si>
    <t xml:space="preserve">Write "Explaining lender's technical advisor role to executives: the one-slide version" for projectcontrolsinstitute.org (PCI AI - Project Controls Institute). Audience: project finance and commercial teams. Length 1,200-1,800 words, British English. Primary keyword "lender s technical advisor role". Work in naturally where they fit: explain lender s technical advisor role, lender s technical advisor role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</si>
  <si>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AB-04929</t>
  </si>
  <si>
    <t xml:space="preserve">Explaining cost to complete certification for lenders to executives: the one-slide version</t>
  </si>
  <si>
    <t xml:space="preserve">explain cost to complete certification for, cost to complete certification for for leadership</t>
  </si>
  <si>
    <t xml:space="preserve">Write "Explaining cost to complete certification for lenders to executives: the one-slide version" for projectcontrolsinstitute.org (PCI AI - Project Controls Institute). Audience: project finance and commercial teams. Length 1,200-1,800 words, British English. Primary keyword "cost to complete certification for". Work in naturally where they fit: explain cost to complete certification for, cost to complete certification for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</si>
  <si>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AB-04930</t>
  </si>
  <si>
    <t xml:space="preserve">Explaining bank guarantees vs insurance bonds to executives: the one-slide version</t>
  </si>
  <si>
    <t xml:space="preserve">explain bank guarantees vs insurance bonds, bank guarantees vs insurance bonds for leadership</t>
  </si>
  <si>
    <t xml:space="preserve">Write "Explaining bank guarantees vs insurance bonds to executives: the one-slide version" for projectcontrolsinstitute.org (PCI AI - Project Controls Institute). Audience: project finance and commercial teams. Length 1,200-1,800 words, British English. Primary keyword "bank guarantees vs insurance bonds". Work in naturally where they fit: explain bank guarantees vs insurance bonds, bank guarantees vs insurance bonds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</si>
  <si>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AB-04931</t>
  </si>
  <si>
    <t xml:space="preserve">Explaining currency hedging on international projects to executives: the one-slide version</t>
  </si>
  <si>
    <t xml:space="preserve">explain currency hedging on international projects, currency hedging on international projects for leadership</t>
  </si>
  <si>
    <t xml:space="preserve">Write "Explaining currency hedging on international projects to executives: the one-slide version" for projectcontrolsinstitute.org (PCI AI - Project Controls Institute). Audience: project finance and commercial teams. Length 1,200-1,800 words, British English. Primary keyword "currency hedging on international projects". Work in naturally where they fit: explain currency hedging on international projects, currency hedging on international projects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</si>
  <si>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AB-04932</t>
  </si>
  <si>
    <t xml:space="preserve">Explaining inflation indices and indexation clauses to executives: the one-slide version</t>
  </si>
  <si>
    <t xml:space="preserve">explain inflation indices and indexation clauses, inflation indices and indexation clauses for leadership</t>
  </si>
  <si>
    <t xml:space="preserve">Write "Explaining inflation indices and indexation clauses to executives: the one-slide version" for projectcontrolsinstitute.org (PCI AI - Project Controls Institute). Audience: project finance and commercial teams. Length 1,200-1,800 words, British English. Primary keyword "inflation indices and indexation clauses". Work in naturally where they fit: explain inflation indices and indexation clauses, inflation indices and indexation clauses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</si>
  <si>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AB-04933</t>
  </si>
  <si>
    <t xml:space="preserve">Explaining tax considerations on cross-border projects to executives: the one-slide version</t>
  </si>
  <si>
    <t xml:space="preserve">explain tax considerations on cross-border projects, tax considerations on cross-border projects for leadership</t>
  </si>
  <si>
    <t xml:space="preserve">Write "Explaining tax considerations on cross-border projects to executives: the one-slide version" for projectcontrolsinstitute.org (PCI AI - Project Controls Institute). Audience: project finance and commercial teams. Length 1,200-1,800 words, British English. Primary keyword "tax considerations on cross-border projects". Work in naturally where they fit: explain tax considerations on cross-border projects, tax considerations on cross-border projects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</si>
  <si>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AB-04934</t>
  </si>
  <si>
    <t xml:space="preserve">Explaining tornado diagrams to executives: the one-slide version</t>
  </si>
  <si>
    <t xml:space="preserve">tornado diagrams executives</t>
  </si>
  <si>
    <t xml:space="preserve">explain tornado diagrams, tornado diagrams for leadership</t>
  </si>
  <si>
    <t xml:space="preserve">Write "Explaining tornado diagrams to executives: the one-slide version" for projectcontrolsinstitute.org (PCI AI - Project Controls Institute). Audience: risk analysts and project controls teams. Length 1,200-1,800 words, British English. Primary keyword "tornado diagrams executives". Work in naturally where they fit: explain tornado diagrams, tornado diagrams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</si>
  <si>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AB-04935</t>
  </si>
  <si>
    <t xml:space="preserve">Explaining decision tree analysis to executives: the one-slide version</t>
  </si>
  <si>
    <t xml:space="preserve">decision tree analysis executives</t>
  </si>
  <si>
    <t xml:space="preserve">explain decision tree analysis, decision tree analysis for leadership</t>
  </si>
  <si>
    <t xml:space="preserve">Write "Explaining decision tree analysis to executives: the one-slide version" for projectcontrolsinstitute.org (PCI AI - Project Controls Institute). Audience: risk analysts and project controls teams. Length 1,200-1,800 words, British English. Primary keyword "decision tree analysis executives". Work in naturally where they fit: explain decision tree analysis, decision tree analysis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</si>
  <si>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AB-04936</t>
  </si>
  <si>
    <t xml:space="preserve">Explaining risk velocity to executives: the one-slide version</t>
  </si>
  <si>
    <t xml:space="preserve">risk velocity executives</t>
  </si>
  <si>
    <t xml:space="preserve">explain risk velocity, risk velocity for leadership</t>
  </si>
  <si>
    <t xml:space="preserve">Write "Explaining risk velocity to executives: the one-slide version" for projectcontrolsinstitute.org (PCI AI - Project Controls Institute). Audience: risk analysts and project controls teams. Length 1,200-1,800 words, British English. Primary keyword "risk velocity executives". Work in naturally where they fit: explain risk velocity, risk velocity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</si>
  <si>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AB-04937</t>
  </si>
  <si>
    <t xml:space="preserve">Explaining integrated cost-schedule risk analysis to executives: the one-slide version</t>
  </si>
  <si>
    <t xml:space="preserve">integrated cost-schedule risk analysis executives</t>
  </si>
  <si>
    <t xml:space="preserve">explain integrated cost-schedule risk analysis, integrated cost-schedule risk analysis for leadership</t>
  </si>
  <si>
    <t xml:space="preserve">Write "Explaining integrated cost-schedule risk analysis to executives: the one-slide version" for projectcontrolsinstitute.org (PCI AI - Project Controls Institute). Audience: risk analysts and project controls teams. Length 1,200-1,800 words, British English. Primary keyword "integrated cost-schedule risk analysis executives". Work in naturally where they fit: explain integrated cost-schedule risk analysis, integrated cost-schedule risk analysis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</si>
  <si>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AB-04938</t>
  </si>
  <si>
    <t xml:space="preserve">Explaining risk maturity models to executives: the one-slide version</t>
  </si>
  <si>
    <t xml:space="preserve">risk maturity models executives</t>
  </si>
  <si>
    <t xml:space="preserve">explain risk maturity models, risk maturity models for leadership</t>
  </si>
  <si>
    <t xml:space="preserve">Write "Explaining risk maturity models to executives: the one-slide version" for projectcontrolsinstitute.org (PCI AI - Project Controls Institute). Audience: risk analysts and project controls teams. Length 1,200-1,800 words, British English. Primary keyword "risk maturity models executives". Work in naturally where they fit: explain risk maturity models, risk maturity models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</si>
  <si>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AB-04939</t>
  </si>
  <si>
    <t xml:space="preserve">Explaining weather risk quantification to executives: the one-slide version</t>
  </si>
  <si>
    <t xml:space="preserve">weather risk quantification executives</t>
  </si>
  <si>
    <t xml:space="preserve">explain weather risk quantification, weather risk quantification for leadership</t>
  </si>
  <si>
    <t xml:space="preserve">Write "Explaining weather risk quantification to executives: the one-slide version" for projectcontrolsinstitute.org (PCI AI - Project Controls Institute). Audience: risk analysts and project controls teams. Length 1,200-1,800 words, British English. Primary keyword "weather risk quantification executives". Work in naturally where they fit: explain weather risk quantification, weather risk quantification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</si>
  <si>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AB-04940</t>
  </si>
  <si>
    <t xml:space="preserve">Explaining supply chain risk on projects to executives: the one-slide version</t>
  </si>
  <si>
    <t xml:space="preserve">explain supply chain risk on projects, supply chain risk on projects for leadership</t>
  </si>
  <si>
    <t xml:space="preserve">Write "Explaining supply chain risk on projects to executives: the one-slide version" for projectcontrolsinstitute.org (PCI AI - Project Controls Institute). Audience: risk analysts and project controls teams. Length 1,200-1,800 words, British English. Primary keyword "supply chain risk on projects". Work in naturally where they fit: explain supply chain risk on projects, supply chain risk on projects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</si>
  <si>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AB-04941</t>
  </si>
  <si>
    <t xml:space="preserve">Explaining interface risk to executives: the one-slide version</t>
  </si>
  <si>
    <t xml:space="preserve">interface risk executives</t>
  </si>
  <si>
    <t xml:space="preserve">explain interface risk, interface risk for leadership</t>
  </si>
  <si>
    <t xml:space="preserve">Write "Explaining interface risk to executives: the one-slide version" for projectcontrolsinstitute.org (PCI AI - Project Controls Institute). Audience: risk analysts and project controls teams. Length 1,200-1,800 words, British English. Primary keyword "interface risk executives". Work in naturally where they fit: explain interface risk, interface risk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</si>
  <si>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AB-04942</t>
  </si>
  <si>
    <t xml:space="preserve">Explaining cost narrative writing to executives: the one-slide version</t>
  </si>
  <si>
    <t xml:space="preserve">cost narrative writing executives</t>
  </si>
  <si>
    <t xml:space="preserve">explain cost narrative writing, cost narrative writing for leadership</t>
  </si>
  <si>
    <t xml:space="preserve">Write "Explaining cost narrative writing to executives: the one-slide version" for projectcontrolsinstitute.org (PCI AI - Project Controls Institute). Audience: controls teams reporting to leadership. Length 1,200-1,800 words, British English. Primary keyword "cost narrative writing executives". Work in naturally where they fit: explain cost narrative writing, cost narrative writing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</si>
  <si>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AB-04943</t>
  </si>
  <si>
    <t xml:space="preserve">Explaining schedule commentary writing to executives: the one-slide version</t>
  </si>
  <si>
    <t xml:space="preserve">schedule commentary writing executives</t>
  </si>
  <si>
    <t xml:space="preserve">explain schedule commentary writing, schedule commentary writing for leadership</t>
  </si>
  <si>
    <t xml:space="preserve">Write "Explaining schedule commentary writing to executives: the one-slide version" for projectcontrolsinstitute.org (PCI AI - Project Controls Institute). Audience: controls teams reporting to leadership. Length 1,200-1,800 words, British English. Primary keyword "schedule commentary writing executives". Work in naturally where they fit: explain schedule commentary writing, schedule commentary writing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</si>
  <si>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AB-04944</t>
  </si>
  <si>
    <t xml:space="preserve">Explaining visualising float erosion to executives: the one-slide version</t>
  </si>
  <si>
    <t xml:space="preserve">visualising float erosion executives</t>
  </si>
  <si>
    <t xml:space="preserve">explain visualising float erosion, visualising float erosion for leadership</t>
  </si>
  <si>
    <t xml:space="preserve">Write "Explaining visualising float erosion to executives: the one-slide version" for projectcontrolsinstitute.org (PCI AI - Project Controls Institute). Audience: controls teams reporting to leadership. Length 1,200-1,800 words, British English. Primary keyword "visualising float erosion executives". Work in naturally where they fit: explain visualising float erosion, visualising float erosion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</si>
  <si>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AB-04945</t>
  </si>
  <si>
    <t xml:space="preserve">Explaining earned value technique selection to executives: the one-slide version</t>
  </si>
  <si>
    <t xml:space="preserve">earned value technique selection executives</t>
  </si>
  <si>
    <t xml:space="preserve">explain earned value technique selection, earned value technique selection for leadership</t>
  </si>
  <si>
    <t xml:space="preserve">Write "Explaining earned value technique selection to executives: the one-slide version" for projectcontrolsinstitute.org (PCI AI - Project Controls Institute). Audience: planners, cost engineers and PMO analysts. Length 1,200-1,800 words, British English. Primary keyword "earned value technique selection executives". Work in naturally where they fit: explain earned value technique selection, earned value technique selection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</si>
  <si>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AB-04946</t>
  </si>
  <si>
    <t xml:space="preserve">Explaining milestone weighting to executives: the one-slide version</t>
  </si>
  <si>
    <t xml:space="preserve">milestone weighting executives</t>
  </si>
  <si>
    <t xml:space="preserve">explain milestone weighting, milestone weighting for leadership</t>
  </si>
  <si>
    <t xml:space="preserve">Write "Explaining milestone weighting to executives: the one-slide version" for projectcontrolsinstitute.org (PCI AI - Project Controls Institute). Audience: planners, cost engineers and PMO analysts. Length 1,200-1,800 words, British English. Primary keyword "milestone weighting executives". Work in naturally where they fit: explain milestone weighting, milestone weighting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</si>
  <si>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AB-04947</t>
  </si>
  <si>
    <t xml:space="preserve">Explaining weighted milestone method to executives: the one-slide version</t>
  </si>
  <si>
    <t xml:space="preserve">weighted milestone method executives</t>
  </si>
  <si>
    <t xml:space="preserve">explain weighted milestone method, weighted milestone method for leadership</t>
  </si>
  <si>
    <t xml:space="preserve">Write "Explaining weighted milestone method to executives: the one-slide version" for projectcontrolsinstitute.org (PCI AI - Project Controls Institute). Audience: planners, cost engineers and PMO analysts. Length 1,200-1,800 words, British English. Primary keyword "weighted milestone method executives". Work in naturally where they fit: explain weighted milestone method, weighted milestone method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</si>
  <si>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AB-04948</t>
  </si>
  <si>
    <t xml:space="preserve">Explaining units complete method to executives: the one-slide version</t>
  </si>
  <si>
    <t xml:space="preserve">units complete method executives</t>
  </si>
  <si>
    <t xml:space="preserve">explain units complete method, units complete method for leadership</t>
  </si>
  <si>
    <t xml:space="preserve">Write "Explaining units complete method to executives: the one-slide version" for projectcontrolsinstitute.org (PCI AI - Project Controls Institute). Audience: planners, cost engineers and PMO analysts. Length 1,200-1,800 words, British English. Primary keyword "units complete method executives". Work in naturally where they fit: explain units complete method, units complete method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</si>
  <si>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AB-04949</t>
  </si>
  <si>
    <t xml:space="preserve">Explaining incremental milestone method to executives: the one-slide version</t>
  </si>
  <si>
    <t xml:space="preserve">incremental milestone method executives</t>
  </si>
  <si>
    <t xml:space="preserve">explain incremental milestone method, incremental milestone method for leadership</t>
  </si>
  <si>
    <t xml:space="preserve">Write "Explaining incremental milestone method to executives: the one-slide version" for projectcontrolsinstitute.org (PCI AI - Project Controls Institute). Audience: planners, cost engineers and PMO analysts. Length 1,200-1,800 words, British English. Primary keyword "incremental milestone method executives". Work in naturally where they fit: explain incremental milestone method, incremental milestone method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</si>
  <si>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AB-04950</t>
  </si>
  <si>
    <t xml:space="preserve">Explaining cumulative vs periodic performance to executives: the one-slide version</t>
  </si>
  <si>
    <t xml:space="preserve">cumulative vs periodic performance executives</t>
  </si>
  <si>
    <t xml:space="preserve">explain cumulative vs periodic performance, cumulative vs periodic performance for leadership</t>
  </si>
  <si>
    <t xml:space="preserve">Write "Explaining cumulative vs periodic performance to executives: the one-slide version" for projectcontrolsinstitute.org (PCI AI - Project Controls Institute). Audience: planners, cost engineers and PMO analysts. Length 1,200-1,800 words, British English. Primary keyword "cumulative vs periodic performance executives". Work in naturally where they fit: explain cumulative vs periodic performance, cumulative vs periodic performance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</si>
  <si>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AB-04951</t>
  </si>
  <si>
    <t xml:space="preserve">Explaining EVM surveillance review to executives: the one-slide version</t>
  </si>
  <si>
    <t xml:space="preserve">evm surveillance review executives</t>
  </si>
  <si>
    <t xml:space="preserve">explain evm surveillance review, evm surveillance review for leadership</t>
  </si>
  <si>
    <t xml:space="preserve">Write "Explaining EVM surveillance review to executives: the one-slide version" for projectcontrolsinstitute.org (PCI AI - Project Controls Institute). Audience: planners, cost engineers and PMO analysts. Length 1,200-1,800 words, British English. Primary keyword "evm surveillance review executives". Work in naturally where they fit: explain evm surveillance review, evm surveillance review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</si>
  <si>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AB-04952</t>
  </si>
  <si>
    <t xml:space="preserve">Explaining over-target baseline (OTB) to executives: the one-slide version</t>
  </si>
  <si>
    <t xml:space="preserve">over-target baseline executives</t>
  </si>
  <si>
    <t xml:space="preserve">explain over-target baseline, over-target baseline for leadership</t>
  </si>
  <si>
    <t xml:space="preserve">Write "Explaining over-target baseline (OTB) to executives: the one-slide version" for projectcontrolsinstitute.org (PCI AI - Project Controls Institute). Audience: planners, cost engineers and PMO analysts. Length 1,200-1,800 words, British English. Primary keyword "over-target baseline executives". Work in naturally where they fit: explain over-target baseline, over-target baseline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</si>
  <si>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AB-04953</t>
  </si>
  <si>
    <t xml:space="preserve">Explaining single point adjustment to executives: the one-slide version</t>
  </si>
  <si>
    <t xml:space="preserve">single point adjustment executives</t>
  </si>
  <si>
    <t xml:space="preserve">explain single point adjustment, single point adjustment for leadership</t>
  </si>
  <si>
    <t xml:space="preserve">Write "Explaining single point adjustment to executives: the one-slide version" for projectcontrolsinstitute.org (PCI AI - Project Controls Institute). Audience: planners, cost engineers and PMO analysts. Length 1,200-1,800 words, British English. Primary keyword "single point adjustment executives". Work in naturally where they fit: explain single point adjustment, single point adjustment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</si>
  <si>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AB-04954</t>
  </si>
  <si>
    <t xml:space="preserve">Explaining retroactive changes to EVM data to executives: the one-slide version</t>
  </si>
  <si>
    <t xml:space="preserve">explain retroactive changes to evm data, retroactive changes to evm data for leadership</t>
  </si>
  <si>
    <t xml:space="preserve">Write "Explaining retroactive changes to EVM data to executives: the one-slide version" for projectcontrolsinstitute.org (PCI AI - Project Controls Institute). Audience: planners, cost engineers and PMO analysts. Length 1,200-1,800 words, British English. Primary keyword "retroactive changes to evm data". Work in naturally where they fit: explain retroactive changes to evm data, retroactive changes to evm data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</si>
  <si>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AB-04955</t>
  </si>
  <si>
    <t xml:space="preserve">Explaining EVM data quality checks to executives: the one-slide version</t>
  </si>
  <si>
    <t xml:space="preserve">evm data quality checks executives</t>
  </si>
  <si>
    <t xml:space="preserve">explain evm data quality checks, evm data quality checks for leadership</t>
  </si>
  <si>
    <t xml:space="preserve">Write "Explaining EVM data quality checks to executives: the one-slide version" for projectcontrolsinstitute.org (PCI AI - Project Controls Institute). Audience: planners, cost engineers and PMO analysts. Length 1,200-1,800 words, British English. Primary keyword "evm data quality checks executives". Work in naturally where they fit: explain evm data quality checks, evm data quality checks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</si>
  <si>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AB-04956</t>
  </si>
  <si>
    <t xml:space="preserve">Explaining cost risk driver analysis to executives: the one-slide version</t>
  </si>
  <si>
    <t xml:space="preserve">cost risk driver analysis executives</t>
  </si>
  <si>
    <t xml:space="preserve">explain cost risk driver analysis, cost risk driver analysis for leadership</t>
  </si>
  <si>
    <t xml:space="preserve">Write "Explaining cost risk driver analysis to executives: the one-slide version" for projectcontrolsinstitute.org (PCI AI - Project Controls Institute). Audience: risk analysts and project controls teams. Length 1,200-1,800 words, British English. Primary keyword "cost risk driver analysis executives". Work in naturally where they fit: explain cost risk driver analysis, cost risk driver analysis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</si>
  <si>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AB-04957</t>
  </si>
  <si>
    <t xml:space="preserve">Explaining schedule risk driver analysis to executives: the one-slide version</t>
  </si>
  <si>
    <t xml:space="preserve">schedule risk driver analysis executives</t>
  </si>
  <si>
    <t xml:space="preserve">explain schedule risk driver analysis, schedule risk driver analysis for leadership</t>
  </si>
  <si>
    <t xml:space="preserve">Write "Explaining schedule risk driver analysis to executives: the one-slide version" for projectcontrolsinstitute.org (PCI AI - Project Controls Institute). Audience: risk analysts and project controls teams. Length 1,200-1,800 words, British English. Primary keyword "schedule risk driver analysis executives". Work in naturally where they fit: explain schedule risk driver analysis, schedule risk driver analysis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</si>
  <si>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AB-04958</t>
  </si>
  <si>
    <t xml:space="preserve">Explaining risk quantification workshops to executives: the one-slide version</t>
  </si>
  <si>
    <t xml:space="preserve">risk quantification workshops executives</t>
  </si>
  <si>
    <t xml:space="preserve">explain risk quantification workshops, risk quantification workshops for leadership</t>
  </si>
  <si>
    <t xml:space="preserve">Write "Explaining risk quantification workshops to executives: the one-slide version" for projectcontrolsinstitute.org (PCI AI - Project Controls Institute). Audience: risk analysts and project controls teams. Length 1,200-1,800 words, British English. Primary keyword "risk quantification workshops executives". Work in naturally where they fit: explain risk quantification workshops, risk quantification workshops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</si>
  <si>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AB-04959</t>
  </si>
  <si>
    <t xml:space="preserve">Explaining three-point estimates for risk to executives: the one-slide version</t>
  </si>
  <si>
    <t xml:space="preserve">three-point estimates for risk executives</t>
  </si>
  <si>
    <t xml:space="preserve">explain three-point estimates for risk, three-point estimates for risk for leadership</t>
  </si>
  <si>
    <t xml:space="preserve">Write "Explaining three-point estimates for risk to executives: the one-slide version" for projectcontrolsinstitute.org (PCI AI - Project Controls Institute). Audience: risk analysts and project controls teams. Length 1,200-1,800 words, British English. Primary keyword "three-point estimates for risk executives". Work in naturally where they fit: explain three-point estimates for risk, three-point estimates for risk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</si>
  <si>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AB-04960</t>
  </si>
  <si>
    <t xml:space="preserve">Explaining triangular vs PERT distributions to executives: the one-slide version</t>
  </si>
  <si>
    <t xml:space="preserve">triangular vs pert distributions executives</t>
  </si>
  <si>
    <t xml:space="preserve">explain triangular vs pert distributions, triangular vs pert distributions for leadership</t>
  </si>
  <si>
    <t xml:space="preserve">Write "Explaining triangular vs PERT distributions to executives: the one-slide version" for projectcontrolsinstitute.org (PCI AI - Project Controls Institute). Audience: risk analysts and project controls teams. Length 1,200-1,800 words, British English. Primary keyword "triangular vs pert distributions executives". Work in naturally where they fit: explain triangular vs pert distributions, triangular vs pert distributions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</si>
  <si>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AB-04961</t>
  </si>
  <si>
    <t xml:space="preserve">Explaining confidence levels in forecasting to executives: the one-slide version</t>
  </si>
  <si>
    <t xml:space="preserve">confidence levels in forecasting executives</t>
  </si>
  <si>
    <t xml:space="preserve">explain confidence levels in forecasting, confidence levels in forecasting for leadership</t>
  </si>
  <si>
    <t xml:space="preserve">Write "Explaining confidence levels in forecasting to executives: the one-slide version" for projectcontrolsinstitute.org (PCI AI - Project Controls Institute). Audience: risk analysts and project controls teams. Length 1,200-1,800 words, British English. Primary keyword "confidence levels in forecasting executives". Work in naturally where they fit: explain confidence levels in forecasting, confidence levels in forecasting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</si>
  <si>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AB-04962</t>
  </si>
  <si>
    <t xml:space="preserve">Explaining emerging risk identification to executives: the one-slide version</t>
  </si>
  <si>
    <t xml:space="preserve">emerging risk identification executives</t>
  </si>
  <si>
    <t xml:space="preserve">explain emerging risk identification, emerging risk identification for leadership</t>
  </si>
  <si>
    <t xml:space="preserve">Write "Explaining emerging risk identification to executives: the one-slide version" for projectcontrolsinstitute.org (PCI AI - Project Controls Institute). Audience: risk analysts and project controls teams. Length 1,200-1,800 words, British English. Primary keyword "emerging risk identification executives". Work in naturally where they fit: explain emerging risk identification, emerging risk identification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</si>
  <si>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AB-04963</t>
  </si>
  <si>
    <t xml:space="preserve">Explaining threat vs opportunity registers to executives: the one-slide version</t>
  </si>
  <si>
    <t xml:space="preserve">threat vs opportunity registers executives</t>
  </si>
  <si>
    <t xml:space="preserve">explain threat vs opportunity registers, threat vs opportunity registers for leadership</t>
  </si>
  <si>
    <t xml:space="preserve">Write "Explaining threat vs opportunity registers to executives: the one-slide version" for projectcontrolsinstitute.org (PCI AI - Project Controls Institute). Audience: risk analysts and project controls teams. Length 1,200-1,800 words, British English. Primary keyword "threat vs opportunity registers executives". Work in naturally where they fit: explain threat vs opportunity registers, threat vs opportunity registers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</si>
  <si>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AB-04964</t>
  </si>
  <si>
    <t xml:space="preserve">Explaining risk-based contingency release to executives: the one-slide version</t>
  </si>
  <si>
    <t xml:space="preserve">risk-based contingency release executives</t>
  </si>
  <si>
    <t xml:space="preserve">explain risk-based contingency release, risk-based contingency release for leadership</t>
  </si>
  <si>
    <t xml:space="preserve">Write "Explaining risk-based contingency release to executives: the one-slide version" for projectcontrolsinstitute.org (PCI AI - Project Controls Institute). Audience: risk analysts and project controls teams. Length 1,200-1,800 words, British English. Primary keyword "risk-based contingency release executives". Work in naturally where they fit: explain risk-based contingency release, risk-based contingency release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</si>
  <si>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AB-04965</t>
  </si>
  <si>
    <t xml:space="preserve">Explaining portfolio capacity planning to executives: the one-slide version</t>
  </si>
  <si>
    <t xml:space="preserve">portfolio capacity planning executives</t>
  </si>
  <si>
    <t xml:space="preserve">explain portfolio capacity planning, portfolio capacity planning for leadership</t>
  </si>
  <si>
    <t xml:space="preserve">Write "Explaining portfolio capacity planning to executives: the one-slide version" for projectcontrolsinstitute.org (PCI AI - Project Controls Institute). Audience: PMO leads and governance teams. Length 1,200-1,800 words, British English. Primary keyword "portfolio capacity planning executives". Work in naturally where they fit: explain portfolio capacity planning, portfolio capacity planning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</si>
  <si>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AB-04966</t>
  </si>
  <si>
    <t xml:space="preserve">Explaining resource demand forecasting to executives: the one-slide version</t>
  </si>
  <si>
    <t xml:space="preserve">resource demand forecasting executives</t>
  </si>
  <si>
    <t xml:space="preserve">explain resource demand forecasting, resource demand forecasting for leadership</t>
  </si>
  <si>
    <t xml:space="preserve">Write "Explaining resource demand forecasting to executives: the one-slide version" for projectcontrolsinstitute.org (PCI AI - Project Controls Institute). Audience: PMO leads and governance teams. Length 1,200-1,800 words, British English. Primary keyword "resource demand forecasting executives". Work in naturally where they fit: explain resource demand forecasting, resource demand forecasting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</si>
  <si>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AB-04967</t>
  </si>
  <si>
    <t xml:space="preserve">Explaining project prioritisation scoring to executives: the one-slide version</t>
  </si>
  <si>
    <t xml:space="preserve">project prioritisation scoring executives</t>
  </si>
  <si>
    <t xml:space="preserve">explain project prioritisation scoring, project prioritisation scoring for leadership</t>
  </si>
  <si>
    <t xml:space="preserve">Write "Explaining project prioritisation scoring to executives: the one-slide version" for projectcontrolsinstitute.org (PCI AI - Project Controls Institute). Audience: PMO leads and governance teams. Length 1,200-1,800 words, British English. Primary keyword "project prioritisation scoring executives". Work in naturally where they fit: explain project prioritisation scoring, project prioritisation scoring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</si>
  <si>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AB-04968</t>
  </si>
  <si>
    <t xml:space="preserve">Explaining investment committee reporting to executives: the one-slide version</t>
  </si>
  <si>
    <t xml:space="preserve">investment committee reporting executives</t>
  </si>
  <si>
    <t xml:space="preserve">explain investment committee reporting, investment committee reporting for leadership</t>
  </si>
  <si>
    <t xml:space="preserve">Write "Explaining investment committee reporting to executives: the one-slide version" for projectcontrolsinstitute.org (PCI AI - Project Controls Institute). Audience: PMO leads and governance teams. Length 1,200-1,800 words, British English. Primary keyword "investment committee reporting executives". Work in naturally where they fit: explain investment committee reporting, investment committee reporting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</si>
  <si>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AB-04969</t>
  </si>
  <si>
    <t xml:space="preserve">Explaining project health check to executives: the one-slide version</t>
  </si>
  <si>
    <t xml:space="preserve">project health check executives</t>
  </si>
  <si>
    <t xml:space="preserve">explain project health check, project health check for leadership</t>
  </si>
  <si>
    <t xml:space="preserve">Write "Explaining project health check to executives: the one-slide version" for projectcontrolsinstitute.org (PCI AI - Project Controls Institute). Audience: PMO leads and governance teams. Length 1,200-1,800 words, British English. Primary keyword "project health check executives". Work in naturally where they fit: explain project health check, project health check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</si>
  <si>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AB-04970</t>
  </si>
  <si>
    <t xml:space="preserve">Explaining assurance review gates to executives: the one-slide version</t>
  </si>
  <si>
    <t xml:space="preserve">assurance review gates executives</t>
  </si>
  <si>
    <t xml:space="preserve">explain assurance review gates, assurance review gates for leadership</t>
  </si>
  <si>
    <t xml:space="preserve">Write "Explaining assurance review gates to executives: the one-slide version" for projectcontrolsinstitute.org (PCI AI - Project Controls Institute). Audience: PMO leads and governance teams. Length 1,200-1,800 words, British English. Primary keyword "assurance review gates executives". Work in naturally where they fit: explain assurance review gates, assurance review gates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</si>
  <si>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AB-04971</t>
  </si>
  <si>
    <t xml:space="preserve">Explaining escalation thresholds to executives: the one-slide version</t>
  </si>
  <si>
    <t xml:space="preserve">escalation thresholds executives</t>
  </si>
  <si>
    <t xml:space="preserve">explain escalation thresholds, escalation thresholds for leadership</t>
  </si>
  <si>
    <t xml:space="preserve">Write "Explaining escalation thresholds to executives: the one-slide version" for projectcontrolsinstitute.org (PCI AI - Project Controls Institute). Audience: PMO leads and governance teams. Length 1,200-1,800 words, British English. Primary keyword "escalation thresholds executives". Work in naturally where they fit: explain escalation thresholds, escalation thresholds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</si>
  <si>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AB-04972</t>
  </si>
  <si>
    <t xml:space="preserve">Explaining knowledge transfer at handover to executives: the one-slide version</t>
  </si>
  <si>
    <t xml:space="preserve">knowledge transfer at handover executives</t>
  </si>
  <si>
    <t xml:space="preserve">explain knowledge transfer at handover, knowledge transfer at handover for leadership</t>
  </si>
  <si>
    <t xml:space="preserve">Write "Explaining knowledge transfer at handover to executives: the one-slide version" for projectcontrolsinstitute.org (PCI AI - Project Controls Institute). Audience: PMO leads and governance teams. Length 1,200-1,800 words, British English. Primary keyword "knowledge transfer at handover executives". Work in naturally where they fit: explain knowledge transfer at handover, knowledge transfer at handover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</si>
  <si>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AB-04973</t>
  </si>
  <si>
    <t xml:space="preserve">Explaining funding drawdown forecast to executives: the one-slide version</t>
  </si>
  <si>
    <t xml:space="preserve">funding drawdown forecast executives</t>
  </si>
  <si>
    <t xml:space="preserve">explain funding drawdown forecast, funding drawdown forecast for leadership</t>
  </si>
  <si>
    <t xml:space="preserve">Write "Explaining funding drawdown forecast to executives: the one-slide version" for projectcontrolsinstitute.org (PCI AI - Project Controls Institute). Audience: project finance and commercial teams. Length 1,200-1,800 words, British English. Primary keyword "funding drawdown forecast executives". Work in naturally where they fit: explain funding drawdown forecast, funding drawdown forecast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</si>
  <si>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AB-04974</t>
  </si>
  <si>
    <t xml:space="preserve">Explaining interest during construction to executives: the one-slide version</t>
  </si>
  <si>
    <t xml:space="preserve">interest during construction executives</t>
  </si>
  <si>
    <t xml:space="preserve">explain interest during construction, interest during construction for leadership</t>
  </si>
  <si>
    <t xml:space="preserve">Write "Explaining interest during construction to executives: the one-slide version" for projectcontrolsinstitute.org (PCI AI - Project Controls Institute). Audience: project finance and commercial teams. Length 1,200-1,800 words, British English. Primary keyword "interest during construction executives". Work in naturally where they fit: explain interest during construction, interest during construction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</si>
  <si>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AB-04975</t>
  </si>
  <si>
    <t xml:space="preserve">Explaining capital structure for projects to executives: the one-slide version</t>
  </si>
  <si>
    <t xml:space="preserve">capital structure for projects executives</t>
  </si>
  <si>
    <t xml:space="preserve">explain capital structure for projects, capital structure for projects for leadership</t>
  </si>
  <si>
    <t xml:space="preserve">Write "Explaining capital structure for projects to executives: the one-slide version" for projectcontrolsinstitute.org (PCI AI - Project Controls Institute). Audience: project finance and commercial teams. Length 1,200-1,800 words, British English. Primary keyword "capital structure for projects executives". Work in naturally where they fit: explain capital structure for projects, capital structure for projects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</si>
  <si>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AB-04976</t>
  </si>
  <si>
    <t xml:space="preserve">Explaining financial close to executives: the one-slide version</t>
  </si>
  <si>
    <t xml:space="preserve">financial close executives</t>
  </si>
  <si>
    <t xml:space="preserve">explain financial close, financial close for leadership</t>
  </si>
  <si>
    <t xml:space="preserve">Write "Explaining financial close to executives: the one-slide version" for projectcontrolsinstitute.org (PCI AI - Project Controls Institute). Audience: project finance and commercial teams. Length 1,200-1,800 words, British English. Primary keyword "financial close executives". Work in naturally where they fit: explain financial close, financial close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</si>
  <si>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AB-04977</t>
  </si>
  <si>
    <t xml:space="preserve">Explaining lender reporting requirements to executives: the one-slide version</t>
  </si>
  <si>
    <t xml:space="preserve">lender reporting requirements executives</t>
  </si>
  <si>
    <t xml:space="preserve">explain lender reporting requirements, lender reporting requirements for leadership</t>
  </si>
  <si>
    <t xml:space="preserve">Write "Explaining lender reporting requirements to executives: the one-slide version" for projectcontrolsinstitute.org (PCI AI - Project Controls Institute). Audience: project finance and commercial teams. Length 1,200-1,800 words, British English. Primary keyword "lender reporting requirements executives". Work in naturally where they fit: explain lender reporting requirements, lender reporting requirements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</si>
  <si>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AB-04978</t>
  </si>
  <si>
    <t xml:space="preserve">Explaining cost overrun facility to executives: the one-slide version</t>
  </si>
  <si>
    <t xml:space="preserve">cost overrun facility executives</t>
  </si>
  <si>
    <t xml:space="preserve">explain cost overrun facility, cost overrun facility for leadership</t>
  </si>
  <si>
    <t xml:space="preserve">Write "Explaining cost overrun facility to executives: the one-slide version" for projectcontrolsinstitute.org (PCI AI - Project Controls Institute). Audience: project finance and commercial teams. Length 1,200-1,800 words, British English. Primary keyword "cost overrun facility executives". Work in naturally where they fit: explain cost overrun facility, cost overrun facility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</si>
  <si>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AB-04979</t>
  </si>
  <si>
    <t xml:space="preserve">Explaining completion guarantees to executives: the one-slide version</t>
  </si>
  <si>
    <t xml:space="preserve">completion guarantees executives</t>
  </si>
  <si>
    <t xml:space="preserve">explain completion guarantees, completion guarantees for leadership</t>
  </si>
  <si>
    <t xml:space="preserve">Write "Explaining completion guarantees to executives: the one-slide version" for projectcontrolsinstitute.org (PCI AI - Project Controls Institute). Audience: project finance and commercial teams. Length 1,200-1,800 words, British English. Primary keyword "completion guarantees executives". Work in naturally where they fit: explain completion guarantees, completion guarantees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</si>
  <si>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AB-04980</t>
  </si>
  <si>
    <t xml:space="preserve">Explaining project credit rating factors to executives: the one-slide version</t>
  </si>
  <si>
    <t xml:space="preserve">project credit rating factors executives</t>
  </si>
  <si>
    <t xml:space="preserve">explain project credit rating factors, project credit rating factors for leadership</t>
  </si>
  <si>
    <t xml:space="preserve">Write "Explaining project credit rating factors to executives: the one-slide version" for projectcontrolsinstitute.org (PCI AI - Project Controls Institute). Audience: project finance and commercial teams. Length 1,200-1,800 words, British English. Primary keyword "project credit rating factors executives". Work in naturally where they fit: explain project credit rating factors, project credit rating factors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</si>
  <si>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AB-04981</t>
  </si>
  <si>
    <t xml:space="preserve">Explaining variance threshold reporting to executives: the one-slide version</t>
  </si>
  <si>
    <t xml:space="preserve">variance threshold reporting executives</t>
  </si>
  <si>
    <t xml:space="preserve">explain variance threshold reporting, variance threshold reporting for leadership</t>
  </si>
  <si>
    <t xml:space="preserve">Write "Explaining variance threshold reporting to executives: the one-slide version" for projectcontrolsinstitute.org (PCI AI - Project Controls Institute). Audience: controls teams reporting to leadership. Length 1,200-1,800 words, British English. Primary keyword "variance threshold reporting executives". Work in naturally where they fit: explain variance threshold reporting, variance threshold reporting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</si>
  <si>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AB-04982</t>
  </si>
  <si>
    <t xml:space="preserve">Explaining dashboard refresh discipline to executives: the one-slide version</t>
  </si>
  <si>
    <t xml:space="preserve">dashboard refresh discipline executives</t>
  </si>
  <si>
    <t xml:space="preserve">explain dashboard refresh discipline, dashboard refresh discipline for leadership</t>
  </si>
  <si>
    <t xml:space="preserve">Write "Explaining dashboard refresh discipline to executives: the one-slide version" for projectcontrolsinstitute.org (PCI AI - Project Controls Institute). Audience: controls teams reporting to leadership. Length 1,200-1,800 words, British English. Primary keyword "dashboard refresh discipline executives". Work in naturally where they fit: explain dashboard refresh discipline, dashboard refresh discipline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</si>
  <si>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AB-04983</t>
  </si>
  <si>
    <t xml:space="preserve">Explaining commentary quality standards to executives: the one-slide version</t>
  </si>
  <si>
    <t xml:space="preserve">commentary quality standards executives</t>
  </si>
  <si>
    <t xml:space="preserve">explain commentary quality standards, commentary quality standards for leadership</t>
  </si>
  <si>
    <t xml:space="preserve">Write "Explaining commentary quality standards to executives: the one-slide version" for projectcontrolsinstitute.org (PCI AI - Project Controls Institute). Audience: controls teams reporting to leadership. Length 1,200-1,800 words, British English. Primary keyword "commentary quality standards executives". Work in naturally where they fit: explain commentary quality standards, commentary quality standards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</si>
  <si>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AB-04984</t>
  </si>
  <si>
    <t xml:space="preserve">Explaining management by exception to executives: the one-slide version</t>
  </si>
  <si>
    <t xml:space="preserve">management by exception executives</t>
  </si>
  <si>
    <t xml:space="preserve">explain management by exception, management by exception for leadership</t>
  </si>
  <si>
    <t xml:space="preserve">Write "Explaining management by exception to executives: the one-slide version" for projectcontrolsinstitute.org (PCI AI - Project Controls Institute). Audience: controls teams reporting to leadership. Length 1,200-1,800 words, British English. Primary keyword "management by exception executives". Work in naturally where they fit: explain management by exception, management by exception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</si>
  <si>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AB-04985</t>
  </si>
  <si>
    <t xml:space="preserve">Explaining cash flow curve fitting to executives: the one-slide version</t>
  </si>
  <si>
    <t xml:space="preserve">cash flow curve fitting executives</t>
  </si>
  <si>
    <t xml:space="preserve">explain cash flow curve fitting, cash flow curve fitting for leadership</t>
  </si>
  <si>
    <t xml:space="preserve">Write "Explaining cash flow curve fitting to executives: the one-slide version" for projectcontrolsinstitute.org (PCI AI - Project Controls Institute). Audience: cost controllers and project finance teams. Length 1,200-1,800 words, British English. Primary keyword "cash flow curve fitting executives". Work in naturally where they fit: explain cash flow curve fitting, cash flow curve fitting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</si>
  <si>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AB-04986</t>
  </si>
  <si>
    <t xml:space="preserve">Explaining payment milestones negotiation to executives: the one-slide version</t>
  </si>
  <si>
    <t xml:space="preserve">payment milestones negotiation executives</t>
  </si>
  <si>
    <t xml:space="preserve">explain payment milestones negotiation, payment milestones negotiation for leadership</t>
  </si>
  <si>
    <t xml:space="preserve">Write "Explaining payment milestones negotiation to executives: the one-slide version" for projectcontrolsinstitute.org (PCI AI - Project Controls Institute). Audience: cost controllers and project finance teams. Length 1,200-1,800 words, British English. Primary keyword "payment milestones negotiation executives". Work in naturally where they fit: explain payment milestones negotiation, payment milestones negotiation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</si>
  <si>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AB-04987</t>
  </si>
  <si>
    <t xml:space="preserve">Explaining budget holder accountability to executives: the one-slide version</t>
  </si>
  <si>
    <t xml:space="preserve">budget holder accountability executives</t>
  </si>
  <si>
    <t xml:space="preserve">explain budget holder accountability, budget holder accountability for leadership</t>
  </si>
  <si>
    <t xml:space="preserve">Write "Explaining budget holder accountability to executives: the one-slide version" for projectcontrolsinstitute.org (PCI AI - Project Controls Institute). Audience: cost controllers and project finance teams. Length 1,200-1,800 words, British English. Primary keyword "budget holder accountability executives". Work in naturally where they fit: explain budget holder accountability, budget holder accountability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</si>
  <si>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AB-04988</t>
  </si>
  <si>
    <t xml:space="preserve">Explaining cost centre allocation to executives: the one-slide version</t>
  </si>
  <si>
    <t xml:space="preserve">cost centre allocation executives</t>
  </si>
  <si>
    <t xml:space="preserve">explain cost centre allocation, cost centre allocation for leadership</t>
  </si>
  <si>
    <t xml:space="preserve">Write "Explaining cost centre allocation to executives: the one-slide version" for projectcontrolsinstitute.org (PCI AI - Project Controls Institute). Audience: cost controllers and project finance teams. Length 1,200-1,800 words, British English. Primary keyword "cost centre allocation executives". Work in naturally where they fit: explain cost centre allocation, cost centre allocation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</si>
  <si>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AB-04989</t>
  </si>
  <si>
    <t xml:space="preserve">Explaining phasing capital across years to executives: the one-slide version</t>
  </si>
  <si>
    <t xml:space="preserve">phasing capital across years executives</t>
  </si>
  <si>
    <t xml:space="preserve">explain phasing capital across years, phasing capital across years for leadership</t>
  </si>
  <si>
    <t xml:space="preserve">Write "Explaining phasing capital across years to executives: the one-slide version" for projectcontrolsinstitute.org (PCI AI - Project Controls Institute). Audience: cost controllers and project finance teams. Length 1,200-1,800 words, British English. Primary keyword "phasing capital across years executives". Work in naturally where they fit: explain phasing capital across years, phasing capital across years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</si>
  <si>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AB-04990</t>
  </si>
  <si>
    <t xml:space="preserve">Explaining contract asset recognition to executives: the one-slide version</t>
  </si>
  <si>
    <t xml:space="preserve">contract asset recognition executives</t>
  </si>
  <si>
    <t xml:space="preserve">explain contract asset recognition, contract asset recognition for leadership</t>
  </si>
  <si>
    <t xml:space="preserve">Write "Explaining contract asset recognition to executives: the one-slide version" for projectcontrolsinstitute.org (PCI AI - Project Controls Institute). Audience: cost engineers and project accountants. Length 1,200-1,800 words, British English. Primary keyword "contract asset recognition executives". Work in naturally where they fit: explain contract asset recognition, contract asset recognition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</si>
  <si>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AB-04991</t>
  </si>
  <si>
    <t xml:space="preserve">Explaining cut-off procedures at period end to executives: the one-slide version</t>
  </si>
  <si>
    <t xml:space="preserve">explain cut-off procedures at period end, cut-off procedures at period end for leadership</t>
  </si>
  <si>
    <t xml:space="preserve">Write "Explaining cut-off procedures at period end to executives: the one-slide version" for projectcontrolsinstitute.org (PCI AI - Project Controls Institute). Audience: cost engineers and project accountants. Length 1,200-1,800 words, British English. Primary keyword "cut-off procedures at period end". Work in naturally where they fit: explain cut-off procedures at period end, cut-off procedures at period end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</si>
  <si>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AB-04992</t>
  </si>
  <si>
    <t xml:space="preserve">Explaining intercompany project charges to executives: the one-slide version</t>
  </si>
  <si>
    <t xml:space="preserve">intercompany project charges executives</t>
  </si>
  <si>
    <t xml:space="preserve">explain intercompany project charges, intercompany project charges for leadership</t>
  </si>
  <si>
    <t xml:space="preserve">Write "Explaining intercompany project charges to executives: the one-slide version" for projectcontrolsinstitute.org (PCI AI - Project Controls Institute). Audience: cost engineers and project accountants. Length 1,200-1,800 words, British English. Primary keyword "intercompany project charges executives". Work in naturally where they fit: explain intercompany project charges, intercompany project charges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</si>
  <si>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AB-04993</t>
  </si>
  <si>
    <t xml:space="preserve">Explaining impairment of project assets to executives: the one-slide version</t>
  </si>
  <si>
    <t xml:space="preserve">impairment of project assets executives</t>
  </si>
  <si>
    <t xml:space="preserve">explain impairment of project assets, impairment of project assets for leadership</t>
  </si>
  <si>
    <t xml:space="preserve">Write "Explaining impairment of project assets to executives: the one-slide version" for projectcontrolsinstitute.org (PCI AI - Project Controls Institute). Audience: cost engineers and project accountants. Length 1,200-1,800 words, British English. Primary keyword "impairment of project assets executives". Work in naturally where they fit: explain impairment of project assets, impairment of project assets for leadership.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</si>
  <si>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AB-04994</t>
  </si>
  <si>
    <t xml:space="preserve">Earned value management on megaprojects: how scale changes the game</t>
  </si>
  <si>
    <t xml:space="preserve">earned value management megaprojects</t>
  </si>
  <si>
    <t xml:space="preserve">earned value management large projects, earned value management capital projects</t>
  </si>
  <si>
    <t xml:space="preserve">Write "Earned value management on megaprojects: how scale changes the game" for projectcontrolsinstitute.org (PCI AI - Project Controls Institute). Audience: planners, cost engineers and PMO analysts. Length 1,200-1,800 words, British English. Primary keyword "earned value management megaprojects". Work in naturally where they fit: earned value management large projects, earned value management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</si>
  <si>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AB-04995</t>
  </si>
  <si>
    <t xml:space="preserve">50/50 rule on megaprojects: how scale changes the game</t>
  </si>
  <si>
    <t xml:space="preserve">50 rule megaprojects</t>
  </si>
  <si>
    <t xml:space="preserve">50 rule large projects, 50 rule capital projects</t>
  </si>
  <si>
    <t xml:space="preserve">Write "50/50 rule on megaprojects: how scale changes the game" for projectcontrolsinstitute.org (PCI AI - Project Controls Institute). Audience: planners, cost engineers and PMO analysts. Length 1,200-1,800 words, British English. Primary keyword "50 rule megaprojects". Work in naturally where they fit: 50 rule large projects, 50 rule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</si>
  <si>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AB-04996</t>
  </si>
  <si>
    <t xml:space="preserve">0/100 rule on megaprojects: how scale changes the game</t>
  </si>
  <si>
    <t xml:space="preserve">0 100 rule megaprojects</t>
  </si>
  <si>
    <t xml:space="preserve">0 100 rule large projects, 0 100 rule capital projects</t>
  </si>
  <si>
    <t xml:space="preserve">Write "0/100 rule on megaprojects: how scale changes the game" for projectcontrolsinstitute.org (PCI AI - Project Controls Institute). Audience: planners, cost engineers and PMO analysts. Length 1,200-1,800 words, British English. Primary keyword "0 100 rule megaprojects". Work in naturally where they fit: 0 100 rule large projects, 0 100 rule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</si>
  <si>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AB-04997</t>
  </si>
  <si>
    <t xml:space="preserve">Level of effort (LOE) on megaprojects: how scale changes the game</t>
  </si>
  <si>
    <t xml:space="preserve">level of effort megaprojects</t>
  </si>
  <si>
    <t xml:space="preserve">level of effort large projects, level of effort capital projects</t>
  </si>
  <si>
    <t xml:space="preserve">Write "Level of effort (LOE) on megaprojects: how scale changes the game" for projectcontrolsinstitute.org (PCI AI - Project Controls Institute). Audience: planners, cost engineers and PMO analysts. Length 1,200-1,800 words, British English. Primary keyword "level of effort megaprojects". Work in naturally where they fit: level of effort large projects, level of effort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</si>
  <si>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AB-04998</t>
  </si>
  <si>
    <t xml:space="preserve">Apportioned effort on megaprojects: how scale changes the game</t>
  </si>
  <si>
    <t xml:space="preserve">apportioned effort megaprojects</t>
  </si>
  <si>
    <t xml:space="preserve">apportioned effort large projects, apportioned effort capital projects</t>
  </si>
  <si>
    <t xml:space="preserve">Write "Apportioned effort on megaprojects: how scale changes the game" for projectcontrolsinstitute.org (PCI AI - Project Controls Institute). Audience: planners, cost engineers and PMO analysts. Length 1,200-1,800 words, British English. Primary keyword "apportioned effort megaprojects". Work in naturally where they fit: apportioned effort large projects, apportioned effort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</si>
  <si>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AB-04999</t>
  </si>
  <si>
    <t xml:space="preserve">Control account on megaprojects: how scale changes the game</t>
  </si>
  <si>
    <t xml:space="preserve">control account megaprojects</t>
  </si>
  <si>
    <t xml:space="preserve">control account large projects, control account capital projects</t>
  </si>
  <si>
    <t xml:space="preserve">Write "Control account on megaprojects: how scale changes the game" for projectcontrolsinstitute.org (PCI AI - Project Controls Institute). Audience: planners, cost engineers and PMO analysts. Length 1,200-1,800 words, British English. Primary keyword "control account megaprojects". Work in naturally where they fit: control account large projects, control account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</si>
  <si>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AB-05000</t>
  </si>
  <si>
    <t xml:space="preserve">Work package on megaprojects: how scale changes the game</t>
  </si>
  <si>
    <t xml:space="preserve">work package megaprojects</t>
  </si>
  <si>
    <t xml:space="preserve">work package large projects, work package capital projects</t>
  </si>
  <si>
    <t xml:space="preserve">Write "Work package on megaprojects: how scale changes the game" for projectcontrolsinstitute.org (PCI AI - Project Controls Institute). Audience: planners, cost engineers and PMO analysts. Length 1,200-1,800 words, British English. Primary keyword "work package megaprojects". Work in naturally where they fit: work package large projects, work package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</si>
  <si>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AB-05001</t>
  </si>
  <si>
    <t xml:space="preserve">Planning package on megaprojects: how scale changes the game</t>
  </si>
  <si>
    <t xml:space="preserve">planning package megaprojects</t>
  </si>
  <si>
    <t xml:space="preserve">planning package large projects, planning package capital projects</t>
  </si>
  <si>
    <t xml:space="preserve">Write "Planning package on megaprojects: how scale changes the game" for projectcontrolsinstitute.org (PCI AI - Project Controls Institute). Audience: planners, cost engineers and PMO analysts. Length 1,200-1,800 words, British English. Primary keyword "planning package megaprojects". Work in naturally where they fit: planning package large projects, planning package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</si>
  <si>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AB-05002</t>
  </si>
  <si>
    <t xml:space="preserve">Performance measurement baseline (PMB) on megaprojects: how scale changes the game</t>
  </si>
  <si>
    <t xml:space="preserve">performance measurement baseline megaprojects</t>
  </si>
  <si>
    <t xml:space="preserve">performance measurement baseline large projects, performance measurement baseline capital projects</t>
  </si>
  <si>
    <t xml:space="preserve">Write "Performance measurement baseline (PMB) on megaprojects: how scale changes the game" for projectcontrolsinstitute.org (PCI AI - Project Controls Institute). Audience: planners, cost engineers and PMO analysts. Length 1,200-1,800 words, British English. Primary keyword "performance measurement baseline megaprojects". Work in naturally where they fit: performance measurement baseline large projects, performance measurement baseline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</si>
  <si>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AB-05003</t>
  </si>
  <si>
    <t xml:space="preserve">Management reserve on megaprojects: how scale changes the game</t>
  </si>
  <si>
    <t xml:space="preserve">management reserve megaprojects</t>
  </si>
  <si>
    <t xml:space="preserve">management reserve large projects, management reserve capital projects</t>
  </si>
  <si>
    <t xml:space="preserve">Write "Management reserve on megaprojects: how scale changes the game" for projectcontrolsinstitute.org (PCI AI - Project Controls Institute). Audience: planners, cost engineers and PMO analysts. Length 1,200-1,800 words, British English. Primary keyword "management reserve megaprojects". Work in naturally where they fit: management reserve large projects, management reserve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</si>
  <si>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AB-05004</t>
  </si>
  <si>
    <t xml:space="preserve">Undistributed budget on megaprojects: how scale changes the game</t>
  </si>
  <si>
    <t xml:space="preserve">undistributed budget megaprojects</t>
  </si>
  <si>
    <t xml:space="preserve">undistributed budget large projects, undistributed budget capital projects</t>
  </si>
  <si>
    <t xml:space="preserve">Write "Undistributed budget on megaprojects: how scale changes the game" for projectcontrolsinstitute.org (PCI AI - Project Controls Institute). Audience: planners, cost engineers and PMO analysts. Length 1,200-1,800 words, British English. Primary keyword "undistributed budget megaprojects". Work in naturally where they fit: undistributed budget large projects, undistributed budget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</si>
  <si>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AB-05005</t>
  </si>
  <si>
    <t xml:space="preserve">Earned value management system (EVMS) on megaprojects: how scale changes the game</t>
  </si>
  <si>
    <t xml:space="preserve">earned value management system megaprojects</t>
  </si>
  <si>
    <t xml:space="preserve">earned value management system large projects, earned value management system capital projects</t>
  </si>
  <si>
    <t xml:space="preserve">Write "Earned value management system (EVMS) on megaprojects: how scale changes the game" for projectcontrolsinstitute.org (PCI AI - Project Controls Institute). Audience: planners, cost engineers and PMO analysts. Length 1,200-1,800 words, British English. Primary keyword "earned value management system megaprojects". Work in naturally where they fit: earned value management system large projects, earned value management system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</si>
  <si>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AB-05006</t>
  </si>
  <si>
    <t xml:space="preserve">Integrated baseline review (IBR) on megaprojects: how scale changes the game</t>
  </si>
  <si>
    <t xml:space="preserve">integrated baseline review megaprojects</t>
  </si>
  <si>
    <t xml:space="preserve">integrated baseline review large projects, integrated baseline review capital projects</t>
  </si>
  <si>
    <t xml:space="preserve">Write "Integrated baseline review (IBR) on megaprojects: how scale changes the game" for projectcontrolsinstitute.org (PCI AI - Project Controls Institute). Audience: planners, cost engineers and PMO analysts. Length 1,200-1,800 words, British English. Primary keyword "integrated baseline review megaprojects". Work in naturally where they fit: integrated baseline review large projects, integrated baseline review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</si>
  <si>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AB-05007</t>
  </si>
  <si>
    <t xml:space="preserve">Estimate at completion methods on megaprojects: how scale changes the game</t>
  </si>
  <si>
    <t xml:space="preserve">estimate at completion methods megaprojects</t>
  </si>
  <si>
    <t xml:space="preserve">estimate at completion methods large projects, estimate at completion methods capital projects</t>
  </si>
  <si>
    <t xml:space="preserve">Write "Estimate at completion methods on megaprojects: how scale changes the game" for projectcontrolsinstitute.org (PCI AI - Project Controls Institute). Audience: planners, cost engineers and PMO analysts. Length 1,200-1,800 words, British English. Primary keyword "estimate at completion methods megaprojects". Work in naturally where they fit: estimate at completion methods large projects, estimate at completion methods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</si>
  <si>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AB-05008</t>
  </si>
  <si>
    <t xml:space="preserve">Rules of credit on megaprojects: how scale changes the game</t>
  </si>
  <si>
    <t xml:space="preserve">rules of credit megaprojects</t>
  </si>
  <si>
    <t xml:space="preserve">rules of credit large projects, rules of credit capital projects</t>
  </si>
  <si>
    <t xml:space="preserve">Write "Rules of credit on megaprojects: how scale changes the game" for projectcontrolsinstitute.org (PCI AI - Project Controls Institute). Audience: planners, cost engineers and PMO analysts. Length 1,200-1,800 words, British English. Primary keyword "rules of credit megaprojects". Work in naturally where they fit: rules of credit large projects, rules of credit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</si>
  <si>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AB-05009</t>
  </si>
  <si>
    <t xml:space="preserve">Progress measurement on megaprojects: how scale changes the game</t>
  </si>
  <si>
    <t xml:space="preserve">progress measurement megaprojects</t>
  </si>
  <si>
    <t xml:space="preserve">progress measurement large projects, progress measurement capital projects</t>
  </si>
  <si>
    <t xml:space="preserve">Write "Progress measurement on megaprojects: how scale changes the game" for projectcontrolsinstitute.org (PCI AI - Project Controls Institute). Audience: planners, cost engineers and PMO analysts. Length 1,200-1,800 words, British English. Primary keyword "progress measurement megaprojects". Work in naturally where they fit: progress measurement large projects, progress measurement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</si>
  <si>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AB-05010</t>
  </si>
  <si>
    <t xml:space="preserve">Performance reporting on megaprojects: how scale changes the game</t>
  </si>
  <si>
    <t xml:space="preserve">performance reporting megaprojects</t>
  </si>
  <si>
    <t xml:space="preserve">performance reporting large projects, performance reporting capital projects</t>
  </si>
  <si>
    <t xml:space="preserve">Write "Performance reporting on megaprojects: how scale changes the game" for projectcontrolsinstitute.org (PCI AI - Project Controls Institute). Audience: planners, cost engineers and PMO analysts. Length 1,200-1,800 words, British English. Primary keyword "performance reporting megaprojects". Work in naturally where they fit: performance reporting large projects, performance reporting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</si>
  <si>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AB-05011</t>
  </si>
  <si>
    <t xml:space="preserve">Critical path method (CPM) on megaprojects: how scale changes the game</t>
  </si>
  <si>
    <t xml:space="preserve">critical path method megaprojects</t>
  </si>
  <si>
    <t xml:space="preserve">critical path method large projects, critical path method capital projects</t>
  </si>
  <si>
    <t xml:space="preserve">Write "Critical path method (CPM) on megaprojects: how scale changes the game" for projectcontrolsinstitute.org (PCI AI - Project Controls Institute). Audience: planning engineers and schedulers. Length 1,200-1,800 words, British English. Primary keyword "critical path method megaprojects". Work in naturally where they fit: critical path method large projects, critical path method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</si>
  <si>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AB-05012</t>
  </si>
  <si>
    <t xml:space="preserve">Critical path on megaprojects: how scale changes the game</t>
  </si>
  <si>
    <t xml:space="preserve">critical path megaprojects</t>
  </si>
  <si>
    <t xml:space="preserve">critical path large projects, critical path capital projects</t>
  </si>
  <si>
    <t xml:space="preserve">Write "Critical path on megaprojects: how scale changes the game" for projectcontrolsinstitute.org (PCI AI - Project Controls Institute). Audience: planning engineers and schedulers. Length 1,200-1,800 words, British English. Primary keyword "critical path megaprojects". Work in naturally where they fit: critical path large projects, critical path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</si>
  <si>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AB-05013</t>
  </si>
  <si>
    <t xml:space="preserve">Near-critical path on megaprojects: how scale changes the game</t>
  </si>
  <si>
    <t xml:space="preserve">near-critical path megaprojects</t>
  </si>
  <si>
    <t xml:space="preserve">near-critical path large projects, near-critical path capital projects</t>
  </si>
  <si>
    <t xml:space="preserve">Write "Near-critical path on megaprojects: how scale changes the game" for projectcontrolsinstitute.org (PCI AI - Project Controls Institute). Audience: planning engineers and schedulers. Length 1,200-1,800 words, British English. Primary keyword "near-critical path megaprojects". Work in naturally where they fit: near-critical path large projects, near-critical path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</si>
  <si>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AB-05014</t>
  </si>
  <si>
    <t xml:space="preserve">Negative float on megaprojects: how scale changes the game</t>
  </si>
  <si>
    <t xml:space="preserve">negative float megaprojects</t>
  </si>
  <si>
    <t xml:space="preserve">negative float large projects, negative float capital projects</t>
  </si>
  <si>
    <t xml:space="preserve">Write "Negative float on megaprojects: how scale changes the game" for projectcontrolsinstitute.org (PCI AI - Project Controls Institute). Audience: planning engineers and schedulers. Length 1,200-1,800 words, British English. Primary keyword "negative float megaprojects". Work in naturally where they fit: negative float large projects, negative float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</si>
  <si>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AB-05015</t>
  </si>
  <si>
    <t xml:space="preserve">Float ownership on megaprojects: how scale changes the game</t>
  </si>
  <si>
    <t xml:space="preserve">float ownership megaprojects</t>
  </si>
  <si>
    <t xml:space="preserve">float ownership large projects, float ownership capital projects</t>
  </si>
  <si>
    <t xml:space="preserve">Write "Float ownership on megaprojects: how scale changes the game" for projectcontrolsinstitute.org (PCI AI - Project Controls Institute). Audience: planning engineers and schedulers. Length 1,200-1,800 words, British English. Primary keyword "float ownership megaprojects". Work in naturally where they fit: float ownership large projects, float ownership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</si>
  <si>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AB-05016</t>
  </si>
  <si>
    <t xml:space="preserve">Schedule baseline on megaprojects: how scale changes the game</t>
  </si>
  <si>
    <t xml:space="preserve">schedule baseline megaprojects</t>
  </si>
  <si>
    <t xml:space="preserve">schedule baseline large projects, schedule baseline capital projects</t>
  </si>
  <si>
    <t xml:space="preserve">Write "Schedule baseline on megaprojects: how scale changes the game" for projectcontrolsinstitute.org (PCI AI - Project Controls Institute). Audience: planning engineers and schedulers. Length 1,200-1,800 words, British English. Primary keyword "schedule baseline megaprojects". Work in naturally where they fit: schedule baseline large projects, schedule baseline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</si>
  <si>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AB-05017</t>
  </si>
  <si>
    <t xml:space="preserve">Re-baselining on megaprojects: how scale changes the game</t>
  </si>
  <si>
    <t xml:space="preserve">re-baselining megaprojects</t>
  </si>
  <si>
    <t xml:space="preserve">re-baselining large projects, re-baselining capital projects</t>
  </si>
  <si>
    <t xml:space="preserve">Write "Re-baselining on megaprojects: how scale changes the game" for projectcontrolsinstitute.org (PCI AI - Project Controls Institute). Audience: planning engineers and schedulers. Length 1,200-1,800 words, British English. Primary keyword "re-baselining megaprojects". Work in naturally where they fit: re-baselining large projects, re-baselining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</si>
  <si>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AB-05018</t>
  </si>
  <si>
    <t xml:space="preserve">Schedule levels (L1-L5) on megaprojects: how scale changes the game</t>
  </si>
  <si>
    <t xml:space="preserve">schedule levels megaprojects</t>
  </si>
  <si>
    <t xml:space="preserve">schedule levels large projects, schedule levels capital projects</t>
  </si>
  <si>
    <t xml:space="preserve">Write "Schedule levels (L1-L5) on megaprojects: how scale changes the game" for projectcontrolsinstitute.org (PCI AI - Project Controls Institute). Audience: planning engineers and schedulers. Length 1,200-1,800 words, British English. Primary keyword "schedule levels megaprojects". Work in naturally where they fit: schedule levels large projects, schedule levels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</si>
  <si>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AB-05019</t>
  </si>
  <si>
    <t xml:space="preserve">Work breakdown structure (WBS) on megaprojects: how scale changes the game</t>
  </si>
  <si>
    <t xml:space="preserve">work breakdown structure megaprojects</t>
  </si>
  <si>
    <t xml:space="preserve">work breakdown structure large projects, work breakdown structure capital projects</t>
  </si>
  <si>
    <t xml:space="preserve">Write "Work breakdown structure (WBS) on megaprojects: how scale changes the game" for projectcontrolsinstitute.org (PCI AI - Project Controls Institute). Audience: planning engineers and schedulers. Length 1,200-1,800 words, British English. Primary keyword "work breakdown structure megaprojects". Work in naturally where they fit: work breakdown structure large projects, work breakdown structure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</si>
  <si>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AB-05020</t>
  </si>
  <si>
    <t xml:space="preserve">Organisational breakdown structure (OBS) on megaprojects: how scale changes the game</t>
  </si>
  <si>
    <t xml:space="preserve">organisational breakdown structure megaprojects</t>
  </si>
  <si>
    <t xml:space="preserve">organisational breakdown structure large projects, organisational breakdown structure capital projects</t>
  </si>
  <si>
    <t xml:space="preserve">Write "Organisational breakdown structure (OBS) on megaprojects: how scale changes the game" for projectcontrolsinstitute.org (PCI AI - Project Controls Institute). Audience: planning engineers and schedulers. Length 1,200-1,800 words, British English. Primary keyword "organisational breakdown structure megaprojects". Work in naturally where they fit: organisational breakdown structure large projects, organisational breakdown structure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</si>
  <si>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AB-05021</t>
  </si>
  <si>
    <t xml:space="preserve">Cost breakdown structure (CBS) on megaprojects: how scale changes the game</t>
  </si>
  <si>
    <t xml:space="preserve">cost breakdown structure megaprojects</t>
  </si>
  <si>
    <t xml:space="preserve">cost breakdown structure large projects, cost breakdown structure capital projects</t>
  </si>
  <si>
    <t xml:space="preserve">Write "Cost breakdown structure (CBS) on megaprojects: how scale changes the game" for projectcontrolsinstitute.org (PCI AI - Project Controls Institute). Audience: planning engineers and schedulers. Length 1,200-1,800 words, British English. Primary keyword "cost breakdown structure megaprojects". Work in naturally where they fit: cost breakdown structure large projects, cost breakdown structure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</si>
  <si>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AB-05022</t>
  </si>
  <si>
    <t xml:space="preserve">Activity duration estimating on megaprojects: how scale changes the game</t>
  </si>
  <si>
    <t xml:space="preserve">activity duration estimating megaprojects</t>
  </si>
  <si>
    <t xml:space="preserve">activity duration estimating large projects, activity duration estimating capital projects</t>
  </si>
  <si>
    <t xml:space="preserve">Write "Activity duration estimating on megaprojects: how scale changes the game" for projectcontrolsinstitute.org (PCI AI - Project Controls Institute). Audience: planning engineers and schedulers. Length 1,200-1,800 words, British English. Primary keyword "activity duration estimating megaprojects". Work in naturally where they fit: activity duration estimating large projects, activity duration estimating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</si>
  <si>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AB-05023</t>
  </si>
  <si>
    <t xml:space="preserve">Lag and lead on megaprojects: how scale changes the game</t>
  </si>
  <si>
    <t xml:space="preserve">lag and lead megaprojects</t>
  </si>
  <si>
    <t xml:space="preserve">lag and lead large projects, lag and lead capital projects</t>
  </si>
  <si>
    <t xml:space="preserve">Write "Lag and lead on megaprojects: how scale changes the game" for projectcontrolsinstitute.org (PCI AI - Project Controls Institute). Audience: planning engineers and schedulers. Length 1,200-1,800 words, British English. Primary keyword "lag and lead megaprojects". Work in naturally where they fit: lag and lead large projects, lag and lead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</si>
  <si>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AB-05024</t>
  </si>
  <si>
    <t xml:space="preserve">Finish-to-start relationship on megaprojects: how scale changes the game</t>
  </si>
  <si>
    <t xml:space="preserve">finish-to-start relationship megaprojects</t>
  </si>
  <si>
    <t xml:space="preserve">finish-to-start relationship large projects, finish-to-start relationship capital projects</t>
  </si>
  <si>
    <t xml:space="preserve">Write "Finish-to-start relationship on megaprojects: how scale changes the game" for projectcontrolsinstitute.org (PCI AI - Project Controls Institute). Audience: planning engineers and schedulers. Length 1,200-1,800 words, British English. Primary keyword "finish-to-start relationship megaprojects". Work in naturally where they fit: finish-to-start relationship large projects, finish-to-start relationship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</si>
  <si>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AB-05025</t>
  </si>
  <si>
    <t xml:space="preserve">Start-to-start relationship on megaprojects: how scale changes the game</t>
  </si>
  <si>
    <t xml:space="preserve">start-to-start relationship megaprojects</t>
  </si>
  <si>
    <t xml:space="preserve">start-to-start relationship large projects, start-to-start relationship capital projects</t>
  </si>
  <si>
    <t xml:space="preserve">Write "Start-to-start relationship on megaprojects: how scale changes the game" for projectcontrolsinstitute.org (PCI AI - Project Controls Institute). Audience: planning engineers and schedulers. Length 1,200-1,800 words, British English. Primary keyword "start-to-start relationship megaprojects". Work in naturally where they fit: start-to-start relationship large projects, start-to-start relationship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</si>
  <si>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AB-05026</t>
  </si>
  <si>
    <t xml:space="preserve">Constraints in scheduling on megaprojects: how scale changes the game</t>
  </si>
  <si>
    <t xml:space="preserve">constraints in scheduling megaprojects</t>
  </si>
  <si>
    <t xml:space="preserve">constraints in scheduling large projects, constraints in scheduling capital projects</t>
  </si>
  <si>
    <t xml:space="preserve">Write "Constraints in scheduling on megaprojects: how scale changes the game" for projectcontrolsinstitute.org (PCI AI - Project Controls Institute). Audience: planning engineers and schedulers. Length 1,200-1,800 words, British English. Primary keyword "constraints in scheduling megaprojects". Work in naturally where they fit: constraints in scheduling large projects, constraints in scheduling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</si>
  <si>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AB-05027</t>
  </si>
  <si>
    <t xml:space="preserve">Schedule crashing on megaprojects: how scale changes the game</t>
  </si>
  <si>
    <t xml:space="preserve">schedule crashing megaprojects</t>
  </si>
  <si>
    <t xml:space="preserve">schedule crashing large projects, schedule crashing capital projects</t>
  </si>
  <si>
    <t xml:space="preserve">Write "Schedule crashing on megaprojects: how scale changes the game" for projectcontrolsinstitute.org (PCI AI - Project Controls Institute). Audience: planning engineers and schedulers. Length 1,200-1,800 words, British English. Primary keyword "schedule crashing megaprojects". Work in naturally where they fit: schedule crashing large projects, schedule crashing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</si>
  <si>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AB-05028</t>
  </si>
  <si>
    <t xml:space="preserve">Fast tracking on megaprojects: how scale changes the game</t>
  </si>
  <si>
    <t xml:space="preserve">fast tracking megaprojects</t>
  </si>
  <si>
    <t xml:space="preserve">fast tracking large projects, fast tracking capital projects</t>
  </si>
  <si>
    <t xml:space="preserve">Write "Fast tracking on megaprojects: how scale changes the game" for projectcontrolsinstitute.org (PCI AI - Project Controls Institute). Audience: planning engineers and schedulers. Length 1,200-1,800 words, British English. Primary keyword "fast tracking megaprojects". Work in naturally where they fit: fast tracking large projects, fast tracking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</si>
  <si>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AB-05029</t>
  </si>
  <si>
    <t xml:space="preserve">Resource levelling on megaprojects: how scale changes the game</t>
  </si>
  <si>
    <t xml:space="preserve">resource levelling megaprojects</t>
  </si>
  <si>
    <t xml:space="preserve">resource levelling large projects, resource levelling capital projects</t>
  </si>
  <si>
    <t xml:space="preserve">Write "Resource levelling on megaprojects: how scale changes the game" for projectcontrolsinstitute.org (PCI AI - Project Controls Institute). Audience: planning engineers and schedulers. Length 1,200-1,800 words, British English. Primary keyword "resource levelling megaprojects". Work in naturally where they fit: resource levelling large projects, resource levelling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</si>
  <si>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AB-05030</t>
  </si>
  <si>
    <t xml:space="preserve">Resource loading on megaprojects: how scale changes the game</t>
  </si>
  <si>
    <t xml:space="preserve">resource loading megaprojects</t>
  </si>
  <si>
    <t xml:space="preserve">resource loading large projects, resource loading capital projects</t>
  </si>
  <si>
    <t xml:space="preserve">Write "Resource loading on megaprojects: how scale changes the game" for projectcontrolsinstitute.org (PCI AI - Project Controls Institute). Audience: planning engineers and schedulers. Length 1,200-1,800 words, British English. Primary keyword "resource loading megaprojects". Work in naturally where they fit: resource loading large projects, resource loading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</si>
  <si>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AB-05031</t>
  </si>
  <si>
    <t xml:space="preserve">Schedule compression on megaprojects: how scale changes the game</t>
  </si>
  <si>
    <t xml:space="preserve">schedule compression megaprojects</t>
  </si>
  <si>
    <t xml:space="preserve">schedule compression large projects, schedule compression capital projects</t>
  </si>
  <si>
    <t xml:space="preserve">Write "Schedule compression on megaprojects: how scale changes the game" for projectcontrolsinstitute.org (PCI AI - Project Controls Institute). Audience: planning engineers and schedulers. Length 1,200-1,800 words, British English. Primary keyword "schedule compression megaprojects". Work in naturally where they fit: schedule compression large projects, schedule compression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</si>
  <si>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AB-05032</t>
  </si>
  <si>
    <t xml:space="preserve">Baseline schedule review on megaprojects: how scale changes the game</t>
  </si>
  <si>
    <t xml:space="preserve">baseline schedule review megaprojects</t>
  </si>
  <si>
    <t xml:space="preserve">baseline schedule review large projects, baseline schedule review capital projects</t>
  </si>
  <si>
    <t xml:space="preserve">Write "Baseline schedule review on megaprojects: how scale changes the game" for projectcontrolsinstitute.org (PCI AI - Project Controls Institute). Audience: planning engineers and schedulers. Length 1,200-1,800 words, British English. Primary keyword "baseline schedule review megaprojects". Work in naturally where they fit: baseline schedule review large projects, baseline schedule review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</si>
  <si>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AB-05033</t>
  </si>
  <si>
    <t xml:space="preserve">Schedule health check on megaprojects: how scale changes the game</t>
  </si>
  <si>
    <t xml:space="preserve">schedule health check megaprojects</t>
  </si>
  <si>
    <t xml:space="preserve">schedule health check large projects, schedule health check capital projects</t>
  </si>
  <si>
    <t xml:space="preserve">Write "Schedule health check on megaprojects: how scale changes the game" for projectcontrolsinstitute.org (PCI AI - Project Controls Institute). Audience: planning engineers and schedulers. Length 1,200-1,800 words, British English. Primary keyword "schedule health check megaprojects". Work in naturally where they fit: schedule health check large projects, schedule health check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</si>
  <si>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AB-05034</t>
  </si>
  <si>
    <t xml:space="preserve">DCMA 14-point assessment on megaprojects: how scale changes the game</t>
  </si>
  <si>
    <t xml:space="preserve">dcma 14-point assessment megaprojects</t>
  </si>
  <si>
    <t xml:space="preserve">dcma 14-point assessment large projects, dcma 14-point assessment capital projects</t>
  </si>
  <si>
    <t xml:space="preserve">Write "DCMA 14-point assessment on megaprojects: how scale changes the game" for projectcontrolsinstitute.org (PCI AI - Project Controls Institute). Audience: planning engineers and schedulers. Length 1,200-1,800 words, British English. Primary keyword "dcma 14-point assessment megaprojects". Work in naturally where they fit: dcma 14-point assessment large projects, dcma 14-point assessment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</si>
  <si>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AB-05035</t>
  </si>
  <si>
    <t xml:space="preserve">Schedule quality metrics on megaprojects: how scale changes the game</t>
  </si>
  <si>
    <t xml:space="preserve">schedule quality metrics megaprojects</t>
  </si>
  <si>
    <t xml:space="preserve">schedule quality metrics large projects, schedule quality metrics capital projects</t>
  </si>
  <si>
    <t xml:space="preserve">Write "Schedule quality metrics on megaprojects: how scale changes the game" for projectcontrolsinstitute.org (PCI AI - Project Controls Institute). Audience: planning engineers and schedulers. Length 1,200-1,800 words, British English. Primary keyword "schedule quality metrics megaprojects". Work in naturally where they fit: schedule quality metrics large projects, schedule quality metrics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</si>
  <si>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AB-05036</t>
  </si>
  <si>
    <t xml:space="preserve">Out-of-sequence progress on megaprojects: how scale changes the game</t>
  </si>
  <si>
    <t xml:space="preserve">out-of-sequence progress megaprojects</t>
  </si>
  <si>
    <t xml:space="preserve">out-of-sequence progress large projects, out-of-sequence progress capital projects</t>
  </si>
  <si>
    <t xml:space="preserve">Write "Out-of-sequence progress on megaprojects: how scale changes the game" for projectcontrolsinstitute.org (PCI AI - Project Controls Institute). Audience: planning engineers and schedulers. Length 1,200-1,800 words, British English. Primary keyword "out-of-sequence progress megaprojects". Work in naturally where they fit: out-of-sequence progress large projects, out-of-sequence progress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</si>
  <si>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AB-05037</t>
  </si>
  <si>
    <t xml:space="preserve">Progress override vs retained logic on megaprojects: how scale changes the game</t>
  </si>
  <si>
    <t xml:space="preserve">progress override vs retained logic large projects, progress override vs retained logic capital projects</t>
  </si>
  <si>
    <t xml:space="preserve">Write "Progress override vs retained logic on megaprojects: how scale changes the game" for projectcontrolsinstitute.org (PCI AI - Project Controls Institute). Audience: planning engineers and schedulers. Length 1,200-1,800 words, British English. Primary keyword "progress override vs retained logic". Work in naturally where they fit: progress override vs retained logic large projects, progress override vs retained logic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</si>
  <si>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AB-05038</t>
  </si>
  <si>
    <t xml:space="preserve">Data date on megaprojects: how scale changes the game</t>
  </si>
  <si>
    <t xml:space="preserve">data date megaprojects</t>
  </si>
  <si>
    <t xml:space="preserve">data date large projects, data date capital projects</t>
  </si>
  <si>
    <t xml:space="preserve">Write "Data date on megaprojects: how scale changes the game" for projectcontrolsinstitute.org (PCI AI - Project Controls Institute). Audience: planning engineers and schedulers. Length 1,200-1,800 words, British English. Primary keyword "data date megaprojects". Work in naturally where they fit: data date large projects, data date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</si>
  <si>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AB-05039</t>
  </si>
  <si>
    <t xml:space="preserve">Fragnet on megaprojects: how scale changes the game</t>
  </si>
  <si>
    <t xml:space="preserve">fragnet megaprojects</t>
  </si>
  <si>
    <t xml:space="preserve">fragnet large projects, fragnet capital projects</t>
  </si>
  <si>
    <t xml:space="preserve">Write "Fragnet on megaprojects: how scale changes the game" for projectcontrolsinstitute.org (PCI AI - Project Controls Institute). Audience: planning engineers and schedulers. Length 1,200-1,800 words, British English. Primary keyword "fragnet megaprojects". Work in naturally where they fit: fragnet large projects, fragnet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</si>
  <si>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AB-05040</t>
  </si>
  <si>
    <t xml:space="preserve">Milestone management on megaprojects: how scale changes the game</t>
  </si>
  <si>
    <t xml:space="preserve">milestone management megaprojects</t>
  </si>
  <si>
    <t xml:space="preserve">milestone management large projects, milestone management capital projects</t>
  </si>
  <si>
    <t xml:space="preserve">Write "Milestone management on megaprojects: how scale changes the game" for projectcontrolsinstitute.org (PCI AI - Project Controls Institute). Audience: planning engineers and schedulers. Length 1,200-1,800 words, British English. Primary keyword "milestone management megaprojects". Work in naturally where they fit: milestone management large projects, milestone management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</si>
  <si>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AB-05041</t>
  </si>
  <si>
    <t xml:space="preserve">Interface milestones on megaprojects: how scale changes the game</t>
  </si>
  <si>
    <t xml:space="preserve">interface milestones megaprojects</t>
  </si>
  <si>
    <t xml:space="preserve">interface milestones large projects, interface milestones capital projects</t>
  </si>
  <si>
    <t xml:space="preserve">Write "Interface milestones on megaprojects: how scale changes the game" for projectcontrolsinstitute.org (PCI AI - Project Controls Institute). Audience: planning engineers and schedulers. Length 1,200-1,800 words, British English. Primary keyword "interface milestones megaprojects". Work in naturally where they fit: interface milestones large projects, interface milestones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</si>
  <si>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AB-05042</t>
  </si>
  <si>
    <t xml:space="preserve">Rolling wave planning on megaprojects: how scale changes the game</t>
  </si>
  <si>
    <t xml:space="preserve">rolling wave planning megaprojects</t>
  </si>
  <si>
    <t xml:space="preserve">rolling wave planning large projects, rolling wave planning capital projects</t>
  </si>
  <si>
    <t xml:space="preserve">Write "Rolling wave planning on megaprojects: how scale changes the game" for projectcontrolsinstitute.org (PCI AI - Project Controls Institute). Audience: planning engineers and schedulers. Length 1,200-1,800 words, British English. Primary keyword "rolling wave planning megaprojects". Work in naturally where they fit: rolling wave planning large projects, rolling wave planning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</si>
  <si>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AB-05043</t>
  </si>
  <si>
    <t xml:space="preserve">Line of balance on megaprojects: how scale changes the game</t>
  </si>
  <si>
    <t xml:space="preserve">line of balance megaprojects</t>
  </si>
  <si>
    <t xml:space="preserve">line of balance large projects, line of balance capital projects</t>
  </si>
  <si>
    <t xml:space="preserve">Write "Line of balance on megaprojects: how scale changes the game" for projectcontrolsinstitute.org (PCI AI - Project Controls Institute). Audience: planning engineers and schedulers. Length 1,200-1,800 words, British English. Primary keyword "line of balance megaprojects". Work in naturally where they fit: line of balance large projects, line of balance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</si>
  <si>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AB-05044</t>
  </si>
  <si>
    <t xml:space="preserve">Time-location charts on megaprojects: how scale changes the game</t>
  </si>
  <si>
    <t xml:space="preserve">time-location charts megaprojects</t>
  </si>
  <si>
    <t xml:space="preserve">time-location charts large projects, time-location charts capital projects</t>
  </si>
  <si>
    <t xml:space="preserve">Write "Time-location charts on megaprojects: how scale changes the game" for projectcontrolsinstitute.org (PCI AI - Project Controls Institute). Audience: planning engineers and schedulers. Length 1,200-1,800 words, British English. Primary keyword "time-location charts megaprojects". Work in naturally where they fit: time-location charts large projects, time-location charts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</si>
  <si>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AB-05045</t>
  </si>
  <si>
    <t xml:space="preserve">Pull planning on megaprojects: how scale changes the game</t>
  </si>
  <si>
    <t xml:space="preserve">pull planning megaprojects</t>
  </si>
  <si>
    <t xml:space="preserve">pull planning large projects, pull planning capital projects</t>
  </si>
  <si>
    <t xml:space="preserve">Write "Pull planning on megaprojects: how scale changes the game" for projectcontrolsinstitute.org (PCI AI - Project Controls Institute). Audience: planning engineers and schedulers. Length 1,200-1,800 words, British English. Primary keyword "pull planning megaprojects". Work in naturally where they fit: pull planning large projects, pull planning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</si>
  <si>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AB-05046</t>
  </si>
  <si>
    <t xml:space="preserve">Last planner system on megaprojects: how scale changes the game</t>
  </si>
  <si>
    <t xml:space="preserve">last planner system megaprojects</t>
  </si>
  <si>
    <t xml:space="preserve">last planner system large projects, last planner system capital projects</t>
  </si>
  <si>
    <t xml:space="preserve">Write "Last planner system on megaprojects: how scale changes the game" for projectcontrolsinstitute.org (PCI AI - Project Controls Institute). Audience: planning engineers and schedulers. Length 1,200-1,800 words, British English. Primary keyword "last planner system megaprojects". Work in naturally where they fit: last planner system large projects, last planner system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</si>
  <si>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AB-05047</t>
  </si>
  <si>
    <t xml:space="preserve">Takt planning on megaprojects: how scale changes the game</t>
  </si>
  <si>
    <t xml:space="preserve">takt planning megaprojects</t>
  </si>
  <si>
    <t xml:space="preserve">takt planning large projects, takt planning capital projects</t>
  </si>
  <si>
    <t xml:space="preserve">Write "Takt planning on megaprojects: how scale changes the game" for projectcontrolsinstitute.org (PCI AI - Project Controls Institute). Audience: planning engineers and schedulers. Length 1,200-1,800 words, British English. Primary keyword "takt planning megaprojects". Work in naturally where they fit: takt planning large projects, takt planning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</si>
  <si>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AB-05048</t>
  </si>
  <si>
    <t xml:space="preserve">4D scheduling on megaprojects: how scale changes the game</t>
  </si>
  <si>
    <t xml:space="preserve">4d scheduling megaprojects</t>
  </si>
  <si>
    <t xml:space="preserve">4d scheduling large projects, 4d scheduling capital projects</t>
  </si>
  <si>
    <t xml:space="preserve">Write "4D scheduling on megaprojects: how scale changes the game" for projectcontrolsinstitute.org (PCI AI - Project Controls Institute). Audience: planning engineers and schedulers. Length 1,200-1,800 words, British English. Primary keyword "4d scheduling megaprojects". Work in naturally where they fit: 4d scheduling large projects, 4d scheduling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</si>
  <si>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AB-05049</t>
  </si>
  <si>
    <t xml:space="preserve">Schedule risk analysis (QSRA) on megaprojects: how scale changes the game</t>
  </si>
  <si>
    <t xml:space="preserve">schedule risk analysis megaprojects</t>
  </si>
  <si>
    <t xml:space="preserve">schedule risk analysis large projects, schedule risk analysis capital projects</t>
  </si>
  <si>
    <t xml:space="preserve">Write "Schedule risk analysis (QSRA) on megaprojects: how scale changes the game" for projectcontrolsinstitute.org (PCI AI - Project Controls Institute). Audience: planning engineers and schedulers. Length 1,200-1,800 words, British English. Primary keyword "schedule risk analysis megaprojects". Work in naturally where they fit: schedule risk analysis large projects, schedule risk analysis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</si>
  <si>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AB-05050</t>
  </si>
  <si>
    <t xml:space="preserve">Monte Carlo schedule simulation on megaprojects: how scale changes the game</t>
  </si>
  <si>
    <t xml:space="preserve">monte carlo schedule simulation megaprojects</t>
  </si>
  <si>
    <t xml:space="preserve">monte carlo schedule simulation large projects, monte carlo schedule simulation capital projects</t>
  </si>
  <si>
    <t xml:space="preserve">Write "Monte Carlo schedule simulation on megaprojects: how scale changes the game" for projectcontrolsinstitute.org (PCI AI - Project Controls Institute). Audience: planning engineers and schedulers. Length 1,200-1,800 words, British English. Primary keyword "monte carlo schedule simulation megaprojects". Work in naturally where they fit: monte carlo schedule simulation large projects, monte carlo schedule simulation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</si>
  <si>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AB-05051</t>
  </si>
  <si>
    <t xml:space="preserve">P50 vs P80 dates on megaprojects: how scale changes the game</t>
  </si>
  <si>
    <t xml:space="preserve">p50 vs p80 dates megaprojects</t>
  </si>
  <si>
    <t xml:space="preserve">p50 vs p80 dates large projects, p50 vs p80 dates capital projects</t>
  </si>
  <si>
    <t xml:space="preserve">Write "P50 vs P80 dates on megaprojects: how scale changes the game" for projectcontrolsinstitute.org (PCI AI - Project Controls Institute). Audience: planning engineers and schedulers. Length 1,200-1,800 words, British English. Primary keyword "p50 vs p80 dates megaprojects". Work in naturally where they fit: p50 vs p80 dates large projects, p50 vs p80 dates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</si>
  <si>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AB-05052</t>
  </si>
  <si>
    <t xml:space="preserve">Schedule contingency on megaprojects: how scale changes the game</t>
  </si>
  <si>
    <t xml:space="preserve">schedule contingency megaprojects</t>
  </si>
  <si>
    <t xml:space="preserve">schedule contingency large projects, schedule contingency capital projects</t>
  </si>
  <si>
    <t xml:space="preserve">Write "Schedule contingency on megaprojects: how scale changes the game" for projectcontrolsinstitute.org (PCI AI - Project Controls Institute). Audience: planning engineers and schedulers. Length 1,200-1,800 words, British English. Primary keyword "schedule contingency megaprojects". Work in naturally where they fit: schedule contingency large projects, schedule contingency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</si>
  <si>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AB-05053</t>
  </si>
  <si>
    <t xml:space="preserve">Weather calendars on megaprojects: how scale changes the game</t>
  </si>
  <si>
    <t xml:space="preserve">weather calendars megaprojects</t>
  </si>
  <si>
    <t xml:space="preserve">weather calendars large projects, weather calendars capital projects</t>
  </si>
  <si>
    <t xml:space="preserve">Write "Weather calendars on megaprojects: how scale changes the game" for projectcontrolsinstitute.org (PCI AI - Project Controls Institute). Audience: planning engineers and schedulers. Length 1,200-1,800 words, British English. Primary keyword "weather calendars megaprojects". Work in naturally where they fit: weather calendars large projects, weather calendars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</si>
  <si>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AB-05054</t>
  </si>
  <si>
    <t xml:space="preserve">Calendars in P6 on megaprojects: how scale changes the game</t>
  </si>
  <si>
    <t xml:space="preserve">calendars in p6 megaprojects</t>
  </si>
  <si>
    <t xml:space="preserve">calendars in p6 large projects, calendars in p6 capital projects</t>
  </si>
  <si>
    <t xml:space="preserve">Write "Calendars in P6 on megaprojects: how scale changes the game" for projectcontrolsinstitute.org (PCI AI - Project Controls Institute). Audience: planning engineers and schedulers. Length 1,200-1,800 words, British English. Primary keyword "calendars in p6 megaprojects". Work in naturally where they fit: calendars in p6 large projects, calendars in p6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</si>
  <si>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AB-05055</t>
  </si>
  <si>
    <t xml:space="preserve">Activity coding structures on megaprojects: how scale changes the game</t>
  </si>
  <si>
    <t xml:space="preserve">activity coding structures megaprojects</t>
  </si>
  <si>
    <t xml:space="preserve">activity coding structures large projects, activity coding structures capital projects</t>
  </si>
  <si>
    <t xml:space="preserve">Write "Activity coding structures on megaprojects: how scale changes the game" for projectcontrolsinstitute.org (PCI AI - Project Controls Institute). Audience: planning engineers and schedulers. Length 1,200-1,800 words, British English. Primary keyword "activity coding structures megaprojects". Work in naturally where they fit: activity coding structures large projects, activity coding structures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</si>
  <si>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AB-05056</t>
  </si>
  <si>
    <t xml:space="preserve">Baseline vs current schedule comparison on megaprojects: how scale changes the game</t>
  </si>
  <si>
    <t xml:space="preserve">baseline vs current schedule comparison large projects, baseline vs current schedule comparison capital projects</t>
  </si>
  <si>
    <t xml:space="preserve">Write "Baseline vs current schedule comparison on megaprojects: how scale changes the game" for projectcontrolsinstitute.org (PCI AI - Project Controls Institute). Audience: planning engineers and schedulers. Length 1,200-1,800 words, British English. Primary keyword "baseline vs current schedule comparison". Work in naturally where they fit: baseline vs current schedule comparison large projects, baseline vs current schedule comparison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</si>
  <si>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AB-05057</t>
  </si>
  <si>
    <t xml:space="preserve">Short interval control on megaprojects: how scale changes the game</t>
  </si>
  <si>
    <t xml:space="preserve">short interval control megaprojects</t>
  </si>
  <si>
    <t xml:space="preserve">short interval control large projects, short interval control capital projects</t>
  </si>
  <si>
    <t xml:space="preserve">Write "Short interval control on megaprojects: how scale changes the game" for projectcontrolsinstitute.org (PCI AI - Project Controls Institute). Audience: planning engineers and schedulers. Length 1,200-1,800 words, British English. Primary keyword "short interval control megaprojects". Work in naturally where they fit: short interval control large projects, short interval control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</si>
  <si>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AB-05058</t>
  </si>
  <si>
    <t xml:space="preserve">Cost estimating on megaprojects: how scale changes the game</t>
  </si>
  <si>
    <t xml:space="preserve">cost estimating megaprojects</t>
  </si>
  <si>
    <t xml:space="preserve">cost estimating large projects, cost estimating capital projects</t>
  </si>
  <si>
    <t xml:space="preserve">Write "Cost estimating on megaprojects: how scale changes the game" for projectcontrolsinstitute.org (PCI AI - Project Controls Institute). Audience: estimators and cost engineers. Length 1,200-1,800 words, British English. Primary keyword "cost estimating megaprojects". Work in naturally where they fit: cost estimating large projects, cost estimating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</si>
  <si>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AB-05059</t>
  </si>
  <si>
    <t xml:space="preserve">Estimate classification (AACE 17R-97) on megaprojects: how scale changes the game</t>
  </si>
  <si>
    <t xml:space="preserve">estimate classification megaprojects</t>
  </si>
  <si>
    <t xml:space="preserve">estimate classification large projects, estimate classification capital projects</t>
  </si>
  <si>
    <t xml:space="preserve">Write "Estimate classification (AACE 17R-97) on megaprojects: how scale changes the game" for projectcontrolsinstitute.org (PCI AI - Project Controls Institute). Audience: estimators and cost engineers. Length 1,200-1,800 words, British English. Primary keyword "estimate classification megaprojects". Work in naturally where they fit: estimate classification large projects, estimate classification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</si>
  <si>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AB-05060</t>
  </si>
  <si>
    <t xml:space="preserve">Class 5 estimate on megaprojects: how scale changes the game</t>
  </si>
  <si>
    <t xml:space="preserve">class 5 estimate megaprojects</t>
  </si>
  <si>
    <t xml:space="preserve">class 5 estimate large projects, class 5 estimate capital projects</t>
  </si>
  <si>
    <t xml:space="preserve">Write "Class 5 estimate on megaprojects: how scale changes the game" for projectcontrolsinstitute.org (PCI AI - Project Controls Institute). Audience: estimators and cost engineers. Length 1,200-1,800 words, British English. Primary keyword "class 5 estimate megaprojects". Work in naturally where they fit: class 5 estimate large projects, class 5 estimate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</si>
  <si>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AB-05061</t>
  </si>
  <si>
    <t xml:space="preserve">Class 3 estimate on megaprojects: how scale changes the game</t>
  </si>
  <si>
    <t xml:space="preserve">class 3 estimate megaprojects</t>
  </si>
  <si>
    <t xml:space="preserve">class 3 estimate large projects, class 3 estimate capital projects</t>
  </si>
  <si>
    <t xml:space="preserve">Write "Class 3 estimate on megaprojects: how scale changes the game" for projectcontrolsinstitute.org (PCI AI - Project Controls Institute). Audience: estimators and cost engineers. Length 1,200-1,800 words, British English. Primary keyword "class 3 estimate megaprojects". Work in naturally where they fit: class 3 estimate large projects, class 3 estimate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</si>
  <si>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AB-05062</t>
  </si>
  <si>
    <t xml:space="preserve">Class 1 estimate on megaprojects: how scale changes the game</t>
  </si>
  <si>
    <t xml:space="preserve">class 1 estimate megaprojects</t>
  </si>
  <si>
    <t xml:space="preserve">class 1 estimate large projects, class 1 estimate capital projects</t>
  </si>
  <si>
    <t xml:space="preserve">Write "Class 1 estimate on megaprojects: how scale changes the game" for projectcontrolsinstitute.org (PCI AI - Project Controls Institute). Audience: estimators and cost engineers. Length 1,200-1,800 words, British English. Primary keyword "class 1 estimate megaprojects". Work in naturally where they fit: class 1 estimate large projects, class 1 estimate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</si>
  <si>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AB-05063</t>
  </si>
  <si>
    <t xml:space="preserve">Parametric estimating on megaprojects: how scale changes the game</t>
  </si>
  <si>
    <t xml:space="preserve">parametric estimating megaprojects</t>
  </si>
  <si>
    <t xml:space="preserve">parametric estimating large projects, parametric estimating capital projects</t>
  </si>
  <si>
    <t xml:space="preserve">Write "Parametric estimating on megaprojects: how scale changes the game" for projectcontrolsinstitute.org (PCI AI - Project Controls Institute). Audience: estimators and cost engineers. Length 1,200-1,800 words, British English. Primary keyword "parametric estimating megaprojects". Work in naturally where they fit: parametric estimating large projects, parametric estimating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</si>
  <si>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AB-05064</t>
  </si>
  <si>
    <t xml:space="preserve">Analogous estimating on megaprojects: how scale changes the game</t>
  </si>
  <si>
    <t xml:space="preserve">analogous estimating megaprojects</t>
  </si>
  <si>
    <t xml:space="preserve">analogous estimating large projects, analogous estimating capital projects</t>
  </si>
  <si>
    <t xml:space="preserve">Write "Analogous estimating on megaprojects: how scale changes the game" for projectcontrolsinstitute.org (PCI AI - Project Controls Institute). Audience: estimators and cost engineers. Length 1,200-1,800 words, British English. Primary keyword "analogous estimating megaprojects". Work in naturally where they fit: analogous estimating large projects, analogous estimating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</si>
  <si>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AB-05065</t>
  </si>
  <si>
    <t xml:space="preserve">Bottom-up estimating on megaprojects: how scale changes the game</t>
  </si>
  <si>
    <t xml:space="preserve">bottom-up estimating megaprojects</t>
  </si>
  <si>
    <t xml:space="preserve">bottom-up estimating large projects, bottom-up estimating capital projects</t>
  </si>
  <si>
    <t xml:space="preserve">Write "Bottom-up estimating on megaprojects: how scale changes the game" for projectcontrolsinstitute.org (PCI AI - Project Controls Institute). Audience: estimators and cost engineers. Length 1,200-1,800 words, British English. Primary keyword "bottom-up estimating megaprojects". Work in naturally where they fit: bottom-up estimating large projects, bottom-up estimating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</si>
  <si>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AB-05066</t>
  </si>
  <si>
    <t xml:space="preserve">First principles estimating on megaprojects: how scale changes the game</t>
  </si>
  <si>
    <t xml:space="preserve">first principles estimating megaprojects</t>
  </si>
  <si>
    <t xml:space="preserve">first principles estimating large projects, first principles estimating capital projects</t>
  </si>
  <si>
    <t xml:space="preserve">Write "First principles estimating on megaprojects: how scale changes the game" for projectcontrolsinstitute.org (PCI AI - Project Controls Institute). Audience: estimators and cost engineers. Length 1,200-1,800 words, British English. Primary keyword "first principles estimating megaprojects". Work in naturally where they fit: first principles estimating large projects, first principles estimating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</si>
  <si>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AB-05067</t>
  </si>
  <si>
    <t xml:space="preserve">Unit rate estimating on megaprojects: how scale changes the game</t>
  </si>
  <si>
    <t xml:space="preserve">unit rate estimating megaprojects</t>
  </si>
  <si>
    <t xml:space="preserve">unit rate estimating large projects, unit rate estimating capital projects</t>
  </si>
  <si>
    <t xml:space="preserve">Write "Unit rate estimating on megaprojects: how scale changes the game" for projectcontrolsinstitute.org (PCI AI - Project Controls Institute). Audience: estimators and cost engineers. Length 1,200-1,800 words, British English. Primary keyword "unit rate estimating megaprojects". Work in naturally where they fit: unit rate estimating large projects, unit rate estimating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</si>
  <si>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AB-05068</t>
  </si>
  <si>
    <t xml:space="preserve">Estimate accuracy range on megaprojects: how scale changes the game</t>
  </si>
  <si>
    <t xml:space="preserve">estimate accuracy range megaprojects</t>
  </si>
  <si>
    <t xml:space="preserve">estimate accuracy range large projects, estimate accuracy range capital projects</t>
  </si>
  <si>
    <t xml:space="preserve">Write "Estimate accuracy range on megaprojects: how scale changes the game" for projectcontrolsinstitute.org (PCI AI - Project Controls Institute). Audience: estimators and cost engineers. Length 1,200-1,800 words, British English. Primary keyword "estimate accuracy range megaprojects". Work in naturally where they fit: estimate accuracy range large projects, estimate accuracy range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</si>
  <si>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AB-05069</t>
  </si>
  <si>
    <t xml:space="preserve">Contingency estimating on megaprojects: how scale changes the game</t>
  </si>
  <si>
    <t xml:space="preserve">contingency estimating megaprojects</t>
  </si>
  <si>
    <t xml:space="preserve">contingency estimating large projects, contingency estimating capital projects</t>
  </si>
  <si>
    <t xml:space="preserve">Write "Contingency estimating on megaprojects: how scale changes the game" for projectcontrolsinstitute.org (PCI AI - Project Controls Institute). Audience: estimators and cost engineers. Length 1,200-1,800 words, British English. Primary keyword "contingency estimating megaprojects". Work in naturally where they fit: contingency estimating large projects, contingency estimating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</si>
  <si>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AB-05070</t>
  </si>
  <si>
    <t xml:space="preserve">Escalation in estimates on megaprojects: how scale changes the game</t>
  </si>
  <si>
    <t xml:space="preserve">escalation in estimates megaprojects</t>
  </si>
  <si>
    <t xml:space="preserve">escalation in estimates large projects, escalation in estimates capital projects</t>
  </si>
  <si>
    <t xml:space="preserve">Write "Escalation in estimates on megaprojects: how scale changes the game" for projectcontrolsinstitute.org (PCI AI - Project Controls Institute). Audience: estimators and cost engineers. Length 1,200-1,800 words, British English. Primary keyword "escalation in estimates megaprojects". Work in naturally where they fit: escalation in estimates large projects, escalation in estimates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</si>
  <si>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AB-05071</t>
  </si>
  <si>
    <t xml:space="preserve">Location factors on megaprojects: how scale changes the game</t>
  </si>
  <si>
    <t xml:space="preserve">location factors megaprojects</t>
  </si>
  <si>
    <t xml:space="preserve">location factors large projects, location factors capital projects</t>
  </si>
  <si>
    <t xml:space="preserve">Write "Location factors on megaprojects: how scale changes the game" for projectcontrolsinstitute.org (PCI AI - Project Controls Institute). Audience: estimators and cost engineers. Length 1,200-1,800 words, British English. Primary keyword "location factors megaprojects". Work in naturally where they fit: location factors large projects, location factors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</si>
  <si>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AB-05072</t>
  </si>
  <si>
    <t xml:space="preserve">Cost benchmarking on megaprojects: how scale changes the game</t>
  </si>
  <si>
    <t xml:space="preserve">cost benchmarking megaprojects</t>
  </si>
  <si>
    <t xml:space="preserve">cost benchmarking large projects, cost benchmarking capital projects</t>
  </si>
  <si>
    <t xml:space="preserve">Write "Cost benchmarking on megaprojects: how scale changes the game" for projectcontrolsinstitute.org (PCI AI - Project Controls Institute). Audience: estimators and cost engineers. Length 1,200-1,800 words, British English. Primary keyword "cost benchmarking megaprojects". Work in naturally where they fit: cost benchmarking large projects, cost benchmarking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</si>
  <si>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AB-05073</t>
  </si>
  <si>
    <t xml:space="preserve">Should-cost modelling on megaprojects: how scale changes the game</t>
  </si>
  <si>
    <t xml:space="preserve">should-cost modelling megaprojects</t>
  </si>
  <si>
    <t xml:space="preserve">should-cost modelling large projects, should-cost modelling capital projects</t>
  </si>
  <si>
    <t xml:space="preserve">Write "Should-cost modelling on megaprojects: how scale changes the game" for projectcontrolsinstitute.org (PCI AI - Project Controls Institute). Audience: estimators and cost engineers. Length 1,200-1,800 words, British English. Primary keyword "should-cost modelling megaprojects". Work in naturally where they fit: should-cost modelling large projects, should-cost modelling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</si>
  <si>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AB-05074</t>
  </si>
  <si>
    <t xml:space="preserve">Cost control on megaprojects: how scale changes the game</t>
  </si>
  <si>
    <t xml:space="preserve">cost control megaprojects</t>
  </si>
  <si>
    <t xml:space="preserve">cost control large projects, cost control capital projects</t>
  </si>
  <si>
    <t xml:space="preserve">Write "Cost control on megaprojects: how scale changes the game" for projectcontrolsinstitute.org (PCI AI - Project Controls Institute). Audience: estimators and cost engineers. Length 1,200-1,800 words, British English. Primary keyword "cost control megaprojects". Work in naturally where they fit: cost control large projects, cost control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</si>
  <si>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AB-05075</t>
  </si>
  <si>
    <t xml:space="preserve">Commitment tracking on megaprojects: how scale changes the game</t>
  </si>
  <si>
    <t xml:space="preserve">commitment tracking megaprojects</t>
  </si>
  <si>
    <t xml:space="preserve">commitment tracking large projects, commitment tracking capital projects</t>
  </si>
  <si>
    <t xml:space="preserve">Write "Commitment tracking on megaprojects: how scale changes the game" for projectcontrolsinstitute.org (PCI AI - Project Controls Institute). Audience: estimators and cost engineers. Length 1,200-1,800 words, British English. Primary keyword "commitment tracking megaprojects". Work in naturally where they fit: commitment tracking large projects, commitment tracking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</si>
  <si>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AB-05076</t>
  </si>
  <si>
    <t xml:space="preserve">Incurred cost vs committed cost on megaprojects: how scale changes the game</t>
  </si>
  <si>
    <t xml:space="preserve">incurred cost vs committed megaprojects</t>
  </si>
  <si>
    <t xml:space="preserve">incurred cost vs committed large projects, incurred cost vs committed capital projects</t>
  </si>
  <si>
    <t xml:space="preserve">Write "Incurred cost vs committed cost on megaprojects: how scale changes the game" for projectcontrolsinstitute.org (PCI AI - Project Controls Institute). Audience: estimators and cost engineers. Length 1,200-1,800 words, British English. Primary keyword "incurred cost vs committed megaprojects". Work in naturally where they fit: incurred cost vs committed large projects, incurred cost vs committed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</si>
  <si>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AB-05077</t>
  </si>
  <si>
    <t xml:space="preserve">Cost coding on megaprojects: how scale changes the game</t>
  </si>
  <si>
    <t xml:space="preserve">cost coding megaprojects</t>
  </si>
  <si>
    <t xml:space="preserve">cost coding large projects, cost coding capital projects</t>
  </si>
  <si>
    <t xml:space="preserve">Write "Cost coding on megaprojects: how scale changes the game" for projectcontrolsinstitute.org (PCI AI - Project Controls Institute). Audience: estimators and cost engineers. Length 1,200-1,800 words, British English. Primary keyword "cost coding megaprojects". Work in naturally where they fit: cost coding large projects, cost coding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</si>
  <si>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AB-05078</t>
  </si>
  <si>
    <t xml:space="preserve">Change management (cost) on megaprojects: how scale changes the game</t>
  </si>
  <si>
    <t xml:space="preserve">change management megaprojects</t>
  </si>
  <si>
    <t xml:space="preserve">change management large projects, change management capital projects</t>
  </si>
  <si>
    <t xml:space="preserve">Write "Change management (cost) on megaprojects: how scale changes the game" for projectcontrolsinstitute.org (PCI AI - Project Controls Institute). Audience: estimators and cost engineers. Length 1,200-1,800 words, British English. Primary keyword "change management megaprojects". Work in naturally where they fit: change management large projects, change management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</si>
  <si>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AB-05079</t>
  </si>
  <si>
    <t xml:space="preserve">Trend management on megaprojects: how scale changes the game</t>
  </si>
  <si>
    <t xml:space="preserve">trend management megaprojects</t>
  </si>
  <si>
    <t xml:space="preserve">trend management large projects, trend management capital projects</t>
  </si>
  <si>
    <t xml:space="preserve">Write "Trend management on megaprojects: how scale changes the game" for projectcontrolsinstitute.org (PCI AI - Project Controls Institute). Audience: estimators and cost engineers. Length 1,200-1,800 words, British English. Primary keyword "trend management megaprojects". Work in naturally where they fit: trend management large projects, trend management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</si>
  <si>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AB-05080</t>
  </si>
  <si>
    <t xml:space="preserve">Budget transfer on megaprojects: how scale changes the game</t>
  </si>
  <si>
    <t xml:space="preserve">budget transfer megaprojects</t>
  </si>
  <si>
    <t xml:space="preserve">budget transfer large projects, budget transfer capital projects</t>
  </si>
  <si>
    <t xml:space="preserve">Write "Budget transfer on megaprojects: how scale changes the game" for projectcontrolsinstitute.org (PCI AI - Project Controls Institute). Audience: estimators and cost engineers. Length 1,200-1,800 words, British English. Primary keyword "budget transfer megaprojects". Work in naturally where they fit: budget transfer large projects, budget transfer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</si>
  <si>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AB-05081</t>
  </si>
  <si>
    <t xml:space="preserve">Original budget vs current budget on megaprojects: how scale changes the game</t>
  </si>
  <si>
    <t xml:space="preserve">original budget vs current megaprojects</t>
  </si>
  <si>
    <t xml:space="preserve">original budget vs current large projects, original budget vs current capital projects</t>
  </si>
  <si>
    <t xml:space="preserve">Write "Original budget vs current budget on megaprojects: how scale changes the game" for projectcontrolsinstitute.org (PCI AI - Project Controls Institute). Audience: estimators and cost engineers. Length 1,200-1,800 words, British English. Primary keyword "original budget vs current megaprojects". Work in naturally where they fit: original budget vs current large projects, original budget vs current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</si>
  <si>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AB-05082</t>
  </si>
  <si>
    <t xml:space="preserve">Cost value reconciliation (CVR) on megaprojects: how scale changes the game</t>
  </si>
  <si>
    <t xml:space="preserve">cost value reconciliation megaprojects</t>
  </si>
  <si>
    <t xml:space="preserve">cost value reconciliation large projects, cost value reconciliation capital projects</t>
  </si>
  <si>
    <t xml:space="preserve">Write "Cost value reconciliation (CVR) on megaprojects: how scale changes the game" for projectcontrolsinstitute.org (PCI AI - Project Controls Institute). Audience: estimators and cost engineers. Length 1,200-1,800 words, British English. Primary keyword "cost value reconciliation megaprojects". Work in naturally where they fit: cost value reconciliation large projects, cost value reconciliation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</si>
  <si>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AB-05083</t>
  </si>
  <si>
    <t xml:space="preserve">Quantity tracking on megaprojects: how scale changes the game</t>
  </si>
  <si>
    <t xml:space="preserve">quantity tracking megaprojects</t>
  </si>
  <si>
    <t xml:space="preserve">quantity tracking large projects, quantity tracking capital projects</t>
  </si>
  <si>
    <t xml:space="preserve">Write "Quantity tracking on megaprojects: how scale changes the game" for projectcontrolsinstitute.org (PCI AI - Project Controls Institute). Audience: estimators and cost engineers. Length 1,200-1,800 words, British English. Primary keyword "quantity tracking megaprojects". Work in naturally where they fit: quantity tracking large projects, quantity tracking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</si>
  <si>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AB-05084</t>
  </si>
  <si>
    <t xml:space="preserve">Man-hour norms on megaprojects: how scale changes the game</t>
  </si>
  <si>
    <t xml:space="preserve">man-hour norms megaprojects</t>
  </si>
  <si>
    <t xml:space="preserve">man-hour norms large projects, man-hour norms capital projects</t>
  </si>
  <si>
    <t xml:space="preserve">Write "Man-hour norms on megaprojects: how scale changes the game" for projectcontrolsinstitute.org (PCI AI - Project Controls Institute). Audience: estimators and cost engineers. Length 1,200-1,800 words, British English. Primary keyword "man-hour norms megaprojects". Work in naturally where they fit: man-hour norms large projects, man-hour norms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</si>
  <si>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AB-05085</t>
  </si>
  <si>
    <t xml:space="preserve">Productivity analysis on megaprojects: how scale changes the game</t>
  </si>
  <si>
    <t xml:space="preserve">productivity analysis megaprojects</t>
  </si>
  <si>
    <t xml:space="preserve">productivity analysis large projects, productivity analysis capital projects</t>
  </si>
  <si>
    <t xml:space="preserve">Write "Productivity analysis on megaprojects: how scale changes the game" for projectcontrolsinstitute.org (PCI AI - Project Controls Institute). Audience: estimators and cost engineers. Length 1,200-1,800 words, British English. Primary keyword "productivity analysis megaprojects". Work in naturally where they fit: productivity analysis large projects, productivity analysis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</si>
  <si>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AB-05086</t>
  </si>
  <si>
    <t xml:space="preserve">Learning curves on megaprojects: how scale changes the game</t>
  </si>
  <si>
    <t xml:space="preserve">learning curves megaprojects</t>
  </si>
  <si>
    <t xml:space="preserve">learning curves large projects, learning curves capital projects</t>
  </si>
  <si>
    <t xml:space="preserve">Write "Learning curves on megaprojects: how scale changes the game" for projectcontrolsinstitute.org (PCI AI - Project Controls Institute). Audience: estimators and cost engineers. Length 1,200-1,800 words, British English. Primary keyword "learning curves megaprojects". Work in naturally where they fit: learning curves large projects, learning curves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</si>
  <si>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AB-05087</t>
  </si>
  <si>
    <t xml:space="preserve">Indirect costs on megaprojects: how scale changes the game</t>
  </si>
  <si>
    <t xml:space="preserve">indirect costs megaprojects</t>
  </si>
  <si>
    <t xml:space="preserve">indirect costs large projects, indirect costs capital projects</t>
  </si>
  <si>
    <t xml:space="preserve">Write "Indirect costs on megaprojects: how scale changes the game" for projectcontrolsinstitute.org (PCI AI - Project Controls Institute). Audience: estimators and cost engineers. Length 1,200-1,800 words, British English. Primary keyword "indirect costs megaprojects". Work in naturally where they fit: indirect costs large projects, indirect costs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</si>
  <si>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AB-05088</t>
  </si>
  <si>
    <t xml:space="preserve">Preliminaries and general conditions on megaprojects: how scale changes the game</t>
  </si>
  <si>
    <t xml:space="preserve">preliminaries and general conditions megaprojects</t>
  </si>
  <si>
    <t xml:space="preserve">preliminaries and general conditions large projects, preliminaries and general conditions capital projects</t>
  </si>
  <si>
    <t xml:space="preserve">Write "Preliminaries and general conditions on megaprojects: how scale changes the game" for projectcontrolsinstitute.org (PCI AI - Project Controls Institute). Audience: estimators and cost engineers. Length 1,200-1,800 words, British English. Primary keyword "preliminaries and general conditions megaprojects". Work in naturally where they fit: preliminaries and general conditions large projects, preliminaries and general conditions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</si>
  <si>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AB-05089</t>
  </si>
  <si>
    <t xml:space="preserve">Life cycle costing on megaprojects: how scale changes the game</t>
  </si>
  <si>
    <t xml:space="preserve">life cycle costing megaprojects</t>
  </si>
  <si>
    <t xml:space="preserve">life cycle costing large projects, life cycle costing capital projects</t>
  </si>
  <si>
    <t xml:space="preserve">Write "Life cycle costing on megaprojects: how scale changes the game" for projectcontrolsinstitute.org (PCI AI - Project Controls Institute). Audience: estimators and cost engineers. Length 1,200-1,800 words, British English. Primary keyword "life cycle costing megaprojects". Work in naturally where they fit: life cycle costing large projects, life cycle costing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</si>
  <si>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AB-05090</t>
  </si>
  <si>
    <t xml:space="preserve">Whole life cost vs capital cost on megaprojects: how scale changes the game</t>
  </si>
  <si>
    <t xml:space="preserve">whole life cost vs capital large projects, whole life cost vs capital capital projects</t>
  </si>
  <si>
    <t xml:space="preserve">Write "Whole life cost vs capital cost on megaprojects: how scale changes the game" for projectcontrolsinstitute.org (PCI AI - Project Controls Institute). Audience: estimators and cost engineers. Length 1,200-1,800 words, British English. Primary keyword "whole life cost vs capital". Work in naturally where they fit: whole life cost vs capital large projects, whole life cost vs capital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</si>
  <si>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AB-05091</t>
  </si>
  <si>
    <t xml:space="preserve">Value engineering on megaprojects: how scale changes the game</t>
  </si>
  <si>
    <t xml:space="preserve">value engineering megaprojects</t>
  </si>
  <si>
    <t xml:space="preserve">value engineering large projects, value engineering capital projects</t>
  </si>
  <si>
    <t xml:space="preserve">Write "Value engineering on megaprojects: how scale changes the game" for projectcontrolsinstitute.org (PCI AI - Project Controls Institute). Audience: estimators and cost engineers. Length 1,200-1,800 words, British English. Primary keyword "value engineering megaprojects". Work in naturally where they fit: value engineering large projects, value engineering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</si>
  <si>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AB-05092</t>
  </si>
  <si>
    <t xml:space="preserve">Cost of quality on megaprojects: how scale changes the game</t>
  </si>
  <si>
    <t xml:space="preserve">cost of quality megaprojects</t>
  </si>
  <si>
    <t xml:space="preserve">cost of quality large projects, cost of quality capital projects</t>
  </si>
  <si>
    <t xml:space="preserve">Write "Cost of quality on megaprojects: how scale changes the game" for projectcontrolsinstitute.org (PCI AI - Project Controls Institute). Audience: estimators and cost engineers. Length 1,200-1,800 words, British English. Primary keyword "cost of quality megaprojects". Work in naturally where they fit: cost of quality large projects, cost of quality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</si>
  <si>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AB-05093</t>
  </si>
  <si>
    <t xml:space="preserve">Project budgeting on megaprojects: how scale changes the game</t>
  </si>
  <si>
    <t xml:space="preserve">project budgeting megaprojects</t>
  </si>
  <si>
    <t xml:space="preserve">project budgeting large projects, project budgeting capital projects</t>
  </si>
  <si>
    <t xml:space="preserve">Write "Project budgeting on megaprojects: how scale changes the game" for projectcontrolsinstitute.org (PCI AI - Project Controls Institute). Audience: cost controllers and project finance teams. Length 1,200-1,800 words, British English. Primary keyword "project budgeting megaprojects". Work in naturally where they fit: project budgeting large projects, project budgeting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</si>
  <si>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AB-05094</t>
  </si>
  <si>
    <t xml:space="preserve">Budget baseline on megaprojects: how scale changes the game</t>
  </si>
  <si>
    <t xml:space="preserve">budget baseline megaprojects</t>
  </si>
  <si>
    <t xml:space="preserve">budget baseline large projects, budget baseline capital projects</t>
  </si>
  <si>
    <t xml:space="preserve">Write "Budget baseline on megaprojects: how scale changes the game" for projectcontrolsinstitute.org (PCI AI - Project Controls Institute). Audience: cost controllers and project finance teams. Length 1,200-1,800 words, British English. Primary keyword "budget baseline megaprojects". Work in naturally where they fit: budget baseline large projects, budget baseline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</si>
  <si>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AB-05095</t>
  </si>
  <si>
    <t xml:space="preserve">Cost forecasting on megaprojects: how scale changes the game</t>
  </si>
  <si>
    <t xml:space="preserve">cost forecasting megaprojects</t>
  </si>
  <si>
    <t xml:space="preserve">cost forecasting large projects, cost forecasting capital projects</t>
  </si>
  <si>
    <t xml:space="preserve">Write "Cost forecasting on megaprojects: how scale changes the game" for projectcontrolsinstitute.org (PCI AI - Project Controls Institute). Audience: cost controllers and project finance teams. Length 1,200-1,800 words, British English. Primary keyword "cost forecasting megaprojects". Work in naturally where they fit: cost forecasting large projects, cost forecasting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</si>
  <si>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AB-05096</t>
  </si>
  <si>
    <t xml:space="preserve">Cash flow forecasting on megaprojects: how scale changes the game</t>
  </si>
  <si>
    <t xml:space="preserve">cash flow forecasting megaprojects</t>
  </si>
  <si>
    <t xml:space="preserve">cash flow forecasting large projects, cash flow forecasting capital projects</t>
  </si>
  <si>
    <t xml:space="preserve">Write "Cash flow forecasting on megaprojects: how scale changes the game" for projectcontrolsinstitute.org (PCI AI - Project Controls Institute). Audience: cost controllers and project finance teams. Length 1,200-1,800 words, British English. Primary keyword "cash flow forecasting megaprojects". Work in naturally where they fit: cash flow forecasting large projects, cash flow forecasting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</si>
  <si>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AB-05097</t>
  </si>
  <si>
    <t xml:space="preserve">S-curve on megaprojects: how scale changes the game</t>
  </si>
  <si>
    <t xml:space="preserve">s-curve megaprojects</t>
  </si>
  <si>
    <t xml:space="preserve">s-curve large projects, s-curve capital projects</t>
  </si>
  <si>
    <t xml:space="preserve">Write "S-curve on megaprojects: how scale changes the game" for projectcontrolsinstitute.org (PCI AI - Project Controls Institute). Audience: cost controllers and project finance teams. Length 1,200-1,800 words, British English. Primary keyword "s-curve megaprojects". Work in naturally where they fit: s-curve large projects, s-curve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</si>
  <si>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AB-05098</t>
  </si>
  <si>
    <t xml:space="preserve">Front-end loading of budgets on megaprojects: how scale changes the game</t>
  </si>
  <si>
    <t xml:space="preserve">front-end loading of budgets megaprojects</t>
  </si>
  <si>
    <t xml:space="preserve">front-end loading of budgets large projects, front-end loading of budgets capital projects</t>
  </si>
  <si>
    <t xml:space="preserve">Write "Front-end loading of budgets on megaprojects: how scale changes the game" for projectcontrolsinstitute.org (PCI AI - Project Controls Institute). Audience: cost controllers and project finance teams. Length 1,200-1,800 words, British English. Primary keyword "front-end loading of budgets megaprojects". Work in naturally where they fit: front-end loading of budgets large projects, front-end loading of budgets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</si>
  <si>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AB-05099</t>
  </si>
  <si>
    <t xml:space="preserve">Phased budgeting on megaprojects: how scale changes the game</t>
  </si>
  <si>
    <t xml:space="preserve">phased budgeting megaprojects</t>
  </si>
  <si>
    <t xml:space="preserve">phased budgeting large projects, phased budgeting capital projects</t>
  </si>
  <si>
    <t xml:space="preserve">Write "Phased budgeting on megaprojects: how scale changes the game" for projectcontrolsinstitute.org (PCI AI - Project Controls Institute). Audience: cost controllers and project finance teams. Length 1,200-1,800 words, British English. Primary keyword "phased budgeting megaprojects". Work in naturally where they fit: phased budgeting large projects, phased budgeting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</si>
  <si>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AB-05100</t>
  </si>
  <si>
    <t xml:space="preserve">Funding profiles on megaprojects: how scale changes the game</t>
  </si>
  <si>
    <t xml:space="preserve">funding profiles megaprojects</t>
  </si>
  <si>
    <t xml:space="preserve">funding profiles large projects, funding profiles capital projects</t>
  </si>
  <si>
    <t xml:space="preserve">Write "Funding profiles on megaprojects: how scale changes the game" for projectcontrolsinstitute.org (PCI AI - Project Controls Institute). Audience: cost controllers and project finance teams. Length 1,200-1,800 words, British English. Primary keyword "funding profiles megaprojects". Work in naturally where they fit: funding profiles large projects, funding profiles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</si>
  <si>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AB-05101</t>
  </si>
  <si>
    <t xml:space="preserve">Invoice and payment cycles on megaprojects: how scale changes the game</t>
  </si>
  <si>
    <t xml:space="preserve">invoice and payment cycles megaprojects</t>
  </si>
  <si>
    <t xml:space="preserve">invoice and payment cycles large projects, invoice and payment cycles capital projects</t>
  </si>
  <si>
    <t xml:space="preserve">Write "Invoice and payment cycles on megaprojects: how scale changes the game" for projectcontrolsinstitute.org (PCI AI - Project Controls Institute). Audience: cost controllers and project finance teams. Length 1,200-1,800 words, British English. Primary keyword "invoice and payment cycles megaprojects". Work in naturally where they fit: invoice and payment cycles large projects, invoice and payment cycles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</si>
  <si>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AB-05102</t>
  </si>
  <si>
    <t xml:space="preserve">Payment applications on megaprojects: how scale changes the game</t>
  </si>
  <si>
    <t xml:space="preserve">payment applications megaprojects</t>
  </si>
  <si>
    <t xml:space="preserve">payment applications large projects, payment applications capital projects</t>
  </si>
  <si>
    <t xml:space="preserve">Write "Payment applications on megaprojects: how scale changes the game" for projectcontrolsinstitute.org (PCI AI - Project Controls Institute). Audience: cost controllers and project finance teams. Length 1,200-1,800 words, British English. Primary keyword "payment applications megaprojects". Work in naturally where they fit: payment applications large projects, payment applications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</si>
  <si>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AB-05103</t>
  </si>
  <si>
    <t xml:space="preserve">Milestone payments on megaprojects: how scale changes the game</t>
  </si>
  <si>
    <t xml:space="preserve">milestone payments megaprojects</t>
  </si>
  <si>
    <t xml:space="preserve">milestone payments large projects, milestone payments capital projects</t>
  </si>
  <si>
    <t xml:space="preserve">Write "Milestone payments on megaprojects: how scale changes the game" for projectcontrolsinstitute.org (PCI AI - Project Controls Institute). Audience: cost controllers and project finance teams. Length 1,200-1,800 words, British English. Primary keyword "milestone payments megaprojects". Work in naturally where they fit: milestone payments large projects, milestone payments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</si>
  <si>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AB-05104</t>
  </si>
  <si>
    <t xml:space="preserve">Advance payments and guarantees on megaprojects: how scale changes the game</t>
  </si>
  <si>
    <t xml:space="preserve">advance payments and guarantees megaprojects</t>
  </si>
  <si>
    <t xml:space="preserve">advance payments and guarantees large projects, advance payments and guarantees capital projects</t>
  </si>
  <si>
    <t xml:space="preserve">Write "Advance payments and guarantees on megaprojects: how scale changes the game" for projectcontrolsinstitute.org (PCI AI - Project Controls Institute). Audience: cost controllers and project finance teams. Length 1,200-1,800 words, British English. Primary keyword "advance payments and guarantees megaprojects". Work in naturally where they fit: advance payments and guarantees large projects, advance payments and guarantees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</si>
  <si>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AB-05105</t>
  </si>
  <si>
    <t xml:space="preserve">Working capital on megaprojects: how scale changes the game</t>
  </si>
  <si>
    <t xml:space="preserve">working capital megaprojects</t>
  </si>
  <si>
    <t xml:space="preserve">working capital large projects, working capital capital projects</t>
  </si>
  <si>
    <t xml:space="preserve">Write "Working capital on megaprojects: how scale changes the game" for projectcontrolsinstitute.org (PCI AI - Project Controls Institute). Audience: cost controllers and project finance teams. Length 1,200-1,800 words, British English. Primary keyword "working capital megaprojects". Work in naturally where they fit: working capital large projects, working capital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</si>
  <si>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AB-05106</t>
  </si>
  <si>
    <t xml:space="preserve">Project P&amp;L on megaprojects: how scale changes the game</t>
  </si>
  <si>
    <t xml:space="preserve">project p l megaprojects</t>
  </si>
  <si>
    <t xml:space="preserve">project p l large projects, project p l capital projects</t>
  </si>
  <si>
    <t xml:space="preserve">Write "Project P&amp;L on megaprojects: how scale changes the game" for projectcontrolsinstitute.org (PCI AI - Project Controls Institute). Audience: cost controllers and project finance teams. Length 1,200-1,800 words, British English. Primary keyword "project p l megaprojects". Work in naturally where they fit: project p l large projects, project p l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</si>
  <si>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AB-05107</t>
  </si>
  <si>
    <t xml:space="preserve">Margin erosion on megaprojects: how scale changes the game</t>
  </si>
  <si>
    <t xml:space="preserve">margin erosion megaprojects</t>
  </si>
  <si>
    <t xml:space="preserve">margin erosion large projects, margin erosion capital projects</t>
  </si>
  <si>
    <t xml:space="preserve">Write "Margin erosion on megaprojects: how scale changes the game" for projectcontrolsinstitute.org (PCI AI - Project Controls Institute). Audience: cost controllers and project finance teams. Length 1,200-1,800 words, British English. Primary keyword "margin erosion megaprojects". Work in naturally where they fit: margin erosion large projects, margin erosion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</si>
  <si>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AB-05108</t>
  </si>
  <si>
    <t xml:space="preserve">Cost to complete review on megaprojects: how scale changes the game</t>
  </si>
  <si>
    <t xml:space="preserve">cost to complete review megaprojects</t>
  </si>
  <si>
    <t xml:space="preserve">cost to complete review large projects, cost to complete review capital projects</t>
  </si>
  <si>
    <t xml:space="preserve">Write "Cost to complete review on megaprojects: how scale changes the game" for projectcontrolsinstitute.org (PCI AI - Project Controls Institute). Audience: cost controllers and project finance teams. Length 1,200-1,800 words, British English. Primary keyword "cost to complete review megaprojects". Work in naturally where they fit: cost to complete review large projects, cost to complete review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</si>
  <si>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AB-05109</t>
  </si>
  <si>
    <t xml:space="preserve">Annual budgeting for portfolios on megaprojects: how scale changes the game</t>
  </si>
  <si>
    <t xml:space="preserve">annual budgeting for portfolios megaprojects</t>
  </si>
  <si>
    <t xml:space="preserve">annual budgeting for portfolios large projects, annual budgeting for portfolios capital projects</t>
  </si>
  <si>
    <t xml:space="preserve">Write "Annual budgeting for portfolios on megaprojects: how scale changes the game" for projectcontrolsinstitute.org (PCI AI - Project Controls Institute). Audience: cost controllers and project finance teams. Length 1,200-1,800 words, British English. Primary keyword "annual budgeting for portfolios megaprojects". Work in naturally where they fit: annual budgeting for portfolios large projects, annual budgeting for portfolios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</si>
  <si>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AB-05110</t>
  </si>
  <si>
    <t xml:space="preserve">Capital allocation on megaprojects: how scale changes the game</t>
  </si>
  <si>
    <t xml:space="preserve">capital allocation megaprojects</t>
  </si>
  <si>
    <t xml:space="preserve">capital allocation large projects, capital allocation capital projects</t>
  </si>
  <si>
    <t xml:space="preserve">Write "Capital allocation on megaprojects: how scale changes the game" for projectcontrolsinstitute.org (PCI AI - Project Controls Institute). Audience: cost controllers and project finance teams. Length 1,200-1,800 words, British English. Primary keyword "capital allocation megaprojects". Work in naturally where they fit: capital allocation large projects, capital allocation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</si>
  <si>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AB-05111</t>
  </si>
  <si>
    <t xml:space="preserve">Business case development on megaprojects: how scale changes the game</t>
  </si>
  <si>
    <t xml:space="preserve">business case development megaprojects</t>
  </si>
  <si>
    <t xml:space="preserve">business case development large projects, business case development capital projects</t>
  </si>
  <si>
    <t xml:space="preserve">Write "Business case development on megaprojects: how scale changes the game" for projectcontrolsinstitute.org (PCI AI - Project Controls Institute). Audience: cost controllers and project finance teams. Length 1,200-1,800 words, British English. Primary keyword "business case development megaprojects". Work in naturally where they fit: business case development large projects, business case development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</si>
  <si>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AB-05112</t>
  </si>
  <si>
    <t xml:space="preserve">Discount rates on megaprojects: how scale changes the game</t>
  </si>
  <si>
    <t xml:space="preserve">discount rates megaprojects</t>
  </si>
  <si>
    <t xml:space="preserve">discount rates large projects, discount rates capital projects</t>
  </si>
  <si>
    <t xml:space="preserve">Write "Discount rates on megaprojects: how scale changes the game" for projectcontrolsinstitute.org (PCI AI - Project Controls Institute). Audience: cost controllers and project finance teams. Length 1,200-1,800 words, British English. Primary keyword "discount rates megaprojects". Work in naturally where they fit: discount rates large projects, discount rates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</si>
  <si>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AB-05113</t>
  </si>
  <si>
    <t xml:space="preserve">Sensitivity analysis (financial) on megaprojects: how scale changes the game</t>
  </si>
  <si>
    <t xml:space="preserve">sensitivity analysis megaprojects</t>
  </si>
  <si>
    <t xml:space="preserve">sensitivity analysis large projects, sensitivity analysis capital projects</t>
  </si>
  <si>
    <t xml:space="preserve">Write "Sensitivity analysis (financial) on megaprojects: how scale changes the game" for projectcontrolsinstitute.org (PCI AI - Project Controls Institute). Audience: cost controllers and project finance teams. Length 1,200-1,800 words, British English. Primary keyword "sensitivity analysis megaprojects". Work in naturally where they fit: sensitivity analysis large projects, sensitivity analysis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</si>
  <si>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AB-05114</t>
  </si>
  <si>
    <t xml:space="preserve">Project financing structures on megaprojects: how scale changes the game</t>
  </si>
  <si>
    <t xml:space="preserve">project financing structures megaprojects</t>
  </si>
  <si>
    <t xml:space="preserve">project financing structures large projects, project financing structures capital projects</t>
  </si>
  <si>
    <t xml:space="preserve">Write "Project financing structures on megaprojects: how scale changes the game" for projectcontrolsinstitute.org (PCI AI - Project Controls Institute). Audience: cost controllers and project finance teams. Length 1,200-1,800 words, British English. Primary keyword "project financing structures megaprojects". Work in naturally where they fit: project financing structures large projects, project financing structures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</si>
  <si>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AB-05115</t>
  </si>
  <si>
    <t xml:space="preserve">Public-private partnerships (PPP) on megaprojects: how scale changes the game</t>
  </si>
  <si>
    <t xml:space="preserve">public-private partnerships megaprojects</t>
  </si>
  <si>
    <t xml:space="preserve">public-private partnerships large projects, public-private partnerships capital projects</t>
  </si>
  <si>
    <t xml:space="preserve">Write "Public-private partnerships (PPP) on megaprojects: how scale changes the game" for projectcontrolsinstitute.org (PCI AI - Project Controls Institute). Audience: cost controllers and project finance teams. Length 1,200-1,800 words, British English. Primary keyword "public-private partnerships megaprojects". Work in naturally where they fit: public-private partnerships large projects, public-private partnerships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</si>
  <si>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AB-05116</t>
  </si>
  <si>
    <t xml:space="preserve">Export credit financing on megaprojects: how scale changes the game</t>
  </si>
  <si>
    <t xml:space="preserve">export credit financing megaprojects</t>
  </si>
  <si>
    <t xml:space="preserve">export credit financing large projects, export credit financing capital projects</t>
  </si>
  <si>
    <t xml:space="preserve">Write "Export credit financing on megaprojects: how scale changes the game" for projectcontrolsinstitute.org (PCI AI - Project Controls Institute). Audience: cost controllers and project finance teams. Length 1,200-1,800 words, British English. Primary keyword "export credit financing megaprojects". Work in naturally where they fit: export credit financing large projects, export credit financing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</si>
  <si>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AB-05117</t>
  </si>
  <si>
    <t xml:space="preserve">Project risk management on megaprojects: how scale changes the game</t>
  </si>
  <si>
    <t xml:space="preserve">project risk management megaprojects</t>
  </si>
  <si>
    <t xml:space="preserve">project risk management large projects, project risk management capital projects</t>
  </si>
  <si>
    <t xml:space="preserve">Write "Project risk management on megaprojects: how scale changes the game" for projectcontrolsinstitute.org (PCI AI - Project Controls Institute). Audience: risk analysts and project controls teams. Length 1,200-1,800 words, British English. Primary keyword "project risk management megaprojects". Work in naturally where they fit: project risk management large projects, project risk management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</si>
  <si>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AB-05118</t>
  </si>
  <si>
    <t xml:space="preserve">Risk breakdown structure on megaprojects: how scale changes the game</t>
  </si>
  <si>
    <t xml:space="preserve">risk breakdown structure megaprojects</t>
  </si>
  <si>
    <t xml:space="preserve">risk breakdown structure large projects, risk breakdown structure capital projects</t>
  </si>
  <si>
    <t xml:space="preserve">Write "Risk breakdown structure on megaprojects: how scale changes the game" for projectcontrolsinstitute.org (PCI AI - Project Controls Institute). Audience: risk analysts and project controls teams. Length 1,200-1,800 words, British English. Primary keyword "risk breakdown structure megaprojects". Work in naturally where they fit: risk breakdown structure large projects, risk breakdown structure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</si>
  <si>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AB-05119</t>
  </si>
  <si>
    <t xml:space="preserve">Qualitative risk analysis on megaprojects: how scale changes the game</t>
  </si>
  <si>
    <t xml:space="preserve">qualitative risk analysis megaprojects</t>
  </si>
  <si>
    <t xml:space="preserve">qualitative risk analysis large projects, qualitative risk analysis capital projects</t>
  </si>
  <si>
    <t xml:space="preserve">Write "Qualitative risk analysis on megaprojects: how scale changes the game" for projectcontrolsinstitute.org (PCI AI - Project Controls Institute). Audience: risk analysts and project controls teams. Length 1,200-1,800 words, British English. Primary keyword "qualitative risk analysis megaprojects". Work in naturally where they fit: qualitative risk analysis large projects, qualitative risk analysis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</si>
  <si>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AB-05120</t>
  </si>
  <si>
    <t xml:space="preserve">Quantitative risk analysis (QRA) on megaprojects: how scale changes the game</t>
  </si>
  <si>
    <t xml:space="preserve">quantitative risk analysis megaprojects</t>
  </si>
  <si>
    <t xml:space="preserve">quantitative risk analysis large projects, quantitative risk analysis capital projects</t>
  </si>
  <si>
    <t xml:space="preserve">Write "Quantitative risk analysis (QRA) on megaprojects: how scale changes the game" for projectcontrolsinstitute.org (PCI AI - Project Controls Institute). Audience: risk analysts and project controls teams. Length 1,200-1,800 words, British English. Primary keyword "quantitative risk analysis megaprojects". Work in naturally where they fit: quantitative risk analysis large projects, quantitative risk analysis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</si>
  <si>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AB-05121</t>
  </si>
  <si>
    <t xml:space="preserve">Monte Carlo cost simulation on megaprojects: how scale changes the game</t>
  </si>
  <si>
    <t xml:space="preserve">monte carlo cost simulation megaprojects</t>
  </si>
  <si>
    <t xml:space="preserve">monte carlo cost simulation large projects, monte carlo cost simulation capital projects</t>
  </si>
  <si>
    <t xml:space="preserve">Write "Monte Carlo cost simulation on megaprojects: how scale changes the game" for projectcontrolsinstitute.org (PCI AI - Project Controls Institute). Audience: risk analysts and project controls teams. Length 1,200-1,800 words, British English. Primary keyword "monte carlo cost simulation megaprojects". Work in naturally where they fit: monte carlo cost simulation large projects, monte carlo cost simulation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</si>
  <si>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AB-05122</t>
  </si>
  <si>
    <t xml:space="preserve">Risk appetite and tolerance on megaprojects: how scale changes the game</t>
  </si>
  <si>
    <t xml:space="preserve">risk appetite and tolerance megaprojects</t>
  </si>
  <si>
    <t xml:space="preserve">risk appetite and tolerance large projects, risk appetite and tolerance capital projects</t>
  </si>
  <si>
    <t xml:space="preserve">Write "Risk appetite and tolerance on megaprojects: how scale changes the game" for projectcontrolsinstitute.org (PCI AI - Project Controls Institute). Audience: risk analysts and project controls teams. Length 1,200-1,800 words, British English. Primary keyword "risk appetite and tolerance megaprojects". Work in naturally where they fit: risk appetite and tolerance large projects, risk appetite and tolerance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</si>
  <si>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AB-05123</t>
  </si>
  <si>
    <t xml:space="preserve">Contingency drawdown on megaprojects: how scale changes the game</t>
  </si>
  <si>
    <t xml:space="preserve">contingency drawdown megaprojects</t>
  </si>
  <si>
    <t xml:space="preserve">contingency drawdown large projects, contingency drawdown capital projects</t>
  </si>
  <si>
    <t xml:space="preserve">Write "Contingency drawdown on megaprojects: how scale changes the game" for projectcontrolsinstitute.org (PCI AI - Project Controls Institute). Audience: risk analysts and project controls teams. Length 1,200-1,800 words, British English. Primary keyword "contingency drawdown megaprojects". Work in naturally where they fit: contingency drawdown large projects, contingency drawdown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</si>
  <si>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AB-05124</t>
  </si>
  <si>
    <t xml:space="preserve">Risk-adjusted forecast on megaprojects: how scale changes the game</t>
  </si>
  <si>
    <t xml:space="preserve">risk-adjusted forecast megaprojects</t>
  </si>
  <si>
    <t xml:space="preserve">risk-adjusted forecast large projects, risk-adjusted forecast capital projects</t>
  </si>
  <si>
    <t xml:space="preserve">Write "Risk-adjusted forecast on megaprojects: how scale changes the game" for projectcontrolsinstitute.org (PCI AI - Project Controls Institute). Audience: risk analysts and project controls teams. Length 1,200-1,800 words, British English. Primary keyword "risk-adjusted forecast megaprojects". Work in naturally where they fit: risk-adjusted forecast large projects, risk-adjusted forecast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</si>
  <si>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AB-05125</t>
  </si>
  <si>
    <t xml:space="preserve">Schedule risk vs cost risk on megaprojects: how scale changes the game</t>
  </si>
  <si>
    <t xml:space="preserve">schedule risk vs cost megaprojects</t>
  </si>
  <si>
    <t xml:space="preserve">schedule risk vs cost large projects, schedule risk vs cost capital projects</t>
  </si>
  <si>
    <t xml:space="preserve">Write "Schedule risk vs cost risk on megaprojects: how scale changes the game" for projectcontrolsinstitute.org (PCI AI - Project Controls Institute). Audience: risk analysts and project controls teams. Length 1,200-1,800 words, British English. Primary keyword "schedule risk vs cost megaprojects". Work in naturally where they fit: schedule risk vs cost large projects, schedule risk vs cost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</si>
  <si>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AB-05126</t>
  </si>
  <si>
    <t xml:space="preserve">Correlation in risk models on megaprojects: how scale changes the game</t>
  </si>
  <si>
    <t xml:space="preserve">correlation in risk models megaprojects</t>
  </si>
  <si>
    <t xml:space="preserve">correlation in risk models large projects, correlation in risk models capital projects</t>
  </si>
  <si>
    <t xml:space="preserve">Write "Correlation in risk models on megaprojects: how scale changes the game" for projectcontrolsinstitute.org (PCI AI - Project Controls Institute). Audience: risk analysts and project controls teams. Length 1,200-1,800 words, British English. Primary keyword "correlation in risk models megaprojects". Work in naturally where they fit: correlation in risk models large projects, correlation in risk models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</si>
  <si>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AB-05127</t>
  </si>
  <si>
    <t xml:space="preserve">Systemic vs project-specific risk on megaprojects: how scale changes the game</t>
  </si>
  <si>
    <t xml:space="preserve">systemic vs project-specific risk megaprojects</t>
  </si>
  <si>
    <t xml:space="preserve">systemic vs project-specific risk large projects, systemic vs project-specific risk capital projects</t>
  </si>
  <si>
    <t xml:space="preserve">Write "Systemic vs project-specific risk on megaprojects: how scale changes the game" for projectcontrolsinstitute.org (PCI AI - Project Controls Institute). Audience: risk analysts and project controls teams. Length 1,200-1,800 words, British English. Primary keyword "systemic vs project-specific risk megaprojects". Work in naturally where they fit: systemic vs project-specific risk large projects, systemic vs project-specific risk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</si>
  <si>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AB-05128</t>
  </si>
  <si>
    <t xml:space="preserve">Risk workshops on megaprojects: how scale changes the game</t>
  </si>
  <si>
    <t xml:space="preserve">risk workshops megaprojects</t>
  </si>
  <si>
    <t xml:space="preserve">risk workshops large projects, risk workshops capital projects</t>
  </si>
  <si>
    <t xml:space="preserve">Write "Risk workshops on megaprojects: how scale changes the game" for projectcontrolsinstitute.org (PCI AI - Project Controls Institute). Audience: risk analysts and project controls teams. Length 1,200-1,800 words, British English. Primary keyword "risk workshops megaprojects". Work in naturally where they fit: risk workshops large projects, risk workshops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</si>
  <si>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AB-05129</t>
  </si>
  <si>
    <t xml:space="preserve">Pre-mortem analysis on megaprojects: how scale changes the game</t>
  </si>
  <si>
    <t xml:space="preserve">pre-mortem analysis megaprojects</t>
  </si>
  <si>
    <t xml:space="preserve">pre-mortem analysis large projects, pre-mortem analysis capital projects</t>
  </si>
  <si>
    <t xml:space="preserve">Write "Pre-mortem analysis on megaprojects: how scale changes the game" for projectcontrolsinstitute.org (PCI AI - Project Controls Institute). Audience: risk analysts and project controls teams. Length 1,200-1,800 words, British English. Primary keyword "pre-mortem analysis megaprojects". Work in naturally where they fit: pre-mortem analysis large projects, pre-mortem analysis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</si>
  <si>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AB-05130</t>
  </si>
  <si>
    <t xml:space="preserve">Risk owner on megaprojects: how scale changes the game</t>
  </si>
  <si>
    <t xml:space="preserve">risk owner megaprojects</t>
  </si>
  <si>
    <t xml:space="preserve">risk owner large projects, risk owner capital projects</t>
  </si>
  <si>
    <t xml:space="preserve">Write "Risk owner on megaprojects: how scale changes the game" for projectcontrolsinstitute.org (PCI AI - Project Controls Institute). Audience: risk analysts and project controls teams. Length 1,200-1,800 words, British English. Primary keyword "risk owner megaprojects". Work in naturally where they fit: risk owner large projects, risk owner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</si>
  <si>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AB-05131</t>
  </si>
  <si>
    <t xml:space="preserve">Secondary and residual risk on megaprojects: how scale changes the game</t>
  </si>
  <si>
    <t xml:space="preserve">secondary and residual risk megaprojects</t>
  </si>
  <si>
    <t xml:space="preserve">secondary and residual risk large projects, secondary and residual risk capital projects</t>
  </si>
  <si>
    <t xml:space="preserve">Write "Secondary and residual risk on megaprojects: how scale changes the game" for projectcontrolsinstitute.org (PCI AI - Project Controls Institute). Audience: risk analysts and project controls teams. Length 1,200-1,800 words, British English. Primary keyword "secondary and residual risk megaprojects". Work in naturally where they fit: secondary and residual risk large projects, secondary and residual risk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</si>
  <si>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AB-05132</t>
  </si>
  <si>
    <t xml:space="preserve">Opportunity management on megaprojects: how scale changes the game</t>
  </si>
  <si>
    <t xml:space="preserve">opportunity management megaprojects</t>
  </si>
  <si>
    <t xml:space="preserve">opportunity management large projects, opportunity management capital projects</t>
  </si>
  <si>
    <t xml:space="preserve">Write "Opportunity management on megaprojects: how scale changes the game" for projectcontrolsinstitute.org (PCI AI - Project Controls Institute). Audience: risk analysts and project controls teams. Length 1,200-1,800 words, British English. Primary keyword "opportunity management megaprojects". Work in naturally where they fit: opportunity management large projects, opportunity management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</si>
  <si>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AB-05133</t>
  </si>
  <si>
    <t xml:space="preserve">Black swan events on megaprojects: how scale changes the game</t>
  </si>
  <si>
    <t xml:space="preserve">black swan events megaprojects</t>
  </si>
  <si>
    <t xml:space="preserve">black swan events large projects, black swan events capital projects</t>
  </si>
  <si>
    <t xml:space="preserve">Write "Black swan events on megaprojects: how scale changes the game" for projectcontrolsinstitute.org (PCI AI - Project Controls Institute). Audience: risk analysts and project controls teams. Length 1,200-1,800 words, British English. Primary keyword "black swan events megaprojects". Work in naturally where they fit: black swan events large projects, black swan events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</si>
  <si>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AB-05134</t>
  </si>
  <si>
    <t xml:space="preserve">Reference class forecasting on megaprojects: how scale changes the game</t>
  </si>
  <si>
    <t xml:space="preserve">reference class forecasting megaprojects</t>
  </si>
  <si>
    <t xml:space="preserve">reference class forecasting large projects, reference class forecasting capital projects</t>
  </si>
  <si>
    <t xml:space="preserve">Write "Reference class forecasting on megaprojects: how scale changes the game" for projectcontrolsinstitute.org (PCI AI - Project Controls Institute). Audience: risk analysts and project controls teams. Length 1,200-1,800 words, British English. Primary keyword "reference class forecasting megaprojects". Work in naturally where they fit: reference class forecasting large projects, reference class forecasting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</si>
  <si>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AB-05135</t>
  </si>
  <si>
    <t xml:space="preserve">Optimism bias on megaprojects: how scale changes the game</t>
  </si>
  <si>
    <t xml:space="preserve">optimism bias megaprojects</t>
  </si>
  <si>
    <t xml:space="preserve">optimism bias large projects, optimism bias capital projects</t>
  </si>
  <si>
    <t xml:space="preserve">Write "Optimism bias on megaprojects: how scale changes the game" for projectcontrolsinstitute.org (PCI AI - Project Controls Institute). Audience: risk analysts and project controls teams. Length 1,200-1,800 words, British English. Primary keyword "optimism bias megaprojects". Work in naturally where they fit: optimism bias large projects, optimism bias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</si>
  <si>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AB-05136</t>
  </si>
  <si>
    <t xml:space="preserve">Risk normalisation on megaprojects: how scale changes the game</t>
  </si>
  <si>
    <t xml:space="preserve">risk normalisation megaprojects</t>
  </si>
  <si>
    <t xml:space="preserve">risk normalisation large projects, risk normalisation capital projects</t>
  </si>
  <si>
    <t xml:space="preserve">Write "Risk normalisation on megaprojects: how scale changes the game" for projectcontrolsinstitute.org (PCI AI - Project Controls Institute). Audience: risk analysts and project controls teams. Length 1,200-1,800 words, British English. Primary keyword "risk normalisation megaprojects". Work in naturally where they fit: risk normalisation large projects, risk normalisation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</si>
  <si>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AB-05137</t>
  </si>
  <si>
    <t xml:space="preserve">Contract administration on megaprojects: how scale changes the game</t>
  </si>
  <si>
    <t xml:space="preserve">contract administration megaprojects</t>
  </si>
  <si>
    <t xml:space="preserve">contract administration large projects, contract administration capital projects</t>
  </si>
  <si>
    <t xml:space="preserve">Write "Contract administration on megaprojects: how scale changes the game" for projectcontrolsinstitute.org (PCI AI - Project Controls Institute). Audience: commercial teams, QSs and claims specialists. Length 1,200-1,800 words, British English. Primary keyword "contract administration megaprojects". Work in naturally where they fit: contract administration large projects, contract administration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</si>
  <si>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AB-05138</t>
  </si>
  <si>
    <t xml:space="preserve">NEC4 compensation events on megaprojects: how scale changes the game</t>
  </si>
  <si>
    <t xml:space="preserve">nec4 compensation events megaprojects</t>
  </si>
  <si>
    <t xml:space="preserve">nec4 compensation events large projects, nec4 compensation events capital projects</t>
  </si>
  <si>
    <t xml:space="preserve">Write "NEC4 compensation events on megaprojects: how scale changes the game" for projectcontrolsinstitute.org (PCI AI - Project Controls Institute). Audience: commercial teams, QSs and claims specialists. Length 1,200-1,800 words, British English. Primary keyword "nec4 compensation events megaprojects". Work in naturally where they fit: nec4 compensation events large projects, nec4 compensation events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</si>
  <si>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AB-05139</t>
  </si>
  <si>
    <t xml:space="preserve">NEC4 early warnings on megaprojects: how scale changes the game</t>
  </si>
  <si>
    <t xml:space="preserve">nec4 early warnings megaprojects</t>
  </si>
  <si>
    <t xml:space="preserve">nec4 early warnings large projects, nec4 early warnings capital projects</t>
  </si>
  <si>
    <t xml:space="preserve">Write "NEC4 early warnings on megaprojects: how scale changes the game" for projectcontrolsinstitute.org (PCI AI - Project Controls Institute). Audience: commercial teams, QSs and claims specialists. Length 1,200-1,800 words, British English. Primary keyword "nec4 early warnings megaprojects". Work in naturally where they fit: nec4 early warnings large projects, nec4 early warnings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</si>
  <si>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AB-05140</t>
  </si>
  <si>
    <t xml:space="preserve">NEC4 main options (A to F) on megaprojects: how scale changes the game</t>
  </si>
  <si>
    <t xml:space="preserve">nec4 main options megaprojects</t>
  </si>
  <si>
    <t xml:space="preserve">nec4 main options large projects, nec4 main options capital projects</t>
  </si>
  <si>
    <t xml:space="preserve">Write "NEC4 main options (A to F) on megaprojects: how scale changes the game" for projectcontrolsinstitute.org (PCI AI - Project Controls Institute). Audience: commercial teams, QSs and claims specialists. Length 1,200-1,800 words, British English. Primary keyword "nec4 main options megaprojects". Work in naturally where they fit: nec4 main options large projects, nec4 main options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</si>
  <si>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AB-05141</t>
  </si>
  <si>
    <t xml:space="preserve">FIDIC claims procedure on megaprojects: how scale changes the game</t>
  </si>
  <si>
    <t xml:space="preserve">fidic claims procedure megaprojects</t>
  </si>
  <si>
    <t xml:space="preserve">fidic claims procedure large projects, fidic claims procedure capital projects</t>
  </si>
  <si>
    <t xml:space="preserve">Write "FIDIC claims procedure on megaprojects: how scale changes the game" for projectcontrolsinstitute.org (PCI AI - Project Controls Institute). Audience: commercial teams, QSs and claims specialists. Length 1,200-1,800 words, British English. Primary keyword "fidic claims procedure megaprojects". Work in naturally where they fit: fidic claims procedure large projects, fidic claims procedure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</si>
  <si>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AB-05142</t>
  </si>
  <si>
    <t xml:space="preserve">Extension of time (EOT) on megaprojects: how scale changes the game</t>
  </si>
  <si>
    <t xml:space="preserve">extension of time megaprojects</t>
  </si>
  <si>
    <t xml:space="preserve">extension of time large projects, extension of time capital projects</t>
  </si>
  <si>
    <t xml:space="preserve">Write "Extension of time (EOT) on megaprojects: how scale changes the game" for projectcontrolsinstitute.org (PCI AI - Project Controls Institute). Audience: commercial teams, QSs and claims specialists. Length 1,200-1,800 words, British English. Primary keyword "extension of time megaprojects". Work in naturally where they fit: extension of time large projects, extension of time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</si>
  <si>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AB-05143</t>
  </si>
  <si>
    <t xml:space="preserve">Concurrent delay on megaprojects: how scale changes the game</t>
  </si>
  <si>
    <t xml:space="preserve">concurrent delay megaprojects</t>
  </si>
  <si>
    <t xml:space="preserve">concurrent delay large projects, concurrent delay capital projects</t>
  </si>
  <si>
    <t xml:space="preserve">Write "Concurrent delay on megaprojects: how scale changes the game" for projectcontrolsinstitute.org (PCI AI - Project Controls Institute). Audience: commercial teams, QSs and claims specialists. Length 1,200-1,800 words, British English. Primary keyword "concurrent delay megaprojects". Work in naturally where they fit: concurrent delay large projects, concurrent delay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</si>
  <si>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AB-05144</t>
  </si>
  <si>
    <t xml:space="preserve">Delay analysis methods on megaprojects: how scale changes the game</t>
  </si>
  <si>
    <t xml:space="preserve">delay analysis methods megaprojects</t>
  </si>
  <si>
    <t xml:space="preserve">delay analysis methods large projects, delay analysis methods capital projects</t>
  </si>
  <si>
    <t xml:space="preserve">Write "Delay analysis methods on megaprojects: how scale changes the game" for projectcontrolsinstitute.org (PCI AI - Project Controls Institute). Audience: commercial teams, QSs and claims specialists. Length 1,200-1,800 words, British English. Primary keyword "delay analysis methods megaprojects". Work in naturally where they fit: delay analysis methods large projects, delay analysis methods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</si>
  <si>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AB-05145</t>
  </si>
  <si>
    <t xml:space="preserve">Time impact analysis on megaprojects: how scale changes the game</t>
  </si>
  <si>
    <t xml:space="preserve">time impact analysis megaprojects</t>
  </si>
  <si>
    <t xml:space="preserve">time impact analysis large projects, time impact analysis capital projects</t>
  </si>
  <si>
    <t xml:space="preserve">Write "Time impact analysis on megaprojects: how scale changes the game" for projectcontrolsinstitute.org (PCI AI - Project Controls Institute). Audience: commercial teams, QSs and claims specialists. Length 1,200-1,800 words, British English. Primary keyword "time impact analysis megaprojects". Work in naturally where they fit: time impact analysis large projects, time impact analysis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</si>
  <si>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AB-05146</t>
  </si>
  <si>
    <t xml:space="preserve">As-planned vs as-built analysis on megaprojects: how scale changes the game</t>
  </si>
  <si>
    <t xml:space="preserve">as-planned vs as-built analysis megaprojects</t>
  </si>
  <si>
    <t xml:space="preserve">as-planned vs as-built analysis large projects, as-planned vs as-built analysis capital projects</t>
  </si>
  <si>
    <t xml:space="preserve">Write "As-planned vs as-built analysis on megaprojects: how scale changes the game" for projectcontrolsinstitute.org (PCI AI - Project Controls Institute). Audience: commercial teams, QSs and claims specialists. Length 1,200-1,800 words, British English. Primary keyword "as-planned vs as-built analysis megaprojects". Work in naturally where they fit: as-planned vs as-built analysis large projects, as-planned vs as-built analysis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</si>
  <si>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AB-05147</t>
  </si>
  <si>
    <t xml:space="preserve">Window analysis on megaprojects: how scale changes the game</t>
  </si>
  <si>
    <t xml:space="preserve">window analysis megaprojects</t>
  </si>
  <si>
    <t xml:space="preserve">window analysis large projects, window analysis capital projects</t>
  </si>
  <si>
    <t xml:space="preserve">Write "Window analysis on megaprojects: how scale changes the game" for projectcontrolsinstitute.org (PCI AI - Project Controls Institute). Audience: commercial teams, QSs and claims specialists. Length 1,200-1,800 words, British English. Primary keyword "window analysis megaprojects". Work in naturally where they fit: window analysis large projects, window analysis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</si>
  <si>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AB-05148</t>
  </si>
  <si>
    <t xml:space="preserve">Collapsed as-built analysis on megaprojects: how scale changes the game</t>
  </si>
  <si>
    <t xml:space="preserve">collapsed as-built analysis megaprojects</t>
  </si>
  <si>
    <t xml:space="preserve">collapsed as-built analysis large projects, collapsed as-built analysis capital projects</t>
  </si>
  <si>
    <t xml:space="preserve">Write "Collapsed as-built analysis on megaprojects: how scale changes the game" for projectcontrolsinstitute.org (PCI AI - Project Controls Institute). Audience: commercial teams, QSs and claims specialists. Length 1,200-1,800 words, British English. Primary keyword "collapsed as-built analysis megaprojects". Work in naturally where they fit: collapsed as-built analysis large projects, collapsed as-built analysis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</si>
  <si>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AB-05149</t>
  </si>
  <si>
    <t xml:space="preserve">Forensic schedule analysis on megaprojects: how scale changes the game</t>
  </si>
  <si>
    <t xml:space="preserve">forensic schedule analysis megaprojects</t>
  </si>
  <si>
    <t xml:space="preserve">forensic schedule analysis large projects, forensic schedule analysis capital projects</t>
  </si>
  <si>
    <t xml:space="preserve">Write "Forensic schedule analysis on megaprojects: how scale changes the game" for projectcontrolsinstitute.org (PCI AI - Project Controls Institute). Audience: commercial teams, QSs and claims specialists. Length 1,200-1,800 words, British English. Primary keyword "forensic schedule analysis megaprojects". Work in naturally where they fit: forensic schedule analysis large projects, forensic schedule analysis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</si>
  <si>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AB-05150</t>
  </si>
  <si>
    <t xml:space="preserve">Disruption claims on megaprojects: how scale changes the game</t>
  </si>
  <si>
    <t xml:space="preserve">disruption claims megaprojects</t>
  </si>
  <si>
    <t xml:space="preserve">disruption claims large projects, disruption claims capital projects</t>
  </si>
  <si>
    <t xml:space="preserve">Write "Disruption claims on megaprojects: how scale changes the game" for projectcontrolsinstitute.org (PCI AI - Project Controls Institute). Audience: commercial teams, QSs and claims specialists. Length 1,200-1,800 words, British English. Primary keyword "disruption claims megaprojects". Work in naturally where they fit: disruption claims large projects, disruption claims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</si>
  <si>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AB-05151</t>
  </si>
  <si>
    <t xml:space="preserve">Measured mile analysis on megaprojects: how scale changes the game</t>
  </si>
  <si>
    <t xml:space="preserve">measured mile analysis megaprojects</t>
  </si>
  <si>
    <t xml:space="preserve">measured mile analysis large projects, measured mile analysis capital projects</t>
  </si>
  <si>
    <t xml:space="preserve">Write "Measured mile analysis on megaprojects: how scale changes the game" for projectcontrolsinstitute.org (PCI AI - Project Controls Institute). Audience: commercial teams, QSs and claims specialists. Length 1,200-1,800 words, British English. Primary keyword "measured mile analysis megaprojects". Work in naturally where they fit: measured mile analysis large projects, measured mile analysis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</si>
  <si>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AB-05152</t>
  </si>
  <si>
    <t xml:space="preserve">Global claims on megaprojects: how scale changes the game</t>
  </si>
  <si>
    <t xml:space="preserve">global claims megaprojects</t>
  </si>
  <si>
    <t xml:space="preserve">global claims large projects, global claims capital projects</t>
  </si>
  <si>
    <t xml:space="preserve">Write "Global claims on megaprojects: how scale changes the game" for projectcontrolsinstitute.org (PCI AI - Project Controls Institute). Audience: commercial teams, QSs and claims specialists. Length 1,200-1,800 words, British English. Primary keyword "global claims megaprojects". Work in naturally where they fit: global claims large projects, global claims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</si>
  <si>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AB-05153</t>
  </si>
  <si>
    <t xml:space="preserve">Liquidated damages on megaprojects: how scale changes the game</t>
  </si>
  <si>
    <t xml:space="preserve">liquidated damages megaprojects</t>
  </si>
  <si>
    <t xml:space="preserve">liquidated damages large projects, liquidated damages capital projects</t>
  </si>
  <si>
    <t xml:space="preserve">Write "Liquidated damages on megaprojects: how scale changes the game" for projectcontrolsinstitute.org (PCI AI - Project Controls Institute). Audience: commercial teams, QSs and claims specialists. Length 1,200-1,800 words, British English. Primary keyword "liquidated damages megaprojects". Work in naturally where they fit: liquidated damages large projects, liquidated damages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</si>
  <si>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AB-05154</t>
  </si>
  <si>
    <t xml:space="preserve">Variations and change orders on megaprojects: how scale changes the game</t>
  </si>
  <si>
    <t xml:space="preserve">variations and change orders megaprojects</t>
  </si>
  <si>
    <t xml:space="preserve">variations and change orders large projects, variations and change orders capital projects</t>
  </si>
  <si>
    <t xml:space="preserve">Write "Variations and change orders on megaprojects: how scale changes the game" for projectcontrolsinstitute.org (PCI AI - Project Controls Institute). Audience: commercial teams, QSs and claims specialists. Length 1,200-1,800 words, British English. Primary keyword "variations and change orders megaprojects". Work in naturally where they fit: variations and change orders large projects, variations and change orders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</si>
  <si>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AB-05155</t>
  </si>
  <si>
    <t xml:space="preserve">Notices and time bars on megaprojects: how scale changes the game</t>
  </si>
  <si>
    <t xml:space="preserve">notices and time bars megaprojects</t>
  </si>
  <si>
    <t xml:space="preserve">notices and time bars large projects, notices and time bars capital projects</t>
  </si>
  <si>
    <t xml:space="preserve">Write "Notices and time bars on megaprojects: how scale changes the game" for projectcontrolsinstitute.org (PCI AI - Project Controls Institute). Audience: commercial teams, QSs and claims specialists. Length 1,200-1,800 words, British English. Primary keyword "notices and time bars megaprojects". Work in naturally where they fit: notices and time bars large projects, notices and time bars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</si>
  <si>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AB-05156</t>
  </si>
  <si>
    <t xml:space="preserve">Records for claims on megaprojects: how scale changes the game</t>
  </si>
  <si>
    <t xml:space="preserve">records for claims megaprojects</t>
  </si>
  <si>
    <t xml:space="preserve">records for claims large projects, records for claims capital projects</t>
  </si>
  <si>
    <t xml:space="preserve">Write "Records for claims on megaprojects: how scale changes the game" for projectcontrolsinstitute.org (PCI AI - Project Controls Institute). Audience: commercial teams, QSs and claims specialists. Length 1,200-1,800 words, British English. Primary keyword "records for claims megaprojects". Work in naturally where they fit: records for claims large projects, records for claims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</si>
  <si>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AB-05157</t>
  </si>
  <si>
    <t xml:space="preserve">Acceleration claims on megaprojects: how scale changes the game</t>
  </si>
  <si>
    <t xml:space="preserve">acceleration claims megaprojects</t>
  </si>
  <si>
    <t xml:space="preserve">acceleration claims large projects, acceleration claims capital projects</t>
  </si>
  <si>
    <t xml:space="preserve">Write "Acceleration claims on megaprojects: how scale changes the game" for projectcontrolsinstitute.org (PCI AI - Project Controls Institute). Audience: commercial teams, QSs and claims specialists. Length 1,200-1,800 words, British English. Primary keyword "acceleration claims megaprojects". Work in naturally where they fit: acceleration claims large projects, acceleration claims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</si>
  <si>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AB-05158</t>
  </si>
  <si>
    <t xml:space="preserve">Prolongation costs on megaprojects: how scale changes the game</t>
  </si>
  <si>
    <t xml:space="preserve">prolongation costs megaprojects</t>
  </si>
  <si>
    <t xml:space="preserve">prolongation costs large projects, prolongation costs capital projects</t>
  </si>
  <si>
    <t xml:space="preserve">Write "Prolongation costs on megaprojects: how scale changes the game" for projectcontrolsinstitute.org (PCI AI - Project Controls Institute). Audience: commercial teams, QSs and claims specialists. Length 1,200-1,800 words, British English. Primary keyword "prolongation costs megaprojects". Work in naturally where they fit: prolongation costs large projects, prolongation costs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</si>
  <si>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AB-05159</t>
  </si>
  <si>
    <t xml:space="preserve">Head office overheads in claims on megaprojects: how scale changes the game</t>
  </si>
  <si>
    <t xml:space="preserve">head office overheads in claims large projects, head office overheads in claims capital projects</t>
  </si>
  <si>
    <t xml:space="preserve">Write "Head office overheads in claims on megaprojects: how scale changes the game" for projectcontrolsinstitute.org (PCI AI - Project Controls Institute). Audience: commercial teams, QSs and claims specialists. Length 1,200-1,800 words, British English. Primary keyword "head office overheads in claims". Work in naturally where they fit: head office overheads in claims large projects, head office overheads in claims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</si>
  <si>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AB-05160</t>
  </si>
  <si>
    <t xml:space="preserve">Dispute boards on megaprojects: how scale changes the game</t>
  </si>
  <si>
    <t xml:space="preserve">dispute boards megaprojects</t>
  </si>
  <si>
    <t xml:space="preserve">dispute boards large projects, dispute boards capital projects</t>
  </si>
  <si>
    <t xml:space="preserve">Write "Dispute boards on megaprojects: how scale changes the game" for projectcontrolsinstitute.org (PCI AI - Project Controls Institute). Audience: commercial teams, QSs and claims specialists. Length 1,200-1,800 words, British English. Primary keyword "dispute boards megaprojects". Work in naturally where they fit: dispute boards large projects, dispute boards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</si>
  <si>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AB-05161</t>
  </si>
  <si>
    <t xml:space="preserve">Adjudication on megaprojects: how scale changes the game</t>
  </si>
  <si>
    <t xml:space="preserve">adjudication megaprojects</t>
  </si>
  <si>
    <t xml:space="preserve">adjudication large projects, adjudication capital projects</t>
  </si>
  <si>
    <t xml:space="preserve">Write "Adjudication on megaprojects: how scale changes the game" for projectcontrolsinstitute.org (PCI AI - Project Controls Institute). Audience: commercial teams, QSs and claims specialists. Length 1,200-1,800 words, British English. Primary keyword "adjudication megaprojects". Work in naturally where they fit: adjudication large projects, adjudication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</si>
  <si>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AB-05162</t>
  </si>
  <si>
    <t xml:space="preserve">Target cost contracts on megaprojects: how scale changes the game</t>
  </si>
  <si>
    <t xml:space="preserve">target cost contracts megaprojects</t>
  </si>
  <si>
    <t xml:space="preserve">target cost contracts large projects, target cost contracts capital projects</t>
  </si>
  <si>
    <t xml:space="preserve">Write "Target cost contracts on megaprojects: how scale changes the game" for projectcontrolsinstitute.org (PCI AI - Project Controls Institute). Audience: commercial teams, QSs and claims specialists. Length 1,200-1,800 words, British English. Primary keyword "target cost contracts megaprojects". Work in naturally where they fit: target cost contracts large projects, target cost contracts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</si>
  <si>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AB-05163</t>
  </si>
  <si>
    <t xml:space="preserve">Pain/gain share mechanisms on megaprojects: how scale changes the game</t>
  </si>
  <si>
    <t xml:space="preserve">pain gain share mechanisms megaprojects</t>
  </si>
  <si>
    <t xml:space="preserve">pain gain share mechanisms large projects, pain gain share mechanisms capital projects</t>
  </si>
  <si>
    <t xml:space="preserve">Write "Pain/gain share mechanisms on megaprojects: how scale changes the game" for projectcontrolsinstitute.org (PCI AI - Project Controls Institute). Audience: commercial teams, QSs and claims specialists. Length 1,200-1,800 words, British English. Primary keyword "pain gain share mechanisms megaprojects". Work in naturally where they fit: pain gain share mechanisms large projects, pain gain share mechanisms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</si>
  <si>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AB-05164</t>
  </si>
  <si>
    <t xml:space="preserve">Lump sum vs reimbursable contracts on megaprojects: how scale changes the game</t>
  </si>
  <si>
    <t xml:space="preserve">lump sum vs reimbursable contracts large projects, lump sum vs reimbursable contracts capital projects</t>
  </si>
  <si>
    <t xml:space="preserve">Write "Lump sum vs reimbursable contracts on megaprojects: how scale changes the game" for projectcontrolsinstitute.org (PCI AI - Project Controls Institute). Audience: commercial teams, QSs and claims specialists. Length 1,200-1,800 words, British English. Primary keyword "lump sum vs reimbursable contracts". Work in naturally where they fit: lump sum vs reimbursable contracts large projects, lump sum vs reimbursable contracts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</si>
  <si>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AB-05165</t>
  </si>
  <si>
    <t xml:space="preserve">Back-to-back subcontracts on megaprojects: how scale changes the game</t>
  </si>
  <si>
    <t xml:space="preserve">back-to-back subcontracts megaprojects</t>
  </si>
  <si>
    <t xml:space="preserve">back-to-back subcontracts large projects, back-to-back subcontracts capital projects</t>
  </si>
  <si>
    <t xml:space="preserve">Write "Back-to-back subcontracts on megaprojects: how scale changes the game" for projectcontrolsinstitute.org (PCI AI - Project Controls Institute). Audience: commercial teams, QSs and claims specialists. Length 1,200-1,800 words, British English. Primary keyword "back-to-back subcontracts megaprojects". Work in naturally where they fit: back-to-back subcontracts large projects, back-to-back subcontracts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</si>
  <si>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AB-05166</t>
  </si>
  <si>
    <t xml:space="preserve">Project reporting on megaprojects: how scale changes the game</t>
  </si>
  <si>
    <t xml:space="preserve">project reporting megaprojects</t>
  </si>
  <si>
    <t xml:space="preserve">project reporting large projects, project reporting capital projects</t>
  </si>
  <si>
    <t xml:space="preserve">Write "Project reporting on megaprojects: how scale changes the game" for projectcontrolsinstitute.org (PCI AI - Project Controls Institute). Audience: controls teams reporting to leadership. Length 1,200-1,800 words, British English. Primary keyword "project reporting megaprojects". Work in naturally where they fit: project reporting large projects, project reporting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</si>
  <si>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AB-05167</t>
  </si>
  <si>
    <t xml:space="preserve">KPI selection on megaprojects: how scale changes the game</t>
  </si>
  <si>
    <t xml:space="preserve">kpi selection megaprojects</t>
  </si>
  <si>
    <t xml:space="preserve">kpi selection large projects, kpi selection capital projects</t>
  </si>
  <si>
    <t xml:space="preserve">Write "KPI selection on megaprojects: how scale changes the game" for projectcontrolsinstitute.org (PCI AI - Project Controls Institute). Audience: controls teams reporting to leadership. Length 1,200-1,800 words, British English. Primary keyword "kpi selection megaprojects". Work in naturally where they fit: kpi selection large projects, kpi selection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</si>
  <si>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AB-05168</t>
  </si>
  <si>
    <t xml:space="preserve">Leading vs lagging indicators on megaprojects: how scale changes the game</t>
  </si>
  <si>
    <t xml:space="preserve">leading vs lagging indicators megaprojects</t>
  </si>
  <si>
    <t xml:space="preserve">leading vs lagging indicators large projects, leading vs lagging indicators capital projects</t>
  </si>
  <si>
    <t xml:space="preserve">Write "Leading vs lagging indicators on megaprojects: how scale changes the game" for projectcontrolsinstitute.org (PCI AI - Project Controls Institute). Audience: controls teams reporting to leadership. Length 1,200-1,800 words, British English. Primary keyword "leading vs lagging indicators megaprojects". Work in naturally where they fit: leading vs lagging indicators large projects, leading vs lagging indicators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</si>
  <si>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AB-05169</t>
  </si>
  <si>
    <t xml:space="preserve">RAG status reporting on megaprojects: how scale changes the game</t>
  </si>
  <si>
    <t xml:space="preserve">rag status reporting megaprojects</t>
  </si>
  <si>
    <t xml:space="preserve">rag status reporting large projects, rag status reporting capital projects</t>
  </si>
  <si>
    <t xml:space="preserve">Write "RAG status reporting on megaprojects: how scale changes the game" for projectcontrolsinstitute.org (PCI AI - Project Controls Institute). Audience: controls teams reporting to leadership. Length 1,200-1,800 words, British English. Primary keyword "rag status reporting megaprojects". Work in naturally where they fit: rag status reporting large projects, rag status reporting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</si>
  <si>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AB-05170</t>
  </si>
  <si>
    <t xml:space="preserve">Trend charts on megaprojects: how scale changes the game</t>
  </si>
  <si>
    <t xml:space="preserve">trend charts megaprojects</t>
  </si>
  <si>
    <t xml:space="preserve">trend charts large projects, trend charts capital projects</t>
  </si>
  <si>
    <t xml:space="preserve">Write "Trend charts on megaprojects: how scale changes the game" for projectcontrolsinstitute.org (PCI AI - Project Controls Institute). Audience: controls teams reporting to leadership. Length 1,200-1,800 words, British English. Primary keyword "trend charts megaprojects". Work in naturally where they fit: trend charts large projects, trend charts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</si>
  <si>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AB-05171</t>
  </si>
  <si>
    <t xml:space="preserve">Waterfall charts for cost movement on megaprojects: how scale changes the game</t>
  </si>
  <si>
    <t xml:space="preserve">waterfall charts for cost movement large projects, waterfall charts for cost movement capital projects</t>
  </si>
  <si>
    <t xml:space="preserve">Write "Waterfall charts for cost movement on megaprojects: how scale changes the game" for projectcontrolsinstitute.org (PCI AI - Project Controls Institute). Audience: controls teams reporting to leadership. Length 1,200-1,800 words, British English. Primary keyword "waterfall charts for cost movement". Work in naturally where they fit: waterfall charts for cost movement large projects, waterfall charts for cost movement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</si>
  <si>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AB-05172</t>
  </si>
  <si>
    <t xml:space="preserve">Histogram and resource curves on megaprojects: how scale changes the game</t>
  </si>
  <si>
    <t xml:space="preserve">histogram and resource curves megaprojects</t>
  </si>
  <si>
    <t xml:space="preserve">histogram and resource curves large projects, histogram and resource curves capital projects</t>
  </si>
  <si>
    <t xml:space="preserve">Write "Histogram and resource curves on megaprojects: how scale changes the game" for projectcontrolsinstitute.org (PCI AI - Project Controls Institute). Audience: controls teams reporting to leadership. Length 1,200-1,800 words, British English. Primary keyword "histogram and resource curves megaprojects". Work in naturally where they fit: histogram and resource curves large projects, histogram and resource curves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</si>
  <si>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AB-05173</t>
  </si>
  <si>
    <t xml:space="preserve">Narrative reporting on megaprojects: how scale changes the game</t>
  </si>
  <si>
    <t xml:space="preserve">narrative reporting megaprojects</t>
  </si>
  <si>
    <t xml:space="preserve">narrative reporting large projects, narrative reporting capital projects</t>
  </si>
  <si>
    <t xml:space="preserve">Write "Narrative reporting on megaprojects: how scale changes the game" for projectcontrolsinstitute.org (PCI AI - Project Controls Institute). Audience: controls teams reporting to leadership. Length 1,200-1,800 words, British English. Primary keyword "narrative reporting megaprojects". Work in naturally where they fit: narrative reporting large projects, narrative reporting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</si>
  <si>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AB-05174</t>
  </si>
  <si>
    <t xml:space="preserve">Data quality for reporting on megaprojects: how scale changes the game</t>
  </si>
  <si>
    <t xml:space="preserve">data quality for reporting megaprojects</t>
  </si>
  <si>
    <t xml:space="preserve">data quality for reporting large projects, data quality for reporting capital projects</t>
  </si>
  <si>
    <t xml:space="preserve">Write "Data quality for reporting on megaprojects: how scale changes the game" for projectcontrolsinstitute.org (PCI AI - Project Controls Institute). Audience: controls teams reporting to leadership. Length 1,200-1,800 words, British English. Primary keyword "data quality for reporting megaprojects". Work in naturally where they fit: data quality for reporting large projects, data quality for reporting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</si>
  <si>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AB-05175</t>
  </si>
  <si>
    <t xml:space="preserve">Single source of truth on megaprojects: how scale changes the game</t>
  </si>
  <si>
    <t xml:space="preserve">single source of truth megaprojects</t>
  </si>
  <si>
    <t xml:space="preserve">single source of truth large projects, single source of truth capital projects</t>
  </si>
  <si>
    <t xml:space="preserve">Write "Single source of truth on megaprojects: how scale changes the game" for projectcontrolsinstitute.org (PCI AI - Project Controls Institute). Audience: controls teams reporting to leadership. Length 1,200-1,800 words, British English. Primary keyword "single source of truth megaprojects". Work in naturally where they fit: single source of truth large projects, single source of truth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</si>
  <si>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AB-05176</t>
  </si>
  <si>
    <t xml:space="preserve">Reporting calendars and cadence on megaprojects: how scale changes the game</t>
  </si>
  <si>
    <t xml:space="preserve">reporting calendars and cadence megaprojects</t>
  </si>
  <si>
    <t xml:space="preserve">reporting calendars and cadence large projects, reporting calendars and cadence capital projects</t>
  </si>
  <si>
    <t xml:space="preserve">Write "Reporting calendars and cadence on megaprojects: how scale changes the game" for projectcontrolsinstitute.org (PCI AI - Project Controls Institute). Audience: controls teams reporting to leadership. Length 1,200-1,800 words, British English. Primary keyword "reporting calendars and cadence megaprojects". Work in naturally where they fit: reporting calendars and cadence large projects, reporting calendars and cadence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</si>
  <si>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AB-05177</t>
  </si>
  <si>
    <t xml:space="preserve">Stakeholder-specific reporting on megaprojects: how scale changes the game</t>
  </si>
  <si>
    <t xml:space="preserve">stakeholder-specific reporting megaprojects</t>
  </si>
  <si>
    <t xml:space="preserve">stakeholder-specific reporting large projects, stakeholder-specific reporting capital projects</t>
  </si>
  <si>
    <t xml:space="preserve">Write "Stakeholder-specific reporting on megaprojects: how scale changes the game" for projectcontrolsinstitute.org (PCI AI - Project Controls Institute). Audience: controls teams reporting to leadership. Length 1,200-1,800 words, British English. Primary keyword "stakeholder-specific reporting megaprojects". Work in naturally where they fit: stakeholder-specific reporting large projects, stakeholder-specific reporting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</si>
  <si>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AB-05178</t>
  </si>
  <si>
    <t xml:space="preserve">Automated reporting pipelines on megaprojects: how scale changes the game</t>
  </si>
  <si>
    <t xml:space="preserve">automated reporting pipelines megaprojects</t>
  </si>
  <si>
    <t xml:space="preserve">automated reporting pipelines large projects, automated reporting pipelines capital projects</t>
  </si>
  <si>
    <t xml:space="preserve">Write "Automated reporting pipelines on megaprojects: how scale changes the game" for projectcontrolsinstitute.org (PCI AI - Project Controls Institute). Audience: controls teams reporting to leadership. Length 1,200-1,800 words, British English. Primary keyword "automated reporting pipelines megaprojects". Work in naturally where they fit: automated reporting pipelines large projects, automated reporting pipelines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</si>
  <si>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AB-05179</t>
  </si>
  <si>
    <t xml:space="preserve">Project management office (PMO) on megaprojects: how scale changes the game</t>
  </si>
  <si>
    <t xml:space="preserve">project management office megaprojects</t>
  </si>
  <si>
    <t xml:space="preserve">project management office large projects, project management office capital projects</t>
  </si>
  <si>
    <t xml:space="preserve">Write "Project management office (PMO) on megaprojects: how scale changes the game" for projectcontrolsinstitute.org (PCI AI - Project Controls Institute). Audience: PMO leads and governance teams. Length 1,200-1,800 words, British English. Primary keyword "project management office megaprojects". Work in naturally where they fit: project management office large projects, project management office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</si>
  <si>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AB-05180</t>
  </si>
  <si>
    <t xml:space="preserve">PMO types (supportive to directive) on megaprojects: how scale changes the game</t>
  </si>
  <si>
    <t xml:space="preserve">pmo types megaprojects</t>
  </si>
  <si>
    <t xml:space="preserve">pmo types large projects, pmo types capital projects</t>
  </si>
  <si>
    <t xml:space="preserve">Write "PMO types (supportive to directive) on megaprojects: how scale changes the game" for projectcontrolsinstitute.org (PCI AI - Project Controls Institute). Audience: PMO leads and governance teams. Length 1,200-1,800 words, British English. Primary keyword "pmo types megaprojects". Work in naturally where they fit: pmo types large projects, pmo types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</si>
  <si>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AB-05181</t>
  </si>
  <si>
    <t xml:space="preserve">Stage gates on megaprojects: how scale changes the game</t>
  </si>
  <si>
    <t xml:space="preserve">stage gates megaprojects</t>
  </si>
  <si>
    <t xml:space="preserve">stage gates large projects, stage gates capital projects</t>
  </si>
  <si>
    <t xml:space="preserve">Write "Stage gates on megaprojects: how scale changes the game" for projectcontrolsinstitute.org (PCI AI - Project Controls Institute). Audience: PMO leads and governance teams. Length 1,200-1,800 words, British English. Primary keyword "stage gates megaprojects". Work in naturally where they fit: stage gates large projects, stage gates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</si>
  <si>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AB-05182</t>
  </si>
  <si>
    <t xml:space="preserve">Project assurance on megaprojects: how scale changes the game</t>
  </si>
  <si>
    <t xml:space="preserve">project assurance megaprojects</t>
  </si>
  <si>
    <t xml:space="preserve">project assurance large projects, project assurance capital projects</t>
  </si>
  <si>
    <t xml:space="preserve">Write "Project assurance on megaprojects: how scale changes the game" for projectcontrolsinstitute.org (PCI AI - Project Controls Institute). Audience: PMO leads and governance teams. Length 1,200-1,800 words, British English. Primary keyword "project assurance megaprojects". Work in naturally where they fit: project assurance large projects, project assurance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</si>
  <si>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AB-05183</t>
  </si>
  <si>
    <t xml:space="preserve">Portfolio prioritisation on megaprojects: how scale changes the game</t>
  </si>
  <si>
    <t xml:space="preserve">portfolio prioritisation megaprojects</t>
  </si>
  <si>
    <t xml:space="preserve">portfolio prioritisation large projects, portfolio prioritisation capital projects</t>
  </si>
  <si>
    <t xml:space="preserve">Write "Portfolio prioritisation on megaprojects: how scale changes the game" for projectcontrolsinstitute.org (PCI AI - Project Controls Institute). Audience: PMO leads and governance teams. Length 1,200-1,800 words, British English. Primary keyword "portfolio prioritisation megaprojects". Work in naturally where they fit: portfolio prioritisation large projects, portfolio prioritisation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</si>
  <si>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AB-05184</t>
  </si>
  <si>
    <t xml:space="preserve">Benefits realisation on megaprojects: how scale changes the game</t>
  </si>
  <si>
    <t xml:space="preserve">benefits realisation megaprojects</t>
  </si>
  <si>
    <t xml:space="preserve">benefits realisation large projects, benefits realisation capital projects</t>
  </si>
  <si>
    <t xml:space="preserve">Write "Benefits realisation on megaprojects: how scale changes the game" for projectcontrolsinstitute.org (PCI AI - Project Controls Institute). Audience: PMO leads and governance teams. Length 1,200-1,800 words, British English. Primary keyword "benefits realisation megaprojects". Work in naturally where they fit: benefits realisation large projects, benefits realisation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</si>
  <si>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AB-05185</t>
  </si>
  <si>
    <t xml:space="preserve">Lessons learned on megaprojects: how scale changes the game</t>
  </si>
  <si>
    <t xml:space="preserve">lessons learned megaprojects</t>
  </si>
  <si>
    <t xml:space="preserve">lessons learned large projects, lessons learned capital projects</t>
  </si>
  <si>
    <t xml:space="preserve">Write "Lessons learned on megaprojects: how scale changes the game" for projectcontrolsinstitute.org (PCI AI - Project Controls Institute). Audience: PMO leads and governance teams. Length 1,200-1,800 words, British English. Primary keyword "lessons learned megaprojects". Work in naturally where they fit: lessons learned large projects, lessons learned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</si>
  <si>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AB-05186</t>
  </si>
  <si>
    <t xml:space="preserve">Project audits on megaprojects: how scale changes the game</t>
  </si>
  <si>
    <t xml:space="preserve">project audits megaprojects</t>
  </si>
  <si>
    <t xml:space="preserve">project audits large projects, project audits capital projects</t>
  </si>
  <si>
    <t xml:space="preserve">Write "Project audits on megaprojects: how scale changes the game" for projectcontrolsinstitute.org (PCI AI - Project Controls Institute). Audience: PMO leads and governance teams. Length 1,200-1,800 words, British English. Primary keyword "project audits megaprojects". Work in naturally where they fit: project audits large projects, project audits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</si>
  <si>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AB-05187</t>
  </si>
  <si>
    <t xml:space="preserve">Delegation of authority on megaprojects: how scale changes the game</t>
  </si>
  <si>
    <t xml:space="preserve">delegation of authority megaprojects</t>
  </si>
  <si>
    <t xml:space="preserve">delegation of authority large projects, delegation of authority capital projects</t>
  </si>
  <si>
    <t xml:space="preserve">Write "Delegation of authority on megaprojects: how scale changes the game" for projectcontrolsinstitute.org (PCI AI - Project Controls Institute). Audience: PMO leads and governance teams. Length 1,200-1,800 words, British English. Primary keyword "delegation of authority megaprojects". Work in naturally where they fit: delegation of authority large projects, delegation of authority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</si>
  <si>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AB-05188</t>
  </si>
  <si>
    <t xml:space="preserve">Governance boards on megaprojects: how scale changes the game</t>
  </si>
  <si>
    <t xml:space="preserve">governance boards megaprojects</t>
  </si>
  <si>
    <t xml:space="preserve">governance boards large projects, governance boards capital projects</t>
  </si>
  <si>
    <t xml:space="preserve">Write "Governance boards on megaprojects: how scale changes the game" for projectcontrolsinstitute.org (PCI AI - Project Controls Institute). Audience: PMO leads and governance teams. Length 1,200-1,800 words, British English. Primary keyword "governance boards megaprojects". Work in naturally where they fit: governance boards large projects, governance boards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</si>
  <si>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AB-05189</t>
  </si>
  <si>
    <t xml:space="preserve">Project controls maturity assessment on megaprojects: how scale changes the game</t>
  </si>
  <si>
    <t xml:space="preserve">project controls maturity assessment megaprojects</t>
  </si>
  <si>
    <t xml:space="preserve">project controls maturity assessment large projects, project controls maturity assessment capital projects</t>
  </si>
  <si>
    <t xml:space="preserve">Write "Project controls maturity assessment on megaprojects: how scale changes the game" for projectcontrolsinstitute.org (PCI AI - Project Controls Institute). Audience: PMO leads and governance teams. Length 1,200-1,800 words, British English. Primary keyword "project controls maturity assessment megaprojects". Work in naturally where they fit: project controls maturity assessment large projects, project controls maturity assessment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</si>
  <si>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AB-05190</t>
  </si>
  <si>
    <t xml:space="preserve">Centre of excellence for controls on megaprojects: how scale changes the game</t>
  </si>
  <si>
    <t xml:space="preserve">centre of excellence for controls large projects, centre of excellence for controls capital projects</t>
  </si>
  <si>
    <t xml:space="preserve">Write "Centre of excellence for controls on megaprojects: how scale changes the game" for projectcontrolsinstitute.org (PCI AI - Project Controls Institute). Audience: PMO leads and governance teams. Length 1,200-1,800 words, British English. Primary keyword "centre of excellence for controls". Work in naturally where they fit: centre of excellence for controls large projects, centre of excellence for controls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</si>
  <si>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AB-05191</t>
  </si>
  <si>
    <t xml:space="preserve">Agile project controls on megaprojects: how scale changes the game</t>
  </si>
  <si>
    <t xml:space="preserve">agile project controls megaprojects</t>
  </si>
  <si>
    <t xml:space="preserve">agile project controls large projects, agile project controls capital projects</t>
  </si>
  <si>
    <t xml:space="preserve">Write "Agile project controls on megaprojects: how scale changes the game" for projectcontrolsinstitute.org (PCI AI - Project Controls Institute). Audience: teams running hybrid delivery. Length 1,200-1,800 words, British English. Primary keyword "agile project controls megaprojects". Work in naturally where they fit: agile project controls large projects, agile project controls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</si>
  <si>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AB-05192</t>
  </si>
  <si>
    <t xml:space="preserve">Scrum for non-software projects on megaprojects: how scale changes the game</t>
  </si>
  <si>
    <t xml:space="preserve">scrum for non-software projects megaprojects</t>
  </si>
  <si>
    <t xml:space="preserve">scrum for non-software projects large projects, scrum for non-software projects capital projects</t>
  </si>
  <si>
    <t xml:space="preserve">Write "Scrum for non-software projects on megaprojects: how scale changes the game" for projectcontrolsinstitute.org (PCI AI - Project Controls Institute). Audience: teams running hybrid delivery. Length 1,200-1,800 words, British English. Primary keyword "scrum for non-software projects megaprojects". Work in naturally where they fit: scrum for non-software projects large projects, scrum for non-software projects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</si>
  <si>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AB-05193</t>
  </si>
  <si>
    <t xml:space="preserve">Sprint planning on megaprojects: how scale changes the game</t>
  </si>
  <si>
    <t xml:space="preserve">sprint planning megaprojects</t>
  </si>
  <si>
    <t xml:space="preserve">sprint planning large projects, sprint planning capital projects</t>
  </si>
  <si>
    <t xml:space="preserve">Write "Sprint planning on megaprojects: how scale changes the game" for projectcontrolsinstitute.org (PCI AI - Project Controls Institute). Audience: teams running hybrid delivery. Length 1,200-1,800 words, British English. Primary keyword "sprint planning megaprojects". Work in naturally where they fit: sprint planning large projects, sprint planning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</si>
  <si>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AB-05194</t>
  </si>
  <si>
    <t xml:space="preserve">Burndown and burnup charts on megaprojects: how scale changes the game</t>
  </si>
  <si>
    <t xml:space="preserve">burndown and burnup charts megaprojects</t>
  </si>
  <si>
    <t xml:space="preserve">burndown and burnup charts large projects, burndown and burnup charts capital projects</t>
  </si>
  <si>
    <t xml:space="preserve">Write "Burndown and burnup charts on megaprojects: how scale changes the game" for projectcontrolsinstitute.org (PCI AI - Project Controls Institute). Audience: teams running hybrid delivery. Length 1,200-1,800 words, British English. Primary keyword "burndown and burnup charts megaprojects". Work in naturally where they fit: burndown and burnup charts large projects, burndown and burnup charts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</si>
  <si>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AB-05195</t>
  </si>
  <si>
    <t xml:space="preserve">Story points vs hours on megaprojects: how scale changes the game</t>
  </si>
  <si>
    <t xml:space="preserve">story points vs hours megaprojects</t>
  </si>
  <si>
    <t xml:space="preserve">story points vs hours large projects, story points vs hours capital projects</t>
  </si>
  <si>
    <t xml:space="preserve">Write "Story points vs hours on megaprojects: how scale changes the game" for projectcontrolsinstitute.org (PCI AI - Project Controls Institute). Audience: teams running hybrid delivery. Length 1,200-1,800 words, British English. Primary keyword "story points vs hours megaprojects". Work in naturally where they fit: story points vs hours large projects, story points vs hours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</si>
  <si>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AB-05196</t>
  </si>
  <si>
    <t xml:space="preserve">Kanban for engineering teams on megaprojects: how scale changes the game</t>
  </si>
  <si>
    <t xml:space="preserve">kanban for engineering teams megaprojects</t>
  </si>
  <si>
    <t xml:space="preserve">kanban for engineering teams large projects, kanban for engineering teams capital projects</t>
  </si>
  <si>
    <t xml:space="preserve">Write "Kanban for engineering teams on megaprojects: how scale changes the game" for projectcontrolsinstitute.org (PCI AI - Project Controls Institute). Audience: teams running hybrid delivery. Length 1,200-1,800 words, British English. Primary keyword "kanban for engineering teams megaprojects". Work in naturally where they fit: kanban for engineering teams large projects, kanban for engineering teams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</si>
  <si>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AB-05197</t>
  </si>
  <si>
    <t xml:space="preserve">Hybrid delivery models on megaprojects: how scale changes the game</t>
  </si>
  <si>
    <t xml:space="preserve">hybrid delivery models megaprojects</t>
  </si>
  <si>
    <t xml:space="preserve">hybrid delivery models large projects, hybrid delivery models capital projects</t>
  </si>
  <si>
    <t xml:space="preserve">Write "Hybrid delivery models on megaprojects: how scale changes the game" for projectcontrolsinstitute.org (PCI AI - Project Controls Institute). Audience: teams running hybrid delivery. Length 1,200-1,800 words, British English. Primary keyword "hybrid delivery models megaprojects". Work in naturally where they fit: hybrid delivery models large projects, hybrid delivery models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</si>
  <si>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AB-05198</t>
  </si>
  <si>
    <t xml:space="preserve">Earned value in agile on megaprojects: how scale changes the game</t>
  </si>
  <si>
    <t xml:space="preserve">earned value in agile megaprojects</t>
  </si>
  <si>
    <t xml:space="preserve">earned value in agile large projects, earned value in agile capital projects</t>
  </si>
  <si>
    <t xml:space="preserve">Write "Earned value in agile on megaprojects: how scale changes the game" for projectcontrolsinstitute.org (PCI AI - Project Controls Institute). Audience: teams running hybrid delivery. Length 1,200-1,800 words, British English. Primary keyword "earned value in agile megaprojects". Work in naturally where they fit: earned value in agile large projects, earned value in agile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</si>
  <si>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AB-05199</t>
  </si>
  <si>
    <t xml:space="preserve">Agile release planning on megaprojects: how scale changes the game</t>
  </si>
  <si>
    <t xml:space="preserve">agile release planning megaprojects</t>
  </si>
  <si>
    <t xml:space="preserve">agile release planning large projects, agile release planning capital projects</t>
  </si>
  <si>
    <t xml:space="preserve">Write "Agile release planning on megaprojects: how scale changes the game" for projectcontrolsinstitute.org (PCI AI - Project Controls Institute). Audience: teams running hybrid delivery. Length 1,200-1,800 words, British English. Primary keyword "agile release planning megaprojects". Work in naturally where they fit: agile release planning large projects, agile release planning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</si>
  <si>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AB-05200</t>
  </si>
  <si>
    <t xml:space="preserve">Definition of done on megaprojects: how scale changes the game</t>
  </si>
  <si>
    <t xml:space="preserve">definition of done megaprojects</t>
  </si>
  <si>
    <t xml:space="preserve">definition of done large projects, definition of done capital projects</t>
  </si>
  <si>
    <t xml:space="preserve">Write "Definition of done on megaprojects: how scale changes the game" for projectcontrolsinstitute.org (PCI AI - Project Controls Institute). Audience: teams running hybrid delivery. Length 1,200-1,800 words, British English. Primary keyword "definition of done megaprojects". Work in naturally where they fit: definition of done large projects, definition of done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</si>
  <si>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AB-05201</t>
  </si>
  <si>
    <t xml:space="preserve">Backlog management on megaprojects: how scale changes the game</t>
  </si>
  <si>
    <t xml:space="preserve">backlog management megaprojects</t>
  </si>
  <si>
    <t xml:space="preserve">backlog management large projects, backlog management capital projects</t>
  </si>
  <si>
    <t xml:space="preserve">Write "Backlog management on megaprojects: how scale changes the game" for projectcontrolsinstitute.org (PCI AI - Project Controls Institute). Audience: teams running hybrid delivery. Length 1,200-1,800 words, British English. Primary keyword "backlog management megaprojects". Work in naturally where they fit: backlog management large projects, backlog management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</si>
  <si>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AB-05202</t>
  </si>
  <si>
    <t xml:space="preserve">Scaled agile on capital projects on megaprojects: how scale changes the game</t>
  </si>
  <si>
    <t xml:space="preserve">scaled agile on capital projects large projects, scaled agile on capital projects capital projects</t>
  </si>
  <si>
    <t xml:space="preserve">Write "Scaled agile on capital projects on megaprojects: how scale changes the game" for projectcontrolsinstitute.org (PCI AI - Project Controls Institute). Audience: teams running hybrid delivery. Length 1,200-1,800 words, British English. Primary keyword "scaled agile on capital projects". Work in naturally where they fit: scaled agile on capital projects large projects, scaled agile on capital projects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</si>
  <si>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AB-05203</t>
  </si>
  <si>
    <t xml:space="preserve">Iteration reviews and retrospectives on megaprojects: how scale changes the game</t>
  </si>
  <si>
    <t xml:space="preserve">iteration reviews and retrospectives megaprojects</t>
  </si>
  <si>
    <t xml:space="preserve">iteration reviews and retrospectives large projects, iteration reviews and retrospectives capital projects</t>
  </si>
  <si>
    <t xml:space="preserve">Write "Iteration reviews and retrospectives on megaprojects: how scale changes the game" for projectcontrolsinstitute.org (PCI AI - Project Controls Institute). Audience: teams running hybrid delivery. Length 1,200-1,800 words, British English. Primary keyword "iteration reviews and retrospectives megaprojects". Work in naturally where they fit: iteration reviews and retrospectives large projects, iteration reviews and retrospectives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</si>
  <si>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AB-05204</t>
  </si>
  <si>
    <t xml:space="preserve">Project data model on megaprojects: how scale changes the game</t>
  </si>
  <si>
    <t xml:space="preserve">project data model megaprojects</t>
  </si>
  <si>
    <t xml:space="preserve">project data model large projects, project data model capital projects</t>
  </si>
  <si>
    <t xml:space="preserve">Write "Project data model on megaprojects: how scale changes the game" for projectcontrolsinstitute.org (PCI AI - Project Controls Institute). Audience: controls professionals building data skills. Length 1,200-1,800 words, British English. Primary keyword "project data model megaprojects". Work in naturally where they fit: project data model large projects, project data model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</si>
  <si>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AB-05205</t>
  </si>
  <si>
    <t xml:space="preserve">Power BI for project controls on megaprojects: how scale changes the game</t>
  </si>
  <si>
    <t xml:space="preserve">power bi for project controls large projects, power bi for project controls capital projects</t>
  </si>
  <si>
    <t xml:space="preserve">Write "Power BI for project controls on megaprojects: how scale changes the game" for projectcontrolsinstitute.org (PCI AI - Project Controls Institute). Audience: controls professionals building data skills. Length 1,200-1,800 words, British English. Primary keyword "power bi for project controls". Work in naturally where they fit: power bi for project controls large projects, power bi for project controls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</si>
  <si>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AB-05206</t>
  </si>
  <si>
    <t xml:space="preserve">Dashboards in Power BI vs Excel on megaprojects: how scale changes the game</t>
  </si>
  <si>
    <t xml:space="preserve">dashboards in power bi vs large projects, dashboards in power bi vs capital projects</t>
  </si>
  <si>
    <t xml:space="preserve">Write "Dashboards in Power BI vs Excel on megaprojects: how scale changes the game" for projectcontrolsinstitute.org (PCI AI - Project Controls Institute). Audience: controls professionals building data skills. Length 1,200-1,800 words, British English. Primary keyword "dashboards in power bi vs". Work in naturally where they fit: dashboards in power bi vs large projects, dashboards in power bi vs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</si>
  <si>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AB-05207</t>
  </si>
  <si>
    <t xml:space="preserve">ETL for project data on megaprojects: how scale changes the game</t>
  </si>
  <si>
    <t xml:space="preserve">etl for project data megaprojects</t>
  </si>
  <si>
    <t xml:space="preserve">etl for project data large projects, etl for project data capital projects</t>
  </si>
  <si>
    <t xml:space="preserve">Write "ETL for project data on megaprojects: how scale changes the game" for projectcontrolsinstitute.org (PCI AI - Project Controls Institute). Audience: controls professionals building data skills. Length 1,200-1,800 words, British English. Primary keyword "etl for project data megaprojects". Work in naturally where they fit: etl for project data large projects, etl for project data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</si>
  <si>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AB-05208</t>
  </si>
  <si>
    <t xml:space="preserve">P6 database queries on megaprojects: how scale changes the game</t>
  </si>
  <si>
    <t xml:space="preserve">p6 database queries megaprojects</t>
  </si>
  <si>
    <t xml:space="preserve">p6 database queries large projects, p6 database queries capital projects</t>
  </si>
  <si>
    <t xml:space="preserve">Write "P6 database queries on megaprojects: how scale changes the game" for projectcontrolsinstitute.org (PCI AI - Project Controls Institute). Audience: controls professionals building data skills. Length 1,200-1,800 words, British English. Primary keyword "p6 database queries megaprojects". Work in naturally where they fit: p6 database queries large projects, p6 database queries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</si>
  <si>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AB-05209</t>
  </si>
  <si>
    <t xml:space="preserve">XER file structure on megaprojects: how scale changes the game</t>
  </si>
  <si>
    <t xml:space="preserve">xer file structure megaprojects</t>
  </si>
  <si>
    <t xml:space="preserve">xer file structure large projects, xer file structure capital projects</t>
  </si>
  <si>
    <t xml:space="preserve">Write "XER file structure on megaprojects: how scale changes the game" for projectcontrolsinstitute.org (PCI AI - Project Controls Institute). Audience: controls professionals building data skills. Length 1,200-1,800 words, British English. Primary keyword "xer file structure megaprojects". Work in naturally where they fit: xer file structure large projects, xer file structure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</si>
  <si>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AB-05210</t>
  </si>
  <si>
    <t xml:space="preserve">Data warehouses for portfolios on megaprojects: how scale changes the game</t>
  </si>
  <si>
    <t xml:space="preserve">data warehouses for portfolios megaprojects</t>
  </si>
  <si>
    <t xml:space="preserve">data warehouses for portfolios large projects, data warehouses for portfolios capital projects</t>
  </si>
  <si>
    <t xml:space="preserve">Write "Data warehouses for portfolios on megaprojects: how scale changes the game" for projectcontrolsinstitute.org (PCI AI - Project Controls Institute). Audience: controls professionals building data skills. Length 1,200-1,800 words, British English. Primary keyword "data warehouses for portfolios megaprojects". Work in naturally where they fit: data warehouses for portfolios large projects, data warehouses for portfolios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</si>
  <si>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AB-05211</t>
  </si>
  <si>
    <t xml:space="preserve">Master data management on megaprojects: how scale changes the game</t>
  </si>
  <si>
    <t xml:space="preserve">master data management megaprojects</t>
  </si>
  <si>
    <t xml:space="preserve">master data management large projects, master data management capital projects</t>
  </si>
  <si>
    <t xml:space="preserve">Write "Master data management on megaprojects: how scale changes the game" for projectcontrolsinstitute.org (PCI AI - Project Controls Institute). Audience: controls professionals building data skills. Length 1,200-1,800 words, British English. Primary keyword "master data management megaprojects". Work in naturally where they fit: master data management large projects, master data management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</si>
  <si>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AB-05212</t>
  </si>
  <si>
    <t xml:space="preserve">Python for planners on megaprojects: how scale changes the game</t>
  </si>
  <si>
    <t xml:space="preserve">python for planners megaprojects</t>
  </si>
  <si>
    <t xml:space="preserve">python for planners large projects, python for planners capital projects</t>
  </si>
  <si>
    <t xml:space="preserve">Write "Python for planners on megaprojects: how scale changes the game" for projectcontrolsinstitute.org (PCI AI - Project Controls Institute). Audience: controls professionals building data skills. Length 1,200-1,800 words, British English. Primary keyword "python for planners megaprojects". Work in naturally where they fit: python for planners large projects, python for planners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</si>
  <si>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AB-05213</t>
  </si>
  <si>
    <t xml:space="preserve">Pandas for schedule analysis on megaprojects: how scale changes the game</t>
  </si>
  <si>
    <t xml:space="preserve">pandas for schedule analysis megaprojects</t>
  </si>
  <si>
    <t xml:space="preserve">pandas for schedule analysis large projects, pandas for schedule analysis capital projects</t>
  </si>
  <si>
    <t xml:space="preserve">Write "Pandas for schedule analysis on megaprojects: how scale changes the game" for projectcontrolsinstitute.org (PCI AI - Project Controls Institute). Audience: controls professionals building data skills. Length 1,200-1,800 words, British English. Primary keyword "pandas for schedule analysis megaprojects". Work in naturally where they fit: pandas for schedule analysis large projects, pandas for schedule analysis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</si>
  <si>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AB-05214</t>
  </si>
  <si>
    <t xml:space="preserve">APIs between project tools on megaprojects: how scale changes the game</t>
  </si>
  <si>
    <t xml:space="preserve">apis between project tools megaprojects</t>
  </si>
  <si>
    <t xml:space="preserve">apis between project tools large projects, apis between project tools capital projects</t>
  </si>
  <si>
    <t xml:space="preserve">Write "APIs between project tools on megaprojects: how scale changes the game" for projectcontrolsinstitute.org (PCI AI - Project Controls Institute). Audience: controls professionals building data skills. Length 1,200-1,800 words, British English. Primary keyword "apis between project tools megaprojects". Work in naturally where they fit: apis between project tools large projects, apis between project tools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</si>
  <si>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AB-05215</t>
  </si>
  <si>
    <t xml:space="preserve">Spreadsheet risk and controls on megaprojects: how scale changes the game</t>
  </si>
  <si>
    <t xml:space="preserve">spreadsheet risk and controls megaprojects</t>
  </si>
  <si>
    <t xml:space="preserve">spreadsheet risk and controls large projects, spreadsheet risk and controls capital projects</t>
  </si>
  <si>
    <t xml:space="preserve">Write "Spreadsheet risk and controls on megaprojects: how scale changes the game" for projectcontrolsinstitute.org (PCI AI - Project Controls Institute). Audience: controls professionals building data skills. Length 1,200-1,800 words, British English. Primary keyword "spreadsheet risk and controls megaprojects". Work in naturally where they fit: spreadsheet risk and controls large projects, spreadsheet risk and controls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</si>
  <si>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AB-05216</t>
  </si>
  <si>
    <t xml:space="preserve">Version control for project data on megaprojects: how scale changes the game</t>
  </si>
  <si>
    <t xml:space="preserve">version control for project data large projects, version control for project data capital projects</t>
  </si>
  <si>
    <t xml:space="preserve">Write "Version control for project data on megaprojects: how scale changes the game" for projectcontrolsinstitute.org (PCI AI - Project Controls Institute). Audience: controls professionals building data skills. Length 1,200-1,800 words, British English. Primary keyword "version control for project data". Work in naturally where they fit: version control for project data large projects, version control for project data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</si>
  <si>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AB-05217</t>
  </si>
  <si>
    <t xml:space="preserve">Data governance for controls teams on megaprojects: how scale changes the game</t>
  </si>
  <si>
    <t xml:space="preserve">data governance for controls teams large projects, data governance for controls teams capital projects</t>
  </si>
  <si>
    <t xml:space="preserve">Write "Data governance for controls teams on megaprojects: how scale changes the game" for projectcontrolsinstitute.org (PCI AI - Project Controls Institute). Audience: controls professionals building data skills. Length 1,200-1,800 words, British English. Primary keyword "data governance for controls teams". Work in naturally where they fit: data governance for controls teams large projects, data governance for controls teams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</si>
  <si>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AB-05218</t>
  </si>
  <si>
    <t xml:space="preserve">Procurement strategy on megaprojects: how scale changes the game</t>
  </si>
  <si>
    <t xml:space="preserve">procurement strategy megaprojects</t>
  </si>
  <si>
    <t xml:space="preserve">procurement strategy large projects, procurement strategy capital projects</t>
  </si>
  <si>
    <t xml:space="preserve">Write "Procurement strategy on megaprojects: how scale changes the game" for projectcontrolsinstitute.org (PCI AI - Project Controls Institute). Audience: project procurement and expediting teams. Length 1,200-1,800 words, British English. Primary keyword "procurement strategy megaprojects". Work in naturally where they fit: procurement strategy large projects, procurement strategy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</si>
  <si>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AB-05219</t>
  </si>
  <si>
    <t xml:space="preserve">Long lead items on megaprojects: how scale changes the game</t>
  </si>
  <si>
    <t xml:space="preserve">long lead items megaprojects</t>
  </si>
  <si>
    <t xml:space="preserve">long lead items large projects, long lead items capital projects</t>
  </si>
  <si>
    <t xml:space="preserve">Write "Long lead items on megaprojects: how scale changes the game" for projectcontrolsinstitute.org (PCI AI - Project Controls Institute). Audience: project procurement and expediting teams. Length 1,200-1,800 words, British English. Primary keyword "long lead items megaprojects". Work in naturally where they fit: long lead items large projects, long lead items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</si>
  <si>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AB-05220</t>
  </si>
  <si>
    <t xml:space="preserve">Expediting on megaprojects: how scale changes the game</t>
  </si>
  <si>
    <t xml:space="preserve">expediting megaprojects</t>
  </si>
  <si>
    <t xml:space="preserve">expediting large projects, expediting capital projects</t>
  </si>
  <si>
    <t xml:space="preserve">Write "Expediting on megaprojects: how scale changes the game" for projectcontrolsinstitute.org (PCI AI - Project Controls Institute). Audience: project procurement and expediting teams. Length 1,200-1,800 words, British English. Primary keyword "expediting megaprojects". Work in naturally where they fit: expediting large projects, expediting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</si>
  <si>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AB-05221</t>
  </si>
  <si>
    <t xml:space="preserve">Bid evaluation on megaprojects: how scale changes the game</t>
  </si>
  <si>
    <t xml:space="preserve">bid evaluation megaprojects</t>
  </si>
  <si>
    <t xml:space="preserve">bid evaluation large projects, bid evaluation capital projects</t>
  </si>
  <si>
    <t xml:space="preserve">Write "Bid evaluation on megaprojects: how scale changes the game" for projectcontrolsinstitute.org (PCI AI - Project Controls Institute). Audience: project procurement and expediting teams. Length 1,200-1,800 words, British English. Primary keyword "bid evaluation megaprojects". Work in naturally where they fit: bid evaluation large projects, bid evaluation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</si>
  <si>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AB-05222</t>
  </si>
  <si>
    <t xml:space="preserve">Tender clarifications on megaprojects: how scale changes the game</t>
  </si>
  <si>
    <t xml:space="preserve">tender clarifications megaprojects</t>
  </si>
  <si>
    <t xml:space="preserve">tender clarifications large projects, tender clarifications capital projects</t>
  </si>
  <si>
    <t xml:space="preserve">Write "Tender clarifications on megaprojects: how scale changes the game" for projectcontrolsinstitute.org (PCI AI - Project Controls Institute). Audience: project procurement and expediting teams. Length 1,200-1,800 words, British English. Primary keyword "tender clarifications megaprojects". Work in naturally where they fit: tender clarifications large projects, tender clarifications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</si>
  <si>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AB-05223</t>
  </si>
  <si>
    <t xml:space="preserve">Supplier performance management on megaprojects: how scale changes the game</t>
  </si>
  <si>
    <t xml:space="preserve">supplier performance management megaprojects</t>
  </si>
  <si>
    <t xml:space="preserve">supplier performance management large projects, supplier performance management capital projects</t>
  </si>
  <si>
    <t xml:space="preserve">Write "Supplier performance management on megaprojects: how scale changes the game" for projectcontrolsinstitute.org (PCI AI - Project Controls Institute). Audience: project procurement and expediting teams. Length 1,200-1,800 words, British English. Primary keyword "supplier performance management megaprojects". Work in naturally where they fit: supplier performance management large projects, supplier performance management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</si>
  <si>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AB-05224</t>
  </si>
  <si>
    <t xml:space="preserve">Material tracking on megaprojects: how scale changes the game</t>
  </si>
  <si>
    <t xml:space="preserve">material tracking megaprojects</t>
  </si>
  <si>
    <t xml:space="preserve">material tracking large projects, material tracking capital projects</t>
  </si>
  <si>
    <t xml:space="preserve">Write "Material tracking on megaprojects: how scale changes the game" for projectcontrolsinstitute.org (PCI AI - Project Controls Institute). Audience: project procurement and expediting teams. Length 1,200-1,800 words, British English. Primary keyword "material tracking megaprojects". Work in naturally where they fit: material tracking large projects, material tracking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</si>
  <si>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AB-05225</t>
  </si>
  <si>
    <t xml:space="preserve">Logistics windows on megaprojects: how scale changes the game</t>
  </si>
  <si>
    <t xml:space="preserve">logistics windows megaprojects</t>
  </si>
  <si>
    <t xml:space="preserve">logistics windows large projects, logistics windows capital projects</t>
  </si>
  <si>
    <t xml:space="preserve">Write "Logistics windows on megaprojects: how scale changes the game" for projectcontrolsinstitute.org (PCI AI - Project Controls Institute). Audience: project procurement and expediting teams. Length 1,200-1,800 words, British English. Primary keyword "logistics windows megaprojects". Work in naturally where they fit: logistics windows large projects, logistics windows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</si>
  <si>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AB-05226</t>
  </si>
  <si>
    <t xml:space="preserve">Incoterms for project cargo on megaprojects: how scale changes the game</t>
  </si>
  <si>
    <t xml:space="preserve">incoterms for project cargo megaprojects</t>
  </si>
  <si>
    <t xml:space="preserve">incoterms for project cargo large projects, incoterms for project cargo capital projects</t>
  </si>
  <si>
    <t xml:space="preserve">Write "Incoterms for project cargo on megaprojects: how scale changes the game" for projectcontrolsinstitute.org (PCI AI - Project Controls Institute). Audience: project procurement and expediting teams. Length 1,200-1,800 words, British English. Primary keyword "incoterms for project cargo megaprojects". Work in naturally where they fit: incoterms for project cargo large projects, incoterms for project cargo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</si>
  <si>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AB-05227</t>
  </si>
  <si>
    <t xml:space="preserve">Project life cycle on megaprojects: how scale changes the game</t>
  </si>
  <si>
    <t xml:space="preserve">project life cycle megaprojects</t>
  </si>
  <si>
    <t xml:space="preserve">project life cycle large projects, project life cycle capital projects</t>
  </si>
  <si>
    <t xml:space="preserve">Write "Project life cycle on megaprojects: how scale changes the game" for projectcontrolsinstitute.org (PCI AI - Project Controls Institute). Audience: early-career and cross-training professionals. Length 1,200-1,800 words, British English. Primary keyword "project life cycle megaprojects". Work in naturally where they fit: project life cycle large projects, project life cycle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</si>
  <si>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AB-05228</t>
  </si>
  <si>
    <t xml:space="preserve">Front end loading (FEL) on megaprojects: how scale changes the game</t>
  </si>
  <si>
    <t xml:space="preserve">front end loading megaprojects</t>
  </si>
  <si>
    <t xml:space="preserve">front end loading large projects, front end loading capital projects</t>
  </si>
  <si>
    <t xml:space="preserve">Write "Front end loading (FEL) on megaprojects: how scale changes the game" for projectcontrolsinstitute.org (PCI AI - Project Controls Institute). Audience: early-career and cross-training professionals. Length 1,200-1,800 words, British English. Primary keyword "front end loading megaprojects". Work in naturally where they fit: front end loading large projects, front end loading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</si>
  <si>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AB-05229</t>
  </si>
  <si>
    <t xml:space="preserve">FEED stage on megaprojects: how scale changes the game</t>
  </si>
  <si>
    <t xml:space="preserve">feed stage megaprojects</t>
  </si>
  <si>
    <t xml:space="preserve">feed stage large projects, feed stage capital projects</t>
  </si>
  <si>
    <t xml:space="preserve">Write "FEED stage on megaprojects: how scale changes the game" for projectcontrolsinstitute.org (PCI AI - Project Controls Institute). Audience: early-career and cross-training professionals. Length 1,200-1,800 words, British English. Primary keyword "feed stage megaprojects". Work in naturally where they fit: feed stage large projects, feed stage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</si>
  <si>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AB-05230</t>
  </si>
  <si>
    <t xml:space="preserve">Final investment decision (FID) on megaprojects: how scale changes the game</t>
  </si>
  <si>
    <t xml:space="preserve">final investment decision megaprojects</t>
  </si>
  <si>
    <t xml:space="preserve">final investment decision large projects, final investment decision capital projects</t>
  </si>
  <si>
    <t xml:space="preserve">Write "Final investment decision (FID) on megaprojects: how scale changes the game" for projectcontrolsinstitute.org (PCI AI - Project Controls Institute). Audience: early-career and cross-training professionals. Length 1,200-1,800 words, British English. Primary keyword "final investment decision megaprojects". Work in naturally where they fit: final investment decision large projects, final investment decision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</si>
  <si>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AB-05231</t>
  </si>
  <si>
    <t xml:space="preserve">Scope management on megaprojects: how scale changes the game</t>
  </si>
  <si>
    <t xml:space="preserve">scope management megaprojects</t>
  </si>
  <si>
    <t xml:space="preserve">scope management large projects, scope management capital projects</t>
  </si>
  <si>
    <t xml:space="preserve">Write "Scope management on megaprojects: how scale changes the game" for projectcontrolsinstitute.org (PCI AI - Project Controls Institute). Audience: early-career and cross-training professionals. Length 1,200-1,800 words, British English. Primary keyword "scope management megaprojects". Work in naturally where they fit: scope management large projects, scope management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</si>
  <si>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AB-05232</t>
  </si>
  <si>
    <t xml:space="preserve">Scope creep on megaprojects: how scale changes the game</t>
  </si>
  <si>
    <t xml:space="preserve">scope creep megaprojects</t>
  </si>
  <si>
    <t xml:space="preserve">scope creep large projects, scope creep capital projects</t>
  </si>
  <si>
    <t xml:space="preserve">Write "Scope creep on megaprojects: how scale changes the game" for projectcontrolsinstitute.org (PCI AI - Project Controls Institute). Audience: early-career and cross-training professionals. Length 1,200-1,800 words, British English. Primary keyword "scope creep megaprojects". Work in naturally where they fit: scope creep large projects, scope creep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</si>
  <si>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AB-05233</t>
  </si>
  <si>
    <t xml:space="preserve">Requirements management on megaprojects: how scale changes the game</t>
  </si>
  <si>
    <t xml:space="preserve">requirements management megaprojects</t>
  </si>
  <si>
    <t xml:space="preserve">requirements management large projects, requirements management capital projects</t>
  </si>
  <si>
    <t xml:space="preserve">Write "Requirements management on megaprojects: how scale changes the game" for projectcontrolsinstitute.org (PCI AI - Project Controls Institute). Audience: early-career and cross-training professionals. Length 1,200-1,800 words, British English. Primary keyword "requirements management megaprojects". Work in naturally where they fit: requirements management large projects, requirements management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</si>
  <si>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AB-05234</t>
  </si>
  <si>
    <t xml:space="preserve">Baseline change control on megaprojects: how scale changes the game</t>
  </si>
  <si>
    <t xml:space="preserve">baseline change control megaprojects</t>
  </si>
  <si>
    <t xml:space="preserve">baseline change control large projects, baseline change control capital projects</t>
  </si>
  <si>
    <t xml:space="preserve">Write "Baseline change control on megaprojects: how scale changes the game" for projectcontrolsinstitute.org (PCI AI - Project Controls Institute). Audience: early-career and cross-training professionals. Length 1,200-1,800 words, British English. Primary keyword "baseline change control megaprojects". Work in naturally where they fit: baseline change control large projects, baseline change control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</si>
  <si>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AB-05235</t>
  </si>
  <si>
    <t xml:space="preserve">Stakeholder management on megaprojects: how scale changes the game</t>
  </si>
  <si>
    <t xml:space="preserve">stakeholder management megaprojects</t>
  </si>
  <si>
    <t xml:space="preserve">stakeholder management large projects, stakeholder management capital projects</t>
  </si>
  <si>
    <t xml:space="preserve">Write "Stakeholder management on megaprojects: how scale changes the game" for projectcontrolsinstitute.org (PCI AI - Project Controls Institute). Audience: early-career and cross-training professionals. Length 1,200-1,800 words, British English. Primary keyword "stakeholder management megaprojects". Work in naturally where they fit: stakeholder management large projects, stakeholder management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</si>
  <si>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AB-05236</t>
  </si>
  <si>
    <t xml:space="preserve">Communication planning on megaprojects: how scale changes the game</t>
  </si>
  <si>
    <t xml:space="preserve">communication planning megaprojects</t>
  </si>
  <si>
    <t xml:space="preserve">communication planning large projects, communication planning capital projects</t>
  </si>
  <si>
    <t xml:space="preserve">Write "Communication planning on megaprojects: how scale changes the game" for projectcontrolsinstitute.org (PCI AI - Project Controls Institute). Audience: early-career and cross-training professionals. Length 1,200-1,800 words, British English. Primary keyword "communication planning megaprojects". Work in naturally where they fit: communication planning large projects, communication planning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</si>
  <si>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AB-05237</t>
  </si>
  <si>
    <t xml:space="preserve">Project handover and closeout on megaprojects: how scale changes the game</t>
  </si>
  <si>
    <t xml:space="preserve">project handover and closeout megaprojects</t>
  </si>
  <si>
    <t xml:space="preserve">project handover and closeout large projects, project handover and closeout capital projects</t>
  </si>
  <si>
    <t xml:space="preserve">Write "Project handover and closeout on megaprojects: how scale changes the game" for projectcontrolsinstitute.org (PCI AI - Project Controls Institute). Audience: early-career and cross-training professionals. Length 1,200-1,800 words, British English. Primary keyword "project handover and closeout megaprojects". Work in naturally where they fit: project handover and closeout large projects, project handover and closeout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</si>
  <si>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AB-05238</t>
  </si>
  <si>
    <t xml:space="preserve">Commissioning and startup planning on megaprojects: how scale changes the game</t>
  </si>
  <si>
    <t xml:space="preserve">commissioning and startup planning megaprojects</t>
  </si>
  <si>
    <t xml:space="preserve">commissioning and startup planning large projects, commissioning and startup planning capital projects</t>
  </si>
  <si>
    <t xml:space="preserve">Write "Commissioning and startup planning on megaprojects: how scale changes the game" for projectcontrolsinstitute.org (PCI AI - Project Controls Institute). Audience: early-career and cross-training professionals. Length 1,200-1,800 words, British English. Primary keyword "commissioning and startup planning megaprojects". Work in naturally where they fit: commissioning and startup planning large projects, commissioning and startup planning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</si>
  <si>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AB-05239</t>
  </si>
  <si>
    <t xml:space="preserve">Mechanical completion on megaprojects: how scale changes the game</t>
  </si>
  <si>
    <t xml:space="preserve">mechanical completion megaprojects</t>
  </si>
  <si>
    <t xml:space="preserve">mechanical completion large projects, mechanical completion capital projects</t>
  </si>
  <si>
    <t xml:space="preserve">Write "Mechanical completion on megaprojects: how scale changes the game" for projectcontrolsinstitute.org (PCI AI - Project Controls Institute). Audience: early-career and cross-training professionals. Length 1,200-1,800 words, British English. Primary keyword "mechanical completion megaprojects". Work in naturally where they fit: mechanical completion large projects, mechanical completion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</si>
  <si>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AB-05240</t>
  </si>
  <si>
    <t xml:space="preserve">Readiness reviews on megaprojects: how scale changes the game</t>
  </si>
  <si>
    <t xml:space="preserve">readiness reviews megaprojects</t>
  </si>
  <si>
    <t xml:space="preserve">readiness reviews large projects, readiness reviews capital projects</t>
  </si>
  <si>
    <t xml:space="preserve">Write "Readiness reviews on megaprojects: how scale changes the game" for projectcontrolsinstitute.org (PCI AI - Project Controls Institute). Audience: early-career and cross-training professionals. Length 1,200-1,800 words, British English. Primary keyword "readiness reviews megaprojects". Work in naturally where they fit: readiness reviews large projects, readiness reviews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</si>
  <si>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AB-05241</t>
  </si>
  <si>
    <t xml:space="preserve">Constructability reviews on megaprojects: how scale changes the game</t>
  </si>
  <si>
    <t xml:space="preserve">constructability reviews megaprojects</t>
  </si>
  <si>
    <t xml:space="preserve">constructability reviews large projects, constructability reviews capital projects</t>
  </si>
  <si>
    <t xml:space="preserve">Write "Constructability reviews on megaprojects: how scale changes the game" for projectcontrolsinstitute.org (PCI AI - Project Controls Institute). Audience: early-career and cross-training professionals. Length 1,200-1,800 words, British English. Primary keyword "constructability reviews megaprojects". Work in naturally where they fit: constructability reviews large projects, constructability reviews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</si>
  <si>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AB-05242</t>
  </si>
  <si>
    <t xml:space="preserve">Interface management on megaprojects: how scale changes the game</t>
  </si>
  <si>
    <t xml:space="preserve">interface management megaprojects</t>
  </si>
  <si>
    <t xml:space="preserve">interface management large projects, interface management capital projects</t>
  </si>
  <si>
    <t xml:space="preserve">Write "Interface management on megaprojects: how scale changes the game" for projectcontrolsinstitute.org (PCI AI - Project Controls Institute). Audience: early-career and cross-training professionals. Length 1,200-1,800 words, British English. Primary keyword "interface management megaprojects". Work in naturally where they fit: interface management large projects, interface management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</si>
  <si>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AB-05243</t>
  </si>
  <si>
    <t xml:space="preserve">Document control on megaprojects: how scale changes the game</t>
  </si>
  <si>
    <t xml:space="preserve">document control megaprojects</t>
  </si>
  <si>
    <t xml:space="preserve">document control large projects, document control capital projects</t>
  </si>
  <si>
    <t xml:space="preserve">Write "Document control on megaprojects: how scale changes the game" for projectcontrolsinstitute.org (PCI AI - Project Controls Institute). Audience: early-career and cross-training professionals. Length 1,200-1,800 words, British English. Primary keyword "document control megaprojects". Work in naturally where they fit: document control large projects, document control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</si>
  <si>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AB-05244</t>
  </si>
  <si>
    <t xml:space="preserve">Progress meetings that work on megaprojects: how scale changes the game</t>
  </si>
  <si>
    <t xml:space="preserve">progress meetings that work megaprojects</t>
  </si>
  <si>
    <t xml:space="preserve">progress meetings that work large projects, progress meetings that work capital projects</t>
  </si>
  <si>
    <t xml:space="preserve">Write "Progress meetings that work on megaprojects: how scale changes the game" for projectcontrolsinstitute.org (PCI AI - Project Controls Institute). Audience: early-career and cross-training professionals. Length 1,200-1,800 words, British English. Primary keyword "progress meetings that work megaprojects". Work in naturally where they fit: progress meetings that work large projects, progress meetings that work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</si>
  <si>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AB-05245</t>
  </si>
  <si>
    <t xml:space="preserve">Site-office data flow on megaprojects: how scale changes the game</t>
  </si>
  <si>
    <t xml:space="preserve">site-office data flow megaprojects</t>
  </si>
  <si>
    <t xml:space="preserve">site-office data flow large projects, site-office data flow capital projects</t>
  </si>
  <si>
    <t xml:space="preserve">Write "Site-office data flow on megaprojects: how scale changes the game" for projectcontrolsinstitute.org (PCI AI - Project Controls Institute). Audience: early-career and cross-training professionals. Length 1,200-1,800 words, British English. Primary keyword "site-office data flow megaprojects". Work in naturally where they fit: site-office data flow large projects, site-office data flow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</si>
  <si>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AB-05246</t>
  </si>
  <si>
    <t xml:space="preserve">Quantity takeoff on megaprojects: how scale changes the game</t>
  </si>
  <si>
    <t xml:space="preserve">quantity takeoff megaprojects</t>
  </si>
  <si>
    <t xml:space="preserve">quantity takeoff large projects, quantity takeoff capital projects</t>
  </si>
  <si>
    <t xml:space="preserve">Write "Quantity takeoff on megaprojects: how scale changes the game" for projectcontrolsinstitute.org (PCI AI - Project Controls Institute). Audience: quantity surveyors and commercial teams. Length 1,200-1,800 words, British English. Primary keyword "quantity takeoff megaprojects". Work in naturally where they fit: quantity takeoff large projects, quantity takeoff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</si>
  <si>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AB-05247</t>
  </si>
  <si>
    <t xml:space="preserve">NRM 1 and NRM 2 measurement rules on megaprojects: how scale changes the game</t>
  </si>
  <si>
    <t xml:space="preserve">nrm 1 and 2 measurement large projects, nrm 1 and 2 measurement capital projects</t>
  </si>
  <si>
    <t xml:space="preserve">Write "NRM 1 and NRM 2 measurement rules on megaprojects: how scale changes the game" for projectcontrolsinstitute.org (PCI AI - Project Controls Institute). Audience: quantity surveyors and commercial teams. Length 1,200-1,800 words, British English. Primary keyword "nrm 1 and 2 measurement". Work in naturally where they fit: nrm 1 and 2 measurement large projects, nrm 1 and 2 measurement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</si>
  <si>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AB-05248</t>
  </si>
  <si>
    <t xml:space="preserve">CESMM4 measurement on megaprojects: how scale changes the game</t>
  </si>
  <si>
    <t xml:space="preserve">cesmm4 measurement megaprojects</t>
  </si>
  <si>
    <t xml:space="preserve">cesmm4 measurement large projects, cesmm4 measurement capital projects</t>
  </si>
  <si>
    <t xml:space="preserve">Write "CESMM4 measurement on megaprojects: how scale changes the game" for projectcontrolsinstitute.org (PCI AI - Project Controls Institute). Audience: quantity surveyors and commercial teams. Length 1,200-1,800 words, British English. Primary keyword "cesmm4 measurement megaprojects". Work in naturally where they fit: cesmm4 measurement large projects, cesmm4 measurement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</si>
  <si>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AB-05249</t>
  </si>
  <si>
    <t xml:space="preserve">POMI measurement rules on megaprojects: how scale changes the game</t>
  </si>
  <si>
    <t xml:space="preserve">pomi measurement rules megaprojects</t>
  </si>
  <si>
    <t xml:space="preserve">pomi measurement rules large projects, pomi measurement rules capital projects</t>
  </si>
  <si>
    <t xml:space="preserve">Write "POMI measurement rules on megaprojects: how scale changes the game" for projectcontrolsinstitute.org (PCI AI - Project Controls Institute). Audience: quantity surveyors and commercial teams. Length 1,200-1,800 words, British English. Primary keyword "pomi measurement rules megaprojects". Work in naturally where they fit: pomi measurement rules large projects, pomi measurement rules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</si>
  <si>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AB-05250</t>
  </si>
  <si>
    <t xml:space="preserve">Interim valuations on megaprojects: how scale changes the game</t>
  </si>
  <si>
    <t xml:space="preserve">interim valuations megaprojects</t>
  </si>
  <si>
    <t xml:space="preserve">interim valuations large projects, interim valuations capital projects</t>
  </si>
  <si>
    <t xml:space="preserve">Write "Interim valuations on megaprojects: how scale changes the game" for projectcontrolsinstitute.org (PCI AI - Project Controls Institute). Audience: quantity surveyors and commercial teams. Length 1,200-1,800 words, British English. Primary keyword "interim valuations megaprojects". Work in naturally where they fit: interim valuations large projects, interim valuations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</si>
  <si>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AB-05251</t>
  </si>
  <si>
    <t xml:space="preserve">Final accounts on megaprojects: how scale changes the game</t>
  </si>
  <si>
    <t xml:space="preserve">final accounts megaprojects</t>
  </si>
  <si>
    <t xml:space="preserve">final accounts large projects, final accounts capital projects</t>
  </si>
  <si>
    <t xml:space="preserve">Write "Final accounts on megaprojects: how scale changes the game" for projectcontrolsinstitute.org (PCI AI - Project Controls Institute). Audience: quantity surveyors and commercial teams. Length 1,200-1,800 words, British English. Primary keyword "final accounts megaprojects". Work in naturally where they fit: final accounts large projects, final accounts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</si>
  <si>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AB-05252</t>
  </si>
  <si>
    <t xml:space="preserve">Dayworks on megaprojects: how scale changes the game</t>
  </si>
  <si>
    <t xml:space="preserve">dayworks megaprojects</t>
  </si>
  <si>
    <t xml:space="preserve">dayworks large projects, dayworks capital projects</t>
  </si>
  <si>
    <t xml:space="preserve">Write "Dayworks on megaprojects: how scale changes the game" for projectcontrolsinstitute.org (PCI AI - Project Controls Institute). Audience: quantity surveyors and commercial teams. Length 1,200-1,800 words, British English. Primary keyword "dayworks megaprojects". Work in naturally where they fit: dayworks large projects, dayworks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</si>
  <si>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AB-05253</t>
  </si>
  <si>
    <t xml:space="preserve">Provisional sums on megaprojects: how scale changes the game</t>
  </si>
  <si>
    <t xml:space="preserve">provisional sums megaprojects</t>
  </si>
  <si>
    <t xml:space="preserve">provisional sums large projects, provisional sums capital projects</t>
  </si>
  <si>
    <t xml:space="preserve">Write "Provisional sums on megaprojects: how scale changes the game" for projectcontrolsinstitute.org (PCI AI - Project Controls Institute). Audience: quantity surveyors and commercial teams. Length 1,200-1,800 words, British English. Primary keyword "provisional sums megaprojects". Work in naturally where they fit: provisional sums large projects, provisional sums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</si>
  <si>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AB-05254</t>
  </si>
  <si>
    <t xml:space="preserve">Prime cost sums on megaprojects: how scale changes the game</t>
  </si>
  <si>
    <t xml:space="preserve">prime cost sums megaprojects</t>
  </si>
  <si>
    <t xml:space="preserve">prime cost sums large projects, prime cost sums capital projects</t>
  </si>
  <si>
    <t xml:space="preserve">Write "Prime cost sums on megaprojects: how scale changes the game" for projectcontrolsinstitute.org (PCI AI - Project Controls Institute). Audience: quantity surveyors and commercial teams. Length 1,200-1,800 words, British English. Primary keyword "prime cost sums megaprojects". Work in naturally where they fit: prime cost sums large projects, prime cost sums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</si>
  <si>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AB-05255</t>
  </si>
  <si>
    <t xml:space="preserve">Remeasurement contracts on megaprojects: how scale changes the game</t>
  </si>
  <si>
    <t xml:space="preserve">remeasurement contracts megaprojects</t>
  </si>
  <si>
    <t xml:space="preserve">remeasurement contracts large projects, remeasurement contracts capital projects</t>
  </si>
  <si>
    <t xml:space="preserve">Write "Remeasurement contracts on megaprojects: how scale changes the game" for projectcontrolsinstitute.org (PCI AI - Project Controls Institute). Audience: quantity surveyors and commercial teams. Length 1,200-1,800 words, British English. Primary keyword "remeasurement contracts megaprojects". Work in naturally where they fit: remeasurement contracts large projects, remeasurement contracts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</si>
  <si>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AB-05256</t>
  </si>
  <si>
    <t xml:space="preserve">Elemental cost analysis on megaprojects: how scale changes the game</t>
  </si>
  <si>
    <t xml:space="preserve">elemental cost analysis megaprojects</t>
  </si>
  <si>
    <t xml:space="preserve">elemental cost analysis large projects, elemental cost analysis capital projects</t>
  </si>
  <si>
    <t xml:space="preserve">Write "Elemental cost analysis on megaprojects: how scale changes the game" for projectcontrolsinstitute.org (PCI AI - Project Controls Institute). Audience: quantity surveyors and commercial teams. Length 1,200-1,800 words, British English. Primary keyword "elemental cost analysis megaprojects". Work in naturally where they fit: elemental cost analysis large projects, elemental cost analysis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</si>
  <si>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AB-05257</t>
  </si>
  <si>
    <t xml:space="preserve">Benchmarking rates per m2 on megaprojects: how scale changes the game</t>
  </si>
  <si>
    <t xml:space="preserve">benchmarking rates per m2 megaprojects</t>
  </si>
  <si>
    <t xml:space="preserve">benchmarking rates per m2 large projects, benchmarking rates per m2 capital projects</t>
  </si>
  <si>
    <t xml:space="preserve">Write "Benchmarking rates per m2 on megaprojects: how scale changes the game" for projectcontrolsinstitute.org (PCI AI - Project Controls Institute). Audience: quantity surveyors and commercial teams. Length 1,200-1,800 words, British English. Primary keyword "benchmarking rates per m2 megaprojects". Work in naturally where they fit: benchmarking rates per m2 large projects, benchmarking rates per m2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</si>
  <si>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AB-05258</t>
  </si>
  <si>
    <t xml:space="preserve">Subcontractor procurement packages on megaprojects: how scale changes the game</t>
  </si>
  <si>
    <t xml:space="preserve">subcontractor procurement packages megaprojects</t>
  </si>
  <si>
    <t xml:space="preserve">subcontractor procurement packages large projects, subcontractor procurement packages capital projects</t>
  </si>
  <si>
    <t xml:space="preserve">Write "Subcontractor procurement packages on megaprojects: how scale changes the game" for projectcontrolsinstitute.org (PCI AI - Project Controls Institute). Audience: quantity surveyors and commercial teams. Length 1,200-1,800 words, British English. Primary keyword "subcontractor procurement packages megaprojects". Work in naturally where they fit: subcontractor procurement packages large projects, subcontractor procurement packages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</si>
  <si>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AB-05259</t>
  </si>
  <si>
    <t xml:space="preserve">Payment notices and pay-less notices on megaprojects: how scale changes the game</t>
  </si>
  <si>
    <t xml:space="preserve">payment notices and pay-less megaprojects</t>
  </si>
  <si>
    <t xml:space="preserve">payment notices and pay-less large projects, payment notices and pay-less capital projects</t>
  </si>
  <si>
    <t xml:space="preserve">Write "Payment notices and pay-less notices on megaprojects: how scale changes the game" for projectcontrolsinstitute.org (PCI AI - Project Controls Institute). Audience: quantity surveyors and commercial teams. Length 1,200-1,800 words, British English. Primary keyword "payment notices and pay-less megaprojects". Work in naturally where they fit: payment notices and pay-less large projects, payment notices and pay-less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</si>
  <si>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AB-05260</t>
  </si>
  <si>
    <t xml:space="preserve">Retention release on megaprojects: how scale changes the game</t>
  </si>
  <si>
    <t xml:space="preserve">retention release megaprojects</t>
  </si>
  <si>
    <t xml:space="preserve">retention release large projects, retention release capital projects</t>
  </si>
  <si>
    <t xml:space="preserve">Write "Retention release on megaprojects: how scale changes the game" for projectcontrolsinstitute.org (PCI AI - Project Controls Institute). Audience: quantity surveyors and commercial teams. Length 1,200-1,800 words, British English. Primary keyword "retention release megaprojects". Work in naturally where they fit: retention release large projects, retention release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</si>
  <si>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AB-05261</t>
  </si>
  <si>
    <t xml:space="preserve">Loss and expense claims on megaprojects: how scale changes the game</t>
  </si>
  <si>
    <t xml:space="preserve">loss and expense claims megaprojects</t>
  </si>
  <si>
    <t xml:space="preserve">loss and expense claims large projects, loss and expense claims capital projects</t>
  </si>
  <si>
    <t xml:space="preserve">Write "Loss and expense claims on megaprojects: how scale changes the game" for projectcontrolsinstitute.org (PCI AI - Project Controls Institute). Audience: quantity surveyors and commercial teams. Length 1,200-1,800 words, British English. Primary keyword "loss and expense claims megaprojects". Work in naturally where they fit: loss and expense claims large projects, loss and expense claims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</si>
  <si>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AB-05262</t>
  </si>
  <si>
    <t xml:space="preserve">Performance bonds on megaprojects: how scale changes the game</t>
  </si>
  <si>
    <t xml:space="preserve">performance bonds megaprojects</t>
  </si>
  <si>
    <t xml:space="preserve">performance bonds large projects, performance bonds capital projects</t>
  </si>
  <si>
    <t xml:space="preserve">Write "Performance bonds on megaprojects: how scale changes the game" for projectcontrolsinstitute.org (PCI AI - Project Controls Institute). Audience: project finance and commercial teams. Length 1,200-1,800 words, British English. Primary keyword "performance bonds megaprojects". Work in naturally where they fit: performance bonds large projects, performance bonds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</si>
  <si>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AB-05263</t>
  </si>
  <si>
    <t xml:space="preserve">Advance payment bonds on megaprojects: how scale changes the game</t>
  </si>
  <si>
    <t xml:space="preserve">advance payment bonds megaprojects</t>
  </si>
  <si>
    <t xml:space="preserve">advance payment bonds large projects, advance payment bonds capital projects</t>
  </si>
  <si>
    <t xml:space="preserve">Write "Advance payment bonds on megaprojects: how scale changes the game" for projectcontrolsinstitute.org (PCI AI - Project Controls Institute). Audience: project finance and commercial teams. Length 1,200-1,800 words, British English. Primary keyword "advance payment bonds megaprojects". Work in naturally where they fit: advance payment bonds large projects, advance payment bonds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</si>
  <si>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AB-05264</t>
  </si>
  <si>
    <t xml:space="preserve">Retention bonds on megaprojects: how scale changes the game</t>
  </si>
  <si>
    <t xml:space="preserve">retention bonds megaprojects</t>
  </si>
  <si>
    <t xml:space="preserve">retention bonds large projects, retention bonds capital projects</t>
  </si>
  <si>
    <t xml:space="preserve">Write "Retention bonds on megaprojects: how scale changes the game" for projectcontrolsinstitute.org (PCI AI - Project Controls Institute). Audience: project finance and commercial teams. Length 1,200-1,800 words, British English. Primary keyword "retention bonds megaprojects". Work in naturally where they fit: retention bonds large projects, retention bonds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</si>
  <si>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AB-05265</t>
  </si>
  <si>
    <t xml:space="preserve">Parent company guarantees on megaprojects: how scale changes the game</t>
  </si>
  <si>
    <t xml:space="preserve">parent company guarantees megaprojects</t>
  </si>
  <si>
    <t xml:space="preserve">parent company guarantees large projects, parent company guarantees capital projects</t>
  </si>
  <si>
    <t xml:space="preserve">Write "Parent company guarantees on megaprojects: how scale changes the game" for projectcontrolsinstitute.org (PCI AI - Project Controls Institute). Audience: project finance and commercial teams. Length 1,200-1,800 words, British English. Primary keyword "parent company guarantees megaprojects". Work in naturally where they fit: parent company guarantees large projects, parent company guarantees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</si>
  <si>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AB-05266</t>
  </si>
  <si>
    <t xml:space="preserve">Letters of credit on megaprojects: how scale changes the game</t>
  </si>
  <si>
    <t xml:space="preserve">letters of credit megaprojects</t>
  </si>
  <si>
    <t xml:space="preserve">letters of credit large projects, letters of credit capital projects</t>
  </si>
  <si>
    <t xml:space="preserve">Write "Letters of credit on megaprojects: how scale changes the game" for projectcontrolsinstitute.org (PCI AI - Project Controls Institute). Audience: project finance and commercial teams. Length 1,200-1,800 words, British English. Primary keyword "letters of credit megaprojects". Work in naturally where they fit: letters of credit large projects, letters of credit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</si>
  <si>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AB-05267</t>
  </si>
  <si>
    <t xml:space="preserve">Surety and bonding capacity on megaprojects: how scale changes the game</t>
  </si>
  <si>
    <t xml:space="preserve">surety and bonding capacity megaprojects</t>
  </si>
  <si>
    <t xml:space="preserve">surety and bonding capacity large projects, surety and bonding capacity capital projects</t>
  </si>
  <si>
    <t xml:space="preserve">Write "Surety and bonding capacity on megaprojects: how scale changes the game" for projectcontrolsinstitute.org (PCI AI - Project Controls Institute). Audience: project finance and commercial teams. Length 1,200-1,800 words, British English. Primary keyword "surety and bonding capacity megaprojects". Work in naturally where they fit: surety and bonding capacity large projects, surety and bonding capacity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</si>
  <si>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AB-05268</t>
  </si>
  <si>
    <t xml:space="preserve">Construction all risks (CAR) insurance on megaprojects: how scale changes the game</t>
  </si>
  <si>
    <t xml:space="preserve">construction all risks insurance megaprojects</t>
  </si>
  <si>
    <t xml:space="preserve">construction all risks insurance large projects, construction all risks insurance capital projects</t>
  </si>
  <si>
    <t xml:space="preserve">Write "Construction all risks (CAR) insurance on megaprojects: how scale changes the game" for projectcontrolsinstitute.org (PCI AI - Project Controls Institute). Audience: project finance and commercial teams. Length 1,200-1,800 words, British English. Primary keyword "construction all risks insurance megaprojects". Work in naturally where they fit: construction all risks insurance large projects, construction all risks insurance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</si>
  <si>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AB-05269</t>
  </si>
  <si>
    <t xml:space="preserve">Delay in start-up (DSU) insurance on megaprojects: how scale changes the game</t>
  </si>
  <si>
    <t xml:space="preserve">delay in start-up insurance megaprojects</t>
  </si>
  <si>
    <t xml:space="preserve">delay in start-up insurance large projects, delay in start-up insurance capital projects</t>
  </si>
  <si>
    <t xml:space="preserve">Write "Delay in start-up (DSU) insurance on megaprojects: how scale changes the game" for projectcontrolsinstitute.org (PCI AI - Project Controls Institute). Audience: project finance and commercial teams. Length 1,200-1,800 words, British English. Primary keyword "delay in start-up insurance megaprojects". Work in naturally where they fit: delay in start-up insurance large projects, delay in start-up insurance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</si>
  <si>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AB-05270</t>
  </si>
  <si>
    <t xml:space="preserve">Escrow accounts on megaprojects: how scale changes the game</t>
  </si>
  <si>
    <t xml:space="preserve">escrow accounts megaprojects</t>
  </si>
  <si>
    <t xml:space="preserve">escrow accounts large projects, escrow accounts capital projects</t>
  </si>
  <si>
    <t xml:space="preserve">Write "Escrow accounts on megaprojects: how scale changes the game" for projectcontrolsinstitute.org (PCI AI - Project Controls Institute). Audience: project finance and commercial teams. Length 1,200-1,800 words, British English. Primary keyword "escrow accounts megaprojects". Work in naturally where they fit: escrow accounts large projects, escrow accounts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</si>
  <si>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AB-05271</t>
  </si>
  <si>
    <t xml:space="preserve">Project bank accounts on megaprojects: how scale changes the game</t>
  </si>
  <si>
    <t xml:space="preserve">project bank accounts megaprojects</t>
  </si>
  <si>
    <t xml:space="preserve">project bank accounts large projects, project bank accounts capital projects</t>
  </si>
  <si>
    <t xml:space="preserve">Write "Project bank accounts on megaprojects: how scale changes the game" for projectcontrolsinstitute.org (PCI AI - Project Controls Institute). Audience: project finance and commercial teams. Length 1,200-1,800 words, British English. Primary keyword "project bank accounts megaprojects". Work in naturally where they fit: project bank accounts large projects, project bank accounts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</si>
  <si>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AB-05272</t>
  </si>
  <si>
    <t xml:space="preserve">WACC and hurdle rates on megaprojects: how scale changes the game</t>
  </si>
  <si>
    <t xml:space="preserve">wacc and hurdle rates megaprojects</t>
  </si>
  <si>
    <t xml:space="preserve">wacc and hurdle rates large projects, wacc and hurdle rates capital projects</t>
  </si>
  <si>
    <t xml:space="preserve">Write "WACC and hurdle rates on megaprojects: how scale changes the game" for projectcontrolsinstitute.org (PCI AI - Project Controls Institute). Audience: project finance and commercial teams. Length 1,200-1,800 words, British English. Primary keyword "wacc and hurdle rates megaprojects". Work in naturally where they fit: wacc and hurdle rates large projects, wacc and hurdle rates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</si>
  <si>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AB-05273</t>
  </si>
  <si>
    <t xml:space="preserve">Equity vs debt funding on megaprojects: how scale changes the game</t>
  </si>
  <si>
    <t xml:space="preserve">equity vs debt funding megaprojects</t>
  </si>
  <si>
    <t xml:space="preserve">equity vs debt funding large projects, equity vs debt funding capital projects</t>
  </si>
  <si>
    <t xml:space="preserve">Write "Equity vs debt funding on megaprojects: how scale changes the game" for projectcontrolsinstitute.org (PCI AI - Project Controls Institute). Audience: project finance and commercial teams. Length 1,200-1,800 words, British English. Primary keyword "equity vs debt funding megaprojects". Work in naturally where they fit: equity vs debt funding large projects, equity vs debt funding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</si>
  <si>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AB-05274</t>
  </si>
  <si>
    <t xml:space="preserve">Lender's technical advisor role on megaprojects: how scale changes the game</t>
  </si>
  <si>
    <t xml:space="preserve">lender s technical advisor role large projects, lender s technical advisor role capital projects</t>
  </si>
  <si>
    <t xml:space="preserve">Write "Lender's technical advisor role on megaprojects: how scale changes the game" for projectcontrolsinstitute.org (PCI AI - Project Controls Institute). Audience: project finance and commercial teams. Length 1,200-1,800 words, British English. Primary keyword "lender s technical advisor role". Work in naturally where they fit: lender s technical advisor role large projects, lender s technical advisor role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</si>
  <si>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AB-05275</t>
  </si>
  <si>
    <t xml:space="preserve">Cost to complete certification for lenders on megaprojects: how scale changes the game</t>
  </si>
  <si>
    <t xml:space="preserve">cost to complete certification for large projects, cost to complete certification for capital projects</t>
  </si>
  <si>
    <t xml:space="preserve">Write "Cost to complete certification for lenders on megaprojects: how scale changes the game" for projectcontrolsinstitute.org (PCI AI - Project Controls Institute). Audience: project finance and commercial teams. Length 1,200-1,800 words, British English. Primary keyword "cost to complete certification for". Work in naturally where they fit: cost to complete certification for large projects, cost to complete certification for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</si>
  <si>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AB-05276</t>
  </si>
  <si>
    <t xml:space="preserve">Bank guarantees vs insurance bonds on megaprojects: how scale changes the game</t>
  </si>
  <si>
    <t xml:space="preserve">bank guarantees vs insurance bonds large projects, bank guarantees vs insurance bonds capital projects</t>
  </si>
  <si>
    <t xml:space="preserve">Write "Bank guarantees vs insurance bonds on megaprojects: how scale changes the game" for projectcontrolsinstitute.org (PCI AI - Project Controls Institute). Audience: project finance and commercial teams. Length 1,200-1,800 words, British English. Primary keyword "bank guarantees vs insurance bonds". Work in naturally where they fit: bank guarantees vs insurance bonds large projects, bank guarantees vs insurance bonds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</si>
  <si>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AB-05277</t>
  </si>
  <si>
    <t xml:space="preserve">Currency hedging on international projects on megaprojects: how scale changes the game</t>
  </si>
  <si>
    <t xml:space="preserve">currency hedging on international projects large projects, currency hedging on international projects capital projects</t>
  </si>
  <si>
    <t xml:space="preserve">Write "Currency hedging on international projects on megaprojects: how scale changes the game" for projectcontrolsinstitute.org (PCI AI - Project Controls Institute). Audience: project finance and commercial teams. Length 1,200-1,800 words, British English. Primary keyword "currency hedging on international projects". Work in naturally where they fit: currency hedging on international projects large projects, currency hedging on international projects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</si>
  <si>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AB-05278</t>
  </si>
  <si>
    <t xml:space="preserve">Inflation indices and indexation clauses on megaprojects: how scale changes the game</t>
  </si>
  <si>
    <t xml:space="preserve">inflation indices and indexation clauses large projects, inflation indices and indexation clauses capital projects</t>
  </si>
  <si>
    <t xml:space="preserve">Write "Inflation indices and indexation clauses on megaprojects: how scale changes the game" for projectcontrolsinstitute.org (PCI AI - Project Controls Institute). Audience: project finance and commercial teams. Length 1,200-1,800 words, British English. Primary keyword "inflation indices and indexation clauses". Work in naturally where they fit: inflation indices and indexation clauses large projects, inflation indices and indexation clauses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</si>
  <si>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AB-05279</t>
  </si>
  <si>
    <t xml:space="preserve">Tax considerations on cross-border projects on megaprojects: how scale changes the game</t>
  </si>
  <si>
    <t xml:space="preserve">tax considerations on cross-border projects large projects, tax considerations on cross-border projects capital projects</t>
  </si>
  <si>
    <t xml:space="preserve">Write "Tax considerations on cross-border projects on megaprojects: how scale changes the game" for projectcontrolsinstitute.org (PCI AI - Project Controls Institute). Audience: project finance and commercial teams. Length 1,200-1,800 words, British English. Primary keyword "tax considerations on cross-border projects". Work in naturally where they fit: tax considerations on cross-border projects large projects, tax considerations on cross-border projects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</si>
  <si>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AB-05280</t>
  </si>
  <si>
    <t xml:space="preserve">Turnaround (STO) planning on megaprojects: how scale changes the game</t>
  </si>
  <si>
    <t xml:space="preserve">turnaround planning megaprojects</t>
  </si>
  <si>
    <t xml:space="preserve">turnaround planning large projects, turnaround planning capital projects</t>
  </si>
  <si>
    <t xml:space="preserve">Write "Turnaround (STO) planning on megaprojects: how scale changes the game" for projectcontrolsinstitute.org (PCI AI - Project Controls Institute). Audience: turnaround planners and maintenance teams. Length 1,200-1,800 words, British English. Primary keyword "turnaround planning megaprojects". Work in naturally where they fit: turnaround planning large projects, turnaround planning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</si>
  <si>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AB-05281</t>
  </si>
  <si>
    <t xml:space="preserve">Shutdown scope freeze on megaprojects: how scale changes the game</t>
  </si>
  <si>
    <t xml:space="preserve">shutdown scope freeze megaprojects</t>
  </si>
  <si>
    <t xml:space="preserve">shutdown scope freeze large projects, shutdown scope freeze capital projects</t>
  </si>
  <si>
    <t xml:space="preserve">Write "Shutdown scope freeze on megaprojects: how scale changes the game" for projectcontrolsinstitute.org (PCI AI - Project Controls Institute). Audience: turnaround planners and maintenance teams. Length 1,200-1,800 words, British English. Primary keyword "shutdown scope freeze megaprojects". Work in naturally where they fit: shutdown scope freeze large projects, shutdown scope freeze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</si>
  <si>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AB-05282</t>
  </si>
  <si>
    <t xml:space="preserve">Wrench time analysis on megaprojects: how scale changes the game</t>
  </si>
  <si>
    <t xml:space="preserve">wrench time analysis megaprojects</t>
  </si>
  <si>
    <t xml:space="preserve">wrench time analysis large projects, wrench time analysis capital projects</t>
  </si>
  <si>
    <t xml:space="preserve">Write "Wrench time analysis on megaprojects: how scale changes the game" for projectcontrolsinstitute.org (PCI AI - Project Controls Institute). Audience: turnaround planners and maintenance teams. Length 1,200-1,800 words, British English. Primary keyword "wrench time analysis megaprojects". Work in naturally where they fit: wrench time analysis large projects, wrench time analysis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</si>
  <si>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AB-05283</t>
  </si>
  <si>
    <t xml:space="preserve">Blind lists and isolation planning on megaprojects: how scale changes the game</t>
  </si>
  <si>
    <t xml:space="preserve">blind lists and isolation planning large projects, blind lists and isolation planning capital projects</t>
  </si>
  <si>
    <t xml:space="preserve">Write "Blind lists and isolation planning on megaprojects: how scale changes the game" for projectcontrolsinstitute.org (PCI AI - Project Controls Institute). Audience: turnaround planners and maintenance teams. Length 1,200-1,800 words, British English. Primary keyword "blind lists and isolation planning". Work in naturally where they fit: blind lists and isolation planning large projects, blind lists and isolation planning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</si>
  <si>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AB-05284</t>
  </si>
  <si>
    <t xml:space="preserve">Discovery work management on megaprojects: how scale changes the game</t>
  </si>
  <si>
    <t xml:space="preserve">discovery work management megaprojects</t>
  </si>
  <si>
    <t xml:space="preserve">discovery work management large projects, discovery work management capital projects</t>
  </si>
  <si>
    <t xml:space="preserve">Write "Discovery work management on megaprojects: how scale changes the game" for projectcontrolsinstitute.org (PCI AI - Project Controls Institute). Audience: turnaround planners and maintenance teams. Length 1,200-1,800 words, British English. Primary keyword "discovery work management megaprojects". Work in naturally where they fit: discovery work management large projects, discovery work management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</si>
  <si>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AB-05285</t>
  </si>
  <si>
    <t xml:space="preserve">Turnaround cost norms on megaprojects: how scale changes the game</t>
  </si>
  <si>
    <t xml:space="preserve">turnaround cost norms megaprojects</t>
  </si>
  <si>
    <t xml:space="preserve">turnaround cost norms large projects, turnaround cost norms capital projects</t>
  </si>
  <si>
    <t xml:space="preserve">Write "Turnaround cost norms on megaprojects: how scale changes the game" for projectcontrolsinstitute.org (PCI AI - Project Controls Institute). Audience: turnaround planners and maintenance teams. Length 1,200-1,800 words, British English. Primary keyword "turnaround cost norms megaprojects". Work in naturally where they fit: turnaround cost norms large projects, turnaround cost norms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</si>
  <si>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AB-05286</t>
  </si>
  <si>
    <t xml:space="preserve">Outage scheduling for power plants on megaprojects: how scale changes the game</t>
  </si>
  <si>
    <t xml:space="preserve">outage scheduling for power plants large projects, outage scheduling for power plants capital projects</t>
  </si>
  <si>
    <t xml:space="preserve">Write "Outage scheduling for power plants on megaprojects: how scale changes the game" for projectcontrolsinstitute.org (PCI AI - Project Controls Institute). Audience: turnaround planners and maintenance teams. Length 1,200-1,800 words, British English. Primary keyword "outage scheduling for power plants". Work in naturally where they fit: outage scheduling for power plants large projects, outage scheduling for power plants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</si>
  <si>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AB-05287</t>
  </si>
  <si>
    <t xml:space="preserve">Maintenance backlogs and prioritisation on megaprojects: how scale changes the game</t>
  </si>
  <si>
    <t xml:space="preserve">maintenance backlogs and prioritisation megaprojects</t>
  </si>
  <si>
    <t xml:space="preserve">maintenance backlogs and prioritisation large projects, maintenance backlogs and prioritisation capital projects</t>
  </si>
  <si>
    <t xml:space="preserve">Write "Maintenance backlogs and prioritisation on megaprojects: how scale changes the game" for projectcontrolsinstitute.org (PCI AI - Project Controls Institute). Audience: turnaround planners and maintenance teams. Length 1,200-1,800 words, British English. Primary keyword "maintenance backlogs and prioritisation megaprojects". Work in naturally where they fit: maintenance backlogs and prioritisation large projects, maintenance backlogs and prioritisation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</si>
  <si>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AB-05288</t>
  </si>
  <si>
    <t xml:space="preserve">Operational readiness (OR) planning on megaprojects: how scale changes the game</t>
  </si>
  <si>
    <t xml:space="preserve">operational readiness planning megaprojects</t>
  </si>
  <si>
    <t xml:space="preserve">operational readiness planning large projects, operational readiness planning capital projects</t>
  </si>
  <si>
    <t xml:space="preserve">Write "Operational readiness (OR) planning on megaprojects: how scale changes the game" for projectcontrolsinstitute.org (PCI AI - Project Controls Institute). Audience: turnaround planners and maintenance teams. Length 1,200-1,800 words, British English. Primary keyword "operational readiness planning megaprojects". Work in naturally where they fit: operational readiness planning large projects, operational readiness planning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</si>
  <si>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AB-05289</t>
  </si>
  <si>
    <t xml:space="preserve">P6 activity types on megaprojects: how scale changes the game</t>
  </si>
  <si>
    <t xml:space="preserve">p6 activity types megaprojects</t>
  </si>
  <si>
    <t xml:space="preserve">p6 activity types large projects, p6 activity types capital projects</t>
  </si>
  <si>
    <t xml:space="preserve">Write "P6 activity types on megaprojects: how scale changes the game" for projectcontrolsinstitute.org (PCI AI - Project Controls Institute). Audience: planning engineers and schedulers. Length 1,200-1,800 words, British English. Primary keyword "p6 activity types megaprojects". Work in naturally where they fit: p6 activity types large projects, p6 activity types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</si>
  <si>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AB-05290</t>
  </si>
  <si>
    <t xml:space="preserve">P6 resource curves on megaprojects: how scale changes the game</t>
  </si>
  <si>
    <t xml:space="preserve">p6 resource curves megaprojects</t>
  </si>
  <si>
    <t xml:space="preserve">p6 resource curves large projects, p6 resource curves capital projects</t>
  </si>
  <si>
    <t xml:space="preserve">Write "P6 resource curves on megaprojects: how scale changes the game" for projectcontrolsinstitute.org (PCI AI - Project Controls Institute). Audience: planning engineers and schedulers. Length 1,200-1,800 words, British English. Primary keyword "p6 resource curves megaprojects". Work in naturally where they fit: p6 resource curves large projects, p6 resource curves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</si>
  <si>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AB-05291</t>
  </si>
  <si>
    <t xml:space="preserve">P6 global change on megaprojects: how scale changes the game</t>
  </si>
  <si>
    <t xml:space="preserve">p6 global change megaprojects</t>
  </si>
  <si>
    <t xml:space="preserve">p6 global change large projects, p6 global change capital projects</t>
  </si>
  <si>
    <t xml:space="preserve">Write "P6 global change on megaprojects: how scale changes the game" for projectcontrolsinstitute.org (PCI AI - Project Controls Institute). Audience: planning engineers and schedulers. Length 1,200-1,800 words, British English. Primary keyword "p6 global change megaprojects". Work in naturally where they fit: p6 global change large projects, p6 global change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</si>
  <si>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AB-05292</t>
  </si>
  <si>
    <t xml:space="preserve">P6 baselines management on megaprojects: how scale changes the game</t>
  </si>
  <si>
    <t xml:space="preserve">p6 baselines management megaprojects</t>
  </si>
  <si>
    <t xml:space="preserve">p6 baselines management large projects, p6 baselines management capital projects</t>
  </si>
  <si>
    <t xml:space="preserve">Write "P6 baselines management on megaprojects: how scale changes the game" for projectcontrolsinstitute.org (PCI AI - Project Controls Institute). Audience: planning engineers and schedulers. Length 1,200-1,800 words, British English. Primary keyword "p6 baselines management megaprojects". Work in naturally where they fit: p6 baselines management large projects, p6 baselines management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</si>
  <si>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AB-05293</t>
  </si>
  <si>
    <t xml:space="preserve">P6 layouts and filters on megaprojects: how scale changes the game</t>
  </si>
  <si>
    <t xml:space="preserve">p6 layouts and filters megaprojects</t>
  </si>
  <si>
    <t xml:space="preserve">p6 layouts and filters large projects, p6 layouts and filters capital projects</t>
  </si>
  <si>
    <t xml:space="preserve">Write "P6 layouts and filters on megaprojects: how scale changes the game" for projectcontrolsinstitute.org (PCI AI - Project Controls Institute). Audience: planning engineers and schedulers. Length 1,200-1,800 words, British English. Primary keyword "p6 layouts and filters megaprojects". Work in naturally where they fit: p6 layouts and filters large projects, p6 layouts and filters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</si>
  <si>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AB-05294</t>
  </si>
  <si>
    <t xml:space="preserve">P6 scheduling options (F9 settings) on megaprojects: how scale changes the game</t>
  </si>
  <si>
    <t xml:space="preserve">p6 scheduling options megaprojects</t>
  </si>
  <si>
    <t xml:space="preserve">p6 scheduling options large projects, p6 scheduling options capital projects</t>
  </si>
  <si>
    <t xml:space="preserve">Write "P6 scheduling options (F9 settings) on megaprojects: how scale changes the game" for projectcontrolsinstitute.org (PCI AI - Project Controls Institute). Audience: planning engineers and schedulers. Length 1,200-1,800 words, British English. Primary keyword "p6 scheduling options megaprojects". Work in naturally where they fit: p6 scheduling options large projects, p6 scheduling options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</si>
  <si>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AB-05295</t>
  </si>
  <si>
    <t xml:space="preserve">XER import/export pitfalls on megaprojects: how scale changes the game</t>
  </si>
  <si>
    <t xml:space="preserve">xer import export pitfalls megaprojects</t>
  </si>
  <si>
    <t xml:space="preserve">xer import export pitfalls large projects, xer import export pitfalls capital projects</t>
  </si>
  <si>
    <t xml:space="preserve">Write "XER import/export pitfalls on megaprojects: how scale changes the game" for projectcontrolsinstitute.org (PCI AI - Project Controls Institute). Audience: controls professionals building data skills. Length 1,200-1,800 words, British English. Primary keyword "xer import export pitfalls megaprojects". Work in naturally where they fit: xer import export pitfalls large projects, xer import export pitfalls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</si>
  <si>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AB-05296</t>
  </si>
  <si>
    <t xml:space="preserve">P6 vs Microsoft Project data models on megaprojects: how scale changes the game</t>
  </si>
  <si>
    <t xml:space="preserve">p6 vs microsoft project data large projects, p6 vs microsoft project data capital projects</t>
  </si>
  <si>
    <t xml:space="preserve">Write "P6 vs Microsoft Project data models on megaprojects: how scale changes the game" for projectcontrolsinstitute.org (PCI AI - Project Controls Institute). Audience: controls professionals building data skills. Length 1,200-1,800 words, British English. Primary keyword "p6 vs microsoft project data". Work in naturally where they fit: p6 vs microsoft project data large projects, p6 vs microsoft project data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</si>
  <si>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AB-05297</t>
  </si>
  <si>
    <t xml:space="preserve">Claim digger / schedule comparison on megaprojects: how scale changes the game</t>
  </si>
  <si>
    <t xml:space="preserve">claim digger schedule comparison megaprojects</t>
  </si>
  <si>
    <t xml:space="preserve">claim digger schedule comparison large projects, claim digger schedule comparison capital projects</t>
  </si>
  <si>
    <t xml:space="preserve">Write "Claim digger / schedule comparison on megaprojects: how scale changes the game" for projectcontrolsinstitute.org (PCI AI - Project Controls Institute). Audience: controls professionals building data skills. Length 1,200-1,800 words, British English. Primary keyword "claim digger schedule comparison megaprojects". Work in naturally where they fit: claim digger schedule comparison large projects, claim digger schedule comparison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</si>
  <si>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AB-05298</t>
  </si>
  <si>
    <t xml:space="preserve">Crew composition and crew rates on megaprojects: how scale changes the game</t>
  </si>
  <si>
    <t xml:space="preserve">crew composition and rates megaprojects</t>
  </si>
  <si>
    <t xml:space="preserve">crew composition and rates large projects, crew composition and rates capital projects</t>
  </si>
  <si>
    <t xml:space="preserve">Write "Crew composition and crew rates on megaprojects: how scale changes the game" for projectcontrolsinstitute.org (PCI AI - Project Controls Institute). Audience: estimators and cost engineers. Length 1,200-1,800 words, British English. Primary keyword "crew composition and rates megaprojects". Work in naturally where they fit: crew composition and rates large projects, crew composition and rates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</si>
  <si>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AB-05299</t>
  </si>
  <si>
    <t xml:space="preserve">Plant and equipment rates on megaprojects: how scale changes the game</t>
  </si>
  <si>
    <t xml:space="preserve">plant and equipment rates megaprojects</t>
  </si>
  <si>
    <t xml:space="preserve">plant and equipment rates large projects, plant and equipment rates capital projects</t>
  </si>
  <si>
    <t xml:space="preserve">Write "Plant and equipment rates on megaprojects: how scale changes the game" for projectcontrolsinstitute.org (PCI AI - Project Controls Institute). Audience: estimators and cost engineers. Length 1,200-1,800 words, British English. Primary keyword "plant and equipment rates megaprojects". Work in naturally where they fit: plant and equipment rates large projects, plant and equipment rates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</si>
  <si>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AB-05300</t>
  </si>
  <si>
    <t xml:space="preserve">Labour norms by trade on megaprojects: how scale changes the game</t>
  </si>
  <si>
    <t xml:space="preserve">labour norms by trade megaprojects</t>
  </si>
  <si>
    <t xml:space="preserve">labour norms by trade large projects, labour norms by trade capital projects</t>
  </si>
  <si>
    <t xml:space="preserve">Write "Labour norms by trade on megaprojects: how scale changes the game" for projectcontrolsinstitute.org (PCI AI - Project Controls Institute). Audience: estimators and cost engineers. Length 1,200-1,800 words, British English. Primary keyword "labour norms by trade megaprojects". Work in naturally where they fit: labour norms by trade large projects, labour norms by trade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</si>
  <si>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AB-05301</t>
  </si>
  <si>
    <t xml:space="preserve">Growth allowance vs contingency on megaprojects: how scale changes the game</t>
  </si>
  <si>
    <t xml:space="preserve">growth allowance vs contingency megaprojects</t>
  </si>
  <si>
    <t xml:space="preserve">growth allowance vs contingency large projects, growth allowance vs contingency capital projects</t>
  </si>
  <si>
    <t xml:space="preserve">Write "Growth allowance vs contingency on megaprojects: how scale changes the game" for projectcontrolsinstitute.org (PCI AI - Project Controls Institute). Audience: estimators and cost engineers. Length 1,200-1,800 words, British English. Primary keyword "growth allowance vs contingency megaprojects". Work in naturally where they fit: growth allowance vs contingency large projects, growth allowance vs contingency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</si>
  <si>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AB-05302</t>
  </si>
  <si>
    <t xml:space="preserve">Design allowance on megaprojects: how scale changes the game</t>
  </si>
  <si>
    <t xml:space="preserve">design allowance megaprojects</t>
  </si>
  <si>
    <t xml:space="preserve">design allowance large projects, design allowance capital projects</t>
  </si>
  <si>
    <t xml:space="preserve">Write "Design allowance on megaprojects: how scale changes the game" for projectcontrolsinstitute.org (PCI AI - Project Controls Institute). Audience: estimators and cost engineers. Length 1,200-1,800 words, British English. Primary keyword "design allowance megaprojects". Work in naturally where they fit: design allowance large projects, design allowance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</si>
  <si>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AB-05303</t>
  </si>
  <si>
    <t xml:space="preserve">Estimate maturity assessment on megaprojects: how scale changes the game</t>
  </si>
  <si>
    <t xml:space="preserve">estimate maturity assessment megaprojects</t>
  </si>
  <si>
    <t xml:space="preserve">estimate maturity assessment large projects, estimate maturity assessment capital projects</t>
  </si>
  <si>
    <t xml:space="preserve">Write "Estimate maturity assessment on megaprojects: how scale changes the game" for projectcontrolsinstitute.org (PCI AI - Project Controls Institute). Audience: estimators and cost engineers. Length 1,200-1,800 words, British English. Primary keyword "estimate maturity assessment megaprojects". Work in naturally where they fit: estimate maturity assessment large projects, estimate maturity assessment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</si>
  <si>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AB-05304</t>
  </si>
  <si>
    <t xml:space="preserve">Bid/no-bid analysis on megaprojects: how scale changes the game</t>
  </si>
  <si>
    <t xml:space="preserve">bid no-bid analysis megaprojects</t>
  </si>
  <si>
    <t xml:space="preserve">bid no-bid analysis large projects, bid no-bid analysis capital projects</t>
  </si>
  <si>
    <t xml:space="preserve">Write "Bid/no-bid analysis on megaprojects: how scale changes the game" for projectcontrolsinstitute.org (PCI AI - Project Controls Institute). Audience: estimators and cost engineers. Length 1,200-1,800 words, British English. Primary keyword "bid no-bid analysis megaprojects". Work in naturally where they fit: bid no-bid analysis large projects, bid no-bid analysis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</si>
  <si>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AB-05305</t>
  </si>
  <si>
    <t xml:space="preserve">Tender settlement meetings on megaprojects: how scale changes the game</t>
  </si>
  <si>
    <t xml:space="preserve">tender settlement meetings megaprojects</t>
  </si>
  <si>
    <t xml:space="preserve">tender settlement meetings large projects, tender settlement meetings capital projects</t>
  </si>
  <si>
    <t xml:space="preserve">Write "Tender settlement meetings on megaprojects: how scale changes the game" for projectcontrolsinstitute.org (PCI AI - Project Controls Institute). Audience: estimators and cost engineers. Length 1,200-1,800 words, British English. Primary keyword "tender settlement meetings megaprojects". Work in naturally where they fit: tender settlement meetings large projects, tender settlement meetings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</si>
  <si>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AB-05306</t>
  </si>
  <si>
    <t xml:space="preserve">Subcontractor quotations analysis on megaprojects: how scale changes the game</t>
  </si>
  <si>
    <t xml:space="preserve">subcontractor quotations analysis megaprojects</t>
  </si>
  <si>
    <t xml:space="preserve">subcontractor quotations analysis large projects, subcontractor quotations analysis capital projects</t>
  </si>
  <si>
    <t xml:space="preserve">Write "Subcontractor quotations analysis on megaprojects: how scale changes the game" for projectcontrolsinstitute.org (PCI AI - Project Controls Institute). Audience: estimators and cost engineers. Length 1,200-1,800 words, British English. Primary keyword "subcontractor quotations analysis megaprojects". Work in naturally where they fit: subcontractor quotations analysis large projects, subcontractor quotations analysis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</si>
  <si>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AB-05307</t>
  </si>
  <si>
    <t xml:space="preserve">Estimate reviews and cold eyes on megaprojects: how scale changes the game</t>
  </si>
  <si>
    <t xml:space="preserve">estimate reviews and cold eyes large projects, estimate reviews and cold eyes capital projects</t>
  </si>
  <si>
    <t xml:space="preserve">Write "Estimate reviews and cold eyes on megaprojects: how scale changes the game" for projectcontrolsinstitute.org (PCI AI - Project Controls Institute). Audience: estimators and cost engineers. Length 1,200-1,800 words, British English. Primary keyword "estimate reviews and cold eyes". Work in naturally where they fit: estimate reviews and cold eyes large projects, estimate reviews and cold eyes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</si>
  <si>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AB-05308</t>
  </si>
  <si>
    <t xml:space="preserve">Currency and escalation in bids on megaprojects: how scale changes the game</t>
  </si>
  <si>
    <t xml:space="preserve">currency and escalation in bids large projects, currency and escalation in bids capital projects</t>
  </si>
  <si>
    <t xml:space="preserve">Write "Currency and escalation in bids on megaprojects: how scale changes the game" for projectcontrolsinstitute.org (PCI AI - Project Controls Institute). Audience: estimators and cost engineers. Length 1,200-1,800 words, British English. Primary keyword "currency and escalation in bids". Work in naturally where they fit: currency and escalation in bids large projects, currency and escalation in bids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</si>
  <si>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AB-05309</t>
  </si>
  <si>
    <t xml:space="preserve">Margin and markup strategy on megaprojects: how scale changes the game</t>
  </si>
  <si>
    <t xml:space="preserve">margin and markup strategy megaprojects</t>
  </si>
  <si>
    <t xml:space="preserve">margin and markup strategy large projects, margin and markup strategy capital projects</t>
  </si>
  <si>
    <t xml:space="preserve">Write "Margin and markup strategy on megaprojects: how scale changes the game" for projectcontrolsinstitute.org (PCI AI - Project Controls Institute). Audience: estimators and cost engineers. Length 1,200-1,800 words, British English. Primary keyword "margin and markup strategy megaprojects". Work in naturally where they fit: margin and markup strategy large projects, margin and markup strategy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</si>
  <si>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AB-05310</t>
  </si>
  <si>
    <t xml:space="preserve">Tornado diagrams on megaprojects: how scale changes the game</t>
  </si>
  <si>
    <t xml:space="preserve">tornado diagrams megaprojects</t>
  </si>
  <si>
    <t xml:space="preserve">tornado diagrams large projects, tornado diagrams capital projects</t>
  </si>
  <si>
    <t xml:space="preserve">Write "Tornado diagrams on megaprojects: how scale changes the game" for projectcontrolsinstitute.org (PCI AI - Project Controls Institute). Audience: risk analysts and project controls teams. Length 1,200-1,800 words, British English. Primary keyword "tornado diagrams megaprojects". Work in naturally where they fit: tornado diagrams large projects, tornado diagrams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</si>
  <si>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AB-05311</t>
  </si>
  <si>
    <t xml:space="preserve">Decision tree analysis on megaprojects: how scale changes the game</t>
  </si>
  <si>
    <t xml:space="preserve">decision tree analysis megaprojects</t>
  </si>
  <si>
    <t xml:space="preserve">decision tree analysis large projects, decision tree analysis capital projects</t>
  </si>
  <si>
    <t xml:space="preserve">Write "Decision tree analysis on megaprojects: how scale changes the game" for projectcontrolsinstitute.org (PCI AI - Project Controls Institute). Audience: risk analysts and project controls teams. Length 1,200-1,800 words, British English. Primary keyword "decision tree analysis megaprojects". Work in naturally where they fit: decision tree analysis large projects, decision tree analysis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</si>
  <si>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AB-05312</t>
  </si>
  <si>
    <t xml:space="preserve">Risk velocity on megaprojects: how scale changes the game</t>
  </si>
  <si>
    <t xml:space="preserve">risk velocity megaprojects</t>
  </si>
  <si>
    <t xml:space="preserve">risk velocity large projects, risk velocity capital projects</t>
  </si>
  <si>
    <t xml:space="preserve">Write "Risk velocity on megaprojects: how scale changes the game" for projectcontrolsinstitute.org (PCI AI - Project Controls Institute). Audience: risk analysts and project controls teams. Length 1,200-1,800 words, British English. Primary keyword "risk velocity megaprojects". Work in naturally where they fit: risk velocity large projects, risk velocity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</si>
  <si>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AB-05313</t>
  </si>
  <si>
    <t xml:space="preserve">Integrated cost-schedule risk analysis on megaprojects: how scale changes the game</t>
  </si>
  <si>
    <t xml:space="preserve">integrated cost-schedule risk analysis megaprojects</t>
  </si>
  <si>
    <t xml:space="preserve">integrated cost-schedule risk analysis large projects, integrated cost-schedule risk analysis capital projects</t>
  </si>
  <si>
    <t xml:space="preserve">Write "Integrated cost-schedule risk analysis on megaprojects: how scale changes the game" for projectcontrolsinstitute.org (PCI AI - Project Controls Institute). Audience: risk analysts and project controls teams. Length 1,200-1,800 words, British English. Primary keyword "integrated cost-schedule risk analysis megaprojects". Work in naturally where they fit: integrated cost-schedule risk analysis large projects, integrated cost-schedule risk analysis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</si>
  <si>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AB-05314</t>
  </si>
  <si>
    <t xml:space="preserve">Risk maturity models on megaprojects: how scale changes the game</t>
  </si>
  <si>
    <t xml:space="preserve">risk maturity models megaprojects</t>
  </si>
  <si>
    <t xml:space="preserve">risk maturity models large projects, risk maturity models capital projects</t>
  </si>
  <si>
    <t xml:space="preserve">Write "Risk maturity models on megaprojects: how scale changes the game" for projectcontrolsinstitute.org (PCI AI - Project Controls Institute). Audience: risk analysts and project controls teams. Length 1,200-1,800 words, British English. Primary keyword "risk maturity models megaprojects". Work in naturally where they fit: risk maturity models large projects, risk maturity models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</si>
  <si>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AB-05315</t>
  </si>
  <si>
    <t xml:space="preserve">Weather risk quantification on megaprojects: how scale changes the game</t>
  </si>
  <si>
    <t xml:space="preserve">weather risk quantification megaprojects</t>
  </si>
  <si>
    <t xml:space="preserve">weather risk quantification large projects, weather risk quantification capital projects</t>
  </si>
  <si>
    <t xml:space="preserve">Write "Weather risk quantification on megaprojects: how scale changes the game" for projectcontrolsinstitute.org (PCI AI - Project Controls Institute). Audience: risk analysts and project controls teams. Length 1,200-1,800 words, British English. Primary keyword "weather risk quantification megaprojects". Work in naturally where they fit: weather risk quantification large projects, weather risk quantification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</si>
  <si>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AB-05316</t>
  </si>
  <si>
    <t xml:space="preserve">Supply chain risk on megaprojects: how scale changes the game</t>
  </si>
  <si>
    <t xml:space="preserve">supply chain risk megaprojects</t>
  </si>
  <si>
    <t xml:space="preserve">supply chain risk large projects, supply chain risk capital projects</t>
  </si>
  <si>
    <t xml:space="preserve">Write "Supply chain risk on megaprojects: how scale changes the game" for projectcontrolsinstitute.org (PCI AI - Project Controls Institute). Audience: risk analysts and project controls teams. Length 1,200-1,800 words, British English. Primary keyword "supply chain risk megaprojects". Work in naturally where they fit: supply chain risk large projects, supply chain risk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</si>
  <si>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AB-05317</t>
  </si>
  <si>
    <t xml:space="preserve">Interface risk on megaprojects: how scale changes the game</t>
  </si>
  <si>
    <t xml:space="preserve">interface risk megaprojects</t>
  </si>
  <si>
    <t xml:space="preserve">interface risk large projects, interface risk capital projects</t>
  </si>
  <si>
    <t xml:space="preserve">Write "Interface risk on megaprojects: how scale changes the game" for projectcontrolsinstitute.org (PCI AI - Project Controls Institute). Audience: risk analysts and project controls teams. Length 1,200-1,800 words, British English. Primary keyword "interface risk megaprojects". Work in naturally where they fit: interface risk large projects, interface risk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</si>
  <si>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AB-05318</t>
  </si>
  <si>
    <t xml:space="preserve">Cost narrative writing on megaprojects: how scale changes the game</t>
  </si>
  <si>
    <t xml:space="preserve">cost narrative writing megaprojects</t>
  </si>
  <si>
    <t xml:space="preserve">cost narrative writing large projects, cost narrative writing capital projects</t>
  </si>
  <si>
    <t xml:space="preserve">Write "Cost narrative writing on megaprojects: how scale changes the game" for projectcontrolsinstitute.org (PCI AI - Project Controls Institute). Audience: controls teams reporting to leadership. Length 1,200-1,800 words, British English. Primary keyword "cost narrative writing megaprojects". Work in naturally where they fit: cost narrative writing large projects, cost narrative writing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</si>
  <si>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AB-05319</t>
  </si>
  <si>
    <t xml:space="preserve">Schedule commentary writing on megaprojects: how scale changes the game</t>
  </si>
  <si>
    <t xml:space="preserve">schedule commentary writing megaprojects</t>
  </si>
  <si>
    <t xml:space="preserve">schedule commentary writing large projects, schedule commentary writing capital projects</t>
  </si>
  <si>
    <t xml:space="preserve">Write "Schedule commentary writing on megaprojects: how scale changes the game" for projectcontrolsinstitute.org (PCI AI - Project Controls Institute). Audience: controls teams reporting to leadership. Length 1,200-1,800 words, British English. Primary keyword "schedule commentary writing megaprojects". Work in naturally where they fit: schedule commentary writing large projects, schedule commentary writing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</si>
  <si>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AB-05320</t>
  </si>
  <si>
    <t xml:space="preserve">Visualising float erosion on megaprojects: how scale changes the game</t>
  </si>
  <si>
    <t xml:space="preserve">visualising float erosion megaprojects</t>
  </si>
  <si>
    <t xml:space="preserve">visualising float erosion large projects, visualising float erosion capital projects</t>
  </si>
  <si>
    <t xml:space="preserve">Write "Visualising float erosion on megaprojects: how scale changes the game" for projectcontrolsinstitute.org (PCI AI - Project Controls Institute). Audience: controls teams reporting to leadership. Length 1,200-1,800 words, British English. Primary keyword "visualising float erosion megaprojects". Work in naturally where they fit: visualising float erosion large projects, visualising float erosion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</si>
  <si>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AB-05321</t>
  </si>
  <si>
    <t xml:space="preserve">Systems completion and turnover packages on megaprojects: how scale changes the game</t>
  </si>
  <si>
    <t xml:space="preserve">systems completion and turnover packages large projects, systems completion and turnover packages capital projects</t>
  </si>
  <si>
    <t xml:space="preserve">Write "Systems completion and turnover packages on megaprojects: how scale changes the game" for projectcontrolsinstitute.org (PCI AI - Project Controls Institute). Audience: early-career and cross-training professionals. Length 1,200-1,800 words, British English. Primary keyword "systems completion and turnover packages". Work in naturally where they fit: systems completion and turnover packages large projects, systems completion and turnover packages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</si>
  <si>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AB-05322</t>
  </si>
  <si>
    <t xml:space="preserve">Commissioning sequence logic on megaprojects: how scale changes the game</t>
  </si>
  <si>
    <t xml:space="preserve">commissioning sequence logic megaprojects</t>
  </si>
  <si>
    <t xml:space="preserve">commissioning sequence logic large projects, commissioning sequence logic capital projects</t>
  </si>
  <si>
    <t xml:space="preserve">Write "Commissioning sequence logic on megaprojects: how scale changes the game" for projectcontrolsinstitute.org (PCI AI - Project Controls Institute). Audience: early-career and cross-training professionals. Length 1,200-1,800 words, British English. Primary keyword "commissioning sequence logic megaprojects". Work in naturally where they fit: commissioning sequence logic large projects, commissioning sequence logic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</si>
  <si>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AB-05323</t>
  </si>
  <si>
    <t xml:space="preserve">Care custody and control transfer on megaprojects: how scale changes the game</t>
  </si>
  <si>
    <t xml:space="preserve">care custody and control transfer large projects, care custody and control transfer capital projects</t>
  </si>
  <si>
    <t xml:space="preserve">Write "Care custody and control transfer on megaprojects: how scale changes the game" for projectcontrolsinstitute.org (PCI AI - Project Controls Institute). Audience: early-career and cross-training professionals. Length 1,200-1,800 words, British English. Primary keyword "care custody and control transfer". Work in naturally where they fit: care custody and control transfer large projects, care custody and control transfer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</si>
  <si>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AB-05324</t>
  </si>
  <si>
    <t xml:space="preserve">Performance test criteria on megaprojects: how scale changes the game</t>
  </si>
  <si>
    <t xml:space="preserve">performance test criteria megaprojects</t>
  </si>
  <si>
    <t xml:space="preserve">performance test criteria large projects, performance test criteria capital projects</t>
  </si>
  <si>
    <t xml:space="preserve">Write "Performance test criteria on megaprojects: how scale changes the game" for projectcontrolsinstitute.org (PCI AI - Project Controls Institute). Audience: early-career and cross-training professionals. Length 1,200-1,800 words, British English. Primary keyword "performance test criteria megaprojects". Work in naturally where they fit: performance test criteria large projects, performance test criteria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</si>
  <si>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AB-05325</t>
  </si>
  <si>
    <t xml:space="preserve">Defects liability period management on megaprojects: how scale changes the game</t>
  </si>
  <si>
    <t xml:space="preserve">defects liability period management megaprojects</t>
  </si>
  <si>
    <t xml:space="preserve">defects liability period management large projects, defects liability period management capital projects</t>
  </si>
  <si>
    <t xml:space="preserve">Write "Defects liability period management on megaprojects: how scale changes the game" for projectcontrolsinstitute.org (PCI AI - Project Controls Institute). Audience: early-career and cross-training professionals. Length 1,200-1,800 words, British English. Primary keyword "defects liability period management megaprojects". Work in naturally where they fit: defects liability period management large projects, defects liability period management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</si>
  <si>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AB-05326</t>
  </si>
  <si>
    <t xml:space="preserve">Warranty claims tracking on megaprojects: how scale changes the game</t>
  </si>
  <si>
    <t xml:space="preserve">warranty claims tracking megaprojects</t>
  </si>
  <si>
    <t xml:space="preserve">warranty claims tracking large projects, warranty claims tracking capital projects</t>
  </si>
  <si>
    <t xml:space="preserve">Write "Warranty claims tracking on megaprojects: how scale changes the game" for projectcontrolsinstitute.org (PCI AI - Project Controls Institute). Audience: early-career and cross-training professionals. Length 1,200-1,800 words, British English. Primary keyword "warranty claims tracking megaprojects". Work in naturally where they fit: warranty claims tracking large projects, warranty claims tracking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</si>
  <si>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AB-05327</t>
  </si>
  <si>
    <t xml:space="preserve">Activity duration distribution on megaprojects: how scale changes the game</t>
  </si>
  <si>
    <t xml:space="preserve">activity duration distribution megaprojects</t>
  </si>
  <si>
    <t xml:space="preserve">activity duration distribution large projects, activity duration distribution capital projects</t>
  </si>
  <si>
    <t xml:space="preserve">Write "Activity duration distribution on megaprojects: how scale changes the game" for projectcontrolsinstitute.org (PCI AI - Project Controls Institute). Audience: planning engineers and schedulers. Length 1,200-1,800 words, British English. Primary keyword "activity duration distribution megaprojects". Work in naturally where they fit: activity duration distribution large projects, activity duration distribution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</si>
  <si>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AB-05328</t>
  </si>
  <si>
    <t xml:space="preserve">Open ends in a schedule on megaprojects: how scale changes the game</t>
  </si>
  <si>
    <t xml:space="preserve">open ends in a schedule large projects, open ends in a schedule capital projects</t>
  </si>
  <si>
    <t xml:space="preserve">Write "Open ends in a schedule on megaprojects: how scale changes the game" for projectcontrolsinstitute.org (PCI AI - Project Controls Institute). Audience: planning engineers and schedulers. Length 1,200-1,800 words, British English. Primary keyword "open ends in a schedule". Work in naturally where they fit: open ends in a schedule large projects, open ends in a schedule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</si>
  <si>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AB-05329</t>
  </si>
  <si>
    <t xml:space="preserve">Dangling logic on megaprojects: how scale changes the game</t>
  </si>
  <si>
    <t xml:space="preserve">dangling logic megaprojects</t>
  </si>
  <si>
    <t xml:space="preserve">dangling logic large projects, dangling logic capital projects</t>
  </si>
  <si>
    <t xml:space="preserve">Write "Dangling logic on megaprojects: how scale changes the game" for projectcontrolsinstitute.org (PCI AI - Project Controls Institute). Audience: planning engineers and schedulers. Length 1,200-1,800 words, British English. Primary keyword "dangling logic megaprojects". Work in naturally where they fit: dangling logic large projects, dangling logic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</si>
  <si>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AB-05330</t>
  </si>
  <si>
    <t xml:space="preserve">Redundant logic on megaprojects: how scale changes the game</t>
  </si>
  <si>
    <t xml:space="preserve">redundant logic megaprojects</t>
  </si>
  <si>
    <t xml:space="preserve">redundant logic large projects, redundant logic capital projects</t>
  </si>
  <si>
    <t xml:space="preserve">Write "Redundant logic on megaprojects: how scale changes the game" for projectcontrolsinstitute.org (PCI AI - Project Controls Institute). Audience: planning engineers and schedulers. Length 1,200-1,800 words, British English. Primary keyword "redundant logic megaprojects". Work in naturally where they fit: redundant logic large projects, redundant logic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</si>
  <si>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AB-05331</t>
  </si>
  <si>
    <t xml:space="preserve">Schedule margin on megaprojects: how scale changes the game</t>
  </si>
  <si>
    <t xml:space="preserve">schedule margin megaprojects</t>
  </si>
  <si>
    <t xml:space="preserve">schedule margin large projects, schedule margin capital projects</t>
  </si>
  <si>
    <t xml:space="preserve">Write "Schedule margin on megaprojects: how scale changes the game" for projectcontrolsinstitute.org (PCI AI - Project Controls Institute). Audience: planning engineers and schedulers. Length 1,200-1,800 words, British English. Primary keyword "schedule margin megaprojects". Work in naturally where they fit: schedule margin large projects, schedule margin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</si>
  <si>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AB-05332</t>
  </si>
  <si>
    <t xml:space="preserve">Driving path analysis on megaprojects: how scale changes the game</t>
  </si>
  <si>
    <t xml:space="preserve">driving path analysis megaprojects</t>
  </si>
  <si>
    <t xml:space="preserve">driving path analysis large projects, driving path analysis capital projects</t>
  </si>
  <si>
    <t xml:space="preserve">Write "Driving path analysis on megaprojects: how scale changes the game" for projectcontrolsinstitute.org (PCI AI - Project Controls Institute). Audience: planning engineers and schedulers. Length 1,200-1,800 words, British English. Primary keyword "driving path analysis megaprojects". Work in naturally where they fit: driving path analysis large projects, driving path analysis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</si>
  <si>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AB-05333</t>
  </si>
  <si>
    <t xml:space="preserve">Longest path vs critical path on megaprojects: how scale changes the game</t>
  </si>
  <si>
    <t xml:space="preserve">longest path vs critical megaprojects</t>
  </si>
  <si>
    <t xml:space="preserve">longest path vs critical large projects, longest path vs critical capital projects</t>
  </si>
  <si>
    <t xml:space="preserve">Write "Longest path vs critical path on megaprojects: how scale changes the game" for projectcontrolsinstitute.org (PCI AI - Project Controls Institute). Audience: planning engineers and schedulers. Length 1,200-1,800 words, British English. Primary keyword "longest path vs critical megaprojects". Work in naturally where they fit: longest path vs critical large projects, longest path vs critical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</si>
  <si>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AB-05334</t>
  </si>
  <si>
    <t xml:space="preserve">Multi-calendar float distortion on megaprojects: how scale changes the game</t>
  </si>
  <si>
    <t xml:space="preserve">multi-calendar float distortion megaprojects</t>
  </si>
  <si>
    <t xml:space="preserve">multi-calendar float distortion large projects, multi-calendar float distortion capital projects</t>
  </si>
  <si>
    <t xml:space="preserve">Write "Multi-calendar float distortion on megaprojects: how scale changes the game" for projectcontrolsinstitute.org (PCI AI - Project Controls Institute). Audience: planning engineers and schedulers. Length 1,200-1,800 words, British English. Primary keyword "multi-calendar float distortion megaprojects". Work in naturally where they fit: multi-calendar float distortion large projects, multi-calendar float distortion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</si>
  <si>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AB-05335</t>
  </si>
  <si>
    <t xml:space="preserve">Resource-constrained critical path on megaprojects: how scale changes the game</t>
  </si>
  <si>
    <t xml:space="preserve">resource-constrained critical path megaprojects</t>
  </si>
  <si>
    <t xml:space="preserve">resource-constrained critical path large projects, resource-constrained critical path capital projects</t>
  </si>
  <si>
    <t xml:space="preserve">Write "Resource-constrained critical path on megaprojects: how scale changes the game" for projectcontrolsinstitute.org (PCI AI - Project Controls Institute). Audience: planning engineers and schedulers. Length 1,200-1,800 words, British English. Primary keyword "resource-constrained critical path megaprojects". Work in naturally where they fit: resource-constrained critical path large projects, resource-constrained critical path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</si>
  <si>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AB-05336</t>
  </si>
  <si>
    <t xml:space="preserve">Schedule acceleration modelling on megaprojects: how scale changes the game</t>
  </si>
  <si>
    <t xml:space="preserve">schedule acceleration modelling megaprojects</t>
  </si>
  <si>
    <t xml:space="preserve">schedule acceleration modelling large projects, schedule acceleration modelling capital projects</t>
  </si>
  <si>
    <t xml:space="preserve">Write "Schedule acceleration modelling on megaprojects: how scale changes the game" for projectcontrolsinstitute.org (PCI AI - Project Controls Institute). Audience: planning engineers and schedulers. Length 1,200-1,800 words, British English. Primary keyword "schedule acceleration modelling megaprojects". Work in naturally where they fit: schedule acceleration modelling large projects, schedule acceleration modelling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</si>
  <si>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AB-05337</t>
  </si>
  <si>
    <t xml:space="preserve">Bid schedule vs execution schedule on megaprojects: how scale changes the game</t>
  </si>
  <si>
    <t xml:space="preserve">bid schedule vs execution megaprojects</t>
  </si>
  <si>
    <t xml:space="preserve">bid schedule vs execution large projects, bid schedule vs execution capital projects</t>
  </si>
  <si>
    <t xml:space="preserve">Write "Bid schedule vs execution schedule on megaprojects: how scale changes the game" for projectcontrolsinstitute.org (PCI AI - Project Controls Institute). Audience: planning engineers and schedulers. Length 1,200-1,800 words, British English. Primary keyword "bid schedule vs execution megaprojects". Work in naturally where they fit: bid schedule vs execution large projects, bid schedule vs execution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</si>
  <si>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AB-05338</t>
  </si>
  <si>
    <t xml:space="preserve">Procurement milestone linkage on megaprojects: how scale changes the game</t>
  </si>
  <si>
    <t xml:space="preserve">procurement milestone linkage megaprojects</t>
  </si>
  <si>
    <t xml:space="preserve">procurement milestone linkage large projects, procurement milestone linkage capital projects</t>
  </si>
  <si>
    <t xml:space="preserve">Write "Procurement milestone linkage on megaprojects: how scale changes the game" for projectcontrolsinstitute.org (PCI AI - Project Controls Institute). Audience: planning engineers and schedulers. Length 1,200-1,800 words, British English. Primary keyword "procurement milestone linkage megaprojects". Work in naturally where they fit: procurement milestone linkage large projects, procurement milestone linkage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</si>
  <si>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AB-05339</t>
  </si>
  <si>
    <t xml:space="preserve">Construction work areas and zones on megaprojects: how scale changes the game</t>
  </si>
  <si>
    <t xml:space="preserve">construction work areas and zones large projects, construction work areas and zones capital projects</t>
  </si>
  <si>
    <t xml:space="preserve">Write "Construction work areas and zones on megaprojects: how scale changes the game" for projectcontrolsinstitute.org (PCI AI - Project Controls Institute). Audience: planning engineers and schedulers. Length 1,200-1,800 words, British English. Primary keyword "construction work areas and zones". Work in naturally where they fit: construction work areas and zones large projects, construction work areas and zones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</si>
  <si>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AB-05340</t>
  </si>
  <si>
    <t xml:space="preserve">Schedule integration across contractors on megaprojects: how scale changes the game</t>
  </si>
  <si>
    <t xml:space="preserve">schedule integration across contractors megaprojects</t>
  </si>
  <si>
    <t xml:space="preserve">schedule integration across contractors large projects, schedule integration across contractors capital projects</t>
  </si>
  <si>
    <t xml:space="preserve">Write "Schedule integration across contractors on megaprojects: how scale changes the game" for projectcontrolsinstitute.org (PCI AI - Project Controls Institute). Audience: planning engineers and schedulers. Length 1,200-1,800 words, British English. Primary keyword "schedule integration across contractors megaprojects". Work in naturally where they fit: schedule integration across contractors large projects, schedule integration across contractors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</si>
  <si>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AB-05341</t>
  </si>
  <si>
    <t xml:space="preserve">Interface float on megaprojects: how scale changes the game</t>
  </si>
  <si>
    <t xml:space="preserve">interface float megaprojects</t>
  </si>
  <si>
    <t xml:space="preserve">interface float large projects, interface float capital projects</t>
  </si>
  <si>
    <t xml:space="preserve">Write "Interface float on megaprojects: how scale changes the game" for projectcontrolsinstitute.org (PCI AI - Project Controls Institute). Audience: planning engineers and schedulers. Length 1,200-1,800 words, British English. Primary keyword "interface float megaprojects". Work in naturally where they fit: interface float large projects, interface float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</si>
  <si>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AB-05342</t>
  </si>
  <si>
    <t xml:space="preserve">Early warning indicators in schedules on megaprojects: how scale changes the game</t>
  </si>
  <si>
    <t xml:space="preserve">early warning indicators in schedules large projects, early warning indicators in schedules capital projects</t>
  </si>
  <si>
    <t xml:space="preserve">Write "Early warning indicators in schedules on megaprojects: how scale changes the game" for projectcontrolsinstitute.org (PCI AI - Project Controls Institute). Audience: planning engineers and schedulers. Length 1,200-1,800 words, British English. Primary keyword "early warning indicators in schedules". Work in naturally where they fit: early warning indicators in schedules large projects, early warning indicators in schedules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</si>
  <si>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AB-05343</t>
  </si>
  <si>
    <t xml:space="preserve">Planning package conversion on megaprojects: how scale changes the game</t>
  </si>
  <si>
    <t xml:space="preserve">planning package conversion megaprojects</t>
  </si>
  <si>
    <t xml:space="preserve">planning package conversion large projects, planning package conversion capital projects</t>
  </si>
  <si>
    <t xml:space="preserve">Write "Planning package conversion on megaprojects: how scale changes the game" for projectcontrolsinstitute.org (PCI AI - Project Controls Institute). Audience: planning engineers and schedulers. Length 1,200-1,800 words, British English. Primary keyword "planning package conversion megaprojects". Work in naturally where they fit: planning package conversion large projects, planning package conversion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</si>
  <si>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AB-05344</t>
  </si>
  <si>
    <t xml:space="preserve">Schedule reserve release on megaprojects: how scale changes the game</t>
  </si>
  <si>
    <t xml:space="preserve">schedule reserve release megaprojects</t>
  </si>
  <si>
    <t xml:space="preserve">schedule reserve release large projects, schedule reserve release capital projects</t>
  </si>
  <si>
    <t xml:space="preserve">Write "Schedule reserve release on megaprojects: how scale changes the game" for projectcontrolsinstitute.org (PCI AI - Project Controls Institute). Audience: planning engineers and schedulers. Length 1,200-1,800 words, British English. Primary keyword "schedule reserve release megaprojects". Work in naturally where they fit: schedule reserve release large projects, schedule reserve release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</si>
  <si>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AB-05345</t>
  </si>
  <si>
    <t xml:space="preserve">Cost account structure on megaprojects: how scale changes the game</t>
  </si>
  <si>
    <t xml:space="preserve">cost account structure megaprojects</t>
  </si>
  <si>
    <t xml:space="preserve">cost account structure large projects, cost account structure capital projects</t>
  </si>
  <si>
    <t xml:space="preserve">Write "Cost account structure on megaprojects: how scale changes the game" for projectcontrolsinstitute.org (PCI AI - Project Controls Institute). Audience: estimators and cost engineers. Length 1,200-1,800 words, British English. Primary keyword "cost account structure megaprojects". Work in naturally where they fit: cost account structure large projects, cost account structure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</si>
  <si>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AB-05346</t>
  </si>
  <si>
    <t xml:space="preserve">Estimate reconciliation on megaprojects: how scale changes the game</t>
  </si>
  <si>
    <t xml:space="preserve">estimate reconciliation megaprojects</t>
  </si>
  <si>
    <t xml:space="preserve">estimate reconciliation large projects, estimate reconciliation capital projects</t>
  </si>
  <si>
    <t xml:space="preserve">Write "Estimate reconciliation on megaprojects: how scale changes the game" for projectcontrolsinstitute.org (PCI AI - Project Controls Institute). Audience: estimators and cost engineers. Length 1,200-1,800 words, British English. Primary keyword "estimate reconciliation megaprojects". Work in naturally where they fit: estimate reconciliation large projects, estimate reconciliation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</si>
  <si>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AB-05347</t>
  </si>
  <si>
    <t xml:space="preserve">Bottoms-up validation on megaprojects: how scale changes the game</t>
  </si>
  <si>
    <t xml:space="preserve">bottoms-up validation megaprojects</t>
  </si>
  <si>
    <t xml:space="preserve">bottoms-up validation large projects, bottoms-up validation capital projects</t>
  </si>
  <si>
    <t xml:space="preserve">Write "Bottoms-up validation on megaprojects: how scale changes the game" for projectcontrolsinstitute.org (PCI AI - Project Controls Institute). Audience: estimators and cost engineers. Length 1,200-1,800 words, British English. Primary keyword "bottoms-up validation megaprojects". Work in naturally where they fit: bottoms-up validation large projects, bottoms-up validation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</si>
  <si>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AB-05348</t>
  </si>
  <si>
    <t xml:space="preserve">Cost trending analysis on megaprojects: how scale changes the game</t>
  </si>
  <si>
    <t xml:space="preserve">cost trending analysis megaprojects</t>
  </si>
  <si>
    <t xml:space="preserve">cost trending analysis large projects, cost trending analysis capital projects</t>
  </si>
  <si>
    <t xml:space="preserve">Write "Cost trending analysis on megaprojects: how scale changes the game" for projectcontrolsinstitute.org (PCI AI - Project Controls Institute). Audience: estimators and cost engineers. Length 1,200-1,800 words, British English. Primary keyword "cost trending analysis megaprojects". Work in naturally where they fit: cost trending analysis large projects, cost trending analysis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</si>
  <si>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AB-05349</t>
  </si>
  <si>
    <t xml:space="preserve">Unit cost tracking on megaprojects: how scale changes the game</t>
  </si>
  <si>
    <t xml:space="preserve">unit cost tracking megaprojects</t>
  </si>
  <si>
    <t xml:space="preserve">unit cost tracking large projects, unit cost tracking capital projects</t>
  </si>
  <si>
    <t xml:space="preserve">Write "Unit cost tracking on megaprojects: how scale changes the game" for projectcontrolsinstitute.org (PCI AI - Project Controls Institute). Audience: estimators and cost engineers. Length 1,200-1,800 words, British English. Primary keyword "unit cost tracking megaprojects". Work in naturally where they fit: unit cost tracking large projects, unit cost tracking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</si>
  <si>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AB-05350</t>
  </si>
  <si>
    <t xml:space="preserve">Run rate forecasting on megaprojects: how scale changes the game</t>
  </si>
  <si>
    <t xml:space="preserve">run rate forecasting megaprojects</t>
  </si>
  <si>
    <t xml:space="preserve">run rate forecasting large projects, run rate forecasting capital projects</t>
  </si>
  <si>
    <t xml:space="preserve">Write "Run rate forecasting on megaprojects: how scale changes the game" for projectcontrolsinstitute.org (PCI AI - Project Controls Institute). Audience: estimators and cost engineers. Length 1,200-1,800 words, British English. Primary keyword "run rate forecasting megaprojects". Work in naturally where they fit: run rate forecasting large projects, run rate forecasting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</si>
  <si>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AB-05351</t>
  </si>
  <si>
    <t xml:space="preserve">Committed vs uncommitted budget on megaprojects: how scale changes the game</t>
  </si>
  <si>
    <t xml:space="preserve">committed vs uncommitted budget megaprojects</t>
  </si>
  <si>
    <t xml:space="preserve">committed vs uncommitted budget large projects, committed vs uncommitted budget capital projects</t>
  </si>
  <si>
    <t xml:space="preserve">Write "Committed vs uncommitted budget on megaprojects: how scale changes the game" for projectcontrolsinstitute.org (PCI AI - Project Controls Institute). Audience: estimators and cost engineers. Length 1,200-1,800 words, British English. Primary keyword "committed vs uncommitted budget megaprojects". Work in naturally where they fit: committed vs uncommitted budget large projects, committed vs uncommitted budget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</si>
  <si>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AB-05352</t>
  </si>
  <si>
    <t xml:space="preserve">Cost risk register linkage on megaprojects: how scale changes the game</t>
  </si>
  <si>
    <t xml:space="preserve">cost risk register linkage megaprojects</t>
  </si>
  <si>
    <t xml:space="preserve">cost risk register linkage large projects, cost risk register linkage capital projects</t>
  </si>
  <si>
    <t xml:space="preserve">Write "Cost risk register linkage on megaprojects: how scale changes the game" for projectcontrolsinstitute.org (PCI AI - Project Controls Institute). Audience: estimators and cost engineers. Length 1,200-1,800 words, British English. Primary keyword "cost risk register linkage megaprojects". Work in naturally where they fit: cost risk register linkage large projects, cost risk register linkage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</si>
  <si>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AB-05353</t>
  </si>
  <si>
    <t xml:space="preserve">Scope change pricing on megaprojects: how scale changes the game</t>
  </si>
  <si>
    <t xml:space="preserve">scope change pricing megaprojects</t>
  </si>
  <si>
    <t xml:space="preserve">scope change pricing large projects, scope change pricing capital projects</t>
  </si>
  <si>
    <t xml:space="preserve">Write "Scope change pricing on megaprojects: how scale changes the game" for projectcontrolsinstitute.org (PCI AI - Project Controls Institute). Audience: estimators and cost engineers. Length 1,200-1,800 words, British English. Primary keyword "scope change pricing megaprojects". Work in naturally where they fit: scope change pricing large projects, scope change pricing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</si>
  <si>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AB-05354</t>
  </si>
  <si>
    <t xml:space="preserve">Rate build-up on megaprojects: how scale changes the game</t>
  </si>
  <si>
    <t xml:space="preserve">rate build-up megaprojects</t>
  </si>
  <si>
    <t xml:space="preserve">rate build-up large projects, rate build-up capital projects</t>
  </si>
  <si>
    <t xml:space="preserve">Write "Rate build-up on megaprojects: how scale changes the game" for projectcontrolsinstitute.org (PCI AI - Project Controls Institute). Audience: estimators and cost engineers. Length 1,200-1,800 words, British English. Primary keyword "rate build-up megaprojects". Work in naturally where they fit: rate build-up large projects, rate build-up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</si>
  <si>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AB-05355</t>
  </si>
  <si>
    <t xml:space="preserve">Equipment utilisation costing on megaprojects: how scale changes the game</t>
  </si>
  <si>
    <t xml:space="preserve">equipment utilisation costing megaprojects</t>
  </si>
  <si>
    <t xml:space="preserve">equipment utilisation costing large projects, equipment utilisation costing capital projects</t>
  </si>
  <si>
    <t xml:space="preserve">Write "Equipment utilisation costing on megaprojects: how scale changes the game" for projectcontrolsinstitute.org (PCI AI - Project Controls Institute). Audience: estimators and cost engineers. Length 1,200-1,800 words, British English. Primary keyword "equipment utilisation costing megaprojects". Work in naturally where they fit: equipment utilisation costing large projects, equipment utilisation costing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</si>
  <si>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AB-05356</t>
  </si>
  <si>
    <t xml:space="preserve">Temporary works costing on megaprojects: how scale changes the game</t>
  </si>
  <si>
    <t xml:space="preserve">temporary works costing megaprojects</t>
  </si>
  <si>
    <t xml:space="preserve">temporary works costing large projects, temporary works costing capital projects</t>
  </si>
  <si>
    <t xml:space="preserve">Write "Temporary works costing on megaprojects: how scale changes the game" for projectcontrolsinstitute.org (PCI AI - Project Controls Institute). Audience: estimators and cost engineers. Length 1,200-1,800 words, British English. Primary keyword "temporary works costing megaprojects". Work in naturally where they fit: temporary works costing large projects, temporary works costing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</si>
  <si>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AB-05357</t>
  </si>
  <si>
    <t xml:space="preserve">Site establishment costs on megaprojects: how scale changes the game</t>
  </si>
  <si>
    <t xml:space="preserve">site establishment costs megaprojects</t>
  </si>
  <si>
    <t xml:space="preserve">site establishment costs large projects, site establishment costs capital projects</t>
  </si>
  <si>
    <t xml:space="preserve">Write "Site establishment costs on megaprojects: how scale changes the game" for projectcontrolsinstitute.org (PCI AI - Project Controls Institute). Audience: estimators and cost engineers. Length 1,200-1,800 words, British English. Primary keyword "site establishment costs megaprojects". Work in naturally where they fit: site establishment costs large projects, site establishment costs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</si>
  <si>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AB-05358</t>
  </si>
  <si>
    <t xml:space="preserve">Cost normalisation for benchmarking on megaprojects: how scale changes the game</t>
  </si>
  <si>
    <t xml:space="preserve">cost normalisation for benchmarking megaprojects</t>
  </si>
  <si>
    <t xml:space="preserve">cost normalisation for benchmarking large projects, cost normalisation for benchmarking capital projects</t>
  </si>
  <si>
    <t xml:space="preserve">Write "Cost normalisation for benchmarking on megaprojects: how scale changes the game" for projectcontrolsinstitute.org (PCI AI - Project Controls Institute). Audience: estimators and cost engineers. Length 1,200-1,800 words, British English. Primary keyword "cost normalisation for benchmarking megaprojects". Work in naturally where they fit: cost normalisation for benchmarking large projects, cost normalisation for benchmarking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</si>
  <si>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AB-05359</t>
  </si>
  <si>
    <t xml:space="preserve">Estimate contingency drawdown curve on megaprojects: how scale changes the game</t>
  </si>
  <si>
    <t xml:space="preserve">estimate contingency drawdown curve megaprojects</t>
  </si>
  <si>
    <t xml:space="preserve">estimate contingency drawdown curve large projects, estimate contingency drawdown curve capital projects</t>
  </si>
  <si>
    <t xml:space="preserve">Write "Estimate contingency drawdown curve on megaprojects: how scale changes the game" for projectcontrolsinstitute.org (PCI AI - Project Controls Institute). Audience: estimators and cost engineers. Length 1,200-1,800 words, British English. Primary keyword "estimate contingency drawdown curve megaprojects". Work in naturally where they fit: estimate contingency drawdown curve large projects, estimate contingency drawdown curve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</si>
  <si>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AB-05360</t>
  </si>
  <si>
    <t xml:space="preserve">Earned value technique selection on megaprojects: how scale changes the game</t>
  </si>
  <si>
    <t xml:space="preserve">earned value technique selection megaprojects</t>
  </si>
  <si>
    <t xml:space="preserve">earned value technique selection large projects, earned value technique selection capital projects</t>
  </si>
  <si>
    <t xml:space="preserve">Write "Earned value technique selection on megaprojects: how scale changes the game" for projectcontrolsinstitute.org (PCI AI - Project Controls Institute). Audience: planners, cost engineers and PMO analysts. Length 1,200-1,800 words, British English. Primary keyword "earned value technique selection megaprojects". Work in naturally where they fit: earned value technique selection large projects, earned value technique selection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</si>
  <si>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AB-05361</t>
  </si>
  <si>
    <t xml:space="preserve">Milestone weighting on megaprojects: how scale changes the game</t>
  </si>
  <si>
    <t xml:space="preserve">milestone weighting megaprojects</t>
  </si>
  <si>
    <t xml:space="preserve">milestone weighting large projects, milestone weighting capital projects</t>
  </si>
  <si>
    <t xml:space="preserve">Write "Milestone weighting on megaprojects: how scale changes the game" for projectcontrolsinstitute.org (PCI AI - Project Controls Institute). Audience: planners, cost engineers and PMO analysts. Length 1,200-1,800 words, British English. Primary keyword "milestone weighting megaprojects". Work in naturally where they fit: milestone weighting large projects, milestone weighting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</si>
  <si>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AB-05362</t>
  </si>
  <si>
    <t xml:space="preserve">Weighted milestone method on megaprojects: how scale changes the game</t>
  </si>
  <si>
    <t xml:space="preserve">weighted milestone method megaprojects</t>
  </si>
  <si>
    <t xml:space="preserve">weighted milestone method large projects, weighted milestone method capital projects</t>
  </si>
  <si>
    <t xml:space="preserve">Write "Weighted milestone method on megaprojects: how scale changes the game" for projectcontrolsinstitute.org (PCI AI - Project Controls Institute). Audience: planners, cost engineers and PMO analysts. Length 1,200-1,800 words, British English. Primary keyword "weighted milestone method megaprojects". Work in naturally where they fit: weighted milestone method large projects, weighted milestone method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</si>
  <si>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AB-05363</t>
  </si>
  <si>
    <t xml:space="preserve">Units complete method on megaprojects: how scale changes the game</t>
  </si>
  <si>
    <t xml:space="preserve">units complete method megaprojects</t>
  </si>
  <si>
    <t xml:space="preserve">units complete method large projects, units complete method capital projects</t>
  </si>
  <si>
    <t xml:space="preserve">Write "Units complete method on megaprojects: how scale changes the game" for projectcontrolsinstitute.org (PCI AI - Project Controls Institute). Audience: planners, cost engineers and PMO analysts. Length 1,200-1,800 words, British English. Primary keyword "units complete method megaprojects". Work in naturally where they fit: units complete method large projects, units complete method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</si>
  <si>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AB-05364</t>
  </si>
  <si>
    <t xml:space="preserve">Incremental milestone method on megaprojects: how scale changes the game</t>
  </si>
  <si>
    <t xml:space="preserve">incremental milestone method megaprojects</t>
  </si>
  <si>
    <t xml:space="preserve">incremental milestone method large projects, incremental milestone method capital projects</t>
  </si>
  <si>
    <t xml:space="preserve">Write "Incremental milestone method on megaprojects: how scale changes the game" for projectcontrolsinstitute.org (PCI AI - Project Controls Institute). Audience: planners, cost engineers and PMO analysts. Length 1,200-1,800 words, British English. Primary keyword "incremental milestone method megaprojects". Work in naturally where they fit: incremental milestone method large projects, incremental milestone method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</si>
  <si>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AB-05365</t>
  </si>
  <si>
    <t xml:space="preserve">Cumulative vs periodic performance on megaprojects: how scale changes the game</t>
  </si>
  <si>
    <t xml:space="preserve">cumulative vs periodic performance megaprojects</t>
  </si>
  <si>
    <t xml:space="preserve">cumulative vs periodic performance large projects, cumulative vs periodic performance capital projects</t>
  </si>
  <si>
    <t xml:space="preserve">Write "Cumulative vs periodic performance on megaprojects: how scale changes the game" for projectcontrolsinstitute.org (PCI AI - Project Controls Institute). Audience: planners, cost engineers and PMO analysts. Length 1,200-1,800 words, British English. Primary keyword "cumulative vs periodic performance megaprojects". Work in naturally where they fit: cumulative vs periodic performance large projects, cumulative vs periodic performance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</si>
  <si>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AB-05366</t>
  </si>
  <si>
    <t xml:space="preserve">EVM surveillance review on megaprojects: how scale changes the game</t>
  </si>
  <si>
    <t xml:space="preserve">evm surveillance review megaprojects</t>
  </si>
  <si>
    <t xml:space="preserve">evm surveillance review large projects, evm surveillance review capital projects</t>
  </si>
  <si>
    <t xml:space="preserve">Write "EVM surveillance review on megaprojects: how scale changes the game" for projectcontrolsinstitute.org (PCI AI - Project Controls Institute). Audience: planners, cost engineers and PMO analysts. Length 1,200-1,800 words, British English. Primary keyword "evm surveillance review megaprojects". Work in naturally where they fit: evm surveillance review large projects, evm surveillance review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</si>
  <si>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AB-05367</t>
  </si>
  <si>
    <t xml:space="preserve">Over-target baseline (OTB) on megaprojects: how scale changes the game</t>
  </si>
  <si>
    <t xml:space="preserve">over-target baseline megaprojects</t>
  </si>
  <si>
    <t xml:space="preserve">over-target baseline large projects, over-target baseline capital projects</t>
  </si>
  <si>
    <t xml:space="preserve">Write "Over-target baseline (OTB) on megaprojects: how scale changes the game" for projectcontrolsinstitute.org (PCI AI - Project Controls Institute). Audience: planners, cost engineers and PMO analysts. Length 1,200-1,800 words, British English. Primary keyword "over-target baseline megaprojects". Work in naturally where they fit: over-target baseline large projects, over-target baseline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</si>
  <si>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AB-05368</t>
  </si>
  <si>
    <t xml:space="preserve">Single point adjustment on megaprojects: how scale changes the game</t>
  </si>
  <si>
    <t xml:space="preserve">single point adjustment megaprojects</t>
  </si>
  <si>
    <t xml:space="preserve">single point adjustment large projects, single point adjustment capital projects</t>
  </si>
  <si>
    <t xml:space="preserve">Write "Single point adjustment on megaprojects: how scale changes the game" for projectcontrolsinstitute.org (PCI AI - Project Controls Institute). Audience: planners, cost engineers and PMO analysts. Length 1,200-1,800 words, British English. Primary keyword "single point adjustment megaprojects". Work in naturally where they fit: single point adjustment large projects, single point adjustment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</si>
  <si>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AB-05369</t>
  </si>
  <si>
    <t xml:space="preserve">Retroactive changes to EVM data on megaprojects: how scale changes the game</t>
  </si>
  <si>
    <t xml:space="preserve">retroactive changes to evm data large projects, retroactive changes to evm data capital projects</t>
  </si>
  <si>
    <t xml:space="preserve">Write "Retroactive changes to EVM data on megaprojects: how scale changes the game" for projectcontrolsinstitute.org (PCI AI - Project Controls Institute). Audience: planners, cost engineers and PMO analysts. Length 1,200-1,800 words, British English. Primary keyword "retroactive changes to evm data". Work in naturally where they fit: retroactive changes to evm data large projects, retroactive changes to evm data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</si>
  <si>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AB-05370</t>
  </si>
  <si>
    <t xml:space="preserve">EVM data quality checks on megaprojects: how scale changes the game</t>
  </si>
  <si>
    <t xml:space="preserve">evm data quality checks megaprojects</t>
  </si>
  <si>
    <t xml:space="preserve">evm data quality checks large projects, evm data quality checks capital projects</t>
  </si>
  <si>
    <t xml:space="preserve">Write "EVM data quality checks on megaprojects: how scale changes the game" for projectcontrolsinstitute.org (PCI AI - Project Controls Institute). Audience: planners, cost engineers and PMO analysts. Length 1,200-1,800 words, British English. Primary keyword "evm data quality checks megaprojects". Work in naturally where they fit: evm data quality checks large projects, evm data quality checks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</si>
  <si>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AB-05371</t>
  </si>
  <si>
    <t xml:space="preserve">Cost risk driver analysis on megaprojects: how scale changes the game</t>
  </si>
  <si>
    <t xml:space="preserve">cost risk driver analysis megaprojects</t>
  </si>
  <si>
    <t xml:space="preserve">cost risk driver analysis large projects, cost risk driver analysis capital projects</t>
  </si>
  <si>
    <t xml:space="preserve">Write "Cost risk driver analysis on megaprojects: how scale changes the game" for projectcontrolsinstitute.org (PCI AI - Project Controls Institute). Audience: risk analysts and project controls teams. Length 1,200-1,800 words, British English. Primary keyword "cost risk driver analysis megaprojects". Work in naturally where they fit: cost risk driver analysis large projects, cost risk driver analysis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</si>
  <si>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AB-05372</t>
  </si>
  <si>
    <t xml:space="preserve">Schedule risk driver analysis on megaprojects: how scale changes the game</t>
  </si>
  <si>
    <t xml:space="preserve">schedule risk driver analysis megaprojects</t>
  </si>
  <si>
    <t xml:space="preserve">schedule risk driver analysis large projects, schedule risk driver analysis capital projects</t>
  </si>
  <si>
    <t xml:space="preserve">Write "Schedule risk driver analysis on megaprojects: how scale changes the game" for projectcontrolsinstitute.org (PCI AI - Project Controls Institute). Audience: risk analysts and project controls teams. Length 1,200-1,800 words, British English. Primary keyword "schedule risk driver analysis megaprojects". Work in naturally where they fit: schedule risk driver analysis large projects, schedule risk driver analysis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</si>
  <si>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AB-05373</t>
  </si>
  <si>
    <t xml:space="preserve">Risk quantification workshops on megaprojects: how scale changes the game</t>
  </si>
  <si>
    <t xml:space="preserve">risk quantification workshops megaprojects</t>
  </si>
  <si>
    <t xml:space="preserve">risk quantification workshops large projects, risk quantification workshops capital projects</t>
  </si>
  <si>
    <t xml:space="preserve">Write "Risk quantification workshops on megaprojects: how scale changes the game" for projectcontrolsinstitute.org (PCI AI - Project Controls Institute). Audience: risk analysts and project controls teams. Length 1,200-1,800 words, British English. Primary keyword "risk quantification workshops megaprojects". Work in naturally where they fit: risk quantification workshops large projects, risk quantification workshops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</si>
  <si>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AB-05374</t>
  </si>
  <si>
    <t xml:space="preserve">Three-point estimates for risk on megaprojects: how scale changes the game</t>
  </si>
  <si>
    <t xml:space="preserve">three-point estimates for risk megaprojects</t>
  </si>
  <si>
    <t xml:space="preserve">three-point estimates for risk large projects, three-point estimates for risk capital projects</t>
  </si>
  <si>
    <t xml:space="preserve">Write "Three-point estimates for risk on megaprojects: how scale changes the game" for projectcontrolsinstitute.org (PCI AI - Project Controls Institute). Audience: risk analysts and project controls teams. Length 1,200-1,800 words, British English. Primary keyword "three-point estimates for risk megaprojects". Work in naturally where they fit: three-point estimates for risk large projects, three-point estimates for risk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</si>
  <si>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AB-05375</t>
  </si>
  <si>
    <t xml:space="preserve">Triangular vs PERT distributions on megaprojects: how scale changes the game</t>
  </si>
  <si>
    <t xml:space="preserve">triangular vs pert distributions megaprojects</t>
  </si>
  <si>
    <t xml:space="preserve">triangular vs pert distributions large projects, triangular vs pert distributions capital projects</t>
  </si>
  <si>
    <t xml:space="preserve">Write "Triangular vs PERT distributions on megaprojects: how scale changes the game" for projectcontrolsinstitute.org (PCI AI - Project Controls Institute). Audience: risk analysts and project controls teams. Length 1,200-1,800 words, British English. Primary keyword "triangular vs pert distributions megaprojects". Work in naturally where they fit: triangular vs pert distributions large projects, triangular vs pert distributions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</si>
  <si>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AB-05376</t>
  </si>
  <si>
    <t xml:space="preserve">Confidence levels in forecasting on megaprojects: how scale changes the game</t>
  </si>
  <si>
    <t xml:space="preserve">confidence levels in forecasting megaprojects</t>
  </si>
  <si>
    <t xml:space="preserve">confidence levels in forecasting large projects, confidence levels in forecasting capital projects</t>
  </si>
  <si>
    <t xml:space="preserve">Write "Confidence levels in forecasting on megaprojects: how scale changes the game" for projectcontrolsinstitute.org (PCI AI - Project Controls Institute). Audience: risk analysts and project controls teams. Length 1,200-1,800 words, British English. Primary keyword "confidence levels in forecasting megaprojects". Work in naturally where they fit: confidence levels in forecasting large projects, confidence levels in forecasting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</si>
  <si>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AB-05377</t>
  </si>
  <si>
    <t xml:space="preserve">Emerging risk identification on megaprojects: how scale changes the game</t>
  </si>
  <si>
    <t xml:space="preserve">emerging risk identification megaprojects</t>
  </si>
  <si>
    <t xml:space="preserve">emerging risk identification large projects, emerging risk identification capital projects</t>
  </si>
  <si>
    <t xml:space="preserve">Write "Emerging risk identification on megaprojects: how scale changes the game" for projectcontrolsinstitute.org (PCI AI - Project Controls Institute). Audience: risk analysts and project controls teams. Length 1,200-1,800 words, British English. Primary keyword "emerging risk identification megaprojects". Work in naturally where they fit: emerging risk identification large projects, emerging risk identification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</si>
  <si>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AB-05378</t>
  </si>
  <si>
    <t xml:space="preserve">Threat vs opportunity registers on megaprojects: how scale changes the game</t>
  </si>
  <si>
    <t xml:space="preserve">threat vs opportunity registers megaprojects</t>
  </si>
  <si>
    <t xml:space="preserve">threat vs opportunity registers large projects, threat vs opportunity registers capital projects</t>
  </si>
  <si>
    <t xml:space="preserve">Write "Threat vs opportunity registers on megaprojects: how scale changes the game" for projectcontrolsinstitute.org (PCI AI - Project Controls Institute). Audience: risk analysts and project controls teams. Length 1,200-1,800 words, British English. Primary keyword "threat vs opportunity registers megaprojects". Work in naturally where they fit: threat vs opportunity registers large projects, threat vs opportunity registers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</si>
  <si>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AB-05379</t>
  </si>
  <si>
    <t xml:space="preserve">Risk-based contingency release on megaprojects: how scale changes the game</t>
  </si>
  <si>
    <t xml:space="preserve">risk-based contingency release megaprojects</t>
  </si>
  <si>
    <t xml:space="preserve">risk-based contingency release large projects, risk-based contingency release capital projects</t>
  </si>
  <si>
    <t xml:space="preserve">Write "Risk-based contingency release on megaprojects: how scale changes the game" for projectcontrolsinstitute.org (PCI AI - Project Controls Institute). Audience: risk analysts and project controls teams. Length 1,200-1,800 words, British English. Primary keyword "risk-based contingency release megaprojects". Work in naturally where they fit: risk-based contingency release large projects, risk-based contingency release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</si>
  <si>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AB-05380</t>
  </si>
  <si>
    <t xml:space="preserve">Contract baseline on megaprojects: how scale changes the game</t>
  </si>
  <si>
    <t xml:space="preserve">contract baseline megaprojects</t>
  </si>
  <si>
    <t xml:space="preserve">contract baseline large projects, contract baseline capital projects</t>
  </si>
  <si>
    <t xml:space="preserve">Write "Contract baseline on megaprojects: how scale changes the game" for projectcontrolsinstitute.org (PCI AI - Project Controls Institute). Audience: commercial teams, QSs and claims specialists. Length 1,200-1,800 words, British English. Primary keyword "contract baseline megaprojects". Work in naturally where they fit: contract baseline large projects, contract baseline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</si>
  <si>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AB-05381</t>
  </si>
  <si>
    <t xml:space="preserve">Scope gap analysis on megaprojects: how scale changes the game</t>
  </si>
  <si>
    <t xml:space="preserve">scope gap analysis megaprojects</t>
  </si>
  <si>
    <t xml:space="preserve">scope gap analysis large projects, scope gap analysis capital projects</t>
  </si>
  <si>
    <t xml:space="preserve">Write "Scope gap analysis on megaprojects: how scale changes the game" for projectcontrolsinstitute.org (PCI AI - Project Controls Institute). Audience: commercial teams, QSs and claims specialists. Length 1,200-1,800 words, British English. Primary keyword "scope gap analysis megaprojects". Work in naturally where they fit: scope gap analysis large projects, scope gap analysis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</si>
  <si>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AB-05382</t>
  </si>
  <si>
    <t xml:space="preserve">Employer's requirements review on megaprojects: how scale changes the game</t>
  </si>
  <si>
    <t xml:space="preserve">employer s requirements review megaprojects</t>
  </si>
  <si>
    <t xml:space="preserve">employer s requirements review large projects, employer s requirements review capital projects</t>
  </si>
  <si>
    <t xml:space="preserve">Write "Employer's requirements review on megaprojects: how scale changes the game" for projectcontrolsinstitute.org (PCI AI - Project Controls Institute). Audience: commercial teams, QSs and claims specialists. Length 1,200-1,800 words, British English. Primary keyword "employer s requirements review megaprojects". Work in naturally where they fit: employer s requirements review large projects, employer s requirements review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</si>
  <si>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AB-05383</t>
  </si>
  <si>
    <t xml:space="preserve">Programme submission and acceptance on megaprojects: how scale changes the game</t>
  </si>
  <si>
    <t xml:space="preserve">programme submission and acceptance megaprojects</t>
  </si>
  <si>
    <t xml:space="preserve">programme submission and acceptance large projects, programme submission and acceptance capital projects</t>
  </si>
  <si>
    <t xml:space="preserve">Write "Programme submission and acceptance on megaprojects: how scale changes the game" for projectcontrolsinstitute.org (PCI AI - Project Controls Institute). Audience: commercial teams, QSs and claims specialists. Length 1,200-1,800 words, British English. Primary keyword "programme submission and acceptance megaprojects". Work in naturally where they fit: programme submission and acceptance large projects, programme submission and acceptance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</si>
  <si>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AB-05384</t>
  </si>
  <si>
    <t xml:space="preserve">Rejected programme consequences on megaprojects: how scale changes the game</t>
  </si>
  <si>
    <t xml:space="preserve">rejected programme consequences megaprojects</t>
  </si>
  <si>
    <t xml:space="preserve">rejected programme consequences large projects, rejected programme consequences capital projects</t>
  </si>
  <si>
    <t xml:space="preserve">Write "Rejected programme consequences on megaprojects: how scale changes the game" for projectcontrolsinstitute.org (PCI AI - Project Controls Institute). Audience: commercial teams, QSs and claims specialists. Length 1,200-1,800 words, British English. Primary keyword "rejected programme consequences megaprojects". Work in naturally where they fit: rejected programme consequences large projects, rejected programme consequences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</si>
  <si>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AB-05385</t>
  </si>
  <si>
    <t xml:space="preserve">Quotation for compensation events on megaprojects: how scale changes the game</t>
  </si>
  <si>
    <t xml:space="preserve">quotation for compensation events megaprojects</t>
  </si>
  <si>
    <t xml:space="preserve">quotation for compensation events large projects, quotation for compensation events capital projects</t>
  </si>
  <si>
    <t xml:space="preserve">Write "Quotation for compensation events on megaprojects: how scale changes the game" for projectcontrolsinstitute.org (PCI AI - Project Controls Institute). Audience: commercial teams, QSs and claims specialists. Length 1,200-1,800 words, British English. Primary keyword "quotation for compensation events megaprojects". Work in naturally where they fit: quotation for compensation events large projects, quotation for compensation events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</si>
  <si>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AB-05386</t>
  </si>
  <si>
    <t xml:space="preserve">Assessment of delay at the time on megaprojects: how scale changes the game</t>
  </si>
  <si>
    <t xml:space="preserve">assessment of delay at the large projects, assessment of delay at the capital projects</t>
  </si>
  <si>
    <t xml:space="preserve">Write "Assessment of delay at the time on megaprojects: how scale changes the game" for projectcontrolsinstitute.org (PCI AI - Project Controls Institute). Audience: commercial teams, QSs and claims specialists. Length 1,200-1,800 words, British English. Primary keyword "assessment of delay at the". Work in naturally where they fit: assessment of delay at the large projects, assessment of delay at the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</si>
  <si>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AB-05387</t>
  </si>
  <si>
    <t xml:space="preserve">Cause and effect analysis on megaprojects: how scale changes the game</t>
  </si>
  <si>
    <t xml:space="preserve">cause and effect analysis megaprojects</t>
  </si>
  <si>
    <t xml:space="preserve">cause and effect analysis large projects, cause and effect analysis capital projects</t>
  </si>
  <si>
    <t xml:space="preserve">Write "Cause and effect analysis on megaprojects: how scale changes the game" for projectcontrolsinstitute.org (PCI AI - Project Controls Institute). Audience: commercial teams, QSs and claims specialists. Length 1,200-1,800 words, British English. Primary keyword "cause and effect analysis megaprojects". Work in naturally where they fit: cause and effect analysis large projects, cause and effect analysis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</si>
  <si>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AB-05388</t>
  </si>
  <si>
    <t xml:space="preserve">Float ownership clauses on megaprojects: how scale changes the game</t>
  </si>
  <si>
    <t xml:space="preserve">float ownership clauses megaprojects</t>
  </si>
  <si>
    <t xml:space="preserve">float ownership clauses large projects, float ownership clauses capital projects</t>
  </si>
  <si>
    <t xml:space="preserve">Write "Float ownership clauses on megaprojects: how scale changes the game" for projectcontrolsinstitute.org (PCI AI - Project Controls Institute). Audience: commercial teams, QSs and claims specialists. Length 1,200-1,800 words, British English. Primary keyword "float ownership clauses megaprojects". Work in naturally where they fit: float ownership clauses large projects, float ownership clauses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</si>
  <si>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AB-05389</t>
  </si>
  <si>
    <t xml:space="preserve">Time at large on megaprojects: how scale changes the game</t>
  </si>
  <si>
    <t xml:space="preserve">time at large megaprojects</t>
  </si>
  <si>
    <t xml:space="preserve">time at large large projects, time at large capital projects</t>
  </si>
  <si>
    <t xml:space="preserve">Write "Time at large on megaprojects: how scale changes the game" for projectcontrolsinstitute.org (PCI AI - Project Controls Institute). Audience: commercial teams, QSs and claims specialists. Length 1,200-1,800 words, British English. Primary keyword "time at large megaprojects". Work in naturally where they fit: time at large large projects, time at large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</si>
  <si>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AB-05390</t>
  </si>
  <si>
    <t xml:space="preserve">Prevention principle on megaprojects: how scale changes the game</t>
  </si>
  <si>
    <t xml:space="preserve">prevention principle megaprojects</t>
  </si>
  <si>
    <t xml:space="preserve">prevention principle large projects, prevention principle capital projects</t>
  </si>
  <si>
    <t xml:space="preserve">Write "Prevention principle on megaprojects: how scale changes the game" for projectcontrolsinstitute.org (PCI AI - Project Controls Institute). Audience: commercial teams, QSs and claims specialists. Length 1,200-1,800 words, British English. Primary keyword "prevention principle megaprojects". Work in naturally where they fit: prevention principle large projects, prevention principle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</si>
  <si>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AB-05391</t>
  </si>
  <si>
    <t xml:space="preserve">Mitigation duty on megaprojects: how scale changes the game</t>
  </si>
  <si>
    <t xml:space="preserve">mitigation duty megaprojects</t>
  </si>
  <si>
    <t xml:space="preserve">mitigation duty large projects, mitigation duty capital projects</t>
  </si>
  <si>
    <t xml:space="preserve">Write "Mitigation duty on megaprojects: how scale changes the game" for projectcontrolsinstitute.org (PCI AI - Project Controls Institute). Audience: commercial teams, QSs and claims specialists. Length 1,200-1,800 words, British English. Primary keyword "mitigation duty megaprojects". Work in naturally where they fit: mitigation duty large projects, mitigation duty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</si>
  <si>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AB-05392</t>
  </si>
  <si>
    <t xml:space="preserve">Expert determination on megaprojects: how scale changes the game</t>
  </si>
  <si>
    <t xml:space="preserve">expert determination megaprojects</t>
  </si>
  <si>
    <t xml:space="preserve">expert determination large projects, expert determination capital projects</t>
  </si>
  <si>
    <t xml:space="preserve">Write "Expert determination on megaprojects: how scale changes the game" for projectcontrolsinstitute.org (PCI AI - Project Controls Institute). Audience: commercial teams, QSs and claims specialists. Length 1,200-1,800 words, British English. Primary keyword "expert determination megaprojects". Work in naturally where they fit: expert determination large projects, expert determination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</si>
  <si>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AB-05393</t>
  </si>
  <si>
    <t xml:space="preserve">Measurement conventions on megaprojects: how scale changes the game</t>
  </si>
  <si>
    <t xml:space="preserve">measurement conventions megaprojects</t>
  </si>
  <si>
    <t xml:space="preserve">measurement conventions large projects, measurement conventions capital projects</t>
  </si>
  <si>
    <t xml:space="preserve">Write "Measurement conventions on megaprojects: how scale changes the game" for projectcontrolsinstitute.org (PCI AI - Project Controls Institute). Audience: quantity surveyors and commercial teams. Length 1,200-1,800 words, British English. Primary keyword "measurement conventions megaprojects". Work in naturally where they fit: measurement conventions large projects, measurement conventions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</si>
  <si>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AB-05394</t>
  </si>
  <si>
    <t xml:space="preserve">Rates analysis on megaprojects: how scale changes the game</t>
  </si>
  <si>
    <t xml:space="preserve">rates analysis megaprojects</t>
  </si>
  <si>
    <t xml:space="preserve">rates analysis large projects, rates analysis capital projects</t>
  </si>
  <si>
    <t xml:space="preserve">Write "Rates analysis on megaprojects: how scale changes the game" for projectcontrolsinstitute.org (PCI AI - Project Controls Institute). Audience: quantity surveyors and commercial teams. Length 1,200-1,800 words, British English. Primary keyword "rates analysis megaprojects". Work in naturally where they fit: rates analysis large projects, rates analysis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</si>
  <si>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AB-05395</t>
  </si>
  <si>
    <t xml:space="preserve">Subcontract valuation on megaprojects: how scale changes the game</t>
  </si>
  <si>
    <t xml:space="preserve">subcontract valuation megaprojects</t>
  </si>
  <si>
    <t xml:space="preserve">subcontract valuation large projects, subcontract valuation capital projects</t>
  </si>
  <si>
    <t xml:space="preserve">Write "Subcontract valuation on megaprojects: how scale changes the game" for projectcontrolsinstitute.org (PCI AI - Project Controls Institute). Audience: quantity surveyors and commercial teams. Length 1,200-1,800 words, British English. Primary keyword "subcontract valuation megaprojects". Work in naturally where they fit: subcontract valuation large projects, subcontract valuation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</si>
  <si>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AB-05396</t>
  </si>
  <si>
    <t xml:space="preserve">Materials on site valuation on megaprojects: how scale changes the game</t>
  </si>
  <si>
    <t xml:space="preserve">materials on site valuation megaprojects</t>
  </si>
  <si>
    <t xml:space="preserve">materials on site valuation large projects, materials on site valuation capital projects</t>
  </si>
  <si>
    <t xml:space="preserve">Write "Materials on site valuation on megaprojects: how scale changes the game" for projectcontrolsinstitute.org (PCI AI - Project Controls Institute). Audience: quantity surveyors and commercial teams. Length 1,200-1,800 words, British English. Primary keyword "materials on site valuation megaprojects". Work in naturally where they fit: materials on site valuation large projects, materials on site valuation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</si>
  <si>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AB-05397</t>
  </si>
  <si>
    <t xml:space="preserve">Contra charges on megaprojects: how scale changes the game</t>
  </si>
  <si>
    <t xml:space="preserve">contra charges megaprojects</t>
  </si>
  <si>
    <t xml:space="preserve">contra charges large projects, contra charges capital projects</t>
  </si>
  <si>
    <t xml:space="preserve">Write "Contra charges on megaprojects: how scale changes the game" for projectcontrolsinstitute.org (PCI AI - Project Controls Institute). Audience: quantity surveyors and commercial teams. Length 1,200-1,800 words, British English. Primary keyword "contra charges megaprojects". Work in naturally where they fit: contra charges large projects, contra charges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</si>
  <si>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AB-05398</t>
  </si>
  <si>
    <t xml:space="preserve">Liquidated damages calculation on megaprojects: how scale changes the game</t>
  </si>
  <si>
    <t xml:space="preserve">liquidated damages calculation megaprojects</t>
  </si>
  <si>
    <t xml:space="preserve">liquidated damages calculation large projects, liquidated damages calculation capital projects</t>
  </si>
  <si>
    <t xml:space="preserve">Write "Liquidated damages calculation on megaprojects: how scale changes the game" for projectcontrolsinstitute.org (PCI AI - Project Controls Institute). Audience: quantity surveyors and commercial teams. Length 1,200-1,800 words, British English. Primary keyword "liquidated damages calculation megaprojects". Work in naturally where they fit: liquidated damages calculation large projects, liquidated damages calculation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</si>
  <si>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AB-05399</t>
  </si>
  <si>
    <t xml:space="preserve">Cost reporting to the client on megaprojects: how scale changes the game</t>
  </si>
  <si>
    <t xml:space="preserve">cost reporting to the client large projects, cost reporting to the client capital projects</t>
  </si>
  <si>
    <t xml:space="preserve">Write "Cost reporting to the client on megaprojects: how scale changes the game" for projectcontrolsinstitute.org (PCI AI - Project Controls Institute). Audience: quantity surveyors and commercial teams. Length 1,200-1,800 words, British English. Primary keyword "cost reporting to the client". Work in naturally where they fit: cost reporting to the client large projects, cost reporting to the client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</si>
  <si>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AB-05400</t>
  </si>
  <si>
    <t xml:space="preserve">Cash flow forecast for a contractor on megaprojects: how scale changes the game</t>
  </si>
  <si>
    <t xml:space="preserve">cash flow forecast for a large projects, cash flow forecast for a capital projects</t>
  </si>
  <si>
    <t xml:space="preserve">Write "Cash flow forecast for a contractor on megaprojects: how scale changes the game" for projectcontrolsinstitute.org (PCI AI - Project Controls Institute). Audience: quantity surveyors and commercial teams. Length 1,200-1,800 words, British English. Primary keyword "cash flow forecast for a". Work in naturally where they fit: cash flow forecast for a large projects, cash flow forecast for a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</si>
  <si>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AB-05401</t>
  </si>
  <si>
    <t xml:space="preserve">Tender adjudication on megaprojects: how scale changes the game</t>
  </si>
  <si>
    <t xml:space="preserve">tender adjudication megaprojects</t>
  </si>
  <si>
    <t xml:space="preserve">tender adjudication large projects, tender adjudication capital projects</t>
  </si>
  <si>
    <t xml:space="preserve">Write "Tender adjudication on megaprojects: how scale changes the game" for projectcontrolsinstitute.org (PCI AI - Project Controls Institute). Audience: quantity surveyors and commercial teams. Length 1,200-1,800 words, British English. Primary keyword "tender adjudication megaprojects". Work in naturally where they fit: tender adjudication large projects, tender adjudication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</si>
  <si>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AB-05402</t>
  </si>
  <si>
    <t xml:space="preserve">Procurement schedule alignment on megaprojects: how scale changes the game</t>
  </si>
  <si>
    <t xml:space="preserve">procurement schedule alignment megaprojects</t>
  </si>
  <si>
    <t xml:space="preserve">procurement schedule alignment large projects, procurement schedule alignment capital projects</t>
  </si>
  <si>
    <t xml:space="preserve">Write "Procurement schedule alignment on megaprojects: how scale changes the game" for projectcontrolsinstitute.org (PCI AI - Project Controls Institute). Audience: project procurement and expediting teams. Length 1,200-1,800 words, British English. Primary keyword "procurement schedule alignment megaprojects". Work in naturally where they fit: procurement schedule alignment large projects, procurement schedule alignment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</si>
  <si>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AB-05403</t>
  </si>
  <si>
    <t xml:space="preserve">Purchase order tracking on megaprojects: how scale changes the game</t>
  </si>
  <si>
    <t xml:space="preserve">purchase order tracking megaprojects</t>
  </si>
  <si>
    <t xml:space="preserve">purchase order tracking large projects, purchase order tracking capital projects</t>
  </si>
  <si>
    <t xml:space="preserve">Write "Purchase order tracking on megaprojects: how scale changes the game" for projectcontrolsinstitute.org (PCI AI - Project Controls Institute). Audience: project procurement and expediting teams. Length 1,200-1,800 words, British English. Primary keyword "purchase order tracking megaprojects". Work in naturally where they fit: purchase order tracking large projects, purchase order tracking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</si>
  <si>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AB-05404</t>
  </si>
  <si>
    <t xml:space="preserve">Free issue materials on megaprojects: how scale changes the game</t>
  </si>
  <si>
    <t xml:space="preserve">free issue materials megaprojects</t>
  </si>
  <si>
    <t xml:space="preserve">free issue materials large projects, free issue materials capital projects</t>
  </si>
  <si>
    <t xml:space="preserve">Write "Free issue materials on megaprojects: how scale changes the game" for projectcontrolsinstitute.org (PCI AI - Project Controls Institute). Audience: project procurement and expediting teams. Length 1,200-1,800 words, British English. Primary keyword "free issue materials megaprojects". Work in naturally where they fit: free issue materials large projects, free issue materials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</si>
  <si>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AB-05405</t>
  </si>
  <si>
    <t xml:space="preserve">Supplier expediting levels on megaprojects: how scale changes the game</t>
  </si>
  <si>
    <t xml:space="preserve">supplier expediting levels megaprojects</t>
  </si>
  <si>
    <t xml:space="preserve">supplier expediting levels large projects, supplier expediting levels capital projects</t>
  </si>
  <si>
    <t xml:space="preserve">Write "Supplier expediting levels on megaprojects: how scale changes the game" for projectcontrolsinstitute.org (PCI AI - Project Controls Institute). Audience: project procurement and expediting teams. Length 1,200-1,800 words, British English. Primary keyword "supplier expediting levels megaprojects". Work in naturally where they fit: supplier expediting levels large projects, supplier expediting levels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</si>
  <si>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AB-05406</t>
  </si>
  <si>
    <t xml:space="preserve">Shipping and customs milestones on megaprojects: how scale changes the game</t>
  </si>
  <si>
    <t xml:space="preserve">shipping and customs milestones megaprojects</t>
  </si>
  <si>
    <t xml:space="preserve">shipping and customs milestones large projects, shipping and customs milestones capital projects</t>
  </si>
  <si>
    <t xml:space="preserve">Write "Shipping and customs milestones on megaprojects: how scale changes the game" for projectcontrolsinstitute.org (PCI AI - Project Controls Institute). Audience: project procurement and expediting teams. Length 1,200-1,800 words, British English. Primary keyword "shipping and customs milestones megaprojects". Work in naturally where they fit: shipping and customs milestones large projects, shipping and customs milestones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</si>
  <si>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AB-05407</t>
  </si>
  <si>
    <t xml:space="preserve">Material requisition process on megaprojects: how scale changes the game</t>
  </si>
  <si>
    <t xml:space="preserve">material requisition process megaprojects</t>
  </si>
  <si>
    <t xml:space="preserve">material requisition process large projects, material requisition process capital projects</t>
  </si>
  <si>
    <t xml:space="preserve">Write "Material requisition process on megaprojects: how scale changes the game" for projectcontrolsinstitute.org (PCI AI - Project Controls Institute). Audience: project procurement and expediting teams. Length 1,200-1,800 words, British English. Primary keyword "material requisition process megaprojects". Work in naturally where they fit: material requisition process large projects, material requisition process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</si>
  <si>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AB-05408</t>
  </si>
  <si>
    <t xml:space="preserve">Spares and commissioning materials on megaprojects: how scale changes the game</t>
  </si>
  <si>
    <t xml:space="preserve">spares and commissioning materials megaprojects</t>
  </si>
  <si>
    <t xml:space="preserve">spares and commissioning materials large projects, spares and commissioning materials capital projects</t>
  </si>
  <si>
    <t xml:space="preserve">Write "Spares and commissioning materials on megaprojects: how scale changes the game" for projectcontrolsinstitute.org (PCI AI - Project Controls Institute). Audience: project procurement and expediting teams. Length 1,200-1,800 words, British English. Primary keyword "spares and commissioning materials megaprojects". Work in naturally where they fit: spares and commissioning materials large projects, spares and commissioning materials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</si>
  <si>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AB-05409</t>
  </si>
  <si>
    <t xml:space="preserve">Framework agreements on megaprojects: how scale changes the game</t>
  </si>
  <si>
    <t xml:space="preserve">framework agreements megaprojects</t>
  </si>
  <si>
    <t xml:space="preserve">framework agreements large projects, framework agreements capital projects</t>
  </si>
  <si>
    <t xml:space="preserve">Write "Framework agreements on megaprojects: how scale changes the game" for projectcontrolsinstitute.org (PCI AI - Project Controls Institute). Audience: project procurement and expediting teams. Length 1,200-1,800 words, British English. Primary keyword "framework agreements megaprojects". Work in naturally where they fit: framework agreements large projects, framework agreements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</si>
  <si>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AB-05410</t>
  </si>
  <si>
    <t xml:space="preserve">Automated variance commentary on megaprojects: how scale changes the game</t>
  </si>
  <si>
    <t xml:space="preserve">automated variance commentary megaprojects</t>
  </si>
  <si>
    <t xml:space="preserve">automated variance commentary large projects, automated variance commentary capital projects</t>
  </si>
  <si>
    <t xml:space="preserve">Write "Automated variance commentary on megaprojects: how scale changes the game" for projectcontrolsinstitute.org (PCI AI - Project Controls Institute). Audience: controls professionals building data skills. Length 1,200-1,800 words, British English. Primary keyword "automated variance commentary megaprojects". Work in naturally where they fit: automated variance commentary large projects, automated variance commentary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</si>
  <si>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AB-05411</t>
  </si>
  <si>
    <t xml:space="preserve">Report refresh scheduling on megaprojects: how scale changes the game</t>
  </si>
  <si>
    <t xml:space="preserve">report refresh scheduling megaprojects</t>
  </si>
  <si>
    <t xml:space="preserve">report refresh scheduling large projects, report refresh scheduling capital projects</t>
  </si>
  <si>
    <t xml:space="preserve">Write "Report refresh scheduling on megaprojects: how scale changes the game" for projectcontrolsinstitute.org (PCI AI - Project Controls Institute). Audience: controls professionals building data skills. Length 1,200-1,800 words, British English. Primary keyword "report refresh scheduling megaprojects". Work in naturally where they fit: report refresh scheduling large projects, report refresh scheduling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</si>
  <si>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AB-05412</t>
  </si>
  <si>
    <t xml:space="preserve">Row-level security in dashboards on megaprojects: how scale changes the game</t>
  </si>
  <si>
    <t xml:space="preserve">row-level security in dashboards megaprojects</t>
  </si>
  <si>
    <t xml:space="preserve">row-level security in dashboards large projects, row-level security in dashboards capital projects</t>
  </si>
  <si>
    <t xml:space="preserve">Write "Row-level security in dashboards on megaprojects: how scale changes the game" for projectcontrolsinstitute.org (PCI AI - Project Controls Institute). Audience: controls professionals building data skills. Length 1,200-1,800 words, British English. Primary keyword "row-level security in dashboards megaprojects". Work in naturally where they fit: row-level security in dashboards large projects, row-level security in dashboards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</si>
  <si>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AB-05413</t>
  </si>
  <si>
    <t xml:space="preserve">Star schema for project data on megaprojects: how scale changes the game</t>
  </si>
  <si>
    <t xml:space="preserve">star schema for project data large projects, star schema for project data capital projects</t>
  </si>
  <si>
    <t xml:space="preserve">Write "Star schema for project data on megaprojects: how scale changes the game" for projectcontrolsinstitute.org (PCI AI - Project Controls Institute). Audience: controls professionals building data skills. Length 1,200-1,800 words, British English. Primary keyword "star schema for project data". Work in naturally where they fit: star schema for project data large projects, star schema for project data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</si>
  <si>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AB-05414</t>
  </si>
  <si>
    <t xml:space="preserve">Data lineage on megaprojects: how scale changes the game</t>
  </si>
  <si>
    <t xml:space="preserve">data lineage megaprojects</t>
  </si>
  <si>
    <t xml:space="preserve">data lineage large projects, data lineage capital projects</t>
  </si>
  <si>
    <t xml:space="preserve">Write "Data lineage on megaprojects: how scale changes the game" for projectcontrolsinstitute.org (PCI AI - Project Controls Institute). Audience: controls professionals building data skills. Length 1,200-1,800 words, British English. Primary keyword "data lineage megaprojects". Work in naturally where they fit: data lineage large projects, data lineage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</si>
  <si>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AB-05415</t>
  </si>
  <si>
    <t xml:space="preserve">Cost and schedule data integration on megaprojects: how scale changes the game</t>
  </si>
  <si>
    <t xml:space="preserve">cost and schedule data integration large projects, cost and schedule data integration capital projects</t>
  </si>
  <si>
    <t xml:space="preserve">Write "Cost and schedule data integration on megaprojects: how scale changes the game" for projectcontrolsinstitute.org (PCI AI - Project Controls Institute). Audience: controls professionals building data skills. Length 1,200-1,800 words, British English. Primary keyword "cost and schedule data integration". Work in naturally where they fit: cost and schedule data integration large projects, cost and schedule data integration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</si>
  <si>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AB-05416</t>
  </si>
  <si>
    <t xml:space="preserve">Exception reporting rules on megaprojects: how scale changes the game</t>
  </si>
  <si>
    <t xml:space="preserve">exception reporting rules megaprojects</t>
  </si>
  <si>
    <t xml:space="preserve">exception reporting rules large projects, exception reporting rules capital projects</t>
  </si>
  <si>
    <t xml:space="preserve">Write "Exception reporting rules on megaprojects: how scale changes the game" for projectcontrolsinstitute.org (PCI AI - Project Controls Institute). Audience: controls professionals building data skills. Length 1,200-1,800 words, British English. Primary keyword "exception reporting rules megaprojects". Work in naturally where they fit: exception reporting rules large projects, exception reporting rules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</si>
  <si>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AB-05417</t>
  </si>
  <si>
    <t xml:space="preserve">Naming conventions for project data on megaprojects: how scale changes the game</t>
  </si>
  <si>
    <t xml:space="preserve">naming conventions for project data large projects, naming conventions for project data capital projects</t>
  </si>
  <si>
    <t xml:space="preserve">Write "Naming conventions for project data on megaprojects: how scale changes the game" for projectcontrolsinstitute.org (PCI AI - Project Controls Institute). Audience: controls professionals building data skills. Length 1,200-1,800 words, British English. Primary keyword "naming conventions for project data". Work in naturally where they fit: naming conventions for project data large projects, naming conventions for project data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</si>
  <si>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AB-05418</t>
  </si>
  <si>
    <t xml:space="preserve">Audit trails in reporting tools on megaprojects: how scale changes the game</t>
  </si>
  <si>
    <t xml:space="preserve">audit trails in reporting tools large projects, audit trails in reporting tools capital projects</t>
  </si>
  <si>
    <t xml:space="preserve">Write "Audit trails in reporting tools on megaprojects: how scale changes the game" for projectcontrolsinstitute.org (PCI AI - Project Controls Institute). Audience: controls professionals building data skills. Length 1,200-1,800 words, British English. Primary keyword "audit trails in reporting tools". Work in naturally where they fit: audit trails in reporting tools large projects, audit trails in reporting tools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</si>
  <si>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AB-05419</t>
  </si>
  <si>
    <t xml:space="preserve">Portfolio capacity planning on megaprojects: how scale changes the game</t>
  </si>
  <si>
    <t xml:space="preserve">portfolio capacity planning megaprojects</t>
  </si>
  <si>
    <t xml:space="preserve">portfolio capacity planning large projects, portfolio capacity planning capital projects</t>
  </si>
  <si>
    <t xml:space="preserve">Write "Portfolio capacity planning on megaprojects: how scale changes the game" for projectcontrolsinstitute.org (PCI AI - Project Controls Institute). Audience: PMO leads and governance teams. Length 1,200-1,800 words, British English. Primary keyword "portfolio capacity planning megaprojects". Work in naturally where they fit: portfolio capacity planning large projects, portfolio capacity planning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</si>
  <si>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AB-05420</t>
  </si>
  <si>
    <t xml:space="preserve">Resource demand forecasting on megaprojects: how scale changes the game</t>
  </si>
  <si>
    <t xml:space="preserve">resource demand forecasting megaprojects</t>
  </si>
  <si>
    <t xml:space="preserve">resource demand forecasting large projects, resource demand forecasting capital projects</t>
  </si>
  <si>
    <t xml:space="preserve">Write "Resource demand forecasting on megaprojects: how scale changes the game" for projectcontrolsinstitute.org (PCI AI - Project Controls Institute). Audience: PMO leads and governance teams. Length 1,200-1,800 words, British English. Primary keyword "resource demand forecasting megaprojects". Work in naturally where they fit: resource demand forecasting large projects, resource demand forecasting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</si>
  <si>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AB-05421</t>
  </si>
  <si>
    <t xml:space="preserve">Project prioritisation scoring on megaprojects: how scale changes the game</t>
  </si>
  <si>
    <t xml:space="preserve">project prioritisation scoring megaprojects</t>
  </si>
  <si>
    <t xml:space="preserve">project prioritisation scoring large projects, project prioritisation scoring capital projects</t>
  </si>
  <si>
    <t xml:space="preserve">Write "Project prioritisation scoring on megaprojects: how scale changes the game" for projectcontrolsinstitute.org (PCI AI - Project Controls Institute). Audience: PMO leads and governance teams. Length 1,200-1,800 words, British English. Primary keyword "project prioritisation scoring megaprojects". Work in naturally where they fit: project prioritisation scoring large projects, project prioritisation scoring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</si>
  <si>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AB-05422</t>
  </si>
  <si>
    <t xml:space="preserve">Investment committee reporting on megaprojects: how scale changes the game</t>
  </si>
  <si>
    <t xml:space="preserve">investment committee reporting megaprojects</t>
  </si>
  <si>
    <t xml:space="preserve">investment committee reporting large projects, investment committee reporting capital projects</t>
  </si>
  <si>
    <t xml:space="preserve">Write "Investment committee reporting on megaprojects: how scale changes the game" for projectcontrolsinstitute.org (PCI AI - Project Controls Institute). Audience: PMO leads and governance teams. Length 1,200-1,800 words, British English. Primary keyword "investment committee reporting megaprojects". Work in naturally where they fit: investment committee reporting large projects, investment committee reporting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</si>
  <si>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AB-05423</t>
  </si>
  <si>
    <t xml:space="preserve">Project health check on megaprojects: how scale changes the game</t>
  </si>
  <si>
    <t xml:space="preserve">project health check megaprojects</t>
  </si>
  <si>
    <t xml:space="preserve">project health check large projects, project health check capital projects</t>
  </si>
  <si>
    <t xml:space="preserve">Write "Project health check on megaprojects: how scale changes the game" for projectcontrolsinstitute.org (PCI AI - Project Controls Institute). Audience: PMO leads and governance teams. Length 1,200-1,800 words, British English. Primary keyword "project health check megaprojects". Work in naturally where they fit: project health check large projects, project health check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</si>
  <si>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AB-05424</t>
  </si>
  <si>
    <t xml:space="preserve">Assurance review gates on megaprojects: how scale changes the game</t>
  </si>
  <si>
    <t xml:space="preserve">assurance review gates megaprojects</t>
  </si>
  <si>
    <t xml:space="preserve">assurance review gates large projects, assurance review gates capital projects</t>
  </si>
  <si>
    <t xml:space="preserve">Write "Assurance review gates on megaprojects: how scale changes the game" for projectcontrolsinstitute.org (PCI AI - Project Controls Institute). Audience: PMO leads and governance teams. Length 1,200-1,800 words, British English. Primary keyword "assurance review gates megaprojects". Work in naturally where they fit: assurance review gates large projects, assurance review gates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</si>
  <si>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AB-05425</t>
  </si>
  <si>
    <t xml:space="preserve">Escalation thresholds on megaprojects: how scale changes the game</t>
  </si>
  <si>
    <t xml:space="preserve">escalation thresholds megaprojects</t>
  </si>
  <si>
    <t xml:space="preserve">escalation thresholds large projects, escalation thresholds capital projects</t>
  </si>
  <si>
    <t xml:space="preserve">Write "Escalation thresholds on megaprojects: how scale changes the game" for projectcontrolsinstitute.org (PCI AI - Project Controls Institute). Audience: PMO leads and governance teams. Length 1,200-1,800 words, British English. Primary keyword "escalation thresholds megaprojects". Work in naturally where they fit: escalation thresholds large projects, escalation thresholds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</si>
  <si>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AB-05426</t>
  </si>
  <si>
    <t xml:space="preserve">Knowledge transfer at handover on megaprojects: how scale changes the game</t>
  </si>
  <si>
    <t xml:space="preserve">knowledge transfer at handover megaprojects</t>
  </si>
  <si>
    <t xml:space="preserve">knowledge transfer at handover large projects, knowledge transfer at handover capital projects</t>
  </si>
  <si>
    <t xml:space="preserve">Write "Knowledge transfer at handover on megaprojects: how scale changes the game" for projectcontrolsinstitute.org (PCI AI - Project Controls Institute). Audience: PMO leads and governance teams. Length 1,200-1,800 words, British English. Primary keyword "knowledge transfer at handover megaprojects". Work in naturally where they fit: knowledge transfer at handover large projects, knowledge transfer at handover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</si>
  <si>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AB-05427</t>
  </si>
  <si>
    <t xml:space="preserve">Capacity planning in sprints on megaprojects: how scale changes the game</t>
  </si>
  <si>
    <t xml:space="preserve">capacity planning in sprints megaprojects</t>
  </si>
  <si>
    <t xml:space="preserve">capacity planning in sprints large projects, capacity planning in sprints capital projects</t>
  </si>
  <si>
    <t xml:space="preserve">Write "Capacity planning in sprints on megaprojects: how scale changes the game" for projectcontrolsinstitute.org (PCI AI - Project Controls Institute). Audience: teams running hybrid delivery. Length 1,200-1,800 words, British English. Primary keyword "capacity planning in sprints megaprojects". Work in naturally where they fit: capacity planning in sprints large projects, capacity planning in sprints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</si>
  <si>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AB-05428</t>
  </si>
  <si>
    <t xml:space="preserve">Epic and feature breakdown on megaprojects: how scale changes the game</t>
  </si>
  <si>
    <t xml:space="preserve">epic and feature breakdown megaprojects</t>
  </si>
  <si>
    <t xml:space="preserve">epic and feature breakdown large projects, epic and feature breakdown capital projects</t>
  </si>
  <si>
    <t xml:space="preserve">Write "Epic and feature breakdown on megaprojects: how scale changes the game" for projectcontrolsinstitute.org (PCI AI - Project Controls Institute). Audience: teams running hybrid delivery. Length 1,200-1,800 words, British English. Primary keyword "epic and feature breakdown megaprojects". Work in naturally where they fit: epic and feature breakdown large projects, epic and feature breakdown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</si>
  <si>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AB-05429</t>
  </si>
  <si>
    <t xml:space="preserve">Agile estimation techniques on megaprojects: how scale changes the game</t>
  </si>
  <si>
    <t xml:space="preserve">agile estimation techniques megaprojects</t>
  </si>
  <si>
    <t xml:space="preserve">agile estimation techniques large projects, agile estimation techniques capital projects</t>
  </si>
  <si>
    <t xml:space="preserve">Write "Agile estimation techniques on megaprojects: how scale changes the game" for projectcontrolsinstitute.org (PCI AI - Project Controls Institute). Audience: teams running hybrid delivery. Length 1,200-1,800 words, British English. Primary keyword "agile estimation techniques megaprojects". Work in naturally where they fit: agile estimation techniques large projects, agile estimation techniques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</si>
  <si>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AB-05430</t>
  </si>
  <si>
    <t xml:space="preserve">Cumulative flow diagram on megaprojects: how scale changes the game</t>
  </si>
  <si>
    <t xml:space="preserve">cumulative flow diagram megaprojects</t>
  </si>
  <si>
    <t xml:space="preserve">cumulative flow diagram large projects, cumulative flow diagram capital projects</t>
  </si>
  <si>
    <t xml:space="preserve">Write "Cumulative flow diagram on megaprojects: how scale changes the game" for projectcontrolsinstitute.org (PCI AI - Project Controls Institute). Audience: teams running hybrid delivery. Length 1,200-1,800 words, British English. Primary keyword "cumulative flow diagram megaprojects". Work in naturally where they fit: cumulative flow diagram large projects, cumulative flow diagram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</si>
  <si>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AB-05431</t>
  </si>
  <si>
    <t xml:space="preserve">Work in progress limits on megaprojects: how scale changes the game</t>
  </si>
  <si>
    <t xml:space="preserve">work in progress limits megaprojects</t>
  </si>
  <si>
    <t xml:space="preserve">work in progress limits large projects, work in progress limits capital projects</t>
  </si>
  <si>
    <t xml:space="preserve">Write "Work in progress limits on megaprojects: how scale changes the game" for projectcontrolsinstitute.org (PCI AI - Project Controls Institute). Audience: teams running hybrid delivery. Length 1,200-1,800 words, British English. Primary keyword "work in progress limits megaprojects". Work in naturally where they fit: work in progress limits large projects, work in progress limits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</si>
  <si>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AB-05432</t>
  </si>
  <si>
    <t xml:space="preserve">Agile governance reporting on megaprojects: how scale changes the game</t>
  </si>
  <si>
    <t xml:space="preserve">agile governance reporting megaprojects</t>
  </si>
  <si>
    <t xml:space="preserve">agile governance reporting large projects, agile governance reporting capital projects</t>
  </si>
  <si>
    <t xml:space="preserve">Write "Agile governance reporting on megaprojects: how scale changes the game" for projectcontrolsinstitute.org (PCI AI - Project Controls Institute). Audience: teams running hybrid delivery. Length 1,200-1,800 words, British English. Primary keyword "agile governance reporting megaprojects". Work in naturally where they fit: agile governance reporting large projects, agile governance reporting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</si>
  <si>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AB-05433</t>
  </si>
  <si>
    <t xml:space="preserve">Funding drawdown forecast on megaprojects: how scale changes the game</t>
  </si>
  <si>
    <t xml:space="preserve">funding drawdown forecast megaprojects</t>
  </si>
  <si>
    <t xml:space="preserve">funding drawdown forecast large projects, funding drawdown forecast capital projects</t>
  </si>
  <si>
    <t xml:space="preserve">Write "Funding drawdown forecast on megaprojects: how scale changes the game" for projectcontrolsinstitute.org (PCI AI - Project Controls Institute). Audience: project finance and commercial teams. Length 1,200-1,800 words, British English. Primary keyword "funding drawdown forecast megaprojects". Work in naturally where they fit: funding drawdown forecast large projects, funding drawdown forecast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</si>
  <si>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AB-05434</t>
  </si>
  <si>
    <t xml:space="preserve">Interest during construction on megaprojects: how scale changes the game</t>
  </si>
  <si>
    <t xml:space="preserve">interest during construction megaprojects</t>
  </si>
  <si>
    <t xml:space="preserve">interest during construction large projects, interest during construction capital projects</t>
  </si>
  <si>
    <t xml:space="preserve">Write "Interest during construction on megaprojects: how scale changes the game" for projectcontrolsinstitute.org (PCI AI - Project Controls Institute). Audience: project finance and commercial teams. Length 1,200-1,800 words, British English. Primary keyword "interest during construction megaprojects". Work in naturally where they fit: interest during construction large projects, interest during construction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</si>
  <si>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AB-05435</t>
  </si>
  <si>
    <t xml:space="preserve">Capital structure on megaprojects: how scale changes the game</t>
  </si>
  <si>
    <t xml:space="preserve">capital structure megaprojects</t>
  </si>
  <si>
    <t xml:space="preserve">capital structure large projects, capital structure capital projects</t>
  </si>
  <si>
    <t xml:space="preserve">Write "Capital structure on megaprojects: how scale changes the game" for projectcontrolsinstitute.org (PCI AI - Project Controls Institute). Audience: project finance and commercial teams. Length 1,200-1,800 words, British English. Primary keyword "capital structure megaprojects". Work in naturally where they fit: capital structure large projects, capital structure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</si>
  <si>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AB-05436</t>
  </si>
  <si>
    <t xml:space="preserve">Financial close on megaprojects: how scale changes the game</t>
  </si>
  <si>
    <t xml:space="preserve">financial close megaprojects</t>
  </si>
  <si>
    <t xml:space="preserve">financial close large projects, financial close capital projects</t>
  </si>
  <si>
    <t xml:space="preserve">Write "Financial close on megaprojects: how scale changes the game" for projectcontrolsinstitute.org (PCI AI - Project Controls Institute). Audience: project finance and commercial teams. Length 1,200-1,800 words, British English. Primary keyword "financial close megaprojects". Work in naturally where they fit: financial close large projects, financial close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</si>
  <si>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AB-05437</t>
  </si>
  <si>
    <t xml:space="preserve">Lender reporting requirements on megaprojects: how scale changes the game</t>
  </si>
  <si>
    <t xml:space="preserve">lender reporting requirements megaprojects</t>
  </si>
  <si>
    <t xml:space="preserve">lender reporting requirements large projects, lender reporting requirements capital projects</t>
  </si>
  <si>
    <t xml:space="preserve">Write "Lender reporting requirements on megaprojects: how scale changes the game" for projectcontrolsinstitute.org (PCI AI - Project Controls Institute). Audience: project finance and commercial teams. Length 1,200-1,800 words, British English. Primary keyword "lender reporting requirements megaprojects". Work in naturally where they fit: lender reporting requirements large projects, lender reporting requirements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</si>
  <si>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AB-05438</t>
  </si>
  <si>
    <t xml:space="preserve">Cost overrun facility on megaprojects: how scale changes the game</t>
  </si>
  <si>
    <t xml:space="preserve">cost overrun facility megaprojects</t>
  </si>
  <si>
    <t xml:space="preserve">cost overrun facility large projects, cost overrun facility capital projects</t>
  </si>
  <si>
    <t xml:space="preserve">Write "Cost overrun facility on megaprojects: how scale changes the game" for projectcontrolsinstitute.org (PCI AI - Project Controls Institute). Audience: project finance and commercial teams. Length 1,200-1,800 words, British English. Primary keyword "cost overrun facility megaprojects". Work in naturally where they fit: cost overrun facility large projects, cost overrun facility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</si>
  <si>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AB-05439</t>
  </si>
  <si>
    <t xml:space="preserve">Completion guarantees on megaprojects: how scale changes the game</t>
  </si>
  <si>
    <t xml:space="preserve">completion guarantees megaprojects</t>
  </si>
  <si>
    <t xml:space="preserve">completion guarantees large projects, completion guarantees capital projects</t>
  </si>
  <si>
    <t xml:space="preserve">Write "Completion guarantees on megaprojects: how scale changes the game" for projectcontrolsinstitute.org (PCI AI - Project Controls Institute). Audience: project finance and commercial teams. Length 1,200-1,800 words, British English. Primary keyword "completion guarantees megaprojects". Work in naturally where they fit: completion guarantees large projects, completion guarantees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</si>
  <si>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AB-05440</t>
  </si>
  <si>
    <t xml:space="preserve">Project credit rating factors on megaprojects: how scale changes the game</t>
  </si>
  <si>
    <t xml:space="preserve">project credit rating factors megaprojects</t>
  </si>
  <si>
    <t xml:space="preserve">project credit rating factors large projects, project credit rating factors capital projects</t>
  </si>
  <si>
    <t xml:space="preserve">Write "Project credit rating factors on megaprojects: how scale changes the game" for projectcontrolsinstitute.org (PCI AI - Project Controls Institute). Audience: project finance and commercial teams. Length 1,200-1,800 words, British English. Primary keyword "project credit rating factors megaprojects". Work in naturally where they fit: project credit rating factors large projects, project credit rating factors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</si>
  <si>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AB-05441</t>
  </si>
  <si>
    <t xml:space="preserve">Turnaround scope challenge on megaprojects: how scale changes the game</t>
  </si>
  <si>
    <t xml:space="preserve">turnaround scope challenge megaprojects</t>
  </si>
  <si>
    <t xml:space="preserve">turnaround scope challenge large projects, turnaround scope challenge capital projects</t>
  </si>
  <si>
    <t xml:space="preserve">Write "Turnaround scope challenge on megaprojects: how scale changes the game" for projectcontrolsinstitute.org (PCI AI - Project Controls Institute). Audience: turnaround planners and maintenance teams. Length 1,200-1,800 words, British English. Primary keyword "turnaround scope challenge megaprojects". Work in naturally where they fit: turnaround scope challenge large projects, turnaround scope challenge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</si>
  <si>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AB-05442</t>
  </si>
  <si>
    <t xml:space="preserve">Critical path in a shutdown on megaprojects: how scale changes the game</t>
  </si>
  <si>
    <t xml:space="preserve">critical path in a shutdown large projects, critical path in a shutdown capital projects</t>
  </si>
  <si>
    <t xml:space="preserve">Write "Critical path in a shutdown on megaprojects: how scale changes the game" for projectcontrolsinstitute.org (PCI AI - Project Controls Institute). Audience: turnaround planners and maintenance teams. Length 1,200-1,800 words, British English. Primary keyword "critical path in a shutdown". Work in naturally where they fit: critical path in a shutdown large projects, critical path in a shutdown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</si>
  <si>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AB-05443</t>
  </si>
  <si>
    <t xml:space="preserve">Shift planning for turnarounds on megaprojects: how scale changes the game</t>
  </si>
  <si>
    <t xml:space="preserve">shift planning for turnarounds megaprojects</t>
  </si>
  <si>
    <t xml:space="preserve">shift planning for turnarounds large projects, shift planning for turnarounds capital projects</t>
  </si>
  <si>
    <t xml:space="preserve">Write "Shift planning for turnarounds on megaprojects: how scale changes the game" for projectcontrolsinstitute.org (PCI AI - Project Controls Institute). Audience: turnaround planners and maintenance teams. Length 1,200-1,800 words, British English. Primary keyword "shift planning for turnarounds megaprojects". Work in naturally where they fit: shift planning for turnarounds large projects, shift planning for turnarounds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</si>
  <si>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AB-05444</t>
  </si>
  <si>
    <t xml:space="preserve">Turnaround daily control room on megaprojects: how scale changes the game</t>
  </si>
  <si>
    <t xml:space="preserve">turnaround daily control room megaprojects</t>
  </si>
  <si>
    <t xml:space="preserve">turnaround daily control room large projects, turnaround daily control room capital projects</t>
  </si>
  <si>
    <t xml:space="preserve">Write "Turnaround daily control room on megaprojects: how scale changes the game" for projectcontrolsinstitute.org (PCI AI - Project Controls Institute). Audience: turnaround planners and maintenance teams. Length 1,200-1,800 words, British English. Primary keyword "turnaround daily control room megaprojects". Work in naturally where they fit: turnaround daily control room large projects, turnaround daily control room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</si>
  <si>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AB-05445</t>
  </si>
  <si>
    <t xml:space="preserve">Post-turnaround review on megaprojects: how scale changes the game</t>
  </si>
  <si>
    <t xml:space="preserve">post-turnaround review megaprojects</t>
  </si>
  <si>
    <t xml:space="preserve">post-turnaround review large projects, post-turnaround review capital projects</t>
  </si>
  <si>
    <t xml:space="preserve">Write "Post-turnaround review on megaprojects: how scale changes the game" for projectcontrolsinstitute.org (PCI AI - Project Controls Institute). Audience: turnaround planners and maintenance teams. Length 1,200-1,800 words, British English. Primary keyword "post-turnaround review megaprojects". Work in naturally where they fit: post-turnaround review large projects, post-turnaround review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</si>
  <si>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AB-05446</t>
  </si>
  <si>
    <t xml:space="preserve">Turnaround contingency management on megaprojects: how scale changes the game</t>
  </si>
  <si>
    <t xml:space="preserve">turnaround contingency management megaprojects</t>
  </si>
  <si>
    <t xml:space="preserve">turnaround contingency management large projects, turnaround contingency management capital projects</t>
  </si>
  <si>
    <t xml:space="preserve">Write "Turnaround contingency management on megaprojects: how scale changes the game" for projectcontrolsinstitute.org (PCI AI - Project Controls Institute). Audience: turnaround planners and maintenance teams. Length 1,200-1,800 words, British English. Primary keyword "turnaround contingency management megaprojects". Work in naturally where they fit: turnaround contingency management large projects, turnaround contingency management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</si>
  <si>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AB-05447</t>
  </si>
  <si>
    <t xml:space="preserve">Mobilisation planning on megaprojects: how scale changes the game</t>
  </si>
  <si>
    <t xml:space="preserve">mobilisation planning megaprojects</t>
  </si>
  <si>
    <t xml:space="preserve">mobilisation planning large projects, mobilisation planning capital projects</t>
  </si>
  <si>
    <t xml:space="preserve">Write "Mobilisation planning on megaprojects: how scale changes the game" for projectcontrolsinstitute.org (PCI AI - Project Controls Institute). Audience: early-career and cross-training professionals. Length 1,200-1,800 words, British English. Primary keyword "mobilisation planning megaprojects". Work in naturally where they fit: mobilisation planning large projects, mobilisation planning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</si>
  <si>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AB-05448</t>
  </si>
  <si>
    <t xml:space="preserve">Demobilisation planning on megaprojects: how scale changes the game</t>
  </si>
  <si>
    <t xml:space="preserve">demobilisation planning megaprojects</t>
  </si>
  <si>
    <t xml:space="preserve">demobilisation planning large projects, demobilisation planning capital projects</t>
  </si>
  <si>
    <t xml:space="preserve">Write "Demobilisation planning on megaprojects: how scale changes the game" for projectcontrolsinstitute.org (PCI AI - Project Controls Institute). Audience: early-career and cross-training professionals. Length 1,200-1,800 words, British English. Primary keyword "demobilisation planning megaprojects". Work in naturally where they fit: demobilisation planning large projects, demobilisation planning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</si>
  <si>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AB-05449</t>
  </si>
  <si>
    <t xml:space="preserve">Permit to work interfaces on megaprojects: how scale changes the game</t>
  </si>
  <si>
    <t xml:space="preserve">permit to work interfaces megaprojects</t>
  </si>
  <si>
    <t xml:space="preserve">permit to work interfaces large projects, permit to work interfaces capital projects</t>
  </si>
  <si>
    <t xml:space="preserve">Write "Permit to work interfaces on megaprojects: how scale changes the game" for projectcontrolsinstitute.org (PCI AI - Project Controls Institute). Audience: early-career and cross-training professionals. Length 1,200-1,800 words, British English. Primary keyword "permit to work interfaces megaprojects". Work in naturally where they fit: permit to work interfaces large projects, permit to work interfaces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</si>
  <si>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AB-05450</t>
  </si>
  <si>
    <t xml:space="preserve">Site instruction management on megaprojects: how scale changes the game</t>
  </si>
  <si>
    <t xml:space="preserve">site instruction management megaprojects</t>
  </si>
  <si>
    <t xml:space="preserve">site instruction management large projects, site instruction management capital projects</t>
  </si>
  <si>
    <t xml:space="preserve">Write "Site instruction management on megaprojects: how scale changes the game" for projectcontrolsinstitute.org (PCI AI - Project Controls Institute). Audience: early-career and cross-training professionals. Length 1,200-1,800 words, British English. Primary keyword "site instruction management megaprojects". Work in naturally where they fit: site instruction management large projects, site instruction management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</si>
  <si>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AB-05451</t>
  </si>
  <si>
    <t xml:space="preserve">Engineering change control on megaprojects: how scale changes the game</t>
  </si>
  <si>
    <t xml:space="preserve">engineering change control megaprojects</t>
  </si>
  <si>
    <t xml:space="preserve">engineering change control large projects, engineering change control capital projects</t>
  </si>
  <si>
    <t xml:space="preserve">Write "Engineering change control on megaprojects: how scale changes the game" for projectcontrolsinstitute.org (PCI AI - Project Controls Institute). Audience: early-career and cross-training professionals. Length 1,200-1,800 words, British English. Primary keyword "engineering change control megaprojects". Work in naturally where they fit: engineering change control large projects, engineering change control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</si>
  <si>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AB-05452</t>
  </si>
  <si>
    <t xml:space="preserve">Design freeze on megaprojects: how scale changes the game</t>
  </si>
  <si>
    <t xml:space="preserve">design freeze megaprojects</t>
  </si>
  <si>
    <t xml:space="preserve">design freeze large projects, design freeze capital projects</t>
  </si>
  <si>
    <t xml:space="preserve">Write "Design freeze on megaprojects: how scale changes the game" for projectcontrolsinstitute.org (PCI AI - Project Controls Institute). Audience: early-career and cross-training professionals. Length 1,200-1,800 words, British English. Primary keyword "design freeze megaprojects". Work in naturally where they fit: design freeze large projects, design freeze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</si>
  <si>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AB-05453</t>
  </si>
  <si>
    <t xml:space="preserve">Owner vs contractor controls on megaprojects: how scale changes the game</t>
  </si>
  <si>
    <t xml:space="preserve">owner vs contractor controls megaprojects</t>
  </si>
  <si>
    <t xml:space="preserve">owner vs contractor controls large projects, owner vs contractor controls capital projects</t>
  </si>
  <si>
    <t xml:space="preserve">Write "Owner vs contractor controls on megaprojects: how scale changes the game" for projectcontrolsinstitute.org (PCI AI - Project Controls Institute). Audience: early-career and cross-training professionals. Length 1,200-1,800 words, British English. Primary keyword "owner vs contractor controls megaprojects". Work in naturally where they fit: owner vs contractor controls large projects, owner vs contractor controls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</si>
  <si>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AB-05454</t>
  </si>
  <si>
    <t xml:space="preserve">Variance threshold reporting on megaprojects: how scale changes the game</t>
  </si>
  <si>
    <t xml:space="preserve">variance threshold reporting megaprojects</t>
  </si>
  <si>
    <t xml:space="preserve">variance threshold reporting large projects, variance threshold reporting capital projects</t>
  </si>
  <si>
    <t xml:space="preserve">Write "Variance threshold reporting on megaprojects: how scale changes the game" for projectcontrolsinstitute.org (PCI AI - Project Controls Institute). Audience: controls teams reporting to leadership. Length 1,200-1,800 words, British English. Primary keyword "variance threshold reporting megaprojects". Work in naturally where they fit: variance threshold reporting large projects, variance threshold reporting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</si>
  <si>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AB-05455</t>
  </si>
  <si>
    <t xml:space="preserve">Dashboard refresh discipline on megaprojects: how scale changes the game</t>
  </si>
  <si>
    <t xml:space="preserve">dashboard refresh discipline megaprojects</t>
  </si>
  <si>
    <t xml:space="preserve">dashboard refresh discipline large projects, dashboard refresh discipline capital projects</t>
  </si>
  <si>
    <t xml:space="preserve">Write "Dashboard refresh discipline on megaprojects: how scale changes the game" for projectcontrolsinstitute.org (PCI AI - Project Controls Institute). Audience: controls teams reporting to leadership. Length 1,200-1,800 words, British English. Primary keyword "dashboard refresh discipline megaprojects". Work in naturally where they fit: dashboard refresh discipline large projects, dashboard refresh discipline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</si>
  <si>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AB-05456</t>
  </si>
  <si>
    <t xml:space="preserve">Commentary quality standards on megaprojects: how scale changes the game</t>
  </si>
  <si>
    <t xml:space="preserve">commentary quality standards megaprojects</t>
  </si>
  <si>
    <t xml:space="preserve">commentary quality standards large projects, commentary quality standards capital projects</t>
  </si>
  <si>
    <t xml:space="preserve">Write "Commentary quality standards on megaprojects: how scale changes the game" for projectcontrolsinstitute.org (PCI AI - Project Controls Institute). Audience: controls teams reporting to leadership. Length 1,200-1,800 words, British English. Primary keyword "commentary quality standards megaprojects". Work in naturally where they fit: commentary quality standards large projects, commentary quality standards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</si>
  <si>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AB-05457</t>
  </si>
  <si>
    <t xml:space="preserve">Management by exception on megaprojects: how scale changes the game</t>
  </si>
  <si>
    <t xml:space="preserve">management by exception megaprojects</t>
  </si>
  <si>
    <t xml:space="preserve">management by exception large projects, management by exception capital projects</t>
  </si>
  <si>
    <t xml:space="preserve">Write "Management by exception on megaprojects: how scale changes the game" for projectcontrolsinstitute.org (PCI AI - Project Controls Institute). Audience: controls teams reporting to leadership. Length 1,200-1,800 words, British English. Primary keyword "management by exception megaprojects". Work in naturally where they fit: management by exception large projects, management by exception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</si>
  <si>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AB-05458</t>
  </si>
  <si>
    <t xml:space="preserve">Cash flow curve fitting on megaprojects: how scale changes the game</t>
  </si>
  <si>
    <t xml:space="preserve">cash flow curve fitting megaprojects</t>
  </si>
  <si>
    <t xml:space="preserve">cash flow curve fitting large projects, cash flow curve fitting capital projects</t>
  </si>
  <si>
    <t xml:space="preserve">Write "Cash flow curve fitting on megaprojects: how scale changes the game" for projectcontrolsinstitute.org (PCI AI - Project Controls Institute). Audience: cost controllers and project finance teams. Length 1,200-1,800 words, British English. Primary keyword "cash flow curve fitting megaprojects". Work in naturally where they fit: cash flow curve fitting large projects, cash flow curve fitting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</si>
  <si>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AB-05459</t>
  </si>
  <si>
    <t xml:space="preserve">Payment milestones negotiation on megaprojects: how scale changes the game</t>
  </si>
  <si>
    <t xml:space="preserve">payment milestones negotiation megaprojects</t>
  </si>
  <si>
    <t xml:space="preserve">payment milestones negotiation large projects, payment milestones negotiation capital projects</t>
  </si>
  <si>
    <t xml:space="preserve">Write "Payment milestones negotiation on megaprojects: how scale changes the game" for projectcontrolsinstitute.org (PCI AI - Project Controls Institute). Audience: cost controllers and project finance teams. Length 1,200-1,800 words, British English. Primary keyword "payment milestones negotiation megaprojects". Work in naturally where they fit: payment milestones negotiation large projects, payment milestones negotiation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</si>
  <si>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AB-05460</t>
  </si>
  <si>
    <t xml:space="preserve">Budget holder accountability on megaprojects: how scale changes the game</t>
  </si>
  <si>
    <t xml:space="preserve">budget holder accountability megaprojects</t>
  </si>
  <si>
    <t xml:space="preserve">budget holder accountability large projects, budget holder accountability capital projects</t>
  </si>
  <si>
    <t xml:space="preserve">Write "Budget holder accountability on megaprojects: how scale changes the game" for projectcontrolsinstitute.org (PCI AI - Project Controls Institute). Audience: cost controllers and project finance teams. Length 1,200-1,800 words, British English. Primary keyword "budget holder accountability megaprojects". Work in naturally where they fit: budget holder accountability large projects, budget holder accountability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</si>
  <si>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AB-05461</t>
  </si>
  <si>
    <t xml:space="preserve">Cost centre allocation on megaprojects: how scale changes the game</t>
  </si>
  <si>
    <t xml:space="preserve">cost centre allocation megaprojects</t>
  </si>
  <si>
    <t xml:space="preserve">cost centre allocation large projects, cost centre allocation capital projects</t>
  </si>
  <si>
    <t xml:space="preserve">Write "Cost centre allocation on megaprojects: how scale changes the game" for projectcontrolsinstitute.org (PCI AI - Project Controls Institute). Audience: cost controllers and project finance teams. Length 1,200-1,800 words, British English. Primary keyword "cost centre allocation megaprojects". Work in naturally where they fit: cost centre allocation large projects, cost centre allocation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</si>
  <si>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AB-05462</t>
  </si>
  <si>
    <t xml:space="preserve">Phasing capital across years on megaprojects: how scale changes the game</t>
  </si>
  <si>
    <t xml:space="preserve">phasing capital across years megaprojects</t>
  </si>
  <si>
    <t xml:space="preserve">phasing capital across years large projects, phasing capital across years capital projects</t>
  </si>
  <si>
    <t xml:space="preserve">Write "Phasing capital across years on megaprojects: how scale changes the game" for projectcontrolsinstitute.org (PCI AI - Project Controls Institute). Audience: cost controllers and project finance teams. Length 1,200-1,800 words, British English. Primary keyword "phasing capital across years megaprojects". Work in naturally where they fit: phasing capital across years large projects, phasing capital across years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</si>
  <si>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AB-05463</t>
  </si>
  <si>
    <t xml:space="preserve">Contract asset recognition on megaprojects: how scale changes the game</t>
  </si>
  <si>
    <t xml:space="preserve">contract asset recognition megaprojects</t>
  </si>
  <si>
    <t xml:space="preserve">contract asset recognition large projects, contract asset recognition capital projects</t>
  </si>
  <si>
    <t xml:space="preserve">Write "Contract asset recognition on megaprojects: how scale changes the game" for projectcontrolsinstitute.org (PCI AI - Project Controls Institute). Audience: cost engineers and project accountants. Length 1,200-1,800 words, British English. Primary keyword "contract asset recognition megaprojects". Work in naturally where they fit: contract asset recognition large projects, contract asset recognition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</si>
  <si>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AB-05464</t>
  </si>
  <si>
    <t xml:space="preserve">Cut-off procedures at period end on megaprojects: how scale changes the game</t>
  </si>
  <si>
    <t xml:space="preserve">cut-off procedures at period end large projects, cut-off procedures at period end capital projects</t>
  </si>
  <si>
    <t xml:space="preserve">Write "Cut-off procedures at period end on megaprojects: how scale changes the game" for projectcontrolsinstitute.org (PCI AI - Project Controls Institute). Audience: cost engineers and project accountants. Length 1,200-1,800 words, British English. Primary keyword "cut-off procedures at period end". Work in naturally where they fit: cut-off procedures at period end large projects, cut-off procedures at period end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</si>
  <si>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AB-05465</t>
  </si>
  <si>
    <t xml:space="preserve">Intercompany project charges on megaprojects: how scale changes the game</t>
  </si>
  <si>
    <t xml:space="preserve">intercompany project charges megaprojects</t>
  </si>
  <si>
    <t xml:space="preserve">intercompany project charges large projects, intercompany project charges capital projects</t>
  </si>
  <si>
    <t xml:space="preserve">Write "Intercompany project charges on megaprojects: how scale changes the game" for projectcontrolsinstitute.org (PCI AI - Project Controls Institute). Audience: cost engineers and project accountants. Length 1,200-1,800 words, British English. Primary keyword "intercompany project charges megaprojects". Work in naturally where they fit: intercompany project charges large projects, intercompany project charges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</si>
  <si>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AB-05466</t>
  </si>
  <si>
    <t xml:space="preserve">Impairment of project assets on megaprojects: how scale changes the game</t>
  </si>
  <si>
    <t xml:space="preserve">impairment of project assets megaprojects</t>
  </si>
  <si>
    <t xml:space="preserve">impairment of project assets large projects, impairment of project assets capital projects</t>
  </si>
  <si>
    <t xml:space="preserve">Write "Impairment of project assets on megaprojects: how scale changes the game" for projectcontrolsinstitute.org (PCI AI - Project Controls Institute). Audience: cost engineers and project accountants. Length 1,200-1,800 words, British English. Primary keyword "impairment of project assets megaprojects". Work in naturally where they fit: impairment of project assets large projects, impairment of project assets capital projects. Structure: an opening that names the reader's problem, clear H2 sections, one worked example or scenario with any figures labelled as illustrative, and practical takeaways.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</si>
  <si>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AB-05467</t>
  </si>
  <si>
    <t xml:space="preserve">Standing up earned value management on a new project: the first 30 days</t>
  </si>
  <si>
    <t xml:space="preserve">earned value management implementation</t>
  </si>
  <si>
    <t xml:space="preserve">earned value management rollout, earned value management setup</t>
  </si>
  <si>
    <t xml:space="preserve">Write "Standing up earned value management on a new project: the first 30 days" for projectcontrolsinstitute.org (PCI AI - Project Controls Institute). Audience: planners, cost engineers and PMO analysts. Length 1,500-2,000 words, British English. Primary keyword "earned value management implementation". Work in naturally where they fit: earned value management rollout, earned value management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</si>
  <si>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AB-05468</t>
  </si>
  <si>
    <t xml:space="preserve">Standing up earned value management system (EVMS) on a new project: the first 30 days</t>
  </si>
  <si>
    <t xml:space="preserve">earned value management system implementation</t>
  </si>
  <si>
    <t xml:space="preserve">earned value management system rollout, earned value management system setup</t>
  </si>
  <si>
    <t xml:space="preserve">Write "Standing up earned value management system (EVMS) on a new project: the first 30 days" for projectcontrolsinstitute.org (PCI AI - Project Controls Institute). Audience: planners, cost engineers and PMO analysts. Length 1,500-2,000 words, British English. Primary keyword "earned value management system implementation". Work in naturally where they fit: earned value management system rollout, earned value management system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</si>
  <si>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AB-05469</t>
  </si>
  <si>
    <t xml:space="preserve">Standing up integrated baseline review (IBR) on a new project: the first 30 days</t>
  </si>
  <si>
    <t xml:space="preserve">integrated baseline review implementation</t>
  </si>
  <si>
    <t xml:space="preserve">integrated baseline review rollout, integrated baseline review setup</t>
  </si>
  <si>
    <t xml:space="preserve">Write "Standing up integrated baseline review (IBR) on a new project: the first 30 days" for projectcontrolsinstitute.org (PCI AI - Project Controls Institute). Audience: planners, cost engineers and PMO analysts. Length 1,500-2,000 words, British English. Primary keyword "integrated baseline review implementation". Work in naturally where they fit: integrated baseline review rollout, integrated baseline review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</si>
  <si>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AB-05470</t>
  </si>
  <si>
    <t xml:space="preserve">Standing up progress measurement on a new project: the first 30 days</t>
  </si>
  <si>
    <t xml:space="preserve">progress measurement implementation</t>
  </si>
  <si>
    <t xml:space="preserve">progress measurement rollout, progress measurement setup</t>
  </si>
  <si>
    <t xml:space="preserve">Write "Standing up progress measurement on a new project: the first 30 days" for projectcontrolsinstitute.org (PCI AI - Project Controls Institute). Audience: planners, cost engineers and PMO analysts. Length 1,500-2,000 words, British English. Primary keyword "progress measurement implementation". Work in naturally where they fit: progress measurement rollout, progress measurement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</si>
  <si>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AB-05471</t>
  </si>
  <si>
    <t xml:space="preserve">Standing up performance reporting on a new project: the first 30 days</t>
  </si>
  <si>
    <t xml:space="preserve">performance reporting implementation</t>
  </si>
  <si>
    <t xml:space="preserve">performance reporting rollout, performance reporting setup</t>
  </si>
  <si>
    <t xml:space="preserve">Write "Standing up performance reporting on a new project: the first 30 days" for projectcontrolsinstitute.org (PCI AI - Project Controls Institute). Audience: planners, cost engineers and PMO analysts. Length 1,500-2,000 words, British English. Primary keyword "performance reporting implementation". Work in naturally where they fit: performance reporting rollout, performance reporting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</si>
  <si>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AB-05472</t>
  </si>
  <si>
    <t xml:space="preserve">Standing up critical path method (CPM) on a new project: the first 30 days</t>
  </si>
  <si>
    <t xml:space="preserve">critical path method implementation</t>
  </si>
  <si>
    <t xml:space="preserve">critical path method rollout, critical path method setup</t>
  </si>
  <si>
    <t xml:space="preserve">Write "Standing up critical path method (CPM) on a new project: the first 30 days" for projectcontrolsinstitute.org (PCI AI - Project Controls Institute). Audience: planning engineers and schedulers. Length 1,500-2,000 words, British English. Primary keyword "critical path method implementation". Work in naturally where they fit: critical path method rollout, critical path method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</si>
  <si>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AB-05473</t>
  </si>
  <si>
    <t xml:space="preserve">Standing up re-baselining on a new project: the first 30 days</t>
  </si>
  <si>
    <t xml:space="preserve">re-baselining implementation</t>
  </si>
  <si>
    <t xml:space="preserve">re-baselining rollout, re-baselining setup</t>
  </si>
  <si>
    <t xml:space="preserve">Write "Standing up re-baselining on a new project: the first 30 days" for projectcontrolsinstitute.org (PCI AI - Project Controls Institute). Audience: planning engineers and schedulers. Length 1,500-2,000 words, British English. Primary keyword "re-baselining implementation". Work in naturally where they fit: re-baselining rollout, re-baselining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</si>
  <si>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AB-05474</t>
  </si>
  <si>
    <t xml:space="preserve">Standing up work breakdown structure (WBS) on a new project: the first 30 days</t>
  </si>
  <si>
    <t xml:space="preserve">work breakdown structure implementation</t>
  </si>
  <si>
    <t xml:space="preserve">work breakdown structure rollout, work breakdown structure setup</t>
  </si>
  <si>
    <t xml:space="preserve">Write "Standing up work breakdown structure (WBS) on a new project: the first 30 days" for projectcontrolsinstitute.org (PCI AI - Project Controls Institute). Audience: planning engineers and schedulers. Length 1,500-2,000 words, British English. Primary keyword "work breakdown structure implementation". Work in naturally where they fit: work breakdown structure rollout, work breakdown structure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</si>
  <si>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AB-05475</t>
  </si>
  <si>
    <t xml:space="preserve">Standing up activity duration estimating on a new project: the first 30 days</t>
  </si>
  <si>
    <t xml:space="preserve">activity duration estimating implementation</t>
  </si>
  <si>
    <t xml:space="preserve">activity duration estimating rollout, activity duration estimating setup</t>
  </si>
  <si>
    <t xml:space="preserve">Write "Standing up activity duration estimating on a new project: the first 30 days" for projectcontrolsinstitute.org (PCI AI - Project Controls Institute). Audience: planning engineers and schedulers. Length 1,500-2,000 words, British English. Primary keyword "activity duration estimating implementation". Work in naturally where they fit: activity duration estimating rollout, activity duration estimating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</si>
  <si>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AB-05476</t>
  </si>
  <si>
    <t xml:space="preserve">Standing up schedule crashing on a new project: the first 30 days</t>
  </si>
  <si>
    <t xml:space="preserve">schedule crashing implementation</t>
  </si>
  <si>
    <t xml:space="preserve">schedule crashing rollout, schedule crashing setup</t>
  </si>
  <si>
    <t xml:space="preserve">Write "Standing up schedule crashing on a new project: the first 30 days" for projectcontrolsinstitute.org (PCI AI - Project Controls Institute). Audience: planning engineers and schedulers. Length 1,500-2,000 words, British English. Primary keyword "schedule crashing implementation". Work in naturally where they fit: schedule crashing rollout, schedule crashing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</si>
  <si>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AB-05477</t>
  </si>
  <si>
    <t xml:space="preserve">Standing up fast tracking on a new project: the first 30 days</t>
  </si>
  <si>
    <t xml:space="preserve">fast tracking implementation</t>
  </si>
  <si>
    <t xml:space="preserve">fast tracking rollout, fast tracking setup</t>
  </si>
  <si>
    <t xml:space="preserve">Write "Standing up fast tracking on a new project: the first 30 days" for projectcontrolsinstitute.org (PCI AI - Project Controls Institute). Audience: planning engineers and schedulers. Length 1,500-2,000 words, British English. Primary keyword "fast tracking implementation". Work in naturally where they fit: fast tracking rollout, fast tracking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</si>
  <si>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AB-05478</t>
  </si>
  <si>
    <t xml:space="preserve">Standing up resource levelling on a new project: the first 30 days</t>
  </si>
  <si>
    <t xml:space="preserve">resource levelling implementation</t>
  </si>
  <si>
    <t xml:space="preserve">resource levelling rollout, resource levelling setup</t>
  </si>
  <si>
    <t xml:space="preserve">Write "Standing up resource levelling on a new project: the first 30 days" for projectcontrolsinstitute.org (PCI AI - Project Controls Institute). Audience: planning engineers and schedulers. Length 1,500-2,000 words, British English. Primary keyword "resource levelling implementation". Work in naturally where they fit: resource levelling rollout, resource levelling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</si>
  <si>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AB-05479</t>
  </si>
  <si>
    <t xml:space="preserve">Standing up resource loading on a new project: the first 30 days</t>
  </si>
  <si>
    <t xml:space="preserve">resource loading implementation</t>
  </si>
  <si>
    <t xml:space="preserve">resource loading rollout, resource loading setup</t>
  </si>
  <si>
    <t xml:space="preserve">Write "Standing up resource loading on a new project: the first 30 days" for projectcontrolsinstitute.org (PCI AI - Project Controls Institute). Audience: planning engineers and schedulers. Length 1,500-2,000 words, British English. Primary keyword "resource loading implementation". Work in naturally where they fit: resource loading rollout, resource loading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</si>
  <si>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AB-05480</t>
  </si>
  <si>
    <t xml:space="preserve">Standing up schedule compression on a new project: the first 30 days</t>
  </si>
  <si>
    <t xml:space="preserve">schedule compression implementation</t>
  </si>
  <si>
    <t xml:space="preserve">schedule compression rollout, schedule compression setup</t>
  </si>
  <si>
    <t xml:space="preserve">Write "Standing up schedule compression on a new project: the first 30 days" for projectcontrolsinstitute.org (PCI AI - Project Controls Institute). Audience: planning engineers and schedulers. Length 1,500-2,000 words, British English. Primary keyword "schedule compression implementation". Work in naturally where they fit: schedule compression rollout, schedule compression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</si>
  <si>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AB-05481</t>
  </si>
  <si>
    <t xml:space="preserve">Standing up baseline schedule review on a new project: the first 30 days</t>
  </si>
  <si>
    <t xml:space="preserve">baseline schedule review implementation</t>
  </si>
  <si>
    <t xml:space="preserve">baseline schedule review rollout, baseline schedule review setup</t>
  </si>
  <si>
    <t xml:space="preserve">Write "Standing up baseline schedule review on a new project: the first 30 days" for projectcontrolsinstitute.org (PCI AI - Project Controls Institute). Audience: planning engineers and schedulers. Length 1,500-2,000 words, British English. Primary keyword "baseline schedule review implementation". Work in naturally where they fit: baseline schedule review rollout, baseline schedule review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</si>
  <si>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AB-05482</t>
  </si>
  <si>
    <t xml:space="preserve">Standing up schedule health check on a new project: the first 30 days</t>
  </si>
  <si>
    <t xml:space="preserve">schedule health check implementation</t>
  </si>
  <si>
    <t xml:space="preserve">schedule health check rollout, schedule health check setup</t>
  </si>
  <si>
    <t xml:space="preserve">Write "Standing up schedule health check on a new project: the first 30 days" for projectcontrolsinstitute.org (PCI AI - Project Controls Institute). Audience: planning engineers and schedulers. Length 1,500-2,000 words, British English. Primary keyword "schedule health check implementation". Work in naturally where they fit: schedule health check rollout, schedule health check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</si>
  <si>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AB-05483</t>
  </si>
  <si>
    <t xml:space="preserve">Standing up DCMA 14-point assessment on a new project: the first 30 days</t>
  </si>
  <si>
    <t xml:space="preserve">dcma 14-point assessment implementation</t>
  </si>
  <si>
    <t xml:space="preserve">dcma 14-point assessment rollout, dcma 14-point assessment setup</t>
  </si>
  <si>
    <t xml:space="preserve">Write "Standing up DCMA 14-point assessment on a new project: the first 30 days" for projectcontrolsinstitute.org (PCI AI - Project Controls Institute). Audience: planning engineers and schedulers. Length 1,500-2,000 words, British English. Primary keyword "dcma 14-point assessment implementation". Work in naturally where they fit: dcma 14-point assessment rollout, dcma 14-point assessment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</si>
  <si>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AB-05484</t>
  </si>
  <si>
    <t xml:space="preserve">Standing up milestone management on a new project: the first 30 days</t>
  </si>
  <si>
    <t xml:space="preserve">milestone management implementation</t>
  </si>
  <si>
    <t xml:space="preserve">milestone management rollout, milestone management setup</t>
  </si>
  <si>
    <t xml:space="preserve">Write "Standing up milestone management on a new project: the first 30 days" for projectcontrolsinstitute.org (PCI AI - Project Controls Institute). Audience: planning engineers and schedulers. Length 1,500-2,000 words, British English. Primary keyword "milestone management implementation". Work in naturally where they fit: milestone management rollout, milestone management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</si>
  <si>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AB-05485</t>
  </si>
  <si>
    <t xml:space="preserve">Standing up rolling wave planning on a new project: the first 30 days</t>
  </si>
  <si>
    <t xml:space="preserve">rolling wave planning implementation</t>
  </si>
  <si>
    <t xml:space="preserve">rolling wave planning rollout, rolling wave planning setup</t>
  </si>
  <si>
    <t xml:space="preserve">Write "Standing up rolling wave planning on a new project: the first 30 days" for projectcontrolsinstitute.org (PCI AI - Project Controls Institute). Audience: planning engineers and schedulers. Length 1,500-2,000 words, British English. Primary keyword "rolling wave planning implementation". Work in naturally where they fit: rolling wave planning rollout, rolling wave planning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</si>
  <si>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AB-05486</t>
  </si>
  <si>
    <t xml:space="preserve">Standing up line of balance on a new project: the first 30 days</t>
  </si>
  <si>
    <t xml:space="preserve">line of balance implementation</t>
  </si>
  <si>
    <t xml:space="preserve">line of balance rollout, line of balance setup</t>
  </si>
  <si>
    <t xml:space="preserve">Write "Standing up line of balance on a new project: the first 30 days" for projectcontrolsinstitute.org (PCI AI - Project Controls Institute). Audience: planning engineers and schedulers. Length 1,500-2,000 words, British English. Primary keyword "line of balance implementation". Work in naturally where they fit: line of balance rollout, line of balance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</si>
  <si>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AB-05487</t>
  </si>
  <si>
    <t xml:space="preserve">Standing up pull planning on a new project: the first 30 days</t>
  </si>
  <si>
    <t xml:space="preserve">pull planning implementation</t>
  </si>
  <si>
    <t xml:space="preserve">pull planning rollout, pull planning setup</t>
  </si>
  <si>
    <t xml:space="preserve">Write "Standing up pull planning on a new project: the first 30 days" for projectcontrolsinstitute.org (PCI AI - Project Controls Institute). Audience: planning engineers and schedulers. Length 1,500-2,000 words, British English. Primary keyword "pull planning implementation". Work in naturally where they fit: pull planning rollout, pull planning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</si>
  <si>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AB-05488</t>
  </si>
  <si>
    <t xml:space="preserve">Standing up last planner system on a new project: the first 30 days</t>
  </si>
  <si>
    <t xml:space="preserve">last planner system implementation</t>
  </si>
  <si>
    <t xml:space="preserve">last planner system rollout, last planner system setup</t>
  </si>
  <si>
    <t xml:space="preserve">Write "Standing up last planner system on a new project: the first 30 days" for projectcontrolsinstitute.org (PCI AI - Project Controls Institute). Audience: planning engineers and schedulers. Length 1,500-2,000 words, British English. Primary keyword "last planner system implementation". Work in naturally where they fit: last planner system rollout, last planner system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</si>
  <si>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AB-05489</t>
  </si>
  <si>
    <t xml:space="preserve">Standing up takt planning on a new project: the first 30 days</t>
  </si>
  <si>
    <t xml:space="preserve">takt planning implementation</t>
  </si>
  <si>
    <t xml:space="preserve">takt planning rollout, takt planning setup</t>
  </si>
  <si>
    <t xml:space="preserve">Write "Standing up takt planning on a new project: the first 30 days" for projectcontrolsinstitute.org (PCI AI - Project Controls Institute). Audience: planning engineers and schedulers. Length 1,500-2,000 words, British English. Primary keyword "takt planning implementation". Work in naturally where they fit: takt planning rollout, takt planning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</si>
  <si>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AB-05490</t>
  </si>
  <si>
    <t xml:space="preserve">Standing up 4D scheduling on a new project: the first 30 days</t>
  </si>
  <si>
    <t xml:space="preserve">4d scheduling implementation</t>
  </si>
  <si>
    <t xml:space="preserve">4d scheduling rollout, 4d scheduling setup</t>
  </si>
  <si>
    <t xml:space="preserve">Write "Standing up 4D scheduling on a new project: the first 30 days" for projectcontrolsinstitute.org (PCI AI - Project Controls Institute). Audience: planning engineers and schedulers. Length 1,500-2,000 words, British English. Primary keyword "4d scheduling implementation". Work in naturally where they fit: 4d scheduling rollout, 4d scheduling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</si>
  <si>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AB-05491</t>
  </si>
  <si>
    <t xml:space="preserve">Standing up schedule risk analysis (QSRA) on a new project: the first 30 days</t>
  </si>
  <si>
    <t xml:space="preserve">schedule risk analysis implementation</t>
  </si>
  <si>
    <t xml:space="preserve">schedule risk analysis rollout, schedule risk analysis setup</t>
  </si>
  <si>
    <t xml:space="preserve">Write "Standing up schedule risk analysis (QSRA) on a new project: the first 30 days" for projectcontrolsinstitute.org (PCI AI - Project Controls Institute). Audience: planning engineers and schedulers. Length 1,500-2,000 words, British English. Primary keyword "schedule risk analysis implementation". Work in naturally where they fit: schedule risk analysis rollout, schedule risk analysis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</si>
  <si>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AB-05492</t>
  </si>
  <si>
    <t xml:space="preserve">Standing up Monte Carlo schedule simulation on a new project: the first 30 days</t>
  </si>
  <si>
    <t xml:space="preserve">monte carlo schedule simulation implementation</t>
  </si>
  <si>
    <t xml:space="preserve">monte carlo schedule simulation rollout, monte carlo schedule simulation setup</t>
  </si>
  <si>
    <t xml:space="preserve">Write "Standing up Monte Carlo schedule simulation on a new project: the first 30 days" for projectcontrolsinstitute.org (PCI AI - Project Controls Institute). Audience: planning engineers and schedulers. Length 1,500-2,000 words, British English. Primary keyword "monte carlo schedule simulation implementation". Work in naturally where they fit: monte carlo schedule simulation rollout, monte carlo schedule simulation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</si>
  <si>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AB-05493</t>
  </si>
  <si>
    <t xml:space="preserve">Standing up baseline vs current schedule comparison on a new project: the first 30 days</t>
  </si>
  <si>
    <t xml:space="preserve">baseline vs current schedule comparison rollout, baseline vs current schedule comparison setup</t>
  </si>
  <si>
    <t xml:space="preserve">Write "Standing up baseline vs current schedule comparison on a new project: the first 30 days" for projectcontrolsinstitute.org (PCI AI - Project Controls Institute). Audience: planning engineers and schedulers. Length 1,500-2,000 words, British English. Primary keyword "baseline vs current schedule comparison". Work in naturally where they fit: baseline vs current schedule comparison rollout, baseline vs current schedule comparison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</si>
  <si>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AB-05494</t>
  </si>
  <si>
    <t xml:space="preserve">Standing up short interval control on a new project: the first 30 days</t>
  </si>
  <si>
    <t xml:space="preserve">short interval control implementation</t>
  </si>
  <si>
    <t xml:space="preserve">short interval control rollout, short interval control setup</t>
  </si>
  <si>
    <t xml:space="preserve">Write "Standing up short interval control on a new project: the first 30 days" for projectcontrolsinstitute.org (PCI AI - Project Controls Institute). Audience: planning engineers and schedulers. Length 1,500-2,000 words, British English. Primary keyword "short interval control implementation". Work in naturally where they fit: short interval control rollout, short interval control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</si>
  <si>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AB-05495</t>
  </si>
  <si>
    <t xml:space="preserve">Standing up cost estimating on a new project: the first 30 days</t>
  </si>
  <si>
    <t xml:space="preserve">cost estimating implementation</t>
  </si>
  <si>
    <t xml:space="preserve">cost estimating rollout, cost estimating setup</t>
  </si>
  <si>
    <t xml:space="preserve">Write "Standing up cost estimating on a new project: the first 30 days" for projectcontrolsinstitute.org (PCI AI - Project Controls Institute). Audience: estimators and cost engineers. Length 1,500-2,000 words, British English. Primary keyword "cost estimating implementation". Work in naturally where they fit: cost estimating rollout, cost estimating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</si>
  <si>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AB-05496</t>
  </si>
  <si>
    <t xml:space="preserve">Standing up parametric estimating on a new project: the first 30 days</t>
  </si>
  <si>
    <t xml:space="preserve">parametric estimating implementation</t>
  </si>
  <si>
    <t xml:space="preserve">parametric estimating rollout, parametric estimating setup</t>
  </si>
  <si>
    <t xml:space="preserve">Write "Standing up parametric estimating on a new project: the first 30 days" for projectcontrolsinstitute.org (PCI AI - Project Controls Institute). Audience: estimators and cost engineers. Length 1,500-2,000 words, British English. Primary keyword "parametric estimating implementation". Work in naturally where they fit: parametric estimating rollout, parametric estimating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</si>
  <si>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AB-05497</t>
  </si>
  <si>
    <t xml:space="preserve">Standing up analogous estimating on a new project: the first 30 days</t>
  </si>
  <si>
    <t xml:space="preserve">analogous estimating implementation</t>
  </si>
  <si>
    <t xml:space="preserve">analogous estimating rollout, analogous estimating setup</t>
  </si>
  <si>
    <t xml:space="preserve">Write "Standing up analogous estimating on a new project: the first 30 days" for projectcontrolsinstitute.org (PCI AI - Project Controls Institute). Audience: estimators and cost engineers. Length 1,500-2,000 words, British English. Primary keyword "analogous estimating implementation". Work in naturally where they fit: analogous estimating rollout, analogous estimating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</si>
  <si>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AB-05498</t>
  </si>
  <si>
    <t xml:space="preserve">Standing up bottom-up estimating on a new project: the first 30 days</t>
  </si>
  <si>
    <t xml:space="preserve">bottom-up estimating implementation</t>
  </si>
  <si>
    <t xml:space="preserve">bottom-up estimating rollout, bottom-up estimating setup</t>
  </si>
  <si>
    <t xml:space="preserve">Write "Standing up bottom-up estimating on a new project: the first 30 days" for projectcontrolsinstitute.org (PCI AI - Project Controls Institute). Audience: estimators and cost engineers. Length 1,500-2,000 words, British English. Primary keyword "bottom-up estimating implementation". Work in naturally where they fit: bottom-up estimating rollout, bottom-up estimating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</si>
  <si>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AB-05499</t>
  </si>
  <si>
    <t xml:space="preserve">Standing up first principles estimating on a new project: the first 30 days</t>
  </si>
  <si>
    <t xml:space="preserve">first principles estimating implementation</t>
  </si>
  <si>
    <t xml:space="preserve">first principles estimating rollout, first principles estimating setup</t>
  </si>
  <si>
    <t xml:space="preserve">Write "Standing up first principles estimating on a new project: the first 30 days" for projectcontrolsinstitute.org (PCI AI - Project Controls Institute). Audience: estimators and cost engineers. Length 1,500-2,000 words, British English. Primary keyword "first principles estimating implementation". Work in naturally where they fit: first principles estimating rollout, first principles estimating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</si>
  <si>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AB-05500</t>
  </si>
  <si>
    <t xml:space="preserve">Standing up unit rate estimating on a new project: the first 30 days</t>
  </si>
  <si>
    <t xml:space="preserve">unit rate estimating implementation</t>
  </si>
  <si>
    <t xml:space="preserve">unit rate estimating rollout, unit rate estimating setup</t>
  </si>
  <si>
    <t xml:space="preserve">Write "Standing up unit rate estimating on a new project: the first 30 days" for projectcontrolsinstitute.org (PCI AI - Project Controls Institute). Audience: estimators and cost engineers. Length 1,500-2,000 words, British English. Primary keyword "unit rate estimating implementation". Work in naturally where they fit: unit rate estimating rollout, unit rate estimating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</si>
  <si>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AB-05501</t>
  </si>
  <si>
    <t xml:space="preserve">Standing up contingency estimating on a new project: the first 30 days</t>
  </si>
  <si>
    <t xml:space="preserve">contingency estimating implementation</t>
  </si>
  <si>
    <t xml:space="preserve">contingency estimating rollout, contingency estimating setup</t>
  </si>
  <si>
    <t xml:space="preserve">Write "Standing up contingency estimating on a new project: the first 30 days" for projectcontrolsinstitute.org (PCI AI - Project Controls Institute). Audience: estimators and cost engineers. Length 1,500-2,000 words, British English. Primary keyword "contingency estimating implementation". Work in naturally where they fit: contingency estimating rollout, contingency estimating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</si>
  <si>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AB-05502</t>
  </si>
  <si>
    <t xml:space="preserve">Standing up cost benchmarking on a new project: the first 30 days</t>
  </si>
  <si>
    <t xml:space="preserve">cost benchmarking implementation</t>
  </si>
  <si>
    <t xml:space="preserve">cost benchmarking rollout, cost benchmarking setup</t>
  </si>
  <si>
    <t xml:space="preserve">Write "Standing up cost benchmarking on a new project: the first 30 days" for projectcontrolsinstitute.org (PCI AI - Project Controls Institute). Audience: estimators and cost engineers. Length 1,500-2,000 words, British English. Primary keyword "cost benchmarking implementation". Work in naturally where they fit: cost benchmarking rollout, cost benchmarking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</si>
  <si>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AB-05503</t>
  </si>
  <si>
    <t xml:space="preserve">Standing up should-cost modelling on a new project: the first 30 days</t>
  </si>
  <si>
    <t xml:space="preserve">should-cost modelling implementation</t>
  </si>
  <si>
    <t xml:space="preserve">should-cost modelling rollout, should-cost modelling setup</t>
  </si>
  <si>
    <t xml:space="preserve">Write "Standing up should-cost modelling on a new project: the first 30 days" for projectcontrolsinstitute.org (PCI AI - Project Controls Institute). Audience: estimators and cost engineers. Length 1,500-2,000 words, British English. Primary keyword "should-cost modelling implementation". Work in naturally where they fit: should-cost modelling rollout, should-cost modelling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</si>
  <si>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AB-05504</t>
  </si>
  <si>
    <t xml:space="preserve">Standing up cost control on a new project: the first 30 days</t>
  </si>
  <si>
    <t xml:space="preserve">cost control implementation</t>
  </si>
  <si>
    <t xml:space="preserve">cost control rollout, cost control setup</t>
  </si>
  <si>
    <t xml:space="preserve">Write "Standing up cost control on a new project: the first 30 days" for projectcontrolsinstitute.org (PCI AI - Project Controls Institute). Audience: estimators and cost engineers. Length 1,500-2,000 words, British English. Primary keyword "cost control implementation". Work in naturally where they fit: cost control rollout, cost control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</si>
  <si>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AB-05505</t>
  </si>
  <si>
    <t xml:space="preserve">Standing up commitment tracking on a new project: the first 30 days</t>
  </si>
  <si>
    <t xml:space="preserve">commitment tracking implementation</t>
  </si>
  <si>
    <t xml:space="preserve">commitment tracking rollout, commitment tracking setup</t>
  </si>
  <si>
    <t xml:space="preserve">Write "Standing up commitment tracking on a new project: the first 30 days" for projectcontrolsinstitute.org (PCI AI - Project Controls Institute). Audience: estimators and cost engineers. Length 1,500-2,000 words, British English. Primary keyword "commitment tracking implementation". Work in naturally where they fit: commitment tracking rollout, commitment tracking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</si>
  <si>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AB-05506</t>
  </si>
  <si>
    <t xml:space="preserve">Standing up change management (cost) on a new project: the first 30 days</t>
  </si>
  <si>
    <t xml:space="preserve">change management implementation</t>
  </si>
  <si>
    <t xml:space="preserve">change management rollout, change management setup</t>
  </si>
  <si>
    <t xml:space="preserve">Write "Standing up change management (cost) on a new project: the first 30 days" for projectcontrolsinstitute.org (PCI AI - Project Controls Institute). Audience: estimators and cost engineers. Length 1,500-2,000 words, British English. Primary keyword "change management implementation". Work in naturally where they fit: change management rollout, change management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</si>
  <si>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AB-05507</t>
  </si>
  <si>
    <t xml:space="preserve">Standing up trend management on a new project: the first 30 days</t>
  </si>
  <si>
    <t xml:space="preserve">trend management implementation</t>
  </si>
  <si>
    <t xml:space="preserve">trend management rollout, trend management setup</t>
  </si>
  <si>
    <t xml:space="preserve">Write "Standing up trend management on a new project: the first 30 days" for projectcontrolsinstitute.org (PCI AI - Project Controls Institute). Audience: estimators and cost engineers. Length 1,500-2,000 words, British English. Primary keyword "trend management implementation". Work in naturally where they fit: trend management rollout, trend management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</si>
  <si>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AB-05508</t>
  </si>
  <si>
    <t xml:space="preserve">Standing up cost value reconciliation (CVR) on a new project: the first 30 days</t>
  </si>
  <si>
    <t xml:space="preserve">cost value reconciliation implementation</t>
  </si>
  <si>
    <t xml:space="preserve">cost value reconciliation rollout, cost value reconciliation setup</t>
  </si>
  <si>
    <t xml:space="preserve">Write "Standing up cost value reconciliation (CVR) on a new project: the first 30 days" for projectcontrolsinstitute.org (PCI AI - Project Controls Institute). Audience: estimators and cost engineers. Length 1,500-2,000 words, British English. Primary keyword "cost value reconciliation implementation". Work in naturally where they fit: cost value reconciliation rollout, cost value reconciliation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</si>
  <si>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AB-05509</t>
  </si>
  <si>
    <t xml:space="preserve">Standing up quantity tracking on a new project: the first 30 days</t>
  </si>
  <si>
    <t xml:space="preserve">quantity tracking implementation</t>
  </si>
  <si>
    <t xml:space="preserve">quantity tracking rollout, quantity tracking setup</t>
  </si>
  <si>
    <t xml:space="preserve">Write "Standing up quantity tracking on a new project: the first 30 days" for projectcontrolsinstitute.org (PCI AI - Project Controls Institute). Audience: estimators and cost engineers. Length 1,500-2,000 words, British English. Primary keyword "quantity tracking implementation". Work in naturally where they fit: quantity tracking rollout, quantity tracking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</si>
  <si>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AB-05510</t>
  </si>
  <si>
    <t xml:space="preserve">Standing up productivity analysis on a new project: the first 30 days</t>
  </si>
  <si>
    <t xml:space="preserve">productivity analysis implementation</t>
  </si>
  <si>
    <t xml:space="preserve">productivity analysis rollout, productivity analysis setup</t>
  </si>
  <si>
    <t xml:space="preserve">Write "Standing up productivity analysis on a new project: the first 30 days" for projectcontrolsinstitute.org (PCI AI - Project Controls Institute). Audience: estimators and cost engineers. Length 1,500-2,000 words, British English. Primary keyword "productivity analysis implementation". Work in naturally where they fit: productivity analysis rollout, productivity analysis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</si>
  <si>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AB-05511</t>
  </si>
  <si>
    <t xml:space="preserve">Standing up life cycle costing on a new project: the first 30 days</t>
  </si>
  <si>
    <t xml:space="preserve">life cycle costing implementation</t>
  </si>
  <si>
    <t xml:space="preserve">life cycle costing rollout, life cycle costing setup</t>
  </si>
  <si>
    <t xml:space="preserve">Write "Standing up life cycle costing on a new project: the first 30 days" for projectcontrolsinstitute.org (PCI AI - Project Controls Institute). Audience: estimators and cost engineers. Length 1,500-2,000 words, British English. Primary keyword "life cycle costing implementation". Work in naturally where they fit: life cycle costing rollout, life cycle costing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</si>
  <si>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AB-05512</t>
  </si>
  <si>
    <t xml:space="preserve">Standing up value engineering on a new project: the first 30 days</t>
  </si>
  <si>
    <t xml:space="preserve">value engineering implementation</t>
  </si>
  <si>
    <t xml:space="preserve">value engineering rollout, value engineering setup</t>
  </si>
  <si>
    <t xml:space="preserve">Write "Standing up value engineering on a new project: the first 30 days" for projectcontrolsinstitute.org (PCI AI - Project Controls Institute). Audience: estimators and cost engineers. Length 1,500-2,000 words, British English. Primary keyword "value engineering implementation". Work in naturally where they fit: value engineering rollout, value engineering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</si>
  <si>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AB-05513</t>
  </si>
  <si>
    <t xml:space="preserve">Standing up project budgeting on a new project: the first 30 days</t>
  </si>
  <si>
    <t xml:space="preserve">project budgeting implementation</t>
  </si>
  <si>
    <t xml:space="preserve">project budgeting rollout, project budgeting setup</t>
  </si>
  <si>
    <t xml:space="preserve">Write "Standing up project budgeting on a new project: the first 30 days" for projectcontrolsinstitute.org (PCI AI - Project Controls Institute). Audience: cost controllers and project finance teams. Length 1,500-2,000 words, British English. Primary keyword "project budgeting implementation". Work in naturally where they fit: project budgeting rollout, project budgeting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</si>
  <si>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AB-05514</t>
  </si>
  <si>
    <t xml:space="preserve">Standing up cost forecasting on a new project: the first 30 days</t>
  </si>
  <si>
    <t xml:space="preserve">cost forecasting implementation</t>
  </si>
  <si>
    <t xml:space="preserve">cost forecasting rollout, cost forecasting setup</t>
  </si>
  <si>
    <t xml:space="preserve">Write "Standing up cost forecasting on a new project: the first 30 days" for projectcontrolsinstitute.org (PCI AI - Project Controls Institute). Audience: cost controllers and project finance teams. Length 1,500-2,000 words, British English. Primary keyword "cost forecasting implementation". Work in naturally where they fit: cost forecasting rollout, cost forecasting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</si>
  <si>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AB-05515</t>
  </si>
  <si>
    <t xml:space="preserve">Standing up cash flow forecasting on a new project: the first 30 days</t>
  </si>
  <si>
    <t xml:space="preserve">cash flow forecasting implementation</t>
  </si>
  <si>
    <t xml:space="preserve">cash flow forecasting rollout, cash flow forecasting setup</t>
  </si>
  <si>
    <t xml:space="preserve">Write "Standing up cash flow forecasting on a new project: the first 30 days" for projectcontrolsinstitute.org (PCI AI - Project Controls Institute). Audience: cost controllers and project finance teams. Length 1,500-2,000 words, British English. Primary keyword "cash flow forecasting implementation". Work in naturally where they fit: cash flow forecasting rollout, cash flow forecasting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</si>
  <si>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AB-05516</t>
  </si>
  <si>
    <t xml:space="preserve">Standing up phased budgeting on a new project: the first 30 days</t>
  </si>
  <si>
    <t xml:space="preserve">phased budgeting implementation</t>
  </si>
  <si>
    <t xml:space="preserve">phased budgeting rollout, phased budgeting setup</t>
  </si>
  <si>
    <t xml:space="preserve">Write "Standing up phased budgeting on a new project: the first 30 days" for projectcontrolsinstitute.org (PCI AI - Project Controls Institute). Audience: cost controllers and project finance teams. Length 1,500-2,000 words, British English. Primary keyword "phased budgeting implementation". Work in naturally where they fit: phased budgeting rollout, phased budgeting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</si>
  <si>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AB-05517</t>
  </si>
  <si>
    <t xml:space="preserve">Standing up payment applications on a new project: the first 30 days</t>
  </si>
  <si>
    <t xml:space="preserve">payment applications implementation</t>
  </si>
  <si>
    <t xml:space="preserve">payment applications rollout, payment applications setup</t>
  </si>
  <si>
    <t xml:space="preserve">Write "Standing up payment applications on a new project: the first 30 days" for projectcontrolsinstitute.org (PCI AI - Project Controls Institute). Audience: cost controllers and project finance teams. Length 1,500-2,000 words, British English. Primary keyword "payment applications implementation". Work in naturally where they fit: payment applications rollout, payment applications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</si>
  <si>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AB-05518</t>
  </si>
  <si>
    <t xml:space="preserve">Standing up cost to complete review on a new project: the first 30 days</t>
  </si>
  <si>
    <t xml:space="preserve">cost to complete review implementation</t>
  </si>
  <si>
    <t xml:space="preserve">cost to complete review rollout, cost to complete review setup</t>
  </si>
  <si>
    <t xml:space="preserve">Write "Standing up cost to complete review on a new project: the first 30 days" for projectcontrolsinstitute.org (PCI AI - Project Controls Institute). Audience: cost controllers and project finance teams. Length 1,500-2,000 words, British English. Primary keyword "cost to complete review implementation". Work in naturally where they fit: cost to complete review rollout, cost to complete review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</si>
  <si>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AB-05519</t>
  </si>
  <si>
    <t xml:space="preserve">Standing up annual budgeting for portfolios on a new project: the first 30 days</t>
  </si>
  <si>
    <t xml:space="preserve">annual budgeting for portfolios implementation</t>
  </si>
  <si>
    <t xml:space="preserve">annual budgeting for portfolios rollout, annual budgeting for portfolios setup</t>
  </si>
  <si>
    <t xml:space="preserve">Write "Standing up annual budgeting for portfolios on a new project: the first 30 days" for projectcontrolsinstitute.org (PCI AI - Project Controls Institute). Audience: cost controllers and project finance teams. Length 1,500-2,000 words, British English. Primary keyword "annual budgeting for portfolios implementation". Work in naturally where they fit: annual budgeting for portfolios rollout, annual budgeting for portfolios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</si>
  <si>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AB-05520</t>
  </si>
  <si>
    <t xml:space="preserve">Standing up capital allocation for projects on a new project: the first 30 days</t>
  </si>
  <si>
    <t xml:space="preserve">capital allocation for projects implementation</t>
  </si>
  <si>
    <t xml:space="preserve">capital allocation for projects rollout, capital allocation for projects setup</t>
  </si>
  <si>
    <t xml:space="preserve">Write "Standing up capital allocation for projects on a new project: the first 30 days" for projectcontrolsinstitute.org (PCI AI - Project Controls Institute). Audience: cost controllers and project finance teams. Length 1,500-2,000 words, British English. Primary keyword "capital allocation for projects implementation". Work in naturally where they fit: capital allocation for projects rollout, capital allocation for projects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</si>
  <si>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AB-05521</t>
  </si>
  <si>
    <t xml:space="preserve">Standing up business case development on a new project: the first 30 days</t>
  </si>
  <si>
    <t xml:space="preserve">business case development implementation</t>
  </si>
  <si>
    <t xml:space="preserve">business case development rollout, business case development setup</t>
  </si>
  <si>
    <t xml:space="preserve">Write "Standing up business case development on a new project: the first 30 days" for projectcontrolsinstitute.org (PCI AI - Project Controls Institute). Audience: cost controllers and project finance teams. Length 1,500-2,000 words, British English. Primary keyword "business case development implementation". Work in naturally where they fit: business case development rollout, business case development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</si>
  <si>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AB-05522</t>
  </si>
  <si>
    <t xml:space="preserve">Standing up sensitivity analysis (financial) on a new project: the first 30 days</t>
  </si>
  <si>
    <t xml:space="preserve">sensitivity analysis implementation</t>
  </si>
  <si>
    <t xml:space="preserve">sensitivity analysis rollout, sensitivity analysis setup</t>
  </si>
  <si>
    <t xml:space="preserve">Write "Standing up sensitivity analysis (financial) on a new project: the first 30 days" for projectcontrolsinstitute.org (PCI AI - Project Controls Institute). Audience: cost controllers and project finance teams. Length 1,500-2,000 words, British English. Primary keyword "sensitivity analysis implementation". Work in naturally where they fit: sensitivity analysis rollout, sensitivity analysis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</si>
  <si>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AB-05523</t>
  </si>
  <si>
    <t xml:space="preserve">Standing up project risk management on a new project: the first 30 days</t>
  </si>
  <si>
    <t xml:space="preserve">project risk management implementation</t>
  </si>
  <si>
    <t xml:space="preserve">project risk management rollout, project risk management setup</t>
  </si>
  <si>
    <t xml:space="preserve">Write "Standing up project risk management on a new project: the first 30 days" for projectcontrolsinstitute.org (PCI AI - Project Controls Institute). Audience: risk analysts and project controls teams. Length 1,500-2,000 words, British English. Primary keyword "project risk management implementation". Work in naturally where they fit: project risk management rollout, project risk management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</si>
  <si>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AB-05524</t>
  </si>
  <si>
    <t xml:space="preserve">Standing up qualitative risk analysis on a new project: the first 30 days</t>
  </si>
  <si>
    <t xml:space="preserve">qualitative risk analysis implementation</t>
  </si>
  <si>
    <t xml:space="preserve">qualitative risk analysis rollout, qualitative risk analysis setup</t>
  </si>
  <si>
    <t xml:space="preserve">Write "Standing up qualitative risk analysis on a new project: the first 30 days" for projectcontrolsinstitute.org (PCI AI - Project Controls Institute). Audience: risk analysts and project controls teams. Length 1,500-2,000 words, British English. Primary keyword "qualitative risk analysis implementation". Work in naturally where they fit: qualitative risk analysis rollout, qualitative risk analysis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</si>
  <si>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AB-05525</t>
  </si>
  <si>
    <t xml:space="preserve">Standing up quantitative risk analysis (QRA) on a new project: the first 30 days</t>
  </si>
  <si>
    <t xml:space="preserve">quantitative risk analysis implementation</t>
  </si>
  <si>
    <t xml:space="preserve">quantitative risk analysis rollout, quantitative risk analysis setup</t>
  </si>
  <si>
    <t xml:space="preserve">Write "Standing up quantitative risk analysis (QRA) on a new project: the first 30 days" for projectcontrolsinstitute.org (PCI AI - Project Controls Institute). Audience: risk analysts and project controls teams. Length 1,500-2,000 words, British English. Primary keyword "quantitative risk analysis implementation". Work in naturally where they fit: quantitative risk analysis rollout, quantitative risk analysis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</si>
  <si>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AB-05526</t>
  </si>
  <si>
    <t xml:space="preserve">Standing up Monte Carlo cost simulation on a new project: the first 30 days</t>
  </si>
  <si>
    <t xml:space="preserve">monte carlo cost simulation implementation</t>
  </si>
  <si>
    <t xml:space="preserve">monte carlo cost simulation rollout, monte carlo cost simulation setup</t>
  </si>
  <si>
    <t xml:space="preserve">Write "Standing up Monte Carlo cost simulation on a new project: the first 30 days" for projectcontrolsinstitute.org (PCI AI - Project Controls Institute). Audience: risk analysts and project controls teams. Length 1,500-2,000 words, British English. Primary keyword "monte carlo cost simulation implementation". Work in naturally where they fit: monte carlo cost simulation rollout, monte carlo cost simulation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</si>
  <si>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AB-05527</t>
  </si>
  <si>
    <t xml:space="preserve">Standing up contingency drawdown on a new project: the first 30 days</t>
  </si>
  <si>
    <t xml:space="preserve">contingency drawdown implementation</t>
  </si>
  <si>
    <t xml:space="preserve">contingency drawdown rollout, contingency drawdown setup</t>
  </si>
  <si>
    <t xml:space="preserve">Write "Standing up contingency drawdown on a new project: the first 30 days" for projectcontrolsinstitute.org (PCI AI - Project Controls Institute). Audience: risk analysts and project controls teams. Length 1,500-2,000 words, British English. Primary keyword "contingency drawdown implementation". Work in naturally where they fit: contingency drawdown rollout, contingency drawdown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</si>
  <si>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AB-05528</t>
  </si>
  <si>
    <t xml:space="preserve">Standing up risk workshops on a new project: the first 30 days</t>
  </si>
  <si>
    <t xml:space="preserve">risk workshops implementation</t>
  </si>
  <si>
    <t xml:space="preserve">risk workshops rollout, risk workshops setup</t>
  </si>
  <si>
    <t xml:space="preserve">Write "Standing up risk workshops on a new project: the first 30 days" for projectcontrolsinstitute.org (PCI AI - Project Controls Institute). Audience: risk analysts and project controls teams. Length 1,500-2,000 words, British English. Primary keyword "risk workshops implementation". Work in naturally where they fit: risk workshops rollout, risk workshops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</si>
  <si>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AB-05529</t>
  </si>
  <si>
    <t xml:space="preserve">Standing up pre-mortem analysis on a new project: the first 30 days</t>
  </si>
  <si>
    <t xml:space="preserve">pre-mortem analysis implementation</t>
  </si>
  <si>
    <t xml:space="preserve">pre-mortem analysis rollout, pre-mortem analysis setup</t>
  </si>
  <si>
    <t xml:space="preserve">Write "Standing up pre-mortem analysis on a new project: the first 30 days" for projectcontrolsinstitute.org (PCI AI - Project Controls Institute). Audience: risk analysts and project controls teams. Length 1,500-2,000 words, British English. Primary keyword "pre-mortem analysis implementation". Work in naturally where they fit: pre-mortem analysis rollout, pre-mortem analysis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</si>
  <si>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AB-05530</t>
  </si>
  <si>
    <t xml:space="preserve">Standing up opportunity management on a new project: the first 30 days</t>
  </si>
  <si>
    <t xml:space="preserve">opportunity management implementation</t>
  </si>
  <si>
    <t xml:space="preserve">opportunity management rollout, opportunity management setup</t>
  </si>
  <si>
    <t xml:space="preserve">Write "Standing up opportunity management on a new project: the first 30 days" for projectcontrolsinstitute.org (PCI AI - Project Controls Institute). Audience: risk analysts and project controls teams. Length 1,500-2,000 words, British English. Primary keyword "opportunity management implementation". Work in naturally where they fit: opportunity management rollout, opportunity management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</si>
  <si>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AB-05531</t>
  </si>
  <si>
    <t xml:space="preserve">Standing up reference class forecasting on a new project: the first 30 days</t>
  </si>
  <si>
    <t xml:space="preserve">reference class forecasting implementation</t>
  </si>
  <si>
    <t xml:space="preserve">reference class forecasting rollout, reference class forecasting setup</t>
  </si>
  <si>
    <t xml:space="preserve">Write "Standing up reference class forecasting on a new project: the first 30 days" for projectcontrolsinstitute.org (PCI AI - Project Controls Institute). Audience: risk analysts and project controls teams. Length 1,500-2,000 words, British English. Primary keyword "reference class forecasting implementation". Work in naturally where they fit: reference class forecasting rollout, reference class forecasting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</si>
  <si>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AB-05532</t>
  </si>
  <si>
    <t xml:space="preserve">Standing up contract administration on a new project: the first 30 days</t>
  </si>
  <si>
    <t xml:space="preserve">contract administration implementation</t>
  </si>
  <si>
    <t xml:space="preserve">contract administration rollout, contract administration setup</t>
  </si>
  <si>
    <t xml:space="preserve">Write "Standing up contract administration on a new project: the first 30 days" for projectcontrolsinstitute.org (PCI AI - Project Controls Institute). Audience: commercial teams, QSs and claims specialists. Length 1,500-2,000 words, British English. Primary keyword "contract administration implementation". Work in naturally where they fit: contract administration rollout, contract administration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</si>
  <si>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AB-05533</t>
  </si>
  <si>
    <t xml:space="preserve">Standing up FIDIC claims procedure on a new project: the first 30 days</t>
  </si>
  <si>
    <t xml:space="preserve">fidic claims procedure implementation</t>
  </si>
  <si>
    <t xml:space="preserve">fidic claims procedure rollout, fidic claims procedure setup</t>
  </si>
  <si>
    <t xml:space="preserve">Write "Standing up FIDIC claims procedure on a new project: the first 30 days" for projectcontrolsinstitute.org (PCI AI - Project Controls Institute). Audience: commercial teams, QSs and claims specialists. Length 1,500-2,000 words, British English. Primary keyword "fidic claims procedure implementation". Work in naturally where they fit: fidic claims procedure rollout, fidic claims procedure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</si>
  <si>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AB-05534</t>
  </si>
  <si>
    <t xml:space="preserve">Standing up extension of time (EOT) on a new project: the first 30 days</t>
  </si>
  <si>
    <t xml:space="preserve">extension of time implementation</t>
  </si>
  <si>
    <t xml:space="preserve">extension of time rollout, extension of time setup</t>
  </si>
  <si>
    <t xml:space="preserve">Write "Standing up extension of time (EOT) on a new project: the first 30 days" for projectcontrolsinstitute.org (PCI AI - Project Controls Institute). Audience: commercial teams, QSs and claims specialists. Length 1,500-2,000 words, British English. Primary keyword "extension of time implementation". Work in naturally where they fit: extension of time rollout, extension of time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</si>
  <si>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AB-05535</t>
  </si>
  <si>
    <t xml:space="preserve">Standing up time impact analysis on a new project: the first 30 days</t>
  </si>
  <si>
    <t xml:space="preserve">time impact analysis implementation</t>
  </si>
  <si>
    <t xml:space="preserve">time impact analysis rollout, time impact analysis setup</t>
  </si>
  <si>
    <t xml:space="preserve">Write "Standing up time impact analysis on a new project: the first 30 days" for projectcontrolsinstitute.org (PCI AI - Project Controls Institute). Audience: commercial teams, QSs and claims specialists. Length 1,500-2,000 words, British English. Primary keyword "time impact analysis implementation". Work in naturally where they fit: time impact analysis rollout, time impact analysis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</si>
  <si>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AB-05536</t>
  </si>
  <si>
    <t xml:space="preserve">Standing up as-planned vs as-built analysis on a new project: the first 30 days</t>
  </si>
  <si>
    <t xml:space="preserve">as-planned vs as-built analysis implementation</t>
  </si>
  <si>
    <t xml:space="preserve">as-planned vs as-built analysis rollout, as-planned vs as-built analysis setup</t>
  </si>
  <si>
    <t xml:space="preserve">Write "Standing up as-planned vs as-built analysis on a new project: the first 30 days" for projectcontrolsinstitute.org (PCI AI - Project Controls Institute). Audience: commercial teams, QSs and claims specialists. Length 1,500-2,000 words, British English. Primary keyword "as-planned vs as-built analysis implementation". Work in naturally where they fit: as-planned vs as-built analysis rollout, as-planned vs as-built analysis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</si>
  <si>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AB-05537</t>
  </si>
  <si>
    <t xml:space="preserve">Standing up window analysis on a new project: the first 30 days</t>
  </si>
  <si>
    <t xml:space="preserve">window analysis implementation</t>
  </si>
  <si>
    <t xml:space="preserve">window analysis rollout, window analysis setup</t>
  </si>
  <si>
    <t xml:space="preserve">Write "Standing up window analysis on a new project: the first 30 days" for projectcontrolsinstitute.org (PCI AI - Project Controls Institute). Audience: commercial teams, QSs and claims specialists. Length 1,500-2,000 words, British English. Primary keyword "window analysis implementation". Work in naturally where they fit: window analysis rollout, window analysis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</si>
  <si>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AB-05538</t>
  </si>
  <si>
    <t xml:space="preserve">Standing up collapsed as-built analysis on a new project: the first 30 days</t>
  </si>
  <si>
    <t xml:space="preserve">collapsed as-built analysis implementation</t>
  </si>
  <si>
    <t xml:space="preserve">collapsed as-built analysis rollout, collapsed as-built analysis setup</t>
  </si>
  <si>
    <t xml:space="preserve">Write "Standing up collapsed as-built analysis on a new project: the first 30 days" for projectcontrolsinstitute.org (PCI AI - Project Controls Institute). Audience: commercial teams, QSs and claims specialists. Length 1,500-2,000 words, British English. Primary keyword "collapsed as-built analysis implementation". Work in naturally where they fit: collapsed as-built analysis rollout, collapsed as-built analysis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</si>
  <si>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AB-05539</t>
  </si>
  <si>
    <t xml:space="preserve">Standing up forensic schedule analysis on a new project: the first 30 days</t>
  </si>
  <si>
    <t xml:space="preserve">forensic schedule analysis implementation</t>
  </si>
  <si>
    <t xml:space="preserve">forensic schedule analysis rollout, forensic schedule analysis setup</t>
  </si>
  <si>
    <t xml:space="preserve">Write "Standing up forensic schedule analysis on a new project: the first 30 days" for projectcontrolsinstitute.org (PCI AI - Project Controls Institute). Audience: commercial teams, QSs and claims specialists. Length 1,500-2,000 words, British English. Primary keyword "forensic schedule analysis implementation". Work in naturally where they fit: forensic schedule analysis rollout, forensic schedule analysis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</si>
  <si>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AB-05540</t>
  </si>
  <si>
    <t xml:space="preserve">Standing up measured mile analysis on a new project: the first 30 days</t>
  </si>
  <si>
    <t xml:space="preserve">measured mile analysis implementation</t>
  </si>
  <si>
    <t xml:space="preserve">measured mile analysis rollout, measured mile analysis setup</t>
  </si>
  <si>
    <t xml:space="preserve">Write "Standing up measured mile analysis on a new project: the first 30 days" for projectcontrolsinstitute.org (PCI AI - Project Controls Institute). Audience: commercial teams, QSs and claims specialists. Length 1,500-2,000 words, British English. Primary keyword "measured mile analysis implementation". Work in naturally where they fit: measured mile analysis rollout, measured mile analysis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</si>
  <si>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AB-05541</t>
  </si>
  <si>
    <t xml:space="preserve">Standing up variations and change orders on a new project: the first 30 days</t>
  </si>
  <si>
    <t xml:space="preserve">variations and change orders implementation</t>
  </si>
  <si>
    <t xml:space="preserve">variations and change orders rollout, variations and change orders setup</t>
  </si>
  <si>
    <t xml:space="preserve">Write "Standing up variations and change orders on a new project: the first 30 days" for projectcontrolsinstitute.org (PCI AI - Project Controls Institute). Audience: commercial teams, QSs and claims specialists. Length 1,500-2,000 words, British English. Primary keyword "variations and change orders implementation". Work in naturally where they fit: variations and change orders rollout, variations and change orders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</si>
  <si>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AB-05542</t>
  </si>
  <si>
    <t xml:space="preserve">Standing up records for claims on a new project: the first 30 days</t>
  </si>
  <si>
    <t xml:space="preserve">records for claims implementation</t>
  </si>
  <si>
    <t xml:space="preserve">records for claims rollout, records for claims setup</t>
  </si>
  <si>
    <t xml:space="preserve">Write "Standing up records for claims on a new project: the first 30 days" for projectcontrolsinstitute.org (PCI AI - Project Controls Institute). Audience: commercial teams, QSs and claims specialists. Length 1,500-2,000 words, British English. Primary keyword "records for claims implementation". Work in naturally where they fit: records for claims rollout, records for claims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</si>
  <si>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AB-05543</t>
  </si>
  <si>
    <t xml:space="preserve">Standing up project reporting on a new project: the first 30 days</t>
  </si>
  <si>
    <t xml:space="preserve">project reporting implementation</t>
  </si>
  <si>
    <t xml:space="preserve">project reporting rollout, project reporting setup</t>
  </si>
  <si>
    <t xml:space="preserve">Write "Standing up project reporting on a new project: the first 30 days" for projectcontrolsinstitute.org (PCI AI - Project Controls Institute). Audience: controls teams reporting to leadership. Length 1,500-2,000 words, British English. Primary keyword "project reporting implementation". Work in naturally where they fit: project reporting rollout, project reporting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</si>
  <si>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AB-05544</t>
  </si>
  <si>
    <t xml:space="preserve">Standing up KPI selection for projects on a new project: the first 30 days</t>
  </si>
  <si>
    <t xml:space="preserve">kpi selection for projects implementation</t>
  </si>
  <si>
    <t xml:space="preserve">kpi selection for projects rollout, kpi selection for projects setup</t>
  </si>
  <si>
    <t xml:space="preserve">Write "Standing up KPI selection for projects on a new project: the first 30 days" for projectcontrolsinstitute.org (PCI AI - Project Controls Institute). Audience: controls teams reporting to leadership. Length 1,500-2,000 words, British English. Primary keyword "kpi selection for projects implementation". Work in naturally where they fit: kpi selection for projects rollout, kpi selection for projects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</si>
  <si>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AB-05545</t>
  </si>
  <si>
    <t xml:space="preserve">Standing up narrative reporting on a new project: the first 30 days</t>
  </si>
  <si>
    <t xml:space="preserve">narrative reporting implementation</t>
  </si>
  <si>
    <t xml:space="preserve">narrative reporting rollout, narrative reporting setup</t>
  </si>
  <si>
    <t xml:space="preserve">Write "Standing up narrative reporting on a new project: the first 30 days" for projectcontrolsinstitute.org (PCI AI - Project Controls Institute). Audience: controls teams reporting to leadership. Length 1,500-2,000 words, British English. Primary keyword "narrative reporting implementation". Work in naturally where they fit: narrative reporting rollout, narrative reporting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</si>
  <si>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AB-05546</t>
  </si>
  <si>
    <t xml:space="preserve">Standing up data quality for reporting on a new project: the first 30 days</t>
  </si>
  <si>
    <t xml:space="preserve">data quality for reporting implementation</t>
  </si>
  <si>
    <t xml:space="preserve">data quality for reporting rollout, data quality for reporting setup</t>
  </si>
  <si>
    <t xml:space="preserve">Write "Standing up data quality for reporting on a new project: the first 30 days" for projectcontrolsinstitute.org (PCI AI - Project Controls Institute). Audience: controls teams reporting to leadership. Length 1,500-2,000 words, British English. Primary keyword "data quality for reporting implementation". Work in naturally where they fit: data quality for reporting rollout, data quality for reporting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</si>
  <si>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AB-05547</t>
  </si>
  <si>
    <t xml:space="preserve">Standing up stakeholder-specific reporting on a new project: the first 30 days</t>
  </si>
  <si>
    <t xml:space="preserve">stakeholder-specific reporting implementation</t>
  </si>
  <si>
    <t xml:space="preserve">stakeholder-specific reporting rollout, stakeholder-specific reporting setup</t>
  </si>
  <si>
    <t xml:space="preserve">Write "Standing up stakeholder-specific reporting on a new project: the first 30 days" for projectcontrolsinstitute.org (PCI AI - Project Controls Institute). Audience: controls teams reporting to leadership. Length 1,500-2,000 words, British English. Primary keyword "stakeholder-specific reporting implementation". Work in naturally where they fit: stakeholder-specific reporting rollout, stakeholder-specific reporting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</si>
  <si>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AB-05548</t>
  </si>
  <si>
    <t xml:space="preserve">Standing up automated reporting pipelines on a new project: the first 30 days</t>
  </si>
  <si>
    <t xml:space="preserve">automated reporting pipelines implementation</t>
  </si>
  <si>
    <t xml:space="preserve">automated reporting pipelines rollout, automated reporting pipelines setup</t>
  </si>
  <si>
    <t xml:space="preserve">Write "Standing up automated reporting pipelines on a new project: the first 30 days" for projectcontrolsinstitute.org (PCI AI - Project Controls Institute). Audience: controls teams reporting to leadership. Length 1,500-2,000 words, British English. Primary keyword "automated reporting pipelines implementation". Work in naturally where they fit: automated reporting pipelines rollout, automated reporting pipelines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</si>
  <si>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AB-05549</t>
  </si>
  <si>
    <t xml:space="preserve">Standing up stage gates on a new project: the first 30 days</t>
  </si>
  <si>
    <t xml:space="preserve">stage gates implementation</t>
  </si>
  <si>
    <t xml:space="preserve">stage gates rollout, stage gates setup</t>
  </si>
  <si>
    <t xml:space="preserve">Write "Standing up stage gates on a new project: the first 30 days" for projectcontrolsinstitute.org (PCI AI - Project Controls Institute). Audience: PMO leads and governance teams. Length 1,500-2,000 words, British English. Primary keyword "stage gates implementation". Work in naturally where they fit: stage gates rollout, stage gates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</si>
  <si>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AB-05550</t>
  </si>
  <si>
    <t xml:space="preserve">Standing up project assurance on a new project: the first 30 days</t>
  </si>
  <si>
    <t xml:space="preserve">project assurance implementation</t>
  </si>
  <si>
    <t xml:space="preserve">project assurance rollout, project assurance setup</t>
  </si>
  <si>
    <t xml:space="preserve">Write "Standing up project assurance on a new project: the first 30 days" for projectcontrolsinstitute.org (PCI AI - Project Controls Institute). Audience: PMO leads and governance teams. Length 1,500-2,000 words, British English. Primary keyword "project assurance implementation". Work in naturally where they fit: project assurance rollout, project assurance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</si>
  <si>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AB-05551</t>
  </si>
  <si>
    <t xml:space="preserve">Standing up portfolio prioritisation on a new project: the first 30 days</t>
  </si>
  <si>
    <t xml:space="preserve">portfolio prioritisation implementation</t>
  </si>
  <si>
    <t xml:space="preserve">portfolio prioritisation rollout, portfolio prioritisation setup</t>
  </si>
  <si>
    <t xml:space="preserve">Write "Standing up portfolio prioritisation on a new project: the first 30 days" for projectcontrolsinstitute.org (PCI AI - Project Controls Institute). Audience: PMO leads and governance teams. Length 1,500-2,000 words, British English. Primary keyword "portfolio prioritisation implementation". Work in naturally where they fit: portfolio prioritisation rollout, portfolio prioritisation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</si>
  <si>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AB-05552</t>
  </si>
  <si>
    <t xml:space="preserve">Standing up benefits realisation on a new project: the first 30 days</t>
  </si>
  <si>
    <t xml:space="preserve">benefits realisation implementation</t>
  </si>
  <si>
    <t xml:space="preserve">benefits realisation rollout, benefits realisation setup</t>
  </si>
  <si>
    <t xml:space="preserve">Write "Standing up benefits realisation on a new project: the first 30 days" for projectcontrolsinstitute.org (PCI AI - Project Controls Institute). Audience: PMO leads and governance teams. Length 1,500-2,000 words, British English. Primary keyword "benefits realisation implementation". Work in naturally where they fit: benefits realisation rollout, benefits realisation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</si>
  <si>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AB-05553</t>
  </si>
  <si>
    <t xml:space="preserve">Standing up lessons learned on a new project: the first 30 days</t>
  </si>
  <si>
    <t xml:space="preserve">lessons learned implementation</t>
  </si>
  <si>
    <t xml:space="preserve">lessons learned rollout, lessons learned setup</t>
  </si>
  <si>
    <t xml:space="preserve">Write "Standing up lessons learned on a new project: the first 30 days" for projectcontrolsinstitute.org (PCI AI - Project Controls Institute). Audience: PMO leads and governance teams. Length 1,500-2,000 words, British English. Primary keyword "lessons learned implementation". Work in naturally where they fit: lessons learned rollout, lessons learned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</si>
  <si>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AB-05554</t>
  </si>
  <si>
    <t xml:space="preserve">Standing up project audits on a new project: the first 30 days</t>
  </si>
  <si>
    <t xml:space="preserve">project audits implementation</t>
  </si>
  <si>
    <t xml:space="preserve">project audits rollout, project audits setup</t>
  </si>
  <si>
    <t xml:space="preserve">Write "Standing up project audits on a new project: the first 30 days" for projectcontrolsinstitute.org (PCI AI - Project Controls Institute). Audience: PMO leads and governance teams. Length 1,500-2,000 words, British English. Primary keyword "project audits implementation". Work in naturally where they fit: project audits rollout, project audits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</si>
  <si>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AB-05555</t>
  </si>
  <si>
    <t xml:space="preserve">Standing up project controls maturity assessment on a new project: the first 30 days</t>
  </si>
  <si>
    <t xml:space="preserve">project controls maturity assessment implementation</t>
  </si>
  <si>
    <t xml:space="preserve">project controls maturity assessment rollout, project controls maturity assessment setup</t>
  </si>
  <si>
    <t xml:space="preserve">Write "Standing up project controls maturity assessment on a new project: the first 30 days" for projectcontrolsinstitute.org (PCI AI - Project Controls Institute). Audience: PMO leads and governance teams. Length 1,500-2,000 words, British English. Primary keyword "project controls maturity assessment implementation". Work in naturally where they fit: project controls maturity assessment rollout, project controls maturity assessment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</si>
  <si>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AB-05556</t>
  </si>
  <si>
    <t xml:space="preserve">Standing up sprint planning on a new project: the first 30 days</t>
  </si>
  <si>
    <t xml:space="preserve">sprint planning implementation</t>
  </si>
  <si>
    <t xml:space="preserve">sprint planning rollout, sprint planning setup</t>
  </si>
  <si>
    <t xml:space="preserve">Write "Standing up sprint planning on a new project: the first 30 days" for projectcontrolsinstitute.org (PCI AI - Project Controls Institute). Audience: teams running hybrid delivery. Length 1,500-2,000 words, British English. Primary keyword "sprint planning implementation". Work in naturally where they fit: sprint planning rollout, sprint planning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</si>
  <si>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AB-05557</t>
  </si>
  <si>
    <t xml:space="preserve">Standing up kanban for engineering teams on a new project: the first 30 days</t>
  </si>
  <si>
    <t xml:space="preserve">kanban for engineering teams implementation</t>
  </si>
  <si>
    <t xml:space="preserve">kanban for engineering teams rollout, kanban for engineering teams setup</t>
  </si>
  <si>
    <t xml:space="preserve">Write "Standing up kanban for engineering teams on a new project: the first 30 days" for projectcontrolsinstitute.org (PCI AI - Project Controls Institute). Audience: teams running hybrid delivery. Length 1,500-2,000 words, British English. Primary keyword "kanban for engineering teams implementation". Work in naturally where they fit: kanban for engineering teams rollout, kanban for engineering teams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</si>
  <si>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AB-05558</t>
  </si>
  <si>
    <t xml:space="preserve">Standing up agile release planning on a new project: the first 30 days</t>
  </si>
  <si>
    <t xml:space="preserve">agile release planning implementation</t>
  </si>
  <si>
    <t xml:space="preserve">agile release planning rollout, agile release planning setup</t>
  </si>
  <si>
    <t xml:space="preserve">Write "Standing up agile release planning on a new project: the first 30 days" for projectcontrolsinstitute.org (PCI AI - Project Controls Institute). Audience: teams running hybrid delivery. Length 1,500-2,000 words, British English. Primary keyword "agile release planning implementation". Work in naturally where they fit: agile release planning rollout, agile release planning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</si>
  <si>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AB-05559</t>
  </si>
  <si>
    <t xml:space="preserve">Standing up backlog management on a new project: the first 30 days</t>
  </si>
  <si>
    <t xml:space="preserve">backlog management implementation</t>
  </si>
  <si>
    <t xml:space="preserve">backlog management rollout, backlog management setup</t>
  </si>
  <si>
    <t xml:space="preserve">Write "Standing up backlog management on a new project: the first 30 days" for projectcontrolsinstitute.org (PCI AI - Project Controls Institute). Audience: teams running hybrid delivery. Length 1,500-2,000 words, British English. Primary keyword "backlog management implementation". Work in naturally where they fit: backlog management rollout, backlog management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</si>
  <si>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AB-05560</t>
  </si>
  <si>
    <t xml:space="preserve">Standing up iteration reviews and retrospectives on a new project: the first 30 days</t>
  </si>
  <si>
    <t xml:space="preserve">iteration reviews and retrospectives implementation</t>
  </si>
  <si>
    <t xml:space="preserve">iteration reviews and retrospectives rollout, iteration reviews and retrospectives setup</t>
  </si>
  <si>
    <t xml:space="preserve">Write "Standing up iteration reviews and retrospectives on a new project: the first 30 days" for projectcontrolsinstitute.org (PCI AI - Project Controls Institute). Audience: teams running hybrid delivery. Length 1,500-2,000 words, British English. Primary keyword "iteration reviews and retrospectives implementation". Work in naturally where they fit: iteration reviews and retrospectives rollout, iteration reviews and retrospectives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</si>
  <si>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AB-05561</t>
  </si>
  <si>
    <t xml:space="preserve">Standing up Power BI for project controls on a new project: the first 30 days</t>
  </si>
  <si>
    <t xml:space="preserve">power bi for project controls rollout, power bi for project controls setup</t>
  </si>
  <si>
    <t xml:space="preserve">Write "Standing up Power BI for project controls on a new project: the first 30 days" for projectcontrolsinstitute.org (PCI AI - Project Controls Institute). Audience: controls professionals building data skills. Length 1,500-2,000 words, British English. Primary keyword "power bi for project controls". Work in naturally where they fit: power bi for project controls rollout, power bi for project controls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</si>
  <si>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AB-05562</t>
  </si>
  <si>
    <t xml:space="preserve">Standing up ETL for project data on a new project: the first 30 days</t>
  </si>
  <si>
    <t xml:space="preserve">etl for project data implementation</t>
  </si>
  <si>
    <t xml:space="preserve">etl for project data rollout, etl for project data setup</t>
  </si>
  <si>
    <t xml:space="preserve">Write "Standing up ETL for project data on a new project: the first 30 days" for projectcontrolsinstitute.org (PCI AI - Project Controls Institute). Audience: controls professionals building data skills. Length 1,500-2,000 words, British English. Primary keyword "etl for project data implementation". Work in naturally where they fit: etl for project data rollout, etl for project data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</si>
  <si>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AB-05563</t>
  </si>
  <si>
    <t xml:space="preserve">Standing up P6 database queries on a new project: the first 30 days</t>
  </si>
  <si>
    <t xml:space="preserve">p6 database queries implementation</t>
  </si>
  <si>
    <t xml:space="preserve">p6 database queries rollout, p6 database queries setup</t>
  </si>
  <si>
    <t xml:space="preserve">Write "Standing up P6 database queries on a new project: the first 30 days" for projectcontrolsinstitute.org (PCI AI - Project Controls Institute). Audience: controls professionals building data skills. Length 1,500-2,000 words, British English. Primary keyword "p6 database queries implementation". Work in naturally where they fit: p6 database queries rollout, p6 database queries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</si>
  <si>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AB-05564</t>
  </si>
  <si>
    <t xml:space="preserve">Standing up master data management on projects on a new project: the first 30 days</t>
  </si>
  <si>
    <t xml:space="preserve">master data management on projects rollout, master data management on projects setup</t>
  </si>
  <si>
    <t xml:space="preserve">Write "Standing up master data management on projects on a new project: the first 30 days" for projectcontrolsinstitute.org (PCI AI - Project Controls Institute). Audience: controls professionals building data skills. Length 1,500-2,000 words, British English. Primary keyword "master data management on projects". Work in naturally where they fit: master data management on projects rollout, master data management on projects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</si>
  <si>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AB-05565</t>
  </si>
  <si>
    <t xml:space="preserve">Standing up Python for planners on a new project: the first 30 days</t>
  </si>
  <si>
    <t xml:space="preserve">python for planners implementation</t>
  </si>
  <si>
    <t xml:space="preserve">python for planners rollout, python for planners setup</t>
  </si>
  <si>
    <t xml:space="preserve">Write "Standing up Python for planners on a new project: the first 30 days" for projectcontrolsinstitute.org (PCI AI - Project Controls Institute). Audience: controls professionals building data skills. Length 1,500-2,000 words, British English. Primary keyword "python for planners implementation". Work in naturally where they fit: python for planners rollout, python for planners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</si>
  <si>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AB-05566</t>
  </si>
  <si>
    <t xml:space="preserve">Standing up pandas for schedule analysis on a new project: the first 30 days</t>
  </si>
  <si>
    <t xml:space="preserve">pandas for schedule analysis implementation</t>
  </si>
  <si>
    <t xml:space="preserve">pandas for schedule analysis rollout, pandas for schedule analysis setup</t>
  </si>
  <si>
    <t xml:space="preserve">Write "Standing up pandas for schedule analysis on a new project: the first 30 days" for projectcontrolsinstitute.org (PCI AI - Project Controls Institute). Audience: controls professionals building data skills. Length 1,500-2,000 words, British English. Primary keyword "pandas for schedule analysis implementation". Work in naturally where they fit: pandas for schedule analysis rollout, pandas for schedule analysis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</si>
  <si>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AB-05567</t>
  </si>
  <si>
    <t xml:space="preserve">Standing up data governance for controls teams on a new project: the first 30 days</t>
  </si>
  <si>
    <t xml:space="preserve">data governance for controls teams rollout, data governance for controls teams setup</t>
  </si>
  <si>
    <t xml:space="preserve">Write "Standing up data governance for controls teams on a new project: the first 30 days" for projectcontrolsinstitute.org (PCI AI - Project Controls Institute). Audience: controls professionals building data skills. Length 1,500-2,000 words, British English. Primary keyword "data governance for controls teams". Work in naturally where they fit: data governance for controls teams rollout, data governance for controls teams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</si>
  <si>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AB-05568</t>
  </si>
  <si>
    <t xml:space="preserve">Standing up procurement strategy on a new project: the first 30 days</t>
  </si>
  <si>
    <t xml:space="preserve">procurement strategy implementation</t>
  </si>
  <si>
    <t xml:space="preserve">procurement strategy rollout, procurement strategy setup</t>
  </si>
  <si>
    <t xml:space="preserve">Write "Standing up procurement strategy on a new project: the first 30 days" for projectcontrolsinstitute.org (PCI AI - Project Controls Institute). Audience: project procurement and expediting teams. Length 1,500-2,000 words, British English. Primary keyword "procurement strategy implementation". Work in naturally where they fit: procurement strategy rollout, procurement strategy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</si>
  <si>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AB-05569</t>
  </si>
  <si>
    <t xml:space="preserve">Standing up expediting on a new project: the first 30 days</t>
  </si>
  <si>
    <t xml:space="preserve">expediting implementation</t>
  </si>
  <si>
    <t xml:space="preserve">expediting rollout, expediting setup</t>
  </si>
  <si>
    <t xml:space="preserve">Write "Standing up expediting on a new project: the first 30 days" for projectcontrolsinstitute.org (PCI AI - Project Controls Institute). Audience: project procurement and expediting teams. Length 1,500-2,000 words, British English. Primary keyword "expediting implementation". Work in naturally where they fit: expediting rollout, expediting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</si>
  <si>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AB-05570</t>
  </si>
  <si>
    <t xml:space="preserve">Standing up bid evaluation on a new project: the first 30 days</t>
  </si>
  <si>
    <t xml:space="preserve">bid evaluation implementation</t>
  </si>
  <si>
    <t xml:space="preserve">bid evaluation rollout, bid evaluation setup</t>
  </si>
  <si>
    <t xml:space="preserve">Write "Standing up bid evaluation on a new project: the first 30 days" for projectcontrolsinstitute.org (PCI AI - Project Controls Institute). Audience: project procurement and expediting teams. Length 1,500-2,000 words, British English. Primary keyword "bid evaluation implementation". Work in naturally where they fit: bid evaluation rollout, bid evaluation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</si>
  <si>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AB-05571</t>
  </si>
  <si>
    <t xml:space="preserve">Standing up supplier performance management on a new project: the first 30 days</t>
  </si>
  <si>
    <t xml:space="preserve">supplier performance management implementation</t>
  </si>
  <si>
    <t xml:space="preserve">supplier performance management rollout, supplier performance management setup</t>
  </si>
  <si>
    <t xml:space="preserve">Write "Standing up supplier performance management on a new project: the first 30 days" for projectcontrolsinstitute.org (PCI AI - Project Controls Institute). Audience: project procurement and expediting teams. Length 1,500-2,000 words, British English. Primary keyword "supplier performance management implementation". Work in naturally where they fit: supplier performance management rollout, supplier performance management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</si>
  <si>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AB-05572</t>
  </si>
  <si>
    <t xml:space="preserve">Standing up material tracking on a new project: the first 30 days</t>
  </si>
  <si>
    <t xml:space="preserve">material tracking implementation</t>
  </si>
  <si>
    <t xml:space="preserve">material tracking rollout, material tracking setup</t>
  </si>
  <si>
    <t xml:space="preserve">Write "Standing up material tracking on a new project: the first 30 days" for projectcontrolsinstitute.org (PCI AI - Project Controls Institute). Audience: project procurement and expediting teams. Length 1,500-2,000 words, British English. Primary keyword "material tracking implementation". Work in naturally where they fit: material tracking rollout, material tracking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</si>
  <si>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AB-05573</t>
  </si>
  <si>
    <t xml:space="preserve">Standing up scope management on a new project: the first 30 days</t>
  </si>
  <si>
    <t xml:space="preserve">scope management implementation</t>
  </si>
  <si>
    <t xml:space="preserve">scope management rollout, scope management setup</t>
  </si>
  <si>
    <t xml:space="preserve">Write "Standing up scope management on a new project: the first 30 days" for projectcontrolsinstitute.org (PCI AI - Project Controls Institute). Audience: early-career and cross-training professionals. Length 1,500-2,000 words, British English. Primary keyword "scope management implementation". Work in naturally where they fit: scope management rollout, scope management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</si>
  <si>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AB-05574</t>
  </si>
  <si>
    <t xml:space="preserve">Standing up requirements management on a new project: the first 30 days</t>
  </si>
  <si>
    <t xml:space="preserve">requirements management implementation</t>
  </si>
  <si>
    <t xml:space="preserve">requirements management rollout, requirements management setup</t>
  </si>
  <si>
    <t xml:space="preserve">Write "Standing up requirements management on a new project: the first 30 days" for projectcontrolsinstitute.org (PCI AI - Project Controls Institute). Audience: early-career and cross-training professionals. Length 1,500-2,000 words, British English. Primary keyword "requirements management implementation". Work in naturally where they fit: requirements management rollout, requirements management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</si>
  <si>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AB-05575</t>
  </si>
  <si>
    <t xml:space="preserve">Standing up baseline change control on a new project: the first 30 days</t>
  </si>
  <si>
    <t xml:space="preserve">baseline change control implementation</t>
  </si>
  <si>
    <t xml:space="preserve">baseline change control rollout, baseline change control setup</t>
  </si>
  <si>
    <t xml:space="preserve">Write "Standing up baseline change control on a new project: the first 30 days" for projectcontrolsinstitute.org (PCI AI - Project Controls Institute). Audience: early-career and cross-training professionals. Length 1,500-2,000 words, British English. Primary keyword "baseline change control implementation". Work in naturally where they fit: baseline change control rollout, baseline change control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</si>
  <si>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AB-05576</t>
  </si>
  <si>
    <t xml:space="preserve">Standing up stakeholder management on a new project: the first 30 days</t>
  </si>
  <si>
    <t xml:space="preserve">stakeholder management implementation</t>
  </si>
  <si>
    <t xml:space="preserve">stakeholder management rollout, stakeholder management setup</t>
  </si>
  <si>
    <t xml:space="preserve">Write "Standing up stakeholder management on a new project: the first 30 days" for projectcontrolsinstitute.org (PCI AI - Project Controls Institute). Audience: early-career and cross-training professionals. Length 1,500-2,000 words, British English. Primary keyword "stakeholder management implementation". Work in naturally where they fit: stakeholder management rollout, stakeholder management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</si>
  <si>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AB-05577</t>
  </si>
  <si>
    <t xml:space="preserve">Standing up communication planning on a new project: the first 30 days</t>
  </si>
  <si>
    <t xml:space="preserve">communication planning implementation</t>
  </si>
  <si>
    <t xml:space="preserve">communication planning rollout, communication planning setup</t>
  </si>
  <si>
    <t xml:space="preserve">Write "Standing up communication planning on a new project: the first 30 days" for projectcontrolsinstitute.org (PCI AI - Project Controls Institute). Audience: early-career and cross-training professionals. Length 1,500-2,000 words, British English. Primary keyword "communication planning implementation". Work in naturally where they fit: communication planning rollout, communication planning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</si>
  <si>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AB-05578</t>
  </si>
  <si>
    <t xml:space="preserve">Standing up project handover and closeout on a new project: the first 30 days</t>
  </si>
  <si>
    <t xml:space="preserve">project handover and closeout implementation</t>
  </si>
  <si>
    <t xml:space="preserve">project handover and closeout rollout, project handover and closeout setup</t>
  </si>
  <si>
    <t xml:space="preserve">Write "Standing up project handover and closeout on a new project: the first 30 days" for projectcontrolsinstitute.org (PCI AI - Project Controls Institute). Audience: early-career and cross-training professionals. Length 1,500-2,000 words, British English. Primary keyword "project handover and closeout implementation". Work in naturally where they fit: project handover and closeout rollout, project handover and closeout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</si>
  <si>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AB-05579</t>
  </si>
  <si>
    <t xml:space="preserve">Standing up commissioning and startup planning on a new project: the first 30 days</t>
  </si>
  <si>
    <t xml:space="preserve">commissioning and startup planning implementation</t>
  </si>
  <si>
    <t xml:space="preserve">commissioning and startup planning rollout, commissioning and startup planning setup</t>
  </si>
  <si>
    <t xml:space="preserve">Write "Standing up commissioning and startup planning on a new project: the first 30 days" for projectcontrolsinstitute.org (PCI AI - Project Controls Institute). Audience: early-career and cross-training professionals. Length 1,500-2,000 words, British English. Primary keyword "commissioning and startup planning implementation". Work in naturally where they fit: commissioning and startup planning rollout, commissioning and startup planning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</si>
  <si>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AB-05580</t>
  </si>
  <si>
    <t xml:space="preserve">Standing up readiness reviews on a new project: the first 30 days</t>
  </si>
  <si>
    <t xml:space="preserve">readiness reviews implementation</t>
  </si>
  <si>
    <t xml:space="preserve">readiness reviews rollout, readiness reviews setup</t>
  </si>
  <si>
    <t xml:space="preserve">Write "Standing up readiness reviews on a new project: the first 30 days" for projectcontrolsinstitute.org (PCI AI - Project Controls Institute). Audience: early-career and cross-training professionals. Length 1,500-2,000 words, British English. Primary keyword "readiness reviews implementation". Work in naturally where they fit: readiness reviews rollout, readiness reviews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</si>
  <si>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AB-05581</t>
  </si>
  <si>
    <t xml:space="preserve">Standing up constructability reviews on a new project: the first 30 days</t>
  </si>
  <si>
    <t xml:space="preserve">constructability reviews implementation</t>
  </si>
  <si>
    <t xml:space="preserve">constructability reviews rollout, constructability reviews setup</t>
  </si>
  <si>
    <t xml:space="preserve">Write "Standing up constructability reviews on a new project: the first 30 days" for projectcontrolsinstitute.org (PCI AI - Project Controls Institute). Audience: early-career and cross-training professionals. Length 1,500-2,000 words, British English. Primary keyword "constructability reviews implementation". Work in naturally where they fit: constructability reviews rollout, constructability reviews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</si>
  <si>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AB-05582</t>
  </si>
  <si>
    <t xml:space="preserve">Standing up interface management on a new project: the first 30 days</t>
  </si>
  <si>
    <t xml:space="preserve">interface management implementation</t>
  </si>
  <si>
    <t xml:space="preserve">interface management rollout, interface management setup</t>
  </si>
  <si>
    <t xml:space="preserve">Write "Standing up interface management on a new project: the first 30 days" for projectcontrolsinstitute.org (PCI AI - Project Controls Institute). Audience: early-career and cross-training professionals. Length 1,500-2,000 words, British English. Primary keyword "interface management implementation". Work in naturally where they fit: interface management rollout, interface management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</si>
  <si>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AB-05583</t>
  </si>
  <si>
    <t xml:space="preserve">Standing up document control on a new project: the first 30 days</t>
  </si>
  <si>
    <t xml:space="preserve">document control implementation</t>
  </si>
  <si>
    <t xml:space="preserve">document control rollout, document control setup</t>
  </si>
  <si>
    <t xml:space="preserve">Write "Standing up document control on a new project: the first 30 days" for projectcontrolsinstitute.org (PCI AI - Project Controls Institute). Audience: early-career and cross-training professionals. Length 1,500-2,000 words, British English. Primary keyword "document control implementation". Work in naturally where they fit: document control rollout, document control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</si>
  <si>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AB-05584</t>
  </si>
  <si>
    <t xml:space="preserve">Standing up progress meetings that work on a new project: the first 30 days</t>
  </si>
  <si>
    <t xml:space="preserve">progress meetings that work implementation</t>
  </si>
  <si>
    <t xml:space="preserve">progress meetings that work rollout, progress meetings that work setup</t>
  </si>
  <si>
    <t xml:space="preserve">Write "Standing up progress meetings that work on a new project: the first 30 days" for projectcontrolsinstitute.org (PCI AI - Project Controls Institute). Audience: early-career and cross-training professionals. Length 1,500-2,000 words, British English. Primary keyword "progress meetings that work implementation". Work in naturally where they fit: progress meetings that work rollout, progress meetings that work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</si>
  <si>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AB-05585</t>
  </si>
  <si>
    <t xml:space="preserve">Standing up quantity takeoff on a new project: the first 30 days</t>
  </si>
  <si>
    <t xml:space="preserve">quantity takeoff implementation</t>
  </si>
  <si>
    <t xml:space="preserve">quantity takeoff rollout, quantity takeoff setup</t>
  </si>
  <si>
    <t xml:space="preserve">Write "Standing up quantity takeoff on a new project: the first 30 days" for projectcontrolsinstitute.org (PCI AI - Project Controls Institute). Audience: quantity surveyors and commercial teams. Length 1,500-2,000 words, British English. Primary keyword "quantity takeoff implementation". Work in naturally where they fit: quantity takeoff rollout, quantity takeoff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</si>
  <si>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AB-05586</t>
  </si>
  <si>
    <t xml:space="preserve">Standing up interim valuations on a new project: the first 30 days</t>
  </si>
  <si>
    <t xml:space="preserve">interim valuations implementation</t>
  </si>
  <si>
    <t xml:space="preserve">interim valuations rollout, interim valuations setup</t>
  </si>
  <si>
    <t xml:space="preserve">Write "Standing up interim valuations on a new project: the first 30 days" for projectcontrolsinstitute.org (PCI AI - Project Controls Institute). Audience: quantity surveyors and commercial teams. Length 1,500-2,000 words, British English. Primary keyword "interim valuations implementation". Work in naturally where they fit: interim valuations rollout, interim valuations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</si>
  <si>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AB-05587</t>
  </si>
  <si>
    <t xml:space="preserve">Standing up final accounts on a new project: the first 30 days</t>
  </si>
  <si>
    <t xml:space="preserve">final accounts implementation</t>
  </si>
  <si>
    <t xml:space="preserve">final accounts rollout, final accounts setup</t>
  </si>
  <si>
    <t xml:space="preserve">Write "Standing up final accounts on a new project: the first 30 days" for projectcontrolsinstitute.org (PCI AI - Project Controls Institute). Audience: quantity surveyors and commercial teams. Length 1,500-2,000 words, British English. Primary keyword "final accounts implementation". Work in naturally where they fit: final accounts rollout, final accounts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</si>
  <si>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AB-05588</t>
  </si>
  <si>
    <t xml:space="preserve">Standing up elemental cost analysis on a new project: the first 30 days</t>
  </si>
  <si>
    <t xml:space="preserve">elemental cost analysis implementation</t>
  </si>
  <si>
    <t xml:space="preserve">elemental cost analysis rollout, elemental cost analysis setup</t>
  </si>
  <si>
    <t xml:space="preserve">Write "Standing up elemental cost analysis on a new project: the first 30 days" for projectcontrolsinstitute.org (PCI AI - Project Controls Institute). Audience: quantity surveyors and commercial teams. Length 1,500-2,000 words, British English. Primary keyword "elemental cost analysis implementation". Work in naturally where they fit: elemental cost analysis rollout, elemental cost analysis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</si>
  <si>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AB-05589</t>
  </si>
  <si>
    <t xml:space="preserve">Standing up subcontractor procurement packages on a new project: the first 30 days</t>
  </si>
  <si>
    <t xml:space="preserve">subcontractor procurement packages implementation</t>
  </si>
  <si>
    <t xml:space="preserve">subcontractor procurement packages rollout, subcontractor procurement packages setup</t>
  </si>
  <si>
    <t xml:space="preserve">Write "Standing up subcontractor procurement packages on a new project: the first 30 days" for projectcontrolsinstitute.org (PCI AI - Project Controls Institute). Audience: quantity surveyors and commercial teams. Length 1,500-2,000 words, British English. Primary keyword "subcontractor procurement packages implementation". Work in naturally where they fit: subcontractor procurement packages rollout, subcontractor procurement packages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</si>
  <si>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AB-05590</t>
  </si>
  <si>
    <t xml:space="preserve">Standing up cost to complete certification for lenders on a new project: the first 30 days</t>
  </si>
  <si>
    <t xml:space="preserve">cost to complete certification for rollout, cost to complete certification for setup</t>
  </si>
  <si>
    <t xml:space="preserve">Write "Standing up cost to complete certification for lenders on a new project: the first 30 days" for projectcontrolsinstitute.org (PCI AI - Project Controls Institute). Audience: project finance and commercial teams. Length 1,500-2,000 words, British English. Primary keyword "cost to complete certification for". Work in naturally where they fit: cost to complete certification for rollout, cost to complete certification for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</si>
  <si>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AB-05591</t>
  </si>
  <si>
    <t xml:space="preserve">Standing up turnaround (STO) planning on a new project: the first 30 days</t>
  </si>
  <si>
    <t xml:space="preserve">turnaround planning implementation</t>
  </si>
  <si>
    <t xml:space="preserve">turnaround planning rollout, turnaround planning setup</t>
  </si>
  <si>
    <t xml:space="preserve">Write "Standing up turnaround (STO) planning on a new project: the first 30 days" for projectcontrolsinstitute.org (PCI AI - Project Controls Institute). Audience: turnaround planners and maintenance teams. Length 1,500-2,000 words, British English. Primary keyword "turnaround planning implementation". Work in naturally where they fit: turnaround planning rollout, turnaround planning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</si>
  <si>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AB-05592</t>
  </si>
  <si>
    <t xml:space="preserve">Standing up wrench time analysis on a new project: the first 30 days</t>
  </si>
  <si>
    <t xml:space="preserve">wrench time analysis implementation</t>
  </si>
  <si>
    <t xml:space="preserve">wrench time analysis rollout, wrench time analysis setup</t>
  </si>
  <si>
    <t xml:space="preserve">Write "Standing up wrench time analysis on a new project: the first 30 days" for projectcontrolsinstitute.org (PCI AI - Project Controls Institute). Audience: turnaround planners and maintenance teams. Length 1,500-2,000 words, British English. Primary keyword "wrench time analysis implementation". Work in naturally where they fit: wrench time analysis rollout, wrench time analysis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</si>
  <si>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AB-05593</t>
  </si>
  <si>
    <t xml:space="preserve">Standing up discovery work management on a new project: the first 30 days</t>
  </si>
  <si>
    <t xml:space="preserve">discovery work management implementation</t>
  </si>
  <si>
    <t xml:space="preserve">discovery work management rollout, discovery work management setup</t>
  </si>
  <si>
    <t xml:space="preserve">Write "Standing up discovery work management on a new project: the first 30 days" for projectcontrolsinstitute.org (PCI AI - Project Controls Institute). Audience: turnaround planners and maintenance teams. Length 1,500-2,000 words, British English. Primary keyword "discovery work management implementation". Work in naturally where they fit: discovery work management rollout, discovery work management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</si>
  <si>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AB-05594</t>
  </si>
  <si>
    <t xml:space="preserve">Standing up outage scheduling for power plants on a new project: the first 30 days</t>
  </si>
  <si>
    <t xml:space="preserve">outage scheduling for power plants rollout, outage scheduling for power plants setup</t>
  </si>
  <si>
    <t xml:space="preserve">Write "Standing up outage scheduling for power plants on a new project: the first 30 days" for projectcontrolsinstitute.org (PCI AI - Project Controls Institute). Audience: turnaround planners and maintenance teams. Length 1,500-2,000 words, British English. Primary keyword "outage scheduling for power plants". Work in naturally where they fit: outage scheduling for power plants rollout, outage scheduling for power plants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</si>
  <si>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AB-05595</t>
  </si>
  <si>
    <t xml:space="preserve">Standing up maintenance backlogs and prioritisation on a new project: the first 30 days</t>
  </si>
  <si>
    <t xml:space="preserve">maintenance backlogs and prioritisation implementation</t>
  </si>
  <si>
    <t xml:space="preserve">maintenance backlogs and prioritisation rollout, maintenance backlogs and prioritisation setup</t>
  </si>
  <si>
    <t xml:space="preserve">Write "Standing up maintenance backlogs and prioritisation on a new project: the first 30 days" for projectcontrolsinstitute.org (PCI AI - Project Controls Institute). Audience: turnaround planners and maintenance teams. Length 1,500-2,000 words, British English. Primary keyword "maintenance backlogs and prioritisation implementation". Work in naturally where they fit: maintenance backlogs and prioritisation rollout, maintenance backlogs and prioritisation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</si>
  <si>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AB-05596</t>
  </si>
  <si>
    <t xml:space="preserve">Standing up operational readiness (OR) planning on a new project: the first 30 days</t>
  </si>
  <si>
    <t xml:space="preserve">operational readiness planning implementation</t>
  </si>
  <si>
    <t xml:space="preserve">operational readiness planning rollout, operational readiness planning setup</t>
  </si>
  <si>
    <t xml:space="preserve">Write "Standing up operational readiness (OR) planning on a new project: the first 30 days" for projectcontrolsinstitute.org (PCI AI - Project Controls Institute). Audience: turnaround planners and maintenance teams. Length 1,500-2,000 words, British English. Primary keyword "operational readiness planning implementation". Work in naturally where they fit: operational readiness planning rollout, operational readiness planning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</si>
  <si>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AB-05597</t>
  </si>
  <si>
    <t xml:space="preserve">Standing up P6 global change on a new project: the first 30 days</t>
  </si>
  <si>
    <t xml:space="preserve">p6 global change implementation</t>
  </si>
  <si>
    <t xml:space="preserve">p6 global change rollout, p6 global change setup</t>
  </si>
  <si>
    <t xml:space="preserve">Write "Standing up P6 global change on a new project: the first 30 days" for projectcontrolsinstitute.org (PCI AI - Project Controls Institute). Audience: planning engineers and schedulers. Length 1,500-2,000 words, British English. Primary keyword "p6 global change implementation". Work in naturally where they fit: p6 global change rollout, p6 global change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</si>
  <si>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AB-05598</t>
  </si>
  <si>
    <t xml:space="preserve">Standing up P6 baselines management on a new project: the first 30 days</t>
  </si>
  <si>
    <t xml:space="preserve">p6 baselines management implementation</t>
  </si>
  <si>
    <t xml:space="preserve">p6 baselines management rollout, p6 baselines management setup</t>
  </si>
  <si>
    <t xml:space="preserve">Write "Standing up P6 baselines management on a new project: the first 30 days" for projectcontrolsinstitute.org (PCI AI - Project Controls Institute). Audience: planning engineers and schedulers. Length 1,500-2,000 words, British English. Primary keyword "p6 baselines management implementation". Work in naturally where they fit: p6 baselines management rollout, p6 baselines management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</si>
  <si>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AB-05599</t>
  </si>
  <si>
    <t xml:space="preserve">Standing up claim digger / schedule comparison on a new project: the first 30 days</t>
  </si>
  <si>
    <t xml:space="preserve">claim digger schedule comparison implementation</t>
  </si>
  <si>
    <t xml:space="preserve">claim digger schedule comparison rollout, claim digger schedule comparison setup</t>
  </si>
  <si>
    <t xml:space="preserve">Write "Standing up claim digger / schedule comparison on a new project: the first 30 days" for projectcontrolsinstitute.org (PCI AI - Project Controls Institute). Audience: controls professionals building data skills. Length 1,500-2,000 words, British English. Primary keyword "claim digger schedule comparison implementation". Work in naturally where they fit: claim digger schedule comparison rollout, claim digger schedule comparison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</si>
  <si>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AB-05600</t>
  </si>
  <si>
    <t xml:space="preserve">Standing up estimate maturity assessment on a new project: the first 30 days</t>
  </si>
  <si>
    <t xml:space="preserve">estimate maturity assessment implementation</t>
  </si>
  <si>
    <t xml:space="preserve">estimate maturity assessment rollout, estimate maturity assessment setup</t>
  </si>
  <si>
    <t xml:space="preserve">Write "Standing up estimate maturity assessment on a new project: the first 30 days" for projectcontrolsinstitute.org (PCI AI - Project Controls Institute). Audience: estimators and cost engineers. Length 1,500-2,000 words, British English. Primary keyword "estimate maturity assessment implementation". Work in naturally where they fit: estimate maturity assessment rollout, estimate maturity assessment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</si>
  <si>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AB-05601</t>
  </si>
  <si>
    <t xml:space="preserve">Standing up bid/no-bid analysis on a new project: the first 30 days</t>
  </si>
  <si>
    <t xml:space="preserve">bid no-bid analysis implementation</t>
  </si>
  <si>
    <t xml:space="preserve">bid no-bid analysis rollout, bid no-bid analysis setup</t>
  </si>
  <si>
    <t xml:space="preserve">Write "Standing up bid/no-bid analysis on a new project: the first 30 days" for projectcontrolsinstitute.org (PCI AI - Project Controls Institute). Audience: estimators and cost engineers. Length 1,500-2,000 words, British English. Primary keyword "bid no-bid analysis implementation". Work in naturally where they fit: bid no-bid analysis rollout, bid no-bid analysis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</si>
  <si>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AB-05602</t>
  </si>
  <si>
    <t xml:space="preserve">Standing up tender settlement meetings on a new project: the first 30 days</t>
  </si>
  <si>
    <t xml:space="preserve">tender settlement meetings implementation</t>
  </si>
  <si>
    <t xml:space="preserve">tender settlement meetings rollout, tender settlement meetings setup</t>
  </si>
  <si>
    <t xml:space="preserve">Write "Standing up tender settlement meetings on a new project: the first 30 days" for projectcontrolsinstitute.org (PCI AI - Project Controls Institute). Audience: estimators and cost engineers. Length 1,500-2,000 words, British English. Primary keyword "tender settlement meetings implementation". Work in naturally where they fit: tender settlement meetings rollout, tender settlement meetings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</si>
  <si>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AB-05603</t>
  </si>
  <si>
    <t xml:space="preserve">Standing up subcontractor quotations analysis on a new project: the first 30 days</t>
  </si>
  <si>
    <t xml:space="preserve">subcontractor quotations analysis implementation</t>
  </si>
  <si>
    <t xml:space="preserve">subcontractor quotations analysis rollout, subcontractor quotations analysis setup</t>
  </si>
  <si>
    <t xml:space="preserve">Write "Standing up subcontractor quotations analysis on a new project: the first 30 days" for projectcontrolsinstitute.org (PCI AI - Project Controls Institute). Audience: estimators and cost engineers. Length 1,500-2,000 words, British English. Primary keyword "subcontractor quotations analysis implementation". Work in naturally where they fit: subcontractor quotations analysis rollout, subcontractor quotations analysis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</si>
  <si>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AB-05604</t>
  </si>
  <si>
    <t xml:space="preserve">Standing up estimate reviews and cold eyes on a new project: the first 30 days</t>
  </si>
  <si>
    <t xml:space="preserve">estimate reviews and cold eyes rollout, estimate reviews and cold eyes setup</t>
  </si>
  <si>
    <t xml:space="preserve">Write "Standing up estimate reviews and cold eyes on a new project: the first 30 days" for projectcontrolsinstitute.org (PCI AI - Project Controls Institute). Audience: estimators and cost engineers. Length 1,500-2,000 words, British English. Primary keyword "estimate reviews and cold eyes". Work in naturally where they fit: estimate reviews and cold eyes rollout, estimate reviews and cold eyes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</si>
  <si>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AB-05605</t>
  </si>
  <si>
    <t xml:space="preserve">Standing up decision tree analysis on a new project: the first 30 days</t>
  </si>
  <si>
    <t xml:space="preserve">decision tree analysis implementation</t>
  </si>
  <si>
    <t xml:space="preserve">decision tree analysis rollout, decision tree analysis setup</t>
  </si>
  <si>
    <t xml:space="preserve">Write "Standing up decision tree analysis on a new project: the first 30 days" for projectcontrolsinstitute.org (PCI AI - Project Controls Institute). Audience: risk analysts and project controls teams. Length 1,500-2,000 words, British English. Primary keyword "decision tree analysis implementation". Work in naturally where they fit: decision tree analysis rollout, decision tree analysis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</si>
  <si>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AB-05606</t>
  </si>
  <si>
    <t xml:space="preserve">Standing up integrated cost-schedule risk analysis on a new project: the first 30 days</t>
  </si>
  <si>
    <t xml:space="preserve">integrated cost-schedule risk analysis implementation</t>
  </si>
  <si>
    <t xml:space="preserve">integrated cost-schedule risk analysis rollout, integrated cost-schedule risk analysis setup</t>
  </si>
  <si>
    <t xml:space="preserve">Write "Standing up integrated cost-schedule risk analysis on a new project: the first 30 days" for projectcontrolsinstitute.org (PCI AI - Project Controls Institute). Audience: risk analysts and project controls teams. Length 1,500-2,000 words, British English. Primary keyword "integrated cost-schedule risk analysis implementation". Work in naturally where they fit: integrated cost-schedule risk analysis rollout, integrated cost-schedule risk analysis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</si>
  <si>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AB-05607</t>
  </si>
  <si>
    <t xml:space="preserve">Standing up weather risk quantification on a new project: the first 30 days</t>
  </si>
  <si>
    <t xml:space="preserve">weather risk quantification implementation</t>
  </si>
  <si>
    <t xml:space="preserve">weather risk quantification rollout, weather risk quantification setup</t>
  </si>
  <si>
    <t xml:space="preserve">Write "Standing up weather risk quantification on a new project: the first 30 days" for projectcontrolsinstitute.org (PCI AI - Project Controls Institute). Audience: risk analysts and project controls teams. Length 1,500-2,000 words, British English. Primary keyword "weather risk quantification implementation". Work in naturally where they fit: weather risk quantification rollout, weather risk quantification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</si>
  <si>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AB-05608</t>
  </si>
  <si>
    <t xml:space="preserve">Standing up cost narrative writing on a new project: the first 30 days</t>
  </si>
  <si>
    <t xml:space="preserve">cost narrative writing implementation</t>
  </si>
  <si>
    <t xml:space="preserve">cost narrative writing rollout, cost narrative writing setup</t>
  </si>
  <si>
    <t xml:space="preserve">Write "Standing up cost narrative writing on a new project: the first 30 days" for projectcontrolsinstitute.org (PCI AI - Project Controls Institute). Audience: controls teams reporting to leadership. Length 1,500-2,000 words, British English. Primary keyword "cost narrative writing implementation". Work in naturally where they fit: cost narrative writing rollout, cost narrative writing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</si>
  <si>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AB-05609</t>
  </si>
  <si>
    <t xml:space="preserve">Standing up schedule commentary writing on a new project: the first 30 days</t>
  </si>
  <si>
    <t xml:space="preserve">schedule commentary writing implementation</t>
  </si>
  <si>
    <t xml:space="preserve">schedule commentary writing rollout, schedule commentary writing setup</t>
  </si>
  <si>
    <t xml:space="preserve">Write "Standing up schedule commentary writing on a new project: the first 30 days" for projectcontrolsinstitute.org (PCI AI - Project Controls Institute). Audience: controls teams reporting to leadership. Length 1,500-2,000 words, British English. Primary keyword "schedule commentary writing implementation". Work in naturally where they fit: schedule commentary writing rollout, schedule commentary writing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</si>
  <si>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AB-05610</t>
  </si>
  <si>
    <t xml:space="preserve">Standing up systems completion and turnover packages on a new project: the first 30 days</t>
  </si>
  <si>
    <t xml:space="preserve">systems completion and turnover packages rollout, systems completion and turnover packages setup</t>
  </si>
  <si>
    <t xml:space="preserve">Write "Standing up systems completion and turnover packages on a new project: the first 30 days" for projectcontrolsinstitute.org (PCI AI - Project Controls Institute). Audience: early-career and cross-training professionals. Length 1,500-2,000 words, British English. Primary keyword "systems completion and turnover packages". Work in naturally where they fit: systems completion and turnover packages rollout, systems completion and turnover packages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</si>
  <si>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AB-05611</t>
  </si>
  <si>
    <t xml:space="preserve">Standing up defects liability period management on a new project: the first 30 days</t>
  </si>
  <si>
    <t xml:space="preserve">defects liability period management implementation</t>
  </si>
  <si>
    <t xml:space="preserve">defects liability period management rollout, defects liability period management setup</t>
  </si>
  <si>
    <t xml:space="preserve">Write "Standing up defects liability period management on a new project: the first 30 days" for projectcontrolsinstitute.org (PCI AI - Project Controls Institute). Audience: early-career and cross-training professionals. Length 1,500-2,000 words, British English. Primary keyword "defects liability period management implementation". Work in naturally where they fit: defects liability period management rollout, defects liability period management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</si>
  <si>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AB-05612</t>
  </si>
  <si>
    <t xml:space="preserve">Standing up warranty claims tracking on a new project: the first 30 days</t>
  </si>
  <si>
    <t xml:space="preserve">warranty claims tracking implementation</t>
  </si>
  <si>
    <t xml:space="preserve">warranty claims tracking rollout, warranty claims tracking setup</t>
  </si>
  <si>
    <t xml:space="preserve">Write "Standing up warranty claims tracking on a new project: the first 30 days" for projectcontrolsinstitute.org (PCI AI - Project Controls Institute). Audience: early-career and cross-training professionals. Length 1,500-2,000 words, British English. Primary keyword "warranty claims tracking implementation". Work in naturally where they fit: warranty claims tracking rollout, warranty claims tracking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</si>
  <si>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AB-05613</t>
  </si>
  <si>
    <t xml:space="preserve">Standing up driving path analysis on a new project: the first 30 days</t>
  </si>
  <si>
    <t xml:space="preserve">driving path analysis implementation</t>
  </si>
  <si>
    <t xml:space="preserve">driving path analysis rollout, driving path analysis setup</t>
  </si>
  <si>
    <t xml:space="preserve">Write "Standing up driving path analysis on a new project: the first 30 days" for projectcontrolsinstitute.org (PCI AI - Project Controls Institute). Audience: planning engineers and schedulers. Length 1,500-2,000 words, British English. Primary keyword "driving path analysis implementation". Work in naturally where they fit: driving path analysis rollout, driving path analysis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</si>
  <si>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AB-05614</t>
  </si>
  <si>
    <t xml:space="preserve">Standing up schedule acceleration modelling on a new project: the first 30 days</t>
  </si>
  <si>
    <t xml:space="preserve">schedule acceleration modelling implementation</t>
  </si>
  <si>
    <t xml:space="preserve">schedule acceleration modelling rollout, schedule acceleration modelling setup</t>
  </si>
  <si>
    <t xml:space="preserve">Write "Standing up schedule acceleration modelling on a new project: the first 30 days" for projectcontrolsinstitute.org (PCI AI - Project Controls Institute). Audience: planning engineers and schedulers. Length 1,500-2,000 words, British English. Primary keyword "schedule acceleration modelling implementation". Work in naturally where they fit: schedule acceleration modelling rollout, schedule acceleration modelling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</si>
  <si>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AB-05615</t>
  </si>
  <si>
    <t xml:space="preserve">Standing up schedule integration across contractors on a new project: the first 30 days</t>
  </si>
  <si>
    <t xml:space="preserve">schedule integration across contractors implementation</t>
  </si>
  <si>
    <t xml:space="preserve">schedule integration across contractors rollout, schedule integration across contractors setup</t>
  </si>
  <si>
    <t xml:space="preserve">Write "Standing up schedule integration across contractors on a new project: the first 30 days" for projectcontrolsinstitute.org (PCI AI - Project Controls Institute). Audience: planning engineers and schedulers. Length 1,500-2,000 words, British English. Primary keyword "schedule integration across contractors implementation". Work in naturally where they fit: schedule integration across contractors rollout, schedule integration across contractors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</si>
  <si>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AB-05616</t>
  </si>
  <si>
    <t xml:space="preserve">Standing up planning package conversion on a new project: the first 30 days</t>
  </si>
  <si>
    <t xml:space="preserve">planning package conversion implementation</t>
  </si>
  <si>
    <t xml:space="preserve">planning package conversion rollout, planning package conversion setup</t>
  </si>
  <si>
    <t xml:space="preserve">Write "Standing up planning package conversion on a new project: the first 30 days" for projectcontrolsinstitute.org (PCI AI - Project Controls Institute). Audience: planning engineers and schedulers. Length 1,500-2,000 words, British English. Primary keyword "planning package conversion implementation". Work in naturally where they fit: planning package conversion rollout, planning package conversion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</si>
  <si>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AB-05617</t>
  </si>
  <si>
    <t xml:space="preserve">Standing up schedule reserve release on a new project: the first 30 days</t>
  </si>
  <si>
    <t xml:space="preserve">schedule reserve release implementation</t>
  </si>
  <si>
    <t xml:space="preserve">schedule reserve release rollout, schedule reserve release setup</t>
  </si>
  <si>
    <t xml:space="preserve">Write "Standing up schedule reserve release on a new project: the first 30 days" for projectcontrolsinstitute.org (PCI AI - Project Controls Institute). Audience: planning engineers and schedulers. Length 1,500-2,000 words, British English. Primary keyword "schedule reserve release implementation". Work in naturally where they fit: schedule reserve release rollout, schedule reserve release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</si>
  <si>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AB-05618</t>
  </si>
  <si>
    <t xml:space="preserve">Standing up estimate reconciliation on a new project: the first 30 days</t>
  </si>
  <si>
    <t xml:space="preserve">estimate reconciliation implementation</t>
  </si>
  <si>
    <t xml:space="preserve">estimate reconciliation rollout, estimate reconciliation setup</t>
  </si>
  <si>
    <t xml:space="preserve">Write "Standing up estimate reconciliation on a new project: the first 30 days" for projectcontrolsinstitute.org (PCI AI - Project Controls Institute). Audience: estimators and cost engineers. Length 1,500-2,000 words, British English. Primary keyword "estimate reconciliation implementation". Work in naturally where they fit: estimate reconciliation rollout, estimate reconciliation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</si>
  <si>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AB-05619</t>
  </si>
  <si>
    <t xml:space="preserve">Standing up bottoms-up validation on a new project: the first 30 days</t>
  </si>
  <si>
    <t xml:space="preserve">bottoms-up validation implementation</t>
  </si>
  <si>
    <t xml:space="preserve">bottoms-up validation rollout, bottoms-up validation setup</t>
  </si>
  <si>
    <t xml:space="preserve">Write "Standing up bottoms-up validation on a new project: the first 30 days" for projectcontrolsinstitute.org (PCI AI - Project Controls Institute). Audience: estimators and cost engineers. Length 1,500-2,000 words, British English. Primary keyword "bottoms-up validation implementation". Work in naturally where they fit: bottoms-up validation rollout, bottoms-up validation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</si>
  <si>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AB-05620</t>
  </si>
  <si>
    <t xml:space="preserve">Standing up cost trending analysis on a new project: the first 30 days</t>
  </si>
  <si>
    <t xml:space="preserve">cost trending analysis implementation</t>
  </si>
  <si>
    <t xml:space="preserve">cost trending analysis rollout, cost trending analysis setup</t>
  </si>
  <si>
    <t xml:space="preserve">Write "Standing up cost trending analysis on a new project: the first 30 days" for projectcontrolsinstitute.org (PCI AI - Project Controls Institute). Audience: estimators and cost engineers. Length 1,500-2,000 words, British English. Primary keyword "cost trending analysis implementation". Work in naturally where they fit: cost trending analysis rollout, cost trending analysis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</si>
  <si>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AB-05621</t>
  </si>
  <si>
    <t xml:space="preserve">Standing up unit cost tracking on a new project: the first 30 days</t>
  </si>
  <si>
    <t xml:space="preserve">unit cost tracking implementation</t>
  </si>
  <si>
    <t xml:space="preserve">unit cost tracking rollout, unit cost tracking setup</t>
  </si>
  <si>
    <t xml:space="preserve">Write "Standing up unit cost tracking on a new project: the first 30 days" for projectcontrolsinstitute.org (PCI AI - Project Controls Institute). Audience: estimators and cost engineers. Length 1,500-2,000 words, British English. Primary keyword "unit cost tracking implementation". Work in naturally where they fit: unit cost tracking rollout, unit cost tracking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</si>
  <si>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AB-05622</t>
  </si>
  <si>
    <t xml:space="preserve">Standing up run rate forecasting on a new project: the first 30 days</t>
  </si>
  <si>
    <t xml:space="preserve">run rate forecasting implementation</t>
  </si>
  <si>
    <t xml:space="preserve">run rate forecasting rollout, run rate forecasting setup</t>
  </si>
  <si>
    <t xml:space="preserve">Write "Standing up run rate forecasting on a new project: the first 30 days" for projectcontrolsinstitute.org (PCI AI - Project Controls Institute). Audience: estimators and cost engineers. Length 1,500-2,000 words, British English. Primary keyword "run rate forecasting implementation". Work in naturally where they fit: run rate forecasting rollout, run rate forecasting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</si>
  <si>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AB-05623</t>
  </si>
  <si>
    <t xml:space="preserve">Standing up cost risk register linkage on a new project: the first 30 days</t>
  </si>
  <si>
    <t xml:space="preserve">cost risk register linkage implementation</t>
  </si>
  <si>
    <t xml:space="preserve">cost risk register linkage rollout, cost risk register linkage setup</t>
  </si>
  <si>
    <t xml:space="preserve">Write "Standing up cost risk register linkage on a new project: the first 30 days" for projectcontrolsinstitute.org (PCI AI - Project Controls Institute). Audience: estimators and cost engineers. Length 1,500-2,000 words, British English. Primary keyword "cost risk register linkage implementation". Work in naturally where they fit: cost risk register linkage rollout, cost risk register linkage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</si>
  <si>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AB-05624</t>
  </si>
  <si>
    <t xml:space="preserve">Standing up scope change pricing on a new project: the first 30 days</t>
  </si>
  <si>
    <t xml:space="preserve">scope change pricing implementation</t>
  </si>
  <si>
    <t xml:space="preserve">scope change pricing rollout, scope change pricing setup</t>
  </si>
  <si>
    <t xml:space="preserve">Write "Standing up scope change pricing on a new project: the first 30 days" for projectcontrolsinstitute.org (PCI AI - Project Controls Institute). Audience: estimators and cost engineers. Length 1,500-2,000 words, British English. Primary keyword "scope change pricing implementation". Work in naturally where they fit: scope change pricing rollout, scope change pricing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</si>
  <si>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AB-05625</t>
  </si>
  <si>
    <t xml:space="preserve">Standing up rate build-up on a new project: the first 30 days</t>
  </si>
  <si>
    <t xml:space="preserve">rate build-up implementation</t>
  </si>
  <si>
    <t xml:space="preserve">rate build-up rollout, rate build-up setup</t>
  </si>
  <si>
    <t xml:space="preserve">Write "Standing up rate build-up on a new project: the first 30 days" for projectcontrolsinstitute.org (PCI AI - Project Controls Institute). Audience: estimators and cost engineers. Length 1,500-2,000 words, British English. Primary keyword "rate build-up implementation". Work in naturally where they fit: rate build-up rollout, rate build-up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</si>
  <si>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AB-05626</t>
  </si>
  <si>
    <t xml:space="preserve">Standing up equipment utilisation costing on a new project: the first 30 days</t>
  </si>
  <si>
    <t xml:space="preserve">equipment utilisation costing implementation</t>
  </si>
  <si>
    <t xml:space="preserve">equipment utilisation costing rollout, equipment utilisation costing setup</t>
  </si>
  <si>
    <t xml:space="preserve">Write "Standing up equipment utilisation costing on a new project: the first 30 days" for projectcontrolsinstitute.org (PCI AI - Project Controls Institute). Audience: estimators and cost engineers. Length 1,500-2,000 words, British English. Primary keyword "equipment utilisation costing implementation". Work in naturally where they fit: equipment utilisation costing rollout, equipment utilisation costing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</si>
  <si>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AB-05627</t>
  </si>
  <si>
    <t xml:space="preserve">Standing up cost normalisation for benchmarking on a new project: the first 30 days</t>
  </si>
  <si>
    <t xml:space="preserve">cost normalisation for benchmarking implementation</t>
  </si>
  <si>
    <t xml:space="preserve">cost normalisation for benchmarking rollout, cost normalisation for benchmarking setup</t>
  </si>
  <si>
    <t xml:space="preserve">Write "Standing up cost normalisation for benchmarking on a new project: the first 30 days" for projectcontrolsinstitute.org (PCI AI - Project Controls Institute). Audience: estimators and cost engineers. Length 1,500-2,000 words, British English. Primary keyword "cost normalisation for benchmarking implementation". Work in naturally where they fit: cost normalisation for benchmarking rollout, cost normalisation for benchmarking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</si>
  <si>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AB-05628</t>
  </si>
  <si>
    <t xml:space="preserve">Standing up earned value technique selection on a new project: the first 30 days</t>
  </si>
  <si>
    <t xml:space="preserve">earned value technique selection implementation</t>
  </si>
  <si>
    <t xml:space="preserve">earned value technique selection rollout, earned value technique selection setup</t>
  </si>
  <si>
    <t xml:space="preserve">Write "Standing up earned value technique selection on a new project: the first 30 days" for projectcontrolsinstitute.org (PCI AI - Project Controls Institute). Audience: planners, cost engineers and PMO analysts. Length 1,500-2,000 words, British English. Primary keyword "earned value technique selection implementation". Work in naturally where they fit: earned value technique selection rollout, earned value technique selection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</si>
  <si>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AB-05629</t>
  </si>
  <si>
    <t xml:space="preserve">Standing up weighted milestone method on a new project: the first 30 days</t>
  </si>
  <si>
    <t xml:space="preserve">weighted milestone method implementation</t>
  </si>
  <si>
    <t xml:space="preserve">weighted milestone method rollout, weighted milestone method setup</t>
  </si>
  <si>
    <t xml:space="preserve">Write "Standing up weighted milestone method on a new project: the first 30 days" for projectcontrolsinstitute.org (PCI AI - Project Controls Institute). Audience: planners, cost engineers and PMO analysts. Length 1,500-2,000 words, British English. Primary keyword "weighted milestone method implementation". Work in naturally where they fit: weighted milestone method rollout, weighted milestone method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</si>
  <si>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AB-05630</t>
  </si>
  <si>
    <t xml:space="preserve">Standing up units complete method on a new project: the first 30 days</t>
  </si>
  <si>
    <t xml:space="preserve">units complete method implementation</t>
  </si>
  <si>
    <t xml:space="preserve">units complete method rollout, units complete method setup</t>
  </si>
  <si>
    <t xml:space="preserve">Write "Standing up units complete method on a new project: the first 30 days" for projectcontrolsinstitute.org (PCI AI - Project Controls Institute). Audience: planners, cost engineers and PMO analysts. Length 1,500-2,000 words, British English. Primary keyword "units complete method implementation". Work in naturally where they fit: units complete method rollout, units complete method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</si>
  <si>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AB-05631</t>
  </si>
  <si>
    <t xml:space="preserve">Standing up incremental milestone method on a new project: the first 30 days</t>
  </si>
  <si>
    <t xml:space="preserve">incremental milestone method implementation</t>
  </si>
  <si>
    <t xml:space="preserve">incremental milestone method rollout, incremental milestone method setup</t>
  </si>
  <si>
    <t xml:space="preserve">Write "Standing up incremental milestone method on a new project: the first 30 days" for projectcontrolsinstitute.org (PCI AI - Project Controls Institute). Audience: planners, cost engineers and PMO analysts. Length 1,500-2,000 words, British English. Primary keyword "incremental milestone method implementation". Work in naturally where they fit: incremental milestone method rollout, incremental milestone method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</si>
  <si>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AB-05632</t>
  </si>
  <si>
    <t xml:space="preserve">Standing up EVM surveillance review on a new project: the first 30 days</t>
  </si>
  <si>
    <t xml:space="preserve">evm surveillance review implementation</t>
  </si>
  <si>
    <t xml:space="preserve">evm surveillance review rollout, evm surveillance review setup</t>
  </si>
  <si>
    <t xml:space="preserve">Write "Standing up EVM surveillance review on a new project: the first 30 days" for projectcontrolsinstitute.org (PCI AI - Project Controls Institute). Audience: planners, cost engineers and PMO analysts. Length 1,500-2,000 words, British English. Primary keyword "evm surveillance review implementation". Work in naturally where they fit: evm surveillance review rollout, evm surveillance review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</si>
  <si>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AB-05633</t>
  </si>
  <si>
    <t xml:space="preserve">Standing up EVM data quality checks on a new project: the first 30 days</t>
  </si>
  <si>
    <t xml:space="preserve">evm data quality checks implementation</t>
  </si>
  <si>
    <t xml:space="preserve">evm data quality checks rollout, evm data quality checks setup</t>
  </si>
  <si>
    <t xml:space="preserve">Write "Standing up EVM data quality checks on a new project: the first 30 days" for projectcontrolsinstitute.org (PCI AI - Project Controls Institute). Audience: planners, cost engineers and PMO analysts. Length 1,500-2,000 words, British English. Primary keyword "evm data quality checks implementation". Work in naturally where they fit: evm data quality checks rollout, evm data quality checks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</si>
  <si>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AB-05634</t>
  </si>
  <si>
    <t xml:space="preserve">Standing up cost risk driver analysis on a new project: the first 30 days</t>
  </si>
  <si>
    <t xml:space="preserve">cost risk driver analysis implementation</t>
  </si>
  <si>
    <t xml:space="preserve">cost risk driver analysis rollout, cost risk driver analysis setup</t>
  </si>
  <si>
    <t xml:space="preserve">Write "Standing up cost risk driver analysis on a new project: the first 30 days" for projectcontrolsinstitute.org (PCI AI - Project Controls Institute). Audience: risk analysts and project controls teams. Length 1,500-2,000 words, British English. Primary keyword "cost risk driver analysis implementation". Work in naturally where they fit: cost risk driver analysis rollout, cost risk driver analysis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</si>
  <si>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AB-05635</t>
  </si>
  <si>
    <t xml:space="preserve">Standing up schedule risk driver analysis on a new project: the first 30 days</t>
  </si>
  <si>
    <t xml:space="preserve">schedule risk driver analysis implementation</t>
  </si>
  <si>
    <t xml:space="preserve">schedule risk driver analysis rollout, schedule risk driver analysis setup</t>
  </si>
  <si>
    <t xml:space="preserve">Write "Standing up schedule risk driver analysis on a new project: the first 30 days" for projectcontrolsinstitute.org (PCI AI - Project Controls Institute). Audience: risk analysts and project controls teams. Length 1,500-2,000 words, British English. Primary keyword "schedule risk driver analysis implementation". Work in naturally where they fit: schedule risk driver analysis rollout, schedule risk driver analysis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</si>
  <si>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AB-05636</t>
  </si>
  <si>
    <t xml:space="preserve">Standing up risk quantification workshops on a new project: the first 30 days</t>
  </si>
  <si>
    <t xml:space="preserve">risk quantification workshops implementation</t>
  </si>
  <si>
    <t xml:space="preserve">risk quantification workshops rollout, risk quantification workshops setup</t>
  </si>
  <si>
    <t xml:space="preserve">Write "Standing up risk quantification workshops on a new project: the first 30 days" for projectcontrolsinstitute.org (PCI AI - Project Controls Institute). Audience: risk analysts and project controls teams. Length 1,500-2,000 words, British English. Primary keyword "risk quantification workshops implementation". Work in naturally where they fit: risk quantification workshops rollout, risk quantification workshops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</si>
  <si>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AB-05637</t>
  </si>
  <si>
    <t xml:space="preserve">Standing up three-point estimates for risk on a new project: the first 30 days</t>
  </si>
  <si>
    <t xml:space="preserve">three-point estimates for risk implementation</t>
  </si>
  <si>
    <t xml:space="preserve">three-point estimates for risk rollout, three-point estimates for risk setup</t>
  </si>
  <si>
    <t xml:space="preserve">Write "Standing up three-point estimates for risk on a new project: the first 30 days" for projectcontrolsinstitute.org (PCI AI - Project Controls Institute). Audience: risk analysts and project controls teams. Length 1,500-2,000 words, British English. Primary keyword "three-point estimates for risk implementation". Work in naturally where they fit: three-point estimates for risk rollout, three-point estimates for risk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</si>
  <si>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AB-05638</t>
  </si>
  <si>
    <t xml:space="preserve">Standing up emerging risk identification on a new project: the first 30 days</t>
  </si>
  <si>
    <t xml:space="preserve">emerging risk identification implementation</t>
  </si>
  <si>
    <t xml:space="preserve">emerging risk identification rollout, emerging risk identification setup</t>
  </si>
  <si>
    <t xml:space="preserve">Write "Standing up emerging risk identification on a new project: the first 30 days" for projectcontrolsinstitute.org (PCI AI - Project Controls Institute). Audience: risk analysts and project controls teams. Length 1,500-2,000 words, British English. Primary keyword "emerging risk identification implementation". Work in naturally where they fit: emerging risk identification rollout, emerging risk identification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</si>
  <si>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AB-05639</t>
  </si>
  <si>
    <t xml:space="preserve">Standing up risk-based contingency release on a new project: the first 30 days</t>
  </si>
  <si>
    <t xml:space="preserve">risk-based contingency release implementation</t>
  </si>
  <si>
    <t xml:space="preserve">risk-based contingency release rollout, risk-based contingency release setup</t>
  </si>
  <si>
    <t xml:space="preserve">Write "Standing up risk-based contingency release on a new project: the first 30 days" for projectcontrolsinstitute.org (PCI AI - Project Controls Institute). Audience: risk analysts and project controls teams. Length 1,500-2,000 words, British English. Primary keyword "risk-based contingency release implementation". Work in naturally where they fit: risk-based contingency release rollout, risk-based contingency release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</si>
  <si>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AB-05640</t>
  </si>
  <si>
    <t xml:space="preserve">Standing up scope gap analysis on a new project: the first 30 days</t>
  </si>
  <si>
    <t xml:space="preserve">scope gap analysis implementation</t>
  </si>
  <si>
    <t xml:space="preserve">scope gap analysis rollout, scope gap analysis setup</t>
  </si>
  <si>
    <t xml:space="preserve">Write "Standing up scope gap analysis on a new project: the first 30 days" for projectcontrolsinstitute.org (PCI AI - Project Controls Institute). Audience: commercial teams, QSs and claims specialists. Length 1,500-2,000 words, British English. Primary keyword "scope gap analysis implementation". Work in naturally where they fit: scope gap analysis rollout, scope gap analysis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</si>
  <si>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AB-05641</t>
  </si>
  <si>
    <t xml:space="preserve">Standing up employer's requirements review on a new project: the first 30 days</t>
  </si>
  <si>
    <t xml:space="preserve">employer s requirements review implementation</t>
  </si>
  <si>
    <t xml:space="preserve">employer s requirements review rollout, employer s requirements review setup</t>
  </si>
  <si>
    <t xml:space="preserve">Write "Standing up employer's requirements review on a new project: the first 30 days" for projectcontrolsinstitute.org (PCI AI - Project Controls Institute). Audience: commercial teams, QSs and claims specialists. Length 1,500-2,000 words, British English. Primary keyword "employer s requirements review implementation". Work in naturally where they fit: employer s requirements review rollout, employer s requirements review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</si>
  <si>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AB-05642</t>
  </si>
  <si>
    <t xml:space="preserve">Standing up programme submission and acceptance on a new project: the first 30 days</t>
  </si>
  <si>
    <t xml:space="preserve">programme submission and acceptance implementation</t>
  </si>
  <si>
    <t xml:space="preserve">programme submission and acceptance rollout, programme submission and acceptance setup</t>
  </si>
  <si>
    <t xml:space="preserve">Write "Standing up programme submission and acceptance on a new project: the first 30 days" for projectcontrolsinstitute.org (PCI AI - Project Controls Institute). Audience: commercial teams, QSs and claims specialists. Length 1,500-2,000 words, British English. Primary keyword "programme submission and acceptance implementation". Work in naturally where they fit: programme submission and acceptance rollout, programme submission and acceptance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</si>
  <si>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AB-05643</t>
  </si>
  <si>
    <t xml:space="preserve">Standing up quotation for compensation events on a new project: the first 30 days</t>
  </si>
  <si>
    <t xml:space="preserve">quotation for compensation events implementation</t>
  </si>
  <si>
    <t xml:space="preserve">quotation for compensation events rollout, quotation for compensation events setup</t>
  </si>
  <si>
    <t xml:space="preserve">Write "Standing up quotation for compensation events on a new project: the first 30 days" for projectcontrolsinstitute.org (PCI AI - Project Controls Institute). Audience: commercial teams, QSs and claims specialists. Length 1,500-2,000 words, British English. Primary keyword "quotation for compensation events implementation". Work in naturally where they fit: quotation for compensation events rollout, quotation for compensation events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</si>
  <si>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AB-05644</t>
  </si>
  <si>
    <t xml:space="preserve">Standing up cause and effect analysis on a new project: the first 30 days</t>
  </si>
  <si>
    <t xml:space="preserve">cause and effect analysis implementation</t>
  </si>
  <si>
    <t xml:space="preserve">cause and effect analysis rollout, cause and effect analysis setup</t>
  </si>
  <si>
    <t xml:space="preserve">Write "Standing up cause and effect analysis on a new project: the first 30 days" for projectcontrolsinstitute.org (PCI AI - Project Controls Institute). Audience: commercial teams, QSs and claims specialists. Length 1,500-2,000 words, British English. Primary keyword "cause and effect analysis implementation". Work in naturally where they fit: cause and effect analysis rollout, cause and effect analysis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</si>
  <si>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AB-05645</t>
  </si>
  <si>
    <t xml:space="preserve">Standing up expert determination on a new project: the first 30 days</t>
  </si>
  <si>
    <t xml:space="preserve">expert determination implementation</t>
  </si>
  <si>
    <t xml:space="preserve">expert determination rollout, expert determination setup</t>
  </si>
  <si>
    <t xml:space="preserve">Write "Standing up expert determination on a new project: the first 30 days" for projectcontrolsinstitute.org (PCI AI - Project Controls Institute). Audience: commercial teams, QSs and claims specialists. Length 1,500-2,000 words, British English. Primary keyword "expert determination implementation". Work in naturally where they fit: expert determination rollout, expert determination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</si>
  <si>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AB-05646</t>
  </si>
  <si>
    <t xml:space="preserve">Standing up rates analysis on a new project: the first 30 days</t>
  </si>
  <si>
    <t xml:space="preserve">rates analysis implementation</t>
  </si>
  <si>
    <t xml:space="preserve">rates analysis rollout, rates analysis setup</t>
  </si>
  <si>
    <t xml:space="preserve">Write "Standing up rates analysis on a new project: the first 30 days" for projectcontrolsinstitute.org (PCI AI - Project Controls Institute). Audience: quantity surveyors and commercial teams. Length 1,500-2,000 words, British English. Primary keyword "rates analysis implementation". Work in naturally where they fit: rates analysis rollout, rates analysis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</si>
  <si>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AB-05647</t>
  </si>
  <si>
    <t xml:space="preserve">Standing up subcontract valuation on a new project: the first 30 days</t>
  </si>
  <si>
    <t xml:space="preserve">subcontract valuation implementation</t>
  </si>
  <si>
    <t xml:space="preserve">subcontract valuation rollout, subcontract valuation setup</t>
  </si>
  <si>
    <t xml:space="preserve">Write "Standing up subcontract valuation on a new project: the first 30 days" for projectcontrolsinstitute.org (PCI AI - Project Controls Institute). Audience: quantity surveyors and commercial teams. Length 1,500-2,000 words, British English. Primary keyword "subcontract valuation implementation". Work in naturally where they fit: subcontract valuation rollout, subcontract valuation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</si>
  <si>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AB-05648</t>
  </si>
  <si>
    <t xml:space="preserve">Standing up liquidated damages calculation on a new project: the first 30 days</t>
  </si>
  <si>
    <t xml:space="preserve">liquidated damages calculation implementation</t>
  </si>
  <si>
    <t xml:space="preserve">liquidated damages calculation rollout, liquidated damages calculation setup</t>
  </si>
  <si>
    <t xml:space="preserve">Write "Standing up liquidated damages calculation on a new project: the first 30 days" for projectcontrolsinstitute.org (PCI AI - Project Controls Institute). Audience: quantity surveyors and commercial teams. Length 1,500-2,000 words, British English. Primary keyword "liquidated damages calculation implementation". Work in naturally where they fit: liquidated damages calculation rollout, liquidated damages calculation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</si>
  <si>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AB-05649</t>
  </si>
  <si>
    <t xml:space="preserve">Standing up cost reporting to the client on a new project: the first 30 days</t>
  </si>
  <si>
    <t xml:space="preserve">cost reporting to the client rollout, cost reporting to the client setup</t>
  </si>
  <si>
    <t xml:space="preserve">Write "Standing up cost reporting to the client on a new project: the first 30 days" for projectcontrolsinstitute.org (PCI AI - Project Controls Institute). Audience: quantity surveyors and commercial teams. Length 1,500-2,000 words, British English. Primary keyword "cost reporting to the client". Work in naturally where they fit: cost reporting to the client rollout, cost reporting to the client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</si>
  <si>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AB-05650</t>
  </si>
  <si>
    <t xml:space="preserve">Standing up cash flow forecast for a contractor on a new project: the first 30 days</t>
  </si>
  <si>
    <t xml:space="preserve">cash flow forecast for a rollout, cash flow forecast for a setup</t>
  </si>
  <si>
    <t xml:space="preserve">Write "Standing up cash flow forecast for a contractor on a new project: the first 30 days" for projectcontrolsinstitute.org (PCI AI - Project Controls Institute). Audience: quantity surveyors and commercial teams. Length 1,500-2,000 words, British English. Primary keyword "cash flow forecast for a". Work in naturally where they fit: cash flow forecast for a rollout, cash flow forecast for a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</si>
  <si>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AB-05651</t>
  </si>
  <si>
    <t xml:space="preserve">Standing up tender adjudication on a new project: the first 30 days</t>
  </si>
  <si>
    <t xml:space="preserve">tender adjudication implementation</t>
  </si>
  <si>
    <t xml:space="preserve">tender adjudication rollout, tender adjudication setup</t>
  </si>
  <si>
    <t xml:space="preserve">Write "Standing up tender adjudication on a new project: the first 30 days" for projectcontrolsinstitute.org (PCI AI - Project Controls Institute). Audience: quantity surveyors and commercial teams. Length 1,500-2,000 words, British English. Primary keyword "tender adjudication implementation". Work in naturally where they fit: tender adjudication rollout, tender adjudication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</si>
  <si>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AB-05652</t>
  </si>
  <si>
    <t xml:space="preserve">Standing up procurement schedule alignment on a new project: the first 30 days</t>
  </si>
  <si>
    <t xml:space="preserve">procurement schedule alignment implementation</t>
  </si>
  <si>
    <t xml:space="preserve">procurement schedule alignment rollout, procurement schedule alignment setup</t>
  </si>
  <si>
    <t xml:space="preserve">Write "Standing up procurement schedule alignment on a new project: the first 30 days" for projectcontrolsinstitute.org (PCI AI - Project Controls Institute). Audience: project procurement and expediting teams. Length 1,500-2,000 words, British English. Primary keyword "procurement schedule alignment implementation". Work in naturally where they fit: procurement schedule alignment rollout, procurement schedule alignment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</si>
  <si>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AB-05653</t>
  </si>
  <si>
    <t xml:space="preserve">Standing up purchase order tracking on a new project: the first 30 days</t>
  </si>
  <si>
    <t xml:space="preserve">purchase order tracking implementation</t>
  </si>
  <si>
    <t xml:space="preserve">purchase order tracking rollout, purchase order tracking setup</t>
  </si>
  <si>
    <t xml:space="preserve">Write "Standing up purchase order tracking on a new project: the first 30 days" for projectcontrolsinstitute.org (PCI AI - Project Controls Institute). Audience: project procurement and expediting teams. Length 1,500-2,000 words, British English. Primary keyword "purchase order tracking implementation". Work in naturally where they fit: purchase order tracking rollout, purchase order tracking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</si>
  <si>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AB-05654</t>
  </si>
  <si>
    <t xml:space="preserve">Standing up material requisition process on a new project: the first 30 days</t>
  </si>
  <si>
    <t xml:space="preserve">material requisition process implementation</t>
  </si>
  <si>
    <t xml:space="preserve">material requisition process rollout, material requisition process setup</t>
  </si>
  <si>
    <t xml:space="preserve">Write "Standing up material requisition process on a new project: the first 30 days" for projectcontrolsinstitute.org (PCI AI - Project Controls Institute). Audience: project procurement and expediting teams. Length 1,500-2,000 words, British English. Primary keyword "material requisition process implementation". Work in naturally where they fit: material requisition process rollout, material requisition process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</si>
  <si>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AB-05655</t>
  </si>
  <si>
    <t xml:space="preserve">Standing up automated variance commentary on a new project: the first 30 days</t>
  </si>
  <si>
    <t xml:space="preserve">automated variance commentary implementation</t>
  </si>
  <si>
    <t xml:space="preserve">automated variance commentary rollout, automated variance commentary setup</t>
  </si>
  <si>
    <t xml:space="preserve">Write "Standing up automated variance commentary on a new project: the first 30 days" for projectcontrolsinstitute.org (PCI AI - Project Controls Institute). Audience: controls professionals building data skills. Length 1,500-2,000 words, British English. Primary keyword "automated variance commentary implementation". Work in naturally where they fit: automated variance commentary rollout, automated variance commentary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</si>
  <si>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AB-05656</t>
  </si>
  <si>
    <t xml:space="preserve">Standing up report refresh scheduling on a new project: the first 30 days</t>
  </si>
  <si>
    <t xml:space="preserve">report refresh scheduling implementation</t>
  </si>
  <si>
    <t xml:space="preserve">report refresh scheduling rollout, report refresh scheduling setup</t>
  </si>
  <si>
    <t xml:space="preserve">Write "Standing up report refresh scheduling on a new project: the first 30 days" for projectcontrolsinstitute.org (PCI AI - Project Controls Institute). Audience: controls professionals building data skills. Length 1,500-2,000 words, British English. Primary keyword "report refresh scheduling implementation". Work in naturally where they fit: report refresh scheduling rollout, report refresh scheduling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</si>
  <si>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AB-05657</t>
  </si>
  <si>
    <t xml:space="preserve">Standing up cost and schedule data integration on a new project: the first 30 days</t>
  </si>
  <si>
    <t xml:space="preserve">cost and schedule data integration rollout, cost and schedule data integration setup</t>
  </si>
  <si>
    <t xml:space="preserve">Write "Standing up cost and schedule data integration on a new project: the first 30 days" for projectcontrolsinstitute.org (PCI AI - Project Controls Institute). Audience: controls professionals building data skills. Length 1,500-2,000 words, British English. Primary keyword "cost and schedule data integration". Work in naturally where they fit: cost and schedule data integration rollout, cost and schedule data integration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</si>
  <si>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AB-05658</t>
  </si>
  <si>
    <t xml:space="preserve">Standing up portfolio capacity planning on a new project: the first 30 days</t>
  </si>
  <si>
    <t xml:space="preserve">portfolio capacity planning implementation</t>
  </si>
  <si>
    <t xml:space="preserve">portfolio capacity planning rollout, portfolio capacity planning setup</t>
  </si>
  <si>
    <t xml:space="preserve">Write "Standing up portfolio capacity planning on a new project: the first 30 days" for projectcontrolsinstitute.org (PCI AI - Project Controls Institute). Audience: PMO leads and governance teams. Length 1,500-2,000 words, British English. Primary keyword "portfolio capacity planning implementation". Work in naturally where they fit: portfolio capacity planning rollout, portfolio capacity planning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</si>
  <si>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AB-05659</t>
  </si>
  <si>
    <t xml:space="preserve">Standing up resource demand forecasting on a new project: the first 30 days</t>
  </si>
  <si>
    <t xml:space="preserve">resource demand forecasting implementation</t>
  </si>
  <si>
    <t xml:space="preserve">resource demand forecasting rollout, resource demand forecasting setup</t>
  </si>
  <si>
    <t xml:space="preserve">Write "Standing up resource demand forecasting on a new project: the first 30 days" for projectcontrolsinstitute.org (PCI AI - Project Controls Institute). Audience: PMO leads and governance teams. Length 1,500-2,000 words, British English. Primary keyword "resource demand forecasting implementation". Work in naturally where they fit: resource demand forecasting rollout, resource demand forecasting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</si>
  <si>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AB-05660</t>
  </si>
  <si>
    <t xml:space="preserve">Standing up project prioritisation scoring on a new project: the first 30 days</t>
  </si>
  <si>
    <t xml:space="preserve">project prioritisation scoring implementation</t>
  </si>
  <si>
    <t xml:space="preserve">project prioritisation scoring rollout, project prioritisation scoring setup</t>
  </si>
  <si>
    <t xml:space="preserve">Write "Standing up project prioritisation scoring on a new project: the first 30 days" for projectcontrolsinstitute.org (PCI AI - Project Controls Institute). Audience: PMO leads and governance teams. Length 1,500-2,000 words, British English. Primary keyword "project prioritisation scoring implementation". Work in naturally where they fit: project prioritisation scoring rollout, project prioritisation scoring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</si>
  <si>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AB-05661</t>
  </si>
  <si>
    <t xml:space="preserve">Standing up investment committee reporting on a new project: the first 30 days</t>
  </si>
  <si>
    <t xml:space="preserve">investment committee reporting implementation</t>
  </si>
  <si>
    <t xml:space="preserve">investment committee reporting rollout, investment committee reporting setup</t>
  </si>
  <si>
    <t xml:space="preserve">Write "Standing up investment committee reporting on a new project: the first 30 days" for projectcontrolsinstitute.org (PCI AI - Project Controls Institute). Audience: PMO leads and governance teams. Length 1,500-2,000 words, British English. Primary keyword "investment committee reporting implementation". Work in naturally where they fit: investment committee reporting rollout, investment committee reporting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</si>
  <si>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AB-05662</t>
  </si>
  <si>
    <t xml:space="preserve">Standing up project health check on a new project: the first 30 days</t>
  </si>
  <si>
    <t xml:space="preserve">project health check implementation</t>
  </si>
  <si>
    <t xml:space="preserve">project health check rollout, project health check setup</t>
  </si>
  <si>
    <t xml:space="preserve">Write "Standing up project health check on a new project: the first 30 days" for projectcontrolsinstitute.org (PCI AI - Project Controls Institute). Audience: PMO leads and governance teams. Length 1,500-2,000 words, British English. Primary keyword "project health check implementation". Work in naturally where they fit: project health check rollout, project health check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</si>
  <si>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AB-05663</t>
  </si>
  <si>
    <t xml:space="preserve">Standing up knowledge transfer at handover on a new project: the first 30 days</t>
  </si>
  <si>
    <t xml:space="preserve">knowledge transfer at handover implementation</t>
  </si>
  <si>
    <t xml:space="preserve">knowledge transfer at handover rollout, knowledge transfer at handover setup</t>
  </si>
  <si>
    <t xml:space="preserve">Write "Standing up knowledge transfer at handover on a new project: the first 30 days" for projectcontrolsinstitute.org (PCI AI - Project Controls Institute). Audience: PMO leads and governance teams. Length 1,500-2,000 words, British English. Primary keyword "knowledge transfer at handover implementation". Work in naturally where they fit: knowledge transfer at handover rollout, knowledge transfer at handover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</si>
  <si>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AB-05664</t>
  </si>
  <si>
    <t xml:space="preserve">Standing up capacity planning in sprints on a new project: the first 30 days</t>
  </si>
  <si>
    <t xml:space="preserve">capacity planning in sprints implementation</t>
  </si>
  <si>
    <t xml:space="preserve">capacity planning in sprints rollout, capacity planning in sprints setup</t>
  </si>
  <si>
    <t xml:space="preserve">Write "Standing up capacity planning in sprints on a new project: the first 30 days" for projectcontrolsinstitute.org (PCI AI - Project Controls Institute). Audience: teams running hybrid delivery. Length 1,500-2,000 words, British English. Primary keyword "capacity planning in sprints implementation". Work in naturally where they fit: capacity planning in sprints rollout, capacity planning in sprints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</si>
  <si>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AB-05665</t>
  </si>
  <si>
    <t xml:space="preserve">Standing up agile estimation techniques on a new project: the first 30 days</t>
  </si>
  <si>
    <t xml:space="preserve">agile estimation techniques implementation</t>
  </si>
  <si>
    <t xml:space="preserve">agile estimation techniques rollout, agile estimation techniques setup</t>
  </si>
  <si>
    <t xml:space="preserve">Write "Standing up agile estimation techniques on a new project: the first 30 days" for projectcontrolsinstitute.org (PCI AI - Project Controls Institute). Audience: teams running hybrid delivery. Length 1,500-2,000 words, British English. Primary keyword "agile estimation techniques implementation". Work in naturally where they fit: agile estimation techniques rollout, agile estimation techniques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</si>
  <si>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AB-05666</t>
  </si>
  <si>
    <t xml:space="preserve">Standing up agile governance reporting on a new project: the first 30 days</t>
  </si>
  <si>
    <t xml:space="preserve">agile governance reporting implementation</t>
  </si>
  <si>
    <t xml:space="preserve">agile governance reporting rollout, agile governance reporting setup</t>
  </si>
  <si>
    <t xml:space="preserve">Write "Standing up agile governance reporting on a new project: the first 30 days" for projectcontrolsinstitute.org (PCI AI - Project Controls Institute). Audience: teams running hybrid delivery. Length 1,500-2,000 words, British English. Primary keyword "agile governance reporting implementation". Work in naturally where they fit: agile governance reporting rollout, agile governance reporting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</si>
  <si>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AB-05667</t>
  </si>
  <si>
    <t xml:space="preserve">Standing up funding drawdown forecast on a new project: the first 30 days</t>
  </si>
  <si>
    <t xml:space="preserve">funding drawdown forecast implementation</t>
  </si>
  <si>
    <t xml:space="preserve">funding drawdown forecast rollout, funding drawdown forecast setup</t>
  </si>
  <si>
    <t xml:space="preserve">Write "Standing up funding drawdown forecast on a new project: the first 30 days" for projectcontrolsinstitute.org (PCI AI - Project Controls Institute). Audience: project finance and commercial teams. Length 1,500-2,000 words, British English. Primary keyword "funding drawdown forecast implementation". Work in naturally where they fit: funding drawdown forecast rollout, funding drawdown forecast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</si>
  <si>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AB-05668</t>
  </si>
  <si>
    <t xml:space="preserve">Standing up lender reporting requirements on a new project: the first 30 days</t>
  </si>
  <si>
    <t xml:space="preserve">lender reporting requirements implementation</t>
  </si>
  <si>
    <t xml:space="preserve">lender reporting requirements rollout, lender reporting requirements setup</t>
  </si>
  <si>
    <t xml:space="preserve">Write "Standing up lender reporting requirements on a new project: the first 30 days" for projectcontrolsinstitute.org (PCI AI - Project Controls Institute). Audience: project finance and commercial teams. Length 1,500-2,000 words, British English. Primary keyword "lender reporting requirements implementation". Work in naturally where they fit: lender reporting requirements rollout, lender reporting requirements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</si>
  <si>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AB-05669</t>
  </si>
  <si>
    <t xml:space="preserve">Standing up turnaround scope challenge on a new project: the first 30 days</t>
  </si>
  <si>
    <t xml:space="preserve">turnaround scope challenge implementation</t>
  </si>
  <si>
    <t xml:space="preserve">turnaround scope challenge rollout, turnaround scope challenge setup</t>
  </si>
  <si>
    <t xml:space="preserve">Write "Standing up turnaround scope challenge on a new project: the first 30 days" for projectcontrolsinstitute.org (PCI AI - Project Controls Institute). Audience: turnaround planners and maintenance teams. Length 1,500-2,000 words, British English. Primary keyword "turnaround scope challenge implementation". Work in naturally where they fit: turnaround scope challenge rollout, turnaround scope challenge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</si>
  <si>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AB-05670</t>
  </si>
  <si>
    <t xml:space="preserve">Standing up shift planning for turnarounds on a new project: the first 30 days</t>
  </si>
  <si>
    <t xml:space="preserve">shift planning for turnarounds implementation</t>
  </si>
  <si>
    <t xml:space="preserve">shift planning for turnarounds rollout, shift planning for turnarounds setup</t>
  </si>
  <si>
    <t xml:space="preserve">Write "Standing up shift planning for turnarounds on a new project: the first 30 days" for projectcontrolsinstitute.org (PCI AI - Project Controls Institute). Audience: turnaround planners and maintenance teams. Length 1,500-2,000 words, British English. Primary keyword "shift planning for turnarounds implementation". Work in naturally where they fit: shift planning for turnarounds rollout, shift planning for turnarounds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</si>
  <si>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AB-05671</t>
  </si>
  <si>
    <t xml:space="preserve">Standing up turnaround daily control room on a new project: the first 30 days</t>
  </si>
  <si>
    <t xml:space="preserve">turnaround daily control room implementation</t>
  </si>
  <si>
    <t xml:space="preserve">turnaround daily control room rollout, turnaround daily control room setup</t>
  </si>
  <si>
    <t xml:space="preserve">Write "Standing up turnaround daily control room on a new project: the first 30 days" for projectcontrolsinstitute.org (PCI AI - Project Controls Institute). Audience: turnaround planners and maintenance teams. Length 1,500-2,000 words, British English. Primary keyword "turnaround daily control room implementation". Work in naturally where they fit: turnaround daily control room rollout, turnaround daily control room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</si>
  <si>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AB-05672</t>
  </si>
  <si>
    <t xml:space="preserve">Standing up post-turnaround review on a new project: the first 30 days</t>
  </si>
  <si>
    <t xml:space="preserve">post-turnaround review implementation</t>
  </si>
  <si>
    <t xml:space="preserve">post-turnaround review rollout, post-turnaround review setup</t>
  </si>
  <si>
    <t xml:space="preserve">Write "Standing up post-turnaround review on a new project: the first 30 days" for projectcontrolsinstitute.org (PCI AI - Project Controls Institute). Audience: turnaround planners and maintenance teams. Length 1,500-2,000 words, British English. Primary keyword "post-turnaround review implementation". Work in naturally where they fit: post-turnaround review rollout, post-turnaround review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</si>
  <si>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AB-05673</t>
  </si>
  <si>
    <t xml:space="preserve">Standing up turnaround contingency management on a new project: the first 30 days</t>
  </si>
  <si>
    <t xml:space="preserve">turnaround contingency management implementation</t>
  </si>
  <si>
    <t xml:space="preserve">turnaround contingency management rollout, turnaround contingency management setup</t>
  </si>
  <si>
    <t xml:space="preserve">Write "Standing up turnaround contingency management on a new project: the first 30 days" for projectcontrolsinstitute.org (PCI AI - Project Controls Institute). Audience: turnaround planners and maintenance teams. Length 1,500-2,000 words, British English. Primary keyword "turnaround contingency management implementation". Work in naturally where they fit: turnaround contingency management rollout, turnaround contingency management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</si>
  <si>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AB-05674</t>
  </si>
  <si>
    <t xml:space="preserve">Standing up mobilisation planning on a new project: the first 30 days</t>
  </si>
  <si>
    <t xml:space="preserve">mobilisation planning implementation</t>
  </si>
  <si>
    <t xml:space="preserve">mobilisation planning rollout, mobilisation planning setup</t>
  </si>
  <si>
    <t xml:space="preserve">Write "Standing up mobilisation planning on a new project: the first 30 days" for projectcontrolsinstitute.org (PCI AI - Project Controls Institute). Audience: early-career and cross-training professionals. Length 1,500-2,000 words, British English. Primary keyword "mobilisation planning implementation". Work in naturally where they fit: mobilisation planning rollout, mobilisation planning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</si>
  <si>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AB-05675</t>
  </si>
  <si>
    <t xml:space="preserve">Standing up demobilisation planning on a new project: the first 30 days</t>
  </si>
  <si>
    <t xml:space="preserve">demobilisation planning implementation</t>
  </si>
  <si>
    <t xml:space="preserve">demobilisation planning rollout, demobilisation planning setup</t>
  </si>
  <si>
    <t xml:space="preserve">Write "Standing up demobilisation planning on a new project: the first 30 days" for projectcontrolsinstitute.org (PCI AI - Project Controls Institute). Audience: early-career and cross-training professionals. Length 1,500-2,000 words, British English. Primary keyword "demobilisation planning implementation". Work in naturally where they fit: demobilisation planning rollout, demobilisation planning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</si>
  <si>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AB-05676</t>
  </si>
  <si>
    <t xml:space="preserve">Standing up site instruction management on a new project: the first 30 days</t>
  </si>
  <si>
    <t xml:space="preserve">site instruction management implementation</t>
  </si>
  <si>
    <t xml:space="preserve">site instruction management rollout, site instruction management setup</t>
  </si>
  <si>
    <t xml:space="preserve">Write "Standing up site instruction management on a new project: the first 30 days" for projectcontrolsinstitute.org (PCI AI - Project Controls Institute). Audience: early-career and cross-training professionals. Length 1,500-2,000 words, British English. Primary keyword "site instruction management implementation". Work in naturally where they fit: site instruction management rollout, site instruction management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</si>
  <si>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AB-05677</t>
  </si>
  <si>
    <t xml:space="preserve">Standing up engineering change control on a new project: the first 30 days</t>
  </si>
  <si>
    <t xml:space="preserve">engineering change control implementation</t>
  </si>
  <si>
    <t xml:space="preserve">engineering change control rollout, engineering change control setup</t>
  </si>
  <si>
    <t xml:space="preserve">Write "Standing up engineering change control on a new project: the first 30 days" for projectcontrolsinstitute.org (PCI AI - Project Controls Institute). Audience: early-career and cross-training professionals. Length 1,500-2,000 words, British English. Primary keyword "engineering change control implementation". Work in naturally where they fit: engineering change control rollout, engineering change control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</si>
  <si>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AB-05678</t>
  </si>
  <si>
    <t xml:space="preserve">Standing up variance threshold reporting on a new project: the first 30 days</t>
  </si>
  <si>
    <t xml:space="preserve">variance threshold reporting implementation</t>
  </si>
  <si>
    <t xml:space="preserve">variance threshold reporting rollout, variance threshold reporting setup</t>
  </si>
  <si>
    <t xml:space="preserve">Write "Standing up variance threshold reporting on a new project: the first 30 days" for projectcontrolsinstitute.org (PCI AI - Project Controls Institute). Audience: controls teams reporting to leadership. Length 1,500-2,000 words, British English. Primary keyword "variance threshold reporting implementation". Work in naturally where they fit: variance threshold reporting rollout, variance threshold reporting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</si>
  <si>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AB-05679</t>
  </si>
  <si>
    <t xml:space="preserve">Standing up dashboard refresh discipline on a new project: the first 30 days</t>
  </si>
  <si>
    <t xml:space="preserve">dashboard refresh discipline implementation</t>
  </si>
  <si>
    <t xml:space="preserve">dashboard refresh discipline rollout, dashboard refresh discipline setup</t>
  </si>
  <si>
    <t xml:space="preserve">Write "Standing up dashboard refresh discipline on a new project: the first 30 days" for projectcontrolsinstitute.org (PCI AI - Project Controls Institute). Audience: controls teams reporting to leadership. Length 1,500-2,000 words, British English. Primary keyword "dashboard refresh discipline implementation". Work in naturally where they fit: dashboard refresh discipline rollout, dashboard refresh discipline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</si>
  <si>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AB-05680</t>
  </si>
  <si>
    <t xml:space="preserve">Standing up cash flow curve fitting on a new project: the first 30 days</t>
  </si>
  <si>
    <t xml:space="preserve">cash flow curve fitting implementation</t>
  </si>
  <si>
    <t xml:space="preserve">cash flow curve fitting rollout, cash flow curve fitting setup</t>
  </si>
  <si>
    <t xml:space="preserve">Write "Standing up cash flow curve fitting on a new project: the first 30 days" for projectcontrolsinstitute.org (PCI AI - Project Controls Institute). Audience: cost controllers and project finance teams. Length 1,500-2,000 words, British English. Primary keyword "cash flow curve fitting implementation". Work in naturally where they fit: cash flow curve fitting rollout, cash flow curve fitting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</si>
  <si>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AB-05681</t>
  </si>
  <si>
    <t xml:space="preserve">Standing up payment milestones negotiation on a new project: the first 30 days</t>
  </si>
  <si>
    <t xml:space="preserve">payment milestones negotiation implementation</t>
  </si>
  <si>
    <t xml:space="preserve">payment milestones negotiation rollout, payment milestones negotiation setup</t>
  </si>
  <si>
    <t xml:space="preserve">Write "Standing up payment milestones negotiation on a new project: the first 30 days" for projectcontrolsinstitute.org (PCI AI - Project Controls Institute). Audience: cost controllers and project finance teams. Length 1,500-2,000 words, British English. Primary keyword "payment milestones negotiation implementation". Work in naturally where they fit: payment milestones negotiation rollout, payment milestones negotiation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</si>
  <si>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AB-05682</t>
  </si>
  <si>
    <t xml:space="preserve">Standing up phasing capital across years on a new project: the first 30 days</t>
  </si>
  <si>
    <t xml:space="preserve">phasing capital across years implementation</t>
  </si>
  <si>
    <t xml:space="preserve">phasing capital across years rollout, phasing capital across years setup</t>
  </si>
  <si>
    <t xml:space="preserve">Write "Standing up phasing capital across years on a new project: the first 30 days" for projectcontrolsinstitute.org (PCI AI - Project Controls Institute). Audience: cost controllers and project finance teams. Length 1,500-2,000 words, British English. Primary keyword "phasing capital across years implementation". Work in naturally where they fit: phasing capital across years rollout, phasing capital across years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</si>
  <si>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AB-05683</t>
  </si>
  <si>
    <t xml:space="preserve">Standing up cut-off procedures at period end on a new project: the first 30 days</t>
  </si>
  <si>
    <t xml:space="preserve">cut-off procedures at period end rollout, cut-off procedures at period end setup</t>
  </si>
  <si>
    <t xml:space="preserve">Write "Standing up cut-off procedures at period end on a new project: the first 30 days" for projectcontrolsinstitute.org (PCI AI - Project Controls Institute). Audience: cost engineers and project accountants. Length 1,500-2,000 words, British English. Primary keyword "cut-off procedures at period end". Work in naturally where they fit: cut-off procedures at period end rollout, cut-off procedures at period end setup. Walk the process end to end with roles, inputs, outputs and timing; include one realistic scenario and the failure modes. Cite named sources for every factual claim about the world; figures inside a worked example are illustrative and must be labelled as such. Never invent statistics, and never claim a certification outcome (salary, recognition or employment) that PCI AI cannot evidence. Include an FAQ block, a meta description under 155 characters, and one CTA to the relevant PCI AI credential or Certuvo. Write with practitioner experience (E-E-A-T), not generic filler.</t>
  </si>
  <si>
    <t xml:space="preserve">DAILY LOG  (optional)  —  a day-by-day view, calculated from DAILY ENTRY</t>
  </si>
  <si>
    <t xml:space="preserve">This tab is optional and auto-calculated. It holds 120 formula rows — the manager copies the last row down when more are needed. The tab everyone fills is DAILY ENTRY.</t>
  </si>
  <si>
    <t xml:space="preserve">Hours worked</t>
  </si>
  <si>
    <t xml:space="preserve">Leads researched</t>
  </si>
  <si>
    <t xml:space="preserve">Connections sent</t>
  </si>
  <si>
    <t xml:space="preserve">First messages sent</t>
  </si>
  <si>
    <t xml:space="preserve">Posts published</t>
  </si>
  <si>
    <t xml:space="preserve">Community answers</t>
  </si>
  <si>
    <t xml:space="preserve">Partnership / PR contacts</t>
  </si>
  <si>
    <t xml:space="preserve">Engagements (comments)</t>
  </si>
  <si>
    <t xml:space="preserve">Accounts set up</t>
  </si>
  <si>
    <t xml:space="preserve">Best result today (auto)</t>
  </si>
  <si>
    <t xml:space="preserve">Blocker (auto)</t>
  </si>
  <si>
    <t xml:space="preserve">Targets met today (of 8)</t>
  </si>
  <si>
    <t xml:space="preserve">Day rating (auto)</t>
  </si>
  <si>
    <t xml:space="preserve">WEEKLY PULSE  —  this week against last week, live from the logs</t>
  </si>
  <si>
    <t xml:space="preserve">Nothing is typed here. Weeks run Monday-Sunday; 'This week' counts from the Monday shown below. Green = up on last week, red = down. If a high-value effort (see Objective Performance ranks) is falling week on week, rebalance before month-end — this page is the early warning, the Dashboard is the cumulative record.</t>
  </si>
  <si>
    <t xml:space="preserve">Week starts (Monday)</t>
  </si>
  <si>
    <t xml:space="preserve">KPI</t>
  </si>
  <si>
    <t xml:space="preserve">This week</t>
  </si>
  <si>
    <t xml:space="preserve">Last week</t>
  </si>
  <si>
    <t xml:space="preserve">Change</t>
  </si>
  <si>
    <t xml:space="preserve">4-week avg (completed weeks)</t>
  </si>
  <si>
    <t xml:space="preserve">Where it comes from</t>
  </si>
  <si>
    <t xml:space="preserve">Minutes logged</t>
  </si>
  <si>
    <t xml:space="preserve">DAILY ENTRY minutes, by entry date</t>
  </si>
  <si>
    <t xml:space="preserve">Activities logged</t>
  </si>
  <si>
    <t xml:space="preserve">DAILY ENTRY rows with an employee</t>
  </si>
  <si>
    <t xml:space="preserve">DAILY ENTRY 'how many', lead research rows</t>
  </si>
  <si>
    <t xml:space="preserve">DAILY ENTRY 'how many'</t>
  </si>
  <si>
    <t xml:space="preserve">Messages sent (first + follow-up)</t>
  </si>
  <si>
    <t xml:space="preserve">Content published</t>
  </si>
  <si>
    <t xml:space="preserve">Content Calendar: status Published/Repurposed, by published date</t>
  </si>
  <si>
    <t xml:space="preserve">Community &amp; PR actions</t>
  </si>
  <si>
    <t xml:space="preserve">Community &amp; PR rows by date</t>
  </si>
  <si>
    <t xml:space="preserve">Email campaigns sent (recipients)</t>
  </si>
  <si>
    <t xml:space="preserve">DAILY ENTRY 'how many' = emails delivered</t>
  </si>
  <si>
    <t xml:space="preserve">WhatsApp / Telegram / SMS sent</t>
  </si>
  <si>
    <t xml:space="preserve">DAILY ENTRY 'how many' = messages delivered</t>
  </si>
  <si>
    <t xml:space="preserve">Job posts published</t>
  </si>
  <si>
    <t xml:space="preserve">Job Postings rows by date posted</t>
  </si>
  <si>
    <t xml:space="preserve">Backlinks gone live</t>
  </si>
  <si>
    <t xml:space="preserve">Link Building rows by the date the link went live</t>
  </si>
  <si>
    <t xml:space="preserve">Meetings booked</t>
  </si>
  <si>
    <t xml:space="preserve">LinkedIn Outreach meeting dates + Community &amp; PR meeting dates</t>
  </si>
  <si>
    <t xml:space="preserve">Revenue recorded (USD)</t>
  </si>
  <si>
    <t xml:space="preserve">Outreach revenue by purchase date + signed partnership deals</t>
  </si>
  <si>
    <t xml:space="preserve">New leads logged</t>
  </si>
  <si>
    <t xml:space="preserve">LinkedIn Outreach rows by date added</t>
  </si>
  <si>
    <t xml:space="preserve">MINUTES THIS WEEK BY PERSON  —  who showed up</t>
  </si>
  <si>
    <t xml:space="preserve">Person</t>
  </si>
  <si>
    <t xml:space="preserve">Unattributed (name blank or not on the roster)</t>
  </si>
  <si>
    <t xml:space="preserve">TOTAL  (must equal 'Minutes logged' above)</t>
  </si>
  <si>
    <t xml:space="preserve">Meetings and revenue count by their own dates (meeting date, purchase date, contract date) — log those columns or this page under-reports. The 4-week average covers the four COMPLETED weeks before this one, so it does not move with the day of the week. Anything on the 'Unattributed' row is minutes logged under a name that is not on the roster — fix the spelling on DAILY ENTRY and it will return to its owner.</t>
  </si>
  <si>
    <t xml:space="preserve">PCI AI  —  EXECUTION DASHBOARD</t>
  </si>
  <si>
    <t xml:space="preserve">Nothing is typed on this page. Every figure updates from the other tabs. Press Ctrl+Shift+F9 if a figure looks stale.  This page is the cumulative record; week-on-week movement lives on Weekly Pulse.  A dash in Status means no target is set for that line — it is a volume measure, not a pass/fail.</t>
  </si>
  <si>
    <t xml:space="preserve">Chart data (do not delete)</t>
  </si>
  <si>
    <t xml:space="preserve">HEADLINE KPIs — live</t>
  </si>
  <si>
    <t xml:space="preserve">1.  TASK EXECUTION  (from Master Tasks)</t>
  </si>
  <si>
    <t xml:space="preserve">REVENUE TO DATE</t>
  </si>
  <si>
    <t xml:space="preserve">Not Started</t>
  </si>
  <si>
    <t xml:space="preserve">Metric</t>
  </si>
  <si>
    <t xml:space="preserve">Value</t>
  </si>
  <si>
    <t xml:space="preserve">Target / benchmark</t>
  </si>
  <si>
    <t xml:space="preserve">What it tells management</t>
  </si>
  <si>
    <t xml:space="preserve">In Progress</t>
  </si>
  <si>
    <t xml:space="preserve">Total tasks in the plan</t>
  </si>
  <si>
    <t xml:space="preserve">63</t>
  </si>
  <si>
    <t xml:space="preserve">Size of the agreed workload.</t>
  </si>
  <si>
    <t xml:space="preserve">REVENUE THIS WEEK</t>
  </si>
  <si>
    <t xml:space="preserve">Waiting</t>
  </si>
  <si>
    <t xml:space="preserve">Complete</t>
  </si>
  <si>
    <t xml:space="preserve">Finished and evidenced.</t>
  </si>
  <si>
    <t xml:space="preserve">Blocked</t>
  </si>
  <si>
    <t xml:space="preserve">In progress</t>
  </si>
  <si>
    <t xml:space="preserve">Being actively worked on.</t>
  </si>
  <si>
    <t xml:space="preserve">MEETINGS BOOKED</t>
  </si>
  <si>
    <t xml:space="preserve">Waiting / paused</t>
  </si>
  <si>
    <t xml:space="preserve">Held up but not blocked.</t>
  </si>
  <si>
    <t xml:space="preserve">Paused</t>
  </si>
  <si>
    <t xml:space="preserve">Blocked  -  needs management help</t>
  </si>
  <si>
    <t xml:space="preserve">Anything above zero needs a decision from the manager this week.</t>
  </si>
  <si>
    <t xml:space="preserve">MEETINGS THIS WEEK</t>
  </si>
  <si>
    <t xml:space="preserve">Not started</t>
  </si>
  <si>
    <t xml:space="preserve">Not yet begun.</t>
  </si>
  <si>
    <t xml:space="preserve">Task completion rate</t>
  </si>
  <si>
    <t xml:space="preserve">100%</t>
  </si>
  <si>
    <t xml:space="preserve">Share of the plan finished.</t>
  </si>
  <si>
    <t xml:space="preserve">LEADS LOGGED</t>
  </si>
  <si>
    <t xml:space="preserve">Average progress across all tasks</t>
  </si>
  <si>
    <t xml:space="preserve">Weighted sense of momentum, including part-finished work.</t>
  </si>
  <si>
    <t xml:space="preserve">ACCEPTANCE RATE</t>
  </si>
  <si>
    <t xml:space="preserve">2.  PLATFORM PRESENCE  (from Platform Setup)</t>
  </si>
  <si>
    <t xml:space="preserve">FOLLOW-UPS DUE TODAY</t>
  </si>
  <si>
    <t xml:space="preserve">Platforms in scope</t>
  </si>
  <si>
    <t xml:space="preserve">Every channel PCI should exist on.</t>
  </si>
  <si>
    <t xml:space="preserve">Accounts live and complete</t>
  </si>
  <si>
    <t xml:space="preserve">Fully branded, filled in and 2FA enabled.</t>
  </si>
  <si>
    <t xml:space="preserve">MINUTES THIS WEEK</t>
  </si>
  <si>
    <t xml:space="preserve">Created but not finished.</t>
  </si>
  <si>
    <t xml:space="preserve">Still no PCI presence.</t>
  </si>
  <si>
    <t xml:space="preserve">BACKLINKS THIS WEEK</t>
  </si>
  <si>
    <t xml:space="preserve">Platform coverage</t>
  </si>
  <si>
    <t xml:space="preserve">The headline 'are we everywhere yet' number.</t>
  </si>
  <si>
    <t xml:space="preserve">Live accounts without 2FA</t>
  </si>
  <si>
    <t xml:space="preserve">Security risk - every live account must have 2FA.</t>
  </si>
  <si>
    <t xml:space="preserve">CONTENT THIS WEEK</t>
  </si>
  <si>
    <t xml:space="preserve">3.  LINKEDIN OUTREACH FUNNEL  (from LinkedIn Outreach)</t>
  </si>
  <si>
    <t xml:space="preserve">PLATFORM COVERAGE</t>
  </si>
  <si>
    <t xml:space="preserve">Leads researched and logged</t>
  </si>
  <si>
    <t xml:space="preserve">Top of the funnel.</t>
  </si>
  <si>
    <t xml:space="preserve">ACTIVE SCHEDULES</t>
  </si>
  <si>
    <t xml:space="preserve">Connection requests sent (leads in the Outreach log)</t>
  </si>
  <si>
    <t xml:space="preserve">Invitations sent with a personalised note.</t>
  </si>
  <si>
    <t xml:space="preserve">Connections accepted (leads in the Outreach log)</t>
  </si>
  <si>
    <t xml:space="preserve">Accepted invitations.</t>
  </si>
  <si>
    <t xml:space="preserve">SCHEDULE COVERAGE</t>
  </si>
  <si>
    <t xml:space="preserve">Acceptance rate</t>
  </si>
  <si>
    <t xml:space="preserve">30-45%</t>
  </si>
  <si>
    <t xml:space="preserve">2026 industry average is 27-30%. Below 20% means fix the targeting, profile or note before sending more.</t>
  </si>
  <si>
    <t xml:space="preserve">Honorary certification messages sent</t>
  </si>
  <si>
    <t xml:space="preserve">The 300-character message actually delivered.</t>
  </si>
  <si>
    <t xml:space="preserve">Positive replies (interested / info requested)</t>
  </si>
  <si>
    <t xml:space="preserve">Real interest created.</t>
  </si>
  <si>
    <t xml:space="preserve">Reply rate on messages sent</t>
  </si>
  <si>
    <t xml:space="preserve">15%+</t>
  </si>
  <si>
    <t xml:space="preserve">2026 average for post-connection messages is about 10%. 15%+ is strong.</t>
  </si>
  <si>
    <t xml:space="preserve">Currently at meeting-booked stage</t>
  </si>
  <si>
    <t xml:space="preserve">Conversations that management can join.</t>
  </si>
  <si>
    <t xml:space="preserve">Applications started / converted</t>
  </si>
  <si>
    <t xml:space="preserve">The outcome that matters commercially.</t>
  </si>
  <si>
    <t xml:space="preserve">Declined  -  do not contact again</t>
  </si>
  <si>
    <t xml:space="preserve">Must never be messaged again.</t>
  </si>
  <si>
    <t xml:space="preserve">Messages over the 300-character limit</t>
  </si>
  <si>
    <t xml:space="preserve">Anything above zero means the limit was broken - check the message text.</t>
  </si>
  <si>
    <t xml:space="preserve">Follow-ups and replies due today or earlier</t>
  </si>
  <si>
    <t xml:space="preserve">Work waiting to be done today.</t>
  </si>
  <si>
    <t xml:space="preserve">4.  ACTIVITY VERSUS DAILY TARGET  (from DAILY ENTRY)</t>
  </si>
  <si>
    <t xml:space="preserve">Actual to date</t>
  </si>
  <si>
    <t xml:space="preserve">Expected to date (target × person-days)</t>
  </si>
  <si>
    <t xml:space="preserve">Attainment</t>
  </si>
  <si>
    <t xml:space="preserve">Days with activity logged</t>
  </si>
  <si>
    <t xml:space="preserve">Counted from the DAILY ENTRY tab. The expected figures below are this number multiplied by the daily target on START HERE.</t>
  </si>
  <si>
    <t xml:space="preserve">Connection requests sent (logged in DAILY ENTRY)</t>
  </si>
  <si>
    <t xml:space="preserve">Community answers / comments (items counted in DAILY ENTRY)</t>
  </si>
  <si>
    <t xml:space="preserve">Engagements on other people's posts</t>
  </si>
  <si>
    <t xml:space="preserve">5.  CONTENT AND COMMUNITY OUTPUT  (from Content Calendar and Community &amp; PR)</t>
  </si>
  <si>
    <t xml:space="preserve">Content items planned</t>
  </si>
  <si>
    <t xml:space="preserve">Everything in the calendar.</t>
  </si>
  <si>
    <t xml:space="preserve">Actually live.</t>
  </si>
  <si>
    <t xml:space="preserve">Total impressions</t>
  </si>
  <si>
    <t xml:space="preserve">Reach across all platforms.</t>
  </si>
  <si>
    <t xml:space="preserve">Total engagements</t>
  </si>
  <si>
    <t xml:space="preserve">Comments, likes and shares earned.</t>
  </si>
  <si>
    <t xml:space="preserve">Engagement rate</t>
  </si>
  <si>
    <t xml:space="preserve">2%+</t>
  </si>
  <si>
    <t xml:space="preserve">Whether the content is landing with the right people.</t>
  </si>
  <si>
    <t xml:space="preserve">Clicks to PCI</t>
  </si>
  <si>
    <t xml:space="preserve">Traffic the content sent to PCI.</t>
  </si>
  <si>
    <t xml:space="preserve">Leads from content</t>
  </si>
  <si>
    <t xml:space="preserve">Enquiries attributable to content.</t>
  </si>
  <si>
    <t xml:space="preserve">Community &amp; PR rows logged (one row per action)</t>
  </si>
  <si>
    <t xml:space="preserve">Quora, Reddit, groups, associations, universities, employers and media.</t>
  </si>
  <si>
    <t xml:space="preserve">Partnership meetings booked</t>
  </si>
  <si>
    <t xml:space="preserve">Partnership pipeline.</t>
  </si>
  <si>
    <t xml:space="preserve">6.  BY AREA  —  where the work stands</t>
  </si>
  <si>
    <t xml:space="preserve">Tasks</t>
  </si>
  <si>
    <t xml:space="preserve">Completion</t>
  </si>
  <si>
    <t xml:space="preserve">Platforms live in this area</t>
  </si>
  <si>
    <t xml:space="preserve">LinkedIn</t>
  </si>
  <si>
    <t xml:space="preserve">Social Media</t>
  </si>
  <si>
    <t xml:space="preserve">Publishing</t>
  </si>
  <si>
    <t xml:space="preserve">Community</t>
  </si>
  <si>
    <t xml:space="preserve">Directory/Review</t>
  </si>
  <si>
    <t xml:space="preserve">Events</t>
  </si>
  <si>
    <t xml:space="preserve">Podcast</t>
  </si>
  <si>
    <t xml:space="preserve">Partnership/PR</t>
  </si>
  <si>
    <t xml:space="preserve">Paid Media</t>
  </si>
  <si>
    <t xml:space="preserve">Email &amp; CRM</t>
  </si>
  <si>
    <t xml:space="preserve">SEO &amp; Syndication</t>
  </si>
  <si>
    <t xml:space="preserve">Authority &amp; Listings</t>
  </si>
  <si>
    <t xml:space="preserve">Analytics</t>
  </si>
  <si>
    <t xml:space="preserve">MANAGER RULE: activity only counts when it is logged with evidence the same day.</t>
  </si>
  <si>
    <t xml:space="preserve">7.  FUNNEL  —  where every contact currently sits</t>
  </si>
  <si>
    <t xml:space="preserve">LinkedIn leads</t>
  </si>
  <si>
    <t xml:space="preserve">1 Awareness</t>
  </si>
  <si>
    <t xml:space="preserve">2 Engaged</t>
  </si>
  <si>
    <t xml:space="preserve">3 Qualified</t>
  </si>
  <si>
    <t xml:space="preserve">4 Contacted</t>
  </si>
  <si>
    <t xml:space="preserve">5 Interested</t>
  </si>
  <si>
    <t xml:space="preserve">6 Meeting / Application</t>
  </si>
  <si>
    <t xml:space="preserve">7 Certification / Enterprise opportunity</t>
  </si>
  <si>
    <t xml:space="preserve">8 Won / Certified</t>
  </si>
  <si>
    <t xml:space="preserve">9 Closed - Lost</t>
  </si>
  <si>
    <t xml:space="preserve">Stages are derived automatically from what has been logged.</t>
  </si>
  <si>
    <t xml:space="preserve">8.  REVENUE &amp; CHANNEL COST  (from Outreach, Partnerships, Channel Costs)</t>
  </si>
  <si>
    <t xml:space="preserve">Certification revenue recorded (component)</t>
  </si>
  <si>
    <t xml:space="preserve">Certifications sold (rows with revenue)</t>
  </si>
  <si>
    <t xml:space="preserve">Converted rows missing a PCI order ref</t>
  </si>
  <si>
    <t xml:space="preserve">Enterprise pipeline value (not yet signed)</t>
  </si>
  <si>
    <t xml:space="preserve">Enterprise value signed</t>
  </si>
  <si>
    <t xml:space="preserve">Monthly channel cost (Channel Costs)</t>
  </si>
  <si>
    <t xml:space="preserve">Meetings booked to date (by meeting date)</t>
  </si>
  <si>
    <t xml:space="preserve">TOTAL REVENUE RECORDED  (certifications + signed enterprise)</t>
  </si>
  <si>
    <t xml:space="preserve">Revenue figures reconcile against PCI platform order references — a Converted row without a PCI ref is unverified. 'Recorded' means a real purchase date on Outreach or a real contract-signed date on Partnerships; a typed note in either cell is not a sale.</t>
  </si>
  <si>
    <t xml:space="preserve">9.  DATA HEALTH  —  every number here should read 0</t>
  </si>
  <si>
    <t xml:space="preserve">Check</t>
  </si>
  <si>
    <t xml:space="preserve">Count</t>
  </si>
  <si>
    <t xml:space="preserve">Why it matters</t>
  </si>
  <si>
    <t xml:space="preserve">Rows with an unreadable (text) date</t>
  </si>
  <si>
    <t xml:space="preserve">A date typed as text lands in the cumulative totals and in no week — the two can then never be reconciled.</t>
  </si>
  <si>
    <t xml:space="preserve">Future-dated rows</t>
  </si>
  <si>
    <t xml:space="preserve">One wrong-year typo multiplies every cumulative figure and the 'days since' ages go negative.</t>
  </si>
  <si>
    <t xml:space="preserve">Accepted without a logged connection request</t>
  </si>
  <si>
    <t xml:space="preserve">Acceptance and reply rates are only trustworthy while every accepted lead has its request logged.</t>
  </si>
  <si>
    <t xml:space="preserve">Minutes logged under a name not on the roster</t>
  </si>
  <si>
    <t xml:space="preserve">Those minutes count for the team and for nobody — the per-person block cannot add up to the team row.</t>
  </si>
  <si>
    <t xml:space="preserve">Content marked Published with no published date</t>
  </si>
  <si>
    <t xml:space="preserve">Counted by the Dashboard, invisible to Weekly Pulse and to every schedule's coverage figure.</t>
  </si>
  <si>
    <t xml:space="preserve">Published with a date but not marked published</t>
  </si>
  <si>
    <t xml:space="preserve">The mirror error — counted by Weekly Pulse, invisible to the Dashboard.</t>
  </si>
  <si>
    <t xml:space="preserve">Signed deals with no deal value</t>
  </si>
  <si>
    <t xml:space="preserve">A signed deal worth nothing is in neither open pipeline nor booked revenue.</t>
  </si>
  <si>
    <t xml:space="preserve">Duplicate leads flagged in the Outreach log</t>
  </si>
  <si>
    <t xml:space="preserve">The same person counted twice inflates every funnel rate.</t>
  </si>
  <si>
    <t xml:space="preserve">Published content with no platform named</t>
  </si>
  <si>
    <t xml:space="preserve">It counts as published but belongs to no schedule, so it silently depresses every coverage figure.</t>
  </si>
  <si>
    <t xml:space="preserve">Impossible (negative) values — investigate</t>
  </si>
  <si>
    <t xml:space="preserve">Pasting bypasses every dropdown and range check in Excel. A negative minute or a negative fee turns a headline KPI negative with nothing else to show for it.</t>
  </si>
  <si>
    <t xml:space="preserve">Anything red here is a logging problem, not a formula problem — fix it on the source sheet and this section goes green on its own. Check it before quoting any number on this page to anyone outside the team.</t>
  </si>
  <si>
    <t xml:space="preserve">MANAGEMENT SUMMARY  —  one page, read in 60 seconds</t>
  </si>
  <si>
    <t xml:space="preserve">All figures are calculated. For detail, open the Dashboard.</t>
  </si>
  <si>
    <t xml:space="preserve">THE SIX NUMBERS THAT MATTER</t>
  </si>
  <si>
    <t xml:space="preserve">1.  Platform coverage  (accounts live and complete)</t>
  </si>
  <si>
    <t xml:space="preserve">Is PCI present everywhere it should be? Target 100% within the first 6 weeks.</t>
  </si>
  <si>
    <t xml:space="preserve">2.  Task completion rate</t>
  </si>
  <si>
    <t xml:space="preserve">How much of the agreed plan is finished and evidenced.</t>
  </si>
  <si>
    <t xml:space="preserve">3.  LinkedIn acceptance rate</t>
  </si>
  <si>
    <t xml:space="preserve">Quality of targeting and of the connection note. 2026 average 27-30%; good 30-45%; below 20% needs fixing.</t>
  </si>
  <si>
    <t xml:space="preserve">4.  Reply rate on the honorary certification message</t>
  </si>
  <si>
    <t xml:space="preserve">Quality of the 300-character message. 2026 average about 10%; 15%+ is strong.</t>
  </si>
  <si>
    <t xml:space="preserve">5.  Meetings and conversions produced</t>
  </si>
  <si>
    <t xml:space="preserve">The only output that turns into members and partnerships.</t>
  </si>
  <si>
    <t xml:space="preserve">6.  Net position  (revenue + signed deals − one month of channel cost)</t>
  </si>
  <si>
    <t xml:space="preserve">VOLUME DELIVERED TO DATE</t>
  </si>
  <si>
    <t xml:space="preserve">Days on which anyone recorded activity.</t>
  </si>
  <si>
    <t xml:space="preserve">Sales Navigator research volume.</t>
  </si>
  <si>
    <t xml:space="preserve">Personalised invitations.</t>
  </si>
  <si>
    <t xml:space="preserve">300-character honorary certification messages.</t>
  </si>
  <si>
    <t xml:space="preserve">Day 4 and day 10 follow-ups.</t>
  </si>
  <si>
    <t xml:space="preserve">All platforms combined.</t>
  </si>
  <si>
    <t xml:space="preserve">Quora, Reddit and groups.</t>
  </si>
  <si>
    <t xml:space="preserve">Associations, universities, employers, podcasts, media.</t>
  </si>
  <si>
    <t xml:space="preserve">New PCI platform accounts created.</t>
  </si>
  <si>
    <t xml:space="preserve">RISKS AND THINGS NEEDING A DECISION</t>
  </si>
  <si>
    <t xml:space="preserve">Tasks blocked</t>
  </si>
  <si>
    <t xml:space="preserve">Each one needs a decision from the manager. Filter Master Tasks by Status = Blocked to see them.</t>
  </si>
  <si>
    <t xml:space="preserve">Platforms still not started</t>
  </si>
  <si>
    <t xml:space="preserve">No PCI presence yet on these channels.</t>
  </si>
  <si>
    <t xml:space="preserve">Security exposure - fix immediately.</t>
  </si>
  <si>
    <t xml:space="preserve">Messages sent over 300 characters</t>
  </si>
  <si>
    <t xml:space="preserve">Breach of the agreed message standard.</t>
  </si>
  <si>
    <t xml:space="preserve">Blocked items raised by the team</t>
  </si>
  <si>
    <t xml:space="preserve">Read the DAILY ENTRY Notes/blocker column for detail.</t>
  </si>
  <si>
    <t xml:space="preserve">THE DAILY RHYTHM WE EXPECT</t>
  </si>
  <si>
    <t xml:space="preserve">09:00  Research</t>
  </si>
  <si>
    <t xml:space="preserve">30 qualified leads in Sales Navigator, each with a personal line written.</t>
  </si>
  <si>
    <t xml:space="preserve">10:00  Connect</t>
  </si>
  <si>
    <t xml:space="preserve">20 personalised connection requests (template M1, under 200 characters).</t>
  </si>
  <si>
    <t xml:space="preserve">11:00  Message</t>
  </si>
  <si>
    <t xml:space="preserve">15 honorary certification messages to new acceptances (template M2, under 300 characters).</t>
  </si>
  <si>
    <t xml:space="preserve">11:30  Reply</t>
  </si>
  <si>
    <t xml:space="preserve">Answer every response the same day. Escalate anything uncertain.</t>
  </si>
  <si>
    <t xml:space="preserve">12:00  Follow up</t>
  </si>
  <si>
    <t xml:space="preserve">Day 4 and day 10 follow-ups only. Two maximum, then close politely.</t>
  </si>
  <si>
    <t xml:space="preserve">14:00  Engage</t>
  </si>
  <si>
    <t xml:space="preserve">15 genuine comments on target-audience posts.</t>
  </si>
  <si>
    <t xml:space="preserve">15:00  Publish</t>
  </si>
  <si>
    <t xml:space="preserve">Content per the Content Calendar; community answers on Quora, Reddit and groups.</t>
  </si>
  <si>
    <t xml:space="preserve">16:00  Partnerships</t>
  </si>
  <si>
    <t xml:space="preserve">5 association, university, employer, podcast or media approaches.</t>
  </si>
  <si>
    <t xml:space="preserve">17:00  Log</t>
  </si>
  <si>
    <t xml:space="preserve">Fill in DAILY ENTRY. Unlogged work does not count.</t>
  </si>
  <si>
    <t xml:space="preserve">OBJECTIVE PERFORMANCE  —  results by campaign and by brand</t>
  </si>
  <si>
    <t xml:space="preserve">Every log row carries two tags (dropdown columns in DAILY ENTRY, LinkedIn Outreach, Content Calendar, Community &amp; PR and Partnership Pipeline): the Objective (which campaign) and For (brand) (who it is for — the institute, PCL-AI / PFL-AI / PML-AI, PCI World or Certuvo). The tables below split the same results both ways. The red '(no objective set)' / '(no brand set)' rows are untagged work — chase both to zero in the Monday review. The Value rank column says which effort is worth the most per hour (1 = top): compare it with Share of minutes — if high-value efforts get a low share, rebalance the week. Platforms carry the same ranking on Platform Setup column P.</t>
  </si>
  <si>
    <t xml:space="preserve">Objective (effort category)</t>
  </si>
  <si>
    <t xml:space="preserve">Community actions</t>
  </si>
  <si>
    <t xml:space="preserve">Leads logged</t>
  </si>
  <si>
    <t xml:space="preserve">Revenue + signed deals (USD)</t>
  </si>
  <si>
    <t xml:space="preserve">Share of minutes</t>
  </si>
  <si>
    <t xml:space="preserve">Minutes per meeting</t>
  </si>
  <si>
    <t xml:space="preserve">Value rank (1 = most valuable) — edit if strategy changes</t>
  </si>
  <si>
    <t xml:space="preserve">Honorary Certification Outreach</t>
  </si>
  <si>
    <t xml:space="preserve">4  ·  Strategic pipeline - fellows legitimise, refer, open doors</t>
  </si>
  <si>
    <t xml:space="preserve">Certification Sales - PCL-AI</t>
  </si>
  <si>
    <t xml:space="preserve">1  ·  Revenue driver - flagship credential</t>
  </si>
  <si>
    <t xml:space="preserve">Certification Sales - PFL-AI</t>
  </si>
  <si>
    <t xml:space="preserve">3  ·  Revenue driver - entry funnel</t>
  </si>
  <si>
    <t xml:space="preserve">Certification Sales - PML-AI</t>
  </si>
  <si>
    <t xml:space="preserve">2  ·  Revenue driver - premium tier</t>
  </si>
  <si>
    <t xml:space="preserve">Authority &amp; Entity Building</t>
  </si>
  <si>
    <t xml:space="preserve">6  ·  Compounding - lifts every other conversion</t>
  </si>
  <si>
    <t xml:space="preserve">Content &amp; SEO Growth</t>
  </si>
  <si>
    <t xml:space="preserve">7  ·  Compounding - owned traffic that keeps paying</t>
  </si>
  <si>
    <t xml:space="preserve">Community Presence</t>
  </si>
  <si>
    <t xml:space="preserve">10  ·  Trust builder - slow burn, defends reputation</t>
  </si>
  <si>
    <t xml:space="preserve">Partnerships &amp; PR</t>
  </si>
  <si>
    <t xml:space="preserve">5  ·  Multiplier - one deal moves whole cohorts</t>
  </si>
  <si>
    <t xml:space="preserve">Events &amp; Webinars</t>
  </si>
  <si>
    <t xml:space="preserve">8  ·  Pipeline builder - concentrated lead capture</t>
  </si>
  <si>
    <t xml:space="preserve">Certuvo (Exam Prep)</t>
  </si>
  <si>
    <t xml:space="preserve">9  ·  Adjacent revenue + feeder into certifications</t>
  </si>
  <si>
    <t xml:space="preserve">General Brand Awareness</t>
  </si>
  <si>
    <t xml:space="preserve">11  ·  Support - spend spare capacity only</t>
  </si>
  <si>
    <t xml:space="preserve">(no objective set, or a tag that is not on the list)</t>
  </si>
  <si>
    <t xml:space="preserve">TOTAL</t>
  </si>
  <si>
    <t xml:space="preserve">Reconciliation — DAILY ENTRY minutes not counted above (rows with no date): </t>
  </si>
  <si>
    <t xml:space="preserve">RESULTS BY BRAND / PROPERTY  —  which certification or property the effort serves</t>
  </si>
  <si>
    <t xml:space="preserve">Brand / property</t>
  </si>
  <si>
    <t xml:space="preserve">PFL-AI certification</t>
  </si>
  <si>
    <t xml:space="preserve">PML-AI certification</t>
  </si>
  <si>
    <t xml:space="preserve">Certuvo (exam prep)</t>
  </si>
  <si>
    <t xml:space="preserve">All / shared</t>
  </si>
  <si>
    <t xml:space="preserve">(no brand set, or a tag that is not on the list)</t>
  </si>
  <si>
    <t xml:space="preserve">MINUTES BY PERSON × OBJECTIVE  —  who is carrying which campaign</t>
  </si>
  <si>
    <t xml:space="preserve">(no objective set)</t>
  </si>
  <si>
    <t xml:space="preserve">Not in this grid (name blank or not on the roster)</t>
  </si>
  <si>
    <t xml:space="preserve">A blank column = an empty roster slot on START HERE §6. Minutes come from DAILY ENTRY only — outreach, content and community results are in the tables above. Set BOTH tags (Objective + For (brand)) on every row you log; the red rows show anything untagged. If the last row is above zero, somebody typed a name that does not match the roster exactly — fix the spelling on DAILY ENTRY.</t>
  </si>
  <si>
    <t xml:space="preserve">TEAM SCORECARD  —  one row per employee, updates itself</t>
  </si>
  <si>
    <t xml:space="preserve">This is the page to use for one-to-ones and appraisals. Names come from the roster on START HERE; figures come from the log tabs.</t>
  </si>
  <si>
    <t xml:space="preserve">Days logged</t>
  </si>
  <si>
    <t xml:space="preserve">Accepted</t>
  </si>
  <si>
    <t xml:space="preserve">Acceptance %</t>
  </si>
  <si>
    <t xml:space="preserve">Messages sent</t>
  </si>
  <si>
    <t xml:space="preserve">Positive replies</t>
  </si>
  <si>
    <t xml:space="preserve">Reply %</t>
  </si>
  <si>
    <t xml:space="preserve">Partner / PR contacts</t>
  </si>
  <si>
    <t xml:space="preserve">Msgs over 300 chars</t>
  </si>
  <si>
    <t xml:space="preserve">Blocked items</t>
  </si>
  <si>
    <t xml:space="preserve">Verdict</t>
  </si>
  <si>
    <t xml:space="preserve">Tasks owned</t>
  </si>
  <si>
    <t xml:space="preserve">Tasks complete</t>
  </si>
  <si>
    <t xml:space="preserve">Task completion</t>
  </si>
  <si>
    <t xml:space="preserve">Platforms owned live</t>
  </si>
  <si>
    <t xml:space="preserve">TEAM TOTAL</t>
  </si>
  <si>
    <t xml:space="preserve">Compare individuals against the team total, not against each other's raw volume.</t>
  </si>
  <si>
    <t xml:space="preserve">HOW TO USE THIS FOR AN APPRAISAL: read the rates before the volumes. A person sending 500 requests at 12% acceptance is doing more damage than a person sending 150 at 38% - the first is burning the audience and risking the account. Rank the team on acceptance %, reply % and meetings booked; use volume only to check the daily targets were met.</t>
  </si>
  <si>
    <t xml:space="preserve">EMPLOYEE SCORE  —  scored on outcomes, not on how many messages were sent</t>
  </si>
  <si>
    <t xml:space="preserve">Every component rewards qualified prospects, acceptance, replies, meetings and conversions. Volume is only a gate: it can cap the score, it can never raise it.</t>
  </si>
  <si>
    <t xml:space="preserve">Lead quality
(15)</t>
  </si>
  <si>
    <t xml:space="preserve">Acceptance rate
(20)</t>
  </si>
  <si>
    <t xml:space="preserve">Reply rate
(20)</t>
  </si>
  <si>
    <t xml:space="preserve">Positive replies
(10)
count vs target 10</t>
  </si>
  <si>
    <t xml:space="preserve">Meetings &amp; applications
(20)</t>
  </si>
  <si>
    <t xml:space="preserve">Downstream results
(10)</t>
  </si>
  <si>
    <t xml:space="preserve">Compliance
(5)</t>
  </si>
  <si>
    <t xml:space="preserve">TOTAL / 100</t>
  </si>
  <si>
    <t xml:space="preserve">Grade</t>
  </si>
  <si>
    <t xml:space="preserve">Activity gate</t>
  </si>
  <si>
    <t xml:space="preserve">What to fix first</t>
  </si>
  <si>
    <t xml:space="preserve">HOW THE SCORE IS BUILT - and why there is no 'messages sent' component. Lead quality 15, acceptance rate 20, reply rate 20, positive replies 10, meetings and applications 20, downstream conversions 10, compliance 5. Acceptance is scored against the 30% benchmark and reply rate against 15%, both from the Benchmarks tab. Sending more messages cannot raise any of these; sending worse messages to worse-fitting people lowers almost all of them. The Activity gate column exists so that nobody is graded on twenty data points - below 20 connection requests it says so instead of pretending the score is meaningful.</t>
  </si>
  <si>
    <t xml:space="preserve">WEEKLY REVIEW  —  fill in the four text columns every Friday; the numbers fill themselves in</t>
  </si>
  <si>
    <t xml:space="preserve">Employee criteria (do not delete)</t>
  </si>
  <si>
    <t xml:space="preserve">All team</t>
  </si>
  <si>
    <t xml:space="preserve">Pick one person to review just their week, or leave it on 'All team'. Rows where nobody was named in the log tabs are excluded, so always choose your name when logging.</t>
  </si>
  <si>
    <t xml:space="preserve">These three columns ignore the person selector — use them for team trend charts.</t>
  </si>
  <si>
    <t xml:space="preserve">Week</t>
  </si>
  <si>
    <t xml:space="preserve">Week starting</t>
  </si>
  <si>
    <t xml:space="preserve">Week ending</t>
  </si>
  <si>
    <t xml:space="preserve">Leads researched (DAILY ENTRY)</t>
  </si>
  <si>
    <t xml:space="preserve">Connections sent (outreach log)</t>
  </si>
  <si>
    <t xml:space="preserve">Accepted (outreach log)</t>
  </si>
  <si>
    <t xml:space="preserve">Messages sent (outreach log)</t>
  </si>
  <si>
    <t xml:space="preserve">Biggest win this week</t>
  </si>
  <si>
    <t xml:space="preserve">What did not work</t>
  </si>
  <si>
    <t xml:space="preserve">Focus for next week</t>
  </si>
  <si>
    <t xml:space="preserve">Manager comments</t>
  </si>
  <si>
    <t xml:space="preserve">All-team: connections sent</t>
  </si>
  <si>
    <t xml:space="preserve">All-team: accepted</t>
  </si>
  <si>
    <t xml:space="preserve">All-team: positive replies</t>
  </si>
  <si>
    <t xml:space="preserve">Before programme start</t>
  </si>
  <si>
    <t xml:space="preserve">TOTAL (all weeks + before start)</t>
  </si>
  <si>
    <t xml:space="preserve">Weeks run from the programme start date on START HERE §2. The 'Before programme start' row catches anything logged earlier so the TOTAL always reconciles with the Dashboard's cumulative figures. The person selector (top right) filters every column except the three all-team columns; '*' means everyone whose name was logged — rows logged with no name are not included, and the Dashboard's DATA HEALTH section counts them.</t>
  </si>
  <si>
    <t xml:space="preserve">BENCHMARKS (2026 industry data - see the Benchmarks tab for sources): connection acceptance averages 27-30% and a good rate is 30-45%; below 20% means fix targeting or the profile before sending more. Post-connection message reply rate averages about 10%, and 15%+ is strong.</t>
  </si>
  <si>
    <t xml:space="preserve">PLATFORM PROGRESS  —  every platform, updated automatically</t>
  </si>
  <si>
    <t xml:space="preserve">Nothing is typed here. It reads the DAILY ENTRY tab and the Platform Setup tab. This is the fastest way to see which platforms are being neglected.</t>
  </si>
  <si>
    <t xml:space="preserve">Setup status</t>
  </si>
  <si>
    <t xml:space="preserve">Entries logged</t>
  </si>
  <si>
    <t xml:space="preserve">Total activity</t>
  </si>
  <si>
    <t xml:space="preserve">Last worked on</t>
  </si>
  <si>
    <t xml:space="preserve">Days since</t>
  </si>
  <si>
    <t xml:space="preserve">Who last logged on it (one of)</t>
  </si>
  <si>
    <t xml:space="preserve">Attention</t>
  </si>
  <si>
    <t xml:space="preserve">WHO DID WHAT  —  every platform against every team member</t>
  </si>
  <si>
    <t xml:space="preserve">Counts of logged activity from the DAILY ENTRY tab. Empty cells mean nobody has touched that platform.</t>
  </si>
  <si>
    <t xml:space="preserve">Total</t>
  </si>
  <si>
    <t xml:space="preserve">ACCOUNTS REGISTER  —  every marketing account, one page</t>
  </si>
  <si>
    <t xml:space="preserve">This page builds itself from Platform Setup — edit there, never here. The only cells you type on this page are the yellow ones.</t>
  </si>
  <si>
    <t xml:space="preserve">SECURITY RULE — WHY THERE IS NO PASSWORD COLUMN.  Passwords never go in this file. A shared workbook is copied, synced and version-historied — one paste here would put every account credential in front of the whole team, forever. Passwords live in the team password manager (e.g. Bitwarden / 1Password shared collection); this register tells you exactly which vault entry to open. The manager grants vault access on day 1 (Day-1 Checklist, START HERE).</t>
  </si>
  <si>
    <t xml:space="preserve">Team password vault (name / where it lives):</t>
  </si>
  <si>
    <t xml:space="preserve">Profile / page URL</t>
  </si>
  <si>
    <t xml:space="preserve">Login email or username</t>
  </si>
  <si>
    <t xml:space="preserve">Vault entry name</t>
  </si>
  <si>
    <t xml:space="preserve">2FA on?</t>
  </si>
  <si>
    <t xml:space="preserve">MASTER TASK LIST  —  every workstream, one row each</t>
  </si>
  <si>
    <t xml:space="preserve">Update the yellow columns only. Status and Progress % feed the Dashboard automatically.</t>
  </si>
  <si>
    <t xml:space="preserve">Task ID</t>
  </si>
  <si>
    <t xml:space="preserve">Task</t>
  </si>
  <si>
    <t xml:space="preserve">What "Done" looks like</t>
  </si>
  <si>
    <t xml:space="preserve">Frequency</t>
  </si>
  <si>
    <t xml:space="preserve">Weekly Target</t>
  </si>
  <si>
    <t xml:space="preserve">Progress %</t>
  </si>
  <si>
    <t xml:space="preserve">Due Date</t>
  </si>
  <si>
    <t xml:space="preserve">Last Update</t>
  </si>
  <si>
    <t xml:space="preserve">Evidence / URL</t>
  </si>
  <si>
    <t xml:space="preserve">T-001</t>
  </si>
  <si>
    <t xml:space="preserve">LinkedIn Company Page</t>
  </si>
  <si>
    <t xml:space="preserve">Optimise the PCI company page</t>
  </si>
  <si>
    <t xml:space="preserve">Logo, banner, tagline, full About, website, specialties, location and custom CTA button all complete.</t>
  </si>
  <si>
    <t xml:space="preserve">Critical</t>
  </si>
  <si>
    <t xml:space="preserve">One-off</t>
  </si>
  <si>
    <t xml:space="preserve">1</t>
  </si>
  <si>
    <t xml:space="preserve">T-002</t>
  </si>
  <si>
    <t xml:space="preserve">LinkedIn Personal Profile</t>
  </si>
  <si>
    <t xml:space="preserve">Optimise your own profile</t>
  </si>
  <si>
    <t xml:space="preserve">Professional photo, headline naming PCI, credible About, Featured section linking to PCI pages, Creator mode on.</t>
  </si>
  <si>
    <t xml:space="preserve">T-003</t>
  </si>
  <si>
    <t xml:space="preserve">LinkedIn Sales Navigator</t>
  </si>
  <si>
    <t xml:space="preserve">Set up Sales Navigator + 5 saved searches</t>
  </si>
  <si>
    <t xml:space="preserve">Account active, persona set, 5 saved searches by role/seniority/industry/geography, 3 saved lead lists created.</t>
  </si>
  <si>
    <t xml:space="preserve">T-004</t>
  </si>
  <si>
    <t xml:space="preserve">Research and qualify new leads</t>
  </si>
  <si>
    <t xml:space="preserve">30 qualified leads per day added to a saved list and logged in LinkedIn Outreach.</t>
  </si>
  <si>
    <t xml:space="preserve">Daily</t>
  </si>
  <si>
    <t xml:space="preserve">150</t>
  </si>
  <si>
    <t xml:space="preserve">T-005</t>
  </si>
  <si>
    <t xml:space="preserve">Send personalised connection requests</t>
  </si>
  <si>
    <t xml:space="preserve">20 per day using template M1, each note personalised and under 200 characters.</t>
  </si>
  <si>
    <t xml:space="preserve">100</t>
  </si>
  <si>
    <t xml:space="preserve">T-006</t>
  </si>
  <si>
    <t xml:space="preserve">Send honorary certification message (300 char)</t>
  </si>
  <si>
    <t xml:space="preserve">Template M2/M3 sent to accepted connections within 24h of acceptance; under 300 characters; logged.</t>
  </si>
  <si>
    <t xml:space="preserve">75</t>
  </si>
  <si>
    <t xml:space="preserve">T-007</t>
  </si>
  <si>
    <t xml:space="preserve">Run the follow-up sequence</t>
  </si>
  <si>
    <t xml:space="preserve">M4 on day 4 and M5 on day 10 for anyone who has not replied; maximum two follow-ups, then close politely.</t>
  </si>
  <si>
    <t xml:space="preserve">50</t>
  </si>
  <si>
    <t xml:space="preserve">T-008</t>
  </si>
  <si>
    <t xml:space="preserve">Answer questions and hand over warm leads</t>
  </si>
  <si>
    <t xml:space="preserve">Every interested reply answered same day with accurate criteria; escalate anything uncertain to your manager.</t>
  </si>
  <si>
    <t xml:space="preserve">-</t>
  </si>
  <si>
    <t xml:space="preserve">T-009</t>
  </si>
  <si>
    <t xml:space="preserve">Publish thought leadership posts</t>
  </si>
  <si>
    <t xml:space="preserve">3 posts per week: insight, credential story, event or case study. Native format, no bare links.</t>
  </si>
  <si>
    <t xml:space="preserve">3x Weekly</t>
  </si>
  <si>
    <t xml:space="preserve">3</t>
  </si>
  <si>
    <t xml:space="preserve">T-010</t>
  </si>
  <si>
    <t xml:space="preserve">Engage on other people's content</t>
  </si>
  <si>
    <t xml:space="preserve">15 thoughtful comments per day on target-audience posts before you send any outreach.</t>
  </si>
  <si>
    <t xml:space="preserve">T-011</t>
  </si>
  <si>
    <t xml:space="preserve">LinkedIn Newsletter</t>
  </si>
  <si>
    <t xml:space="preserve">Launch and publish the PCI newsletter</t>
  </si>
  <si>
    <t xml:space="preserve">Newsletter created, described and published on a fixed fortnightly schedule.</t>
  </si>
  <si>
    <t xml:space="preserve">Fortnightly</t>
  </si>
  <si>
    <t xml:space="preserve">T-012</t>
  </si>
  <si>
    <t xml:space="preserve">LinkedIn Groups</t>
  </si>
  <si>
    <t xml:space="preserve">Join and contribute in relevant groups</t>
  </si>
  <si>
    <t xml:space="preserve">Member of 10+ project controls / PMO groups; 3 useful contributions per week.</t>
  </si>
  <si>
    <t xml:space="preserve">T-013</t>
  </si>
  <si>
    <t xml:space="preserve">Create and run the PCI page</t>
  </si>
  <si>
    <t xml:space="preserve">Page created, fully branded, CTA set, 3 posts per week.</t>
  </si>
  <si>
    <t xml:space="preserve">T-014</t>
  </si>
  <si>
    <t xml:space="preserve">Facebook Groups</t>
  </si>
  <si>
    <t xml:space="preserve">Join and engage in industry groups</t>
  </si>
  <si>
    <t xml:space="preserve">Member of 10 relevant groups; 3 helpful contributions per week; no link dumping.</t>
  </si>
  <si>
    <t xml:space="preserve">T-015</t>
  </si>
  <si>
    <t xml:space="preserve">Create professional account</t>
  </si>
  <si>
    <t xml:space="preserve">Business account, branded bio and link, 3 posts/reels per week plus stories.</t>
  </si>
  <si>
    <t xml:space="preserve">T-016</t>
  </si>
  <si>
    <t xml:space="preserve">Create official account</t>
  </si>
  <si>
    <t xml:space="preserve">Profile complete, pinned post, 1 post per day plus replies in industry conversations.</t>
  </si>
  <si>
    <t xml:space="preserve">5</t>
  </si>
  <si>
    <t xml:space="preserve">T-017</t>
  </si>
  <si>
    <t xml:space="preserve">Account linked to Instagram, 3 conversational posts per week.</t>
  </si>
  <si>
    <t xml:space="preserve">T-018</t>
  </si>
  <si>
    <t xml:space="preserve">Create brand account</t>
  </si>
  <si>
    <t xml:space="preserve">Business account, branded profile, 3 short educational videos per week.</t>
  </si>
  <si>
    <t xml:space="preserve">T-019</t>
  </si>
  <si>
    <t xml:space="preserve">Create and optimise the channel</t>
  </si>
  <si>
    <t xml:space="preserve">Channel branded, About and links complete, playlists created, 1 long-form upload per week.</t>
  </si>
  <si>
    <t xml:space="preserve">Weekly</t>
  </si>
  <si>
    <t xml:space="preserve">T-020</t>
  </si>
  <si>
    <t xml:space="preserve">Publish short clips</t>
  </si>
  <si>
    <t xml:space="preserve">3 Shorts per week repurposed from webinars and long videos.</t>
  </si>
  <si>
    <t xml:space="preserve">T-021</t>
  </si>
  <si>
    <t xml:space="preserve">Create business profile</t>
  </si>
  <si>
    <t xml:space="preserve">Business account, 5 boards, weekly infographic pins linking to PCI pages.</t>
  </si>
  <si>
    <t xml:space="preserve">T-022</t>
  </si>
  <si>
    <t xml:space="preserve">Create the PCI channel</t>
  </si>
  <si>
    <t xml:space="preserve">Channel live, branded, weekly update posted, link promoted on other platforms.</t>
  </si>
  <si>
    <t xml:space="preserve">T-023</t>
  </si>
  <si>
    <t xml:space="preserve">Channel live, branded, weekly update posted.</t>
  </si>
  <si>
    <t xml:space="preserve">T-024</t>
  </si>
  <si>
    <t xml:space="preserve">Tumblr</t>
  </si>
  <si>
    <t xml:space="preserve">Create profile (optional / SEO)</t>
  </si>
  <si>
    <t xml:space="preserve">Branded blog created and syndicating PCI articles.</t>
  </si>
  <si>
    <t xml:space="preserve">T-025</t>
  </si>
  <si>
    <t xml:space="preserve">Create the PCI brand profile</t>
  </si>
  <si>
    <t xml:space="preserve">Account and PCI publication created, bio and links complete, 1 original article per week.</t>
  </si>
  <si>
    <t xml:space="preserve">T-026</t>
  </si>
  <si>
    <t xml:space="preserve">Substack</t>
  </si>
  <si>
    <t xml:space="preserve">Create the PCI newsletter</t>
  </si>
  <si>
    <t xml:space="preserve">Publication live, About page, welcome email and fortnightly issue.</t>
  </si>
  <si>
    <t xml:space="preserve">T-027</t>
  </si>
  <si>
    <t xml:space="preserve">SlideShare</t>
  </si>
  <si>
    <t xml:space="preserve">Publish decks</t>
  </si>
  <si>
    <t xml:space="preserve">Branded profile; 1 educational deck or webinar slide set uploaded per month.</t>
  </si>
  <si>
    <t xml:space="preserve">T-028</t>
  </si>
  <si>
    <t xml:space="preserve">Website / Blog</t>
  </si>
  <si>
    <t xml:space="preserve">Publish and repurpose articles</t>
  </si>
  <si>
    <t xml:space="preserve">1 original blog article per week, then repurposed to LinkedIn, Medium and Substack.</t>
  </si>
  <si>
    <t xml:space="preserve">T-029</t>
  </si>
  <si>
    <t xml:space="preserve">LinkedIn Articles</t>
  </si>
  <si>
    <t xml:space="preserve">Publish LinkedIn-native articles</t>
  </si>
  <si>
    <t xml:space="preserve">1 article per fortnight written FOR LinkedIn (never a copy of a site article, since LinkedIn supports no canonical tag).</t>
  </si>
  <si>
    <t xml:space="preserve">T-030</t>
  </si>
  <si>
    <t xml:space="preserve">Quora</t>
  </si>
  <si>
    <t xml:space="preserve">Create and run a branded Space</t>
  </si>
  <si>
    <t xml:space="preserve">Space live with a subject-led name, description and rules; 1 post per week; contributors invited.</t>
  </si>
  <si>
    <t xml:space="preserve">T-031</t>
  </si>
  <si>
    <t xml:space="preserve">WordPress.com</t>
  </si>
  <si>
    <t xml:space="preserve">Create the educational blog</t>
  </si>
  <si>
    <t xml:space="preserve">Blog live and branded; ads removed via a paid tier or the ad limitation formally accepted in writing; 1 article per week.</t>
  </si>
  <si>
    <t xml:space="preserve">T-032</t>
  </si>
  <si>
    <t xml:space="preserve">Blogger</t>
  </si>
  <si>
    <t xml:space="preserve">Create the supplementary blog</t>
  </si>
  <si>
    <t xml:space="preserve">Blog live, branded, used for repurposed content with links back to the original article.</t>
  </si>
  <si>
    <t xml:space="preserve">T-033</t>
  </si>
  <si>
    <t xml:space="preserve">Vocal Media</t>
  </si>
  <si>
    <t xml:space="preserve">Publish contributed articles</t>
  </si>
  <si>
    <t xml:space="preserve">Author profile complete; 1 article per month submitted and passing moderation.</t>
  </si>
  <si>
    <t xml:space="preserve">T-034</t>
  </si>
  <si>
    <t xml:space="preserve">DEV Community</t>
  </si>
  <si>
    <t xml:space="preserve">Publish technical articles</t>
  </si>
  <si>
    <t xml:space="preserve">Organisation created; only genuine engineering/AI-learning write-ups, full text on DEV, canonical set to the original.</t>
  </si>
  <si>
    <t xml:space="preserve">T-035</t>
  </si>
  <si>
    <t xml:space="preserve">Hashnode</t>
  </si>
  <si>
    <t xml:space="preserve">Blog live; 1 technical article per month with the republishing canonical set.</t>
  </si>
  <si>
    <t xml:space="preserve">T-036</t>
  </si>
  <si>
    <t xml:space="preserve">Publish original first, then syndicate</t>
  </si>
  <si>
    <t xml:space="preserve">Every article goes live on the owned site first, is indexed (allow 2-10 days), and only then republished elsewhere with a canonical pointing home.</t>
  </si>
  <si>
    <t xml:space="preserve">T-037</t>
  </si>
  <si>
    <t xml:space="preserve">Create Business Profile and answer</t>
  </si>
  <si>
    <t xml:space="preserve">Profile complete; 3 genuinely useful answers per week on project controls, planning, cost, risk and AI questions.</t>
  </si>
  <si>
    <t xml:space="preserve">T-038</t>
  </si>
  <si>
    <t xml:space="preserve">Create official profile and contribute</t>
  </si>
  <si>
    <t xml:space="preserve">Profile with karma built honestly; helpful contributions in 5 relevant subreddits; obey each rule set.</t>
  </si>
  <si>
    <t xml:space="preserve">T-039</t>
  </si>
  <si>
    <t xml:space="preserve">Discord</t>
  </si>
  <si>
    <t xml:space="preserve">Join and participate in communities</t>
  </si>
  <si>
    <t xml:space="preserve">Member of 5 relevant PM/AI servers; weekly participation; relationships before promotion.</t>
  </si>
  <si>
    <t xml:space="preserve">2</t>
  </si>
  <si>
    <t xml:space="preserve">T-040</t>
  </si>
  <si>
    <t xml:space="preserve">Slack Communities</t>
  </si>
  <si>
    <t xml:space="preserve">Join and participate</t>
  </si>
  <si>
    <t xml:space="preserve">Member of 5 relevant communities; weekly answers and connections made.</t>
  </si>
  <si>
    <t xml:space="preserve">T-041</t>
  </si>
  <si>
    <t xml:space="preserve">Create / verify the listing</t>
  </si>
  <si>
    <t xml:space="preserve">Listing verified, categories, hours, description, photos and links complete.</t>
  </si>
  <si>
    <t xml:space="preserve">T-042</t>
  </si>
  <si>
    <t xml:space="preserve">Bing Places</t>
  </si>
  <si>
    <t xml:space="preserve">Create the listing</t>
  </si>
  <si>
    <t xml:space="preserve">Listing live and consistent with Google Business Profile.</t>
  </si>
  <si>
    <t xml:space="preserve">T-043</t>
  </si>
  <si>
    <t xml:space="preserve">Trustpilot</t>
  </si>
  <si>
    <t xml:space="preserve">Claim and monitor the profile</t>
  </si>
  <si>
    <t xml:space="preserve">Profile claimed and branded; genuine reviews invited; every review answered within 7 days.</t>
  </si>
  <si>
    <t xml:space="preserve">T-044</t>
  </si>
  <si>
    <t xml:space="preserve">Crunchbase</t>
  </si>
  <si>
    <t xml:space="preserve">Create / claim the profile</t>
  </si>
  <si>
    <t xml:space="preserve">Organisation, leadership, description and links accurate.</t>
  </si>
  <si>
    <t xml:space="preserve">Quarterly</t>
  </si>
  <si>
    <t xml:space="preserve">T-045</t>
  </si>
  <si>
    <t xml:space="preserve">G2</t>
  </si>
  <si>
    <t xml:space="preserve">Check eligibility, list if eligible</t>
  </si>
  <si>
    <t xml:space="preserve">Listed only if PCI fits a real category, otherwise documented as not applicable.</t>
  </si>
  <si>
    <t xml:space="preserve">T-046</t>
  </si>
  <si>
    <t xml:space="preserve">Capterra</t>
  </si>
  <si>
    <t xml:space="preserve">T-047</t>
  </si>
  <si>
    <t xml:space="preserve">Clutch</t>
  </si>
  <si>
    <t xml:space="preserve">Profile created if eligible with accurate services and clients.</t>
  </si>
  <si>
    <t xml:space="preserve">T-048</t>
  </si>
  <si>
    <t xml:space="preserve">Eventbrite</t>
  </si>
  <si>
    <t xml:space="preserve">Create organiser profile</t>
  </si>
  <si>
    <t xml:space="preserve">Profile live and every PCI webinar published as an event.</t>
  </si>
  <si>
    <t xml:space="preserve">T-049</t>
  </si>
  <si>
    <t xml:space="preserve">Meetup</t>
  </si>
  <si>
    <t xml:space="preserve">Create / join groups</t>
  </si>
  <si>
    <t xml:space="preserve">PCI group or membership of 5 relevant groups; events promoted.</t>
  </si>
  <si>
    <t xml:space="preserve">T-050</t>
  </si>
  <si>
    <t xml:space="preserve">Luma</t>
  </si>
  <si>
    <t xml:space="preserve">Create event page</t>
  </si>
  <si>
    <t xml:space="preserve">PCI events published and promoted to the mailing list.</t>
  </si>
  <si>
    <t xml:space="preserve">T-051</t>
  </si>
  <si>
    <t xml:space="preserve">Spotify for Creators</t>
  </si>
  <si>
    <t xml:space="preserve">Set up the PCI podcast feed</t>
  </si>
  <si>
    <t xml:space="preserve">Show created, artwork and description complete, first episodes published.</t>
  </si>
  <si>
    <t xml:space="preserve">T-052</t>
  </si>
  <si>
    <t xml:space="preserve">Apple Podcasts</t>
  </si>
  <si>
    <t xml:space="preserve">Submit the podcast</t>
  </si>
  <si>
    <t xml:space="preserve">Show submitted, approved and live.</t>
  </si>
  <si>
    <t xml:space="preserve">T-053</t>
  </si>
  <si>
    <t xml:space="preserve">Partnership / PR Outreach</t>
  </si>
  <si>
    <t xml:space="preserve">Build and work the association list</t>
  </si>
  <si>
    <t xml:space="preserve">50 associations researched with named contacts; 5 approached per week; responses logged.</t>
  </si>
  <si>
    <t xml:space="preserve">T-054</t>
  </si>
  <si>
    <t xml:space="preserve">Build the academic partner list</t>
  </si>
  <si>
    <t xml:space="preserve">30 universities and named faculty contacts; 3 approached per week.</t>
  </si>
  <si>
    <t xml:space="preserve">T-055</t>
  </si>
  <si>
    <t xml:space="preserve">Build the employer / L&amp;D list</t>
  </si>
  <si>
    <t xml:space="preserve">50 employers with PMO, project controls and L&amp;D contacts; 5 approached per week.</t>
  </si>
  <si>
    <t xml:space="preserve">T-056</t>
  </si>
  <si>
    <t xml:space="preserve">Podcast Guesting</t>
  </si>
  <si>
    <t xml:space="preserve">Pitch PCI experts as guests</t>
  </si>
  <si>
    <t xml:space="preserve">20 relevant podcasts listed; 3 pitched per week using template M12.</t>
  </si>
  <si>
    <t xml:space="preserve">T-057</t>
  </si>
  <si>
    <t xml:space="preserve">Pitch articles and interviews</t>
  </si>
  <si>
    <t xml:space="preserve">Editor list built; 2 data-led pitches per week using template M14.</t>
  </si>
  <si>
    <t xml:space="preserve">T-058</t>
  </si>
  <si>
    <t xml:space="preserve">Find speaking and sponsor slots</t>
  </si>
  <si>
    <t xml:space="preserve">Rolling list of deadlines, contacts and costs; 2 submissions per month.</t>
  </si>
  <si>
    <t xml:space="preserve">T-059</t>
  </si>
  <si>
    <t xml:space="preserve">Recruit webinar speakers</t>
  </si>
  <si>
    <t xml:space="preserve">3 credible practitioners invited per week using template M13.</t>
  </si>
  <si>
    <t xml:space="preserve">T-060</t>
  </si>
  <si>
    <t xml:space="preserve">Google Search Console</t>
  </si>
  <si>
    <t xml:space="preserve">Track search performance</t>
  </si>
  <si>
    <t xml:space="preserve">Weekly review of queries, pages, CTR and indexing; actions written into Weekly Review.</t>
  </si>
  <si>
    <t xml:space="preserve">T-061</t>
  </si>
  <si>
    <t xml:space="preserve">Google Analytics</t>
  </si>
  <si>
    <t xml:space="preserve">Track traffic and conversions</t>
  </si>
  <si>
    <t xml:space="preserve">Weekly review of sources, landing pages and conversions; UTM links used on every campaign.</t>
  </si>
  <si>
    <t xml:space="preserve">T-062</t>
  </si>
  <si>
    <t xml:space="preserve">Microsoft Clarity</t>
  </si>
  <si>
    <t xml:space="preserve">Review user behaviour</t>
  </si>
  <si>
    <t xml:space="preserve">Weekly review of recordings and heatmaps; at least one UX improvement logged per month.</t>
  </si>
  <si>
    <t xml:space="preserve">T-063</t>
  </si>
  <si>
    <t xml:space="preserve">Produce the weekly numbers report</t>
  </si>
  <si>
    <t xml:space="preserve">Weekly Review tab completed every Friday with numbers, wins, blockers and next week's focus.</t>
  </si>
  <si>
    <t xml:space="preserve">PLATFORM ACCOUNT SETUP  —  create a PCI presence everywhere</t>
  </si>
  <si>
    <t xml:space="preserve">NEVER type a password in this file. Store it in the password manager and put only the reference name in column H.  Certuvo-flagged rows are set up from here and logged in this file with For (brand) = Certuvo (exam prep).  Value rank (column P): 1 = most valuable — priority tier first, curated order within the tier. Work the lowest numbers first; the gold rows are the top 10.</t>
  </si>
  <si>
    <t xml:space="preserve">Setup steps  —  do these in order</t>
  </si>
  <si>
    <t xml:space="preserve">Profile / Page URL</t>
  </si>
  <si>
    <t xml:space="preserve">Password manager reference</t>
  </si>
  <si>
    <t xml:space="preserve">Profile complete %</t>
  </si>
  <si>
    <t xml:space="preserve">Setup date</t>
  </si>
  <si>
    <t xml:space="preserve">Value rank (1 = most valuable)</t>
  </si>
  <si>
    <t xml:space="preserve">1) Log in to the PCI admin account. 2) Create/claim the page under Company. 3) Add logo (300x300) and banner (1128x191). 4) Write a 2,000-character About with keywords: project controls, planning, scheduling, cost, risk, AI. 5) Add website, industry, size, location and specialties. 6) Set the custom button to 'Learn more' pointing at the credential page. 7) Invite PCI staff to follow.</t>
  </si>
  <si>
    <t xml:space="preserve">Global — the professional default</t>
  </si>
  <si>
    <t xml:space="preserve">1) Professional headshot and a banner mentioning PCI. 2) Headline: your role at Project Controls Institute + who you help. 3) About: 3 short paragraphs — what PCI does, who it serves, how to start. 4) Add PCI as your current employer so the logo appears. 5) Featured: pin the credential page and one strong post. 6) Turn on Creator mode. 7) Set a custom public URL.</t>
  </si>
  <si>
    <t xml:space="preserve">1) Activate the seat and complete the persona setup. 2) Save 5 searches: Project Controls Manager, Planning/Scheduling Manager, Cost Manager/Estimator, PMO Director, Head of Risk. 3) Filter by seniority (Manager+), geography, industry (Construction, Engineering, Energy, Infrastructure, Defence) and years of experience. 4) Create lead lists per segment. 5) Turn on alerts for job changes and posts.</t>
  </si>
  <si>
    <t xml:space="preserve">1) Publish from the company page (Write article) or your personal profile - decide one and keep it consistent. 2) Add a 1200x644 cover image and a keyword-led title. 3) IMPORTANT: LinkedIn articles do NOT support canonical tags, so never republish an article that already exists on the website - LinkedIn will be treated as the original. Write LinkedIn-first articles, or post a short summary with a link to the site version instead. 4) Add 3-5 hashtags and reshare the article as a normal post after 48 hours.</t>
  </si>
  <si>
    <t xml:space="preserve">Global</t>
  </si>
  <si>
    <t xml:space="preserve">1) From the company page or personal profile choose Write article &gt; Newsletter. 2) Name it clearly, e.g. 'Project Controls &amp; AI Brief'. 3) Add logo artwork and a 2-line description. 4) Set a fortnightly cadence and keep it. 5) Invite connections and page followers on issue 1.</t>
  </si>
  <si>
    <t xml:space="preserve">1) Search 'project controls', 'PMO', 'planning scheduling', 'cost engineering', 'primavera P6'. 2) Join 10+ active groups. 3) Read each group's rules. 4) Introduce yourself once, then answer questions weekly. 5) Never post the same promo across groups.</t>
  </si>
  <si>
    <t xml:space="preserve">LinkedIn Live</t>
  </si>
  <si>
    <t xml:space="preserve">1) Verify Live access on the Company Page  2) Test a private stream with StreamYard  3) Schedule the first session as a LinkedIn Event</t>
  </si>
  <si>
    <t xml:space="preserve">1) Create a Brand Account channel (not personal). 2) Add profile picture, banner and channel trailer. 3) Complete the About section with keywords and links. 4) Create playlists: Webinars, Credentials, Tutorials, Interviews. 5) Verify the channel to unlock custom thumbnails and long uploads. 6) Add PCI staff as managers.</t>
  </si>
  <si>
    <t xml:space="preserve">1) Create a Page under the PCI business account (not a personal profile). 2) Category: Education / Professional Organisation. 3) Add logo, cover image, About, website, email and CTA button. 4) Create a username (@ handle). 5) Add page roles for the team. 6) Turn on 2FA for all admins.</t>
  </si>
  <si>
    <t xml:space="preserve">India, SE Asia, MENA — weak for UK/US professionals</t>
  </si>
  <si>
    <t xml:space="preserve">1) Create the account and switch to a Professional (Business) account. 2) Link it to the Facebook Page. 3) Add logo, name 'Project Controls Institute', a clear 150-character bio and link. 4) Create Story highlights: About, Credentials, Webinars, Members. 5) Turn on 2FA.</t>
  </si>
  <si>
    <t xml:space="preserve">Gulf-strong global (KSA 77% penetration)</t>
  </si>
  <si>
    <t xml:space="preserve">1) Register with the PCI email and claim the @handle. 2) Add logo, header, bio with link and location. 3) Pin an introduction post about PCI. 4) Follow 100 industry accounts and reply daily. 5) Turn on 2FA.</t>
  </si>
  <si>
    <t xml:space="preserve">US, Japan, KSA (top Arab market)</t>
  </si>
  <si>
    <t xml:space="preserve">1) Create from the Instagram account. 2) Copy the bio and link across. 3) Post conversational versions of LinkedIn content 3x per week.</t>
  </si>
  <si>
    <t xml:space="preserve">India, Brazil, US</t>
  </si>
  <si>
    <t xml:space="preserve">1) Create the account and switch to a Business account. 2) Add logo, bio and website link. 3) Set up the profile categories. 4) Publish 3 short educational videos per week with captions and a hook in the first 2 seconds. 5) Turn on 2FA.</t>
  </si>
  <si>
    <t xml:space="preserve">KSA + Gulf strongest; global</t>
  </si>
  <si>
    <t xml:space="preserve">1) Create a Business account. 2) Claim the PCI website. 3) Create 5 boards: Project Controls, Planning, Cost, Risk, AI in Projects. 4) Pin infographics weekly linking back to PCI articles.</t>
  </si>
  <si>
    <t xml:space="preserve">1) Create account, secure the @pci handle  2) Complete profile with site link  3) Watching brief - post only repurposed content</t>
  </si>
  <si>
    <t xml:space="preserve">US + UK niche</t>
  </si>
  <si>
    <t xml:space="preserve">1) Confirm CMS access + author bio template  2) Blog index page live  3) RSS feed on  4) GA4 + Search Console verified  5) Publish cadence per Publishing Plan</t>
  </si>
  <si>
    <t xml:space="preserve">1) Sign up with the PCI email. 2) Complete name, photo, bio and website. 3) Create a PCI publication so multiple authors can post. 4) Publish one original 800-1,200 word article per week. 5) Add 5 relevant tags per article. 6) Submit strong pieces to larger publications.</t>
  </si>
  <si>
    <t xml:space="preserve">1) Create the publication with the PCI email. 2) Set name, logo, description and custom URL. 3) Write the About page and welcome email. 4) Import existing subscribers if permitted. 5) Publish fortnightly on a fixed day.</t>
  </si>
  <si>
    <t xml:space="preserve">1) Sign in with the PCI account (Scribd-linked). 2) Complete the profile and links. 3) Upload one branded educational deck per month. 4) Add a description, tags and a closing slide with the PCI URL.</t>
  </si>
  <si>
    <t xml:space="preserve">1) Check the current plan terms first: the free tier gives only a name.wordpress.com subdomain, 1GB storage, no plugins (so no SEO plugin), and displays adverts that the brand does not control and earns nothing from. 2) If this blog is meant to look professional, budget for the entry paid plan to remove the ads and connect a real subdomain such as learn.yourdomain.com. 3) Complete site title, tagline, logo, About and contact. 4) Publish educational articles with contextual links to the main site.</t>
  </si>
  <si>
    <t xml:space="preserve">1) Create the blog on the brand Google account. 2) Set title, description, custom theme colours and a profile linking to the main site. 3) Use it for supplementary and repurposed content only - it is Google-owned and free but carries little editorial weight. 4) Always link back to the original article on the main site.</t>
  </si>
  <si>
    <t xml:space="preserve">1) Create a branded blog. 2) Add avatar, header and description. 3) Syndicate PCI articles monthly for extra indexing.</t>
  </si>
  <si>
    <t xml:space="preserve">1) Create the account and choose the communities that genuinely fit (Education, Journal, Motivation). 2) Complete the author bio with a link to the main site. 3) Submit long-form educational articles; each goes through moderation before publishing. 4) Treat it as reach and citation, not as an SEO channel.</t>
  </si>
  <si>
    <t xml:space="preserve">1) Create a DEV account and then a DEV Organization for the brand. 2) READ THE TERMS FIRST: DEV explicitly prohibits content posted primarily for promotion or backlinks, and prohibits stub posts that only link out to the full article elsewhere. 3) Post only genuine technical write-ups about the AI coach, learning technology or platform engineering, with the full text on DEV. 4) Set canonical_url to the original article on the main site. 5) Use the organisation CTA link rather than in-body promotion.</t>
  </si>
  <si>
    <t xml:space="preserve">1) Create the blog and connect a subdomain if you have one. 2) Publish technical articles about the learning platform and AI features. 3) In Draft Settings use the 'Are you republishing?' field to set the canonical URL back to the original article. 4) Engage in comments - tag feeds drive most of the reach.</t>
  </si>
  <si>
    <t xml:space="preserve">1) Create a personal account with your real name and PCI role. 2) Create the PCI Business Profile (Quora for Business). 3) Follow topics: Project Management, Construction Management, Primavera P6, Cost Engineering, Risk Management, AI. 4) Answer 3 questions per week — full answer first, PCI mention only if genuinely relevant. 5) Add a credible bio line.</t>
  </si>
  <si>
    <t xml:space="preserve">US + India</t>
  </si>
  <si>
    <t xml:space="preserve">1) Create an account that identifies you honestly as working with PCI. 2) Join r/projectmanagement, r/construction, r/civilengineering, r/PMP, r/artificial. 3) Read each subreddit's self-promotion rules — several ban links entirely. 4) Build genuine karma with helpful comments for 2-3 weeks before any PCI mention. 5) Consider Reddit Pro for the brand.</t>
  </si>
  <si>
    <t xml:space="preserve">US, UK, anglosphere</t>
  </si>
  <si>
    <t xml:space="preserve">Planning Planet</t>
  </si>
  <si>
    <t xml:space="preserve">1) Create a named personal account (no brand accounts)  2) Complete profile honestly, employer = PCI  3) Read forum rules; answer first, promote second</t>
  </si>
  <si>
    <t xml:space="preserve">Global (UK-run; heavy Gulf / oil &amp; gas)</t>
  </si>
  <si>
    <t xml:space="preserve">PMI Community (ProjectManagement.com)</t>
  </si>
  <si>
    <t xml:space="preserve">1) Create personal account  2) Complete profile  3) Contribute answers/articles; disclose PCI affiliation</t>
  </si>
  <si>
    <t xml:space="preserve">1) Search project management, construction planning and PMO groups. 2) Join 10 active ones and read the rules. 3) Answer questions for two weeks before you mention PCI. 4) Log every useful contribution in Community &amp; PR.</t>
  </si>
  <si>
    <t xml:space="preserve">1) Create the PCI account. 2) Join 5 project management, engineering and AI servers. 3) Read the rules channel first. 4) Contribute weekly in help channels. 5) Never DM members with promotion.</t>
  </si>
  <si>
    <t xml:space="preserve">1) Apply to relevant professional Slack communities. 2) Complete your profile with a photo and PCI role. 3) Introduce yourself in #intros. 4) Answer questions weekly and build relationships.</t>
  </si>
  <si>
    <t xml:space="preserve">1) In WhatsApp Business, open Updates &gt; Create channel. 2) Name it 'Project Controls Institute' with the logo and description. 3) Post one weekly update. 4) Share the channel link on every other platform.</t>
  </si>
  <si>
    <t xml:space="preserve">India + Gulf; near-universal outside the US</t>
  </si>
  <si>
    <t xml:space="preserve">AACE Communities</t>
  </si>
  <si>
    <t xml:space="preserve">1) Personal account  2) Disclose affiliation - peer body, engage respectfully  3) Answer technical questions only</t>
  </si>
  <si>
    <t xml:space="preserve">1) Create a public channel with the PCI name and handle. 2) Add logo and description. 3) Post weekly updates and event links.</t>
  </si>
  <si>
    <t xml:space="preserve">India, Russia, MENA</t>
  </si>
  <si>
    <t xml:space="preserve">Project Management Stack Exchange</t>
  </si>
  <si>
    <t xml:space="preserve">1) Personal account  2) Earn 50 reputation before adding profile links  3) Answers must stand alone without PCI links</t>
  </si>
  <si>
    <t xml:space="preserve">GitHub</t>
  </si>
  <si>
    <t xml:space="preserve">1) Only if Certuvo open-sources tooling  2) Organisation account + README linking to Certuvo</t>
  </si>
  <si>
    <t xml:space="preserve">Credly / Digital Badges</t>
  </si>
  <si>
    <t xml:space="preserve">1) Open issuer account  2) Design badge templates for PCL-AI / PFL-AI / PML-AI  3) Wire issue-on-conferral into the credential workflow  4) Test one badge share to LinkedIn</t>
  </si>
  <si>
    <t xml:space="preserve">1) Check eligibility (a real address or service area is required). 2) Create the profile with exact name, category (Educational Institution), hours and description. 3) Complete verification. 4) Add photos and the website link. 5) Invite genuine reviews and reply to all of them.</t>
  </si>
  <si>
    <t xml:space="preserve">1) Claim or create the PCI business profile. 2) Add logo, description and website. 3) Invite genuine reviews from real members only — never fake or incentivise. 4) Reply to every review within 7 days.</t>
  </si>
  <si>
    <t xml:space="preserve">Course Aggregators (findcourses etc.)</t>
  </si>
  <si>
    <t xml:space="preserve">1) List PCL-AI on findcourses.co.uk and equivalents  2) Track referral traffic with UTM links</t>
  </si>
  <si>
    <t xml:space="preserve">UK + global</t>
  </si>
  <si>
    <t xml:space="preserve">CPD Directory Listings</t>
  </si>
  <si>
    <t xml:space="preserve">1) Identify CPD directories accepting certification bodies  2) List only what is factually accurate - no accreditation claims</t>
  </si>
  <si>
    <t xml:space="preserve">UK</t>
  </si>
  <si>
    <t xml:space="preserve">1) Import the Google Business Profile or create it manually. 2) Keep name, address and phone identical to Google. 3) Verify and add photos.</t>
  </si>
  <si>
    <t xml:space="preserve">US + UK</t>
  </si>
  <si>
    <t xml:space="preserve">1) Create or claim the organisation profile. 2) Add description, founding details, leadership, categories and links. 3) Keep it consistent with LinkedIn.</t>
  </si>
  <si>
    <t xml:space="preserve">1) Check whether PCI fits a real listed category. 2) If yes, create the profile and complete it. 3) If no, write 'Not applicable' in Notes and mark Complete so nobody repeats the work.</t>
  </si>
  <si>
    <t xml:space="preserve">1) Same eligibility check as G2. 2) List only if there is a genuine category fit. 3) Otherwise record why not.</t>
  </si>
  <si>
    <t xml:space="preserve">1) Check eligibility as a services/training provider. 2) Create the profile with services, focus areas and locations. 3) Request verified reviews from real clients only.</t>
  </si>
  <si>
    <t xml:space="preserve">Wikipedia / Wikidata</t>
  </si>
  <si>
    <t xml:space="preserve">1) NEVER self-edit an article  2) Create a Wikidata item with sourced facts only  3) Revisit when independent press coverage exists</t>
  </si>
  <si>
    <t xml:space="preserve">Product Hunt</t>
  </si>
  <si>
    <t xml:space="preserve">1) Certuvo launch only  2) Prepare assets and a launch-day plan  3) One-off - do not maintain</t>
  </si>
  <si>
    <t xml:space="preserve">Zoom Webinars</t>
  </si>
  <si>
    <t xml:space="preserve">1) Confirm webinar licence  2) Brand the registration page  3) Template: registration -&gt; reminder -&gt; replay emails  4) UTM every link</t>
  </si>
  <si>
    <t xml:space="preserve">1) Create the organiser profile with logo and description. 2) Publish every PCI webinar as a free event. 3) Add tracking links so registrations appear in Google Analytics.</t>
  </si>
  <si>
    <t xml:space="preserve">1) Create the PCI calendar. 2) Publish each webinar with a clear title, description and speaker. 3) Turn on reminders and export registrants.</t>
  </si>
  <si>
    <t xml:space="preserve">1) Join 5 relevant local and online groups. 2) Consider a PCI group if there is enough demand. 3) Share event links where the rules allow.</t>
  </si>
  <si>
    <t xml:space="preserve">StreamYard</t>
  </si>
  <si>
    <t xml:space="preserve">1) Create account  2) Connect LinkedIn Live + YouTube  3) Test multistream before first live</t>
  </si>
  <si>
    <t xml:space="preserve">1) Build a target list of PM / construction / engineering podcasts  2) Use the M12 pitch template  3) Log every pitch in Community &amp; PR</t>
  </si>
  <si>
    <t xml:space="preserve">1) Create the show with the PCI email. 2) Add 3000x3000 artwork, description and category. 3) Publish the first 3 episodes. 4) Copy the RSS feed for other directories.</t>
  </si>
  <si>
    <t xml:space="preserve">1) Submit the RSS feed from Spotify for Creators. 2) Complete the show details. 3) Wait for approval and then share the link.</t>
  </si>
  <si>
    <t xml:space="preserve">YouTube Podcasts</t>
  </si>
  <si>
    <t xml:space="preserve">1) Enable podcast RSS in YouTube Studio once the show exists</t>
  </si>
  <si>
    <t xml:space="preserve">1) This is the platform value for ALL partnership work  2) The target's type goes in the Org Type column  3) Log rows in Partnership Pipeline / Community &amp; PR</t>
  </si>
  <si>
    <t xml:space="preserve">Journalist Requests (Qwoted / Featured)</t>
  </si>
  <si>
    <t xml:space="preserve">1) Create expert-source profiles on Qwoted and Featured  2) Answer only where PCI has real expertise  3) Log placements in Community &amp; PR</t>
  </si>
  <si>
    <t xml:space="preserve">Press Release Distribution</t>
  </si>
  <si>
    <t xml:space="preserve">1) Only for credential/programme news  2) Draft through Message Bank approval  3) Publish on own newsroom page first (NewsArticle schema)  4) PRLog free account, submit with image + UTM link  5) openPR free (1 per 30 days)  6) Log placements in PR &amp; Target Directory</t>
  </si>
  <si>
    <t xml:space="preserve">LinkedIn Ads</t>
  </si>
  <si>
    <t xml:space="preserve">1) Create Campaign Manager account on the Company Page  2) Install Insight Tag on the website  3) Start with event promotion + engaged-follower retargeting only  4) Set a monthly cap in Channel Costs</t>
  </si>
  <si>
    <t xml:space="preserve">Google Ads</t>
  </si>
  <si>
    <t xml:space="preserve">1) Create account, link GA4 + Search Console  2) Start with exact-match certification queries + brand terms  3) Conversion = application started  4) Set a monthly cap in Channel Costs</t>
  </si>
  <si>
    <t xml:space="preserve">Meta Ads</t>
  </si>
  <si>
    <t xml:space="preserve">1) Business Manager + pixel  2) Retargeting and Certuvo early-career audiences only  3) Set a monthly cap in Channel Costs</t>
  </si>
  <si>
    <t xml:space="preserve">Microsoft Ads</t>
  </si>
  <si>
    <t xml:space="preserve">1) Import the Google Ads campaigns  2) Desktop B2B overflow only</t>
  </si>
  <si>
    <t xml:space="preserve">Email Marketing (ESP)</t>
  </si>
  <si>
    <t xml:space="preserve">1) Choose the ESP (owned list)  2) Import consented contacts only - record lawful basis  3) Set up welcome + nurture sequences  4) Every send logs here, whatever the newsletter surface</t>
  </si>
  <si>
    <t xml:space="preserve">WhatsApp Business API / SMS</t>
  </si>
  <si>
    <t xml:space="preserve">1) Business verification  2) Opt-in only - exam, webinar and application reminders  3) Template approval before sending</t>
  </si>
  <si>
    <t xml:space="preserve">Affiliate / Referral Programme</t>
  </si>
  <si>
    <t xml:space="preserve">1) Define alumni referral terms  2) Unique codes per referrer  3) Track redemptions monthly</t>
  </si>
  <si>
    <t xml:space="preserve">Bing Webmaster Tools + IndexNow</t>
  </si>
  <si>
    <t xml:space="preserve">1) Verify the domain (2-click import from Search Console)  2) Submit the sitemap  3) Enable IndexNow pings on publish  —  ChatGPT retrieves from Bing's index</t>
  </si>
  <si>
    <t xml:space="preserve">AI Answer Engines (ChatGPT / Perplexity / AI Overviews)</t>
  </si>
  <si>
    <t xml:space="preserve">1) Write the 20-prompt list buyers actually ask  2) Run it across ChatGPT / Perplexity / AI Overviews monthly  3) Log which domains get cited  4) Target those exact pages for inclusion</t>
  </si>
  <si>
    <t xml:space="preserve">1) Read pmworldjournal.com/authors  2) Pitch a named-author monthly series to the editor  3) Every published paper links to the author's PCI bio page</t>
  </si>
  <si>
    <t xml:space="preserve">Project Controls Expo (UK / USA / AUS)</t>
  </si>
  <si>
    <t xml:space="preserve">1) Apply to speak: London (Nov), Washington DC (Oct), Melbourne (Nov)  2) Enter the Project Controls Expo Awards  3) Log all contacts in Partnership Pipeline</t>
  </si>
  <si>
    <t xml:space="preserve">UK, US, Australia</t>
  </si>
  <si>
    <t xml:space="preserve">1) Subscribe a named PCI expert (free)  2) Answer 3 on-expertise queries weekly, 80-120 words, data-led  3) Log placements in Community &amp; PR</t>
  </si>
  <si>
    <t xml:space="preserve">1) Register spokespeople under Education/Business  2) Respond same day - B2B writers close fast</t>
  </si>
  <si>
    <t xml:space="preserve">1) Paid subscription scoped to Business / Education / Construction  2) Assign an owner to answer within 2 hours</t>
  </si>
  <si>
    <t xml:space="preserve">1) Submit one evergreen article via projecttimes.com/contribute  2) Byline links to the author bio page</t>
  </si>
  <si>
    <t xml:space="preserve">1) Create the author profile via /post-here  2) Submit on AI-era credentialing  3) L&amp;D / instructional-design angle, never HR</t>
  </si>
  <si>
    <t xml:space="preserve">1) Submit a bylined article via /article-submit  2) Research criteria for the relevant Top Training Companies list</t>
  </si>
  <si>
    <t xml:space="preserve">1) Sign up at coursecheck.com/training-providers  2) Embed review capture at the end of each cohort  3) Never incentivise reviews</t>
  </si>
  <si>
    <t xml:space="preserve">1) Apply to present a session  2) Sponsor only if a speaking slot is secured</t>
  </si>
  <si>
    <t xml:space="preserve">Google Publisher Center (News / Discover)</t>
  </si>
  <si>
    <t xml:space="preserve">1) Add the blog in Publisher Center  2) NewsArticle schema + named authors + dates  3) Consistent publishing cadence - inclusion is algorithmic now</t>
  </si>
  <si>
    <t xml:space="preserve">1) Pitch an expert contribution  2) Pitch the podcast  3) Target their certification roundup articles for inclusion</t>
  </si>
  <si>
    <t xml:space="preserve">PBC Today (UK construction)</t>
  </si>
  <si>
    <t xml:space="preserve">1) Email a 700-word opinion piece on AI in project controls for UK infrastructure</t>
  </si>
  <si>
    <t xml:space="preserve">Construction Week ME + CBNME</t>
  </si>
  <si>
    <t xml:space="preserve">1) Build the 10-name Gulf construction journalist list  2) Offer expert commentary on giga-project controls talent</t>
  </si>
  <si>
    <t xml:space="preserve">Gulf</t>
  </si>
  <si>
    <t xml:space="preserve">Amazon KDP (authority book)</t>
  </si>
  <si>
    <t xml:space="preserve">1) Publish the handbook (paperback + Kindle)  2) Author Central page links to a free chapter + email capture</t>
  </si>
  <si>
    <t xml:space="preserve">ResearchGate / SSRN / Academia.edu</t>
  </si>
  <si>
    <t xml:space="preserve">1) Upload framework whitepapers as preprints under named authors  2) Link each to the canonical PDF on the PCI site</t>
  </si>
  <si>
    <t xml:space="preserve">BrightTALK</t>
  </si>
  <si>
    <t xml:space="preserve">1) Get channel pricing  2) Run one quarter of monthly webinars  3) Compare acquisition vs the Zoom-only baseline before renewing</t>
  </si>
  <si>
    <t xml:space="preserve">Sessionize + SpeakerHub</t>
  </si>
  <si>
    <t xml:space="preserve">1) Create speaker profiles for two PCI leaders  2) Apply to 3 open CFPs per quarter</t>
  </si>
  <si>
    <t xml:space="preserve">PodMatch + MatchMaker.fm</t>
  </si>
  <si>
    <t xml:space="preserve">1) Build one strong guest profile (AI + project controls)  2) Book 2 shows per month  3) Log pitches in Community &amp; PR</t>
  </si>
  <si>
    <t xml:space="preserve">Skool</t>
  </si>
  <si>
    <t xml:space="preserve">1) Stand up the free exam-prep community  2) Weekly threads  3) Promote via personal LinkedIn profiles</t>
  </si>
  <si>
    <t xml:space="preserve">Digg (2026 relaunch)</t>
  </si>
  <si>
    <t xml:space="preserve">1) Claim / found a project-controls community  2) Seed 2 discussions weekly  3) Never link-drop</t>
  </si>
  <si>
    <t xml:space="preserve">Apple Business Connect</t>
  </si>
  <si>
    <t xml:space="preserve">1) Claim listings for any physical office / exam centre  2) Mirror the Google Business Profile categories exactly</t>
  </si>
  <si>
    <t xml:space="preserve">US-lean global</t>
  </si>
  <si>
    <t xml:space="preserve">beehiiv Recommendations</t>
  </si>
  <si>
    <t xml:space="preserve">1) If the newsletter migrates, set 5 reciprocal recommendations with PM / construction newsletters  2) Test a small Boosts budget</t>
  </si>
  <si>
    <t xml:space="preserve">Eng-Tips Forums</t>
  </si>
  <si>
    <t xml:space="preserve">1) One named staff account  2) Answer cost / schedule questions occasionally  3) Profile link only</t>
  </si>
  <si>
    <t xml:space="preserve">Scribd + Issuu</t>
  </si>
  <si>
    <t xml:space="preserve">1) Upload syllabus guides and the annual report with branded CTAs  2) Never bulk-submit - that is link spam</t>
  </si>
  <si>
    <t xml:space="preserve">Flipboard / Surf</t>
  </si>
  <si>
    <t xml:space="preserve">1) Connect the blog RSS to a Flipboard magazine  2) Revisit in 6 months and check referrals</t>
  </si>
  <si>
    <t xml:space="preserve">GPT Store (custom GPT)</t>
  </si>
  <si>
    <t xml:space="preserve">1) Build one exam-prep GPT linking to Certuvo  2) Measure referral clicks before investing more</t>
  </si>
  <si>
    <t xml:space="preserve">1) Open a free organization account (accounts@credentialengine.org)  2) Publish PCL-AI, PFL-AI and PML-AI in CTDL via manual entry or the Registry Assistant API  3) Confirm the credentialfinder.org listings appear  4) Keep credential facts in sync with the website</t>
  </si>
  <si>
    <t xml:space="preserve">US</t>
  </si>
  <si>
    <t xml:space="preserve">Google Knowledge Panel &amp; Entity Graph</t>
  </si>
  <si>
    <t xml:space="preserve">1) Pick the entity home page  2) EducationalOrganization JSON-LD with sameAs to every profile  3) Create/complete the Wikidata record (add ISNI, Crunchbase, LinkedIn IDs)  4) Enforce one canonical name/description everywhere  5) When the panel appears, claim it via 'Claim this knowledge panel'</t>
  </si>
  <si>
    <t xml:space="preserve">Education Schema Markup (Course List + Credential)</t>
  </si>
  <si>
    <t xml:space="preserve">1) Course List pattern on the certification catalogue page  2) Course + CourseInstance JSON-LD per certification page  3) EducationalOccupationalCredential per credential  4) Validate in the Rich Results Test  —  the retired Course Info format is NOT the goal</t>
  </si>
  <si>
    <t xml:space="preserve">1) Email the certification details to info@careeronestop.org  2) Verify the listing and its API propagation  3) Re-verify after any credential change</t>
  </si>
  <si>
    <t xml:space="preserve">D&amp;B D-U-N-S Number</t>
  </si>
  <si>
    <t xml:space="preserve">1) Apply free at dnb.com (about 30 business days)  2) One number per legal entity (PCI and Certuvo)  3) Record numbers in the vault, never in this file</t>
  </si>
  <si>
    <t xml:space="preserve">1) Submit both entities at tracxn.com/listyourstartup (free, analyst-reviewed)  2) Check the published profile matches the canonical NAP</t>
  </si>
  <si>
    <t xml:space="preserve">AlternativeTo</t>
  </si>
  <si>
    <t xml:space="preserve">1) Submit Certuvo with honest category + alternatives  2) Ask genuine users to like/review  3) Never astroturf</t>
  </si>
  <si>
    <t xml:space="preserve">Udemy (funnel course)</t>
  </si>
  <si>
    <t xml:space="preserve">1) Publish a low-priced intro course (AI-driven project controls)  2) Links only where the Promotions Policy allows  3) Course closes with the Certuvo/PCI next step</t>
  </si>
  <si>
    <t xml:space="preserve">1) Add the company free at dealroom.co/for-builders  2) Claim and complete the profile</t>
  </si>
  <si>
    <t xml:space="preserve">Magnitt</t>
  </si>
  <si>
    <t xml:space="preserve">1) Create/claim the company profile  2) Complete the Gulf market-entry facts  3) Keep funding data current</t>
  </si>
  <si>
    <t xml:space="preserve">MENA</t>
  </si>
  <si>
    <t xml:space="preserve">1) Free company profile  2) Watch relevant grant/accelerator programmes quarterly</t>
  </si>
  <si>
    <t xml:space="preserve">SaaSHub</t>
  </si>
  <si>
    <t xml:space="preserve">1) Submit Certuvo (free)  2) Maintain the alternatives listing honestly</t>
  </si>
  <si>
    <t xml:space="preserve">AI Tool Directories (TAAFT, Toolify, FutureTools)</t>
  </si>
  <si>
    <t xml:space="preserve">1) Only if Certuvo ships real AI features  2) TAAFT first (free submission)  3) Toolify/FutureTools second wave  4) Never pay $497-class listing fees before free directories prove qualified traffic</t>
  </si>
  <si>
    <t xml:space="preserve">ISNI</t>
  </si>
  <si>
    <t xml:space="preserve">1) Register via Bowker (~$5 one-time)  2) Add the ISNI to Wikidata and the Organization schema identifier</t>
  </si>
  <si>
    <t xml:space="preserve">PitchBook (passive)</t>
  </si>
  <si>
    <t xml:space="preserve">1) No self-serve route  2) Keep incorporation/funding news publicly findable  3) Respond to any PitchBook data request promptly</t>
  </si>
  <si>
    <t xml:space="preserve">Bayt.com (employer profile)</t>
  </si>
  <si>
    <t xml:space="preserve">1) Free employer registration  2) Complete the company profile  3) Seed credential-preferred language in partner job posts</t>
  </si>
  <si>
    <t xml:space="preserve">Pan-MENA: KSA, UAE, Egypt, Jordan</t>
  </si>
  <si>
    <t xml:space="preserve">OpenCorporates (verify-only)</t>
  </si>
  <si>
    <t xml:space="preserve">1) Find the Delaware record at opencorporates.com/companies/us_de/  2) Verify the name matches the canonical NAP exactly  3) Done — no maintenance</t>
  </si>
  <si>
    <t xml:space="preserve">LEI (GLEIF)</t>
  </si>
  <si>
    <t xml:space="preserve">1) Optional: register via a GLEIF-accredited LOU (~€60-70/yr)  2) Renew annually or lapse visibly</t>
  </si>
  <si>
    <t xml:space="preserve">StartupBlink</t>
  </si>
  <si>
    <t xml:space="preserve">1) Add the startup to the free map  2) No further effort</t>
  </si>
  <si>
    <t xml:space="preserve">Startup Ranking</t>
  </si>
  <si>
    <t xml:space="preserve">1) Free listing (long queue)  2) Do not pay to fast-track</t>
  </si>
  <si>
    <t xml:space="preserve">Wellfound (AngelList)</t>
  </si>
  <si>
    <t xml:space="preserve">1) Create the Certuvo profile only when hiring  2) Post real roles</t>
  </si>
  <si>
    <t xml:space="preserve">Glassdoor / Indeed Employer Pages</t>
  </si>
  <si>
    <t xml:space="preserve">1) One-time free employer profiles  2) Align name/description with the canonical NAP</t>
  </si>
  <si>
    <t xml:space="preserve">Naukrigulf (employer)</t>
  </si>
  <si>
    <t xml:space="preserve">1) Employer zone registration  2) Light presence; review quarterly</t>
  </si>
  <si>
    <t xml:space="preserve">India-to-Gulf pipeline</t>
  </si>
  <si>
    <t xml:space="preserve">GulfTalent (employer)</t>
  </si>
  <si>
    <t xml:space="preserve">1) Only after Bayt shows Gulf demand</t>
  </si>
  <si>
    <t xml:space="preserve">Gulf white-collar: UAE, KSA, Qatar</t>
  </si>
  <si>
    <t xml:space="preserve">LinkedIn Learning Instructor</t>
  </si>
  <si>
    <t xml:space="preserve">1) Founder/SME applies at learning.linkedin.com/instructors with a sample video  2) Warm intro via existing instructors if possible</t>
  </si>
  <si>
    <t xml:space="preserve">Google Scholar (named authors)</t>
  </si>
  <si>
    <t xml:space="preserve">1) After staff publish: personal profile with PCI affiliation + institutional email  2) Keep publication list current</t>
  </si>
  <si>
    <t xml:space="preserve">1) Business account + Saudi-market profile  2) Ads Manager with KSA targeting (25-45 professionals)  3) Test one lead-gen campaign against LinkedIn CPA before scaling  4) Organic only as campaign support</t>
  </si>
  <si>
    <t xml:space="preserve">KSA (+ UAE) — 74% of Saudi internet users</t>
  </si>
  <si>
    <t xml:space="preserve">Careers Page + Google for Jobs</t>
  </si>
  <si>
    <t xml:space="preserve">1) Careers page on the main site, one page per open role  2) JobPosting JSON-LD on each role page (validate in Rich Results test)  3) Submit sitemap in Search Console  4) Remove the page the day a role closes</t>
  </si>
  <si>
    <t xml:space="preserve">Naukri.com (employer)</t>
  </si>
  <si>
    <t xml:space="preserve">1) Free employer registration  2) Institute/company page with brand assets  3) Post India-relevant roles (Rs 400-1,650 per post)  4) Mirror Gulf-relevant roles to Naukrigulf</t>
  </si>
  <si>
    <t xml:space="preserve">India</t>
  </si>
  <si>
    <t xml:space="preserve">Jobberman (employer)</t>
  </si>
  <si>
    <t xml:space="preserve">1) Free employer registration (Nigeria/Ghana)  2) Company profile only — do not pay  3) Post only if a West Africa ambassador role opens</t>
  </si>
  <si>
    <t xml:space="preserve">Nigeria + Ghana</t>
  </si>
  <si>
    <t xml:space="preserve">Zenodo (DOI for frameworks)</t>
  </si>
  <si>
    <t xml:space="preserve">1) Free account at zenodo.org  2) Create the 'PCI AI' community  3) Upload each framework/whitepaper PDF with named authors + abstract  4) Record the DOI on the source page and cite it in articles</t>
  </si>
  <si>
    <t xml:space="preserve">OER Commons + MERLOT</t>
  </si>
  <si>
    <t xml:space="preserve">1) Free member accounts (oercommons.org + merlot.org)  2) Publish one CC-licensed exam-prep primer per quarter via Open Author  3) MERLOT: CC BY-NC-SA licence required  4) Link back to the credential page as the source</t>
  </si>
  <si>
    <t xml:space="preserve">TrainingZone + HRZone (UK L&amp;D)</t>
  </si>
  <si>
    <t xml:space="preserve">1) Contributor profile + directory entry  2) Pitch editor@hrzone.com against their 2026 editorial themes  3) One practical L&amp;D-angle article per quarter  4) Byline links to the author page on PCI's site</t>
  </si>
  <si>
    <t xml:space="preserve">1) Verify the PCI domain (DNS record is best). 2) Submit the sitemap. 3) Check Coverage and Page Indexing. 4) Review Performance weekly and log actions.</t>
  </si>
  <si>
    <t xml:space="preserve">1) Create/confirm the GA4 property. 2) Install the tag or confirm it fires. 3) Mark key events as conversions (form submit, application start, webinar signup). 4) Agree a UTM naming convention and use it on every link you post.</t>
  </si>
  <si>
    <t xml:space="preserve">1) Create the project and install the tag. 2) Link it to Google Analytics. 3) Review recordings and heatmaps weekly. 4) Log one improvement per month.</t>
  </si>
  <si>
    <t xml:space="preserve">PUBLISHING PLAN  —  ranked, with the platform rules that actually matter</t>
  </si>
  <si>
    <t xml:space="preserve">Ranked in your stated priority order. Column K counts published items for that platform straight from the Content Calendar.</t>
  </si>
  <si>
    <t xml:space="preserve">Rank</t>
  </si>
  <si>
    <t xml:space="preserve">What it is actually for</t>
  </si>
  <si>
    <t xml:space="preserve">Outbound link behaviour</t>
  </si>
  <si>
    <t xml:space="preserve">Canonical support  —  can it point back to your site?</t>
  </si>
  <si>
    <t xml:space="preserve">Publishing rule you must follow</t>
  </si>
  <si>
    <t xml:space="preserve">Profile / blog URL</t>
  </si>
  <si>
    <t xml:space="preserve">Articles published (auto)</t>
  </si>
  <si>
    <t xml:space="preserve">Credibility with a professional audience and branded search. The strongest of the ten for reaching decision-makers directly.</t>
  </si>
  <si>
    <t xml:space="preserve">Links are usable and the audience is the right one, but treat reach, not SEO, as the return.</t>
  </si>
  <si>
    <t xml:space="preserve">NO. LinkedIn articles support no canonical tag, so LinkedIn is treated as the original source.</t>
  </si>
  <si>
    <t xml:space="preserve">Never republish an article that already exists on your own site - you would be handing LinkedIn the credit for your own page. Write LinkedIn-first pieces, or post a short summary with a link to the site version.</t>
  </si>
  <si>
    <t xml:space="preserve">Domain authority and distribution for educational articles. Good for being found by people already reading in your subject area.</t>
  </si>
  <si>
    <t xml:space="preserve">Outbound links are nofollow, so they pass no direct link equity. The value is referral traffic and brand exposure.</t>
  </si>
  <si>
    <t xml:space="preserve">YES. Use the story settings or the import tool to set the canonical to your original article.</t>
  </si>
  <si>
    <t xml:space="preserve">Publish on your own site first, wait for it to be indexed (allow roughly 2-10 days), then republish here with the canonical set back to your site.</t>
  </si>
  <si>
    <t xml:space="preserve">Building an owned mailing list and earning referral traffic from other newsletters. This is an audience channel, not a search channel.</t>
  </si>
  <si>
    <t xml:space="preserve">Links work normally, and the recommendation network between newsletters is the real growth mechanism.</t>
  </si>
  <si>
    <t xml:space="preserve">NO. Substack does not let publishers set a canonical, so its version is treated as canonical to Substack.</t>
  </si>
  <si>
    <t xml:space="preserve">Because there is no canonical, either write newsletter-first content or link prominently to the full article on your site. Expect the traffic to come from subscribers, not from Google.</t>
  </si>
  <si>
    <t xml:space="preserve">Intercepting people who are already searching your subject. Quora answers themselves rank in Google, which is the point.</t>
  </si>
  <si>
    <t xml:space="preserve">All Quora links are nofollow. Judge this channel on qualified traffic and on the answers ranking, never on backlinks.</t>
  </si>
  <si>
    <t xml:space="preserve">Not applicable - answers are original content, not republished articles.</t>
  </si>
  <si>
    <t xml:space="preserve">Answer the question fully before any link, and never put a link in the opening paragraphs. Name a Space for the subject rather than the brand; people follow topics, not vendors.</t>
  </si>
  <si>
    <t xml:space="preserve">A branded educational blog with contextual links back to the main site.</t>
  </si>
  <si>
    <t xml:space="preserve">Links behave normally, which makes this one of the few genuinely dofollow options on the list.</t>
  </si>
  <si>
    <t xml:space="preserve">You control the content, so this can host originals rather than republished copies.</t>
  </si>
  <si>
    <t xml:space="preserve">CHECK THE COST FIRST: the free tier gives only a name.wordpress.com subdomain, 1GB storage, no plugins (so no SEO plugin) and shows adverts you neither control nor earn from. For a brand blog, budget for the entry paid tier or accept those limits in writing.</t>
  </si>
  <si>
    <t xml:space="preserve">Supplementary and repurposed content. Google-owned and free, but carries little editorial weight.</t>
  </si>
  <si>
    <t xml:space="preserve">Links behave normally.</t>
  </si>
  <si>
    <t xml:space="preserve">You control the template, so a manual canonical link back to the original is possible.</t>
  </si>
  <si>
    <t xml:space="preserve">Use for repurposed content only, and always link to the original article. Do not spend original writing time here while ranks 1-5 are still under-served.</t>
  </si>
  <si>
    <t xml:space="preserve">Short educational posts, infographics and brand citations.</t>
  </si>
  <si>
    <t xml:space="preserve">Links behave normally but the audience overlap with a professional certification audience is thin.</t>
  </si>
  <si>
    <t xml:space="preserve">Not applicable for short-form posts.</t>
  </si>
  <si>
    <t xml:space="preserve">Short-form and visual only. Do not put long-form educational articles here.</t>
  </si>
  <si>
    <t xml:space="preserve">Contributed articles across educational and professional topics; useful for reach and citations.</t>
  </si>
  <si>
    <t xml:space="preserve">Links work, but every submission passes through moderation before it appears.</t>
  </si>
  <si>
    <t xml:space="preserve">No canonical control, so avoid posting an exact copy of a page you want to rank.</t>
  </si>
  <si>
    <t xml:space="preserve">Rewrite rather than copy. Treat as an occasional reach channel, not a pillar.</t>
  </si>
  <si>
    <t xml:space="preserve">Only for genuine technical writing about the AI coach, learning technology or platform engineering.</t>
  </si>
  <si>
    <t xml:space="preserve">Links work, but the terms of service explicitly prohibit content posted primarily for promotion or for creating backlinks.</t>
  </si>
  <si>
    <t xml:space="preserve">YES. DEV supports a canonical_url field.</t>
  </si>
  <si>
    <t xml:space="preserve">READ THE RULES BEFORE POSTING: DEV prohibits promotional-first content and prohibits stub posts that merely link out to the full article. The full text must live on DEV. Use the organisation CTA link rather than in-body promotion. A marketing article posted here will be removed.</t>
  </si>
  <si>
    <t xml:space="preserve">Technical content about the learning platform and its AI features.</t>
  </si>
  <si>
    <t xml:space="preserve">Links work; reach comes from tag feeds rather than search.</t>
  </si>
  <si>
    <t xml:space="preserve">YES. Draft Settings has an 'Are you republishing?' field for the canonical URL.</t>
  </si>
  <si>
    <t xml:space="preserve">Technical write-ups only. Set the canonical on every republished piece, and reply in the comments - engagement is what surfaces posts in tag feeds.</t>
  </si>
  <si>
    <t xml:space="preserve">THE ONE RULE THAT GOVERNS ALL TEN: publish on your own website first, let it be indexed, and only then republish elsewhere with the canonical pointed back home. Republishing first, or republishing without a canonical, means a platform with far more domain authority than yours ranks for your own article and you rank below it. The three platforms here that cannot point a canonical home - LinkedIn Articles, Substack and Vocal - must therefore receive original or rewritten content, never a copy of a page you want to rank.</t>
  </si>
  <si>
    <t xml:space="preserve">SOURCES: platform link behaviour and canonical support verified August 2026 against DEV Community's published terms, Hashnode's republishing documentation, Medium's story settings, and 2026 SEO analyses of nofollow treatment on Medium and Quora. Platform rules change - re-check before scaling any channel.</t>
  </si>
  <si>
    <t xml:space="preserve">CHANNEL COSTS  —  what each channel costs per month, so cost-per-meeting is computable</t>
  </si>
  <si>
    <t xml:space="preserve">Fill the yellow cells. The Dashboard revenue block reads B4:B23.</t>
  </si>
  <si>
    <t xml:space="preserve">Channel / tool</t>
  </si>
  <si>
    <t xml:space="preserve">Monthly cost</t>
  </si>
  <si>
    <t xml:space="preserve">LinkedIn Sales Navigator seats</t>
  </si>
  <si>
    <t xml:space="preserve">Zoom Webinars licence</t>
  </si>
  <si>
    <t xml:space="preserve">Website hosting / WordPress</t>
  </si>
  <si>
    <t xml:space="preserve">Design tools (Canva etc.)</t>
  </si>
  <si>
    <t xml:space="preserve">Credly / badge platform</t>
  </si>
  <si>
    <t xml:space="preserve">Other</t>
  </si>
  <si>
    <t xml:space="preserve">CHANNEL ECONOMICS  (computed — nothing to type here)</t>
  </si>
  <si>
    <t xml:space="preserve">Total monthly channel cost</t>
  </si>
  <si>
    <t xml:space="preserve">Everything the programme spends in a month.</t>
  </si>
  <si>
    <t xml:space="preserve">Meetings booked to date</t>
  </si>
  <si>
    <t xml:space="preserve">Counted from real meeting dates on Outreach and Community &amp; PR.</t>
  </si>
  <si>
    <t xml:space="preserve">Cost per meeting (one month of cost)</t>
  </si>
  <si>
    <t xml:space="preserve">One month of spend divided by every meeting booked so far — it falls as the programme matures. Compare months, not the absolute figure.</t>
  </si>
  <si>
    <t xml:space="preserve">Total revenue recorded</t>
  </si>
  <si>
    <t xml:space="preserve">Certification revenue plus signed enterprise value.</t>
  </si>
  <si>
    <t xml:space="preserve">Revenue per $1 of monthly cost</t>
  </si>
  <si>
    <t xml:space="preserve">Above 1.0 means one month of channel cost is already covered.</t>
  </si>
  <si>
    <t xml:space="preserve">QA &amp; COMPLIANCE  —  the checks that stop this programme damaging the brand</t>
  </si>
  <si>
    <t xml:space="preserve">Work through this weekly. Anything marked Blocked or failing goes to the manager the same day.</t>
  </si>
  <si>
    <t xml:space="preserve">How often</t>
  </si>
  <si>
    <t xml:space="preserve">Last checked</t>
  </si>
  <si>
    <t xml:space="preserve">Result</t>
  </si>
  <si>
    <t xml:space="preserve">Auto signal (live)</t>
  </si>
  <si>
    <t xml:space="preserve">No message claims anyone has been awarded, selected or guaranteed a certification</t>
  </si>
  <si>
    <t xml:space="preserve">Overstating a credential to a senior professional is the single fastest way to destroy an institute's reputation, and it can be actionable.</t>
  </si>
  <si>
    <t xml:space="preserve">Every outreach message is inside its character limit</t>
  </si>
  <si>
    <t xml:space="preserve">The Team Scorecard flags breaches. A breach usually means someone stopped using the approved templates.</t>
  </si>
  <si>
    <t xml:space="preserve">Fees are stated in writing before anyone is asked to decide</t>
  </si>
  <si>
    <t xml:space="preserve">Vagueness about money reads as a scam, however good the credential is.</t>
  </si>
  <si>
    <t xml:space="preserve">Anyone who declined has not been contacted again</t>
  </si>
  <si>
    <t xml:space="preserve">Filter LinkedIn Outreach by Outcome = Declined and check no later activity exists.</t>
  </si>
  <si>
    <t xml:space="preserve">No automation tools, bots or scrapers are in use on any account</t>
  </si>
  <si>
    <t xml:space="preserve">Restrictions and permanent bans follow, and the account cannot be recovered.</t>
  </si>
  <si>
    <t xml:space="preserve">Daily sending stayed inside the agreed limit</t>
  </si>
  <si>
    <t xml:space="preserve">Bursts above the limit are what trigger LinkedIn warnings.</t>
  </si>
  <si>
    <t xml:space="preserve">Every live platform account has 2FA switched on</t>
  </si>
  <si>
    <t xml:space="preserve">The Dashboard shows the count. A hijacked brand account posting spam is a public incident.</t>
  </si>
  <si>
    <t xml:space="preserve">No passwords are stored anywhere in this workbook</t>
  </si>
  <si>
    <t xml:space="preserve">Only password-manager references belong here.</t>
  </si>
  <si>
    <t xml:space="preserve">Reviews are genuine and never incentivised or written internally</t>
  </si>
  <si>
    <t xml:space="preserve">Fake reviews get profiles removed and are illegal in several jurisdictions.</t>
  </si>
  <si>
    <t xml:space="preserve">Republished articles have a canonical pointing back to the owned site</t>
  </si>
  <si>
    <t xml:space="preserve">Otherwise the platform outranks you for your own article. See the Publishing Plan tab.</t>
  </si>
  <si>
    <t xml:space="preserve">Community rules were read before posting on each platform</t>
  </si>
  <si>
    <t xml:space="preserve">DEV, Reddit and most groups ban promotional posting outright.</t>
  </si>
  <si>
    <t xml:space="preserve">Every posted link carries a UTM from the UTM Builder</t>
  </si>
  <si>
    <t xml:space="preserve">Without it no enquiry can be attributed to the person or platform that produced it.</t>
  </si>
  <si>
    <t xml:space="preserve">Claims about PCI (member numbers, recognition, partnerships) are accurate and evidenced</t>
  </si>
  <si>
    <t xml:space="preserve">Invented credibility markers are the hardest damage to undo.</t>
  </si>
  <si>
    <t xml:space="preserve">Personal data collected during outreach is stored only where agreed</t>
  </si>
  <si>
    <t xml:space="preserve">Prospect lists are personal data and carry legal obligations in most jurisdictions.</t>
  </si>
  <si>
    <t xml:space="preserve">A named person has reviewed this checklist and signed it off</t>
  </si>
  <si>
    <t xml:space="preserve">An unowned checklist is not a control.</t>
  </si>
  <si>
    <t xml:space="preserve">APPROVED MESSAGE BANK  —  300-character outreach for the PCI honorary certification</t>
  </si>
  <si>
    <t xml:space="preserve">Column D counts the TEMPLATE, including the [brackets]. After you replace [Company] and [Name] with the real ones your message gets longer — re-count before you send. The Dashboard flags anything that went out over the limit.</t>
  </si>
  <si>
    <t xml:space="preserve">Manager initials + date make an approval real. New messages enter as Draft; only the manager sets Approved; employees copy only Approved rows.</t>
  </si>
  <si>
    <t xml:space="preserve">Code</t>
  </si>
  <si>
    <t xml:space="preserve">Use it when</t>
  </si>
  <si>
    <t xml:space="preserve">Approved message  —  copy, then replace every [bracket]</t>
  </si>
  <si>
    <t xml:space="preserve">Characters (auto)</t>
  </si>
  <si>
    <t xml:space="preserve">Limit</t>
  </si>
  <si>
    <t xml:space="preserve">Rules</t>
  </si>
  <si>
    <t xml:space="preserve">Approved by</t>
  </si>
  <si>
    <t xml:space="preserve">Approved date</t>
  </si>
  <si>
    <t xml:space="preserve">M1</t>
  </si>
  <si>
    <t xml:space="preserve">LinkedIn connection request note</t>
  </si>
  <si>
    <t xml:space="preserve">Hi [First Name], I'm with the Project Controls Institute. Your work in [planning/cost/risk] at [Company] stood out - I'd value connecting with experienced practitioners in the field. - [Your Name]</t>
  </si>
  <si>
    <t xml:space="preserve">House rule: keep connection notes under 200 characters (LinkedIn allows 300; shorter converts better).</t>
  </si>
  <si>
    <t xml:space="preserve">Approved</t>
  </si>
  <si>
    <t xml:space="preserve">M2</t>
  </si>
  <si>
    <t xml:space="preserve">First message, within 24h of them accepting</t>
  </si>
  <si>
    <t xml:space="preserve">Thanks for connecting, [First Name]. PCI recognises senior project controls practitioners through an honorary certification, assessed on experience and contribution rather than an exam. With [X] years at [Company] you may qualify. May I send you the criteria? No cost to review. - [Your Name]</t>
  </si>
  <si>
    <t xml:space="preserve">THE CORE MESSAGE. 'May qualify' and 'may I send' - never 'you have been selected'. Always personalise [X] and [Company].</t>
  </si>
  <si>
    <t xml:space="preserve">M3</t>
  </si>
  <si>
    <t xml:space="preserve">Sales Navigator InMail to a cold, senior lead</t>
  </si>
  <si>
    <t xml:space="preserve">Hi [First Name], I'm with the Project Controls Institute. We're inviting experienced [role] professionals to be considered for our honorary certification, based on career contribution rather than an exam. Your [X] years at [Company] fit the profile. Shall I send the criteria? - [Your Name]</t>
  </si>
  <si>
    <t xml:space="preserve">InMails are limited - use them only for high-value leads who did not accept a connection request.</t>
  </si>
  <si>
    <t xml:space="preserve">M4</t>
  </si>
  <si>
    <t xml:space="preserve">Follow-up 1  -  day 4, no reply</t>
  </si>
  <si>
    <t xml:space="preserve">Hi [First Name], just following up on the PCI honorary certification criteria I mentioned. It takes two minutes to read and there's no cost to be considered. Happy to send it over, or to leave it if the timing isn't right. - [Your Name]</t>
  </si>
  <si>
    <t xml:space="preserve">Gives them an easy exit. Never guilt-trip or ask 'did you see my message?'.</t>
  </si>
  <si>
    <t xml:space="preserve">M5</t>
  </si>
  <si>
    <t xml:space="preserve">Follow-up 2  -  day 10, final message</t>
  </si>
  <si>
    <t xml:space="preserve">Hi [First Name], I'll leave this here so I'm not filling your inbox. If the PCI honorary certification is ever of interest, just reply 'criteria' and I'll send it. Wishing you well with the work at [Company]. - [Your Name]</t>
  </si>
  <si>
    <t xml:space="preserve">This is the LAST message. After this, mark Outcome = No Response and stop.</t>
  </si>
  <si>
    <t xml:space="preserve">M6</t>
  </si>
  <si>
    <t xml:space="preserve">They ask what it is or whether it is legitimate</t>
  </si>
  <si>
    <t xml:space="preserve">Good question. PCI's honorary certification recognises practitioners for demonstrated experience and contribution to project controls, rather than an examination. Candidates are reviewed against published criteria and not everyone is awarded. I'll send the full criteria and process now.</t>
  </si>
  <si>
    <t xml:space="preserve">Total transparency. Send the criteria document immediately. Escalate anything you cannot answer accurately.</t>
  </si>
  <si>
    <t xml:space="preserve">M7</t>
  </si>
  <si>
    <t xml:space="preserve">They ask about cost</t>
  </si>
  <si>
    <t xml:space="preserve">Being considered costs nothing. If you're invited to proceed there are administrative fees, which I'll set out in writing before you decide anything. I'd rather you saw the full criteria and costs up front than committed to anything blind. Shall I send them?</t>
  </si>
  <si>
    <t xml:space="preserve">Confirm the current fee position with your manager before sending. Never be vague about money.</t>
  </si>
  <si>
    <t xml:space="preserve">M8</t>
  </si>
  <si>
    <t xml:space="preserve">They are interested  -  ask for a referral</t>
  </si>
  <si>
    <t xml:space="preserve">Thank you [First Name], that's kind. If one or two colleagues in [planning/cost/risk] come to mind who'd meet the criteria, I'd be glad of an introduction - or I'm happy to reach out directly and mention you suggested it. Either works.</t>
  </si>
  <si>
    <t xml:space="preserve">Only ask AFTER they have responded positively. Never before.</t>
  </si>
  <si>
    <t xml:space="preserve">M9</t>
  </si>
  <si>
    <t xml:space="preserve">Professional association partnership</t>
  </si>
  <si>
    <t xml:space="preserve">Hi [First Name], I'm with the Project Controls Institute. We work with bodies like [Association] on credentialing and CPD for project controls professionals. Would you be open to a short call about a member benefit or joint webinar? Happy to send a one-pager first. - [Your Name]</t>
  </si>
  <si>
    <t xml:space="preserve">Lead with what they get for their members, not what PCI wants.</t>
  </si>
  <si>
    <t xml:space="preserve">M10</t>
  </si>
  <si>
    <t xml:space="preserve">University / faculty</t>
  </si>
  <si>
    <t xml:space="preserve">Hi [First Name], I'm with the Project Controls Institute. We support universities teaching project management with practitioner credentials and guest sessions for students in [Department]. Would a short call be useful, or shall I send an outline first? - [Your Name]</t>
  </si>
  <si>
    <t xml:space="preserve">Name the actual department or course. Generic academic outreach is ignored.</t>
  </si>
  <si>
    <t xml:space="preserve">M11</t>
  </si>
  <si>
    <t xml:space="preserve">Employer / PMO / L&amp;D team</t>
  </si>
  <si>
    <t xml:space="preserve">Hi [First Name], I'm with the Project Controls Institute. We help PMO and L&amp;D teams benchmark and credential project controls staff. If skills gaps in [planning/cost/risk] are on your agenda at [Company], I'd be glad to share how other teams approach it. - [Your Name]</t>
  </si>
  <si>
    <t xml:space="preserve">Frame it as a team capability problem, not an individual certificate.</t>
  </si>
  <si>
    <t xml:space="preserve">M12</t>
  </si>
  <si>
    <t xml:space="preserve">Podcast guest pitch</t>
  </si>
  <si>
    <t xml:space="preserve">Hi [First Name], I enjoyed your episode on [topic]. I'm with the Project Controls Institute. We could offer a guest who can talk on [specific angle] with real project data, not generic advice. Would that suit your audience? Happy to send two topic options. - [Your Name]</t>
  </si>
  <si>
    <t xml:space="preserve">You must actually listen to an episode first and name it.</t>
  </si>
  <si>
    <t xml:space="preserve">M13</t>
  </si>
  <si>
    <t xml:space="preserve">Inviting a webinar speaker</t>
  </si>
  <si>
    <t xml:space="preserve">Hi [First Name], your experience in [specialism] at [Company] is exactly what our audience asks about. Would you speak on a 45-minute PCI webinar - 30 minutes of content, 15 of Q&amp;A? We handle promotion, hosting and recording. Happy to send dates. - [Your Name]</t>
  </si>
  <si>
    <t xml:space="preserve">State the time commitment up front - it doubles acceptance.</t>
  </si>
  <si>
    <t xml:space="preserve">M14</t>
  </si>
  <si>
    <t xml:space="preserve">Industry media / editor pitch</t>
  </si>
  <si>
    <t xml:space="preserve">Hi [First Name], I'm with the Project Controls Institute. We have data on [topic/finding] from [sample] practitioners that your readers at [Publication] would find useful. I can write it as a 900-word piece or provide the data for your team. Interested? - [Your Name]</t>
  </si>
  <si>
    <t xml:space="preserve">Only pitch data you genuinely hold. Never invent a statistic.</t>
  </si>
  <si>
    <t xml:space="preserve">M15</t>
  </si>
  <si>
    <t xml:space="preserve">They decline or ask you to stop</t>
  </si>
  <si>
    <t xml:space="preserve">Understood, [First Name] - thank you for coming back to me, and I won't follow up again. If anything changes you're very welcome to get in touch. Best of luck with the work at [Company]. - [Your Name]</t>
  </si>
  <si>
    <t xml:space="preserve">Send this, mark Outcome = Declined, and never contact them again.</t>
  </si>
  <si>
    <t xml:space="preserve">HOW TO USE: copy the message from column C into a notepad, replace every [bracket] with real details from the person's profile, re-read it once as if you were receiving it, then send. Paste the final version into the LinkedIn Outreach tab so the character count is checked automatically.</t>
  </si>
  <si>
    <t xml:space="preserve">LINKEDIN + SALES NAVIGATOR PLAYBOOK  —  the honorary certification outreach process</t>
  </si>
  <si>
    <t xml:space="preserve">This is the core daily job. Follow it in order. Quality of the person matters more than the number of messages.</t>
  </si>
  <si>
    <t xml:space="preserve">Step</t>
  </si>
  <si>
    <t xml:space="preserve">When</t>
  </si>
  <si>
    <t xml:space="preserve">What to do  —  exactly</t>
  </si>
  <si>
    <t xml:space="preserve">Rule / limit</t>
  </si>
  <si>
    <t xml:space="preserve">Where to log it</t>
  </si>
  <si>
    <t xml:space="preserve">A</t>
  </si>
  <si>
    <t xml:space="preserve">Once, week 1</t>
  </si>
  <si>
    <t xml:space="preserve">SET UP: complete your LinkedIn profile and the PCI company page first. Nobody accepts a request from an empty profile. Your headline must say Project Controls Institute, and your Featured section must link to the PCI credential page so people can check you are real.</t>
  </si>
  <si>
    <t xml:space="preserve">Do not send a single request until this is done.</t>
  </si>
  <si>
    <t xml:space="preserve">Platform Setup tab</t>
  </si>
  <si>
    <t xml:space="preserve">B</t>
  </si>
  <si>
    <t xml:space="preserve">BUILD 5 SAVED SEARCHES in Sales Navigator: (1) Project Controls Manager/Lead, (2) Planning &amp; Scheduling Manager, (3) Cost Manager / Cost Engineer / Estimator, (4) PMO Director/Head, (5) Head of Risk. For each, filter: Seniority = Manager and above; Industry = Construction, Civil Engineering, Oil &amp; Gas, Energy, Infrastructure, Defence, Mining; Geography = your agreed target countries; Years in current role = 3+.</t>
  </si>
  <si>
    <t xml:space="preserve">Save each search and turn on alerts.</t>
  </si>
  <si>
    <t xml:space="preserve">C</t>
  </si>
  <si>
    <t xml:space="preserve">CREATE LEAD LISTS, one per segment, so your work is organised and repeatable. Name them clearly, e.g. 'PC Managers - UK', 'Planners - GCC', 'PMO - India'.</t>
  </si>
  <si>
    <t xml:space="preserve">Minimum 3 lists.</t>
  </si>
  <si>
    <t xml:space="preserve">Daily 09:00</t>
  </si>
  <si>
    <t xml:space="preserve">RESEARCH 30 LEADS. Open each profile properly. Qualify against these tests: 8+ years in project controls or a related discipline; a real, current employer; visible seniority or specialism; an active account (posted or commented in the last 6 months). If they fail any test, skip them - do not lower the bar to hit a number.</t>
  </si>
  <si>
    <t xml:space="preserve">30 qualified leads per day.</t>
  </si>
  <si>
    <t xml:space="preserve">LinkedIn Outreach - one row each</t>
  </si>
  <si>
    <t xml:space="preserve">Daily 09:30</t>
  </si>
  <si>
    <t xml:space="preserve">WRITE ONE PERSONAL LINE for each lead in the Personalisation column: something specific and true from their profile (a project type, a certification, a company move, a post they wrote). This single line is the difference between a 10% and a 40% acceptance rate.</t>
  </si>
  <si>
    <t xml:space="preserve">No personal line = do not send.</t>
  </si>
  <si>
    <t xml:space="preserve">LinkedIn Outreach, column L (Personal line used)</t>
  </si>
  <si>
    <t xml:space="preserve">Daily 10:00</t>
  </si>
  <si>
    <t xml:space="preserve">SEND 20 CONNECTION REQUESTS using template M1, with your personal line pasted into it. Keep the note under 200 characters. Send them spread through the morning, not all in one burst.</t>
  </si>
  <si>
    <t xml:space="preserve">Max 20/day. Never use automation tools.</t>
  </si>
  <si>
    <t xml:space="preserve">LinkedIn Outreach, column M (Connection sent?)</t>
  </si>
  <si>
    <t xml:space="preserve">Daily 11:00</t>
  </si>
  <si>
    <t xml:space="preserve">CHECK ACCEPTANCES from previous days. Within 24 hours of someone accepting, send template M2 - the 300-character honorary certification message. Personalise the [X] years and [Company] fields from their profile.</t>
  </si>
  <si>
    <t xml:space="preserve">Max 300 characters. 15 per day.</t>
  </si>
  <si>
    <t xml:space="preserve">LinkedIn Outreach, columns P-R</t>
  </si>
  <si>
    <t xml:space="preserve">Daily 11:30</t>
  </si>
  <si>
    <t xml:space="preserve">REPLY TO EVERY RESPONSE the same day. Interested = send the criteria document and log Outcome = Info Requested. Question about cost or legitimacy = use M6 or M7, honestly. Anything you are unsure about = ask your manager before replying. Never guess.</t>
  </si>
  <si>
    <t xml:space="preserve">Same-day replies. Never promise an award.</t>
  </si>
  <si>
    <t xml:space="preserve">LinkedIn Outreach, columns S-T</t>
  </si>
  <si>
    <t xml:space="preserve">Daily 12:00</t>
  </si>
  <si>
    <t xml:space="preserve">FOLLOW UP. Day 4 after M2 with no reply: send M4. Day 10: send M5 and then stop. Two follow-ups maximum, ever. Check Dashboard 'Follow-ups due today or earlier', or sort privately via View -&gt; Sheet View.</t>
  </si>
  <si>
    <t xml:space="preserve">Maximum 2 follow-ups per person.</t>
  </si>
  <si>
    <t xml:space="preserve">LinkedIn Outreach, columns U-V</t>
  </si>
  <si>
    <t xml:space="preserve">Daily 14:00</t>
  </si>
  <si>
    <t xml:space="preserve">ENGAGE BEFORE YOU ASK. Leave 15 genuine comments on posts by your target audience - add an insight, not 'Great post'. People check your profile after a good comment, which lifts acceptance rates the following day.</t>
  </si>
  <si>
    <t xml:space="preserve">15 real comments per day.</t>
  </si>
  <si>
    <t xml:space="preserve">DAILY ENTRY — activity type 'Engagement (commented on someone else)'</t>
  </si>
  <si>
    <t xml:space="preserve">Daily 15:00</t>
  </si>
  <si>
    <t xml:space="preserve">PUBLISH OR SUPPORT CONTENT. Post to the PCI page 3x a week and reshare with your own commentary. Prospects check whether PCI looks active before replying.</t>
  </si>
  <si>
    <t xml:space="preserve">3 page posts per week.</t>
  </si>
  <si>
    <t xml:space="preserve">Content Calendar tab</t>
  </si>
  <si>
    <t xml:space="preserve">Daily 17:00</t>
  </si>
  <si>
    <t xml:space="preserve">LOG THE DAY in the DAILY ENTRY tab: leads, connections, messages, follow-ups, posts, engagements, your best result and any blocker. Two minutes. Unlogged work does not count.</t>
  </si>
  <si>
    <t xml:space="preserve">Every working day.</t>
  </si>
  <si>
    <t xml:space="preserve">DAILY ENTRY tab</t>
  </si>
  <si>
    <t xml:space="preserve">Friday</t>
  </si>
  <si>
    <t xml:space="preserve">REVIEW THE WEEK. Fill in the Weekly Review tab. Look at acceptance rate and reply rate, not just volume. If acceptance is under 20%, your targeting or your note is wrong - change one of them, not both, so you know what worked.</t>
  </si>
  <si>
    <t xml:space="preserve">Every Friday.</t>
  </si>
  <si>
    <t xml:space="preserve">Weekly Review tab</t>
  </si>
  <si>
    <t xml:space="preserve">!</t>
  </si>
  <si>
    <t xml:space="preserve">Safety</t>
  </si>
  <si>
    <t xml:space="preserve">IF LINKEDIN WARNS YOU or restricts anything: stop sending immediately, do not use a different account, and tell your manager the same day. Warnings usually follow bursts of identical messages - which is exactly why every message must be personalised and spread out.</t>
  </si>
  <si>
    <t xml:space="preserve">Stop and escalate.</t>
  </si>
  <si>
    <t xml:space="preserve">DAILY ENTRY — Notes or blocker column (column J)</t>
  </si>
  <si>
    <t xml:space="preserve">Honesty</t>
  </si>
  <si>
    <t xml:space="preserve">YOU ARE INVITING PEOPLE TO BE CONSIDERED. You are not awarding anything. Never write or imply 'you have been selected', 'you have been awarded' or 'guaranteed'. Send the published criteria and let people decide. Misleading a professional damages PCI far more than a missed target.</t>
  </si>
  <si>
    <t xml:space="preserve">Non-negotiable.</t>
  </si>
  <si>
    <t xml:space="preserve">HOW-TO GUIDES  —  read the row before you start a platform for the first time</t>
  </si>
  <si>
    <t xml:space="preserve">This is your training manual. If something here conflicts with an instruction from your manager, ask before you act.</t>
  </si>
  <si>
    <t xml:space="preserve">Platform / workstream</t>
  </si>
  <si>
    <t xml:space="preserve">Why it matters for PCI</t>
  </si>
  <si>
    <t xml:space="preserve">First-time setup</t>
  </si>
  <si>
    <t xml:space="preserve">What you do every week</t>
  </si>
  <si>
    <t xml:space="preserve">What 'good' looks like</t>
  </si>
  <si>
    <t xml:space="preserve">Common mistakes to avoid</t>
  </si>
  <si>
    <t xml:space="preserve">Evidence to log</t>
  </si>
  <si>
    <t xml:space="preserve">Time per week</t>
  </si>
  <si>
    <t xml:space="preserve">LinkedIn (outreach)</t>
  </si>
  <si>
    <t xml:space="preserve">Where the decision-makers for honorary certification actually are, and where Sales Navigator lets you filter by role and seniority.</t>
  </si>
  <si>
    <t xml:space="preserve">Optimise your profile and the PCI page. Activate Sales Navigator, build 5 saved searches and 3 lead lists (see the LinkedIn Playbook tab).</t>
  </si>
  <si>
    <t xml:space="preserve">Research 150 qualified leads, send 100 personalised requests, message 75 accepted connections, run follow-ups on day 4 and day 10, comment 15x per day.</t>
  </si>
  <si>
    <t xml:space="preserve">Acceptance rate above 30% and reply rate above 15%. Every message references something real from the person's profile.</t>
  </si>
  <si>
    <t xml:space="preserve">Bulk identical messages. Automation tools. Claiming someone has been awarded anything. Sending before the profile is complete.</t>
  </si>
  <si>
    <t xml:space="preserve">Lead URL, personal line, template used, message text, outcome and follow-up dates.</t>
  </si>
  <si>
    <t xml:space="preserve">15-18 h</t>
  </si>
  <si>
    <t xml:space="preserve">LinkedIn (content)</t>
  </si>
  <si>
    <t xml:space="preserve">Prospects check whether PCI looks credible and active before they reply to you.</t>
  </si>
  <si>
    <t xml:space="preserve">Set the page CTA, add a banner and pin a strong post. Create the newsletter.</t>
  </si>
  <si>
    <t xml:space="preserve">Set the page CTA, add a banner and pin a strong post. 3 page posts per week; reply to every comment within 60 minutes of posting (first-hour velocity gates reach) and clear stragglers within 24h.</t>
  </si>
  <si>
    <t xml:space="preserve">Posts teach something specific. Native text, images and video - no bare external links.</t>
  </si>
  <si>
    <t xml:space="preserve">Posting only promotions. Ignoring comments. Reposting the same content in every group.</t>
  </si>
  <si>
    <t xml:space="preserve">Post URL, impressions, engagements, clicks and any leads.</t>
  </si>
  <si>
    <t xml:space="preserve">Long-form articles that rank in Google and build authority with people who Google PCI before replying.</t>
  </si>
  <si>
    <t xml:space="preserve">Create the account with the PCI email, complete the bio and links, then create a PCI publication so several authors can publish.</t>
  </si>
  <si>
    <t xml:space="preserve">One article per week: republish the site original via Medium's Import tool (canonical set automatically) once the original is indexed, or write a Medium-first piece if none is ready.</t>
  </si>
  <si>
    <t xml:space="preserve">A standalone useful article with a strong title, real examples and correct sources - not a sales page.</t>
  </si>
  <si>
    <t xml:space="preserve">Republishing without the Import tool / canonical. Thin 300-word posts. Missing tags.</t>
  </si>
  <si>
    <t xml:space="preserve">Article URL, views, reads, follower growth and referral traffic in Google Analytics.</t>
  </si>
  <si>
    <t xml:space="preserve">People search project controls questions constantly and good answers keep bringing traffic for years.</t>
  </si>
  <si>
    <t xml:space="preserve">Create your personal account with your real name and PCI role, then create the PCI Business Profile. Follow the relevant topics.</t>
  </si>
  <si>
    <t xml:space="preserve">Find 3 high-traffic questions per week and answer them properly - 200-400 words, a worked example, then a PCI link only if it genuinely adds to the answer.</t>
  </si>
  <si>
    <t xml:space="preserve">The answer stands alone and would be useful even if the PCI link were removed.</t>
  </si>
  <si>
    <t xml:space="preserve">Dropping links with no answer. Answering irrelevant questions for volume. Copy-pasting the same answer.</t>
  </si>
  <si>
    <t xml:space="preserve">Question URL, answer URL, views and upvotes.</t>
  </si>
  <si>
    <t xml:space="preserve">Extremely valuable communities, but ruthless about promotion. Handled properly it builds real credibility.</t>
  </si>
  <si>
    <t xml:space="preserve">Create an account that honestly identifies your PCI role. Join r/projectmanagement, r/construction, r/civilengineering, r/PMP, r/artificial. Read every rule set.</t>
  </si>
  <si>
    <t xml:space="preserve">Contribute helpful comments several times a week. Only share a PCI link where the rules allow and it directly answers the question.</t>
  </si>
  <si>
    <t xml:space="preserve">Positive karma, no removed posts, and at least one thread where people thank you for the help.</t>
  </si>
  <si>
    <t xml:space="preserve">Posting links in your first week. Ignoring subreddit rules. Arguing with moderators.</t>
  </si>
  <si>
    <t xml:space="preserve">Subreddit, thread URL, your comment and the reaction.</t>
  </si>
  <si>
    <t xml:space="preserve">YouTube + Shorts</t>
  </si>
  <si>
    <t xml:space="preserve">Webinars and expert interviews are PCI's strongest assets and they are searchable forever on YouTube.</t>
  </si>
  <si>
    <t xml:space="preserve">Create a Brand Account channel, brand it, complete About and links, and create playlists.</t>
  </si>
  <si>
    <t xml:space="preserve">One long-form upload per week plus 3 Shorts cut from existing footage. Write real titles and descriptions with timestamps.</t>
  </si>
  <si>
    <t xml:space="preserve">Clear titles, readable thumbnails, captions on every Short, and a CTA to the credential page.</t>
  </si>
  <si>
    <t xml:space="preserve">Uploading raw recordings with no title work. No captions. Posting Shorts with no hook in the first 2 seconds.</t>
  </si>
  <si>
    <t xml:space="preserve">Video URL, views, watch time, subscribers gained and clicks to PCI.</t>
  </si>
  <si>
    <t xml:space="preserve">Facebook + Instagram + Threads</t>
  </si>
  <si>
    <t xml:space="preserve">Reaches practitioners in regions where LinkedIn use is lower, and supports events.</t>
  </si>
  <si>
    <t xml:space="preserve">Create a Facebook Page under the business account, an Instagram Business account linked to it, then Threads from Instagram.</t>
  </si>
  <si>
    <t xml:space="preserve">3 posts per week per platform, stories around events, and replies to every comment and DM.</t>
  </si>
  <si>
    <t xml:space="preserve">Consistent branding, native formats (reels and carousels) and a human tone.</t>
  </si>
  <si>
    <t xml:space="preserve">Posting identical text everywhere. Ignoring DMs. Using a personal profile as the brand.</t>
  </si>
  <si>
    <t xml:space="preserve">Post URL, reach, engagement and profile clicks.</t>
  </si>
  <si>
    <t xml:space="preserve">Fast industry conversation and good for reaching software, AI and consulting voices.</t>
  </si>
  <si>
    <t xml:space="preserve">Complete the profile, claim the handle, pin an introduction post.</t>
  </si>
  <si>
    <t xml:space="preserve">One post per day plus replies in relevant conversations. Thread out your best article once a week.</t>
  </si>
  <si>
    <t xml:space="preserve">You are part of conversations, not just broadcasting.</t>
  </si>
  <si>
    <t xml:space="preserve">Automated cross-posting from LinkedIn with broken formatting. Arguing publicly.</t>
  </si>
  <si>
    <t xml:space="preserve">Post URL, impressions and profile clicks.</t>
  </si>
  <si>
    <t xml:space="preserve">Reaches early-career professionals who are the next generation of members.</t>
  </si>
  <si>
    <t xml:space="preserve">Create a Business account, brand the profile and add the link.</t>
  </si>
  <si>
    <t xml:space="preserve">3 short educational videos per week with a hook in the first 2 seconds and burned-in captions.</t>
  </si>
  <si>
    <t xml:space="preserve">Genuinely useful 30-60 second explainers, not dancing or trends for their own sake.</t>
  </si>
  <si>
    <t xml:space="preserve">Reposting horizontal video. No captions. Overly formal delivery.</t>
  </si>
  <si>
    <t xml:space="preserve">Video URL, views, completion rate and profile visits.</t>
  </si>
  <si>
    <t xml:space="preserve">Groups &amp; communities (LinkedIn, Facebook, Discord, Slack)</t>
  </si>
  <si>
    <t xml:space="preserve">Where practitioners ask the exact questions PCI answers - and where partnerships start.</t>
  </si>
  <si>
    <t xml:space="preserve">Join 10 LinkedIn groups, 10 Facebook groups and 5 Discord/Slack communities. Read every rule set. Introduce yourself once.</t>
  </si>
  <si>
    <t xml:space="preserve">3 useful contributions per week. Note anyone who could be a lead, speaker or partner and move them to the right tab.</t>
  </si>
  <si>
    <t xml:space="preserve">People reply to you by name and tag you in questions.</t>
  </si>
  <si>
    <t xml:space="preserve">Link dropping. Same message in every group. Promoting before contributing.</t>
  </si>
  <si>
    <t xml:space="preserve">Group, thread URL, what you contributed and any lead generated.</t>
  </si>
  <si>
    <t xml:space="preserve">Directories &amp; reviews</t>
  </si>
  <si>
    <t xml:space="preserve">Third-party listings are what people check when they are deciding whether PCI is legitimate.</t>
  </si>
  <si>
    <t xml:space="preserve">Create or claim Google Business Profile, Bing Places, Trustpilot and Crunchbase. Check G2, Capterra and Clutch for genuine category fit.</t>
  </si>
  <si>
    <t xml:space="preserve">Monitor weekly, reply to every review within 7 days and keep all details identical across sites.</t>
  </si>
  <si>
    <t xml:space="preserve">Name, description and links are identical everywhere. All reviews answered.</t>
  </si>
  <si>
    <t xml:space="preserve">Fake or incentivised reviews - this is a serious integrity breach and gets profiles banned. Inconsistent business details.</t>
  </si>
  <si>
    <t xml:space="preserve">Profile URLs, review count, rating and your replies.</t>
  </si>
  <si>
    <t xml:space="preserve">One association or employer partnership is worth hundreds of individual messages.</t>
  </si>
  <si>
    <t xml:space="preserve">Build lists: 50 associations, 30 universities, 50 employers, 20 podcasts, 20 media contacts - with named contacts, not generic inboxes.</t>
  </si>
  <si>
    <t xml:space="preserve">Approach 7 associations, 4 universities, 7 employers, 4 podcasts and 3 media contacts per week (25 total — matching the daily target of 5).</t>
  </si>
  <si>
    <t xml:space="preserve">Every approach names the organisation and states what THEY get. A pipeline of replies, calls and booked sessions.</t>
  </si>
  <si>
    <t xml:space="preserve">Generic mass emails to info@ addresses. Pitching a podcast you have not listened to. No follow-up.</t>
  </si>
  <si>
    <t xml:space="preserve">Organisation, contact, date, template used, response, meeting date and next action.</t>
  </si>
  <si>
    <t xml:space="preserve">5 h</t>
  </si>
  <si>
    <t xml:space="preserve">Events &amp; podcast</t>
  </si>
  <si>
    <t xml:space="preserve">Webinars produce the content that feeds every other platform for a month.</t>
  </si>
  <si>
    <t xml:space="preserve">Set up Eventbrite, Luma and the podcast feed on Spotify for Creators, then submit to Apple Podcasts.</t>
  </si>
  <si>
    <t xml:space="preserve">Publish each event with tracking links, promote 3 times before and once after, and cut the recording into Shorts and quotes.</t>
  </si>
  <si>
    <t xml:space="preserve">Registrations tracked in Google Analytics; every event produces at least 5 pieces of follow-on content.</t>
  </si>
  <si>
    <t xml:space="preserve">No reminder emails. Not recording the session. Letting the recording sit unused.</t>
  </si>
  <si>
    <t xml:space="preserve">Event page, registrations, attendance and content produced from it.</t>
  </si>
  <si>
    <t xml:space="preserve">Tells you which of all this work actually produced enquiries, so effort moves to what works.</t>
  </si>
  <si>
    <t xml:space="preserve">Verify Google Search Console, confirm GA4 is firing, install Microsoft Clarity, and agree a UTM naming convention.</t>
  </si>
  <si>
    <t xml:space="preserve">Review all three weekly. Write the numbers and two actions into the Weekly Review tab.</t>
  </si>
  <si>
    <t xml:space="preserve">Decisions are based on tracked results, not on how busy the week felt.</t>
  </si>
  <si>
    <t xml:space="preserve">Judging success by activity volume. Posting links without UTM tags so nothing can be attributed.</t>
  </si>
  <si>
    <t xml:space="preserve">Traffic, source/medium, conversions, top content and the action you took.</t>
  </si>
  <si>
    <t xml:space="preserve">Email marketing (ESP)</t>
  </si>
  <si>
    <t xml:space="preserve">The owned list is the highest-ROI channel in marketing — the audience you do not rent from an algorithm.</t>
  </si>
  <si>
    <t xml:space="preserve">Pick the ESP, authenticate the domain (SPF, DKIM, DMARC), add signup forms to the site and lead magnets, build the welcome automation.</t>
  </si>
  <si>
    <t xml:space="preserve">Newsletter every fortnight; automated nurture sequences always-on (playbook technique 9), segmented by funnel stage. Log every campaign in DAILY ENTRY as 'Email campaign sent' with How many = emails delivered.</t>
  </si>
  <si>
    <t xml:space="preserve">Open rate above 35%, click rate above 2.5%, unsubscribes under 0.3%.</t>
  </si>
  <si>
    <t xml:space="preserve">Buying lists (illegal under GDPR and kills deliverability). Sending the same email to everyone. No double opt-in for EU contacts.</t>
  </si>
  <si>
    <t xml:space="preserve">Campaign report link or screenshot</t>
  </si>
  <si>
    <t xml:space="preserve">WhatsApp / Telegram / SMS</t>
  </si>
  <si>
    <t xml:space="preserve">The Gulf audience lives on WhatsApp — 90%+ open rates for reminders. Telegram carries the same role in several markets.</t>
  </si>
  <si>
    <t xml:space="preserve">WhatsApp Business API via a provider, the WhatsApp Channel, the Telegram channel, an SMS provider; record consent for every contact.</t>
  </si>
  <si>
    <t xml:space="preserve">Exam, webinar and application reminders as they occur; at most one value broadcast per week. Log sends in DAILY ENTRY as 'WhatsApp / Telegram / SMS sent'.</t>
  </si>
  <si>
    <t xml:space="preserve">Opt-outs under 1%; replies arriving — a broadcast that gets replies is working.</t>
  </si>
  <si>
    <t xml:space="preserve">Messaging without opt-in (blocked by the platform and illegal in most markets). More than one broadcast a week — people mute, then you have nothing.</t>
  </si>
  <si>
    <t xml:space="preserve">Broadcast stats screenshot</t>
  </si>
  <si>
    <t xml:space="preserve">Job postings &amp; hiring</t>
  </si>
  <si>
    <t xml:space="preserve">Every job post is also brand marketing: candidates read it, Google for Jobs indexes it, and rivals see an institute that is growing.</t>
  </si>
  <si>
    <t xml:space="preserve">Careers page with JobPosting schema so Google for Jobs picks roles up free; employer profiles (LinkedIn, Bayt, Indeed) come from Platform Setup.</t>
  </si>
  <si>
    <t xml:space="preserve">Keep the Job Postings tab current — one row per platform per position. Post each open role on 3+ platforms including one Gulf board. Close filled roles the same day.</t>
  </si>
  <si>
    <t xml:space="preserve">Every open role visible on 3+ platforms; applicant counts logged weekly.</t>
  </si>
  <si>
    <t xml:space="preserve">Dead listings left open — it reads as a disorganised institute. Salary stated on one platform and hidden on another.</t>
  </si>
  <si>
    <t xml:space="preserve">Post URL in the Job Postings tab</t>
  </si>
  <si>
    <t xml:space="preserve">Press releases &amp; free news</t>
  </si>
  <si>
    <t xml:space="preserve">Indexed third-party references are what AI engines read when they decide PCI is real. Journalists are not the audience of free wires — the index is.</t>
  </si>
  <si>
    <t xml:space="preserve">Own-site newsroom page with NewsArticle schema; free accounts on PRLog and openPR (see PR &amp; Target Directory for the verified verdicts).</t>
  </si>
  <si>
    <t xml:space="preserve">When there is real news (credential launch, partnership, milestone): newsroom post first, then PRLog, then openPR (1 per 30 days). Playbook technique 16 has the full pipeline.</t>
  </si>
  <si>
    <t xml:space="preserve">Each release indexed on 2+ non-PCI domains within a week (search the headline).</t>
  </si>
  <si>
    <t xml:space="preserve">Expecting journalist coverage from free wires. Keyword-stuffed releases — links are nofollow by Google policy, so stuffing gains nothing and looks desperate.</t>
  </si>
  <si>
    <t xml:space="preserve">Release URLs logged in Community &amp; PR</t>
  </si>
  <si>
    <t xml:space="preserve">1 h / month</t>
  </si>
  <si>
    <t xml:space="preserve">Educational publishing &amp; DOIs</t>
  </si>
  <si>
    <t xml:space="preserve">Frameworks with DOIs and open educational resources put PCI in the academic-adjacent record — the strongest legitimacy signal a young institute can buy for free.</t>
  </si>
  <si>
    <t xml:space="preserve">Zenodo account + 'PCI AI' community (free DOIs); OER Commons and MERLOT member accounts; TrainingZone/HRZone contributor profile.</t>
  </si>
  <si>
    <t xml:space="preserve">Quarterly: one CC-licensed exam-prep primer to OER Commons + MERLOT, one framework PDF to Zenodo with named authors, one practical article to TrainingZone/HRZone.</t>
  </si>
  <si>
    <t xml:space="preserve">DOIs citable and cited in PCI articles; resources approved by the library curators.</t>
  </si>
  <si>
    <t xml:space="preserve">Posting marketing copy as 'education' — curators remove it and the account with it.</t>
  </si>
  <si>
    <t xml:space="preserve">DOI links and resource URLs</t>
  </si>
  <si>
    <t xml:space="preserve">2 h / month</t>
  </si>
  <si>
    <t xml:space="preserve">SEO &amp; keywords</t>
  </si>
  <si>
    <t xml:space="preserve">Search is the compounding channel: rankings earned this quarter pay for years. The Keyword Plan tells you exactly which battles to pick.</t>
  </si>
  <si>
    <t xml:space="preserve">Keyword Plan sheet reviewed with the manager; Google Search Console verified; SEO Clusters set up with the pillar topics.</t>
  </si>
  <si>
    <t xml:space="preserve">Pick from the Keyword Plan by difficulty — Easy first, Medium next, Hard only via pillar pages. One spoke article per week, logged in Content Calendar and mapped in SEO Clusters.</t>
  </si>
  <si>
    <t xml:space="preserve">Easy keywords in the top 10 within 90 days; impressions rising month on month in Search Console.</t>
  </si>
  <si>
    <t xml:space="preserve">Chasing Hard head terms first (PMI and AACE own them — earn authority on Easy/Medium first). Writing content without checking the plan.</t>
  </si>
  <si>
    <t xml:space="preserve">Monthly Search Console screenshot</t>
  </si>
  <si>
    <t xml:space="preserve">These cadences are PER ACTIVE PLATFORM — nobody runs all of them at once, and the hours in this sheet do not add up to one person's week. The manager assigns platforms by Value rank (Platform Setup column P) against the hours the team actually has; only what is assigned gets logged in DAILY ENTRY.</t>
  </si>
  <si>
    <t xml:space="preserve">BENCHMARKS  —  where the targets in this workbook come from</t>
  </si>
  <si>
    <t xml:space="preserve">These are published 2026 industry figures, not internal guesses. Re-check them every 6 months; outreach benchmarks move.</t>
  </si>
  <si>
    <t xml:space="preserve">Poor  -  fix this</t>
  </si>
  <si>
    <t xml:space="preserve">Average / expected</t>
  </si>
  <si>
    <t xml:space="preserve">Good</t>
  </si>
  <si>
    <t xml:space="preserve">Source of the figure</t>
  </si>
  <si>
    <t xml:space="preserve">Checked</t>
  </si>
  <si>
    <t xml:space="preserve">LinkedIn connection acceptance rate</t>
  </si>
  <si>
    <t xml:space="preserve">Below 20% - stop and fix targeting, profile or note</t>
  </si>
  <si>
    <t xml:space="preserve">27-30% platform average</t>
  </si>
  <si>
    <t xml:space="preserve">30-45%; above 45% is top tier</t>
  </si>
  <si>
    <t xml:space="preserve">Expandi LinkedIn Outreach Benchmarks 2026 (13.2m requests, May 2025-Apr 2026); Cleverly LinkedIn Benchmarks 2026; Reachium 2026 study of 180,155 matured requests (27.1% accepted)</t>
  </si>
  <si>
    <t xml:space="preserve">Aug 2026</t>
  </si>
  <si>
    <t xml:space="preserve">Reply rate on the post-connection message</t>
  </si>
  <si>
    <t xml:space="preserve">Below 10%</t>
  </si>
  <si>
    <t xml:space="preserve">About 10% average across industries</t>
  </si>
  <si>
    <t xml:space="preserve">15-25%; top performers 30%+</t>
  </si>
  <si>
    <t xml:space="preserve">Expandi 2026 (post-connection reply rate held at 10.4%); Cleverly (good outreach reply rate 10-25%)</t>
  </si>
  <si>
    <t xml:space="preserve">Reply rate on the connection-request note itself</t>
  </si>
  <si>
    <t xml:space="preserve">About 2% and falling (down from 3.5% in a year)</t>
  </si>
  <si>
    <t xml:space="preserve">Expandi 2026 note-reply trend. This is why the workbook messages after acceptance rather than relying on the note.</t>
  </si>
  <si>
    <t xml:space="preserve">Meetings booked per accepted connection</t>
  </si>
  <si>
    <t xml:space="preserve">About 2% measured in-platform (a floor - calls arranged by email are not counted)</t>
  </si>
  <si>
    <t xml:space="preserve">Higher with warm, senior targeting</t>
  </si>
  <si>
    <t xml:space="preserve">Reachium 2026, 180,155 matured requests</t>
  </si>
  <si>
    <t xml:space="preserve">How fast acceptances arrive</t>
  </si>
  <si>
    <t xml:space="preserve">63% within 24 hours, 88% within a week, 99% within 30 days</t>
  </si>
  <si>
    <t xml:space="preserve">Botdog analysis of 16,492 requests. This is why the workbook follows up on day 4, not day 1.</t>
  </si>
  <si>
    <t xml:space="preserve">Safe connection request volume</t>
  </si>
  <si>
    <t xml:space="preserve">Sending far above capacity risks restriction</t>
  </si>
  <si>
    <t xml:space="preserve">100-150 per week while you establish a baseline</t>
  </si>
  <si>
    <t xml:space="preserve">Up to about 200 per week for a strong account; the limit is reputation-based, not fixed</t>
  </si>
  <si>
    <t xml:space="preserve">Cleverly 2026; Expandi 2026 volume guidance. The workbook target of 20 per day (100 per week) sits deliberately at the safe end.</t>
  </si>
  <si>
    <t xml:space="preserve">LinkedIn organic engagement rate</t>
  </si>
  <si>
    <t xml:space="preserve">Below 1%</t>
  </si>
  <si>
    <t xml:space="preserve">About 2-4% depending on the measurement method</t>
  </si>
  <si>
    <t xml:space="preserve">5%+; carousel and document posts far exceed this</t>
  </si>
  <si>
    <t xml:space="preserve">Socialinsider 2026 LinkedIn report (3.85% average); IQFluence 2026 (5.2%); Buffer 2026 (carousels far above other formats)</t>
  </si>
  <si>
    <t xml:space="preserve">Instagram engagement rate</t>
  </si>
  <si>
    <t xml:space="preserve">Below 0.5%</t>
  </si>
  <si>
    <t xml:space="preserve">About 1.6% overall; Reels around 2.4%, carousels around 1.9%</t>
  </si>
  <si>
    <t xml:space="preserve">3%+</t>
  </si>
  <si>
    <t xml:space="preserve">Socialinsider / Buffer 2026 format breakdowns</t>
  </si>
  <si>
    <t xml:space="preserve">Facebook engagement rate</t>
  </si>
  <si>
    <t xml:space="preserve">About 0.15% per post; published figures vary enormously by formula</t>
  </si>
  <si>
    <t xml:space="preserve">Above 0.20% already beats most brand pages</t>
  </si>
  <si>
    <t xml:space="preserve">Buffer / Rival IQ 2026 datasets. Treat Facebook engagement as a weak signal.</t>
  </si>
  <si>
    <t xml:space="preserve">TikTok engagement rate</t>
  </si>
  <si>
    <t xml:space="preserve">Below 2%</t>
  </si>
  <si>
    <t xml:space="preserve">About 3.2-4.6% - still the highest raw engagement</t>
  </si>
  <si>
    <t xml:space="preserve">5%+</t>
  </si>
  <si>
    <t xml:space="preserve">Socialinsider 2026, Buffer 2026</t>
  </si>
  <si>
    <t xml:space="preserve">X (Twitter) engagement rate</t>
  </si>
  <si>
    <t xml:space="preserve">About 0.12% and declining</t>
  </si>
  <si>
    <t xml:space="preserve">Buffer / Socialinsider 2026</t>
  </si>
  <si>
    <t xml:space="preserve">Content formats worth prioritising</t>
  </si>
  <si>
    <t xml:space="preserve">LinkedIn carousels and native documents outperform every other format on any platform by a wide margin; short-form video is the strongest cross-platform format</t>
  </si>
  <si>
    <t xml:space="preserve">Buffer State of Social Media Engagement 2026 (52m+ posts analysed)</t>
  </si>
  <si>
    <t xml:space="preserve">Which industries accept most</t>
  </si>
  <si>
    <t xml:space="preserve">Acceptance ranges roughly 17.5% to 40.1% by audience industry, so judge against your own segment</t>
  </si>
  <si>
    <t xml:space="preserve">Expandi 2026 industry breakdown. Construction, engineering and infrastructure audiences sit mid-range - expect around the platform average, not the top.</t>
  </si>
  <si>
    <t xml:space="preserve">IMPORTANT CAVEAT: most outreach benchmarks are published by tool vendors using their own customers' data, so they skew towards heavy automated senders. Treat them as a sanity check, not a law. Once you have four weeks of your own data in this workbook, your own trend line is the better benchmark.</t>
  </si>
  <si>
    <t xml:space="preserve">GLOSSARY  —  every term this workbook uses without stopping to explain it</t>
  </si>
  <si>
    <t xml:space="preserve">The workbook is written for a team spread across several countries, and it uses the vocabulary the work is actually done in. Every one of those words is here, in plain English, grouped by where you will meet it. Nothing on this page is typed or calculated — it is here to be read.</t>
  </si>
  <si>
    <t xml:space="preserve">Term</t>
  </si>
  <si>
    <t xml:space="preserve">What it means</t>
  </si>
  <si>
    <t xml:space="preserve">WORKBOOK TERMS</t>
  </si>
  <si>
    <t xml:space="preserve">The campaign a piece of work belongs to — WHY you did it. Set on every logged row.</t>
  </si>
  <si>
    <t xml:space="preserve">Which PCI property the work serves — the institute, one certification, PCI World or Certuvo. Set on every logged row.</t>
  </si>
  <si>
    <t xml:space="preserve">1 is the most valuable. Ranks say where to spend the next hour when time runs out.</t>
  </si>
  <si>
    <t xml:space="preserve">Person-day</t>
  </si>
  <si>
    <t xml:space="preserve">One person working one day. Four people for two days is eight person-days — this is what targets are measured against.</t>
  </si>
  <si>
    <t xml:space="preserve">How often something is published: daily, three times a week, weekly, fortnightly, monthly.</t>
  </si>
  <si>
    <t xml:space="preserve">Coverage</t>
  </si>
  <si>
    <t xml:space="preserve">Posts actually published in a window, divided by the posts that schedule planned.</t>
  </si>
  <si>
    <t xml:space="preserve">Pillar</t>
  </si>
  <si>
    <t xml:space="preserve">One of the seven big subjects. Keyword Plan, Article Bank and SEO Clusters all use the same seven.</t>
  </si>
  <si>
    <t xml:space="preserve">Spoke</t>
  </si>
  <si>
    <t xml:space="preserve">A supporting article that links up to its pillar page.</t>
  </si>
  <si>
    <t xml:space="preserve">Data health</t>
  </si>
  <si>
    <t xml:space="preserve">The Dashboard block that counts logging mistakes. Every number there should read zero.</t>
  </si>
  <si>
    <t xml:space="preserve">OUTREACH</t>
  </si>
  <si>
    <t xml:space="preserve">ICP</t>
  </si>
  <si>
    <t xml:space="preserve">Ideal Customer Profile — how closely a lead matches the people PCI most wants to reach. Scored 1-5.</t>
  </si>
  <si>
    <t xml:space="preserve">Lead score</t>
  </si>
  <si>
    <t xml:space="preserve">A number built from ICP fit and intent signals. It sorts the list; it does not decide anything on its own.</t>
  </si>
  <si>
    <t xml:space="preserve">Intent signal</t>
  </si>
  <si>
    <t xml:space="preserve">Evidence the person is already thinking about this — a recent post, a job change, a course enquiry.</t>
  </si>
  <si>
    <t xml:space="preserve">InMail</t>
  </si>
  <si>
    <t xml:space="preserve">A LinkedIn message you can send to someone you are not connected to. Premium and Sales Navigator seats get a small monthly allowance.</t>
  </si>
  <si>
    <t xml:space="preserve">Connection note</t>
  </si>
  <si>
    <t xml:space="preserve">The short message attached to a LinkedIn connection request. LinkedIn allows 300 characters; shorter converts better.</t>
  </si>
  <si>
    <t xml:space="preserve">Connection requests accepted, divided by connection requests sent.</t>
  </si>
  <si>
    <t xml:space="preserve">Reply rate</t>
  </si>
  <si>
    <t xml:space="preserve">Positive replies, divided by messages sent.</t>
  </si>
  <si>
    <t xml:space="preserve">Funnel stage</t>
  </si>
  <si>
    <t xml:space="preserve">Where a contact currently sits, from first awareness through to certified. Computed, never typed.</t>
  </si>
  <si>
    <t xml:space="preserve">TOFU / MOFU / BOFU</t>
  </si>
  <si>
    <t xml:space="preserve">Top, middle and bottom of funnel. TOFU is someone learning the subject; BOFU is someone ready to buy.</t>
  </si>
  <si>
    <t xml:space="preserve">Handoff</t>
  </si>
  <si>
    <t xml:space="preserve">The moment a lead is passed to a PCI closer. Log who took it, or the trail ends.</t>
  </si>
  <si>
    <t xml:space="preserve">SEO &amp; CONTENT</t>
  </si>
  <si>
    <t xml:space="preserve">SEO</t>
  </si>
  <si>
    <t xml:space="preserve">Search Engine Optimisation — the work that makes a page findable in Google.</t>
  </si>
  <si>
    <t xml:space="preserve">SERP</t>
  </si>
  <si>
    <t xml:space="preserve">Search Engine Results Page — the page of results Google shows for one search.</t>
  </si>
  <si>
    <t xml:space="preserve">Keyword difficulty</t>
  </si>
  <si>
    <t xml:space="preserve">How hard it would be to reach page one for a search. Judged here from who ranks today, not from a paid tool.</t>
  </si>
  <si>
    <t xml:space="preserve">On-page SEO</t>
  </si>
  <si>
    <t xml:space="preserve">Everything you control on your own page: title, headings, content, internal links, speed.</t>
  </si>
  <si>
    <t xml:space="preserve">Off-page SEO</t>
  </si>
  <si>
    <t xml:space="preserve">Everything that happens elsewhere and points back: links, mentions, listings, reviews.</t>
  </si>
  <si>
    <t xml:space="preserve">Backlink</t>
  </si>
  <si>
    <t xml:space="preserve">A link from someone else's website to yours. The strongest off-page signal there is.</t>
  </si>
  <si>
    <t xml:space="preserve">Dofollow / nofollow</t>
  </si>
  <si>
    <t xml:space="preserve">A dofollow link passes ranking credit; a nofollow link does not. Both still bring readers.</t>
  </si>
  <si>
    <t xml:space="preserve">Canonical link</t>
  </si>
  <si>
    <t xml:space="preserve">A tag that tells Google which copy of an article is the original. Always set it when republishing elsewhere.</t>
  </si>
  <si>
    <t xml:space="preserve">Syndication</t>
  </si>
  <si>
    <t xml:space="preserve">Republishing an article you already own on another platform, with a canonical link back.</t>
  </si>
  <si>
    <t xml:space="preserve">Anchor text</t>
  </si>
  <si>
    <t xml:space="preserve">The visible words a link is wrapped around. It tells search engines what the target page is about.</t>
  </si>
  <si>
    <t xml:space="preserve">Orphan page</t>
  </si>
  <si>
    <t xml:space="preserve">A page nothing else on the site links to. Search engines struggle to find it; readers never do.</t>
  </si>
  <si>
    <t xml:space="preserve">Pillar page</t>
  </si>
  <si>
    <t xml:space="preserve">A long page covering a whole subject, linking out to the spokes that cover each part in depth.</t>
  </si>
  <si>
    <t xml:space="preserve">Money page</t>
  </si>
  <si>
    <t xml:space="preserve">A page that leads directly to an enrolment or an enquiry.</t>
  </si>
  <si>
    <t xml:space="preserve">Dwell time</t>
  </si>
  <si>
    <t xml:space="preserve">How long a reader stays before going back. Long dwell time tells the platform the content was worth showing.</t>
  </si>
  <si>
    <t xml:space="preserve">E-E-A-T</t>
  </si>
  <si>
    <t xml:space="preserve">Experience, Expertise, Authoritativeness, Trust — what Google's raters look for. In practice: write from real practice and say who wrote it.</t>
  </si>
  <si>
    <t xml:space="preserve">AEO</t>
  </si>
  <si>
    <t xml:space="preserve">Answer Engine Optimisation — being the source an AI assistant quotes, not just a blue link in Google.</t>
  </si>
  <si>
    <t xml:space="preserve">GEO</t>
  </si>
  <si>
    <t xml:space="preserve">Generative Engine Optimisation — another name for the same work as AEO.</t>
  </si>
  <si>
    <t xml:space="preserve">AI Overview</t>
  </si>
  <si>
    <t xml:space="preserve">The AI-written answer Google now puts above the ordinary results.</t>
  </si>
  <si>
    <t xml:space="preserve">IndexNow</t>
  </si>
  <si>
    <t xml:space="preserve">A free service that tells Bing (and so ChatGPT) a page has changed, instead of waiting to be crawled.</t>
  </si>
  <si>
    <t xml:space="preserve">Search Console</t>
  </si>
  <si>
    <t xml:space="preserve">Google's free tool showing which searches brought people to your site, and at what position.</t>
  </si>
  <si>
    <t xml:space="preserve">Schema / JSON-LD</t>
  </si>
  <si>
    <t xml:space="preserve">Hidden, structured labels on a page that tell search engines what it is — an organisation, a course, an FAQ.</t>
  </si>
  <si>
    <t xml:space="preserve">Entity</t>
  </si>
  <si>
    <t xml:space="preserve">How search engines recognise an organisation as a real, distinct thing — through consistent names, profiles and records.</t>
  </si>
  <si>
    <t xml:space="preserve">Wikidata</t>
  </si>
  <si>
    <t xml:space="preserve">A free public database search engines read to confirm an organisation exists and what it is.</t>
  </si>
  <si>
    <t xml:space="preserve">robots.txt</t>
  </si>
  <si>
    <t xml:space="preserve">A file at the root of a website saying which automated crawlers may read it.</t>
  </si>
  <si>
    <t xml:space="preserve">CDN / WAF</t>
  </si>
  <si>
    <t xml:space="preserve">Content Delivery Network / Web Application Firewall — services in front of a website. They can block search crawlers by accident.</t>
  </si>
  <si>
    <t xml:space="preserve">UTM</t>
  </si>
  <si>
    <t xml:space="preserve">Tags added to a link so analytics can say which post or channel an enquiry came from. Build them on the UTM Builder tab.</t>
  </si>
  <si>
    <t xml:space="preserve">OER</t>
  </si>
  <si>
    <t xml:space="preserve">Open Educational Resources — freely licensed teaching material. Publishing there puts PCI in academic records.</t>
  </si>
  <si>
    <t xml:space="preserve">DOI</t>
  </si>
  <si>
    <t xml:space="preserve">Digital Object Identifier — a permanent reference number for an academic paper or dataset.</t>
  </si>
  <si>
    <t xml:space="preserve">Free wire</t>
  </si>
  <si>
    <t xml:space="preserve">A press-release distribution service that costs nothing. Journalists rarely read them; search engines index them, and that is the point.</t>
  </si>
  <si>
    <t xml:space="preserve">EMAIL &amp; MESSAGING</t>
  </si>
  <si>
    <t xml:space="preserve">ESP</t>
  </si>
  <si>
    <t xml:space="preserve">Email Service Provider — the tool that sends campaigns and reports opens and clicks.</t>
  </si>
  <si>
    <t xml:space="preserve">SPF, DKIM, DMARC</t>
  </si>
  <si>
    <t xml:space="preserve">Three settings on your domain that prove an email really came from you. Without them, campaigns land in spam.</t>
  </si>
  <si>
    <t xml:space="preserve">Double opt-in</t>
  </si>
  <si>
    <t xml:space="preserve">Asking a new subscriber to confirm by clicking a link in a first email. Required in practice for EU contacts.</t>
  </si>
  <si>
    <t xml:space="preserve">Broadcast</t>
  </si>
  <si>
    <t xml:space="preserve">A one-off message to a whole list or channel, as opposed to an automated sequence.</t>
  </si>
  <si>
    <t xml:space="preserve">Deliverability</t>
  </si>
  <si>
    <t xml:space="preserve">Whether your email reaches the inbox rather than the spam folder.</t>
  </si>
  <si>
    <t xml:space="preserve">PLATFORMS</t>
  </si>
  <si>
    <t xml:space="preserve">A scheduling feature built into the platform itself, so no third-party tool is needed.</t>
  </si>
  <si>
    <t xml:space="preserve">Idea Pin</t>
  </si>
  <si>
    <t xml:space="preserve">A retired Pinterest format (ended 2023). Use standard image or video Pins.</t>
  </si>
  <si>
    <t xml:space="preserve">AMA</t>
  </si>
  <si>
    <t xml:space="preserve">'Ask Me Anything' — a scheduled session where you answer a community's questions live.</t>
  </si>
  <si>
    <t xml:space="preserve">Karma</t>
  </si>
  <si>
    <t xml:space="preserve">Reddit's public score for how useful the community has found your contributions.</t>
  </si>
  <si>
    <t xml:space="preserve">Engagement pod</t>
  </si>
  <si>
    <t xml:space="preserve">A group that agrees to like each other's posts. Platforms detect and penalise them — never use one.</t>
  </si>
  <si>
    <t xml:space="preserve">Reach</t>
  </si>
  <si>
    <t xml:space="preserve">How many people actually saw a post, as opposed to how many follow the account.</t>
  </si>
  <si>
    <t xml:space="preserve">How many times a post was displayed. One person can produce several impressions.</t>
  </si>
  <si>
    <t xml:space="preserve">Reactions, comments and shares divided by impressions.</t>
  </si>
  <si>
    <t xml:space="preserve">CREDENTIALS &amp; STANDARDS</t>
  </si>
  <si>
    <t xml:space="preserve">Honorary certification</t>
  </si>
  <si>
    <t xml:space="preserve">A credential offered in recognition of existing experience, on stated terms. Never describe it as already awarded before it is.</t>
  </si>
  <si>
    <t xml:space="preserve">CPD</t>
  </si>
  <si>
    <t xml:space="preserve">Continuing Professional Development — the ongoing learning a credential holder must record to stay current.</t>
  </si>
  <si>
    <t xml:space="preserve">EVM</t>
  </si>
  <si>
    <t xml:space="preserve">Earned Value Management — measuring progress in money terms so cost and schedule performance can be compared.</t>
  </si>
  <si>
    <t xml:space="preserve">WBS</t>
  </si>
  <si>
    <t xml:space="preserve">Work Breakdown Structure — a project split into progressively smaller, deliverable-shaped pieces.</t>
  </si>
  <si>
    <t xml:space="preserve">EAC</t>
  </si>
  <si>
    <t xml:space="preserve">Estimate At Completion — the forecast of what the whole project will finally cost.</t>
  </si>
  <si>
    <t xml:space="preserve">IFRS</t>
  </si>
  <si>
    <t xml:space="preserve">International Financial Reporting Standards — the accounting rules most non-US projects report under.</t>
  </si>
  <si>
    <t xml:space="preserve">AACE</t>
  </si>
  <si>
    <t xml:space="preserve">The Association for the Advancement of Cost Engineering — publisher of the recommended practices project controls work follows.</t>
  </si>
  <si>
    <t xml:space="preserve">EIA-748</t>
  </si>
  <si>
    <t xml:space="preserve">The standard that sets out what an earned value management system must do.</t>
  </si>
  <si>
    <t xml:space="preserve">If a word on any sheet stopped you and it is not here, that is a gap worth reporting in the Monday review — the next version adds it.</t>
  </si>
  <si>
    <t xml:space="preserve">DROPDOWN VALUE LISTS  —  do not delete or reorder; add new values at the bottom of a column  NOTE: after adding a value, the manager must also extend the matching data-validation range — dropdowns are capped at the current last value and a value outside the range cannot be selected anywhere.</t>
  </si>
  <si>
    <t xml:space="preserve">Yes/No</t>
  </si>
  <si>
    <t xml:space="preserve">Lead Segment</t>
  </si>
  <si>
    <t xml:space="preserve">Content Type</t>
  </si>
  <si>
    <t xml:space="preserve">Content Status</t>
  </si>
  <si>
    <t xml:space="preserve">Org Type</t>
  </si>
  <si>
    <t xml:space="preserve">Action</t>
  </si>
  <si>
    <t xml:space="preserve">Template Used</t>
  </si>
  <si>
    <t xml:space="preserve">RAG</t>
  </si>
  <si>
    <t xml:space="preserve">Activity type</t>
  </si>
  <si>
    <t xml:space="preserve">WR Selector</t>
  </si>
  <si>
    <t xml:space="preserve">Funnel Stage</t>
  </si>
  <si>
    <t xml:space="preserve">Score 1-5</t>
  </si>
  <si>
    <t xml:space="preserve">Pipeline Type</t>
  </si>
  <si>
    <t xml:space="preserve">Experiment Status</t>
  </si>
  <si>
    <t xml:space="preserve">Platform logging rule (dedup)</t>
  </si>
  <si>
    <t xml:space="preserve">Verified</t>
  </si>
  <si>
    <t xml:space="preserve">Yes</t>
  </si>
  <si>
    <t xml:space="preserve">Awaiting Reply</t>
  </si>
  <si>
    <t xml:space="preserve">Project Controls Manager</t>
  </si>
  <si>
    <t xml:space="preserve">Text Post</t>
  </si>
  <si>
    <t xml:space="preserve">Professional Association</t>
  </si>
  <si>
    <t xml:space="preserve">Research</t>
  </si>
  <si>
    <t xml:space="preserve">M1 Connection Note</t>
  </si>
  <si>
    <t xml:space="preserve">On Track</t>
  </si>
  <si>
    <t xml:space="preserve">Lead researched (Sales Navigator)</t>
  </si>
  <si>
    <t xml:space="preserve">Done</t>
  </si>
  <si>
    <t xml:space="preserve">1 - poor</t>
  </si>
  <si>
    <t xml:space="preserve">Employer / Enterprise</t>
  </si>
  <si>
    <t xml:space="preserve">Aug 2026 - re-verify 6-monthly</t>
  </si>
  <si>
    <t xml:space="preserve">No</t>
  </si>
  <si>
    <t xml:space="preserve">Interested</t>
  </si>
  <si>
    <t xml:space="preserve">Planning / Scheduling</t>
  </si>
  <si>
    <t xml:space="preserve">Image Post</t>
  </si>
  <si>
    <t xml:space="preserve">Drafting</t>
  </si>
  <si>
    <t xml:space="preserve">University</t>
  </si>
  <si>
    <t xml:space="preserve">Account Created</t>
  </si>
  <si>
    <t xml:space="preserve">M2 First Message</t>
  </si>
  <si>
    <t xml:space="preserve">At Risk</t>
  </si>
  <si>
    <t xml:space="preserve">Connection request sent</t>
  </si>
  <si>
    <t xml:space="preserve">2 - below average</t>
  </si>
  <si>
    <t xml:space="preserve">Running</t>
  </si>
  <si>
    <t xml:space="preserve">N/A</t>
  </si>
  <si>
    <t xml:space="preserve">Info Requested</t>
  </si>
  <si>
    <t xml:space="preserve">Cost Control / Estimating</t>
  </si>
  <si>
    <t xml:space="preserve">Carousel</t>
  </si>
  <si>
    <t xml:space="preserve">In Review</t>
  </si>
  <si>
    <t xml:space="preserve">Profile Optimised</t>
  </si>
  <si>
    <t xml:space="preserve">M3 InMail Cold</t>
  </si>
  <si>
    <t xml:space="preserve">Off Track</t>
  </si>
  <si>
    <t xml:space="preserve">First message sent</t>
  </si>
  <si>
    <t xml:space="preserve">Waiting on someone</t>
  </si>
  <si>
    <t xml:space="preserve">3 - average</t>
  </si>
  <si>
    <t xml:space="preserve">Concluded - A won</t>
  </si>
  <si>
    <t xml:space="preserve">Meeting Booked</t>
  </si>
  <si>
    <t xml:space="preserve">Quantity Surveying / Commercial</t>
  </si>
  <si>
    <t xml:space="preserve">Short Video</t>
  </si>
  <si>
    <t xml:space="preserve">Training Provider</t>
  </si>
  <si>
    <t xml:space="preserve">Connect Sent</t>
  </si>
  <si>
    <t xml:space="preserve">M4 Follow-up 1</t>
  </si>
  <si>
    <t xml:space="preserve">Follow-up message sent</t>
  </si>
  <si>
    <t xml:space="preserve">4 - good</t>
  </si>
  <si>
    <t xml:space="preserve">Influencer / Expert</t>
  </si>
  <si>
    <t xml:space="preserve">Concluded - B won</t>
  </si>
  <si>
    <t xml:space="preserve">Application Started</t>
  </si>
  <si>
    <t xml:space="preserve">Risk Management</t>
  </si>
  <si>
    <t xml:space="preserve">Long Video</t>
  </si>
  <si>
    <t xml:space="preserve">Scheduled</t>
  </si>
  <si>
    <t xml:space="preserve">Message Sent</t>
  </si>
  <si>
    <t xml:space="preserve">M5 Follow-up 2</t>
  </si>
  <si>
    <t xml:space="preserve">Post / content published</t>
  </si>
  <si>
    <t xml:space="preserve">No reply yet</t>
  </si>
  <si>
    <t xml:space="preserve">5 - excellent</t>
  </si>
  <si>
    <t xml:space="preserve">Industry Media</t>
  </si>
  <si>
    <t xml:space="preserve">Concluded - no difference</t>
  </si>
  <si>
    <t xml:space="preserve">Converted</t>
  </si>
  <si>
    <t xml:space="preserve">PMO Leader</t>
  </si>
  <si>
    <t xml:space="preserve">Article</t>
  </si>
  <si>
    <t xml:space="preserve">Published</t>
  </si>
  <si>
    <t xml:space="preserve">Follow-up Sent</t>
  </si>
  <si>
    <t xml:space="preserve">M6 What Is It</t>
  </si>
  <si>
    <t xml:space="preserve">Community answer or comment</t>
  </si>
  <si>
    <t xml:space="preserve">Positive reply</t>
  </si>
  <si>
    <t xml:space="preserve">Abandoned</t>
  </si>
  <si>
    <t xml:space="preserve">Referred to colleague</t>
  </si>
  <si>
    <t xml:space="preserve">Programme Director</t>
  </si>
  <si>
    <t xml:space="preserve">Newsletter</t>
  </si>
  <si>
    <t xml:space="preserve">Repurposed</t>
  </si>
  <si>
    <t xml:space="preserve">Conference</t>
  </si>
  <si>
    <t xml:space="preserve">Answer Posted</t>
  </si>
  <si>
    <t xml:space="preserve">M7 Cost Question</t>
  </si>
  <si>
    <t xml:space="preserve">Partnership / PR contact</t>
  </si>
  <si>
    <t xml:space="preserve">Meeting booked</t>
  </si>
  <si>
    <t xml:space="preserve">Declined</t>
  </si>
  <si>
    <t xml:space="preserve">Engineering Manager</t>
  </si>
  <si>
    <t xml:space="preserve">Poll</t>
  </si>
  <si>
    <t xml:space="preserve">Community / Group</t>
  </si>
  <si>
    <t xml:space="preserve">Content Published</t>
  </si>
  <si>
    <t xml:space="preserve">M8 Referral Ask</t>
  </si>
  <si>
    <t xml:space="preserve">Email campaign sent</t>
  </si>
  <si>
    <t xml:space="preserve">Not Relevant</t>
  </si>
  <si>
    <t xml:space="preserve">Construction Director</t>
  </si>
  <si>
    <t xml:space="preserve">Infographic</t>
  </si>
  <si>
    <t xml:space="preserve">Comment / Engaged</t>
  </si>
  <si>
    <t xml:space="preserve">M9 Association</t>
  </si>
  <si>
    <t xml:space="preserve">No Response</t>
  </si>
  <si>
    <t xml:space="preserve">Academic / Faculty</t>
  </si>
  <si>
    <t xml:space="preserve">Case Study</t>
  </si>
  <si>
    <t xml:space="preserve">Software Vendor</t>
  </si>
  <si>
    <t xml:space="preserve">Call Booked</t>
  </si>
  <si>
    <t xml:space="preserve">M10 University</t>
  </si>
  <si>
    <t xml:space="preserve">Job post published</t>
  </si>
  <si>
    <t xml:space="preserve">Do Not Contact / Unsubscribed</t>
  </si>
  <si>
    <t xml:space="preserve">L&amp;D / HR</t>
  </si>
  <si>
    <t xml:space="preserve">Credential Story</t>
  </si>
  <si>
    <t xml:space="preserve">Government / Public Body</t>
  </si>
  <si>
    <t xml:space="preserve">Proposal Sent</t>
  </si>
  <si>
    <t xml:space="preserve">M11 Employer/L&amp;D</t>
  </si>
  <si>
    <t xml:space="preserve">Link building / outreach (off-page)</t>
  </si>
  <si>
    <t xml:space="preserve">Consultant</t>
  </si>
  <si>
    <t xml:space="preserve">Guide / Lead Magnet (PDF)</t>
  </si>
  <si>
    <t xml:space="preserve">Recruitment / Staffing Agency</t>
  </si>
  <si>
    <t xml:space="preserve">Review Requested</t>
  </si>
  <si>
    <t xml:space="preserve">M12 Podcast</t>
  </si>
  <si>
    <t xml:space="preserve">Engagement (commented on someone else)</t>
  </si>
  <si>
    <t xml:space="preserve">Recruiter / Staffing</t>
  </si>
  <si>
    <t xml:space="preserve">Podcast Episode</t>
  </si>
  <si>
    <t xml:space="preserve">Certification Body (peer)</t>
  </si>
  <si>
    <t xml:space="preserve">Reported</t>
  </si>
  <si>
    <t xml:space="preserve">M13 Speaker Invite</t>
  </si>
  <si>
    <t xml:space="preserve">Account created / profile completed</t>
  </si>
  <si>
    <t xml:space="preserve">Data / AI Specialist</t>
  </si>
  <si>
    <t xml:space="preserve">Live Session / Webinar</t>
  </si>
  <si>
    <t xml:space="preserve">M14 Media Pitch</t>
  </si>
  <si>
    <t xml:space="preserve">Analytics review</t>
  </si>
  <si>
    <t xml:space="preserve">Student / Early Career</t>
  </si>
  <si>
    <t xml:space="preserve">Practice Questions / Quiz</t>
  </si>
  <si>
    <t xml:space="preserve">M15 Polite Close</t>
  </si>
  <si>
    <t xml:space="preserve">Other (explain in notes)</t>
  </si>
  <si>
    <t xml:space="preserve">Software / Tech</t>
  </si>
  <si>
    <t xml:space="preserve">Webinar Promo</t>
  </si>
  <si>
    <t xml:space="preserve">Custom</t>
  </si>
  <si>
    <t xml:space="preserve">Event Recap</t>
  </si>
  <si>
    <t xml:space="preserve">Press Release</t>
  </si>
</sst>
</file>

<file path=xl/styles.xml><?xml version="1.0" encoding="utf-8"?>
<styleSheet xmlns="http://schemas.openxmlformats.org/spreadsheetml/2006/main">
  <numFmts count="11">
    <numFmt numFmtId="164" formatCode="General"/>
    <numFmt numFmtId="165" formatCode="dd\-mmm\-yyyy"/>
    <numFmt numFmtId="166" formatCode="General"/>
    <numFmt numFmtId="167" formatCode="#,##0"/>
    <numFmt numFmtId="168" formatCode="\$#,##0"/>
    <numFmt numFmtId="169" formatCode="0%"/>
    <numFmt numFmtId="170" formatCode="0.0%"/>
    <numFmt numFmtId="171" formatCode="\+0%;\-0%"/>
    <numFmt numFmtId="172" formatCode="#,##0;;&quot;&quot;"/>
    <numFmt numFmtId="173" formatCode="\$#,##0.00"/>
    <numFmt numFmtId="174" formatCode="0.0"/>
  </numFmts>
  <fonts count="49">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b val="true"/>
      <u val="single"/>
      <sz val="9"/>
      <color rgb="FF1D4ED8"/>
      <name val="Arial"/>
      <family val="0"/>
      <charset val="1"/>
    </font>
    <font>
      <i val="true"/>
      <sz val="9"/>
      <color rgb="FF1F3864"/>
      <name val="Arial"/>
      <family val="0"/>
      <charset val="1"/>
    </font>
    <font>
      <b val="true"/>
      <sz val="9"/>
      <color rgb="FF1F3864"/>
      <name val="Arial"/>
      <family val="0"/>
      <charset val="1"/>
    </font>
    <font>
      <b val="true"/>
      <sz val="11"/>
      <color rgb="FFFFFFFF"/>
      <name val="Arial"/>
      <family val="0"/>
      <charset val="1"/>
    </font>
    <font>
      <b val="true"/>
      <sz val="10"/>
      <color rgb="FF006100"/>
      <name val="Arial"/>
      <family val="0"/>
      <charset val="1"/>
    </font>
    <font>
      <sz val="10"/>
      <color rgb="FF000000"/>
      <name val="Arial"/>
      <family val="0"/>
      <charset val="1"/>
    </font>
    <font>
      <b val="true"/>
      <sz val="10"/>
      <color rgb="FF000000"/>
      <name val="Arial"/>
      <family val="0"/>
      <charset val="1"/>
    </font>
    <font>
      <sz val="10"/>
      <color rgb="FF0000FF"/>
      <name val="Arial"/>
      <family val="0"/>
      <charset val="1"/>
    </font>
    <font>
      <i val="true"/>
      <sz val="8"/>
      <color rgb="FF666666"/>
      <name val="Arial"/>
      <family val="0"/>
      <charset val="1"/>
    </font>
    <font>
      <sz val="9"/>
      <name val="Arial"/>
      <family val="0"/>
      <charset val="1"/>
    </font>
    <font>
      <b val="true"/>
      <sz val="9"/>
      <name val="Arial"/>
      <family val="0"/>
      <charset val="1"/>
    </font>
    <font>
      <b val="true"/>
      <sz val="10"/>
      <color rgb="FFFFFFFF"/>
      <name val="Arial"/>
      <family val="0"/>
      <charset val="1"/>
    </font>
    <font>
      <b val="true"/>
      <sz val="10"/>
      <color rgb="FF0000FF"/>
      <name val="Arial"/>
      <family val="0"/>
      <charset val="1"/>
    </font>
    <font>
      <b val="true"/>
      <sz val="9"/>
      <color rgb="FFFFFFFF"/>
      <name val="Arial"/>
      <family val="0"/>
      <charset val="1"/>
    </font>
    <font>
      <b val="true"/>
      <sz val="9"/>
      <color rgb="FFC00000"/>
      <name val="Arial"/>
      <family val="0"/>
      <charset val="1"/>
    </font>
    <font>
      <i val="true"/>
      <sz val="9"/>
      <color rgb="FF444444"/>
      <name val="Arial"/>
      <family val="0"/>
      <charset val="1"/>
    </font>
    <font>
      <b val="true"/>
      <u val="single"/>
      <sz val="10"/>
      <color rgb="FF1D4ED8"/>
      <name val="Arial"/>
      <family val="0"/>
      <charset val="1"/>
    </font>
    <font>
      <sz val="8.5"/>
      <name val="Arial"/>
      <family val="0"/>
      <charset val="1"/>
    </font>
    <font>
      <b val="true"/>
      <sz val="8.5"/>
      <name val="Arial"/>
      <family val="0"/>
      <charset val="1"/>
    </font>
    <font>
      <i val="true"/>
      <sz val="9"/>
      <color rgb="FF666666"/>
      <name val="Arial"/>
      <family val="0"/>
      <charset val="1"/>
    </font>
    <font>
      <i val="true"/>
      <sz val="10"/>
      <color rgb="FF808080"/>
      <name val="Arial"/>
      <family val="0"/>
      <charset val="1"/>
    </font>
    <font>
      <sz val="9"/>
      <color rgb="FFC00000"/>
      <name val="Arial"/>
      <family val="0"/>
      <charset val="1"/>
    </font>
    <font>
      <b val="true"/>
      <sz val="10"/>
      <color rgb="FFC00000"/>
      <name val="Arial"/>
      <family val="0"/>
      <charset val="1"/>
    </font>
    <font>
      <sz val="9"/>
      <color rgb="FF0563C1"/>
      <name val="Arial"/>
      <family val="0"/>
      <charset val="1"/>
    </font>
    <font>
      <b val="true"/>
      <sz val="10"/>
      <color rgb="FF1F3864"/>
      <name val="Arial"/>
      <family val="0"/>
      <charset val="1"/>
    </font>
    <font>
      <b val="true"/>
      <sz val="9"/>
      <color rgb="FF9C5700"/>
      <name val="Arial"/>
      <family val="0"/>
      <charset val="1"/>
    </font>
    <font>
      <sz val="8"/>
      <color rgb="FFFFFFFF"/>
      <name val="Arial"/>
      <family val="0"/>
      <charset val="1"/>
    </font>
    <font>
      <b val="true"/>
      <sz val="9"/>
      <color rgb="FF5A6472"/>
      <name val="Arial"/>
      <family val="0"/>
      <charset val="1"/>
    </font>
    <font>
      <b val="true"/>
      <sz val="17"/>
      <color rgb="FF1F3864"/>
      <name val="Arial"/>
      <family val="0"/>
      <charset val="1"/>
    </font>
    <font>
      <b val="true"/>
      <sz val="11"/>
      <color rgb="FF1F3864"/>
      <name val="Arial"/>
      <family val="0"/>
      <charset val="1"/>
    </font>
    <font>
      <sz val="9"/>
      <color rgb="FF595959"/>
      <name val="Arial"/>
      <family val="0"/>
      <charset val="1"/>
    </font>
    <font>
      <i val="true"/>
      <sz val="8"/>
      <color rgb="FF833C00"/>
      <name val="Arial"/>
      <family val="0"/>
      <charset val="1"/>
    </font>
    <font>
      <b val="true"/>
      <sz val="18"/>
      <color rgb="FF000000"/>
      <name val="Calibri"/>
      <family val="2"/>
    </font>
    <font>
      <sz val="10"/>
      <color rgb="FF000000"/>
      <name val="Calibri"/>
      <family val="2"/>
    </font>
    <font>
      <b val="true"/>
      <sz val="10"/>
      <color rgb="FF000000"/>
      <name val="Calibri"/>
      <family val="2"/>
    </font>
    <font>
      <b val="true"/>
      <sz val="12"/>
      <color rgb="FF1F3864"/>
      <name val="Arial"/>
      <family val="0"/>
      <charset val="1"/>
    </font>
    <font>
      <b val="true"/>
      <sz val="8"/>
      <color rgb="FFC00000"/>
      <name val="Arial"/>
      <family val="0"/>
      <charset val="1"/>
    </font>
    <font>
      <sz val="8"/>
      <color rgb="FF808080"/>
      <name val="Arial"/>
      <family val="0"/>
      <charset val="1"/>
    </font>
    <font>
      <b val="true"/>
      <sz val="14"/>
      <color rgb="FFC9A227"/>
      <name val="Arial"/>
      <family val="0"/>
      <charset val="1"/>
    </font>
    <font>
      <b val="true"/>
      <sz val="11"/>
      <color rgb="FF7030A0"/>
      <name val="Arial"/>
      <family val="0"/>
      <charset val="1"/>
    </font>
    <font>
      <sz val="10"/>
      <color rgb="FFC00000"/>
      <name val="Arial"/>
      <family val="0"/>
      <charset val="1"/>
    </font>
    <font>
      <sz val="10"/>
      <color rgb="FF375623"/>
      <name val="Arial"/>
      <family val="0"/>
      <charset val="1"/>
    </font>
    <font>
      <b val="true"/>
      <sz val="10"/>
      <name val="Arial"/>
      <family val="0"/>
      <charset val="1"/>
    </font>
    <font>
      <sz val="10"/>
      <name val="Arial"/>
      <family val="0"/>
      <charset val="1"/>
    </font>
  </fonts>
  <fills count="14">
    <fill>
      <patternFill patternType="none"/>
    </fill>
    <fill>
      <patternFill patternType="gray125"/>
    </fill>
    <fill>
      <patternFill patternType="solid">
        <fgColor rgb="FF1F3864"/>
        <bgColor rgb="FF444444"/>
      </patternFill>
    </fill>
    <fill>
      <patternFill patternType="solid">
        <fgColor rgb="FFEAF1FB"/>
        <bgColor rgb="FFF2F6FB"/>
      </patternFill>
    </fill>
    <fill>
      <patternFill patternType="solid">
        <fgColor rgb="FFDCE6F1"/>
        <bgColor rgb="FFDDEBF7"/>
      </patternFill>
    </fill>
    <fill>
      <patternFill patternType="solid">
        <fgColor rgb="FFFFF2CC"/>
        <bgColor rgb="FFFCE4D6"/>
      </patternFill>
    </fill>
    <fill>
      <patternFill patternType="solid">
        <fgColor rgb="FF2E5C9A"/>
        <bgColor rgb="FF1D4ED8"/>
      </patternFill>
    </fill>
    <fill>
      <patternFill patternType="solid">
        <fgColor rgb="FFC6EFCE"/>
        <bgColor rgb="FFE2EFDA"/>
      </patternFill>
    </fill>
    <fill>
      <patternFill patternType="solid">
        <fgColor rgb="FFFFC7CE"/>
        <bgColor rgb="FFF4CCCC"/>
      </patternFill>
    </fill>
    <fill>
      <patternFill patternType="solid">
        <fgColor rgb="FFF2F6FB"/>
        <bgColor rgb="FFF5F0FA"/>
      </patternFill>
    </fill>
    <fill>
      <patternFill patternType="solid">
        <fgColor rgb="FFE7E6E6"/>
        <bgColor rgb="FFDCE6F1"/>
      </patternFill>
    </fill>
    <fill>
      <patternFill patternType="solid">
        <fgColor rgb="FFC00000"/>
        <bgColor rgb="FF9C0006"/>
      </patternFill>
    </fill>
    <fill>
      <patternFill patternType="solid">
        <fgColor rgb="FFDDEBF7"/>
        <bgColor rgb="FFDCE6F1"/>
      </patternFill>
    </fill>
    <fill>
      <patternFill patternType="solid">
        <fgColor rgb="FFF5F0FA"/>
        <bgColor rgb="FFF2F6FB"/>
      </patternFill>
    </fill>
  </fills>
  <borders count="5">
    <border diagonalUp="false" diagonalDown="false">
      <left/>
      <right/>
      <top/>
      <bottom/>
      <diagonal/>
    </border>
    <border diagonalUp="false" diagonalDown="false">
      <left style="thin">
        <color rgb="FFD0D7E5"/>
      </left>
      <right style="thin">
        <color rgb="FFD0D7E5"/>
      </right>
      <top style="thin">
        <color rgb="FFD0D7E5"/>
      </top>
      <bottom style="thin">
        <color rgb="FFD0D7E5"/>
      </bottom>
      <diagonal/>
    </border>
    <border diagonalUp="false" diagonalDown="false">
      <left style="thin">
        <color rgb="FFD0D7E5"/>
      </left>
      <right/>
      <top style="thin">
        <color rgb="FFD0D7E5"/>
      </top>
      <bottom style="thin">
        <color rgb="FFD0D7E5"/>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right style="thin">
        <color rgb="FFBFBFBF"/>
      </right>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3" borderId="1" xfId="0" applyFont="true" applyBorder="true" applyAlignment="true" applyProtection="false">
      <alignment horizontal="center" vertical="center" textRotation="0" wrapText="false" indent="0" shrinkToFit="false"/>
      <protection locked="true" hidden="false"/>
    </xf>
    <xf numFmtId="164" fontId="6" fillId="4" borderId="0" xfId="0" applyFont="true" applyBorder="true" applyAlignment="true" applyProtection="false">
      <alignment horizontal="left" vertical="center" textRotation="0" wrapText="false" indent="1" shrinkToFit="false"/>
      <protection locked="true" hidden="false"/>
    </xf>
    <xf numFmtId="164" fontId="7" fillId="5" borderId="2" xfId="0" applyFont="true" applyBorder="true" applyAlignment="true" applyProtection="false">
      <alignment horizontal="general" vertical="center" textRotation="0" wrapText="true" indent="0" shrinkToFit="false"/>
      <protection locked="true" hidden="false"/>
    </xf>
    <xf numFmtId="164" fontId="8" fillId="6" borderId="0" xfId="0" applyFont="true" applyBorder="true" applyAlignment="true" applyProtection="false">
      <alignment horizontal="left" vertical="center" textRotation="0" wrapText="false" indent="1" shrinkToFit="false"/>
      <protection locked="true" hidden="false"/>
    </xf>
    <xf numFmtId="164" fontId="9" fillId="7" borderId="0" xfId="0" applyFont="true" applyBorder="false" applyAlignment="true" applyProtection="false">
      <alignment horizontal="general" vertical="top" textRotation="0" wrapText="true" indent="0" shrinkToFit="false"/>
      <protection locked="true" hidden="false"/>
    </xf>
    <xf numFmtId="164" fontId="10" fillId="7" borderId="0" xfId="0" applyFont="true" applyBorder="tru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12" fillId="5" borderId="3" xfId="0" applyFont="true" applyBorder="true" applyAlignment="true" applyProtection="true">
      <alignment horizontal="left" vertical="center" textRotation="0" wrapText="false" indent="0" shrinkToFit="false"/>
      <protection locked="false" hidden="false"/>
    </xf>
    <xf numFmtId="164" fontId="0" fillId="0" borderId="0" xfId="0" applyFont="false" applyBorder="false" applyAlignment="false" applyProtection="true">
      <alignment horizontal="general" vertical="bottom" textRotation="0" wrapText="false" indent="0" shrinkToFit="false"/>
      <protection locked="fals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5" fontId="12" fillId="5" borderId="3" xfId="0" applyFont="true" applyBorder="true" applyAlignment="true" applyProtection="true">
      <alignment horizontal="left" vertical="center" textRotation="0" wrapText="false" indent="0" shrinkToFit="false"/>
      <protection locked="fals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5" fillId="5" borderId="1" xfId="0" applyFont="true" applyBorder="true" applyAlignment="false" applyProtection="true">
      <alignment horizontal="general" vertical="bottom" textRotation="0" wrapText="false" indent="0" shrinkToFit="false"/>
      <protection locked="false" hidden="false"/>
    </xf>
    <xf numFmtId="164" fontId="13" fillId="0" borderId="0" xfId="0" applyFont="true" applyBorder="true" applyAlignment="true" applyProtection="false">
      <alignment horizontal="general" vertical="top" textRotation="0" wrapText="true" indent="0" shrinkToFit="false"/>
      <protection locked="true" hidden="false"/>
    </xf>
    <xf numFmtId="164" fontId="16" fillId="2" borderId="0" xfId="0" applyFont="true" applyBorder="false" applyAlignment="true" applyProtection="false">
      <alignment horizontal="center" vertical="bottom" textRotation="0" wrapText="false" indent="0" shrinkToFit="false"/>
      <protection locked="true" hidden="false"/>
    </xf>
    <xf numFmtId="164" fontId="10" fillId="0" borderId="3" xfId="0" applyFont="true" applyBorder="true" applyAlignment="true" applyProtection="false">
      <alignment horizontal="general" vertical="bottom" textRotation="0" wrapText="false" indent="0" shrinkToFit="false"/>
      <protection locked="true" hidden="false"/>
    </xf>
    <xf numFmtId="164" fontId="17" fillId="5" borderId="3" xfId="0" applyFont="true" applyBorder="true" applyAlignment="true" applyProtection="true">
      <alignment horizontal="center" vertical="bottom" textRotation="0" wrapText="false" indent="0" shrinkToFit="false"/>
      <protection locked="false" hidden="false"/>
    </xf>
    <xf numFmtId="166" fontId="10" fillId="0" borderId="3" xfId="0" applyFont="true" applyBorder="true" applyAlignment="true" applyProtection="false">
      <alignment horizontal="center" vertical="bottom" textRotation="0" wrapText="false" indent="0" shrinkToFit="false"/>
      <protection locked="true" hidden="false"/>
    </xf>
    <xf numFmtId="164" fontId="10" fillId="0" borderId="3" xfId="0" applyFont="true" applyBorder="true" applyAlignment="true" applyProtection="false">
      <alignment horizontal="general" vertical="center" textRotation="0" wrapText="true" indent="0" shrinkToFit="false"/>
      <protection locked="true" hidden="false"/>
    </xf>
    <xf numFmtId="164" fontId="10" fillId="0" borderId="0" xfId="0" applyFont="true" applyBorder="true" applyAlignment="true" applyProtection="false">
      <alignment horizontal="general" vertical="top" textRotation="0" wrapText="true" indent="1" shrinkToFit="false"/>
      <protection locked="true" hidden="false"/>
    </xf>
    <xf numFmtId="164" fontId="11" fillId="5" borderId="3" xfId="0" applyFont="true" applyBorder="true" applyAlignment="tru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bottom" textRotation="0" wrapText="false" indent="0" shrinkToFit="false"/>
      <protection locked="true" hidden="false"/>
    </xf>
    <xf numFmtId="164" fontId="11" fillId="0" borderId="3" xfId="0" applyFont="true" applyBorder="true" applyAlignment="true" applyProtection="false">
      <alignment horizontal="general" vertical="bottom" textRotation="0" wrapText="false" indent="0" shrinkToFit="false"/>
      <protection locked="true" hidden="false"/>
    </xf>
    <xf numFmtId="164" fontId="11" fillId="7" borderId="3" xfId="0" applyFont="true" applyBorder="true" applyAlignment="true" applyProtection="false">
      <alignment horizontal="general" vertical="bottom" textRotation="0" wrapText="false" indent="0" shrinkToFit="false"/>
      <protection locked="true" hidden="false"/>
    </xf>
    <xf numFmtId="164" fontId="11" fillId="8" borderId="3" xfId="0" applyFont="true" applyBorder="true" applyAlignment="true" applyProtection="false">
      <alignment horizontal="general" vertical="bottom" textRotation="0" wrapText="false" indent="0" shrinkToFit="false"/>
      <protection locked="true" hidden="false"/>
    </xf>
    <xf numFmtId="164" fontId="8" fillId="6" borderId="0" xfId="0" applyFont="true" applyBorder="true" applyAlignment="true" applyProtection="false">
      <alignment horizontal="general" vertical="center" textRotation="0" wrapText="false" indent="1" shrinkToFit="false"/>
      <protection locked="true" hidden="false"/>
    </xf>
    <xf numFmtId="164" fontId="18" fillId="2" borderId="0" xfId="0" applyFont="true" applyBorder="false" applyAlignment="true" applyProtection="false">
      <alignment horizontal="general" vertical="bottom" textRotation="0" wrapText="false" indent="0" shrinkToFit="false"/>
      <protection locked="true" hidden="false"/>
    </xf>
    <xf numFmtId="164" fontId="18" fillId="2" borderId="0" xfId="0" applyFont="true" applyBorder="tru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center" vertical="bottom" textRotation="0" wrapText="false" indent="0" shrinkToFit="false"/>
      <protection locked="true" hidden="false"/>
    </xf>
    <xf numFmtId="164" fontId="12" fillId="5" borderId="3" xfId="0" applyFont="true" applyBorder="true" applyAlignment="true" applyProtection="true">
      <alignment horizontal="general" vertical="bottom" textRotation="0" wrapText="false" indent="0" shrinkToFit="false"/>
      <protection locked="false" hidden="false"/>
    </xf>
    <xf numFmtId="164" fontId="19" fillId="5" borderId="0" xfId="0" applyFont="true" applyBorder="true" applyAlignment="true" applyProtection="false">
      <alignment horizontal="general" vertical="center" textRotation="0" wrapText="true" indent="0" shrinkToFit="false"/>
      <protection locked="true" hidden="false"/>
    </xf>
    <xf numFmtId="164" fontId="13" fillId="5" borderId="0" xfId="0" applyFont="true" applyBorder="tru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general" vertical="center" textRotation="0" wrapText="true" indent="0" shrinkToFit="false"/>
      <protection locked="true" hidden="false"/>
    </xf>
    <xf numFmtId="164" fontId="10" fillId="0" borderId="0" xfId="0" applyFont="true" applyBorder="true" applyAlignment="true" applyProtection="false">
      <alignment horizontal="general" vertical="center" textRotation="0" wrapText="true" indent="0" shrinkToFit="false"/>
      <protection locked="true" hidden="false"/>
    </xf>
    <xf numFmtId="164" fontId="8" fillId="6" borderId="0" xfId="0" applyFont="true" applyBorder="false" applyAlignment="false" applyProtection="false">
      <alignment horizontal="general" vertical="bottom" textRotation="0" wrapText="false" indent="0" shrinkToFit="false"/>
      <protection locked="true" hidden="false"/>
    </xf>
    <xf numFmtId="164" fontId="16" fillId="6"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true" applyAlignment="true" applyProtection="false">
      <alignment horizontal="general" vertical="top" textRotation="0" wrapText="true" indent="0" shrinkToFit="false"/>
      <protection locked="true" hidden="false"/>
    </xf>
    <xf numFmtId="164" fontId="14" fillId="0" borderId="0" xfId="0" applyFont="true" applyBorder="false" applyAlignment="true" applyProtection="false">
      <alignment horizontal="general" vertical="top" textRotation="0" wrapText="true" indent="0" shrinkToFit="false"/>
      <protection locked="true" hidden="false"/>
    </xf>
    <xf numFmtId="164" fontId="0" fillId="5" borderId="3" xfId="0" applyFont="false" applyBorder="true" applyAlignment="false" applyProtection="true">
      <alignment horizontal="general" vertical="bottom" textRotation="0" wrapText="false" indent="0" shrinkToFit="false"/>
      <protection locked="false" hidden="false"/>
    </xf>
    <xf numFmtId="164" fontId="16" fillId="6" borderId="1"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14" fillId="5" borderId="1" xfId="0" applyFont="true" applyBorder="true" applyAlignment="true" applyProtection="true">
      <alignment horizontal="general" vertical="top" textRotation="0" wrapText="true" indent="0" shrinkToFit="false"/>
      <protection locked="false" hidden="false"/>
    </xf>
    <xf numFmtId="164" fontId="13" fillId="0" borderId="0" xfId="0" applyFont="true" applyBorder="tru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false" indent="0" shrinkToFit="false"/>
      <protection locked="true" hidden="false"/>
    </xf>
    <xf numFmtId="164" fontId="20" fillId="0" borderId="0" xfId="0" applyFont="true" applyBorder="true" applyAlignment="true" applyProtection="false">
      <alignment horizontal="general" vertical="top" textRotation="0" wrapText="true" indent="0" shrinkToFit="false"/>
      <protection locked="true" hidden="false"/>
    </xf>
    <xf numFmtId="164" fontId="16" fillId="6" borderId="0" xfId="0" applyFont="true" applyBorder="true" applyAlignment="true" applyProtection="false">
      <alignment horizontal="general" vertical="center" textRotation="0" wrapText="false" indent="0" shrinkToFit="false"/>
      <protection locked="true" hidden="false"/>
    </xf>
    <xf numFmtId="164" fontId="21" fillId="9" borderId="1" xfId="0" applyFont="true" applyBorder="true" applyAlignment="true" applyProtection="false">
      <alignment horizontal="general" vertical="top" textRotation="0" wrapText="true" indent="1" shrinkToFit="false"/>
      <protection locked="true" hidden="false"/>
    </xf>
    <xf numFmtId="164" fontId="14" fillId="9" borderId="1" xfId="0" applyFont="true" applyBorder="true" applyAlignment="true" applyProtection="false">
      <alignment horizontal="general" vertical="top" textRotation="0" wrapText="true" indent="0" shrinkToFit="false"/>
      <protection locked="true" hidden="false"/>
    </xf>
    <xf numFmtId="164" fontId="13" fillId="9" borderId="1" xfId="0" applyFont="true" applyBorder="true" applyAlignment="true" applyProtection="false">
      <alignment horizontal="general" vertical="top" textRotation="0" wrapText="true" indent="0" shrinkToFit="false"/>
      <protection locked="true" hidden="false"/>
    </xf>
    <xf numFmtId="164" fontId="21" fillId="0" borderId="1" xfId="0" applyFont="true" applyBorder="true" applyAlignment="true" applyProtection="false">
      <alignment horizontal="general" vertical="top" textRotation="0" wrapText="true" indent="1" shrinkToFit="false"/>
      <protection locked="true" hidden="false"/>
    </xf>
    <xf numFmtId="164" fontId="14" fillId="0" borderId="1" xfId="0" applyFont="true" applyBorder="true" applyAlignment="true" applyProtection="false">
      <alignment horizontal="general" vertical="top" textRotation="0" wrapText="true" indent="0" shrinkToFit="false"/>
      <protection locked="true" hidden="false"/>
    </xf>
    <xf numFmtId="164" fontId="13" fillId="0" borderId="1" xfId="0" applyFont="true" applyBorder="true" applyAlignment="true" applyProtection="false">
      <alignment horizontal="general" vertical="top" textRotation="0" wrapText="true" indent="0" shrinkToFit="false"/>
      <protection locked="true" hidden="false"/>
    </xf>
    <xf numFmtId="164" fontId="15" fillId="0" borderId="1" xfId="0" applyFont="true" applyBorder="true" applyAlignment="true" applyProtection="false">
      <alignment horizontal="general" vertical="top" textRotation="0" wrapText="true" indent="0" shrinkToFit="false"/>
      <protection locked="true" hidden="false"/>
    </xf>
    <xf numFmtId="164" fontId="15" fillId="9" borderId="1" xfId="0" applyFont="true" applyBorder="true" applyAlignment="true" applyProtection="false">
      <alignment horizontal="general" vertical="top" textRotation="0" wrapText="true" indent="0" shrinkToFit="false"/>
      <protection locked="true" hidden="false"/>
    </xf>
    <xf numFmtId="164" fontId="15" fillId="0" borderId="1" xfId="0" applyFont="true" applyBorder="true" applyAlignment="false" applyProtection="false">
      <alignment horizontal="general" vertical="bottom" textRotation="0" wrapText="false" indent="0" shrinkToFit="false"/>
      <protection locked="true" hidden="false"/>
    </xf>
    <xf numFmtId="164" fontId="14" fillId="0" borderId="2" xfId="0" applyFont="true" applyBorder="true" applyAlignment="true" applyProtection="false">
      <alignment horizontal="general" vertical="top" textRotation="0" wrapText="true" indent="0" shrinkToFit="false"/>
      <protection locked="true" hidden="false"/>
    </xf>
    <xf numFmtId="164" fontId="14" fillId="9" borderId="2" xfId="0" applyFont="true" applyBorder="true" applyAlignment="true" applyProtection="false">
      <alignment horizontal="general" vertical="top" textRotation="0" wrapText="true" indent="0" shrinkToFit="false"/>
      <protection locked="true" hidden="false"/>
    </xf>
    <xf numFmtId="164" fontId="15" fillId="9" borderId="1" xfId="0" applyFont="true" applyBorder="true" applyAlignment="true" applyProtection="false">
      <alignment horizontal="general" vertical="top" textRotation="0" wrapText="true" indent="1" shrinkToFit="false"/>
      <protection locked="true" hidden="false"/>
    </xf>
    <xf numFmtId="164" fontId="14" fillId="9" borderId="1" xfId="0" applyFont="true" applyBorder="true" applyAlignment="true" applyProtection="false">
      <alignment horizontal="general" vertical="top" textRotation="0" wrapText="false" indent="0" shrinkToFit="false"/>
      <protection locked="true" hidden="false"/>
    </xf>
    <xf numFmtId="164" fontId="15" fillId="0" borderId="1" xfId="0" applyFont="true" applyBorder="true" applyAlignment="true" applyProtection="false">
      <alignment horizontal="general" vertical="top" textRotation="0" wrapText="true" indent="1" shrinkToFit="false"/>
      <protection locked="true" hidden="false"/>
    </xf>
    <xf numFmtId="164" fontId="14" fillId="0" borderId="1" xfId="0" applyFont="true" applyBorder="true" applyAlignment="true" applyProtection="false">
      <alignment horizontal="general" vertical="top" textRotation="0" wrapText="false" indent="0" shrinkToFit="false"/>
      <protection locked="true" hidden="false"/>
    </xf>
    <xf numFmtId="164" fontId="13" fillId="0" borderId="0" xfId="0" applyFont="true" applyBorder="true" applyAlignment="true" applyProtection="false">
      <alignment horizontal="general" vertical="top" textRotation="0" wrapText="false" indent="1" shrinkToFit="false"/>
      <protection locked="true" hidden="false"/>
    </xf>
    <xf numFmtId="164" fontId="0" fillId="5" borderId="1" xfId="0" applyFont="false" applyBorder="true" applyAlignment="true" applyProtection="true">
      <alignment horizontal="general" vertical="top" textRotation="0" wrapText="true" indent="0" shrinkToFit="false"/>
      <protection locked="false" hidden="false"/>
    </xf>
    <xf numFmtId="164" fontId="22" fillId="9" borderId="1" xfId="0" applyFont="true" applyBorder="true" applyAlignment="true" applyProtection="false">
      <alignment horizontal="general" vertical="top" textRotation="0" wrapText="true" indent="0" shrinkToFit="false"/>
      <protection locked="true" hidden="false"/>
    </xf>
    <xf numFmtId="164" fontId="23" fillId="9" borderId="1" xfId="0" applyFont="true" applyBorder="true" applyAlignment="true" applyProtection="false">
      <alignment horizontal="general" vertical="top" textRotation="0" wrapText="true" indent="0" shrinkToFit="false"/>
      <protection locked="true" hidden="false"/>
    </xf>
    <xf numFmtId="164" fontId="22" fillId="0" borderId="1" xfId="0" applyFont="true" applyBorder="true" applyAlignment="true" applyProtection="false">
      <alignment horizontal="general" vertical="top" textRotation="0" wrapText="true" indent="0" shrinkToFit="false"/>
      <protection locked="true" hidden="false"/>
    </xf>
    <xf numFmtId="164" fontId="23" fillId="0" borderId="1" xfId="0" applyFont="true" applyBorder="true" applyAlignment="true" applyProtection="false">
      <alignment horizontal="general" vertical="top" textRotation="0" wrapText="true" indent="0" shrinkToFit="false"/>
      <protection locked="true" hidden="false"/>
    </xf>
    <xf numFmtId="164" fontId="16" fillId="6" borderId="3" xfId="0" applyFont="true" applyBorder="true" applyAlignment="true" applyProtection="false">
      <alignment horizontal="center" vertical="center" textRotation="0" wrapText="true" indent="0" shrinkToFit="false"/>
      <protection locked="true" hidden="false"/>
    </xf>
    <xf numFmtId="164" fontId="24" fillId="0" borderId="0" xfId="0" applyFont="true" applyBorder="false" applyAlignment="false" applyProtection="false">
      <alignment horizontal="general" vertical="bottom" textRotation="0" wrapText="false" indent="0" shrinkToFit="false"/>
      <protection locked="true" hidden="false"/>
    </xf>
    <xf numFmtId="165" fontId="25" fillId="10" borderId="3" xfId="0" applyFont="true" applyBorder="true" applyAlignment="true" applyProtection="true">
      <alignment horizontal="left" vertical="top" textRotation="0" wrapText="false" indent="0" shrinkToFit="false"/>
      <protection locked="false" hidden="false"/>
    </xf>
    <xf numFmtId="164" fontId="25" fillId="10" borderId="3" xfId="0" applyFont="true" applyBorder="true" applyAlignment="true" applyProtection="true">
      <alignment horizontal="left" vertical="top" textRotation="0" wrapText="false" indent="0" shrinkToFit="false"/>
      <protection locked="false" hidden="false"/>
    </xf>
    <xf numFmtId="164" fontId="25" fillId="10" borderId="3" xfId="0" applyFont="true" applyBorder="true" applyAlignment="true" applyProtection="true">
      <alignment horizontal="left" vertical="top" textRotation="0" wrapText="true" indent="0" shrinkToFit="false"/>
      <protection locked="false" hidden="false"/>
    </xf>
    <xf numFmtId="167" fontId="25" fillId="10" borderId="3" xfId="0" applyFont="true" applyBorder="true" applyAlignment="true" applyProtection="true">
      <alignment horizontal="center" vertical="center" textRotation="0" wrapText="false" indent="0" shrinkToFit="false"/>
      <protection locked="false" hidden="false"/>
    </xf>
    <xf numFmtId="166" fontId="14" fillId="10" borderId="0" xfId="0" applyFont="true" applyBorder="false" applyAlignment="false" applyProtection="false">
      <alignment horizontal="general" vertical="bottom" textRotation="0" wrapText="false" indent="0" shrinkToFit="false"/>
      <protection locked="true" hidden="false"/>
    </xf>
    <xf numFmtId="165" fontId="10" fillId="5" borderId="3" xfId="0" applyFont="true" applyBorder="true" applyAlignment="true" applyProtection="true">
      <alignment horizontal="left" vertical="top" textRotation="0" wrapText="false" indent="0" shrinkToFit="false"/>
      <protection locked="false" hidden="false"/>
    </xf>
    <xf numFmtId="164" fontId="10" fillId="5" borderId="3" xfId="0" applyFont="true" applyBorder="true" applyAlignment="true" applyProtection="true">
      <alignment horizontal="left" vertical="top" textRotation="0" wrapText="false" indent="0" shrinkToFit="false"/>
      <protection locked="false" hidden="false"/>
    </xf>
    <xf numFmtId="164" fontId="10" fillId="5" borderId="3" xfId="0" applyFont="true" applyBorder="true" applyAlignment="true" applyProtection="true">
      <alignment horizontal="left" vertical="top" textRotation="0" wrapText="true" indent="0" shrinkToFit="false"/>
      <protection locked="false" hidden="false"/>
    </xf>
    <xf numFmtId="167" fontId="10" fillId="0" borderId="3" xfId="0" applyFont="true" applyBorder="true" applyAlignment="true" applyProtection="true">
      <alignment horizontal="center" vertical="center" textRotation="0" wrapText="false" indent="0" shrinkToFit="false"/>
      <protection locked="false" hidden="false"/>
    </xf>
    <xf numFmtId="167" fontId="10" fillId="5" borderId="3" xfId="0" applyFont="true" applyBorder="true" applyAlignment="true" applyProtection="true">
      <alignment horizontal="center" vertical="center" textRotation="0" wrapText="false" indent="0" shrinkToFit="false"/>
      <protection locked="false" hidden="false"/>
    </xf>
    <xf numFmtId="164" fontId="10" fillId="0" borderId="3" xfId="0" applyFont="true" applyBorder="true" applyAlignment="true" applyProtection="true">
      <alignment horizontal="left" vertical="top" textRotation="0" wrapText="true" indent="0" shrinkToFit="false"/>
      <protection locked="false" hidden="false"/>
    </xf>
    <xf numFmtId="164" fontId="10" fillId="0" borderId="3" xfId="0" applyFont="true" applyBorder="true" applyAlignment="true" applyProtection="true">
      <alignment horizontal="left" vertical="top" textRotation="0" wrapText="false" indent="0" shrinkToFit="false"/>
      <protection locked="false" hidden="false"/>
    </xf>
    <xf numFmtId="167" fontId="10" fillId="9" borderId="3" xfId="0" applyFont="true" applyBorder="true" applyAlignment="true" applyProtection="true">
      <alignment horizontal="center" vertical="center" textRotation="0" wrapText="false" indent="0" shrinkToFit="false"/>
      <protection locked="false" hidden="false"/>
    </xf>
    <xf numFmtId="164" fontId="10" fillId="9" borderId="3" xfId="0" applyFont="true" applyBorder="true" applyAlignment="true" applyProtection="true">
      <alignment horizontal="left" vertical="top" textRotation="0" wrapText="true" indent="0" shrinkToFit="false"/>
      <protection locked="false" hidden="false"/>
    </xf>
    <xf numFmtId="164" fontId="10" fillId="9" borderId="3" xfId="0" applyFont="true" applyBorder="true" applyAlignment="true" applyProtection="true">
      <alignment horizontal="left" vertical="top" textRotation="0" wrapText="false" indent="0" shrinkToFit="false"/>
      <protection locked="false" hidden="false"/>
    </xf>
    <xf numFmtId="164" fontId="18" fillId="5" borderId="0" xfId="0" applyFont="true" applyBorder="true" applyAlignment="true" applyProtection="false">
      <alignment horizontal="general" vertical="center"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4" fontId="0" fillId="9" borderId="0" xfId="0" applyFont="false" applyBorder="false" applyAlignment="false" applyProtection="false">
      <alignment horizontal="general" vertical="bottom" textRotation="0" wrapText="false" indent="0" shrinkToFit="false"/>
      <protection locked="true" hidden="false"/>
    </xf>
    <xf numFmtId="164" fontId="6" fillId="4" borderId="0" xfId="0" applyFont="true" applyBorder="true" applyAlignment="true" applyProtection="false">
      <alignment horizontal="general" vertical="top" textRotation="0" wrapText="true" indent="0" shrinkToFit="false"/>
      <protection locked="true" hidden="false"/>
    </xf>
    <xf numFmtId="164" fontId="25" fillId="10" borderId="3" xfId="0" applyFont="true" applyBorder="true" applyAlignment="true" applyProtection="true">
      <alignment horizontal="center" vertical="top" textRotation="0" wrapText="false" indent="0" shrinkToFit="false"/>
      <protection locked="false" hidden="false"/>
    </xf>
    <xf numFmtId="164" fontId="10" fillId="10" borderId="3" xfId="0" applyFont="true" applyBorder="true" applyAlignment="true" applyProtection="false">
      <alignment horizontal="center" vertical="top" textRotation="0" wrapText="false" indent="0" shrinkToFit="false"/>
      <protection locked="true" hidden="false"/>
    </xf>
    <xf numFmtId="165" fontId="10" fillId="10" borderId="3" xfId="0" applyFont="true" applyBorder="true" applyAlignment="true" applyProtection="false">
      <alignment horizontal="left" vertical="top" textRotation="0" wrapText="false" indent="0" shrinkToFit="false"/>
      <protection locked="true" hidden="false"/>
    </xf>
    <xf numFmtId="164" fontId="10" fillId="10" borderId="3" xfId="0" applyFont="true" applyBorder="true" applyAlignment="true" applyProtection="true">
      <alignment horizontal="center" vertical="center" textRotation="0" wrapText="false" indent="0" shrinkToFit="false"/>
      <protection locked="false" hidden="false"/>
    </xf>
    <xf numFmtId="164" fontId="10" fillId="10" borderId="3" xfId="0" applyFont="true" applyBorder="true" applyAlignment="true" applyProtection="false">
      <alignment horizontal="center" vertical="center" textRotation="0" wrapText="false" indent="0" shrinkToFit="false"/>
      <protection locked="true" hidden="false"/>
    </xf>
    <xf numFmtId="164" fontId="10" fillId="10" borderId="3" xfId="0" applyFont="true" applyBorder="true" applyAlignment="true" applyProtection="false">
      <alignment horizontal="center" vertical="center" textRotation="0" wrapText="true" indent="0" shrinkToFit="false"/>
      <protection locked="true" hidden="false"/>
    </xf>
    <xf numFmtId="165" fontId="25" fillId="10" borderId="3" xfId="0" applyFont="true" applyBorder="true" applyAlignment="true" applyProtection="true">
      <alignment horizontal="left" vertical="top" textRotation="0" wrapText="true" indent="0" shrinkToFit="false"/>
      <protection locked="false" hidden="false"/>
    </xf>
    <xf numFmtId="164" fontId="25" fillId="9" borderId="3" xfId="0" applyFont="true" applyBorder="true" applyAlignment="true" applyProtection="false">
      <alignment horizontal="left" vertical="top" textRotation="0" wrapText="true" indent="0" shrinkToFit="false"/>
      <protection locked="true" hidden="false"/>
    </xf>
    <xf numFmtId="168" fontId="25" fillId="10" borderId="3" xfId="0" applyFont="true" applyBorder="true" applyAlignment="true" applyProtection="true">
      <alignment horizontal="left" vertical="top" textRotation="0" wrapText="true" indent="0" shrinkToFit="false"/>
      <protection locked="false" hidden="false"/>
    </xf>
    <xf numFmtId="164" fontId="10" fillId="5" borderId="3" xfId="0" applyFont="true" applyBorder="true" applyAlignment="true" applyProtection="true">
      <alignment horizontal="center" vertical="top" textRotation="0" wrapText="false" indent="0" shrinkToFit="false"/>
      <protection locked="false" hidden="false"/>
    </xf>
    <xf numFmtId="164" fontId="10" fillId="0" borderId="3" xfId="0" applyFont="true" applyBorder="true" applyAlignment="true" applyProtection="false">
      <alignment horizontal="center" vertical="top" textRotation="0" wrapText="false" indent="0" shrinkToFit="false"/>
      <protection locked="true" hidden="false"/>
    </xf>
    <xf numFmtId="165" fontId="10" fillId="0" borderId="3" xfId="0" applyFont="true" applyBorder="true" applyAlignment="true" applyProtection="false">
      <alignment horizontal="left" vertical="top" textRotation="0" wrapText="false" indent="0" shrinkToFit="false"/>
      <protection locked="true" hidden="false"/>
    </xf>
    <xf numFmtId="164" fontId="10" fillId="5" borderId="3" xfId="0" applyFont="true" applyBorder="true" applyAlignment="true" applyProtection="true">
      <alignment horizontal="center" vertical="center" textRotation="0" wrapText="false" indent="0" shrinkToFit="false"/>
      <protection locked="false" hidden="false"/>
    </xf>
    <xf numFmtId="164" fontId="10" fillId="0" borderId="3" xfId="0" applyFont="true" applyBorder="true" applyAlignment="true" applyProtection="false">
      <alignment horizontal="center" vertical="center" textRotation="0" wrapText="false" indent="0" shrinkToFit="false"/>
      <protection locked="true" hidden="false"/>
    </xf>
    <xf numFmtId="164" fontId="10" fillId="0" borderId="3" xfId="0" applyFont="true" applyBorder="true" applyAlignment="true" applyProtection="false">
      <alignment horizontal="center" vertical="center" textRotation="0" wrapText="true" indent="0" shrinkToFit="false"/>
      <protection locked="true" hidden="false"/>
    </xf>
    <xf numFmtId="165" fontId="10" fillId="5" borderId="3" xfId="0" applyFont="true" applyBorder="true" applyAlignment="true" applyProtection="true">
      <alignment horizontal="left" vertical="top" textRotation="0" wrapText="true" indent="0" shrinkToFit="false"/>
      <protection locked="false" hidden="false"/>
    </xf>
    <xf numFmtId="164" fontId="10" fillId="0" borderId="3" xfId="0" applyFont="true" applyBorder="true" applyAlignment="true" applyProtection="false">
      <alignment horizontal="left" vertical="top" textRotation="0" wrapText="true" indent="0" shrinkToFit="false"/>
      <protection locked="true" hidden="false"/>
    </xf>
    <xf numFmtId="168" fontId="10" fillId="5" borderId="3" xfId="0" applyFont="true" applyBorder="true" applyAlignment="true" applyProtection="true">
      <alignment horizontal="left" vertical="top" textRotation="0" wrapText="true" indent="0" shrinkToFit="false"/>
      <protection locked="false" hidden="false"/>
    </xf>
    <xf numFmtId="164" fontId="10" fillId="9" borderId="3" xfId="0" applyFont="true" applyBorder="true" applyAlignment="true" applyProtection="false">
      <alignment horizontal="left" vertical="top" textRotation="0" wrapText="true" indent="0" shrinkToFit="false"/>
      <protection locked="true" hidden="false"/>
    </xf>
    <xf numFmtId="164" fontId="18" fillId="11" borderId="0" xfId="0" applyFont="true" applyBorder="true" applyAlignment="true" applyProtection="false">
      <alignment horizontal="general" vertical="center" textRotation="0" wrapText="false" indent="0" shrinkToFit="false"/>
      <protection locked="true" hidden="false"/>
    </xf>
    <xf numFmtId="164" fontId="25" fillId="10" borderId="3" xfId="0" applyFont="true" applyBorder="true" applyAlignment="true" applyProtection="true">
      <alignment horizontal="center" vertical="center" textRotation="0" wrapText="false" indent="0" shrinkToFit="false"/>
      <protection locked="false" hidden="false"/>
    </xf>
    <xf numFmtId="165" fontId="10" fillId="10" borderId="3" xfId="0" applyFont="true" applyBorder="true" applyAlignment="true" applyProtection="true">
      <alignment horizontal="left" vertical="top" textRotation="0" wrapText="false" indent="0" shrinkToFit="false"/>
      <protection locked="false" hidden="false"/>
    </xf>
    <xf numFmtId="164" fontId="10" fillId="10" borderId="3" xfId="0" applyFont="true" applyBorder="true" applyAlignment="true" applyProtection="true">
      <alignment horizontal="left" vertical="top" textRotation="0" wrapText="false" indent="0" shrinkToFit="false"/>
      <protection locked="false" hidden="false"/>
    </xf>
    <xf numFmtId="167" fontId="10" fillId="10" borderId="3" xfId="0" applyFont="true" applyBorder="true" applyAlignment="true" applyProtection="true">
      <alignment horizontal="center" vertical="top" textRotation="0" wrapText="false" indent="0" shrinkToFit="false"/>
      <protection locked="false" hidden="false"/>
    </xf>
    <xf numFmtId="164" fontId="10" fillId="10" borderId="3" xfId="0" applyFont="true" applyBorder="true" applyAlignment="true" applyProtection="true">
      <alignment horizontal="general" vertical="bottom" textRotation="0" wrapText="false" indent="0" shrinkToFit="false"/>
      <protection locked="false" hidden="false"/>
    </xf>
    <xf numFmtId="167" fontId="10" fillId="5" borderId="3" xfId="0" applyFont="true" applyBorder="true" applyAlignment="true" applyProtection="true">
      <alignment horizontal="center" vertical="top" textRotation="0" wrapText="false" indent="0" shrinkToFit="false"/>
      <protection locked="false" hidden="false"/>
    </xf>
    <xf numFmtId="164" fontId="10" fillId="5" borderId="3" xfId="0" applyFont="true" applyBorder="true" applyAlignment="true" applyProtection="true">
      <alignment horizontal="general" vertical="bottom" textRotation="0" wrapText="false" indent="0" shrinkToFit="false"/>
      <protection locked="false" hidden="false"/>
    </xf>
    <xf numFmtId="164" fontId="14" fillId="10" borderId="1" xfId="0" applyFont="true" applyBorder="true" applyAlignment="true" applyProtection="true">
      <alignment horizontal="general" vertical="center" textRotation="0" wrapText="false" indent="0" shrinkToFit="false"/>
      <protection locked="false" hidden="false"/>
    </xf>
    <xf numFmtId="165" fontId="14" fillId="10" borderId="1" xfId="0" applyFont="true" applyBorder="true" applyAlignment="true" applyProtection="true">
      <alignment horizontal="general" vertical="center" textRotation="0" wrapText="false" indent="0" shrinkToFit="false"/>
      <protection locked="false" hidden="false"/>
    </xf>
    <xf numFmtId="167" fontId="14" fillId="10" borderId="1" xfId="0" applyFont="true" applyBorder="true" applyAlignment="true" applyProtection="false">
      <alignment horizontal="general" vertical="center" textRotation="0" wrapText="false" indent="0" shrinkToFit="false"/>
      <protection locked="true" hidden="false"/>
    </xf>
    <xf numFmtId="169" fontId="14" fillId="10" borderId="1" xfId="0" applyFont="true" applyBorder="true" applyAlignment="true" applyProtection="false">
      <alignment horizontal="general" vertical="center" textRotation="0" wrapText="false" indent="0" shrinkToFit="false"/>
      <protection locked="true" hidden="false"/>
    </xf>
    <xf numFmtId="164" fontId="14" fillId="10" borderId="1" xfId="0" applyFont="true" applyBorder="true" applyAlignment="true" applyProtection="true">
      <alignment horizontal="general" vertical="center" textRotation="0" wrapText="true" indent="0" shrinkToFit="false"/>
      <protection locked="false" hidden="false"/>
    </xf>
    <xf numFmtId="164" fontId="14" fillId="5" borderId="1" xfId="0" applyFont="true" applyBorder="true" applyAlignment="true" applyProtection="true">
      <alignment horizontal="general" vertical="center" textRotation="0" wrapText="false" indent="0" shrinkToFit="false"/>
      <protection locked="false" hidden="false"/>
    </xf>
    <xf numFmtId="165" fontId="14" fillId="5" borderId="1" xfId="0" applyFont="true" applyBorder="true" applyAlignment="true" applyProtection="true">
      <alignment horizontal="general" vertical="center" textRotation="0" wrapText="false" indent="0" shrinkToFit="false"/>
      <protection locked="false" hidden="false"/>
    </xf>
    <xf numFmtId="167" fontId="14" fillId="0" borderId="1" xfId="0" applyFont="true" applyBorder="true" applyAlignment="true" applyProtection="false">
      <alignment horizontal="general" vertical="center" textRotation="0" wrapText="false" indent="0" shrinkToFit="false"/>
      <protection locked="true" hidden="false"/>
    </xf>
    <xf numFmtId="169" fontId="14" fillId="0" borderId="1" xfId="0" applyFont="true" applyBorder="true" applyAlignment="true" applyProtection="false">
      <alignment horizontal="general" vertical="center" textRotation="0" wrapText="false" indent="0" shrinkToFit="false"/>
      <protection locked="true" hidden="false"/>
    </xf>
    <xf numFmtId="164" fontId="14" fillId="5" borderId="1" xfId="0" applyFont="true" applyBorder="true" applyAlignment="true" applyProtection="true">
      <alignment horizontal="general" vertical="center" textRotation="0" wrapText="true" indent="0" shrinkToFit="false"/>
      <protection locked="false" hidden="false"/>
    </xf>
    <xf numFmtId="164" fontId="14" fillId="0" borderId="3" xfId="0" applyFont="true" applyBorder="true" applyAlignment="true" applyProtection="false">
      <alignment horizontal="left" vertical="top" textRotation="0" wrapText="false" indent="0" shrinkToFit="false"/>
      <protection locked="true" hidden="false"/>
    </xf>
    <xf numFmtId="165" fontId="25" fillId="5" borderId="3" xfId="0" applyFont="true" applyBorder="true" applyAlignment="true" applyProtection="true">
      <alignment horizontal="left" vertical="top" textRotation="0" wrapText="false" indent="0" shrinkToFit="false"/>
      <protection locked="false" hidden="false"/>
    </xf>
    <xf numFmtId="164" fontId="25" fillId="5" borderId="3" xfId="0" applyFont="true" applyBorder="true" applyAlignment="true" applyProtection="true">
      <alignment horizontal="left" vertical="top" textRotation="0" wrapText="false" indent="0" shrinkToFit="false"/>
      <protection locked="false" hidden="false"/>
    </xf>
    <xf numFmtId="164" fontId="25" fillId="5" borderId="3" xfId="0" applyFont="true" applyBorder="true" applyAlignment="true" applyProtection="true">
      <alignment horizontal="left" vertical="top" textRotation="0" wrapText="true" indent="0" shrinkToFit="false"/>
      <protection locked="false" hidden="false"/>
    </xf>
    <xf numFmtId="164" fontId="25" fillId="5" borderId="3" xfId="0" applyFont="true" applyBorder="true" applyAlignment="true" applyProtection="true">
      <alignment horizontal="center" vertical="center" textRotation="0" wrapText="false" indent="0" shrinkToFit="false"/>
      <protection locked="false" hidden="false"/>
    </xf>
    <xf numFmtId="170" fontId="10" fillId="0" borderId="3" xfId="0" applyFont="true" applyBorder="true" applyAlignment="true" applyProtection="false">
      <alignment horizontal="center" vertical="center" textRotation="0" wrapText="false" indent="0" shrinkToFit="false"/>
      <protection locked="true" hidden="false"/>
    </xf>
    <xf numFmtId="164" fontId="26" fillId="0" borderId="3" xfId="0" applyFont="true" applyBorder="true" applyAlignment="true" applyProtection="false">
      <alignment horizontal="left" vertical="top" textRotation="0" wrapText="true" indent="0" shrinkToFit="false"/>
      <protection locked="true" hidden="false"/>
    </xf>
    <xf numFmtId="164" fontId="10" fillId="0" borderId="3" xfId="0" applyFont="true" applyBorder="true" applyAlignment="true" applyProtection="false">
      <alignment horizontal="left" vertical="top" textRotation="0" wrapText="false" indent="0" shrinkToFit="false"/>
      <protection locked="true" hidden="false"/>
    </xf>
    <xf numFmtId="164" fontId="27" fillId="5" borderId="0" xfId="0" applyFont="true" applyBorder="true" applyAlignment="true" applyProtection="false">
      <alignment horizontal="general" vertical="center" textRotation="0" wrapText="true" indent="0" shrinkToFit="false"/>
      <protection locked="true" hidden="false"/>
    </xf>
    <xf numFmtId="164" fontId="28" fillId="0" borderId="3" xfId="0" applyFont="true" applyBorder="true" applyAlignment="true" applyProtection="false">
      <alignment horizontal="left" vertical="top" textRotation="0" wrapText="true" indent="0" shrinkToFit="false"/>
      <protection locked="true" hidden="false"/>
    </xf>
    <xf numFmtId="164" fontId="29" fillId="5" borderId="0" xfId="0" applyFont="true" applyBorder="true" applyAlignment="true" applyProtection="false">
      <alignment horizontal="general" vertical="center" textRotation="0" wrapText="true" indent="0" shrinkToFit="false"/>
      <protection locked="true" hidden="false"/>
    </xf>
    <xf numFmtId="164" fontId="15" fillId="5" borderId="1" xfId="0" applyFont="true" applyBorder="true" applyAlignment="true" applyProtection="true">
      <alignment horizontal="left" vertical="top" textRotation="0" wrapText="false" indent="0" shrinkToFit="false"/>
      <protection locked="false" hidden="false"/>
    </xf>
    <xf numFmtId="164" fontId="13" fillId="5" borderId="3" xfId="0" applyFont="true" applyBorder="true" applyAlignment="true" applyProtection="true">
      <alignment horizontal="general" vertical="top" textRotation="0" wrapText="true" indent="0" shrinkToFit="false"/>
      <protection locked="false" hidden="false"/>
    </xf>
    <xf numFmtId="164" fontId="15" fillId="9" borderId="1" xfId="0" applyFont="true" applyBorder="true" applyAlignment="true" applyProtection="false">
      <alignment horizontal="general" vertical="center" textRotation="0" wrapText="true" indent="1" shrinkToFit="false"/>
      <protection locked="true" hidden="false"/>
    </xf>
    <xf numFmtId="164" fontId="14" fillId="9" borderId="1" xfId="0" applyFont="true" applyBorder="true" applyAlignment="true" applyProtection="false">
      <alignment horizontal="general" vertical="center" textRotation="0" wrapText="false" indent="0" shrinkToFit="false"/>
      <protection locked="true" hidden="false"/>
    </xf>
    <xf numFmtId="164" fontId="15" fillId="9" borderId="1" xfId="0" applyFont="true" applyBorder="true" applyAlignment="true" applyProtection="false">
      <alignment horizontal="general" vertical="center" textRotation="0" wrapText="false" indent="0" shrinkToFit="false"/>
      <protection locked="true" hidden="false"/>
    </xf>
    <xf numFmtId="164" fontId="14" fillId="9" borderId="1" xfId="0" applyFont="true" applyBorder="true" applyAlignment="true" applyProtection="false">
      <alignment horizontal="general" vertical="center" textRotation="0" wrapText="true" indent="0" shrinkToFit="false"/>
      <protection locked="true" hidden="false"/>
    </xf>
    <xf numFmtId="164" fontId="15" fillId="9" borderId="1" xfId="0" applyFont="true" applyBorder="true" applyAlignment="true" applyProtection="false">
      <alignment horizontal="center" vertical="center" textRotation="0" wrapText="false" indent="0" shrinkToFit="false"/>
      <protection locked="true" hidden="false"/>
    </xf>
    <xf numFmtId="164" fontId="14" fillId="9" borderId="1" xfId="0" applyFont="true" applyBorder="true" applyAlignment="true" applyProtection="false">
      <alignment horizontal="center" vertical="center" textRotation="0" wrapText="false" indent="0" shrinkToFit="false"/>
      <protection locked="true" hidden="false"/>
    </xf>
    <xf numFmtId="164" fontId="15" fillId="0" borderId="1" xfId="0" applyFont="true" applyBorder="true" applyAlignment="true" applyProtection="false">
      <alignment horizontal="general" vertical="center" textRotation="0" wrapText="true" indent="1" shrinkToFit="false"/>
      <protection locked="true" hidden="false"/>
    </xf>
    <xf numFmtId="164" fontId="14" fillId="0" borderId="1" xfId="0" applyFont="true" applyBorder="true" applyAlignment="true" applyProtection="false">
      <alignment horizontal="general" vertical="center" textRotation="0" wrapText="false" indent="0" shrinkToFit="false"/>
      <protection locked="true" hidden="false"/>
    </xf>
    <xf numFmtId="164" fontId="15" fillId="0" borderId="1" xfId="0" applyFont="true" applyBorder="true" applyAlignment="true" applyProtection="false">
      <alignment horizontal="general" vertical="center" textRotation="0" wrapText="false" indent="0" shrinkToFit="false"/>
      <protection locked="true" hidden="false"/>
    </xf>
    <xf numFmtId="164" fontId="14" fillId="0" borderId="1" xfId="0" applyFont="true" applyBorder="true" applyAlignment="true" applyProtection="false">
      <alignment horizontal="general" vertical="center" textRotation="0" wrapText="true" indent="0" shrinkToFit="false"/>
      <protection locked="true" hidden="false"/>
    </xf>
    <xf numFmtId="164" fontId="15" fillId="0" borderId="1" xfId="0" applyFont="true" applyBorder="true" applyAlignment="true" applyProtection="false">
      <alignment horizontal="center" vertical="center" textRotation="0" wrapText="false" indent="0" shrinkToFit="false"/>
      <protection locked="true" hidden="false"/>
    </xf>
    <xf numFmtId="164" fontId="14" fillId="0" borderId="1" xfId="0" applyFont="true" applyBorder="true" applyAlignment="true" applyProtection="false">
      <alignment horizontal="center" vertical="center" textRotation="0" wrapText="false" indent="0" shrinkToFit="false"/>
      <protection locked="true" hidden="false"/>
    </xf>
    <xf numFmtId="164" fontId="16" fillId="6" borderId="0" xfId="0" applyFont="true" applyBorder="true" applyAlignment="true" applyProtection="false">
      <alignment horizontal="general" vertical="center" textRotation="0" wrapText="false" indent="1" shrinkToFit="false"/>
      <protection locked="true" hidden="false"/>
    </xf>
    <xf numFmtId="164" fontId="15" fillId="9" borderId="0" xfId="0" applyFont="true" applyBorder="false" applyAlignment="true" applyProtection="false">
      <alignment horizontal="general" vertical="top" textRotation="0" wrapText="true" indent="1" shrinkToFit="false"/>
      <protection locked="true" hidden="false"/>
    </xf>
    <xf numFmtId="164" fontId="14" fillId="9" borderId="0" xfId="0" applyFont="true" applyBorder="true" applyAlignment="true" applyProtection="false">
      <alignment horizontal="general" vertical="top" textRotation="0" wrapText="true" indent="0" shrinkToFit="false"/>
      <protection locked="true" hidden="false"/>
    </xf>
    <xf numFmtId="164" fontId="15" fillId="0" borderId="0" xfId="0" applyFont="true" applyBorder="false" applyAlignment="true" applyProtection="false">
      <alignment horizontal="general" vertical="top" textRotation="0" wrapText="true" indent="1" shrinkToFit="false"/>
      <protection locked="true" hidden="false"/>
    </xf>
    <xf numFmtId="164" fontId="14" fillId="0" borderId="0" xfId="0" applyFont="true" applyBorder="false" applyAlignment="true" applyProtection="false">
      <alignment horizontal="general" vertical="top" textRotation="0" wrapText="false" indent="0" shrinkToFit="false"/>
      <protection locked="true" hidden="false"/>
    </xf>
    <xf numFmtId="164" fontId="15" fillId="0" borderId="0" xfId="0" applyFont="true" applyBorder="false" applyAlignment="true" applyProtection="false">
      <alignment horizontal="general" vertical="top" textRotation="0" wrapText="true" indent="0" shrinkToFit="false"/>
      <protection locked="true" hidden="false"/>
    </xf>
    <xf numFmtId="164" fontId="14" fillId="5" borderId="0" xfId="0" applyFont="true" applyBorder="false" applyAlignment="false" applyProtection="true">
      <alignment horizontal="general" vertical="bottom" textRotation="0" wrapText="false" indent="0" shrinkToFit="false"/>
      <protection locked="false" hidden="false"/>
    </xf>
    <xf numFmtId="164" fontId="10" fillId="12" borderId="3" xfId="0" applyFont="true" applyBorder="true" applyAlignment="true" applyProtection="false">
      <alignment horizontal="center" vertical="center" textRotation="0" wrapText="false" indent="0" shrinkToFit="false"/>
      <protection locked="true" hidden="false"/>
    </xf>
    <xf numFmtId="164" fontId="10" fillId="12" borderId="3" xfId="0" applyFont="true" applyBorder="true" applyAlignment="true" applyProtection="false">
      <alignment horizontal="general" vertical="top" textRotation="0" wrapText="tru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5" fontId="15" fillId="0" borderId="0" xfId="0" applyFont="true" applyBorder="false" applyAlignment="false" applyProtection="false">
      <alignment horizontal="general" vertical="bottom" textRotation="0" wrapText="false" indent="0" shrinkToFit="false"/>
      <protection locked="true" hidden="false"/>
    </xf>
    <xf numFmtId="164" fontId="30" fillId="0" borderId="0" xfId="0" applyFont="true" applyBorder="true" applyAlignment="true" applyProtection="false">
      <alignment horizontal="general" vertical="center" textRotation="0" wrapText="false" indent="0" shrinkToFit="false"/>
      <protection locked="true" hidden="false"/>
    </xf>
    <xf numFmtId="164" fontId="15" fillId="9" borderId="1" xfId="0" applyFont="true" applyBorder="true" applyAlignment="true" applyProtection="false">
      <alignment horizontal="general" vertical="center" textRotation="0" wrapText="true" indent="0" shrinkToFit="false"/>
      <protection locked="true" hidden="false"/>
    </xf>
    <xf numFmtId="167" fontId="14" fillId="9" borderId="1" xfId="0" applyFont="true" applyBorder="true" applyAlignment="true" applyProtection="false">
      <alignment horizontal="general" vertical="center" textRotation="0" wrapText="false" indent="0" shrinkToFit="false"/>
      <protection locked="true" hidden="false"/>
    </xf>
    <xf numFmtId="171" fontId="14" fillId="9" borderId="1" xfId="0" applyFont="true" applyBorder="true" applyAlignment="true" applyProtection="false">
      <alignment horizontal="general" vertical="center" textRotation="0" wrapText="false" indent="0" shrinkToFit="false"/>
      <protection locked="true" hidden="false"/>
    </xf>
    <xf numFmtId="164" fontId="13" fillId="9" borderId="1" xfId="0" applyFont="true" applyBorder="true" applyAlignment="true" applyProtection="false">
      <alignment horizontal="general" vertical="center" textRotation="0" wrapText="true" indent="0" shrinkToFit="false"/>
      <protection locked="true" hidden="false"/>
    </xf>
    <xf numFmtId="164" fontId="15" fillId="0" borderId="1" xfId="0" applyFont="true" applyBorder="true" applyAlignment="true" applyProtection="false">
      <alignment horizontal="general" vertical="center" textRotation="0" wrapText="true" indent="0" shrinkToFit="false"/>
      <protection locked="true" hidden="false"/>
    </xf>
    <xf numFmtId="171" fontId="14" fillId="0" borderId="1" xfId="0" applyFont="true" applyBorder="true" applyAlignment="true" applyProtection="false">
      <alignment horizontal="general" vertical="center" textRotation="0" wrapText="false" indent="0" shrinkToFit="false"/>
      <protection locked="true" hidden="false"/>
    </xf>
    <xf numFmtId="164" fontId="13" fillId="0" borderId="1" xfId="0" applyFont="true" applyBorder="true" applyAlignment="true" applyProtection="false">
      <alignment horizontal="general" vertical="center" textRotation="0" wrapText="true" indent="0" shrinkToFit="false"/>
      <protection locked="true" hidden="false"/>
    </xf>
    <xf numFmtId="168" fontId="14" fillId="9" borderId="1" xfId="0" applyFont="true" applyBorder="true" applyAlignment="true" applyProtection="false">
      <alignment horizontal="general" vertical="center" textRotation="0" wrapText="false" indent="0" shrinkToFit="false"/>
      <protection locked="true" hidden="false"/>
    </xf>
    <xf numFmtId="164" fontId="16" fillId="6" borderId="1" xfId="0" applyFont="true" applyBorder="true" applyAlignment="true" applyProtection="false">
      <alignment horizontal="general" vertical="center" textRotation="0" wrapText="false" indent="0" shrinkToFit="false"/>
      <protection locked="true" hidden="false"/>
    </xf>
    <xf numFmtId="164" fontId="14" fillId="0" borderId="1" xfId="0" applyFont="true" applyBorder="true" applyAlignment="false" applyProtection="false">
      <alignment horizontal="general" vertical="bottom" textRotation="0" wrapText="false" indent="0" shrinkToFit="false"/>
      <protection locked="true" hidden="false"/>
    </xf>
    <xf numFmtId="167" fontId="14" fillId="0" borderId="1" xfId="0" applyFont="true" applyBorder="true" applyAlignment="false" applyProtection="false">
      <alignment horizontal="general" vertical="bottom" textRotation="0" wrapText="false" indent="0" shrinkToFit="false"/>
      <protection locked="true" hidden="false"/>
    </xf>
    <xf numFmtId="171" fontId="14" fillId="0" borderId="1" xfId="0" applyFont="true" applyBorder="true" applyAlignment="false" applyProtection="false">
      <alignment horizontal="general" vertical="bottom" textRotation="0" wrapText="false" indent="0" shrinkToFit="false"/>
      <protection locked="true" hidden="false"/>
    </xf>
    <xf numFmtId="164" fontId="14" fillId="9" borderId="1" xfId="0" applyFont="true" applyBorder="true" applyAlignment="false" applyProtection="false">
      <alignment horizontal="general" vertical="bottom" textRotation="0" wrapText="false" indent="0" shrinkToFit="false"/>
      <protection locked="true" hidden="false"/>
    </xf>
    <xf numFmtId="167" fontId="14" fillId="9" borderId="1" xfId="0" applyFont="true" applyBorder="true" applyAlignment="false" applyProtection="false">
      <alignment horizontal="general" vertical="bottom" textRotation="0" wrapText="false" indent="0" shrinkToFit="false"/>
      <protection locked="true" hidden="false"/>
    </xf>
    <xf numFmtId="171" fontId="14" fillId="9" borderId="1" xfId="0" applyFont="true" applyBorder="true" applyAlignment="false" applyProtection="false">
      <alignment horizontal="general" vertical="bottom" textRotation="0" wrapText="false" indent="0" shrinkToFit="false"/>
      <protection locked="true" hidden="false"/>
    </xf>
    <xf numFmtId="167" fontId="15" fillId="0" borderId="1" xfId="0" applyFont="true" applyBorder="true" applyAlignment="false" applyProtection="false">
      <alignment horizontal="general" vertical="bottom" textRotation="0" wrapText="false" indent="0" shrinkToFit="false"/>
      <protection locked="true" hidden="false"/>
    </xf>
    <xf numFmtId="164" fontId="31" fillId="0" borderId="0" xfId="0" applyFont="true" applyBorder="false" applyAlignment="true" applyProtection="false">
      <alignment horizontal="general" vertical="bottom" textRotation="0" wrapText="false" indent="0" shrinkToFit="false"/>
      <protection locked="true" hidden="false"/>
    </xf>
    <xf numFmtId="164" fontId="31" fillId="0" borderId="0" xfId="0" applyFont="true" applyBorder="false" applyAlignment="false" applyProtection="false">
      <alignment horizontal="general" vertical="bottom" textRotation="0" wrapText="false" indent="0" shrinkToFit="false"/>
      <protection locked="true" hidden="false"/>
    </xf>
    <xf numFmtId="164" fontId="30" fillId="5" borderId="0" xfId="0" applyFont="true" applyBorder="true" applyAlignment="true" applyProtection="false">
      <alignment horizontal="general" vertical="center" textRotation="0" wrapText="false" indent="0" shrinkToFit="false"/>
      <protection locked="true" hidden="false"/>
    </xf>
    <xf numFmtId="164" fontId="16" fillId="6" borderId="0" xfId="0" applyFont="true" applyBorder="true" applyAlignment="true" applyProtection="false">
      <alignment horizontal="center" vertical="center" textRotation="0" wrapText="false" indent="0" shrinkToFit="false"/>
      <protection locked="true" hidden="false"/>
    </xf>
    <xf numFmtId="164" fontId="8" fillId="2" borderId="0" xfId="0" applyFont="true" applyBorder="true" applyAlignment="true" applyProtection="false">
      <alignment horizontal="general" vertical="center" textRotation="0" wrapText="false" indent="1" shrinkToFit="false"/>
      <protection locked="true" hidden="false"/>
    </xf>
    <xf numFmtId="164" fontId="32" fillId="9" borderId="1" xfId="0" applyFont="true" applyBorder="true" applyAlignment="true" applyProtection="false">
      <alignment horizontal="center" vertical="center" textRotation="0" wrapText="false" indent="0" shrinkToFit="false"/>
      <protection locked="true" hidden="false"/>
    </xf>
    <xf numFmtId="164" fontId="18" fillId="6" borderId="3" xfId="0" applyFont="true" applyBorder="true" applyAlignment="true" applyProtection="false">
      <alignment horizontal="center" vertical="center" textRotation="0" wrapText="false" indent="0" shrinkToFit="false"/>
      <protection locked="true" hidden="false"/>
    </xf>
    <xf numFmtId="168" fontId="33" fillId="9" borderId="1" xfId="0" applyFont="true" applyBorder="true" applyAlignment="true" applyProtection="false">
      <alignment horizontal="center" vertical="center" textRotation="0" wrapText="false" indent="0" shrinkToFit="false"/>
      <protection locked="true" hidden="false"/>
    </xf>
    <xf numFmtId="167" fontId="34" fillId="0" borderId="3" xfId="0" applyFont="true" applyBorder="true" applyAlignment="true" applyProtection="false">
      <alignment horizontal="center" vertical="center" textRotation="0" wrapText="false" indent="0" shrinkToFit="false"/>
      <protection locked="true" hidden="false"/>
    </xf>
    <xf numFmtId="164" fontId="14" fillId="0" borderId="3" xfId="0" applyFont="true" applyBorder="true" applyAlignment="true" applyProtection="false">
      <alignment horizontal="center" vertical="center" textRotation="0" wrapText="false" indent="0" shrinkToFit="false"/>
      <protection locked="true" hidden="false"/>
    </xf>
    <xf numFmtId="164" fontId="35" fillId="0" borderId="3" xfId="0" applyFont="true" applyBorder="true" applyAlignment="true" applyProtection="false">
      <alignment horizontal="general" vertical="center" textRotation="0" wrapText="true" indent="0" shrinkToFit="false"/>
      <protection locked="true" hidden="false"/>
    </xf>
    <xf numFmtId="167" fontId="33" fillId="9" borderId="1" xfId="0" applyFont="true" applyBorder="true" applyAlignment="true" applyProtection="false">
      <alignment horizontal="center" vertical="center" textRotation="0" wrapText="false" indent="0" shrinkToFit="false"/>
      <protection locked="true" hidden="false"/>
    </xf>
    <xf numFmtId="170" fontId="34" fillId="0" borderId="3" xfId="0" applyFont="true" applyBorder="true" applyAlignment="true" applyProtection="false">
      <alignment horizontal="center" vertical="center" textRotation="0" wrapText="false" indent="0" shrinkToFit="false"/>
      <protection locked="true" hidden="false"/>
    </xf>
    <xf numFmtId="169" fontId="33" fillId="9" borderId="1" xfId="0" applyFont="true" applyBorder="true" applyAlignment="true" applyProtection="false">
      <alignment horizontal="center" vertical="center" textRotation="0" wrapText="false" indent="0" shrinkToFit="false"/>
      <protection locked="true" hidden="false"/>
    </xf>
    <xf numFmtId="164" fontId="11" fillId="0" borderId="3" xfId="0" applyFont="true" applyBorder="true" applyAlignment="true" applyProtection="false">
      <alignment horizontal="center" vertical="bottom" textRotation="0" wrapText="false" indent="0" shrinkToFit="false"/>
      <protection locked="true" hidden="false"/>
    </xf>
    <xf numFmtId="167" fontId="34" fillId="0" borderId="3" xfId="0" applyFont="true" applyBorder="true" applyAlignment="true" applyProtection="false">
      <alignment horizontal="center" vertical="bottom" textRotation="0" wrapText="false" indent="0" shrinkToFit="false"/>
      <protection locked="true" hidden="false"/>
    </xf>
    <xf numFmtId="167" fontId="10" fillId="0" borderId="3" xfId="0" applyFont="true" applyBorder="true" applyAlignment="true" applyProtection="false">
      <alignment horizontal="center" vertical="bottom" textRotation="0" wrapText="false" indent="0" shrinkToFit="false"/>
      <protection locked="true" hidden="false"/>
    </xf>
    <xf numFmtId="169" fontId="11" fillId="0" borderId="3" xfId="0" applyFont="true" applyBorder="true" applyAlignment="true" applyProtection="false">
      <alignment horizontal="center" vertical="bottom" textRotation="0" wrapText="false" indent="0" shrinkToFit="false"/>
      <protection locked="true" hidden="false"/>
    </xf>
    <xf numFmtId="164" fontId="8" fillId="2" borderId="4" xfId="0" applyFont="true" applyBorder="true" applyAlignment="true" applyProtection="false">
      <alignment horizontal="general" vertical="center" textRotation="0" wrapText="false" indent="0" shrinkToFit="false"/>
      <protection locked="true" hidden="false"/>
    </xf>
    <xf numFmtId="164" fontId="10" fillId="0" borderId="0" xfId="0" applyFont="true" applyBorder="true" applyAlignment="true" applyProtection="false">
      <alignment horizontal="center" vertical="bottom" textRotation="0" wrapText="false" indent="0" shrinkToFit="false"/>
      <protection locked="true" hidden="false"/>
    </xf>
    <xf numFmtId="164" fontId="29" fillId="0" borderId="0" xfId="0" applyFont="true" applyBorder="true" applyAlignment="true" applyProtection="false">
      <alignment horizontal="center" vertical="bottom" textRotation="0" wrapText="false" indent="0" shrinkToFit="false"/>
      <protection locked="true" hidden="false"/>
    </xf>
    <xf numFmtId="164" fontId="35" fillId="0" borderId="0" xfId="0" applyFont="true" applyBorder="true" applyAlignment="true" applyProtection="false">
      <alignment horizontal="general" vertical="bottom" textRotation="0" wrapText="false" indent="0" shrinkToFit="false"/>
      <protection locked="true" hidden="false"/>
    </xf>
    <xf numFmtId="164" fontId="36" fillId="0" borderId="0" xfId="0" applyFont="true" applyBorder="false" applyAlignment="true" applyProtection="false">
      <alignment horizontal="general" vertical="center" textRotation="0" wrapText="true" indent="0" shrinkToFit="false"/>
      <protection locked="true" hidden="false"/>
    </xf>
    <xf numFmtId="164" fontId="29" fillId="0" borderId="3" xfId="0" applyFont="true" applyBorder="true" applyAlignment="true" applyProtection="false">
      <alignment horizontal="center" vertical="bottom" textRotation="0" wrapText="false" indent="0" shrinkToFit="false"/>
      <protection locked="true" hidden="false"/>
    </xf>
    <xf numFmtId="164" fontId="35" fillId="0" borderId="3" xfId="0" applyFont="true" applyBorder="true" applyAlignment="true" applyProtection="false">
      <alignment horizontal="general" vertical="bottom" textRotation="0" wrapText="false" indent="0" shrinkToFit="false"/>
      <protection locked="true" hidden="false"/>
    </xf>
    <xf numFmtId="168" fontId="10" fillId="0" borderId="3" xfId="0" applyFont="true" applyBorder="true" applyAlignment="true" applyProtection="false">
      <alignment horizontal="center" vertical="bottom" textRotation="0" wrapText="false" indent="0" shrinkToFit="false"/>
      <protection locked="true" hidden="false"/>
    </xf>
    <xf numFmtId="164" fontId="15" fillId="12" borderId="3" xfId="0" applyFont="true" applyBorder="true" applyAlignment="true" applyProtection="false">
      <alignment horizontal="general" vertical="bottom" textRotation="0" wrapText="false" indent="0" shrinkToFit="false"/>
      <protection locked="true" hidden="false"/>
    </xf>
    <xf numFmtId="168" fontId="7" fillId="12" borderId="3" xfId="0" applyFont="true" applyBorder="true" applyAlignment="true" applyProtection="false">
      <alignment horizontal="center" vertical="bottom" textRotation="0" wrapText="false" indent="0" shrinkToFit="false"/>
      <protection locked="true" hidden="false"/>
    </xf>
    <xf numFmtId="167" fontId="15" fillId="0" borderId="1" xfId="0" applyFont="true" applyBorder="true" applyAlignment="true" applyProtection="false">
      <alignment horizontal="center" vertical="center" textRotation="0" wrapText="false" indent="0" shrinkToFit="false"/>
      <protection locked="true" hidden="false"/>
    </xf>
    <xf numFmtId="167" fontId="15" fillId="9" borderId="1" xfId="0" applyFont="true" applyBorder="true" applyAlignment="true" applyProtection="false">
      <alignment horizontal="center" vertical="center" textRotation="0" wrapText="false" indent="0" shrinkToFit="false"/>
      <protection locked="true" hidden="false"/>
    </xf>
    <xf numFmtId="170" fontId="40" fillId="0" borderId="3" xfId="0" applyFont="true" applyBorder="true" applyAlignment="true" applyProtection="false">
      <alignment horizontal="center" vertical="center" textRotation="0" wrapText="false" indent="0" shrinkToFit="false"/>
      <protection locked="true" hidden="false"/>
    </xf>
    <xf numFmtId="167" fontId="40" fillId="0" borderId="3" xfId="0" applyFont="true" applyBorder="true" applyAlignment="true" applyProtection="false">
      <alignment horizontal="center" vertical="center" textRotation="0" wrapText="false" indent="0" shrinkToFit="false"/>
      <protection locked="true" hidden="false"/>
    </xf>
    <xf numFmtId="168" fontId="40" fillId="0" borderId="3" xfId="0" applyFont="true" applyBorder="true" applyAlignment="true" applyProtection="false">
      <alignment horizontal="center" vertical="center" textRotation="0" wrapText="false" indent="0" shrinkToFit="false"/>
      <protection locked="true" hidden="false"/>
    </xf>
    <xf numFmtId="164" fontId="29" fillId="0" borderId="3" xfId="0" applyFont="true" applyBorder="true" applyAlignment="true" applyProtection="false">
      <alignment horizontal="general" vertical="bottom" textRotation="0" wrapText="false" indent="0" shrinkToFit="false"/>
      <protection locked="true" hidden="false"/>
    </xf>
    <xf numFmtId="169" fontId="14" fillId="9" borderId="1" xfId="0" applyFont="true" applyBorder="true" applyAlignment="true" applyProtection="false">
      <alignment horizontal="general" vertical="center" textRotation="0" wrapText="false" indent="0" shrinkToFit="false"/>
      <protection locked="true" hidden="false"/>
    </xf>
    <xf numFmtId="168" fontId="14" fillId="0" borderId="1" xfId="0" applyFont="true" applyBorder="true" applyAlignment="true" applyProtection="false">
      <alignment horizontal="general" vertical="center"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15" fillId="12" borderId="1" xfId="0" applyFont="true" applyBorder="true" applyAlignment="true" applyProtection="false">
      <alignment horizontal="general" vertical="center" textRotation="0" wrapText="true" indent="0" shrinkToFit="false"/>
      <protection locked="true" hidden="false"/>
    </xf>
    <xf numFmtId="167" fontId="15" fillId="12" borderId="1" xfId="0" applyFont="true" applyBorder="true" applyAlignment="true" applyProtection="false">
      <alignment horizontal="general" vertical="center" textRotation="0" wrapText="false" indent="0" shrinkToFit="false"/>
      <protection locked="true" hidden="false"/>
    </xf>
    <xf numFmtId="168" fontId="15" fillId="12" borderId="1" xfId="0" applyFont="true" applyBorder="true" applyAlignment="true" applyProtection="false">
      <alignment horizontal="general" vertical="center" textRotation="0" wrapText="false" indent="0" shrinkToFit="false"/>
      <protection locked="true" hidden="false"/>
    </xf>
    <xf numFmtId="169" fontId="15" fillId="12" borderId="1" xfId="0" applyFont="true" applyBorder="true" applyAlignment="true" applyProtection="false">
      <alignment horizontal="general" vertical="center" textRotation="0" wrapText="false" indent="0" shrinkToFit="false"/>
      <protection locked="true" hidden="false"/>
    </xf>
    <xf numFmtId="167" fontId="41" fillId="0" borderId="0" xfId="0" applyFont="true" applyBorder="false" applyAlignment="true" applyProtection="false">
      <alignment horizontal="right" vertical="bottom" textRotation="0" wrapText="false" indent="0" shrinkToFit="false"/>
      <protection locked="true" hidden="false"/>
    </xf>
    <xf numFmtId="164" fontId="26" fillId="0" borderId="1" xfId="0" applyFont="true" applyBorder="true" applyAlignment="true" applyProtection="false">
      <alignment horizontal="general" vertical="center" textRotation="0" wrapText="true" indent="0" shrinkToFit="false"/>
      <protection locked="true" hidden="false"/>
    </xf>
    <xf numFmtId="167" fontId="19" fillId="0" borderId="1" xfId="0" applyFont="true" applyBorder="true" applyAlignment="true" applyProtection="false">
      <alignment horizontal="general" vertical="center" textRotation="0" wrapText="false" indent="0" shrinkToFit="false"/>
      <protection locked="true" hidden="false"/>
    </xf>
    <xf numFmtId="167" fontId="26" fillId="0" borderId="1" xfId="0" applyFont="true" applyBorder="true" applyAlignment="true" applyProtection="false">
      <alignment horizontal="general" vertical="center"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top" textRotation="0" wrapText="true" indent="0" shrinkToFit="false"/>
      <protection locked="true" hidden="false"/>
    </xf>
    <xf numFmtId="164" fontId="29" fillId="0" borderId="3" xfId="0" applyFont="true" applyBorder="true" applyAlignment="true" applyProtection="false">
      <alignment horizontal="left" vertical="top" textRotation="0" wrapText="false" indent="0" shrinkToFit="false"/>
      <protection locked="true" hidden="false"/>
    </xf>
    <xf numFmtId="167" fontId="10" fillId="0" borderId="3" xfId="0" applyFont="true" applyBorder="true" applyAlignment="true" applyProtection="false">
      <alignment horizontal="center" vertical="center" textRotation="0" wrapText="false" indent="0" shrinkToFit="false"/>
      <protection locked="true" hidden="false"/>
    </xf>
    <xf numFmtId="164" fontId="35" fillId="0" borderId="3" xfId="0" applyFont="true" applyBorder="true" applyAlignment="true" applyProtection="false">
      <alignment horizontal="left" vertical="top" textRotation="0" wrapText="true" indent="0" shrinkToFit="false"/>
      <protection locked="true" hidden="false"/>
    </xf>
    <xf numFmtId="169" fontId="10" fillId="0" borderId="3" xfId="0" applyFont="true" applyBorder="true" applyAlignment="true" applyProtection="false">
      <alignment horizontal="center" vertical="center" textRotation="0" wrapText="false" indent="0" shrinkToFit="false"/>
      <protection locked="true" hidden="false"/>
    </xf>
    <xf numFmtId="164" fontId="16" fillId="2" borderId="0" xfId="0" applyFont="true" applyBorder="false" applyAlignment="true" applyProtection="false">
      <alignment horizontal="general" vertical="bottom" textRotation="0" wrapText="false" indent="0" shrinkToFit="false"/>
      <protection locked="true" hidden="false"/>
    </xf>
    <xf numFmtId="167" fontId="16" fillId="2" borderId="0" xfId="0" applyFont="true" applyBorder="false" applyAlignment="true" applyProtection="false">
      <alignment horizontal="center" vertical="bottom" textRotation="0" wrapText="false" indent="0" shrinkToFit="false"/>
      <protection locked="true" hidden="false"/>
    </xf>
    <xf numFmtId="170" fontId="16" fillId="2" borderId="0" xfId="0" applyFont="true" applyBorder="false" applyAlignment="true" applyProtection="false">
      <alignment horizontal="center" vertical="bottom" textRotation="0" wrapText="false" indent="0" shrinkToFit="false"/>
      <protection locked="true" hidden="false"/>
    </xf>
    <xf numFmtId="164" fontId="18" fillId="2" borderId="0" xfId="0" applyFont="true" applyBorder="false" applyAlignment="true" applyProtection="false">
      <alignment horizontal="general" vertical="center" textRotation="0" wrapText="true" indent="0" shrinkToFit="false"/>
      <protection locked="true" hidden="false"/>
    </xf>
    <xf numFmtId="169" fontId="16" fillId="2" borderId="0" xfId="0" applyFont="true" applyBorder="false" applyAlignment="true" applyProtection="false">
      <alignment horizontal="center" vertical="bottom" textRotation="0" wrapText="false" indent="0" shrinkToFit="false"/>
      <protection locked="true" hidden="false"/>
    </xf>
    <xf numFmtId="166" fontId="10" fillId="0" borderId="3" xfId="0" applyFont="true" applyBorder="true" applyAlignment="true" applyProtection="false">
      <alignment horizontal="center" vertical="center" textRotation="0" wrapText="false" indent="0" shrinkToFit="false"/>
      <protection locked="true" hidden="false"/>
    </xf>
    <xf numFmtId="164" fontId="40" fillId="0" borderId="3" xfId="0" applyFont="true" applyBorder="true" applyAlignment="true" applyProtection="false">
      <alignment horizontal="center" vertical="center" textRotation="0" wrapText="false" indent="0" shrinkToFit="false"/>
      <protection locked="true" hidden="false"/>
    </xf>
    <xf numFmtId="164" fontId="42" fillId="0" borderId="0" xfId="0" applyFont="true" applyBorder="false" applyAlignment="true" applyProtection="false">
      <alignment horizontal="general" vertical="bottom" textRotation="0" wrapText="false" indent="0" shrinkToFit="false"/>
      <protection locked="true" hidden="false"/>
    </xf>
    <xf numFmtId="164" fontId="17" fillId="5" borderId="3" xfId="0" applyFont="true" applyBorder="true" applyAlignment="true" applyProtection="true">
      <alignment horizontal="center" vertical="center" textRotation="0" wrapText="false" indent="0" shrinkToFit="false"/>
      <protection locked="false" hidden="false"/>
    </xf>
    <xf numFmtId="164" fontId="6" fillId="4" borderId="0" xfId="0" applyFont="true" applyBorder="true" applyAlignment="true" applyProtection="false">
      <alignment horizontal="general" vertical="center" textRotation="0" wrapText="false" indent="1" shrinkToFit="false"/>
      <protection locked="true" hidden="false"/>
    </xf>
    <xf numFmtId="164" fontId="15" fillId="6" borderId="3" xfId="0" applyFont="true" applyBorder="true" applyAlignment="true" applyProtection="false">
      <alignment horizontal="general" vertical="center" textRotation="0" wrapText="true" indent="0" shrinkToFit="false"/>
      <protection locked="true" hidden="false"/>
    </xf>
    <xf numFmtId="164" fontId="15" fillId="12" borderId="3" xfId="0" applyFont="true" applyBorder="true" applyAlignment="true" applyProtection="false">
      <alignment horizontal="center" vertical="center" textRotation="0" wrapText="false" indent="0" shrinkToFit="false"/>
      <protection locked="true" hidden="false"/>
    </xf>
    <xf numFmtId="165" fontId="10" fillId="12" borderId="3" xfId="0" applyFont="true" applyBorder="true" applyAlignment="true" applyProtection="false">
      <alignment horizontal="left" vertical="top" textRotation="0" wrapText="false" indent="0" shrinkToFit="false"/>
      <protection locked="true" hidden="false"/>
    </xf>
    <xf numFmtId="170" fontId="10" fillId="12" borderId="3" xfId="0" applyFont="true" applyBorder="true" applyAlignment="true" applyProtection="false">
      <alignment horizontal="center" vertical="center" textRotation="0" wrapText="false" indent="0" shrinkToFit="false"/>
      <protection locked="true" hidden="false"/>
    </xf>
    <xf numFmtId="164" fontId="0" fillId="12" borderId="0" xfId="0" applyFont="false" applyBorder="false" applyAlignment="false" applyProtection="false">
      <alignment horizontal="general" vertical="bottom" textRotation="0" wrapText="false" indent="0" shrinkToFit="false"/>
      <protection locked="true" hidden="false"/>
    </xf>
    <xf numFmtId="166" fontId="14" fillId="12" borderId="0" xfId="0" applyFont="true" applyBorder="false" applyAlignment="false" applyProtection="false">
      <alignment horizontal="general" vertical="bottom" textRotation="0" wrapText="false" indent="0" shrinkToFit="false"/>
      <protection locked="true" hidden="false"/>
    </xf>
    <xf numFmtId="170" fontId="15" fillId="12" borderId="3" xfId="0" applyFont="true" applyBorder="true" applyAlignment="true" applyProtection="false">
      <alignment horizontal="center" vertical="center" textRotation="0" wrapText="false" indent="0" shrinkToFit="false"/>
      <protection locked="true" hidden="false"/>
    </xf>
    <xf numFmtId="166" fontId="15" fillId="12" borderId="0" xfId="0" applyFont="true" applyBorder="false" applyAlignment="false" applyProtection="false">
      <alignment horizontal="general" vertical="bottom" textRotation="0" wrapText="false" indent="0" shrinkToFit="false"/>
      <protection locked="true" hidden="false"/>
    </xf>
    <xf numFmtId="164" fontId="29" fillId="5" borderId="0" xfId="0" applyFont="true" applyBorder="true" applyAlignment="true" applyProtection="false">
      <alignment horizontal="general" vertical="top" textRotation="0" wrapText="true" indent="0" shrinkToFit="false"/>
      <protection locked="true" hidden="false"/>
    </xf>
    <xf numFmtId="164" fontId="29" fillId="0" borderId="3" xfId="0" applyFont="true" applyBorder="true" applyAlignment="true" applyProtection="false">
      <alignment horizontal="left" vertical="top" textRotation="0" wrapText="true" indent="0" shrinkToFit="false"/>
      <protection locked="true" hidden="false"/>
    </xf>
    <xf numFmtId="165" fontId="10" fillId="0" borderId="3" xfId="0" applyFont="true" applyBorder="true" applyAlignment="true" applyProtection="false">
      <alignment horizontal="center" vertical="center" textRotation="0" wrapText="false" indent="0" shrinkToFit="false"/>
      <protection locked="true" hidden="false"/>
    </xf>
    <xf numFmtId="164" fontId="16" fillId="6" borderId="3" xfId="0" applyFont="true" applyBorder="true" applyAlignment="true" applyProtection="false">
      <alignment horizontal="center" vertical="center" textRotation="0" wrapText="false" indent="0" shrinkToFit="false"/>
      <protection locked="true" hidden="false"/>
    </xf>
    <xf numFmtId="164" fontId="16" fillId="2" borderId="3" xfId="0" applyFont="true" applyBorder="true" applyAlignment="true" applyProtection="false">
      <alignment horizontal="center" vertical="center" textRotation="0" wrapText="false" indent="0" shrinkToFit="false"/>
      <protection locked="true" hidden="false"/>
    </xf>
    <xf numFmtId="172" fontId="10" fillId="0" borderId="3" xfId="0" applyFont="true" applyBorder="true" applyAlignment="true" applyProtection="false">
      <alignment horizontal="center" vertical="center" textRotation="0" wrapText="false" indent="0" shrinkToFit="false"/>
      <protection locked="true" hidden="false"/>
    </xf>
    <xf numFmtId="172" fontId="11" fillId="0" borderId="3" xfId="0" applyFont="true" applyBorder="true" applyAlignment="true" applyProtection="false">
      <alignment horizontal="center" vertical="center" textRotation="0" wrapText="false" indent="0" shrinkToFit="false"/>
      <protection locked="true" hidden="false"/>
    </xf>
    <xf numFmtId="164" fontId="19" fillId="0" borderId="0" xfId="0" applyFont="true" applyBorder="true" applyAlignment="true" applyProtection="false">
      <alignment horizontal="general" vertical="top" textRotation="0" wrapText="true" indent="0" shrinkToFit="false"/>
      <protection locked="true" hidden="false"/>
    </xf>
    <xf numFmtId="164" fontId="15" fillId="0" borderId="0" xfId="0" applyFont="true" applyBorder="true" applyAlignment="false" applyProtection="false">
      <alignment horizontal="general" vertical="bottom" textRotation="0" wrapText="false" indent="0" shrinkToFit="false"/>
      <protection locked="true" hidden="false"/>
    </xf>
    <xf numFmtId="164" fontId="0" fillId="5" borderId="0" xfId="0" applyFont="false" applyBorder="true" applyAlignment="false" applyProtection="true">
      <alignment horizontal="general" vertical="bottom" textRotation="0" wrapText="false" indent="0" shrinkToFit="false"/>
      <protection locked="false" hidden="false"/>
    </xf>
    <xf numFmtId="164" fontId="10" fillId="0" borderId="3" xfId="0" applyFont="true" applyBorder="true" applyAlignment="true" applyProtection="true">
      <alignment horizontal="center" vertical="top" textRotation="0" wrapText="false" indent="0" shrinkToFit="false"/>
      <protection locked="false" hidden="false"/>
    </xf>
    <xf numFmtId="169" fontId="10" fillId="5" borderId="3" xfId="0" applyFont="true" applyBorder="true" applyAlignment="true" applyProtection="true">
      <alignment horizontal="center" vertical="top" textRotation="0" wrapText="false" indent="0" shrinkToFit="false"/>
      <protection locked="false" hidden="false"/>
    </xf>
    <xf numFmtId="164" fontId="43" fillId="0" borderId="3" xfId="0" applyFont="true" applyBorder="true" applyAlignment="true" applyProtection="false">
      <alignment horizontal="center" vertical="center" textRotation="0" wrapText="false" indent="0" shrinkToFit="false"/>
      <protection locked="true" hidden="false"/>
    </xf>
    <xf numFmtId="164" fontId="10" fillId="0" borderId="3" xfId="0" applyFont="true" applyBorder="true" applyAlignment="true" applyProtection="true">
      <alignment horizontal="center" vertical="center" textRotation="0" wrapText="false" indent="0" shrinkToFit="false"/>
      <protection locked="false" hidden="false"/>
    </xf>
    <xf numFmtId="164" fontId="35" fillId="0" borderId="0" xfId="0" applyFont="true" applyBorder="true" applyAlignment="true" applyProtection="false">
      <alignment horizontal="general" vertical="center" textRotation="0" wrapText="true" indent="0" shrinkToFit="false"/>
      <protection locked="true" hidden="false"/>
    </xf>
    <xf numFmtId="164" fontId="24" fillId="0" borderId="0" xfId="0" applyFont="true" applyBorder="true" applyAlignment="false" applyProtection="false">
      <alignment horizontal="general" vertical="bottom" textRotation="0" wrapText="false" indent="0" shrinkToFit="false"/>
      <protection locked="true" hidden="false"/>
    </xf>
    <xf numFmtId="164" fontId="18" fillId="6" borderId="1" xfId="0" applyFont="true" applyBorder="true" applyAlignment="false" applyProtection="false">
      <alignment horizontal="general" vertical="bottom" textRotation="0" wrapText="false" indent="0" shrinkToFit="false"/>
      <protection locked="true" hidden="false"/>
    </xf>
    <xf numFmtId="168" fontId="14" fillId="5" borderId="1" xfId="0" applyFont="true" applyBorder="true" applyAlignment="false" applyProtection="true">
      <alignment horizontal="general" vertical="bottom" textRotation="0" wrapText="false" indent="0" shrinkToFit="false"/>
      <protection locked="false" hidden="false"/>
    </xf>
    <xf numFmtId="164" fontId="14" fillId="5" borderId="1" xfId="0" applyFont="true" applyBorder="true" applyAlignment="false" applyProtection="true">
      <alignment horizontal="general" vertical="bottom" textRotation="0" wrapText="false" indent="0" shrinkToFit="false"/>
      <protection locked="false" hidden="false"/>
    </xf>
    <xf numFmtId="168" fontId="0" fillId="0" borderId="1" xfId="0" applyFont="false" applyBorder="true" applyAlignment="false" applyProtection="false">
      <alignment horizontal="general" vertical="bottom" textRotation="0" wrapText="false" indent="0" shrinkToFit="false"/>
      <protection locked="true" hidden="false"/>
    </xf>
    <xf numFmtId="164" fontId="16" fillId="6" borderId="1" xfId="0" applyFont="true" applyBorder="true" applyAlignment="false" applyProtection="false">
      <alignment horizontal="general" vertical="bottom" textRotation="0" wrapText="false" indent="0" shrinkToFit="false"/>
      <protection locked="true" hidden="false"/>
    </xf>
    <xf numFmtId="168" fontId="15" fillId="9" borderId="1" xfId="0" applyFont="true" applyBorder="true" applyAlignment="true" applyProtection="false">
      <alignment horizontal="general" vertical="center" textRotation="0" wrapText="false" indent="0" shrinkToFit="false"/>
      <protection locked="true" hidden="false"/>
    </xf>
    <xf numFmtId="167" fontId="15" fillId="0" borderId="1" xfId="0" applyFont="true" applyBorder="true" applyAlignment="true" applyProtection="false">
      <alignment horizontal="general" vertical="center" textRotation="0" wrapText="false" indent="0" shrinkToFit="false"/>
      <protection locked="true" hidden="false"/>
    </xf>
    <xf numFmtId="173" fontId="15" fillId="9" borderId="1" xfId="0" applyFont="true" applyBorder="true" applyAlignment="true" applyProtection="false">
      <alignment horizontal="general" vertical="center" textRotation="0" wrapText="false" indent="0" shrinkToFit="false"/>
      <protection locked="true" hidden="false"/>
    </xf>
    <xf numFmtId="168" fontId="15" fillId="0" borderId="1" xfId="0" applyFont="true" applyBorder="true" applyAlignment="true" applyProtection="false">
      <alignment horizontal="general" vertical="center" textRotation="0" wrapText="false" indent="0" shrinkToFit="false"/>
      <protection locked="true" hidden="false"/>
    </xf>
    <xf numFmtId="174" fontId="15" fillId="9" borderId="1" xfId="0" applyFont="true" applyBorder="true" applyAlignment="true" applyProtection="false">
      <alignment horizontal="general" vertical="center" textRotation="0" wrapText="false" indent="0" shrinkToFit="false"/>
      <protection locked="true" hidden="false"/>
    </xf>
    <xf numFmtId="164" fontId="11" fillId="0" borderId="3" xfId="0" applyFont="true" applyBorder="true" applyAlignment="true" applyProtection="false">
      <alignment horizontal="left" vertical="top" textRotation="0" wrapText="true" indent="0" shrinkToFit="false"/>
      <protection locked="true" hidden="false"/>
    </xf>
    <xf numFmtId="164" fontId="13" fillId="0" borderId="2" xfId="0" applyFont="true" applyBorder="true" applyAlignment="true" applyProtection="false">
      <alignment horizontal="general" vertical="top" textRotation="0" wrapText="true" indent="0" shrinkToFit="false"/>
      <protection locked="true" hidden="false"/>
    </xf>
    <xf numFmtId="164" fontId="44" fillId="0" borderId="3" xfId="0" applyFont="true" applyBorder="true" applyAlignment="true" applyProtection="true">
      <alignment horizontal="center" vertical="center" textRotation="0" wrapText="false" indent="0" shrinkToFit="false"/>
      <protection locked="false" hidden="false"/>
    </xf>
    <xf numFmtId="164" fontId="10" fillId="13" borderId="3" xfId="0" applyFont="true" applyBorder="true" applyAlignment="true" applyProtection="true">
      <alignment horizontal="left" vertical="top" textRotation="0" wrapText="true" indent="0" shrinkToFit="false"/>
      <protection locked="false" hidden="false"/>
    </xf>
    <xf numFmtId="164" fontId="26" fillId="0" borderId="3" xfId="0" applyFont="true" applyBorder="true" applyAlignment="true" applyProtection="true">
      <alignment horizontal="left" vertical="top" textRotation="0" wrapText="true" indent="0" shrinkToFit="false"/>
      <protection locked="false" hidden="false"/>
    </xf>
    <xf numFmtId="164" fontId="14" fillId="0" borderId="0" xfId="0" applyFont="true" applyBorder="false" applyAlignment="true" applyProtection="true">
      <alignment horizontal="general" vertical="top" textRotation="0" wrapText="false" indent="0" shrinkToFit="false"/>
      <protection locked="false" hidden="false"/>
    </xf>
    <xf numFmtId="164" fontId="14" fillId="5" borderId="0" xfId="0" applyFont="true" applyBorder="false" applyAlignment="true" applyProtection="true">
      <alignment horizontal="general" vertical="top" textRotation="0" wrapText="false" indent="0" shrinkToFit="false"/>
      <protection locked="false" hidden="false"/>
    </xf>
    <xf numFmtId="164" fontId="29" fillId="5" borderId="0" xfId="0" applyFont="true" applyBorder="true" applyAlignment="true" applyProtection="true">
      <alignment horizontal="general" vertical="center" textRotation="0" wrapText="true" indent="0" shrinkToFit="false"/>
      <protection locked="false" hidden="false"/>
    </xf>
    <xf numFmtId="164" fontId="34" fillId="0" borderId="3" xfId="0" applyFont="true" applyBorder="true" applyAlignment="true" applyProtection="false">
      <alignment horizontal="center" vertical="center" textRotation="0" wrapText="false" indent="0" shrinkToFit="false"/>
      <protection locked="true" hidden="false"/>
    </xf>
    <xf numFmtId="164" fontId="27" fillId="0" borderId="3" xfId="0" applyFont="true" applyBorder="true" applyAlignment="true" applyProtection="false">
      <alignment horizontal="left" vertical="top" textRotation="0" wrapText="true" indent="0" shrinkToFit="false"/>
      <protection locked="true" hidden="false"/>
    </xf>
    <xf numFmtId="164" fontId="34" fillId="5" borderId="3" xfId="0" applyFont="true" applyBorder="true" applyAlignment="true" applyProtection="false">
      <alignment horizontal="center" vertical="center" textRotation="0" wrapText="false" indent="0" shrinkToFit="false"/>
      <protection locked="true" hidden="false"/>
    </xf>
    <xf numFmtId="164" fontId="10" fillId="5" borderId="3" xfId="0" applyFont="true" applyBorder="true" applyAlignment="true" applyProtection="false">
      <alignment horizontal="left" vertical="top" textRotation="0" wrapText="true" indent="0" shrinkToFit="false"/>
      <protection locked="true" hidden="false"/>
    </xf>
    <xf numFmtId="164" fontId="27" fillId="5" borderId="3" xfId="0" applyFont="true" applyBorder="true" applyAlignment="true" applyProtection="false">
      <alignment horizontal="left" vertical="top" textRotation="0" wrapText="true" indent="0" shrinkToFit="false"/>
      <protection locked="true" hidden="false"/>
    </xf>
    <xf numFmtId="164" fontId="45" fillId="0" borderId="3" xfId="0" applyFont="true" applyBorder="true" applyAlignment="true" applyProtection="false">
      <alignment horizontal="left" vertical="top" textRotation="0" wrapText="true" indent="0" shrinkToFit="false"/>
      <protection locked="true" hidden="false"/>
    </xf>
    <xf numFmtId="164" fontId="10" fillId="0" borderId="3" xfId="0" applyFont="true" applyBorder="true" applyAlignment="true" applyProtection="false">
      <alignment horizontal="general" vertical="top" textRotation="0" wrapText="false" indent="0" shrinkToFit="false"/>
      <protection locked="true" hidden="false"/>
    </xf>
    <xf numFmtId="164" fontId="46" fillId="0" borderId="3" xfId="0" applyFont="true" applyBorder="true" applyAlignment="true" applyProtection="false">
      <alignment horizontal="left" vertical="top" textRotation="0" wrapText="true" indent="0" shrinkToFit="false"/>
      <protection locked="true" hidden="false"/>
    </xf>
    <xf numFmtId="164" fontId="20" fillId="0" borderId="0" xfId="0" applyFont="true" applyBorder="false" applyAlignment="true" applyProtection="false">
      <alignment horizontal="general" vertical="top" textRotation="0" wrapText="true" indent="0" shrinkToFit="false"/>
      <protection locked="true" hidden="false"/>
    </xf>
    <xf numFmtId="164" fontId="47" fillId="6" borderId="3" xfId="0" applyFont="true" applyBorder="true" applyAlignment="true" applyProtection="false">
      <alignment horizontal="center" vertical="center" textRotation="0" wrapText="true" indent="0" shrinkToFit="false"/>
      <protection locked="true" hidden="false"/>
    </xf>
    <xf numFmtId="164" fontId="48" fillId="0" borderId="3" xfId="0" applyFont="true" applyBorder="true" applyAlignment="true" applyProtection="false">
      <alignment horizontal="general" vertical="bottom" textRotation="0" wrapText="false" indent="0" shrinkToFit="false"/>
      <protection locked="true" hidden="false"/>
    </xf>
    <xf numFmtId="164" fontId="4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0">
    <dxf>
      <fill>
        <patternFill>
          <bgColor rgb="FFFFE699"/>
        </patternFill>
      </fill>
    </dxf>
    <dxf>
      <fill>
        <patternFill>
          <bgColor rgb="FFF8CBAD"/>
        </patternFill>
      </fill>
    </dxf>
    <dxf>
      <fill>
        <patternFill patternType="solid">
          <fgColor rgb="FF2E5C9A"/>
          <bgColor rgb="FF000000"/>
        </patternFill>
      </fill>
    </dxf>
    <dxf>
      <fill>
        <patternFill patternType="solid">
          <fgColor rgb="FFE7E6E6"/>
          <bgColor rgb="FF000000"/>
        </patternFill>
      </fill>
    </dxf>
    <dxf>
      <fill>
        <patternFill patternType="solid">
          <fgColor rgb="FFFFF2CC"/>
          <bgColor rgb="FF000000"/>
        </patternFill>
      </fill>
    </dxf>
    <dxf>
      <fill>
        <patternFill patternType="solid">
          <fgColor rgb="FF808080"/>
          <bgColor rgb="FF000000"/>
        </patternFill>
      </fill>
    </dxf>
    <dxf>
      <fill>
        <patternFill patternType="solid">
          <fgColor rgb="FFFFFFFF"/>
          <bgColor rgb="FF000000"/>
        </patternFill>
      </fill>
    </dxf>
    <dxf>
      <fill>
        <patternFill patternType="solid">
          <fgColor rgb="FFF2F6FB"/>
          <bgColor rgb="FF000000"/>
        </patternFill>
      </fill>
    </dxf>
    <dxf>
      <fill>
        <patternFill patternType="solid">
          <bgColor rgb="FF000000"/>
        </patternFill>
      </fill>
    </dxf>
    <dxf>
      <fill>
        <patternFill patternType="solid">
          <fgColor rgb="FF000000"/>
          <bgColor rgb="FF000000"/>
        </patternFill>
      </fill>
    </dxf>
    <dxf>
      <fill>
        <patternFill patternType="solid">
          <fgColor rgb="FF666666"/>
          <bgColor rgb="FF000000"/>
        </patternFill>
      </fill>
    </dxf>
    <dxf>
      <fill>
        <patternFill>
          <bgColor rgb="FFFFC7CE"/>
        </patternFill>
      </fill>
    </dxf>
    <dxf>
      <fill>
        <patternFill>
          <bgColor rgb="FFC6EFCE"/>
        </patternFill>
      </fill>
    </dxf>
    <dxf>
      <fill>
        <patternFill>
          <bgColor rgb="FFF4CCCC"/>
        </patternFill>
      </fill>
    </dxf>
    <dxf>
      <fill>
        <patternFill patternType="solid">
          <fgColor rgb="FFC00000"/>
          <bgColor rgb="FF000000"/>
        </patternFill>
      </fill>
    </dxf>
    <dxf>
      <font>
        <name val="Arial"/>
        <charset val="1"/>
        <family val="0"/>
        <b val="1"/>
        <color rgb="FF9C0006"/>
        <sz val="10"/>
      </font>
      <fill>
        <patternFill>
          <bgColor rgb="FFFFC7CE"/>
        </patternFill>
      </fill>
    </dxf>
    <dxf>
      <fill>
        <patternFill>
          <bgColor rgb="FFFFEB9C"/>
        </patternFill>
      </fill>
    </dxf>
    <dxf>
      <fill>
        <patternFill>
          <bgColor rgb="FFBDD7EE"/>
        </patternFill>
      </fill>
    </dxf>
    <dxf>
      <fill>
        <patternFill>
          <bgColor rgb="FFC6EFCE"/>
        </patternFill>
      </fill>
    </dxf>
    <dxf>
      <fill>
        <patternFill patternType="solid">
          <fgColor rgb="FFFFE699"/>
          <bgColor rgb="FF000000"/>
        </patternFill>
      </fill>
    </dxf>
    <dxf>
      <fill>
        <patternFill patternType="solid">
          <fgColor rgb="FFC6EFCE"/>
          <bgColor rgb="FF000000"/>
        </patternFill>
      </fill>
    </dxf>
    <dxf>
      <fill>
        <patternFill patternType="solid">
          <fgColor rgb="FFF4CCCC"/>
          <bgColor rgb="FF000000"/>
        </patternFill>
      </fill>
    </dxf>
    <dxf>
      <fill>
        <patternFill>
          <bgColor rgb="FFF2F6FB"/>
        </patternFill>
      </fill>
    </dxf>
    <dxf>
      <fill>
        <patternFill>
          <bgColor rgb="FFE2EFDA"/>
        </patternFill>
      </fill>
    </dxf>
    <dxf>
      <fill>
        <patternFill patternType="solid">
          <fgColor rgb="FFDDEBF7"/>
          <bgColor rgb="FF000000"/>
        </patternFill>
      </fill>
    </dxf>
    <dxf>
      <fill>
        <patternFill>
          <bgColor rgb="FFFCE4D6"/>
        </patternFill>
      </fill>
    </dxf>
    <dxf>
      <fill>
        <patternFill patternType="solid">
          <fgColor rgb="FF1F3864"/>
          <bgColor rgb="FF000000"/>
        </patternFill>
      </fill>
    </dxf>
    <dxf>
      <fill>
        <patternFill patternType="solid">
          <fgColor rgb="FFFFC7CE"/>
          <bgColor rgb="FF000000"/>
        </patternFill>
      </fill>
    </dxf>
    <dxf>
      <fill>
        <patternFill patternType="solid">
          <fgColor rgb="FF595959"/>
          <bgColor rgb="FF000000"/>
        </patternFill>
      </fill>
    </dxf>
    <dxf>
      <fill>
        <patternFill patternType="solid">
          <fgColor rgb="FFF8CBAD"/>
          <bgColor rgb="FF000000"/>
        </patternFill>
      </fill>
    </dxf>
  </dxfs>
  <colors>
    <indexedColors>
      <rgbColor rgb="FF000000"/>
      <rgbColor rgb="FFFFFFFF"/>
      <rgbColor rgb="FFC00000"/>
      <rgbColor rgb="FF00FF00"/>
      <rgbColor rgb="FF0000FF"/>
      <rgbColor rgb="FFFFE699"/>
      <rgbColor rgb="FFFF00FF"/>
      <rgbColor rgb="FF00FFFF"/>
      <rgbColor rgb="FF9C0006"/>
      <rgbColor rgb="FF006100"/>
      <rgbColor rgb="FF000080"/>
      <rgbColor rgb="FF9C5700"/>
      <rgbColor rgb="FF800080"/>
      <rgbColor rgb="FF4F81BD"/>
      <rgbColor rgb="FFBFBFBF"/>
      <rgbColor rgb="FF808080"/>
      <rgbColor rgb="FFD9D9D9"/>
      <rgbColor rgb="FFBE4B48"/>
      <rgbColor rgb="FFFFF2CC"/>
      <rgbColor rgb="FFDDEBF7"/>
      <rgbColor rgb="FF660066"/>
      <rgbColor rgb="FFE7E6E6"/>
      <rgbColor rgb="FF0563C1"/>
      <rgbColor rgb="FFD0D7E5"/>
      <rgbColor rgb="FF000080"/>
      <rgbColor rgb="FFFF00FF"/>
      <rgbColor rgb="FFE2EFDA"/>
      <rgbColor rgb="FF00FFFF"/>
      <rgbColor rgb="FF800080"/>
      <rgbColor rgb="FF800000"/>
      <rgbColor rgb="FF595959"/>
      <rgbColor rgb="FF0000FF"/>
      <rgbColor rgb="FF00CCFF"/>
      <rgbColor rgb="FFEAF1FB"/>
      <rgbColor rgb="FFC6EFCE"/>
      <rgbColor rgb="FFFFEB9C"/>
      <rgbColor rgb="FFBDD7EE"/>
      <rgbColor rgb="FFFFC7CE"/>
      <rgbColor rgb="FFF4CCCC"/>
      <rgbColor rgb="FFF8CBAD"/>
      <rgbColor rgb="FF1D4ED8"/>
      <rgbColor rgb="FFF2F6FB"/>
      <rgbColor rgb="FFDCE6F1"/>
      <rgbColor rgb="FFFCE4D6"/>
      <rgbColor rgb="FFC9A227"/>
      <rgbColor rgb="FFF5F0FA"/>
      <rgbColor rgb="FF5A6472"/>
      <rgbColor rgb="FF878787"/>
      <rgbColor rgb="FF1F3864"/>
      <rgbColor rgb="FF4A7EBB"/>
      <rgbColor rgb="FF666666"/>
      <rgbColor rgb="FF375623"/>
      <rgbColor rgb="FF833C00"/>
      <rgbColor rgb="FF7030A0"/>
      <rgbColor rgb="FF2E5C9A"/>
      <rgbColor rgb="FF4444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worksheet" Target="worksheets/sheet37.xml"/><Relationship Id="rId40" Type="http://schemas.openxmlformats.org/officeDocument/2006/relationships/worksheet" Target="worksheets/sheet38.xml"/><Relationship Id="rId41" Type="http://schemas.openxmlformats.org/officeDocument/2006/relationships/worksheet" Target="worksheets/sheet39.xml"/><Relationship Id="rId42" Type="http://schemas.openxmlformats.org/officeDocument/2006/relationships/worksheet" Target="worksheets/sheet40.xml"/><Relationship Id="rId43" Type="http://schemas.openxmlformats.org/officeDocument/2006/relationships/worksheet" Target="worksheets/sheet41.xml"/><Relationship Id="rId44" Type="http://schemas.openxmlformats.org/officeDocument/2006/relationships/worksheet" Target="worksheets/sheet42.xml"/><Relationship Id="rId45"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Tasks by status</a:t>
            </a:r>
          </a:p>
        </c:rich>
      </c:tx>
      <c:overlay val="0"/>
      <c:spPr>
        <a:noFill/>
        <a:ln w="0">
          <a:noFill/>
        </a:ln>
      </c:spPr>
    </c:title>
    <c:autoTitleDeleted val="0"/>
    <c:plotArea>
      <c:barChart>
        <c:barDir val="col"/>
        <c:grouping val="clustered"/>
        <c:varyColors val="0"/>
        <c:ser>
          <c:idx val="0"/>
          <c:order val="0"/>
          <c:spPr>
            <a:solidFill>
              <a:srgbClr val="4f81bd"/>
            </a:solidFill>
            <a:ln w="0">
              <a:no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Dashboard!$H$4:$H$9</c:f>
              <c:strCache>
                <c:ptCount val="6"/>
                <c:pt idx="0">
                  <c:v>Not Started</c:v>
                </c:pt>
                <c:pt idx="1">
                  <c:v>In Progress</c:v>
                </c:pt>
                <c:pt idx="2">
                  <c:v>Waiting</c:v>
                </c:pt>
                <c:pt idx="3">
                  <c:v>Blocked</c:v>
                </c:pt>
                <c:pt idx="4">
                  <c:v>Complete</c:v>
                </c:pt>
                <c:pt idx="5">
                  <c:v>Paused</c:v>
                </c:pt>
              </c:strCache>
            </c:strRef>
          </c:cat>
          <c:val>
            <c:numRef>
              <c:f>Dashboard!$I$4:$I$9</c:f>
              <c:numCache>
                <c:formatCode>General</c:formatCode>
                <c:ptCount val="6"/>
                <c:pt idx="0">
                  <c:v>63</c:v>
                </c:pt>
                <c:pt idx="1">
                  <c:v>0</c:v>
                </c:pt>
                <c:pt idx="2">
                  <c:v>0</c:v>
                </c:pt>
                <c:pt idx="3">
                  <c:v>0</c:v>
                </c:pt>
                <c:pt idx="4">
                  <c:v>0</c:v>
                </c:pt>
                <c:pt idx="5">
                  <c:v>0</c:v>
                </c:pt>
              </c:numCache>
            </c:numRef>
          </c:val>
        </c:ser>
        <c:gapWidth val="150"/>
        <c:overlap val="0"/>
        <c:axId val="10135831"/>
        <c:axId val="10230352"/>
      </c:barChart>
      <c:catAx>
        <c:axId val="10135831"/>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0230352"/>
        <c:crosses val="autoZero"/>
        <c:auto val="1"/>
        <c:lblAlgn val="ctr"/>
        <c:lblOffset val="100"/>
        <c:noMultiLvlLbl val="0"/>
      </c:catAx>
      <c:valAx>
        <c:axId val="10230352"/>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Tasks</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0135831"/>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Platform accounts by status</a:t>
            </a:r>
          </a:p>
        </c:rich>
      </c:tx>
      <c:overlay val="0"/>
      <c:spPr>
        <a:noFill/>
        <a:ln w="0">
          <a:noFill/>
        </a:ln>
      </c:spPr>
    </c:title>
    <c:autoTitleDeleted val="0"/>
    <c:plotArea>
      <c:barChart>
        <c:barDir val="col"/>
        <c:grouping val="clustered"/>
        <c:varyColors val="0"/>
        <c:ser>
          <c:idx val="0"/>
          <c:order val="0"/>
          <c:spPr>
            <a:solidFill>
              <a:srgbClr val="4f81bd"/>
            </a:solidFill>
            <a:ln w="0">
              <a:no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Dashboard!$H$12:$H$17</c:f>
              <c:strCache>
                <c:ptCount val="6"/>
                <c:pt idx="0">
                  <c:v>Not Started</c:v>
                </c:pt>
                <c:pt idx="1">
                  <c:v>In Progress</c:v>
                </c:pt>
                <c:pt idx="2">
                  <c:v>Waiting</c:v>
                </c:pt>
                <c:pt idx="3">
                  <c:v>Blocked</c:v>
                </c:pt>
                <c:pt idx="4">
                  <c:v>Complete</c:v>
                </c:pt>
                <c:pt idx="5">
                  <c:v>Paused</c:v>
                </c:pt>
              </c:strCache>
            </c:strRef>
          </c:cat>
          <c:val>
            <c:numRef>
              <c:f>Dashboard!$I$12:$I$17</c:f>
              <c:numCache>
                <c:formatCode>General</c:formatCode>
                <c:ptCount val="6"/>
                <c:pt idx="0">
                  <c:v>133</c:v>
                </c:pt>
                <c:pt idx="1">
                  <c:v>0</c:v>
                </c:pt>
                <c:pt idx="2">
                  <c:v>0</c:v>
                </c:pt>
                <c:pt idx="3">
                  <c:v>0</c:v>
                </c:pt>
                <c:pt idx="4">
                  <c:v>0</c:v>
                </c:pt>
                <c:pt idx="5">
                  <c:v>0</c:v>
                </c:pt>
              </c:numCache>
            </c:numRef>
          </c:val>
        </c:ser>
        <c:gapWidth val="150"/>
        <c:overlap val="0"/>
        <c:axId val="22072668"/>
        <c:axId val="2475379"/>
      </c:barChart>
      <c:catAx>
        <c:axId val="22072668"/>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475379"/>
        <c:crosses val="autoZero"/>
        <c:auto val="1"/>
        <c:lblAlgn val="ctr"/>
        <c:lblOffset val="100"/>
        <c:noMultiLvlLbl val="0"/>
      </c:catAx>
      <c:valAx>
        <c:axId val="2475379"/>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Platforms</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2072668"/>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Weekly outreach: connections vs messages</a:t>
            </a:r>
          </a:p>
        </c:rich>
      </c:tx>
      <c:overlay val="0"/>
      <c:spPr>
        <a:noFill/>
        <a:ln w="0">
          <a:noFill/>
        </a:ln>
      </c:spPr>
    </c:title>
    <c:autoTitleDeleted val="0"/>
    <c:plotArea>
      <c:lineChart>
        <c:grouping val="standard"/>
        <c:varyColors val="0"/>
        <c:ser>
          <c:idx val="0"/>
          <c:order val="0"/>
          <c:tx>
            <c:strRef>
              <c:f>'Weekly Review'!E3</c:f>
              <c:strCache>
                <c:ptCount val="1"/>
                <c:pt idx="0">
                  <c:v>Connections sent (outreach log)</c:v>
                </c:pt>
              </c:strCache>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'Weekly Review'!$A$4:$A$29</c:f>
              <c:strCache>
                <c:ptCount val="2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strCache>
            </c:strRef>
          </c:cat>
          <c:val>
            <c:numRef>
              <c:f>'Weekly Review'!$E$4:$E$29</c:f>
              <c:numCache>
                <c:formatCode>General</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mooth val="1"/>
        </c:ser>
        <c:ser>
          <c:idx val="1"/>
          <c:order val="1"/>
          <c:tx>
            <c:strRef>
              <c:f>'Weekly Review'!H3</c:f>
              <c:strCache>
                <c:ptCount val="1"/>
                <c:pt idx="0">
                  <c:v>Messages sent (outreach log)</c:v>
                </c:pt>
              </c:strCache>
            </c:strRef>
          </c:tx>
          <c:spPr>
            <a:solidFill>
              <a:srgbClr val="be4b48"/>
            </a:solidFill>
            <a:ln w="28440">
              <a:solidFill>
                <a:srgbClr val="be4b48"/>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'Weekly Review'!$A$4:$A$29</c:f>
              <c:strCache>
                <c:ptCount val="2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strCache>
            </c:strRef>
          </c:cat>
          <c:val>
            <c:numRef>
              <c:f>'Weekly Review'!$H$4:$H$29</c:f>
              <c:numCache>
                <c:formatCode>General</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mooth val="1"/>
        </c:ser>
        <c:hiLowLines>
          <c:spPr>
            <a:ln w="0">
              <a:noFill/>
            </a:ln>
          </c:spPr>
        </c:hiLowLines>
        <c:marker val="0"/>
        <c:axId val="64447288"/>
        <c:axId val="84077035"/>
      </c:lineChart>
      <c:catAx>
        <c:axId val="64447288"/>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Week</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4077035"/>
        <c:crosses val="autoZero"/>
        <c:auto val="1"/>
        <c:lblAlgn val="ctr"/>
        <c:lblOffset val="100"/>
        <c:noMultiLvlLbl val="0"/>
      </c:catAx>
      <c:valAx>
        <c:axId val="84077035"/>
        <c:scaling>
          <c:orientation val="minMax"/>
        </c:scaling>
        <c:delete val="0"/>
        <c:axPos val="l"/>
        <c:majorGridlines>
          <c:spPr>
            <a:ln w="9360">
              <a:solidFill>
                <a:srgbClr val="878787"/>
              </a:solidFill>
              <a:round/>
            </a:ln>
          </c:spPr>
        </c:majorGridlines>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4447288"/>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Weekly acceptance % and reply %</a:t>
            </a:r>
          </a:p>
        </c:rich>
      </c:tx>
      <c:overlay val="0"/>
      <c:spPr>
        <a:noFill/>
        <a:ln w="0">
          <a:noFill/>
        </a:ln>
      </c:spPr>
    </c:title>
    <c:autoTitleDeleted val="0"/>
    <c:plotArea>
      <c:lineChart>
        <c:grouping val="standard"/>
        <c:varyColors val="0"/>
        <c:ser>
          <c:idx val="0"/>
          <c:order val="0"/>
          <c:tx>
            <c:strRef>
              <c:f>'Weekly Review'!G3</c:f>
              <c:strCache>
                <c:ptCount val="1"/>
                <c:pt idx="0">
                  <c:v>Acceptance %</c:v>
                </c:pt>
              </c:strCache>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'Weekly Review'!$A$4:$A$29</c:f>
              <c:strCache>
                <c:ptCount val="2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strCache>
            </c:strRef>
          </c:cat>
          <c:val>
            <c:numRef>
              <c:f>'Weekly Review'!$G$4:$G$29</c:f>
              <c:numCache>
                <c:formatCode>General</c:formatCode>
                <c:ptCount val="26"/>
              </c:numCache>
            </c:numRef>
          </c:val>
          <c:smooth val="1"/>
        </c:ser>
        <c:ser>
          <c:idx val="1"/>
          <c:order val="1"/>
          <c:tx>
            <c:strRef>
              <c:f>'Weekly Review'!J3</c:f>
              <c:strCache>
                <c:ptCount val="1"/>
                <c:pt idx="0">
                  <c:v>Reply %</c:v>
                </c:pt>
              </c:strCache>
            </c:strRef>
          </c:tx>
          <c:spPr>
            <a:solidFill>
              <a:srgbClr val="be4b48"/>
            </a:solidFill>
            <a:ln w="28440">
              <a:solidFill>
                <a:srgbClr val="be4b48"/>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'Weekly Review'!$A$4:$A$29</c:f>
              <c:strCache>
                <c:ptCount val="2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strCache>
            </c:strRef>
          </c:cat>
          <c:val>
            <c:numRef>
              <c:f>'Weekly Review'!$J$4:$J$29</c:f>
              <c:numCache>
                <c:formatCode>General</c:formatCode>
                <c:ptCount val="26"/>
              </c:numCache>
            </c:numRef>
          </c:val>
          <c:smooth val="1"/>
        </c:ser>
        <c:hiLowLines>
          <c:spPr>
            <a:ln w="0">
              <a:noFill/>
            </a:ln>
          </c:spPr>
        </c:hiLowLines>
        <c:marker val="0"/>
        <c:axId val="95986812"/>
        <c:axId val="11811031"/>
      </c:lineChart>
      <c:catAx>
        <c:axId val="95986812"/>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Week</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1811031"/>
        <c:crosses val="autoZero"/>
        <c:auto val="1"/>
        <c:lblAlgn val="ctr"/>
        <c:lblOffset val="100"/>
        <c:noMultiLvlLbl val="0"/>
      </c:catAx>
      <c:valAx>
        <c:axId val="11811031"/>
        <c:scaling>
          <c:orientation val="minMax"/>
        </c:scaling>
        <c:delete val="0"/>
        <c:axPos val="l"/>
        <c:majorGridlines>
          <c:spPr>
            <a:ln w="9360">
              <a:solidFill>
                <a:srgbClr val="878787"/>
              </a:solidFill>
              <a:round/>
            </a:ln>
          </c:spPr>
        </c:majorGridlines>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5986812"/>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zero"/>
  </c:chart>
  <c:spPr>
    <a:solidFill>
      <a:srgbClr val="ffffff"/>
    </a:solidFill>
    <a:ln w="9360">
      <a:solidFill>
        <a:srgbClr val="d9d9d9"/>
      </a:solidFill>
      <a:round/>
    </a:ln>
  </c:spPr>
</c:chartSpace>
</file>

<file path=xl/drawings/_rels/drawing9.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xdr:twoCellAnchor editAs="oneCell">
    <xdr:from>
      <xdr:col>9</xdr:col>
      <xdr:colOff>0</xdr:colOff>
      <xdr:row>3</xdr:row>
      <xdr:rowOff>0</xdr:rowOff>
    </xdr:from>
    <xdr:to>
      <xdr:col>14</xdr:col>
      <xdr:colOff>97560</xdr:colOff>
      <xdr:row>13</xdr:row>
      <xdr:rowOff>105120</xdr:rowOff>
    </xdr:to>
    <xdr:graphicFrame>
      <xdr:nvGraphicFramePr>
        <xdr:cNvPr id="0" name="Chart 1"/>
        <xdr:cNvGraphicFramePr/>
      </xdr:nvGraphicFramePr>
      <xdr:xfrm>
        <a:off x="18313560" y="781200"/>
        <a:ext cx="7625160" cy="26766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0</xdr:colOff>
      <xdr:row>19</xdr:row>
      <xdr:rowOff>0</xdr:rowOff>
    </xdr:from>
    <xdr:to>
      <xdr:col>14</xdr:col>
      <xdr:colOff>97560</xdr:colOff>
      <xdr:row>29</xdr:row>
      <xdr:rowOff>162360</xdr:rowOff>
    </xdr:to>
    <xdr:graphicFrame>
      <xdr:nvGraphicFramePr>
        <xdr:cNvPr id="1" name="Chart 2"/>
        <xdr:cNvGraphicFramePr/>
      </xdr:nvGraphicFramePr>
      <xdr:xfrm>
        <a:off x="18313560" y="4896000"/>
        <a:ext cx="7625160" cy="27338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0</xdr:colOff>
      <xdr:row>35</xdr:row>
      <xdr:rowOff>0</xdr:rowOff>
    </xdr:from>
    <xdr:to>
      <xdr:col>14</xdr:col>
      <xdr:colOff>97560</xdr:colOff>
      <xdr:row>46</xdr:row>
      <xdr:rowOff>60480</xdr:rowOff>
    </xdr:to>
    <xdr:graphicFrame>
      <xdr:nvGraphicFramePr>
        <xdr:cNvPr id="2" name="Chart 3"/>
        <xdr:cNvGraphicFramePr/>
      </xdr:nvGraphicFramePr>
      <xdr:xfrm>
        <a:off x="18313560" y="8953560"/>
        <a:ext cx="7625160" cy="269892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0</xdr:colOff>
      <xdr:row>51</xdr:row>
      <xdr:rowOff>0</xdr:rowOff>
    </xdr:from>
    <xdr:to>
      <xdr:col>14</xdr:col>
      <xdr:colOff>97560</xdr:colOff>
      <xdr:row>62</xdr:row>
      <xdr:rowOff>50760</xdr:rowOff>
    </xdr:to>
    <xdr:graphicFrame>
      <xdr:nvGraphicFramePr>
        <xdr:cNvPr id="3" name="Chart 4"/>
        <xdr:cNvGraphicFramePr/>
      </xdr:nvGraphicFramePr>
      <xdr:xfrm>
        <a:off x="18313560" y="12801600"/>
        <a:ext cx="7625160" cy="269856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drawings/drawing1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8.xml.rels><?xml version="1.0" encoding="UTF-8"?>
<Relationships xmlns="http://schemas.openxmlformats.org/package/2006/relationships"><Relationship Id="rId1" Type="http://schemas.openxmlformats.org/officeDocument/2006/relationships/drawing" Target="../drawings/drawing1.xml"/>
</Relationships>
</file>

<file path=xl/worksheets/_rels/sheet9.xml.rels><?xml version="1.0" encoding="UTF-8"?>
<Relationships xmlns="http://schemas.openxmlformats.org/package/2006/relationships"><Relationship Id="rId1" Type="http://schemas.openxmlformats.org/officeDocument/2006/relationships/drawing" Target="../drawings/drawing2.xml"/>
</Relationships>
</file>

<file path=xl/worksheets/_rels/sheet10.xml.rels><?xml version="1.0" encoding="UTF-8"?>
<Relationships xmlns="http://schemas.openxmlformats.org/package/2006/relationships"><Relationship Id="rId1" Type="http://schemas.openxmlformats.org/officeDocument/2006/relationships/drawing" Target="../drawings/drawing3.xml"/>
</Relationships>
</file>

<file path=xl/worksheets/_rels/sheet11.xml.rels><?xml version="1.0" encoding="UTF-8"?>
<Relationships xmlns="http://schemas.openxmlformats.org/package/2006/relationships"><Relationship Id="rId1" Type="http://schemas.openxmlformats.org/officeDocument/2006/relationships/drawing" Target="../drawings/drawing4.xml"/>
</Relationships>
</file>

<file path=xl/worksheets/_rels/sheet13.xml.rels><?xml version="1.0" encoding="UTF-8"?>
<Relationships xmlns="http://schemas.openxmlformats.org/package/2006/relationships"><Relationship Id="rId1" Type="http://schemas.openxmlformats.org/officeDocument/2006/relationships/drawing" Target="../drawings/drawing5.xml"/>
</Relationships>
</file>

<file path=xl/worksheets/_rels/sheet19.xml.rels><?xml version="1.0" encoding="UTF-8"?>
<Relationships xmlns="http://schemas.openxmlformats.org/package/2006/relationships"><Relationship Id="rId1" Type="http://schemas.openxmlformats.org/officeDocument/2006/relationships/drawing" Target="../drawings/drawing6.xml"/>
</Relationships>
</file>

<file path=xl/worksheets/_rels/sheet20.xml.rels><?xml version="1.0" encoding="UTF-8"?>
<Relationships xmlns="http://schemas.openxmlformats.org/package/2006/relationships"><Relationship Id="rId1" Type="http://schemas.openxmlformats.org/officeDocument/2006/relationships/drawing" Target="../drawings/drawing7.xml"/>
</Relationships>
</file>

<file path=xl/worksheets/_rels/sheet21.xml.rels><?xml version="1.0" encoding="UTF-8"?>
<Relationships xmlns="http://schemas.openxmlformats.org/package/2006/relationships"><Relationship Id="rId1" Type="http://schemas.openxmlformats.org/officeDocument/2006/relationships/drawing" Target="../drawings/drawing8.xml"/>
</Relationships>
</file>

<file path=xl/worksheets/_rels/sheet23.xml.rels><?xml version="1.0" encoding="UTF-8"?>
<Relationships xmlns="http://schemas.openxmlformats.org/package/2006/relationships"><Relationship Id="rId1" Type="http://schemas.openxmlformats.org/officeDocument/2006/relationships/drawing" Target="../drawings/drawing9.xml"/>
</Relationships>
</file>

<file path=xl/worksheets/_rels/sheet29.xml.rels><?xml version="1.0" encoding="UTF-8"?>
<Relationships xmlns="http://schemas.openxmlformats.org/package/2006/relationships"><Relationship Id="rId1" Type="http://schemas.openxmlformats.org/officeDocument/2006/relationships/drawing" Target="../drawings/drawing10.xml"/>
</Relationships>
</file>

<file path=xl/worksheets/_rels/sheet32.xml.rels><?xml version="1.0" encoding="UTF-8"?>
<Relationships xmlns="http://schemas.openxmlformats.org/package/2006/relationships"><Relationship Id="rId1" Type="http://schemas.openxmlformats.org/officeDocument/2006/relationships/drawing" Target="../drawings/drawing11.xml"/>
</Relationships>
</file>

<file path=xl/worksheets/_rels/sheet33.xml.rels><?xml version="1.0" encoding="UTF-8"?>
<Relationships xmlns="http://schemas.openxmlformats.org/package/2006/relationships"><Relationship Id="rId1" Type="http://schemas.openxmlformats.org/officeDocument/2006/relationships/drawing" Target="../drawings/drawing1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9A227"/>
    <pageSetUpPr fitToPage="true"/>
  </sheetPr>
  <dimension ref="A1:F12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4"/>
    <col collapsed="false" customWidth="true" hidden="false" outlineLevel="0" max="3" min="2" style="1" width="46"/>
    <col collapsed="false" customWidth="true" hidden="false" outlineLevel="0" max="4" min="4" style="1" width="22"/>
    <col collapsed="false" customWidth="true" hidden="false" outlineLevel="0" max="6" min="5" style="1" width="18"/>
  </cols>
  <sheetData>
    <row r="1" customFormat="false" ht="25.5" hidden="false" customHeight="true" outlineLevel="0" collapsed="false">
      <c r="A1" s="2" t="s">
        <v>0</v>
      </c>
      <c r="B1" s="2"/>
      <c r="C1" s="2"/>
      <c r="D1" s="2"/>
      <c r="E1" s="2"/>
      <c r="F1" s="2"/>
    </row>
    <row r="2" customFormat="false" ht="18" hidden="false" customHeight="true" outlineLevel="0" collapsed="false">
      <c r="A2" s="3" t="s">
        <v>1</v>
      </c>
      <c r="B2" s="4" t="s">
        <v>2</v>
      </c>
      <c r="C2" s="4"/>
      <c r="D2" s="4"/>
      <c r="E2" s="4"/>
      <c r="F2" s="4"/>
    </row>
    <row r="3" customFormat="false" ht="25.5" hidden="false" customHeight="true" outlineLevel="0" collapsed="false">
      <c r="A3" s="5" t="s">
        <v>3</v>
      </c>
      <c r="B3" s="5"/>
      <c r="C3" s="5"/>
      <c r="D3" s="5"/>
      <c r="E3" s="5"/>
      <c r="F3" s="5"/>
    </row>
    <row r="4" customFormat="false" ht="21.75" hidden="false" customHeight="true" outlineLevel="0" collapsed="false">
      <c r="A4" s="6" t="s">
        <v>4</v>
      </c>
      <c r="B4" s="6"/>
      <c r="C4" s="6"/>
      <c r="D4" s="6"/>
      <c r="E4" s="6"/>
      <c r="F4" s="6"/>
    </row>
    <row r="5" customFormat="false" ht="39.75" hidden="false" customHeight="true" outlineLevel="0" collapsed="false">
      <c r="A5" s="7" t="s">
        <v>5</v>
      </c>
      <c r="B5" s="8" t="s">
        <v>6</v>
      </c>
      <c r="C5" s="8"/>
      <c r="D5" s="8"/>
      <c r="E5" s="8"/>
      <c r="F5" s="8"/>
    </row>
    <row r="6" customFormat="false" ht="39.75" hidden="false" customHeight="true" outlineLevel="0" collapsed="false">
      <c r="A6" s="9" t="s">
        <v>7</v>
      </c>
      <c r="B6" s="10" t="s">
        <v>8</v>
      </c>
      <c r="C6" s="10"/>
      <c r="D6" s="10"/>
      <c r="E6" s="10"/>
      <c r="F6" s="10"/>
    </row>
    <row r="7" customFormat="false" ht="39.75" hidden="false" customHeight="true" outlineLevel="0" collapsed="false">
      <c r="A7" s="9" t="s">
        <v>9</v>
      </c>
      <c r="B7" s="10" t="s">
        <v>10</v>
      </c>
      <c r="C7" s="10"/>
      <c r="D7" s="10"/>
      <c r="E7" s="10"/>
      <c r="F7" s="10"/>
    </row>
    <row r="8" customFormat="false" ht="39.75" hidden="false" customHeight="true" outlineLevel="0" collapsed="false">
      <c r="A8" s="9" t="s">
        <v>11</v>
      </c>
      <c r="B8" s="10" t="s">
        <v>12</v>
      </c>
      <c r="C8" s="10"/>
      <c r="D8" s="10"/>
      <c r="E8" s="10"/>
      <c r="F8" s="10"/>
    </row>
    <row r="9" customFormat="false" ht="39.75" hidden="false" customHeight="true" outlineLevel="0" collapsed="false">
      <c r="A9" s="9" t="s">
        <v>13</v>
      </c>
      <c r="B9" s="10" t="s">
        <v>14</v>
      </c>
      <c r="C9" s="10"/>
      <c r="D9" s="10"/>
      <c r="E9" s="10"/>
      <c r="F9" s="10"/>
    </row>
    <row r="10" customFormat="false" ht="39.75" hidden="false" customHeight="true" outlineLevel="0" collapsed="false">
      <c r="A10" s="9" t="s">
        <v>15</v>
      </c>
      <c r="B10" s="10" t="s">
        <v>16</v>
      </c>
      <c r="C10" s="10"/>
      <c r="D10" s="10"/>
      <c r="E10" s="10"/>
      <c r="F10" s="10"/>
    </row>
    <row r="11" customFormat="false" ht="39.75" hidden="false" customHeight="true" outlineLevel="0" collapsed="false">
      <c r="A11" s="9" t="s">
        <v>17</v>
      </c>
      <c r="B11" s="10" t="s">
        <v>18</v>
      </c>
      <c r="C11" s="10"/>
      <c r="D11" s="10"/>
      <c r="E11" s="10"/>
      <c r="F11" s="10"/>
    </row>
    <row r="12" customFormat="false" ht="39.75" hidden="false" customHeight="true" outlineLevel="0" collapsed="false">
      <c r="A12" s="9" t="s">
        <v>19</v>
      </c>
      <c r="B12" s="10" t="s">
        <v>20</v>
      </c>
      <c r="C12" s="10"/>
      <c r="D12" s="10"/>
      <c r="E12" s="10"/>
      <c r="F12" s="10"/>
    </row>
    <row r="13" customFormat="false" ht="39.75" hidden="false" customHeight="true" outlineLevel="0" collapsed="false">
      <c r="A13" s="9" t="s">
        <v>21</v>
      </c>
      <c r="B13" s="10" t="s">
        <v>22</v>
      </c>
      <c r="C13" s="10"/>
      <c r="D13" s="10"/>
      <c r="E13" s="10"/>
      <c r="F13" s="10"/>
    </row>
    <row r="14" customFormat="false" ht="55.5" hidden="false" customHeight="true" outlineLevel="0" collapsed="false">
      <c r="A14" s="9" t="s">
        <v>23</v>
      </c>
      <c r="B14" s="10" t="s">
        <v>24</v>
      </c>
      <c r="C14" s="10"/>
      <c r="D14" s="10"/>
      <c r="E14" s="10"/>
      <c r="F14" s="10"/>
    </row>
    <row r="15" customFormat="false" ht="39.75" hidden="false" customHeight="true" outlineLevel="0" collapsed="false">
      <c r="A15" s="9" t="s">
        <v>25</v>
      </c>
      <c r="B15" s="10" t="s">
        <v>26</v>
      </c>
      <c r="C15" s="10"/>
      <c r="D15" s="10"/>
      <c r="E15" s="10"/>
      <c r="F15" s="10"/>
    </row>
    <row r="17" customFormat="false" ht="21.75" hidden="false" customHeight="true" outlineLevel="0" collapsed="false">
      <c r="A17" s="6" t="s">
        <v>27</v>
      </c>
      <c r="B17" s="6"/>
      <c r="C17" s="6"/>
      <c r="D17" s="6"/>
      <c r="E17" s="6"/>
      <c r="F17" s="6"/>
    </row>
    <row r="18" customFormat="false" ht="19.5" hidden="false" customHeight="true" outlineLevel="0" collapsed="false">
      <c r="A18" s="11" t="s">
        <v>28</v>
      </c>
      <c r="B18" s="12"/>
      <c r="C18" s="13"/>
    </row>
    <row r="19" customFormat="false" ht="19.5" hidden="false" customHeight="true" outlineLevel="0" collapsed="false">
      <c r="A19" s="11" t="s">
        <v>29</v>
      </c>
      <c r="B19" s="12"/>
      <c r="C19" s="14" t="s">
        <v>30</v>
      </c>
    </row>
    <row r="20" customFormat="false" ht="19.5" hidden="false" customHeight="true" outlineLevel="0" collapsed="false">
      <c r="A20" s="11" t="s">
        <v>31</v>
      </c>
      <c r="B20" s="15" t="n">
        <v>46251</v>
      </c>
    </row>
    <row r="21" customFormat="false" ht="19.5" hidden="false" customHeight="true" outlineLevel="0" collapsed="false">
      <c r="A21" s="11" t="s">
        <v>32</v>
      </c>
      <c r="B21" s="12" t="n">
        <v>5</v>
      </c>
    </row>
    <row r="22" customFormat="false" ht="25.5" hidden="false" customHeight="true" outlineLevel="0" collapsed="false">
      <c r="A22" s="16" t="s">
        <v>33</v>
      </c>
      <c r="B22" s="17" t="n">
        <v>2</v>
      </c>
      <c r="C22" s="18" t="s">
        <v>34</v>
      </c>
      <c r="D22" s="18"/>
      <c r="E22" s="18"/>
      <c r="F22" s="18"/>
    </row>
    <row r="23" customFormat="false" ht="21.75" hidden="false" customHeight="true" outlineLevel="0" collapsed="false">
      <c r="A23" s="6" t="s">
        <v>35</v>
      </c>
      <c r="B23" s="6"/>
      <c r="C23" s="6"/>
      <c r="D23" s="6"/>
      <c r="E23" s="6"/>
      <c r="F23" s="6"/>
    </row>
    <row r="24" customFormat="false" ht="15" hidden="false" customHeight="true" outlineLevel="0" collapsed="false">
      <c r="A24" s="19" t="s">
        <v>36</v>
      </c>
      <c r="B24" s="19" t="s">
        <v>37</v>
      </c>
      <c r="C24" s="19" t="s">
        <v>38</v>
      </c>
    </row>
    <row r="25" customFormat="false" ht="15" hidden="false" customHeight="true" outlineLevel="0" collapsed="false">
      <c r="A25" s="20" t="s">
        <v>39</v>
      </c>
      <c r="B25" s="21" t="n">
        <v>30</v>
      </c>
      <c r="C25" s="22" t="n">
        <f aca="false">B25*'START HERE'!$B$21</f>
        <v>150</v>
      </c>
    </row>
    <row r="26" customFormat="false" ht="15" hidden="false" customHeight="true" outlineLevel="0" collapsed="false">
      <c r="A26" s="20" t="s">
        <v>40</v>
      </c>
      <c r="B26" s="21" t="n">
        <v>20</v>
      </c>
      <c r="C26" s="22" t="n">
        <f aca="false">B26*'START HERE'!$B$21</f>
        <v>100</v>
      </c>
    </row>
    <row r="27" customFormat="false" ht="15" hidden="false" customHeight="true" outlineLevel="0" collapsed="false">
      <c r="A27" s="20" t="s">
        <v>41</v>
      </c>
      <c r="B27" s="21" t="n">
        <v>15</v>
      </c>
      <c r="C27" s="22" t="n">
        <f aca="false">B27*'START HERE'!$B$21</f>
        <v>75</v>
      </c>
    </row>
    <row r="28" customFormat="false" ht="15" hidden="false" customHeight="true" outlineLevel="0" collapsed="false">
      <c r="A28" s="20" t="s">
        <v>42</v>
      </c>
      <c r="B28" s="21" t="n">
        <v>10</v>
      </c>
      <c r="C28" s="22" t="n">
        <f aca="false">B28*'START HERE'!$B$21</f>
        <v>50</v>
      </c>
    </row>
    <row r="29" customFormat="false" ht="15" hidden="false" customHeight="true" outlineLevel="0" collapsed="false">
      <c r="A29" s="20" t="s">
        <v>43</v>
      </c>
      <c r="B29" s="21" t="n">
        <v>2</v>
      </c>
      <c r="C29" s="22" t="n">
        <f aca="false">B29*'START HERE'!$B$21</f>
        <v>10</v>
      </c>
    </row>
    <row r="30" customFormat="false" ht="25.5" hidden="false" customHeight="true" outlineLevel="0" collapsed="false">
      <c r="A30" s="23" t="s">
        <v>44</v>
      </c>
      <c r="B30" s="21" t="n">
        <v>3</v>
      </c>
      <c r="C30" s="22" t="n">
        <f aca="false">B30*'START HERE'!$B$21</f>
        <v>15</v>
      </c>
    </row>
    <row r="31" customFormat="false" ht="15" hidden="false" customHeight="true" outlineLevel="0" collapsed="false">
      <c r="A31" s="20" t="s">
        <v>45</v>
      </c>
      <c r="B31" s="21" t="n">
        <v>5</v>
      </c>
      <c r="C31" s="22" t="n">
        <f aca="false">B31*'START HERE'!$B$21</f>
        <v>25</v>
      </c>
    </row>
    <row r="32" customFormat="false" ht="15" hidden="false" customHeight="true" outlineLevel="0" collapsed="false">
      <c r="A32" s="20" t="s">
        <v>46</v>
      </c>
      <c r="B32" s="21" t="n">
        <v>15</v>
      </c>
      <c r="C32" s="22" t="n">
        <f aca="false">B32*'START HERE'!$B$21</f>
        <v>75</v>
      </c>
    </row>
    <row r="34" customFormat="false" ht="21.75" hidden="false" customHeight="true" outlineLevel="0" collapsed="false">
      <c r="A34" s="6" t="s">
        <v>47</v>
      </c>
      <c r="B34" s="6"/>
      <c r="C34" s="6"/>
      <c r="D34" s="6"/>
      <c r="E34" s="6"/>
      <c r="F34" s="6"/>
    </row>
    <row r="35" customFormat="false" ht="27.75" hidden="false" customHeight="true" outlineLevel="0" collapsed="false">
      <c r="A35" s="24" t="s">
        <v>48</v>
      </c>
      <c r="B35" s="24"/>
      <c r="C35" s="24"/>
      <c r="D35" s="24"/>
      <c r="E35" s="24"/>
      <c r="F35" s="24"/>
    </row>
    <row r="36" customFormat="false" ht="27.75" hidden="false" customHeight="true" outlineLevel="0" collapsed="false">
      <c r="A36" s="24" t="s">
        <v>49</v>
      </c>
      <c r="B36" s="24"/>
      <c r="C36" s="24"/>
      <c r="D36" s="24"/>
      <c r="E36" s="24"/>
      <c r="F36" s="24"/>
    </row>
    <row r="37" customFormat="false" ht="27.75" hidden="false" customHeight="true" outlineLevel="0" collapsed="false">
      <c r="A37" s="24" t="s">
        <v>50</v>
      </c>
      <c r="B37" s="24"/>
      <c r="C37" s="24"/>
      <c r="D37" s="24"/>
      <c r="E37" s="24"/>
      <c r="F37" s="24"/>
    </row>
    <row r="38" customFormat="false" ht="27.75" hidden="false" customHeight="true" outlineLevel="0" collapsed="false">
      <c r="A38" s="24" t="s">
        <v>51</v>
      </c>
      <c r="B38" s="24"/>
      <c r="C38" s="24"/>
      <c r="D38" s="24"/>
      <c r="E38" s="24"/>
      <c r="F38" s="24"/>
    </row>
    <row r="39" customFormat="false" ht="27.75" hidden="false" customHeight="true" outlineLevel="0" collapsed="false">
      <c r="A39" s="24" t="s">
        <v>52</v>
      </c>
      <c r="B39" s="24"/>
      <c r="C39" s="24"/>
      <c r="D39" s="24"/>
      <c r="E39" s="24"/>
      <c r="F39" s="24"/>
    </row>
    <row r="40" customFormat="false" ht="27.75" hidden="false" customHeight="true" outlineLevel="0" collapsed="false">
      <c r="A40" s="24" t="s">
        <v>53</v>
      </c>
      <c r="B40" s="24"/>
      <c r="C40" s="24"/>
      <c r="D40" s="24"/>
      <c r="E40" s="24"/>
      <c r="F40" s="24"/>
    </row>
    <row r="41" customFormat="false" ht="27.75" hidden="false" customHeight="true" outlineLevel="0" collapsed="false">
      <c r="A41" s="24" t="s">
        <v>54</v>
      </c>
      <c r="B41" s="24"/>
      <c r="C41" s="24"/>
      <c r="D41" s="24"/>
      <c r="E41" s="24"/>
      <c r="F41" s="24"/>
    </row>
    <row r="42" customFormat="false" ht="27.75" hidden="false" customHeight="true" outlineLevel="0" collapsed="false">
      <c r="A42" s="24" t="s">
        <v>55</v>
      </c>
      <c r="B42" s="24"/>
      <c r="C42" s="24"/>
      <c r="D42" s="24"/>
      <c r="E42" s="24"/>
      <c r="F42" s="24"/>
    </row>
    <row r="43" customFormat="false" ht="27.75" hidden="false" customHeight="true" outlineLevel="0" collapsed="false">
      <c r="A43" s="24" t="s">
        <v>56</v>
      </c>
      <c r="B43" s="24"/>
      <c r="C43" s="24"/>
      <c r="D43" s="24"/>
      <c r="E43" s="24"/>
      <c r="F43" s="24"/>
    </row>
    <row r="44" customFormat="false" ht="27.75" hidden="false" customHeight="true" outlineLevel="0" collapsed="false">
      <c r="A44" s="24" t="s">
        <v>57</v>
      </c>
      <c r="B44" s="24"/>
      <c r="C44" s="24"/>
      <c r="D44" s="24"/>
      <c r="E44" s="24"/>
      <c r="F44" s="24"/>
    </row>
    <row r="46" customFormat="false" ht="21.75" hidden="false" customHeight="true" outlineLevel="0" collapsed="false">
      <c r="A46" s="6" t="s">
        <v>58</v>
      </c>
      <c r="B46" s="6"/>
      <c r="C46" s="6"/>
      <c r="D46" s="6"/>
      <c r="E46" s="6"/>
      <c r="F46" s="6"/>
    </row>
    <row r="47" customFormat="false" ht="18" hidden="false" customHeight="true" outlineLevel="0" collapsed="false">
      <c r="A47" s="25" t="s">
        <v>59</v>
      </c>
      <c r="B47" s="26" t="s">
        <v>60</v>
      </c>
      <c r="C47" s="26"/>
      <c r="D47" s="26"/>
      <c r="E47" s="26"/>
      <c r="F47" s="26"/>
    </row>
    <row r="48" customFormat="false" ht="18" hidden="false" customHeight="true" outlineLevel="0" collapsed="false">
      <c r="A48" s="27" t="s">
        <v>61</v>
      </c>
      <c r="B48" s="26" t="s">
        <v>62</v>
      </c>
      <c r="C48" s="26"/>
      <c r="D48" s="26"/>
      <c r="E48" s="26"/>
      <c r="F48" s="26"/>
    </row>
    <row r="49" customFormat="false" ht="18" hidden="false" customHeight="true" outlineLevel="0" collapsed="false">
      <c r="A49" s="27" t="s">
        <v>63</v>
      </c>
      <c r="B49" s="26" t="s">
        <v>64</v>
      </c>
      <c r="C49" s="26"/>
      <c r="D49" s="26"/>
      <c r="E49" s="26"/>
      <c r="F49" s="26"/>
    </row>
    <row r="50" customFormat="false" ht="18" hidden="false" customHeight="true" outlineLevel="0" collapsed="false">
      <c r="A50" s="28" t="s">
        <v>65</v>
      </c>
      <c r="B50" s="26" t="s">
        <v>66</v>
      </c>
      <c r="C50" s="26"/>
      <c r="D50" s="26"/>
      <c r="E50" s="26"/>
      <c r="F50" s="26"/>
    </row>
    <row r="51" customFormat="false" ht="18" hidden="false" customHeight="true" outlineLevel="0" collapsed="false">
      <c r="A51" s="29" t="s">
        <v>67</v>
      </c>
      <c r="B51" s="26" t="s">
        <v>68</v>
      </c>
      <c r="C51" s="26"/>
      <c r="D51" s="26"/>
      <c r="E51" s="26"/>
      <c r="F51" s="26"/>
    </row>
    <row r="53" customFormat="false" ht="21.75" hidden="false" customHeight="true" outlineLevel="0" collapsed="false">
      <c r="A53" s="30" t="s">
        <v>69</v>
      </c>
      <c r="B53" s="30"/>
      <c r="C53" s="30"/>
      <c r="D53" s="30"/>
      <c r="E53" s="30"/>
      <c r="F53" s="30"/>
    </row>
    <row r="54" customFormat="false" ht="15" hidden="false" customHeight="true" outlineLevel="0" collapsed="false">
      <c r="A54" s="31" t="s">
        <v>70</v>
      </c>
      <c r="B54" s="32" t="s">
        <v>71</v>
      </c>
      <c r="C54" s="32"/>
      <c r="D54" s="32"/>
      <c r="E54" s="32"/>
      <c r="F54" s="32"/>
    </row>
    <row r="55" customFormat="false" ht="18.75" hidden="false" customHeight="true" outlineLevel="0" collapsed="false">
      <c r="A55" s="33" t="n">
        <v>1</v>
      </c>
      <c r="B55" s="34" t="s">
        <v>72</v>
      </c>
      <c r="C55" s="34"/>
      <c r="D55" s="34"/>
      <c r="E55" s="34"/>
      <c r="F55" s="34"/>
    </row>
    <row r="56" customFormat="false" ht="18.75" hidden="false" customHeight="true" outlineLevel="0" collapsed="false">
      <c r="A56" s="33" t="n">
        <v>2</v>
      </c>
      <c r="B56" s="34"/>
      <c r="C56" s="34"/>
      <c r="D56" s="34"/>
      <c r="E56" s="34"/>
      <c r="F56" s="34"/>
    </row>
    <row r="57" customFormat="false" ht="18.75" hidden="false" customHeight="true" outlineLevel="0" collapsed="false">
      <c r="A57" s="33" t="n">
        <v>3</v>
      </c>
      <c r="B57" s="34"/>
      <c r="C57" s="34"/>
      <c r="D57" s="34"/>
      <c r="E57" s="34"/>
      <c r="F57" s="34"/>
    </row>
    <row r="58" customFormat="false" ht="18.75" hidden="false" customHeight="true" outlineLevel="0" collapsed="false">
      <c r="A58" s="33" t="n">
        <v>4</v>
      </c>
      <c r="B58" s="34"/>
      <c r="C58" s="34"/>
      <c r="D58" s="34"/>
      <c r="E58" s="34"/>
      <c r="F58" s="34"/>
    </row>
    <row r="59" customFormat="false" ht="18.75" hidden="false" customHeight="true" outlineLevel="0" collapsed="false">
      <c r="A59" s="33" t="n">
        <v>5</v>
      </c>
      <c r="B59" s="34"/>
      <c r="C59" s="34"/>
      <c r="D59" s="34"/>
      <c r="E59" s="34"/>
      <c r="F59" s="34"/>
    </row>
    <row r="60" customFormat="false" ht="18.75" hidden="false" customHeight="true" outlineLevel="0" collapsed="false">
      <c r="A60" s="33" t="n">
        <v>6</v>
      </c>
      <c r="B60" s="34"/>
      <c r="C60" s="34"/>
      <c r="D60" s="34"/>
      <c r="E60" s="34"/>
      <c r="F60" s="34"/>
    </row>
    <row r="61" customFormat="false" ht="18.75" hidden="false" customHeight="true" outlineLevel="0" collapsed="false">
      <c r="A61" s="33" t="n">
        <v>7</v>
      </c>
      <c r="B61" s="34"/>
      <c r="C61" s="34"/>
      <c r="D61" s="34"/>
      <c r="E61" s="34"/>
      <c r="F61" s="34"/>
    </row>
    <row r="62" customFormat="false" ht="18.75" hidden="false" customHeight="true" outlineLevel="0" collapsed="false">
      <c r="A62" s="33" t="n">
        <v>8</v>
      </c>
      <c r="B62" s="34"/>
      <c r="C62" s="34"/>
      <c r="D62" s="34"/>
      <c r="E62" s="34"/>
      <c r="F62" s="34"/>
    </row>
    <row r="63" customFormat="false" ht="18.75" hidden="false" customHeight="true" outlineLevel="0" collapsed="false">
      <c r="A63" s="33" t="n">
        <v>9</v>
      </c>
      <c r="B63" s="34"/>
      <c r="C63" s="34"/>
      <c r="D63" s="34"/>
      <c r="E63" s="34"/>
      <c r="F63" s="34"/>
    </row>
    <row r="64" customFormat="false" ht="18.75" hidden="false" customHeight="true" outlineLevel="0" collapsed="false">
      <c r="A64" s="33" t="n">
        <v>10</v>
      </c>
      <c r="B64" s="34"/>
      <c r="C64" s="34"/>
      <c r="D64" s="34"/>
      <c r="E64" s="34"/>
      <c r="F64" s="34"/>
    </row>
    <row r="66" customFormat="false" ht="25.5" hidden="false" customHeight="true" outlineLevel="0" collapsed="false">
      <c r="A66" s="35" t="s">
        <v>73</v>
      </c>
      <c r="B66" s="35"/>
      <c r="C66" s="35"/>
      <c r="D66" s="35"/>
      <c r="E66" s="35"/>
      <c r="F66" s="35"/>
    </row>
    <row r="68" customFormat="false" ht="21.75" hidden="false" customHeight="true" outlineLevel="0" collapsed="false">
      <c r="A68" s="30" t="s">
        <v>74</v>
      </c>
      <c r="B68" s="30"/>
      <c r="C68" s="30"/>
      <c r="D68" s="30"/>
      <c r="E68" s="30"/>
      <c r="F68" s="30"/>
    </row>
    <row r="69" customFormat="false" ht="15" hidden="false" customHeight="true" outlineLevel="0" collapsed="false">
      <c r="A69" s="11" t="s">
        <v>75</v>
      </c>
      <c r="B69" s="34" t="s">
        <v>76</v>
      </c>
    </row>
    <row r="70" customFormat="false" ht="43.5" hidden="false" customHeight="true" outlineLevel="0" collapsed="false">
      <c r="A70" s="36" t="s">
        <v>77</v>
      </c>
      <c r="B70" s="36"/>
      <c r="C70" s="36"/>
      <c r="D70" s="36"/>
      <c r="E70" s="36"/>
      <c r="F70" s="36"/>
    </row>
    <row r="72" customFormat="false" ht="21.75" hidden="false" customHeight="true" outlineLevel="0" collapsed="false">
      <c r="A72" s="30" t="s">
        <v>78</v>
      </c>
      <c r="B72" s="30"/>
      <c r="C72" s="30"/>
      <c r="D72" s="30"/>
      <c r="E72" s="30"/>
      <c r="F72" s="30"/>
    </row>
    <row r="73" customFormat="false" ht="21.75" hidden="false" customHeight="true" outlineLevel="0" collapsed="false">
      <c r="A73" s="37" t="s">
        <v>79</v>
      </c>
      <c r="B73" s="38" t="s">
        <v>80</v>
      </c>
      <c r="C73" s="38"/>
      <c r="D73" s="38"/>
      <c r="E73" s="38"/>
      <c r="F73" s="38"/>
    </row>
    <row r="74" customFormat="false" ht="21.75" hidden="false" customHeight="true" outlineLevel="0" collapsed="false">
      <c r="A74" s="37" t="s">
        <v>81</v>
      </c>
      <c r="B74" s="38" t="s">
        <v>82</v>
      </c>
      <c r="C74" s="38"/>
      <c r="D74" s="38"/>
      <c r="E74" s="38"/>
      <c r="F74" s="38"/>
    </row>
    <row r="75" customFormat="false" ht="21.75" hidden="false" customHeight="true" outlineLevel="0" collapsed="false">
      <c r="A75" s="37" t="s">
        <v>83</v>
      </c>
      <c r="B75" s="38" t="s">
        <v>84</v>
      </c>
      <c r="C75" s="38"/>
      <c r="D75" s="38"/>
      <c r="E75" s="38"/>
      <c r="F75" s="38"/>
    </row>
    <row r="76" customFormat="false" ht="21.75" hidden="false" customHeight="true" outlineLevel="0" collapsed="false">
      <c r="A76" s="37" t="s">
        <v>85</v>
      </c>
      <c r="B76" s="38" t="s">
        <v>86</v>
      </c>
      <c r="C76" s="38"/>
      <c r="D76" s="38"/>
      <c r="E76" s="38"/>
      <c r="F76" s="38"/>
    </row>
    <row r="77" customFormat="false" ht="21.75" hidden="false" customHeight="true" outlineLevel="0" collapsed="false">
      <c r="A77" s="37" t="s">
        <v>87</v>
      </c>
      <c r="B77" s="38" t="s">
        <v>88</v>
      </c>
      <c r="C77" s="38"/>
      <c r="D77" s="38"/>
      <c r="E77" s="38"/>
      <c r="F77" s="38"/>
    </row>
    <row r="78" customFormat="false" ht="21.75" hidden="false" customHeight="true" outlineLevel="0" collapsed="false">
      <c r="A78" s="37" t="s">
        <v>89</v>
      </c>
      <c r="B78" s="38" t="s">
        <v>90</v>
      </c>
      <c r="C78" s="38"/>
      <c r="D78" s="38"/>
      <c r="E78" s="38"/>
      <c r="F78" s="38"/>
    </row>
    <row r="79" customFormat="false" ht="21.75" hidden="false" customHeight="true" outlineLevel="0" collapsed="false">
      <c r="A79" s="37" t="s">
        <v>91</v>
      </c>
      <c r="B79" s="38" t="s">
        <v>92</v>
      </c>
      <c r="C79" s="38"/>
      <c r="D79" s="38"/>
      <c r="E79" s="38"/>
      <c r="F79" s="38"/>
    </row>
    <row r="80" customFormat="false" ht="21.75" hidden="false" customHeight="true" outlineLevel="0" collapsed="false">
      <c r="A80" s="37" t="s">
        <v>93</v>
      </c>
      <c r="B80" s="38" t="s">
        <v>94</v>
      </c>
      <c r="C80" s="38"/>
      <c r="D80" s="38"/>
      <c r="E80" s="38"/>
      <c r="F80" s="38"/>
    </row>
    <row r="81" customFormat="false" ht="21.75" hidden="false" customHeight="true" outlineLevel="0" collapsed="false">
      <c r="A81" s="37" t="s">
        <v>95</v>
      </c>
      <c r="B81" s="38" t="s">
        <v>96</v>
      </c>
      <c r="C81" s="38"/>
      <c r="D81" s="38"/>
      <c r="E81" s="38"/>
      <c r="F81" s="38"/>
    </row>
    <row r="82" customFormat="false" ht="21.75" hidden="false" customHeight="true" outlineLevel="0" collapsed="false">
      <c r="A82" s="37" t="s">
        <v>97</v>
      </c>
      <c r="B82" s="38" t="s">
        <v>98</v>
      </c>
      <c r="C82" s="38"/>
      <c r="D82" s="38"/>
      <c r="E82" s="38"/>
      <c r="F82" s="38"/>
    </row>
    <row r="83" customFormat="false" ht="21.75" hidden="false" customHeight="true" outlineLevel="0" collapsed="false">
      <c r="A83" s="37" t="s">
        <v>99</v>
      </c>
      <c r="B83" s="38" t="s">
        <v>100</v>
      </c>
      <c r="C83" s="38"/>
      <c r="D83" s="38"/>
      <c r="E83" s="38"/>
      <c r="F83" s="38"/>
    </row>
    <row r="84" customFormat="false" ht="21.75" hidden="false" customHeight="true" outlineLevel="0" collapsed="false">
      <c r="A84" s="37" t="s">
        <v>101</v>
      </c>
      <c r="B84" s="38" t="s">
        <v>102</v>
      </c>
      <c r="C84" s="38"/>
      <c r="D84" s="38"/>
      <c r="E84" s="38"/>
      <c r="F84" s="38"/>
    </row>
    <row r="85" customFormat="false" ht="21.75" hidden="false" customHeight="true" outlineLevel="0" collapsed="false">
      <c r="A85" s="37" t="s">
        <v>103</v>
      </c>
      <c r="B85" s="38" t="s">
        <v>104</v>
      </c>
      <c r="C85" s="38"/>
      <c r="D85" s="38"/>
      <c r="E85" s="38"/>
      <c r="F85" s="38"/>
    </row>
    <row r="86" customFormat="false" ht="21.75" hidden="false" customHeight="true" outlineLevel="0" collapsed="false">
      <c r="A86" s="37" t="s">
        <v>105</v>
      </c>
      <c r="B86" s="38" t="s">
        <v>106</v>
      </c>
      <c r="C86" s="38"/>
      <c r="D86" s="38"/>
      <c r="E86" s="38"/>
      <c r="F86" s="38"/>
    </row>
    <row r="87" customFormat="false" ht="21.75" hidden="false" customHeight="true" outlineLevel="0" collapsed="false">
      <c r="A87" s="37" t="s">
        <v>107</v>
      </c>
      <c r="B87" s="38" t="s">
        <v>108</v>
      </c>
      <c r="C87" s="38"/>
      <c r="D87" s="38"/>
      <c r="E87" s="38"/>
      <c r="F87" s="38"/>
    </row>
    <row r="88" customFormat="false" ht="21.75" hidden="false" customHeight="true" outlineLevel="0" collapsed="false">
      <c r="A88" s="37" t="s">
        <v>109</v>
      </c>
      <c r="B88" s="38" t="s">
        <v>110</v>
      </c>
      <c r="C88" s="38"/>
      <c r="D88" s="38"/>
      <c r="E88" s="38"/>
      <c r="F88" s="38"/>
    </row>
    <row r="89" customFormat="false" ht="21.75" hidden="false" customHeight="true" outlineLevel="0" collapsed="false">
      <c r="A89" s="37" t="s">
        <v>111</v>
      </c>
      <c r="B89" s="38" t="s">
        <v>112</v>
      </c>
      <c r="C89" s="38"/>
      <c r="D89" s="38"/>
      <c r="E89" s="38"/>
      <c r="F89" s="38"/>
    </row>
    <row r="90" customFormat="false" ht="21.75" hidden="false" customHeight="true" outlineLevel="0" collapsed="false">
      <c r="A90" s="37" t="s">
        <v>113</v>
      </c>
      <c r="B90" s="38" t="s">
        <v>114</v>
      </c>
      <c r="C90" s="38"/>
      <c r="D90" s="38"/>
      <c r="E90" s="38"/>
      <c r="F90" s="38"/>
    </row>
    <row r="93" customFormat="false" ht="15" hidden="false" customHeight="false" outlineLevel="0" collapsed="false">
      <c r="A93" s="39" t="s">
        <v>115</v>
      </c>
      <c r="B93" s="40"/>
      <c r="C93" s="40"/>
    </row>
    <row r="94" customFormat="false" ht="25.5" hidden="false" customHeight="true" outlineLevel="0" collapsed="false">
      <c r="A94" s="41" t="s">
        <v>116</v>
      </c>
      <c r="B94" s="41"/>
      <c r="C94" s="41"/>
      <c r="D94" s="41"/>
      <c r="E94" s="41"/>
      <c r="F94" s="41"/>
    </row>
    <row r="95" customFormat="false" ht="25.5" hidden="false" customHeight="true" outlineLevel="0" collapsed="false">
      <c r="A95" s="41" t="s">
        <v>117</v>
      </c>
      <c r="B95" s="41"/>
      <c r="C95" s="41"/>
      <c r="D95" s="41"/>
      <c r="E95" s="41"/>
      <c r="F95" s="41"/>
    </row>
    <row r="96" customFormat="false" ht="25.5" hidden="false" customHeight="true" outlineLevel="0" collapsed="false">
      <c r="A96" s="41" t="s">
        <v>118</v>
      </c>
      <c r="B96" s="41"/>
      <c r="C96" s="41"/>
      <c r="D96" s="41"/>
      <c r="E96" s="41"/>
      <c r="F96" s="41"/>
    </row>
    <row r="97" customFormat="false" ht="25.5" hidden="false" customHeight="true" outlineLevel="0" collapsed="false">
      <c r="A97" s="41" t="s">
        <v>119</v>
      </c>
      <c r="B97" s="41"/>
      <c r="C97" s="41"/>
      <c r="D97" s="41"/>
      <c r="E97" s="41"/>
      <c r="F97" s="41"/>
    </row>
    <row r="98" customFormat="false" ht="25.5" hidden="false" customHeight="true" outlineLevel="0" collapsed="false">
      <c r="A98" s="41" t="s">
        <v>120</v>
      </c>
      <c r="B98" s="41"/>
      <c r="C98" s="41"/>
      <c r="D98" s="41"/>
      <c r="E98" s="41"/>
      <c r="F98" s="41"/>
    </row>
    <row r="99" customFormat="false" ht="25.5" hidden="false" customHeight="true" outlineLevel="0" collapsed="false">
      <c r="A99" s="41" t="s">
        <v>121</v>
      </c>
      <c r="B99" s="41"/>
      <c r="C99" s="41"/>
      <c r="D99" s="41"/>
      <c r="E99" s="41"/>
      <c r="F99" s="41"/>
    </row>
    <row r="100" customFormat="false" ht="25.5" hidden="false" customHeight="true" outlineLevel="0" collapsed="false">
      <c r="A100" s="41" t="s">
        <v>122</v>
      </c>
      <c r="B100" s="41"/>
      <c r="C100" s="41"/>
      <c r="D100" s="41"/>
      <c r="E100" s="41"/>
      <c r="F100" s="41"/>
    </row>
    <row r="101" customFormat="false" ht="25.5" hidden="false" customHeight="true" outlineLevel="0" collapsed="false">
      <c r="A101" s="41" t="s">
        <v>123</v>
      </c>
      <c r="B101" s="41"/>
      <c r="C101" s="41"/>
      <c r="D101" s="41"/>
      <c r="E101" s="41"/>
      <c r="F101" s="41"/>
    </row>
    <row r="103" customFormat="false" ht="15" hidden="false" customHeight="false" outlineLevel="0" collapsed="false">
      <c r="A103" s="39" t="s">
        <v>124</v>
      </c>
      <c r="B103" s="40" t="s">
        <v>125</v>
      </c>
      <c r="C103" s="40"/>
    </row>
    <row r="104" customFormat="false" ht="15" hidden="false" customHeight="false" outlineLevel="0" collapsed="false">
      <c r="A104" s="42" t="s">
        <v>126</v>
      </c>
      <c r="B104" s="43"/>
    </row>
    <row r="105" customFormat="false" ht="22.35" hidden="false" customHeight="false" outlineLevel="0" collapsed="false">
      <c r="A105" s="42" t="s">
        <v>127</v>
      </c>
      <c r="B105" s="43"/>
    </row>
    <row r="106" customFormat="false" ht="15" hidden="false" customHeight="false" outlineLevel="0" collapsed="false">
      <c r="A106" s="42" t="s">
        <v>128</v>
      </c>
      <c r="B106" s="43"/>
    </row>
    <row r="107" customFormat="false" ht="15" hidden="false" customHeight="false" outlineLevel="0" collapsed="false">
      <c r="A107" s="42" t="s">
        <v>129</v>
      </c>
      <c r="B107" s="43"/>
    </row>
    <row r="108" customFormat="false" ht="15" hidden="false" customHeight="false" outlineLevel="0" collapsed="false">
      <c r="A108" s="42" t="s">
        <v>130</v>
      </c>
      <c r="B108" s="43"/>
    </row>
    <row r="109" customFormat="false" ht="15" hidden="false" customHeight="false" outlineLevel="0" collapsed="false">
      <c r="A109" s="42" t="s">
        <v>131</v>
      </c>
      <c r="B109" s="43"/>
    </row>
    <row r="110" customFormat="false" ht="22.35" hidden="false" customHeight="false" outlineLevel="0" collapsed="false">
      <c r="A110" s="42" t="s">
        <v>132</v>
      </c>
      <c r="B110" s="43"/>
    </row>
    <row r="111" customFormat="false" ht="15" hidden="false" customHeight="false" outlineLevel="0" collapsed="false">
      <c r="A111" s="42" t="s">
        <v>133</v>
      </c>
      <c r="B111" s="43"/>
    </row>
    <row r="112" customFormat="false" ht="15" hidden="false" customHeight="false" outlineLevel="0" collapsed="false">
      <c r="A112" s="42" t="s">
        <v>134</v>
      </c>
      <c r="B112" s="43"/>
    </row>
    <row r="113" customFormat="false" ht="15" hidden="false" customHeight="false" outlineLevel="0" collapsed="false">
      <c r="A113" s="42" t="s">
        <v>135</v>
      </c>
      <c r="B113" s="43"/>
    </row>
    <row r="115" customFormat="false" ht="15" hidden="false" customHeight="false" outlineLevel="0" collapsed="false">
      <c r="A115" s="39" t="s">
        <v>136</v>
      </c>
      <c r="B115" s="40"/>
      <c r="C115" s="40"/>
    </row>
    <row r="116" customFormat="false" ht="18" hidden="false" customHeight="true" outlineLevel="0" collapsed="false">
      <c r="A116" s="44" t="s">
        <v>137</v>
      </c>
      <c r="B116" s="44" t="s">
        <v>138</v>
      </c>
      <c r="C116" s="44" t="s">
        <v>139</v>
      </c>
    </row>
    <row r="117" customFormat="false" ht="21.75" hidden="false" customHeight="true" outlineLevel="0" collapsed="false">
      <c r="A117" s="45" t="s">
        <v>140</v>
      </c>
      <c r="B117" s="46" t="s">
        <v>76</v>
      </c>
      <c r="C117" s="46" t="s">
        <v>141</v>
      </c>
    </row>
    <row r="118" customFormat="false" ht="21.75" hidden="false" customHeight="true" outlineLevel="0" collapsed="false">
      <c r="A118" s="45" t="s">
        <v>142</v>
      </c>
      <c r="B118" s="46" t="s">
        <v>76</v>
      </c>
      <c r="C118" s="46" t="s">
        <v>143</v>
      </c>
    </row>
    <row r="119" customFormat="false" ht="21.75" hidden="false" customHeight="true" outlineLevel="0" collapsed="false">
      <c r="A119" s="45" t="s">
        <v>144</v>
      </c>
      <c r="B119" s="46" t="s">
        <v>76</v>
      </c>
      <c r="C119" s="46" t="s">
        <v>145</v>
      </c>
    </row>
    <row r="120" customFormat="false" ht="21.75" hidden="false" customHeight="true" outlineLevel="0" collapsed="false">
      <c r="A120" s="45" t="s">
        <v>146</v>
      </c>
      <c r="B120" s="46" t="s">
        <v>147</v>
      </c>
      <c r="C120" s="46" t="s">
        <v>148</v>
      </c>
    </row>
    <row r="121" customFormat="false" ht="21.75" hidden="false" customHeight="true" outlineLevel="0" collapsed="false">
      <c r="A121" s="45" t="s">
        <v>149</v>
      </c>
      <c r="B121" s="46" t="s">
        <v>76</v>
      </c>
      <c r="C121" s="46" t="s">
        <v>150</v>
      </c>
    </row>
    <row r="122" customFormat="false" ht="15" hidden="false" customHeight="false" outlineLevel="0" collapsed="false">
      <c r="A122" s="47" t="s">
        <v>151</v>
      </c>
      <c r="B122" s="47"/>
      <c r="C122" s="47"/>
    </row>
  </sheetData>
  <sheetProtection sheet="true" password="dd42" formatCells="false" formatColumns="false" formatRows="false" sort="false" autoFilter="false"/>
  <mergeCells count="78">
    <mergeCell ref="A1:F1"/>
    <mergeCell ref="B2:F2"/>
    <mergeCell ref="A3:F3"/>
    <mergeCell ref="A4:F4"/>
    <mergeCell ref="B5:F5"/>
    <mergeCell ref="B6:F6"/>
    <mergeCell ref="B7:F7"/>
    <mergeCell ref="B8:F8"/>
    <mergeCell ref="B9:F9"/>
    <mergeCell ref="B10:F10"/>
    <mergeCell ref="B11:F11"/>
    <mergeCell ref="B12:F12"/>
    <mergeCell ref="B13:F13"/>
    <mergeCell ref="B14:F14"/>
    <mergeCell ref="B15:F15"/>
    <mergeCell ref="A17:F17"/>
    <mergeCell ref="C22:F22"/>
    <mergeCell ref="A23:F23"/>
    <mergeCell ref="A34:F34"/>
    <mergeCell ref="A35:F35"/>
    <mergeCell ref="A36:F36"/>
    <mergeCell ref="A37:F37"/>
    <mergeCell ref="A38:F38"/>
    <mergeCell ref="A39:F39"/>
    <mergeCell ref="A40:F40"/>
    <mergeCell ref="A41:F41"/>
    <mergeCell ref="A42:F42"/>
    <mergeCell ref="A43:F43"/>
    <mergeCell ref="A44:F44"/>
    <mergeCell ref="A46:F46"/>
    <mergeCell ref="B47:F47"/>
    <mergeCell ref="B48:F48"/>
    <mergeCell ref="B49:F49"/>
    <mergeCell ref="B50:F50"/>
    <mergeCell ref="B51:F51"/>
    <mergeCell ref="A53:F53"/>
    <mergeCell ref="B54:F54"/>
    <mergeCell ref="B55:F55"/>
    <mergeCell ref="B56:F56"/>
    <mergeCell ref="B57:F57"/>
    <mergeCell ref="B58:F58"/>
    <mergeCell ref="B59:F59"/>
    <mergeCell ref="B60:F60"/>
    <mergeCell ref="B61:F61"/>
    <mergeCell ref="B62:F62"/>
    <mergeCell ref="B63:F63"/>
    <mergeCell ref="B64:F64"/>
    <mergeCell ref="A66:F66"/>
    <mergeCell ref="A68:F68"/>
    <mergeCell ref="A70:F70"/>
    <mergeCell ref="A72:F72"/>
    <mergeCell ref="B73:F73"/>
    <mergeCell ref="B74:F74"/>
    <mergeCell ref="B75:F75"/>
    <mergeCell ref="B76:F76"/>
    <mergeCell ref="B77:F77"/>
    <mergeCell ref="B78:F78"/>
    <mergeCell ref="B79:F79"/>
    <mergeCell ref="B80:F80"/>
    <mergeCell ref="B81:F81"/>
    <mergeCell ref="B82:F82"/>
    <mergeCell ref="B83:F83"/>
    <mergeCell ref="B84:F84"/>
    <mergeCell ref="B85:F85"/>
    <mergeCell ref="B86:F86"/>
    <mergeCell ref="B87:F87"/>
    <mergeCell ref="B88:F88"/>
    <mergeCell ref="B89:F89"/>
    <mergeCell ref="B90:F90"/>
    <mergeCell ref="A94:F94"/>
    <mergeCell ref="A95:F95"/>
    <mergeCell ref="A96:F96"/>
    <mergeCell ref="A97:F97"/>
    <mergeCell ref="A98:F98"/>
    <mergeCell ref="A99:F99"/>
    <mergeCell ref="A100:F100"/>
    <mergeCell ref="A101:F101"/>
    <mergeCell ref="A122:C122"/>
  </mergeCells>
  <dataValidations count="4">
    <dataValidation allowBlank="true" error="Pick a value from the dropdown — free-typed values fall out of every report." errorStyle="stop" operator="between" prompt="Free-typed values fall out of every report — use the dropdown. If the value you need is missing, ask the manager to add it to the Lists sheet." promptTitle="Pick from the list" showDropDown="false" showErrorMessage="true" showInputMessage="true" sqref="B69" type="list">
      <formula1>Lists!$O$4:$O$10</formula1>
      <formula2>0</formula2>
    </dataValidation>
    <dataValidation allowBlank="true" error="Pick a value from the dropdown — free-typed values fall out of every report." errorStyle="stop" operator="between" prompt="Free-typed values fall out of every report — use the dropdown. If the value you need is missing, ask the manager to add it to the Lists sheet." promptTitle="Pick from the list" showDropDown="false" showErrorMessage="true" showInputMessage="true" sqref="B104:B113" type="list">
      <formula1>Lists!$C$4:$C$6</formula1>
      <formula2>0</formula2>
    </dataValidation>
    <dataValidation allowBlank="true" error="Enter a real date (not text)" errorStyle="stop" operator="greaterThan" showDropDown="false" showErrorMessage="true" showInputMessage="false" sqref="B20" type="date">
      <formula1>36526</formula1>
      <formula2>0</formula2>
    </dataValidation>
    <dataValidation allowBlank="false" error="1 = Sunday, 2 = Monday" errorStyle="stop" operator="between" prompt="1 = Sunday (Gulf working week). 2 = Monday (UK / Europe / India)." promptTitle="Which day does your week start on?" showDropDown="false" showErrorMessage="true" showInputMessage="true" sqref="B22" type="whole">
      <formula1>1</formula1>
      <formula2>2</formula2>
    </dataValidation>
  </dataValidations>
  <hyperlinks>
    <hyperlink ref="A2" location="'MAP'!A1" display="◀  MAP"/>
  </hyperlinks>
  <printOptions headings="false" gridLines="false" gridLinesSet="true" horizontalCentered="false" verticalCentered="false"/>
  <pageMargins left="0.4" right="0.4" top="0.55" bottom="0.55" header="0.511811023622047" footer="0.3"/>
  <pageSetup paperSize="1" scale="100" fitToWidth="1" fitToHeight="0" pageOrder="downThenOver" orientation="landscape" blackAndWhite="false" draft="false" cellComments="none" horizontalDpi="300" verticalDpi="300" copies="1"/>
  <headerFooter differentFirst="false" differentOddEven="false">
    <oddHeader/>
    <oddFooter>&amp;L&amp;7 &amp;K808080PCI AI  —  Growth OS&amp;R&amp;7 &amp;K808080Page &amp;P of &amp;N</oddFooter>
  </headerFooter>
  <rowBreaks count="1" manualBreakCount="1">
    <brk id="102" man="true" max="16383" min="0"/>
  </rowBreak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9A227"/>
    <pageSetUpPr fitToPage="true"/>
  </sheetPr>
  <dimension ref="A1:D5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4"/>
    <col collapsed="false" customWidth="true" hidden="false" outlineLevel="0" max="2" min="2" style="0" width="62"/>
    <col collapsed="false" customWidth="true" hidden="false" outlineLevel="0" max="3" min="3" style="0" width="20"/>
    <col collapsed="false" customWidth="true" hidden="false" outlineLevel="0" max="4" min="4" style="0" width="58"/>
  </cols>
  <sheetData>
    <row r="1" customFormat="false" ht="25.5" hidden="false" customHeight="true" outlineLevel="0" collapsed="false">
      <c r="A1" s="48" t="s">
        <v>152</v>
      </c>
      <c r="B1" s="48"/>
      <c r="C1" s="48"/>
      <c r="D1" s="48"/>
    </row>
    <row r="2" customFormat="false" ht="24" hidden="false" customHeight="true" outlineLevel="0" collapsed="false">
      <c r="A2" s="49" t="s">
        <v>153</v>
      </c>
      <c r="B2" s="49"/>
      <c r="C2" s="49"/>
      <c r="D2" s="49"/>
    </row>
    <row r="3" customFormat="false" ht="18" hidden="false" customHeight="true" outlineLevel="0" collapsed="false">
      <c r="A3" s="3" t="s">
        <v>154</v>
      </c>
    </row>
    <row r="4" customFormat="false" ht="21.75" hidden="false" customHeight="true" outlineLevel="0" collapsed="false">
      <c r="A4" s="44" t="s">
        <v>155</v>
      </c>
      <c r="B4" s="44" t="s">
        <v>156</v>
      </c>
      <c r="C4" s="44" t="s">
        <v>157</v>
      </c>
      <c r="D4" s="44" t="s">
        <v>158</v>
      </c>
    </row>
    <row r="5" customFormat="false" ht="19.5" hidden="false" customHeight="true" outlineLevel="0" collapsed="false">
      <c r="A5" s="50" t="s">
        <v>159</v>
      </c>
      <c r="B5" s="50"/>
      <c r="C5" s="50"/>
      <c r="D5" s="50"/>
    </row>
    <row r="6" customFormat="false" ht="51.75" hidden="false" customHeight="true" outlineLevel="0" collapsed="false">
      <c r="A6" s="51" t="s">
        <v>160</v>
      </c>
      <c r="B6" s="52" t="s">
        <v>161</v>
      </c>
      <c r="C6" s="53" t="s">
        <v>162</v>
      </c>
      <c r="D6" s="52" t="s">
        <v>163</v>
      </c>
    </row>
    <row r="7" customFormat="false" ht="40.5" hidden="false" customHeight="true" outlineLevel="0" collapsed="false">
      <c r="A7" s="54" t="s">
        <v>164</v>
      </c>
      <c r="B7" s="55" t="s">
        <v>165</v>
      </c>
      <c r="C7" s="56" t="s">
        <v>166</v>
      </c>
      <c r="D7" s="55" t="s">
        <v>167</v>
      </c>
    </row>
    <row r="8" customFormat="false" ht="40.5" hidden="false" customHeight="true" outlineLevel="0" collapsed="false">
      <c r="A8" s="51" t="s">
        <v>168</v>
      </c>
      <c r="B8" s="52" t="s">
        <v>169</v>
      </c>
      <c r="C8" s="53" t="s">
        <v>166</v>
      </c>
      <c r="D8" s="52" t="s">
        <v>170</v>
      </c>
    </row>
    <row r="9" customFormat="false" ht="51.75" hidden="false" customHeight="true" outlineLevel="0" collapsed="false">
      <c r="A9" s="54" t="s">
        <v>171</v>
      </c>
      <c r="B9" s="55" t="s">
        <v>172</v>
      </c>
      <c r="C9" s="56" t="s">
        <v>166</v>
      </c>
      <c r="D9" s="55" t="s">
        <v>173</v>
      </c>
    </row>
    <row r="10" customFormat="false" ht="51.75" hidden="false" customHeight="true" outlineLevel="0" collapsed="false">
      <c r="A10" s="51" t="s">
        <v>174</v>
      </c>
      <c r="B10" s="52" t="s">
        <v>175</v>
      </c>
      <c r="C10" s="53" t="s">
        <v>176</v>
      </c>
      <c r="D10" s="52" t="s">
        <v>177</v>
      </c>
    </row>
    <row r="11" customFormat="false" ht="40.5" hidden="false" customHeight="true" outlineLevel="0" collapsed="false">
      <c r="A11" s="54" t="s">
        <v>178</v>
      </c>
      <c r="B11" s="55" t="s">
        <v>179</v>
      </c>
      <c r="C11" s="56" t="s">
        <v>166</v>
      </c>
      <c r="D11" s="55" t="s">
        <v>180</v>
      </c>
    </row>
    <row r="12" customFormat="false" ht="30" hidden="false" customHeight="true" outlineLevel="0" collapsed="false">
      <c r="A12" s="51" t="s">
        <v>181</v>
      </c>
      <c r="B12" s="52" t="s">
        <v>182</v>
      </c>
      <c r="C12" s="53" t="s">
        <v>166</v>
      </c>
      <c r="D12" s="52" t="s">
        <v>183</v>
      </c>
    </row>
    <row r="14" customFormat="false" ht="19.5" hidden="false" customHeight="true" outlineLevel="0" collapsed="false">
      <c r="A14" s="50" t="s">
        <v>184</v>
      </c>
      <c r="B14" s="50"/>
      <c r="C14" s="50"/>
      <c r="D14" s="50"/>
    </row>
    <row r="15" customFormat="false" ht="51.75" hidden="false" customHeight="true" outlineLevel="0" collapsed="false">
      <c r="A15" s="54" t="s">
        <v>86</v>
      </c>
      <c r="B15" s="55" t="s">
        <v>185</v>
      </c>
      <c r="C15" s="57" t="s">
        <v>186</v>
      </c>
      <c r="D15" s="55" t="s">
        <v>187</v>
      </c>
    </row>
    <row r="16" customFormat="false" ht="51.75" hidden="false" customHeight="true" outlineLevel="0" collapsed="false">
      <c r="A16" s="51" t="s">
        <v>188</v>
      </c>
      <c r="B16" s="52" t="s">
        <v>189</v>
      </c>
      <c r="C16" s="58" t="s">
        <v>186</v>
      </c>
      <c r="D16" s="52" t="s">
        <v>190</v>
      </c>
    </row>
    <row r="17" customFormat="false" ht="40.5" hidden="false" customHeight="true" outlineLevel="0" collapsed="false">
      <c r="A17" s="54" t="s">
        <v>90</v>
      </c>
      <c r="B17" s="55" t="s">
        <v>191</v>
      </c>
      <c r="C17" s="57" t="s">
        <v>186</v>
      </c>
      <c r="D17" s="55" t="s">
        <v>192</v>
      </c>
    </row>
    <row r="18" customFormat="false" ht="40.5" hidden="false" customHeight="true" outlineLevel="0" collapsed="false">
      <c r="A18" s="51" t="s">
        <v>193</v>
      </c>
      <c r="B18" s="52" t="s">
        <v>194</v>
      </c>
      <c r="C18" s="58" t="s">
        <v>186</v>
      </c>
      <c r="D18" s="52" t="s">
        <v>195</v>
      </c>
    </row>
    <row r="19" customFormat="false" ht="51.75" hidden="false" customHeight="true" outlineLevel="0" collapsed="false">
      <c r="A19" s="54" t="s">
        <v>196</v>
      </c>
      <c r="B19" s="55" t="s">
        <v>197</v>
      </c>
      <c r="C19" s="57" t="s">
        <v>186</v>
      </c>
      <c r="D19" s="55" t="s">
        <v>198</v>
      </c>
    </row>
    <row r="20" customFormat="false" ht="40.5" hidden="false" customHeight="true" outlineLevel="0" collapsed="false">
      <c r="A20" s="51" t="s">
        <v>199</v>
      </c>
      <c r="B20" s="52" t="s">
        <v>200</v>
      </c>
      <c r="C20" s="58" t="s">
        <v>186</v>
      </c>
      <c r="D20" s="52" t="s">
        <v>201</v>
      </c>
    </row>
    <row r="21" customFormat="false" ht="30" hidden="false" customHeight="true" outlineLevel="0" collapsed="false">
      <c r="A21" s="54" t="s">
        <v>202</v>
      </c>
      <c r="B21" s="55" t="s">
        <v>203</v>
      </c>
      <c r="C21" s="57" t="s">
        <v>186</v>
      </c>
      <c r="D21" s="55" t="s">
        <v>204</v>
      </c>
    </row>
    <row r="22" customFormat="false" ht="40.5" hidden="false" customHeight="true" outlineLevel="0" collapsed="false">
      <c r="A22" s="51" t="s">
        <v>205</v>
      </c>
      <c r="B22" s="52" t="s">
        <v>206</v>
      </c>
      <c r="C22" s="58" t="s">
        <v>186</v>
      </c>
      <c r="D22" s="52" t="s">
        <v>207</v>
      </c>
    </row>
    <row r="23" customFormat="false" ht="40.5" hidden="false" customHeight="true" outlineLevel="0" collapsed="false">
      <c r="A23" s="54" t="s">
        <v>104</v>
      </c>
      <c r="B23" s="55" t="s">
        <v>208</v>
      </c>
      <c r="C23" s="57" t="s">
        <v>186</v>
      </c>
      <c r="D23" s="55" t="s">
        <v>209</v>
      </c>
    </row>
    <row r="24" customFormat="false" ht="40.5" hidden="false" customHeight="true" outlineLevel="0" collapsed="false">
      <c r="A24" s="51" t="s">
        <v>210</v>
      </c>
      <c r="B24" s="52" t="s">
        <v>211</v>
      </c>
      <c r="C24" s="58" t="s">
        <v>186</v>
      </c>
      <c r="D24" s="52" t="s">
        <v>212</v>
      </c>
    </row>
    <row r="25" customFormat="false" ht="40.5" hidden="false" customHeight="true" outlineLevel="0" collapsed="false">
      <c r="A25" s="54" t="s">
        <v>96</v>
      </c>
      <c r="B25" s="55" t="s">
        <v>213</v>
      </c>
      <c r="C25" s="56" t="s">
        <v>214</v>
      </c>
      <c r="D25" s="55" t="s">
        <v>215</v>
      </c>
    </row>
    <row r="26" customFormat="false" ht="40.5" hidden="false" customHeight="true" outlineLevel="0" collapsed="false">
      <c r="A26" s="51" t="s">
        <v>216</v>
      </c>
      <c r="B26" s="52" t="s">
        <v>217</v>
      </c>
      <c r="C26" s="53" t="s">
        <v>214</v>
      </c>
      <c r="D26" s="52" t="s">
        <v>218</v>
      </c>
    </row>
    <row r="27" customFormat="false" ht="63" hidden="false" customHeight="true" outlineLevel="0" collapsed="false">
      <c r="A27" s="54" t="s">
        <v>219</v>
      </c>
      <c r="B27" s="55" t="s">
        <v>220</v>
      </c>
      <c r="C27" s="56" t="s">
        <v>221</v>
      </c>
      <c r="D27" s="55" t="s">
        <v>222</v>
      </c>
    </row>
    <row r="28" customFormat="false" ht="40.5" hidden="false" customHeight="true" outlineLevel="0" collapsed="false">
      <c r="A28" s="51" t="s">
        <v>223</v>
      </c>
      <c r="B28" s="52" t="s">
        <v>224</v>
      </c>
      <c r="C28" s="53" t="s">
        <v>225</v>
      </c>
      <c r="D28" s="52" t="s">
        <v>226</v>
      </c>
    </row>
    <row r="30" customFormat="false" ht="19.5" hidden="false" customHeight="true" outlineLevel="0" collapsed="false">
      <c r="A30" s="50" t="s">
        <v>227</v>
      </c>
      <c r="B30" s="50"/>
      <c r="C30" s="50"/>
      <c r="D30" s="50"/>
    </row>
    <row r="31" customFormat="false" ht="40.5" hidden="false" customHeight="true" outlineLevel="0" collapsed="false">
      <c r="A31" s="54" t="s">
        <v>228</v>
      </c>
      <c r="B31" s="55" t="s">
        <v>229</v>
      </c>
      <c r="C31" s="56" t="s">
        <v>225</v>
      </c>
      <c r="D31" s="55" t="s">
        <v>230</v>
      </c>
    </row>
    <row r="32" customFormat="false" ht="51.75" hidden="false" customHeight="true" outlineLevel="0" collapsed="false">
      <c r="A32" s="51" t="s">
        <v>231</v>
      </c>
      <c r="B32" s="52" t="s">
        <v>232</v>
      </c>
      <c r="C32" s="53" t="s">
        <v>225</v>
      </c>
      <c r="D32" s="52" t="s">
        <v>233</v>
      </c>
    </row>
    <row r="33" customFormat="false" ht="40.5" hidden="false" customHeight="true" outlineLevel="0" collapsed="false">
      <c r="A33" s="54" t="s">
        <v>234</v>
      </c>
      <c r="B33" s="55" t="s">
        <v>235</v>
      </c>
      <c r="C33" s="56" t="s">
        <v>225</v>
      </c>
      <c r="D33" s="55" t="s">
        <v>236</v>
      </c>
    </row>
    <row r="34" customFormat="false" ht="51.75" hidden="false" customHeight="true" outlineLevel="0" collapsed="false">
      <c r="A34" s="51" t="s">
        <v>237</v>
      </c>
      <c r="B34" s="52" t="s">
        <v>238</v>
      </c>
      <c r="C34" s="53" t="s">
        <v>225</v>
      </c>
      <c r="D34" s="52" t="s">
        <v>239</v>
      </c>
    </row>
    <row r="35" customFormat="false" ht="40.5" hidden="false" customHeight="true" outlineLevel="0" collapsed="false">
      <c r="A35" s="54" t="s">
        <v>240</v>
      </c>
      <c r="B35" s="55" t="s">
        <v>241</v>
      </c>
      <c r="C35" s="56" t="s">
        <v>225</v>
      </c>
      <c r="D35" s="55" t="s">
        <v>242</v>
      </c>
    </row>
    <row r="36" customFormat="false" ht="40.5" hidden="false" customHeight="true" outlineLevel="0" collapsed="false">
      <c r="A36" s="51" t="s">
        <v>243</v>
      </c>
      <c r="B36" s="52" t="s">
        <v>244</v>
      </c>
      <c r="C36" s="53" t="s">
        <v>225</v>
      </c>
      <c r="D36" s="52" t="s">
        <v>245</v>
      </c>
    </row>
    <row r="37" customFormat="false" ht="40.5" hidden="false" customHeight="true" outlineLevel="0" collapsed="false">
      <c r="A37" s="54" t="s">
        <v>246</v>
      </c>
      <c r="B37" s="55" t="s">
        <v>247</v>
      </c>
      <c r="C37" s="56" t="s">
        <v>248</v>
      </c>
      <c r="D37" s="55" t="s">
        <v>249</v>
      </c>
    </row>
    <row r="38" customFormat="false" ht="40.5" hidden="false" customHeight="true" outlineLevel="0" collapsed="false">
      <c r="A38" s="51" t="s">
        <v>250</v>
      </c>
      <c r="B38" s="52" t="s">
        <v>251</v>
      </c>
      <c r="C38" s="53" t="s">
        <v>225</v>
      </c>
      <c r="D38" s="52" t="s">
        <v>252</v>
      </c>
    </row>
    <row r="39" customFormat="false" ht="30" hidden="false" customHeight="true" outlineLevel="0" collapsed="false">
      <c r="A39" s="54" t="s">
        <v>253</v>
      </c>
      <c r="B39" s="55" t="s">
        <v>254</v>
      </c>
      <c r="C39" s="56" t="s">
        <v>225</v>
      </c>
      <c r="D39" s="55" t="s">
        <v>255</v>
      </c>
    </row>
    <row r="40" customFormat="false" ht="30" hidden="false" customHeight="true" outlineLevel="0" collapsed="false">
      <c r="A40" s="51" t="s">
        <v>256</v>
      </c>
      <c r="B40" s="52" t="s">
        <v>257</v>
      </c>
      <c r="C40" s="53" t="s">
        <v>176</v>
      </c>
      <c r="D40" s="52" t="s">
        <v>258</v>
      </c>
    </row>
    <row r="42" customFormat="false" ht="19.5" hidden="false" customHeight="true" outlineLevel="0" collapsed="false">
      <c r="A42" s="50" t="s">
        <v>259</v>
      </c>
      <c r="B42" s="50"/>
      <c r="C42" s="50"/>
      <c r="D42" s="50"/>
    </row>
    <row r="43" customFormat="false" ht="40.5" hidden="false" customHeight="true" outlineLevel="0" collapsed="false">
      <c r="A43" s="54" t="s">
        <v>84</v>
      </c>
      <c r="B43" s="55" t="s">
        <v>260</v>
      </c>
      <c r="C43" s="56" t="s">
        <v>176</v>
      </c>
      <c r="D43" s="55" t="s">
        <v>261</v>
      </c>
    </row>
    <row r="44" customFormat="false" ht="40.5" hidden="false" customHeight="true" outlineLevel="0" collapsed="false">
      <c r="A44" s="51" t="s">
        <v>262</v>
      </c>
      <c r="B44" s="52" t="s">
        <v>263</v>
      </c>
      <c r="C44" s="53" t="s">
        <v>176</v>
      </c>
      <c r="D44" s="52" t="s">
        <v>264</v>
      </c>
    </row>
    <row r="45" customFormat="false" ht="40.5" hidden="false" customHeight="true" outlineLevel="0" collapsed="false">
      <c r="A45" s="54" t="s">
        <v>265</v>
      </c>
      <c r="B45" s="55" t="s">
        <v>266</v>
      </c>
      <c r="C45" s="56" t="s">
        <v>176</v>
      </c>
      <c r="D45" s="55" t="s">
        <v>267</v>
      </c>
    </row>
    <row r="46" customFormat="false" ht="40.5" hidden="false" customHeight="true" outlineLevel="0" collapsed="false">
      <c r="A46" s="51" t="s">
        <v>268</v>
      </c>
      <c r="B46" s="52" t="s">
        <v>269</v>
      </c>
      <c r="C46" s="53" t="s">
        <v>176</v>
      </c>
      <c r="D46" s="52" t="s">
        <v>270</v>
      </c>
    </row>
    <row r="47" customFormat="false" ht="51.75" hidden="false" customHeight="true" outlineLevel="0" collapsed="false">
      <c r="A47" s="54" t="s">
        <v>112</v>
      </c>
      <c r="B47" s="55" t="s">
        <v>271</v>
      </c>
      <c r="C47" s="56" t="s">
        <v>176</v>
      </c>
      <c r="D47" s="55" t="s">
        <v>272</v>
      </c>
    </row>
    <row r="48" customFormat="false" ht="51.75" hidden="false" customHeight="true" outlineLevel="0" collapsed="false">
      <c r="A48" s="51" t="s">
        <v>108</v>
      </c>
      <c r="B48" s="52" t="s">
        <v>273</v>
      </c>
      <c r="C48" s="53" t="s">
        <v>176</v>
      </c>
      <c r="D48" s="52" t="s">
        <v>274</v>
      </c>
    </row>
    <row r="50" customFormat="false" ht="19.5" hidden="false" customHeight="true" outlineLevel="0" collapsed="false">
      <c r="A50" s="50" t="s">
        <v>275</v>
      </c>
      <c r="B50" s="50"/>
      <c r="C50" s="50"/>
      <c r="D50" s="50"/>
    </row>
    <row r="51" customFormat="false" ht="40.5" hidden="false" customHeight="true" outlineLevel="0" collapsed="false">
      <c r="A51" s="54" t="s">
        <v>276</v>
      </c>
      <c r="B51" s="55" t="s">
        <v>277</v>
      </c>
      <c r="C51" s="56" t="s">
        <v>166</v>
      </c>
      <c r="D51" s="55" t="s">
        <v>278</v>
      </c>
    </row>
    <row r="52" customFormat="false" ht="30" hidden="false" customHeight="true" outlineLevel="0" collapsed="false">
      <c r="A52" s="51" t="s">
        <v>279</v>
      </c>
      <c r="B52" s="52" t="s">
        <v>280</v>
      </c>
      <c r="C52" s="53" t="s">
        <v>166</v>
      </c>
      <c r="D52" s="52" t="s">
        <v>281</v>
      </c>
    </row>
    <row r="53" customFormat="false" ht="40.5" hidden="false" customHeight="true" outlineLevel="0" collapsed="false">
      <c r="A53" s="54" t="s">
        <v>282</v>
      </c>
      <c r="B53" s="55" t="s">
        <v>283</v>
      </c>
      <c r="C53" s="56" t="s">
        <v>166</v>
      </c>
      <c r="D53" s="55" t="s">
        <v>284</v>
      </c>
    </row>
    <row r="54" customFormat="false" ht="40.5" hidden="false" customHeight="true" outlineLevel="0" collapsed="false">
      <c r="A54" s="51" t="s">
        <v>285</v>
      </c>
      <c r="B54" s="52" t="s">
        <v>286</v>
      </c>
      <c r="C54" s="53" t="s">
        <v>176</v>
      </c>
      <c r="D54" s="52" t="s">
        <v>287</v>
      </c>
    </row>
    <row r="56" customFormat="false" ht="30" hidden="false" customHeight="true" outlineLevel="0" collapsed="false">
      <c r="A56" s="18" t="s">
        <v>288</v>
      </c>
      <c r="B56" s="18"/>
      <c r="C56" s="18"/>
      <c r="D56" s="18"/>
    </row>
  </sheetData>
  <sheetProtection sheet="true" password="dd42" formatCells="false" formatColumns="false" formatRows="false" sort="false" autoFilter="false"/>
  <mergeCells count="8">
    <mergeCell ref="A1:D1"/>
    <mergeCell ref="A2:D2"/>
    <mergeCell ref="A5:D5"/>
    <mergeCell ref="A14:D14"/>
    <mergeCell ref="A30:D30"/>
    <mergeCell ref="A42:D42"/>
    <mergeCell ref="A50:D50"/>
    <mergeCell ref="A56:D56"/>
  </mergeCells>
  <hyperlinks>
    <hyperlink ref="A3" location="'START HERE'!A1" display="◀  START HERE"/>
    <hyperlink ref="A6" location="'START HERE'!A1" display="START HERE"/>
    <hyperlink ref="A7" location="'TEAM GUIDE'!A1" display="TEAM GUIDE"/>
    <hyperlink ref="A8" location="'GROWTH PLAYBOOK'!A1" display="GROWTH PLAYBOOK"/>
    <hyperlink ref="A9" location="'PLATFORM GUIDE'!A1" display="PLATFORM GUIDE"/>
    <hyperlink ref="A10" location="'PR &amp; Target Directory'!A1" display="PR &amp; Target Directory"/>
    <hyperlink ref="A11" location="'Glossary'!A1" display="Glossary"/>
    <hyperlink ref="A12" location="'UPGRADE NOTES'!A1" display="UPGRADE NOTES"/>
    <hyperlink ref="A15" location="'DAILY ENTRY'!A1" display="DAILY ENTRY"/>
    <hyperlink ref="A16" location="'LinkedIn Outreach'!A1" display="LinkedIn Outreach"/>
    <hyperlink ref="A17" location="'Partnership Pipeline'!A1" display="Partnership Pipeline"/>
    <hyperlink ref="A18" location="'Content Calendar'!A1" display="Content Calendar"/>
    <hyperlink ref="A19" location="'Content Scheduler'!A1" display="Content Scheduler"/>
    <hyperlink ref="A20" location="'Community &amp; PR'!A1" display="Community &amp; PR"/>
    <hyperlink ref="A21" location="'Job Postings'!A1" display="Job Postings"/>
    <hyperlink ref="A22" location="'Link Building'!A1" display="Link Building"/>
    <hyperlink ref="A23" location="'Experiments'!A1" display="Experiments"/>
    <hyperlink ref="A24" location="'UTM Builder'!A1" display="UTM Builder"/>
    <hyperlink ref="A25" location="'SEO Clusters'!A1" display="SEO Clusters"/>
    <hyperlink ref="A26" location="'Keyword Plan'!A1" display="Keyword Plan"/>
    <hyperlink ref="A27" location="'Article Bank'!A1" display="Article Bank"/>
    <hyperlink ref="A28" location="'Daily Log'!A1" display="Daily Log"/>
    <hyperlink ref="A31" location="'Weekly Pulse'!A1" display="Weekly Pulse"/>
    <hyperlink ref="A32" location="'Dashboard'!A1" display="Dashboard"/>
    <hyperlink ref="A33" location="'Summary'!A1" display="Summary"/>
    <hyperlink ref="A34" location="'Objective Performance'!A1" display="Objective Performance"/>
    <hyperlink ref="A35" location="'Team Scorecard'!A1" display="Team Scorecard"/>
    <hyperlink ref="A36" location="'Employee Score'!A1" display="Employee Score"/>
    <hyperlink ref="A37" location="'Weekly Review'!A1" display="Weekly Review"/>
    <hyperlink ref="A38" location="'Platform Progress'!A1" display="Platform Progress"/>
    <hyperlink ref="A39" location="'Who Did What'!A1" display="Who Did What"/>
    <hyperlink ref="A40" location="'Accounts Register'!A1" display="Accounts Register"/>
    <hyperlink ref="A43" location="'Master Tasks'!A1" display="Master Tasks"/>
    <hyperlink ref="A44" location="'Platform Setup'!A1" display="Platform Setup"/>
    <hyperlink ref="A45" location="'Publishing Plan'!A1" display="Publishing Plan"/>
    <hyperlink ref="A46" location="'Channel Costs'!A1" display="Channel Costs"/>
    <hyperlink ref="A47" location="'QA &amp; Compliance'!A1" display="QA &amp; Compliance"/>
    <hyperlink ref="A48" location="'Message Bank'!A1" display="Message Bank"/>
    <hyperlink ref="A51" location="'LinkedIn Playbook'!A1" display="LinkedIn Playbook"/>
    <hyperlink ref="A52" location="'How-To Guides'!A1" display="How-To Guides"/>
    <hyperlink ref="A53" location="'Benchmarks'!A1" display="Benchmarks"/>
    <hyperlink ref="A54" location="'Lists'!A1" display="Lists"/>
  </hyperlinks>
  <printOptions headings="false" gridLines="false" gridLinesSet="true" horizontalCentered="false" verticalCentered="false"/>
  <pageMargins left="0.4" right="0.4" top="0.55" bottom="0.55" header="0.511811023622047" footer="0.3"/>
  <pageSetup paperSize="1" scale="100" fitToWidth="1" fitToHeight="0" pageOrder="downThenOver" orientation="portrait" blackAndWhite="false" draft="false" cellComments="none" horizontalDpi="300" verticalDpi="300" copies="1"/>
  <headerFooter differentFirst="false" differentOddEven="false">
    <oddHeader/>
    <oddFooter>&amp;L&amp;7 &amp;K808080PCI AI  —  Growth OS&amp;R&amp;7 &amp;K808080Page &amp;P of &amp;N</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true"/>
  </sheetPr>
  <dimension ref="A1:E7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0"/>
    <col collapsed="false" customWidth="true" hidden="false" outlineLevel="0" max="3" min="2" style="0" width="44"/>
    <col collapsed="false" customWidth="true" hidden="false" outlineLevel="0" max="4" min="4" style="0" width="26"/>
    <col collapsed="false" customWidth="true" hidden="false" outlineLevel="0" max="5" min="5" style="0" width="24"/>
  </cols>
  <sheetData>
    <row r="1" customFormat="false" ht="25.5" hidden="false" customHeight="true" outlineLevel="0" collapsed="false">
      <c r="A1" s="48" t="s">
        <v>289</v>
      </c>
      <c r="B1" s="48"/>
      <c r="C1" s="48"/>
      <c r="D1" s="48"/>
      <c r="E1" s="48"/>
    </row>
    <row r="2" customFormat="false" ht="24" hidden="false" customHeight="true" outlineLevel="0" collapsed="false">
      <c r="A2" s="3" t="s">
        <v>1</v>
      </c>
      <c r="B2" s="49" t="s">
        <v>290</v>
      </c>
      <c r="C2" s="49"/>
      <c r="D2" s="49"/>
      <c r="E2" s="49"/>
    </row>
    <row r="4" customFormat="false" ht="19.5" hidden="false" customHeight="true" outlineLevel="0" collapsed="false">
      <c r="A4" s="50" t="s">
        <v>291</v>
      </c>
      <c r="B4" s="50"/>
      <c r="C4" s="50"/>
      <c r="D4" s="50"/>
      <c r="E4" s="50"/>
    </row>
    <row r="5" customFormat="false" ht="42" hidden="false" customHeight="true" outlineLevel="0" collapsed="false">
      <c r="A5" s="41" t="s">
        <v>292</v>
      </c>
      <c r="B5" s="41"/>
      <c r="C5" s="41"/>
      <c r="D5" s="41"/>
      <c r="E5" s="41"/>
    </row>
    <row r="7" customFormat="false" ht="19.5" hidden="false" customHeight="true" outlineLevel="0" collapsed="false">
      <c r="A7" s="50" t="s">
        <v>293</v>
      </c>
      <c r="B7" s="50"/>
      <c r="C7" s="50"/>
      <c r="D7" s="50"/>
      <c r="E7" s="50"/>
    </row>
    <row r="8" customFormat="false" ht="21.75" hidden="false" customHeight="true" outlineLevel="0" collapsed="false">
      <c r="A8" s="44" t="s">
        <v>294</v>
      </c>
      <c r="B8" s="44" t="s">
        <v>295</v>
      </c>
      <c r="C8" s="44" t="s">
        <v>296</v>
      </c>
      <c r="D8" s="44" t="s">
        <v>297</v>
      </c>
      <c r="E8" s="44" t="s">
        <v>298</v>
      </c>
    </row>
    <row r="9" customFormat="false" ht="27.75" hidden="false" customHeight="true" outlineLevel="0" collapsed="false">
      <c r="A9" s="55" t="s">
        <v>299</v>
      </c>
      <c r="B9" s="55" t="s">
        <v>300</v>
      </c>
      <c r="C9" s="55" t="s">
        <v>301</v>
      </c>
      <c r="D9" s="55" t="s">
        <v>302</v>
      </c>
      <c r="E9" s="55" t="s">
        <v>303</v>
      </c>
    </row>
    <row r="10" customFormat="false" ht="27.75" hidden="false" customHeight="true" outlineLevel="0" collapsed="false">
      <c r="A10" s="52" t="s">
        <v>304</v>
      </c>
      <c r="B10" s="52" t="s">
        <v>305</v>
      </c>
      <c r="C10" s="52" t="s">
        <v>306</v>
      </c>
      <c r="D10" s="52" t="s">
        <v>307</v>
      </c>
      <c r="E10" s="52" t="s">
        <v>308</v>
      </c>
    </row>
    <row r="11" customFormat="false" ht="27.75" hidden="false" customHeight="true" outlineLevel="0" collapsed="false">
      <c r="A11" s="55" t="s">
        <v>309</v>
      </c>
      <c r="B11" s="55" t="s">
        <v>310</v>
      </c>
      <c r="C11" s="55" t="s">
        <v>311</v>
      </c>
      <c r="D11" s="55" t="s">
        <v>312</v>
      </c>
      <c r="E11" s="55" t="s">
        <v>313</v>
      </c>
    </row>
    <row r="12" customFormat="false" ht="27.75" hidden="false" customHeight="true" outlineLevel="0" collapsed="false">
      <c r="A12" s="52" t="s">
        <v>314</v>
      </c>
      <c r="B12" s="52" t="s">
        <v>315</v>
      </c>
      <c r="C12" s="52" t="s">
        <v>316</v>
      </c>
      <c r="D12" s="52" t="s">
        <v>317</v>
      </c>
      <c r="E12" s="52" t="s">
        <v>318</v>
      </c>
    </row>
    <row r="13" customFormat="false" ht="27.75" hidden="false" customHeight="true" outlineLevel="0" collapsed="false">
      <c r="A13" s="55" t="s">
        <v>319</v>
      </c>
      <c r="B13" s="55" t="s">
        <v>320</v>
      </c>
      <c r="C13" s="55" t="s">
        <v>316</v>
      </c>
      <c r="D13" s="55" t="s">
        <v>321</v>
      </c>
      <c r="E13" s="55" t="s">
        <v>322</v>
      </c>
    </row>
    <row r="14" customFormat="false" ht="27.75" hidden="false" customHeight="true" outlineLevel="0" collapsed="false">
      <c r="A14" s="52" t="s">
        <v>323</v>
      </c>
      <c r="B14" s="52" t="s">
        <v>324</v>
      </c>
      <c r="C14" s="52" t="s">
        <v>325</v>
      </c>
      <c r="D14" s="52" t="s">
        <v>326</v>
      </c>
      <c r="E14" s="52" t="s">
        <v>327</v>
      </c>
    </row>
    <row r="15" customFormat="false" ht="27.75" hidden="false" customHeight="true" outlineLevel="0" collapsed="false">
      <c r="A15" s="55" t="s">
        <v>328</v>
      </c>
      <c r="B15" s="55" t="s">
        <v>329</v>
      </c>
      <c r="C15" s="55" t="s">
        <v>311</v>
      </c>
      <c r="D15" s="55" t="s">
        <v>330</v>
      </c>
      <c r="E15" s="55" t="s">
        <v>331</v>
      </c>
    </row>
    <row r="16" customFormat="false" ht="27.75" hidden="false" customHeight="true" outlineLevel="0" collapsed="false">
      <c r="A16" s="52" t="s">
        <v>332</v>
      </c>
      <c r="B16" s="52" t="s">
        <v>210</v>
      </c>
      <c r="C16" s="52" t="s">
        <v>311</v>
      </c>
      <c r="D16" s="52" t="s">
        <v>333</v>
      </c>
      <c r="E16" s="52" t="s">
        <v>334</v>
      </c>
    </row>
    <row r="17" customFormat="false" ht="27.75" hidden="false" customHeight="true" outlineLevel="0" collapsed="false">
      <c r="A17" s="55" t="s">
        <v>335</v>
      </c>
      <c r="B17" s="55" t="s">
        <v>336</v>
      </c>
      <c r="C17" s="55" t="s">
        <v>337</v>
      </c>
      <c r="D17" s="55" t="s">
        <v>338</v>
      </c>
      <c r="E17" s="55" t="s">
        <v>339</v>
      </c>
    </row>
    <row r="18" customFormat="false" ht="27.75" hidden="false" customHeight="true" outlineLevel="0" collapsed="false">
      <c r="A18" s="52" t="s">
        <v>340</v>
      </c>
      <c r="B18" s="52" t="s">
        <v>341</v>
      </c>
      <c r="C18" s="52" t="s">
        <v>342</v>
      </c>
      <c r="D18" s="52" t="s">
        <v>250</v>
      </c>
      <c r="E18" s="52" t="s">
        <v>343</v>
      </c>
    </row>
    <row r="19" customFormat="false" ht="39" hidden="false" customHeight="true" outlineLevel="0" collapsed="false">
      <c r="A19" s="55" t="s">
        <v>344</v>
      </c>
      <c r="B19" s="55" t="s">
        <v>345</v>
      </c>
      <c r="C19" s="55" t="s">
        <v>311</v>
      </c>
      <c r="D19" s="55" t="s">
        <v>346</v>
      </c>
      <c r="E19" s="55" t="s">
        <v>347</v>
      </c>
    </row>
    <row r="20" customFormat="false" ht="27.75" hidden="false" customHeight="true" outlineLevel="0" collapsed="false">
      <c r="A20" s="52" t="s">
        <v>348</v>
      </c>
      <c r="B20" s="52" t="s">
        <v>349</v>
      </c>
      <c r="C20" s="52" t="s">
        <v>350</v>
      </c>
      <c r="D20" s="52" t="s">
        <v>228</v>
      </c>
      <c r="E20" s="52" t="s">
        <v>351</v>
      </c>
    </row>
    <row r="21" customFormat="false" ht="39" hidden="false" customHeight="true" outlineLevel="0" collapsed="false">
      <c r="A21" s="55" t="s">
        <v>352</v>
      </c>
      <c r="B21" s="55" t="s">
        <v>353</v>
      </c>
      <c r="C21" s="55" t="s">
        <v>354</v>
      </c>
      <c r="D21" s="55" t="s">
        <v>355</v>
      </c>
      <c r="E21" s="55" t="s">
        <v>356</v>
      </c>
    </row>
    <row r="22" customFormat="false" ht="39" hidden="false" customHeight="true" outlineLevel="0" collapsed="false">
      <c r="A22" s="52" t="s">
        <v>357</v>
      </c>
      <c r="B22" s="52" t="s">
        <v>358</v>
      </c>
      <c r="C22" s="52" t="s">
        <v>359</v>
      </c>
      <c r="D22" s="52" t="s">
        <v>360</v>
      </c>
      <c r="E22" s="52" t="s">
        <v>361</v>
      </c>
    </row>
    <row r="23" customFormat="false" ht="49.5" hidden="false" customHeight="true" outlineLevel="0" collapsed="false">
      <c r="A23" s="55" t="s">
        <v>362</v>
      </c>
      <c r="B23" s="55" t="s">
        <v>363</v>
      </c>
      <c r="C23" s="55" t="s">
        <v>364</v>
      </c>
      <c r="D23" s="55" t="s">
        <v>365</v>
      </c>
      <c r="E23" s="55" t="s">
        <v>366</v>
      </c>
    </row>
    <row r="24" customFormat="false" ht="60.75" hidden="false" customHeight="true" outlineLevel="0" collapsed="false">
      <c r="A24" s="52" t="s">
        <v>367</v>
      </c>
      <c r="B24" s="52" t="s">
        <v>368</v>
      </c>
      <c r="C24" s="52" t="s">
        <v>311</v>
      </c>
      <c r="D24" s="52" t="s">
        <v>369</v>
      </c>
      <c r="E24" s="52" t="s">
        <v>370</v>
      </c>
    </row>
    <row r="26" customFormat="false" ht="19.5" hidden="false" customHeight="true" outlineLevel="0" collapsed="false">
      <c r="A26" s="50" t="s">
        <v>371</v>
      </c>
      <c r="B26" s="50"/>
      <c r="C26" s="50"/>
      <c r="D26" s="50"/>
      <c r="E26" s="50"/>
    </row>
    <row r="27" customFormat="false" ht="15" hidden="false" customHeight="true" outlineLevel="0" collapsed="false">
      <c r="A27" s="41" t="s">
        <v>372</v>
      </c>
      <c r="B27" s="41"/>
      <c r="C27" s="41"/>
      <c r="D27" s="41"/>
      <c r="E27" s="41"/>
    </row>
    <row r="28" customFormat="false" ht="15" hidden="false" customHeight="true" outlineLevel="0" collapsed="false">
      <c r="A28" s="41" t="s">
        <v>373</v>
      </c>
      <c r="B28" s="41"/>
      <c r="C28" s="41"/>
      <c r="D28" s="41"/>
      <c r="E28" s="41"/>
    </row>
    <row r="29" customFormat="false" ht="15" hidden="false" customHeight="true" outlineLevel="0" collapsed="false">
      <c r="A29" s="41" t="s">
        <v>374</v>
      </c>
      <c r="B29" s="41"/>
      <c r="C29" s="41"/>
      <c r="D29" s="41"/>
      <c r="E29" s="41"/>
    </row>
    <row r="30" customFormat="false" ht="15" hidden="false" customHeight="true" outlineLevel="0" collapsed="false">
      <c r="A30" s="41" t="s">
        <v>375</v>
      </c>
      <c r="B30" s="41"/>
      <c r="C30" s="41"/>
      <c r="D30" s="41"/>
      <c r="E30" s="41"/>
    </row>
    <row r="31" customFormat="false" ht="15" hidden="false" customHeight="true" outlineLevel="0" collapsed="false">
      <c r="A31" s="41" t="s">
        <v>376</v>
      </c>
      <c r="B31" s="41"/>
      <c r="C31" s="41"/>
      <c r="D31" s="41"/>
      <c r="E31" s="41"/>
    </row>
    <row r="32" customFormat="false" ht="15" hidden="false" customHeight="true" outlineLevel="0" collapsed="false">
      <c r="A32" s="41" t="s">
        <v>377</v>
      </c>
      <c r="B32" s="41"/>
      <c r="C32" s="41"/>
      <c r="D32" s="41"/>
      <c r="E32" s="41"/>
    </row>
    <row r="33" customFormat="false" ht="15" hidden="false" customHeight="true" outlineLevel="0" collapsed="false">
      <c r="A33" s="41" t="s">
        <v>378</v>
      </c>
      <c r="B33" s="41"/>
      <c r="C33" s="41"/>
      <c r="D33" s="41"/>
      <c r="E33" s="41"/>
    </row>
    <row r="35" customFormat="false" ht="19.5" hidden="false" customHeight="true" outlineLevel="0" collapsed="false">
      <c r="A35" s="50" t="s">
        <v>379</v>
      </c>
      <c r="B35" s="50"/>
      <c r="C35" s="50"/>
      <c r="D35" s="50"/>
      <c r="E35" s="50"/>
    </row>
    <row r="36" customFormat="false" ht="25.5" hidden="false" customHeight="true" outlineLevel="0" collapsed="false">
      <c r="A36" s="41" t="s">
        <v>380</v>
      </c>
      <c r="B36" s="41"/>
      <c r="C36" s="41"/>
      <c r="D36" s="41"/>
      <c r="E36" s="41"/>
    </row>
    <row r="37" customFormat="false" ht="25.5" hidden="false" customHeight="true" outlineLevel="0" collapsed="false">
      <c r="A37" s="41" t="s">
        <v>381</v>
      </c>
      <c r="B37" s="41"/>
      <c r="C37" s="41"/>
      <c r="D37" s="41"/>
      <c r="E37" s="41"/>
    </row>
    <row r="38" customFormat="false" ht="25.5" hidden="false" customHeight="true" outlineLevel="0" collapsed="false">
      <c r="A38" s="41" t="s">
        <v>382</v>
      </c>
      <c r="B38" s="41"/>
      <c r="C38" s="41"/>
      <c r="D38" s="41"/>
      <c r="E38" s="41"/>
    </row>
    <row r="39" customFormat="false" ht="25.5" hidden="false" customHeight="true" outlineLevel="0" collapsed="false">
      <c r="A39" s="41" t="s">
        <v>383</v>
      </c>
      <c r="B39" s="41"/>
      <c r="C39" s="41"/>
      <c r="D39" s="41"/>
      <c r="E39" s="41"/>
    </row>
    <row r="41" customFormat="false" ht="19.5" hidden="false" customHeight="true" outlineLevel="0" collapsed="false">
      <c r="A41" s="50" t="s">
        <v>384</v>
      </c>
      <c r="B41" s="50"/>
      <c r="C41" s="50"/>
      <c r="D41" s="50"/>
      <c r="E41" s="50"/>
    </row>
    <row r="42" customFormat="false" ht="15" hidden="false" customHeight="true" outlineLevel="0" collapsed="false">
      <c r="A42" s="59" t="s">
        <v>385</v>
      </c>
      <c r="B42" s="60" t="s">
        <v>386</v>
      </c>
      <c r="C42" s="60"/>
      <c r="D42" s="60"/>
      <c r="E42" s="60"/>
    </row>
    <row r="43" customFormat="false" ht="15" hidden="false" customHeight="true" outlineLevel="0" collapsed="false">
      <c r="A43" s="59" t="s">
        <v>387</v>
      </c>
      <c r="B43" s="60" t="s">
        <v>388</v>
      </c>
      <c r="C43" s="60"/>
      <c r="D43" s="60"/>
      <c r="E43" s="60"/>
    </row>
    <row r="44" customFormat="false" ht="15" hidden="false" customHeight="true" outlineLevel="0" collapsed="false">
      <c r="A44" s="59" t="s">
        <v>389</v>
      </c>
      <c r="B44" s="60" t="s">
        <v>390</v>
      </c>
      <c r="C44" s="60"/>
      <c r="D44" s="60"/>
      <c r="E44" s="60"/>
    </row>
    <row r="45" customFormat="false" ht="15" hidden="false" customHeight="true" outlineLevel="0" collapsed="false">
      <c r="A45" s="59" t="s">
        <v>391</v>
      </c>
      <c r="B45" s="60" t="s">
        <v>392</v>
      </c>
      <c r="C45" s="60"/>
      <c r="D45" s="60"/>
      <c r="E45" s="60"/>
    </row>
    <row r="46" customFormat="false" ht="15" hidden="false" customHeight="true" outlineLevel="0" collapsed="false">
      <c r="A46" s="59" t="s">
        <v>393</v>
      </c>
      <c r="B46" s="60" t="s">
        <v>394</v>
      </c>
      <c r="C46" s="60"/>
      <c r="D46" s="60"/>
      <c r="E46" s="60"/>
    </row>
    <row r="47" customFormat="false" ht="15" hidden="false" customHeight="true" outlineLevel="0" collapsed="false">
      <c r="A47" s="59" t="s">
        <v>395</v>
      </c>
      <c r="B47" s="60" t="s">
        <v>396</v>
      </c>
      <c r="C47" s="60"/>
      <c r="D47" s="60"/>
      <c r="E47" s="60"/>
    </row>
    <row r="48" customFormat="false" ht="15" hidden="false" customHeight="true" outlineLevel="0" collapsed="false">
      <c r="A48" s="59" t="s">
        <v>397</v>
      </c>
      <c r="B48" s="60" t="s">
        <v>398</v>
      </c>
      <c r="C48" s="60"/>
      <c r="D48" s="60"/>
      <c r="E48" s="60"/>
    </row>
    <row r="49" customFormat="false" ht="15" hidden="false" customHeight="false" outlineLevel="0" collapsed="false">
      <c r="A49" s="47" t="s">
        <v>399</v>
      </c>
      <c r="B49" s="47"/>
      <c r="C49" s="47"/>
      <c r="D49" s="47"/>
      <c r="E49" s="47"/>
    </row>
    <row r="51" customFormat="false" ht="19.5" hidden="false" customHeight="true" outlineLevel="0" collapsed="false">
      <c r="A51" s="50" t="s">
        <v>400</v>
      </c>
      <c r="B51" s="50"/>
      <c r="C51" s="50"/>
      <c r="D51" s="50"/>
      <c r="E51" s="50"/>
    </row>
    <row r="52" customFormat="false" ht="27.75" hidden="false" customHeight="true" outlineLevel="0" collapsed="false">
      <c r="A52" s="57" t="s">
        <v>401</v>
      </c>
      <c r="B52" s="60" t="s">
        <v>402</v>
      </c>
      <c r="C52" s="60"/>
      <c r="D52" s="60"/>
      <c r="E52" s="60"/>
    </row>
    <row r="53" customFormat="false" ht="27.75" hidden="false" customHeight="true" outlineLevel="0" collapsed="false">
      <c r="A53" s="57" t="s">
        <v>403</v>
      </c>
      <c r="B53" s="60" t="s">
        <v>404</v>
      </c>
      <c r="C53" s="60"/>
      <c r="D53" s="60"/>
      <c r="E53" s="60"/>
    </row>
    <row r="54" customFormat="false" ht="27.75" hidden="false" customHeight="true" outlineLevel="0" collapsed="false">
      <c r="A54" s="57" t="s">
        <v>405</v>
      </c>
      <c r="B54" s="60" t="s">
        <v>406</v>
      </c>
      <c r="C54" s="60"/>
      <c r="D54" s="60"/>
      <c r="E54" s="60"/>
    </row>
    <row r="55" customFormat="false" ht="27.75" hidden="false" customHeight="true" outlineLevel="0" collapsed="false">
      <c r="A55" s="57" t="s">
        <v>407</v>
      </c>
      <c r="B55" s="60" t="s">
        <v>408</v>
      </c>
      <c r="C55" s="60"/>
      <c r="D55" s="60"/>
      <c r="E55" s="60"/>
    </row>
    <row r="56" customFormat="false" ht="27.75" hidden="false" customHeight="true" outlineLevel="0" collapsed="false">
      <c r="A56" s="57" t="s">
        <v>409</v>
      </c>
      <c r="B56" s="60" t="s">
        <v>410</v>
      </c>
      <c r="C56" s="60"/>
      <c r="D56" s="60"/>
      <c r="E56" s="60"/>
    </row>
    <row r="57" customFormat="false" ht="27.75" hidden="false" customHeight="true" outlineLevel="0" collapsed="false">
      <c r="A57" s="57" t="s">
        <v>411</v>
      </c>
      <c r="B57" s="60" t="s">
        <v>412</v>
      </c>
      <c r="C57" s="60"/>
      <c r="D57" s="60"/>
      <c r="E57" s="60"/>
    </row>
    <row r="58" customFormat="false" ht="27.75" hidden="false" customHeight="true" outlineLevel="0" collapsed="false">
      <c r="A58" s="57" t="s">
        <v>413</v>
      </c>
      <c r="B58" s="60" t="s">
        <v>414</v>
      </c>
      <c r="C58" s="60"/>
      <c r="D58" s="60"/>
      <c r="E58" s="60"/>
    </row>
    <row r="59" customFormat="false" ht="27.75" hidden="false" customHeight="true" outlineLevel="0" collapsed="false">
      <c r="A59" s="57" t="s">
        <v>415</v>
      </c>
      <c r="B59" s="60" t="s">
        <v>416</v>
      </c>
      <c r="C59" s="60"/>
      <c r="D59" s="60"/>
      <c r="E59" s="60"/>
    </row>
    <row r="61" customFormat="false" ht="19.5" hidden="false" customHeight="true" outlineLevel="0" collapsed="false">
      <c r="A61" s="50" t="s">
        <v>417</v>
      </c>
      <c r="B61" s="50"/>
      <c r="C61" s="50"/>
      <c r="D61" s="50"/>
      <c r="E61" s="50"/>
    </row>
    <row r="62" customFormat="false" ht="27.75" hidden="false" customHeight="true" outlineLevel="0" collapsed="false">
      <c r="A62" s="18" t="s">
        <v>418</v>
      </c>
      <c r="B62" s="18"/>
      <c r="C62" s="18"/>
      <c r="D62" s="18"/>
      <c r="E62" s="18"/>
    </row>
    <row r="63" customFormat="false" ht="54" hidden="false" customHeight="true" outlineLevel="0" collapsed="false">
      <c r="A63" s="57" t="s">
        <v>86</v>
      </c>
      <c r="B63" s="60" t="s">
        <v>419</v>
      </c>
      <c r="C63" s="60"/>
      <c r="D63" s="60"/>
      <c r="E63" s="60"/>
    </row>
    <row r="64" customFormat="false" ht="54" hidden="false" customHeight="true" outlineLevel="0" collapsed="false">
      <c r="A64" s="58" t="s">
        <v>86</v>
      </c>
      <c r="B64" s="61" t="s">
        <v>420</v>
      </c>
      <c r="C64" s="61"/>
      <c r="D64" s="61"/>
      <c r="E64" s="61"/>
    </row>
    <row r="65" customFormat="false" ht="54" hidden="false" customHeight="true" outlineLevel="0" collapsed="false">
      <c r="A65" s="57" t="s">
        <v>86</v>
      </c>
      <c r="B65" s="60" t="s">
        <v>421</v>
      </c>
      <c r="C65" s="60"/>
      <c r="D65" s="60"/>
      <c r="E65" s="60"/>
    </row>
    <row r="66" customFormat="false" ht="54" hidden="false" customHeight="true" outlineLevel="0" collapsed="false">
      <c r="A66" s="58" t="s">
        <v>188</v>
      </c>
      <c r="B66" s="61" t="s">
        <v>422</v>
      </c>
      <c r="C66" s="61"/>
      <c r="D66" s="61"/>
      <c r="E66" s="61"/>
    </row>
    <row r="67" customFormat="false" ht="66" hidden="false" customHeight="true" outlineLevel="0" collapsed="false">
      <c r="A67" s="57" t="s">
        <v>193</v>
      </c>
      <c r="B67" s="60" t="s">
        <v>423</v>
      </c>
      <c r="C67" s="60"/>
      <c r="D67" s="60"/>
      <c r="E67" s="60"/>
    </row>
    <row r="68" customFormat="false" ht="42" hidden="false" customHeight="true" outlineLevel="0" collapsed="false">
      <c r="A68" s="58" t="s">
        <v>199</v>
      </c>
      <c r="B68" s="61" t="s">
        <v>424</v>
      </c>
      <c r="C68" s="61"/>
      <c r="D68" s="61"/>
      <c r="E68" s="61"/>
    </row>
    <row r="69" customFormat="false" ht="54" hidden="false" customHeight="true" outlineLevel="0" collapsed="false">
      <c r="A69" s="57" t="s">
        <v>90</v>
      </c>
      <c r="B69" s="60" t="s">
        <v>425</v>
      </c>
      <c r="C69" s="60"/>
      <c r="D69" s="60"/>
      <c r="E69" s="60"/>
    </row>
    <row r="70" customFormat="false" ht="54" hidden="false" customHeight="true" outlineLevel="0" collapsed="false">
      <c r="A70" s="58" t="s">
        <v>202</v>
      </c>
      <c r="B70" s="61" t="s">
        <v>426</v>
      </c>
      <c r="C70" s="61"/>
      <c r="D70" s="61"/>
      <c r="E70" s="61"/>
    </row>
    <row r="71" customFormat="false" ht="54" hidden="false" customHeight="true" outlineLevel="0" collapsed="false">
      <c r="A71" s="57" t="s">
        <v>205</v>
      </c>
      <c r="B71" s="60" t="s">
        <v>427</v>
      </c>
      <c r="C71" s="60"/>
      <c r="D71" s="60"/>
      <c r="E71" s="60"/>
    </row>
    <row r="72" customFormat="false" ht="54" hidden="false" customHeight="true" outlineLevel="0" collapsed="false">
      <c r="A72" s="58" t="s">
        <v>196</v>
      </c>
      <c r="B72" s="61" t="s">
        <v>428</v>
      </c>
      <c r="C72" s="61"/>
      <c r="D72" s="61"/>
      <c r="E72" s="61"/>
    </row>
    <row r="73" customFormat="false" ht="54" hidden="false" customHeight="true" outlineLevel="0" collapsed="false">
      <c r="A73" s="57" t="s">
        <v>104</v>
      </c>
      <c r="B73" s="60" t="s">
        <v>429</v>
      </c>
      <c r="C73" s="60"/>
      <c r="D73" s="60"/>
      <c r="E73" s="60"/>
    </row>
    <row r="74" customFormat="false" ht="42" hidden="false" customHeight="true" outlineLevel="0" collapsed="false">
      <c r="A74" s="58" t="s">
        <v>210</v>
      </c>
      <c r="B74" s="61" t="s">
        <v>430</v>
      </c>
      <c r="C74" s="61"/>
      <c r="D74" s="61"/>
      <c r="E74" s="61"/>
    </row>
  </sheetData>
  <sheetProtection sheet="true" password="dd42" formatCells="false" formatColumns="false" formatRows="false" sort="false" autoFilter="false"/>
  <mergeCells count="50">
    <mergeCell ref="A1:E1"/>
    <mergeCell ref="B2:E2"/>
    <mergeCell ref="A4:E4"/>
    <mergeCell ref="A5:E5"/>
    <mergeCell ref="A7:E7"/>
    <mergeCell ref="A26:E26"/>
    <mergeCell ref="A27:E27"/>
    <mergeCell ref="A28:E28"/>
    <mergeCell ref="A29:E29"/>
    <mergeCell ref="A30:E30"/>
    <mergeCell ref="A31:E31"/>
    <mergeCell ref="A32:E32"/>
    <mergeCell ref="A33:E33"/>
    <mergeCell ref="A35:E35"/>
    <mergeCell ref="A36:E36"/>
    <mergeCell ref="A37:E37"/>
    <mergeCell ref="A38:E38"/>
    <mergeCell ref="A39:E39"/>
    <mergeCell ref="A41:E41"/>
    <mergeCell ref="B42:E42"/>
    <mergeCell ref="B43:E43"/>
    <mergeCell ref="B44:E44"/>
    <mergeCell ref="B45:E45"/>
    <mergeCell ref="B46:E46"/>
    <mergeCell ref="B47:E47"/>
    <mergeCell ref="B48:E48"/>
    <mergeCell ref="A49:E49"/>
    <mergeCell ref="A51:E51"/>
    <mergeCell ref="B52:E52"/>
    <mergeCell ref="B53:E53"/>
    <mergeCell ref="B54:E54"/>
    <mergeCell ref="B55:E55"/>
    <mergeCell ref="B56:E56"/>
    <mergeCell ref="B57:E57"/>
    <mergeCell ref="B58:E58"/>
    <mergeCell ref="B59:E59"/>
    <mergeCell ref="A61:E61"/>
    <mergeCell ref="A62:E62"/>
    <mergeCell ref="B63:E63"/>
    <mergeCell ref="B64:E64"/>
    <mergeCell ref="B65:E65"/>
    <mergeCell ref="B66:E66"/>
    <mergeCell ref="B67:E67"/>
    <mergeCell ref="B68:E68"/>
    <mergeCell ref="B69:E69"/>
    <mergeCell ref="B70:E70"/>
    <mergeCell ref="B71:E71"/>
    <mergeCell ref="B72:E72"/>
    <mergeCell ref="B73:E73"/>
    <mergeCell ref="B74:E74"/>
  </mergeCells>
  <hyperlinks>
    <hyperlink ref="A2" location="'MAP'!A1" display="◀  MAP"/>
  </hyperlinks>
  <printOptions headings="false" gridLines="false" gridLinesSet="true" horizontalCentered="false" verticalCentered="false"/>
  <pageMargins left="0.4" right="0.4" top="0.55" bottom="0.55" header="0.511811023622047" footer="0.3"/>
  <pageSetup paperSize="1" scale="100" fitToWidth="1" fitToHeight="0" pageOrder="downThenOver" orientation="portrait" blackAndWhite="false" draft="false" cellComments="none" horizontalDpi="300" verticalDpi="300" copies="1"/>
  <headerFooter differentFirst="false" differentOddEven="false">
    <oddHeader/>
    <oddFooter>&amp;L&amp;7 &amp;K808080PCI AI  —  Growth OS&amp;R&amp;7 &amp;K808080Page &amp;P of &amp;N</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true"/>
  </sheetPr>
  <dimension ref="A1:F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6"/>
    <col collapsed="false" customWidth="true" hidden="false" outlineLevel="0" max="2" min="2" style="0" width="46"/>
    <col collapsed="false" customWidth="true" hidden="false" outlineLevel="0" max="3" min="3" style="0" width="52"/>
    <col collapsed="false" customWidth="true" hidden="false" outlineLevel="0" max="4" min="4" style="0" width="14"/>
    <col collapsed="false" customWidth="true" hidden="false" outlineLevel="0" max="5" min="5" style="0" width="22"/>
    <col collapsed="false" customWidth="true" hidden="false" outlineLevel="0" max="6" min="6" style="0" width="20"/>
  </cols>
  <sheetData>
    <row r="1" customFormat="false" ht="25.5" hidden="false" customHeight="true" outlineLevel="0" collapsed="false">
      <c r="A1" s="48" t="s">
        <v>431</v>
      </c>
      <c r="B1" s="48"/>
      <c r="C1" s="48"/>
      <c r="D1" s="48"/>
      <c r="E1" s="48"/>
      <c r="F1" s="48"/>
    </row>
    <row r="2" customFormat="false" ht="24" hidden="false" customHeight="true" outlineLevel="0" collapsed="false">
      <c r="A2" s="3" t="s">
        <v>1</v>
      </c>
      <c r="B2" s="49" t="s">
        <v>432</v>
      </c>
      <c r="C2" s="49"/>
      <c r="D2" s="49"/>
      <c r="E2" s="49"/>
      <c r="F2" s="49"/>
    </row>
    <row r="4" customFormat="false" ht="21.75" hidden="false" customHeight="true" outlineLevel="0" collapsed="false">
      <c r="A4" s="44" t="s">
        <v>433</v>
      </c>
      <c r="B4" s="44" t="s">
        <v>434</v>
      </c>
      <c r="C4" s="44" t="s">
        <v>435</v>
      </c>
      <c r="D4" s="44" t="s">
        <v>436</v>
      </c>
      <c r="E4" s="44" t="s">
        <v>437</v>
      </c>
      <c r="F4" s="44" t="s">
        <v>438</v>
      </c>
    </row>
    <row r="5" customFormat="false" ht="117.75" hidden="false" customHeight="true" outlineLevel="0" collapsed="false">
      <c r="A5" s="57" t="s">
        <v>439</v>
      </c>
      <c r="B5" s="55" t="s">
        <v>440</v>
      </c>
      <c r="C5" s="55" t="s">
        <v>441</v>
      </c>
      <c r="D5" s="55" t="s">
        <v>442</v>
      </c>
      <c r="E5" s="55" t="s">
        <v>443</v>
      </c>
      <c r="F5" s="55" t="s">
        <v>96</v>
      </c>
    </row>
    <row r="6" customFormat="false" ht="117.75" hidden="false" customHeight="true" outlineLevel="0" collapsed="false">
      <c r="A6" s="58" t="s">
        <v>444</v>
      </c>
      <c r="B6" s="52" t="s">
        <v>445</v>
      </c>
      <c r="C6" s="52" t="s">
        <v>446</v>
      </c>
      <c r="D6" s="52" t="s">
        <v>447</v>
      </c>
      <c r="E6" s="52" t="s">
        <v>448</v>
      </c>
      <c r="F6" s="52" t="s">
        <v>193</v>
      </c>
    </row>
    <row r="7" customFormat="false" ht="186" hidden="false" customHeight="true" outlineLevel="0" collapsed="false">
      <c r="A7" s="57" t="s">
        <v>449</v>
      </c>
      <c r="B7" s="55" t="s">
        <v>450</v>
      </c>
      <c r="C7" s="55" t="s">
        <v>451</v>
      </c>
      <c r="D7" s="55" t="s">
        <v>452</v>
      </c>
      <c r="E7" s="55" t="s">
        <v>453</v>
      </c>
      <c r="F7" s="55" t="s">
        <v>454</v>
      </c>
    </row>
    <row r="8" customFormat="false" ht="163.5" hidden="false" customHeight="true" outlineLevel="0" collapsed="false">
      <c r="A8" s="58" t="s">
        <v>455</v>
      </c>
      <c r="B8" s="52" t="s">
        <v>456</v>
      </c>
      <c r="C8" s="52" t="s">
        <v>457</v>
      </c>
      <c r="D8" s="52" t="s">
        <v>458</v>
      </c>
      <c r="E8" s="52" t="s">
        <v>459</v>
      </c>
      <c r="F8" s="52" t="s">
        <v>199</v>
      </c>
    </row>
    <row r="9" customFormat="false" ht="174.75" hidden="false" customHeight="true" outlineLevel="0" collapsed="false">
      <c r="A9" s="57" t="s">
        <v>460</v>
      </c>
      <c r="B9" s="55" t="s">
        <v>461</v>
      </c>
      <c r="C9" s="55" t="s">
        <v>462</v>
      </c>
      <c r="D9" s="55" t="s">
        <v>463</v>
      </c>
      <c r="E9" s="55" t="s">
        <v>464</v>
      </c>
      <c r="F9" s="55" t="s">
        <v>465</v>
      </c>
    </row>
    <row r="10" customFormat="false" ht="120" hidden="false" customHeight="true" outlineLevel="0" collapsed="false">
      <c r="A10" s="58" t="s">
        <v>466</v>
      </c>
      <c r="B10" s="52" t="s">
        <v>467</v>
      </c>
      <c r="C10" s="52" t="s">
        <v>468</v>
      </c>
      <c r="D10" s="52" t="s">
        <v>469</v>
      </c>
      <c r="E10" s="52" t="s">
        <v>470</v>
      </c>
      <c r="F10" s="52" t="s">
        <v>199</v>
      </c>
    </row>
    <row r="11" customFormat="false" ht="163.5" hidden="false" customHeight="true" outlineLevel="0" collapsed="false">
      <c r="A11" s="57" t="s">
        <v>471</v>
      </c>
      <c r="B11" s="55" t="s">
        <v>472</v>
      </c>
      <c r="C11" s="55" t="s">
        <v>473</v>
      </c>
      <c r="D11" s="55" t="s">
        <v>474</v>
      </c>
      <c r="E11" s="55" t="s">
        <v>475</v>
      </c>
      <c r="F11" s="55" t="s">
        <v>476</v>
      </c>
    </row>
    <row r="12" customFormat="false" ht="117.75" hidden="false" customHeight="true" outlineLevel="0" collapsed="false">
      <c r="A12" s="58" t="s">
        <v>477</v>
      </c>
      <c r="B12" s="52" t="s">
        <v>478</v>
      </c>
      <c r="C12" s="52" t="s">
        <v>479</v>
      </c>
      <c r="D12" s="52" t="s">
        <v>480</v>
      </c>
      <c r="E12" s="52" t="s">
        <v>481</v>
      </c>
      <c r="F12" s="52" t="s">
        <v>482</v>
      </c>
    </row>
    <row r="13" customFormat="false" ht="117.75" hidden="false" customHeight="true" outlineLevel="0" collapsed="false">
      <c r="A13" s="57" t="s">
        <v>483</v>
      </c>
      <c r="B13" s="55" t="s">
        <v>484</v>
      </c>
      <c r="C13" s="55" t="s">
        <v>485</v>
      </c>
      <c r="D13" s="55" t="s">
        <v>486</v>
      </c>
      <c r="E13" s="55" t="s">
        <v>487</v>
      </c>
      <c r="F13" s="55" t="s">
        <v>488</v>
      </c>
    </row>
    <row r="14" customFormat="false" ht="117.75" hidden="false" customHeight="true" outlineLevel="0" collapsed="false">
      <c r="A14" s="58" t="s">
        <v>489</v>
      </c>
      <c r="B14" s="52" t="s">
        <v>490</v>
      </c>
      <c r="C14" s="52" t="s">
        <v>491</v>
      </c>
      <c r="D14" s="52" t="s">
        <v>492</v>
      </c>
      <c r="E14" s="52" t="s">
        <v>493</v>
      </c>
      <c r="F14" s="52" t="s">
        <v>494</v>
      </c>
    </row>
    <row r="15" customFormat="false" ht="117.75" hidden="false" customHeight="true" outlineLevel="0" collapsed="false">
      <c r="A15" s="57" t="s">
        <v>495</v>
      </c>
      <c r="B15" s="55" t="s">
        <v>496</v>
      </c>
      <c r="C15" s="55" t="s">
        <v>497</v>
      </c>
      <c r="D15" s="55" t="s">
        <v>498</v>
      </c>
      <c r="E15" s="55" t="s">
        <v>499</v>
      </c>
      <c r="F15" s="55" t="s">
        <v>500</v>
      </c>
    </row>
    <row r="16" customFormat="false" ht="130.5" hidden="false" customHeight="true" outlineLevel="0" collapsed="false">
      <c r="A16" s="58" t="s">
        <v>501</v>
      </c>
      <c r="B16" s="52" t="s">
        <v>502</v>
      </c>
      <c r="C16" s="52" t="s">
        <v>503</v>
      </c>
      <c r="D16" s="52" t="s">
        <v>504</v>
      </c>
      <c r="E16" s="52" t="s">
        <v>505</v>
      </c>
      <c r="F16" s="52" t="s">
        <v>193</v>
      </c>
    </row>
    <row r="17" customFormat="false" ht="117.75" hidden="false" customHeight="true" outlineLevel="0" collapsed="false">
      <c r="A17" s="57" t="s">
        <v>506</v>
      </c>
      <c r="B17" s="55" t="s">
        <v>507</v>
      </c>
      <c r="C17" s="55" t="s">
        <v>508</v>
      </c>
      <c r="D17" s="55" t="s">
        <v>509</v>
      </c>
      <c r="E17" s="55" t="s">
        <v>510</v>
      </c>
      <c r="F17" s="55" t="s">
        <v>511</v>
      </c>
    </row>
    <row r="18" customFormat="false" ht="285" hidden="false" customHeight="true" outlineLevel="0" collapsed="false">
      <c r="A18" s="58" t="s">
        <v>512</v>
      </c>
      <c r="B18" s="52" t="s">
        <v>513</v>
      </c>
      <c r="C18" s="52" t="s">
        <v>514</v>
      </c>
      <c r="D18" s="52" t="s">
        <v>515</v>
      </c>
      <c r="E18" s="52" t="s">
        <v>516</v>
      </c>
      <c r="F18" s="52" t="s">
        <v>517</v>
      </c>
    </row>
    <row r="19" customFormat="false" ht="141.75" hidden="false" customHeight="true" outlineLevel="0" collapsed="false">
      <c r="A19" s="57" t="s">
        <v>518</v>
      </c>
      <c r="B19" s="55" t="s">
        <v>519</v>
      </c>
      <c r="C19" s="55" t="s">
        <v>520</v>
      </c>
      <c r="D19" s="55" t="s">
        <v>521</v>
      </c>
      <c r="E19" s="55" t="s">
        <v>522</v>
      </c>
      <c r="F19" s="55" t="s">
        <v>112</v>
      </c>
    </row>
    <row r="20" customFormat="false" ht="186" hidden="false" customHeight="true" outlineLevel="0" collapsed="false">
      <c r="A20" s="58" t="s">
        <v>523</v>
      </c>
      <c r="B20" s="52" t="s">
        <v>524</v>
      </c>
      <c r="C20" s="52" t="s">
        <v>525</v>
      </c>
      <c r="D20" s="52" t="s">
        <v>526</v>
      </c>
      <c r="E20" s="52" t="s">
        <v>527</v>
      </c>
      <c r="F20" s="52" t="s">
        <v>528</v>
      </c>
    </row>
    <row r="21" customFormat="false" ht="117.75" hidden="false" customHeight="true" outlineLevel="0" collapsed="false">
      <c r="A21" s="57" t="s">
        <v>529</v>
      </c>
      <c r="B21" s="55" t="s">
        <v>530</v>
      </c>
      <c r="C21" s="55" t="s">
        <v>531</v>
      </c>
      <c r="D21" s="55" t="s">
        <v>532</v>
      </c>
      <c r="E21" s="55" t="s">
        <v>533</v>
      </c>
      <c r="F21" s="55" t="s">
        <v>528</v>
      </c>
    </row>
    <row r="22" customFormat="false" ht="117.75" hidden="false" customHeight="true" outlineLevel="0" collapsed="false">
      <c r="A22" s="58" t="s">
        <v>534</v>
      </c>
      <c r="B22" s="52" t="s">
        <v>535</v>
      </c>
      <c r="C22" s="52" t="s">
        <v>536</v>
      </c>
      <c r="D22" s="52" t="s">
        <v>537</v>
      </c>
      <c r="E22" s="52" t="s">
        <v>538</v>
      </c>
      <c r="F22" s="52" t="s">
        <v>193</v>
      </c>
    </row>
    <row r="23" customFormat="false" ht="117.75" hidden="false" customHeight="true" outlineLevel="0" collapsed="false">
      <c r="A23" s="57" t="s">
        <v>539</v>
      </c>
      <c r="B23" s="55" t="s">
        <v>540</v>
      </c>
      <c r="C23" s="55" t="s">
        <v>541</v>
      </c>
      <c r="D23" s="55" t="s">
        <v>542</v>
      </c>
      <c r="E23" s="55" t="s">
        <v>543</v>
      </c>
      <c r="F23" s="55" t="s">
        <v>544</v>
      </c>
    </row>
    <row r="24" customFormat="false" ht="117.75" hidden="false" customHeight="true" outlineLevel="0" collapsed="false">
      <c r="A24" s="58" t="s">
        <v>545</v>
      </c>
      <c r="B24" s="52" t="s">
        <v>546</v>
      </c>
      <c r="C24" s="52" t="s">
        <v>547</v>
      </c>
      <c r="D24" s="52" t="s">
        <v>548</v>
      </c>
      <c r="E24" s="52" t="s">
        <v>549</v>
      </c>
      <c r="F24" s="52" t="s">
        <v>96</v>
      </c>
    </row>
    <row r="25" customFormat="false" ht="117.75" hidden="false" customHeight="true" outlineLevel="0" collapsed="false">
      <c r="A25" s="57" t="s">
        <v>550</v>
      </c>
      <c r="B25" s="55" t="s">
        <v>551</v>
      </c>
      <c r="C25" s="55" t="s">
        <v>552</v>
      </c>
      <c r="D25" s="55" t="s">
        <v>553</v>
      </c>
      <c r="E25" s="55" t="s">
        <v>554</v>
      </c>
      <c r="F25" s="55" t="s">
        <v>555</v>
      </c>
    </row>
    <row r="26" customFormat="false" ht="117.75" hidden="false" customHeight="true" outlineLevel="0" collapsed="false">
      <c r="A26" s="58" t="s">
        <v>556</v>
      </c>
      <c r="B26" s="52" t="s">
        <v>557</v>
      </c>
      <c r="C26" s="52" t="s">
        <v>558</v>
      </c>
      <c r="D26" s="52" t="s">
        <v>559</v>
      </c>
      <c r="E26" s="52" t="s">
        <v>560</v>
      </c>
      <c r="F26" s="52" t="s">
        <v>561</v>
      </c>
    </row>
    <row r="27" customFormat="false" ht="252" hidden="false" customHeight="true" outlineLevel="0" collapsed="false">
      <c r="A27" s="57" t="s">
        <v>562</v>
      </c>
      <c r="B27" s="55" t="s">
        <v>563</v>
      </c>
      <c r="C27" s="55" t="s">
        <v>564</v>
      </c>
      <c r="D27" s="55" t="s">
        <v>565</v>
      </c>
      <c r="E27" s="55" t="s">
        <v>566</v>
      </c>
      <c r="F27" s="55" t="s">
        <v>205</v>
      </c>
    </row>
  </sheetData>
  <sheetProtection sheet="true" password="dd42" formatCells="false" formatColumns="false" formatRows="false" sort="false" autoFilter="false"/>
  <mergeCells count="2">
    <mergeCell ref="A1:F1"/>
    <mergeCell ref="B2:F2"/>
  </mergeCells>
  <hyperlinks>
    <hyperlink ref="A2" location="'MAP'!A1" display="◀  MAP"/>
  </hyperlinks>
  <printOptions headings="false" gridLines="false" gridLinesSet="true" horizontalCentered="false" verticalCentered="false"/>
  <pageMargins left="0.4" right="0.4" top="0.55" bottom="0.55" header="0.511811023622047" footer="0.3"/>
  <pageSetup paperSize="1" scale="100" fitToWidth="1" fitToHeight="0" pageOrder="downThenOver" orientation="portrait" blackAndWhite="false" draft="false" cellComments="none" horizontalDpi="300" verticalDpi="300" copies="1"/>
  <headerFooter differentFirst="false" differentOddEven="false">
    <oddHeader/>
    <oddFooter>&amp;L&amp;7 &amp;K808080PCI AI  —  Growth OS&amp;R&amp;7 &amp;K808080Page &amp;P of &amp;N</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true"/>
  </sheetPr>
  <dimension ref="A1:I1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5390625" defaultRowHeight="15" zeroHeight="false" outlineLevelRow="0" outlineLevelCol="0"/>
  <cols>
    <col collapsed="false" customWidth="true" hidden="false" outlineLevel="0" max="1" min="1" style="0" width="24"/>
    <col collapsed="false" customWidth="true" hidden="false" outlineLevel="0" max="2" min="2" style="0" width="12"/>
    <col collapsed="false" customWidth="true" hidden="false" outlineLevel="0" max="3" min="3" style="0" width="9"/>
    <col collapsed="false" customWidth="true" hidden="false" outlineLevel="0" max="4" min="4" style="0" width="8"/>
    <col collapsed="false" customWidth="true" hidden="false" outlineLevel="0" max="5" min="5" style="0" width="20"/>
    <col collapsed="false" customWidth="true" hidden="false" outlineLevel="0" max="6" min="6" style="0" width="30"/>
    <col collapsed="false" customWidth="true" hidden="false" outlineLevel="0" max="7" min="7" style="0" width="56"/>
    <col collapsed="false" customWidth="true" hidden="false" outlineLevel="0" max="8" min="8" style="0" width="22"/>
    <col collapsed="false" customWidth="true" hidden="false" outlineLevel="0" max="9" min="9" style="0" width="11"/>
  </cols>
  <sheetData>
    <row r="1" customFormat="false" ht="25.5" hidden="false" customHeight="true" outlineLevel="0" collapsed="false">
      <c r="A1" s="48" t="s">
        <v>567</v>
      </c>
      <c r="B1" s="48"/>
      <c r="C1" s="48"/>
      <c r="D1" s="48"/>
      <c r="E1" s="48"/>
      <c r="F1" s="48"/>
      <c r="G1" s="48"/>
      <c r="H1" s="48"/>
      <c r="I1" s="48"/>
    </row>
    <row r="2" customFormat="false" ht="24" hidden="false" customHeight="true" outlineLevel="0" collapsed="false">
      <c r="A2" s="3" t="s">
        <v>1</v>
      </c>
      <c r="B2" s="49" t="s">
        <v>568</v>
      </c>
      <c r="C2" s="49"/>
      <c r="D2" s="49"/>
      <c r="E2" s="49"/>
      <c r="F2" s="49"/>
      <c r="G2" s="49"/>
      <c r="H2" s="49"/>
      <c r="I2" s="49"/>
    </row>
    <row r="3" customFormat="false" ht="21.75" hidden="false" customHeight="true" outlineLevel="0" collapsed="false">
      <c r="A3" s="44" t="s">
        <v>569</v>
      </c>
      <c r="B3" s="44" t="s">
        <v>570</v>
      </c>
      <c r="C3" s="44" t="s">
        <v>571</v>
      </c>
      <c r="D3" s="44" t="s">
        <v>572</v>
      </c>
      <c r="E3" s="44" t="s">
        <v>573</v>
      </c>
      <c r="F3" s="44" t="s">
        <v>574</v>
      </c>
      <c r="G3" s="44" t="s">
        <v>575</v>
      </c>
      <c r="H3" s="44" t="s">
        <v>437</v>
      </c>
      <c r="I3" s="44" t="s">
        <v>576</v>
      </c>
    </row>
    <row r="4" customFormat="false" ht="66" hidden="false" customHeight="true" outlineLevel="0" collapsed="false">
      <c r="A4" s="62" t="str">
        <f aca="false">'Platform Setup'!$B$4</f>
        <v>LinkedIn Company Page</v>
      </c>
      <c r="B4" s="63" t="str">
        <f aca="false">'Platform Setup'!$C$4</f>
        <v>LinkedIn</v>
      </c>
      <c r="C4" s="63" t="str">
        <f aca="false">'Platform Setup'!$D$4</f>
        <v>Critical</v>
      </c>
      <c r="D4" s="63" t="n">
        <f aca="false">'Platform Setup'!$P$4</f>
        <v>1</v>
      </c>
      <c r="E4" s="52" t="str">
        <f aca="false">'Platform Setup'!$Q$4</f>
        <v>Global — the professional default</v>
      </c>
      <c r="F4" s="52" t="s">
        <v>577</v>
      </c>
      <c r="G4" s="52" t="s">
        <v>578</v>
      </c>
      <c r="H4" s="52" t="s">
        <v>579</v>
      </c>
      <c r="I4" s="63" t="s">
        <v>580</v>
      </c>
    </row>
    <row r="5" customFormat="false" ht="126" hidden="false" customHeight="true" outlineLevel="0" collapsed="false">
      <c r="A5" s="64" t="str">
        <f aca="false">'Platform Setup'!$B$5</f>
        <v>LinkedIn Personal Profile</v>
      </c>
      <c r="B5" s="65" t="str">
        <f aca="false">'Platform Setup'!$C$5</f>
        <v>LinkedIn</v>
      </c>
      <c r="C5" s="65" t="str">
        <f aca="false">'Platform Setup'!$D$5</f>
        <v>Critical</v>
      </c>
      <c r="D5" s="65" t="n">
        <f aca="false">'Platform Setup'!$P$5</f>
        <v>2</v>
      </c>
      <c r="E5" s="55" t="str">
        <f aca="false">'Platform Setup'!$Q$5</f>
        <v>Global — the professional default</v>
      </c>
      <c r="F5" s="55" t="s">
        <v>581</v>
      </c>
      <c r="G5" s="55" t="s">
        <v>582</v>
      </c>
      <c r="H5" s="55" t="s">
        <v>583</v>
      </c>
      <c r="I5" s="65" t="s">
        <v>584</v>
      </c>
    </row>
    <row r="6" customFormat="false" ht="45.75" hidden="false" customHeight="true" outlineLevel="0" collapsed="false">
      <c r="A6" s="62" t="str">
        <f aca="false">'Platform Setup'!$B$6</f>
        <v>LinkedIn Sales Navigator</v>
      </c>
      <c r="B6" s="63" t="str">
        <f aca="false">'Platform Setup'!$C$6</f>
        <v>LinkedIn</v>
      </c>
      <c r="C6" s="63" t="str">
        <f aca="false">'Platform Setup'!$D$6</f>
        <v>Critical</v>
      </c>
      <c r="D6" s="63" t="n">
        <f aca="false">'Platform Setup'!$P$6</f>
        <v>3</v>
      </c>
      <c r="E6" s="52" t="str">
        <f aca="false">'Platform Setup'!$Q$6</f>
        <v>Global — the professional default</v>
      </c>
      <c r="F6" s="52" t="s">
        <v>585</v>
      </c>
      <c r="G6" s="52" t="s">
        <v>586</v>
      </c>
      <c r="H6" s="52" t="s">
        <v>587</v>
      </c>
      <c r="I6" s="63" t="s">
        <v>588</v>
      </c>
    </row>
    <row r="7" customFormat="false" ht="45.75" hidden="false" customHeight="true" outlineLevel="0" collapsed="false">
      <c r="A7" s="64" t="str">
        <f aca="false">'Platform Setup'!$B$7</f>
        <v>LinkedIn Articles</v>
      </c>
      <c r="B7" s="65" t="str">
        <f aca="false">'Platform Setup'!$C$7</f>
        <v>LinkedIn</v>
      </c>
      <c r="C7" s="65" t="str">
        <f aca="false">'Platform Setup'!$D$7</f>
        <v>Critical</v>
      </c>
      <c r="D7" s="65" t="n">
        <f aca="false">'Platform Setup'!$P$7</f>
        <v>4</v>
      </c>
      <c r="E7" s="55" t="str">
        <f aca="false">'Platform Setup'!$Q$7</f>
        <v>Global</v>
      </c>
      <c r="F7" s="55" t="s">
        <v>589</v>
      </c>
      <c r="G7" s="55" t="s">
        <v>590</v>
      </c>
      <c r="H7" s="55" t="s">
        <v>591</v>
      </c>
      <c r="I7" s="65" t="s">
        <v>592</v>
      </c>
    </row>
    <row r="8" customFormat="false" ht="45.75" hidden="false" customHeight="true" outlineLevel="0" collapsed="false">
      <c r="A8" s="62" t="str">
        <f aca="false">'Platform Setup'!$B$8</f>
        <v>LinkedIn Newsletter</v>
      </c>
      <c r="B8" s="63" t="str">
        <f aca="false">'Platform Setup'!$C$8</f>
        <v>LinkedIn</v>
      </c>
      <c r="C8" s="63" t="str">
        <f aca="false">'Platform Setup'!$D$8</f>
        <v>High</v>
      </c>
      <c r="D8" s="63" t="n">
        <f aca="false">'Platform Setup'!$P$8</f>
        <v>19</v>
      </c>
      <c r="E8" s="52" t="str">
        <f aca="false">'Platform Setup'!$Q$8</f>
        <v>Global</v>
      </c>
      <c r="F8" s="52" t="s">
        <v>593</v>
      </c>
      <c r="G8" s="52" t="s">
        <v>594</v>
      </c>
      <c r="H8" s="52" t="s">
        <v>595</v>
      </c>
      <c r="I8" s="63" t="s">
        <v>596</v>
      </c>
    </row>
    <row r="9" customFormat="false" ht="45.75" hidden="false" customHeight="true" outlineLevel="0" collapsed="false">
      <c r="A9" s="64" t="str">
        <f aca="false">'Platform Setup'!$B$9</f>
        <v>LinkedIn Groups</v>
      </c>
      <c r="B9" s="65" t="str">
        <f aca="false">'Platform Setup'!$C$9</f>
        <v>LinkedIn</v>
      </c>
      <c r="C9" s="65" t="str">
        <f aca="false">'Platform Setup'!$D$9</f>
        <v>High</v>
      </c>
      <c r="D9" s="65" t="n">
        <f aca="false">'Platform Setup'!$P$9</f>
        <v>20</v>
      </c>
      <c r="E9" s="55" t="str">
        <f aca="false">'Platform Setup'!$Q$9</f>
        <v>Global</v>
      </c>
      <c r="F9" s="55" t="s">
        <v>597</v>
      </c>
      <c r="G9" s="55" t="s">
        <v>598</v>
      </c>
      <c r="H9" s="55" t="s">
        <v>599</v>
      </c>
      <c r="I9" s="65" t="s">
        <v>600</v>
      </c>
    </row>
    <row r="10" customFormat="false" ht="45.75" hidden="false" customHeight="true" outlineLevel="0" collapsed="false">
      <c r="A10" s="62" t="str">
        <f aca="false">'Platform Setup'!$B$10</f>
        <v>LinkedIn Live</v>
      </c>
      <c r="B10" s="63" t="str">
        <f aca="false">'Platform Setup'!$C$10</f>
        <v>LinkedIn</v>
      </c>
      <c r="C10" s="63" t="str">
        <f aca="false">'Platform Setup'!$D$10</f>
        <v>High</v>
      </c>
      <c r="D10" s="63" t="n">
        <f aca="false">'Platform Setup'!$P$10</f>
        <v>21</v>
      </c>
      <c r="E10" s="52" t="str">
        <f aca="false">'Platform Setup'!$Q$10</f>
        <v>Global</v>
      </c>
      <c r="F10" s="52" t="s">
        <v>601</v>
      </c>
      <c r="G10" s="52" t="s">
        <v>602</v>
      </c>
      <c r="H10" s="52" t="s">
        <v>603</v>
      </c>
      <c r="I10" s="63" t="s">
        <v>604</v>
      </c>
    </row>
    <row r="11" customFormat="false" ht="55.5" hidden="false" customHeight="true" outlineLevel="0" collapsed="false">
      <c r="A11" s="64" t="str">
        <f aca="false">'Platform Setup'!$B$11</f>
        <v>YouTube</v>
      </c>
      <c r="B11" s="65" t="str">
        <f aca="false">'Platform Setup'!$C$11</f>
        <v>Social Media</v>
      </c>
      <c r="C11" s="65" t="str">
        <f aca="false">'Platform Setup'!$D$11</f>
        <v>Critical</v>
      </c>
      <c r="D11" s="65" t="n">
        <f aca="false">'Platform Setup'!$P$11</f>
        <v>5</v>
      </c>
      <c r="E11" s="55" t="str">
        <f aca="false">'Platform Setup'!$Q$11</f>
        <v>Global</v>
      </c>
      <c r="F11" s="55" t="s">
        <v>605</v>
      </c>
      <c r="G11" s="55" t="s">
        <v>606</v>
      </c>
      <c r="H11" s="55" t="s">
        <v>607</v>
      </c>
      <c r="I11" s="65" t="s">
        <v>608</v>
      </c>
    </row>
    <row r="12" customFormat="false" ht="45.75" hidden="false" customHeight="true" outlineLevel="0" collapsed="false">
      <c r="A12" s="62" t="str">
        <f aca="false">'Platform Setup'!$B$12</f>
        <v>Facebook Page</v>
      </c>
      <c r="B12" s="63" t="str">
        <f aca="false">'Platform Setup'!$C$12</f>
        <v>Social Media</v>
      </c>
      <c r="C12" s="63" t="str">
        <f aca="false">'Platform Setup'!$D$12</f>
        <v>High</v>
      </c>
      <c r="D12" s="63" t="n">
        <f aca="false">'Platform Setup'!$P$12</f>
        <v>22</v>
      </c>
      <c r="E12" s="52" t="str">
        <f aca="false">'Platform Setup'!$Q$12</f>
        <v>India, SE Asia, MENA — weak for UK/US professionals</v>
      </c>
      <c r="F12" s="52" t="s">
        <v>609</v>
      </c>
      <c r="G12" s="52" t="s">
        <v>610</v>
      </c>
      <c r="H12" s="52" t="s">
        <v>611</v>
      </c>
      <c r="I12" s="63" t="s">
        <v>612</v>
      </c>
    </row>
    <row r="13" customFormat="false" ht="55.5" hidden="false" customHeight="true" outlineLevel="0" collapsed="false">
      <c r="A13" s="64" t="str">
        <f aca="false">'Platform Setup'!$B$13</f>
        <v>Instagram</v>
      </c>
      <c r="B13" s="65" t="str">
        <f aca="false">'Platform Setup'!$C$13</f>
        <v>Social Media</v>
      </c>
      <c r="C13" s="65" t="str">
        <f aca="false">'Platform Setup'!$D$13</f>
        <v>High</v>
      </c>
      <c r="D13" s="65" t="n">
        <f aca="false">'Platform Setup'!$P$13</f>
        <v>23</v>
      </c>
      <c r="E13" s="55" t="str">
        <f aca="false">'Platform Setup'!$Q$13</f>
        <v>Gulf-strong global (KSA 77% penetration)</v>
      </c>
      <c r="F13" s="55" t="s">
        <v>613</v>
      </c>
      <c r="G13" s="55" t="s">
        <v>614</v>
      </c>
      <c r="H13" s="55" t="s">
        <v>615</v>
      </c>
      <c r="I13" s="65" t="s">
        <v>600</v>
      </c>
    </row>
    <row r="14" customFormat="false" ht="45.75" hidden="false" customHeight="true" outlineLevel="0" collapsed="false">
      <c r="A14" s="62" t="str">
        <f aca="false">'Platform Setup'!$B$14</f>
        <v>X (Twitter)</v>
      </c>
      <c r="B14" s="63" t="str">
        <f aca="false">'Platform Setup'!$C$14</f>
        <v>Social Media</v>
      </c>
      <c r="C14" s="63" t="str">
        <f aca="false">'Platform Setup'!$D$14</f>
        <v>Medium</v>
      </c>
      <c r="D14" s="63" t="n">
        <f aca="false">'Platform Setup'!$P$14</f>
        <v>48</v>
      </c>
      <c r="E14" s="52" t="str">
        <f aca="false">'Platform Setup'!$Q$14</f>
        <v>US, Japan, KSA (top Arab market)</v>
      </c>
      <c r="F14" s="52" t="s">
        <v>616</v>
      </c>
      <c r="G14" s="52" t="s">
        <v>617</v>
      </c>
      <c r="H14" s="52" t="s">
        <v>618</v>
      </c>
      <c r="I14" s="63" t="s">
        <v>612</v>
      </c>
    </row>
    <row r="15" customFormat="false" ht="45.75" hidden="false" customHeight="true" outlineLevel="0" collapsed="false">
      <c r="A15" s="64" t="str">
        <f aca="false">'Platform Setup'!$B$15</f>
        <v>Threads</v>
      </c>
      <c r="B15" s="65" t="str">
        <f aca="false">'Platform Setup'!$C$15</f>
        <v>Social Media</v>
      </c>
      <c r="C15" s="65" t="str">
        <f aca="false">'Platform Setup'!$D$15</f>
        <v>Medium</v>
      </c>
      <c r="D15" s="65" t="n">
        <f aca="false">'Platform Setup'!$P$15</f>
        <v>49</v>
      </c>
      <c r="E15" s="55" t="str">
        <f aca="false">'Platform Setup'!$Q$15</f>
        <v>India, Brazil, US</v>
      </c>
      <c r="F15" s="55" t="s">
        <v>619</v>
      </c>
      <c r="G15" s="55" t="s">
        <v>620</v>
      </c>
      <c r="H15" s="55" t="s">
        <v>621</v>
      </c>
      <c r="I15" s="65" t="s">
        <v>622</v>
      </c>
    </row>
    <row r="16" customFormat="false" ht="45.75" hidden="false" customHeight="true" outlineLevel="0" collapsed="false">
      <c r="A16" s="62" t="str">
        <f aca="false">'Platform Setup'!$B$16</f>
        <v>TikTok</v>
      </c>
      <c r="B16" s="63" t="str">
        <f aca="false">'Platform Setup'!$C$16</f>
        <v>Social Media</v>
      </c>
      <c r="C16" s="63" t="str">
        <f aca="false">'Platform Setup'!$D$16</f>
        <v>Medium</v>
      </c>
      <c r="D16" s="63" t="n">
        <f aca="false">'Platform Setup'!$P$16</f>
        <v>50</v>
      </c>
      <c r="E16" s="52" t="str">
        <f aca="false">'Platform Setup'!$Q$16</f>
        <v>KSA + Gulf strongest; global</v>
      </c>
      <c r="F16" s="52" t="s">
        <v>623</v>
      </c>
      <c r="G16" s="52" t="s">
        <v>624</v>
      </c>
      <c r="H16" s="52" t="s">
        <v>625</v>
      </c>
      <c r="I16" s="63" t="s">
        <v>600</v>
      </c>
    </row>
    <row r="17" customFormat="false" ht="45.75" hidden="false" customHeight="true" outlineLevel="0" collapsed="false">
      <c r="A17" s="64" t="str">
        <f aca="false">'Platform Setup'!$B$17</f>
        <v>Pinterest</v>
      </c>
      <c r="B17" s="65" t="str">
        <f aca="false">'Platform Setup'!$C$17</f>
        <v>Social Media</v>
      </c>
      <c r="C17" s="65" t="str">
        <f aca="false">'Platform Setup'!$D$17</f>
        <v>Low</v>
      </c>
      <c r="D17" s="65" t="n">
        <f aca="false">'Platform Setup'!$P$17</f>
        <v>96</v>
      </c>
      <c r="E17" s="55" t="str">
        <f aca="false">'Platform Setup'!$Q$17</f>
        <v>Global</v>
      </c>
      <c r="F17" s="55" t="s">
        <v>626</v>
      </c>
      <c r="G17" s="55" t="s">
        <v>627</v>
      </c>
      <c r="H17" s="55" t="s">
        <v>628</v>
      </c>
      <c r="I17" s="65" t="s">
        <v>629</v>
      </c>
    </row>
    <row r="18" customFormat="false" ht="45.75" hidden="false" customHeight="true" outlineLevel="0" collapsed="false">
      <c r="A18" s="62" t="str">
        <f aca="false">'Platform Setup'!$B$18</f>
        <v>Bluesky</v>
      </c>
      <c r="B18" s="63" t="str">
        <f aca="false">'Platform Setup'!$C$18</f>
        <v>Social Media</v>
      </c>
      <c r="C18" s="63" t="str">
        <f aca="false">'Platform Setup'!$D$18</f>
        <v>Low</v>
      </c>
      <c r="D18" s="63" t="n">
        <f aca="false">'Platform Setup'!$P$18</f>
        <v>97</v>
      </c>
      <c r="E18" s="52" t="str">
        <f aca="false">'Platform Setup'!$Q$18</f>
        <v>US + UK niche</v>
      </c>
      <c r="F18" s="52" t="s">
        <v>630</v>
      </c>
      <c r="G18" s="52" t="s">
        <v>631</v>
      </c>
      <c r="H18" s="52" t="s">
        <v>632</v>
      </c>
      <c r="I18" s="63" t="s">
        <v>633</v>
      </c>
    </row>
    <row r="19" customFormat="false" ht="55.5" hidden="false" customHeight="true" outlineLevel="0" collapsed="false">
      <c r="A19" s="64" t="str">
        <f aca="false">'Platform Setup'!$B$19</f>
        <v>Website / Blog</v>
      </c>
      <c r="B19" s="65" t="str">
        <f aca="false">'Platform Setup'!$C$19</f>
        <v>Publishing</v>
      </c>
      <c r="C19" s="65" t="str">
        <f aca="false">'Platform Setup'!$D$19</f>
        <v>Critical</v>
      </c>
      <c r="D19" s="65" t="n">
        <f aca="false">'Platform Setup'!$P$19</f>
        <v>6</v>
      </c>
      <c r="E19" s="55" t="str">
        <f aca="false">'Platform Setup'!$Q$19</f>
        <v>Global</v>
      </c>
      <c r="F19" s="55" t="s">
        <v>634</v>
      </c>
      <c r="G19" s="55" t="s">
        <v>635</v>
      </c>
      <c r="H19" s="55" t="s">
        <v>636</v>
      </c>
      <c r="I19" s="65" t="s">
        <v>608</v>
      </c>
    </row>
    <row r="20" customFormat="false" ht="55.5" hidden="false" customHeight="true" outlineLevel="0" collapsed="false">
      <c r="A20" s="62" t="str">
        <f aca="false">'Platform Setup'!$B$20</f>
        <v>Medium</v>
      </c>
      <c r="B20" s="63" t="str">
        <f aca="false">'Platform Setup'!$C$20</f>
        <v>Publishing</v>
      </c>
      <c r="C20" s="63" t="str">
        <f aca="false">'Platform Setup'!$D$20</f>
        <v>High</v>
      </c>
      <c r="D20" s="63" t="n">
        <f aca="false">'Platform Setup'!$P$20</f>
        <v>24</v>
      </c>
      <c r="E20" s="52" t="str">
        <f aca="false">'Platform Setup'!$Q$20</f>
        <v>Global</v>
      </c>
      <c r="F20" s="52" t="s">
        <v>637</v>
      </c>
      <c r="G20" s="52" t="s">
        <v>638</v>
      </c>
      <c r="H20" s="52" t="s">
        <v>639</v>
      </c>
      <c r="I20" s="63" t="s">
        <v>612</v>
      </c>
    </row>
    <row r="21" customFormat="false" ht="45.75" hidden="false" customHeight="true" outlineLevel="0" collapsed="false">
      <c r="A21" s="64" t="str">
        <f aca="false">'Platform Setup'!$B$21</f>
        <v>Substack</v>
      </c>
      <c r="B21" s="65" t="str">
        <f aca="false">'Platform Setup'!$C$21</f>
        <v>Publishing</v>
      </c>
      <c r="C21" s="65" t="str">
        <f aca="false">'Platform Setup'!$D$21</f>
        <v>Medium</v>
      </c>
      <c r="D21" s="65" t="n">
        <f aca="false">'Platform Setup'!$P$21</f>
        <v>51</v>
      </c>
      <c r="E21" s="55" t="str">
        <f aca="false">'Platform Setup'!$Q$21</f>
        <v>Global</v>
      </c>
      <c r="F21" s="55" t="s">
        <v>640</v>
      </c>
      <c r="G21" s="55" t="s">
        <v>641</v>
      </c>
      <c r="H21" s="55" t="s">
        <v>642</v>
      </c>
      <c r="I21" s="65" t="s">
        <v>596</v>
      </c>
    </row>
    <row r="22" customFormat="false" ht="45.75" hidden="false" customHeight="true" outlineLevel="0" collapsed="false">
      <c r="A22" s="62" t="str">
        <f aca="false">'Platform Setup'!$B$22</f>
        <v>SlideShare</v>
      </c>
      <c r="B22" s="63" t="str">
        <f aca="false">'Platform Setup'!$C$22</f>
        <v>Publishing</v>
      </c>
      <c r="C22" s="63" t="str">
        <f aca="false">'Platform Setup'!$D$22</f>
        <v>Medium</v>
      </c>
      <c r="D22" s="63" t="n">
        <f aca="false">'Platform Setup'!$P$22</f>
        <v>52</v>
      </c>
      <c r="E22" s="52" t="str">
        <f aca="false">'Platform Setup'!$Q$22</f>
        <v>Global</v>
      </c>
      <c r="F22" s="52" t="s">
        <v>643</v>
      </c>
      <c r="G22" s="52" t="s">
        <v>644</v>
      </c>
      <c r="H22" s="52" t="s">
        <v>645</v>
      </c>
      <c r="I22" s="63" t="s">
        <v>629</v>
      </c>
    </row>
    <row r="23" customFormat="false" ht="45.75" hidden="false" customHeight="true" outlineLevel="0" collapsed="false">
      <c r="A23" s="64" t="str">
        <f aca="false">'Platform Setup'!$B$23</f>
        <v>WordPress.com</v>
      </c>
      <c r="B23" s="65" t="str">
        <f aca="false">'Platform Setup'!$C$23</f>
        <v>Publishing</v>
      </c>
      <c r="C23" s="65" t="str">
        <f aca="false">'Platform Setup'!$D$23</f>
        <v>Medium</v>
      </c>
      <c r="D23" s="65" t="n">
        <f aca="false">'Platform Setup'!$P$23</f>
        <v>53</v>
      </c>
      <c r="E23" s="55" t="str">
        <f aca="false">'Platform Setup'!$Q$23</f>
        <v>Global</v>
      </c>
      <c r="F23" s="55" t="s">
        <v>646</v>
      </c>
      <c r="G23" s="55" t="s">
        <v>647</v>
      </c>
      <c r="H23" s="55" t="s">
        <v>648</v>
      </c>
      <c r="I23" s="65" t="s">
        <v>629</v>
      </c>
    </row>
    <row r="24" customFormat="false" ht="45.75" hidden="false" customHeight="true" outlineLevel="0" collapsed="false">
      <c r="A24" s="62" t="str">
        <f aca="false">'Platform Setup'!$B$24</f>
        <v>Blogger</v>
      </c>
      <c r="B24" s="63" t="str">
        <f aca="false">'Platform Setup'!$C$24</f>
        <v>Publishing</v>
      </c>
      <c r="C24" s="63" t="str">
        <f aca="false">'Platform Setup'!$D$24</f>
        <v>Low</v>
      </c>
      <c r="D24" s="63" t="n">
        <f aca="false">'Platform Setup'!$P$24</f>
        <v>98</v>
      </c>
      <c r="E24" s="52" t="str">
        <f aca="false">'Platform Setup'!$Q$24</f>
        <v>Global</v>
      </c>
      <c r="F24" s="52" t="s">
        <v>646</v>
      </c>
      <c r="G24" s="52" t="s">
        <v>649</v>
      </c>
      <c r="H24" s="52" t="s">
        <v>648</v>
      </c>
      <c r="I24" s="63" t="s">
        <v>650</v>
      </c>
    </row>
    <row r="25" customFormat="false" ht="45.75" hidden="false" customHeight="true" outlineLevel="0" collapsed="false">
      <c r="A25" s="64" t="str">
        <f aca="false">'Platform Setup'!$B$25</f>
        <v>Tumblr</v>
      </c>
      <c r="B25" s="65" t="str">
        <f aca="false">'Platform Setup'!$C$25</f>
        <v>Publishing</v>
      </c>
      <c r="C25" s="65" t="str">
        <f aca="false">'Platform Setup'!$D$25</f>
        <v>Low</v>
      </c>
      <c r="D25" s="65" t="n">
        <f aca="false">'Platform Setup'!$P$25</f>
        <v>99</v>
      </c>
      <c r="E25" s="55" t="str">
        <f aca="false">'Platform Setup'!$Q$25</f>
        <v>Global</v>
      </c>
      <c r="F25" s="55" t="s">
        <v>651</v>
      </c>
      <c r="G25" s="55" t="s">
        <v>652</v>
      </c>
      <c r="H25" s="55" t="s">
        <v>648</v>
      </c>
      <c r="I25" s="65" t="s">
        <v>653</v>
      </c>
    </row>
    <row r="26" customFormat="false" ht="45.75" hidden="false" customHeight="true" outlineLevel="0" collapsed="false">
      <c r="A26" s="62" t="str">
        <f aca="false">'Platform Setup'!$B$26</f>
        <v>Vocal Media</v>
      </c>
      <c r="B26" s="63" t="str">
        <f aca="false">'Platform Setup'!$C$26</f>
        <v>Publishing</v>
      </c>
      <c r="C26" s="63" t="str">
        <f aca="false">'Platform Setup'!$D$26</f>
        <v>Low</v>
      </c>
      <c r="D26" s="63" t="n">
        <f aca="false">'Platform Setup'!$P$26</f>
        <v>100</v>
      </c>
      <c r="E26" s="52" t="str">
        <f aca="false">'Platform Setup'!$Q$26</f>
        <v>Global</v>
      </c>
      <c r="F26" s="52" t="s">
        <v>654</v>
      </c>
      <c r="G26" s="52" t="s">
        <v>655</v>
      </c>
      <c r="H26" s="52" t="s">
        <v>656</v>
      </c>
      <c r="I26" s="63" t="s">
        <v>657</v>
      </c>
    </row>
    <row r="27" customFormat="false" ht="45.75" hidden="false" customHeight="true" outlineLevel="0" collapsed="false">
      <c r="A27" s="64" t="str">
        <f aca="false">'Platform Setup'!$B$27</f>
        <v>DEV Community</v>
      </c>
      <c r="B27" s="65" t="str">
        <f aca="false">'Platform Setup'!$C$27</f>
        <v>Publishing</v>
      </c>
      <c r="C27" s="65" t="str">
        <f aca="false">'Platform Setup'!$D$27</f>
        <v>Low</v>
      </c>
      <c r="D27" s="65" t="n">
        <f aca="false">'Platform Setup'!$P$27</f>
        <v>101</v>
      </c>
      <c r="E27" s="55" t="str">
        <f aca="false">'Platform Setup'!$Q$27</f>
        <v>Global</v>
      </c>
      <c r="F27" s="55" t="s">
        <v>658</v>
      </c>
      <c r="G27" s="55" t="s">
        <v>659</v>
      </c>
      <c r="H27" s="55" t="s">
        <v>660</v>
      </c>
      <c r="I27" s="65" t="s">
        <v>657</v>
      </c>
    </row>
    <row r="28" customFormat="false" ht="45.75" hidden="false" customHeight="true" outlineLevel="0" collapsed="false">
      <c r="A28" s="62" t="str">
        <f aca="false">'Platform Setup'!$B$28</f>
        <v>Hashnode</v>
      </c>
      <c r="B28" s="63" t="str">
        <f aca="false">'Platform Setup'!$C$28</f>
        <v>Publishing</v>
      </c>
      <c r="C28" s="63" t="str">
        <f aca="false">'Platform Setup'!$D$28</f>
        <v>Low</v>
      </c>
      <c r="D28" s="63" t="n">
        <f aca="false">'Platform Setup'!$P$28</f>
        <v>102</v>
      </c>
      <c r="E28" s="52" t="str">
        <f aca="false">'Platform Setup'!$Q$28</f>
        <v>Global</v>
      </c>
      <c r="F28" s="52" t="s">
        <v>661</v>
      </c>
      <c r="G28" s="52" t="s">
        <v>662</v>
      </c>
      <c r="H28" s="52" t="s">
        <v>663</v>
      </c>
      <c r="I28" s="63" t="s">
        <v>657</v>
      </c>
    </row>
    <row r="29" customFormat="false" ht="45.75" hidden="false" customHeight="true" outlineLevel="0" collapsed="false">
      <c r="A29" s="64" t="str">
        <f aca="false">'Platform Setup'!$B$29</f>
        <v>Quora</v>
      </c>
      <c r="B29" s="65" t="str">
        <f aca="false">'Platform Setup'!$C$29</f>
        <v>Community</v>
      </c>
      <c r="C29" s="65" t="str">
        <f aca="false">'Platform Setup'!$D$29</f>
        <v>High</v>
      </c>
      <c r="D29" s="65" t="n">
        <f aca="false">'Platform Setup'!$P$29</f>
        <v>25</v>
      </c>
      <c r="E29" s="55" t="str">
        <f aca="false">'Platform Setup'!$Q$29</f>
        <v>US + India</v>
      </c>
      <c r="F29" s="55" t="s">
        <v>664</v>
      </c>
      <c r="G29" s="55" t="s">
        <v>665</v>
      </c>
      <c r="H29" s="55" t="s">
        <v>666</v>
      </c>
      <c r="I29" s="65" t="s">
        <v>600</v>
      </c>
    </row>
    <row r="30" customFormat="false" ht="75.75" hidden="false" customHeight="true" outlineLevel="0" collapsed="false">
      <c r="A30" s="62" t="str">
        <f aca="false">'Platform Setup'!$B$30</f>
        <v>Reddit</v>
      </c>
      <c r="B30" s="63" t="str">
        <f aca="false">'Platform Setup'!$C$30</f>
        <v>Community</v>
      </c>
      <c r="C30" s="63" t="str">
        <f aca="false">'Platform Setup'!$D$30</f>
        <v>High</v>
      </c>
      <c r="D30" s="63" t="n">
        <f aca="false">'Platform Setup'!$P$30</f>
        <v>26</v>
      </c>
      <c r="E30" s="52" t="str">
        <f aca="false">'Platform Setup'!$Q$30</f>
        <v>US, UK, anglosphere</v>
      </c>
      <c r="F30" s="52" t="s">
        <v>667</v>
      </c>
      <c r="G30" s="52" t="s">
        <v>668</v>
      </c>
      <c r="H30" s="52" t="s">
        <v>669</v>
      </c>
      <c r="I30" s="63" t="s">
        <v>600</v>
      </c>
    </row>
    <row r="31" customFormat="false" ht="45.75" hidden="false" customHeight="true" outlineLevel="0" collapsed="false">
      <c r="A31" s="64" t="str">
        <f aca="false">'Platform Setup'!$B$31</f>
        <v>Planning Planet</v>
      </c>
      <c r="B31" s="65" t="str">
        <f aca="false">'Platform Setup'!$C$31</f>
        <v>Community</v>
      </c>
      <c r="C31" s="65" t="str">
        <f aca="false">'Platform Setup'!$D$31</f>
        <v>High</v>
      </c>
      <c r="D31" s="65" t="n">
        <f aca="false">'Platform Setup'!$P$31</f>
        <v>27</v>
      </c>
      <c r="E31" s="55" t="str">
        <f aca="false">'Platform Setup'!$Q$31</f>
        <v>Global (UK-run; heavy Gulf / oil &amp; gas)</v>
      </c>
      <c r="F31" s="55" t="s">
        <v>670</v>
      </c>
      <c r="G31" s="55" t="s">
        <v>671</v>
      </c>
      <c r="H31" s="55" t="s">
        <v>672</v>
      </c>
      <c r="I31" s="65" t="s">
        <v>600</v>
      </c>
    </row>
    <row r="32" customFormat="false" ht="45.75" hidden="false" customHeight="true" outlineLevel="0" collapsed="false">
      <c r="A32" s="62" t="str">
        <f aca="false">'Platform Setup'!$B$32</f>
        <v>PMI Community (ProjectManagement.com)</v>
      </c>
      <c r="B32" s="63" t="str">
        <f aca="false">'Platform Setup'!$C$32</f>
        <v>Community</v>
      </c>
      <c r="C32" s="63" t="str">
        <f aca="false">'Platform Setup'!$D$32</f>
        <v>High</v>
      </c>
      <c r="D32" s="63" t="n">
        <f aca="false">'Platform Setup'!$P$32</f>
        <v>28</v>
      </c>
      <c r="E32" s="52" t="str">
        <f aca="false">'Platform Setup'!$Q$32</f>
        <v>Global</v>
      </c>
      <c r="F32" s="52" t="s">
        <v>673</v>
      </c>
      <c r="G32" s="52" t="s">
        <v>674</v>
      </c>
      <c r="H32" s="52" t="s">
        <v>675</v>
      </c>
      <c r="I32" s="63" t="s">
        <v>612</v>
      </c>
    </row>
    <row r="33" customFormat="false" ht="45.75" hidden="false" customHeight="true" outlineLevel="0" collapsed="false">
      <c r="A33" s="64" t="str">
        <f aca="false">'Platform Setup'!$B$33</f>
        <v>Facebook Groups</v>
      </c>
      <c r="B33" s="65" t="str">
        <f aca="false">'Platform Setup'!$C$33</f>
        <v>Community</v>
      </c>
      <c r="C33" s="65" t="str">
        <f aca="false">'Platform Setup'!$D$33</f>
        <v>Medium</v>
      </c>
      <c r="D33" s="65" t="n">
        <f aca="false">'Platform Setup'!$P$33</f>
        <v>54</v>
      </c>
      <c r="E33" s="55" t="str">
        <f aca="false">'Platform Setup'!$Q$33</f>
        <v>India, SE Asia, MENA — weak for UK/US professionals</v>
      </c>
      <c r="F33" s="55" t="s">
        <v>676</v>
      </c>
      <c r="G33" s="55" t="s">
        <v>677</v>
      </c>
      <c r="H33" s="55" t="s">
        <v>678</v>
      </c>
      <c r="I33" s="65" t="s">
        <v>612</v>
      </c>
    </row>
    <row r="34" customFormat="false" ht="45.75" hidden="false" customHeight="true" outlineLevel="0" collapsed="false">
      <c r="A34" s="62" t="str">
        <f aca="false">'Platform Setup'!$B$34</f>
        <v>Discord</v>
      </c>
      <c r="B34" s="63" t="str">
        <f aca="false">'Platform Setup'!$C$34</f>
        <v>Community</v>
      </c>
      <c r="C34" s="63" t="str">
        <f aca="false">'Platform Setup'!$D$34</f>
        <v>Medium</v>
      </c>
      <c r="D34" s="63" t="n">
        <f aca="false">'Platform Setup'!$P$34</f>
        <v>55</v>
      </c>
      <c r="E34" s="52" t="str">
        <f aca="false">'Platform Setup'!$Q$34</f>
        <v>Global</v>
      </c>
      <c r="F34" s="52" t="s">
        <v>679</v>
      </c>
      <c r="G34" s="52" t="s">
        <v>680</v>
      </c>
      <c r="H34" s="52" t="s">
        <v>681</v>
      </c>
      <c r="I34" s="63" t="s">
        <v>682</v>
      </c>
    </row>
    <row r="35" customFormat="false" ht="45.75" hidden="false" customHeight="true" outlineLevel="0" collapsed="false">
      <c r="A35" s="64" t="str">
        <f aca="false">'Platform Setup'!$B$35</f>
        <v>Slack Communities</v>
      </c>
      <c r="B35" s="65" t="str">
        <f aca="false">'Platform Setup'!$C$35</f>
        <v>Community</v>
      </c>
      <c r="C35" s="65" t="str">
        <f aca="false">'Platform Setup'!$D$35</f>
        <v>Medium</v>
      </c>
      <c r="D35" s="65" t="n">
        <f aca="false">'Platform Setup'!$P$35</f>
        <v>56</v>
      </c>
      <c r="E35" s="55" t="str">
        <f aca="false">'Platform Setup'!$Q$35</f>
        <v>Global</v>
      </c>
      <c r="F35" s="55" t="s">
        <v>683</v>
      </c>
      <c r="G35" s="55" t="s">
        <v>684</v>
      </c>
      <c r="H35" s="55" t="s">
        <v>685</v>
      </c>
      <c r="I35" s="65" t="s">
        <v>682</v>
      </c>
    </row>
    <row r="36" customFormat="false" ht="45.75" hidden="false" customHeight="true" outlineLevel="0" collapsed="false">
      <c r="A36" s="62" t="str">
        <f aca="false">'Platform Setup'!$B$36</f>
        <v>WhatsApp Channel</v>
      </c>
      <c r="B36" s="63" t="str">
        <f aca="false">'Platform Setup'!$C$36</f>
        <v>Community</v>
      </c>
      <c r="C36" s="63" t="str">
        <f aca="false">'Platform Setup'!$D$36</f>
        <v>Medium</v>
      </c>
      <c r="D36" s="63" t="n">
        <f aca="false">'Platform Setup'!$P$36</f>
        <v>57</v>
      </c>
      <c r="E36" s="52" t="str">
        <f aca="false">'Platform Setup'!$Q$36</f>
        <v>India + Gulf; near-universal outside the US</v>
      </c>
      <c r="F36" s="52" t="s">
        <v>686</v>
      </c>
      <c r="G36" s="52" t="s">
        <v>687</v>
      </c>
      <c r="H36" s="52" t="s">
        <v>688</v>
      </c>
      <c r="I36" s="63" t="s">
        <v>622</v>
      </c>
    </row>
    <row r="37" customFormat="false" ht="45.75" hidden="false" customHeight="true" outlineLevel="0" collapsed="false">
      <c r="A37" s="64" t="str">
        <f aca="false">'Platform Setup'!$B$37</f>
        <v>AACE Communities</v>
      </c>
      <c r="B37" s="65" t="str">
        <f aca="false">'Platform Setup'!$C$37</f>
        <v>Community</v>
      </c>
      <c r="C37" s="65" t="str">
        <f aca="false">'Platform Setup'!$D$37</f>
        <v>Medium</v>
      </c>
      <c r="D37" s="65" t="n">
        <f aca="false">'Platform Setup'!$P$37</f>
        <v>58</v>
      </c>
      <c r="E37" s="55" t="str">
        <f aca="false">'Platform Setup'!$Q$37</f>
        <v>Global</v>
      </c>
      <c r="F37" s="55" t="s">
        <v>689</v>
      </c>
      <c r="G37" s="55" t="s">
        <v>690</v>
      </c>
      <c r="H37" s="55" t="s">
        <v>691</v>
      </c>
      <c r="I37" s="65" t="s">
        <v>682</v>
      </c>
    </row>
    <row r="38" customFormat="false" ht="45.75" hidden="false" customHeight="true" outlineLevel="0" collapsed="false">
      <c r="A38" s="62" t="str">
        <f aca="false">'Platform Setup'!$B$38</f>
        <v>Telegram Channel</v>
      </c>
      <c r="B38" s="63" t="str">
        <f aca="false">'Platform Setup'!$C$38</f>
        <v>Community</v>
      </c>
      <c r="C38" s="63" t="str">
        <f aca="false">'Platform Setup'!$D$38</f>
        <v>Low</v>
      </c>
      <c r="D38" s="63" t="n">
        <f aca="false">'Platform Setup'!$P$38</f>
        <v>103</v>
      </c>
      <c r="E38" s="52" t="str">
        <f aca="false">'Platform Setup'!$Q$38</f>
        <v>India, Russia, MENA</v>
      </c>
      <c r="F38" s="52" t="s">
        <v>692</v>
      </c>
      <c r="G38" s="52" t="s">
        <v>693</v>
      </c>
      <c r="H38" s="52" t="s">
        <v>694</v>
      </c>
      <c r="I38" s="63" t="s">
        <v>695</v>
      </c>
    </row>
    <row r="39" customFormat="false" ht="45.75" hidden="false" customHeight="true" outlineLevel="0" collapsed="false">
      <c r="A39" s="64" t="str">
        <f aca="false">'Platform Setup'!$B$39</f>
        <v>Project Management Stack Exchange</v>
      </c>
      <c r="B39" s="65" t="str">
        <f aca="false">'Platform Setup'!$C$39</f>
        <v>Community</v>
      </c>
      <c r="C39" s="65" t="str">
        <f aca="false">'Platform Setup'!$D$39</f>
        <v>Low</v>
      </c>
      <c r="D39" s="65" t="n">
        <f aca="false">'Platform Setup'!$P$39</f>
        <v>104</v>
      </c>
      <c r="E39" s="55" t="str">
        <f aca="false">'Platform Setup'!$Q$39</f>
        <v>Global</v>
      </c>
      <c r="F39" s="55" t="s">
        <v>696</v>
      </c>
      <c r="G39" s="55" t="s">
        <v>697</v>
      </c>
      <c r="H39" s="55" t="s">
        <v>698</v>
      </c>
      <c r="I39" s="65" t="s">
        <v>682</v>
      </c>
    </row>
    <row r="40" customFormat="false" ht="45.75" hidden="false" customHeight="true" outlineLevel="0" collapsed="false">
      <c r="A40" s="62" t="str">
        <f aca="false">'Platform Setup'!$B$40</f>
        <v>GitHub</v>
      </c>
      <c r="B40" s="63" t="str">
        <f aca="false">'Platform Setup'!$C$40</f>
        <v>Community</v>
      </c>
      <c r="C40" s="63" t="str">
        <f aca="false">'Platform Setup'!$D$40</f>
        <v>Low</v>
      </c>
      <c r="D40" s="63" t="n">
        <f aca="false">'Platform Setup'!$P$40</f>
        <v>105</v>
      </c>
      <c r="E40" s="52" t="str">
        <f aca="false">'Platform Setup'!$Q$40</f>
        <v>Global</v>
      </c>
      <c r="F40" s="52" t="s">
        <v>699</v>
      </c>
      <c r="G40" s="52" t="s">
        <v>700</v>
      </c>
      <c r="H40" s="52" t="s">
        <v>701</v>
      </c>
      <c r="I40" s="63" t="s">
        <v>702</v>
      </c>
    </row>
    <row r="41" customFormat="false" ht="66" hidden="false" customHeight="true" outlineLevel="0" collapsed="false">
      <c r="A41" s="64" t="str">
        <f aca="false">'Platform Setup'!$B$41</f>
        <v>Credly / Digital Badges</v>
      </c>
      <c r="B41" s="65" t="str">
        <f aca="false">'Platform Setup'!$C$41</f>
        <v>Directory/Review</v>
      </c>
      <c r="C41" s="65" t="str">
        <f aca="false">'Platform Setup'!$D$41</f>
        <v>High</v>
      </c>
      <c r="D41" s="65" t="n">
        <f aca="false">'Platform Setup'!$P$41</f>
        <v>29</v>
      </c>
      <c r="E41" s="55" t="str">
        <f aca="false">'Platform Setup'!$Q$41</f>
        <v>Global</v>
      </c>
      <c r="F41" s="55" t="s">
        <v>703</v>
      </c>
      <c r="G41" s="55" t="s">
        <v>704</v>
      </c>
      <c r="H41" s="55" t="s">
        <v>705</v>
      </c>
      <c r="I41" s="65" t="s">
        <v>622</v>
      </c>
    </row>
    <row r="42" customFormat="false" ht="45.75" hidden="false" customHeight="true" outlineLevel="0" collapsed="false">
      <c r="A42" s="62" t="str">
        <f aca="false">'Platform Setup'!$B$42</f>
        <v>Google Business Profile</v>
      </c>
      <c r="B42" s="63" t="str">
        <f aca="false">'Platform Setup'!$C$42</f>
        <v>Directory/Review</v>
      </c>
      <c r="C42" s="63" t="str">
        <f aca="false">'Platform Setup'!$D$42</f>
        <v>Medium</v>
      </c>
      <c r="D42" s="63" t="n">
        <f aca="false">'Platform Setup'!$P$42</f>
        <v>59</v>
      </c>
      <c r="E42" s="52" t="str">
        <f aca="false">'Platform Setup'!$Q$42</f>
        <v>Global</v>
      </c>
      <c r="F42" s="52" t="s">
        <v>706</v>
      </c>
      <c r="G42" s="52" t="s">
        <v>707</v>
      </c>
      <c r="H42" s="52" t="s">
        <v>708</v>
      </c>
      <c r="I42" s="63" t="s">
        <v>622</v>
      </c>
    </row>
    <row r="43" customFormat="false" ht="45.75" hidden="false" customHeight="true" outlineLevel="0" collapsed="false">
      <c r="A43" s="64" t="str">
        <f aca="false">'Platform Setup'!$B$43</f>
        <v>Trustpilot</v>
      </c>
      <c r="B43" s="65" t="str">
        <f aca="false">'Platform Setup'!$C$43</f>
        <v>Directory/Review</v>
      </c>
      <c r="C43" s="65" t="str">
        <f aca="false">'Platform Setup'!$D$43</f>
        <v>Medium</v>
      </c>
      <c r="D43" s="65" t="n">
        <f aca="false">'Platform Setup'!$P$43</f>
        <v>60</v>
      </c>
      <c r="E43" s="55" t="str">
        <f aca="false">'Platform Setup'!$Q$43</f>
        <v>Global</v>
      </c>
      <c r="F43" s="55" t="s">
        <v>709</v>
      </c>
      <c r="G43" s="55" t="s">
        <v>710</v>
      </c>
      <c r="H43" s="55" t="s">
        <v>711</v>
      </c>
      <c r="I43" s="65" t="s">
        <v>622</v>
      </c>
    </row>
    <row r="44" customFormat="false" ht="45.75" hidden="false" customHeight="true" outlineLevel="0" collapsed="false">
      <c r="A44" s="62" t="str">
        <f aca="false">'Platform Setup'!$B$44</f>
        <v>Course Aggregators (findcourses etc.)</v>
      </c>
      <c r="B44" s="63" t="str">
        <f aca="false">'Platform Setup'!$C$44</f>
        <v>Directory/Review</v>
      </c>
      <c r="C44" s="63" t="str">
        <f aca="false">'Platform Setup'!$D$44</f>
        <v>Medium</v>
      </c>
      <c r="D44" s="63" t="n">
        <f aca="false">'Platform Setup'!$P$44</f>
        <v>61</v>
      </c>
      <c r="E44" s="52" t="str">
        <f aca="false">'Platform Setup'!$Q$44</f>
        <v>UK + global</v>
      </c>
      <c r="F44" s="52" t="s">
        <v>712</v>
      </c>
      <c r="G44" s="52" t="s">
        <v>713</v>
      </c>
      <c r="H44" s="52" t="s">
        <v>714</v>
      </c>
      <c r="I44" s="63" t="s">
        <v>715</v>
      </c>
    </row>
    <row r="45" customFormat="false" ht="45.75" hidden="false" customHeight="true" outlineLevel="0" collapsed="false">
      <c r="A45" s="64" t="str">
        <f aca="false">'Platform Setup'!$B$45</f>
        <v>CPD Directory Listings</v>
      </c>
      <c r="B45" s="65" t="str">
        <f aca="false">'Platform Setup'!$C$45</f>
        <v>Directory/Review</v>
      </c>
      <c r="C45" s="65" t="str">
        <f aca="false">'Platform Setup'!$D$45</f>
        <v>Medium</v>
      </c>
      <c r="D45" s="65" t="n">
        <f aca="false">'Platform Setup'!$P$45</f>
        <v>62</v>
      </c>
      <c r="E45" s="55" t="str">
        <f aca="false">'Platform Setup'!$Q$45</f>
        <v>UK</v>
      </c>
      <c r="F45" s="55" t="s">
        <v>716</v>
      </c>
      <c r="G45" s="55" t="s">
        <v>717</v>
      </c>
      <c r="H45" s="55" t="s">
        <v>718</v>
      </c>
      <c r="I45" s="65" t="s">
        <v>629</v>
      </c>
    </row>
    <row r="46" customFormat="false" ht="45.75" hidden="false" customHeight="true" outlineLevel="0" collapsed="false">
      <c r="A46" s="62" t="str">
        <f aca="false">'Platform Setup'!$B$46</f>
        <v>Bing Places</v>
      </c>
      <c r="B46" s="63" t="str">
        <f aca="false">'Platform Setup'!$C$46</f>
        <v>Directory/Review</v>
      </c>
      <c r="C46" s="63" t="str">
        <f aca="false">'Platform Setup'!$D$46</f>
        <v>Low</v>
      </c>
      <c r="D46" s="63" t="n">
        <f aca="false">'Platform Setup'!$P$46</f>
        <v>106</v>
      </c>
      <c r="E46" s="52" t="str">
        <f aca="false">'Platform Setup'!$Q$46</f>
        <v>US + UK</v>
      </c>
      <c r="F46" s="52" t="s">
        <v>719</v>
      </c>
      <c r="G46" s="52" t="s">
        <v>720</v>
      </c>
      <c r="H46" s="52" t="s">
        <v>721</v>
      </c>
      <c r="I46" s="63" t="s">
        <v>722</v>
      </c>
    </row>
    <row r="47" customFormat="false" ht="45.75" hidden="false" customHeight="true" outlineLevel="0" collapsed="false">
      <c r="A47" s="64" t="str">
        <f aca="false">'Platform Setup'!$B$47</f>
        <v>Crunchbase</v>
      </c>
      <c r="B47" s="65" t="str">
        <f aca="false">'Platform Setup'!$C$47</f>
        <v>Directory/Review</v>
      </c>
      <c r="C47" s="65" t="str">
        <f aca="false">'Platform Setup'!$D$47</f>
        <v>Low</v>
      </c>
      <c r="D47" s="65" t="n">
        <f aca="false">'Platform Setup'!$P$47</f>
        <v>107</v>
      </c>
      <c r="E47" s="55" t="str">
        <f aca="false">'Platform Setup'!$Q$47</f>
        <v>Global</v>
      </c>
      <c r="F47" s="55" t="s">
        <v>723</v>
      </c>
      <c r="G47" s="55" t="s">
        <v>724</v>
      </c>
      <c r="H47" s="55" t="s">
        <v>725</v>
      </c>
      <c r="I47" s="65" t="s">
        <v>726</v>
      </c>
    </row>
    <row r="48" customFormat="false" ht="45.75" hidden="false" customHeight="true" outlineLevel="0" collapsed="false">
      <c r="A48" s="62" t="str">
        <f aca="false">'Platform Setup'!$B$48</f>
        <v>G2</v>
      </c>
      <c r="B48" s="63" t="str">
        <f aca="false">'Platform Setup'!$C$48</f>
        <v>Directory/Review</v>
      </c>
      <c r="C48" s="63" t="str">
        <f aca="false">'Platform Setup'!$D$48</f>
        <v>Low</v>
      </c>
      <c r="D48" s="63" t="n">
        <f aca="false">'Platform Setup'!$P$48</f>
        <v>108</v>
      </c>
      <c r="E48" s="52" t="str">
        <f aca="false">'Platform Setup'!$Q$48</f>
        <v>Global</v>
      </c>
      <c r="F48" s="52" t="s">
        <v>727</v>
      </c>
      <c r="G48" s="52" t="s">
        <v>728</v>
      </c>
      <c r="H48" s="52" t="s">
        <v>729</v>
      </c>
      <c r="I48" s="63" t="s">
        <v>715</v>
      </c>
    </row>
    <row r="49" customFormat="false" ht="45.75" hidden="false" customHeight="true" outlineLevel="0" collapsed="false">
      <c r="A49" s="64" t="str">
        <f aca="false">'Platform Setup'!$B$49</f>
        <v>Capterra</v>
      </c>
      <c r="B49" s="65" t="str">
        <f aca="false">'Platform Setup'!$C$49</f>
        <v>Directory/Review</v>
      </c>
      <c r="C49" s="65" t="str">
        <f aca="false">'Platform Setup'!$D$49</f>
        <v>Low</v>
      </c>
      <c r="D49" s="65" t="n">
        <f aca="false">'Platform Setup'!$P$49</f>
        <v>109</v>
      </c>
      <c r="E49" s="55" t="str">
        <f aca="false">'Platform Setup'!$Q$49</f>
        <v>Global</v>
      </c>
      <c r="F49" s="55" t="s">
        <v>730</v>
      </c>
      <c r="G49" s="55" t="s">
        <v>731</v>
      </c>
      <c r="H49" s="55" t="s">
        <v>732</v>
      </c>
      <c r="I49" s="65" t="s">
        <v>629</v>
      </c>
    </row>
    <row r="50" customFormat="false" ht="45.75" hidden="false" customHeight="true" outlineLevel="0" collapsed="false">
      <c r="A50" s="62" t="str">
        <f aca="false">'Platform Setup'!$B$50</f>
        <v>Clutch</v>
      </c>
      <c r="B50" s="63" t="str">
        <f aca="false">'Platform Setup'!$C$50</f>
        <v>Directory/Review</v>
      </c>
      <c r="C50" s="63" t="str">
        <f aca="false">'Platform Setup'!$D$50</f>
        <v>Low</v>
      </c>
      <c r="D50" s="63" t="n">
        <f aca="false">'Platform Setup'!$P$50</f>
        <v>110</v>
      </c>
      <c r="E50" s="52" t="str">
        <f aca="false">'Platform Setup'!$Q$50</f>
        <v>Global</v>
      </c>
      <c r="F50" s="52" t="s">
        <v>730</v>
      </c>
      <c r="G50" s="52" t="s">
        <v>733</v>
      </c>
      <c r="H50" s="52" t="s">
        <v>734</v>
      </c>
      <c r="I50" s="63" t="s">
        <v>735</v>
      </c>
    </row>
    <row r="51" customFormat="false" ht="45.75" hidden="false" customHeight="true" outlineLevel="0" collapsed="false">
      <c r="A51" s="64" t="str">
        <f aca="false">'Platform Setup'!$B$51</f>
        <v>Wikipedia / Wikidata</v>
      </c>
      <c r="B51" s="65" t="str">
        <f aca="false">'Platform Setup'!$C$51</f>
        <v>Directory/Review</v>
      </c>
      <c r="C51" s="65" t="str">
        <f aca="false">'Platform Setup'!$D$51</f>
        <v>Low</v>
      </c>
      <c r="D51" s="65" t="n">
        <f aca="false">'Platform Setup'!$P$51</f>
        <v>111</v>
      </c>
      <c r="E51" s="55" t="str">
        <f aca="false">'Platform Setup'!$Q$51</f>
        <v>Global</v>
      </c>
      <c r="F51" s="55" t="s">
        <v>736</v>
      </c>
      <c r="G51" s="55" t="s">
        <v>737</v>
      </c>
      <c r="H51" s="55" t="s">
        <v>738</v>
      </c>
      <c r="I51" s="65" t="s">
        <v>735</v>
      </c>
    </row>
    <row r="52" customFormat="false" ht="45.75" hidden="false" customHeight="true" outlineLevel="0" collapsed="false">
      <c r="A52" s="62" t="str">
        <f aca="false">'Platform Setup'!$B$52</f>
        <v>Product Hunt</v>
      </c>
      <c r="B52" s="63" t="str">
        <f aca="false">'Platform Setup'!$C$52</f>
        <v>Directory/Review</v>
      </c>
      <c r="C52" s="63" t="str">
        <f aca="false">'Platform Setup'!$D$52</f>
        <v>Low</v>
      </c>
      <c r="D52" s="63" t="n">
        <f aca="false">'Platform Setup'!$P$52</f>
        <v>112</v>
      </c>
      <c r="E52" s="52" t="str">
        <f aca="false">'Platform Setup'!$Q$52</f>
        <v>Global</v>
      </c>
      <c r="F52" s="52" t="s">
        <v>739</v>
      </c>
      <c r="G52" s="52" t="s">
        <v>740</v>
      </c>
      <c r="H52" s="52" t="s">
        <v>741</v>
      </c>
      <c r="I52" s="63" t="s">
        <v>742</v>
      </c>
    </row>
    <row r="53" customFormat="false" ht="45.75" hidden="false" customHeight="true" outlineLevel="0" collapsed="false">
      <c r="A53" s="64" t="str">
        <f aca="false">'Platform Setup'!$B$53</f>
        <v>Zoom Webinars</v>
      </c>
      <c r="B53" s="65" t="str">
        <f aca="false">'Platform Setup'!$C$53</f>
        <v>Events</v>
      </c>
      <c r="C53" s="65" t="str">
        <f aca="false">'Platform Setup'!$D$53</f>
        <v>Critical</v>
      </c>
      <c r="D53" s="65" t="n">
        <f aca="false">'Platform Setup'!$P$53</f>
        <v>7</v>
      </c>
      <c r="E53" s="55" t="str">
        <f aca="false">'Platform Setup'!$Q$53</f>
        <v>Global</v>
      </c>
      <c r="F53" s="55" t="s">
        <v>743</v>
      </c>
      <c r="G53" s="55" t="s">
        <v>744</v>
      </c>
      <c r="H53" s="55" t="s">
        <v>745</v>
      </c>
      <c r="I53" s="65" t="s">
        <v>604</v>
      </c>
    </row>
    <row r="54" customFormat="false" ht="45.75" hidden="false" customHeight="true" outlineLevel="0" collapsed="false">
      <c r="A54" s="62" t="str">
        <f aca="false">'Platform Setup'!$B$54</f>
        <v>Eventbrite</v>
      </c>
      <c r="B54" s="63" t="str">
        <f aca="false">'Platform Setup'!$C$54</f>
        <v>Events</v>
      </c>
      <c r="C54" s="63" t="str">
        <f aca="false">'Platform Setup'!$D$54</f>
        <v>Medium</v>
      </c>
      <c r="D54" s="63" t="n">
        <f aca="false">'Platform Setup'!$P$54</f>
        <v>63</v>
      </c>
      <c r="E54" s="52" t="str">
        <f aca="false">'Platform Setup'!$Q$54</f>
        <v>Global</v>
      </c>
      <c r="F54" s="52" t="s">
        <v>746</v>
      </c>
      <c r="G54" s="52" t="s">
        <v>747</v>
      </c>
      <c r="H54" s="52" t="s">
        <v>748</v>
      </c>
      <c r="I54" s="63" t="s">
        <v>749</v>
      </c>
    </row>
    <row r="55" customFormat="false" ht="45.75" hidden="false" customHeight="true" outlineLevel="0" collapsed="false">
      <c r="A55" s="64" t="str">
        <f aca="false">'Platform Setup'!$B$55</f>
        <v>Luma</v>
      </c>
      <c r="B55" s="65" t="str">
        <f aca="false">'Platform Setup'!$C$55</f>
        <v>Events</v>
      </c>
      <c r="C55" s="65" t="str">
        <f aca="false">'Platform Setup'!$D$55</f>
        <v>Medium</v>
      </c>
      <c r="D55" s="65" t="n">
        <f aca="false">'Platform Setup'!$P$55</f>
        <v>64</v>
      </c>
      <c r="E55" s="55" t="str">
        <f aca="false">'Platform Setup'!$Q$55</f>
        <v>Global</v>
      </c>
      <c r="F55" s="55" t="s">
        <v>750</v>
      </c>
      <c r="G55" s="55" t="s">
        <v>751</v>
      </c>
      <c r="H55" s="55" t="s">
        <v>752</v>
      </c>
      <c r="I55" s="65" t="s">
        <v>753</v>
      </c>
    </row>
    <row r="56" customFormat="false" ht="45.75" hidden="false" customHeight="true" outlineLevel="0" collapsed="false">
      <c r="A56" s="62" t="str">
        <f aca="false">'Platform Setup'!$B$56</f>
        <v>Meetup</v>
      </c>
      <c r="B56" s="63" t="str">
        <f aca="false">'Platform Setup'!$C$56</f>
        <v>Events</v>
      </c>
      <c r="C56" s="63" t="str">
        <f aca="false">'Platform Setup'!$D$56</f>
        <v>Low</v>
      </c>
      <c r="D56" s="63" t="n">
        <f aca="false">'Platform Setup'!$P$56</f>
        <v>113</v>
      </c>
      <c r="E56" s="52" t="str">
        <f aca="false">'Platform Setup'!$Q$56</f>
        <v>Global</v>
      </c>
      <c r="F56" s="52" t="s">
        <v>750</v>
      </c>
      <c r="G56" s="52" t="s">
        <v>754</v>
      </c>
      <c r="H56" s="52" t="s">
        <v>755</v>
      </c>
      <c r="I56" s="63" t="s">
        <v>753</v>
      </c>
    </row>
    <row r="57" customFormat="false" ht="45.75" hidden="false" customHeight="true" outlineLevel="0" collapsed="false">
      <c r="A57" s="64" t="str">
        <f aca="false">'Platform Setup'!$B$57</f>
        <v>StreamYard</v>
      </c>
      <c r="B57" s="65" t="str">
        <f aca="false">'Platform Setup'!$C$57</f>
        <v>Events</v>
      </c>
      <c r="C57" s="65" t="str">
        <f aca="false">'Platform Setup'!$D$57</f>
        <v>Low</v>
      </c>
      <c r="D57" s="65" t="n">
        <f aca="false">'Platform Setup'!$P$57</f>
        <v>114</v>
      </c>
      <c r="E57" s="55" t="str">
        <f aca="false">'Platform Setup'!$Q$57</f>
        <v>Global</v>
      </c>
      <c r="F57" s="55" t="s">
        <v>756</v>
      </c>
      <c r="G57" s="55" t="s">
        <v>757</v>
      </c>
      <c r="H57" s="55" t="s">
        <v>758</v>
      </c>
      <c r="I57" s="65" t="s">
        <v>759</v>
      </c>
    </row>
    <row r="58" customFormat="false" ht="45.75" hidden="false" customHeight="true" outlineLevel="0" collapsed="false">
      <c r="A58" s="62" t="str">
        <f aca="false">'Platform Setup'!$B$58</f>
        <v>Podcast Guesting</v>
      </c>
      <c r="B58" s="63" t="str">
        <f aca="false">'Platform Setup'!$C$58</f>
        <v>Podcast</v>
      </c>
      <c r="C58" s="63" t="str">
        <f aca="false">'Platform Setup'!$D$58</f>
        <v>High</v>
      </c>
      <c r="D58" s="63" t="n">
        <f aca="false">'Platform Setup'!$P$58</f>
        <v>30</v>
      </c>
      <c r="E58" s="52" t="str">
        <f aca="false">'Platform Setup'!$Q$58</f>
        <v>Global</v>
      </c>
      <c r="F58" s="52" t="s">
        <v>760</v>
      </c>
      <c r="G58" s="52" t="s">
        <v>761</v>
      </c>
      <c r="H58" s="52" t="s">
        <v>762</v>
      </c>
      <c r="I58" s="63" t="s">
        <v>763</v>
      </c>
    </row>
    <row r="59" customFormat="false" ht="45.75" hidden="false" customHeight="true" outlineLevel="0" collapsed="false">
      <c r="A59" s="64" t="str">
        <f aca="false">'Platform Setup'!$B$59</f>
        <v>Spotify for Creators</v>
      </c>
      <c r="B59" s="65" t="str">
        <f aca="false">'Platform Setup'!$C$59</f>
        <v>Podcast</v>
      </c>
      <c r="C59" s="65" t="str">
        <f aca="false">'Platform Setup'!$D$59</f>
        <v>Medium</v>
      </c>
      <c r="D59" s="65" t="n">
        <f aca="false">'Platform Setup'!$P$59</f>
        <v>65</v>
      </c>
      <c r="E59" s="55" t="str">
        <f aca="false">'Platform Setup'!$Q$59</f>
        <v>Global</v>
      </c>
      <c r="F59" s="55" t="s">
        <v>764</v>
      </c>
      <c r="G59" s="55" t="s">
        <v>765</v>
      </c>
      <c r="H59" s="55" t="s">
        <v>766</v>
      </c>
      <c r="I59" s="65" t="s">
        <v>767</v>
      </c>
    </row>
    <row r="60" customFormat="false" ht="45.75" hidden="false" customHeight="true" outlineLevel="0" collapsed="false">
      <c r="A60" s="62" t="str">
        <f aca="false">'Platform Setup'!$B$60</f>
        <v>Apple Podcasts</v>
      </c>
      <c r="B60" s="63" t="str">
        <f aca="false">'Platform Setup'!$C$60</f>
        <v>Podcast</v>
      </c>
      <c r="C60" s="63" t="str">
        <f aca="false">'Platform Setup'!$D$60</f>
        <v>Low</v>
      </c>
      <c r="D60" s="63" t="n">
        <f aca="false">'Platform Setup'!$P$60</f>
        <v>115</v>
      </c>
      <c r="E60" s="52" t="str">
        <f aca="false">'Platform Setup'!$Q$60</f>
        <v>Global</v>
      </c>
      <c r="F60" s="52" t="s">
        <v>768</v>
      </c>
      <c r="G60" s="52" t="s">
        <v>769</v>
      </c>
      <c r="H60" s="52" t="s">
        <v>770</v>
      </c>
      <c r="I60" s="63" t="s">
        <v>722</v>
      </c>
    </row>
    <row r="61" customFormat="false" ht="45.75" hidden="false" customHeight="true" outlineLevel="0" collapsed="false">
      <c r="A61" s="64" t="str">
        <f aca="false">'Platform Setup'!$B$61</f>
        <v>YouTube Podcasts</v>
      </c>
      <c r="B61" s="65" t="str">
        <f aca="false">'Platform Setup'!$C$61</f>
        <v>Podcast</v>
      </c>
      <c r="C61" s="65" t="str">
        <f aca="false">'Platform Setup'!$D$61</f>
        <v>Low</v>
      </c>
      <c r="D61" s="65" t="n">
        <f aca="false">'Platform Setup'!$P$61</f>
        <v>116</v>
      </c>
      <c r="E61" s="55" t="str">
        <f aca="false">'Platform Setup'!$Q$61</f>
        <v>Global</v>
      </c>
      <c r="F61" s="55" t="s">
        <v>771</v>
      </c>
      <c r="G61" s="55" t="s">
        <v>772</v>
      </c>
      <c r="H61" s="55" t="s">
        <v>773</v>
      </c>
      <c r="I61" s="65" t="s">
        <v>774</v>
      </c>
    </row>
    <row r="62" customFormat="false" ht="55.5" hidden="false" customHeight="true" outlineLevel="0" collapsed="false">
      <c r="A62" s="62" t="str">
        <f aca="false">'Platform Setup'!$B$62</f>
        <v>Partnership / PR Outreach</v>
      </c>
      <c r="B62" s="63" t="str">
        <f aca="false">'Platform Setup'!$C$62</f>
        <v>Partnership/PR</v>
      </c>
      <c r="C62" s="63" t="str">
        <f aca="false">'Platform Setup'!$D$62</f>
        <v>Critical</v>
      </c>
      <c r="D62" s="63" t="n">
        <f aca="false">'Platform Setup'!$P$62</f>
        <v>8</v>
      </c>
      <c r="E62" s="52" t="str">
        <f aca="false">'Platform Setup'!$Q$62</f>
        <v>Global</v>
      </c>
      <c r="F62" s="52" t="s">
        <v>775</v>
      </c>
      <c r="G62" s="52" t="s">
        <v>776</v>
      </c>
      <c r="H62" s="52" t="s">
        <v>777</v>
      </c>
      <c r="I62" s="63" t="s">
        <v>580</v>
      </c>
    </row>
    <row r="63" customFormat="false" ht="45.75" hidden="false" customHeight="true" outlineLevel="0" collapsed="false">
      <c r="A63" s="64" t="str">
        <f aca="false">'Platform Setup'!$B$63</f>
        <v>Journalist Requests (Qwoted / Featured)</v>
      </c>
      <c r="B63" s="65" t="str">
        <f aca="false">'Platform Setup'!$C$63</f>
        <v>Partnership/PR</v>
      </c>
      <c r="C63" s="65" t="str">
        <f aca="false">'Platform Setup'!$D$63</f>
        <v>Medium</v>
      </c>
      <c r="D63" s="65" t="n">
        <f aca="false">'Platform Setup'!$P$63</f>
        <v>66</v>
      </c>
      <c r="E63" s="55" t="str">
        <f aca="false">'Platform Setup'!$Q$63</f>
        <v>Global</v>
      </c>
      <c r="F63" s="55" t="s">
        <v>778</v>
      </c>
      <c r="G63" s="55" t="s">
        <v>779</v>
      </c>
      <c r="H63" s="55" t="s">
        <v>780</v>
      </c>
      <c r="I63" s="65" t="s">
        <v>781</v>
      </c>
    </row>
    <row r="64" customFormat="false" ht="126" hidden="false" customHeight="true" outlineLevel="0" collapsed="false">
      <c r="A64" s="62" t="str">
        <f aca="false">'Platform Setup'!$B$64</f>
        <v>Press Release Distribution</v>
      </c>
      <c r="B64" s="63" t="str">
        <f aca="false">'Platform Setup'!$C$64</f>
        <v>Partnership/PR</v>
      </c>
      <c r="C64" s="63" t="str">
        <f aca="false">'Platform Setup'!$D$64</f>
        <v>Medium</v>
      </c>
      <c r="D64" s="63" t="n">
        <f aca="false">'Platform Setup'!$P$64</f>
        <v>67</v>
      </c>
      <c r="E64" s="52" t="str">
        <f aca="false">'Platform Setup'!$Q$64</f>
        <v>Global</v>
      </c>
      <c r="F64" s="52" t="s">
        <v>782</v>
      </c>
      <c r="G64" s="52" t="s">
        <v>783</v>
      </c>
      <c r="H64" s="52" t="s">
        <v>784</v>
      </c>
      <c r="I64" s="63" t="s">
        <v>785</v>
      </c>
    </row>
    <row r="65" customFormat="false" ht="45.75" hidden="false" customHeight="true" outlineLevel="0" collapsed="false">
      <c r="A65" s="64" t="str">
        <f aca="false">'Platform Setup'!$B$65</f>
        <v>LinkedIn Ads</v>
      </c>
      <c r="B65" s="65" t="str">
        <f aca="false">'Platform Setup'!$C$65</f>
        <v>Paid Media</v>
      </c>
      <c r="C65" s="65" t="str">
        <f aca="false">'Platform Setup'!$D$65</f>
        <v>High</v>
      </c>
      <c r="D65" s="65" t="n">
        <f aca="false">'Platform Setup'!$P$65</f>
        <v>31</v>
      </c>
      <c r="E65" s="55" t="str">
        <f aca="false">'Platform Setup'!$Q$65</f>
        <v>Global</v>
      </c>
      <c r="F65" s="55" t="s">
        <v>786</v>
      </c>
      <c r="G65" s="55" t="s">
        <v>787</v>
      </c>
      <c r="H65" s="55" t="s">
        <v>788</v>
      </c>
      <c r="I65" s="65" t="s">
        <v>612</v>
      </c>
    </row>
    <row r="66" customFormat="false" ht="45.75" hidden="false" customHeight="true" outlineLevel="0" collapsed="false">
      <c r="A66" s="62" t="str">
        <f aca="false">'Platform Setup'!$B$66</f>
        <v>Google Ads</v>
      </c>
      <c r="B66" s="63" t="str">
        <f aca="false">'Platform Setup'!$C$66</f>
        <v>Paid Media</v>
      </c>
      <c r="C66" s="63" t="str">
        <f aca="false">'Platform Setup'!$D$66</f>
        <v>High</v>
      </c>
      <c r="D66" s="63" t="n">
        <f aca="false">'Platform Setup'!$P$66</f>
        <v>32</v>
      </c>
      <c r="E66" s="52" t="str">
        <f aca="false">'Platform Setup'!$Q$66</f>
        <v>Global</v>
      </c>
      <c r="F66" s="52" t="s">
        <v>789</v>
      </c>
      <c r="G66" s="52" t="s">
        <v>790</v>
      </c>
      <c r="H66" s="52" t="s">
        <v>791</v>
      </c>
      <c r="I66" s="63" t="s">
        <v>600</v>
      </c>
    </row>
    <row r="67" customFormat="false" ht="45.75" hidden="false" customHeight="true" outlineLevel="0" collapsed="false">
      <c r="A67" s="64" t="str">
        <f aca="false">'Platform Setup'!$B$67</f>
        <v>Meta Ads</v>
      </c>
      <c r="B67" s="65" t="str">
        <f aca="false">'Platform Setup'!$C$67</f>
        <v>Paid Media</v>
      </c>
      <c r="C67" s="65" t="str">
        <f aca="false">'Platform Setup'!$D$67</f>
        <v>Medium</v>
      </c>
      <c r="D67" s="65" t="n">
        <f aca="false">'Platform Setup'!$P$67</f>
        <v>68</v>
      </c>
      <c r="E67" s="55" t="str">
        <f aca="false">'Platform Setup'!$Q$67</f>
        <v>Global</v>
      </c>
      <c r="F67" s="55" t="s">
        <v>792</v>
      </c>
      <c r="G67" s="55" t="s">
        <v>793</v>
      </c>
      <c r="H67" s="55" t="s">
        <v>794</v>
      </c>
      <c r="I67" s="65" t="s">
        <v>612</v>
      </c>
    </row>
    <row r="68" customFormat="false" ht="45.75" hidden="false" customHeight="true" outlineLevel="0" collapsed="false">
      <c r="A68" s="62" t="str">
        <f aca="false">'Platform Setup'!$B$68</f>
        <v>Microsoft Ads</v>
      </c>
      <c r="B68" s="63" t="str">
        <f aca="false">'Platform Setup'!$C$68</f>
        <v>Paid Media</v>
      </c>
      <c r="C68" s="63" t="str">
        <f aca="false">'Platform Setup'!$D$68</f>
        <v>Low</v>
      </c>
      <c r="D68" s="63" t="n">
        <f aca="false">'Platform Setup'!$P$68</f>
        <v>117</v>
      </c>
      <c r="E68" s="52" t="str">
        <f aca="false">'Platform Setup'!$Q$68</f>
        <v>Global</v>
      </c>
      <c r="F68" s="52" t="s">
        <v>795</v>
      </c>
      <c r="G68" s="52" t="s">
        <v>796</v>
      </c>
      <c r="H68" s="52" t="s">
        <v>797</v>
      </c>
      <c r="I68" s="63" t="s">
        <v>629</v>
      </c>
    </row>
    <row r="69" customFormat="false" ht="55.5" hidden="false" customHeight="true" outlineLevel="0" collapsed="false">
      <c r="A69" s="64" t="str">
        <f aca="false">'Platform Setup'!$B$69</f>
        <v>Email Marketing (ESP)</v>
      </c>
      <c r="B69" s="65" t="str">
        <f aca="false">'Platform Setup'!$C$69</f>
        <v>Email &amp; CRM</v>
      </c>
      <c r="C69" s="65" t="str">
        <f aca="false">'Platform Setup'!$D$69</f>
        <v>Critical</v>
      </c>
      <c r="D69" s="65" t="n">
        <f aca="false">'Platform Setup'!$P$69</f>
        <v>9</v>
      </c>
      <c r="E69" s="55" t="str">
        <f aca="false">'Platform Setup'!$Q$69</f>
        <v>Global</v>
      </c>
      <c r="F69" s="55" t="s">
        <v>798</v>
      </c>
      <c r="G69" s="55" t="s">
        <v>799</v>
      </c>
      <c r="H69" s="55" t="s">
        <v>800</v>
      </c>
      <c r="I69" s="65" t="s">
        <v>580</v>
      </c>
    </row>
    <row r="70" customFormat="false" ht="45.75" hidden="false" customHeight="true" outlineLevel="0" collapsed="false">
      <c r="A70" s="62" t="str">
        <f aca="false">'Platform Setup'!$B$70</f>
        <v>WhatsApp Business API / SMS</v>
      </c>
      <c r="B70" s="63" t="str">
        <f aca="false">'Platform Setup'!$C$70</f>
        <v>Email &amp; CRM</v>
      </c>
      <c r="C70" s="63" t="str">
        <f aca="false">'Platform Setup'!$D$70</f>
        <v>Medium</v>
      </c>
      <c r="D70" s="63" t="n">
        <f aca="false">'Platform Setup'!$P$70</f>
        <v>69</v>
      </c>
      <c r="E70" s="52" t="str">
        <f aca="false">'Platform Setup'!$Q$70</f>
        <v>India + Gulf; near-universal outside the US</v>
      </c>
      <c r="F70" s="52" t="s">
        <v>801</v>
      </c>
      <c r="G70" s="52" t="s">
        <v>802</v>
      </c>
      <c r="H70" s="52" t="s">
        <v>803</v>
      </c>
      <c r="I70" s="63" t="s">
        <v>682</v>
      </c>
    </row>
    <row r="71" customFormat="false" ht="45.75" hidden="false" customHeight="true" outlineLevel="0" collapsed="false">
      <c r="A71" s="64" t="str">
        <f aca="false">'Platform Setup'!$B$71</f>
        <v>Affiliate / Referral Programme</v>
      </c>
      <c r="B71" s="65" t="str">
        <f aca="false">'Platform Setup'!$C$71</f>
        <v>Email &amp; CRM</v>
      </c>
      <c r="C71" s="65" t="str">
        <f aca="false">'Platform Setup'!$D$71</f>
        <v>Medium</v>
      </c>
      <c r="D71" s="65" t="n">
        <f aca="false">'Platform Setup'!$P$71</f>
        <v>70</v>
      </c>
      <c r="E71" s="55" t="str">
        <f aca="false">'Platform Setup'!$Q$71</f>
        <v>Global</v>
      </c>
      <c r="F71" s="55" t="s">
        <v>804</v>
      </c>
      <c r="G71" s="55" t="s">
        <v>805</v>
      </c>
      <c r="H71" s="55" t="s">
        <v>806</v>
      </c>
      <c r="I71" s="65" t="s">
        <v>715</v>
      </c>
    </row>
    <row r="72" customFormat="false" ht="55.5" hidden="false" customHeight="true" outlineLevel="0" collapsed="false">
      <c r="A72" s="62" t="str">
        <f aca="false">'Platform Setup'!$B$72</f>
        <v>Bing Webmaster Tools + IndexNow</v>
      </c>
      <c r="B72" s="63" t="str">
        <f aca="false">'Platform Setup'!$C$72</f>
        <v>Analytics</v>
      </c>
      <c r="C72" s="63" t="str">
        <f aca="false">'Platform Setup'!$D$72</f>
        <v>Critical</v>
      </c>
      <c r="D72" s="63" t="n">
        <f aca="false">'Platform Setup'!$P$72</f>
        <v>10</v>
      </c>
      <c r="E72" s="52" t="str">
        <f aca="false">'Platform Setup'!$Q$72</f>
        <v>Global</v>
      </c>
      <c r="F72" s="52" t="s">
        <v>807</v>
      </c>
      <c r="G72" s="52" t="s">
        <v>808</v>
      </c>
      <c r="H72" s="52" t="s">
        <v>809</v>
      </c>
      <c r="I72" s="63" t="s">
        <v>695</v>
      </c>
    </row>
    <row r="73" customFormat="false" ht="55.5" hidden="false" customHeight="true" outlineLevel="0" collapsed="false">
      <c r="A73" s="64" t="str">
        <f aca="false">'Platform Setup'!$B$73</f>
        <v>AI Answer Engines (ChatGPT / Perplexity / AI Overviews)</v>
      </c>
      <c r="B73" s="65" t="str">
        <f aca="false">'Platform Setup'!$C$73</f>
        <v>SEO &amp; Syndication</v>
      </c>
      <c r="C73" s="65" t="str">
        <f aca="false">'Platform Setup'!$D$73</f>
        <v>Critical</v>
      </c>
      <c r="D73" s="65" t="n">
        <f aca="false">'Platform Setup'!$P$73</f>
        <v>11</v>
      </c>
      <c r="E73" s="55" t="str">
        <f aca="false">'Platform Setup'!$Q$73</f>
        <v>Global</v>
      </c>
      <c r="F73" s="55" t="s">
        <v>810</v>
      </c>
      <c r="G73" s="55" t="s">
        <v>811</v>
      </c>
      <c r="H73" s="55" t="s">
        <v>812</v>
      </c>
      <c r="I73" s="65" t="s">
        <v>592</v>
      </c>
    </row>
    <row r="74" customFormat="false" ht="55.5" hidden="false" customHeight="true" outlineLevel="0" collapsed="false">
      <c r="A74" s="62" t="str">
        <f aca="false">'Platform Setup'!$B$74</f>
        <v>PM World Journal</v>
      </c>
      <c r="B74" s="63" t="str">
        <f aca="false">'Platform Setup'!$C$74</f>
        <v>Publishing</v>
      </c>
      <c r="C74" s="63" t="str">
        <f aca="false">'Platform Setup'!$D$74</f>
        <v>Critical</v>
      </c>
      <c r="D74" s="63" t="n">
        <f aca="false">'Platform Setup'!$P$74</f>
        <v>12</v>
      </c>
      <c r="E74" s="52" t="str">
        <f aca="false">'Platform Setup'!$Q$74</f>
        <v>Global</v>
      </c>
      <c r="F74" s="52" t="s">
        <v>813</v>
      </c>
      <c r="G74" s="52" t="s">
        <v>814</v>
      </c>
      <c r="H74" s="52" t="s">
        <v>815</v>
      </c>
      <c r="I74" s="63" t="s">
        <v>816</v>
      </c>
    </row>
    <row r="75" customFormat="false" ht="55.5" hidden="false" customHeight="true" outlineLevel="0" collapsed="false">
      <c r="A75" s="64" t="str">
        <f aca="false">'Platform Setup'!$B$75</f>
        <v>Project Controls Expo (UK / USA / AUS)</v>
      </c>
      <c r="B75" s="65" t="str">
        <f aca="false">'Platform Setup'!$C$75</f>
        <v>Events</v>
      </c>
      <c r="C75" s="65" t="str">
        <f aca="false">'Platform Setup'!$D$75</f>
        <v>Critical</v>
      </c>
      <c r="D75" s="65" t="n">
        <f aca="false">'Platform Setup'!$P$75</f>
        <v>13</v>
      </c>
      <c r="E75" s="55" t="str">
        <f aca="false">'Platform Setup'!$Q$75</f>
        <v>UK, US, Australia</v>
      </c>
      <c r="F75" s="55" t="s">
        <v>817</v>
      </c>
      <c r="G75" s="55" t="s">
        <v>818</v>
      </c>
      <c r="H75" s="55" t="s">
        <v>819</v>
      </c>
      <c r="I75" s="65" t="s">
        <v>820</v>
      </c>
    </row>
    <row r="76" customFormat="false" ht="45.75" hidden="false" customHeight="true" outlineLevel="0" collapsed="false">
      <c r="A76" s="62" t="str">
        <f aca="false">'Platform Setup'!$B$76</f>
        <v>Source of Sources (SOS)</v>
      </c>
      <c r="B76" s="63" t="str">
        <f aca="false">'Platform Setup'!$C$76</f>
        <v>Partnership/PR</v>
      </c>
      <c r="C76" s="63" t="str">
        <f aca="false">'Platform Setup'!$D$76</f>
        <v>High</v>
      </c>
      <c r="D76" s="63" t="n">
        <f aca="false">'Platform Setup'!$P$76</f>
        <v>33</v>
      </c>
      <c r="E76" s="52" t="str">
        <f aca="false">'Platform Setup'!$Q$76</f>
        <v>Global</v>
      </c>
      <c r="F76" s="52" t="s">
        <v>821</v>
      </c>
      <c r="G76" s="52" t="s">
        <v>822</v>
      </c>
      <c r="H76" s="52" t="s">
        <v>823</v>
      </c>
      <c r="I76" s="63" t="s">
        <v>682</v>
      </c>
    </row>
    <row r="77" customFormat="false" ht="45.75" hidden="false" customHeight="true" outlineLevel="0" collapsed="false">
      <c r="A77" s="64" t="str">
        <f aca="false">'Platform Setup'!$B$77</f>
        <v>Help a B2B Writer</v>
      </c>
      <c r="B77" s="65" t="str">
        <f aca="false">'Platform Setup'!$C$77</f>
        <v>Partnership/PR</v>
      </c>
      <c r="C77" s="65" t="str">
        <f aca="false">'Platform Setup'!$D$77</f>
        <v>High</v>
      </c>
      <c r="D77" s="65" t="n">
        <f aca="false">'Platform Setup'!$P$77</f>
        <v>34</v>
      </c>
      <c r="E77" s="55" t="str">
        <f aca="false">'Platform Setup'!$Q$77</f>
        <v>Global</v>
      </c>
      <c r="F77" s="55" t="s">
        <v>824</v>
      </c>
      <c r="G77" s="55" t="s">
        <v>825</v>
      </c>
      <c r="H77" s="55" t="s">
        <v>823</v>
      </c>
      <c r="I77" s="65" t="s">
        <v>622</v>
      </c>
    </row>
    <row r="78" customFormat="false" ht="45.75" hidden="false" customHeight="true" outlineLevel="0" collapsed="false">
      <c r="A78" s="62" t="str">
        <f aca="false">'Platform Setup'!$B$78</f>
        <v>ResponseSource (UK)</v>
      </c>
      <c r="B78" s="63" t="str">
        <f aca="false">'Platform Setup'!$C$78</f>
        <v>Partnership/PR</v>
      </c>
      <c r="C78" s="63" t="str">
        <f aca="false">'Platform Setup'!$D$78</f>
        <v>High</v>
      </c>
      <c r="D78" s="63" t="n">
        <f aca="false">'Platform Setup'!$P$78</f>
        <v>35</v>
      </c>
      <c r="E78" s="52" t="str">
        <f aca="false">'Platform Setup'!$Q$78</f>
        <v>UK</v>
      </c>
      <c r="F78" s="52" t="s">
        <v>826</v>
      </c>
      <c r="G78" s="52" t="s">
        <v>827</v>
      </c>
      <c r="H78" s="52" t="s">
        <v>828</v>
      </c>
      <c r="I78" s="63" t="s">
        <v>682</v>
      </c>
    </row>
    <row r="79" customFormat="false" ht="45.75" hidden="false" customHeight="true" outlineLevel="0" collapsed="false">
      <c r="A79" s="64" t="str">
        <f aca="false">'Platform Setup'!$B$79</f>
        <v>Project Times</v>
      </c>
      <c r="B79" s="65" t="str">
        <f aca="false">'Platform Setup'!$C$79</f>
        <v>Publishing</v>
      </c>
      <c r="C79" s="65" t="str">
        <f aca="false">'Platform Setup'!$D$79</f>
        <v>High</v>
      </c>
      <c r="D79" s="65" t="n">
        <f aca="false">'Platform Setup'!$P$79</f>
        <v>36</v>
      </c>
      <c r="E79" s="55" t="str">
        <f aca="false">'Platform Setup'!$Q$79</f>
        <v>Global</v>
      </c>
      <c r="F79" s="55" t="s">
        <v>829</v>
      </c>
      <c r="G79" s="55" t="s">
        <v>830</v>
      </c>
      <c r="H79" s="55" t="s">
        <v>831</v>
      </c>
      <c r="I79" s="65" t="s">
        <v>832</v>
      </c>
    </row>
    <row r="80" customFormat="false" ht="45.75" hidden="false" customHeight="true" outlineLevel="0" collapsed="false">
      <c r="A80" s="62" t="str">
        <f aca="false">'Platform Setup'!$B$80</f>
        <v>eLearning Industry</v>
      </c>
      <c r="B80" s="63" t="str">
        <f aca="false">'Platform Setup'!$C$80</f>
        <v>Publishing</v>
      </c>
      <c r="C80" s="63" t="str">
        <f aca="false">'Platform Setup'!$D$80</f>
        <v>High</v>
      </c>
      <c r="D80" s="63" t="n">
        <f aca="false">'Platform Setup'!$P$80</f>
        <v>37</v>
      </c>
      <c r="E80" s="52" t="str">
        <f aca="false">'Platform Setup'!$Q$80</f>
        <v>Global</v>
      </c>
      <c r="F80" s="52" t="s">
        <v>833</v>
      </c>
      <c r="G80" s="52" t="s">
        <v>834</v>
      </c>
      <c r="H80" s="52" t="s">
        <v>831</v>
      </c>
      <c r="I80" s="63" t="s">
        <v>832</v>
      </c>
    </row>
    <row r="81" customFormat="false" ht="45.75" hidden="false" customHeight="true" outlineLevel="0" collapsed="false">
      <c r="A81" s="64" t="str">
        <f aca="false">'Platform Setup'!$B$81</f>
        <v>Training Industry</v>
      </c>
      <c r="B81" s="65" t="str">
        <f aca="false">'Platform Setup'!$C$81</f>
        <v>Publishing</v>
      </c>
      <c r="C81" s="65" t="str">
        <f aca="false">'Platform Setup'!$D$81</f>
        <v>High</v>
      </c>
      <c r="D81" s="65" t="n">
        <f aca="false">'Platform Setup'!$P$81</f>
        <v>38</v>
      </c>
      <c r="E81" s="55" t="str">
        <f aca="false">'Platform Setup'!$Q$81</f>
        <v>Global</v>
      </c>
      <c r="F81" s="55" t="s">
        <v>835</v>
      </c>
      <c r="G81" s="55" t="s">
        <v>836</v>
      </c>
      <c r="H81" s="55" t="s">
        <v>837</v>
      </c>
      <c r="I81" s="65" t="s">
        <v>832</v>
      </c>
    </row>
    <row r="82" customFormat="false" ht="45.75" hidden="false" customHeight="true" outlineLevel="0" collapsed="false">
      <c r="A82" s="62" t="str">
        <f aca="false">'Platform Setup'!$B$82</f>
        <v>Coursecheck</v>
      </c>
      <c r="B82" s="63" t="str">
        <f aca="false">'Platform Setup'!$C$82</f>
        <v>Directory/Review</v>
      </c>
      <c r="C82" s="63" t="str">
        <f aca="false">'Platform Setup'!$D$82</f>
        <v>High</v>
      </c>
      <c r="D82" s="63" t="n">
        <f aca="false">'Platform Setup'!$P$82</f>
        <v>39</v>
      </c>
      <c r="E82" s="52" t="str">
        <f aca="false">'Platform Setup'!$Q$82</f>
        <v>UK</v>
      </c>
      <c r="F82" s="52" t="s">
        <v>838</v>
      </c>
      <c r="G82" s="52" t="s">
        <v>839</v>
      </c>
      <c r="H82" s="52" t="s">
        <v>840</v>
      </c>
      <c r="I82" s="63" t="s">
        <v>629</v>
      </c>
    </row>
    <row r="83" customFormat="false" ht="45.75" hidden="false" customHeight="true" outlineLevel="0" collapsed="false">
      <c r="A83" s="64" t="str">
        <f aca="false">'Platform Setup'!$B$83</f>
        <v>Project Control Summit</v>
      </c>
      <c r="B83" s="65" t="str">
        <f aca="false">'Platform Setup'!$C$83</f>
        <v>Events</v>
      </c>
      <c r="C83" s="65" t="str">
        <f aca="false">'Platform Setup'!$D$83</f>
        <v>High</v>
      </c>
      <c r="D83" s="65" t="n">
        <f aca="false">'Platform Setup'!$P$83</f>
        <v>40</v>
      </c>
      <c r="E83" s="55" t="str">
        <f aca="false">'Platform Setup'!$Q$83</f>
        <v>Global</v>
      </c>
      <c r="F83" s="55" t="s">
        <v>841</v>
      </c>
      <c r="G83" s="55" t="s">
        <v>842</v>
      </c>
      <c r="H83" s="55" t="s">
        <v>843</v>
      </c>
      <c r="I83" s="65" t="s">
        <v>820</v>
      </c>
    </row>
    <row r="84" customFormat="false" ht="55.5" hidden="false" customHeight="true" outlineLevel="0" collapsed="false">
      <c r="A84" s="62" t="str">
        <f aca="false">'Platform Setup'!$B$84</f>
        <v>Google Publisher Center (News / Discover)</v>
      </c>
      <c r="B84" s="63" t="str">
        <f aca="false">'Platform Setup'!$C$84</f>
        <v>SEO &amp; Syndication</v>
      </c>
      <c r="C84" s="63" t="str">
        <f aca="false">'Platform Setup'!$D$84</f>
        <v>Medium</v>
      </c>
      <c r="D84" s="63" t="n">
        <f aca="false">'Platform Setup'!$P$84</f>
        <v>71</v>
      </c>
      <c r="E84" s="52" t="str">
        <f aca="false">'Platform Setup'!$Q$84</f>
        <v>Global</v>
      </c>
      <c r="F84" s="52" t="s">
        <v>844</v>
      </c>
      <c r="G84" s="52" t="s">
        <v>845</v>
      </c>
      <c r="H84" s="52" t="s">
        <v>846</v>
      </c>
      <c r="I84" s="63" t="s">
        <v>650</v>
      </c>
    </row>
    <row r="85" customFormat="false" ht="45.75" hidden="false" customHeight="true" outlineLevel="0" collapsed="false">
      <c r="A85" s="64" t="str">
        <f aca="false">'Platform Setup'!$B$85</f>
        <v>The Digital Project Manager</v>
      </c>
      <c r="B85" s="65" t="str">
        <f aca="false">'Platform Setup'!$C$85</f>
        <v>Publishing</v>
      </c>
      <c r="C85" s="65" t="str">
        <f aca="false">'Platform Setup'!$D$85</f>
        <v>Medium</v>
      </c>
      <c r="D85" s="65" t="n">
        <f aca="false">'Platform Setup'!$P$85</f>
        <v>72</v>
      </c>
      <c r="E85" s="55" t="str">
        <f aca="false">'Platform Setup'!$Q$85</f>
        <v>Global</v>
      </c>
      <c r="F85" s="55" t="s">
        <v>847</v>
      </c>
      <c r="G85" s="55" t="s">
        <v>848</v>
      </c>
      <c r="H85" s="55" t="s">
        <v>849</v>
      </c>
      <c r="I85" s="65" t="s">
        <v>850</v>
      </c>
    </row>
    <row r="86" customFormat="false" ht="45.75" hidden="false" customHeight="true" outlineLevel="0" collapsed="false">
      <c r="A86" s="62" t="str">
        <f aca="false">'Platform Setup'!$B$86</f>
        <v>PBC Today (UK construction)</v>
      </c>
      <c r="B86" s="63" t="str">
        <f aca="false">'Platform Setup'!$C$86</f>
        <v>Publishing</v>
      </c>
      <c r="C86" s="63" t="str">
        <f aca="false">'Platform Setup'!$D$86</f>
        <v>Medium</v>
      </c>
      <c r="D86" s="63" t="n">
        <f aca="false">'Platform Setup'!$P$86</f>
        <v>73</v>
      </c>
      <c r="E86" s="52" t="str">
        <f aca="false">'Platform Setup'!$Q$86</f>
        <v>UK</v>
      </c>
      <c r="F86" s="52" t="s">
        <v>851</v>
      </c>
      <c r="G86" s="52" t="s">
        <v>852</v>
      </c>
      <c r="H86" s="52" t="s">
        <v>853</v>
      </c>
      <c r="I86" s="63" t="s">
        <v>850</v>
      </c>
    </row>
    <row r="87" customFormat="false" ht="45.75" hidden="false" customHeight="true" outlineLevel="0" collapsed="false">
      <c r="A87" s="64" t="str">
        <f aca="false">'Platform Setup'!$B$87</f>
        <v>Construction Week ME + CBNME</v>
      </c>
      <c r="B87" s="65" t="str">
        <f aca="false">'Platform Setup'!$C$87</f>
        <v>Partnership/PR</v>
      </c>
      <c r="C87" s="65" t="str">
        <f aca="false">'Platform Setup'!$D$87</f>
        <v>Medium</v>
      </c>
      <c r="D87" s="65" t="n">
        <f aca="false">'Platform Setup'!$P$87</f>
        <v>74</v>
      </c>
      <c r="E87" s="55" t="str">
        <f aca="false">'Platform Setup'!$Q$87</f>
        <v>Gulf</v>
      </c>
      <c r="F87" s="55" t="s">
        <v>854</v>
      </c>
      <c r="G87" s="55" t="s">
        <v>855</v>
      </c>
      <c r="H87" s="55" t="s">
        <v>856</v>
      </c>
      <c r="I87" s="65" t="s">
        <v>715</v>
      </c>
    </row>
    <row r="88" customFormat="false" ht="45.75" hidden="false" customHeight="true" outlineLevel="0" collapsed="false">
      <c r="A88" s="62" t="str">
        <f aca="false">'Platform Setup'!$B$88</f>
        <v>Amazon KDP (authority book)</v>
      </c>
      <c r="B88" s="63" t="str">
        <f aca="false">'Platform Setup'!$C$88</f>
        <v>Publishing</v>
      </c>
      <c r="C88" s="63" t="str">
        <f aca="false">'Platform Setup'!$D$88</f>
        <v>Medium</v>
      </c>
      <c r="D88" s="63" t="n">
        <f aca="false">'Platform Setup'!$P$88</f>
        <v>75</v>
      </c>
      <c r="E88" s="52" t="str">
        <f aca="false">'Platform Setup'!$Q$88</f>
        <v>Global</v>
      </c>
      <c r="F88" s="52" t="s">
        <v>857</v>
      </c>
      <c r="G88" s="52" t="s">
        <v>858</v>
      </c>
      <c r="H88" s="52" t="s">
        <v>859</v>
      </c>
      <c r="I88" s="63" t="s">
        <v>860</v>
      </c>
    </row>
    <row r="89" customFormat="false" ht="45.75" hidden="false" customHeight="true" outlineLevel="0" collapsed="false">
      <c r="A89" s="64" t="str">
        <f aca="false">'Platform Setup'!$B$89</f>
        <v>ResearchGate / SSRN / Academia.edu</v>
      </c>
      <c r="B89" s="65" t="str">
        <f aca="false">'Platform Setup'!$C$89</f>
        <v>Publishing</v>
      </c>
      <c r="C89" s="65" t="str">
        <f aca="false">'Platform Setup'!$D$89</f>
        <v>Medium</v>
      </c>
      <c r="D89" s="65" t="n">
        <f aca="false">'Platform Setup'!$P$89</f>
        <v>76</v>
      </c>
      <c r="E89" s="55" t="str">
        <f aca="false">'Platform Setup'!$Q$89</f>
        <v>Global</v>
      </c>
      <c r="F89" s="55" t="s">
        <v>861</v>
      </c>
      <c r="G89" s="55" t="s">
        <v>862</v>
      </c>
      <c r="H89" s="55" t="s">
        <v>863</v>
      </c>
      <c r="I89" s="65" t="s">
        <v>715</v>
      </c>
    </row>
    <row r="90" customFormat="false" ht="45.75" hidden="false" customHeight="true" outlineLevel="0" collapsed="false">
      <c r="A90" s="62" t="str">
        <f aca="false">'Platform Setup'!$B$90</f>
        <v>BrightTALK</v>
      </c>
      <c r="B90" s="63" t="str">
        <f aca="false">'Platform Setup'!$C$90</f>
        <v>Events</v>
      </c>
      <c r="C90" s="63" t="str">
        <f aca="false">'Platform Setup'!$D$90</f>
        <v>Medium</v>
      </c>
      <c r="D90" s="63" t="n">
        <f aca="false">'Platform Setup'!$P$90</f>
        <v>77</v>
      </c>
      <c r="E90" s="52" t="str">
        <f aca="false">'Platform Setup'!$Q$90</f>
        <v>Global</v>
      </c>
      <c r="F90" s="52" t="s">
        <v>864</v>
      </c>
      <c r="G90" s="52" t="s">
        <v>865</v>
      </c>
      <c r="H90" s="52" t="s">
        <v>866</v>
      </c>
      <c r="I90" s="63" t="s">
        <v>867</v>
      </c>
    </row>
    <row r="91" customFormat="false" ht="45.75" hidden="false" customHeight="true" outlineLevel="0" collapsed="false">
      <c r="A91" s="64" t="str">
        <f aca="false">'Platform Setup'!$B$91</f>
        <v>Sessionize + SpeakerHub</v>
      </c>
      <c r="B91" s="65" t="str">
        <f aca="false">'Platform Setup'!$C$91</f>
        <v>Events</v>
      </c>
      <c r="C91" s="65" t="str">
        <f aca="false">'Platform Setup'!$D$91</f>
        <v>Medium</v>
      </c>
      <c r="D91" s="65" t="n">
        <f aca="false">'Platform Setup'!$P$91</f>
        <v>78</v>
      </c>
      <c r="E91" s="55" t="str">
        <f aca="false">'Platform Setup'!$Q$91</f>
        <v>Global</v>
      </c>
      <c r="F91" s="55" t="s">
        <v>868</v>
      </c>
      <c r="G91" s="55" t="s">
        <v>869</v>
      </c>
      <c r="H91" s="55" t="s">
        <v>870</v>
      </c>
      <c r="I91" s="65" t="s">
        <v>657</v>
      </c>
    </row>
    <row r="92" customFormat="false" ht="45.75" hidden="false" customHeight="true" outlineLevel="0" collapsed="false">
      <c r="A92" s="62" t="str">
        <f aca="false">'Platform Setup'!$B$92</f>
        <v>PodMatch + MatchMaker.fm</v>
      </c>
      <c r="B92" s="63" t="str">
        <f aca="false">'Platform Setup'!$C$92</f>
        <v>Podcast</v>
      </c>
      <c r="C92" s="63" t="str">
        <f aca="false">'Platform Setup'!$D$92</f>
        <v>Medium</v>
      </c>
      <c r="D92" s="63" t="n">
        <f aca="false">'Platform Setup'!$P$92</f>
        <v>79</v>
      </c>
      <c r="E92" s="52" t="str">
        <f aca="false">'Platform Setup'!$Q$92</f>
        <v>Global</v>
      </c>
      <c r="F92" s="52" t="s">
        <v>871</v>
      </c>
      <c r="G92" s="52" t="s">
        <v>872</v>
      </c>
      <c r="H92" s="52" t="s">
        <v>873</v>
      </c>
      <c r="I92" s="63" t="s">
        <v>682</v>
      </c>
    </row>
    <row r="93" customFormat="false" ht="45.75" hidden="false" customHeight="true" outlineLevel="0" collapsed="false">
      <c r="A93" s="64" t="str">
        <f aca="false">'Platform Setup'!$B$93</f>
        <v>Skool</v>
      </c>
      <c r="B93" s="65" t="str">
        <f aca="false">'Platform Setup'!$C$93</f>
        <v>Community</v>
      </c>
      <c r="C93" s="65" t="str">
        <f aca="false">'Platform Setup'!$D$93</f>
        <v>Medium</v>
      </c>
      <c r="D93" s="65" t="n">
        <f aca="false">'Platform Setup'!$P$93</f>
        <v>80</v>
      </c>
      <c r="E93" s="55" t="str">
        <f aca="false">'Platform Setup'!$Q$93</f>
        <v>Global</v>
      </c>
      <c r="F93" s="55" t="s">
        <v>874</v>
      </c>
      <c r="G93" s="55" t="s">
        <v>875</v>
      </c>
      <c r="H93" s="55" t="s">
        <v>876</v>
      </c>
      <c r="I93" s="65" t="s">
        <v>877</v>
      </c>
    </row>
    <row r="94" customFormat="false" ht="45.75" hidden="false" customHeight="true" outlineLevel="0" collapsed="false">
      <c r="A94" s="62" t="str">
        <f aca="false">'Platform Setup'!$B$94</f>
        <v>Digg (2026 relaunch)</v>
      </c>
      <c r="B94" s="63" t="str">
        <f aca="false">'Platform Setup'!$C$94</f>
        <v>Community</v>
      </c>
      <c r="C94" s="63" t="str">
        <f aca="false">'Platform Setup'!$D$94</f>
        <v>Low</v>
      </c>
      <c r="D94" s="63" t="n">
        <f aca="false">'Platform Setup'!$P$94</f>
        <v>118</v>
      </c>
      <c r="E94" s="52" t="str">
        <f aca="false">'Platform Setup'!$Q$94</f>
        <v>Global</v>
      </c>
      <c r="F94" s="52" t="s">
        <v>878</v>
      </c>
      <c r="G94" s="52" t="s">
        <v>879</v>
      </c>
      <c r="H94" s="52" t="s">
        <v>880</v>
      </c>
      <c r="I94" s="63" t="s">
        <v>881</v>
      </c>
    </row>
    <row r="95" customFormat="false" ht="45.75" hidden="false" customHeight="true" outlineLevel="0" collapsed="false">
      <c r="A95" s="64" t="str">
        <f aca="false">'Platform Setup'!$B$95</f>
        <v>Apple Business Connect</v>
      </c>
      <c r="B95" s="65" t="str">
        <f aca="false">'Platform Setup'!$C$95</f>
        <v>Directory/Review</v>
      </c>
      <c r="C95" s="65" t="str">
        <f aca="false">'Platform Setup'!$D$95</f>
        <v>Medium</v>
      </c>
      <c r="D95" s="65" t="n">
        <f aca="false">'Platform Setup'!$P$95</f>
        <v>81</v>
      </c>
      <c r="E95" s="55" t="str">
        <f aca="false">'Platform Setup'!$Q$95</f>
        <v>US-lean global</v>
      </c>
      <c r="F95" s="55" t="s">
        <v>882</v>
      </c>
      <c r="G95" s="55" t="s">
        <v>883</v>
      </c>
      <c r="H95" s="55" t="s">
        <v>884</v>
      </c>
      <c r="I95" s="65" t="s">
        <v>722</v>
      </c>
    </row>
    <row r="96" customFormat="false" ht="45.75" hidden="false" customHeight="true" outlineLevel="0" collapsed="false">
      <c r="A96" s="62" t="str">
        <f aca="false">'Platform Setup'!$B$96</f>
        <v>beehiiv Recommendations</v>
      </c>
      <c r="B96" s="63" t="str">
        <f aca="false">'Platform Setup'!$C$96</f>
        <v>Email &amp; CRM</v>
      </c>
      <c r="C96" s="63" t="str">
        <f aca="false">'Platform Setup'!$D$96</f>
        <v>Medium</v>
      </c>
      <c r="D96" s="63" t="n">
        <f aca="false">'Platform Setup'!$P$96</f>
        <v>82</v>
      </c>
      <c r="E96" s="52" t="str">
        <f aca="false">'Platform Setup'!$Q$96</f>
        <v>Global</v>
      </c>
      <c r="F96" s="52" t="s">
        <v>885</v>
      </c>
      <c r="G96" s="52" t="s">
        <v>886</v>
      </c>
      <c r="H96" s="52" t="s">
        <v>887</v>
      </c>
      <c r="I96" s="63" t="s">
        <v>735</v>
      </c>
    </row>
    <row r="97" customFormat="false" ht="45.75" hidden="false" customHeight="true" outlineLevel="0" collapsed="false">
      <c r="A97" s="64" t="str">
        <f aca="false">'Platform Setup'!$B$97</f>
        <v>Eng-Tips Forums</v>
      </c>
      <c r="B97" s="65" t="str">
        <f aca="false">'Platform Setup'!$C$97</f>
        <v>Community</v>
      </c>
      <c r="C97" s="65" t="str">
        <f aca="false">'Platform Setup'!$D$97</f>
        <v>Low</v>
      </c>
      <c r="D97" s="65" t="n">
        <f aca="false">'Platform Setup'!$P$97</f>
        <v>119</v>
      </c>
      <c r="E97" s="55" t="str">
        <f aca="false">'Platform Setup'!$Q$97</f>
        <v>US-lean global</v>
      </c>
      <c r="F97" s="55" t="s">
        <v>888</v>
      </c>
      <c r="G97" s="55" t="s">
        <v>889</v>
      </c>
      <c r="H97" s="55" t="s">
        <v>890</v>
      </c>
      <c r="I97" s="65" t="s">
        <v>629</v>
      </c>
    </row>
    <row r="98" customFormat="false" ht="45.75" hidden="false" customHeight="true" outlineLevel="0" collapsed="false">
      <c r="A98" s="62" t="str">
        <f aca="false">'Platform Setup'!$B$98</f>
        <v>Scribd + Issuu</v>
      </c>
      <c r="B98" s="63" t="str">
        <f aca="false">'Platform Setup'!$C$98</f>
        <v>SEO &amp; Syndication</v>
      </c>
      <c r="C98" s="63" t="str">
        <f aca="false">'Platform Setup'!$D$98</f>
        <v>Low</v>
      </c>
      <c r="D98" s="63" t="n">
        <f aca="false">'Platform Setup'!$P$98</f>
        <v>120</v>
      </c>
      <c r="E98" s="52" t="str">
        <f aca="false">'Platform Setup'!$Q$98</f>
        <v>Global</v>
      </c>
      <c r="F98" s="52" t="s">
        <v>891</v>
      </c>
      <c r="G98" s="52" t="s">
        <v>892</v>
      </c>
      <c r="H98" s="52" t="s">
        <v>893</v>
      </c>
      <c r="I98" s="63" t="s">
        <v>653</v>
      </c>
    </row>
    <row r="99" customFormat="false" ht="45.75" hidden="false" customHeight="true" outlineLevel="0" collapsed="false">
      <c r="A99" s="64" t="str">
        <f aca="false">'Platform Setup'!$B$99</f>
        <v>Flipboard / Surf</v>
      </c>
      <c r="B99" s="65" t="str">
        <f aca="false">'Platform Setup'!$C$99</f>
        <v>Social Media</v>
      </c>
      <c r="C99" s="65" t="str">
        <f aca="false">'Platform Setup'!$D$99</f>
        <v>Low</v>
      </c>
      <c r="D99" s="65" t="n">
        <f aca="false">'Platform Setup'!$P$99</f>
        <v>121</v>
      </c>
      <c r="E99" s="55" t="str">
        <f aca="false">'Platform Setup'!$Q$99</f>
        <v>Global</v>
      </c>
      <c r="F99" s="55" t="s">
        <v>894</v>
      </c>
      <c r="G99" s="55" t="s">
        <v>895</v>
      </c>
      <c r="H99" s="55" t="s">
        <v>648</v>
      </c>
      <c r="I99" s="65" t="s">
        <v>774</v>
      </c>
    </row>
    <row r="100" customFormat="false" ht="45.75" hidden="false" customHeight="true" outlineLevel="0" collapsed="false">
      <c r="A100" s="62" t="str">
        <f aca="false">'Platform Setup'!$B$100</f>
        <v>GPT Store (custom GPT)</v>
      </c>
      <c r="B100" s="63" t="str">
        <f aca="false">'Platform Setup'!$C$100</f>
        <v>SEO &amp; Syndication</v>
      </c>
      <c r="C100" s="63" t="str">
        <f aca="false">'Platform Setup'!$D$100</f>
        <v>Low</v>
      </c>
      <c r="D100" s="63" t="n">
        <f aca="false">'Platform Setup'!$P$100</f>
        <v>122</v>
      </c>
      <c r="E100" s="52" t="str">
        <f aca="false">'Platform Setup'!$Q$100</f>
        <v>Global</v>
      </c>
      <c r="F100" s="52" t="s">
        <v>896</v>
      </c>
      <c r="G100" s="52" t="s">
        <v>897</v>
      </c>
      <c r="H100" s="52" t="s">
        <v>898</v>
      </c>
      <c r="I100" s="63" t="s">
        <v>657</v>
      </c>
    </row>
    <row r="101" customFormat="false" ht="75.75" hidden="false" customHeight="true" outlineLevel="0" collapsed="false">
      <c r="A101" s="64" t="str">
        <f aca="false">'Platform Setup'!$B$101</f>
        <v>Credential Engine Registry</v>
      </c>
      <c r="B101" s="65" t="str">
        <f aca="false">'Platform Setup'!$C$101</f>
        <v>Authority &amp; Listings</v>
      </c>
      <c r="C101" s="65" t="str">
        <f aca="false">'Platform Setup'!$D$101</f>
        <v>Critical</v>
      </c>
      <c r="D101" s="65" t="n">
        <f aca="false">'Platform Setup'!$P$101</f>
        <v>14</v>
      </c>
      <c r="E101" s="55" t="str">
        <f aca="false">'Platform Setup'!$Q$101</f>
        <v>US</v>
      </c>
      <c r="F101" s="55" t="s">
        <v>899</v>
      </c>
      <c r="G101" s="55" t="s">
        <v>900</v>
      </c>
      <c r="H101" s="55" t="s">
        <v>901</v>
      </c>
      <c r="I101" s="65" t="s">
        <v>735</v>
      </c>
    </row>
    <row r="102" customFormat="false" ht="75.75" hidden="false" customHeight="true" outlineLevel="0" collapsed="false">
      <c r="A102" s="62" t="str">
        <f aca="false">'Platform Setup'!$B$102</f>
        <v>Google Knowledge Panel &amp; Entity Graph</v>
      </c>
      <c r="B102" s="63" t="str">
        <f aca="false">'Platform Setup'!$C$102</f>
        <v>Authority &amp; Listings</v>
      </c>
      <c r="C102" s="63" t="str">
        <f aca="false">'Platform Setup'!$D$102</f>
        <v>Critical</v>
      </c>
      <c r="D102" s="63" t="n">
        <f aca="false">'Platform Setup'!$P$102</f>
        <v>15</v>
      </c>
      <c r="E102" s="52" t="str">
        <f aca="false">'Platform Setup'!$Q$102</f>
        <v>Global</v>
      </c>
      <c r="F102" s="52" t="s">
        <v>902</v>
      </c>
      <c r="G102" s="52" t="s">
        <v>903</v>
      </c>
      <c r="H102" s="52" t="s">
        <v>904</v>
      </c>
      <c r="I102" s="63" t="s">
        <v>629</v>
      </c>
    </row>
    <row r="103" customFormat="false" ht="66" hidden="false" customHeight="true" outlineLevel="0" collapsed="false">
      <c r="A103" s="64" t="str">
        <f aca="false">'Platform Setup'!$B$103</f>
        <v>Education Schema Markup (Course List + Credential)</v>
      </c>
      <c r="B103" s="65" t="str">
        <f aca="false">'Platform Setup'!$C$103</f>
        <v>SEO &amp; Syndication</v>
      </c>
      <c r="C103" s="65" t="str">
        <f aca="false">'Platform Setup'!$D$103</f>
        <v>Critical</v>
      </c>
      <c r="D103" s="65" t="n">
        <f aca="false">'Platform Setup'!$P$103</f>
        <v>16</v>
      </c>
      <c r="E103" s="55" t="str">
        <f aca="false">'Platform Setup'!$Q$103</f>
        <v>Global</v>
      </c>
      <c r="F103" s="55" t="s">
        <v>905</v>
      </c>
      <c r="G103" s="55" t="s">
        <v>906</v>
      </c>
      <c r="H103" s="55" t="s">
        <v>907</v>
      </c>
      <c r="I103" s="65" t="s">
        <v>629</v>
      </c>
    </row>
    <row r="104" customFormat="false" ht="55.5" hidden="false" customHeight="true" outlineLevel="0" collapsed="false">
      <c r="A104" s="62" t="str">
        <f aca="false">'Platform Setup'!$B$104</f>
        <v>CareerOneStop Certification Finder</v>
      </c>
      <c r="B104" s="63" t="str">
        <f aca="false">'Platform Setup'!$C$104</f>
        <v>Authority &amp; Listings</v>
      </c>
      <c r="C104" s="63" t="str">
        <f aca="false">'Platform Setup'!$D$104</f>
        <v>High</v>
      </c>
      <c r="D104" s="63" t="n">
        <f aca="false">'Platform Setup'!$P$104</f>
        <v>41</v>
      </c>
      <c r="E104" s="52" t="str">
        <f aca="false">'Platform Setup'!$Q$104</f>
        <v>US</v>
      </c>
      <c r="F104" s="52" t="s">
        <v>908</v>
      </c>
      <c r="G104" s="52" t="s">
        <v>909</v>
      </c>
      <c r="H104" s="52" t="s">
        <v>910</v>
      </c>
      <c r="I104" s="63" t="s">
        <v>911</v>
      </c>
    </row>
    <row r="105" customFormat="false" ht="66" hidden="false" customHeight="true" outlineLevel="0" collapsed="false">
      <c r="A105" s="64" t="str">
        <f aca="false">'Platform Setup'!$B$105</f>
        <v>D&amp;B D-U-N-S Number</v>
      </c>
      <c r="B105" s="65" t="str">
        <f aca="false">'Platform Setup'!$C$105</f>
        <v>Authority &amp; Listings</v>
      </c>
      <c r="C105" s="65" t="str">
        <f aca="false">'Platform Setup'!$D$105</f>
        <v>High</v>
      </c>
      <c r="D105" s="65" t="n">
        <f aca="false">'Platform Setup'!$P$105</f>
        <v>42</v>
      </c>
      <c r="E105" s="55" t="str">
        <f aca="false">'Platform Setup'!$Q$105</f>
        <v>Global</v>
      </c>
      <c r="F105" s="55" t="s">
        <v>912</v>
      </c>
      <c r="G105" s="55" t="s">
        <v>913</v>
      </c>
      <c r="H105" s="55" t="s">
        <v>914</v>
      </c>
      <c r="I105" s="65" t="s">
        <v>915</v>
      </c>
    </row>
    <row r="106" customFormat="false" ht="66" hidden="false" customHeight="true" outlineLevel="0" collapsed="false">
      <c r="A106" s="62" t="str">
        <f aca="false">'Platform Setup'!$B$106</f>
        <v>Tracxn</v>
      </c>
      <c r="B106" s="63" t="str">
        <f aca="false">'Platform Setup'!$C$106</f>
        <v>Authority &amp; Listings</v>
      </c>
      <c r="C106" s="63" t="str">
        <f aca="false">'Platform Setup'!$D$106</f>
        <v>High</v>
      </c>
      <c r="D106" s="63" t="n">
        <f aca="false">'Platform Setup'!$P$106</f>
        <v>43</v>
      </c>
      <c r="E106" s="52" t="str">
        <f aca="false">'Platform Setup'!$Q$106</f>
        <v>Global</v>
      </c>
      <c r="F106" s="52" t="s">
        <v>916</v>
      </c>
      <c r="G106" s="52" t="s">
        <v>917</v>
      </c>
      <c r="H106" s="52" t="s">
        <v>918</v>
      </c>
      <c r="I106" s="63" t="s">
        <v>726</v>
      </c>
    </row>
    <row r="107" customFormat="false" ht="55.5" hidden="false" customHeight="true" outlineLevel="0" collapsed="false">
      <c r="A107" s="64" t="str">
        <f aca="false">'Platform Setup'!$B$107</f>
        <v>AlternativeTo</v>
      </c>
      <c r="B107" s="65" t="str">
        <f aca="false">'Platform Setup'!$C$107</f>
        <v>Directory/Review</v>
      </c>
      <c r="C107" s="65" t="str">
        <f aca="false">'Platform Setup'!$D$107</f>
        <v>High</v>
      </c>
      <c r="D107" s="65" t="n">
        <f aca="false">'Platform Setup'!$P$107</f>
        <v>44</v>
      </c>
      <c r="E107" s="55" t="str">
        <f aca="false">'Platform Setup'!$Q$107</f>
        <v>Global</v>
      </c>
      <c r="F107" s="55" t="s">
        <v>919</v>
      </c>
      <c r="G107" s="55" t="s">
        <v>920</v>
      </c>
      <c r="H107" s="55" t="s">
        <v>921</v>
      </c>
      <c r="I107" s="65" t="s">
        <v>653</v>
      </c>
    </row>
    <row r="108" customFormat="false" ht="55.5" hidden="false" customHeight="true" outlineLevel="0" collapsed="false">
      <c r="A108" s="62" t="str">
        <f aca="false">'Platform Setup'!$B$108</f>
        <v>Udemy (funnel course)</v>
      </c>
      <c r="B108" s="63" t="str">
        <f aca="false">'Platform Setup'!$C$108</f>
        <v>Publishing</v>
      </c>
      <c r="C108" s="63" t="str">
        <f aca="false">'Platform Setup'!$D$108</f>
        <v>High</v>
      </c>
      <c r="D108" s="63" t="n">
        <f aca="false">'Platform Setup'!$P$108</f>
        <v>45</v>
      </c>
      <c r="E108" s="52" t="str">
        <f aca="false">'Platform Setup'!$Q$108</f>
        <v>Global</v>
      </c>
      <c r="F108" s="52" t="s">
        <v>922</v>
      </c>
      <c r="G108" s="52" t="s">
        <v>923</v>
      </c>
      <c r="H108" s="52" t="s">
        <v>924</v>
      </c>
      <c r="I108" s="63" t="s">
        <v>715</v>
      </c>
    </row>
    <row r="109" customFormat="false" ht="45.75" hidden="false" customHeight="true" outlineLevel="0" collapsed="false">
      <c r="A109" s="64" t="str">
        <f aca="false">'Platform Setup'!$B$109</f>
        <v>Dealroom</v>
      </c>
      <c r="B109" s="65" t="str">
        <f aca="false">'Platform Setup'!$C$109</f>
        <v>Authority &amp; Listings</v>
      </c>
      <c r="C109" s="65" t="str">
        <f aca="false">'Platform Setup'!$D$109</f>
        <v>Medium</v>
      </c>
      <c r="D109" s="65" t="n">
        <f aca="false">'Platform Setup'!$P$109</f>
        <v>83</v>
      </c>
      <c r="E109" s="55" t="str">
        <f aca="false">'Platform Setup'!$Q$109</f>
        <v>Global</v>
      </c>
      <c r="F109" s="55" t="s">
        <v>925</v>
      </c>
      <c r="G109" s="55" t="s">
        <v>926</v>
      </c>
      <c r="H109" s="55" t="s">
        <v>927</v>
      </c>
      <c r="I109" s="65" t="s">
        <v>722</v>
      </c>
    </row>
    <row r="110" customFormat="false" ht="55.5" hidden="false" customHeight="true" outlineLevel="0" collapsed="false">
      <c r="A110" s="62" t="str">
        <f aca="false">'Platform Setup'!$B$110</f>
        <v>Magnitt</v>
      </c>
      <c r="B110" s="63" t="str">
        <f aca="false">'Platform Setup'!$C$110</f>
        <v>Authority &amp; Listings</v>
      </c>
      <c r="C110" s="63" t="str">
        <f aca="false">'Platform Setup'!$D$110</f>
        <v>Medium</v>
      </c>
      <c r="D110" s="63" t="n">
        <f aca="false">'Platform Setup'!$P$110</f>
        <v>84</v>
      </c>
      <c r="E110" s="52" t="str">
        <f aca="false">'Platform Setup'!$Q$110</f>
        <v>MENA</v>
      </c>
      <c r="F110" s="52" t="s">
        <v>928</v>
      </c>
      <c r="G110" s="52" t="s">
        <v>929</v>
      </c>
      <c r="H110" s="52" t="s">
        <v>927</v>
      </c>
      <c r="I110" s="63" t="s">
        <v>911</v>
      </c>
    </row>
    <row r="111" customFormat="false" ht="55.5" hidden="false" customHeight="true" outlineLevel="0" collapsed="false">
      <c r="A111" s="64" t="str">
        <f aca="false">'Platform Setup'!$B$111</f>
        <v>F6S</v>
      </c>
      <c r="B111" s="65" t="str">
        <f aca="false">'Platform Setup'!$C$111</f>
        <v>Authority &amp; Listings</v>
      </c>
      <c r="C111" s="65" t="str">
        <f aca="false">'Platform Setup'!$D$111</f>
        <v>Medium</v>
      </c>
      <c r="D111" s="65" t="n">
        <f aca="false">'Platform Setup'!$P$111</f>
        <v>85</v>
      </c>
      <c r="E111" s="55" t="str">
        <f aca="false">'Platform Setup'!$Q$111</f>
        <v>Global</v>
      </c>
      <c r="F111" s="55" t="s">
        <v>930</v>
      </c>
      <c r="G111" s="55" t="s">
        <v>931</v>
      </c>
      <c r="H111" s="55" t="s">
        <v>932</v>
      </c>
      <c r="I111" s="65" t="s">
        <v>726</v>
      </c>
    </row>
    <row r="112" customFormat="false" ht="45.75" hidden="false" customHeight="true" outlineLevel="0" collapsed="false">
      <c r="A112" s="62" t="str">
        <f aca="false">'Platform Setup'!$B$112</f>
        <v>SaaSHub</v>
      </c>
      <c r="B112" s="63" t="str">
        <f aca="false">'Platform Setup'!$C$112</f>
        <v>Directory/Review</v>
      </c>
      <c r="C112" s="63" t="str">
        <f aca="false">'Platform Setup'!$D$112</f>
        <v>Medium</v>
      </c>
      <c r="D112" s="63" t="n">
        <f aca="false">'Platform Setup'!$P$112</f>
        <v>86</v>
      </c>
      <c r="E112" s="52" t="str">
        <f aca="false">'Platform Setup'!$Q$112</f>
        <v>Global</v>
      </c>
      <c r="F112" s="52" t="s">
        <v>933</v>
      </c>
      <c r="G112" s="52" t="s">
        <v>934</v>
      </c>
      <c r="H112" s="52" t="s">
        <v>935</v>
      </c>
      <c r="I112" s="63" t="s">
        <v>722</v>
      </c>
    </row>
    <row r="113" customFormat="false" ht="66" hidden="false" customHeight="true" outlineLevel="0" collapsed="false">
      <c r="A113" s="64" t="str">
        <f aca="false">'Platform Setup'!$B$113</f>
        <v>AI Tool Directories (TAAFT, Toolify, FutureTools)</v>
      </c>
      <c r="B113" s="65" t="str">
        <f aca="false">'Platform Setup'!$C$113</f>
        <v>Directory/Review</v>
      </c>
      <c r="C113" s="65" t="str">
        <f aca="false">'Platform Setup'!$D$113</f>
        <v>Medium</v>
      </c>
      <c r="D113" s="65" t="n">
        <f aca="false">'Platform Setup'!$P$113</f>
        <v>87</v>
      </c>
      <c r="E113" s="55" t="str">
        <f aca="false">'Platform Setup'!$Q$113</f>
        <v>Global</v>
      </c>
      <c r="F113" s="55" t="s">
        <v>936</v>
      </c>
      <c r="G113" s="55" t="s">
        <v>937</v>
      </c>
      <c r="H113" s="55" t="s">
        <v>938</v>
      </c>
      <c r="I113" s="65" t="s">
        <v>726</v>
      </c>
    </row>
    <row r="114" customFormat="false" ht="55.5" hidden="false" customHeight="true" outlineLevel="0" collapsed="false">
      <c r="A114" s="62" t="str">
        <f aca="false">'Platform Setup'!$B$114</f>
        <v>ISNI</v>
      </c>
      <c r="B114" s="63" t="str">
        <f aca="false">'Platform Setup'!$C$114</f>
        <v>Authority &amp; Listings</v>
      </c>
      <c r="C114" s="63" t="str">
        <f aca="false">'Platform Setup'!$D$114</f>
        <v>Medium</v>
      </c>
      <c r="D114" s="63" t="n">
        <f aca="false">'Platform Setup'!$P$114</f>
        <v>88</v>
      </c>
      <c r="E114" s="52" t="str">
        <f aca="false">'Platform Setup'!$Q$114</f>
        <v>Global</v>
      </c>
      <c r="F114" s="52" t="s">
        <v>939</v>
      </c>
      <c r="G114" s="52" t="s">
        <v>940</v>
      </c>
      <c r="H114" s="52" t="s">
        <v>941</v>
      </c>
      <c r="I114" s="63" t="s">
        <v>915</v>
      </c>
    </row>
    <row r="115" customFormat="false" ht="75.75" hidden="false" customHeight="true" outlineLevel="0" collapsed="false">
      <c r="A115" s="64" t="str">
        <f aca="false">'Platform Setup'!$B$115</f>
        <v>PitchBook (passive)</v>
      </c>
      <c r="B115" s="65" t="str">
        <f aca="false">'Platform Setup'!$C$115</f>
        <v>Authority &amp; Listings</v>
      </c>
      <c r="C115" s="65" t="str">
        <f aca="false">'Platform Setup'!$D$115</f>
        <v>Medium</v>
      </c>
      <c r="D115" s="65" t="n">
        <f aca="false">'Platform Setup'!$P$115</f>
        <v>89</v>
      </c>
      <c r="E115" s="55" t="str">
        <f aca="false">'Platform Setup'!$Q$115</f>
        <v>Global</v>
      </c>
      <c r="F115" s="55" t="s">
        <v>942</v>
      </c>
      <c r="G115" s="55" t="s">
        <v>943</v>
      </c>
      <c r="H115" s="55" t="s">
        <v>944</v>
      </c>
      <c r="I115" s="65" t="s">
        <v>915</v>
      </c>
    </row>
    <row r="116" customFormat="false" ht="45.75" hidden="false" customHeight="true" outlineLevel="0" collapsed="false">
      <c r="A116" s="62" t="str">
        <f aca="false">'Platform Setup'!$B$116</f>
        <v>Bayt.com (employer profile)</v>
      </c>
      <c r="B116" s="63" t="str">
        <f aca="false">'Platform Setup'!$C$116</f>
        <v>Directory/Review</v>
      </c>
      <c r="C116" s="63" t="str">
        <f aca="false">'Platform Setup'!$D$116</f>
        <v>Medium</v>
      </c>
      <c r="D116" s="63" t="n">
        <f aca="false">'Platform Setup'!$P$116</f>
        <v>90</v>
      </c>
      <c r="E116" s="52" t="str">
        <f aca="false">'Platform Setup'!$Q$116</f>
        <v>Pan-MENA: KSA, UAE, Egypt, Jordan</v>
      </c>
      <c r="F116" s="52" t="s">
        <v>945</v>
      </c>
      <c r="G116" s="52" t="s">
        <v>946</v>
      </c>
      <c r="H116" s="52" t="s">
        <v>947</v>
      </c>
      <c r="I116" s="63" t="s">
        <v>629</v>
      </c>
    </row>
    <row r="117" customFormat="false" ht="66" hidden="false" customHeight="true" outlineLevel="0" collapsed="false">
      <c r="A117" s="64" t="str">
        <f aca="false">'Platform Setup'!$B$117</f>
        <v>OpenCorporates (verify-only)</v>
      </c>
      <c r="B117" s="65" t="str">
        <f aca="false">'Platform Setup'!$C$117</f>
        <v>Authority &amp; Listings</v>
      </c>
      <c r="C117" s="65" t="str">
        <f aca="false">'Platform Setup'!$D$117</f>
        <v>Low</v>
      </c>
      <c r="D117" s="65" t="n">
        <f aca="false">'Platform Setup'!$P$117</f>
        <v>123</v>
      </c>
      <c r="E117" s="55" t="str">
        <f aca="false">'Platform Setup'!$Q$117</f>
        <v>Global</v>
      </c>
      <c r="F117" s="55" t="s">
        <v>948</v>
      </c>
      <c r="G117" s="55" t="s">
        <v>949</v>
      </c>
      <c r="H117" s="55" t="s">
        <v>950</v>
      </c>
      <c r="I117" s="65" t="s">
        <v>951</v>
      </c>
    </row>
    <row r="118" customFormat="false" ht="55.5" hidden="false" customHeight="true" outlineLevel="0" collapsed="false">
      <c r="A118" s="62" t="str">
        <f aca="false">'Platform Setup'!$B$118</f>
        <v>LEI (GLEIF)</v>
      </c>
      <c r="B118" s="63" t="str">
        <f aca="false">'Platform Setup'!$C$118</f>
        <v>Authority &amp; Listings</v>
      </c>
      <c r="C118" s="63" t="str">
        <f aca="false">'Platform Setup'!$D$118</f>
        <v>Low</v>
      </c>
      <c r="D118" s="63" t="n">
        <f aca="false">'Platform Setup'!$P$118</f>
        <v>124</v>
      </c>
      <c r="E118" s="52" t="str">
        <f aca="false">'Platform Setup'!$Q$118</f>
        <v>Global</v>
      </c>
      <c r="F118" s="52" t="s">
        <v>952</v>
      </c>
      <c r="G118" s="52" t="s">
        <v>953</v>
      </c>
      <c r="H118" s="52" t="s">
        <v>954</v>
      </c>
      <c r="I118" s="63" t="s">
        <v>955</v>
      </c>
    </row>
    <row r="119" customFormat="false" ht="45.75" hidden="false" customHeight="true" outlineLevel="0" collapsed="false">
      <c r="A119" s="64" t="str">
        <f aca="false">'Platform Setup'!$B$119</f>
        <v>StartupBlink</v>
      </c>
      <c r="B119" s="65" t="str">
        <f aca="false">'Platform Setup'!$C$119</f>
        <v>Authority &amp; Listings</v>
      </c>
      <c r="C119" s="65" t="str">
        <f aca="false">'Platform Setup'!$D$119</f>
        <v>Low</v>
      </c>
      <c r="D119" s="65" t="n">
        <f aca="false">'Platform Setup'!$P$119</f>
        <v>125</v>
      </c>
      <c r="E119" s="55" t="str">
        <f aca="false">'Platform Setup'!$Q$119</f>
        <v>Global</v>
      </c>
      <c r="F119" s="55" t="s">
        <v>956</v>
      </c>
      <c r="G119" s="55" t="s">
        <v>957</v>
      </c>
      <c r="H119" s="55" t="s">
        <v>958</v>
      </c>
      <c r="I119" s="65" t="s">
        <v>955</v>
      </c>
    </row>
    <row r="120" customFormat="false" ht="45.75" hidden="false" customHeight="true" outlineLevel="0" collapsed="false">
      <c r="A120" s="62" t="str">
        <f aca="false">'Platform Setup'!$B$120</f>
        <v>Startup Ranking</v>
      </c>
      <c r="B120" s="63" t="str">
        <f aca="false">'Platform Setup'!$C$120</f>
        <v>Authority &amp; Listings</v>
      </c>
      <c r="C120" s="63" t="str">
        <f aca="false">'Platform Setup'!$D$120</f>
        <v>Low</v>
      </c>
      <c r="D120" s="63" t="n">
        <f aca="false">'Platform Setup'!$P$120</f>
        <v>126</v>
      </c>
      <c r="E120" s="52" t="str">
        <f aca="false">'Platform Setup'!$Q$120</f>
        <v>Global</v>
      </c>
      <c r="F120" s="52" t="s">
        <v>959</v>
      </c>
      <c r="G120" s="52" t="s">
        <v>960</v>
      </c>
      <c r="H120" s="52" t="s">
        <v>958</v>
      </c>
      <c r="I120" s="63" t="s">
        <v>955</v>
      </c>
    </row>
    <row r="121" customFormat="false" ht="45.75" hidden="false" customHeight="true" outlineLevel="0" collapsed="false">
      <c r="A121" s="64" t="str">
        <f aca="false">'Platform Setup'!$B$121</f>
        <v>Wellfound (AngelList)</v>
      </c>
      <c r="B121" s="65" t="str">
        <f aca="false">'Platform Setup'!$C$121</f>
        <v>Authority &amp; Listings</v>
      </c>
      <c r="C121" s="65" t="str">
        <f aca="false">'Platform Setup'!$D$121</f>
        <v>Low</v>
      </c>
      <c r="D121" s="65" t="n">
        <f aca="false">'Platform Setup'!$P$121</f>
        <v>127</v>
      </c>
      <c r="E121" s="55" t="str">
        <f aca="false">'Platform Setup'!$Q$121</f>
        <v>Global</v>
      </c>
      <c r="F121" s="55" t="s">
        <v>961</v>
      </c>
      <c r="G121" s="55" t="s">
        <v>962</v>
      </c>
      <c r="H121" s="55" t="s">
        <v>963</v>
      </c>
      <c r="I121" s="65" t="s">
        <v>964</v>
      </c>
    </row>
    <row r="122" customFormat="false" ht="45.75" hidden="false" customHeight="true" outlineLevel="0" collapsed="false">
      <c r="A122" s="62" t="str">
        <f aca="false">'Platform Setup'!$B$122</f>
        <v>Glassdoor / Indeed Employer Pages</v>
      </c>
      <c r="B122" s="63" t="str">
        <f aca="false">'Platform Setup'!$C$122</f>
        <v>Authority &amp; Listings</v>
      </c>
      <c r="C122" s="63" t="str">
        <f aca="false">'Platform Setup'!$D$122</f>
        <v>Low</v>
      </c>
      <c r="D122" s="63" t="n">
        <f aca="false">'Platform Setup'!$P$122</f>
        <v>128</v>
      </c>
      <c r="E122" s="52" t="str">
        <f aca="false">'Platform Setup'!$Q$122</f>
        <v>Global</v>
      </c>
      <c r="F122" s="52" t="s">
        <v>965</v>
      </c>
      <c r="G122" s="52" t="s">
        <v>966</v>
      </c>
      <c r="H122" s="52" t="s">
        <v>967</v>
      </c>
      <c r="I122" s="63" t="s">
        <v>629</v>
      </c>
    </row>
    <row r="123" customFormat="false" ht="45.75" hidden="false" customHeight="true" outlineLevel="0" collapsed="false">
      <c r="A123" s="64" t="str">
        <f aca="false">'Platform Setup'!$B$123</f>
        <v>Naukrigulf (employer)</v>
      </c>
      <c r="B123" s="65" t="str">
        <f aca="false">'Platform Setup'!$C$123</f>
        <v>Directory/Review</v>
      </c>
      <c r="C123" s="65" t="str">
        <f aca="false">'Platform Setup'!$D$123</f>
        <v>Low</v>
      </c>
      <c r="D123" s="65" t="n">
        <f aca="false">'Platform Setup'!$P$123</f>
        <v>129</v>
      </c>
      <c r="E123" s="55" t="str">
        <f aca="false">'Platform Setup'!$Q$123</f>
        <v>India-to-Gulf pipeline</v>
      </c>
      <c r="F123" s="55" t="s">
        <v>968</v>
      </c>
      <c r="G123" s="55" t="s">
        <v>969</v>
      </c>
      <c r="H123" s="55" t="s">
        <v>963</v>
      </c>
      <c r="I123" s="65" t="s">
        <v>629</v>
      </c>
    </row>
    <row r="124" customFormat="false" ht="45.75" hidden="false" customHeight="true" outlineLevel="0" collapsed="false">
      <c r="A124" s="62" t="str">
        <f aca="false">'Platform Setup'!$B$124</f>
        <v>GulfTalent (employer)</v>
      </c>
      <c r="B124" s="63" t="str">
        <f aca="false">'Platform Setup'!$C$124</f>
        <v>Directory/Review</v>
      </c>
      <c r="C124" s="63" t="str">
        <f aca="false">'Platform Setup'!$D$124</f>
        <v>Low</v>
      </c>
      <c r="D124" s="63" t="n">
        <f aca="false">'Platform Setup'!$P$124</f>
        <v>130</v>
      </c>
      <c r="E124" s="52" t="str">
        <f aca="false">'Platform Setup'!$Q$124</f>
        <v>Gulf white-collar: UAE, KSA, Qatar</v>
      </c>
      <c r="F124" s="52" t="s">
        <v>970</v>
      </c>
      <c r="G124" s="52" t="s">
        <v>971</v>
      </c>
      <c r="H124" s="52" t="s">
        <v>972</v>
      </c>
      <c r="I124" s="63" t="s">
        <v>973</v>
      </c>
    </row>
    <row r="125" customFormat="false" ht="45.75" hidden="false" customHeight="true" outlineLevel="0" collapsed="false">
      <c r="A125" s="64" t="str">
        <f aca="false">'Platform Setup'!$B$125</f>
        <v>LinkedIn Learning Instructor</v>
      </c>
      <c r="B125" s="65" t="str">
        <f aca="false">'Platform Setup'!$C$125</f>
        <v>Publishing</v>
      </c>
      <c r="C125" s="65" t="str">
        <f aca="false">'Platform Setup'!$D$125</f>
        <v>Low</v>
      </c>
      <c r="D125" s="65" t="n">
        <f aca="false">'Platform Setup'!$P$125</f>
        <v>131</v>
      </c>
      <c r="E125" s="55" t="str">
        <f aca="false">'Platform Setup'!$Q$125</f>
        <v>Global</v>
      </c>
      <c r="F125" s="55" t="s">
        <v>974</v>
      </c>
      <c r="G125" s="55" t="s">
        <v>975</v>
      </c>
      <c r="H125" s="55" t="s">
        <v>976</v>
      </c>
      <c r="I125" s="65" t="s">
        <v>955</v>
      </c>
    </row>
    <row r="126" customFormat="false" ht="55.5" hidden="false" customHeight="true" outlineLevel="0" collapsed="false">
      <c r="A126" s="62" t="str">
        <f aca="false">'Platform Setup'!$B$126</f>
        <v>Google Scholar (named authors)</v>
      </c>
      <c r="B126" s="63" t="str">
        <f aca="false">'Platform Setup'!$C$126</f>
        <v>Publishing</v>
      </c>
      <c r="C126" s="63" t="str">
        <f aca="false">'Platform Setup'!$D$126</f>
        <v>Low</v>
      </c>
      <c r="D126" s="63" t="n">
        <f aca="false">'Platform Setup'!$P$126</f>
        <v>132</v>
      </c>
      <c r="E126" s="52" t="str">
        <f aca="false">'Platform Setup'!$Q$126</f>
        <v>Global</v>
      </c>
      <c r="F126" s="52" t="s">
        <v>977</v>
      </c>
      <c r="G126" s="52" t="s">
        <v>978</v>
      </c>
      <c r="H126" s="52" t="s">
        <v>979</v>
      </c>
      <c r="I126" s="63" t="s">
        <v>911</v>
      </c>
    </row>
    <row r="127" customFormat="false" ht="75.75" hidden="false" customHeight="true" outlineLevel="0" collapsed="false">
      <c r="A127" s="64" t="str">
        <f aca="false">'Platform Setup'!$B$127</f>
        <v>Snapchat</v>
      </c>
      <c r="B127" s="65" t="str">
        <f aca="false">'Platform Setup'!$C$127</f>
        <v>Social Media</v>
      </c>
      <c r="C127" s="65" t="str">
        <f aca="false">'Platform Setup'!$D$127</f>
        <v>Medium</v>
      </c>
      <c r="D127" s="65" t="n">
        <f aca="false">'Platform Setup'!$P$127</f>
        <v>91</v>
      </c>
      <c r="E127" s="55" t="str">
        <f aca="false">'Platform Setup'!$Q$127</f>
        <v>KSA (+ UAE) — 74% of Saudi internet users</v>
      </c>
      <c r="F127" s="55" t="s">
        <v>980</v>
      </c>
      <c r="G127" s="55" t="s">
        <v>981</v>
      </c>
      <c r="H127" s="55" t="s">
        <v>982</v>
      </c>
      <c r="I127" s="65" t="s">
        <v>983</v>
      </c>
    </row>
    <row r="128" customFormat="false" ht="75.75" hidden="false" customHeight="true" outlineLevel="0" collapsed="false">
      <c r="A128" s="62" t="str">
        <f aca="false">'Platform Setup'!$B$128</f>
        <v>Careers Page + Google for Jobs</v>
      </c>
      <c r="B128" s="63" t="str">
        <f aca="false">'Platform Setup'!$C$128</f>
        <v>SEO &amp; Syndication</v>
      </c>
      <c r="C128" s="63" t="str">
        <f aca="false">'Platform Setup'!$D$128</f>
        <v>High</v>
      </c>
      <c r="D128" s="63" t="n">
        <f aca="false">'Platform Setup'!$P$128</f>
        <v>46</v>
      </c>
      <c r="E128" s="52" t="str">
        <f aca="false">'Platform Setup'!$Q$128</f>
        <v>Global</v>
      </c>
      <c r="F128" s="52" t="s">
        <v>984</v>
      </c>
      <c r="G128" s="52" t="s">
        <v>985</v>
      </c>
      <c r="H128" s="52" t="s">
        <v>986</v>
      </c>
      <c r="I128" s="63" t="s">
        <v>964</v>
      </c>
    </row>
    <row r="129" customFormat="false" ht="66" hidden="false" customHeight="true" outlineLevel="0" collapsed="false">
      <c r="A129" s="64" t="str">
        <f aca="false">'Platform Setup'!$B$129</f>
        <v>Naukri.com (employer)</v>
      </c>
      <c r="B129" s="65" t="str">
        <f aca="false">'Platform Setup'!$C$129</f>
        <v>Directory/Review</v>
      </c>
      <c r="C129" s="65" t="str">
        <f aca="false">'Platform Setup'!$D$129</f>
        <v>Medium</v>
      </c>
      <c r="D129" s="65" t="n">
        <f aca="false">'Platform Setup'!$P$129</f>
        <v>92</v>
      </c>
      <c r="E129" s="55" t="str">
        <f aca="false">'Platform Setup'!$Q$129</f>
        <v>India</v>
      </c>
      <c r="F129" s="55" t="s">
        <v>987</v>
      </c>
      <c r="G129" s="55" t="s">
        <v>988</v>
      </c>
      <c r="H129" s="55" t="s">
        <v>963</v>
      </c>
      <c r="I129" s="65" t="s">
        <v>629</v>
      </c>
    </row>
    <row r="130" customFormat="false" ht="66" hidden="false" customHeight="true" outlineLevel="0" collapsed="false">
      <c r="A130" s="62" t="str">
        <f aca="false">'Platform Setup'!$B$130</f>
        <v>Jobberman (employer)</v>
      </c>
      <c r="B130" s="63" t="str">
        <f aca="false">'Platform Setup'!$C$130</f>
        <v>Directory/Review</v>
      </c>
      <c r="C130" s="63" t="str">
        <f aca="false">'Platform Setup'!$D$130</f>
        <v>Low</v>
      </c>
      <c r="D130" s="63" t="n">
        <f aca="false">'Platform Setup'!$P$130</f>
        <v>133</v>
      </c>
      <c r="E130" s="52" t="str">
        <f aca="false">'Platform Setup'!$Q$130</f>
        <v>Nigeria + Ghana</v>
      </c>
      <c r="F130" s="52" t="s">
        <v>989</v>
      </c>
      <c r="G130" s="52" t="s">
        <v>990</v>
      </c>
      <c r="H130" s="52" t="s">
        <v>991</v>
      </c>
      <c r="I130" s="63" t="s">
        <v>722</v>
      </c>
    </row>
    <row r="131" customFormat="false" ht="96" hidden="false" customHeight="true" outlineLevel="0" collapsed="false">
      <c r="A131" s="64" t="str">
        <f aca="false">'Platform Setup'!$B$131</f>
        <v>Zenodo (DOI for frameworks)</v>
      </c>
      <c r="B131" s="65" t="str">
        <f aca="false">'Platform Setup'!$C$131</f>
        <v>Authority &amp; Listings</v>
      </c>
      <c r="C131" s="65" t="str">
        <f aca="false">'Platform Setup'!$D$131</f>
        <v>Medium</v>
      </c>
      <c r="D131" s="65" t="n">
        <f aca="false">'Platform Setup'!$P$131</f>
        <v>93</v>
      </c>
      <c r="E131" s="55" t="str">
        <f aca="false">'Platform Setup'!$Q$131</f>
        <v>Global</v>
      </c>
      <c r="F131" s="55" t="s">
        <v>992</v>
      </c>
      <c r="G131" s="55" t="s">
        <v>993</v>
      </c>
      <c r="H131" s="55" t="s">
        <v>994</v>
      </c>
      <c r="I131" s="65" t="s">
        <v>995</v>
      </c>
    </row>
    <row r="132" customFormat="false" ht="96" hidden="false" customHeight="true" outlineLevel="0" collapsed="false">
      <c r="A132" s="62" t="str">
        <f aca="false">'Platform Setup'!$B$132</f>
        <v>OER Commons + MERLOT</v>
      </c>
      <c r="B132" s="63" t="str">
        <f aca="false">'Platform Setup'!$C$132</f>
        <v>Publishing</v>
      </c>
      <c r="C132" s="63" t="str">
        <f aca="false">'Platform Setup'!$D$132</f>
        <v>Medium</v>
      </c>
      <c r="D132" s="63" t="n">
        <f aca="false">'Platform Setup'!$P$132</f>
        <v>94</v>
      </c>
      <c r="E132" s="52" t="str">
        <f aca="false">'Platform Setup'!$Q$132</f>
        <v>Global</v>
      </c>
      <c r="F132" s="52" t="s">
        <v>996</v>
      </c>
      <c r="G132" s="52" t="s">
        <v>997</v>
      </c>
      <c r="H132" s="52" t="s">
        <v>998</v>
      </c>
      <c r="I132" s="63" t="s">
        <v>850</v>
      </c>
    </row>
    <row r="133" customFormat="false" ht="96" hidden="false" customHeight="true" outlineLevel="0" collapsed="false">
      <c r="A133" s="64" t="str">
        <f aca="false">'Platform Setup'!$B$133</f>
        <v>TrainingZone + HRZone (UK L&amp;D)</v>
      </c>
      <c r="B133" s="65" t="str">
        <f aca="false">'Platform Setup'!$C$133</f>
        <v>Publishing</v>
      </c>
      <c r="C133" s="65" t="str">
        <f aca="false">'Platform Setup'!$D$133</f>
        <v>Medium</v>
      </c>
      <c r="D133" s="65" t="n">
        <f aca="false">'Platform Setup'!$P$133</f>
        <v>95</v>
      </c>
      <c r="E133" s="55" t="str">
        <f aca="false">'Platform Setup'!$Q$133</f>
        <v>UK</v>
      </c>
      <c r="F133" s="55" t="s">
        <v>999</v>
      </c>
      <c r="G133" s="55" t="s">
        <v>1000</v>
      </c>
      <c r="H133" s="55" t="s">
        <v>831</v>
      </c>
      <c r="I133" s="65" t="s">
        <v>850</v>
      </c>
    </row>
    <row r="134" customFormat="false" ht="45.75" hidden="false" customHeight="true" outlineLevel="0" collapsed="false">
      <c r="A134" s="62" t="str">
        <f aca="false">'Platform Setup'!$B$134</f>
        <v>Google Search Console</v>
      </c>
      <c r="B134" s="63" t="str">
        <f aca="false">'Platform Setup'!$C$134</f>
        <v>Analytics</v>
      </c>
      <c r="C134" s="63" t="str">
        <f aca="false">'Platform Setup'!$D$134</f>
        <v>Critical</v>
      </c>
      <c r="D134" s="63" t="n">
        <f aca="false">'Platform Setup'!$P$134</f>
        <v>17</v>
      </c>
      <c r="E134" s="52" t="str">
        <f aca="false">'Platform Setup'!$Q$134</f>
        <v>Global</v>
      </c>
      <c r="F134" s="52" t="s">
        <v>1001</v>
      </c>
      <c r="G134" s="52" t="s">
        <v>1002</v>
      </c>
      <c r="H134" s="52" t="s">
        <v>1003</v>
      </c>
      <c r="I134" s="63" t="s">
        <v>612</v>
      </c>
    </row>
    <row r="135" customFormat="false" ht="45.75" hidden="false" customHeight="true" outlineLevel="0" collapsed="false">
      <c r="A135" s="64" t="str">
        <f aca="false">'Platform Setup'!$B$135</f>
        <v>Google Analytics</v>
      </c>
      <c r="B135" s="65" t="str">
        <f aca="false">'Platform Setup'!$C$135</f>
        <v>Analytics</v>
      </c>
      <c r="C135" s="65" t="str">
        <f aca="false">'Platform Setup'!$D$135</f>
        <v>Critical</v>
      </c>
      <c r="D135" s="65" t="n">
        <f aca="false">'Platform Setup'!$P$135</f>
        <v>18</v>
      </c>
      <c r="E135" s="55" t="str">
        <f aca="false">'Platform Setup'!$Q$135</f>
        <v>Global</v>
      </c>
      <c r="F135" s="55" t="s">
        <v>1004</v>
      </c>
      <c r="G135" s="55" t="s">
        <v>1005</v>
      </c>
      <c r="H135" s="55" t="s">
        <v>1006</v>
      </c>
      <c r="I135" s="65" t="s">
        <v>682</v>
      </c>
    </row>
    <row r="136" customFormat="false" ht="45.75" hidden="false" customHeight="true" outlineLevel="0" collapsed="false">
      <c r="A136" s="62" t="str">
        <f aca="false">'Platform Setup'!$B$136</f>
        <v>Microsoft Clarity</v>
      </c>
      <c r="B136" s="63" t="str">
        <f aca="false">'Platform Setup'!$C$136</f>
        <v>Analytics</v>
      </c>
      <c r="C136" s="63" t="str">
        <f aca="false">'Platform Setup'!$D$136</f>
        <v>High</v>
      </c>
      <c r="D136" s="63" t="n">
        <f aca="false">'Platform Setup'!$P$136</f>
        <v>47</v>
      </c>
      <c r="E136" s="52" t="str">
        <f aca="false">'Platform Setup'!$Q$136</f>
        <v>Global</v>
      </c>
      <c r="F136" s="52" t="s">
        <v>1007</v>
      </c>
      <c r="G136" s="52" t="s">
        <v>1008</v>
      </c>
      <c r="H136" s="52" t="s">
        <v>1009</v>
      </c>
      <c r="I136" s="63" t="s">
        <v>1010</v>
      </c>
    </row>
    <row r="138" customFormat="false" ht="30" hidden="false" customHeight="true" outlineLevel="0" collapsed="false">
      <c r="A138" s="66" t="s">
        <v>1011</v>
      </c>
      <c r="B138" s="66"/>
      <c r="C138" s="66"/>
      <c r="D138" s="66"/>
      <c r="E138" s="66"/>
      <c r="F138" s="66"/>
      <c r="G138" s="66"/>
      <c r="H138" s="66"/>
      <c r="I138" s="66"/>
    </row>
  </sheetData>
  <sheetProtection sheet="true" password="dd42" formatCells="false" formatColumns="false" formatRows="false" sort="false" autoFilter="false"/>
  <mergeCells count="3">
    <mergeCell ref="A1:I1"/>
    <mergeCell ref="B2:I2"/>
    <mergeCell ref="A138:I138"/>
  </mergeCells>
  <conditionalFormatting sqref="A4:A136">
    <cfRule type="expression" priority="2" aboveAverage="0" equalAverage="0" bottom="0" percent="0" rank="0" text="" dxfId="0">
      <formula>AND(ISNUMBER($D4),$D4&lt;=10)</formula>
    </cfRule>
  </conditionalFormatting>
  <conditionalFormatting sqref="C4:C136">
    <cfRule type="expression" priority="3" aboveAverage="0" equalAverage="0" bottom="0" percent="0" rank="0" text="" dxfId="1">
      <formula>$C4="Critical"</formula>
    </cfRule>
  </conditionalFormatting>
  <hyperlinks>
    <hyperlink ref="A2" location="'MAP'!A1" display="◀  MAP"/>
  </hyperlinks>
  <printOptions headings="false" gridLines="false" gridLinesSet="true" horizontalCentered="false" verticalCentered="false"/>
  <pageMargins left="0.4" right="0.4" top="0.55" bottom="0.55" header="0.511811023622047" footer="0.3"/>
  <pageSetup paperSize="1" scale="100" fitToWidth="1" fitToHeight="0" pageOrder="downThenOver" orientation="landscape" blackAndWhite="false" draft="false" cellComments="none" horizontalDpi="300" verticalDpi="300" copies="1"/>
  <headerFooter differentFirst="false" differentOddEven="false">
    <oddHeader/>
    <oddFooter>&amp;L&amp;7 &amp;K808080PCI AI  —  Growth OS&amp;R&amp;7 &amp;K808080Page &amp;P of &amp;N</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true"/>
  </sheetPr>
  <dimension ref="A1:G10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2"/>
    <col collapsed="false" customWidth="true" hidden="false" outlineLevel="0" max="2" min="2" style="0" width="30"/>
    <col collapsed="false" customWidth="true" hidden="false" outlineLevel="0" max="3" min="3" style="0" width="34"/>
    <col collapsed="false" customWidth="true" hidden="false" outlineLevel="0" max="4" min="4" style="0" width="46"/>
    <col collapsed="false" customWidth="true" hidden="false" outlineLevel="0" max="6" min="5" style="0" width="14"/>
    <col collapsed="false" customWidth="true" hidden="false" outlineLevel="0" max="7" min="7" style="0" width="26"/>
  </cols>
  <sheetData>
    <row r="1" customFormat="false" ht="25.5" hidden="false" customHeight="true" outlineLevel="0" collapsed="false">
      <c r="A1" s="48" t="s">
        <v>1012</v>
      </c>
      <c r="B1" s="48"/>
      <c r="C1" s="48"/>
      <c r="D1" s="48"/>
      <c r="E1" s="48"/>
      <c r="F1" s="48"/>
      <c r="G1" s="48"/>
    </row>
    <row r="2" customFormat="false" ht="24" hidden="false" customHeight="true" outlineLevel="0" collapsed="false">
      <c r="A2" s="3" t="s">
        <v>1</v>
      </c>
      <c r="B2" s="49" t="s">
        <v>1013</v>
      </c>
      <c r="C2" s="49"/>
      <c r="D2" s="49"/>
      <c r="E2" s="49"/>
      <c r="F2" s="49"/>
      <c r="G2" s="49"/>
    </row>
    <row r="4" customFormat="false" ht="21.75" hidden="false" customHeight="true" outlineLevel="0" collapsed="false">
      <c r="A4" s="44" t="s">
        <v>1014</v>
      </c>
      <c r="B4" s="44" t="s">
        <v>1015</v>
      </c>
      <c r="C4" s="44" t="s">
        <v>1016</v>
      </c>
      <c r="D4" s="44" t="s">
        <v>1017</v>
      </c>
      <c r="E4" s="44" t="s">
        <v>1018</v>
      </c>
      <c r="F4" s="44" t="s">
        <v>1019</v>
      </c>
      <c r="G4" s="44" t="s">
        <v>1020</v>
      </c>
    </row>
    <row r="5" customFormat="false" ht="24" hidden="false" customHeight="true" outlineLevel="0" collapsed="false">
      <c r="A5" s="58" t="s">
        <v>1021</v>
      </c>
      <c r="B5" s="62" t="s">
        <v>1022</v>
      </c>
      <c r="C5" s="52" t="s">
        <v>1023</v>
      </c>
      <c r="D5" s="52" t="s">
        <v>1024</v>
      </c>
      <c r="E5" s="67"/>
      <c r="F5" s="67"/>
      <c r="G5" s="67"/>
    </row>
    <row r="6" customFormat="false" ht="24" hidden="false" customHeight="true" outlineLevel="0" collapsed="false">
      <c r="A6" s="57"/>
      <c r="B6" s="64" t="s">
        <v>1025</v>
      </c>
      <c r="C6" s="55" t="s">
        <v>1026</v>
      </c>
      <c r="D6" s="55" t="s">
        <v>1027</v>
      </c>
      <c r="E6" s="67"/>
      <c r="F6" s="67"/>
      <c r="G6" s="67"/>
    </row>
    <row r="7" customFormat="false" ht="24" hidden="false" customHeight="true" outlineLevel="0" collapsed="false">
      <c r="A7" s="58"/>
      <c r="B7" s="62" t="s">
        <v>1028</v>
      </c>
      <c r="C7" s="52" t="s">
        <v>1029</v>
      </c>
      <c r="D7" s="52" t="s">
        <v>1030</v>
      </c>
      <c r="E7" s="67"/>
      <c r="F7" s="67"/>
      <c r="G7" s="67"/>
    </row>
    <row r="8" customFormat="false" ht="24" hidden="false" customHeight="true" outlineLevel="0" collapsed="false">
      <c r="A8" s="57"/>
      <c r="B8" s="64" t="s">
        <v>1031</v>
      </c>
      <c r="C8" s="55" t="s">
        <v>1032</v>
      </c>
      <c r="D8" s="55" t="s">
        <v>1033</v>
      </c>
      <c r="E8" s="67"/>
      <c r="F8" s="67"/>
      <c r="G8" s="67"/>
    </row>
    <row r="9" customFormat="false" ht="24" hidden="false" customHeight="true" outlineLevel="0" collapsed="false">
      <c r="A9" s="58" t="s">
        <v>1034</v>
      </c>
      <c r="B9" s="62" t="s">
        <v>1035</v>
      </c>
      <c r="C9" s="52" t="s">
        <v>1036</v>
      </c>
      <c r="D9" s="52" t="s">
        <v>1037</v>
      </c>
      <c r="E9" s="67"/>
      <c r="F9" s="67"/>
      <c r="G9" s="67"/>
    </row>
    <row r="10" customFormat="false" ht="24" hidden="false" customHeight="true" outlineLevel="0" collapsed="false">
      <c r="A10" s="57"/>
      <c r="B10" s="64" t="s">
        <v>1038</v>
      </c>
      <c r="C10" s="55" t="s">
        <v>1039</v>
      </c>
      <c r="D10" s="55" t="s">
        <v>1040</v>
      </c>
      <c r="E10" s="67"/>
      <c r="F10" s="67"/>
      <c r="G10" s="67"/>
    </row>
    <row r="11" customFormat="false" ht="24" hidden="false" customHeight="true" outlineLevel="0" collapsed="false">
      <c r="A11" s="58"/>
      <c r="B11" s="62" t="s">
        <v>1041</v>
      </c>
      <c r="C11" s="52" t="s">
        <v>1042</v>
      </c>
      <c r="D11" s="52" t="s">
        <v>1043</v>
      </c>
      <c r="E11" s="67"/>
      <c r="F11" s="67"/>
      <c r="G11" s="67"/>
    </row>
    <row r="12" customFormat="false" ht="33.75" hidden="false" customHeight="true" outlineLevel="0" collapsed="false">
      <c r="A12" s="57" t="s">
        <v>1044</v>
      </c>
      <c r="B12" s="64" t="s">
        <v>1045</v>
      </c>
      <c r="C12" s="55" t="s">
        <v>1046</v>
      </c>
      <c r="D12" s="55" t="s">
        <v>1047</v>
      </c>
      <c r="E12" s="67"/>
      <c r="F12" s="67"/>
      <c r="G12" s="67"/>
    </row>
    <row r="13" customFormat="false" ht="24" hidden="false" customHeight="true" outlineLevel="0" collapsed="false">
      <c r="A13" s="58" t="s">
        <v>1048</v>
      </c>
      <c r="B13" s="62" t="s">
        <v>1049</v>
      </c>
      <c r="C13" s="52" t="s">
        <v>1050</v>
      </c>
      <c r="D13" s="52" t="s">
        <v>1051</v>
      </c>
      <c r="E13" s="67"/>
      <c r="F13" s="67"/>
      <c r="G13" s="67"/>
    </row>
    <row r="14" customFormat="false" ht="24" hidden="false" customHeight="true" outlineLevel="0" collapsed="false">
      <c r="A14" s="57"/>
      <c r="B14" s="64" t="s">
        <v>1052</v>
      </c>
      <c r="C14" s="55" t="s">
        <v>1053</v>
      </c>
      <c r="D14" s="55" t="s">
        <v>1054</v>
      </c>
      <c r="E14" s="67"/>
      <c r="F14" s="67"/>
      <c r="G14" s="67"/>
    </row>
    <row r="15" customFormat="false" ht="24" hidden="false" customHeight="true" outlineLevel="0" collapsed="false">
      <c r="A15" s="58"/>
      <c r="B15" s="62" t="s">
        <v>1055</v>
      </c>
      <c r="C15" s="52" t="s">
        <v>1056</v>
      </c>
      <c r="D15" s="52" t="s">
        <v>1057</v>
      </c>
      <c r="E15" s="67"/>
      <c r="F15" s="67"/>
      <c r="G15" s="67"/>
    </row>
    <row r="16" customFormat="false" ht="24" hidden="false" customHeight="true" outlineLevel="0" collapsed="false">
      <c r="A16" s="57" t="s">
        <v>1058</v>
      </c>
      <c r="B16" s="64" t="s">
        <v>1059</v>
      </c>
      <c r="C16" s="55" t="s">
        <v>1060</v>
      </c>
      <c r="D16" s="55" t="s">
        <v>1061</v>
      </c>
      <c r="E16" s="67"/>
      <c r="F16" s="67"/>
      <c r="G16" s="67"/>
    </row>
    <row r="17" customFormat="false" ht="24" hidden="false" customHeight="true" outlineLevel="0" collapsed="false">
      <c r="A17" s="58"/>
      <c r="B17" s="62" t="s">
        <v>1062</v>
      </c>
      <c r="C17" s="52" t="s">
        <v>1063</v>
      </c>
      <c r="D17" s="52" t="s">
        <v>1064</v>
      </c>
      <c r="E17" s="67"/>
      <c r="F17" s="67"/>
      <c r="G17" s="67"/>
    </row>
    <row r="18" customFormat="false" ht="24" hidden="false" customHeight="true" outlineLevel="0" collapsed="false">
      <c r="A18" s="57"/>
      <c r="B18" s="64" t="s">
        <v>1065</v>
      </c>
      <c r="C18" s="55" t="s">
        <v>1066</v>
      </c>
      <c r="D18" s="55" t="s">
        <v>1067</v>
      </c>
      <c r="E18" s="67"/>
      <c r="F18" s="67"/>
      <c r="G18" s="67"/>
    </row>
    <row r="19" customFormat="false" ht="24" hidden="false" customHeight="true" outlineLevel="0" collapsed="false">
      <c r="A19" s="58"/>
      <c r="B19" s="62" t="s">
        <v>1068</v>
      </c>
      <c r="C19" s="52" t="s">
        <v>1069</v>
      </c>
      <c r="D19" s="52" t="s">
        <v>1070</v>
      </c>
      <c r="E19" s="67"/>
      <c r="F19" s="67"/>
      <c r="G19" s="67"/>
    </row>
    <row r="20" customFormat="false" ht="24" hidden="false" customHeight="true" outlineLevel="0" collapsed="false">
      <c r="A20" s="57"/>
      <c r="B20" s="64" t="s">
        <v>1071</v>
      </c>
      <c r="C20" s="55" t="s">
        <v>1072</v>
      </c>
      <c r="D20" s="55" t="s">
        <v>1073</v>
      </c>
      <c r="E20" s="67"/>
      <c r="F20" s="67"/>
      <c r="G20" s="67"/>
    </row>
    <row r="21" customFormat="false" ht="24" hidden="false" customHeight="true" outlineLevel="0" collapsed="false">
      <c r="A21" s="58" t="s">
        <v>1074</v>
      </c>
      <c r="B21" s="62" t="s">
        <v>1075</v>
      </c>
      <c r="C21" s="52" t="s">
        <v>1076</v>
      </c>
      <c r="D21" s="52" t="s">
        <v>1077</v>
      </c>
      <c r="E21" s="67"/>
      <c r="F21" s="67"/>
      <c r="G21" s="67"/>
    </row>
    <row r="22" customFormat="false" ht="24" hidden="false" customHeight="true" outlineLevel="0" collapsed="false">
      <c r="A22" s="57"/>
      <c r="B22" s="64" t="s">
        <v>1078</v>
      </c>
      <c r="C22" s="55" t="s">
        <v>1079</v>
      </c>
      <c r="D22" s="55" t="s">
        <v>1080</v>
      </c>
      <c r="E22" s="67"/>
      <c r="F22" s="67"/>
      <c r="G22" s="67"/>
    </row>
    <row r="23" customFormat="false" ht="33.75" hidden="false" customHeight="true" outlineLevel="0" collapsed="false">
      <c r="A23" s="58"/>
      <c r="B23" s="62" t="s">
        <v>1081</v>
      </c>
      <c r="C23" s="52" t="s">
        <v>1082</v>
      </c>
      <c r="D23" s="52" t="s">
        <v>1083</v>
      </c>
      <c r="E23" s="67"/>
      <c r="F23" s="67"/>
      <c r="G23" s="67"/>
    </row>
    <row r="24" customFormat="false" ht="24" hidden="false" customHeight="true" outlineLevel="0" collapsed="false">
      <c r="A24" s="57"/>
      <c r="B24" s="64" t="s">
        <v>1084</v>
      </c>
      <c r="C24" s="55" t="s">
        <v>1085</v>
      </c>
      <c r="D24" s="55" t="s">
        <v>1086</v>
      </c>
      <c r="E24" s="67"/>
      <c r="F24" s="67"/>
      <c r="G24" s="67"/>
    </row>
    <row r="25" customFormat="false" ht="24" hidden="false" customHeight="true" outlineLevel="0" collapsed="false">
      <c r="A25" s="58"/>
      <c r="B25" s="62" t="s">
        <v>1087</v>
      </c>
      <c r="C25" s="52" t="s">
        <v>1088</v>
      </c>
      <c r="D25" s="52" t="s">
        <v>1089</v>
      </c>
      <c r="E25" s="67"/>
      <c r="F25" s="67"/>
      <c r="G25" s="67"/>
    </row>
    <row r="26" customFormat="false" ht="24" hidden="false" customHeight="true" outlineLevel="0" collapsed="false">
      <c r="A26" s="57"/>
      <c r="B26" s="64" t="s">
        <v>1090</v>
      </c>
      <c r="C26" s="55" t="s">
        <v>1091</v>
      </c>
      <c r="D26" s="55" t="s">
        <v>1092</v>
      </c>
      <c r="E26" s="67"/>
      <c r="F26" s="67"/>
      <c r="G26" s="67"/>
    </row>
    <row r="27" customFormat="false" ht="24" hidden="false" customHeight="true" outlineLevel="0" collapsed="false">
      <c r="A27" s="58" t="s">
        <v>1093</v>
      </c>
      <c r="B27" s="62" t="s">
        <v>1094</v>
      </c>
      <c r="C27" s="52" t="s">
        <v>1095</v>
      </c>
      <c r="D27" s="52" t="s">
        <v>1096</v>
      </c>
      <c r="E27" s="67"/>
      <c r="F27" s="67"/>
      <c r="G27" s="67"/>
    </row>
    <row r="28" customFormat="false" ht="24" hidden="false" customHeight="true" outlineLevel="0" collapsed="false">
      <c r="A28" s="57"/>
      <c r="B28" s="64" t="s">
        <v>1097</v>
      </c>
      <c r="C28" s="55" t="s">
        <v>1098</v>
      </c>
      <c r="D28" s="55" t="s">
        <v>1099</v>
      </c>
      <c r="E28" s="67"/>
      <c r="F28" s="67"/>
      <c r="G28" s="67"/>
    </row>
    <row r="29" customFormat="false" ht="24" hidden="false" customHeight="true" outlineLevel="0" collapsed="false">
      <c r="A29" s="58" t="s">
        <v>1100</v>
      </c>
      <c r="B29" s="62" t="s">
        <v>1101</v>
      </c>
      <c r="C29" s="52" t="s">
        <v>1102</v>
      </c>
      <c r="D29" s="52" t="s">
        <v>1103</v>
      </c>
      <c r="E29" s="67"/>
      <c r="F29" s="67"/>
      <c r="G29" s="67"/>
    </row>
    <row r="30" customFormat="false" ht="24" hidden="false" customHeight="true" outlineLevel="0" collapsed="false">
      <c r="A30" s="57" t="s">
        <v>1104</v>
      </c>
      <c r="B30" s="64" t="s">
        <v>1105</v>
      </c>
      <c r="C30" s="55" t="s">
        <v>1106</v>
      </c>
      <c r="D30" s="55" t="s">
        <v>1107</v>
      </c>
      <c r="E30" s="67"/>
      <c r="F30" s="67"/>
      <c r="G30" s="67"/>
    </row>
    <row r="31" customFormat="false" ht="24" hidden="false" customHeight="true" outlineLevel="0" collapsed="false">
      <c r="A31" s="58"/>
      <c r="B31" s="62" t="s">
        <v>1108</v>
      </c>
      <c r="C31" s="52" t="s">
        <v>1109</v>
      </c>
      <c r="D31" s="52" t="s">
        <v>1110</v>
      </c>
      <c r="E31" s="67"/>
      <c r="F31" s="67"/>
      <c r="G31" s="67"/>
    </row>
    <row r="32" customFormat="false" ht="24" hidden="false" customHeight="true" outlineLevel="0" collapsed="false">
      <c r="A32" s="57"/>
      <c r="B32" s="64" t="s">
        <v>1111</v>
      </c>
      <c r="C32" s="55" t="s">
        <v>1112</v>
      </c>
      <c r="D32" s="55" t="s">
        <v>1113</v>
      </c>
      <c r="E32" s="67"/>
      <c r="F32" s="67"/>
      <c r="G32" s="67"/>
    </row>
    <row r="33" customFormat="false" ht="24" hidden="false" customHeight="true" outlineLevel="0" collapsed="false">
      <c r="A33" s="58"/>
      <c r="B33" s="62" t="s">
        <v>1114</v>
      </c>
      <c r="C33" s="52" t="s">
        <v>1115</v>
      </c>
      <c r="D33" s="52" t="s">
        <v>1116</v>
      </c>
      <c r="E33" s="67"/>
      <c r="F33" s="67"/>
      <c r="G33" s="67"/>
    </row>
    <row r="34" customFormat="false" ht="33.75" hidden="false" customHeight="true" outlineLevel="0" collapsed="false">
      <c r="A34" s="57" t="s">
        <v>1117</v>
      </c>
      <c r="B34" s="64" t="s">
        <v>1118</v>
      </c>
      <c r="C34" s="55" t="s">
        <v>1119</v>
      </c>
      <c r="D34" s="55" t="s">
        <v>1120</v>
      </c>
      <c r="E34" s="67"/>
      <c r="F34" s="67"/>
      <c r="G34" s="67"/>
    </row>
    <row r="35" customFormat="false" ht="24" hidden="false" customHeight="true" outlineLevel="0" collapsed="false">
      <c r="A35" s="58"/>
      <c r="B35" s="62" t="s">
        <v>1121</v>
      </c>
      <c r="C35" s="52" t="s">
        <v>1122</v>
      </c>
      <c r="D35" s="52" t="s">
        <v>1123</v>
      </c>
      <c r="E35" s="67"/>
      <c r="F35" s="67"/>
      <c r="G35" s="67"/>
    </row>
    <row r="36" customFormat="false" ht="24" hidden="false" customHeight="true" outlineLevel="0" collapsed="false">
      <c r="A36" s="57"/>
      <c r="B36" s="64" t="s">
        <v>1124</v>
      </c>
      <c r="C36" s="55" t="s">
        <v>1122</v>
      </c>
      <c r="D36" s="55" t="s">
        <v>1125</v>
      </c>
      <c r="E36" s="67"/>
      <c r="F36" s="67"/>
      <c r="G36" s="67"/>
    </row>
    <row r="37" customFormat="false" ht="24" hidden="false" customHeight="true" outlineLevel="0" collapsed="false">
      <c r="A37" s="58"/>
      <c r="B37" s="62" t="s">
        <v>1126</v>
      </c>
      <c r="C37" s="52" t="s">
        <v>1127</v>
      </c>
      <c r="D37" s="52" t="s">
        <v>1128</v>
      </c>
      <c r="E37" s="67"/>
      <c r="F37" s="67"/>
      <c r="G37" s="67"/>
    </row>
    <row r="38" customFormat="false" ht="24" hidden="false" customHeight="true" outlineLevel="0" collapsed="false">
      <c r="A38" s="57"/>
      <c r="B38" s="64" t="s">
        <v>1129</v>
      </c>
      <c r="C38" s="55" t="s">
        <v>1130</v>
      </c>
      <c r="D38" s="55" t="s">
        <v>1131</v>
      </c>
      <c r="E38" s="67"/>
      <c r="F38" s="67"/>
      <c r="G38" s="67"/>
    </row>
    <row r="39" customFormat="false" ht="24" hidden="false" customHeight="true" outlineLevel="0" collapsed="false">
      <c r="A39" s="58" t="s">
        <v>1132</v>
      </c>
      <c r="B39" s="62" t="s">
        <v>1133</v>
      </c>
      <c r="C39" s="52" t="s">
        <v>1134</v>
      </c>
      <c r="D39" s="52" t="s">
        <v>1135</v>
      </c>
      <c r="E39" s="67"/>
      <c r="F39" s="67"/>
      <c r="G39" s="67"/>
    </row>
    <row r="40" customFormat="false" ht="24" hidden="false" customHeight="true" outlineLevel="0" collapsed="false">
      <c r="A40" s="57"/>
      <c r="B40" s="64" t="s">
        <v>1136</v>
      </c>
      <c r="C40" s="55" t="s">
        <v>1137</v>
      </c>
      <c r="D40" s="55" t="s">
        <v>1138</v>
      </c>
      <c r="E40" s="67"/>
      <c r="F40" s="67"/>
      <c r="G40" s="67"/>
    </row>
    <row r="41" customFormat="false" ht="24" hidden="false" customHeight="true" outlineLevel="0" collapsed="false">
      <c r="A41" s="58" t="s">
        <v>1139</v>
      </c>
      <c r="B41" s="62" t="s">
        <v>1140</v>
      </c>
      <c r="C41" s="52" t="s">
        <v>1141</v>
      </c>
      <c r="D41" s="52" t="s">
        <v>1142</v>
      </c>
      <c r="E41" s="67"/>
      <c r="F41" s="67"/>
      <c r="G41" s="67"/>
    </row>
    <row r="42" customFormat="false" ht="24" hidden="false" customHeight="true" outlineLevel="0" collapsed="false">
      <c r="A42" s="57"/>
      <c r="B42" s="64" t="s">
        <v>1143</v>
      </c>
      <c r="C42" s="55" t="s">
        <v>1144</v>
      </c>
      <c r="D42" s="55" t="s">
        <v>1145</v>
      </c>
      <c r="E42" s="67"/>
      <c r="F42" s="67"/>
      <c r="G42" s="67"/>
    </row>
    <row r="43" customFormat="false" ht="24" hidden="false" customHeight="true" outlineLevel="0" collapsed="false">
      <c r="A43" s="58" t="s">
        <v>1146</v>
      </c>
      <c r="B43" s="62" t="s">
        <v>1147</v>
      </c>
      <c r="C43" s="52" t="s">
        <v>1148</v>
      </c>
      <c r="D43" s="52" t="s">
        <v>1149</v>
      </c>
      <c r="E43" s="67"/>
      <c r="F43" s="67"/>
      <c r="G43" s="67"/>
    </row>
    <row r="44" customFormat="false" ht="24" hidden="false" customHeight="true" outlineLevel="0" collapsed="false">
      <c r="A44" s="57"/>
      <c r="B44" s="64" t="s">
        <v>1150</v>
      </c>
      <c r="C44" s="55" t="s">
        <v>1151</v>
      </c>
      <c r="D44" s="55" t="s">
        <v>1152</v>
      </c>
      <c r="E44" s="67"/>
      <c r="F44" s="67"/>
      <c r="G44" s="67"/>
    </row>
    <row r="45" customFormat="false" ht="33.75" hidden="false" customHeight="true" outlineLevel="0" collapsed="false">
      <c r="A45" s="58" t="s">
        <v>1153</v>
      </c>
      <c r="B45" s="62" t="s">
        <v>1154</v>
      </c>
      <c r="C45" s="52" t="s">
        <v>1155</v>
      </c>
      <c r="D45" s="52" t="s">
        <v>1156</v>
      </c>
      <c r="E45" s="67"/>
      <c r="F45" s="67"/>
      <c r="G45" s="67"/>
    </row>
    <row r="46" customFormat="false" ht="33.75" hidden="false" customHeight="true" outlineLevel="0" collapsed="false">
      <c r="A46" s="57"/>
      <c r="B46" s="64" t="s">
        <v>1157</v>
      </c>
      <c r="C46" s="55" t="s">
        <v>1158</v>
      </c>
      <c r="D46" s="55" t="s">
        <v>1159</v>
      </c>
      <c r="E46" s="67"/>
      <c r="F46" s="67"/>
      <c r="G46" s="67"/>
    </row>
    <row r="47" customFormat="false" ht="24" hidden="false" customHeight="true" outlineLevel="0" collapsed="false">
      <c r="A47" s="58"/>
      <c r="B47" s="62" t="s">
        <v>1160</v>
      </c>
      <c r="C47" s="52" t="s">
        <v>1161</v>
      </c>
      <c r="D47" s="52" t="s">
        <v>1162</v>
      </c>
      <c r="E47" s="67"/>
      <c r="F47" s="67"/>
      <c r="G47" s="67"/>
    </row>
    <row r="48" customFormat="false" ht="24" hidden="false" customHeight="true" outlineLevel="0" collapsed="false">
      <c r="A48" s="57"/>
      <c r="B48" s="64" t="s">
        <v>1163</v>
      </c>
      <c r="C48" s="55" t="s">
        <v>1164</v>
      </c>
      <c r="D48" s="55" t="s">
        <v>1165</v>
      </c>
      <c r="E48" s="67"/>
      <c r="F48" s="67"/>
      <c r="G48" s="67"/>
    </row>
    <row r="49" customFormat="false" ht="24" hidden="false" customHeight="true" outlineLevel="0" collapsed="false">
      <c r="A49" s="58"/>
      <c r="B49" s="62" t="s">
        <v>1166</v>
      </c>
      <c r="C49" s="52" t="s">
        <v>1167</v>
      </c>
      <c r="D49" s="52" t="s">
        <v>1168</v>
      </c>
      <c r="E49" s="67"/>
      <c r="F49" s="67"/>
      <c r="G49" s="67"/>
    </row>
    <row r="50" customFormat="false" ht="24" hidden="false" customHeight="true" outlineLevel="0" collapsed="false">
      <c r="A50" s="57"/>
      <c r="B50" s="64" t="s">
        <v>1169</v>
      </c>
      <c r="C50" s="55" t="s">
        <v>1170</v>
      </c>
      <c r="D50" s="55" t="s">
        <v>1171</v>
      </c>
      <c r="E50" s="67"/>
      <c r="F50" s="67"/>
      <c r="G50" s="67"/>
    </row>
    <row r="51" customFormat="false" ht="24" hidden="false" customHeight="true" outlineLevel="0" collapsed="false">
      <c r="A51" s="58" t="s">
        <v>1172</v>
      </c>
      <c r="B51" s="62" t="s">
        <v>1173</v>
      </c>
      <c r="C51" s="52" t="s">
        <v>1174</v>
      </c>
      <c r="D51" s="52" t="s">
        <v>1175</v>
      </c>
      <c r="E51" s="67"/>
      <c r="F51" s="67"/>
      <c r="G51" s="67"/>
    </row>
    <row r="52" customFormat="false" ht="24" hidden="false" customHeight="true" outlineLevel="0" collapsed="false">
      <c r="A52" s="57"/>
      <c r="B52" s="64" t="s">
        <v>1176</v>
      </c>
      <c r="C52" s="55" t="s">
        <v>1177</v>
      </c>
      <c r="D52" s="55" t="s">
        <v>1178</v>
      </c>
      <c r="E52" s="67"/>
      <c r="F52" s="67"/>
      <c r="G52" s="67"/>
    </row>
    <row r="53" customFormat="false" ht="24" hidden="false" customHeight="true" outlineLevel="0" collapsed="false">
      <c r="A53" s="58"/>
      <c r="B53" s="62" t="s">
        <v>1179</v>
      </c>
      <c r="C53" s="52" t="s">
        <v>1180</v>
      </c>
      <c r="D53" s="52" t="s">
        <v>1181</v>
      </c>
      <c r="E53" s="67"/>
      <c r="F53" s="67"/>
      <c r="G53" s="67"/>
    </row>
    <row r="54" customFormat="false" ht="24" hidden="false" customHeight="true" outlineLevel="0" collapsed="false">
      <c r="A54" s="57"/>
      <c r="B54" s="64" t="s">
        <v>1182</v>
      </c>
      <c r="C54" s="55" t="s">
        <v>1183</v>
      </c>
      <c r="D54" s="55" t="s">
        <v>1184</v>
      </c>
      <c r="E54" s="67"/>
      <c r="F54" s="67"/>
      <c r="G54" s="67"/>
    </row>
    <row r="55" customFormat="false" ht="24" hidden="false" customHeight="true" outlineLevel="0" collapsed="false">
      <c r="A55" s="58"/>
      <c r="B55" s="62" t="s">
        <v>1185</v>
      </c>
      <c r="C55" s="52" t="s">
        <v>1186</v>
      </c>
      <c r="D55" s="52" t="s">
        <v>1187</v>
      </c>
      <c r="E55" s="67"/>
      <c r="F55" s="67"/>
      <c r="G55" s="67"/>
    </row>
    <row r="56" customFormat="false" ht="24" hidden="false" customHeight="true" outlineLevel="0" collapsed="false">
      <c r="A56" s="57"/>
      <c r="B56" s="64" t="s">
        <v>1188</v>
      </c>
      <c r="C56" s="55" t="s">
        <v>1189</v>
      </c>
      <c r="D56" s="55" t="s">
        <v>1190</v>
      </c>
      <c r="E56" s="67"/>
      <c r="F56" s="67"/>
      <c r="G56" s="67"/>
    </row>
    <row r="57" customFormat="false" ht="24" hidden="false" customHeight="true" outlineLevel="0" collapsed="false">
      <c r="A57" s="58"/>
      <c r="B57" s="62" t="s">
        <v>1191</v>
      </c>
      <c r="C57" s="52" t="s">
        <v>1192</v>
      </c>
      <c r="D57" s="52" t="s">
        <v>1193</v>
      </c>
      <c r="E57" s="67"/>
      <c r="F57" s="67"/>
      <c r="G57" s="67"/>
    </row>
    <row r="58" customFormat="false" ht="24" hidden="false" customHeight="true" outlineLevel="0" collapsed="false">
      <c r="A58" s="57" t="s">
        <v>1194</v>
      </c>
      <c r="B58" s="64" t="s">
        <v>1195</v>
      </c>
      <c r="C58" s="55" t="s">
        <v>1196</v>
      </c>
      <c r="D58" s="55" t="s">
        <v>1197</v>
      </c>
      <c r="E58" s="67"/>
      <c r="F58" s="67"/>
      <c r="G58" s="67"/>
    </row>
    <row r="59" customFormat="false" ht="24" hidden="false" customHeight="true" outlineLevel="0" collapsed="false">
      <c r="A59" s="58"/>
      <c r="B59" s="62" t="s">
        <v>1198</v>
      </c>
      <c r="C59" s="52" t="s">
        <v>1199</v>
      </c>
      <c r="D59" s="52" t="s">
        <v>1200</v>
      </c>
      <c r="E59" s="67"/>
      <c r="F59" s="67"/>
      <c r="G59" s="67"/>
    </row>
    <row r="60" customFormat="false" ht="24" hidden="false" customHeight="true" outlineLevel="0" collapsed="false">
      <c r="A60" s="57"/>
      <c r="B60" s="64" t="s">
        <v>1201</v>
      </c>
      <c r="C60" s="55" t="s">
        <v>1202</v>
      </c>
      <c r="D60" s="55" t="s">
        <v>1203</v>
      </c>
      <c r="E60" s="67"/>
      <c r="F60" s="67"/>
      <c r="G60" s="67"/>
    </row>
    <row r="61" customFormat="false" ht="73.5" hidden="false" customHeight="true" outlineLevel="0" collapsed="false">
      <c r="A61" s="58" t="s">
        <v>1204</v>
      </c>
      <c r="B61" s="62" t="s">
        <v>1205</v>
      </c>
      <c r="C61" s="52" t="s">
        <v>1206</v>
      </c>
      <c r="D61" s="52" t="s">
        <v>1207</v>
      </c>
      <c r="E61" s="67"/>
      <c r="F61" s="67"/>
      <c r="G61" s="67"/>
    </row>
    <row r="62" customFormat="false" ht="84" hidden="false" customHeight="true" outlineLevel="0" collapsed="false">
      <c r="A62" s="57"/>
      <c r="B62" s="64" t="s">
        <v>1208</v>
      </c>
      <c r="C62" s="55" t="s">
        <v>1209</v>
      </c>
      <c r="D62" s="55" t="s">
        <v>1210</v>
      </c>
      <c r="E62" s="67"/>
      <c r="F62" s="67"/>
      <c r="G62" s="67"/>
    </row>
    <row r="63" customFormat="false" ht="33.75" hidden="false" customHeight="true" outlineLevel="0" collapsed="false">
      <c r="A63" s="58"/>
      <c r="B63" s="62" t="s">
        <v>1211</v>
      </c>
      <c r="C63" s="52" t="s">
        <v>1212</v>
      </c>
      <c r="D63" s="52" t="s">
        <v>1213</v>
      </c>
      <c r="E63" s="67"/>
      <c r="F63" s="67"/>
      <c r="G63" s="67"/>
    </row>
    <row r="64" customFormat="false" ht="43.5" hidden="false" customHeight="true" outlineLevel="0" collapsed="false">
      <c r="A64" s="57"/>
      <c r="B64" s="64" t="s">
        <v>1214</v>
      </c>
      <c r="C64" s="55" t="s">
        <v>1215</v>
      </c>
      <c r="D64" s="55" t="s">
        <v>1216</v>
      </c>
      <c r="E64" s="67"/>
      <c r="F64" s="67"/>
      <c r="G64" s="67"/>
    </row>
    <row r="65" customFormat="false" ht="63.75" hidden="false" customHeight="true" outlineLevel="0" collapsed="false">
      <c r="A65" s="58"/>
      <c r="B65" s="62" t="s">
        <v>1217</v>
      </c>
      <c r="C65" s="52" t="s">
        <v>1218</v>
      </c>
      <c r="D65" s="52" t="s">
        <v>1219</v>
      </c>
      <c r="E65" s="67"/>
      <c r="F65" s="67"/>
      <c r="G65" s="67"/>
    </row>
    <row r="66" customFormat="false" ht="43.5" hidden="false" customHeight="true" outlineLevel="0" collapsed="false">
      <c r="A66" s="57"/>
      <c r="B66" s="64" t="s">
        <v>1220</v>
      </c>
      <c r="C66" s="55" t="s">
        <v>1221</v>
      </c>
      <c r="D66" s="55" t="s">
        <v>1222</v>
      </c>
      <c r="E66" s="67"/>
      <c r="F66" s="67"/>
      <c r="G66" s="67"/>
    </row>
    <row r="67" customFormat="false" ht="24" hidden="false" customHeight="true" outlineLevel="0" collapsed="false">
      <c r="A67" s="58" t="s">
        <v>1223</v>
      </c>
      <c r="B67" s="62" t="s">
        <v>1224</v>
      </c>
      <c r="C67" s="52" t="s">
        <v>1225</v>
      </c>
      <c r="D67" s="52" t="s">
        <v>1226</v>
      </c>
      <c r="E67" s="67"/>
      <c r="F67" s="67"/>
      <c r="G67" s="67"/>
    </row>
    <row r="68" customFormat="false" ht="24" hidden="false" customHeight="true" outlineLevel="0" collapsed="false">
      <c r="A68" s="57"/>
      <c r="B68" s="64" t="s">
        <v>1227</v>
      </c>
      <c r="C68" s="55" t="s">
        <v>1228</v>
      </c>
      <c r="D68" s="55" t="s">
        <v>1229</v>
      </c>
      <c r="E68" s="67"/>
      <c r="F68" s="67"/>
      <c r="G68" s="67"/>
    </row>
    <row r="69" customFormat="false" ht="24" hidden="false" customHeight="true" outlineLevel="0" collapsed="false">
      <c r="A69" s="58"/>
      <c r="B69" s="62" t="s">
        <v>1230</v>
      </c>
      <c r="C69" s="52" t="s">
        <v>1231</v>
      </c>
      <c r="D69" s="52" t="s">
        <v>1232</v>
      </c>
      <c r="E69" s="67"/>
      <c r="F69" s="67"/>
      <c r="G69" s="67"/>
    </row>
    <row r="70" customFormat="false" ht="24" hidden="false" customHeight="true" outlineLevel="0" collapsed="false">
      <c r="A70" s="57"/>
      <c r="B70" s="64" t="s">
        <v>1233</v>
      </c>
      <c r="C70" s="55" t="s">
        <v>1234</v>
      </c>
      <c r="D70" s="55" t="s">
        <v>1235</v>
      </c>
      <c r="E70" s="67"/>
      <c r="F70" s="67"/>
      <c r="G70" s="67"/>
    </row>
    <row r="71" customFormat="false" ht="33.75" hidden="false" customHeight="true" outlineLevel="0" collapsed="false">
      <c r="A71" s="58"/>
      <c r="B71" s="62" t="s">
        <v>1236</v>
      </c>
      <c r="C71" s="52" t="s">
        <v>1237</v>
      </c>
      <c r="D71" s="52" t="s">
        <v>1238</v>
      </c>
      <c r="E71" s="67"/>
      <c r="F71" s="67"/>
      <c r="G71" s="67"/>
    </row>
    <row r="72" customFormat="false" ht="33.75" hidden="false" customHeight="true" outlineLevel="0" collapsed="false">
      <c r="A72" s="57"/>
      <c r="B72" s="64" t="s">
        <v>1239</v>
      </c>
      <c r="C72" s="55" t="s">
        <v>1240</v>
      </c>
      <c r="D72" s="55" t="s">
        <v>1241</v>
      </c>
      <c r="E72" s="67"/>
      <c r="F72" s="67"/>
      <c r="G72" s="67"/>
    </row>
    <row r="73" customFormat="false" ht="43.5" hidden="false" customHeight="true" outlineLevel="0" collapsed="false">
      <c r="A73" s="58" t="s">
        <v>1242</v>
      </c>
      <c r="B73" s="62" t="s">
        <v>1243</v>
      </c>
      <c r="C73" s="52" t="s">
        <v>1244</v>
      </c>
      <c r="D73" s="52" t="s">
        <v>1245</v>
      </c>
      <c r="E73" s="67"/>
      <c r="F73" s="67"/>
      <c r="G73" s="67"/>
    </row>
    <row r="74" customFormat="false" ht="33.75" hidden="false" customHeight="true" outlineLevel="0" collapsed="false">
      <c r="A74" s="57"/>
      <c r="B74" s="64" t="s">
        <v>1246</v>
      </c>
      <c r="C74" s="55" t="s">
        <v>1247</v>
      </c>
      <c r="D74" s="55" t="s">
        <v>1248</v>
      </c>
      <c r="E74" s="67"/>
      <c r="F74" s="67"/>
      <c r="G74" s="67"/>
    </row>
    <row r="75" customFormat="false" ht="33.75" hidden="false" customHeight="true" outlineLevel="0" collapsed="false">
      <c r="A75" s="58"/>
      <c r="B75" s="62" t="s">
        <v>1249</v>
      </c>
      <c r="C75" s="52" t="s">
        <v>1250</v>
      </c>
      <c r="D75" s="52" t="s">
        <v>1251</v>
      </c>
      <c r="E75" s="67"/>
      <c r="F75" s="67"/>
      <c r="G75" s="67"/>
    </row>
    <row r="76" customFormat="false" ht="33.75" hidden="false" customHeight="true" outlineLevel="0" collapsed="false">
      <c r="A76" s="57"/>
      <c r="B76" s="64" t="s">
        <v>1252</v>
      </c>
      <c r="C76" s="55" t="s">
        <v>1253</v>
      </c>
      <c r="D76" s="55" t="s">
        <v>1254</v>
      </c>
      <c r="E76" s="67"/>
      <c r="F76" s="67"/>
      <c r="G76" s="67"/>
    </row>
    <row r="77" customFormat="false" ht="54" hidden="false" customHeight="true" outlineLevel="0" collapsed="false">
      <c r="A77" s="58"/>
      <c r="B77" s="62" t="s">
        <v>1255</v>
      </c>
      <c r="C77" s="52" t="s">
        <v>1256</v>
      </c>
      <c r="D77" s="52" t="s">
        <v>1257</v>
      </c>
      <c r="E77" s="67"/>
      <c r="F77" s="67"/>
      <c r="G77" s="67"/>
    </row>
    <row r="78" customFormat="false" ht="33.75" hidden="false" customHeight="true" outlineLevel="0" collapsed="false">
      <c r="A78" s="57" t="s">
        <v>1258</v>
      </c>
      <c r="B78" s="64" t="s">
        <v>1259</v>
      </c>
      <c r="C78" s="55" t="s">
        <v>1260</v>
      </c>
      <c r="D78" s="55" t="s">
        <v>1261</v>
      </c>
      <c r="E78" s="67"/>
      <c r="F78" s="67"/>
      <c r="G78" s="67"/>
    </row>
    <row r="79" customFormat="false" ht="33.75" hidden="false" customHeight="true" outlineLevel="0" collapsed="false">
      <c r="A79" s="58"/>
      <c r="B79" s="62" t="s">
        <v>1262</v>
      </c>
      <c r="C79" s="52" t="s">
        <v>1263</v>
      </c>
      <c r="D79" s="52" t="s">
        <v>1264</v>
      </c>
      <c r="E79" s="67"/>
      <c r="F79" s="67"/>
      <c r="G79" s="67"/>
    </row>
    <row r="80" customFormat="false" ht="43.5" hidden="false" customHeight="true" outlineLevel="0" collapsed="false">
      <c r="A80" s="57"/>
      <c r="B80" s="64" t="s">
        <v>1265</v>
      </c>
      <c r="C80" s="55" t="s">
        <v>1266</v>
      </c>
      <c r="D80" s="55" t="s">
        <v>1267</v>
      </c>
      <c r="E80" s="67"/>
      <c r="F80" s="67"/>
      <c r="G80" s="67"/>
    </row>
    <row r="81" customFormat="false" ht="24" hidden="false" customHeight="true" outlineLevel="0" collapsed="false">
      <c r="A81" s="58"/>
      <c r="B81" s="62" t="s">
        <v>1268</v>
      </c>
      <c r="C81" s="52" t="s">
        <v>1269</v>
      </c>
      <c r="D81" s="52" t="s">
        <v>1270</v>
      </c>
      <c r="E81" s="67"/>
      <c r="F81" s="67"/>
      <c r="G81" s="67"/>
    </row>
    <row r="82" customFormat="false" ht="33.75" hidden="false" customHeight="true" outlineLevel="0" collapsed="false">
      <c r="A82" s="57"/>
      <c r="B82" s="64" t="s">
        <v>1271</v>
      </c>
      <c r="C82" s="55" t="s">
        <v>1272</v>
      </c>
      <c r="D82" s="55" t="s">
        <v>1273</v>
      </c>
      <c r="E82" s="67"/>
      <c r="F82" s="67"/>
      <c r="G82" s="67"/>
    </row>
    <row r="83" customFormat="false" ht="24" hidden="false" customHeight="true" outlineLevel="0" collapsed="false">
      <c r="A83" s="58"/>
      <c r="B83" s="62" t="s">
        <v>1274</v>
      </c>
      <c r="C83" s="52" t="s">
        <v>1275</v>
      </c>
      <c r="D83" s="52" t="s">
        <v>1276</v>
      </c>
      <c r="E83" s="67"/>
      <c r="F83" s="67"/>
      <c r="G83" s="67"/>
    </row>
    <row r="84" customFormat="false" ht="24" hidden="false" customHeight="true" outlineLevel="0" collapsed="false">
      <c r="A84" s="57"/>
      <c r="B84" s="64" t="s">
        <v>1277</v>
      </c>
      <c r="C84" s="55" t="s">
        <v>1278</v>
      </c>
      <c r="D84" s="55" t="s">
        <v>1279</v>
      </c>
      <c r="E84" s="67"/>
      <c r="F84" s="67"/>
      <c r="G84" s="67"/>
    </row>
    <row r="85" customFormat="false" ht="24" hidden="false" customHeight="true" outlineLevel="0" collapsed="false">
      <c r="A85" s="58" t="s">
        <v>1280</v>
      </c>
      <c r="B85" s="62" t="s">
        <v>1281</v>
      </c>
      <c r="C85" s="52" t="s">
        <v>311</v>
      </c>
      <c r="D85" s="52" t="s">
        <v>1282</v>
      </c>
      <c r="E85" s="67"/>
      <c r="F85" s="67"/>
      <c r="G85" s="67"/>
    </row>
    <row r="86" customFormat="false" ht="24" hidden="false" customHeight="true" outlineLevel="0" collapsed="false">
      <c r="A86" s="57"/>
      <c r="B86" s="64" t="s">
        <v>1283</v>
      </c>
      <c r="C86" s="55" t="s">
        <v>311</v>
      </c>
      <c r="D86" s="55" t="s">
        <v>1284</v>
      </c>
      <c r="E86" s="67"/>
      <c r="F86" s="67"/>
      <c r="G86" s="67"/>
    </row>
    <row r="87" customFormat="false" ht="24" hidden="false" customHeight="true" outlineLevel="0" collapsed="false">
      <c r="A87" s="58"/>
      <c r="B87" s="62" t="s">
        <v>1285</v>
      </c>
      <c r="C87" s="52" t="s">
        <v>311</v>
      </c>
      <c r="D87" s="52" t="s">
        <v>1286</v>
      </c>
      <c r="E87" s="67"/>
      <c r="F87" s="67"/>
      <c r="G87" s="67"/>
    </row>
    <row r="88" customFormat="false" ht="24" hidden="false" customHeight="true" outlineLevel="0" collapsed="false">
      <c r="A88" s="57"/>
      <c r="B88" s="64" t="s">
        <v>1287</v>
      </c>
      <c r="C88" s="55" t="s">
        <v>311</v>
      </c>
      <c r="D88" s="55" t="s">
        <v>1288</v>
      </c>
      <c r="E88" s="67"/>
      <c r="F88" s="67"/>
      <c r="G88" s="67"/>
    </row>
    <row r="89" customFormat="false" ht="24" hidden="false" customHeight="true" outlineLevel="0" collapsed="false">
      <c r="A89" s="58"/>
      <c r="B89" s="62" t="s">
        <v>1289</v>
      </c>
      <c r="C89" s="52" t="s">
        <v>311</v>
      </c>
      <c r="D89" s="52" t="s">
        <v>1290</v>
      </c>
      <c r="E89" s="67"/>
      <c r="F89" s="67"/>
      <c r="G89" s="67"/>
    </row>
    <row r="90" customFormat="false" ht="24" hidden="false" customHeight="true" outlineLevel="0" collapsed="false">
      <c r="A90" s="57"/>
      <c r="B90" s="64" t="s">
        <v>1291</v>
      </c>
      <c r="C90" s="55" t="s">
        <v>311</v>
      </c>
      <c r="D90" s="55" t="s">
        <v>1292</v>
      </c>
      <c r="E90" s="67"/>
      <c r="F90" s="67"/>
      <c r="G90" s="67"/>
    </row>
    <row r="91" customFormat="false" ht="24" hidden="false" customHeight="true" outlineLevel="0" collapsed="false">
      <c r="A91" s="58"/>
      <c r="B91" s="62" t="s">
        <v>1293</v>
      </c>
      <c r="C91" s="52" t="s">
        <v>311</v>
      </c>
      <c r="D91" s="52" t="s">
        <v>1294</v>
      </c>
      <c r="E91" s="67"/>
      <c r="F91" s="67"/>
      <c r="G91" s="67"/>
    </row>
    <row r="92" customFormat="false" ht="24" hidden="false" customHeight="true" outlineLevel="0" collapsed="false">
      <c r="A92" s="57"/>
      <c r="B92" s="64" t="s">
        <v>1295</v>
      </c>
      <c r="C92" s="55" t="s">
        <v>311</v>
      </c>
      <c r="D92" s="55" t="s">
        <v>1296</v>
      </c>
      <c r="E92" s="67"/>
      <c r="F92" s="67"/>
      <c r="G92" s="67"/>
    </row>
    <row r="93" customFormat="false" ht="43.5" hidden="false" customHeight="true" outlineLevel="0" collapsed="false">
      <c r="A93" s="58"/>
      <c r="B93" s="62" t="s">
        <v>1297</v>
      </c>
      <c r="C93" s="52" t="s">
        <v>311</v>
      </c>
      <c r="D93" s="52" t="s">
        <v>1298</v>
      </c>
      <c r="E93" s="67"/>
      <c r="F93" s="67"/>
      <c r="G93" s="67"/>
    </row>
    <row r="94" customFormat="false" ht="33.75" hidden="false" customHeight="true" outlineLevel="0" collapsed="false">
      <c r="A94" s="57"/>
      <c r="B94" s="64" t="s">
        <v>1299</v>
      </c>
      <c r="C94" s="55" t="s">
        <v>311</v>
      </c>
      <c r="D94" s="55" t="s">
        <v>1300</v>
      </c>
      <c r="E94" s="67"/>
      <c r="F94" s="67"/>
      <c r="G94" s="67"/>
    </row>
    <row r="95" customFormat="false" ht="24" hidden="false" customHeight="true" outlineLevel="0" collapsed="false">
      <c r="A95" s="58"/>
      <c r="B95" s="62" t="s">
        <v>1301</v>
      </c>
      <c r="C95" s="52" t="s">
        <v>311</v>
      </c>
      <c r="D95" s="52" t="s">
        <v>1302</v>
      </c>
      <c r="E95" s="67"/>
      <c r="F95" s="67"/>
      <c r="G95" s="67"/>
    </row>
    <row r="96" customFormat="false" ht="33.75" hidden="false" customHeight="true" outlineLevel="0" collapsed="false">
      <c r="A96" s="57"/>
      <c r="B96" s="64" t="s">
        <v>1303</v>
      </c>
      <c r="C96" s="55" t="s">
        <v>311</v>
      </c>
      <c r="D96" s="55" t="s">
        <v>1304</v>
      </c>
      <c r="E96" s="67"/>
      <c r="F96" s="67"/>
      <c r="G96" s="67"/>
    </row>
    <row r="97" customFormat="false" ht="33.75" hidden="false" customHeight="true" outlineLevel="0" collapsed="false">
      <c r="A97" s="58"/>
      <c r="B97" s="62" t="s">
        <v>1305</v>
      </c>
      <c r="C97" s="52" t="s">
        <v>311</v>
      </c>
      <c r="D97" s="52" t="s">
        <v>1306</v>
      </c>
      <c r="E97" s="67"/>
      <c r="F97" s="67"/>
      <c r="G97" s="67"/>
    </row>
    <row r="98" customFormat="false" ht="33.75" hidden="false" customHeight="true" outlineLevel="0" collapsed="false">
      <c r="A98" s="57"/>
      <c r="B98" s="64" t="s">
        <v>1307</v>
      </c>
      <c r="C98" s="55" t="s">
        <v>311</v>
      </c>
      <c r="D98" s="55" t="s">
        <v>1308</v>
      </c>
      <c r="E98" s="67"/>
      <c r="F98" s="67"/>
      <c r="G98" s="67"/>
    </row>
    <row r="99" customFormat="false" ht="24" hidden="false" customHeight="true" outlineLevel="0" collapsed="false">
      <c r="A99" s="58"/>
      <c r="B99" s="62" t="s">
        <v>1309</v>
      </c>
      <c r="C99" s="52" t="s">
        <v>311</v>
      </c>
      <c r="D99" s="52" t="s">
        <v>1310</v>
      </c>
      <c r="E99" s="67"/>
      <c r="F99" s="67"/>
      <c r="G99" s="67"/>
    </row>
    <row r="100" customFormat="false" ht="43.5" hidden="false" customHeight="true" outlineLevel="0" collapsed="false">
      <c r="A100" s="57"/>
      <c r="B100" s="64" t="s">
        <v>1311</v>
      </c>
      <c r="C100" s="55" t="s">
        <v>311</v>
      </c>
      <c r="D100" s="55" t="s">
        <v>1312</v>
      </c>
      <c r="E100" s="67"/>
      <c r="F100" s="67"/>
      <c r="G100" s="67"/>
    </row>
    <row r="101" customFormat="false" ht="33.75" hidden="false" customHeight="true" outlineLevel="0" collapsed="false">
      <c r="A101" s="58"/>
      <c r="B101" s="62" t="s">
        <v>1313</v>
      </c>
      <c r="C101" s="52" t="s">
        <v>311</v>
      </c>
      <c r="D101" s="52" t="s">
        <v>1314</v>
      </c>
      <c r="E101" s="67"/>
      <c r="F101" s="67"/>
      <c r="G101" s="67"/>
    </row>
    <row r="102" customFormat="false" ht="24" hidden="false" customHeight="true" outlineLevel="0" collapsed="false">
      <c r="A102" s="57"/>
      <c r="B102" s="64" t="s">
        <v>1315</v>
      </c>
      <c r="C102" s="55" t="s">
        <v>311</v>
      </c>
      <c r="D102" s="55" t="s">
        <v>1316</v>
      </c>
      <c r="E102" s="67"/>
      <c r="F102" s="67"/>
      <c r="G102" s="67"/>
    </row>
  </sheetData>
  <sheetProtection sheet="true" password="dd42" formatCells="false" formatColumns="false" formatRows="false" sort="false" autoFilter="false"/>
  <mergeCells count="2">
    <mergeCell ref="A1:G1"/>
    <mergeCell ref="B2:G2"/>
  </mergeCells>
  <dataValidations count="2">
    <dataValidation allowBlank="true" errorStyle="stop" operator="between" prompt="Free-typed values fall out of every report — use the dropdown. If the value you need is missing, ask the manager to add it to the Lists sheet." promptTitle="Pick from the list" showDropDown="false" showErrorMessage="true" showInputMessage="true" sqref="E5:E102" type="list">
      <formula1>'START HERE'!$B$55:$B$64</formula1>
      <formula2>0</formula2>
    </dataValidation>
    <dataValidation allowBlank="true" errorStyle="stop" operator="between" prompt="Free-typed values fall out of every report — use the dropdown. If the value you need is missing, ask the manager to add it to the Lists sheet." promptTitle="Pick from the list" showDropDown="false" showErrorMessage="true" showInputMessage="true" sqref="F5:F102" type="list">
      <formula1>"Not started,In progress,Submitted,Placed,Declined,Recurring"</formula1>
      <formula2>0</formula2>
    </dataValidation>
  </dataValidations>
  <hyperlinks>
    <hyperlink ref="A2" location="'MAP'!A1" display="◀  MAP"/>
  </hyperlinks>
  <printOptions headings="false" gridLines="false" gridLinesSet="true" horizontalCentered="false" verticalCentered="false"/>
  <pageMargins left="0.4" right="0.4" top="0.55" bottom="0.55" header="0.511811023622047" footer="0.3"/>
  <pageSetup paperSize="1" scale="100" fitToWidth="1" fitToHeight="0" pageOrder="downThenOver" orientation="portrait" blackAndWhite="false" draft="false" cellComments="none" horizontalDpi="300" verticalDpi="300" copies="1"/>
  <headerFooter differentFirst="false" differentOddEven="false">
    <oddHeader/>
    <oddFooter>&amp;L&amp;7 &amp;K808080PCI AI  —  Growth OS&amp;R&amp;7 &amp;K808080Page &amp;P of &amp;N</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true"/>
  </sheetPr>
  <dimension ref="A1:F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8"/>
    <col collapsed="false" customWidth="true" hidden="false" outlineLevel="0" max="2" min="2" style="0" width="30"/>
    <col collapsed="false" customWidth="true" hidden="false" outlineLevel="0" max="3" min="3" style="0" width="10"/>
    <col collapsed="false" customWidth="true" hidden="false" outlineLevel="0" max="4" min="4" style="0" width="9"/>
    <col collapsed="false" customWidth="true" hidden="false" outlineLevel="0" max="5" min="5" style="0" width="64"/>
    <col collapsed="false" customWidth="true" hidden="false" outlineLevel="0" max="6" min="6" style="0" width="46"/>
  </cols>
  <sheetData>
    <row r="1" customFormat="false" ht="25.5" hidden="false" customHeight="true" outlineLevel="0" collapsed="false">
      <c r="A1" s="48" t="s">
        <v>1317</v>
      </c>
      <c r="B1" s="48"/>
      <c r="C1" s="48"/>
      <c r="D1" s="48"/>
      <c r="E1" s="48"/>
      <c r="F1" s="48"/>
    </row>
    <row r="2" customFormat="false" ht="24" hidden="false" customHeight="true" outlineLevel="0" collapsed="false">
      <c r="A2" s="3" t="s">
        <v>1</v>
      </c>
      <c r="B2" s="49" t="s">
        <v>1318</v>
      </c>
      <c r="C2" s="49"/>
      <c r="D2" s="49"/>
      <c r="E2" s="49"/>
      <c r="F2" s="49"/>
    </row>
    <row r="4" customFormat="false" ht="15" hidden="false" customHeight="false" outlineLevel="0" collapsed="false">
      <c r="A4" s="44" t="s">
        <v>1319</v>
      </c>
      <c r="B4" s="44" t="s">
        <v>1320</v>
      </c>
      <c r="C4" s="44" t="s">
        <v>1321</v>
      </c>
      <c r="D4" s="44" t="s">
        <v>1322</v>
      </c>
      <c r="E4" s="44" t="s">
        <v>1323</v>
      </c>
      <c r="F4" s="44" t="s">
        <v>1324</v>
      </c>
    </row>
    <row r="5" customFormat="false" ht="57.75" hidden="false" customHeight="true" outlineLevel="0" collapsed="false">
      <c r="A5" s="68" t="n">
        <v>1</v>
      </c>
      <c r="B5" s="69" t="s">
        <v>1325</v>
      </c>
      <c r="C5" s="69" t="s">
        <v>1326</v>
      </c>
      <c r="D5" s="68" t="s">
        <v>311</v>
      </c>
      <c r="E5" s="68" t="s">
        <v>1327</v>
      </c>
      <c r="F5" s="68" t="s">
        <v>1328</v>
      </c>
    </row>
    <row r="6" customFormat="false" ht="48" hidden="false" customHeight="true" outlineLevel="0" collapsed="false">
      <c r="A6" s="70" t="n">
        <v>2</v>
      </c>
      <c r="B6" s="71" t="s">
        <v>1329</v>
      </c>
      <c r="C6" s="71" t="s">
        <v>569</v>
      </c>
      <c r="D6" s="70" t="s">
        <v>1330</v>
      </c>
      <c r="E6" s="70" t="s">
        <v>1331</v>
      </c>
      <c r="F6" s="70" t="s">
        <v>1332</v>
      </c>
    </row>
    <row r="7" customFormat="false" ht="48" hidden="false" customHeight="true" outlineLevel="0" collapsed="false">
      <c r="A7" s="68" t="n">
        <v>3</v>
      </c>
      <c r="B7" s="69" t="s">
        <v>1333</v>
      </c>
      <c r="C7" s="69" t="s">
        <v>569</v>
      </c>
      <c r="D7" s="68" t="s">
        <v>1330</v>
      </c>
      <c r="E7" s="68" t="s">
        <v>1334</v>
      </c>
      <c r="F7" s="68" t="s">
        <v>1335</v>
      </c>
    </row>
    <row r="8" customFormat="false" ht="48" hidden="false" customHeight="true" outlineLevel="0" collapsed="false">
      <c r="A8" s="70" t="n">
        <v>4</v>
      </c>
      <c r="B8" s="71" t="s">
        <v>1336</v>
      </c>
      <c r="C8" s="71" t="s">
        <v>569</v>
      </c>
      <c r="D8" s="70" t="s">
        <v>1330</v>
      </c>
      <c r="E8" s="70" t="s">
        <v>1337</v>
      </c>
      <c r="F8" s="70" t="s">
        <v>1338</v>
      </c>
    </row>
    <row r="9" customFormat="false" ht="67.5" hidden="false" customHeight="true" outlineLevel="0" collapsed="false">
      <c r="A9" s="68" t="n">
        <v>5</v>
      </c>
      <c r="B9" s="69" t="s">
        <v>1339</v>
      </c>
      <c r="C9" s="69" t="s">
        <v>569</v>
      </c>
      <c r="D9" s="68" t="s">
        <v>1330</v>
      </c>
      <c r="E9" s="68" t="s">
        <v>1340</v>
      </c>
      <c r="F9" s="68" t="s">
        <v>1341</v>
      </c>
    </row>
    <row r="10" customFormat="false" ht="87.75" hidden="false" customHeight="true" outlineLevel="0" collapsed="false">
      <c r="A10" s="70" t="n">
        <v>6</v>
      </c>
      <c r="B10" s="71" t="s">
        <v>1342</v>
      </c>
      <c r="C10" s="71" t="s">
        <v>569</v>
      </c>
      <c r="D10" s="70" t="s">
        <v>1343</v>
      </c>
      <c r="E10" s="70" t="s">
        <v>1344</v>
      </c>
      <c r="F10" s="70" t="s">
        <v>1345</v>
      </c>
    </row>
    <row r="11" customFormat="false" ht="78" hidden="false" customHeight="true" outlineLevel="0" collapsed="false">
      <c r="A11" s="68" t="n">
        <v>7</v>
      </c>
      <c r="B11" s="69" t="s">
        <v>1346</v>
      </c>
      <c r="C11" s="69" t="s">
        <v>569</v>
      </c>
      <c r="D11" s="68" t="s">
        <v>1343</v>
      </c>
      <c r="E11" s="68" t="s">
        <v>1347</v>
      </c>
      <c r="F11" s="68" t="s">
        <v>1348</v>
      </c>
    </row>
    <row r="12" customFormat="false" ht="48" hidden="false" customHeight="true" outlineLevel="0" collapsed="false">
      <c r="A12" s="70" t="n">
        <v>8</v>
      </c>
      <c r="B12" s="71" t="s">
        <v>1349</v>
      </c>
      <c r="C12" s="71" t="s">
        <v>569</v>
      </c>
      <c r="D12" s="70" t="s">
        <v>1343</v>
      </c>
      <c r="E12" s="70" t="s">
        <v>1350</v>
      </c>
      <c r="F12" s="70" t="s">
        <v>1351</v>
      </c>
    </row>
    <row r="13" customFormat="false" ht="48" hidden="false" customHeight="true" outlineLevel="0" collapsed="false">
      <c r="A13" s="68" t="n">
        <v>9</v>
      </c>
      <c r="B13" s="69" t="s">
        <v>1352</v>
      </c>
      <c r="C13" s="69" t="s">
        <v>1326</v>
      </c>
      <c r="D13" s="68" t="s">
        <v>1330</v>
      </c>
      <c r="E13" s="68" t="s">
        <v>1353</v>
      </c>
      <c r="F13" s="68" t="s">
        <v>1354</v>
      </c>
    </row>
    <row r="14" customFormat="false" ht="57.75" hidden="false" customHeight="true" outlineLevel="0" collapsed="false">
      <c r="A14" s="70" t="n">
        <v>10</v>
      </c>
      <c r="B14" s="71" t="s">
        <v>1355</v>
      </c>
      <c r="C14" s="71" t="s">
        <v>1326</v>
      </c>
      <c r="D14" s="70" t="s">
        <v>1330</v>
      </c>
      <c r="E14" s="70" t="s">
        <v>1356</v>
      </c>
      <c r="F14" s="70" t="s">
        <v>1357</v>
      </c>
    </row>
    <row r="15" customFormat="false" ht="48" hidden="false" customHeight="true" outlineLevel="0" collapsed="false">
      <c r="A15" s="68" t="n">
        <v>11</v>
      </c>
      <c r="B15" s="69" t="s">
        <v>1358</v>
      </c>
      <c r="C15" s="69" t="s">
        <v>1326</v>
      </c>
      <c r="D15" s="68" t="s">
        <v>1343</v>
      </c>
      <c r="E15" s="68" t="s">
        <v>1359</v>
      </c>
      <c r="F15" s="68" t="s">
        <v>1360</v>
      </c>
    </row>
    <row r="16" customFormat="false" ht="48" hidden="false" customHeight="true" outlineLevel="0" collapsed="false">
      <c r="A16" s="70" t="n">
        <v>12</v>
      </c>
      <c r="B16" s="71" t="s">
        <v>1361</v>
      </c>
      <c r="C16" s="71" t="s">
        <v>1326</v>
      </c>
      <c r="D16" s="70" t="s">
        <v>1343</v>
      </c>
      <c r="E16" s="70" t="s">
        <v>1362</v>
      </c>
      <c r="F16" s="70" t="s">
        <v>1363</v>
      </c>
    </row>
    <row r="17" customFormat="false" ht="57.75" hidden="false" customHeight="true" outlineLevel="0" collapsed="false">
      <c r="A17" s="68" t="n">
        <v>13</v>
      </c>
      <c r="B17" s="69" t="s">
        <v>1364</v>
      </c>
      <c r="C17" s="69" t="s">
        <v>1326</v>
      </c>
      <c r="D17" s="68" t="s">
        <v>1330</v>
      </c>
      <c r="E17" s="68" t="s">
        <v>1365</v>
      </c>
      <c r="F17" s="68" t="s">
        <v>1366</v>
      </c>
    </row>
    <row r="18" customFormat="false" ht="48" hidden="false" customHeight="true" outlineLevel="0" collapsed="false">
      <c r="A18" s="70" t="n">
        <v>14</v>
      </c>
      <c r="B18" s="71" t="s">
        <v>1367</v>
      </c>
      <c r="C18" s="71" t="s">
        <v>1326</v>
      </c>
      <c r="D18" s="70" t="s">
        <v>1343</v>
      </c>
      <c r="E18" s="70" t="s">
        <v>1368</v>
      </c>
      <c r="F18" s="70" t="s">
        <v>1369</v>
      </c>
    </row>
    <row r="19" customFormat="false" ht="43.5" hidden="false" customHeight="true" outlineLevel="0" collapsed="false">
      <c r="A19" s="68" t="n">
        <v>15</v>
      </c>
      <c r="B19" s="69" t="s">
        <v>1370</v>
      </c>
      <c r="C19" s="69" t="s">
        <v>569</v>
      </c>
      <c r="D19" s="68" t="s">
        <v>1371</v>
      </c>
      <c r="E19" s="68" t="s">
        <v>1372</v>
      </c>
      <c r="F19" s="68" t="s">
        <v>1373</v>
      </c>
    </row>
    <row r="20" customFormat="false" ht="48" hidden="false" customHeight="true" outlineLevel="0" collapsed="false">
      <c r="A20" s="70" t="n">
        <v>16</v>
      </c>
      <c r="B20" s="71" t="s">
        <v>1374</v>
      </c>
      <c r="C20" s="71" t="s">
        <v>569</v>
      </c>
      <c r="D20" s="70" t="s">
        <v>1343</v>
      </c>
      <c r="E20" s="70" t="s">
        <v>1375</v>
      </c>
      <c r="F20" s="70" t="s">
        <v>1376</v>
      </c>
    </row>
    <row r="21" customFormat="false" ht="43.5" hidden="false" customHeight="true" outlineLevel="0" collapsed="false">
      <c r="A21" s="68" t="n">
        <v>17</v>
      </c>
      <c r="B21" s="69" t="s">
        <v>1377</v>
      </c>
      <c r="C21" s="69" t="s">
        <v>569</v>
      </c>
      <c r="D21" s="68" t="s">
        <v>1371</v>
      </c>
      <c r="E21" s="68" t="s">
        <v>1378</v>
      </c>
      <c r="F21" s="68"/>
    </row>
    <row r="22" customFormat="false" ht="67.5" hidden="false" customHeight="true" outlineLevel="0" collapsed="false">
      <c r="A22" s="70" t="n">
        <v>18</v>
      </c>
      <c r="B22" s="71" t="s">
        <v>1379</v>
      </c>
      <c r="C22" s="71" t="s">
        <v>569</v>
      </c>
      <c r="D22" s="70" t="s">
        <v>1343</v>
      </c>
      <c r="E22" s="70" t="s">
        <v>1380</v>
      </c>
      <c r="F22" s="70" t="s">
        <v>1381</v>
      </c>
    </row>
    <row r="23" customFormat="false" ht="43.5" hidden="false" customHeight="true" outlineLevel="0" collapsed="false">
      <c r="A23" s="68" t="n">
        <v>19</v>
      </c>
      <c r="B23" s="69" t="s">
        <v>1382</v>
      </c>
      <c r="C23" s="69" t="s">
        <v>569</v>
      </c>
      <c r="D23" s="68" t="s">
        <v>1371</v>
      </c>
      <c r="E23" s="68" t="s">
        <v>1383</v>
      </c>
      <c r="F23" s="68" t="s">
        <v>1384</v>
      </c>
    </row>
    <row r="24" customFormat="false" ht="48" hidden="false" customHeight="true" outlineLevel="0" collapsed="false">
      <c r="A24" s="70" t="n">
        <v>20</v>
      </c>
      <c r="B24" s="71" t="s">
        <v>1385</v>
      </c>
      <c r="C24" s="71" t="s">
        <v>1326</v>
      </c>
      <c r="D24" s="70" t="s">
        <v>1371</v>
      </c>
      <c r="E24" s="70" t="s">
        <v>1386</v>
      </c>
      <c r="F24" s="70" t="s">
        <v>1387</v>
      </c>
    </row>
    <row r="25" customFormat="false" ht="48" hidden="false" customHeight="true" outlineLevel="0" collapsed="false">
      <c r="A25" s="68" t="n">
        <v>21</v>
      </c>
      <c r="B25" s="69" t="s">
        <v>1388</v>
      </c>
      <c r="C25" s="69" t="s">
        <v>569</v>
      </c>
      <c r="D25" s="68" t="s">
        <v>1371</v>
      </c>
      <c r="E25" s="68" t="s">
        <v>1389</v>
      </c>
      <c r="F25" s="68" t="s">
        <v>1390</v>
      </c>
    </row>
    <row r="26" customFormat="false" ht="67.5" hidden="false" customHeight="true" outlineLevel="0" collapsed="false">
      <c r="A26" s="70" t="n">
        <v>22</v>
      </c>
      <c r="B26" s="71" t="s">
        <v>1391</v>
      </c>
      <c r="C26" s="71" t="s">
        <v>569</v>
      </c>
      <c r="D26" s="70" t="s">
        <v>1330</v>
      </c>
      <c r="E26" s="70" t="s">
        <v>1392</v>
      </c>
      <c r="F26" s="70" t="s">
        <v>1393</v>
      </c>
    </row>
    <row r="27" customFormat="false" ht="78" hidden="false" customHeight="true" outlineLevel="0" collapsed="false">
      <c r="A27" s="68" t="n">
        <v>23</v>
      </c>
      <c r="B27" s="69" t="s">
        <v>1394</v>
      </c>
      <c r="C27" s="69" t="s">
        <v>569</v>
      </c>
      <c r="D27" s="68" t="s">
        <v>1343</v>
      </c>
      <c r="E27" s="68" t="s">
        <v>1395</v>
      </c>
      <c r="F27" s="68" t="s">
        <v>1396</v>
      </c>
    </row>
    <row r="28" customFormat="false" ht="43.5" hidden="false" customHeight="true" outlineLevel="0" collapsed="false">
      <c r="A28" s="70" t="n">
        <v>24</v>
      </c>
      <c r="B28" s="71" t="s">
        <v>1397</v>
      </c>
      <c r="C28" s="71" t="s">
        <v>569</v>
      </c>
      <c r="D28" s="70" t="s">
        <v>1343</v>
      </c>
      <c r="E28" s="70" t="s">
        <v>1398</v>
      </c>
      <c r="F28" s="70"/>
    </row>
    <row r="29" customFormat="false" ht="43.5" hidden="false" customHeight="true" outlineLevel="0" collapsed="false">
      <c r="A29" s="68" t="n">
        <v>25</v>
      </c>
      <c r="B29" s="69" t="s">
        <v>1399</v>
      </c>
      <c r="C29" s="69" t="s">
        <v>569</v>
      </c>
      <c r="D29" s="68" t="s">
        <v>1371</v>
      </c>
      <c r="E29" s="68" t="s">
        <v>1400</v>
      </c>
      <c r="F29" s="68" t="s">
        <v>1401</v>
      </c>
    </row>
    <row r="30" customFormat="false" ht="67.5" hidden="false" customHeight="true" outlineLevel="0" collapsed="false">
      <c r="A30" s="70" t="n">
        <v>26</v>
      </c>
      <c r="B30" s="71" t="s">
        <v>1402</v>
      </c>
      <c r="C30" s="71" t="s">
        <v>1326</v>
      </c>
      <c r="D30" s="70" t="s">
        <v>1343</v>
      </c>
      <c r="E30" s="70" t="s">
        <v>1403</v>
      </c>
      <c r="F30" s="70" t="s">
        <v>1404</v>
      </c>
    </row>
    <row r="31" customFormat="false" ht="97.5" hidden="false" customHeight="true" outlineLevel="0" collapsed="false">
      <c r="A31" s="68" t="n">
        <v>27</v>
      </c>
      <c r="B31" s="69" t="s">
        <v>1405</v>
      </c>
      <c r="C31" s="69" t="s">
        <v>569</v>
      </c>
      <c r="D31" s="68" t="s">
        <v>1343</v>
      </c>
      <c r="E31" s="68" t="s">
        <v>1406</v>
      </c>
      <c r="F31" s="68" t="s">
        <v>1407</v>
      </c>
    </row>
    <row r="32" customFormat="false" ht="97.5" hidden="false" customHeight="true" outlineLevel="0" collapsed="false">
      <c r="A32" s="70" t="n">
        <v>28</v>
      </c>
      <c r="B32" s="71" t="s">
        <v>1408</v>
      </c>
      <c r="C32" s="71" t="s">
        <v>1326</v>
      </c>
      <c r="D32" s="70" t="s">
        <v>1371</v>
      </c>
      <c r="E32" s="70" t="s">
        <v>1409</v>
      </c>
      <c r="F32" s="70" t="s">
        <v>1410</v>
      </c>
    </row>
    <row r="33" customFormat="false" ht="138" hidden="false" customHeight="true" outlineLevel="0" collapsed="false">
      <c r="A33" s="68" t="n">
        <v>29</v>
      </c>
      <c r="B33" s="69" t="s">
        <v>1411</v>
      </c>
      <c r="C33" s="69" t="s">
        <v>1326</v>
      </c>
      <c r="D33" s="68" t="s">
        <v>1343</v>
      </c>
      <c r="E33" s="68" t="s">
        <v>1412</v>
      </c>
      <c r="F33" s="68" t="s">
        <v>1413</v>
      </c>
    </row>
    <row r="34" customFormat="false" ht="48" hidden="false" customHeight="true" outlineLevel="0" collapsed="false">
      <c r="A34" s="70" t="n">
        <v>30</v>
      </c>
      <c r="B34" s="71" t="s">
        <v>1414</v>
      </c>
      <c r="C34" s="71" t="s">
        <v>1326</v>
      </c>
      <c r="D34" s="70" t="s">
        <v>1343</v>
      </c>
      <c r="E34" s="70" t="s">
        <v>1415</v>
      </c>
      <c r="F34" s="70" t="s">
        <v>1416</v>
      </c>
    </row>
    <row r="35" customFormat="false" ht="78" hidden="false" customHeight="true" outlineLevel="0" collapsed="false">
      <c r="A35" s="68" t="n">
        <v>31</v>
      </c>
      <c r="B35" s="69" t="s">
        <v>1417</v>
      </c>
      <c r="C35" s="69" t="s">
        <v>1326</v>
      </c>
      <c r="D35" s="68" t="s">
        <v>1343</v>
      </c>
      <c r="E35" s="68" t="s">
        <v>1418</v>
      </c>
      <c r="F35" s="68" t="s">
        <v>1419</v>
      </c>
    </row>
    <row r="36" customFormat="false" ht="78" hidden="false" customHeight="true" outlineLevel="0" collapsed="false">
      <c r="A36" s="70" t="n">
        <v>32</v>
      </c>
      <c r="B36" s="71" t="s">
        <v>1420</v>
      </c>
      <c r="C36" s="71" t="s">
        <v>569</v>
      </c>
      <c r="D36" s="70" t="s">
        <v>1343</v>
      </c>
      <c r="E36" s="70" t="s">
        <v>1421</v>
      </c>
      <c r="F36" s="70" t="s">
        <v>1422</v>
      </c>
    </row>
    <row r="37" customFormat="false" ht="138" hidden="false" customHeight="true" outlineLevel="0" collapsed="false">
      <c r="A37" s="68" t="n">
        <v>33</v>
      </c>
      <c r="B37" s="69" t="s">
        <v>1423</v>
      </c>
      <c r="C37" s="69" t="s">
        <v>569</v>
      </c>
      <c r="D37" s="68" t="s">
        <v>1343</v>
      </c>
      <c r="E37" s="68" t="s">
        <v>1424</v>
      </c>
      <c r="F37" s="68" t="s">
        <v>1425</v>
      </c>
    </row>
    <row r="38" customFormat="false" ht="157.5" hidden="false" customHeight="true" outlineLevel="0" collapsed="false">
      <c r="A38" s="70" t="n">
        <v>34</v>
      </c>
      <c r="B38" s="71" t="s">
        <v>1426</v>
      </c>
      <c r="C38" s="71" t="s">
        <v>569</v>
      </c>
      <c r="D38" s="70" t="s">
        <v>1343</v>
      </c>
      <c r="E38" s="70" t="s">
        <v>1427</v>
      </c>
      <c r="F38" s="70" t="s">
        <v>1428</v>
      </c>
    </row>
    <row r="39" customFormat="false" ht="108" hidden="false" customHeight="true" outlineLevel="0" collapsed="false">
      <c r="A39" s="68" t="n">
        <v>35</v>
      </c>
      <c r="B39" s="69" t="s">
        <v>1429</v>
      </c>
      <c r="C39" s="69" t="s">
        <v>569</v>
      </c>
      <c r="D39" s="68" t="s">
        <v>1343</v>
      </c>
      <c r="E39" s="68" t="s">
        <v>1430</v>
      </c>
      <c r="F39" s="68" t="s">
        <v>1431</v>
      </c>
    </row>
    <row r="40" customFormat="false" ht="127.5" hidden="false" customHeight="true" outlineLevel="0" collapsed="false">
      <c r="A40" s="70" t="n">
        <v>36</v>
      </c>
      <c r="B40" s="71" t="s">
        <v>1432</v>
      </c>
      <c r="C40" s="71" t="s">
        <v>569</v>
      </c>
      <c r="D40" s="70" t="s">
        <v>1343</v>
      </c>
      <c r="E40" s="70" t="s">
        <v>1433</v>
      </c>
      <c r="F40" s="70" t="s">
        <v>1434</v>
      </c>
    </row>
    <row r="41" customFormat="false" ht="127.5" hidden="false" customHeight="true" outlineLevel="0" collapsed="false">
      <c r="A41" s="68" t="n">
        <v>37</v>
      </c>
      <c r="B41" s="69" t="s">
        <v>1435</v>
      </c>
      <c r="C41" s="69" t="s">
        <v>1326</v>
      </c>
      <c r="D41" s="68" t="s">
        <v>1343</v>
      </c>
      <c r="E41" s="68" t="s">
        <v>1436</v>
      </c>
      <c r="F41" s="68" t="s">
        <v>1437</v>
      </c>
    </row>
    <row r="42" customFormat="false" ht="147.75" hidden="false" customHeight="true" outlineLevel="0" collapsed="false">
      <c r="A42" s="70" t="n">
        <v>38</v>
      </c>
      <c r="B42" s="71" t="s">
        <v>1438</v>
      </c>
      <c r="C42" s="71" t="s">
        <v>569</v>
      </c>
      <c r="D42" s="70" t="s">
        <v>1343</v>
      </c>
      <c r="E42" s="70" t="s">
        <v>1439</v>
      </c>
      <c r="F42" s="70" t="s">
        <v>1440</v>
      </c>
    </row>
    <row r="43" customFormat="false" ht="97.5" hidden="false" customHeight="true" outlineLevel="0" collapsed="false">
      <c r="A43" s="68" t="n">
        <v>39</v>
      </c>
      <c r="B43" s="69" t="s">
        <v>1441</v>
      </c>
      <c r="C43" s="69" t="s">
        <v>569</v>
      </c>
      <c r="D43" s="68" t="s">
        <v>1343</v>
      </c>
      <c r="E43" s="68" t="s">
        <v>1442</v>
      </c>
      <c r="F43" s="68" t="s">
        <v>1443</v>
      </c>
    </row>
    <row r="44" customFormat="false" ht="117.75" hidden="false" customHeight="true" outlineLevel="0" collapsed="false">
      <c r="A44" s="70" t="n">
        <v>40</v>
      </c>
      <c r="B44" s="71" t="s">
        <v>1444</v>
      </c>
      <c r="C44" s="71" t="s">
        <v>1326</v>
      </c>
      <c r="D44" s="70" t="s">
        <v>1343</v>
      </c>
      <c r="E44" s="70" t="s">
        <v>1445</v>
      </c>
      <c r="F44" s="70" t="s">
        <v>1446</v>
      </c>
    </row>
    <row r="45" customFormat="false" ht="187.5" hidden="false" customHeight="true" outlineLevel="0" collapsed="false">
      <c r="A45" s="68" t="n">
        <v>41</v>
      </c>
      <c r="B45" s="69" t="s">
        <v>1447</v>
      </c>
      <c r="C45" s="69" t="s">
        <v>1326</v>
      </c>
      <c r="D45" s="68" t="s">
        <v>1343</v>
      </c>
      <c r="E45" s="68" t="s">
        <v>1448</v>
      </c>
      <c r="F45" s="68" t="s">
        <v>1449</v>
      </c>
    </row>
    <row r="46" customFormat="false" ht="147.75" hidden="false" customHeight="true" outlineLevel="0" collapsed="false">
      <c r="A46" s="70" t="n">
        <v>42</v>
      </c>
      <c r="B46" s="71" t="s">
        <v>1450</v>
      </c>
      <c r="C46" s="71" t="s">
        <v>569</v>
      </c>
      <c r="D46" s="70" t="s">
        <v>1343</v>
      </c>
      <c r="E46" s="70" t="s">
        <v>1451</v>
      </c>
      <c r="F46" s="70" t="s">
        <v>1452</v>
      </c>
    </row>
    <row r="47" customFormat="false" ht="168" hidden="false" customHeight="true" outlineLevel="0" collapsed="false">
      <c r="A47" s="68" t="n">
        <v>43</v>
      </c>
      <c r="B47" s="69" t="s">
        <v>1453</v>
      </c>
      <c r="C47" s="69" t="s">
        <v>569</v>
      </c>
      <c r="D47" s="68" t="s">
        <v>1343</v>
      </c>
      <c r="E47" s="68" t="s">
        <v>1454</v>
      </c>
      <c r="F47" s="68" t="s">
        <v>1455</v>
      </c>
    </row>
    <row r="48" customFormat="false" ht="147.75" hidden="false" customHeight="true" outlineLevel="0" collapsed="false">
      <c r="A48" s="70" t="n">
        <v>44</v>
      </c>
      <c r="B48" s="71" t="s">
        <v>1456</v>
      </c>
      <c r="C48" s="71" t="s">
        <v>569</v>
      </c>
      <c r="D48" s="70" t="s">
        <v>1343</v>
      </c>
      <c r="E48" s="70" t="s">
        <v>1457</v>
      </c>
      <c r="F48" s="70" t="s">
        <v>1458</v>
      </c>
    </row>
    <row r="49" customFormat="false" ht="207.75" hidden="false" customHeight="true" outlineLevel="0" collapsed="false">
      <c r="A49" s="68" t="n">
        <v>45</v>
      </c>
      <c r="B49" s="69" t="s">
        <v>1459</v>
      </c>
      <c r="C49" s="69" t="s">
        <v>1326</v>
      </c>
      <c r="D49" s="68" t="s">
        <v>1343</v>
      </c>
      <c r="E49" s="68" t="s">
        <v>1460</v>
      </c>
      <c r="F49" s="68" t="s">
        <v>1461</v>
      </c>
    </row>
    <row r="50" customFormat="false" ht="228" hidden="false" customHeight="true" outlineLevel="0" collapsed="false">
      <c r="A50" s="70" t="n">
        <v>46</v>
      </c>
      <c r="B50" s="71" t="s">
        <v>1462</v>
      </c>
      <c r="C50" s="71" t="s">
        <v>1326</v>
      </c>
      <c r="D50" s="70" t="s">
        <v>1343</v>
      </c>
      <c r="E50" s="70" t="s">
        <v>1463</v>
      </c>
      <c r="F50" s="70" t="s">
        <v>1464</v>
      </c>
    </row>
    <row r="51" customFormat="false" ht="57.75" hidden="false" customHeight="true" outlineLevel="0" collapsed="false">
      <c r="A51" s="68" t="n">
        <v>47</v>
      </c>
      <c r="B51" s="69" t="s">
        <v>1465</v>
      </c>
      <c r="C51" s="69" t="s">
        <v>1326</v>
      </c>
      <c r="D51" s="68" t="s">
        <v>1371</v>
      </c>
      <c r="E51" s="68" t="s">
        <v>1466</v>
      </c>
      <c r="F51" s="68"/>
    </row>
  </sheetData>
  <sheetProtection sheet="true" password="dd42" formatCells="false" formatColumns="false" formatRows="false" sort="false" autoFilter="false"/>
  <mergeCells count="2">
    <mergeCell ref="A1:F1"/>
    <mergeCell ref="B2:F2"/>
  </mergeCells>
  <hyperlinks>
    <hyperlink ref="A2" location="'MAP'!A1" display="◀  MAP"/>
  </hyperlinks>
  <printOptions headings="false" gridLines="false" gridLinesSet="true" horizontalCentered="false" verticalCentered="false"/>
  <pageMargins left="0.4" right="0.4" top="0.55" bottom="0.55" header="0.511811023622047" footer="0.3"/>
  <pageSetup paperSize="1" scale="100" fitToWidth="1" fitToHeight="0" pageOrder="downThenOver" orientation="portrait" blackAndWhite="false" draft="false" cellComments="none" horizontalDpi="300" verticalDpi="300" copies="1"/>
  <headerFooter differentFirst="false" differentOddEven="false">
    <oddHeader/>
    <oddFooter>&amp;L&amp;7 &amp;K808080PCI AI  —  Growth OS&amp;R&amp;7 &amp;K808080Page &amp;P of &amp;N</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true"/>
  </sheetPr>
  <dimension ref="A1:N120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18"/>
    <col collapsed="false" customWidth="true" hidden="false" outlineLevel="0" max="3" min="3" style="1" width="26"/>
    <col collapsed="false" customWidth="true" hidden="false" outlineLevel="0" max="4" min="4" style="1" width="34"/>
    <col collapsed="false" customWidth="true" hidden="false" outlineLevel="0" max="5" min="5" style="1" width="46"/>
    <col collapsed="false" customWidth="true" hidden="false" outlineLevel="0" max="6" min="6" style="1" width="10"/>
    <col collapsed="false" customWidth="true" hidden="false" outlineLevel="0" max="7" min="7" style="1" width="11"/>
    <col collapsed="false" customWidth="true" hidden="false" outlineLevel="0" max="8" min="8" style="1" width="34"/>
    <col collapsed="false" customWidth="true" hidden="false" outlineLevel="0" max="9" min="9" style="1" width="20"/>
    <col collapsed="false" customWidth="true" hidden="false" outlineLevel="0" max="10" min="10" style="1" width="34"/>
    <col collapsed="false" customWidth="true" hidden="true" outlineLevel="0" max="12" min="11" style="0" width="13"/>
    <col collapsed="false" customWidth="true" hidden="false" outlineLevel="0" max="13" min="13" style="0" width="30"/>
    <col collapsed="false" customWidth="true" hidden="false" outlineLevel="0" max="14" min="14" style="0" width="26"/>
  </cols>
  <sheetData>
    <row r="1" customFormat="false" ht="25.5" hidden="false" customHeight="true" outlineLevel="0" collapsed="false">
      <c r="A1" s="2" t="s">
        <v>1467</v>
      </c>
      <c r="B1" s="2"/>
      <c r="C1" s="2"/>
      <c r="D1" s="2"/>
      <c r="E1" s="2"/>
      <c r="F1" s="2"/>
      <c r="G1" s="2"/>
      <c r="H1" s="2"/>
      <c r="I1" s="2"/>
      <c r="J1" s="2"/>
      <c r="K1" s="2"/>
      <c r="L1" s="2"/>
      <c r="M1" s="2"/>
      <c r="N1" s="2"/>
    </row>
    <row r="2" customFormat="false" ht="18" hidden="false" customHeight="true" outlineLevel="0" collapsed="false">
      <c r="A2" s="3" t="s">
        <v>1</v>
      </c>
      <c r="B2" s="4" t="s">
        <v>1468</v>
      </c>
      <c r="C2" s="4"/>
      <c r="D2" s="4"/>
      <c r="E2" s="4"/>
      <c r="F2" s="4"/>
      <c r="G2" s="4"/>
      <c r="H2" s="4"/>
      <c r="I2" s="4"/>
      <c r="J2" s="4"/>
      <c r="K2" s="4"/>
      <c r="L2" s="4"/>
      <c r="M2" s="4"/>
      <c r="N2" s="4"/>
    </row>
    <row r="3" customFormat="false" ht="39.75" hidden="false" customHeight="true" outlineLevel="0" collapsed="false">
      <c r="A3" s="72" t="s">
        <v>1469</v>
      </c>
      <c r="B3" s="72" t="s">
        <v>1470</v>
      </c>
      <c r="C3" s="72" t="s">
        <v>569</v>
      </c>
      <c r="D3" s="72" t="s">
        <v>1471</v>
      </c>
      <c r="E3" s="72" t="s">
        <v>1472</v>
      </c>
      <c r="F3" s="72" t="s">
        <v>1473</v>
      </c>
      <c r="G3" s="72" t="s">
        <v>1474</v>
      </c>
      <c r="H3" s="72" t="s">
        <v>1475</v>
      </c>
      <c r="I3" s="72" t="s">
        <v>1476</v>
      </c>
      <c r="J3" s="72" t="s">
        <v>1477</v>
      </c>
      <c r="K3" s="73" t="s">
        <v>1478</v>
      </c>
      <c r="L3" s="73" t="s">
        <v>1479</v>
      </c>
      <c r="M3" s="72" t="s">
        <v>1480</v>
      </c>
      <c r="N3" s="72" t="s">
        <v>1481</v>
      </c>
    </row>
    <row r="4" customFormat="false" ht="15" hidden="false" customHeight="true" outlineLevel="0" collapsed="false">
      <c r="A4" s="74"/>
      <c r="B4" s="75"/>
      <c r="C4" s="76"/>
      <c r="D4" s="76"/>
      <c r="E4" s="76"/>
      <c r="F4" s="77"/>
      <c r="G4" s="77"/>
      <c r="H4" s="76"/>
      <c r="I4" s="75"/>
      <c r="J4" s="76"/>
      <c r="K4" s="78" t="n">
        <f aca="false">IF($A4="",0,IF(COUNTIF($A$4:$A4,$A4)=1,1,0))</f>
        <v>0</v>
      </c>
      <c r="L4" s="78" t="n">
        <f aca="false">IF($A4="",0,IF(COUNTIFS($A$4:$A4,$A4,$B$4:$B4,$B4)=1,1,0))</f>
        <v>0</v>
      </c>
      <c r="M4" s="76"/>
      <c r="N4" s="76"/>
    </row>
    <row r="5" customFormat="false" ht="15" hidden="false" customHeight="true" outlineLevel="0" collapsed="false">
      <c r="A5" s="74"/>
      <c r="B5" s="75"/>
      <c r="C5" s="76"/>
      <c r="D5" s="76"/>
      <c r="E5" s="76"/>
      <c r="F5" s="77"/>
      <c r="G5" s="77"/>
      <c r="H5" s="76"/>
      <c r="I5" s="75"/>
      <c r="J5" s="76"/>
      <c r="K5" s="78" t="n">
        <f aca="false">IF($A5="",0,IF(COUNTIF($A$4:$A5,$A5)=1,1,0))</f>
        <v>0</v>
      </c>
      <c r="L5" s="78" t="n">
        <f aca="false">IF($A5="",0,IF(COUNTIFS($A$4:$A5,$A5,$B$4:$B5,$B5)=1,1,0))</f>
        <v>0</v>
      </c>
      <c r="M5" s="76"/>
      <c r="N5" s="76"/>
    </row>
    <row r="6" customFormat="false" ht="15" hidden="false" customHeight="true" outlineLevel="0" collapsed="false">
      <c r="A6" s="74"/>
      <c r="B6" s="75"/>
      <c r="C6" s="76"/>
      <c r="D6" s="76"/>
      <c r="E6" s="76"/>
      <c r="F6" s="77"/>
      <c r="G6" s="77"/>
      <c r="H6" s="76"/>
      <c r="I6" s="75"/>
      <c r="J6" s="76"/>
      <c r="K6" s="78" t="n">
        <f aca="false">IF($A6="",0,IF(COUNTIF($A$4:$A6,$A6)=1,1,0))</f>
        <v>0</v>
      </c>
      <c r="L6" s="78" t="n">
        <f aca="false">IF($A6="",0,IF(COUNTIFS($A$4:$A6,$A6,$B$4:$B6,$B6)=1,1,0))</f>
        <v>0</v>
      </c>
      <c r="M6" s="76"/>
      <c r="N6" s="76"/>
    </row>
    <row r="7" customFormat="false" ht="25.5" hidden="false" customHeight="true" outlineLevel="0" collapsed="false">
      <c r="A7" s="79"/>
      <c r="B7" s="80"/>
      <c r="C7" s="81"/>
      <c r="D7" s="81"/>
      <c r="E7" s="81"/>
      <c r="F7" s="82"/>
      <c r="G7" s="83"/>
      <c r="H7" s="84"/>
      <c r="I7" s="85"/>
      <c r="J7" s="84"/>
      <c r="K7" s="16" t="n">
        <f aca="false">IF($A7="",0,IF(COUNTIF($A$4:$A7,$A7)=1,1,0))</f>
        <v>0</v>
      </c>
      <c r="L7" s="16" t="n">
        <f aca="false">IF($A7="",0,IF(COUNTIFS($A$4:$A7,$A7,$B$4:$B7,$B7)=1,1,0))</f>
        <v>0</v>
      </c>
      <c r="M7" s="81"/>
      <c r="N7" s="81"/>
    </row>
    <row r="8" customFormat="false" ht="25.5" hidden="false" customHeight="true" outlineLevel="0" collapsed="false">
      <c r="A8" s="79"/>
      <c r="B8" s="80"/>
      <c r="C8" s="81"/>
      <c r="D8" s="81"/>
      <c r="E8" s="81"/>
      <c r="F8" s="86"/>
      <c r="G8" s="83"/>
      <c r="H8" s="87"/>
      <c r="I8" s="88"/>
      <c r="J8" s="87"/>
      <c r="K8" s="16" t="n">
        <f aca="false">IF($A8="",0,IF(COUNTIF($A$4:$A8,$A8)=1,1,0))</f>
        <v>0</v>
      </c>
      <c r="L8" s="16" t="n">
        <f aca="false">IF($A8="",0,IF(COUNTIFS($A$4:$A8,$A8,$B$4:$B8,$B8)=1,1,0))</f>
        <v>0</v>
      </c>
      <c r="M8" s="81"/>
      <c r="N8" s="81"/>
    </row>
    <row r="9" customFormat="false" ht="25.5" hidden="false" customHeight="true" outlineLevel="0" collapsed="false">
      <c r="A9" s="79"/>
      <c r="B9" s="80"/>
      <c r="C9" s="81"/>
      <c r="D9" s="81"/>
      <c r="E9" s="81"/>
      <c r="F9" s="82"/>
      <c r="G9" s="83"/>
      <c r="H9" s="84"/>
      <c r="I9" s="85"/>
      <c r="J9" s="84"/>
      <c r="K9" s="16" t="n">
        <f aca="false">IF($A9="",0,IF(COUNTIF($A$4:$A9,$A9)=1,1,0))</f>
        <v>0</v>
      </c>
      <c r="L9" s="16" t="n">
        <f aca="false">IF($A9="",0,IF(COUNTIFS($A$4:$A9,$A9,$B$4:$B9,$B9)=1,1,0))</f>
        <v>0</v>
      </c>
      <c r="M9" s="81"/>
      <c r="N9" s="81"/>
    </row>
    <row r="10" customFormat="false" ht="25.5" hidden="false" customHeight="true" outlineLevel="0" collapsed="false">
      <c r="A10" s="79"/>
      <c r="B10" s="80"/>
      <c r="C10" s="81"/>
      <c r="D10" s="81"/>
      <c r="E10" s="81"/>
      <c r="F10" s="86"/>
      <c r="G10" s="83"/>
      <c r="H10" s="87"/>
      <c r="I10" s="88"/>
      <c r="J10" s="87"/>
      <c r="K10" s="16" t="n">
        <f aca="false">IF($A10="",0,IF(COUNTIF($A$4:$A10,$A10)=1,1,0))</f>
        <v>0</v>
      </c>
      <c r="L10" s="16" t="n">
        <f aca="false">IF($A10="",0,IF(COUNTIFS($A$4:$A10,$A10,$B$4:$B10,$B10)=1,1,0))</f>
        <v>0</v>
      </c>
      <c r="M10" s="81"/>
      <c r="N10" s="81"/>
    </row>
    <row r="11" customFormat="false" ht="25.5" hidden="false" customHeight="true" outlineLevel="0" collapsed="false">
      <c r="A11" s="79"/>
      <c r="B11" s="80"/>
      <c r="C11" s="81"/>
      <c r="D11" s="81"/>
      <c r="E11" s="81"/>
      <c r="F11" s="82"/>
      <c r="G11" s="83"/>
      <c r="H11" s="84"/>
      <c r="I11" s="85"/>
      <c r="J11" s="84"/>
      <c r="K11" s="16" t="n">
        <f aca="false">IF($A11="",0,IF(COUNTIF($A$4:$A11,$A11)=1,1,0))</f>
        <v>0</v>
      </c>
      <c r="L11" s="16" t="n">
        <f aca="false">IF($A11="",0,IF(COUNTIFS($A$4:$A11,$A11,$B$4:$B11,$B11)=1,1,0))</f>
        <v>0</v>
      </c>
      <c r="M11" s="81"/>
      <c r="N11" s="81"/>
    </row>
    <row r="12" customFormat="false" ht="25.5" hidden="false" customHeight="true" outlineLevel="0" collapsed="false">
      <c r="A12" s="79"/>
      <c r="B12" s="80"/>
      <c r="C12" s="81"/>
      <c r="D12" s="81"/>
      <c r="E12" s="81"/>
      <c r="F12" s="86"/>
      <c r="G12" s="83"/>
      <c r="H12" s="87"/>
      <c r="I12" s="88"/>
      <c r="J12" s="87"/>
      <c r="K12" s="16" t="n">
        <f aca="false">IF($A12="",0,IF(COUNTIF($A$4:$A12,$A12)=1,1,0))</f>
        <v>0</v>
      </c>
      <c r="L12" s="16" t="n">
        <f aca="false">IF($A12="",0,IF(COUNTIFS($A$4:$A12,$A12,$B$4:$B12,$B12)=1,1,0))</f>
        <v>0</v>
      </c>
      <c r="M12" s="81"/>
      <c r="N12" s="81"/>
    </row>
    <row r="13" customFormat="false" ht="25.5" hidden="false" customHeight="true" outlineLevel="0" collapsed="false">
      <c r="A13" s="79"/>
      <c r="B13" s="80"/>
      <c r="C13" s="81"/>
      <c r="D13" s="81"/>
      <c r="E13" s="81"/>
      <c r="F13" s="82"/>
      <c r="G13" s="83"/>
      <c r="H13" s="84"/>
      <c r="I13" s="85"/>
      <c r="J13" s="84"/>
      <c r="K13" s="16" t="n">
        <f aca="false">IF($A13="",0,IF(COUNTIF($A$4:$A13,$A13)=1,1,0))</f>
        <v>0</v>
      </c>
      <c r="L13" s="16" t="n">
        <f aca="false">IF($A13="",0,IF(COUNTIFS($A$4:$A13,$A13,$B$4:$B13,$B13)=1,1,0))</f>
        <v>0</v>
      </c>
      <c r="M13" s="81"/>
      <c r="N13" s="81"/>
    </row>
    <row r="14" customFormat="false" ht="25.5" hidden="false" customHeight="true" outlineLevel="0" collapsed="false">
      <c r="A14" s="79"/>
      <c r="B14" s="80"/>
      <c r="C14" s="81"/>
      <c r="D14" s="81"/>
      <c r="E14" s="81"/>
      <c r="F14" s="86"/>
      <c r="G14" s="83"/>
      <c r="H14" s="87"/>
      <c r="I14" s="88"/>
      <c r="J14" s="87"/>
      <c r="K14" s="16" t="n">
        <f aca="false">IF($A14="",0,IF(COUNTIF($A$4:$A14,$A14)=1,1,0))</f>
        <v>0</v>
      </c>
      <c r="L14" s="16" t="n">
        <f aca="false">IF($A14="",0,IF(COUNTIFS($A$4:$A14,$A14,$B$4:$B14,$B14)=1,1,0))</f>
        <v>0</v>
      </c>
      <c r="M14" s="81"/>
      <c r="N14" s="81"/>
    </row>
    <row r="15" customFormat="false" ht="25.5" hidden="false" customHeight="true" outlineLevel="0" collapsed="false">
      <c r="A15" s="79"/>
      <c r="B15" s="80"/>
      <c r="C15" s="81"/>
      <c r="D15" s="81"/>
      <c r="E15" s="81"/>
      <c r="F15" s="82"/>
      <c r="G15" s="83"/>
      <c r="H15" s="84"/>
      <c r="I15" s="85"/>
      <c r="J15" s="84"/>
      <c r="K15" s="16" t="n">
        <f aca="false">IF($A15="",0,IF(COUNTIF($A$4:$A15,$A15)=1,1,0))</f>
        <v>0</v>
      </c>
      <c r="L15" s="16" t="n">
        <f aca="false">IF($A15="",0,IF(COUNTIFS($A$4:$A15,$A15,$B$4:$B15,$B15)=1,1,0))</f>
        <v>0</v>
      </c>
      <c r="M15" s="81"/>
      <c r="N15" s="81"/>
    </row>
    <row r="16" customFormat="false" ht="25.5" hidden="false" customHeight="true" outlineLevel="0" collapsed="false">
      <c r="A16" s="79"/>
      <c r="B16" s="80"/>
      <c r="C16" s="81"/>
      <c r="D16" s="81"/>
      <c r="E16" s="81"/>
      <c r="F16" s="86"/>
      <c r="G16" s="83"/>
      <c r="H16" s="87"/>
      <c r="I16" s="88"/>
      <c r="J16" s="87"/>
      <c r="K16" s="16" t="n">
        <f aca="false">IF($A16="",0,IF(COUNTIF($A$4:$A16,$A16)=1,1,0))</f>
        <v>0</v>
      </c>
      <c r="L16" s="16" t="n">
        <f aca="false">IF($A16="",0,IF(COUNTIFS($A$4:$A16,$A16,$B$4:$B16,$B16)=1,1,0))</f>
        <v>0</v>
      </c>
      <c r="M16" s="81"/>
      <c r="N16" s="81"/>
    </row>
    <row r="17" customFormat="false" ht="25.5" hidden="false" customHeight="true" outlineLevel="0" collapsed="false">
      <c r="A17" s="79"/>
      <c r="B17" s="80"/>
      <c r="C17" s="81"/>
      <c r="D17" s="81"/>
      <c r="E17" s="81"/>
      <c r="F17" s="82"/>
      <c r="G17" s="83"/>
      <c r="H17" s="84"/>
      <c r="I17" s="85"/>
      <c r="J17" s="84"/>
      <c r="K17" s="16" t="n">
        <f aca="false">IF($A17="",0,IF(COUNTIF($A$4:$A17,$A17)=1,1,0))</f>
        <v>0</v>
      </c>
      <c r="L17" s="16" t="n">
        <f aca="false">IF($A17="",0,IF(COUNTIFS($A$4:$A17,$A17,$B$4:$B17,$B17)=1,1,0))</f>
        <v>0</v>
      </c>
      <c r="M17" s="81"/>
      <c r="N17" s="81"/>
    </row>
    <row r="18" customFormat="false" ht="25.5" hidden="false" customHeight="true" outlineLevel="0" collapsed="false">
      <c r="A18" s="79"/>
      <c r="B18" s="80"/>
      <c r="C18" s="81"/>
      <c r="D18" s="81"/>
      <c r="E18" s="81"/>
      <c r="F18" s="86"/>
      <c r="G18" s="83"/>
      <c r="H18" s="87"/>
      <c r="I18" s="88"/>
      <c r="J18" s="87"/>
      <c r="K18" s="16" t="n">
        <f aca="false">IF($A18="",0,IF(COUNTIF($A$4:$A18,$A18)=1,1,0))</f>
        <v>0</v>
      </c>
      <c r="L18" s="16" t="n">
        <f aca="false">IF($A18="",0,IF(COUNTIFS($A$4:$A18,$A18,$B$4:$B18,$B18)=1,1,0))</f>
        <v>0</v>
      </c>
      <c r="M18" s="81"/>
      <c r="N18" s="81"/>
    </row>
    <row r="19" customFormat="false" ht="25.5" hidden="false" customHeight="true" outlineLevel="0" collapsed="false">
      <c r="A19" s="79"/>
      <c r="B19" s="80"/>
      <c r="C19" s="81"/>
      <c r="D19" s="81"/>
      <c r="E19" s="81"/>
      <c r="F19" s="82"/>
      <c r="G19" s="83"/>
      <c r="H19" s="84"/>
      <c r="I19" s="85"/>
      <c r="J19" s="84"/>
      <c r="K19" s="16" t="n">
        <f aca="false">IF($A19="",0,IF(COUNTIF($A$4:$A19,$A19)=1,1,0))</f>
        <v>0</v>
      </c>
      <c r="L19" s="16" t="n">
        <f aca="false">IF($A19="",0,IF(COUNTIFS($A$4:$A19,$A19,$B$4:$B19,$B19)=1,1,0))</f>
        <v>0</v>
      </c>
      <c r="M19" s="81"/>
      <c r="N19" s="81"/>
    </row>
    <row r="20" customFormat="false" ht="25.5" hidden="false" customHeight="true" outlineLevel="0" collapsed="false">
      <c r="A20" s="79"/>
      <c r="B20" s="80"/>
      <c r="C20" s="81"/>
      <c r="D20" s="81"/>
      <c r="E20" s="81"/>
      <c r="F20" s="86"/>
      <c r="G20" s="83"/>
      <c r="H20" s="87"/>
      <c r="I20" s="88"/>
      <c r="J20" s="87"/>
      <c r="K20" s="16" t="n">
        <f aca="false">IF($A20="",0,IF(COUNTIF($A$4:$A20,$A20)=1,1,0))</f>
        <v>0</v>
      </c>
      <c r="L20" s="16" t="n">
        <f aca="false">IF($A20="",0,IF(COUNTIFS($A$4:$A20,$A20,$B$4:$B20,$B20)=1,1,0))</f>
        <v>0</v>
      </c>
      <c r="M20" s="81"/>
      <c r="N20" s="81"/>
    </row>
    <row r="21" customFormat="false" ht="25.5" hidden="false" customHeight="true" outlineLevel="0" collapsed="false">
      <c r="A21" s="79"/>
      <c r="B21" s="80"/>
      <c r="C21" s="81"/>
      <c r="D21" s="81"/>
      <c r="E21" s="81"/>
      <c r="F21" s="82"/>
      <c r="G21" s="83"/>
      <c r="H21" s="84"/>
      <c r="I21" s="85"/>
      <c r="J21" s="84"/>
      <c r="K21" s="16" t="n">
        <f aca="false">IF($A21="",0,IF(COUNTIF($A$4:$A21,$A21)=1,1,0))</f>
        <v>0</v>
      </c>
      <c r="L21" s="16" t="n">
        <f aca="false">IF($A21="",0,IF(COUNTIFS($A$4:$A21,$A21,$B$4:$B21,$B21)=1,1,0))</f>
        <v>0</v>
      </c>
      <c r="M21" s="81"/>
      <c r="N21" s="81"/>
    </row>
    <row r="22" customFormat="false" ht="25.5" hidden="false" customHeight="true" outlineLevel="0" collapsed="false">
      <c r="A22" s="79"/>
      <c r="B22" s="80"/>
      <c r="C22" s="81"/>
      <c r="D22" s="81"/>
      <c r="E22" s="81"/>
      <c r="F22" s="86"/>
      <c r="G22" s="83"/>
      <c r="H22" s="87"/>
      <c r="I22" s="88"/>
      <c r="J22" s="87"/>
      <c r="K22" s="16" t="n">
        <f aca="false">IF($A22="",0,IF(COUNTIF($A$4:$A22,$A22)=1,1,0))</f>
        <v>0</v>
      </c>
      <c r="L22" s="16" t="n">
        <f aca="false">IF($A22="",0,IF(COUNTIFS($A$4:$A22,$A22,$B$4:$B22,$B22)=1,1,0))</f>
        <v>0</v>
      </c>
      <c r="M22" s="81"/>
      <c r="N22" s="81"/>
    </row>
    <row r="23" customFormat="false" ht="25.5" hidden="false" customHeight="true" outlineLevel="0" collapsed="false">
      <c r="A23" s="79"/>
      <c r="B23" s="80"/>
      <c r="C23" s="81"/>
      <c r="D23" s="81"/>
      <c r="E23" s="81"/>
      <c r="F23" s="82"/>
      <c r="G23" s="83"/>
      <c r="H23" s="84"/>
      <c r="I23" s="85"/>
      <c r="J23" s="84"/>
      <c r="K23" s="16" t="n">
        <f aca="false">IF($A23="",0,IF(COUNTIF($A$4:$A23,$A23)=1,1,0))</f>
        <v>0</v>
      </c>
      <c r="L23" s="16" t="n">
        <f aca="false">IF($A23="",0,IF(COUNTIFS($A$4:$A23,$A23,$B$4:$B23,$B23)=1,1,0))</f>
        <v>0</v>
      </c>
      <c r="M23" s="81"/>
      <c r="N23" s="81"/>
    </row>
    <row r="24" customFormat="false" ht="25.5" hidden="false" customHeight="true" outlineLevel="0" collapsed="false">
      <c r="A24" s="79"/>
      <c r="B24" s="80"/>
      <c r="C24" s="81"/>
      <c r="D24" s="81"/>
      <c r="E24" s="81"/>
      <c r="F24" s="86"/>
      <c r="G24" s="83"/>
      <c r="H24" s="87"/>
      <c r="I24" s="88"/>
      <c r="J24" s="87"/>
      <c r="K24" s="16" t="n">
        <f aca="false">IF($A24="",0,IF(COUNTIF($A$4:$A24,$A24)=1,1,0))</f>
        <v>0</v>
      </c>
      <c r="L24" s="16" t="n">
        <f aca="false">IF($A24="",0,IF(COUNTIFS($A$4:$A24,$A24,$B$4:$B24,$B24)=1,1,0))</f>
        <v>0</v>
      </c>
      <c r="M24" s="81"/>
      <c r="N24" s="81"/>
    </row>
    <row r="25" customFormat="false" ht="25.5" hidden="false" customHeight="true" outlineLevel="0" collapsed="false">
      <c r="A25" s="79"/>
      <c r="B25" s="80"/>
      <c r="C25" s="81"/>
      <c r="D25" s="81"/>
      <c r="E25" s="81"/>
      <c r="F25" s="82"/>
      <c r="G25" s="83"/>
      <c r="H25" s="84"/>
      <c r="I25" s="85"/>
      <c r="J25" s="84"/>
      <c r="K25" s="16" t="n">
        <f aca="false">IF($A25="",0,IF(COUNTIF($A$4:$A25,$A25)=1,1,0))</f>
        <v>0</v>
      </c>
      <c r="L25" s="16" t="n">
        <f aca="false">IF($A25="",0,IF(COUNTIFS($A$4:$A25,$A25,$B$4:$B25,$B25)=1,1,0))</f>
        <v>0</v>
      </c>
      <c r="M25" s="81"/>
      <c r="N25" s="81"/>
    </row>
    <row r="26" customFormat="false" ht="25.5" hidden="false" customHeight="true" outlineLevel="0" collapsed="false">
      <c r="A26" s="79"/>
      <c r="B26" s="80"/>
      <c r="C26" s="81"/>
      <c r="D26" s="81"/>
      <c r="E26" s="81"/>
      <c r="F26" s="86"/>
      <c r="G26" s="83"/>
      <c r="H26" s="87"/>
      <c r="I26" s="88"/>
      <c r="J26" s="87"/>
      <c r="K26" s="16" t="n">
        <f aca="false">IF($A26="",0,IF(COUNTIF($A$4:$A26,$A26)=1,1,0))</f>
        <v>0</v>
      </c>
      <c r="L26" s="16" t="n">
        <f aca="false">IF($A26="",0,IF(COUNTIFS($A$4:$A26,$A26,$B$4:$B26,$B26)=1,1,0))</f>
        <v>0</v>
      </c>
      <c r="M26" s="81"/>
      <c r="N26" s="81"/>
    </row>
    <row r="27" customFormat="false" ht="25.5" hidden="false" customHeight="true" outlineLevel="0" collapsed="false">
      <c r="A27" s="79"/>
      <c r="B27" s="80"/>
      <c r="C27" s="81"/>
      <c r="D27" s="81"/>
      <c r="E27" s="81"/>
      <c r="F27" s="82"/>
      <c r="G27" s="83"/>
      <c r="H27" s="84"/>
      <c r="I27" s="85"/>
      <c r="J27" s="84"/>
      <c r="K27" s="16" t="n">
        <f aca="false">IF($A27="",0,IF(COUNTIF($A$4:$A27,$A27)=1,1,0))</f>
        <v>0</v>
      </c>
      <c r="L27" s="16" t="n">
        <f aca="false">IF($A27="",0,IF(COUNTIFS($A$4:$A27,$A27,$B$4:$B27,$B27)=1,1,0))</f>
        <v>0</v>
      </c>
      <c r="M27" s="81"/>
      <c r="N27" s="81"/>
    </row>
    <row r="28" customFormat="false" ht="25.5" hidden="false" customHeight="true" outlineLevel="0" collapsed="false">
      <c r="A28" s="79"/>
      <c r="B28" s="80"/>
      <c r="C28" s="81"/>
      <c r="D28" s="81"/>
      <c r="E28" s="81"/>
      <c r="F28" s="86"/>
      <c r="G28" s="83"/>
      <c r="H28" s="87"/>
      <c r="I28" s="88"/>
      <c r="J28" s="87"/>
      <c r="K28" s="16" t="n">
        <f aca="false">IF($A28="",0,IF(COUNTIF($A$4:$A28,$A28)=1,1,0))</f>
        <v>0</v>
      </c>
      <c r="L28" s="16" t="n">
        <f aca="false">IF($A28="",0,IF(COUNTIFS($A$4:$A28,$A28,$B$4:$B28,$B28)=1,1,0))</f>
        <v>0</v>
      </c>
      <c r="M28" s="81"/>
      <c r="N28" s="81"/>
    </row>
    <row r="29" customFormat="false" ht="25.5" hidden="false" customHeight="true" outlineLevel="0" collapsed="false">
      <c r="A29" s="79"/>
      <c r="B29" s="80"/>
      <c r="C29" s="81"/>
      <c r="D29" s="81"/>
      <c r="E29" s="81"/>
      <c r="F29" s="82"/>
      <c r="G29" s="83"/>
      <c r="H29" s="84"/>
      <c r="I29" s="85"/>
      <c r="J29" s="84"/>
      <c r="K29" s="16" t="n">
        <f aca="false">IF($A29="",0,IF(COUNTIF($A$4:$A29,$A29)=1,1,0))</f>
        <v>0</v>
      </c>
      <c r="L29" s="16" t="n">
        <f aca="false">IF($A29="",0,IF(COUNTIFS($A$4:$A29,$A29,$B$4:$B29,$B29)=1,1,0))</f>
        <v>0</v>
      </c>
      <c r="M29" s="81"/>
      <c r="N29" s="81"/>
    </row>
    <row r="30" customFormat="false" ht="25.5" hidden="false" customHeight="true" outlineLevel="0" collapsed="false">
      <c r="A30" s="79"/>
      <c r="B30" s="80"/>
      <c r="C30" s="81"/>
      <c r="D30" s="81"/>
      <c r="E30" s="81"/>
      <c r="F30" s="86"/>
      <c r="G30" s="83"/>
      <c r="H30" s="87"/>
      <c r="I30" s="88"/>
      <c r="J30" s="87"/>
      <c r="K30" s="16" t="n">
        <f aca="false">IF($A30="",0,IF(COUNTIF($A$4:$A30,$A30)=1,1,0))</f>
        <v>0</v>
      </c>
      <c r="L30" s="16" t="n">
        <f aca="false">IF($A30="",0,IF(COUNTIFS($A$4:$A30,$A30,$B$4:$B30,$B30)=1,1,0))</f>
        <v>0</v>
      </c>
      <c r="M30" s="81"/>
      <c r="N30" s="81"/>
    </row>
    <row r="31" customFormat="false" ht="25.5" hidden="false" customHeight="true" outlineLevel="0" collapsed="false">
      <c r="A31" s="79"/>
      <c r="B31" s="80"/>
      <c r="C31" s="81"/>
      <c r="D31" s="81"/>
      <c r="E31" s="81"/>
      <c r="F31" s="82"/>
      <c r="G31" s="83"/>
      <c r="H31" s="84"/>
      <c r="I31" s="85"/>
      <c r="J31" s="84"/>
      <c r="K31" s="16" t="n">
        <f aca="false">IF($A31="",0,IF(COUNTIF($A$4:$A31,$A31)=1,1,0))</f>
        <v>0</v>
      </c>
      <c r="L31" s="16" t="n">
        <f aca="false">IF($A31="",0,IF(COUNTIFS($A$4:$A31,$A31,$B$4:$B31,$B31)=1,1,0))</f>
        <v>0</v>
      </c>
      <c r="M31" s="81"/>
      <c r="N31" s="81"/>
    </row>
    <row r="32" customFormat="false" ht="25.5" hidden="false" customHeight="true" outlineLevel="0" collapsed="false">
      <c r="A32" s="79"/>
      <c r="B32" s="80"/>
      <c r="C32" s="81"/>
      <c r="D32" s="81"/>
      <c r="E32" s="81"/>
      <c r="F32" s="86"/>
      <c r="G32" s="83"/>
      <c r="H32" s="87"/>
      <c r="I32" s="88"/>
      <c r="J32" s="87"/>
      <c r="K32" s="16" t="n">
        <f aca="false">IF($A32="",0,IF(COUNTIF($A$4:$A32,$A32)=1,1,0))</f>
        <v>0</v>
      </c>
      <c r="L32" s="16" t="n">
        <f aca="false">IF($A32="",0,IF(COUNTIFS($A$4:$A32,$A32,$B$4:$B32,$B32)=1,1,0))</f>
        <v>0</v>
      </c>
      <c r="M32" s="81"/>
      <c r="N32" s="81"/>
    </row>
    <row r="33" customFormat="false" ht="25.5" hidden="false" customHeight="true" outlineLevel="0" collapsed="false">
      <c r="A33" s="79"/>
      <c r="B33" s="80"/>
      <c r="C33" s="81"/>
      <c r="D33" s="81"/>
      <c r="E33" s="81"/>
      <c r="F33" s="82"/>
      <c r="G33" s="83"/>
      <c r="H33" s="84"/>
      <c r="I33" s="85"/>
      <c r="J33" s="84"/>
      <c r="K33" s="16" t="n">
        <f aca="false">IF($A33="",0,IF(COUNTIF($A$4:$A33,$A33)=1,1,0))</f>
        <v>0</v>
      </c>
      <c r="L33" s="16" t="n">
        <f aca="false">IF($A33="",0,IF(COUNTIFS($A$4:$A33,$A33,$B$4:$B33,$B33)=1,1,0))</f>
        <v>0</v>
      </c>
      <c r="M33" s="81"/>
      <c r="N33" s="81"/>
    </row>
    <row r="34" customFormat="false" ht="25.5" hidden="false" customHeight="true" outlineLevel="0" collapsed="false">
      <c r="A34" s="79"/>
      <c r="B34" s="80"/>
      <c r="C34" s="81"/>
      <c r="D34" s="81"/>
      <c r="E34" s="81"/>
      <c r="F34" s="86"/>
      <c r="G34" s="83"/>
      <c r="H34" s="87"/>
      <c r="I34" s="88"/>
      <c r="J34" s="87"/>
      <c r="K34" s="16" t="n">
        <f aca="false">IF($A34="",0,IF(COUNTIF($A$4:$A34,$A34)=1,1,0))</f>
        <v>0</v>
      </c>
      <c r="L34" s="16" t="n">
        <f aca="false">IF($A34="",0,IF(COUNTIFS($A$4:$A34,$A34,$B$4:$B34,$B34)=1,1,0))</f>
        <v>0</v>
      </c>
      <c r="M34" s="81"/>
      <c r="N34" s="81"/>
    </row>
    <row r="35" customFormat="false" ht="25.5" hidden="false" customHeight="true" outlineLevel="0" collapsed="false">
      <c r="A35" s="79"/>
      <c r="B35" s="80"/>
      <c r="C35" s="81"/>
      <c r="D35" s="81"/>
      <c r="E35" s="81"/>
      <c r="F35" s="82"/>
      <c r="G35" s="83"/>
      <c r="H35" s="84"/>
      <c r="I35" s="85"/>
      <c r="J35" s="84"/>
      <c r="K35" s="16" t="n">
        <f aca="false">IF($A35="",0,IF(COUNTIF($A$4:$A35,$A35)=1,1,0))</f>
        <v>0</v>
      </c>
      <c r="L35" s="16" t="n">
        <f aca="false">IF($A35="",0,IF(COUNTIFS($A$4:$A35,$A35,$B$4:$B35,$B35)=1,1,0))</f>
        <v>0</v>
      </c>
      <c r="M35" s="81"/>
      <c r="N35" s="81"/>
    </row>
    <row r="36" customFormat="false" ht="25.5" hidden="false" customHeight="true" outlineLevel="0" collapsed="false">
      <c r="A36" s="79"/>
      <c r="B36" s="80"/>
      <c r="C36" s="81"/>
      <c r="D36" s="81"/>
      <c r="E36" s="81"/>
      <c r="F36" s="86"/>
      <c r="G36" s="83"/>
      <c r="H36" s="87"/>
      <c r="I36" s="88"/>
      <c r="J36" s="87"/>
      <c r="K36" s="16" t="n">
        <f aca="false">IF($A36="",0,IF(COUNTIF($A$4:$A36,$A36)=1,1,0))</f>
        <v>0</v>
      </c>
      <c r="L36" s="16" t="n">
        <f aca="false">IF($A36="",0,IF(COUNTIFS($A$4:$A36,$A36,$B$4:$B36,$B36)=1,1,0))</f>
        <v>0</v>
      </c>
      <c r="M36" s="81"/>
      <c r="N36" s="81"/>
    </row>
    <row r="37" customFormat="false" ht="25.5" hidden="false" customHeight="true" outlineLevel="0" collapsed="false">
      <c r="A37" s="79"/>
      <c r="B37" s="80"/>
      <c r="C37" s="81"/>
      <c r="D37" s="81"/>
      <c r="E37" s="81"/>
      <c r="F37" s="82"/>
      <c r="G37" s="83"/>
      <c r="H37" s="84"/>
      <c r="I37" s="85"/>
      <c r="J37" s="84"/>
      <c r="K37" s="16" t="n">
        <f aca="false">IF($A37="",0,IF(COUNTIF($A$4:$A37,$A37)=1,1,0))</f>
        <v>0</v>
      </c>
      <c r="L37" s="16" t="n">
        <f aca="false">IF($A37="",0,IF(COUNTIFS($A$4:$A37,$A37,$B$4:$B37,$B37)=1,1,0))</f>
        <v>0</v>
      </c>
      <c r="M37" s="81"/>
      <c r="N37" s="81"/>
    </row>
    <row r="38" customFormat="false" ht="25.5" hidden="false" customHeight="true" outlineLevel="0" collapsed="false">
      <c r="A38" s="79"/>
      <c r="B38" s="80"/>
      <c r="C38" s="81"/>
      <c r="D38" s="81"/>
      <c r="E38" s="81"/>
      <c r="F38" s="86"/>
      <c r="G38" s="83"/>
      <c r="H38" s="87"/>
      <c r="I38" s="88"/>
      <c r="J38" s="87"/>
      <c r="K38" s="16" t="n">
        <f aca="false">IF($A38="",0,IF(COUNTIF($A$4:$A38,$A38)=1,1,0))</f>
        <v>0</v>
      </c>
      <c r="L38" s="16" t="n">
        <f aca="false">IF($A38="",0,IF(COUNTIFS($A$4:$A38,$A38,$B$4:$B38,$B38)=1,1,0))</f>
        <v>0</v>
      </c>
      <c r="M38" s="81"/>
      <c r="N38" s="81"/>
    </row>
    <row r="39" customFormat="false" ht="25.5" hidden="false" customHeight="true" outlineLevel="0" collapsed="false">
      <c r="A39" s="79"/>
      <c r="B39" s="80"/>
      <c r="C39" s="81"/>
      <c r="D39" s="81"/>
      <c r="E39" s="81"/>
      <c r="F39" s="82"/>
      <c r="G39" s="83"/>
      <c r="H39" s="84"/>
      <c r="I39" s="85"/>
      <c r="J39" s="84"/>
      <c r="K39" s="16" t="n">
        <f aca="false">IF($A39="",0,IF(COUNTIF($A$4:$A39,$A39)=1,1,0))</f>
        <v>0</v>
      </c>
      <c r="L39" s="16" t="n">
        <f aca="false">IF($A39="",0,IF(COUNTIFS($A$4:$A39,$A39,$B$4:$B39,$B39)=1,1,0))</f>
        <v>0</v>
      </c>
      <c r="M39" s="81"/>
      <c r="N39" s="81"/>
    </row>
    <row r="40" customFormat="false" ht="25.5" hidden="false" customHeight="true" outlineLevel="0" collapsed="false">
      <c r="A40" s="79"/>
      <c r="B40" s="80"/>
      <c r="C40" s="81"/>
      <c r="D40" s="81"/>
      <c r="E40" s="81"/>
      <c r="F40" s="86"/>
      <c r="G40" s="83"/>
      <c r="H40" s="87"/>
      <c r="I40" s="88"/>
      <c r="J40" s="87"/>
      <c r="K40" s="16" t="n">
        <f aca="false">IF($A40="",0,IF(COUNTIF($A$4:$A40,$A40)=1,1,0))</f>
        <v>0</v>
      </c>
      <c r="L40" s="16" t="n">
        <f aca="false">IF($A40="",0,IF(COUNTIFS($A$4:$A40,$A40,$B$4:$B40,$B40)=1,1,0))</f>
        <v>0</v>
      </c>
      <c r="M40" s="81"/>
      <c r="N40" s="81"/>
    </row>
    <row r="41" customFormat="false" ht="25.5" hidden="false" customHeight="true" outlineLevel="0" collapsed="false">
      <c r="A41" s="79"/>
      <c r="B41" s="80"/>
      <c r="C41" s="81"/>
      <c r="D41" s="81"/>
      <c r="E41" s="81"/>
      <c r="F41" s="82"/>
      <c r="G41" s="83"/>
      <c r="H41" s="84"/>
      <c r="I41" s="85"/>
      <c r="J41" s="84"/>
      <c r="K41" s="16" t="n">
        <f aca="false">IF($A41="",0,IF(COUNTIF($A$4:$A41,$A41)=1,1,0))</f>
        <v>0</v>
      </c>
      <c r="L41" s="16" t="n">
        <f aca="false">IF($A41="",0,IF(COUNTIFS($A$4:$A41,$A41,$B$4:$B41,$B41)=1,1,0))</f>
        <v>0</v>
      </c>
      <c r="M41" s="81"/>
      <c r="N41" s="81"/>
    </row>
    <row r="42" customFormat="false" ht="25.5" hidden="false" customHeight="true" outlineLevel="0" collapsed="false">
      <c r="A42" s="79"/>
      <c r="B42" s="80"/>
      <c r="C42" s="81"/>
      <c r="D42" s="81"/>
      <c r="E42" s="81"/>
      <c r="F42" s="86"/>
      <c r="G42" s="83"/>
      <c r="H42" s="87"/>
      <c r="I42" s="88"/>
      <c r="J42" s="87"/>
      <c r="K42" s="16" t="n">
        <f aca="false">IF($A42="",0,IF(COUNTIF($A$4:$A42,$A42)=1,1,0))</f>
        <v>0</v>
      </c>
      <c r="L42" s="16" t="n">
        <f aca="false">IF($A42="",0,IF(COUNTIFS($A$4:$A42,$A42,$B$4:$B42,$B42)=1,1,0))</f>
        <v>0</v>
      </c>
      <c r="M42" s="81"/>
      <c r="N42" s="81"/>
    </row>
    <row r="43" customFormat="false" ht="25.5" hidden="false" customHeight="true" outlineLevel="0" collapsed="false">
      <c r="A43" s="79"/>
      <c r="B43" s="80"/>
      <c r="C43" s="81"/>
      <c r="D43" s="81"/>
      <c r="E43" s="81"/>
      <c r="F43" s="82"/>
      <c r="G43" s="83"/>
      <c r="H43" s="84"/>
      <c r="I43" s="85"/>
      <c r="J43" s="84"/>
      <c r="K43" s="16" t="n">
        <f aca="false">IF($A43="",0,IF(COUNTIF($A$4:$A43,$A43)=1,1,0))</f>
        <v>0</v>
      </c>
      <c r="L43" s="16" t="n">
        <f aca="false">IF($A43="",0,IF(COUNTIFS($A$4:$A43,$A43,$B$4:$B43,$B43)=1,1,0))</f>
        <v>0</v>
      </c>
      <c r="M43" s="81"/>
      <c r="N43" s="81"/>
    </row>
    <row r="44" customFormat="false" ht="25.5" hidden="false" customHeight="true" outlineLevel="0" collapsed="false">
      <c r="A44" s="79"/>
      <c r="B44" s="80"/>
      <c r="C44" s="81"/>
      <c r="D44" s="81"/>
      <c r="E44" s="81"/>
      <c r="F44" s="86"/>
      <c r="G44" s="83"/>
      <c r="H44" s="87"/>
      <c r="I44" s="88"/>
      <c r="J44" s="87"/>
      <c r="K44" s="16" t="n">
        <f aca="false">IF($A44="",0,IF(COUNTIF($A$4:$A44,$A44)=1,1,0))</f>
        <v>0</v>
      </c>
      <c r="L44" s="16" t="n">
        <f aca="false">IF($A44="",0,IF(COUNTIFS($A$4:$A44,$A44,$B$4:$B44,$B44)=1,1,0))</f>
        <v>0</v>
      </c>
      <c r="M44" s="81"/>
      <c r="N44" s="81"/>
    </row>
    <row r="45" customFormat="false" ht="25.5" hidden="false" customHeight="true" outlineLevel="0" collapsed="false">
      <c r="A45" s="79"/>
      <c r="B45" s="80"/>
      <c r="C45" s="81"/>
      <c r="D45" s="81"/>
      <c r="E45" s="81"/>
      <c r="F45" s="82"/>
      <c r="G45" s="83"/>
      <c r="H45" s="84"/>
      <c r="I45" s="85"/>
      <c r="J45" s="84"/>
      <c r="K45" s="16" t="n">
        <f aca="false">IF($A45="",0,IF(COUNTIF($A$4:$A45,$A45)=1,1,0))</f>
        <v>0</v>
      </c>
      <c r="L45" s="16" t="n">
        <f aca="false">IF($A45="",0,IF(COUNTIFS($A$4:$A45,$A45,$B$4:$B45,$B45)=1,1,0))</f>
        <v>0</v>
      </c>
      <c r="M45" s="81"/>
      <c r="N45" s="81"/>
    </row>
    <row r="46" customFormat="false" ht="25.5" hidden="false" customHeight="true" outlineLevel="0" collapsed="false">
      <c r="A46" s="79"/>
      <c r="B46" s="80"/>
      <c r="C46" s="81"/>
      <c r="D46" s="81"/>
      <c r="E46" s="81"/>
      <c r="F46" s="86"/>
      <c r="G46" s="83"/>
      <c r="H46" s="87"/>
      <c r="I46" s="88"/>
      <c r="J46" s="87"/>
      <c r="K46" s="16" t="n">
        <f aca="false">IF($A46="",0,IF(COUNTIF($A$4:$A46,$A46)=1,1,0))</f>
        <v>0</v>
      </c>
      <c r="L46" s="16" t="n">
        <f aca="false">IF($A46="",0,IF(COUNTIFS($A$4:$A46,$A46,$B$4:$B46,$B46)=1,1,0))</f>
        <v>0</v>
      </c>
      <c r="M46" s="81"/>
      <c r="N46" s="81"/>
    </row>
    <row r="47" customFormat="false" ht="25.5" hidden="false" customHeight="true" outlineLevel="0" collapsed="false">
      <c r="A47" s="79"/>
      <c r="B47" s="80"/>
      <c r="C47" s="81"/>
      <c r="D47" s="81"/>
      <c r="E47" s="81"/>
      <c r="F47" s="82"/>
      <c r="G47" s="83"/>
      <c r="H47" s="84"/>
      <c r="I47" s="85"/>
      <c r="J47" s="84"/>
      <c r="K47" s="16" t="n">
        <f aca="false">IF($A47="",0,IF(COUNTIF($A$4:$A47,$A47)=1,1,0))</f>
        <v>0</v>
      </c>
      <c r="L47" s="16" t="n">
        <f aca="false">IF($A47="",0,IF(COUNTIFS($A$4:$A47,$A47,$B$4:$B47,$B47)=1,1,0))</f>
        <v>0</v>
      </c>
      <c r="M47" s="81"/>
      <c r="N47" s="81"/>
    </row>
    <row r="48" customFormat="false" ht="25.5" hidden="false" customHeight="true" outlineLevel="0" collapsed="false">
      <c r="A48" s="79"/>
      <c r="B48" s="80"/>
      <c r="C48" s="81"/>
      <c r="D48" s="81"/>
      <c r="E48" s="81"/>
      <c r="F48" s="86"/>
      <c r="G48" s="83"/>
      <c r="H48" s="87"/>
      <c r="I48" s="88"/>
      <c r="J48" s="87"/>
      <c r="K48" s="16" t="n">
        <f aca="false">IF($A48="",0,IF(COUNTIF($A$4:$A48,$A48)=1,1,0))</f>
        <v>0</v>
      </c>
      <c r="L48" s="16" t="n">
        <f aca="false">IF($A48="",0,IF(COUNTIFS($A$4:$A48,$A48,$B$4:$B48,$B48)=1,1,0))</f>
        <v>0</v>
      </c>
      <c r="M48" s="81"/>
      <c r="N48" s="81"/>
    </row>
    <row r="49" customFormat="false" ht="25.5" hidden="false" customHeight="true" outlineLevel="0" collapsed="false">
      <c r="A49" s="79"/>
      <c r="B49" s="80"/>
      <c r="C49" s="81"/>
      <c r="D49" s="81"/>
      <c r="E49" s="81"/>
      <c r="F49" s="82"/>
      <c r="G49" s="83"/>
      <c r="H49" s="84"/>
      <c r="I49" s="85"/>
      <c r="J49" s="84"/>
      <c r="K49" s="16" t="n">
        <f aca="false">IF($A49="",0,IF(COUNTIF($A$4:$A49,$A49)=1,1,0))</f>
        <v>0</v>
      </c>
      <c r="L49" s="16" t="n">
        <f aca="false">IF($A49="",0,IF(COUNTIFS($A$4:$A49,$A49,$B$4:$B49,$B49)=1,1,0))</f>
        <v>0</v>
      </c>
      <c r="M49" s="81"/>
      <c r="N49" s="81"/>
    </row>
    <row r="50" customFormat="false" ht="25.5" hidden="false" customHeight="true" outlineLevel="0" collapsed="false">
      <c r="A50" s="79"/>
      <c r="B50" s="80"/>
      <c r="C50" s="81"/>
      <c r="D50" s="81"/>
      <c r="E50" s="81"/>
      <c r="F50" s="86"/>
      <c r="G50" s="83"/>
      <c r="H50" s="87"/>
      <c r="I50" s="88"/>
      <c r="J50" s="87"/>
      <c r="K50" s="16" t="n">
        <f aca="false">IF($A50="",0,IF(COUNTIF($A$4:$A50,$A50)=1,1,0))</f>
        <v>0</v>
      </c>
      <c r="L50" s="16" t="n">
        <f aca="false">IF($A50="",0,IF(COUNTIFS($A$4:$A50,$A50,$B$4:$B50,$B50)=1,1,0))</f>
        <v>0</v>
      </c>
      <c r="M50" s="81"/>
      <c r="N50" s="81"/>
    </row>
    <row r="51" customFormat="false" ht="25.5" hidden="false" customHeight="true" outlineLevel="0" collapsed="false">
      <c r="A51" s="79"/>
      <c r="B51" s="80"/>
      <c r="C51" s="81"/>
      <c r="D51" s="81"/>
      <c r="E51" s="81"/>
      <c r="F51" s="82"/>
      <c r="G51" s="83"/>
      <c r="H51" s="84"/>
      <c r="I51" s="85"/>
      <c r="J51" s="84"/>
      <c r="K51" s="16" t="n">
        <f aca="false">IF($A51="",0,IF(COUNTIF($A$4:$A51,$A51)=1,1,0))</f>
        <v>0</v>
      </c>
      <c r="L51" s="16" t="n">
        <f aca="false">IF($A51="",0,IF(COUNTIFS($A$4:$A51,$A51,$B$4:$B51,$B51)=1,1,0))</f>
        <v>0</v>
      </c>
      <c r="M51" s="81"/>
      <c r="N51" s="81"/>
    </row>
    <row r="52" customFormat="false" ht="25.5" hidden="false" customHeight="true" outlineLevel="0" collapsed="false">
      <c r="A52" s="79"/>
      <c r="B52" s="80"/>
      <c r="C52" s="81"/>
      <c r="D52" s="81"/>
      <c r="E52" s="81"/>
      <c r="F52" s="86"/>
      <c r="G52" s="83"/>
      <c r="H52" s="87"/>
      <c r="I52" s="88"/>
      <c r="J52" s="87"/>
      <c r="K52" s="16" t="n">
        <f aca="false">IF($A52="",0,IF(COUNTIF($A$4:$A52,$A52)=1,1,0))</f>
        <v>0</v>
      </c>
      <c r="L52" s="16" t="n">
        <f aca="false">IF($A52="",0,IF(COUNTIFS($A$4:$A52,$A52,$B$4:$B52,$B52)=1,1,0))</f>
        <v>0</v>
      </c>
      <c r="M52" s="81"/>
      <c r="N52" s="81"/>
    </row>
    <row r="53" customFormat="false" ht="25.5" hidden="false" customHeight="true" outlineLevel="0" collapsed="false">
      <c r="A53" s="79"/>
      <c r="B53" s="80"/>
      <c r="C53" s="81"/>
      <c r="D53" s="81"/>
      <c r="E53" s="81"/>
      <c r="F53" s="82"/>
      <c r="G53" s="83"/>
      <c r="H53" s="84"/>
      <c r="I53" s="85"/>
      <c r="J53" s="84"/>
      <c r="K53" s="16" t="n">
        <f aca="false">IF($A53="",0,IF(COUNTIF($A$4:$A53,$A53)=1,1,0))</f>
        <v>0</v>
      </c>
      <c r="L53" s="16" t="n">
        <f aca="false">IF($A53="",0,IF(COUNTIFS($A$4:$A53,$A53,$B$4:$B53,$B53)=1,1,0))</f>
        <v>0</v>
      </c>
      <c r="M53" s="81"/>
      <c r="N53" s="81"/>
    </row>
    <row r="54" customFormat="false" ht="25.5" hidden="false" customHeight="true" outlineLevel="0" collapsed="false">
      <c r="A54" s="79"/>
      <c r="B54" s="80"/>
      <c r="C54" s="81"/>
      <c r="D54" s="81"/>
      <c r="E54" s="81"/>
      <c r="F54" s="86"/>
      <c r="G54" s="83"/>
      <c r="H54" s="87"/>
      <c r="I54" s="88"/>
      <c r="J54" s="87"/>
      <c r="K54" s="16" t="n">
        <f aca="false">IF($A54="",0,IF(COUNTIF($A$4:$A54,$A54)=1,1,0))</f>
        <v>0</v>
      </c>
      <c r="L54" s="16" t="n">
        <f aca="false">IF($A54="",0,IF(COUNTIFS($A$4:$A54,$A54,$B$4:$B54,$B54)=1,1,0))</f>
        <v>0</v>
      </c>
      <c r="M54" s="81"/>
      <c r="N54" s="81"/>
    </row>
    <row r="55" customFormat="false" ht="25.5" hidden="false" customHeight="true" outlineLevel="0" collapsed="false">
      <c r="A55" s="79"/>
      <c r="B55" s="80"/>
      <c r="C55" s="81"/>
      <c r="D55" s="81"/>
      <c r="E55" s="81"/>
      <c r="F55" s="82"/>
      <c r="G55" s="83"/>
      <c r="H55" s="84"/>
      <c r="I55" s="85"/>
      <c r="J55" s="84"/>
      <c r="K55" s="16" t="n">
        <f aca="false">IF($A55="",0,IF(COUNTIF($A$4:$A55,$A55)=1,1,0))</f>
        <v>0</v>
      </c>
      <c r="L55" s="16" t="n">
        <f aca="false">IF($A55="",0,IF(COUNTIFS($A$4:$A55,$A55,$B$4:$B55,$B55)=1,1,0))</f>
        <v>0</v>
      </c>
      <c r="M55" s="81"/>
      <c r="N55" s="81"/>
    </row>
    <row r="56" customFormat="false" ht="25.5" hidden="false" customHeight="true" outlineLevel="0" collapsed="false">
      <c r="A56" s="79"/>
      <c r="B56" s="80"/>
      <c r="C56" s="81"/>
      <c r="D56" s="81"/>
      <c r="E56" s="81"/>
      <c r="F56" s="86"/>
      <c r="G56" s="83"/>
      <c r="H56" s="87"/>
      <c r="I56" s="88"/>
      <c r="J56" s="87"/>
      <c r="K56" s="16" t="n">
        <f aca="false">IF($A56="",0,IF(COUNTIF($A$4:$A56,$A56)=1,1,0))</f>
        <v>0</v>
      </c>
      <c r="L56" s="16" t="n">
        <f aca="false">IF($A56="",0,IF(COUNTIFS($A$4:$A56,$A56,$B$4:$B56,$B56)=1,1,0))</f>
        <v>0</v>
      </c>
      <c r="M56" s="81"/>
      <c r="N56" s="81"/>
    </row>
    <row r="57" customFormat="false" ht="25.5" hidden="false" customHeight="true" outlineLevel="0" collapsed="false">
      <c r="A57" s="79"/>
      <c r="B57" s="80"/>
      <c r="C57" s="81"/>
      <c r="D57" s="81"/>
      <c r="E57" s="81"/>
      <c r="F57" s="82"/>
      <c r="G57" s="83"/>
      <c r="H57" s="84"/>
      <c r="I57" s="85"/>
      <c r="J57" s="84"/>
      <c r="K57" s="16" t="n">
        <f aca="false">IF($A57="",0,IF(COUNTIF($A$4:$A57,$A57)=1,1,0))</f>
        <v>0</v>
      </c>
      <c r="L57" s="16" t="n">
        <f aca="false">IF($A57="",0,IF(COUNTIFS($A$4:$A57,$A57,$B$4:$B57,$B57)=1,1,0))</f>
        <v>0</v>
      </c>
      <c r="M57" s="81"/>
      <c r="N57" s="81"/>
    </row>
    <row r="58" customFormat="false" ht="25.5" hidden="false" customHeight="true" outlineLevel="0" collapsed="false">
      <c r="A58" s="79"/>
      <c r="B58" s="80"/>
      <c r="C58" s="81"/>
      <c r="D58" s="81"/>
      <c r="E58" s="81"/>
      <c r="F58" s="86"/>
      <c r="G58" s="83"/>
      <c r="H58" s="87"/>
      <c r="I58" s="88"/>
      <c r="J58" s="87"/>
      <c r="K58" s="16" t="n">
        <f aca="false">IF($A58="",0,IF(COUNTIF($A$4:$A58,$A58)=1,1,0))</f>
        <v>0</v>
      </c>
      <c r="L58" s="16" t="n">
        <f aca="false">IF($A58="",0,IF(COUNTIFS($A$4:$A58,$A58,$B$4:$B58,$B58)=1,1,0))</f>
        <v>0</v>
      </c>
      <c r="M58" s="81"/>
      <c r="N58" s="81"/>
    </row>
    <row r="59" customFormat="false" ht="25.5" hidden="false" customHeight="true" outlineLevel="0" collapsed="false">
      <c r="A59" s="79"/>
      <c r="B59" s="80"/>
      <c r="C59" s="81"/>
      <c r="D59" s="81"/>
      <c r="E59" s="81"/>
      <c r="F59" s="82"/>
      <c r="G59" s="83"/>
      <c r="H59" s="84"/>
      <c r="I59" s="85"/>
      <c r="J59" s="84"/>
      <c r="K59" s="16" t="n">
        <f aca="false">IF($A59="",0,IF(COUNTIF($A$4:$A59,$A59)=1,1,0))</f>
        <v>0</v>
      </c>
      <c r="L59" s="16" t="n">
        <f aca="false">IF($A59="",0,IF(COUNTIFS($A$4:$A59,$A59,$B$4:$B59,$B59)=1,1,0))</f>
        <v>0</v>
      </c>
      <c r="M59" s="81"/>
      <c r="N59" s="81"/>
    </row>
    <row r="60" customFormat="false" ht="25.5" hidden="false" customHeight="true" outlineLevel="0" collapsed="false">
      <c r="A60" s="79"/>
      <c r="B60" s="80"/>
      <c r="C60" s="81"/>
      <c r="D60" s="81"/>
      <c r="E60" s="81"/>
      <c r="F60" s="86"/>
      <c r="G60" s="83"/>
      <c r="H60" s="87"/>
      <c r="I60" s="88"/>
      <c r="J60" s="87"/>
      <c r="K60" s="16" t="n">
        <f aca="false">IF($A60="",0,IF(COUNTIF($A$4:$A60,$A60)=1,1,0))</f>
        <v>0</v>
      </c>
      <c r="L60" s="16" t="n">
        <f aca="false">IF($A60="",0,IF(COUNTIFS($A$4:$A60,$A60,$B$4:$B60,$B60)=1,1,0))</f>
        <v>0</v>
      </c>
      <c r="M60" s="81"/>
      <c r="N60" s="81"/>
    </row>
    <row r="61" customFormat="false" ht="25.5" hidden="false" customHeight="true" outlineLevel="0" collapsed="false">
      <c r="A61" s="79"/>
      <c r="B61" s="80"/>
      <c r="C61" s="81"/>
      <c r="D61" s="81"/>
      <c r="E61" s="81"/>
      <c r="F61" s="82"/>
      <c r="G61" s="83"/>
      <c r="H61" s="84"/>
      <c r="I61" s="85"/>
      <c r="J61" s="84"/>
      <c r="K61" s="16" t="n">
        <f aca="false">IF($A61="",0,IF(COUNTIF($A$4:$A61,$A61)=1,1,0))</f>
        <v>0</v>
      </c>
      <c r="L61" s="16" t="n">
        <f aca="false">IF($A61="",0,IF(COUNTIFS($A$4:$A61,$A61,$B$4:$B61,$B61)=1,1,0))</f>
        <v>0</v>
      </c>
      <c r="M61" s="81"/>
      <c r="N61" s="81"/>
    </row>
    <row r="62" customFormat="false" ht="25.5" hidden="false" customHeight="true" outlineLevel="0" collapsed="false">
      <c r="A62" s="79"/>
      <c r="B62" s="80"/>
      <c r="C62" s="81"/>
      <c r="D62" s="81"/>
      <c r="E62" s="81"/>
      <c r="F62" s="86"/>
      <c r="G62" s="83"/>
      <c r="H62" s="87"/>
      <c r="I62" s="88"/>
      <c r="J62" s="87"/>
      <c r="K62" s="16" t="n">
        <f aca="false">IF($A62="",0,IF(COUNTIF($A$4:$A62,$A62)=1,1,0))</f>
        <v>0</v>
      </c>
      <c r="L62" s="16" t="n">
        <f aca="false">IF($A62="",0,IF(COUNTIFS($A$4:$A62,$A62,$B$4:$B62,$B62)=1,1,0))</f>
        <v>0</v>
      </c>
      <c r="M62" s="81"/>
      <c r="N62" s="81"/>
    </row>
    <row r="63" customFormat="false" ht="25.5" hidden="false" customHeight="true" outlineLevel="0" collapsed="false">
      <c r="A63" s="79"/>
      <c r="B63" s="80"/>
      <c r="C63" s="81"/>
      <c r="D63" s="81"/>
      <c r="E63" s="81"/>
      <c r="F63" s="82"/>
      <c r="G63" s="83"/>
      <c r="H63" s="84"/>
      <c r="I63" s="85"/>
      <c r="J63" s="84"/>
      <c r="K63" s="16" t="n">
        <f aca="false">IF($A63="",0,IF(COUNTIF($A$4:$A63,$A63)=1,1,0))</f>
        <v>0</v>
      </c>
      <c r="L63" s="16" t="n">
        <f aca="false">IF($A63="",0,IF(COUNTIFS($A$4:$A63,$A63,$B$4:$B63,$B63)=1,1,0))</f>
        <v>0</v>
      </c>
      <c r="M63" s="81"/>
      <c r="N63" s="81"/>
    </row>
    <row r="64" customFormat="false" ht="25.5" hidden="false" customHeight="true" outlineLevel="0" collapsed="false">
      <c r="A64" s="79"/>
      <c r="B64" s="80"/>
      <c r="C64" s="81"/>
      <c r="D64" s="81"/>
      <c r="E64" s="81"/>
      <c r="F64" s="86"/>
      <c r="G64" s="83"/>
      <c r="H64" s="87"/>
      <c r="I64" s="88"/>
      <c r="J64" s="87"/>
      <c r="K64" s="16" t="n">
        <f aca="false">IF($A64="",0,IF(COUNTIF($A$4:$A64,$A64)=1,1,0))</f>
        <v>0</v>
      </c>
      <c r="L64" s="16" t="n">
        <f aca="false">IF($A64="",0,IF(COUNTIFS($A$4:$A64,$A64,$B$4:$B64,$B64)=1,1,0))</f>
        <v>0</v>
      </c>
      <c r="M64" s="81"/>
      <c r="N64" s="81"/>
    </row>
    <row r="65" customFormat="false" ht="25.5" hidden="false" customHeight="true" outlineLevel="0" collapsed="false">
      <c r="A65" s="79"/>
      <c r="B65" s="80"/>
      <c r="C65" s="81"/>
      <c r="D65" s="81"/>
      <c r="E65" s="81"/>
      <c r="F65" s="82"/>
      <c r="G65" s="83"/>
      <c r="H65" s="84"/>
      <c r="I65" s="85"/>
      <c r="J65" s="84"/>
      <c r="K65" s="16" t="n">
        <f aca="false">IF($A65="",0,IF(COUNTIF($A$4:$A65,$A65)=1,1,0))</f>
        <v>0</v>
      </c>
      <c r="L65" s="16" t="n">
        <f aca="false">IF($A65="",0,IF(COUNTIFS($A$4:$A65,$A65,$B$4:$B65,$B65)=1,1,0))</f>
        <v>0</v>
      </c>
      <c r="M65" s="81"/>
      <c r="N65" s="81"/>
    </row>
    <row r="66" customFormat="false" ht="25.5" hidden="false" customHeight="true" outlineLevel="0" collapsed="false">
      <c r="A66" s="79"/>
      <c r="B66" s="80"/>
      <c r="C66" s="81"/>
      <c r="D66" s="81"/>
      <c r="E66" s="81"/>
      <c r="F66" s="86"/>
      <c r="G66" s="83"/>
      <c r="H66" s="87"/>
      <c r="I66" s="88"/>
      <c r="J66" s="87"/>
      <c r="K66" s="16" t="n">
        <f aca="false">IF($A66="",0,IF(COUNTIF($A$4:$A66,$A66)=1,1,0))</f>
        <v>0</v>
      </c>
      <c r="L66" s="16" t="n">
        <f aca="false">IF($A66="",0,IF(COUNTIFS($A$4:$A66,$A66,$B$4:$B66,$B66)=1,1,0))</f>
        <v>0</v>
      </c>
      <c r="M66" s="81"/>
      <c r="N66" s="81"/>
    </row>
    <row r="67" customFormat="false" ht="25.5" hidden="false" customHeight="true" outlineLevel="0" collapsed="false">
      <c r="A67" s="79"/>
      <c r="B67" s="80"/>
      <c r="C67" s="81"/>
      <c r="D67" s="81"/>
      <c r="E67" s="81"/>
      <c r="F67" s="82"/>
      <c r="G67" s="83"/>
      <c r="H67" s="84"/>
      <c r="I67" s="85"/>
      <c r="J67" s="84"/>
      <c r="K67" s="16" t="n">
        <f aca="false">IF($A67="",0,IF(COUNTIF($A$4:$A67,$A67)=1,1,0))</f>
        <v>0</v>
      </c>
      <c r="L67" s="16" t="n">
        <f aca="false">IF($A67="",0,IF(COUNTIFS($A$4:$A67,$A67,$B$4:$B67,$B67)=1,1,0))</f>
        <v>0</v>
      </c>
      <c r="M67" s="81"/>
      <c r="N67" s="81"/>
    </row>
    <row r="68" customFormat="false" ht="25.5" hidden="false" customHeight="true" outlineLevel="0" collapsed="false">
      <c r="A68" s="79"/>
      <c r="B68" s="80"/>
      <c r="C68" s="81"/>
      <c r="D68" s="81"/>
      <c r="E68" s="81"/>
      <c r="F68" s="86"/>
      <c r="G68" s="83"/>
      <c r="H68" s="87"/>
      <c r="I68" s="88"/>
      <c r="J68" s="87"/>
      <c r="K68" s="16" t="n">
        <f aca="false">IF($A68="",0,IF(COUNTIF($A$4:$A68,$A68)=1,1,0))</f>
        <v>0</v>
      </c>
      <c r="L68" s="16" t="n">
        <f aca="false">IF($A68="",0,IF(COUNTIFS($A$4:$A68,$A68,$B$4:$B68,$B68)=1,1,0))</f>
        <v>0</v>
      </c>
      <c r="M68" s="81"/>
      <c r="N68" s="81"/>
    </row>
    <row r="69" customFormat="false" ht="25.5" hidden="false" customHeight="true" outlineLevel="0" collapsed="false">
      <c r="A69" s="79"/>
      <c r="B69" s="80"/>
      <c r="C69" s="81"/>
      <c r="D69" s="81"/>
      <c r="E69" s="81"/>
      <c r="F69" s="82"/>
      <c r="G69" s="83"/>
      <c r="H69" s="84"/>
      <c r="I69" s="85"/>
      <c r="J69" s="84"/>
      <c r="K69" s="16" t="n">
        <f aca="false">IF($A69="",0,IF(COUNTIF($A$4:$A69,$A69)=1,1,0))</f>
        <v>0</v>
      </c>
      <c r="L69" s="16" t="n">
        <f aca="false">IF($A69="",0,IF(COUNTIFS($A$4:$A69,$A69,$B$4:$B69,$B69)=1,1,0))</f>
        <v>0</v>
      </c>
      <c r="M69" s="81"/>
      <c r="N69" s="81"/>
    </row>
    <row r="70" customFormat="false" ht="25.5" hidden="false" customHeight="true" outlineLevel="0" collapsed="false">
      <c r="A70" s="79"/>
      <c r="B70" s="80"/>
      <c r="C70" s="81"/>
      <c r="D70" s="81"/>
      <c r="E70" s="81"/>
      <c r="F70" s="86"/>
      <c r="G70" s="83"/>
      <c r="H70" s="87"/>
      <c r="I70" s="88"/>
      <c r="J70" s="87"/>
      <c r="K70" s="16" t="n">
        <f aca="false">IF($A70="",0,IF(COUNTIF($A$4:$A70,$A70)=1,1,0))</f>
        <v>0</v>
      </c>
      <c r="L70" s="16" t="n">
        <f aca="false">IF($A70="",0,IF(COUNTIFS($A$4:$A70,$A70,$B$4:$B70,$B70)=1,1,0))</f>
        <v>0</v>
      </c>
      <c r="M70" s="81"/>
      <c r="N70" s="81"/>
    </row>
    <row r="71" customFormat="false" ht="25.5" hidden="false" customHeight="true" outlineLevel="0" collapsed="false">
      <c r="A71" s="79"/>
      <c r="B71" s="80"/>
      <c r="C71" s="81"/>
      <c r="D71" s="81"/>
      <c r="E71" s="81"/>
      <c r="F71" s="82"/>
      <c r="G71" s="83"/>
      <c r="H71" s="84"/>
      <c r="I71" s="85"/>
      <c r="J71" s="84"/>
      <c r="K71" s="16" t="n">
        <f aca="false">IF($A71="",0,IF(COUNTIF($A$4:$A71,$A71)=1,1,0))</f>
        <v>0</v>
      </c>
      <c r="L71" s="16" t="n">
        <f aca="false">IF($A71="",0,IF(COUNTIFS($A$4:$A71,$A71,$B$4:$B71,$B71)=1,1,0))</f>
        <v>0</v>
      </c>
      <c r="M71" s="81"/>
      <c r="N71" s="81"/>
    </row>
    <row r="72" customFormat="false" ht="25.5" hidden="false" customHeight="true" outlineLevel="0" collapsed="false">
      <c r="A72" s="79"/>
      <c r="B72" s="80"/>
      <c r="C72" s="81"/>
      <c r="D72" s="81"/>
      <c r="E72" s="81"/>
      <c r="F72" s="86"/>
      <c r="G72" s="83"/>
      <c r="H72" s="87"/>
      <c r="I72" s="88"/>
      <c r="J72" s="87"/>
      <c r="K72" s="16" t="n">
        <f aca="false">IF($A72="",0,IF(COUNTIF($A$4:$A72,$A72)=1,1,0))</f>
        <v>0</v>
      </c>
      <c r="L72" s="16" t="n">
        <f aca="false">IF($A72="",0,IF(COUNTIFS($A$4:$A72,$A72,$B$4:$B72,$B72)=1,1,0))</f>
        <v>0</v>
      </c>
      <c r="M72" s="81"/>
      <c r="N72" s="81"/>
    </row>
    <row r="73" customFormat="false" ht="25.5" hidden="false" customHeight="true" outlineLevel="0" collapsed="false">
      <c r="A73" s="79"/>
      <c r="B73" s="80"/>
      <c r="C73" s="81"/>
      <c r="D73" s="81"/>
      <c r="E73" s="81"/>
      <c r="F73" s="82"/>
      <c r="G73" s="83"/>
      <c r="H73" s="84"/>
      <c r="I73" s="85"/>
      <c r="J73" s="84"/>
      <c r="K73" s="16" t="n">
        <f aca="false">IF($A73="",0,IF(COUNTIF($A$4:$A73,$A73)=1,1,0))</f>
        <v>0</v>
      </c>
      <c r="L73" s="16" t="n">
        <f aca="false">IF($A73="",0,IF(COUNTIFS($A$4:$A73,$A73,$B$4:$B73,$B73)=1,1,0))</f>
        <v>0</v>
      </c>
      <c r="M73" s="81"/>
      <c r="N73" s="81"/>
    </row>
    <row r="74" customFormat="false" ht="25.5" hidden="false" customHeight="true" outlineLevel="0" collapsed="false">
      <c r="A74" s="79"/>
      <c r="B74" s="80"/>
      <c r="C74" s="81"/>
      <c r="D74" s="81"/>
      <c r="E74" s="81"/>
      <c r="F74" s="86"/>
      <c r="G74" s="83"/>
      <c r="H74" s="87"/>
      <c r="I74" s="88"/>
      <c r="J74" s="87"/>
      <c r="K74" s="16" t="n">
        <f aca="false">IF($A74="",0,IF(COUNTIF($A$4:$A74,$A74)=1,1,0))</f>
        <v>0</v>
      </c>
      <c r="L74" s="16" t="n">
        <f aca="false">IF($A74="",0,IF(COUNTIFS($A$4:$A74,$A74,$B$4:$B74,$B74)=1,1,0))</f>
        <v>0</v>
      </c>
      <c r="M74" s="81"/>
      <c r="N74" s="81"/>
    </row>
    <row r="75" customFormat="false" ht="25.5" hidden="false" customHeight="true" outlineLevel="0" collapsed="false">
      <c r="A75" s="79"/>
      <c r="B75" s="80"/>
      <c r="C75" s="81"/>
      <c r="D75" s="81"/>
      <c r="E75" s="81"/>
      <c r="F75" s="82"/>
      <c r="G75" s="83"/>
      <c r="H75" s="84"/>
      <c r="I75" s="85"/>
      <c r="J75" s="84"/>
      <c r="K75" s="16" t="n">
        <f aca="false">IF($A75="",0,IF(COUNTIF($A$4:$A75,$A75)=1,1,0))</f>
        <v>0</v>
      </c>
      <c r="L75" s="16" t="n">
        <f aca="false">IF($A75="",0,IF(COUNTIFS($A$4:$A75,$A75,$B$4:$B75,$B75)=1,1,0))</f>
        <v>0</v>
      </c>
      <c r="M75" s="81"/>
      <c r="N75" s="81"/>
    </row>
    <row r="76" customFormat="false" ht="25.5" hidden="false" customHeight="true" outlineLevel="0" collapsed="false">
      <c r="A76" s="79"/>
      <c r="B76" s="80"/>
      <c r="C76" s="81"/>
      <c r="D76" s="81"/>
      <c r="E76" s="81"/>
      <c r="F76" s="86"/>
      <c r="G76" s="83"/>
      <c r="H76" s="87"/>
      <c r="I76" s="88"/>
      <c r="J76" s="87"/>
      <c r="K76" s="16" t="n">
        <f aca="false">IF($A76="",0,IF(COUNTIF($A$4:$A76,$A76)=1,1,0))</f>
        <v>0</v>
      </c>
      <c r="L76" s="16" t="n">
        <f aca="false">IF($A76="",0,IF(COUNTIFS($A$4:$A76,$A76,$B$4:$B76,$B76)=1,1,0))</f>
        <v>0</v>
      </c>
      <c r="M76" s="81"/>
      <c r="N76" s="81"/>
    </row>
    <row r="77" customFormat="false" ht="25.5" hidden="false" customHeight="true" outlineLevel="0" collapsed="false">
      <c r="A77" s="79"/>
      <c r="B77" s="80"/>
      <c r="C77" s="81"/>
      <c r="D77" s="81"/>
      <c r="E77" s="81"/>
      <c r="F77" s="82"/>
      <c r="G77" s="83"/>
      <c r="H77" s="84"/>
      <c r="I77" s="85"/>
      <c r="J77" s="84"/>
      <c r="K77" s="16" t="n">
        <f aca="false">IF($A77="",0,IF(COUNTIF($A$4:$A77,$A77)=1,1,0))</f>
        <v>0</v>
      </c>
      <c r="L77" s="16" t="n">
        <f aca="false">IF($A77="",0,IF(COUNTIFS($A$4:$A77,$A77,$B$4:$B77,$B77)=1,1,0))</f>
        <v>0</v>
      </c>
      <c r="M77" s="81"/>
      <c r="N77" s="81"/>
    </row>
    <row r="78" customFormat="false" ht="25.5" hidden="false" customHeight="true" outlineLevel="0" collapsed="false">
      <c r="A78" s="79"/>
      <c r="B78" s="80"/>
      <c r="C78" s="81"/>
      <c r="D78" s="81"/>
      <c r="E78" s="81"/>
      <c r="F78" s="86"/>
      <c r="G78" s="83"/>
      <c r="H78" s="87"/>
      <c r="I78" s="88"/>
      <c r="J78" s="87"/>
      <c r="K78" s="16" t="n">
        <f aca="false">IF($A78="",0,IF(COUNTIF($A$4:$A78,$A78)=1,1,0))</f>
        <v>0</v>
      </c>
      <c r="L78" s="16" t="n">
        <f aca="false">IF($A78="",0,IF(COUNTIFS($A$4:$A78,$A78,$B$4:$B78,$B78)=1,1,0))</f>
        <v>0</v>
      </c>
      <c r="M78" s="81"/>
      <c r="N78" s="81"/>
    </row>
    <row r="79" customFormat="false" ht="25.5" hidden="false" customHeight="true" outlineLevel="0" collapsed="false">
      <c r="A79" s="79"/>
      <c r="B79" s="80"/>
      <c r="C79" s="81"/>
      <c r="D79" s="81"/>
      <c r="E79" s="81"/>
      <c r="F79" s="82"/>
      <c r="G79" s="83"/>
      <c r="H79" s="84"/>
      <c r="I79" s="85"/>
      <c r="J79" s="84"/>
      <c r="K79" s="16" t="n">
        <f aca="false">IF($A79="",0,IF(COUNTIF($A$4:$A79,$A79)=1,1,0))</f>
        <v>0</v>
      </c>
      <c r="L79" s="16" t="n">
        <f aca="false">IF($A79="",0,IF(COUNTIFS($A$4:$A79,$A79,$B$4:$B79,$B79)=1,1,0))</f>
        <v>0</v>
      </c>
      <c r="M79" s="81"/>
      <c r="N79" s="81"/>
    </row>
    <row r="80" customFormat="false" ht="25.5" hidden="false" customHeight="true" outlineLevel="0" collapsed="false">
      <c r="A80" s="79"/>
      <c r="B80" s="80"/>
      <c r="C80" s="81"/>
      <c r="D80" s="81"/>
      <c r="E80" s="81"/>
      <c r="F80" s="86"/>
      <c r="G80" s="83"/>
      <c r="H80" s="87"/>
      <c r="I80" s="88"/>
      <c r="J80" s="87"/>
      <c r="K80" s="16" t="n">
        <f aca="false">IF($A80="",0,IF(COUNTIF($A$4:$A80,$A80)=1,1,0))</f>
        <v>0</v>
      </c>
      <c r="L80" s="16" t="n">
        <f aca="false">IF($A80="",0,IF(COUNTIFS($A$4:$A80,$A80,$B$4:$B80,$B80)=1,1,0))</f>
        <v>0</v>
      </c>
      <c r="M80" s="81"/>
      <c r="N80" s="81"/>
    </row>
    <row r="81" customFormat="false" ht="25.5" hidden="false" customHeight="true" outlineLevel="0" collapsed="false">
      <c r="A81" s="79"/>
      <c r="B81" s="80"/>
      <c r="C81" s="81"/>
      <c r="D81" s="81"/>
      <c r="E81" s="81"/>
      <c r="F81" s="82"/>
      <c r="G81" s="83"/>
      <c r="H81" s="84"/>
      <c r="I81" s="85"/>
      <c r="J81" s="84"/>
      <c r="K81" s="16" t="n">
        <f aca="false">IF($A81="",0,IF(COUNTIF($A$4:$A81,$A81)=1,1,0))</f>
        <v>0</v>
      </c>
      <c r="L81" s="16" t="n">
        <f aca="false">IF($A81="",0,IF(COUNTIFS($A$4:$A81,$A81,$B$4:$B81,$B81)=1,1,0))</f>
        <v>0</v>
      </c>
      <c r="M81" s="81"/>
      <c r="N81" s="81"/>
    </row>
    <row r="82" customFormat="false" ht="25.5" hidden="false" customHeight="true" outlineLevel="0" collapsed="false">
      <c r="A82" s="79"/>
      <c r="B82" s="80"/>
      <c r="C82" s="81"/>
      <c r="D82" s="81"/>
      <c r="E82" s="81"/>
      <c r="F82" s="86"/>
      <c r="G82" s="83"/>
      <c r="H82" s="87"/>
      <c r="I82" s="88"/>
      <c r="J82" s="87"/>
      <c r="K82" s="16" t="n">
        <f aca="false">IF($A82="",0,IF(COUNTIF($A$4:$A82,$A82)=1,1,0))</f>
        <v>0</v>
      </c>
      <c r="L82" s="16" t="n">
        <f aca="false">IF($A82="",0,IF(COUNTIFS($A$4:$A82,$A82,$B$4:$B82,$B82)=1,1,0))</f>
        <v>0</v>
      </c>
      <c r="M82" s="81"/>
      <c r="N82" s="81"/>
    </row>
    <row r="83" customFormat="false" ht="25.5" hidden="false" customHeight="true" outlineLevel="0" collapsed="false">
      <c r="A83" s="79"/>
      <c r="B83" s="80"/>
      <c r="C83" s="81"/>
      <c r="D83" s="81"/>
      <c r="E83" s="81"/>
      <c r="F83" s="82"/>
      <c r="G83" s="83"/>
      <c r="H83" s="84"/>
      <c r="I83" s="85"/>
      <c r="J83" s="84"/>
      <c r="K83" s="16" t="n">
        <f aca="false">IF($A83="",0,IF(COUNTIF($A$4:$A83,$A83)=1,1,0))</f>
        <v>0</v>
      </c>
      <c r="L83" s="16" t="n">
        <f aca="false">IF($A83="",0,IF(COUNTIFS($A$4:$A83,$A83,$B$4:$B83,$B83)=1,1,0))</f>
        <v>0</v>
      </c>
      <c r="M83" s="81"/>
      <c r="N83" s="81"/>
    </row>
    <row r="84" customFormat="false" ht="25.5" hidden="false" customHeight="true" outlineLevel="0" collapsed="false">
      <c r="A84" s="79"/>
      <c r="B84" s="80"/>
      <c r="C84" s="81"/>
      <c r="D84" s="81"/>
      <c r="E84" s="81"/>
      <c r="F84" s="86"/>
      <c r="G84" s="83"/>
      <c r="H84" s="87"/>
      <c r="I84" s="88"/>
      <c r="J84" s="87"/>
      <c r="K84" s="16" t="n">
        <f aca="false">IF($A84="",0,IF(COUNTIF($A$4:$A84,$A84)=1,1,0))</f>
        <v>0</v>
      </c>
      <c r="L84" s="16" t="n">
        <f aca="false">IF($A84="",0,IF(COUNTIFS($A$4:$A84,$A84,$B$4:$B84,$B84)=1,1,0))</f>
        <v>0</v>
      </c>
      <c r="M84" s="81"/>
      <c r="N84" s="81"/>
    </row>
    <row r="85" customFormat="false" ht="25.5" hidden="false" customHeight="true" outlineLevel="0" collapsed="false">
      <c r="A85" s="79"/>
      <c r="B85" s="80"/>
      <c r="C85" s="81"/>
      <c r="D85" s="81"/>
      <c r="E85" s="81"/>
      <c r="F85" s="82"/>
      <c r="G85" s="83"/>
      <c r="H85" s="84"/>
      <c r="I85" s="85"/>
      <c r="J85" s="84"/>
      <c r="K85" s="16" t="n">
        <f aca="false">IF($A85="",0,IF(COUNTIF($A$4:$A85,$A85)=1,1,0))</f>
        <v>0</v>
      </c>
      <c r="L85" s="16" t="n">
        <f aca="false">IF($A85="",0,IF(COUNTIFS($A$4:$A85,$A85,$B$4:$B85,$B85)=1,1,0))</f>
        <v>0</v>
      </c>
      <c r="M85" s="81"/>
      <c r="N85" s="81"/>
    </row>
    <row r="86" customFormat="false" ht="25.5" hidden="false" customHeight="true" outlineLevel="0" collapsed="false">
      <c r="A86" s="79"/>
      <c r="B86" s="80"/>
      <c r="C86" s="81"/>
      <c r="D86" s="81"/>
      <c r="E86" s="81"/>
      <c r="F86" s="86"/>
      <c r="G86" s="83"/>
      <c r="H86" s="87"/>
      <c r="I86" s="88"/>
      <c r="J86" s="87"/>
      <c r="K86" s="16" t="n">
        <f aca="false">IF($A86="",0,IF(COUNTIF($A$4:$A86,$A86)=1,1,0))</f>
        <v>0</v>
      </c>
      <c r="L86" s="16" t="n">
        <f aca="false">IF($A86="",0,IF(COUNTIFS($A$4:$A86,$A86,$B$4:$B86,$B86)=1,1,0))</f>
        <v>0</v>
      </c>
      <c r="M86" s="81"/>
      <c r="N86" s="81"/>
    </row>
    <row r="87" customFormat="false" ht="25.5" hidden="false" customHeight="true" outlineLevel="0" collapsed="false">
      <c r="A87" s="79"/>
      <c r="B87" s="80"/>
      <c r="C87" s="81"/>
      <c r="D87" s="81"/>
      <c r="E87" s="81"/>
      <c r="F87" s="82"/>
      <c r="G87" s="83"/>
      <c r="H87" s="84"/>
      <c r="I87" s="85"/>
      <c r="J87" s="84"/>
      <c r="K87" s="16" t="n">
        <f aca="false">IF($A87="",0,IF(COUNTIF($A$4:$A87,$A87)=1,1,0))</f>
        <v>0</v>
      </c>
      <c r="L87" s="16" t="n">
        <f aca="false">IF($A87="",0,IF(COUNTIFS($A$4:$A87,$A87,$B$4:$B87,$B87)=1,1,0))</f>
        <v>0</v>
      </c>
      <c r="M87" s="81"/>
      <c r="N87" s="81"/>
    </row>
    <row r="88" customFormat="false" ht="25.5" hidden="false" customHeight="true" outlineLevel="0" collapsed="false">
      <c r="A88" s="79"/>
      <c r="B88" s="80"/>
      <c r="C88" s="81"/>
      <c r="D88" s="81"/>
      <c r="E88" s="81"/>
      <c r="F88" s="86"/>
      <c r="G88" s="83"/>
      <c r="H88" s="87"/>
      <c r="I88" s="88"/>
      <c r="J88" s="87"/>
      <c r="K88" s="16" t="n">
        <f aca="false">IF($A88="",0,IF(COUNTIF($A$4:$A88,$A88)=1,1,0))</f>
        <v>0</v>
      </c>
      <c r="L88" s="16" t="n">
        <f aca="false">IF($A88="",0,IF(COUNTIFS($A$4:$A88,$A88,$B$4:$B88,$B88)=1,1,0))</f>
        <v>0</v>
      </c>
      <c r="M88" s="81"/>
      <c r="N88" s="81"/>
    </row>
    <row r="89" customFormat="false" ht="25.5" hidden="false" customHeight="true" outlineLevel="0" collapsed="false">
      <c r="A89" s="79"/>
      <c r="B89" s="80"/>
      <c r="C89" s="81"/>
      <c r="D89" s="81"/>
      <c r="E89" s="81"/>
      <c r="F89" s="82"/>
      <c r="G89" s="83"/>
      <c r="H89" s="84"/>
      <c r="I89" s="85"/>
      <c r="J89" s="84"/>
      <c r="K89" s="16" t="n">
        <f aca="false">IF($A89="",0,IF(COUNTIF($A$4:$A89,$A89)=1,1,0))</f>
        <v>0</v>
      </c>
      <c r="L89" s="16" t="n">
        <f aca="false">IF($A89="",0,IF(COUNTIFS($A$4:$A89,$A89,$B$4:$B89,$B89)=1,1,0))</f>
        <v>0</v>
      </c>
      <c r="M89" s="81"/>
      <c r="N89" s="81"/>
    </row>
    <row r="90" customFormat="false" ht="25.5" hidden="false" customHeight="true" outlineLevel="0" collapsed="false">
      <c r="A90" s="79"/>
      <c r="B90" s="80"/>
      <c r="C90" s="81"/>
      <c r="D90" s="81"/>
      <c r="E90" s="81"/>
      <c r="F90" s="86"/>
      <c r="G90" s="83"/>
      <c r="H90" s="87"/>
      <c r="I90" s="88"/>
      <c r="J90" s="87"/>
      <c r="K90" s="16" t="n">
        <f aca="false">IF($A90="",0,IF(COUNTIF($A$4:$A90,$A90)=1,1,0))</f>
        <v>0</v>
      </c>
      <c r="L90" s="16" t="n">
        <f aca="false">IF($A90="",0,IF(COUNTIFS($A$4:$A90,$A90,$B$4:$B90,$B90)=1,1,0))</f>
        <v>0</v>
      </c>
      <c r="M90" s="81"/>
      <c r="N90" s="81"/>
    </row>
    <row r="91" customFormat="false" ht="25.5" hidden="false" customHeight="true" outlineLevel="0" collapsed="false">
      <c r="A91" s="79"/>
      <c r="B91" s="80"/>
      <c r="C91" s="81"/>
      <c r="D91" s="81"/>
      <c r="E91" s="81"/>
      <c r="F91" s="82"/>
      <c r="G91" s="83"/>
      <c r="H91" s="84"/>
      <c r="I91" s="85"/>
      <c r="J91" s="84"/>
      <c r="K91" s="16" t="n">
        <f aca="false">IF($A91="",0,IF(COUNTIF($A$4:$A91,$A91)=1,1,0))</f>
        <v>0</v>
      </c>
      <c r="L91" s="16" t="n">
        <f aca="false">IF($A91="",0,IF(COUNTIFS($A$4:$A91,$A91,$B$4:$B91,$B91)=1,1,0))</f>
        <v>0</v>
      </c>
      <c r="M91" s="81"/>
      <c r="N91" s="81"/>
    </row>
    <row r="92" customFormat="false" ht="25.5" hidden="false" customHeight="true" outlineLevel="0" collapsed="false">
      <c r="A92" s="79"/>
      <c r="B92" s="80"/>
      <c r="C92" s="81"/>
      <c r="D92" s="81"/>
      <c r="E92" s="81"/>
      <c r="F92" s="86"/>
      <c r="G92" s="83"/>
      <c r="H92" s="87"/>
      <c r="I92" s="88"/>
      <c r="J92" s="87"/>
      <c r="K92" s="16" t="n">
        <f aca="false">IF($A92="",0,IF(COUNTIF($A$4:$A92,$A92)=1,1,0))</f>
        <v>0</v>
      </c>
      <c r="L92" s="16" t="n">
        <f aca="false">IF($A92="",0,IF(COUNTIFS($A$4:$A92,$A92,$B$4:$B92,$B92)=1,1,0))</f>
        <v>0</v>
      </c>
      <c r="M92" s="81"/>
      <c r="N92" s="81"/>
    </row>
    <row r="93" customFormat="false" ht="25.5" hidden="false" customHeight="true" outlineLevel="0" collapsed="false">
      <c r="A93" s="79"/>
      <c r="B93" s="80"/>
      <c r="C93" s="81"/>
      <c r="D93" s="81"/>
      <c r="E93" s="81"/>
      <c r="F93" s="82"/>
      <c r="G93" s="83"/>
      <c r="H93" s="84"/>
      <c r="I93" s="85"/>
      <c r="J93" s="84"/>
      <c r="K93" s="16" t="n">
        <f aca="false">IF($A93="",0,IF(COUNTIF($A$4:$A93,$A93)=1,1,0))</f>
        <v>0</v>
      </c>
      <c r="L93" s="16" t="n">
        <f aca="false">IF($A93="",0,IF(COUNTIFS($A$4:$A93,$A93,$B$4:$B93,$B93)=1,1,0))</f>
        <v>0</v>
      </c>
      <c r="M93" s="81"/>
      <c r="N93" s="81"/>
    </row>
    <row r="94" customFormat="false" ht="25.5" hidden="false" customHeight="true" outlineLevel="0" collapsed="false">
      <c r="A94" s="79"/>
      <c r="B94" s="80"/>
      <c r="C94" s="81"/>
      <c r="D94" s="81"/>
      <c r="E94" s="81"/>
      <c r="F94" s="86"/>
      <c r="G94" s="83"/>
      <c r="H94" s="87"/>
      <c r="I94" s="88"/>
      <c r="J94" s="87"/>
      <c r="K94" s="16" t="n">
        <f aca="false">IF($A94="",0,IF(COUNTIF($A$4:$A94,$A94)=1,1,0))</f>
        <v>0</v>
      </c>
      <c r="L94" s="16" t="n">
        <f aca="false">IF($A94="",0,IF(COUNTIFS($A$4:$A94,$A94,$B$4:$B94,$B94)=1,1,0))</f>
        <v>0</v>
      </c>
      <c r="M94" s="81"/>
      <c r="N94" s="81"/>
    </row>
    <row r="95" customFormat="false" ht="25.5" hidden="false" customHeight="true" outlineLevel="0" collapsed="false">
      <c r="A95" s="79"/>
      <c r="B95" s="80"/>
      <c r="C95" s="81"/>
      <c r="D95" s="81"/>
      <c r="E95" s="81"/>
      <c r="F95" s="82"/>
      <c r="G95" s="83"/>
      <c r="H95" s="84"/>
      <c r="I95" s="85"/>
      <c r="J95" s="84"/>
      <c r="K95" s="16" t="n">
        <f aca="false">IF($A95="",0,IF(COUNTIF($A$4:$A95,$A95)=1,1,0))</f>
        <v>0</v>
      </c>
      <c r="L95" s="16" t="n">
        <f aca="false">IF($A95="",0,IF(COUNTIFS($A$4:$A95,$A95,$B$4:$B95,$B95)=1,1,0))</f>
        <v>0</v>
      </c>
      <c r="M95" s="81"/>
      <c r="N95" s="81"/>
    </row>
    <row r="96" customFormat="false" ht="25.5" hidden="false" customHeight="true" outlineLevel="0" collapsed="false">
      <c r="A96" s="79"/>
      <c r="B96" s="80"/>
      <c r="C96" s="81"/>
      <c r="D96" s="81"/>
      <c r="E96" s="81"/>
      <c r="F96" s="86"/>
      <c r="G96" s="83"/>
      <c r="H96" s="87"/>
      <c r="I96" s="88"/>
      <c r="J96" s="87"/>
      <c r="K96" s="16" t="n">
        <f aca="false">IF($A96="",0,IF(COUNTIF($A$4:$A96,$A96)=1,1,0))</f>
        <v>0</v>
      </c>
      <c r="L96" s="16" t="n">
        <f aca="false">IF($A96="",0,IF(COUNTIFS($A$4:$A96,$A96,$B$4:$B96,$B96)=1,1,0))</f>
        <v>0</v>
      </c>
      <c r="M96" s="81"/>
      <c r="N96" s="81"/>
    </row>
    <row r="97" customFormat="false" ht="25.5" hidden="false" customHeight="true" outlineLevel="0" collapsed="false">
      <c r="A97" s="79"/>
      <c r="B97" s="80"/>
      <c r="C97" s="81"/>
      <c r="D97" s="81"/>
      <c r="E97" s="81"/>
      <c r="F97" s="82"/>
      <c r="G97" s="83"/>
      <c r="H97" s="84"/>
      <c r="I97" s="85"/>
      <c r="J97" s="84"/>
      <c r="K97" s="16" t="n">
        <f aca="false">IF($A97="",0,IF(COUNTIF($A$4:$A97,$A97)=1,1,0))</f>
        <v>0</v>
      </c>
      <c r="L97" s="16" t="n">
        <f aca="false">IF($A97="",0,IF(COUNTIFS($A$4:$A97,$A97,$B$4:$B97,$B97)=1,1,0))</f>
        <v>0</v>
      </c>
      <c r="M97" s="81"/>
      <c r="N97" s="81"/>
    </row>
    <row r="98" customFormat="false" ht="25.5" hidden="false" customHeight="true" outlineLevel="0" collapsed="false">
      <c r="A98" s="79"/>
      <c r="B98" s="80"/>
      <c r="C98" s="81"/>
      <c r="D98" s="81"/>
      <c r="E98" s="81"/>
      <c r="F98" s="86"/>
      <c r="G98" s="83"/>
      <c r="H98" s="87"/>
      <c r="I98" s="88"/>
      <c r="J98" s="87"/>
      <c r="K98" s="16" t="n">
        <f aca="false">IF($A98="",0,IF(COUNTIF($A$4:$A98,$A98)=1,1,0))</f>
        <v>0</v>
      </c>
      <c r="L98" s="16" t="n">
        <f aca="false">IF($A98="",0,IF(COUNTIFS($A$4:$A98,$A98,$B$4:$B98,$B98)=1,1,0))</f>
        <v>0</v>
      </c>
      <c r="M98" s="81"/>
      <c r="N98" s="81"/>
    </row>
    <row r="99" customFormat="false" ht="25.5" hidden="false" customHeight="true" outlineLevel="0" collapsed="false">
      <c r="A99" s="79"/>
      <c r="B99" s="80"/>
      <c r="C99" s="81"/>
      <c r="D99" s="81"/>
      <c r="E99" s="81"/>
      <c r="F99" s="82"/>
      <c r="G99" s="83"/>
      <c r="H99" s="84"/>
      <c r="I99" s="85"/>
      <c r="J99" s="84"/>
      <c r="K99" s="16" t="n">
        <f aca="false">IF($A99="",0,IF(COUNTIF($A$4:$A99,$A99)=1,1,0))</f>
        <v>0</v>
      </c>
      <c r="L99" s="16" t="n">
        <f aca="false">IF($A99="",0,IF(COUNTIFS($A$4:$A99,$A99,$B$4:$B99,$B99)=1,1,0))</f>
        <v>0</v>
      </c>
      <c r="M99" s="81"/>
      <c r="N99" s="81"/>
    </row>
    <row r="100" customFormat="false" ht="25.5" hidden="false" customHeight="true" outlineLevel="0" collapsed="false">
      <c r="A100" s="79"/>
      <c r="B100" s="80"/>
      <c r="C100" s="81"/>
      <c r="D100" s="81"/>
      <c r="E100" s="81"/>
      <c r="F100" s="86"/>
      <c r="G100" s="83"/>
      <c r="H100" s="87"/>
      <c r="I100" s="88"/>
      <c r="J100" s="87"/>
      <c r="K100" s="16" t="n">
        <f aca="false">IF($A100="",0,IF(COUNTIF($A$4:$A100,$A100)=1,1,0))</f>
        <v>0</v>
      </c>
      <c r="L100" s="16" t="n">
        <f aca="false">IF($A100="",0,IF(COUNTIFS($A$4:$A100,$A100,$B$4:$B100,$B100)=1,1,0))</f>
        <v>0</v>
      </c>
      <c r="M100" s="81"/>
      <c r="N100" s="81"/>
    </row>
    <row r="101" customFormat="false" ht="25.5" hidden="false" customHeight="true" outlineLevel="0" collapsed="false">
      <c r="A101" s="79"/>
      <c r="B101" s="80"/>
      <c r="C101" s="81"/>
      <c r="D101" s="81"/>
      <c r="E101" s="81"/>
      <c r="F101" s="82"/>
      <c r="G101" s="83"/>
      <c r="H101" s="84"/>
      <c r="I101" s="85"/>
      <c r="J101" s="84"/>
      <c r="K101" s="16" t="n">
        <f aca="false">IF($A101="",0,IF(COUNTIF($A$4:$A101,$A101)=1,1,0))</f>
        <v>0</v>
      </c>
      <c r="L101" s="16" t="n">
        <f aca="false">IF($A101="",0,IF(COUNTIFS($A$4:$A101,$A101,$B$4:$B101,$B101)=1,1,0))</f>
        <v>0</v>
      </c>
      <c r="M101" s="81"/>
      <c r="N101" s="81"/>
    </row>
    <row r="102" customFormat="false" ht="25.5" hidden="false" customHeight="true" outlineLevel="0" collapsed="false">
      <c r="A102" s="79"/>
      <c r="B102" s="80"/>
      <c r="C102" s="81"/>
      <c r="D102" s="81"/>
      <c r="E102" s="81"/>
      <c r="F102" s="86"/>
      <c r="G102" s="83"/>
      <c r="H102" s="87"/>
      <c r="I102" s="88"/>
      <c r="J102" s="87"/>
      <c r="K102" s="16" t="n">
        <f aca="false">IF($A102="",0,IF(COUNTIF($A$4:$A102,$A102)=1,1,0))</f>
        <v>0</v>
      </c>
      <c r="L102" s="16" t="n">
        <f aca="false">IF($A102="",0,IF(COUNTIFS($A$4:$A102,$A102,$B$4:$B102,$B102)=1,1,0))</f>
        <v>0</v>
      </c>
      <c r="M102" s="81"/>
      <c r="N102" s="81"/>
    </row>
    <row r="103" customFormat="false" ht="25.5" hidden="false" customHeight="true" outlineLevel="0" collapsed="false">
      <c r="A103" s="79"/>
      <c r="B103" s="80"/>
      <c r="C103" s="81"/>
      <c r="D103" s="81"/>
      <c r="E103" s="81"/>
      <c r="F103" s="82"/>
      <c r="G103" s="83"/>
      <c r="H103" s="84"/>
      <c r="I103" s="85"/>
      <c r="J103" s="84"/>
      <c r="K103" s="16" t="n">
        <f aca="false">IF($A103="",0,IF(COUNTIF($A$4:$A103,$A103)=1,1,0))</f>
        <v>0</v>
      </c>
      <c r="L103" s="16" t="n">
        <f aca="false">IF($A103="",0,IF(COUNTIFS($A$4:$A103,$A103,$B$4:$B103,$B103)=1,1,0))</f>
        <v>0</v>
      </c>
      <c r="M103" s="81"/>
      <c r="N103" s="81"/>
    </row>
    <row r="104" customFormat="false" ht="25.5" hidden="false" customHeight="true" outlineLevel="0" collapsed="false">
      <c r="A104" s="79"/>
      <c r="B104" s="80"/>
      <c r="C104" s="81"/>
      <c r="D104" s="81"/>
      <c r="E104" s="81"/>
      <c r="F104" s="86"/>
      <c r="G104" s="83"/>
      <c r="H104" s="87"/>
      <c r="I104" s="88"/>
      <c r="J104" s="87"/>
      <c r="K104" s="16" t="n">
        <f aca="false">IF($A104="",0,IF(COUNTIF($A$4:$A104,$A104)=1,1,0))</f>
        <v>0</v>
      </c>
      <c r="L104" s="16" t="n">
        <f aca="false">IF($A104="",0,IF(COUNTIFS($A$4:$A104,$A104,$B$4:$B104,$B104)=1,1,0))</f>
        <v>0</v>
      </c>
      <c r="M104" s="81"/>
      <c r="N104" s="81"/>
    </row>
    <row r="105" customFormat="false" ht="25.5" hidden="false" customHeight="true" outlineLevel="0" collapsed="false">
      <c r="A105" s="79"/>
      <c r="B105" s="80"/>
      <c r="C105" s="81"/>
      <c r="D105" s="81"/>
      <c r="E105" s="81"/>
      <c r="F105" s="82"/>
      <c r="G105" s="83"/>
      <c r="H105" s="84"/>
      <c r="I105" s="85"/>
      <c r="J105" s="84"/>
      <c r="K105" s="16" t="n">
        <f aca="false">IF($A105="",0,IF(COUNTIF($A$4:$A105,$A105)=1,1,0))</f>
        <v>0</v>
      </c>
      <c r="L105" s="16" t="n">
        <f aca="false">IF($A105="",0,IF(COUNTIFS($A$4:$A105,$A105,$B$4:$B105,$B105)=1,1,0))</f>
        <v>0</v>
      </c>
      <c r="M105" s="81"/>
      <c r="N105" s="81"/>
    </row>
    <row r="106" customFormat="false" ht="25.5" hidden="false" customHeight="true" outlineLevel="0" collapsed="false">
      <c r="A106" s="79"/>
      <c r="B106" s="80"/>
      <c r="C106" s="81"/>
      <c r="D106" s="81"/>
      <c r="E106" s="81"/>
      <c r="F106" s="86"/>
      <c r="G106" s="83"/>
      <c r="H106" s="87"/>
      <c r="I106" s="88"/>
      <c r="J106" s="87"/>
      <c r="K106" s="16" t="n">
        <f aca="false">IF($A106="",0,IF(COUNTIF($A$4:$A106,$A106)=1,1,0))</f>
        <v>0</v>
      </c>
      <c r="L106" s="16" t="n">
        <f aca="false">IF($A106="",0,IF(COUNTIFS($A$4:$A106,$A106,$B$4:$B106,$B106)=1,1,0))</f>
        <v>0</v>
      </c>
      <c r="M106" s="81"/>
      <c r="N106" s="81"/>
    </row>
    <row r="107" customFormat="false" ht="25.5" hidden="false" customHeight="true" outlineLevel="0" collapsed="false">
      <c r="A107" s="79"/>
      <c r="B107" s="80"/>
      <c r="C107" s="81"/>
      <c r="D107" s="81"/>
      <c r="E107" s="81"/>
      <c r="F107" s="82"/>
      <c r="G107" s="83"/>
      <c r="H107" s="84"/>
      <c r="I107" s="85"/>
      <c r="J107" s="84"/>
      <c r="K107" s="16" t="n">
        <f aca="false">IF($A107="",0,IF(COUNTIF($A$4:$A107,$A107)=1,1,0))</f>
        <v>0</v>
      </c>
      <c r="L107" s="16" t="n">
        <f aca="false">IF($A107="",0,IF(COUNTIFS($A$4:$A107,$A107,$B$4:$B107,$B107)=1,1,0))</f>
        <v>0</v>
      </c>
      <c r="M107" s="81"/>
      <c r="N107" s="81"/>
    </row>
    <row r="108" customFormat="false" ht="25.5" hidden="false" customHeight="true" outlineLevel="0" collapsed="false">
      <c r="A108" s="79"/>
      <c r="B108" s="80"/>
      <c r="C108" s="81"/>
      <c r="D108" s="81"/>
      <c r="E108" s="81"/>
      <c r="F108" s="86"/>
      <c r="G108" s="83"/>
      <c r="H108" s="87"/>
      <c r="I108" s="88"/>
      <c r="J108" s="87"/>
      <c r="K108" s="16" t="n">
        <f aca="false">IF($A108="",0,IF(COUNTIF($A$4:$A108,$A108)=1,1,0))</f>
        <v>0</v>
      </c>
      <c r="L108" s="16" t="n">
        <f aca="false">IF($A108="",0,IF(COUNTIFS($A$4:$A108,$A108,$B$4:$B108,$B108)=1,1,0))</f>
        <v>0</v>
      </c>
      <c r="M108" s="81"/>
      <c r="N108" s="81"/>
    </row>
    <row r="109" customFormat="false" ht="25.5" hidden="false" customHeight="true" outlineLevel="0" collapsed="false">
      <c r="A109" s="79"/>
      <c r="B109" s="80"/>
      <c r="C109" s="81"/>
      <c r="D109" s="81"/>
      <c r="E109" s="81"/>
      <c r="F109" s="82"/>
      <c r="G109" s="83"/>
      <c r="H109" s="84"/>
      <c r="I109" s="85"/>
      <c r="J109" s="84"/>
      <c r="K109" s="16" t="n">
        <f aca="false">IF($A109="",0,IF(COUNTIF($A$4:$A109,$A109)=1,1,0))</f>
        <v>0</v>
      </c>
      <c r="L109" s="16" t="n">
        <f aca="false">IF($A109="",0,IF(COUNTIFS($A$4:$A109,$A109,$B$4:$B109,$B109)=1,1,0))</f>
        <v>0</v>
      </c>
      <c r="M109" s="81"/>
      <c r="N109" s="81"/>
    </row>
    <row r="110" customFormat="false" ht="25.5" hidden="false" customHeight="true" outlineLevel="0" collapsed="false">
      <c r="A110" s="79"/>
      <c r="B110" s="80"/>
      <c r="C110" s="81"/>
      <c r="D110" s="81"/>
      <c r="E110" s="81"/>
      <c r="F110" s="86"/>
      <c r="G110" s="83"/>
      <c r="H110" s="87"/>
      <c r="I110" s="88"/>
      <c r="J110" s="87"/>
      <c r="K110" s="16" t="n">
        <f aca="false">IF($A110="",0,IF(COUNTIF($A$4:$A110,$A110)=1,1,0))</f>
        <v>0</v>
      </c>
      <c r="L110" s="16" t="n">
        <f aca="false">IF($A110="",0,IF(COUNTIFS($A$4:$A110,$A110,$B$4:$B110,$B110)=1,1,0))</f>
        <v>0</v>
      </c>
      <c r="M110" s="81"/>
      <c r="N110" s="81"/>
    </row>
    <row r="111" customFormat="false" ht="25.5" hidden="false" customHeight="true" outlineLevel="0" collapsed="false">
      <c r="A111" s="79"/>
      <c r="B111" s="80"/>
      <c r="C111" s="81"/>
      <c r="D111" s="81"/>
      <c r="E111" s="81"/>
      <c r="F111" s="82"/>
      <c r="G111" s="83"/>
      <c r="H111" s="84"/>
      <c r="I111" s="85"/>
      <c r="J111" s="84"/>
      <c r="K111" s="16" t="n">
        <f aca="false">IF($A111="",0,IF(COUNTIF($A$4:$A111,$A111)=1,1,0))</f>
        <v>0</v>
      </c>
      <c r="L111" s="16" t="n">
        <f aca="false">IF($A111="",0,IF(COUNTIFS($A$4:$A111,$A111,$B$4:$B111,$B111)=1,1,0))</f>
        <v>0</v>
      </c>
      <c r="M111" s="81"/>
      <c r="N111" s="81"/>
    </row>
    <row r="112" customFormat="false" ht="25.5" hidden="false" customHeight="true" outlineLevel="0" collapsed="false">
      <c r="A112" s="79"/>
      <c r="B112" s="80"/>
      <c r="C112" s="81"/>
      <c r="D112" s="81"/>
      <c r="E112" s="81"/>
      <c r="F112" s="86"/>
      <c r="G112" s="83"/>
      <c r="H112" s="87"/>
      <c r="I112" s="88"/>
      <c r="J112" s="87"/>
      <c r="K112" s="16" t="n">
        <f aca="false">IF($A112="",0,IF(COUNTIF($A$4:$A112,$A112)=1,1,0))</f>
        <v>0</v>
      </c>
      <c r="L112" s="16" t="n">
        <f aca="false">IF($A112="",0,IF(COUNTIFS($A$4:$A112,$A112,$B$4:$B112,$B112)=1,1,0))</f>
        <v>0</v>
      </c>
      <c r="M112" s="81"/>
      <c r="N112" s="81"/>
    </row>
    <row r="113" customFormat="false" ht="25.5" hidden="false" customHeight="true" outlineLevel="0" collapsed="false">
      <c r="A113" s="79"/>
      <c r="B113" s="80"/>
      <c r="C113" s="81"/>
      <c r="D113" s="81"/>
      <c r="E113" s="81"/>
      <c r="F113" s="82"/>
      <c r="G113" s="83"/>
      <c r="H113" s="84"/>
      <c r="I113" s="85"/>
      <c r="J113" s="84"/>
      <c r="K113" s="16" t="n">
        <f aca="false">IF($A113="",0,IF(COUNTIF($A$4:$A113,$A113)=1,1,0))</f>
        <v>0</v>
      </c>
      <c r="L113" s="16" t="n">
        <f aca="false">IF($A113="",0,IF(COUNTIFS($A$4:$A113,$A113,$B$4:$B113,$B113)=1,1,0))</f>
        <v>0</v>
      </c>
      <c r="M113" s="81"/>
      <c r="N113" s="81"/>
    </row>
    <row r="114" customFormat="false" ht="25.5" hidden="false" customHeight="true" outlineLevel="0" collapsed="false">
      <c r="A114" s="79"/>
      <c r="B114" s="80"/>
      <c r="C114" s="81"/>
      <c r="D114" s="81"/>
      <c r="E114" s="81"/>
      <c r="F114" s="86"/>
      <c r="G114" s="83"/>
      <c r="H114" s="87"/>
      <c r="I114" s="88"/>
      <c r="J114" s="87"/>
      <c r="K114" s="16" t="n">
        <f aca="false">IF($A114="",0,IF(COUNTIF($A$4:$A114,$A114)=1,1,0))</f>
        <v>0</v>
      </c>
      <c r="L114" s="16" t="n">
        <f aca="false">IF($A114="",0,IF(COUNTIFS($A$4:$A114,$A114,$B$4:$B114,$B114)=1,1,0))</f>
        <v>0</v>
      </c>
      <c r="M114" s="81"/>
      <c r="N114" s="81"/>
    </row>
    <row r="115" customFormat="false" ht="25.5" hidden="false" customHeight="true" outlineLevel="0" collapsed="false">
      <c r="A115" s="79"/>
      <c r="B115" s="80"/>
      <c r="C115" s="81"/>
      <c r="D115" s="81"/>
      <c r="E115" s="81"/>
      <c r="F115" s="82"/>
      <c r="G115" s="83"/>
      <c r="H115" s="84"/>
      <c r="I115" s="85"/>
      <c r="J115" s="84"/>
      <c r="K115" s="16" t="n">
        <f aca="false">IF($A115="",0,IF(COUNTIF($A$4:$A115,$A115)=1,1,0))</f>
        <v>0</v>
      </c>
      <c r="L115" s="16" t="n">
        <f aca="false">IF($A115="",0,IF(COUNTIFS($A$4:$A115,$A115,$B$4:$B115,$B115)=1,1,0))</f>
        <v>0</v>
      </c>
      <c r="M115" s="81"/>
      <c r="N115" s="81"/>
    </row>
    <row r="116" customFormat="false" ht="25.5" hidden="false" customHeight="true" outlineLevel="0" collapsed="false">
      <c r="A116" s="79"/>
      <c r="B116" s="80"/>
      <c r="C116" s="81"/>
      <c r="D116" s="81"/>
      <c r="E116" s="81"/>
      <c r="F116" s="86"/>
      <c r="G116" s="83"/>
      <c r="H116" s="87"/>
      <c r="I116" s="88"/>
      <c r="J116" s="87"/>
      <c r="K116" s="16" t="n">
        <f aca="false">IF($A116="",0,IF(COUNTIF($A$4:$A116,$A116)=1,1,0))</f>
        <v>0</v>
      </c>
      <c r="L116" s="16" t="n">
        <f aca="false">IF($A116="",0,IF(COUNTIFS($A$4:$A116,$A116,$B$4:$B116,$B116)=1,1,0))</f>
        <v>0</v>
      </c>
      <c r="M116" s="81"/>
      <c r="N116" s="81"/>
    </row>
    <row r="117" customFormat="false" ht="25.5" hidden="false" customHeight="true" outlineLevel="0" collapsed="false">
      <c r="A117" s="79"/>
      <c r="B117" s="80"/>
      <c r="C117" s="81"/>
      <c r="D117" s="81"/>
      <c r="E117" s="81"/>
      <c r="F117" s="82"/>
      <c r="G117" s="83"/>
      <c r="H117" s="84"/>
      <c r="I117" s="85"/>
      <c r="J117" s="84"/>
      <c r="K117" s="16" t="n">
        <f aca="false">IF($A117="",0,IF(COUNTIF($A$4:$A117,$A117)=1,1,0))</f>
        <v>0</v>
      </c>
      <c r="L117" s="16" t="n">
        <f aca="false">IF($A117="",0,IF(COUNTIFS($A$4:$A117,$A117,$B$4:$B117,$B117)=1,1,0))</f>
        <v>0</v>
      </c>
      <c r="M117" s="81"/>
      <c r="N117" s="81"/>
    </row>
    <row r="118" customFormat="false" ht="25.5" hidden="false" customHeight="true" outlineLevel="0" collapsed="false">
      <c r="A118" s="79"/>
      <c r="B118" s="80"/>
      <c r="C118" s="81"/>
      <c r="D118" s="81"/>
      <c r="E118" s="81"/>
      <c r="F118" s="86"/>
      <c r="G118" s="83"/>
      <c r="H118" s="87"/>
      <c r="I118" s="88"/>
      <c r="J118" s="87"/>
      <c r="K118" s="16" t="n">
        <f aca="false">IF($A118="",0,IF(COUNTIF($A$4:$A118,$A118)=1,1,0))</f>
        <v>0</v>
      </c>
      <c r="L118" s="16" t="n">
        <f aca="false">IF($A118="",0,IF(COUNTIFS($A$4:$A118,$A118,$B$4:$B118,$B118)=1,1,0))</f>
        <v>0</v>
      </c>
      <c r="M118" s="81"/>
      <c r="N118" s="81"/>
    </row>
    <row r="119" customFormat="false" ht="25.5" hidden="false" customHeight="true" outlineLevel="0" collapsed="false">
      <c r="A119" s="79"/>
      <c r="B119" s="80"/>
      <c r="C119" s="81"/>
      <c r="D119" s="81"/>
      <c r="E119" s="81"/>
      <c r="F119" s="82"/>
      <c r="G119" s="83"/>
      <c r="H119" s="84"/>
      <c r="I119" s="85"/>
      <c r="J119" s="84"/>
      <c r="K119" s="16" t="n">
        <f aca="false">IF($A119="",0,IF(COUNTIF($A$4:$A119,$A119)=1,1,0))</f>
        <v>0</v>
      </c>
      <c r="L119" s="16" t="n">
        <f aca="false">IF($A119="",0,IF(COUNTIFS($A$4:$A119,$A119,$B$4:$B119,$B119)=1,1,0))</f>
        <v>0</v>
      </c>
      <c r="M119" s="81"/>
      <c r="N119" s="81"/>
    </row>
    <row r="120" customFormat="false" ht="25.5" hidden="false" customHeight="true" outlineLevel="0" collapsed="false">
      <c r="A120" s="79"/>
      <c r="B120" s="80"/>
      <c r="C120" s="81"/>
      <c r="D120" s="81"/>
      <c r="E120" s="81"/>
      <c r="F120" s="86"/>
      <c r="G120" s="83"/>
      <c r="H120" s="87"/>
      <c r="I120" s="88"/>
      <c r="J120" s="87"/>
      <c r="K120" s="16" t="n">
        <f aca="false">IF($A120="",0,IF(COUNTIF($A$4:$A120,$A120)=1,1,0))</f>
        <v>0</v>
      </c>
      <c r="L120" s="16" t="n">
        <f aca="false">IF($A120="",0,IF(COUNTIFS($A$4:$A120,$A120,$B$4:$B120,$B120)=1,1,0))</f>
        <v>0</v>
      </c>
      <c r="M120" s="81"/>
      <c r="N120" s="81"/>
    </row>
    <row r="121" customFormat="false" ht="25.5" hidden="false" customHeight="true" outlineLevel="0" collapsed="false">
      <c r="A121" s="79"/>
      <c r="B121" s="80"/>
      <c r="C121" s="81"/>
      <c r="D121" s="81"/>
      <c r="E121" s="81"/>
      <c r="F121" s="82"/>
      <c r="G121" s="83"/>
      <c r="H121" s="84"/>
      <c r="I121" s="85"/>
      <c r="J121" s="84"/>
      <c r="K121" s="16" t="n">
        <f aca="false">IF($A121="",0,IF(COUNTIF($A$4:$A121,$A121)=1,1,0))</f>
        <v>0</v>
      </c>
      <c r="L121" s="16" t="n">
        <f aca="false">IF($A121="",0,IF(COUNTIFS($A$4:$A121,$A121,$B$4:$B121,$B121)=1,1,0))</f>
        <v>0</v>
      </c>
      <c r="M121" s="81"/>
      <c r="N121" s="81"/>
    </row>
    <row r="122" customFormat="false" ht="25.5" hidden="false" customHeight="true" outlineLevel="0" collapsed="false">
      <c r="A122" s="79"/>
      <c r="B122" s="80"/>
      <c r="C122" s="81"/>
      <c r="D122" s="81"/>
      <c r="E122" s="81"/>
      <c r="F122" s="86"/>
      <c r="G122" s="83"/>
      <c r="H122" s="87"/>
      <c r="I122" s="88"/>
      <c r="J122" s="87"/>
      <c r="K122" s="16" t="n">
        <f aca="false">IF($A122="",0,IF(COUNTIF($A$4:$A122,$A122)=1,1,0))</f>
        <v>0</v>
      </c>
      <c r="L122" s="16" t="n">
        <f aca="false">IF($A122="",0,IF(COUNTIFS($A$4:$A122,$A122,$B$4:$B122,$B122)=1,1,0))</f>
        <v>0</v>
      </c>
      <c r="M122" s="81"/>
      <c r="N122" s="81"/>
    </row>
    <row r="123" customFormat="false" ht="25.5" hidden="false" customHeight="true" outlineLevel="0" collapsed="false">
      <c r="A123" s="79"/>
      <c r="B123" s="80"/>
      <c r="C123" s="81"/>
      <c r="D123" s="81"/>
      <c r="E123" s="81"/>
      <c r="F123" s="82"/>
      <c r="G123" s="83"/>
      <c r="H123" s="84"/>
      <c r="I123" s="85"/>
      <c r="J123" s="84"/>
      <c r="K123" s="16" t="n">
        <f aca="false">IF($A123="",0,IF(COUNTIF($A$4:$A123,$A123)=1,1,0))</f>
        <v>0</v>
      </c>
      <c r="L123" s="16" t="n">
        <f aca="false">IF($A123="",0,IF(COUNTIFS($A$4:$A123,$A123,$B$4:$B123,$B123)=1,1,0))</f>
        <v>0</v>
      </c>
      <c r="M123" s="81"/>
      <c r="N123" s="81"/>
    </row>
    <row r="124" customFormat="false" ht="25.5" hidden="false" customHeight="true" outlineLevel="0" collapsed="false">
      <c r="A124" s="79"/>
      <c r="B124" s="80"/>
      <c r="C124" s="81"/>
      <c r="D124" s="81"/>
      <c r="E124" s="81"/>
      <c r="F124" s="86"/>
      <c r="G124" s="83"/>
      <c r="H124" s="87"/>
      <c r="I124" s="88"/>
      <c r="J124" s="87"/>
      <c r="K124" s="16" t="n">
        <f aca="false">IF($A124="",0,IF(COUNTIF($A$4:$A124,$A124)=1,1,0))</f>
        <v>0</v>
      </c>
      <c r="L124" s="16" t="n">
        <f aca="false">IF($A124="",0,IF(COUNTIFS($A$4:$A124,$A124,$B$4:$B124,$B124)=1,1,0))</f>
        <v>0</v>
      </c>
      <c r="M124" s="81"/>
      <c r="N124" s="81"/>
    </row>
    <row r="125" customFormat="false" ht="25.5" hidden="false" customHeight="true" outlineLevel="0" collapsed="false">
      <c r="A125" s="79"/>
      <c r="B125" s="80"/>
      <c r="C125" s="81"/>
      <c r="D125" s="81"/>
      <c r="E125" s="81"/>
      <c r="F125" s="82"/>
      <c r="G125" s="83"/>
      <c r="H125" s="84"/>
      <c r="I125" s="85"/>
      <c r="J125" s="84"/>
      <c r="K125" s="16" t="n">
        <f aca="false">IF($A125="",0,IF(COUNTIF($A$4:$A125,$A125)=1,1,0))</f>
        <v>0</v>
      </c>
      <c r="L125" s="16" t="n">
        <f aca="false">IF($A125="",0,IF(COUNTIFS($A$4:$A125,$A125,$B$4:$B125,$B125)=1,1,0))</f>
        <v>0</v>
      </c>
      <c r="M125" s="81"/>
      <c r="N125" s="81"/>
    </row>
    <row r="126" customFormat="false" ht="25.5" hidden="false" customHeight="true" outlineLevel="0" collapsed="false">
      <c r="A126" s="79"/>
      <c r="B126" s="80"/>
      <c r="C126" s="81"/>
      <c r="D126" s="81"/>
      <c r="E126" s="81"/>
      <c r="F126" s="86"/>
      <c r="G126" s="83"/>
      <c r="H126" s="87"/>
      <c r="I126" s="88"/>
      <c r="J126" s="87"/>
      <c r="K126" s="16" t="n">
        <f aca="false">IF($A126="",0,IF(COUNTIF($A$4:$A126,$A126)=1,1,0))</f>
        <v>0</v>
      </c>
      <c r="L126" s="16" t="n">
        <f aca="false">IF($A126="",0,IF(COUNTIFS($A$4:$A126,$A126,$B$4:$B126,$B126)=1,1,0))</f>
        <v>0</v>
      </c>
      <c r="M126" s="81"/>
      <c r="N126" s="81"/>
    </row>
    <row r="127" customFormat="false" ht="25.5" hidden="false" customHeight="true" outlineLevel="0" collapsed="false">
      <c r="A127" s="79"/>
      <c r="B127" s="80"/>
      <c r="C127" s="81"/>
      <c r="D127" s="81"/>
      <c r="E127" s="81"/>
      <c r="F127" s="82"/>
      <c r="G127" s="83"/>
      <c r="H127" s="84"/>
      <c r="I127" s="85"/>
      <c r="J127" s="84"/>
      <c r="K127" s="16" t="n">
        <f aca="false">IF($A127="",0,IF(COUNTIF($A$4:$A127,$A127)=1,1,0))</f>
        <v>0</v>
      </c>
      <c r="L127" s="16" t="n">
        <f aca="false">IF($A127="",0,IF(COUNTIFS($A$4:$A127,$A127,$B$4:$B127,$B127)=1,1,0))</f>
        <v>0</v>
      </c>
      <c r="M127" s="81"/>
      <c r="N127" s="81"/>
    </row>
    <row r="128" customFormat="false" ht="25.5" hidden="false" customHeight="true" outlineLevel="0" collapsed="false">
      <c r="A128" s="79"/>
      <c r="B128" s="80"/>
      <c r="C128" s="81"/>
      <c r="D128" s="81"/>
      <c r="E128" s="81"/>
      <c r="F128" s="86"/>
      <c r="G128" s="83"/>
      <c r="H128" s="87"/>
      <c r="I128" s="88"/>
      <c r="J128" s="87"/>
      <c r="K128" s="16" t="n">
        <f aca="false">IF($A128="",0,IF(COUNTIF($A$4:$A128,$A128)=1,1,0))</f>
        <v>0</v>
      </c>
      <c r="L128" s="16" t="n">
        <f aca="false">IF($A128="",0,IF(COUNTIFS($A$4:$A128,$A128,$B$4:$B128,$B128)=1,1,0))</f>
        <v>0</v>
      </c>
      <c r="M128" s="81"/>
      <c r="N128" s="81"/>
    </row>
    <row r="129" customFormat="false" ht="25.5" hidden="false" customHeight="true" outlineLevel="0" collapsed="false">
      <c r="A129" s="79"/>
      <c r="B129" s="80"/>
      <c r="C129" s="81"/>
      <c r="D129" s="81"/>
      <c r="E129" s="81"/>
      <c r="F129" s="82"/>
      <c r="G129" s="83"/>
      <c r="H129" s="84"/>
      <c r="I129" s="85"/>
      <c r="J129" s="84"/>
      <c r="K129" s="16" t="n">
        <f aca="false">IF($A129="",0,IF(COUNTIF($A$4:$A129,$A129)=1,1,0))</f>
        <v>0</v>
      </c>
      <c r="L129" s="16" t="n">
        <f aca="false">IF($A129="",0,IF(COUNTIFS($A$4:$A129,$A129,$B$4:$B129,$B129)=1,1,0))</f>
        <v>0</v>
      </c>
      <c r="M129" s="81"/>
      <c r="N129" s="81"/>
    </row>
    <row r="130" customFormat="false" ht="25.5" hidden="false" customHeight="true" outlineLevel="0" collapsed="false">
      <c r="A130" s="79"/>
      <c r="B130" s="80"/>
      <c r="C130" s="81"/>
      <c r="D130" s="81"/>
      <c r="E130" s="81"/>
      <c r="F130" s="86"/>
      <c r="G130" s="83"/>
      <c r="H130" s="87"/>
      <c r="I130" s="88"/>
      <c r="J130" s="87"/>
      <c r="K130" s="16" t="n">
        <f aca="false">IF($A130="",0,IF(COUNTIF($A$4:$A130,$A130)=1,1,0))</f>
        <v>0</v>
      </c>
      <c r="L130" s="16" t="n">
        <f aca="false">IF($A130="",0,IF(COUNTIFS($A$4:$A130,$A130,$B$4:$B130,$B130)=1,1,0))</f>
        <v>0</v>
      </c>
      <c r="M130" s="81"/>
      <c r="N130" s="81"/>
    </row>
    <row r="131" customFormat="false" ht="25.5" hidden="false" customHeight="true" outlineLevel="0" collapsed="false">
      <c r="A131" s="79"/>
      <c r="B131" s="80"/>
      <c r="C131" s="81"/>
      <c r="D131" s="81"/>
      <c r="E131" s="81"/>
      <c r="F131" s="82"/>
      <c r="G131" s="83"/>
      <c r="H131" s="84"/>
      <c r="I131" s="85"/>
      <c r="J131" s="84"/>
      <c r="K131" s="16" t="n">
        <f aca="false">IF($A131="",0,IF(COUNTIF($A$4:$A131,$A131)=1,1,0))</f>
        <v>0</v>
      </c>
      <c r="L131" s="16" t="n">
        <f aca="false">IF($A131="",0,IF(COUNTIFS($A$4:$A131,$A131,$B$4:$B131,$B131)=1,1,0))</f>
        <v>0</v>
      </c>
      <c r="M131" s="81"/>
      <c r="N131" s="81"/>
    </row>
    <row r="132" customFormat="false" ht="25.5" hidden="false" customHeight="true" outlineLevel="0" collapsed="false">
      <c r="A132" s="79"/>
      <c r="B132" s="80"/>
      <c r="C132" s="81"/>
      <c r="D132" s="81"/>
      <c r="E132" s="81"/>
      <c r="F132" s="86"/>
      <c r="G132" s="83"/>
      <c r="H132" s="87"/>
      <c r="I132" s="88"/>
      <c r="J132" s="87"/>
      <c r="K132" s="16" t="n">
        <f aca="false">IF($A132="",0,IF(COUNTIF($A$4:$A132,$A132)=1,1,0))</f>
        <v>0</v>
      </c>
      <c r="L132" s="16" t="n">
        <f aca="false">IF($A132="",0,IF(COUNTIFS($A$4:$A132,$A132,$B$4:$B132,$B132)=1,1,0))</f>
        <v>0</v>
      </c>
      <c r="M132" s="81"/>
      <c r="N132" s="81"/>
    </row>
    <row r="133" customFormat="false" ht="25.5" hidden="false" customHeight="true" outlineLevel="0" collapsed="false">
      <c r="A133" s="79"/>
      <c r="B133" s="80"/>
      <c r="C133" s="81"/>
      <c r="D133" s="81"/>
      <c r="E133" s="81"/>
      <c r="F133" s="82"/>
      <c r="G133" s="83"/>
      <c r="H133" s="84"/>
      <c r="I133" s="85"/>
      <c r="J133" s="84"/>
      <c r="K133" s="16" t="n">
        <f aca="false">IF($A133="",0,IF(COUNTIF($A$4:$A133,$A133)=1,1,0))</f>
        <v>0</v>
      </c>
      <c r="L133" s="16" t="n">
        <f aca="false">IF($A133="",0,IF(COUNTIFS($A$4:$A133,$A133,$B$4:$B133,$B133)=1,1,0))</f>
        <v>0</v>
      </c>
      <c r="M133" s="81"/>
      <c r="N133" s="81"/>
    </row>
    <row r="134" customFormat="false" ht="25.5" hidden="false" customHeight="true" outlineLevel="0" collapsed="false">
      <c r="A134" s="79"/>
      <c r="B134" s="80"/>
      <c r="C134" s="81"/>
      <c r="D134" s="81"/>
      <c r="E134" s="81"/>
      <c r="F134" s="86"/>
      <c r="G134" s="83"/>
      <c r="H134" s="87"/>
      <c r="I134" s="88"/>
      <c r="J134" s="87"/>
      <c r="K134" s="16" t="n">
        <f aca="false">IF($A134="",0,IF(COUNTIF($A$4:$A134,$A134)=1,1,0))</f>
        <v>0</v>
      </c>
      <c r="L134" s="16" t="n">
        <f aca="false">IF($A134="",0,IF(COUNTIFS($A$4:$A134,$A134,$B$4:$B134,$B134)=1,1,0))</f>
        <v>0</v>
      </c>
      <c r="M134" s="81"/>
      <c r="N134" s="81"/>
    </row>
    <row r="135" customFormat="false" ht="25.5" hidden="false" customHeight="true" outlineLevel="0" collapsed="false">
      <c r="A135" s="79"/>
      <c r="B135" s="80"/>
      <c r="C135" s="81"/>
      <c r="D135" s="81"/>
      <c r="E135" s="81"/>
      <c r="F135" s="82"/>
      <c r="G135" s="83"/>
      <c r="H135" s="84"/>
      <c r="I135" s="85"/>
      <c r="J135" s="84"/>
      <c r="K135" s="16" t="n">
        <f aca="false">IF($A135="",0,IF(COUNTIF($A$4:$A135,$A135)=1,1,0))</f>
        <v>0</v>
      </c>
      <c r="L135" s="16" t="n">
        <f aca="false">IF($A135="",0,IF(COUNTIFS($A$4:$A135,$A135,$B$4:$B135,$B135)=1,1,0))</f>
        <v>0</v>
      </c>
      <c r="M135" s="81"/>
      <c r="N135" s="81"/>
    </row>
    <row r="136" customFormat="false" ht="25.5" hidden="false" customHeight="true" outlineLevel="0" collapsed="false">
      <c r="A136" s="79"/>
      <c r="B136" s="80"/>
      <c r="C136" s="81"/>
      <c r="D136" s="81"/>
      <c r="E136" s="81"/>
      <c r="F136" s="86"/>
      <c r="G136" s="83"/>
      <c r="H136" s="87"/>
      <c r="I136" s="88"/>
      <c r="J136" s="87"/>
      <c r="K136" s="16" t="n">
        <f aca="false">IF($A136="",0,IF(COUNTIF($A$4:$A136,$A136)=1,1,0))</f>
        <v>0</v>
      </c>
      <c r="L136" s="16" t="n">
        <f aca="false">IF($A136="",0,IF(COUNTIFS($A$4:$A136,$A136,$B$4:$B136,$B136)=1,1,0))</f>
        <v>0</v>
      </c>
      <c r="M136" s="81"/>
      <c r="N136" s="81"/>
    </row>
    <row r="137" customFormat="false" ht="25.5" hidden="false" customHeight="true" outlineLevel="0" collapsed="false">
      <c r="A137" s="79"/>
      <c r="B137" s="80"/>
      <c r="C137" s="81"/>
      <c r="D137" s="81"/>
      <c r="E137" s="81"/>
      <c r="F137" s="82"/>
      <c r="G137" s="83"/>
      <c r="H137" s="84"/>
      <c r="I137" s="85"/>
      <c r="J137" s="84"/>
      <c r="K137" s="16" t="n">
        <f aca="false">IF($A137="",0,IF(COUNTIF($A$4:$A137,$A137)=1,1,0))</f>
        <v>0</v>
      </c>
      <c r="L137" s="16" t="n">
        <f aca="false">IF($A137="",0,IF(COUNTIFS($A$4:$A137,$A137,$B$4:$B137,$B137)=1,1,0))</f>
        <v>0</v>
      </c>
      <c r="M137" s="81"/>
      <c r="N137" s="81"/>
    </row>
    <row r="138" customFormat="false" ht="25.5" hidden="false" customHeight="true" outlineLevel="0" collapsed="false">
      <c r="A138" s="79"/>
      <c r="B138" s="80"/>
      <c r="C138" s="81"/>
      <c r="D138" s="81"/>
      <c r="E138" s="81"/>
      <c r="F138" s="86"/>
      <c r="G138" s="83"/>
      <c r="H138" s="87"/>
      <c r="I138" s="88"/>
      <c r="J138" s="87"/>
      <c r="K138" s="16" t="n">
        <f aca="false">IF($A138="",0,IF(COUNTIF($A$4:$A138,$A138)=1,1,0))</f>
        <v>0</v>
      </c>
      <c r="L138" s="16" t="n">
        <f aca="false">IF($A138="",0,IF(COUNTIFS($A$4:$A138,$A138,$B$4:$B138,$B138)=1,1,0))</f>
        <v>0</v>
      </c>
      <c r="M138" s="81"/>
      <c r="N138" s="81"/>
    </row>
    <row r="139" customFormat="false" ht="25.5" hidden="false" customHeight="true" outlineLevel="0" collapsed="false">
      <c r="A139" s="79"/>
      <c r="B139" s="80"/>
      <c r="C139" s="81"/>
      <c r="D139" s="81"/>
      <c r="E139" s="81"/>
      <c r="F139" s="82"/>
      <c r="G139" s="83"/>
      <c r="H139" s="84"/>
      <c r="I139" s="85"/>
      <c r="J139" s="84"/>
      <c r="K139" s="16" t="n">
        <f aca="false">IF($A139="",0,IF(COUNTIF($A$4:$A139,$A139)=1,1,0))</f>
        <v>0</v>
      </c>
      <c r="L139" s="16" t="n">
        <f aca="false">IF($A139="",0,IF(COUNTIFS($A$4:$A139,$A139,$B$4:$B139,$B139)=1,1,0))</f>
        <v>0</v>
      </c>
      <c r="M139" s="81"/>
      <c r="N139" s="81"/>
    </row>
    <row r="140" customFormat="false" ht="25.5" hidden="false" customHeight="true" outlineLevel="0" collapsed="false">
      <c r="A140" s="79"/>
      <c r="B140" s="80"/>
      <c r="C140" s="81"/>
      <c r="D140" s="81"/>
      <c r="E140" s="81"/>
      <c r="F140" s="86"/>
      <c r="G140" s="83"/>
      <c r="H140" s="87"/>
      <c r="I140" s="88"/>
      <c r="J140" s="87"/>
      <c r="K140" s="16" t="n">
        <f aca="false">IF($A140="",0,IF(COUNTIF($A$4:$A140,$A140)=1,1,0))</f>
        <v>0</v>
      </c>
      <c r="L140" s="16" t="n">
        <f aca="false">IF($A140="",0,IF(COUNTIFS($A$4:$A140,$A140,$B$4:$B140,$B140)=1,1,0))</f>
        <v>0</v>
      </c>
      <c r="M140" s="81"/>
      <c r="N140" s="81"/>
    </row>
    <row r="141" customFormat="false" ht="25.5" hidden="false" customHeight="true" outlineLevel="0" collapsed="false">
      <c r="A141" s="79"/>
      <c r="B141" s="80"/>
      <c r="C141" s="81"/>
      <c r="D141" s="81"/>
      <c r="E141" s="81"/>
      <c r="F141" s="82"/>
      <c r="G141" s="83"/>
      <c r="H141" s="84"/>
      <c r="I141" s="85"/>
      <c r="J141" s="84"/>
      <c r="K141" s="16" t="n">
        <f aca="false">IF($A141="",0,IF(COUNTIF($A$4:$A141,$A141)=1,1,0))</f>
        <v>0</v>
      </c>
      <c r="L141" s="16" t="n">
        <f aca="false">IF($A141="",0,IF(COUNTIFS($A$4:$A141,$A141,$B$4:$B141,$B141)=1,1,0))</f>
        <v>0</v>
      </c>
      <c r="M141" s="81"/>
      <c r="N141" s="81"/>
    </row>
    <row r="142" customFormat="false" ht="25.5" hidden="false" customHeight="true" outlineLevel="0" collapsed="false">
      <c r="A142" s="79"/>
      <c r="B142" s="80"/>
      <c r="C142" s="81"/>
      <c r="D142" s="81"/>
      <c r="E142" s="81"/>
      <c r="F142" s="86"/>
      <c r="G142" s="83"/>
      <c r="H142" s="87"/>
      <c r="I142" s="88"/>
      <c r="J142" s="87"/>
      <c r="K142" s="16" t="n">
        <f aca="false">IF($A142="",0,IF(COUNTIF($A$4:$A142,$A142)=1,1,0))</f>
        <v>0</v>
      </c>
      <c r="L142" s="16" t="n">
        <f aca="false">IF($A142="",0,IF(COUNTIFS($A$4:$A142,$A142,$B$4:$B142,$B142)=1,1,0))</f>
        <v>0</v>
      </c>
      <c r="M142" s="81"/>
      <c r="N142" s="81"/>
    </row>
    <row r="143" customFormat="false" ht="25.5" hidden="false" customHeight="true" outlineLevel="0" collapsed="false">
      <c r="A143" s="79"/>
      <c r="B143" s="80"/>
      <c r="C143" s="81"/>
      <c r="D143" s="81"/>
      <c r="E143" s="81"/>
      <c r="F143" s="82"/>
      <c r="G143" s="83"/>
      <c r="H143" s="84"/>
      <c r="I143" s="85"/>
      <c r="J143" s="84"/>
      <c r="K143" s="16" t="n">
        <f aca="false">IF($A143="",0,IF(COUNTIF($A$4:$A143,$A143)=1,1,0))</f>
        <v>0</v>
      </c>
      <c r="L143" s="16" t="n">
        <f aca="false">IF($A143="",0,IF(COUNTIFS($A$4:$A143,$A143,$B$4:$B143,$B143)=1,1,0))</f>
        <v>0</v>
      </c>
      <c r="M143" s="81"/>
      <c r="N143" s="81"/>
    </row>
    <row r="144" customFormat="false" ht="25.5" hidden="false" customHeight="true" outlineLevel="0" collapsed="false">
      <c r="A144" s="79"/>
      <c r="B144" s="80"/>
      <c r="C144" s="81"/>
      <c r="D144" s="81"/>
      <c r="E144" s="81"/>
      <c r="F144" s="86"/>
      <c r="G144" s="83"/>
      <c r="H144" s="87"/>
      <c r="I144" s="88"/>
      <c r="J144" s="87"/>
      <c r="K144" s="16" t="n">
        <f aca="false">IF($A144="",0,IF(COUNTIF($A$4:$A144,$A144)=1,1,0))</f>
        <v>0</v>
      </c>
      <c r="L144" s="16" t="n">
        <f aca="false">IF($A144="",0,IF(COUNTIFS($A$4:$A144,$A144,$B$4:$B144,$B144)=1,1,0))</f>
        <v>0</v>
      </c>
      <c r="M144" s="81"/>
      <c r="N144" s="81"/>
    </row>
    <row r="145" customFormat="false" ht="25.5" hidden="false" customHeight="true" outlineLevel="0" collapsed="false">
      <c r="A145" s="79"/>
      <c r="B145" s="80"/>
      <c r="C145" s="81"/>
      <c r="D145" s="81"/>
      <c r="E145" s="81"/>
      <c r="F145" s="82"/>
      <c r="G145" s="83"/>
      <c r="H145" s="84"/>
      <c r="I145" s="85"/>
      <c r="J145" s="84"/>
      <c r="K145" s="16" t="n">
        <f aca="false">IF($A145="",0,IF(COUNTIF($A$4:$A145,$A145)=1,1,0))</f>
        <v>0</v>
      </c>
      <c r="L145" s="16" t="n">
        <f aca="false">IF($A145="",0,IF(COUNTIFS($A$4:$A145,$A145,$B$4:$B145,$B145)=1,1,0))</f>
        <v>0</v>
      </c>
      <c r="M145" s="81"/>
      <c r="N145" s="81"/>
    </row>
    <row r="146" customFormat="false" ht="25.5" hidden="false" customHeight="true" outlineLevel="0" collapsed="false">
      <c r="A146" s="79"/>
      <c r="B146" s="80"/>
      <c r="C146" s="81"/>
      <c r="D146" s="81"/>
      <c r="E146" s="81"/>
      <c r="F146" s="86"/>
      <c r="G146" s="83"/>
      <c r="H146" s="87"/>
      <c r="I146" s="88"/>
      <c r="J146" s="87"/>
      <c r="K146" s="16" t="n">
        <f aca="false">IF($A146="",0,IF(COUNTIF($A$4:$A146,$A146)=1,1,0))</f>
        <v>0</v>
      </c>
      <c r="L146" s="16" t="n">
        <f aca="false">IF($A146="",0,IF(COUNTIFS($A$4:$A146,$A146,$B$4:$B146,$B146)=1,1,0))</f>
        <v>0</v>
      </c>
      <c r="M146" s="81"/>
      <c r="N146" s="81"/>
    </row>
    <row r="147" customFormat="false" ht="25.5" hidden="false" customHeight="true" outlineLevel="0" collapsed="false">
      <c r="A147" s="79"/>
      <c r="B147" s="80"/>
      <c r="C147" s="81"/>
      <c r="D147" s="81"/>
      <c r="E147" s="81"/>
      <c r="F147" s="82"/>
      <c r="G147" s="83"/>
      <c r="H147" s="84"/>
      <c r="I147" s="85"/>
      <c r="J147" s="84"/>
      <c r="K147" s="16" t="n">
        <f aca="false">IF($A147="",0,IF(COUNTIF($A$4:$A147,$A147)=1,1,0))</f>
        <v>0</v>
      </c>
      <c r="L147" s="16" t="n">
        <f aca="false">IF($A147="",0,IF(COUNTIFS($A$4:$A147,$A147,$B$4:$B147,$B147)=1,1,0))</f>
        <v>0</v>
      </c>
      <c r="M147" s="81"/>
      <c r="N147" s="81"/>
    </row>
    <row r="148" customFormat="false" ht="25.5" hidden="false" customHeight="true" outlineLevel="0" collapsed="false">
      <c r="A148" s="79"/>
      <c r="B148" s="80"/>
      <c r="C148" s="81"/>
      <c r="D148" s="81"/>
      <c r="E148" s="81"/>
      <c r="F148" s="86"/>
      <c r="G148" s="83"/>
      <c r="H148" s="87"/>
      <c r="I148" s="88"/>
      <c r="J148" s="87"/>
      <c r="K148" s="16" t="n">
        <f aca="false">IF($A148="",0,IF(COUNTIF($A$4:$A148,$A148)=1,1,0))</f>
        <v>0</v>
      </c>
      <c r="L148" s="16" t="n">
        <f aca="false">IF($A148="",0,IF(COUNTIFS($A$4:$A148,$A148,$B$4:$B148,$B148)=1,1,0))</f>
        <v>0</v>
      </c>
      <c r="M148" s="81"/>
      <c r="N148" s="81"/>
    </row>
    <row r="149" customFormat="false" ht="25.5" hidden="false" customHeight="true" outlineLevel="0" collapsed="false">
      <c r="A149" s="79"/>
      <c r="B149" s="80"/>
      <c r="C149" s="81"/>
      <c r="D149" s="81"/>
      <c r="E149" s="81"/>
      <c r="F149" s="82"/>
      <c r="G149" s="83"/>
      <c r="H149" s="84"/>
      <c r="I149" s="85"/>
      <c r="J149" s="84"/>
      <c r="K149" s="16" t="n">
        <f aca="false">IF($A149="",0,IF(COUNTIF($A$4:$A149,$A149)=1,1,0))</f>
        <v>0</v>
      </c>
      <c r="L149" s="16" t="n">
        <f aca="false">IF($A149="",0,IF(COUNTIFS($A$4:$A149,$A149,$B$4:$B149,$B149)=1,1,0))</f>
        <v>0</v>
      </c>
      <c r="M149" s="81"/>
      <c r="N149" s="81"/>
    </row>
    <row r="150" customFormat="false" ht="25.5" hidden="false" customHeight="true" outlineLevel="0" collapsed="false">
      <c r="A150" s="79"/>
      <c r="B150" s="80"/>
      <c r="C150" s="81"/>
      <c r="D150" s="81"/>
      <c r="E150" s="81"/>
      <c r="F150" s="86"/>
      <c r="G150" s="83"/>
      <c r="H150" s="87"/>
      <c r="I150" s="88"/>
      <c r="J150" s="87"/>
      <c r="K150" s="16" t="n">
        <f aca="false">IF($A150="",0,IF(COUNTIF($A$4:$A150,$A150)=1,1,0))</f>
        <v>0</v>
      </c>
      <c r="L150" s="16" t="n">
        <f aca="false">IF($A150="",0,IF(COUNTIFS($A$4:$A150,$A150,$B$4:$B150,$B150)=1,1,0))</f>
        <v>0</v>
      </c>
      <c r="M150" s="81"/>
      <c r="N150" s="81"/>
    </row>
    <row r="151" customFormat="false" ht="25.5" hidden="false" customHeight="true" outlineLevel="0" collapsed="false">
      <c r="A151" s="79"/>
      <c r="B151" s="80"/>
      <c r="C151" s="81"/>
      <c r="D151" s="81"/>
      <c r="E151" s="81"/>
      <c r="F151" s="82"/>
      <c r="G151" s="83"/>
      <c r="H151" s="84"/>
      <c r="I151" s="85"/>
      <c r="J151" s="84"/>
      <c r="K151" s="16" t="n">
        <f aca="false">IF($A151="",0,IF(COUNTIF($A$4:$A151,$A151)=1,1,0))</f>
        <v>0</v>
      </c>
      <c r="L151" s="16" t="n">
        <f aca="false">IF($A151="",0,IF(COUNTIFS($A$4:$A151,$A151,$B$4:$B151,$B151)=1,1,0))</f>
        <v>0</v>
      </c>
      <c r="M151" s="81"/>
      <c r="N151" s="81"/>
    </row>
    <row r="152" customFormat="false" ht="25.5" hidden="false" customHeight="true" outlineLevel="0" collapsed="false">
      <c r="A152" s="79"/>
      <c r="B152" s="80"/>
      <c r="C152" s="81"/>
      <c r="D152" s="81"/>
      <c r="E152" s="81"/>
      <c r="F152" s="86"/>
      <c r="G152" s="83"/>
      <c r="H152" s="87"/>
      <c r="I152" s="88"/>
      <c r="J152" s="87"/>
      <c r="K152" s="16" t="n">
        <f aca="false">IF($A152="",0,IF(COUNTIF($A$4:$A152,$A152)=1,1,0))</f>
        <v>0</v>
      </c>
      <c r="L152" s="16" t="n">
        <f aca="false">IF($A152="",0,IF(COUNTIFS($A$4:$A152,$A152,$B$4:$B152,$B152)=1,1,0))</f>
        <v>0</v>
      </c>
      <c r="M152" s="81"/>
      <c r="N152" s="81"/>
    </row>
    <row r="153" customFormat="false" ht="25.5" hidden="false" customHeight="true" outlineLevel="0" collapsed="false">
      <c r="A153" s="79"/>
      <c r="B153" s="80"/>
      <c r="C153" s="81"/>
      <c r="D153" s="81"/>
      <c r="E153" s="81"/>
      <c r="F153" s="82"/>
      <c r="G153" s="83"/>
      <c r="H153" s="84"/>
      <c r="I153" s="85"/>
      <c r="J153" s="84"/>
      <c r="K153" s="16" t="n">
        <f aca="false">IF($A153="",0,IF(COUNTIF($A$4:$A153,$A153)=1,1,0))</f>
        <v>0</v>
      </c>
      <c r="L153" s="16" t="n">
        <f aca="false">IF($A153="",0,IF(COUNTIFS($A$4:$A153,$A153,$B$4:$B153,$B153)=1,1,0))</f>
        <v>0</v>
      </c>
      <c r="M153" s="81"/>
      <c r="N153" s="81"/>
    </row>
    <row r="154" customFormat="false" ht="25.5" hidden="false" customHeight="true" outlineLevel="0" collapsed="false">
      <c r="A154" s="79"/>
      <c r="B154" s="80"/>
      <c r="C154" s="81"/>
      <c r="D154" s="81"/>
      <c r="E154" s="81"/>
      <c r="F154" s="86"/>
      <c r="G154" s="83"/>
      <c r="H154" s="87"/>
      <c r="I154" s="88"/>
      <c r="J154" s="87"/>
      <c r="K154" s="16" t="n">
        <f aca="false">IF($A154="",0,IF(COUNTIF($A$4:$A154,$A154)=1,1,0))</f>
        <v>0</v>
      </c>
      <c r="L154" s="16" t="n">
        <f aca="false">IF($A154="",0,IF(COUNTIFS($A$4:$A154,$A154,$B$4:$B154,$B154)=1,1,0))</f>
        <v>0</v>
      </c>
      <c r="M154" s="81"/>
      <c r="N154" s="81"/>
    </row>
    <row r="155" customFormat="false" ht="25.5" hidden="false" customHeight="true" outlineLevel="0" collapsed="false">
      <c r="A155" s="79"/>
      <c r="B155" s="80"/>
      <c r="C155" s="81"/>
      <c r="D155" s="81"/>
      <c r="E155" s="81"/>
      <c r="F155" s="82"/>
      <c r="G155" s="83"/>
      <c r="H155" s="84"/>
      <c r="I155" s="85"/>
      <c r="J155" s="84"/>
      <c r="K155" s="16" t="n">
        <f aca="false">IF($A155="",0,IF(COUNTIF($A$4:$A155,$A155)=1,1,0))</f>
        <v>0</v>
      </c>
      <c r="L155" s="16" t="n">
        <f aca="false">IF($A155="",0,IF(COUNTIFS($A$4:$A155,$A155,$B$4:$B155,$B155)=1,1,0))</f>
        <v>0</v>
      </c>
      <c r="M155" s="81"/>
      <c r="N155" s="81"/>
    </row>
    <row r="156" customFormat="false" ht="25.5" hidden="false" customHeight="true" outlineLevel="0" collapsed="false">
      <c r="A156" s="79"/>
      <c r="B156" s="80"/>
      <c r="C156" s="81"/>
      <c r="D156" s="81"/>
      <c r="E156" s="81"/>
      <c r="F156" s="86"/>
      <c r="G156" s="83"/>
      <c r="H156" s="87"/>
      <c r="I156" s="88"/>
      <c r="J156" s="87"/>
      <c r="K156" s="16" t="n">
        <f aca="false">IF($A156="",0,IF(COUNTIF($A$4:$A156,$A156)=1,1,0))</f>
        <v>0</v>
      </c>
      <c r="L156" s="16" t="n">
        <f aca="false">IF($A156="",0,IF(COUNTIFS($A$4:$A156,$A156,$B$4:$B156,$B156)=1,1,0))</f>
        <v>0</v>
      </c>
      <c r="M156" s="81"/>
      <c r="N156" s="81"/>
    </row>
    <row r="157" customFormat="false" ht="25.5" hidden="false" customHeight="true" outlineLevel="0" collapsed="false">
      <c r="A157" s="79"/>
      <c r="B157" s="80"/>
      <c r="C157" s="81"/>
      <c r="D157" s="81"/>
      <c r="E157" s="81"/>
      <c r="F157" s="82"/>
      <c r="G157" s="83"/>
      <c r="H157" s="84"/>
      <c r="I157" s="85"/>
      <c r="J157" s="84"/>
      <c r="K157" s="16" t="n">
        <f aca="false">IF($A157="",0,IF(COUNTIF($A$4:$A157,$A157)=1,1,0))</f>
        <v>0</v>
      </c>
      <c r="L157" s="16" t="n">
        <f aca="false">IF($A157="",0,IF(COUNTIFS($A$4:$A157,$A157,$B$4:$B157,$B157)=1,1,0))</f>
        <v>0</v>
      </c>
      <c r="M157" s="81"/>
      <c r="N157" s="81"/>
    </row>
    <row r="158" customFormat="false" ht="25.5" hidden="false" customHeight="true" outlineLevel="0" collapsed="false">
      <c r="A158" s="79"/>
      <c r="B158" s="80"/>
      <c r="C158" s="81"/>
      <c r="D158" s="81"/>
      <c r="E158" s="81"/>
      <c r="F158" s="86"/>
      <c r="G158" s="83"/>
      <c r="H158" s="87"/>
      <c r="I158" s="88"/>
      <c r="J158" s="87"/>
      <c r="K158" s="16" t="n">
        <f aca="false">IF($A158="",0,IF(COUNTIF($A$4:$A158,$A158)=1,1,0))</f>
        <v>0</v>
      </c>
      <c r="L158" s="16" t="n">
        <f aca="false">IF($A158="",0,IF(COUNTIFS($A$4:$A158,$A158,$B$4:$B158,$B158)=1,1,0))</f>
        <v>0</v>
      </c>
      <c r="M158" s="81"/>
      <c r="N158" s="81"/>
    </row>
    <row r="159" customFormat="false" ht="25.5" hidden="false" customHeight="true" outlineLevel="0" collapsed="false">
      <c r="A159" s="79"/>
      <c r="B159" s="80"/>
      <c r="C159" s="81"/>
      <c r="D159" s="81"/>
      <c r="E159" s="81"/>
      <c r="F159" s="82"/>
      <c r="G159" s="83"/>
      <c r="H159" s="84"/>
      <c r="I159" s="85"/>
      <c r="J159" s="84"/>
      <c r="K159" s="16" t="n">
        <f aca="false">IF($A159="",0,IF(COUNTIF($A$4:$A159,$A159)=1,1,0))</f>
        <v>0</v>
      </c>
      <c r="L159" s="16" t="n">
        <f aca="false">IF($A159="",0,IF(COUNTIFS($A$4:$A159,$A159,$B$4:$B159,$B159)=1,1,0))</f>
        <v>0</v>
      </c>
      <c r="M159" s="81"/>
      <c r="N159" s="81"/>
    </row>
    <row r="160" customFormat="false" ht="25.5" hidden="false" customHeight="true" outlineLevel="0" collapsed="false">
      <c r="A160" s="79"/>
      <c r="B160" s="80"/>
      <c r="C160" s="81"/>
      <c r="D160" s="81"/>
      <c r="E160" s="81"/>
      <c r="F160" s="86"/>
      <c r="G160" s="83"/>
      <c r="H160" s="87"/>
      <c r="I160" s="88"/>
      <c r="J160" s="87"/>
      <c r="K160" s="16" t="n">
        <f aca="false">IF($A160="",0,IF(COUNTIF($A$4:$A160,$A160)=1,1,0))</f>
        <v>0</v>
      </c>
      <c r="L160" s="16" t="n">
        <f aca="false">IF($A160="",0,IF(COUNTIFS($A$4:$A160,$A160,$B$4:$B160,$B160)=1,1,0))</f>
        <v>0</v>
      </c>
      <c r="M160" s="81"/>
      <c r="N160" s="81"/>
    </row>
    <row r="161" customFormat="false" ht="25.5" hidden="false" customHeight="true" outlineLevel="0" collapsed="false">
      <c r="A161" s="79"/>
      <c r="B161" s="80"/>
      <c r="C161" s="81"/>
      <c r="D161" s="81"/>
      <c r="E161" s="81"/>
      <c r="F161" s="82"/>
      <c r="G161" s="83"/>
      <c r="H161" s="84"/>
      <c r="I161" s="85"/>
      <c r="J161" s="84"/>
      <c r="K161" s="16" t="n">
        <f aca="false">IF($A161="",0,IF(COUNTIF($A$4:$A161,$A161)=1,1,0))</f>
        <v>0</v>
      </c>
      <c r="L161" s="16" t="n">
        <f aca="false">IF($A161="",0,IF(COUNTIFS($A$4:$A161,$A161,$B$4:$B161,$B161)=1,1,0))</f>
        <v>0</v>
      </c>
      <c r="M161" s="81"/>
      <c r="N161" s="81"/>
    </row>
    <row r="162" customFormat="false" ht="25.5" hidden="false" customHeight="true" outlineLevel="0" collapsed="false">
      <c r="A162" s="79"/>
      <c r="B162" s="80"/>
      <c r="C162" s="81"/>
      <c r="D162" s="81"/>
      <c r="E162" s="81"/>
      <c r="F162" s="86"/>
      <c r="G162" s="83"/>
      <c r="H162" s="87"/>
      <c r="I162" s="88"/>
      <c r="J162" s="87"/>
      <c r="K162" s="16" t="n">
        <f aca="false">IF($A162="",0,IF(COUNTIF($A$4:$A162,$A162)=1,1,0))</f>
        <v>0</v>
      </c>
      <c r="L162" s="16" t="n">
        <f aca="false">IF($A162="",0,IF(COUNTIFS($A$4:$A162,$A162,$B$4:$B162,$B162)=1,1,0))</f>
        <v>0</v>
      </c>
      <c r="M162" s="81"/>
      <c r="N162" s="81"/>
    </row>
    <row r="163" customFormat="false" ht="25.5" hidden="false" customHeight="true" outlineLevel="0" collapsed="false">
      <c r="A163" s="79"/>
      <c r="B163" s="80"/>
      <c r="C163" s="81"/>
      <c r="D163" s="81"/>
      <c r="E163" s="81"/>
      <c r="F163" s="82"/>
      <c r="G163" s="83"/>
      <c r="H163" s="84"/>
      <c r="I163" s="85"/>
      <c r="J163" s="84"/>
      <c r="K163" s="16" t="n">
        <f aca="false">IF($A163="",0,IF(COUNTIF($A$4:$A163,$A163)=1,1,0))</f>
        <v>0</v>
      </c>
      <c r="L163" s="16" t="n">
        <f aca="false">IF($A163="",0,IF(COUNTIFS($A$4:$A163,$A163,$B$4:$B163,$B163)=1,1,0))</f>
        <v>0</v>
      </c>
      <c r="M163" s="81"/>
      <c r="N163" s="81"/>
    </row>
    <row r="164" customFormat="false" ht="25.5" hidden="false" customHeight="true" outlineLevel="0" collapsed="false">
      <c r="A164" s="79"/>
      <c r="B164" s="80"/>
      <c r="C164" s="81"/>
      <c r="D164" s="81"/>
      <c r="E164" s="81"/>
      <c r="F164" s="86"/>
      <c r="G164" s="83"/>
      <c r="H164" s="87"/>
      <c r="I164" s="88"/>
      <c r="J164" s="87"/>
      <c r="K164" s="16" t="n">
        <f aca="false">IF($A164="",0,IF(COUNTIF($A$4:$A164,$A164)=1,1,0))</f>
        <v>0</v>
      </c>
      <c r="L164" s="16" t="n">
        <f aca="false">IF($A164="",0,IF(COUNTIFS($A$4:$A164,$A164,$B$4:$B164,$B164)=1,1,0))</f>
        <v>0</v>
      </c>
      <c r="M164" s="81"/>
      <c r="N164" s="81"/>
    </row>
    <row r="165" customFormat="false" ht="25.5" hidden="false" customHeight="true" outlineLevel="0" collapsed="false">
      <c r="A165" s="79"/>
      <c r="B165" s="80"/>
      <c r="C165" s="81"/>
      <c r="D165" s="81"/>
      <c r="E165" s="81"/>
      <c r="F165" s="82"/>
      <c r="G165" s="83"/>
      <c r="H165" s="84"/>
      <c r="I165" s="85"/>
      <c r="J165" s="84"/>
      <c r="K165" s="16" t="n">
        <f aca="false">IF($A165="",0,IF(COUNTIF($A$4:$A165,$A165)=1,1,0))</f>
        <v>0</v>
      </c>
      <c r="L165" s="16" t="n">
        <f aca="false">IF($A165="",0,IF(COUNTIFS($A$4:$A165,$A165,$B$4:$B165,$B165)=1,1,0))</f>
        <v>0</v>
      </c>
      <c r="M165" s="81"/>
      <c r="N165" s="81"/>
    </row>
    <row r="166" customFormat="false" ht="25.5" hidden="false" customHeight="true" outlineLevel="0" collapsed="false">
      <c r="A166" s="79"/>
      <c r="B166" s="80"/>
      <c r="C166" s="81"/>
      <c r="D166" s="81"/>
      <c r="E166" s="81"/>
      <c r="F166" s="86"/>
      <c r="G166" s="83"/>
      <c r="H166" s="87"/>
      <c r="I166" s="88"/>
      <c r="J166" s="87"/>
      <c r="K166" s="16" t="n">
        <f aca="false">IF($A166="",0,IF(COUNTIF($A$4:$A166,$A166)=1,1,0))</f>
        <v>0</v>
      </c>
      <c r="L166" s="16" t="n">
        <f aca="false">IF($A166="",0,IF(COUNTIFS($A$4:$A166,$A166,$B$4:$B166,$B166)=1,1,0))</f>
        <v>0</v>
      </c>
      <c r="M166" s="81"/>
      <c r="N166" s="81"/>
    </row>
    <row r="167" customFormat="false" ht="25.5" hidden="false" customHeight="true" outlineLevel="0" collapsed="false">
      <c r="A167" s="79"/>
      <c r="B167" s="80"/>
      <c r="C167" s="81"/>
      <c r="D167" s="81"/>
      <c r="E167" s="81"/>
      <c r="F167" s="82"/>
      <c r="G167" s="83"/>
      <c r="H167" s="84"/>
      <c r="I167" s="85"/>
      <c r="J167" s="84"/>
      <c r="K167" s="16" t="n">
        <f aca="false">IF($A167="",0,IF(COUNTIF($A$4:$A167,$A167)=1,1,0))</f>
        <v>0</v>
      </c>
      <c r="L167" s="16" t="n">
        <f aca="false">IF($A167="",0,IF(COUNTIFS($A$4:$A167,$A167,$B$4:$B167,$B167)=1,1,0))</f>
        <v>0</v>
      </c>
      <c r="M167" s="81"/>
      <c r="N167" s="81"/>
    </row>
    <row r="168" customFormat="false" ht="25.5" hidden="false" customHeight="true" outlineLevel="0" collapsed="false">
      <c r="A168" s="79"/>
      <c r="B168" s="80"/>
      <c r="C168" s="81"/>
      <c r="D168" s="81"/>
      <c r="E168" s="81"/>
      <c r="F168" s="86"/>
      <c r="G168" s="83"/>
      <c r="H168" s="87"/>
      <c r="I168" s="88"/>
      <c r="J168" s="87"/>
      <c r="K168" s="16" t="n">
        <f aca="false">IF($A168="",0,IF(COUNTIF($A$4:$A168,$A168)=1,1,0))</f>
        <v>0</v>
      </c>
      <c r="L168" s="16" t="n">
        <f aca="false">IF($A168="",0,IF(COUNTIFS($A$4:$A168,$A168,$B$4:$B168,$B168)=1,1,0))</f>
        <v>0</v>
      </c>
      <c r="M168" s="81"/>
      <c r="N168" s="81"/>
    </row>
    <row r="169" customFormat="false" ht="25.5" hidden="false" customHeight="true" outlineLevel="0" collapsed="false">
      <c r="A169" s="79"/>
      <c r="B169" s="80"/>
      <c r="C169" s="81"/>
      <c r="D169" s="81"/>
      <c r="E169" s="81"/>
      <c r="F169" s="82"/>
      <c r="G169" s="83"/>
      <c r="H169" s="84"/>
      <c r="I169" s="85"/>
      <c r="J169" s="84"/>
      <c r="K169" s="16" t="n">
        <f aca="false">IF($A169="",0,IF(COUNTIF($A$4:$A169,$A169)=1,1,0))</f>
        <v>0</v>
      </c>
      <c r="L169" s="16" t="n">
        <f aca="false">IF($A169="",0,IF(COUNTIFS($A$4:$A169,$A169,$B$4:$B169,$B169)=1,1,0))</f>
        <v>0</v>
      </c>
      <c r="M169" s="81"/>
      <c r="N169" s="81"/>
    </row>
    <row r="170" customFormat="false" ht="25.5" hidden="false" customHeight="true" outlineLevel="0" collapsed="false">
      <c r="A170" s="79"/>
      <c r="B170" s="80"/>
      <c r="C170" s="81"/>
      <c r="D170" s="81"/>
      <c r="E170" s="81"/>
      <c r="F170" s="86"/>
      <c r="G170" s="83"/>
      <c r="H170" s="87"/>
      <c r="I170" s="88"/>
      <c r="J170" s="87"/>
      <c r="K170" s="16" t="n">
        <f aca="false">IF($A170="",0,IF(COUNTIF($A$4:$A170,$A170)=1,1,0))</f>
        <v>0</v>
      </c>
      <c r="L170" s="16" t="n">
        <f aca="false">IF($A170="",0,IF(COUNTIFS($A$4:$A170,$A170,$B$4:$B170,$B170)=1,1,0))</f>
        <v>0</v>
      </c>
      <c r="M170" s="81"/>
      <c r="N170" s="81"/>
    </row>
    <row r="171" customFormat="false" ht="25.5" hidden="false" customHeight="true" outlineLevel="0" collapsed="false">
      <c r="A171" s="79"/>
      <c r="B171" s="80"/>
      <c r="C171" s="81"/>
      <c r="D171" s="81"/>
      <c r="E171" s="81"/>
      <c r="F171" s="82"/>
      <c r="G171" s="83"/>
      <c r="H171" s="84"/>
      <c r="I171" s="85"/>
      <c r="J171" s="84"/>
      <c r="K171" s="16" t="n">
        <f aca="false">IF($A171="",0,IF(COUNTIF($A$4:$A171,$A171)=1,1,0))</f>
        <v>0</v>
      </c>
      <c r="L171" s="16" t="n">
        <f aca="false">IF($A171="",0,IF(COUNTIFS($A$4:$A171,$A171,$B$4:$B171,$B171)=1,1,0))</f>
        <v>0</v>
      </c>
      <c r="M171" s="81"/>
      <c r="N171" s="81"/>
    </row>
    <row r="172" customFormat="false" ht="25.5" hidden="false" customHeight="true" outlineLevel="0" collapsed="false">
      <c r="A172" s="79"/>
      <c r="B172" s="80"/>
      <c r="C172" s="81"/>
      <c r="D172" s="81"/>
      <c r="E172" s="81"/>
      <c r="F172" s="86"/>
      <c r="G172" s="83"/>
      <c r="H172" s="87"/>
      <c r="I172" s="88"/>
      <c r="J172" s="87"/>
      <c r="K172" s="16" t="n">
        <f aca="false">IF($A172="",0,IF(COUNTIF($A$4:$A172,$A172)=1,1,0))</f>
        <v>0</v>
      </c>
      <c r="L172" s="16" t="n">
        <f aca="false">IF($A172="",0,IF(COUNTIFS($A$4:$A172,$A172,$B$4:$B172,$B172)=1,1,0))</f>
        <v>0</v>
      </c>
      <c r="M172" s="81"/>
      <c r="N172" s="81"/>
    </row>
    <row r="173" customFormat="false" ht="25.5" hidden="false" customHeight="true" outlineLevel="0" collapsed="false">
      <c r="A173" s="79"/>
      <c r="B173" s="80"/>
      <c r="C173" s="81"/>
      <c r="D173" s="81"/>
      <c r="E173" s="81"/>
      <c r="F173" s="82"/>
      <c r="G173" s="83"/>
      <c r="H173" s="84"/>
      <c r="I173" s="85"/>
      <c r="J173" s="84"/>
      <c r="K173" s="16" t="n">
        <f aca="false">IF($A173="",0,IF(COUNTIF($A$4:$A173,$A173)=1,1,0))</f>
        <v>0</v>
      </c>
      <c r="L173" s="16" t="n">
        <f aca="false">IF($A173="",0,IF(COUNTIFS($A$4:$A173,$A173,$B$4:$B173,$B173)=1,1,0))</f>
        <v>0</v>
      </c>
      <c r="M173" s="81"/>
      <c r="N173" s="81"/>
    </row>
    <row r="174" customFormat="false" ht="25.5" hidden="false" customHeight="true" outlineLevel="0" collapsed="false">
      <c r="A174" s="79"/>
      <c r="B174" s="80"/>
      <c r="C174" s="81"/>
      <c r="D174" s="81"/>
      <c r="E174" s="81"/>
      <c r="F174" s="86"/>
      <c r="G174" s="83"/>
      <c r="H174" s="87"/>
      <c r="I174" s="88"/>
      <c r="J174" s="87"/>
      <c r="K174" s="16" t="n">
        <f aca="false">IF($A174="",0,IF(COUNTIF($A$4:$A174,$A174)=1,1,0))</f>
        <v>0</v>
      </c>
      <c r="L174" s="16" t="n">
        <f aca="false">IF($A174="",0,IF(COUNTIFS($A$4:$A174,$A174,$B$4:$B174,$B174)=1,1,0))</f>
        <v>0</v>
      </c>
      <c r="M174" s="81"/>
      <c r="N174" s="81"/>
    </row>
    <row r="175" customFormat="false" ht="25.5" hidden="false" customHeight="true" outlineLevel="0" collapsed="false">
      <c r="A175" s="79"/>
      <c r="B175" s="80"/>
      <c r="C175" s="81"/>
      <c r="D175" s="81"/>
      <c r="E175" s="81"/>
      <c r="F175" s="82"/>
      <c r="G175" s="83"/>
      <c r="H175" s="84"/>
      <c r="I175" s="85"/>
      <c r="J175" s="84"/>
      <c r="K175" s="16" t="n">
        <f aca="false">IF($A175="",0,IF(COUNTIF($A$4:$A175,$A175)=1,1,0))</f>
        <v>0</v>
      </c>
      <c r="L175" s="16" t="n">
        <f aca="false">IF($A175="",0,IF(COUNTIFS($A$4:$A175,$A175,$B$4:$B175,$B175)=1,1,0))</f>
        <v>0</v>
      </c>
      <c r="M175" s="81"/>
      <c r="N175" s="81"/>
    </row>
    <row r="176" customFormat="false" ht="25.5" hidden="false" customHeight="true" outlineLevel="0" collapsed="false">
      <c r="A176" s="79"/>
      <c r="B176" s="80"/>
      <c r="C176" s="81"/>
      <c r="D176" s="81"/>
      <c r="E176" s="81"/>
      <c r="F176" s="86"/>
      <c r="G176" s="83"/>
      <c r="H176" s="87"/>
      <c r="I176" s="88"/>
      <c r="J176" s="87"/>
      <c r="K176" s="16" t="n">
        <f aca="false">IF($A176="",0,IF(COUNTIF($A$4:$A176,$A176)=1,1,0))</f>
        <v>0</v>
      </c>
      <c r="L176" s="16" t="n">
        <f aca="false">IF($A176="",0,IF(COUNTIFS($A$4:$A176,$A176,$B$4:$B176,$B176)=1,1,0))</f>
        <v>0</v>
      </c>
      <c r="M176" s="81"/>
      <c r="N176" s="81"/>
    </row>
    <row r="177" customFormat="false" ht="25.5" hidden="false" customHeight="true" outlineLevel="0" collapsed="false">
      <c r="A177" s="79"/>
      <c r="B177" s="80"/>
      <c r="C177" s="81"/>
      <c r="D177" s="81"/>
      <c r="E177" s="81"/>
      <c r="F177" s="82"/>
      <c r="G177" s="83"/>
      <c r="H177" s="84"/>
      <c r="I177" s="85"/>
      <c r="J177" s="84"/>
      <c r="K177" s="16" t="n">
        <f aca="false">IF($A177="",0,IF(COUNTIF($A$4:$A177,$A177)=1,1,0))</f>
        <v>0</v>
      </c>
      <c r="L177" s="16" t="n">
        <f aca="false">IF($A177="",0,IF(COUNTIFS($A$4:$A177,$A177,$B$4:$B177,$B177)=1,1,0))</f>
        <v>0</v>
      </c>
      <c r="M177" s="81"/>
      <c r="N177" s="81"/>
    </row>
    <row r="178" customFormat="false" ht="25.5" hidden="false" customHeight="true" outlineLevel="0" collapsed="false">
      <c r="A178" s="79"/>
      <c r="B178" s="80"/>
      <c r="C178" s="81"/>
      <c r="D178" s="81"/>
      <c r="E178" s="81"/>
      <c r="F178" s="86"/>
      <c r="G178" s="83"/>
      <c r="H178" s="87"/>
      <c r="I178" s="88"/>
      <c r="J178" s="87"/>
      <c r="K178" s="16" t="n">
        <f aca="false">IF($A178="",0,IF(COUNTIF($A$4:$A178,$A178)=1,1,0))</f>
        <v>0</v>
      </c>
      <c r="L178" s="16" t="n">
        <f aca="false">IF($A178="",0,IF(COUNTIFS($A$4:$A178,$A178,$B$4:$B178,$B178)=1,1,0))</f>
        <v>0</v>
      </c>
      <c r="M178" s="81"/>
      <c r="N178" s="81"/>
    </row>
    <row r="179" customFormat="false" ht="25.5" hidden="false" customHeight="true" outlineLevel="0" collapsed="false">
      <c r="A179" s="79"/>
      <c r="B179" s="80"/>
      <c r="C179" s="81"/>
      <c r="D179" s="81"/>
      <c r="E179" s="81"/>
      <c r="F179" s="82"/>
      <c r="G179" s="83"/>
      <c r="H179" s="84"/>
      <c r="I179" s="85"/>
      <c r="J179" s="84"/>
      <c r="K179" s="16" t="n">
        <f aca="false">IF($A179="",0,IF(COUNTIF($A$4:$A179,$A179)=1,1,0))</f>
        <v>0</v>
      </c>
      <c r="L179" s="16" t="n">
        <f aca="false">IF($A179="",0,IF(COUNTIFS($A$4:$A179,$A179,$B$4:$B179,$B179)=1,1,0))</f>
        <v>0</v>
      </c>
      <c r="M179" s="81"/>
      <c r="N179" s="81"/>
    </row>
    <row r="180" customFormat="false" ht="25.5" hidden="false" customHeight="true" outlineLevel="0" collapsed="false">
      <c r="A180" s="79"/>
      <c r="B180" s="80"/>
      <c r="C180" s="81"/>
      <c r="D180" s="81"/>
      <c r="E180" s="81"/>
      <c r="F180" s="86"/>
      <c r="G180" s="83"/>
      <c r="H180" s="87"/>
      <c r="I180" s="88"/>
      <c r="J180" s="87"/>
      <c r="K180" s="16" t="n">
        <f aca="false">IF($A180="",0,IF(COUNTIF($A$4:$A180,$A180)=1,1,0))</f>
        <v>0</v>
      </c>
      <c r="L180" s="16" t="n">
        <f aca="false">IF($A180="",0,IF(COUNTIFS($A$4:$A180,$A180,$B$4:$B180,$B180)=1,1,0))</f>
        <v>0</v>
      </c>
      <c r="M180" s="81"/>
      <c r="N180" s="81"/>
    </row>
    <row r="181" customFormat="false" ht="25.5" hidden="false" customHeight="true" outlineLevel="0" collapsed="false">
      <c r="A181" s="79"/>
      <c r="B181" s="80"/>
      <c r="C181" s="81"/>
      <c r="D181" s="81"/>
      <c r="E181" s="81"/>
      <c r="F181" s="82"/>
      <c r="G181" s="83"/>
      <c r="H181" s="84"/>
      <c r="I181" s="85"/>
      <c r="J181" s="84"/>
      <c r="K181" s="16" t="n">
        <f aca="false">IF($A181="",0,IF(COUNTIF($A$4:$A181,$A181)=1,1,0))</f>
        <v>0</v>
      </c>
      <c r="L181" s="16" t="n">
        <f aca="false">IF($A181="",0,IF(COUNTIFS($A$4:$A181,$A181,$B$4:$B181,$B181)=1,1,0))</f>
        <v>0</v>
      </c>
      <c r="M181" s="81"/>
      <c r="N181" s="81"/>
    </row>
    <row r="182" customFormat="false" ht="25.5" hidden="false" customHeight="true" outlineLevel="0" collapsed="false">
      <c r="A182" s="79"/>
      <c r="B182" s="80"/>
      <c r="C182" s="81"/>
      <c r="D182" s="81"/>
      <c r="E182" s="81"/>
      <c r="F182" s="86"/>
      <c r="G182" s="83"/>
      <c r="H182" s="87"/>
      <c r="I182" s="88"/>
      <c r="J182" s="87"/>
      <c r="K182" s="16" t="n">
        <f aca="false">IF($A182="",0,IF(COUNTIF($A$4:$A182,$A182)=1,1,0))</f>
        <v>0</v>
      </c>
      <c r="L182" s="16" t="n">
        <f aca="false">IF($A182="",0,IF(COUNTIFS($A$4:$A182,$A182,$B$4:$B182,$B182)=1,1,0))</f>
        <v>0</v>
      </c>
      <c r="M182" s="81"/>
      <c r="N182" s="81"/>
    </row>
    <row r="183" customFormat="false" ht="25.5" hidden="false" customHeight="true" outlineLevel="0" collapsed="false">
      <c r="A183" s="79"/>
      <c r="B183" s="80"/>
      <c r="C183" s="81"/>
      <c r="D183" s="81"/>
      <c r="E183" s="81"/>
      <c r="F183" s="82"/>
      <c r="G183" s="83"/>
      <c r="H183" s="84"/>
      <c r="I183" s="85"/>
      <c r="J183" s="84"/>
      <c r="K183" s="16" t="n">
        <f aca="false">IF($A183="",0,IF(COUNTIF($A$4:$A183,$A183)=1,1,0))</f>
        <v>0</v>
      </c>
      <c r="L183" s="16" t="n">
        <f aca="false">IF($A183="",0,IF(COUNTIFS($A$4:$A183,$A183,$B$4:$B183,$B183)=1,1,0))</f>
        <v>0</v>
      </c>
      <c r="M183" s="81"/>
      <c r="N183" s="81"/>
    </row>
    <row r="184" customFormat="false" ht="25.5" hidden="false" customHeight="true" outlineLevel="0" collapsed="false">
      <c r="A184" s="79"/>
      <c r="B184" s="80"/>
      <c r="C184" s="81"/>
      <c r="D184" s="81"/>
      <c r="E184" s="81"/>
      <c r="F184" s="86"/>
      <c r="G184" s="83"/>
      <c r="H184" s="87"/>
      <c r="I184" s="88"/>
      <c r="J184" s="87"/>
      <c r="K184" s="16" t="n">
        <f aca="false">IF($A184="",0,IF(COUNTIF($A$4:$A184,$A184)=1,1,0))</f>
        <v>0</v>
      </c>
      <c r="L184" s="16" t="n">
        <f aca="false">IF($A184="",0,IF(COUNTIFS($A$4:$A184,$A184,$B$4:$B184,$B184)=1,1,0))</f>
        <v>0</v>
      </c>
      <c r="M184" s="81"/>
      <c r="N184" s="81"/>
    </row>
    <row r="185" customFormat="false" ht="25.5" hidden="false" customHeight="true" outlineLevel="0" collapsed="false">
      <c r="A185" s="79"/>
      <c r="B185" s="80"/>
      <c r="C185" s="81"/>
      <c r="D185" s="81"/>
      <c r="E185" s="81"/>
      <c r="F185" s="82"/>
      <c r="G185" s="83"/>
      <c r="H185" s="84"/>
      <c r="I185" s="85"/>
      <c r="J185" s="84"/>
      <c r="K185" s="16" t="n">
        <f aca="false">IF($A185="",0,IF(COUNTIF($A$4:$A185,$A185)=1,1,0))</f>
        <v>0</v>
      </c>
      <c r="L185" s="16" t="n">
        <f aca="false">IF($A185="",0,IF(COUNTIFS($A$4:$A185,$A185,$B$4:$B185,$B185)=1,1,0))</f>
        <v>0</v>
      </c>
      <c r="M185" s="81"/>
      <c r="N185" s="81"/>
    </row>
    <row r="186" customFormat="false" ht="25.5" hidden="false" customHeight="true" outlineLevel="0" collapsed="false">
      <c r="A186" s="79"/>
      <c r="B186" s="80"/>
      <c r="C186" s="81"/>
      <c r="D186" s="81"/>
      <c r="E186" s="81"/>
      <c r="F186" s="86"/>
      <c r="G186" s="83"/>
      <c r="H186" s="87"/>
      <c r="I186" s="88"/>
      <c r="J186" s="87"/>
      <c r="K186" s="16" t="n">
        <f aca="false">IF($A186="",0,IF(COUNTIF($A$4:$A186,$A186)=1,1,0))</f>
        <v>0</v>
      </c>
      <c r="L186" s="16" t="n">
        <f aca="false">IF($A186="",0,IF(COUNTIFS($A$4:$A186,$A186,$B$4:$B186,$B186)=1,1,0))</f>
        <v>0</v>
      </c>
      <c r="M186" s="81"/>
      <c r="N186" s="81"/>
    </row>
    <row r="187" customFormat="false" ht="25.5" hidden="false" customHeight="true" outlineLevel="0" collapsed="false">
      <c r="A187" s="79"/>
      <c r="B187" s="80"/>
      <c r="C187" s="81"/>
      <c r="D187" s="81"/>
      <c r="E187" s="81"/>
      <c r="F187" s="82"/>
      <c r="G187" s="83"/>
      <c r="H187" s="84"/>
      <c r="I187" s="85"/>
      <c r="J187" s="84"/>
      <c r="K187" s="16" t="n">
        <f aca="false">IF($A187="",0,IF(COUNTIF($A$4:$A187,$A187)=1,1,0))</f>
        <v>0</v>
      </c>
      <c r="L187" s="16" t="n">
        <f aca="false">IF($A187="",0,IF(COUNTIFS($A$4:$A187,$A187,$B$4:$B187,$B187)=1,1,0))</f>
        <v>0</v>
      </c>
      <c r="M187" s="81"/>
      <c r="N187" s="81"/>
    </row>
    <row r="188" customFormat="false" ht="25.5" hidden="false" customHeight="true" outlineLevel="0" collapsed="false">
      <c r="A188" s="79"/>
      <c r="B188" s="80"/>
      <c r="C188" s="81"/>
      <c r="D188" s="81"/>
      <c r="E188" s="81"/>
      <c r="F188" s="86"/>
      <c r="G188" s="83"/>
      <c r="H188" s="87"/>
      <c r="I188" s="88"/>
      <c r="J188" s="87"/>
      <c r="K188" s="16" t="n">
        <f aca="false">IF($A188="",0,IF(COUNTIF($A$4:$A188,$A188)=1,1,0))</f>
        <v>0</v>
      </c>
      <c r="L188" s="16" t="n">
        <f aca="false">IF($A188="",0,IF(COUNTIFS($A$4:$A188,$A188,$B$4:$B188,$B188)=1,1,0))</f>
        <v>0</v>
      </c>
      <c r="M188" s="81"/>
      <c r="N188" s="81"/>
    </row>
    <row r="189" customFormat="false" ht="25.5" hidden="false" customHeight="true" outlineLevel="0" collapsed="false">
      <c r="A189" s="79"/>
      <c r="B189" s="80"/>
      <c r="C189" s="81"/>
      <c r="D189" s="81"/>
      <c r="E189" s="81"/>
      <c r="F189" s="82"/>
      <c r="G189" s="83"/>
      <c r="H189" s="84"/>
      <c r="I189" s="85"/>
      <c r="J189" s="84"/>
      <c r="K189" s="16" t="n">
        <f aca="false">IF($A189="",0,IF(COUNTIF($A$4:$A189,$A189)=1,1,0))</f>
        <v>0</v>
      </c>
      <c r="L189" s="16" t="n">
        <f aca="false">IF($A189="",0,IF(COUNTIFS($A$4:$A189,$A189,$B$4:$B189,$B189)=1,1,0))</f>
        <v>0</v>
      </c>
      <c r="M189" s="81"/>
      <c r="N189" s="81"/>
    </row>
    <row r="190" customFormat="false" ht="25.5" hidden="false" customHeight="true" outlineLevel="0" collapsed="false">
      <c r="A190" s="79"/>
      <c r="B190" s="80"/>
      <c r="C190" s="81"/>
      <c r="D190" s="81"/>
      <c r="E190" s="81"/>
      <c r="F190" s="86"/>
      <c r="G190" s="83"/>
      <c r="H190" s="87"/>
      <c r="I190" s="88"/>
      <c r="J190" s="87"/>
      <c r="K190" s="16" t="n">
        <f aca="false">IF($A190="",0,IF(COUNTIF($A$4:$A190,$A190)=1,1,0))</f>
        <v>0</v>
      </c>
      <c r="L190" s="16" t="n">
        <f aca="false">IF($A190="",0,IF(COUNTIFS($A$4:$A190,$A190,$B$4:$B190,$B190)=1,1,0))</f>
        <v>0</v>
      </c>
      <c r="M190" s="81"/>
      <c r="N190" s="81"/>
    </row>
    <row r="191" customFormat="false" ht="25.5" hidden="false" customHeight="true" outlineLevel="0" collapsed="false">
      <c r="A191" s="79"/>
      <c r="B191" s="80"/>
      <c r="C191" s="81"/>
      <c r="D191" s="81"/>
      <c r="E191" s="81"/>
      <c r="F191" s="82"/>
      <c r="G191" s="83"/>
      <c r="H191" s="84"/>
      <c r="I191" s="85"/>
      <c r="J191" s="84"/>
      <c r="K191" s="16" t="n">
        <f aca="false">IF($A191="",0,IF(COUNTIF($A$4:$A191,$A191)=1,1,0))</f>
        <v>0</v>
      </c>
      <c r="L191" s="16" t="n">
        <f aca="false">IF($A191="",0,IF(COUNTIFS($A$4:$A191,$A191,$B$4:$B191,$B191)=1,1,0))</f>
        <v>0</v>
      </c>
      <c r="M191" s="81"/>
      <c r="N191" s="81"/>
    </row>
    <row r="192" customFormat="false" ht="25.5" hidden="false" customHeight="true" outlineLevel="0" collapsed="false">
      <c r="A192" s="79"/>
      <c r="B192" s="80"/>
      <c r="C192" s="81"/>
      <c r="D192" s="81"/>
      <c r="E192" s="81"/>
      <c r="F192" s="86"/>
      <c r="G192" s="83"/>
      <c r="H192" s="87"/>
      <c r="I192" s="88"/>
      <c r="J192" s="87"/>
      <c r="K192" s="16" t="n">
        <f aca="false">IF($A192="",0,IF(COUNTIF($A$4:$A192,$A192)=1,1,0))</f>
        <v>0</v>
      </c>
      <c r="L192" s="16" t="n">
        <f aca="false">IF($A192="",0,IF(COUNTIFS($A$4:$A192,$A192,$B$4:$B192,$B192)=1,1,0))</f>
        <v>0</v>
      </c>
      <c r="M192" s="81"/>
      <c r="N192" s="81"/>
    </row>
    <row r="193" customFormat="false" ht="25.5" hidden="false" customHeight="true" outlineLevel="0" collapsed="false">
      <c r="A193" s="79"/>
      <c r="B193" s="80"/>
      <c r="C193" s="81"/>
      <c r="D193" s="81"/>
      <c r="E193" s="81"/>
      <c r="F193" s="82"/>
      <c r="G193" s="83"/>
      <c r="H193" s="84"/>
      <c r="I193" s="85"/>
      <c r="J193" s="84"/>
      <c r="K193" s="16" t="n">
        <f aca="false">IF($A193="",0,IF(COUNTIF($A$4:$A193,$A193)=1,1,0))</f>
        <v>0</v>
      </c>
      <c r="L193" s="16" t="n">
        <f aca="false">IF($A193="",0,IF(COUNTIFS($A$4:$A193,$A193,$B$4:$B193,$B193)=1,1,0))</f>
        <v>0</v>
      </c>
      <c r="M193" s="81"/>
      <c r="N193" s="81"/>
    </row>
    <row r="194" customFormat="false" ht="25.5" hidden="false" customHeight="true" outlineLevel="0" collapsed="false">
      <c r="A194" s="79"/>
      <c r="B194" s="80"/>
      <c r="C194" s="81"/>
      <c r="D194" s="81"/>
      <c r="E194" s="81"/>
      <c r="F194" s="86"/>
      <c r="G194" s="83"/>
      <c r="H194" s="87"/>
      <c r="I194" s="88"/>
      <c r="J194" s="87"/>
      <c r="K194" s="16" t="n">
        <f aca="false">IF($A194="",0,IF(COUNTIF($A$4:$A194,$A194)=1,1,0))</f>
        <v>0</v>
      </c>
      <c r="L194" s="16" t="n">
        <f aca="false">IF($A194="",0,IF(COUNTIFS($A$4:$A194,$A194,$B$4:$B194,$B194)=1,1,0))</f>
        <v>0</v>
      </c>
      <c r="M194" s="81"/>
      <c r="N194" s="81"/>
    </row>
    <row r="195" customFormat="false" ht="25.5" hidden="false" customHeight="true" outlineLevel="0" collapsed="false">
      <c r="A195" s="79"/>
      <c r="B195" s="80"/>
      <c r="C195" s="81"/>
      <c r="D195" s="81"/>
      <c r="E195" s="81"/>
      <c r="F195" s="82"/>
      <c r="G195" s="83"/>
      <c r="H195" s="84"/>
      <c r="I195" s="85"/>
      <c r="J195" s="84"/>
      <c r="K195" s="16" t="n">
        <f aca="false">IF($A195="",0,IF(COUNTIF($A$4:$A195,$A195)=1,1,0))</f>
        <v>0</v>
      </c>
      <c r="L195" s="16" t="n">
        <f aca="false">IF($A195="",0,IF(COUNTIFS($A$4:$A195,$A195,$B$4:$B195,$B195)=1,1,0))</f>
        <v>0</v>
      </c>
      <c r="M195" s="81"/>
      <c r="N195" s="81"/>
    </row>
    <row r="196" customFormat="false" ht="25.5" hidden="false" customHeight="true" outlineLevel="0" collapsed="false">
      <c r="A196" s="79"/>
      <c r="B196" s="80"/>
      <c r="C196" s="81"/>
      <c r="D196" s="81"/>
      <c r="E196" s="81"/>
      <c r="F196" s="86"/>
      <c r="G196" s="83"/>
      <c r="H196" s="87"/>
      <c r="I196" s="88"/>
      <c r="J196" s="87"/>
      <c r="K196" s="16" t="n">
        <f aca="false">IF($A196="",0,IF(COUNTIF($A$4:$A196,$A196)=1,1,0))</f>
        <v>0</v>
      </c>
      <c r="L196" s="16" t="n">
        <f aca="false">IF($A196="",0,IF(COUNTIFS($A$4:$A196,$A196,$B$4:$B196,$B196)=1,1,0))</f>
        <v>0</v>
      </c>
      <c r="M196" s="81"/>
      <c r="N196" s="81"/>
    </row>
    <row r="197" customFormat="false" ht="25.5" hidden="false" customHeight="true" outlineLevel="0" collapsed="false">
      <c r="A197" s="79"/>
      <c r="B197" s="80"/>
      <c r="C197" s="81"/>
      <c r="D197" s="81"/>
      <c r="E197" s="81"/>
      <c r="F197" s="82"/>
      <c r="G197" s="83"/>
      <c r="H197" s="84"/>
      <c r="I197" s="85"/>
      <c r="J197" s="84"/>
      <c r="K197" s="16" t="n">
        <f aca="false">IF($A197="",0,IF(COUNTIF($A$4:$A197,$A197)=1,1,0))</f>
        <v>0</v>
      </c>
      <c r="L197" s="16" t="n">
        <f aca="false">IF($A197="",0,IF(COUNTIFS($A$4:$A197,$A197,$B$4:$B197,$B197)=1,1,0))</f>
        <v>0</v>
      </c>
      <c r="M197" s="81"/>
      <c r="N197" s="81"/>
    </row>
    <row r="198" customFormat="false" ht="25.5" hidden="false" customHeight="true" outlineLevel="0" collapsed="false">
      <c r="A198" s="79"/>
      <c r="B198" s="80"/>
      <c r="C198" s="81"/>
      <c r="D198" s="81"/>
      <c r="E198" s="81"/>
      <c r="F198" s="86"/>
      <c r="G198" s="83"/>
      <c r="H198" s="87"/>
      <c r="I198" s="88"/>
      <c r="J198" s="87"/>
      <c r="K198" s="16" t="n">
        <f aca="false">IF($A198="",0,IF(COUNTIF($A$4:$A198,$A198)=1,1,0))</f>
        <v>0</v>
      </c>
      <c r="L198" s="16" t="n">
        <f aca="false">IF($A198="",0,IF(COUNTIFS($A$4:$A198,$A198,$B$4:$B198,$B198)=1,1,0))</f>
        <v>0</v>
      </c>
      <c r="M198" s="81"/>
      <c r="N198" s="81"/>
    </row>
    <row r="199" customFormat="false" ht="25.5" hidden="false" customHeight="true" outlineLevel="0" collapsed="false">
      <c r="A199" s="79"/>
      <c r="B199" s="80"/>
      <c r="C199" s="81"/>
      <c r="D199" s="81"/>
      <c r="E199" s="81"/>
      <c r="F199" s="82"/>
      <c r="G199" s="83"/>
      <c r="H199" s="84"/>
      <c r="I199" s="85"/>
      <c r="J199" s="84"/>
      <c r="K199" s="16" t="n">
        <f aca="false">IF($A199="",0,IF(COUNTIF($A$4:$A199,$A199)=1,1,0))</f>
        <v>0</v>
      </c>
      <c r="L199" s="16" t="n">
        <f aca="false">IF($A199="",0,IF(COUNTIFS($A$4:$A199,$A199,$B$4:$B199,$B199)=1,1,0))</f>
        <v>0</v>
      </c>
      <c r="M199" s="81"/>
      <c r="N199" s="81"/>
    </row>
    <row r="200" customFormat="false" ht="25.5" hidden="false" customHeight="true" outlineLevel="0" collapsed="false">
      <c r="A200" s="79"/>
      <c r="B200" s="80"/>
      <c r="C200" s="81"/>
      <c r="D200" s="81"/>
      <c r="E200" s="81"/>
      <c r="F200" s="86"/>
      <c r="G200" s="83"/>
      <c r="H200" s="87"/>
      <c r="I200" s="88"/>
      <c r="J200" s="87"/>
      <c r="K200" s="16" t="n">
        <f aca="false">IF($A200="",0,IF(COUNTIF($A$4:$A200,$A200)=1,1,0))</f>
        <v>0</v>
      </c>
      <c r="L200" s="16" t="n">
        <f aca="false">IF($A200="",0,IF(COUNTIFS($A$4:$A200,$A200,$B$4:$B200,$B200)=1,1,0))</f>
        <v>0</v>
      </c>
      <c r="M200" s="81"/>
      <c r="N200" s="81"/>
    </row>
    <row r="201" customFormat="false" ht="25.5" hidden="false" customHeight="true" outlineLevel="0" collapsed="false">
      <c r="A201" s="79"/>
      <c r="B201" s="80"/>
      <c r="C201" s="81"/>
      <c r="D201" s="81"/>
      <c r="E201" s="81"/>
      <c r="F201" s="82"/>
      <c r="G201" s="83"/>
      <c r="H201" s="84"/>
      <c r="I201" s="85"/>
      <c r="J201" s="84"/>
      <c r="K201" s="16" t="n">
        <f aca="false">IF($A201="",0,IF(COUNTIF($A$4:$A201,$A201)=1,1,0))</f>
        <v>0</v>
      </c>
      <c r="L201" s="16" t="n">
        <f aca="false">IF($A201="",0,IF(COUNTIFS($A$4:$A201,$A201,$B$4:$B201,$B201)=1,1,0))</f>
        <v>0</v>
      </c>
      <c r="M201" s="81"/>
      <c r="N201" s="81"/>
    </row>
    <row r="202" customFormat="false" ht="25.5" hidden="false" customHeight="true" outlineLevel="0" collapsed="false">
      <c r="A202" s="79"/>
      <c r="B202" s="80"/>
      <c r="C202" s="81"/>
      <c r="D202" s="81"/>
      <c r="E202" s="81"/>
      <c r="F202" s="86"/>
      <c r="G202" s="83"/>
      <c r="H202" s="87"/>
      <c r="I202" s="88"/>
      <c r="J202" s="87"/>
      <c r="K202" s="16" t="n">
        <f aca="false">IF($A202="",0,IF(COUNTIF($A$4:$A202,$A202)=1,1,0))</f>
        <v>0</v>
      </c>
      <c r="L202" s="16" t="n">
        <f aca="false">IF($A202="",0,IF(COUNTIFS($A$4:$A202,$A202,$B$4:$B202,$B202)=1,1,0))</f>
        <v>0</v>
      </c>
      <c r="M202" s="81"/>
      <c r="N202" s="81"/>
    </row>
    <row r="203" customFormat="false" ht="25.5" hidden="false" customHeight="true" outlineLevel="0" collapsed="false">
      <c r="A203" s="79"/>
      <c r="B203" s="80"/>
      <c r="C203" s="81"/>
      <c r="D203" s="81"/>
      <c r="E203" s="81"/>
      <c r="F203" s="82"/>
      <c r="G203" s="83"/>
      <c r="H203" s="84"/>
      <c r="I203" s="85"/>
      <c r="J203" s="84"/>
      <c r="K203" s="16" t="n">
        <f aca="false">IF($A203="",0,IF(COUNTIF($A$4:$A203,$A203)=1,1,0))</f>
        <v>0</v>
      </c>
      <c r="L203" s="16" t="n">
        <f aca="false">IF($A203="",0,IF(COUNTIFS($A$4:$A203,$A203,$B$4:$B203,$B203)=1,1,0))</f>
        <v>0</v>
      </c>
      <c r="M203" s="81"/>
      <c r="N203" s="81"/>
    </row>
    <row r="204" customFormat="false" ht="25.5" hidden="false" customHeight="true" outlineLevel="0" collapsed="false">
      <c r="A204" s="79"/>
      <c r="B204" s="80"/>
      <c r="C204" s="81"/>
      <c r="D204" s="81"/>
      <c r="E204" s="81"/>
      <c r="F204" s="86"/>
      <c r="G204" s="83"/>
      <c r="H204" s="87"/>
      <c r="I204" s="88"/>
      <c r="J204" s="87"/>
      <c r="K204" s="16" t="n">
        <f aca="false">IF($A204="",0,IF(COUNTIF($A$4:$A204,$A204)=1,1,0))</f>
        <v>0</v>
      </c>
      <c r="L204" s="16" t="n">
        <f aca="false">IF($A204="",0,IF(COUNTIFS($A$4:$A204,$A204,$B$4:$B204,$B204)=1,1,0))</f>
        <v>0</v>
      </c>
      <c r="M204" s="81"/>
      <c r="N204" s="81"/>
    </row>
    <row r="205" customFormat="false" ht="25.5" hidden="false" customHeight="true" outlineLevel="0" collapsed="false">
      <c r="A205" s="79"/>
      <c r="B205" s="80"/>
      <c r="C205" s="81"/>
      <c r="D205" s="81"/>
      <c r="E205" s="81"/>
      <c r="F205" s="82"/>
      <c r="G205" s="83"/>
      <c r="H205" s="84"/>
      <c r="I205" s="85"/>
      <c r="J205" s="84"/>
      <c r="K205" s="16" t="n">
        <f aca="false">IF($A205="",0,IF(COUNTIF($A$4:$A205,$A205)=1,1,0))</f>
        <v>0</v>
      </c>
      <c r="L205" s="16" t="n">
        <f aca="false">IF($A205="",0,IF(COUNTIFS($A$4:$A205,$A205,$B$4:$B205,$B205)=1,1,0))</f>
        <v>0</v>
      </c>
      <c r="M205" s="81"/>
      <c r="N205" s="81"/>
    </row>
    <row r="206" customFormat="false" ht="25.5" hidden="false" customHeight="true" outlineLevel="0" collapsed="false">
      <c r="A206" s="79"/>
      <c r="B206" s="80"/>
      <c r="C206" s="81"/>
      <c r="D206" s="81"/>
      <c r="E206" s="81"/>
      <c r="F206" s="86"/>
      <c r="G206" s="83"/>
      <c r="H206" s="87"/>
      <c r="I206" s="88"/>
      <c r="J206" s="87"/>
      <c r="K206" s="16" t="n">
        <f aca="false">IF($A206="",0,IF(COUNTIF($A$4:$A206,$A206)=1,1,0))</f>
        <v>0</v>
      </c>
      <c r="L206" s="16" t="n">
        <f aca="false">IF($A206="",0,IF(COUNTIFS($A$4:$A206,$A206,$B$4:$B206,$B206)=1,1,0))</f>
        <v>0</v>
      </c>
      <c r="M206" s="81"/>
      <c r="N206" s="81"/>
    </row>
    <row r="207" customFormat="false" ht="25.5" hidden="false" customHeight="true" outlineLevel="0" collapsed="false">
      <c r="A207" s="79"/>
      <c r="B207" s="80"/>
      <c r="C207" s="81"/>
      <c r="D207" s="81"/>
      <c r="E207" s="81"/>
      <c r="F207" s="82"/>
      <c r="G207" s="83"/>
      <c r="H207" s="84"/>
      <c r="I207" s="85"/>
      <c r="J207" s="84"/>
      <c r="K207" s="16" t="n">
        <f aca="false">IF($A207="",0,IF(COUNTIF($A$4:$A207,$A207)=1,1,0))</f>
        <v>0</v>
      </c>
      <c r="L207" s="16" t="n">
        <f aca="false">IF($A207="",0,IF(COUNTIFS($A$4:$A207,$A207,$B$4:$B207,$B207)=1,1,0))</f>
        <v>0</v>
      </c>
      <c r="M207" s="81"/>
      <c r="N207" s="81"/>
    </row>
    <row r="208" customFormat="false" ht="25.5" hidden="false" customHeight="true" outlineLevel="0" collapsed="false">
      <c r="A208" s="79"/>
      <c r="B208" s="80"/>
      <c r="C208" s="81"/>
      <c r="D208" s="81"/>
      <c r="E208" s="81"/>
      <c r="F208" s="86"/>
      <c r="G208" s="83"/>
      <c r="H208" s="87"/>
      <c r="I208" s="88"/>
      <c r="J208" s="87"/>
      <c r="K208" s="16" t="n">
        <f aca="false">IF($A208="",0,IF(COUNTIF($A$4:$A208,$A208)=1,1,0))</f>
        <v>0</v>
      </c>
      <c r="L208" s="16" t="n">
        <f aca="false">IF($A208="",0,IF(COUNTIFS($A$4:$A208,$A208,$B$4:$B208,$B208)=1,1,0))</f>
        <v>0</v>
      </c>
      <c r="M208" s="81"/>
      <c r="N208" s="81"/>
    </row>
    <row r="209" customFormat="false" ht="25.5" hidden="false" customHeight="true" outlineLevel="0" collapsed="false">
      <c r="A209" s="79"/>
      <c r="B209" s="80"/>
      <c r="C209" s="81"/>
      <c r="D209" s="81"/>
      <c r="E209" s="81"/>
      <c r="F209" s="82"/>
      <c r="G209" s="83"/>
      <c r="H209" s="84"/>
      <c r="I209" s="85"/>
      <c r="J209" s="84"/>
      <c r="K209" s="16" t="n">
        <f aca="false">IF($A209="",0,IF(COUNTIF($A$4:$A209,$A209)=1,1,0))</f>
        <v>0</v>
      </c>
      <c r="L209" s="16" t="n">
        <f aca="false">IF($A209="",0,IF(COUNTIFS($A$4:$A209,$A209,$B$4:$B209,$B209)=1,1,0))</f>
        <v>0</v>
      </c>
      <c r="M209" s="81"/>
      <c r="N209" s="81"/>
    </row>
    <row r="210" customFormat="false" ht="25.5" hidden="false" customHeight="true" outlineLevel="0" collapsed="false">
      <c r="A210" s="79"/>
      <c r="B210" s="80"/>
      <c r="C210" s="81"/>
      <c r="D210" s="81"/>
      <c r="E210" s="81"/>
      <c r="F210" s="86"/>
      <c r="G210" s="83"/>
      <c r="H210" s="87"/>
      <c r="I210" s="88"/>
      <c r="J210" s="87"/>
      <c r="K210" s="16" t="n">
        <f aca="false">IF($A210="",0,IF(COUNTIF($A$4:$A210,$A210)=1,1,0))</f>
        <v>0</v>
      </c>
      <c r="L210" s="16" t="n">
        <f aca="false">IF($A210="",0,IF(COUNTIFS($A$4:$A210,$A210,$B$4:$B210,$B210)=1,1,0))</f>
        <v>0</v>
      </c>
      <c r="M210" s="81"/>
      <c r="N210" s="81"/>
    </row>
    <row r="211" customFormat="false" ht="25.5" hidden="false" customHeight="true" outlineLevel="0" collapsed="false">
      <c r="A211" s="79"/>
      <c r="B211" s="80"/>
      <c r="C211" s="81"/>
      <c r="D211" s="81"/>
      <c r="E211" s="81"/>
      <c r="F211" s="82"/>
      <c r="G211" s="83"/>
      <c r="H211" s="84"/>
      <c r="I211" s="85"/>
      <c r="J211" s="84"/>
      <c r="K211" s="16" t="n">
        <f aca="false">IF($A211="",0,IF(COUNTIF($A$4:$A211,$A211)=1,1,0))</f>
        <v>0</v>
      </c>
      <c r="L211" s="16" t="n">
        <f aca="false">IF($A211="",0,IF(COUNTIFS($A$4:$A211,$A211,$B$4:$B211,$B211)=1,1,0))</f>
        <v>0</v>
      </c>
      <c r="M211" s="81"/>
      <c r="N211" s="81"/>
    </row>
    <row r="212" customFormat="false" ht="25.5" hidden="false" customHeight="true" outlineLevel="0" collapsed="false">
      <c r="A212" s="79"/>
      <c r="B212" s="80"/>
      <c r="C212" s="81"/>
      <c r="D212" s="81"/>
      <c r="E212" s="81"/>
      <c r="F212" s="86"/>
      <c r="G212" s="83"/>
      <c r="H212" s="87"/>
      <c r="I212" s="88"/>
      <c r="J212" s="87"/>
      <c r="K212" s="16" t="n">
        <f aca="false">IF($A212="",0,IF(COUNTIF($A$4:$A212,$A212)=1,1,0))</f>
        <v>0</v>
      </c>
      <c r="L212" s="16" t="n">
        <f aca="false">IF($A212="",0,IF(COUNTIFS($A$4:$A212,$A212,$B$4:$B212,$B212)=1,1,0))</f>
        <v>0</v>
      </c>
      <c r="M212" s="81"/>
      <c r="N212" s="81"/>
    </row>
    <row r="213" customFormat="false" ht="25.5" hidden="false" customHeight="true" outlineLevel="0" collapsed="false">
      <c r="A213" s="79"/>
      <c r="B213" s="80"/>
      <c r="C213" s="81"/>
      <c r="D213" s="81"/>
      <c r="E213" s="81"/>
      <c r="F213" s="82"/>
      <c r="G213" s="83"/>
      <c r="H213" s="84"/>
      <c r="I213" s="85"/>
      <c r="J213" s="84"/>
      <c r="K213" s="16" t="n">
        <f aca="false">IF($A213="",0,IF(COUNTIF($A$4:$A213,$A213)=1,1,0))</f>
        <v>0</v>
      </c>
      <c r="L213" s="16" t="n">
        <f aca="false">IF($A213="",0,IF(COUNTIFS($A$4:$A213,$A213,$B$4:$B213,$B213)=1,1,0))</f>
        <v>0</v>
      </c>
      <c r="M213" s="81"/>
      <c r="N213" s="81"/>
    </row>
    <row r="214" customFormat="false" ht="25.5" hidden="false" customHeight="true" outlineLevel="0" collapsed="false">
      <c r="A214" s="79"/>
      <c r="B214" s="80"/>
      <c r="C214" s="81"/>
      <c r="D214" s="81"/>
      <c r="E214" s="81"/>
      <c r="F214" s="86"/>
      <c r="G214" s="83"/>
      <c r="H214" s="87"/>
      <c r="I214" s="88"/>
      <c r="J214" s="87"/>
      <c r="K214" s="16" t="n">
        <f aca="false">IF($A214="",0,IF(COUNTIF($A$4:$A214,$A214)=1,1,0))</f>
        <v>0</v>
      </c>
      <c r="L214" s="16" t="n">
        <f aca="false">IF($A214="",0,IF(COUNTIFS($A$4:$A214,$A214,$B$4:$B214,$B214)=1,1,0))</f>
        <v>0</v>
      </c>
      <c r="M214" s="81"/>
      <c r="N214" s="81"/>
    </row>
    <row r="215" customFormat="false" ht="25.5" hidden="false" customHeight="true" outlineLevel="0" collapsed="false">
      <c r="A215" s="79"/>
      <c r="B215" s="80"/>
      <c r="C215" s="81"/>
      <c r="D215" s="81"/>
      <c r="E215" s="81"/>
      <c r="F215" s="82"/>
      <c r="G215" s="83"/>
      <c r="H215" s="84"/>
      <c r="I215" s="85"/>
      <c r="J215" s="84"/>
      <c r="K215" s="16" t="n">
        <f aca="false">IF($A215="",0,IF(COUNTIF($A$4:$A215,$A215)=1,1,0))</f>
        <v>0</v>
      </c>
      <c r="L215" s="16" t="n">
        <f aca="false">IF($A215="",0,IF(COUNTIFS($A$4:$A215,$A215,$B$4:$B215,$B215)=1,1,0))</f>
        <v>0</v>
      </c>
      <c r="M215" s="81"/>
      <c r="N215" s="81"/>
    </row>
    <row r="216" customFormat="false" ht="25.5" hidden="false" customHeight="true" outlineLevel="0" collapsed="false">
      <c r="A216" s="79"/>
      <c r="B216" s="80"/>
      <c r="C216" s="81"/>
      <c r="D216" s="81"/>
      <c r="E216" s="81"/>
      <c r="F216" s="86"/>
      <c r="G216" s="83"/>
      <c r="H216" s="87"/>
      <c r="I216" s="88"/>
      <c r="J216" s="87"/>
      <c r="K216" s="16" t="n">
        <f aca="false">IF($A216="",0,IF(COUNTIF($A$4:$A216,$A216)=1,1,0))</f>
        <v>0</v>
      </c>
      <c r="L216" s="16" t="n">
        <f aca="false">IF($A216="",0,IF(COUNTIFS($A$4:$A216,$A216,$B$4:$B216,$B216)=1,1,0))</f>
        <v>0</v>
      </c>
      <c r="M216" s="81"/>
      <c r="N216" s="81"/>
    </row>
    <row r="217" customFormat="false" ht="25.5" hidden="false" customHeight="true" outlineLevel="0" collapsed="false">
      <c r="A217" s="79"/>
      <c r="B217" s="80"/>
      <c r="C217" s="81"/>
      <c r="D217" s="81"/>
      <c r="E217" s="81"/>
      <c r="F217" s="82"/>
      <c r="G217" s="83"/>
      <c r="H217" s="84"/>
      <c r="I217" s="85"/>
      <c r="J217" s="84"/>
      <c r="K217" s="16" t="n">
        <f aca="false">IF($A217="",0,IF(COUNTIF($A$4:$A217,$A217)=1,1,0))</f>
        <v>0</v>
      </c>
      <c r="L217" s="16" t="n">
        <f aca="false">IF($A217="",0,IF(COUNTIFS($A$4:$A217,$A217,$B$4:$B217,$B217)=1,1,0))</f>
        <v>0</v>
      </c>
      <c r="M217" s="81"/>
      <c r="N217" s="81"/>
    </row>
    <row r="218" customFormat="false" ht="25.5" hidden="false" customHeight="true" outlineLevel="0" collapsed="false">
      <c r="A218" s="79"/>
      <c r="B218" s="80"/>
      <c r="C218" s="81"/>
      <c r="D218" s="81"/>
      <c r="E218" s="81"/>
      <c r="F218" s="86"/>
      <c r="G218" s="83"/>
      <c r="H218" s="87"/>
      <c r="I218" s="88"/>
      <c r="J218" s="87"/>
      <c r="K218" s="16" t="n">
        <f aca="false">IF($A218="",0,IF(COUNTIF($A$4:$A218,$A218)=1,1,0))</f>
        <v>0</v>
      </c>
      <c r="L218" s="16" t="n">
        <f aca="false">IF($A218="",0,IF(COUNTIFS($A$4:$A218,$A218,$B$4:$B218,$B218)=1,1,0))</f>
        <v>0</v>
      </c>
      <c r="M218" s="81"/>
      <c r="N218" s="81"/>
    </row>
    <row r="219" customFormat="false" ht="25.5" hidden="false" customHeight="true" outlineLevel="0" collapsed="false">
      <c r="A219" s="79"/>
      <c r="B219" s="80"/>
      <c r="C219" s="81"/>
      <c r="D219" s="81"/>
      <c r="E219" s="81"/>
      <c r="F219" s="82"/>
      <c r="G219" s="83"/>
      <c r="H219" s="84"/>
      <c r="I219" s="85"/>
      <c r="J219" s="84"/>
      <c r="K219" s="16" t="n">
        <f aca="false">IF($A219="",0,IF(COUNTIF($A$4:$A219,$A219)=1,1,0))</f>
        <v>0</v>
      </c>
      <c r="L219" s="16" t="n">
        <f aca="false">IF($A219="",0,IF(COUNTIFS($A$4:$A219,$A219,$B$4:$B219,$B219)=1,1,0))</f>
        <v>0</v>
      </c>
      <c r="M219" s="81"/>
      <c r="N219" s="81"/>
    </row>
    <row r="220" customFormat="false" ht="25.5" hidden="false" customHeight="true" outlineLevel="0" collapsed="false">
      <c r="A220" s="79"/>
      <c r="B220" s="80"/>
      <c r="C220" s="81"/>
      <c r="D220" s="81"/>
      <c r="E220" s="81"/>
      <c r="F220" s="86"/>
      <c r="G220" s="83"/>
      <c r="H220" s="87"/>
      <c r="I220" s="88"/>
      <c r="J220" s="87"/>
      <c r="K220" s="16" t="n">
        <f aca="false">IF($A220="",0,IF(COUNTIF($A$4:$A220,$A220)=1,1,0))</f>
        <v>0</v>
      </c>
      <c r="L220" s="16" t="n">
        <f aca="false">IF($A220="",0,IF(COUNTIFS($A$4:$A220,$A220,$B$4:$B220,$B220)=1,1,0))</f>
        <v>0</v>
      </c>
      <c r="M220" s="81"/>
      <c r="N220" s="81"/>
    </row>
    <row r="221" customFormat="false" ht="25.5" hidden="false" customHeight="true" outlineLevel="0" collapsed="false">
      <c r="A221" s="79"/>
      <c r="B221" s="80"/>
      <c r="C221" s="81"/>
      <c r="D221" s="81"/>
      <c r="E221" s="81"/>
      <c r="F221" s="82"/>
      <c r="G221" s="83"/>
      <c r="H221" s="84"/>
      <c r="I221" s="85"/>
      <c r="J221" s="84"/>
      <c r="K221" s="16" t="n">
        <f aca="false">IF($A221="",0,IF(COUNTIF($A$4:$A221,$A221)=1,1,0))</f>
        <v>0</v>
      </c>
      <c r="L221" s="16" t="n">
        <f aca="false">IF($A221="",0,IF(COUNTIFS($A$4:$A221,$A221,$B$4:$B221,$B221)=1,1,0))</f>
        <v>0</v>
      </c>
      <c r="M221" s="81"/>
      <c r="N221" s="81"/>
    </row>
    <row r="222" customFormat="false" ht="25.5" hidden="false" customHeight="true" outlineLevel="0" collapsed="false">
      <c r="A222" s="79"/>
      <c r="B222" s="80"/>
      <c r="C222" s="81"/>
      <c r="D222" s="81"/>
      <c r="E222" s="81"/>
      <c r="F222" s="86"/>
      <c r="G222" s="83"/>
      <c r="H222" s="87"/>
      <c r="I222" s="88"/>
      <c r="J222" s="87"/>
      <c r="K222" s="16" t="n">
        <f aca="false">IF($A222="",0,IF(COUNTIF($A$4:$A222,$A222)=1,1,0))</f>
        <v>0</v>
      </c>
      <c r="L222" s="16" t="n">
        <f aca="false">IF($A222="",0,IF(COUNTIFS($A$4:$A222,$A222,$B$4:$B222,$B222)=1,1,0))</f>
        <v>0</v>
      </c>
      <c r="M222" s="81"/>
      <c r="N222" s="81"/>
    </row>
    <row r="223" customFormat="false" ht="25.5" hidden="false" customHeight="true" outlineLevel="0" collapsed="false">
      <c r="A223" s="79"/>
      <c r="B223" s="80"/>
      <c r="C223" s="81"/>
      <c r="D223" s="81"/>
      <c r="E223" s="81"/>
      <c r="F223" s="82"/>
      <c r="G223" s="83"/>
      <c r="H223" s="84"/>
      <c r="I223" s="85"/>
      <c r="J223" s="84"/>
      <c r="K223" s="16" t="n">
        <f aca="false">IF($A223="",0,IF(COUNTIF($A$4:$A223,$A223)=1,1,0))</f>
        <v>0</v>
      </c>
      <c r="L223" s="16" t="n">
        <f aca="false">IF($A223="",0,IF(COUNTIFS($A$4:$A223,$A223,$B$4:$B223,$B223)=1,1,0))</f>
        <v>0</v>
      </c>
      <c r="M223" s="81"/>
      <c r="N223" s="81"/>
    </row>
    <row r="224" customFormat="false" ht="25.5" hidden="false" customHeight="true" outlineLevel="0" collapsed="false">
      <c r="A224" s="79"/>
      <c r="B224" s="80"/>
      <c r="C224" s="81"/>
      <c r="D224" s="81"/>
      <c r="E224" s="81"/>
      <c r="F224" s="86"/>
      <c r="G224" s="83"/>
      <c r="H224" s="87"/>
      <c r="I224" s="88"/>
      <c r="J224" s="87"/>
      <c r="K224" s="16" t="n">
        <f aca="false">IF($A224="",0,IF(COUNTIF($A$4:$A224,$A224)=1,1,0))</f>
        <v>0</v>
      </c>
      <c r="L224" s="16" t="n">
        <f aca="false">IF($A224="",0,IF(COUNTIFS($A$4:$A224,$A224,$B$4:$B224,$B224)=1,1,0))</f>
        <v>0</v>
      </c>
      <c r="M224" s="81"/>
      <c r="N224" s="81"/>
    </row>
    <row r="225" customFormat="false" ht="25.5" hidden="false" customHeight="true" outlineLevel="0" collapsed="false">
      <c r="A225" s="79"/>
      <c r="B225" s="80"/>
      <c r="C225" s="81"/>
      <c r="D225" s="81"/>
      <c r="E225" s="81"/>
      <c r="F225" s="82"/>
      <c r="G225" s="83"/>
      <c r="H225" s="84"/>
      <c r="I225" s="85"/>
      <c r="J225" s="84"/>
      <c r="K225" s="16" t="n">
        <f aca="false">IF($A225="",0,IF(COUNTIF($A$4:$A225,$A225)=1,1,0))</f>
        <v>0</v>
      </c>
      <c r="L225" s="16" t="n">
        <f aca="false">IF($A225="",0,IF(COUNTIFS($A$4:$A225,$A225,$B$4:$B225,$B225)=1,1,0))</f>
        <v>0</v>
      </c>
      <c r="M225" s="81"/>
      <c r="N225" s="81"/>
    </row>
    <row r="226" customFormat="false" ht="25.5" hidden="false" customHeight="true" outlineLevel="0" collapsed="false">
      <c r="A226" s="79"/>
      <c r="B226" s="80"/>
      <c r="C226" s="81"/>
      <c r="D226" s="81"/>
      <c r="E226" s="81"/>
      <c r="F226" s="86"/>
      <c r="G226" s="83"/>
      <c r="H226" s="87"/>
      <c r="I226" s="88"/>
      <c r="J226" s="87"/>
      <c r="K226" s="16" t="n">
        <f aca="false">IF($A226="",0,IF(COUNTIF($A$4:$A226,$A226)=1,1,0))</f>
        <v>0</v>
      </c>
      <c r="L226" s="16" t="n">
        <f aca="false">IF($A226="",0,IF(COUNTIFS($A$4:$A226,$A226,$B$4:$B226,$B226)=1,1,0))</f>
        <v>0</v>
      </c>
      <c r="M226" s="81"/>
      <c r="N226" s="81"/>
    </row>
    <row r="227" customFormat="false" ht="25.5" hidden="false" customHeight="true" outlineLevel="0" collapsed="false">
      <c r="A227" s="79"/>
      <c r="B227" s="80"/>
      <c r="C227" s="81"/>
      <c r="D227" s="81"/>
      <c r="E227" s="81"/>
      <c r="F227" s="82"/>
      <c r="G227" s="83"/>
      <c r="H227" s="84"/>
      <c r="I227" s="85"/>
      <c r="J227" s="84"/>
      <c r="K227" s="16" t="n">
        <f aca="false">IF($A227="",0,IF(COUNTIF($A$4:$A227,$A227)=1,1,0))</f>
        <v>0</v>
      </c>
      <c r="L227" s="16" t="n">
        <f aca="false">IF($A227="",0,IF(COUNTIFS($A$4:$A227,$A227,$B$4:$B227,$B227)=1,1,0))</f>
        <v>0</v>
      </c>
      <c r="M227" s="81"/>
      <c r="N227" s="81"/>
    </row>
    <row r="228" customFormat="false" ht="25.5" hidden="false" customHeight="true" outlineLevel="0" collapsed="false">
      <c r="A228" s="79"/>
      <c r="B228" s="80"/>
      <c r="C228" s="81"/>
      <c r="D228" s="81"/>
      <c r="E228" s="81"/>
      <c r="F228" s="86"/>
      <c r="G228" s="83"/>
      <c r="H228" s="87"/>
      <c r="I228" s="88"/>
      <c r="J228" s="87"/>
      <c r="K228" s="16" t="n">
        <f aca="false">IF($A228="",0,IF(COUNTIF($A$4:$A228,$A228)=1,1,0))</f>
        <v>0</v>
      </c>
      <c r="L228" s="16" t="n">
        <f aca="false">IF($A228="",0,IF(COUNTIFS($A$4:$A228,$A228,$B$4:$B228,$B228)=1,1,0))</f>
        <v>0</v>
      </c>
      <c r="M228" s="81"/>
      <c r="N228" s="81"/>
    </row>
    <row r="229" customFormat="false" ht="25.5" hidden="false" customHeight="true" outlineLevel="0" collapsed="false">
      <c r="A229" s="79"/>
      <c r="B229" s="80"/>
      <c r="C229" s="81"/>
      <c r="D229" s="81"/>
      <c r="E229" s="81"/>
      <c r="F229" s="82"/>
      <c r="G229" s="83"/>
      <c r="H229" s="84"/>
      <c r="I229" s="85"/>
      <c r="J229" s="84"/>
      <c r="K229" s="16" t="n">
        <f aca="false">IF($A229="",0,IF(COUNTIF($A$4:$A229,$A229)=1,1,0))</f>
        <v>0</v>
      </c>
      <c r="L229" s="16" t="n">
        <f aca="false">IF($A229="",0,IF(COUNTIFS($A$4:$A229,$A229,$B$4:$B229,$B229)=1,1,0))</f>
        <v>0</v>
      </c>
      <c r="M229" s="81"/>
      <c r="N229" s="81"/>
    </row>
    <row r="230" customFormat="false" ht="25.5" hidden="false" customHeight="true" outlineLevel="0" collapsed="false">
      <c r="A230" s="79"/>
      <c r="B230" s="80"/>
      <c r="C230" s="81"/>
      <c r="D230" s="81"/>
      <c r="E230" s="81"/>
      <c r="F230" s="86"/>
      <c r="G230" s="83"/>
      <c r="H230" s="87"/>
      <c r="I230" s="88"/>
      <c r="J230" s="87"/>
      <c r="K230" s="16" t="n">
        <f aca="false">IF($A230="",0,IF(COUNTIF($A$4:$A230,$A230)=1,1,0))</f>
        <v>0</v>
      </c>
      <c r="L230" s="16" t="n">
        <f aca="false">IF($A230="",0,IF(COUNTIFS($A$4:$A230,$A230,$B$4:$B230,$B230)=1,1,0))</f>
        <v>0</v>
      </c>
      <c r="M230" s="81"/>
      <c r="N230" s="81"/>
    </row>
    <row r="231" customFormat="false" ht="25.5" hidden="false" customHeight="true" outlineLevel="0" collapsed="false">
      <c r="A231" s="79"/>
      <c r="B231" s="80"/>
      <c r="C231" s="81"/>
      <c r="D231" s="81"/>
      <c r="E231" s="81"/>
      <c r="F231" s="82"/>
      <c r="G231" s="83"/>
      <c r="H231" s="84"/>
      <c r="I231" s="85"/>
      <c r="J231" s="84"/>
      <c r="K231" s="16" t="n">
        <f aca="false">IF($A231="",0,IF(COUNTIF($A$4:$A231,$A231)=1,1,0))</f>
        <v>0</v>
      </c>
      <c r="L231" s="16" t="n">
        <f aca="false">IF($A231="",0,IF(COUNTIFS($A$4:$A231,$A231,$B$4:$B231,$B231)=1,1,0))</f>
        <v>0</v>
      </c>
      <c r="M231" s="81"/>
      <c r="N231" s="81"/>
    </row>
    <row r="232" customFormat="false" ht="25.5" hidden="false" customHeight="true" outlineLevel="0" collapsed="false">
      <c r="A232" s="79"/>
      <c r="B232" s="80"/>
      <c r="C232" s="81"/>
      <c r="D232" s="81"/>
      <c r="E232" s="81"/>
      <c r="F232" s="86"/>
      <c r="G232" s="83"/>
      <c r="H232" s="87"/>
      <c r="I232" s="88"/>
      <c r="J232" s="87"/>
      <c r="K232" s="16" t="n">
        <f aca="false">IF($A232="",0,IF(COUNTIF($A$4:$A232,$A232)=1,1,0))</f>
        <v>0</v>
      </c>
      <c r="L232" s="16" t="n">
        <f aca="false">IF($A232="",0,IF(COUNTIFS($A$4:$A232,$A232,$B$4:$B232,$B232)=1,1,0))</f>
        <v>0</v>
      </c>
      <c r="M232" s="81"/>
      <c r="N232" s="81"/>
    </row>
    <row r="233" customFormat="false" ht="25.5" hidden="false" customHeight="true" outlineLevel="0" collapsed="false">
      <c r="A233" s="79"/>
      <c r="B233" s="80"/>
      <c r="C233" s="81"/>
      <c r="D233" s="81"/>
      <c r="E233" s="81"/>
      <c r="F233" s="82"/>
      <c r="G233" s="83"/>
      <c r="H233" s="84"/>
      <c r="I233" s="85"/>
      <c r="J233" s="84"/>
      <c r="K233" s="16" t="n">
        <f aca="false">IF($A233="",0,IF(COUNTIF($A$4:$A233,$A233)=1,1,0))</f>
        <v>0</v>
      </c>
      <c r="L233" s="16" t="n">
        <f aca="false">IF($A233="",0,IF(COUNTIFS($A$4:$A233,$A233,$B$4:$B233,$B233)=1,1,0))</f>
        <v>0</v>
      </c>
      <c r="M233" s="81"/>
      <c r="N233" s="81"/>
    </row>
    <row r="234" customFormat="false" ht="25.5" hidden="false" customHeight="true" outlineLevel="0" collapsed="false">
      <c r="A234" s="79"/>
      <c r="B234" s="80"/>
      <c r="C234" s="81"/>
      <c r="D234" s="81"/>
      <c r="E234" s="81"/>
      <c r="F234" s="86"/>
      <c r="G234" s="83"/>
      <c r="H234" s="87"/>
      <c r="I234" s="88"/>
      <c r="J234" s="87"/>
      <c r="K234" s="16" t="n">
        <f aca="false">IF($A234="",0,IF(COUNTIF($A$4:$A234,$A234)=1,1,0))</f>
        <v>0</v>
      </c>
      <c r="L234" s="16" t="n">
        <f aca="false">IF($A234="",0,IF(COUNTIFS($A$4:$A234,$A234,$B$4:$B234,$B234)=1,1,0))</f>
        <v>0</v>
      </c>
      <c r="M234" s="81"/>
      <c r="N234" s="81"/>
    </row>
    <row r="235" customFormat="false" ht="25.5" hidden="false" customHeight="true" outlineLevel="0" collapsed="false">
      <c r="A235" s="79"/>
      <c r="B235" s="80"/>
      <c r="C235" s="81"/>
      <c r="D235" s="81"/>
      <c r="E235" s="81"/>
      <c r="F235" s="82"/>
      <c r="G235" s="83"/>
      <c r="H235" s="84"/>
      <c r="I235" s="85"/>
      <c r="J235" s="84"/>
      <c r="K235" s="16" t="n">
        <f aca="false">IF($A235="",0,IF(COUNTIF($A$4:$A235,$A235)=1,1,0))</f>
        <v>0</v>
      </c>
      <c r="L235" s="16" t="n">
        <f aca="false">IF($A235="",0,IF(COUNTIFS($A$4:$A235,$A235,$B$4:$B235,$B235)=1,1,0))</f>
        <v>0</v>
      </c>
      <c r="M235" s="81"/>
      <c r="N235" s="81"/>
    </row>
    <row r="236" customFormat="false" ht="25.5" hidden="false" customHeight="true" outlineLevel="0" collapsed="false">
      <c r="A236" s="79"/>
      <c r="B236" s="80"/>
      <c r="C236" s="81"/>
      <c r="D236" s="81"/>
      <c r="E236" s="81"/>
      <c r="F236" s="86"/>
      <c r="G236" s="83"/>
      <c r="H236" s="87"/>
      <c r="I236" s="88"/>
      <c r="J236" s="87"/>
      <c r="K236" s="16" t="n">
        <f aca="false">IF($A236="",0,IF(COUNTIF($A$4:$A236,$A236)=1,1,0))</f>
        <v>0</v>
      </c>
      <c r="L236" s="16" t="n">
        <f aca="false">IF($A236="",0,IF(COUNTIFS($A$4:$A236,$A236,$B$4:$B236,$B236)=1,1,0))</f>
        <v>0</v>
      </c>
      <c r="M236" s="81"/>
      <c r="N236" s="81"/>
    </row>
    <row r="237" customFormat="false" ht="25.5" hidden="false" customHeight="true" outlineLevel="0" collapsed="false">
      <c r="A237" s="79"/>
      <c r="B237" s="80"/>
      <c r="C237" s="81"/>
      <c r="D237" s="81"/>
      <c r="E237" s="81"/>
      <c r="F237" s="82"/>
      <c r="G237" s="83"/>
      <c r="H237" s="84"/>
      <c r="I237" s="85"/>
      <c r="J237" s="84"/>
      <c r="K237" s="16" t="n">
        <f aca="false">IF($A237="",0,IF(COUNTIF($A$4:$A237,$A237)=1,1,0))</f>
        <v>0</v>
      </c>
      <c r="L237" s="16" t="n">
        <f aca="false">IF($A237="",0,IF(COUNTIFS($A$4:$A237,$A237,$B$4:$B237,$B237)=1,1,0))</f>
        <v>0</v>
      </c>
      <c r="M237" s="81"/>
      <c r="N237" s="81"/>
    </row>
    <row r="238" customFormat="false" ht="25.5" hidden="false" customHeight="true" outlineLevel="0" collapsed="false">
      <c r="A238" s="79"/>
      <c r="B238" s="80"/>
      <c r="C238" s="81"/>
      <c r="D238" s="81"/>
      <c r="E238" s="81"/>
      <c r="F238" s="86"/>
      <c r="G238" s="83"/>
      <c r="H238" s="87"/>
      <c r="I238" s="88"/>
      <c r="J238" s="87"/>
      <c r="K238" s="16" t="n">
        <f aca="false">IF($A238="",0,IF(COUNTIF($A$4:$A238,$A238)=1,1,0))</f>
        <v>0</v>
      </c>
      <c r="L238" s="16" t="n">
        <f aca="false">IF($A238="",0,IF(COUNTIFS($A$4:$A238,$A238,$B$4:$B238,$B238)=1,1,0))</f>
        <v>0</v>
      </c>
      <c r="M238" s="81"/>
      <c r="N238" s="81"/>
    </row>
    <row r="239" customFormat="false" ht="25.5" hidden="false" customHeight="true" outlineLevel="0" collapsed="false">
      <c r="A239" s="79"/>
      <c r="B239" s="80"/>
      <c r="C239" s="81"/>
      <c r="D239" s="81"/>
      <c r="E239" s="81"/>
      <c r="F239" s="82"/>
      <c r="G239" s="83"/>
      <c r="H239" s="84"/>
      <c r="I239" s="85"/>
      <c r="J239" s="84"/>
      <c r="K239" s="16" t="n">
        <f aca="false">IF($A239="",0,IF(COUNTIF($A$4:$A239,$A239)=1,1,0))</f>
        <v>0</v>
      </c>
      <c r="L239" s="16" t="n">
        <f aca="false">IF($A239="",0,IF(COUNTIFS($A$4:$A239,$A239,$B$4:$B239,$B239)=1,1,0))</f>
        <v>0</v>
      </c>
      <c r="M239" s="81"/>
      <c r="N239" s="81"/>
    </row>
    <row r="240" customFormat="false" ht="25.5" hidden="false" customHeight="true" outlineLevel="0" collapsed="false">
      <c r="A240" s="79"/>
      <c r="B240" s="80"/>
      <c r="C240" s="81"/>
      <c r="D240" s="81"/>
      <c r="E240" s="81"/>
      <c r="F240" s="86"/>
      <c r="G240" s="83"/>
      <c r="H240" s="87"/>
      <c r="I240" s="88"/>
      <c r="J240" s="87"/>
      <c r="K240" s="16" t="n">
        <f aca="false">IF($A240="",0,IF(COUNTIF($A$4:$A240,$A240)=1,1,0))</f>
        <v>0</v>
      </c>
      <c r="L240" s="16" t="n">
        <f aca="false">IF($A240="",0,IF(COUNTIFS($A$4:$A240,$A240,$B$4:$B240,$B240)=1,1,0))</f>
        <v>0</v>
      </c>
      <c r="M240" s="81"/>
      <c r="N240" s="81"/>
    </row>
    <row r="241" customFormat="false" ht="25.5" hidden="false" customHeight="true" outlineLevel="0" collapsed="false">
      <c r="A241" s="79"/>
      <c r="B241" s="80"/>
      <c r="C241" s="81"/>
      <c r="D241" s="81"/>
      <c r="E241" s="81"/>
      <c r="F241" s="82"/>
      <c r="G241" s="83"/>
      <c r="H241" s="84"/>
      <c r="I241" s="85"/>
      <c r="J241" s="84"/>
      <c r="K241" s="16" t="n">
        <f aca="false">IF($A241="",0,IF(COUNTIF($A$4:$A241,$A241)=1,1,0))</f>
        <v>0</v>
      </c>
      <c r="L241" s="16" t="n">
        <f aca="false">IF($A241="",0,IF(COUNTIFS($A$4:$A241,$A241,$B$4:$B241,$B241)=1,1,0))</f>
        <v>0</v>
      </c>
      <c r="M241" s="81"/>
      <c r="N241" s="81"/>
    </row>
    <row r="242" customFormat="false" ht="25.5" hidden="false" customHeight="true" outlineLevel="0" collapsed="false">
      <c r="A242" s="79"/>
      <c r="B242" s="80"/>
      <c r="C242" s="81"/>
      <c r="D242" s="81"/>
      <c r="E242" s="81"/>
      <c r="F242" s="86"/>
      <c r="G242" s="83"/>
      <c r="H242" s="87"/>
      <c r="I242" s="88"/>
      <c r="J242" s="87"/>
      <c r="K242" s="16" t="n">
        <f aca="false">IF($A242="",0,IF(COUNTIF($A$4:$A242,$A242)=1,1,0))</f>
        <v>0</v>
      </c>
      <c r="L242" s="16" t="n">
        <f aca="false">IF($A242="",0,IF(COUNTIFS($A$4:$A242,$A242,$B$4:$B242,$B242)=1,1,0))</f>
        <v>0</v>
      </c>
      <c r="M242" s="81"/>
      <c r="N242" s="81"/>
    </row>
    <row r="243" customFormat="false" ht="25.5" hidden="false" customHeight="true" outlineLevel="0" collapsed="false">
      <c r="A243" s="79"/>
      <c r="B243" s="80"/>
      <c r="C243" s="81"/>
      <c r="D243" s="81"/>
      <c r="E243" s="81"/>
      <c r="F243" s="82"/>
      <c r="G243" s="83"/>
      <c r="H243" s="84"/>
      <c r="I243" s="85"/>
      <c r="J243" s="84"/>
      <c r="K243" s="16" t="n">
        <f aca="false">IF($A243="",0,IF(COUNTIF($A$4:$A243,$A243)=1,1,0))</f>
        <v>0</v>
      </c>
      <c r="L243" s="16" t="n">
        <f aca="false">IF($A243="",0,IF(COUNTIFS($A$4:$A243,$A243,$B$4:$B243,$B243)=1,1,0))</f>
        <v>0</v>
      </c>
      <c r="M243" s="81"/>
      <c r="N243" s="81"/>
    </row>
    <row r="244" customFormat="false" ht="25.5" hidden="false" customHeight="true" outlineLevel="0" collapsed="false">
      <c r="A244" s="79"/>
      <c r="B244" s="80"/>
      <c r="C244" s="81"/>
      <c r="D244" s="81"/>
      <c r="E244" s="81"/>
      <c r="F244" s="86"/>
      <c r="G244" s="83"/>
      <c r="H244" s="87"/>
      <c r="I244" s="88"/>
      <c r="J244" s="87"/>
      <c r="K244" s="16" t="n">
        <f aca="false">IF($A244="",0,IF(COUNTIF($A$4:$A244,$A244)=1,1,0))</f>
        <v>0</v>
      </c>
      <c r="L244" s="16" t="n">
        <f aca="false">IF($A244="",0,IF(COUNTIFS($A$4:$A244,$A244,$B$4:$B244,$B244)=1,1,0))</f>
        <v>0</v>
      </c>
      <c r="M244" s="81"/>
      <c r="N244" s="81"/>
    </row>
    <row r="245" customFormat="false" ht="25.5" hidden="false" customHeight="true" outlineLevel="0" collapsed="false">
      <c r="A245" s="79"/>
      <c r="B245" s="80"/>
      <c r="C245" s="81"/>
      <c r="D245" s="81"/>
      <c r="E245" s="81"/>
      <c r="F245" s="82"/>
      <c r="G245" s="83"/>
      <c r="H245" s="84"/>
      <c r="I245" s="85"/>
      <c r="J245" s="84"/>
      <c r="K245" s="16" t="n">
        <f aca="false">IF($A245="",0,IF(COUNTIF($A$4:$A245,$A245)=1,1,0))</f>
        <v>0</v>
      </c>
      <c r="L245" s="16" t="n">
        <f aca="false">IF($A245="",0,IF(COUNTIFS($A$4:$A245,$A245,$B$4:$B245,$B245)=1,1,0))</f>
        <v>0</v>
      </c>
      <c r="M245" s="81"/>
      <c r="N245" s="81"/>
    </row>
    <row r="246" customFormat="false" ht="25.5" hidden="false" customHeight="true" outlineLevel="0" collapsed="false">
      <c r="A246" s="79"/>
      <c r="B246" s="80"/>
      <c r="C246" s="81"/>
      <c r="D246" s="81"/>
      <c r="E246" s="81"/>
      <c r="F246" s="86"/>
      <c r="G246" s="83"/>
      <c r="H246" s="87"/>
      <c r="I246" s="88"/>
      <c r="J246" s="87"/>
      <c r="K246" s="16" t="n">
        <f aca="false">IF($A246="",0,IF(COUNTIF($A$4:$A246,$A246)=1,1,0))</f>
        <v>0</v>
      </c>
      <c r="L246" s="16" t="n">
        <f aca="false">IF($A246="",0,IF(COUNTIFS($A$4:$A246,$A246,$B$4:$B246,$B246)=1,1,0))</f>
        <v>0</v>
      </c>
      <c r="M246" s="81"/>
      <c r="N246" s="81"/>
    </row>
    <row r="247" customFormat="false" ht="25.5" hidden="false" customHeight="true" outlineLevel="0" collapsed="false">
      <c r="A247" s="79"/>
      <c r="B247" s="80"/>
      <c r="C247" s="81"/>
      <c r="D247" s="81"/>
      <c r="E247" s="81"/>
      <c r="F247" s="82"/>
      <c r="G247" s="83"/>
      <c r="H247" s="84"/>
      <c r="I247" s="85"/>
      <c r="J247" s="84"/>
      <c r="K247" s="16" t="n">
        <f aca="false">IF($A247="",0,IF(COUNTIF($A$4:$A247,$A247)=1,1,0))</f>
        <v>0</v>
      </c>
      <c r="L247" s="16" t="n">
        <f aca="false">IF($A247="",0,IF(COUNTIFS($A$4:$A247,$A247,$B$4:$B247,$B247)=1,1,0))</f>
        <v>0</v>
      </c>
      <c r="M247" s="81"/>
      <c r="N247" s="81"/>
    </row>
    <row r="248" customFormat="false" ht="25.5" hidden="false" customHeight="true" outlineLevel="0" collapsed="false">
      <c r="A248" s="79"/>
      <c r="B248" s="80"/>
      <c r="C248" s="81"/>
      <c r="D248" s="81"/>
      <c r="E248" s="81"/>
      <c r="F248" s="86"/>
      <c r="G248" s="83"/>
      <c r="H248" s="87"/>
      <c r="I248" s="88"/>
      <c r="J248" s="87"/>
      <c r="K248" s="16" t="n">
        <f aca="false">IF($A248="",0,IF(COUNTIF($A$4:$A248,$A248)=1,1,0))</f>
        <v>0</v>
      </c>
      <c r="L248" s="16" t="n">
        <f aca="false">IF($A248="",0,IF(COUNTIFS($A$4:$A248,$A248,$B$4:$B248,$B248)=1,1,0))</f>
        <v>0</v>
      </c>
      <c r="M248" s="81"/>
      <c r="N248" s="81"/>
    </row>
    <row r="249" customFormat="false" ht="25.5" hidden="false" customHeight="true" outlineLevel="0" collapsed="false">
      <c r="A249" s="79"/>
      <c r="B249" s="80"/>
      <c r="C249" s="81"/>
      <c r="D249" s="81"/>
      <c r="E249" s="81"/>
      <c r="F249" s="82"/>
      <c r="G249" s="83"/>
      <c r="H249" s="84"/>
      <c r="I249" s="85"/>
      <c r="J249" s="84"/>
      <c r="K249" s="16" t="n">
        <f aca="false">IF($A249="",0,IF(COUNTIF($A$4:$A249,$A249)=1,1,0))</f>
        <v>0</v>
      </c>
      <c r="L249" s="16" t="n">
        <f aca="false">IF($A249="",0,IF(COUNTIFS($A$4:$A249,$A249,$B$4:$B249,$B249)=1,1,0))</f>
        <v>0</v>
      </c>
      <c r="M249" s="81"/>
      <c r="N249" s="81"/>
    </row>
    <row r="250" customFormat="false" ht="25.5" hidden="false" customHeight="true" outlineLevel="0" collapsed="false">
      <c r="A250" s="79"/>
      <c r="B250" s="80"/>
      <c r="C250" s="81"/>
      <c r="D250" s="81"/>
      <c r="E250" s="81"/>
      <c r="F250" s="86"/>
      <c r="G250" s="83"/>
      <c r="H250" s="87"/>
      <c r="I250" s="88"/>
      <c r="J250" s="87"/>
      <c r="K250" s="16" t="n">
        <f aca="false">IF($A250="",0,IF(COUNTIF($A$4:$A250,$A250)=1,1,0))</f>
        <v>0</v>
      </c>
      <c r="L250" s="16" t="n">
        <f aca="false">IF($A250="",0,IF(COUNTIFS($A$4:$A250,$A250,$B$4:$B250,$B250)=1,1,0))</f>
        <v>0</v>
      </c>
      <c r="M250" s="81"/>
      <c r="N250" s="81"/>
    </row>
    <row r="251" customFormat="false" ht="25.5" hidden="false" customHeight="true" outlineLevel="0" collapsed="false">
      <c r="A251" s="79"/>
      <c r="B251" s="80"/>
      <c r="C251" s="81"/>
      <c r="D251" s="81"/>
      <c r="E251" s="81"/>
      <c r="F251" s="82"/>
      <c r="G251" s="83"/>
      <c r="H251" s="84"/>
      <c r="I251" s="85"/>
      <c r="J251" s="84"/>
      <c r="K251" s="16" t="n">
        <f aca="false">IF($A251="",0,IF(COUNTIF($A$4:$A251,$A251)=1,1,0))</f>
        <v>0</v>
      </c>
      <c r="L251" s="16" t="n">
        <f aca="false">IF($A251="",0,IF(COUNTIFS($A$4:$A251,$A251,$B$4:$B251,$B251)=1,1,0))</f>
        <v>0</v>
      </c>
      <c r="M251" s="81"/>
      <c r="N251" s="81"/>
    </row>
    <row r="252" customFormat="false" ht="25.5" hidden="false" customHeight="true" outlineLevel="0" collapsed="false">
      <c r="A252" s="79"/>
      <c r="B252" s="80"/>
      <c r="C252" s="81"/>
      <c r="D252" s="81"/>
      <c r="E252" s="81"/>
      <c r="F252" s="86"/>
      <c r="G252" s="83"/>
      <c r="H252" s="87"/>
      <c r="I252" s="88"/>
      <c r="J252" s="87"/>
      <c r="K252" s="16" t="n">
        <f aca="false">IF($A252="",0,IF(COUNTIF($A$4:$A252,$A252)=1,1,0))</f>
        <v>0</v>
      </c>
      <c r="L252" s="16" t="n">
        <f aca="false">IF($A252="",0,IF(COUNTIFS($A$4:$A252,$A252,$B$4:$B252,$B252)=1,1,0))</f>
        <v>0</v>
      </c>
      <c r="M252" s="81"/>
      <c r="N252" s="81"/>
    </row>
    <row r="253" customFormat="false" ht="25.5" hidden="false" customHeight="true" outlineLevel="0" collapsed="false">
      <c r="A253" s="79"/>
      <c r="B253" s="80"/>
      <c r="C253" s="81"/>
      <c r="D253" s="81"/>
      <c r="E253" s="81"/>
      <c r="F253" s="82"/>
      <c r="G253" s="83"/>
      <c r="H253" s="84"/>
      <c r="I253" s="85"/>
      <c r="J253" s="84"/>
      <c r="K253" s="16" t="n">
        <f aca="false">IF($A253="",0,IF(COUNTIF($A$4:$A253,$A253)=1,1,0))</f>
        <v>0</v>
      </c>
      <c r="L253" s="16" t="n">
        <f aca="false">IF($A253="",0,IF(COUNTIFS($A$4:$A253,$A253,$B$4:$B253,$B253)=1,1,0))</f>
        <v>0</v>
      </c>
      <c r="M253" s="81"/>
      <c r="N253" s="81"/>
    </row>
    <row r="254" customFormat="false" ht="25.5" hidden="false" customHeight="true" outlineLevel="0" collapsed="false">
      <c r="A254" s="79"/>
      <c r="B254" s="80"/>
      <c r="C254" s="81"/>
      <c r="D254" s="81"/>
      <c r="E254" s="81"/>
      <c r="F254" s="86"/>
      <c r="G254" s="83"/>
      <c r="H254" s="87"/>
      <c r="I254" s="88"/>
      <c r="J254" s="87"/>
      <c r="K254" s="16" t="n">
        <f aca="false">IF($A254="",0,IF(COUNTIF($A$4:$A254,$A254)=1,1,0))</f>
        <v>0</v>
      </c>
      <c r="L254" s="16" t="n">
        <f aca="false">IF($A254="",0,IF(COUNTIFS($A$4:$A254,$A254,$B$4:$B254,$B254)=1,1,0))</f>
        <v>0</v>
      </c>
      <c r="M254" s="81"/>
      <c r="N254" s="81"/>
    </row>
    <row r="255" customFormat="false" ht="25.5" hidden="false" customHeight="true" outlineLevel="0" collapsed="false">
      <c r="A255" s="79"/>
      <c r="B255" s="80"/>
      <c r="C255" s="81"/>
      <c r="D255" s="81"/>
      <c r="E255" s="81"/>
      <c r="F255" s="82"/>
      <c r="G255" s="83"/>
      <c r="H255" s="84"/>
      <c r="I255" s="85"/>
      <c r="J255" s="84"/>
      <c r="K255" s="16" t="n">
        <f aca="false">IF($A255="",0,IF(COUNTIF($A$4:$A255,$A255)=1,1,0))</f>
        <v>0</v>
      </c>
      <c r="L255" s="16" t="n">
        <f aca="false">IF($A255="",0,IF(COUNTIFS($A$4:$A255,$A255,$B$4:$B255,$B255)=1,1,0))</f>
        <v>0</v>
      </c>
      <c r="M255" s="81"/>
      <c r="N255" s="81"/>
    </row>
    <row r="256" customFormat="false" ht="25.5" hidden="false" customHeight="true" outlineLevel="0" collapsed="false">
      <c r="A256" s="79"/>
      <c r="B256" s="80"/>
      <c r="C256" s="81"/>
      <c r="D256" s="81"/>
      <c r="E256" s="81"/>
      <c r="F256" s="86"/>
      <c r="G256" s="83"/>
      <c r="H256" s="87"/>
      <c r="I256" s="88"/>
      <c r="J256" s="87"/>
      <c r="K256" s="16" t="n">
        <f aca="false">IF($A256="",0,IF(COUNTIF($A$4:$A256,$A256)=1,1,0))</f>
        <v>0</v>
      </c>
      <c r="L256" s="16" t="n">
        <f aca="false">IF($A256="",0,IF(COUNTIFS($A$4:$A256,$A256,$B$4:$B256,$B256)=1,1,0))</f>
        <v>0</v>
      </c>
      <c r="M256" s="81"/>
      <c r="N256" s="81"/>
    </row>
    <row r="257" customFormat="false" ht="25.5" hidden="false" customHeight="true" outlineLevel="0" collapsed="false">
      <c r="A257" s="79"/>
      <c r="B257" s="80"/>
      <c r="C257" s="81"/>
      <c r="D257" s="81"/>
      <c r="E257" s="81"/>
      <c r="F257" s="82"/>
      <c r="G257" s="83"/>
      <c r="H257" s="84"/>
      <c r="I257" s="85"/>
      <c r="J257" s="84"/>
      <c r="K257" s="16" t="n">
        <f aca="false">IF($A257="",0,IF(COUNTIF($A$4:$A257,$A257)=1,1,0))</f>
        <v>0</v>
      </c>
      <c r="L257" s="16" t="n">
        <f aca="false">IF($A257="",0,IF(COUNTIFS($A$4:$A257,$A257,$B$4:$B257,$B257)=1,1,0))</f>
        <v>0</v>
      </c>
      <c r="M257" s="81"/>
      <c r="N257" s="81"/>
    </row>
    <row r="258" customFormat="false" ht="25.5" hidden="false" customHeight="true" outlineLevel="0" collapsed="false">
      <c r="A258" s="79"/>
      <c r="B258" s="80"/>
      <c r="C258" s="81"/>
      <c r="D258" s="81"/>
      <c r="E258" s="81"/>
      <c r="F258" s="86"/>
      <c r="G258" s="83"/>
      <c r="H258" s="87"/>
      <c r="I258" s="88"/>
      <c r="J258" s="87"/>
      <c r="K258" s="16" t="n">
        <f aca="false">IF($A258="",0,IF(COUNTIF($A$4:$A258,$A258)=1,1,0))</f>
        <v>0</v>
      </c>
      <c r="L258" s="16" t="n">
        <f aca="false">IF($A258="",0,IF(COUNTIFS($A$4:$A258,$A258,$B$4:$B258,$B258)=1,1,0))</f>
        <v>0</v>
      </c>
      <c r="M258" s="81"/>
      <c r="N258" s="81"/>
    </row>
    <row r="259" customFormat="false" ht="25.5" hidden="false" customHeight="true" outlineLevel="0" collapsed="false">
      <c r="A259" s="79"/>
      <c r="B259" s="80"/>
      <c r="C259" s="81"/>
      <c r="D259" s="81"/>
      <c r="E259" s="81"/>
      <c r="F259" s="82"/>
      <c r="G259" s="83"/>
      <c r="H259" s="84"/>
      <c r="I259" s="85"/>
      <c r="J259" s="84"/>
      <c r="K259" s="16" t="n">
        <f aca="false">IF($A259="",0,IF(COUNTIF($A$4:$A259,$A259)=1,1,0))</f>
        <v>0</v>
      </c>
      <c r="L259" s="16" t="n">
        <f aca="false">IF($A259="",0,IF(COUNTIFS($A$4:$A259,$A259,$B$4:$B259,$B259)=1,1,0))</f>
        <v>0</v>
      </c>
      <c r="M259" s="81"/>
      <c r="N259" s="81"/>
    </row>
    <row r="260" customFormat="false" ht="25.5" hidden="false" customHeight="true" outlineLevel="0" collapsed="false">
      <c r="A260" s="79"/>
      <c r="B260" s="80"/>
      <c r="C260" s="81"/>
      <c r="D260" s="81"/>
      <c r="E260" s="81"/>
      <c r="F260" s="86"/>
      <c r="G260" s="83"/>
      <c r="H260" s="87"/>
      <c r="I260" s="88"/>
      <c r="J260" s="87"/>
      <c r="K260" s="16" t="n">
        <f aca="false">IF($A260="",0,IF(COUNTIF($A$4:$A260,$A260)=1,1,0))</f>
        <v>0</v>
      </c>
      <c r="L260" s="16" t="n">
        <f aca="false">IF($A260="",0,IF(COUNTIFS($A$4:$A260,$A260,$B$4:$B260,$B260)=1,1,0))</f>
        <v>0</v>
      </c>
      <c r="M260" s="81"/>
      <c r="N260" s="81"/>
    </row>
    <row r="261" customFormat="false" ht="25.5" hidden="false" customHeight="true" outlineLevel="0" collapsed="false">
      <c r="A261" s="79"/>
      <c r="B261" s="80"/>
      <c r="C261" s="81"/>
      <c r="D261" s="81"/>
      <c r="E261" s="81"/>
      <c r="F261" s="82"/>
      <c r="G261" s="83"/>
      <c r="H261" s="84"/>
      <c r="I261" s="85"/>
      <c r="J261" s="84"/>
      <c r="K261" s="16" t="n">
        <f aca="false">IF($A261="",0,IF(COUNTIF($A$4:$A261,$A261)=1,1,0))</f>
        <v>0</v>
      </c>
      <c r="L261" s="16" t="n">
        <f aca="false">IF($A261="",0,IF(COUNTIFS($A$4:$A261,$A261,$B$4:$B261,$B261)=1,1,0))</f>
        <v>0</v>
      </c>
      <c r="M261" s="81"/>
      <c r="N261" s="81"/>
    </row>
    <row r="262" customFormat="false" ht="25.5" hidden="false" customHeight="true" outlineLevel="0" collapsed="false">
      <c r="A262" s="79"/>
      <c r="B262" s="80"/>
      <c r="C262" s="81"/>
      <c r="D262" s="81"/>
      <c r="E262" s="81"/>
      <c r="F262" s="86"/>
      <c r="G262" s="83"/>
      <c r="H262" s="87"/>
      <c r="I262" s="88"/>
      <c r="J262" s="87"/>
      <c r="K262" s="16" t="n">
        <f aca="false">IF($A262="",0,IF(COUNTIF($A$4:$A262,$A262)=1,1,0))</f>
        <v>0</v>
      </c>
      <c r="L262" s="16" t="n">
        <f aca="false">IF($A262="",0,IF(COUNTIFS($A$4:$A262,$A262,$B$4:$B262,$B262)=1,1,0))</f>
        <v>0</v>
      </c>
      <c r="M262" s="81"/>
      <c r="N262" s="81"/>
    </row>
    <row r="263" customFormat="false" ht="25.5" hidden="false" customHeight="true" outlineLevel="0" collapsed="false">
      <c r="A263" s="79"/>
      <c r="B263" s="80"/>
      <c r="C263" s="81"/>
      <c r="D263" s="81"/>
      <c r="E263" s="81"/>
      <c r="F263" s="82"/>
      <c r="G263" s="83"/>
      <c r="H263" s="84"/>
      <c r="I263" s="85"/>
      <c r="J263" s="84"/>
      <c r="K263" s="16" t="n">
        <f aca="false">IF($A263="",0,IF(COUNTIF($A$4:$A263,$A263)=1,1,0))</f>
        <v>0</v>
      </c>
      <c r="L263" s="16" t="n">
        <f aca="false">IF($A263="",0,IF(COUNTIFS($A$4:$A263,$A263,$B$4:$B263,$B263)=1,1,0))</f>
        <v>0</v>
      </c>
      <c r="M263" s="81"/>
      <c r="N263" s="81"/>
    </row>
    <row r="264" customFormat="false" ht="25.5" hidden="false" customHeight="true" outlineLevel="0" collapsed="false">
      <c r="A264" s="79"/>
      <c r="B264" s="80"/>
      <c r="C264" s="81"/>
      <c r="D264" s="81"/>
      <c r="E264" s="81"/>
      <c r="F264" s="86"/>
      <c r="G264" s="83"/>
      <c r="H264" s="87"/>
      <c r="I264" s="88"/>
      <c r="J264" s="87"/>
      <c r="K264" s="16" t="n">
        <f aca="false">IF($A264="",0,IF(COUNTIF($A$4:$A264,$A264)=1,1,0))</f>
        <v>0</v>
      </c>
      <c r="L264" s="16" t="n">
        <f aca="false">IF($A264="",0,IF(COUNTIFS($A$4:$A264,$A264,$B$4:$B264,$B264)=1,1,0))</f>
        <v>0</v>
      </c>
      <c r="M264" s="81"/>
      <c r="N264" s="81"/>
    </row>
    <row r="265" customFormat="false" ht="25.5" hidden="false" customHeight="true" outlineLevel="0" collapsed="false">
      <c r="A265" s="79"/>
      <c r="B265" s="80"/>
      <c r="C265" s="81"/>
      <c r="D265" s="81"/>
      <c r="E265" s="81"/>
      <c r="F265" s="82"/>
      <c r="G265" s="83"/>
      <c r="H265" s="84"/>
      <c r="I265" s="85"/>
      <c r="J265" s="84"/>
      <c r="K265" s="16" t="n">
        <f aca="false">IF($A265="",0,IF(COUNTIF($A$4:$A265,$A265)=1,1,0))</f>
        <v>0</v>
      </c>
      <c r="L265" s="16" t="n">
        <f aca="false">IF($A265="",0,IF(COUNTIFS($A$4:$A265,$A265,$B$4:$B265,$B265)=1,1,0))</f>
        <v>0</v>
      </c>
      <c r="M265" s="81"/>
      <c r="N265" s="81"/>
    </row>
    <row r="266" customFormat="false" ht="25.5" hidden="false" customHeight="true" outlineLevel="0" collapsed="false">
      <c r="A266" s="79"/>
      <c r="B266" s="80"/>
      <c r="C266" s="81"/>
      <c r="D266" s="81"/>
      <c r="E266" s="81"/>
      <c r="F266" s="86"/>
      <c r="G266" s="83"/>
      <c r="H266" s="87"/>
      <c r="I266" s="88"/>
      <c r="J266" s="87"/>
      <c r="K266" s="16" t="n">
        <f aca="false">IF($A266="",0,IF(COUNTIF($A$4:$A266,$A266)=1,1,0))</f>
        <v>0</v>
      </c>
      <c r="L266" s="16" t="n">
        <f aca="false">IF($A266="",0,IF(COUNTIFS($A$4:$A266,$A266,$B$4:$B266,$B266)=1,1,0))</f>
        <v>0</v>
      </c>
      <c r="M266" s="81"/>
      <c r="N266" s="81"/>
    </row>
    <row r="267" customFormat="false" ht="25.5" hidden="false" customHeight="true" outlineLevel="0" collapsed="false">
      <c r="A267" s="79"/>
      <c r="B267" s="80"/>
      <c r="C267" s="81"/>
      <c r="D267" s="81"/>
      <c r="E267" s="81"/>
      <c r="F267" s="82"/>
      <c r="G267" s="83"/>
      <c r="H267" s="84"/>
      <c r="I267" s="85"/>
      <c r="J267" s="84"/>
      <c r="K267" s="16" t="n">
        <f aca="false">IF($A267="",0,IF(COUNTIF($A$4:$A267,$A267)=1,1,0))</f>
        <v>0</v>
      </c>
      <c r="L267" s="16" t="n">
        <f aca="false">IF($A267="",0,IF(COUNTIFS($A$4:$A267,$A267,$B$4:$B267,$B267)=1,1,0))</f>
        <v>0</v>
      </c>
      <c r="M267" s="81"/>
      <c r="N267" s="81"/>
    </row>
    <row r="268" customFormat="false" ht="25.5" hidden="false" customHeight="true" outlineLevel="0" collapsed="false">
      <c r="A268" s="79"/>
      <c r="B268" s="80"/>
      <c r="C268" s="81"/>
      <c r="D268" s="81"/>
      <c r="E268" s="81"/>
      <c r="F268" s="86"/>
      <c r="G268" s="83"/>
      <c r="H268" s="87"/>
      <c r="I268" s="88"/>
      <c r="J268" s="87"/>
      <c r="K268" s="16" t="n">
        <f aca="false">IF($A268="",0,IF(COUNTIF($A$4:$A268,$A268)=1,1,0))</f>
        <v>0</v>
      </c>
      <c r="L268" s="16" t="n">
        <f aca="false">IF($A268="",0,IF(COUNTIFS($A$4:$A268,$A268,$B$4:$B268,$B268)=1,1,0))</f>
        <v>0</v>
      </c>
      <c r="M268" s="81"/>
      <c r="N268" s="81"/>
    </row>
    <row r="269" customFormat="false" ht="25.5" hidden="false" customHeight="true" outlineLevel="0" collapsed="false">
      <c r="A269" s="79"/>
      <c r="B269" s="80"/>
      <c r="C269" s="81"/>
      <c r="D269" s="81"/>
      <c r="E269" s="81"/>
      <c r="F269" s="82"/>
      <c r="G269" s="83"/>
      <c r="H269" s="84"/>
      <c r="I269" s="85"/>
      <c r="J269" s="84"/>
      <c r="K269" s="16" t="n">
        <f aca="false">IF($A269="",0,IF(COUNTIF($A$4:$A269,$A269)=1,1,0))</f>
        <v>0</v>
      </c>
      <c r="L269" s="16" t="n">
        <f aca="false">IF($A269="",0,IF(COUNTIFS($A$4:$A269,$A269,$B$4:$B269,$B269)=1,1,0))</f>
        <v>0</v>
      </c>
      <c r="M269" s="81"/>
      <c r="N269" s="81"/>
    </row>
    <row r="270" customFormat="false" ht="25.5" hidden="false" customHeight="true" outlineLevel="0" collapsed="false">
      <c r="A270" s="79"/>
      <c r="B270" s="80"/>
      <c r="C270" s="81"/>
      <c r="D270" s="81"/>
      <c r="E270" s="81"/>
      <c r="F270" s="86"/>
      <c r="G270" s="83"/>
      <c r="H270" s="87"/>
      <c r="I270" s="88"/>
      <c r="J270" s="87"/>
      <c r="K270" s="16" t="n">
        <f aca="false">IF($A270="",0,IF(COUNTIF($A$4:$A270,$A270)=1,1,0))</f>
        <v>0</v>
      </c>
      <c r="L270" s="16" t="n">
        <f aca="false">IF($A270="",0,IF(COUNTIFS($A$4:$A270,$A270,$B$4:$B270,$B270)=1,1,0))</f>
        <v>0</v>
      </c>
      <c r="M270" s="81"/>
      <c r="N270" s="81"/>
    </row>
    <row r="271" customFormat="false" ht="25.5" hidden="false" customHeight="true" outlineLevel="0" collapsed="false">
      <c r="A271" s="79"/>
      <c r="B271" s="80"/>
      <c r="C271" s="81"/>
      <c r="D271" s="81"/>
      <c r="E271" s="81"/>
      <c r="F271" s="82"/>
      <c r="G271" s="83"/>
      <c r="H271" s="84"/>
      <c r="I271" s="85"/>
      <c r="J271" s="84"/>
      <c r="K271" s="16" t="n">
        <f aca="false">IF($A271="",0,IF(COUNTIF($A$4:$A271,$A271)=1,1,0))</f>
        <v>0</v>
      </c>
      <c r="L271" s="16" t="n">
        <f aca="false">IF($A271="",0,IF(COUNTIFS($A$4:$A271,$A271,$B$4:$B271,$B271)=1,1,0))</f>
        <v>0</v>
      </c>
      <c r="M271" s="81"/>
      <c r="N271" s="81"/>
    </row>
    <row r="272" customFormat="false" ht="25.5" hidden="false" customHeight="true" outlineLevel="0" collapsed="false">
      <c r="A272" s="79"/>
      <c r="B272" s="80"/>
      <c r="C272" s="81"/>
      <c r="D272" s="81"/>
      <c r="E272" s="81"/>
      <c r="F272" s="86"/>
      <c r="G272" s="83"/>
      <c r="H272" s="87"/>
      <c r="I272" s="88"/>
      <c r="J272" s="87"/>
      <c r="K272" s="16" t="n">
        <f aca="false">IF($A272="",0,IF(COUNTIF($A$4:$A272,$A272)=1,1,0))</f>
        <v>0</v>
      </c>
      <c r="L272" s="16" t="n">
        <f aca="false">IF($A272="",0,IF(COUNTIFS($A$4:$A272,$A272,$B$4:$B272,$B272)=1,1,0))</f>
        <v>0</v>
      </c>
      <c r="M272" s="81"/>
      <c r="N272" s="81"/>
    </row>
    <row r="273" customFormat="false" ht="25.5" hidden="false" customHeight="true" outlineLevel="0" collapsed="false">
      <c r="A273" s="79"/>
      <c r="B273" s="80"/>
      <c r="C273" s="81"/>
      <c r="D273" s="81"/>
      <c r="E273" s="81"/>
      <c r="F273" s="82"/>
      <c r="G273" s="83"/>
      <c r="H273" s="84"/>
      <c r="I273" s="85"/>
      <c r="J273" s="84"/>
      <c r="K273" s="16" t="n">
        <f aca="false">IF($A273="",0,IF(COUNTIF($A$4:$A273,$A273)=1,1,0))</f>
        <v>0</v>
      </c>
      <c r="L273" s="16" t="n">
        <f aca="false">IF($A273="",0,IF(COUNTIFS($A$4:$A273,$A273,$B$4:$B273,$B273)=1,1,0))</f>
        <v>0</v>
      </c>
      <c r="M273" s="81"/>
      <c r="N273" s="81"/>
    </row>
    <row r="274" customFormat="false" ht="25.5" hidden="false" customHeight="true" outlineLevel="0" collapsed="false">
      <c r="A274" s="79"/>
      <c r="B274" s="80"/>
      <c r="C274" s="81"/>
      <c r="D274" s="81"/>
      <c r="E274" s="81"/>
      <c r="F274" s="86"/>
      <c r="G274" s="83"/>
      <c r="H274" s="87"/>
      <c r="I274" s="88"/>
      <c r="J274" s="87"/>
      <c r="K274" s="16" t="n">
        <f aca="false">IF($A274="",0,IF(COUNTIF($A$4:$A274,$A274)=1,1,0))</f>
        <v>0</v>
      </c>
      <c r="L274" s="16" t="n">
        <f aca="false">IF($A274="",0,IF(COUNTIFS($A$4:$A274,$A274,$B$4:$B274,$B274)=1,1,0))</f>
        <v>0</v>
      </c>
      <c r="M274" s="81"/>
      <c r="N274" s="81"/>
    </row>
    <row r="275" customFormat="false" ht="25.5" hidden="false" customHeight="true" outlineLevel="0" collapsed="false">
      <c r="A275" s="79"/>
      <c r="B275" s="80"/>
      <c r="C275" s="81"/>
      <c r="D275" s="81"/>
      <c r="E275" s="81"/>
      <c r="F275" s="82"/>
      <c r="G275" s="83"/>
      <c r="H275" s="84"/>
      <c r="I275" s="85"/>
      <c r="J275" s="84"/>
      <c r="K275" s="16" t="n">
        <f aca="false">IF($A275="",0,IF(COUNTIF($A$4:$A275,$A275)=1,1,0))</f>
        <v>0</v>
      </c>
      <c r="L275" s="16" t="n">
        <f aca="false">IF($A275="",0,IF(COUNTIFS($A$4:$A275,$A275,$B$4:$B275,$B275)=1,1,0))</f>
        <v>0</v>
      </c>
      <c r="M275" s="81"/>
      <c r="N275" s="81"/>
    </row>
    <row r="276" customFormat="false" ht="25.5" hidden="false" customHeight="true" outlineLevel="0" collapsed="false">
      <c r="A276" s="79"/>
      <c r="B276" s="80"/>
      <c r="C276" s="81"/>
      <c r="D276" s="81"/>
      <c r="E276" s="81"/>
      <c r="F276" s="86"/>
      <c r="G276" s="83"/>
      <c r="H276" s="87"/>
      <c r="I276" s="88"/>
      <c r="J276" s="87"/>
      <c r="K276" s="16" t="n">
        <f aca="false">IF($A276="",0,IF(COUNTIF($A$4:$A276,$A276)=1,1,0))</f>
        <v>0</v>
      </c>
      <c r="L276" s="16" t="n">
        <f aca="false">IF($A276="",0,IF(COUNTIFS($A$4:$A276,$A276,$B$4:$B276,$B276)=1,1,0))</f>
        <v>0</v>
      </c>
      <c r="M276" s="81"/>
      <c r="N276" s="81"/>
    </row>
    <row r="277" customFormat="false" ht="25.5" hidden="false" customHeight="true" outlineLevel="0" collapsed="false">
      <c r="A277" s="79"/>
      <c r="B277" s="80"/>
      <c r="C277" s="81"/>
      <c r="D277" s="81"/>
      <c r="E277" s="81"/>
      <c r="F277" s="82"/>
      <c r="G277" s="83"/>
      <c r="H277" s="84"/>
      <c r="I277" s="85"/>
      <c r="J277" s="84"/>
      <c r="K277" s="16" t="n">
        <f aca="false">IF($A277="",0,IF(COUNTIF($A$4:$A277,$A277)=1,1,0))</f>
        <v>0</v>
      </c>
      <c r="L277" s="16" t="n">
        <f aca="false">IF($A277="",0,IF(COUNTIFS($A$4:$A277,$A277,$B$4:$B277,$B277)=1,1,0))</f>
        <v>0</v>
      </c>
      <c r="M277" s="81"/>
      <c r="N277" s="81"/>
    </row>
    <row r="278" customFormat="false" ht="25.5" hidden="false" customHeight="true" outlineLevel="0" collapsed="false">
      <c r="A278" s="79"/>
      <c r="B278" s="80"/>
      <c r="C278" s="81"/>
      <c r="D278" s="81"/>
      <c r="E278" s="81"/>
      <c r="F278" s="86"/>
      <c r="G278" s="83"/>
      <c r="H278" s="87"/>
      <c r="I278" s="88"/>
      <c r="J278" s="87"/>
      <c r="K278" s="16" t="n">
        <f aca="false">IF($A278="",0,IF(COUNTIF($A$4:$A278,$A278)=1,1,0))</f>
        <v>0</v>
      </c>
      <c r="L278" s="16" t="n">
        <f aca="false">IF($A278="",0,IF(COUNTIFS($A$4:$A278,$A278,$B$4:$B278,$B278)=1,1,0))</f>
        <v>0</v>
      </c>
      <c r="M278" s="81"/>
      <c r="N278" s="81"/>
    </row>
    <row r="279" customFormat="false" ht="25.5" hidden="false" customHeight="true" outlineLevel="0" collapsed="false">
      <c r="A279" s="79"/>
      <c r="B279" s="80"/>
      <c r="C279" s="81"/>
      <c r="D279" s="81"/>
      <c r="E279" s="81"/>
      <c r="F279" s="82"/>
      <c r="G279" s="83"/>
      <c r="H279" s="84"/>
      <c r="I279" s="85"/>
      <c r="J279" s="84"/>
      <c r="K279" s="16" t="n">
        <f aca="false">IF($A279="",0,IF(COUNTIF($A$4:$A279,$A279)=1,1,0))</f>
        <v>0</v>
      </c>
      <c r="L279" s="16" t="n">
        <f aca="false">IF($A279="",0,IF(COUNTIFS($A$4:$A279,$A279,$B$4:$B279,$B279)=1,1,0))</f>
        <v>0</v>
      </c>
      <c r="M279" s="81"/>
      <c r="N279" s="81"/>
    </row>
    <row r="280" customFormat="false" ht="25.5" hidden="false" customHeight="true" outlineLevel="0" collapsed="false">
      <c r="A280" s="79"/>
      <c r="B280" s="80"/>
      <c r="C280" s="81"/>
      <c r="D280" s="81"/>
      <c r="E280" s="81"/>
      <c r="F280" s="86"/>
      <c r="G280" s="83"/>
      <c r="H280" s="87"/>
      <c r="I280" s="88"/>
      <c r="J280" s="87"/>
      <c r="K280" s="16" t="n">
        <f aca="false">IF($A280="",0,IF(COUNTIF($A$4:$A280,$A280)=1,1,0))</f>
        <v>0</v>
      </c>
      <c r="L280" s="16" t="n">
        <f aca="false">IF($A280="",0,IF(COUNTIFS($A$4:$A280,$A280,$B$4:$B280,$B280)=1,1,0))</f>
        <v>0</v>
      </c>
      <c r="M280" s="81"/>
      <c r="N280" s="81"/>
    </row>
    <row r="281" customFormat="false" ht="25.5" hidden="false" customHeight="true" outlineLevel="0" collapsed="false">
      <c r="A281" s="79"/>
      <c r="B281" s="80"/>
      <c r="C281" s="81"/>
      <c r="D281" s="81"/>
      <c r="E281" s="81"/>
      <c r="F281" s="82"/>
      <c r="G281" s="83"/>
      <c r="H281" s="84"/>
      <c r="I281" s="85"/>
      <c r="J281" s="84"/>
      <c r="K281" s="16" t="n">
        <f aca="false">IF($A281="",0,IF(COUNTIF($A$4:$A281,$A281)=1,1,0))</f>
        <v>0</v>
      </c>
      <c r="L281" s="16" t="n">
        <f aca="false">IF($A281="",0,IF(COUNTIFS($A$4:$A281,$A281,$B$4:$B281,$B281)=1,1,0))</f>
        <v>0</v>
      </c>
      <c r="M281" s="81"/>
      <c r="N281" s="81"/>
    </row>
    <row r="282" customFormat="false" ht="25.5" hidden="false" customHeight="true" outlineLevel="0" collapsed="false">
      <c r="A282" s="79"/>
      <c r="B282" s="80"/>
      <c r="C282" s="81"/>
      <c r="D282" s="81"/>
      <c r="E282" s="81"/>
      <c r="F282" s="86"/>
      <c r="G282" s="83"/>
      <c r="H282" s="87"/>
      <c r="I282" s="88"/>
      <c r="J282" s="87"/>
      <c r="K282" s="16" t="n">
        <f aca="false">IF($A282="",0,IF(COUNTIF($A$4:$A282,$A282)=1,1,0))</f>
        <v>0</v>
      </c>
      <c r="L282" s="16" t="n">
        <f aca="false">IF($A282="",0,IF(COUNTIFS($A$4:$A282,$A282,$B$4:$B282,$B282)=1,1,0))</f>
        <v>0</v>
      </c>
      <c r="M282" s="81"/>
      <c r="N282" s="81"/>
    </row>
    <row r="283" customFormat="false" ht="25.5" hidden="false" customHeight="true" outlineLevel="0" collapsed="false">
      <c r="A283" s="79"/>
      <c r="B283" s="80"/>
      <c r="C283" s="81"/>
      <c r="D283" s="81"/>
      <c r="E283" s="81"/>
      <c r="F283" s="82"/>
      <c r="G283" s="83"/>
      <c r="H283" s="84"/>
      <c r="I283" s="85"/>
      <c r="J283" s="84"/>
      <c r="K283" s="16" t="n">
        <f aca="false">IF($A283="",0,IF(COUNTIF($A$4:$A283,$A283)=1,1,0))</f>
        <v>0</v>
      </c>
      <c r="L283" s="16" t="n">
        <f aca="false">IF($A283="",0,IF(COUNTIFS($A$4:$A283,$A283,$B$4:$B283,$B283)=1,1,0))</f>
        <v>0</v>
      </c>
      <c r="M283" s="81"/>
      <c r="N283" s="81"/>
    </row>
    <row r="284" customFormat="false" ht="25.5" hidden="false" customHeight="true" outlineLevel="0" collapsed="false">
      <c r="A284" s="79"/>
      <c r="B284" s="80"/>
      <c r="C284" s="81"/>
      <c r="D284" s="81"/>
      <c r="E284" s="81"/>
      <c r="F284" s="86"/>
      <c r="G284" s="83"/>
      <c r="H284" s="87"/>
      <c r="I284" s="88"/>
      <c r="J284" s="87"/>
      <c r="K284" s="16" t="n">
        <f aca="false">IF($A284="",0,IF(COUNTIF($A$4:$A284,$A284)=1,1,0))</f>
        <v>0</v>
      </c>
      <c r="L284" s="16" t="n">
        <f aca="false">IF($A284="",0,IF(COUNTIFS($A$4:$A284,$A284,$B$4:$B284,$B284)=1,1,0))</f>
        <v>0</v>
      </c>
      <c r="M284" s="81"/>
      <c r="N284" s="81"/>
    </row>
    <row r="285" customFormat="false" ht="25.5" hidden="false" customHeight="true" outlineLevel="0" collapsed="false">
      <c r="A285" s="79"/>
      <c r="B285" s="80"/>
      <c r="C285" s="81"/>
      <c r="D285" s="81"/>
      <c r="E285" s="81"/>
      <c r="F285" s="82"/>
      <c r="G285" s="83"/>
      <c r="H285" s="84"/>
      <c r="I285" s="85"/>
      <c r="J285" s="84"/>
      <c r="K285" s="16" t="n">
        <f aca="false">IF($A285="",0,IF(COUNTIF($A$4:$A285,$A285)=1,1,0))</f>
        <v>0</v>
      </c>
      <c r="L285" s="16" t="n">
        <f aca="false">IF($A285="",0,IF(COUNTIFS($A$4:$A285,$A285,$B$4:$B285,$B285)=1,1,0))</f>
        <v>0</v>
      </c>
      <c r="M285" s="81"/>
      <c r="N285" s="81"/>
    </row>
    <row r="286" customFormat="false" ht="25.5" hidden="false" customHeight="true" outlineLevel="0" collapsed="false">
      <c r="A286" s="79"/>
      <c r="B286" s="80"/>
      <c r="C286" s="81"/>
      <c r="D286" s="81"/>
      <c r="E286" s="81"/>
      <c r="F286" s="86"/>
      <c r="G286" s="83"/>
      <c r="H286" s="87"/>
      <c r="I286" s="88"/>
      <c r="J286" s="87"/>
      <c r="K286" s="16" t="n">
        <f aca="false">IF($A286="",0,IF(COUNTIF($A$4:$A286,$A286)=1,1,0))</f>
        <v>0</v>
      </c>
      <c r="L286" s="16" t="n">
        <f aca="false">IF($A286="",0,IF(COUNTIFS($A$4:$A286,$A286,$B$4:$B286,$B286)=1,1,0))</f>
        <v>0</v>
      </c>
      <c r="M286" s="81"/>
      <c r="N286" s="81"/>
    </row>
    <row r="287" customFormat="false" ht="25.5" hidden="false" customHeight="true" outlineLevel="0" collapsed="false">
      <c r="A287" s="79"/>
      <c r="B287" s="80"/>
      <c r="C287" s="81"/>
      <c r="D287" s="81"/>
      <c r="E287" s="81"/>
      <c r="F287" s="82"/>
      <c r="G287" s="83"/>
      <c r="H287" s="84"/>
      <c r="I287" s="85"/>
      <c r="J287" s="84"/>
      <c r="K287" s="16" t="n">
        <f aca="false">IF($A287="",0,IF(COUNTIF($A$4:$A287,$A287)=1,1,0))</f>
        <v>0</v>
      </c>
      <c r="L287" s="16" t="n">
        <f aca="false">IF($A287="",0,IF(COUNTIFS($A$4:$A287,$A287,$B$4:$B287,$B287)=1,1,0))</f>
        <v>0</v>
      </c>
      <c r="M287" s="81"/>
      <c r="N287" s="81"/>
    </row>
    <row r="288" customFormat="false" ht="25.5" hidden="false" customHeight="true" outlineLevel="0" collapsed="false">
      <c r="A288" s="79"/>
      <c r="B288" s="80"/>
      <c r="C288" s="81"/>
      <c r="D288" s="81"/>
      <c r="E288" s="81"/>
      <c r="F288" s="86"/>
      <c r="G288" s="83"/>
      <c r="H288" s="87"/>
      <c r="I288" s="88"/>
      <c r="J288" s="87"/>
      <c r="K288" s="16" t="n">
        <f aca="false">IF($A288="",0,IF(COUNTIF($A$4:$A288,$A288)=1,1,0))</f>
        <v>0</v>
      </c>
      <c r="L288" s="16" t="n">
        <f aca="false">IF($A288="",0,IF(COUNTIFS($A$4:$A288,$A288,$B$4:$B288,$B288)=1,1,0))</f>
        <v>0</v>
      </c>
      <c r="M288" s="81"/>
      <c r="N288" s="81"/>
    </row>
    <row r="289" customFormat="false" ht="25.5" hidden="false" customHeight="true" outlineLevel="0" collapsed="false">
      <c r="A289" s="79"/>
      <c r="B289" s="80"/>
      <c r="C289" s="81"/>
      <c r="D289" s="81"/>
      <c r="E289" s="81"/>
      <c r="F289" s="82"/>
      <c r="G289" s="83"/>
      <c r="H289" s="84"/>
      <c r="I289" s="85"/>
      <c r="J289" s="84"/>
      <c r="K289" s="16" t="n">
        <f aca="false">IF($A289="",0,IF(COUNTIF($A$4:$A289,$A289)=1,1,0))</f>
        <v>0</v>
      </c>
      <c r="L289" s="16" t="n">
        <f aca="false">IF($A289="",0,IF(COUNTIFS($A$4:$A289,$A289,$B$4:$B289,$B289)=1,1,0))</f>
        <v>0</v>
      </c>
      <c r="M289" s="81"/>
      <c r="N289" s="81"/>
    </row>
    <row r="290" customFormat="false" ht="25.5" hidden="false" customHeight="true" outlineLevel="0" collapsed="false">
      <c r="A290" s="79"/>
      <c r="B290" s="80"/>
      <c r="C290" s="81"/>
      <c r="D290" s="81"/>
      <c r="E290" s="81"/>
      <c r="F290" s="86"/>
      <c r="G290" s="83"/>
      <c r="H290" s="87"/>
      <c r="I290" s="88"/>
      <c r="J290" s="87"/>
      <c r="K290" s="16" t="n">
        <f aca="false">IF($A290="",0,IF(COUNTIF($A$4:$A290,$A290)=1,1,0))</f>
        <v>0</v>
      </c>
      <c r="L290" s="16" t="n">
        <f aca="false">IF($A290="",0,IF(COUNTIFS($A$4:$A290,$A290,$B$4:$B290,$B290)=1,1,0))</f>
        <v>0</v>
      </c>
      <c r="M290" s="81"/>
      <c r="N290" s="81"/>
    </row>
    <row r="291" customFormat="false" ht="25.5" hidden="false" customHeight="true" outlineLevel="0" collapsed="false">
      <c r="A291" s="79"/>
      <c r="B291" s="80"/>
      <c r="C291" s="81"/>
      <c r="D291" s="81"/>
      <c r="E291" s="81"/>
      <c r="F291" s="82"/>
      <c r="G291" s="83"/>
      <c r="H291" s="84"/>
      <c r="I291" s="85"/>
      <c r="J291" s="84"/>
      <c r="K291" s="16" t="n">
        <f aca="false">IF($A291="",0,IF(COUNTIF($A$4:$A291,$A291)=1,1,0))</f>
        <v>0</v>
      </c>
      <c r="L291" s="16" t="n">
        <f aca="false">IF($A291="",0,IF(COUNTIFS($A$4:$A291,$A291,$B$4:$B291,$B291)=1,1,0))</f>
        <v>0</v>
      </c>
      <c r="M291" s="81"/>
      <c r="N291" s="81"/>
    </row>
    <row r="292" customFormat="false" ht="25.5" hidden="false" customHeight="true" outlineLevel="0" collapsed="false">
      <c r="A292" s="79"/>
      <c r="B292" s="80"/>
      <c r="C292" s="81"/>
      <c r="D292" s="81"/>
      <c r="E292" s="81"/>
      <c r="F292" s="86"/>
      <c r="G292" s="83"/>
      <c r="H292" s="87"/>
      <c r="I292" s="88"/>
      <c r="J292" s="87"/>
      <c r="K292" s="16" t="n">
        <f aca="false">IF($A292="",0,IF(COUNTIF($A$4:$A292,$A292)=1,1,0))</f>
        <v>0</v>
      </c>
      <c r="L292" s="16" t="n">
        <f aca="false">IF($A292="",0,IF(COUNTIFS($A$4:$A292,$A292,$B$4:$B292,$B292)=1,1,0))</f>
        <v>0</v>
      </c>
      <c r="M292" s="81"/>
      <c r="N292" s="81"/>
    </row>
    <row r="293" customFormat="false" ht="25.5" hidden="false" customHeight="true" outlineLevel="0" collapsed="false">
      <c r="A293" s="79"/>
      <c r="B293" s="80"/>
      <c r="C293" s="81"/>
      <c r="D293" s="81"/>
      <c r="E293" s="81"/>
      <c r="F293" s="82"/>
      <c r="G293" s="83"/>
      <c r="H293" s="84"/>
      <c r="I293" s="85"/>
      <c r="J293" s="84"/>
      <c r="K293" s="16" t="n">
        <f aca="false">IF($A293="",0,IF(COUNTIF($A$4:$A293,$A293)=1,1,0))</f>
        <v>0</v>
      </c>
      <c r="L293" s="16" t="n">
        <f aca="false">IF($A293="",0,IF(COUNTIFS($A$4:$A293,$A293,$B$4:$B293,$B293)=1,1,0))</f>
        <v>0</v>
      </c>
      <c r="M293" s="81"/>
      <c r="N293" s="81"/>
    </row>
    <row r="294" customFormat="false" ht="25.5" hidden="false" customHeight="true" outlineLevel="0" collapsed="false">
      <c r="A294" s="79"/>
      <c r="B294" s="80"/>
      <c r="C294" s="81"/>
      <c r="D294" s="81"/>
      <c r="E294" s="81"/>
      <c r="F294" s="86"/>
      <c r="G294" s="83"/>
      <c r="H294" s="87"/>
      <c r="I294" s="88"/>
      <c r="J294" s="87"/>
      <c r="K294" s="16" t="n">
        <f aca="false">IF($A294="",0,IF(COUNTIF($A$4:$A294,$A294)=1,1,0))</f>
        <v>0</v>
      </c>
      <c r="L294" s="16" t="n">
        <f aca="false">IF($A294="",0,IF(COUNTIFS($A$4:$A294,$A294,$B$4:$B294,$B294)=1,1,0))</f>
        <v>0</v>
      </c>
      <c r="M294" s="81"/>
      <c r="N294" s="81"/>
    </row>
    <row r="295" customFormat="false" ht="25.5" hidden="false" customHeight="true" outlineLevel="0" collapsed="false">
      <c r="A295" s="79"/>
      <c r="B295" s="80"/>
      <c r="C295" s="81"/>
      <c r="D295" s="81"/>
      <c r="E295" s="81"/>
      <c r="F295" s="82"/>
      <c r="G295" s="83"/>
      <c r="H295" s="84"/>
      <c r="I295" s="85"/>
      <c r="J295" s="84"/>
      <c r="K295" s="16" t="n">
        <f aca="false">IF($A295="",0,IF(COUNTIF($A$4:$A295,$A295)=1,1,0))</f>
        <v>0</v>
      </c>
      <c r="L295" s="16" t="n">
        <f aca="false">IF($A295="",0,IF(COUNTIFS($A$4:$A295,$A295,$B$4:$B295,$B295)=1,1,0))</f>
        <v>0</v>
      </c>
      <c r="M295" s="81"/>
      <c r="N295" s="81"/>
    </row>
    <row r="296" customFormat="false" ht="25.5" hidden="false" customHeight="true" outlineLevel="0" collapsed="false">
      <c r="A296" s="79"/>
      <c r="B296" s="80"/>
      <c r="C296" s="81"/>
      <c r="D296" s="81"/>
      <c r="E296" s="81"/>
      <c r="F296" s="86"/>
      <c r="G296" s="83"/>
      <c r="H296" s="87"/>
      <c r="I296" s="88"/>
      <c r="J296" s="87"/>
      <c r="K296" s="16" t="n">
        <f aca="false">IF($A296="",0,IF(COUNTIF($A$4:$A296,$A296)=1,1,0))</f>
        <v>0</v>
      </c>
      <c r="L296" s="16" t="n">
        <f aca="false">IF($A296="",0,IF(COUNTIFS($A$4:$A296,$A296,$B$4:$B296,$B296)=1,1,0))</f>
        <v>0</v>
      </c>
      <c r="M296" s="81"/>
      <c r="N296" s="81"/>
    </row>
    <row r="297" customFormat="false" ht="25.5" hidden="false" customHeight="true" outlineLevel="0" collapsed="false">
      <c r="A297" s="79"/>
      <c r="B297" s="80"/>
      <c r="C297" s="81"/>
      <c r="D297" s="81"/>
      <c r="E297" s="81"/>
      <c r="F297" s="82"/>
      <c r="G297" s="83"/>
      <c r="H297" s="84"/>
      <c r="I297" s="85"/>
      <c r="J297" s="84"/>
      <c r="K297" s="16" t="n">
        <f aca="false">IF($A297="",0,IF(COUNTIF($A$4:$A297,$A297)=1,1,0))</f>
        <v>0</v>
      </c>
      <c r="L297" s="16" t="n">
        <f aca="false">IF($A297="",0,IF(COUNTIFS($A$4:$A297,$A297,$B$4:$B297,$B297)=1,1,0))</f>
        <v>0</v>
      </c>
      <c r="M297" s="81"/>
      <c r="N297" s="81"/>
    </row>
    <row r="298" customFormat="false" ht="25.5" hidden="false" customHeight="true" outlineLevel="0" collapsed="false">
      <c r="A298" s="79"/>
      <c r="B298" s="80"/>
      <c r="C298" s="81"/>
      <c r="D298" s="81"/>
      <c r="E298" s="81"/>
      <c r="F298" s="86"/>
      <c r="G298" s="83"/>
      <c r="H298" s="87"/>
      <c r="I298" s="88"/>
      <c r="J298" s="87"/>
      <c r="K298" s="16" t="n">
        <f aca="false">IF($A298="",0,IF(COUNTIF($A$4:$A298,$A298)=1,1,0))</f>
        <v>0</v>
      </c>
      <c r="L298" s="16" t="n">
        <f aca="false">IF($A298="",0,IF(COUNTIFS($A$4:$A298,$A298,$B$4:$B298,$B298)=1,1,0))</f>
        <v>0</v>
      </c>
      <c r="M298" s="81"/>
      <c r="N298" s="81"/>
    </row>
    <row r="299" customFormat="false" ht="25.5" hidden="false" customHeight="true" outlineLevel="0" collapsed="false">
      <c r="A299" s="79"/>
      <c r="B299" s="80"/>
      <c r="C299" s="81"/>
      <c r="D299" s="81"/>
      <c r="E299" s="81"/>
      <c r="F299" s="82"/>
      <c r="G299" s="83"/>
      <c r="H299" s="84"/>
      <c r="I299" s="85"/>
      <c r="J299" s="84"/>
      <c r="K299" s="16" t="n">
        <f aca="false">IF($A299="",0,IF(COUNTIF($A$4:$A299,$A299)=1,1,0))</f>
        <v>0</v>
      </c>
      <c r="L299" s="16" t="n">
        <f aca="false">IF($A299="",0,IF(COUNTIFS($A$4:$A299,$A299,$B$4:$B299,$B299)=1,1,0))</f>
        <v>0</v>
      </c>
      <c r="M299" s="81"/>
      <c r="N299" s="81"/>
    </row>
    <row r="300" customFormat="false" ht="25.5" hidden="false" customHeight="true" outlineLevel="0" collapsed="false">
      <c r="A300" s="79"/>
      <c r="B300" s="80"/>
      <c r="C300" s="81"/>
      <c r="D300" s="81"/>
      <c r="E300" s="81"/>
      <c r="F300" s="86"/>
      <c r="G300" s="83"/>
      <c r="H300" s="87"/>
      <c r="I300" s="88"/>
      <c r="J300" s="87"/>
      <c r="K300" s="16" t="n">
        <f aca="false">IF($A300="",0,IF(COUNTIF($A$4:$A300,$A300)=1,1,0))</f>
        <v>0</v>
      </c>
      <c r="L300" s="16" t="n">
        <f aca="false">IF($A300="",0,IF(COUNTIFS($A$4:$A300,$A300,$B$4:$B300,$B300)=1,1,0))</f>
        <v>0</v>
      </c>
      <c r="M300" s="81"/>
      <c r="N300" s="81"/>
    </row>
    <row r="301" customFormat="false" ht="25.5" hidden="false" customHeight="true" outlineLevel="0" collapsed="false">
      <c r="A301" s="79"/>
      <c r="B301" s="80"/>
      <c r="C301" s="81"/>
      <c r="D301" s="81"/>
      <c r="E301" s="81"/>
      <c r="F301" s="82"/>
      <c r="G301" s="83"/>
      <c r="H301" s="84"/>
      <c r="I301" s="85"/>
      <c r="J301" s="84"/>
      <c r="K301" s="16" t="n">
        <f aca="false">IF($A301="",0,IF(COUNTIF($A$4:$A301,$A301)=1,1,0))</f>
        <v>0</v>
      </c>
      <c r="L301" s="16" t="n">
        <f aca="false">IF($A301="",0,IF(COUNTIFS($A$4:$A301,$A301,$B$4:$B301,$B301)=1,1,0))</f>
        <v>0</v>
      </c>
      <c r="M301" s="81"/>
      <c r="N301" s="81"/>
    </row>
    <row r="302" customFormat="false" ht="25.5" hidden="false" customHeight="true" outlineLevel="0" collapsed="false">
      <c r="A302" s="79"/>
      <c r="B302" s="80"/>
      <c r="C302" s="81"/>
      <c r="D302" s="81"/>
      <c r="E302" s="81"/>
      <c r="F302" s="86"/>
      <c r="G302" s="83"/>
      <c r="H302" s="87"/>
      <c r="I302" s="88"/>
      <c r="J302" s="87"/>
      <c r="K302" s="16" t="n">
        <f aca="false">IF($A302="",0,IF(COUNTIF($A$4:$A302,$A302)=1,1,0))</f>
        <v>0</v>
      </c>
      <c r="L302" s="16" t="n">
        <f aca="false">IF($A302="",0,IF(COUNTIFS($A$4:$A302,$A302,$B$4:$B302,$B302)=1,1,0))</f>
        <v>0</v>
      </c>
      <c r="M302" s="81"/>
      <c r="N302" s="81"/>
    </row>
    <row r="303" customFormat="false" ht="25.5" hidden="false" customHeight="true" outlineLevel="0" collapsed="false">
      <c r="A303" s="79"/>
      <c r="B303" s="80"/>
      <c r="C303" s="81"/>
      <c r="D303" s="81"/>
      <c r="E303" s="81"/>
      <c r="F303" s="82"/>
      <c r="G303" s="83"/>
      <c r="H303" s="84"/>
      <c r="I303" s="85"/>
      <c r="J303" s="84"/>
      <c r="K303" s="16" t="n">
        <f aca="false">IF($A303="",0,IF(COUNTIF($A$4:$A303,$A303)=1,1,0))</f>
        <v>0</v>
      </c>
      <c r="L303" s="16" t="n">
        <f aca="false">IF($A303="",0,IF(COUNTIFS($A$4:$A303,$A303,$B$4:$B303,$B303)=1,1,0))</f>
        <v>0</v>
      </c>
      <c r="M303" s="81"/>
      <c r="N303" s="81"/>
    </row>
    <row r="304" customFormat="false" ht="25.5" hidden="false" customHeight="true" outlineLevel="0" collapsed="false">
      <c r="A304" s="79"/>
      <c r="B304" s="80"/>
      <c r="C304" s="81"/>
      <c r="D304" s="81"/>
      <c r="E304" s="81"/>
      <c r="F304" s="86"/>
      <c r="G304" s="83"/>
      <c r="H304" s="87"/>
      <c r="I304" s="88"/>
      <c r="J304" s="87"/>
      <c r="K304" s="16" t="n">
        <f aca="false">IF($A304="",0,IF(COUNTIF($A$4:$A304,$A304)=1,1,0))</f>
        <v>0</v>
      </c>
      <c r="L304" s="16" t="n">
        <f aca="false">IF($A304="",0,IF(COUNTIFS($A$4:$A304,$A304,$B$4:$B304,$B304)=1,1,0))</f>
        <v>0</v>
      </c>
      <c r="M304" s="81"/>
      <c r="N304" s="81"/>
    </row>
    <row r="305" customFormat="false" ht="25.5" hidden="false" customHeight="true" outlineLevel="0" collapsed="false">
      <c r="A305" s="79"/>
      <c r="B305" s="80"/>
      <c r="C305" s="81"/>
      <c r="D305" s="81"/>
      <c r="E305" s="81"/>
      <c r="F305" s="82"/>
      <c r="G305" s="83"/>
      <c r="H305" s="84"/>
      <c r="I305" s="85"/>
      <c r="J305" s="84"/>
      <c r="K305" s="16" t="n">
        <f aca="false">IF($A305="",0,IF(COUNTIF($A$4:$A305,$A305)=1,1,0))</f>
        <v>0</v>
      </c>
      <c r="L305" s="16" t="n">
        <f aca="false">IF($A305="",0,IF(COUNTIFS($A$4:$A305,$A305,$B$4:$B305,$B305)=1,1,0))</f>
        <v>0</v>
      </c>
      <c r="M305" s="81"/>
      <c r="N305" s="81"/>
    </row>
    <row r="306" customFormat="false" ht="25.5" hidden="false" customHeight="true" outlineLevel="0" collapsed="false">
      <c r="A306" s="79"/>
      <c r="B306" s="80"/>
      <c r="C306" s="81"/>
      <c r="D306" s="81"/>
      <c r="E306" s="81"/>
      <c r="F306" s="86"/>
      <c r="G306" s="83"/>
      <c r="H306" s="87"/>
      <c r="I306" s="88"/>
      <c r="J306" s="87"/>
      <c r="K306" s="16" t="n">
        <f aca="false">IF($A306="",0,IF(COUNTIF($A$4:$A306,$A306)=1,1,0))</f>
        <v>0</v>
      </c>
      <c r="L306" s="16" t="n">
        <f aca="false">IF($A306="",0,IF(COUNTIFS($A$4:$A306,$A306,$B$4:$B306,$B306)=1,1,0))</f>
        <v>0</v>
      </c>
      <c r="M306" s="81"/>
      <c r="N306" s="81"/>
    </row>
    <row r="307" customFormat="false" ht="25.5" hidden="false" customHeight="true" outlineLevel="0" collapsed="false">
      <c r="A307" s="79"/>
      <c r="B307" s="80"/>
      <c r="C307" s="81"/>
      <c r="D307" s="81"/>
      <c r="E307" s="81"/>
      <c r="F307" s="82"/>
      <c r="G307" s="83"/>
      <c r="H307" s="84"/>
      <c r="I307" s="85"/>
      <c r="J307" s="84"/>
      <c r="K307" s="16" t="n">
        <f aca="false">IF($A307="",0,IF(COUNTIF($A$4:$A307,$A307)=1,1,0))</f>
        <v>0</v>
      </c>
      <c r="L307" s="16" t="n">
        <f aca="false">IF($A307="",0,IF(COUNTIFS($A$4:$A307,$A307,$B$4:$B307,$B307)=1,1,0))</f>
        <v>0</v>
      </c>
      <c r="M307" s="81"/>
      <c r="N307" s="81"/>
    </row>
    <row r="308" customFormat="false" ht="25.5" hidden="false" customHeight="true" outlineLevel="0" collapsed="false">
      <c r="A308" s="79"/>
      <c r="B308" s="80"/>
      <c r="C308" s="81"/>
      <c r="D308" s="81"/>
      <c r="E308" s="81"/>
      <c r="F308" s="86"/>
      <c r="G308" s="83"/>
      <c r="H308" s="87"/>
      <c r="I308" s="88"/>
      <c r="J308" s="87"/>
      <c r="K308" s="16" t="n">
        <f aca="false">IF($A308="",0,IF(COUNTIF($A$4:$A308,$A308)=1,1,0))</f>
        <v>0</v>
      </c>
      <c r="L308" s="16" t="n">
        <f aca="false">IF($A308="",0,IF(COUNTIFS($A$4:$A308,$A308,$B$4:$B308,$B308)=1,1,0))</f>
        <v>0</v>
      </c>
      <c r="M308" s="81"/>
      <c r="N308" s="81"/>
    </row>
    <row r="309" customFormat="false" ht="25.5" hidden="false" customHeight="true" outlineLevel="0" collapsed="false">
      <c r="A309" s="79"/>
      <c r="B309" s="80"/>
      <c r="C309" s="81"/>
      <c r="D309" s="81"/>
      <c r="E309" s="81"/>
      <c r="F309" s="82"/>
      <c r="G309" s="83"/>
      <c r="H309" s="84"/>
      <c r="I309" s="85"/>
      <c r="J309" s="84"/>
      <c r="K309" s="16" t="n">
        <f aca="false">IF($A309="",0,IF(COUNTIF($A$4:$A309,$A309)=1,1,0))</f>
        <v>0</v>
      </c>
      <c r="L309" s="16" t="n">
        <f aca="false">IF($A309="",0,IF(COUNTIFS($A$4:$A309,$A309,$B$4:$B309,$B309)=1,1,0))</f>
        <v>0</v>
      </c>
      <c r="M309" s="81"/>
      <c r="N309" s="81"/>
    </row>
    <row r="310" customFormat="false" ht="25.5" hidden="false" customHeight="true" outlineLevel="0" collapsed="false">
      <c r="A310" s="79"/>
      <c r="B310" s="80"/>
      <c r="C310" s="81"/>
      <c r="D310" s="81"/>
      <c r="E310" s="81"/>
      <c r="F310" s="86"/>
      <c r="G310" s="83"/>
      <c r="H310" s="87"/>
      <c r="I310" s="88"/>
      <c r="J310" s="87"/>
      <c r="K310" s="16" t="n">
        <f aca="false">IF($A310="",0,IF(COUNTIF($A$4:$A310,$A310)=1,1,0))</f>
        <v>0</v>
      </c>
      <c r="L310" s="16" t="n">
        <f aca="false">IF($A310="",0,IF(COUNTIFS($A$4:$A310,$A310,$B$4:$B310,$B310)=1,1,0))</f>
        <v>0</v>
      </c>
      <c r="M310" s="81"/>
      <c r="N310" s="81"/>
    </row>
    <row r="311" customFormat="false" ht="25.5" hidden="false" customHeight="true" outlineLevel="0" collapsed="false">
      <c r="A311" s="79"/>
      <c r="B311" s="80"/>
      <c r="C311" s="81"/>
      <c r="D311" s="81"/>
      <c r="E311" s="81"/>
      <c r="F311" s="82"/>
      <c r="G311" s="83"/>
      <c r="H311" s="84"/>
      <c r="I311" s="85"/>
      <c r="J311" s="84"/>
      <c r="K311" s="16" t="n">
        <f aca="false">IF($A311="",0,IF(COUNTIF($A$4:$A311,$A311)=1,1,0))</f>
        <v>0</v>
      </c>
      <c r="L311" s="16" t="n">
        <f aca="false">IF($A311="",0,IF(COUNTIFS($A$4:$A311,$A311,$B$4:$B311,$B311)=1,1,0))</f>
        <v>0</v>
      </c>
      <c r="M311" s="81"/>
      <c r="N311" s="81"/>
    </row>
    <row r="312" customFormat="false" ht="25.5" hidden="false" customHeight="true" outlineLevel="0" collapsed="false">
      <c r="A312" s="79"/>
      <c r="B312" s="80"/>
      <c r="C312" s="81"/>
      <c r="D312" s="81"/>
      <c r="E312" s="81"/>
      <c r="F312" s="86"/>
      <c r="G312" s="83"/>
      <c r="H312" s="87"/>
      <c r="I312" s="88"/>
      <c r="J312" s="87"/>
      <c r="K312" s="16" t="n">
        <f aca="false">IF($A312="",0,IF(COUNTIF($A$4:$A312,$A312)=1,1,0))</f>
        <v>0</v>
      </c>
      <c r="L312" s="16" t="n">
        <f aca="false">IF($A312="",0,IF(COUNTIFS($A$4:$A312,$A312,$B$4:$B312,$B312)=1,1,0))</f>
        <v>0</v>
      </c>
      <c r="M312" s="81"/>
      <c r="N312" s="81"/>
    </row>
    <row r="313" customFormat="false" ht="25.5" hidden="false" customHeight="true" outlineLevel="0" collapsed="false">
      <c r="A313" s="79"/>
      <c r="B313" s="80"/>
      <c r="C313" s="81"/>
      <c r="D313" s="81"/>
      <c r="E313" s="81"/>
      <c r="F313" s="82"/>
      <c r="G313" s="83"/>
      <c r="H313" s="84"/>
      <c r="I313" s="85"/>
      <c r="J313" s="84"/>
      <c r="K313" s="16" t="n">
        <f aca="false">IF($A313="",0,IF(COUNTIF($A$4:$A313,$A313)=1,1,0))</f>
        <v>0</v>
      </c>
      <c r="L313" s="16" t="n">
        <f aca="false">IF($A313="",0,IF(COUNTIFS($A$4:$A313,$A313,$B$4:$B313,$B313)=1,1,0))</f>
        <v>0</v>
      </c>
      <c r="M313" s="81"/>
      <c r="N313" s="81"/>
    </row>
    <row r="314" customFormat="false" ht="25.5" hidden="false" customHeight="true" outlineLevel="0" collapsed="false">
      <c r="A314" s="79"/>
      <c r="B314" s="80"/>
      <c r="C314" s="81"/>
      <c r="D314" s="81"/>
      <c r="E314" s="81"/>
      <c r="F314" s="86"/>
      <c r="G314" s="83"/>
      <c r="H314" s="87"/>
      <c r="I314" s="88"/>
      <c r="J314" s="87"/>
      <c r="K314" s="16" t="n">
        <f aca="false">IF($A314="",0,IF(COUNTIF($A$4:$A314,$A314)=1,1,0))</f>
        <v>0</v>
      </c>
      <c r="L314" s="16" t="n">
        <f aca="false">IF($A314="",0,IF(COUNTIFS($A$4:$A314,$A314,$B$4:$B314,$B314)=1,1,0))</f>
        <v>0</v>
      </c>
      <c r="M314" s="81"/>
      <c r="N314" s="81"/>
    </row>
    <row r="315" customFormat="false" ht="25.5" hidden="false" customHeight="true" outlineLevel="0" collapsed="false">
      <c r="A315" s="79"/>
      <c r="B315" s="80"/>
      <c r="C315" s="81"/>
      <c r="D315" s="81"/>
      <c r="E315" s="81"/>
      <c r="F315" s="82"/>
      <c r="G315" s="83"/>
      <c r="H315" s="84"/>
      <c r="I315" s="85"/>
      <c r="J315" s="84"/>
      <c r="K315" s="16" t="n">
        <f aca="false">IF($A315="",0,IF(COUNTIF($A$4:$A315,$A315)=1,1,0))</f>
        <v>0</v>
      </c>
      <c r="L315" s="16" t="n">
        <f aca="false">IF($A315="",0,IF(COUNTIFS($A$4:$A315,$A315,$B$4:$B315,$B315)=1,1,0))</f>
        <v>0</v>
      </c>
      <c r="M315" s="81"/>
      <c r="N315" s="81"/>
    </row>
    <row r="316" customFormat="false" ht="25.5" hidden="false" customHeight="true" outlineLevel="0" collapsed="false">
      <c r="A316" s="79"/>
      <c r="B316" s="80"/>
      <c r="C316" s="81"/>
      <c r="D316" s="81"/>
      <c r="E316" s="81"/>
      <c r="F316" s="86"/>
      <c r="G316" s="83"/>
      <c r="H316" s="87"/>
      <c r="I316" s="88"/>
      <c r="J316" s="87"/>
      <c r="K316" s="16" t="n">
        <f aca="false">IF($A316="",0,IF(COUNTIF($A$4:$A316,$A316)=1,1,0))</f>
        <v>0</v>
      </c>
      <c r="L316" s="16" t="n">
        <f aca="false">IF($A316="",0,IF(COUNTIFS($A$4:$A316,$A316,$B$4:$B316,$B316)=1,1,0))</f>
        <v>0</v>
      </c>
      <c r="M316" s="81"/>
      <c r="N316" s="81"/>
    </row>
    <row r="317" customFormat="false" ht="25.5" hidden="false" customHeight="true" outlineLevel="0" collapsed="false">
      <c r="A317" s="79"/>
      <c r="B317" s="80"/>
      <c r="C317" s="81"/>
      <c r="D317" s="81"/>
      <c r="E317" s="81"/>
      <c r="F317" s="82"/>
      <c r="G317" s="83"/>
      <c r="H317" s="84"/>
      <c r="I317" s="85"/>
      <c r="J317" s="84"/>
      <c r="K317" s="16" t="n">
        <f aca="false">IF($A317="",0,IF(COUNTIF($A$4:$A317,$A317)=1,1,0))</f>
        <v>0</v>
      </c>
      <c r="L317" s="16" t="n">
        <f aca="false">IF($A317="",0,IF(COUNTIFS($A$4:$A317,$A317,$B$4:$B317,$B317)=1,1,0))</f>
        <v>0</v>
      </c>
      <c r="M317" s="81"/>
      <c r="N317" s="81"/>
    </row>
    <row r="318" customFormat="false" ht="25.5" hidden="false" customHeight="true" outlineLevel="0" collapsed="false">
      <c r="A318" s="79"/>
      <c r="B318" s="80"/>
      <c r="C318" s="81"/>
      <c r="D318" s="81"/>
      <c r="E318" s="81"/>
      <c r="F318" s="86"/>
      <c r="G318" s="83"/>
      <c r="H318" s="87"/>
      <c r="I318" s="88"/>
      <c r="J318" s="87"/>
      <c r="K318" s="16" t="n">
        <f aca="false">IF($A318="",0,IF(COUNTIF($A$4:$A318,$A318)=1,1,0))</f>
        <v>0</v>
      </c>
      <c r="L318" s="16" t="n">
        <f aca="false">IF($A318="",0,IF(COUNTIFS($A$4:$A318,$A318,$B$4:$B318,$B318)=1,1,0))</f>
        <v>0</v>
      </c>
      <c r="M318" s="81"/>
      <c r="N318" s="81"/>
    </row>
    <row r="319" customFormat="false" ht="25.5" hidden="false" customHeight="true" outlineLevel="0" collapsed="false">
      <c r="A319" s="79"/>
      <c r="B319" s="80"/>
      <c r="C319" s="81"/>
      <c r="D319" s="81"/>
      <c r="E319" s="81"/>
      <c r="F319" s="82"/>
      <c r="G319" s="83"/>
      <c r="H319" s="84"/>
      <c r="I319" s="85"/>
      <c r="J319" s="84"/>
      <c r="K319" s="16" t="n">
        <f aca="false">IF($A319="",0,IF(COUNTIF($A$4:$A319,$A319)=1,1,0))</f>
        <v>0</v>
      </c>
      <c r="L319" s="16" t="n">
        <f aca="false">IF($A319="",0,IF(COUNTIFS($A$4:$A319,$A319,$B$4:$B319,$B319)=1,1,0))</f>
        <v>0</v>
      </c>
      <c r="M319" s="81"/>
      <c r="N319" s="81"/>
    </row>
    <row r="320" customFormat="false" ht="25.5" hidden="false" customHeight="true" outlineLevel="0" collapsed="false">
      <c r="A320" s="79"/>
      <c r="B320" s="80"/>
      <c r="C320" s="81"/>
      <c r="D320" s="81"/>
      <c r="E320" s="81"/>
      <c r="F320" s="86"/>
      <c r="G320" s="83"/>
      <c r="H320" s="87"/>
      <c r="I320" s="88"/>
      <c r="J320" s="87"/>
      <c r="K320" s="16" t="n">
        <f aca="false">IF($A320="",0,IF(COUNTIF($A$4:$A320,$A320)=1,1,0))</f>
        <v>0</v>
      </c>
      <c r="L320" s="16" t="n">
        <f aca="false">IF($A320="",0,IF(COUNTIFS($A$4:$A320,$A320,$B$4:$B320,$B320)=1,1,0))</f>
        <v>0</v>
      </c>
      <c r="M320" s="81"/>
      <c r="N320" s="81"/>
    </row>
    <row r="321" customFormat="false" ht="25.5" hidden="false" customHeight="true" outlineLevel="0" collapsed="false">
      <c r="A321" s="79"/>
      <c r="B321" s="80"/>
      <c r="C321" s="81"/>
      <c r="D321" s="81"/>
      <c r="E321" s="81"/>
      <c r="F321" s="82"/>
      <c r="G321" s="83"/>
      <c r="H321" s="84"/>
      <c r="I321" s="85"/>
      <c r="J321" s="84"/>
      <c r="K321" s="16" t="n">
        <f aca="false">IF($A321="",0,IF(COUNTIF($A$4:$A321,$A321)=1,1,0))</f>
        <v>0</v>
      </c>
      <c r="L321" s="16" t="n">
        <f aca="false">IF($A321="",0,IF(COUNTIFS($A$4:$A321,$A321,$B$4:$B321,$B321)=1,1,0))</f>
        <v>0</v>
      </c>
      <c r="M321" s="81"/>
      <c r="N321" s="81"/>
    </row>
    <row r="322" customFormat="false" ht="25.5" hidden="false" customHeight="true" outlineLevel="0" collapsed="false">
      <c r="A322" s="79"/>
      <c r="B322" s="80"/>
      <c r="C322" s="81"/>
      <c r="D322" s="81"/>
      <c r="E322" s="81"/>
      <c r="F322" s="86"/>
      <c r="G322" s="83"/>
      <c r="H322" s="87"/>
      <c r="I322" s="88"/>
      <c r="J322" s="87"/>
      <c r="K322" s="16" t="n">
        <f aca="false">IF($A322="",0,IF(COUNTIF($A$4:$A322,$A322)=1,1,0))</f>
        <v>0</v>
      </c>
      <c r="L322" s="16" t="n">
        <f aca="false">IF($A322="",0,IF(COUNTIFS($A$4:$A322,$A322,$B$4:$B322,$B322)=1,1,0))</f>
        <v>0</v>
      </c>
      <c r="M322" s="81"/>
      <c r="N322" s="81"/>
    </row>
    <row r="323" customFormat="false" ht="25.5" hidden="false" customHeight="true" outlineLevel="0" collapsed="false">
      <c r="A323" s="79"/>
      <c r="B323" s="80"/>
      <c r="C323" s="81"/>
      <c r="D323" s="81"/>
      <c r="E323" s="81"/>
      <c r="F323" s="82"/>
      <c r="G323" s="83"/>
      <c r="H323" s="84"/>
      <c r="I323" s="85"/>
      <c r="J323" s="84"/>
      <c r="K323" s="16" t="n">
        <f aca="false">IF($A323="",0,IF(COUNTIF($A$4:$A323,$A323)=1,1,0))</f>
        <v>0</v>
      </c>
      <c r="L323" s="16" t="n">
        <f aca="false">IF($A323="",0,IF(COUNTIFS($A$4:$A323,$A323,$B$4:$B323,$B323)=1,1,0))</f>
        <v>0</v>
      </c>
      <c r="M323" s="81"/>
      <c r="N323" s="81"/>
    </row>
    <row r="324" customFormat="false" ht="25.5" hidden="false" customHeight="true" outlineLevel="0" collapsed="false">
      <c r="A324" s="79"/>
      <c r="B324" s="80"/>
      <c r="C324" s="81"/>
      <c r="D324" s="81"/>
      <c r="E324" s="81"/>
      <c r="F324" s="86"/>
      <c r="G324" s="83"/>
      <c r="H324" s="87"/>
      <c r="I324" s="88"/>
      <c r="J324" s="87"/>
      <c r="K324" s="16" t="n">
        <f aca="false">IF($A324="",0,IF(COUNTIF($A$4:$A324,$A324)=1,1,0))</f>
        <v>0</v>
      </c>
      <c r="L324" s="16" t="n">
        <f aca="false">IF($A324="",0,IF(COUNTIFS($A$4:$A324,$A324,$B$4:$B324,$B324)=1,1,0))</f>
        <v>0</v>
      </c>
      <c r="M324" s="81"/>
      <c r="N324" s="81"/>
    </row>
    <row r="325" customFormat="false" ht="25.5" hidden="false" customHeight="true" outlineLevel="0" collapsed="false">
      <c r="A325" s="79"/>
      <c r="B325" s="80"/>
      <c r="C325" s="81"/>
      <c r="D325" s="81"/>
      <c r="E325" s="81"/>
      <c r="F325" s="82"/>
      <c r="G325" s="83"/>
      <c r="H325" s="84"/>
      <c r="I325" s="85"/>
      <c r="J325" s="84"/>
      <c r="K325" s="16" t="n">
        <f aca="false">IF($A325="",0,IF(COUNTIF($A$4:$A325,$A325)=1,1,0))</f>
        <v>0</v>
      </c>
      <c r="L325" s="16" t="n">
        <f aca="false">IF($A325="",0,IF(COUNTIFS($A$4:$A325,$A325,$B$4:$B325,$B325)=1,1,0))</f>
        <v>0</v>
      </c>
      <c r="M325" s="81"/>
      <c r="N325" s="81"/>
    </row>
    <row r="326" customFormat="false" ht="25.5" hidden="false" customHeight="true" outlineLevel="0" collapsed="false">
      <c r="A326" s="79"/>
      <c r="B326" s="80"/>
      <c r="C326" s="81"/>
      <c r="D326" s="81"/>
      <c r="E326" s="81"/>
      <c r="F326" s="86"/>
      <c r="G326" s="83"/>
      <c r="H326" s="87"/>
      <c r="I326" s="88"/>
      <c r="J326" s="87"/>
      <c r="K326" s="16" t="n">
        <f aca="false">IF($A326="",0,IF(COUNTIF($A$4:$A326,$A326)=1,1,0))</f>
        <v>0</v>
      </c>
      <c r="L326" s="16" t="n">
        <f aca="false">IF($A326="",0,IF(COUNTIFS($A$4:$A326,$A326,$B$4:$B326,$B326)=1,1,0))</f>
        <v>0</v>
      </c>
      <c r="M326" s="81"/>
      <c r="N326" s="81"/>
    </row>
    <row r="327" customFormat="false" ht="25.5" hidden="false" customHeight="true" outlineLevel="0" collapsed="false">
      <c r="A327" s="79"/>
      <c r="B327" s="80"/>
      <c r="C327" s="81"/>
      <c r="D327" s="81"/>
      <c r="E327" s="81"/>
      <c r="F327" s="82"/>
      <c r="G327" s="83"/>
      <c r="H327" s="84"/>
      <c r="I327" s="85"/>
      <c r="J327" s="84"/>
      <c r="K327" s="16" t="n">
        <f aca="false">IF($A327="",0,IF(COUNTIF($A$4:$A327,$A327)=1,1,0))</f>
        <v>0</v>
      </c>
      <c r="L327" s="16" t="n">
        <f aca="false">IF($A327="",0,IF(COUNTIFS($A$4:$A327,$A327,$B$4:$B327,$B327)=1,1,0))</f>
        <v>0</v>
      </c>
      <c r="M327" s="81"/>
      <c r="N327" s="81"/>
    </row>
    <row r="328" customFormat="false" ht="25.5" hidden="false" customHeight="true" outlineLevel="0" collapsed="false">
      <c r="A328" s="79"/>
      <c r="B328" s="80"/>
      <c r="C328" s="81"/>
      <c r="D328" s="81"/>
      <c r="E328" s="81"/>
      <c r="F328" s="86"/>
      <c r="G328" s="83"/>
      <c r="H328" s="87"/>
      <c r="I328" s="88"/>
      <c r="J328" s="87"/>
      <c r="K328" s="16" t="n">
        <f aca="false">IF($A328="",0,IF(COUNTIF($A$4:$A328,$A328)=1,1,0))</f>
        <v>0</v>
      </c>
      <c r="L328" s="16" t="n">
        <f aca="false">IF($A328="",0,IF(COUNTIFS($A$4:$A328,$A328,$B$4:$B328,$B328)=1,1,0))</f>
        <v>0</v>
      </c>
      <c r="M328" s="81"/>
      <c r="N328" s="81"/>
    </row>
    <row r="329" customFormat="false" ht="25.5" hidden="false" customHeight="true" outlineLevel="0" collapsed="false">
      <c r="A329" s="79"/>
      <c r="B329" s="80"/>
      <c r="C329" s="81"/>
      <c r="D329" s="81"/>
      <c r="E329" s="81"/>
      <c r="F329" s="82"/>
      <c r="G329" s="83"/>
      <c r="H329" s="84"/>
      <c r="I329" s="85"/>
      <c r="J329" s="84"/>
      <c r="K329" s="16" t="n">
        <f aca="false">IF($A329="",0,IF(COUNTIF($A$4:$A329,$A329)=1,1,0))</f>
        <v>0</v>
      </c>
      <c r="L329" s="16" t="n">
        <f aca="false">IF($A329="",0,IF(COUNTIFS($A$4:$A329,$A329,$B$4:$B329,$B329)=1,1,0))</f>
        <v>0</v>
      </c>
      <c r="M329" s="81"/>
      <c r="N329" s="81"/>
    </row>
    <row r="330" customFormat="false" ht="25.5" hidden="false" customHeight="true" outlineLevel="0" collapsed="false">
      <c r="A330" s="79"/>
      <c r="B330" s="80"/>
      <c r="C330" s="81"/>
      <c r="D330" s="81"/>
      <c r="E330" s="81"/>
      <c r="F330" s="86"/>
      <c r="G330" s="83"/>
      <c r="H330" s="87"/>
      <c r="I330" s="88"/>
      <c r="J330" s="87"/>
      <c r="K330" s="16" t="n">
        <f aca="false">IF($A330="",0,IF(COUNTIF($A$4:$A330,$A330)=1,1,0))</f>
        <v>0</v>
      </c>
      <c r="L330" s="16" t="n">
        <f aca="false">IF($A330="",0,IF(COUNTIFS($A$4:$A330,$A330,$B$4:$B330,$B330)=1,1,0))</f>
        <v>0</v>
      </c>
      <c r="M330" s="81"/>
      <c r="N330" s="81"/>
    </row>
    <row r="331" customFormat="false" ht="25.5" hidden="false" customHeight="true" outlineLevel="0" collapsed="false">
      <c r="A331" s="79"/>
      <c r="B331" s="80"/>
      <c r="C331" s="81"/>
      <c r="D331" s="81"/>
      <c r="E331" s="81"/>
      <c r="F331" s="82"/>
      <c r="G331" s="83"/>
      <c r="H331" s="84"/>
      <c r="I331" s="85"/>
      <c r="J331" s="84"/>
      <c r="K331" s="16" t="n">
        <f aca="false">IF($A331="",0,IF(COUNTIF($A$4:$A331,$A331)=1,1,0))</f>
        <v>0</v>
      </c>
      <c r="L331" s="16" t="n">
        <f aca="false">IF($A331="",0,IF(COUNTIFS($A$4:$A331,$A331,$B$4:$B331,$B331)=1,1,0))</f>
        <v>0</v>
      </c>
      <c r="M331" s="81"/>
      <c r="N331" s="81"/>
    </row>
    <row r="332" customFormat="false" ht="25.5" hidden="false" customHeight="true" outlineLevel="0" collapsed="false">
      <c r="A332" s="79"/>
      <c r="B332" s="80"/>
      <c r="C332" s="81"/>
      <c r="D332" s="81"/>
      <c r="E332" s="81"/>
      <c r="F332" s="86"/>
      <c r="G332" s="83"/>
      <c r="H332" s="87"/>
      <c r="I332" s="88"/>
      <c r="J332" s="87"/>
      <c r="K332" s="16" t="n">
        <f aca="false">IF($A332="",0,IF(COUNTIF($A$4:$A332,$A332)=1,1,0))</f>
        <v>0</v>
      </c>
      <c r="L332" s="16" t="n">
        <f aca="false">IF($A332="",0,IF(COUNTIFS($A$4:$A332,$A332,$B$4:$B332,$B332)=1,1,0))</f>
        <v>0</v>
      </c>
      <c r="M332" s="81"/>
      <c r="N332" s="81"/>
    </row>
    <row r="333" customFormat="false" ht="25.5" hidden="false" customHeight="true" outlineLevel="0" collapsed="false">
      <c r="A333" s="79"/>
      <c r="B333" s="80"/>
      <c r="C333" s="81"/>
      <c r="D333" s="81"/>
      <c r="E333" s="81"/>
      <c r="F333" s="82"/>
      <c r="G333" s="83"/>
      <c r="H333" s="84"/>
      <c r="I333" s="85"/>
      <c r="J333" s="84"/>
      <c r="K333" s="16" t="n">
        <f aca="false">IF($A333="",0,IF(COUNTIF($A$4:$A333,$A333)=1,1,0))</f>
        <v>0</v>
      </c>
      <c r="L333" s="16" t="n">
        <f aca="false">IF($A333="",0,IF(COUNTIFS($A$4:$A333,$A333,$B$4:$B333,$B333)=1,1,0))</f>
        <v>0</v>
      </c>
      <c r="M333" s="81"/>
      <c r="N333" s="81"/>
    </row>
    <row r="334" customFormat="false" ht="25.5" hidden="false" customHeight="true" outlineLevel="0" collapsed="false">
      <c r="A334" s="79"/>
      <c r="B334" s="80"/>
      <c r="C334" s="81"/>
      <c r="D334" s="81"/>
      <c r="E334" s="81"/>
      <c r="F334" s="86"/>
      <c r="G334" s="83"/>
      <c r="H334" s="87"/>
      <c r="I334" s="88"/>
      <c r="J334" s="87"/>
      <c r="K334" s="16" t="n">
        <f aca="false">IF($A334="",0,IF(COUNTIF($A$4:$A334,$A334)=1,1,0))</f>
        <v>0</v>
      </c>
      <c r="L334" s="16" t="n">
        <f aca="false">IF($A334="",0,IF(COUNTIFS($A$4:$A334,$A334,$B$4:$B334,$B334)=1,1,0))</f>
        <v>0</v>
      </c>
      <c r="M334" s="81"/>
      <c r="N334" s="81"/>
    </row>
    <row r="335" customFormat="false" ht="25.5" hidden="false" customHeight="true" outlineLevel="0" collapsed="false">
      <c r="A335" s="79"/>
      <c r="B335" s="80"/>
      <c r="C335" s="81"/>
      <c r="D335" s="81"/>
      <c r="E335" s="81"/>
      <c r="F335" s="82"/>
      <c r="G335" s="83"/>
      <c r="H335" s="84"/>
      <c r="I335" s="85"/>
      <c r="J335" s="84"/>
      <c r="K335" s="16" t="n">
        <f aca="false">IF($A335="",0,IF(COUNTIF($A$4:$A335,$A335)=1,1,0))</f>
        <v>0</v>
      </c>
      <c r="L335" s="16" t="n">
        <f aca="false">IF($A335="",0,IF(COUNTIFS($A$4:$A335,$A335,$B$4:$B335,$B335)=1,1,0))</f>
        <v>0</v>
      </c>
      <c r="M335" s="81"/>
      <c r="N335" s="81"/>
    </row>
    <row r="336" customFormat="false" ht="25.5" hidden="false" customHeight="true" outlineLevel="0" collapsed="false">
      <c r="A336" s="79"/>
      <c r="B336" s="80"/>
      <c r="C336" s="81"/>
      <c r="D336" s="81"/>
      <c r="E336" s="81"/>
      <c r="F336" s="86"/>
      <c r="G336" s="83"/>
      <c r="H336" s="87"/>
      <c r="I336" s="88"/>
      <c r="J336" s="87"/>
      <c r="K336" s="16" t="n">
        <f aca="false">IF($A336="",0,IF(COUNTIF($A$4:$A336,$A336)=1,1,0))</f>
        <v>0</v>
      </c>
      <c r="L336" s="16" t="n">
        <f aca="false">IF($A336="",0,IF(COUNTIFS($A$4:$A336,$A336,$B$4:$B336,$B336)=1,1,0))</f>
        <v>0</v>
      </c>
      <c r="M336" s="81"/>
      <c r="N336" s="81"/>
    </row>
    <row r="337" customFormat="false" ht="25.5" hidden="false" customHeight="true" outlineLevel="0" collapsed="false">
      <c r="A337" s="79"/>
      <c r="B337" s="80"/>
      <c r="C337" s="81"/>
      <c r="D337" s="81"/>
      <c r="E337" s="81"/>
      <c r="F337" s="82"/>
      <c r="G337" s="83"/>
      <c r="H337" s="84"/>
      <c r="I337" s="85"/>
      <c r="J337" s="84"/>
      <c r="K337" s="16" t="n">
        <f aca="false">IF($A337="",0,IF(COUNTIF($A$4:$A337,$A337)=1,1,0))</f>
        <v>0</v>
      </c>
      <c r="L337" s="16" t="n">
        <f aca="false">IF($A337="",0,IF(COUNTIFS($A$4:$A337,$A337,$B$4:$B337,$B337)=1,1,0))</f>
        <v>0</v>
      </c>
      <c r="M337" s="81"/>
      <c r="N337" s="81"/>
    </row>
    <row r="338" customFormat="false" ht="25.5" hidden="false" customHeight="true" outlineLevel="0" collapsed="false">
      <c r="A338" s="79"/>
      <c r="B338" s="80"/>
      <c r="C338" s="81"/>
      <c r="D338" s="81"/>
      <c r="E338" s="81"/>
      <c r="F338" s="86"/>
      <c r="G338" s="83"/>
      <c r="H338" s="87"/>
      <c r="I338" s="88"/>
      <c r="J338" s="87"/>
      <c r="K338" s="16" t="n">
        <f aca="false">IF($A338="",0,IF(COUNTIF($A$4:$A338,$A338)=1,1,0))</f>
        <v>0</v>
      </c>
      <c r="L338" s="16" t="n">
        <f aca="false">IF($A338="",0,IF(COUNTIFS($A$4:$A338,$A338,$B$4:$B338,$B338)=1,1,0))</f>
        <v>0</v>
      </c>
      <c r="M338" s="81"/>
      <c r="N338" s="81"/>
    </row>
    <row r="339" customFormat="false" ht="25.5" hidden="false" customHeight="true" outlineLevel="0" collapsed="false">
      <c r="A339" s="79"/>
      <c r="B339" s="80"/>
      <c r="C339" s="81"/>
      <c r="D339" s="81"/>
      <c r="E339" s="81"/>
      <c r="F339" s="82"/>
      <c r="G339" s="83"/>
      <c r="H339" s="84"/>
      <c r="I339" s="85"/>
      <c r="J339" s="84"/>
      <c r="K339" s="16" t="n">
        <f aca="false">IF($A339="",0,IF(COUNTIF($A$4:$A339,$A339)=1,1,0))</f>
        <v>0</v>
      </c>
      <c r="L339" s="16" t="n">
        <f aca="false">IF($A339="",0,IF(COUNTIFS($A$4:$A339,$A339,$B$4:$B339,$B339)=1,1,0))</f>
        <v>0</v>
      </c>
      <c r="M339" s="81"/>
      <c r="N339" s="81"/>
    </row>
    <row r="340" customFormat="false" ht="25.5" hidden="false" customHeight="true" outlineLevel="0" collapsed="false">
      <c r="A340" s="79"/>
      <c r="B340" s="80"/>
      <c r="C340" s="81"/>
      <c r="D340" s="81"/>
      <c r="E340" s="81"/>
      <c r="F340" s="86"/>
      <c r="G340" s="83"/>
      <c r="H340" s="87"/>
      <c r="I340" s="88"/>
      <c r="J340" s="87"/>
      <c r="K340" s="16" t="n">
        <f aca="false">IF($A340="",0,IF(COUNTIF($A$4:$A340,$A340)=1,1,0))</f>
        <v>0</v>
      </c>
      <c r="L340" s="16" t="n">
        <f aca="false">IF($A340="",0,IF(COUNTIFS($A$4:$A340,$A340,$B$4:$B340,$B340)=1,1,0))</f>
        <v>0</v>
      </c>
      <c r="M340" s="81"/>
      <c r="N340" s="81"/>
    </row>
    <row r="341" customFormat="false" ht="25.5" hidden="false" customHeight="true" outlineLevel="0" collapsed="false">
      <c r="A341" s="79"/>
      <c r="B341" s="80"/>
      <c r="C341" s="81"/>
      <c r="D341" s="81"/>
      <c r="E341" s="81"/>
      <c r="F341" s="82"/>
      <c r="G341" s="83"/>
      <c r="H341" s="84"/>
      <c r="I341" s="85"/>
      <c r="J341" s="84"/>
      <c r="K341" s="16" t="n">
        <f aca="false">IF($A341="",0,IF(COUNTIF($A$4:$A341,$A341)=1,1,0))</f>
        <v>0</v>
      </c>
      <c r="L341" s="16" t="n">
        <f aca="false">IF($A341="",0,IF(COUNTIFS($A$4:$A341,$A341,$B$4:$B341,$B341)=1,1,0))</f>
        <v>0</v>
      </c>
      <c r="M341" s="81"/>
      <c r="N341" s="81"/>
    </row>
    <row r="342" customFormat="false" ht="25.5" hidden="false" customHeight="true" outlineLevel="0" collapsed="false">
      <c r="A342" s="79"/>
      <c r="B342" s="80"/>
      <c r="C342" s="81"/>
      <c r="D342" s="81"/>
      <c r="E342" s="81"/>
      <c r="F342" s="86"/>
      <c r="G342" s="83"/>
      <c r="H342" s="87"/>
      <c r="I342" s="88"/>
      <c r="J342" s="87"/>
      <c r="K342" s="16" t="n">
        <f aca="false">IF($A342="",0,IF(COUNTIF($A$4:$A342,$A342)=1,1,0))</f>
        <v>0</v>
      </c>
      <c r="L342" s="16" t="n">
        <f aca="false">IF($A342="",0,IF(COUNTIFS($A$4:$A342,$A342,$B$4:$B342,$B342)=1,1,0))</f>
        <v>0</v>
      </c>
      <c r="M342" s="81"/>
      <c r="N342" s="81"/>
    </row>
    <row r="343" customFormat="false" ht="25.5" hidden="false" customHeight="true" outlineLevel="0" collapsed="false">
      <c r="A343" s="79"/>
      <c r="B343" s="80"/>
      <c r="C343" s="81"/>
      <c r="D343" s="81"/>
      <c r="E343" s="81"/>
      <c r="F343" s="82"/>
      <c r="G343" s="83"/>
      <c r="H343" s="84"/>
      <c r="I343" s="85"/>
      <c r="J343" s="84"/>
      <c r="K343" s="16" t="n">
        <f aca="false">IF($A343="",0,IF(COUNTIF($A$4:$A343,$A343)=1,1,0))</f>
        <v>0</v>
      </c>
      <c r="L343" s="16" t="n">
        <f aca="false">IF($A343="",0,IF(COUNTIFS($A$4:$A343,$A343,$B$4:$B343,$B343)=1,1,0))</f>
        <v>0</v>
      </c>
      <c r="M343" s="81"/>
      <c r="N343" s="81"/>
    </row>
    <row r="344" customFormat="false" ht="25.5" hidden="false" customHeight="true" outlineLevel="0" collapsed="false">
      <c r="A344" s="79"/>
      <c r="B344" s="80"/>
      <c r="C344" s="81"/>
      <c r="D344" s="81"/>
      <c r="E344" s="81"/>
      <c r="F344" s="86"/>
      <c r="G344" s="83"/>
      <c r="H344" s="87"/>
      <c r="I344" s="88"/>
      <c r="J344" s="87"/>
      <c r="K344" s="16" t="n">
        <f aca="false">IF($A344="",0,IF(COUNTIF($A$4:$A344,$A344)=1,1,0))</f>
        <v>0</v>
      </c>
      <c r="L344" s="16" t="n">
        <f aca="false">IF($A344="",0,IF(COUNTIFS($A$4:$A344,$A344,$B$4:$B344,$B344)=1,1,0))</f>
        <v>0</v>
      </c>
      <c r="M344" s="81"/>
      <c r="N344" s="81"/>
    </row>
    <row r="345" customFormat="false" ht="25.5" hidden="false" customHeight="true" outlineLevel="0" collapsed="false">
      <c r="A345" s="79"/>
      <c r="B345" s="80"/>
      <c r="C345" s="81"/>
      <c r="D345" s="81"/>
      <c r="E345" s="81"/>
      <c r="F345" s="82"/>
      <c r="G345" s="83"/>
      <c r="H345" s="84"/>
      <c r="I345" s="85"/>
      <c r="J345" s="84"/>
      <c r="K345" s="16" t="n">
        <f aca="false">IF($A345="",0,IF(COUNTIF($A$4:$A345,$A345)=1,1,0))</f>
        <v>0</v>
      </c>
      <c r="L345" s="16" t="n">
        <f aca="false">IF($A345="",0,IF(COUNTIFS($A$4:$A345,$A345,$B$4:$B345,$B345)=1,1,0))</f>
        <v>0</v>
      </c>
      <c r="M345" s="81"/>
      <c r="N345" s="81"/>
    </row>
    <row r="346" customFormat="false" ht="25.5" hidden="false" customHeight="true" outlineLevel="0" collapsed="false">
      <c r="A346" s="79"/>
      <c r="B346" s="80"/>
      <c r="C346" s="81"/>
      <c r="D346" s="81"/>
      <c r="E346" s="81"/>
      <c r="F346" s="86"/>
      <c r="G346" s="83"/>
      <c r="H346" s="87"/>
      <c r="I346" s="88"/>
      <c r="J346" s="87"/>
      <c r="K346" s="16" t="n">
        <f aca="false">IF($A346="",0,IF(COUNTIF($A$4:$A346,$A346)=1,1,0))</f>
        <v>0</v>
      </c>
      <c r="L346" s="16" t="n">
        <f aca="false">IF($A346="",0,IF(COUNTIFS($A$4:$A346,$A346,$B$4:$B346,$B346)=1,1,0))</f>
        <v>0</v>
      </c>
      <c r="M346" s="81"/>
      <c r="N346" s="81"/>
    </row>
    <row r="347" customFormat="false" ht="25.5" hidden="false" customHeight="true" outlineLevel="0" collapsed="false">
      <c r="A347" s="79"/>
      <c r="B347" s="80"/>
      <c r="C347" s="81"/>
      <c r="D347" s="81"/>
      <c r="E347" s="81"/>
      <c r="F347" s="82"/>
      <c r="G347" s="83"/>
      <c r="H347" s="84"/>
      <c r="I347" s="85"/>
      <c r="J347" s="84"/>
      <c r="K347" s="16" t="n">
        <f aca="false">IF($A347="",0,IF(COUNTIF($A$4:$A347,$A347)=1,1,0))</f>
        <v>0</v>
      </c>
      <c r="L347" s="16" t="n">
        <f aca="false">IF($A347="",0,IF(COUNTIFS($A$4:$A347,$A347,$B$4:$B347,$B347)=1,1,0))</f>
        <v>0</v>
      </c>
      <c r="M347" s="81"/>
      <c r="N347" s="81"/>
    </row>
    <row r="348" customFormat="false" ht="25.5" hidden="false" customHeight="true" outlineLevel="0" collapsed="false">
      <c r="A348" s="79"/>
      <c r="B348" s="80"/>
      <c r="C348" s="81"/>
      <c r="D348" s="81"/>
      <c r="E348" s="81"/>
      <c r="F348" s="86"/>
      <c r="G348" s="83"/>
      <c r="H348" s="87"/>
      <c r="I348" s="88"/>
      <c r="J348" s="87"/>
      <c r="K348" s="16" t="n">
        <f aca="false">IF($A348="",0,IF(COUNTIF($A$4:$A348,$A348)=1,1,0))</f>
        <v>0</v>
      </c>
      <c r="L348" s="16" t="n">
        <f aca="false">IF($A348="",0,IF(COUNTIFS($A$4:$A348,$A348,$B$4:$B348,$B348)=1,1,0))</f>
        <v>0</v>
      </c>
      <c r="M348" s="81"/>
      <c r="N348" s="81"/>
    </row>
    <row r="349" customFormat="false" ht="25.5" hidden="false" customHeight="true" outlineLevel="0" collapsed="false">
      <c r="A349" s="79"/>
      <c r="B349" s="80"/>
      <c r="C349" s="81"/>
      <c r="D349" s="81"/>
      <c r="E349" s="81"/>
      <c r="F349" s="82"/>
      <c r="G349" s="83"/>
      <c r="H349" s="84"/>
      <c r="I349" s="85"/>
      <c r="J349" s="84"/>
      <c r="K349" s="16" t="n">
        <f aca="false">IF($A349="",0,IF(COUNTIF($A$4:$A349,$A349)=1,1,0))</f>
        <v>0</v>
      </c>
      <c r="L349" s="16" t="n">
        <f aca="false">IF($A349="",0,IF(COUNTIFS($A$4:$A349,$A349,$B$4:$B349,$B349)=1,1,0))</f>
        <v>0</v>
      </c>
      <c r="M349" s="81"/>
      <c r="N349" s="81"/>
    </row>
    <row r="350" customFormat="false" ht="25.5" hidden="false" customHeight="true" outlineLevel="0" collapsed="false">
      <c r="A350" s="79"/>
      <c r="B350" s="80"/>
      <c r="C350" s="81"/>
      <c r="D350" s="81"/>
      <c r="E350" s="81"/>
      <c r="F350" s="86"/>
      <c r="G350" s="83"/>
      <c r="H350" s="87"/>
      <c r="I350" s="88"/>
      <c r="J350" s="87"/>
      <c r="K350" s="16" t="n">
        <f aca="false">IF($A350="",0,IF(COUNTIF($A$4:$A350,$A350)=1,1,0))</f>
        <v>0</v>
      </c>
      <c r="L350" s="16" t="n">
        <f aca="false">IF($A350="",0,IF(COUNTIFS($A$4:$A350,$A350,$B$4:$B350,$B350)=1,1,0))</f>
        <v>0</v>
      </c>
      <c r="M350" s="81"/>
      <c r="N350" s="81"/>
    </row>
    <row r="351" customFormat="false" ht="25.5" hidden="false" customHeight="true" outlineLevel="0" collapsed="false">
      <c r="A351" s="79"/>
      <c r="B351" s="80"/>
      <c r="C351" s="81"/>
      <c r="D351" s="81"/>
      <c r="E351" s="81"/>
      <c r="F351" s="82"/>
      <c r="G351" s="83"/>
      <c r="H351" s="84"/>
      <c r="I351" s="85"/>
      <c r="J351" s="84"/>
      <c r="K351" s="16" t="n">
        <f aca="false">IF($A351="",0,IF(COUNTIF($A$4:$A351,$A351)=1,1,0))</f>
        <v>0</v>
      </c>
      <c r="L351" s="16" t="n">
        <f aca="false">IF($A351="",0,IF(COUNTIFS($A$4:$A351,$A351,$B$4:$B351,$B351)=1,1,0))</f>
        <v>0</v>
      </c>
      <c r="M351" s="81"/>
      <c r="N351" s="81"/>
    </row>
    <row r="352" customFormat="false" ht="25.5" hidden="false" customHeight="true" outlineLevel="0" collapsed="false">
      <c r="A352" s="79"/>
      <c r="B352" s="80"/>
      <c r="C352" s="81"/>
      <c r="D352" s="81"/>
      <c r="E352" s="81"/>
      <c r="F352" s="86"/>
      <c r="G352" s="83"/>
      <c r="H352" s="87"/>
      <c r="I352" s="88"/>
      <c r="J352" s="87"/>
      <c r="K352" s="16" t="n">
        <f aca="false">IF($A352="",0,IF(COUNTIF($A$4:$A352,$A352)=1,1,0))</f>
        <v>0</v>
      </c>
      <c r="L352" s="16" t="n">
        <f aca="false">IF($A352="",0,IF(COUNTIFS($A$4:$A352,$A352,$B$4:$B352,$B352)=1,1,0))</f>
        <v>0</v>
      </c>
      <c r="M352" s="81"/>
      <c r="N352" s="81"/>
    </row>
    <row r="353" customFormat="false" ht="25.5" hidden="false" customHeight="true" outlineLevel="0" collapsed="false">
      <c r="A353" s="79"/>
      <c r="B353" s="80"/>
      <c r="C353" s="81"/>
      <c r="D353" s="81"/>
      <c r="E353" s="81"/>
      <c r="F353" s="82"/>
      <c r="G353" s="83"/>
      <c r="H353" s="84"/>
      <c r="I353" s="85"/>
      <c r="J353" s="84"/>
      <c r="K353" s="16" t="n">
        <f aca="false">IF($A353="",0,IF(COUNTIF($A$4:$A353,$A353)=1,1,0))</f>
        <v>0</v>
      </c>
      <c r="L353" s="16" t="n">
        <f aca="false">IF($A353="",0,IF(COUNTIFS($A$4:$A353,$A353,$B$4:$B353,$B353)=1,1,0))</f>
        <v>0</v>
      </c>
      <c r="M353" s="81"/>
      <c r="N353" s="81"/>
    </row>
    <row r="354" customFormat="false" ht="25.5" hidden="false" customHeight="true" outlineLevel="0" collapsed="false">
      <c r="A354" s="79"/>
      <c r="B354" s="80"/>
      <c r="C354" s="81"/>
      <c r="D354" s="81"/>
      <c r="E354" s="81"/>
      <c r="F354" s="86"/>
      <c r="G354" s="83"/>
      <c r="H354" s="87"/>
      <c r="I354" s="88"/>
      <c r="J354" s="87"/>
      <c r="K354" s="16" t="n">
        <f aca="false">IF($A354="",0,IF(COUNTIF($A$4:$A354,$A354)=1,1,0))</f>
        <v>0</v>
      </c>
      <c r="L354" s="16" t="n">
        <f aca="false">IF($A354="",0,IF(COUNTIFS($A$4:$A354,$A354,$B$4:$B354,$B354)=1,1,0))</f>
        <v>0</v>
      </c>
      <c r="M354" s="81"/>
      <c r="N354" s="81"/>
    </row>
    <row r="355" customFormat="false" ht="25.5" hidden="false" customHeight="true" outlineLevel="0" collapsed="false">
      <c r="A355" s="79"/>
      <c r="B355" s="80"/>
      <c r="C355" s="81"/>
      <c r="D355" s="81"/>
      <c r="E355" s="81"/>
      <c r="F355" s="82"/>
      <c r="G355" s="83"/>
      <c r="H355" s="84"/>
      <c r="I355" s="85"/>
      <c r="J355" s="84"/>
      <c r="K355" s="16" t="n">
        <f aca="false">IF($A355="",0,IF(COUNTIF($A$4:$A355,$A355)=1,1,0))</f>
        <v>0</v>
      </c>
      <c r="L355" s="16" t="n">
        <f aca="false">IF($A355="",0,IF(COUNTIFS($A$4:$A355,$A355,$B$4:$B355,$B355)=1,1,0))</f>
        <v>0</v>
      </c>
      <c r="M355" s="81"/>
      <c r="N355" s="81"/>
    </row>
    <row r="356" customFormat="false" ht="25.5" hidden="false" customHeight="true" outlineLevel="0" collapsed="false">
      <c r="A356" s="79"/>
      <c r="B356" s="80"/>
      <c r="C356" s="81"/>
      <c r="D356" s="81"/>
      <c r="E356" s="81"/>
      <c r="F356" s="86"/>
      <c r="G356" s="83"/>
      <c r="H356" s="87"/>
      <c r="I356" s="88"/>
      <c r="J356" s="87"/>
      <c r="K356" s="16" t="n">
        <f aca="false">IF($A356="",0,IF(COUNTIF($A$4:$A356,$A356)=1,1,0))</f>
        <v>0</v>
      </c>
      <c r="L356" s="16" t="n">
        <f aca="false">IF($A356="",0,IF(COUNTIFS($A$4:$A356,$A356,$B$4:$B356,$B356)=1,1,0))</f>
        <v>0</v>
      </c>
      <c r="M356" s="81"/>
      <c r="N356" s="81"/>
    </row>
    <row r="357" customFormat="false" ht="25.5" hidden="false" customHeight="true" outlineLevel="0" collapsed="false">
      <c r="A357" s="79"/>
      <c r="B357" s="80"/>
      <c r="C357" s="81"/>
      <c r="D357" s="81"/>
      <c r="E357" s="81"/>
      <c r="F357" s="82"/>
      <c r="G357" s="83"/>
      <c r="H357" s="84"/>
      <c r="I357" s="85"/>
      <c r="J357" s="84"/>
      <c r="K357" s="16" t="n">
        <f aca="false">IF($A357="",0,IF(COUNTIF($A$4:$A357,$A357)=1,1,0))</f>
        <v>0</v>
      </c>
      <c r="L357" s="16" t="n">
        <f aca="false">IF($A357="",0,IF(COUNTIFS($A$4:$A357,$A357,$B$4:$B357,$B357)=1,1,0))</f>
        <v>0</v>
      </c>
      <c r="M357" s="81"/>
      <c r="N357" s="81"/>
    </row>
    <row r="358" customFormat="false" ht="25.5" hidden="false" customHeight="true" outlineLevel="0" collapsed="false">
      <c r="A358" s="79"/>
      <c r="B358" s="80"/>
      <c r="C358" s="81"/>
      <c r="D358" s="81"/>
      <c r="E358" s="81"/>
      <c r="F358" s="86"/>
      <c r="G358" s="83"/>
      <c r="H358" s="87"/>
      <c r="I358" s="88"/>
      <c r="J358" s="87"/>
      <c r="K358" s="16" t="n">
        <f aca="false">IF($A358="",0,IF(COUNTIF($A$4:$A358,$A358)=1,1,0))</f>
        <v>0</v>
      </c>
      <c r="L358" s="16" t="n">
        <f aca="false">IF($A358="",0,IF(COUNTIFS($A$4:$A358,$A358,$B$4:$B358,$B358)=1,1,0))</f>
        <v>0</v>
      </c>
      <c r="M358" s="81"/>
      <c r="N358" s="81"/>
    </row>
    <row r="359" customFormat="false" ht="25.5" hidden="false" customHeight="true" outlineLevel="0" collapsed="false">
      <c r="A359" s="79"/>
      <c r="B359" s="80"/>
      <c r="C359" s="81"/>
      <c r="D359" s="81"/>
      <c r="E359" s="81"/>
      <c r="F359" s="82"/>
      <c r="G359" s="83"/>
      <c r="H359" s="84"/>
      <c r="I359" s="85"/>
      <c r="J359" s="84"/>
      <c r="K359" s="16" t="n">
        <f aca="false">IF($A359="",0,IF(COUNTIF($A$4:$A359,$A359)=1,1,0))</f>
        <v>0</v>
      </c>
      <c r="L359" s="16" t="n">
        <f aca="false">IF($A359="",0,IF(COUNTIFS($A$4:$A359,$A359,$B$4:$B359,$B359)=1,1,0))</f>
        <v>0</v>
      </c>
      <c r="M359" s="81"/>
      <c r="N359" s="81"/>
    </row>
    <row r="360" customFormat="false" ht="25.5" hidden="false" customHeight="true" outlineLevel="0" collapsed="false">
      <c r="A360" s="79"/>
      <c r="B360" s="80"/>
      <c r="C360" s="81"/>
      <c r="D360" s="81"/>
      <c r="E360" s="81"/>
      <c r="F360" s="86"/>
      <c r="G360" s="83"/>
      <c r="H360" s="87"/>
      <c r="I360" s="88"/>
      <c r="J360" s="87"/>
      <c r="K360" s="16" t="n">
        <f aca="false">IF($A360="",0,IF(COUNTIF($A$4:$A360,$A360)=1,1,0))</f>
        <v>0</v>
      </c>
      <c r="L360" s="16" t="n">
        <f aca="false">IF($A360="",0,IF(COUNTIFS($A$4:$A360,$A360,$B$4:$B360,$B360)=1,1,0))</f>
        <v>0</v>
      </c>
      <c r="M360" s="81"/>
      <c r="N360" s="81"/>
    </row>
    <row r="361" customFormat="false" ht="25.5" hidden="false" customHeight="true" outlineLevel="0" collapsed="false">
      <c r="A361" s="79"/>
      <c r="B361" s="80"/>
      <c r="C361" s="81"/>
      <c r="D361" s="81"/>
      <c r="E361" s="81"/>
      <c r="F361" s="82"/>
      <c r="G361" s="83"/>
      <c r="H361" s="84"/>
      <c r="I361" s="85"/>
      <c r="J361" s="84"/>
      <c r="K361" s="16" t="n">
        <f aca="false">IF($A361="",0,IF(COUNTIF($A$4:$A361,$A361)=1,1,0))</f>
        <v>0</v>
      </c>
      <c r="L361" s="16" t="n">
        <f aca="false">IF($A361="",0,IF(COUNTIFS($A$4:$A361,$A361,$B$4:$B361,$B361)=1,1,0))</f>
        <v>0</v>
      </c>
      <c r="M361" s="81"/>
      <c r="N361" s="81"/>
    </row>
    <row r="362" customFormat="false" ht="25.5" hidden="false" customHeight="true" outlineLevel="0" collapsed="false">
      <c r="A362" s="79"/>
      <c r="B362" s="80"/>
      <c r="C362" s="81"/>
      <c r="D362" s="81"/>
      <c r="E362" s="81"/>
      <c r="F362" s="86"/>
      <c r="G362" s="83"/>
      <c r="H362" s="87"/>
      <c r="I362" s="88"/>
      <c r="J362" s="87"/>
      <c r="K362" s="16" t="n">
        <f aca="false">IF($A362="",0,IF(COUNTIF($A$4:$A362,$A362)=1,1,0))</f>
        <v>0</v>
      </c>
      <c r="L362" s="16" t="n">
        <f aca="false">IF($A362="",0,IF(COUNTIFS($A$4:$A362,$A362,$B$4:$B362,$B362)=1,1,0))</f>
        <v>0</v>
      </c>
      <c r="M362" s="81"/>
      <c r="N362" s="81"/>
    </row>
    <row r="363" customFormat="false" ht="25.5" hidden="false" customHeight="true" outlineLevel="0" collapsed="false">
      <c r="A363" s="79"/>
      <c r="B363" s="80"/>
      <c r="C363" s="81"/>
      <c r="D363" s="81"/>
      <c r="E363" s="81"/>
      <c r="F363" s="82"/>
      <c r="G363" s="83"/>
      <c r="H363" s="84"/>
      <c r="I363" s="85"/>
      <c r="J363" s="84"/>
      <c r="K363" s="16" t="n">
        <f aca="false">IF($A363="",0,IF(COUNTIF($A$4:$A363,$A363)=1,1,0))</f>
        <v>0</v>
      </c>
      <c r="L363" s="16" t="n">
        <f aca="false">IF($A363="",0,IF(COUNTIFS($A$4:$A363,$A363,$B$4:$B363,$B363)=1,1,0))</f>
        <v>0</v>
      </c>
      <c r="M363" s="81"/>
      <c r="N363" s="81"/>
    </row>
    <row r="364" customFormat="false" ht="25.5" hidden="false" customHeight="true" outlineLevel="0" collapsed="false">
      <c r="A364" s="79"/>
      <c r="B364" s="80"/>
      <c r="C364" s="81"/>
      <c r="D364" s="81"/>
      <c r="E364" s="81"/>
      <c r="F364" s="86"/>
      <c r="G364" s="83"/>
      <c r="H364" s="87"/>
      <c r="I364" s="88"/>
      <c r="J364" s="87"/>
      <c r="K364" s="16" t="n">
        <f aca="false">IF($A364="",0,IF(COUNTIF($A$4:$A364,$A364)=1,1,0))</f>
        <v>0</v>
      </c>
      <c r="L364" s="16" t="n">
        <f aca="false">IF($A364="",0,IF(COUNTIFS($A$4:$A364,$A364,$B$4:$B364,$B364)=1,1,0))</f>
        <v>0</v>
      </c>
      <c r="M364" s="81"/>
      <c r="N364" s="81"/>
    </row>
    <row r="365" customFormat="false" ht="25.5" hidden="false" customHeight="true" outlineLevel="0" collapsed="false">
      <c r="A365" s="79"/>
      <c r="B365" s="80"/>
      <c r="C365" s="81"/>
      <c r="D365" s="81"/>
      <c r="E365" s="81"/>
      <c r="F365" s="82"/>
      <c r="G365" s="83"/>
      <c r="H365" s="84"/>
      <c r="I365" s="85"/>
      <c r="J365" s="84"/>
      <c r="K365" s="16" t="n">
        <f aca="false">IF($A365="",0,IF(COUNTIF($A$4:$A365,$A365)=1,1,0))</f>
        <v>0</v>
      </c>
      <c r="L365" s="16" t="n">
        <f aca="false">IF($A365="",0,IF(COUNTIFS($A$4:$A365,$A365,$B$4:$B365,$B365)=1,1,0))</f>
        <v>0</v>
      </c>
      <c r="M365" s="81"/>
      <c r="N365" s="81"/>
    </row>
    <row r="366" customFormat="false" ht="25.5" hidden="false" customHeight="true" outlineLevel="0" collapsed="false">
      <c r="A366" s="79"/>
      <c r="B366" s="80"/>
      <c r="C366" s="81"/>
      <c r="D366" s="81"/>
      <c r="E366" s="81"/>
      <c r="F366" s="86"/>
      <c r="G366" s="83"/>
      <c r="H366" s="87"/>
      <c r="I366" s="88"/>
      <c r="J366" s="87"/>
      <c r="K366" s="16" t="n">
        <f aca="false">IF($A366="",0,IF(COUNTIF($A$4:$A366,$A366)=1,1,0))</f>
        <v>0</v>
      </c>
      <c r="L366" s="16" t="n">
        <f aca="false">IF($A366="",0,IF(COUNTIFS($A$4:$A366,$A366,$B$4:$B366,$B366)=1,1,0))</f>
        <v>0</v>
      </c>
      <c r="M366" s="81"/>
      <c r="N366" s="81"/>
    </row>
    <row r="367" customFormat="false" ht="25.5" hidden="false" customHeight="true" outlineLevel="0" collapsed="false">
      <c r="A367" s="79"/>
      <c r="B367" s="80"/>
      <c r="C367" s="81"/>
      <c r="D367" s="81"/>
      <c r="E367" s="81"/>
      <c r="F367" s="82"/>
      <c r="G367" s="83"/>
      <c r="H367" s="84"/>
      <c r="I367" s="85"/>
      <c r="J367" s="84"/>
      <c r="K367" s="16" t="n">
        <f aca="false">IF($A367="",0,IF(COUNTIF($A$4:$A367,$A367)=1,1,0))</f>
        <v>0</v>
      </c>
      <c r="L367" s="16" t="n">
        <f aca="false">IF($A367="",0,IF(COUNTIFS($A$4:$A367,$A367,$B$4:$B367,$B367)=1,1,0))</f>
        <v>0</v>
      </c>
      <c r="M367" s="81"/>
      <c r="N367" s="81"/>
    </row>
    <row r="368" customFormat="false" ht="25.5" hidden="false" customHeight="true" outlineLevel="0" collapsed="false">
      <c r="A368" s="79"/>
      <c r="B368" s="80"/>
      <c r="C368" s="81"/>
      <c r="D368" s="81"/>
      <c r="E368" s="81"/>
      <c r="F368" s="86"/>
      <c r="G368" s="83"/>
      <c r="H368" s="87"/>
      <c r="I368" s="88"/>
      <c r="J368" s="87"/>
      <c r="K368" s="16" t="n">
        <f aca="false">IF($A368="",0,IF(COUNTIF($A$4:$A368,$A368)=1,1,0))</f>
        <v>0</v>
      </c>
      <c r="L368" s="16" t="n">
        <f aca="false">IF($A368="",0,IF(COUNTIFS($A$4:$A368,$A368,$B$4:$B368,$B368)=1,1,0))</f>
        <v>0</v>
      </c>
      <c r="M368" s="81"/>
      <c r="N368" s="81"/>
    </row>
    <row r="369" customFormat="false" ht="25.5" hidden="false" customHeight="true" outlineLevel="0" collapsed="false">
      <c r="A369" s="79"/>
      <c r="B369" s="80"/>
      <c r="C369" s="81"/>
      <c r="D369" s="81"/>
      <c r="E369" s="81"/>
      <c r="F369" s="82"/>
      <c r="G369" s="83"/>
      <c r="H369" s="84"/>
      <c r="I369" s="85"/>
      <c r="J369" s="84"/>
      <c r="K369" s="16" t="n">
        <f aca="false">IF($A369="",0,IF(COUNTIF($A$4:$A369,$A369)=1,1,0))</f>
        <v>0</v>
      </c>
      <c r="L369" s="16" t="n">
        <f aca="false">IF($A369="",0,IF(COUNTIFS($A$4:$A369,$A369,$B$4:$B369,$B369)=1,1,0))</f>
        <v>0</v>
      </c>
      <c r="M369" s="81"/>
      <c r="N369" s="81"/>
    </row>
    <row r="370" customFormat="false" ht="25.5" hidden="false" customHeight="true" outlineLevel="0" collapsed="false">
      <c r="A370" s="79"/>
      <c r="B370" s="80"/>
      <c r="C370" s="81"/>
      <c r="D370" s="81"/>
      <c r="E370" s="81"/>
      <c r="F370" s="86"/>
      <c r="G370" s="83"/>
      <c r="H370" s="87"/>
      <c r="I370" s="88"/>
      <c r="J370" s="87"/>
      <c r="K370" s="16" t="n">
        <f aca="false">IF($A370="",0,IF(COUNTIF($A$4:$A370,$A370)=1,1,0))</f>
        <v>0</v>
      </c>
      <c r="L370" s="16" t="n">
        <f aca="false">IF($A370="",0,IF(COUNTIFS($A$4:$A370,$A370,$B$4:$B370,$B370)=1,1,0))</f>
        <v>0</v>
      </c>
      <c r="M370" s="81"/>
      <c r="N370" s="81"/>
    </row>
    <row r="371" customFormat="false" ht="25.5" hidden="false" customHeight="true" outlineLevel="0" collapsed="false">
      <c r="A371" s="79"/>
      <c r="B371" s="80"/>
      <c r="C371" s="81"/>
      <c r="D371" s="81"/>
      <c r="E371" s="81"/>
      <c r="F371" s="82"/>
      <c r="G371" s="83"/>
      <c r="H371" s="84"/>
      <c r="I371" s="85"/>
      <c r="J371" s="84"/>
      <c r="K371" s="16" t="n">
        <f aca="false">IF($A371="",0,IF(COUNTIF($A$4:$A371,$A371)=1,1,0))</f>
        <v>0</v>
      </c>
      <c r="L371" s="16" t="n">
        <f aca="false">IF($A371="",0,IF(COUNTIFS($A$4:$A371,$A371,$B$4:$B371,$B371)=1,1,0))</f>
        <v>0</v>
      </c>
      <c r="M371" s="81"/>
      <c r="N371" s="81"/>
    </row>
    <row r="372" customFormat="false" ht="25.5" hidden="false" customHeight="true" outlineLevel="0" collapsed="false">
      <c r="A372" s="79"/>
      <c r="B372" s="80"/>
      <c r="C372" s="81"/>
      <c r="D372" s="81"/>
      <c r="E372" s="81"/>
      <c r="F372" s="86"/>
      <c r="G372" s="83"/>
      <c r="H372" s="87"/>
      <c r="I372" s="88"/>
      <c r="J372" s="87"/>
      <c r="K372" s="16" t="n">
        <f aca="false">IF($A372="",0,IF(COUNTIF($A$4:$A372,$A372)=1,1,0))</f>
        <v>0</v>
      </c>
      <c r="L372" s="16" t="n">
        <f aca="false">IF($A372="",0,IF(COUNTIFS($A$4:$A372,$A372,$B$4:$B372,$B372)=1,1,0))</f>
        <v>0</v>
      </c>
      <c r="M372" s="81"/>
      <c r="N372" s="81"/>
    </row>
    <row r="373" customFormat="false" ht="25.5" hidden="false" customHeight="true" outlineLevel="0" collapsed="false">
      <c r="A373" s="79"/>
      <c r="B373" s="80"/>
      <c r="C373" s="81"/>
      <c r="D373" s="81"/>
      <c r="E373" s="81"/>
      <c r="F373" s="82"/>
      <c r="G373" s="83"/>
      <c r="H373" s="84"/>
      <c r="I373" s="85"/>
      <c r="J373" s="84"/>
      <c r="K373" s="16" t="n">
        <f aca="false">IF($A373="",0,IF(COUNTIF($A$4:$A373,$A373)=1,1,0))</f>
        <v>0</v>
      </c>
      <c r="L373" s="16" t="n">
        <f aca="false">IF($A373="",0,IF(COUNTIFS($A$4:$A373,$A373,$B$4:$B373,$B373)=1,1,0))</f>
        <v>0</v>
      </c>
      <c r="M373" s="81"/>
      <c r="N373" s="81"/>
    </row>
    <row r="374" customFormat="false" ht="25.5" hidden="false" customHeight="true" outlineLevel="0" collapsed="false">
      <c r="A374" s="79"/>
      <c r="B374" s="80"/>
      <c r="C374" s="81"/>
      <c r="D374" s="81"/>
      <c r="E374" s="81"/>
      <c r="F374" s="86"/>
      <c r="G374" s="83"/>
      <c r="H374" s="87"/>
      <c r="I374" s="88"/>
      <c r="J374" s="87"/>
      <c r="K374" s="16" t="n">
        <f aca="false">IF($A374="",0,IF(COUNTIF($A$4:$A374,$A374)=1,1,0))</f>
        <v>0</v>
      </c>
      <c r="L374" s="16" t="n">
        <f aca="false">IF($A374="",0,IF(COUNTIFS($A$4:$A374,$A374,$B$4:$B374,$B374)=1,1,0))</f>
        <v>0</v>
      </c>
      <c r="M374" s="81"/>
      <c r="N374" s="81"/>
    </row>
    <row r="375" customFormat="false" ht="25.5" hidden="false" customHeight="true" outlineLevel="0" collapsed="false">
      <c r="A375" s="79"/>
      <c r="B375" s="80"/>
      <c r="C375" s="81"/>
      <c r="D375" s="81"/>
      <c r="E375" s="81"/>
      <c r="F375" s="82"/>
      <c r="G375" s="83"/>
      <c r="H375" s="84"/>
      <c r="I375" s="85"/>
      <c r="J375" s="84"/>
      <c r="K375" s="16" t="n">
        <f aca="false">IF($A375="",0,IF(COUNTIF($A$4:$A375,$A375)=1,1,0))</f>
        <v>0</v>
      </c>
      <c r="L375" s="16" t="n">
        <f aca="false">IF($A375="",0,IF(COUNTIFS($A$4:$A375,$A375,$B$4:$B375,$B375)=1,1,0))</f>
        <v>0</v>
      </c>
      <c r="M375" s="81"/>
      <c r="N375" s="81"/>
    </row>
    <row r="376" customFormat="false" ht="25.5" hidden="false" customHeight="true" outlineLevel="0" collapsed="false">
      <c r="A376" s="79"/>
      <c r="B376" s="80"/>
      <c r="C376" s="81"/>
      <c r="D376" s="81"/>
      <c r="E376" s="81"/>
      <c r="F376" s="86"/>
      <c r="G376" s="83"/>
      <c r="H376" s="87"/>
      <c r="I376" s="88"/>
      <c r="J376" s="87"/>
      <c r="K376" s="16" t="n">
        <f aca="false">IF($A376="",0,IF(COUNTIF($A$4:$A376,$A376)=1,1,0))</f>
        <v>0</v>
      </c>
      <c r="L376" s="16" t="n">
        <f aca="false">IF($A376="",0,IF(COUNTIFS($A$4:$A376,$A376,$B$4:$B376,$B376)=1,1,0))</f>
        <v>0</v>
      </c>
      <c r="M376" s="81"/>
      <c r="N376" s="81"/>
    </row>
    <row r="377" customFormat="false" ht="25.5" hidden="false" customHeight="true" outlineLevel="0" collapsed="false">
      <c r="A377" s="79"/>
      <c r="B377" s="80"/>
      <c r="C377" s="81"/>
      <c r="D377" s="81"/>
      <c r="E377" s="81"/>
      <c r="F377" s="82"/>
      <c r="G377" s="83"/>
      <c r="H377" s="84"/>
      <c r="I377" s="85"/>
      <c r="J377" s="84"/>
      <c r="K377" s="16" t="n">
        <f aca="false">IF($A377="",0,IF(COUNTIF($A$4:$A377,$A377)=1,1,0))</f>
        <v>0</v>
      </c>
      <c r="L377" s="16" t="n">
        <f aca="false">IF($A377="",0,IF(COUNTIFS($A$4:$A377,$A377,$B$4:$B377,$B377)=1,1,0))</f>
        <v>0</v>
      </c>
      <c r="M377" s="81"/>
      <c r="N377" s="81"/>
    </row>
    <row r="378" customFormat="false" ht="25.5" hidden="false" customHeight="true" outlineLevel="0" collapsed="false">
      <c r="A378" s="79"/>
      <c r="B378" s="80"/>
      <c r="C378" s="81"/>
      <c r="D378" s="81"/>
      <c r="E378" s="81"/>
      <c r="F378" s="86"/>
      <c r="G378" s="83"/>
      <c r="H378" s="87"/>
      <c r="I378" s="88"/>
      <c r="J378" s="87"/>
      <c r="K378" s="16" t="n">
        <f aca="false">IF($A378="",0,IF(COUNTIF($A$4:$A378,$A378)=1,1,0))</f>
        <v>0</v>
      </c>
      <c r="L378" s="16" t="n">
        <f aca="false">IF($A378="",0,IF(COUNTIFS($A$4:$A378,$A378,$B$4:$B378,$B378)=1,1,0))</f>
        <v>0</v>
      </c>
      <c r="M378" s="81"/>
      <c r="N378" s="81"/>
    </row>
    <row r="379" customFormat="false" ht="25.5" hidden="false" customHeight="true" outlineLevel="0" collapsed="false">
      <c r="A379" s="79"/>
      <c r="B379" s="80"/>
      <c r="C379" s="81"/>
      <c r="D379" s="81"/>
      <c r="E379" s="81"/>
      <c r="F379" s="82"/>
      <c r="G379" s="83"/>
      <c r="H379" s="84"/>
      <c r="I379" s="85"/>
      <c r="J379" s="84"/>
      <c r="K379" s="16" t="n">
        <f aca="false">IF($A379="",0,IF(COUNTIF($A$4:$A379,$A379)=1,1,0))</f>
        <v>0</v>
      </c>
      <c r="L379" s="16" t="n">
        <f aca="false">IF($A379="",0,IF(COUNTIFS($A$4:$A379,$A379,$B$4:$B379,$B379)=1,1,0))</f>
        <v>0</v>
      </c>
      <c r="M379" s="81"/>
      <c r="N379" s="81"/>
    </row>
    <row r="380" customFormat="false" ht="25.5" hidden="false" customHeight="true" outlineLevel="0" collapsed="false">
      <c r="A380" s="79"/>
      <c r="B380" s="80"/>
      <c r="C380" s="81"/>
      <c r="D380" s="81"/>
      <c r="E380" s="81"/>
      <c r="F380" s="86"/>
      <c r="G380" s="83"/>
      <c r="H380" s="87"/>
      <c r="I380" s="88"/>
      <c r="J380" s="87"/>
      <c r="K380" s="16" t="n">
        <f aca="false">IF($A380="",0,IF(COUNTIF($A$4:$A380,$A380)=1,1,0))</f>
        <v>0</v>
      </c>
      <c r="L380" s="16" t="n">
        <f aca="false">IF($A380="",0,IF(COUNTIFS($A$4:$A380,$A380,$B$4:$B380,$B380)=1,1,0))</f>
        <v>0</v>
      </c>
      <c r="M380" s="81"/>
      <c r="N380" s="81"/>
    </row>
    <row r="381" customFormat="false" ht="25.5" hidden="false" customHeight="true" outlineLevel="0" collapsed="false">
      <c r="A381" s="79"/>
      <c r="B381" s="80"/>
      <c r="C381" s="81"/>
      <c r="D381" s="81"/>
      <c r="E381" s="81"/>
      <c r="F381" s="82"/>
      <c r="G381" s="83"/>
      <c r="H381" s="84"/>
      <c r="I381" s="85"/>
      <c r="J381" s="84"/>
      <c r="K381" s="16" t="n">
        <f aca="false">IF($A381="",0,IF(COUNTIF($A$4:$A381,$A381)=1,1,0))</f>
        <v>0</v>
      </c>
      <c r="L381" s="16" t="n">
        <f aca="false">IF($A381="",0,IF(COUNTIFS($A$4:$A381,$A381,$B$4:$B381,$B381)=1,1,0))</f>
        <v>0</v>
      </c>
      <c r="M381" s="81"/>
      <c r="N381" s="81"/>
    </row>
    <row r="382" customFormat="false" ht="25.5" hidden="false" customHeight="true" outlineLevel="0" collapsed="false">
      <c r="A382" s="79"/>
      <c r="B382" s="80"/>
      <c r="C382" s="81"/>
      <c r="D382" s="81"/>
      <c r="E382" s="81"/>
      <c r="F382" s="86"/>
      <c r="G382" s="83"/>
      <c r="H382" s="87"/>
      <c r="I382" s="88"/>
      <c r="J382" s="87"/>
      <c r="K382" s="16" t="n">
        <f aca="false">IF($A382="",0,IF(COUNTIF($A$4:$A382,$A382)=1,1,0))</f>
        <v>0</v>
      </c>
      <c r="L382" s="16" t="n">
        <f aca="false">IF($A382="",0,IF(COUNTIFS($A$4:$A382,$A382,$B$4:$B382,$B382)=1,1,0))</f>
        <v>0</v>
      </c>
      <c r="M382" s="81"/>
      <c r="N382" s="81"/>
    </row>
    <row r="383" customFormat="false" ht="25.5" hidden="false" customHeight="true" outlineLevel="0" collapsed="false">
      <c r="A383" s="79"/>
      <c r="B383" s="80"/>
      <c r="C383" s="81"/>
      <c r="D383" s="81"/>
      <c r="E383" s="81"/>
      <c r="F383" s="82"/>
      <c r="G383" s="83"/>
      <c r="H383" s="84"/>
      <c r="I383" s="85"/>
      <c r="J383" s="84"/>
      <c r="K383" s="16" t="n">
        <f aca="false">IF($A383="",0,IF(COUNTIF($A$4:$A383,$A383)=1,1,0))</f>
        <v>0</v>
      </c>
      <c r="L383" s="16" t="n">
        <f aca="false">IF($A383="",0,IF(COUNTIFS($A$4:$A383,$A383,$B$4:$B383,$B383)=1,1,0))</f>
        <v>0</v>
      </c>
      <c r="M383" s="81"/>
      <c r="N383" s="81"/>
    </row>
    <row r="384" customFormat="false" ht="25.5" hidden="false" customHeight="true" outlineLevel="0" collapsed="false">
      <c r="A384" s="79"/>
      <c r="B384" s="80"/>
      <c r="C384" s="81"/>
      <c r="D384" s="81"/>
      <c r="E384" s="81"/>
      <c r="F384" s="86"/>
      <c r="G384" s="83"/>
      <c r="H384" s="87"/>
      <c r="I384" s="88"/>
      <c r="J384" s="87"/>
      <c r="K384" s="16" t="n">
        <f aca="false">IF($A384="",0,IF(COUNTIF($A$4:$A384,$A384)=1,1,0))</f>
        <v>0</v>
      </c>
      <c r="L384" s="16" t="n">
        <f aca="false">IF($A384="",0,IF(COUNTIFS($A$4:$A384,$A384,$B$4:$B384,$B384)=1,1,0))</f>
        <v>0</v>
      </c>
      <c r="M384" s="81"/>
      <c r="N384" s="81"/>
    </row>
    <row r="385" customFormat="false" ht="25.5" hidden="false" customHeight="true" outlineLevel="0" collapsed="false">
      <c r="A385" s="79"/>
      <c r="B385" s="80"/>
      <c r="C385" s="81"/>
      <c r="D385" s="81"/>
      <c r="E385" s="81"/>
      <c r="F385" s="82"/>
      <c r="G385" s="83"/>
      <c r="H385" s="84"/>
      <c r="I385" s="85"/>
      <c r="J385" s="84"/>
      <c r="K385" s="16" t="n">
        <f aca="false">IF($A385="",0,IF(COUNTIF($A$4:$A385,$A385)=1,1,0))</f>
        <v>0</v>
      </c>
      <c r="L385" s="16" t="n">
        <f aca="false">IF($A385="",0,IF(COUNTIFS($A$4:$A385,$A385,$B$4:$B385,$B385)=1,1,0))</f>
        <v>0</v>
      </c>
      <c r="M385" s="81"/>
      <c r="N385" s="81"/>
    </row>
    <row r="386" customFormat="false" ht="25.5" hidden="false" customHeight="true" outlineLevel="0" collapsed="false">
      <c r="A386" s="79"/>
      <c r="B386" s="80"/>
      <c r="C386" s="81"/>
      <c r="D386" s="81"/>
      <c r="E386" s="81"/>
      <c r="F386" s="86"/>
      <c r="G386" s="83"/>
      <c r="H386" s="87"/>
      <c r="I386" s="88"/>
      <c r="J386" s="87"/>
      <c r="K386" s="16" t="n">
        <f aca="false">IF($A386="",0,IF(COUNTIF($A$4:$A386,$A386)=1,1,0))</f>
        <v>0</v>
      </c>
      <c r="L386" s="16" t="n">
        <f aca="false">IF($A386="",0,IF(COUNTIFS($A$4:$A386,$A386,$B$4:$B386,$B386)=1,1,0))</f>
        <v>0</v>
      </c>
      <c r="M386" s="81"/>
      <c r="N386" s="81"/>
    </row>
    <row r="387" customFormat="false" ht="25.5" hidden="false" customHeight="true" outlineLevel="0" collapsed="false">
      <c r="A387" s="79"/>
      <c r="B387" s="80"/>
      <c r="C387" s="81"/>
      <c r="D387" s="81"/>
      <c r="E387" s="81"/>
      <c r="F387" s="82"/>
      <c r="G387" s="83"/>
      <c r="H387" s="84"/>
      <c r="I387" s="85"/>
      <c r="J387" s="84"/>
      <c r="K387" s="16" t="n">
        <f aca="false">IF($A387="",0,IF(COUNTIF($A$4:$A387,$A387)=1,1,0))</f>
        <v>0</v>
      </c>
      <c r="L387" s="16" t="n">
        <f aca="false">IF($A387="",0,IF(COUNTIFS($A$4:$A387,$A387,$B$4:$B387,$B387)=1,1,0))</f>
        <v>0</v>
      </c>
      <c r="M387" s="81"/>
      <c r="N387" s="81"/>
    </row>
    <row r="388" customFormat="false" ht="25.5" hidden="false" customHeight="true" outlineLevel="0" collapsed="false">
      <c r="A388" s="79"/>
      <c r="B388" s="80"/>
      <c r="C388" s="81"/>
      <c r="D388" s="81"/>
      <c r="E388" s="81"/>
      <c r="F388" s="86"/>
      <c r="G388" s="83"/>
      <c r="H388" s="87"/>
      <c r="I388" s="88"/>
      <c r="J388" s="87"/>
      <c r="K388" s="16" t="n">
        <f aca="false">IF($A388="",0,IF(COUNTIF($A$4:$A388,$A388)=1,1,0))</f>
        <v>0</v>
      </c>
      <c r="L388" s="16" t="n">
        <f aca="false">IF($A388="",0,IF(COUNTIFS($A$4:$A388,$A388,$B$4:$B388,$B388)=1,1,0))</f>
        <v>0</v>
      </c>
      <c r="M388" s="81"/>
      <c r="N388" s="81"/>
    </row>
    <row r="389" customFormat="false" ht="25.5" hidden="false" customHeight="true" outlineLevel="0" collapsed="false">
      <c r="A389" s="79"/>
      <c r="B389" s="80"/>
      <c r="C389" s="81"/>
      <c r="D389" s="81"/>
      <c r="E389" s="81"/>
      <c r="F389" s="82"/>
      <c r="G389" s="83"/>
      <c r="H389" s="84"/>
      <c r="I389" s="85"/>
      <c r="J389" s="84"/>
      <c r="K389" s="16" t="n">
        <f aca="false">IF($A389="",0,IF(COUNTIF($A$4:$A389,$A389)=1,1,0))</f>
        <v>0</v>
      </c>
      <c r="L389" s="16" t="n">
        <f aca="false">IF($A389="",0,IF(COUNTIFS($A$4:$A389,$A389,$B$4:$B389,$B389)=1,1,0))</f>
        <v>0</v>
      </c>
      <c r="M389" s="81"/>
      <c r="N389" s="81"/>
    </row>
    <row r="390" customFormat="false" ht="25.5" hidden="false" customHeight="true" outlineLevel="0" collapsed="false">
      <c r="A390" s="79"/>
      <c r="B390" s="80"/>
      <c r="C390" s="81"/>
      <c r="D390" s="81"/>
      <c r="E390" s="81"/>
      <c r="F390" s="86"/>
      <c r="G390" s="83"/>
      <c r="H390" s="87"/>
      <c r="I390" s="88"/>
      <c r="J390" s="87"/>
      <c r="K390" s="16" t="n">
        <f aca="false">IF($A390="",0,IF(COUNTIF($A$4:$A390,$A390)=1,1,0))</f>
        <v>0</v>
      </c>
      <c r="L390" s="16" t="n">
        <f aca="false">IF($A390="",0,IF(COUNTIFS($A$4:$A390,$A390,$B$4:$B390,$B390)=1,1,0))</f>
        <v>0</v>
      </c>
      <c r="M390" s="81"/>
      <c r="N390" s="81"/>
    </row>
    <row r="391" customFormat="false" ht="25.5" hidden="false" customHeight="true" outlineLevel="0" collapsed="false">
      <c r="A391" s="79"/>
      <c r="B391" s="80"/>
      <c r="C391" s="81"/>
      <c r="D391" s="81"/>
      <c r="E391" s="81"/>
      <c r="F391" s="82"/>
      <c r="G391" s="83"/>
      <c r="H391" s="84"/>
      <c r="I391" s="85"/>
      <c r="J391" s="84"/>
      <c r="K391" s="16" t="n">
        <f aca="false">IF($A391="",0,IF(COUNTIF($A$4:$A391,$A391)=1,1,0))</f>
        <v>0</v>
      </c>
      <c r="L391" s="16" t="n">
        <f aca="false">IF($A391="",0,IF(COUNTIFS($A$4:$A391,$A391,$B$4:$B391,$B391)=1,1,0))</f>
        <v>0</v>
      </c>
      <c r="M391" s="81"/>
      <c r="N391" s="81"/>
    </row>
    <row r="392" customFormat="false" ht="25.5" hidden="false" customHeight="true" outlineLevel="0" collapsed="false">
      <c r="A392" s="79"/>
      <c r="B392" s="80"/>
      <c r="C392" s="81"/>
      <c r="D392" s="81"/>
      <c r="E392" s="81"/>
      <c r="F392" s="86"/>
      <c r="G392" s="83"/>
      <c r="H392" s="87"/>
      <c r="I392" s="88"/>
      <c r="J392" s="87"/>
      <c r="K392" s="16" t="n">
        <f aca="false">IF($A392="",0,IF(COUNTIF($A$4:$A392,$A392)=1,1,0))</f>
        <v>0</v>
      </c>
      <c r="L392" s="16" t="n">
        <f aca="false">IF($A392="",0,IF(COUNTIFS($A$4:$A392,$A392,$B$4:$B392,$B392)=1,1,0))</f>
        <v>0</v>
      </c>
      <c r="M392" s="81"/>
      <c r="N392" s="81"/>
    </row>
    <row r="393" customFormat="false" ht="25.5" hidden="false" customHeight="true" outlineLevel="0" collapsed="false">
      <c r="A393" s="79"/>
      <c r="B393" s="80"/>
      <c r="C393" s="81"/>
      <c r="D393" s="81"/>
      <c r="E393" s="81"/>
      <c r="F393" s="82"/>
      <c r="G393" s="83"/>
      <c r="H393" s="84"/>
      <c r="I393" s="85"/>
      <c r="J393" s="84"/>
      <c r="K393" s="16" t="n">
        <f aca="false">IF($A393="",0,IF(COUNTIF($A$4:$A393,$A393)=1,1,0))</f>
        <v>0</v>
      </c>
      <c r="L393" s="16" t="n">
        <f aca="false">IF($A393="",0,IF(COUNTIFS($A$4:$A393,$A393,$B$4:$B393,$B393)=1,1,0))</f>
        <v>0</v>
      </c>
      <c r="M393" s="81"/>
      <c r="N393" s="81"/>
    </row>
    <row r="394" customFormat="false" ht="25.5" hidden="false" customHeight="true" outlineLevel="0" collapsed="false">
      <c r="A394" s="79"/>
      <c r="B394" s="80"/>
      <c r="C394" s="81"/>
      <c r="D394" s="81"/>
      <c r="E394" s="81"/>
      <c r="F394" s="86"/>
      <c r="G394" s="83"/>
      <c r="H394" s="87"/>
      <c r="I394" s="88"/>
      <c r="J394" s="87"/>
      <c r="K394" s="16" t="n">
        <f aca="false">IF($A394="",0,IF(COUNTIF($A$4:$A394,$A394)=1,1,0))</f>
        <v>0</v>
      </c>
      <c r="L394" s="16" t="n">
        <f aca="false">IF($A394="",0,IF(COUNTIFS($A$4:$A394,$A394,$B$4:$B394,$B394)=1,1,0))</f>
        <v>0</v>
      </c>
      <c r="M394" s="81"/>
      <c r="N394" s="81"/>
    </row>
    <row r="395" customFormat="false" ht="25.5" hidden="false" customHeight="true" outlineLevel="0" collapsed="false">
      <c r="A395" s="79"/>
      <c r="B395" s="80"/>
      <c r="C395" s="81"/>
      <c r="D395" s="81"/>
      <c r="E395" s="81"/>
      <c r="F395" s="82"/>
      <c r="G395" s="83"/>
      <c r="H395" s="84"/>
      <c r="I395" s="85"/>
      <c r="J395" s="84"/>
      <c r="K395" s="16" t="n">
        <f aca="false">IF($A395="",0,IF(COUNTIF($A$4:$A395,$A395)=1,1,0))</f>
        <v>0</v>
      </c>
      <c r="L395" s="16" t="n">
        <f aca="false">IF($A395="",0,IF(COUNTIFS($A$4:$A395,$A395,$B$4:$B395,$B395)=1,1,0))</f>
        <v>0</v>
      </c>
      <c r="M395" s="81"/>
      <c r="N395" s="81"/>
    </row>
    <row r="396" customFormat="false" ht="25.5" hidden="false" customHeight="true" outlineLevel="0" collapsed="false">
      <c r="A396" s="79"/>
      <c r="B396" s="80"/>
      <c r="C396" s="81"/>
      <c r="D396" s="81"/>
      <c r="E396" s="81"/>
      <c r="F396" s="86"/>
      <c r="G396" s="83"/>
      <c r="H396" s="87"/>
      <c r="I396" s="88"/>
      <c r="J396" s="87"/>
      <c r="K396" s="16" t="n">
        <f aca="false">IF($A396="",0,IF(COUNTIF($A$4:$A396,$A396)=1,1,0))</f>
        <v>0</v>
      </c>
      <c r="L396" s="16" t="n">
        <f aca="false">IF($A396="",0,IF(COUNTIFS($A$4:$A396,$A396,$B$4:$B396,$B396)=1,1,0))</f>
        <v>0</v>
      </c>
      <c r="M396" s="81"/>
      <c r="N396" s="81"/>
    </row>
    <row r="397" customFormat="false" ht="25.5" hidden="false" customHeight="true" outlineLevel="0" collapsed="false">
      <c r="A397" s="79"/>
      <c r="B397" s="80"/>
      <c r="C397" s="81"/>
      <c r="D397" s="81"/>
      <c r="E397" s="81"/>
      <c r="F397" s="82"/>
      <c r="G397" s="83"/>
      <c r="H397" s="84"/>
      <c r="I397" s="85"/>
      <c r="J397" s="84"/>
      <c r="K397" s="16" t="n">
        <f aca="false">IF($A397="",0,IF(COUNTIF($A$4:$A397,$A397)=1,1,0))</f>
        <v>0</v>
      </c>
      <c r="L397" s="16" t="n">
        <f aca="false">IF($A397="",0,IF(COUNTIFS($A$4:$A397,$A397,$B$4:$B397,$B397)=1,1,0))</f>
        <v>0</v>
      </c>
      <c r="M397" s="81"/>
      <c r="N397" s="81"/>
    </row>
    <row r="398" customFormat="false" ht="25.5" hidden="false" customHeight="true" outlineLevel="0" collapsed="false">
      <c r="A398" s="79"/>
      <c r="B398" s="80"/>
      <c r="C398" s="81"/>
      <c r="D398" s="81"/>
      <c r="E398" s="81"/>
      <c r="F398" s="86"/>
      <c r="G398" s="83"/>
      <c r="H398" s="87"/>
      <c r="I398" s="88"/>
      <c r="J398" s="87"/>
      <c r="K398" s="16" t="n">
        <f aca="false">IF($A398="",0,IF(COUNTIF($A$4:$A398,$A398)=1,1,0))</f>
        <v>0</v>
      </c>
      <c r="L398" s="16" t="n">
        <f aca="false">IF($A398="",0,IF(COUNTIFS($A$4:$A398,$A398,$B$4:$B398,$B398)=1,1,0))</f>
        <v>0</v>
      </c>
      <c r="M398" s="81"/>
      <c r="N398" s="81"/>
    </row>
    <row r="399" customFormat="false" ht="25.5" hidden="false" customHeight="true" outlineLevel="0" collapsed="false">
      <c r="A399" s="79"/>
      <c r="B399" s="80"/>
      <c r="C399" s="81"/>
      <c r="D399" s="81"/>
      <c r="E399" s="81"/>
      <c r="F399" s="82"/>
      <c r="G399" s="83"/>
      <c r="H399" s="84"/>
      <c r="I399" s="85"/>
      <c r="J399" s="84"/>
      <c r="K399" s="16" t="n">
        <f aca="false">IF($A399="",0,IF(COUNTIF($A$4:$A399,$A399)=1,1,0))</f>
        <v>0</v>
      </c>
      <c r="L399" s="16" t="n">
        <f aca="false">IF($A399="",0,IF(COUNTIFS($A$4:$A399,$A399,$B$4:$B399,$B399)=1,1,0))</f>
        <v>0</v>
      </c>
      <c r="M399" s="81"/>
      <c r="N399" s="81"/>
    </row>
    <row r="400" customFormat="false" ht="25.5" hidden="false" customHeight="true" outlineLevel="0" collapsed="false">
      <c r="A400" s="79"/>
      <c r="B400" s="80"/>
      <c r="C400" s="81"/>
      <c r="D400" s="81"/>
      <c r="E400" s="81"/>
      <c r="F400" s="86"/>
      <c r="G400" s="83"/>
      <c r="H400" s="87"/>
      <c r="I400" s="88"/>
      <c r="J400" s="87"/>
      <c r="K400" s="16" t="n">
        <f aca="false">IF($A400="",0,IF(COUNTIF($A$4:$A400,$A400)=1,1,0))</f>
        <v>0</v>
      </c>
      <c r="L400" s="16" t="n">
        <f aca="false">IF($A400="",0,IF(COUNTIFS($A$4:$A400,$A400,$B$4:$B400,$B400)=1,1,0))</f>
        <v>0</v>
      </c>
      <c r="M400" s="81"/>
      <c r="N400" s="81"/>
    </row>
    <row r="401" customFormat="false" ht="25.5" hidden="false" customHeight="true" outlineLevel="0" collapsed="false">
      <c r="A401" s="79"/>
      <c r="B401" s="80"/>
      <c r="C401" s="81"/>
      <c r="D401" s="81"/>
      <c r="E401" s="81"/>
      <c r="F401" s="82"/>
      <c r="G401" s="83"/>
      <c r="H401" s="84"/>
      <c r="I401" s="85"/>
      <c r="J401" s="84"/>
      <c r="K401" s="16" t="n">
        <f aca="false">IF($A401="",0,IF(COUNTIF($A$4:$A401,$A401)=1,1,0))</f>
        <v>0</v>
      </c>
      <c r="L401" s="16" t="n">
        <f aca="false">IF($A401="",0,IF(COUNTIFS($A$4:$A401,$A401,$B$4:$B401,$B401)=1,1,0))</f>
        <v>0</v>
      </c>
      <c r="M401" s="81"/>
      <c r="N401" s="81"/>
    </row>
    <row r="402" customFormat="false" ht="25.5" hidden="false" customHeight="true" outlineLevel="0" collapsed="false">
      <c r="A402" s="79"/>
      <c r="B402" s="80"/>
      <c r="C402" s="81"/>
      <c r="D402" s="81"/>
      <c r="E402" s="81"/>
      <c r="F402" s="86"/>
      <c r="G402" s="83"/>
      <c r="H402" s="87"/>
      <c r="I402" s="88"/>
      <c r="J402" s="87"/>
      <c r="K402" s="16" t="n">
        <f aca="false">IF($A402="",0,IF(COUNTIF($A$4:$A402,$A402)=1,1,0))</f>
        <v>0</v>
      </c>
      <c r="L402" s="16" t="n">
        <f aca="false">IF($A402="",0,IF(COUNTIFS($A$4:$A402,$A402,$B$4:$B402,$B402)=1,1,0))</f>
        <v>0</v>
      </c>
      <c r="M402" s="81"/>
      <c r="N402" s="81"/>
    </row>
    <row r="403" customFormat="false" ht="25.5" hidden="false" customHeight="true" outlineLevel="0" collapsed="false">
      <c r="A403" s="79"/>
      <c r="B403" s="80"/>
      <c r="C403" s="81"/>
      <c r="D403" s="81"/>
      <c r="E403" s="81"/>
      <c r="F403" s="82"/>
      <c r="G403" s="83"/>
      <c r="H403" s="84"/>
      <c r="I403" s="85"/>
      <c r="J403" s="84"/>
      <c r="K403" s="16" t="n">
        <f aca="false">IF($A403="",0,IF(COUNTIF($A$4:$A403,$A403)=1,1,0))</f>
        <v>0</v>
      </c>
      <c r="L403" s="16" t="n">
        <f aca="false">IF($A403="",0,IF(COUNTIFS($A$4:$A403,$A403,$B$4:$B403,$B403)=1,1,0))</f>
        <v>0</v>
      </c>
      <c r="M403" s="81"/>
      <c r="N403" s="81"/>
    </row>
    <row r="404" customFormat="false" ht="25.5" hidden="false" customHeight="true" outlineLevel="0" collapsed="false">
      <c r="A404" s="79"/>
      <c r="B404" s="80"/>
      <c r="C404" s="81"/>
      <c r="D404" s="81"/>
      <c r="E404" s="81"/>
      <c r="F404" s="86"/>
      <c r="G404" s="83"/>
      <c r="H404" s="87"/>
      <c r="I404" s="88"/>
      <c r="J404" s="87"/>
      <c r="K404" s="16" t="n">
        <f aca="false">IF($A404="",0,IF(COUNTIF($A$4:$A404,$A404)=1,1,0))</f>
        <v>0</v>
      </c>
      <c r="L404" s="16" t="n">
        <f aca="false">IF($A404="",0,IF(COUNTIFS($A$4:$A404,$A404,$B$4:$B404,$B404)=1,1,0))</f>
        <v>0</v>
      </c>
      <c r="M404" s="81"/>
      <c r="N404" s="81"/>
    </row>
    <row r="405" customFormat="false" ht="25.5" hidden="false" customHeight="true" outlineLevel="0" collapsed="false">
      <c r="A405" s="79"/>
      <c r="B405" s="80"/>
      <c r="C405" s="81"/>
      <c r="D405" s="81"/>
      <c r="E405" s="81"/>
      <c r="F405" s="82"/>
      <c r="G405" s="83"/>
      <c r="H405" s="84"/>
      <c r="I405" s="85"/>
      <c r="J405" s="84"/>
      <c r="K405" s="16" t="n">
        <f aca="false">IF($A405="",0,IF(COUNTIF($A$4:$A405,$A405)=1,1,0))</f>
        <v>0</v>
      </c>
      <c r="L405" s="16" t="n">
        <f aca="false">IF($A405="",0,IF(COUNTIFS($A$4:$A405,$A405,$B$4:$B405,$B405)=1,1,0))</f>
        <v>0</v>
      </c>
      <c r="M405" s="81"/>
      <c r="N405" s="81"/>
    </row>
    <row r="406" customFormat="false" ht="25.5" hidden="false" customHeight="true" outlineLevel="0" collapsed="false">
      <c r="A406" s="79"/>
      <c r="B406" s="80"/>
      <c r="C406" s="81"/>
      <c r="D406" s="81"/>
      <c r="E406" s="81"/>
      <c r="F406" s="86"/>
      <c r="G406" s="83"/>
      <c r="H406" s="87"/>
      <c r="I406" s="88"/>
      <c r="J406" s="87"/>
      <c r="K406" s="16" t="n">
        <f aca="false">IF($A406="",0,IF(COUNTIF($A$4:$A406,$A406)=1,1,0))</f>
        <v>0</v>
      </c>
      <c r="L406" s="16" t="n">
        <f aca="false">IF($A406="",0,IF(COUNTIFS($A$4:$A406,$A406,$B$4:$B406,$B406)=1,1,0))</f>
        <v>0</v>
      </c>
      <c r="M406" s="81"/>
      <c r="N406" s="81"/>
    </row>
    <row r="407" customFormat="false" ht="25.5" hidden="false" customHeight="true" outlineLevel="0" collapsed="false">
      <c r="A407" s="79"/>
      <c r="B407" s="80"/>
      <c r="C407" s="81"/>
      <c r="D407" s="81"/>
      <c r="E407" s="81"/>
      <c r="F407" s="82"/>
      <c r="G407" s="83"/>
      <c r="H407" s="84"/>
      <c r="I407" s="85"/>
      <c r="J407" s="84"/>
      <c r="K407" s="16" t="n">
        <f aca="false">IF($A407="",0,IF(COUNTIF($A$4:$A407,$A407)=1,1,0))</f>
        <v>0</v>
      </c>
      <c r="L407" s="16" t="n">
        <f aca="false">IF($A407="",0,IF(COUNTIFS($A$4:$A407,$A407,$B$4:$B407,$B407)=1,1,0))</f>
        <v>0</v>
      </c>
      <c r="M407" s="81"/>
      <c r="N407" s="81"/>
    </row>
    <row r="408" customFormat="false" ht="25.5" hidden="false" customHeight="true" outlineLevel="0" collapsed="false">
      <c r="A408" s="79"/>
      <c r="B408" s="80"/>
      <c r="C408" s="81"/>
      <c r="D408" s="81"/>
      <c r="E408" s="81"/>
      <c r="F408" s="86"/>
      <c r="G408" s="83"/>
      <c r="H408" s="87"/>
      <c r="I408" s="88"/>
      <c r="J408" s="87"/>
      <c r="K408" s="16" t="n">
        <f aca="false">IF($A408="",0,IF(COUNTIF($A$4:$A408,$A408)=1,1,0))</f>
        <v>0</v>
      </c>
      <c r="L408" s="16" t="n">
        <f aca="false">IF($A408="",0,IF(COUNTIFS($A$4:$A408,$A408,$B$4:$B408,$B408)=1,1,0))</f>
        <v>0</v>
      </c>
      <c r="M408" s="81"/>
      <c r="N408" s="81"/>
    </row>
    <row r="409" customFormat="false" ht="25.5" hidden="false" customHeight="true" outlineLevel="0" collapsed="false">
      <c r="A409" s="79"/>
      <c r="B409" s="80"/>
      <c r="C409" s="81"/>
      <c r="D409" s="81"/>
      <c r="E409" s="81"/>
      <c r="F409" s="82"/>
      <c r="G409" s="83"/>
      <c r="H409" s="84"/>
      <c r="I409" s="85"/>
      <c r="J409" s="84"/>
      <c r="K409" s="16" t="n">
        <f aca="false">IF($A409="",0,IF(COUNTIF($A$4:$A409,$A409)=1,1,0))</f>
        <v>0</v>
      </c>
      <c r="L409" s="16" t="n">
        <f aca="false">IF($A409="",0,IF(COUNTIFS($A$4:$A409,$A409,$B$4:$B409,$B409)=1,1,0))</f>
        <v>0</v>
      </c>
      <c r="M409" s="81"/>
      <c r="N409" s="81"/>
    </row>
    <row r="410" customFormat="false" ht="25.5" hidden="false" customHeight="true" outlineLevel="0" collapsed="false">
      <c r="A410" s="79"/>
      <c r="B410" s="80"/>
      <c r="C410" s="81"/>
      <c r="D410" s="81"/>
      <c r="E410" s="81"/>
      <c r="F410" s="86"/>
      <c r="G410" s="83"/>
      <c r="H410" s="87"/>
      <c r="I410" s="88"/>
      <c r="J410" s="87"/>
      <c r="K410" s="16" t="n">
        <f aca="false">IF($A410="",0,IF(COUNTIF($A$4:$A410,$A410)=1,1,0))</f>
        <v>0</v>
      </c>
      <c r="L410" s="16" t="n">
        <f aca="false">IF($A410="",0,IF(COUNTIFS($A$4:$A410,$A410,$B$4:$B410,$B410)=1,1,0))</f>
        <v>0</v>
      </c>
      <c r="M410" s="81"/>
      <c r="N410" s="81"/>
    </row>
    <row r="411" customFormat="false" ht="25.5" hidden="false" customHeight="true" outlineLevel="0" collapsed="false">
      <c r="A411" s="79"/>
      <c r="B411" s="80"/>
      <c r="C411" s="81"/>
      <c r="D411" s="81"/>
      <c r="E411" s="81"/>
      <c r="F411" s="82"/>
      <c r="G411" s="83"/>
      <c r="H411" s="84"/>
      <c r="I411" s="85"/>
      <c r="J411" s="84"/>
      <c r="K411" s="16" t="n">
        <f aca="false">IF($A411="",0,IF(COUNTIF($A$4:$A411,$A411)=1,1,0))</f>
        <v>0</v>
      </c>
      <c r="L411" s="16" t="n">
        <f aca="false">IF($A411="",0,IF(COUNTIFS($A$4:$A411,$A411,$B$4:$B411,$B411)=1,1,0))</f>
        <v>0</v>
      </c>
      <c r="M411" s="81"/>
      <c r="N411" s="81"/>
    </row>
    <row r="412" customFormat="false" ht="25.5" hidden="false" customHeight="true" outlineLevel="0" collapsed="false">
      <c r="A412" s="79"/>
      <c r="B412" s="80"/>
      <c r="C412" s="81"/>
      <c r="D412" s="81"/>
      <c r="E412" s="81"/>
      <c r="F412" s="86"/>
      <c r="G412" s="83"/>
      <c r="H412" s="87"/>
      <c r="I412" s="88"/>
      <c r="J412" s="87"/>
      <c r="K412" s="16" t="n">
        <f aca="false">IF($A412="",0,IF(COUNTIF($A$4:$A412,$A412)=1,1,0))</f>
        <v>0</v>
      </c>
      <c r="L412" s="16" t="n">
        <f aca="false">IF($A412="",0,IF(COUNTIFS($A$4:$A412,$A412,$B$4:$B412,$B412)=1,1,0))</f>
        <v>0</v>
      </c>
      <c r="M412" s="81"/>
      <c r="N412" s="81"/>
    </row>
    <row r="413" customFormat="false" ht="25.5" hidden="false" customHeight="true" outlineLevel="0" collapsed="false">
      <c r="A413" s="79"/>
      <c r="B413" s="80"/>
      <c r="C413" s="81"/>
      <c r="D413" s="81"/>
      <c r="E413" s="81"/>
      <c r="F413" s="82"/>
      <c r="G413" s="83"/>
      <c r="H413" s="84"/>
      <c r="I413" s="85"/>
      <c r="J413" s="84"/>
      <c r="K413" s="16" t="n">
        <f aca="false">IF($A413="",0,IF(COUNTIF($A$4:$A413,$A413)=1,1,0))</f>
        <v>0</v>
      </c>
      <c r="L413" s="16" t="n">
        <f aca="false">IF($A413="",0,IF(COUNTIFS($A$4:$A413,$A413,$B$4:$B413,$B413)=1,1,0))</f>
        <v>0</v>
      </c>
      <c r="M413" s="81"/>
      <c r="N413" s="81"/>
    </row>
    <row r="414" customFormat="false" ht="25.5" hidden="false" customHeight="true" outlineLevel="0" collapsed="false">
      <c r="A414" s="79"/>
      <c r="B414" s="80"/>
      <c r="C414" s="81"/>
      <c r="D414" s="81"/>
      <c r="E414" s="81"/>
      <c r="F414" s="86"/>
      <c r="G414" s="83"/>
      <c r="H414" s="87"/>
      <c r="I414" s="88"/>
      <c r="J414" s="87"/>
      <c r="K414" s="16" t="n">
        <f aca="false">IF($A414="",0,IF(COUNTIF($A$4:$A414,$A414)=1,1,0))</f>
        <v>0</v>
      </c>
      <c r="L414" s="16" t="n">
        <f aca="false">IF($A414="",0,IF(COUNTIFS($A$4:$A414,$A414,$B$4:$B414,$B414)=1,1,0))</f>
        <v>0</v>
      </c>
      <c r="M414" s="81"/>
      <c r="N414" s="81"/>
    </row>
    <row r="415" customFormat="false" ht="25.5" hidden="false" customHeight="true" outlineLevel="0" collapsed="false">
      <c r="A415" s="79"/>
      <c r="B415" s="80"/>
      <c r="C415" s="81"/>
      <c r="D415" s="81"/>
      <c r="E415" s="81"/>
      <c r="F415" s="82"/>
      <c r="G415" s="83"/>
      <c r="H415" s="84"/>
      <c r="I415" s="85"/>
      <c r="J415" s="84"/>
      <c r="K415" s="16" t="n">
        <f aca="false">IF($A415="",0,IF(COUNTIF($A$4:$A415,$A415)=1,1,0))</f>
        <v>0</v>
      </c>
      <c r="L415" s="16" t="n">
        <f aca="false">IF($A415="",0,IF(COUNTIFS($A$4:$A415,$A415,$B$4:$B415,$B415)=1,1,0))</f>
        <v>0</v>
      </c>
      <c r="M415" s="81"/>
      <c r="N415" s="81"/>
    </row>
    <row r="416" customFormat="false" ht="25.5" hidden="false" customHeight="true" outlineLevel="0" collapsed="false">
      <c r="A416" s="79"/>
      <c r="B416" s="80"/>
      <c r="C416" s="81"/>
      <c r="D416" s="81"/>
      <c r="E416" s="81"/>
      <c r="F416" s="86"/>
      <c r="G416" s="83"/>
      <c r="H416" s="87"/>
      <c r="I416" s="88"/>
      <c r="J416" s="87"/>
      <c r="K416" s="16" t="n">
        <f aca="false">IF($A416="",0,IF(COUNTIF($A$4:$A416,$A416)=1,1,0))</f>
        <v>0</v>
      </c>
      <c r="L416" s="16" t="n">
        <f aca="false">IF($A416="",0,IF(COUNTIFS($A$4:$A416,$A416,$B$4:$B416,$B416)=1,1,0))</f>
        <v>0</v>
      </c>
      <c r="M416" s="81"/>
      <c r="N416" s="81"/>
    </row>
    <row r="417" customFormat="false" ht="25.5" hidden="false" customHeight="true" outlineLevel="0" collapsed="false">
      <c r="A417" s="79"/>
      <c r="B417" s="80"/>
      <c r="C417" s="81"/>
      <c r="D417" s="81"/>
      <c r="E417" s="81"/>
      <c r="F417" s="82"/>
      <c r="G417" s="83"/>
      <c r="H417" s="84"/>
      <c r="I417" s="85"/>
      <c r="J417" s="84"/>
      <c r="K417" s="16" t="n">
        <f aca="false">IF($A417="",0,IF(COUNTIF($A$4:$A417,$A417)=1,1,0))</f>
        <v>0</v>
      </c>
      <c r="L417" s="16" t="n">
        <f aca="false">IF($A417="",0,IF(COUNTIFS($A$4:$A417,$A417,$B$4:$B417,$B417)=1,1,0))</f>
        <v>0</v>
      </c>
      <c r="M417" s="81"/>
      <c r="N417" s="81"/>
    </row>
    <row r="418" customFormat="false" ht="25.5" hidden="false" customHeight="true" outlineLevel="0" collapsed="false">
      <c r="A418" s="79"/>
      <c r="B418" s="80"/>
      <c r="C418" s="81"/>
      <c r="D418" s="81"/>
      <c r="E418" s="81"/>
      <c r="F418" s="86"/>
      <c r="G418" s="83"/>
      <c r="H418" s="87"/>
      <c r="I418" s="88"/>
      <c r="J418" s="87"/>
      <c r="K418" s="16" t="n">
        <f aca="false">IF($A418="",0,IF(COUNTIF($A$4:$A418,$A418)=1,1,0))</f>
        <v>0</v>
      </c>
      <c r="L418" s="16" t="n">
        <f aca="false">IF($A418="",0,IF(COUNTIFS($A$4:$A418,$A418,$B$4:$B418,$B418)=1,1,0))</f>
        <v>0</v>
      </c>
      <c r="M418" s="81"/>
      <c r="N418" s="81"/>
    </row>
    <row r="419" customFormat="false" ht="25.5" hidden="false" customHeight="true" outlineLevel="0" collapsed="false">
      <c r="A419" s="79"/>
      <c r="B419" s="80"/>
      <c r="C419" s="81"/>
      <c r="D419" s="81"/>
      <c r="E419" s="81"/>
      <c r="F419" s="82"/>
      <c r="G419" s="83"/>
      <c r="H419" s="84"/>
      <c r="I419" s="85"/>
      <c r="J419" s="84"/>
      <c r="K419" s="16" t="n">
        <f aca="false">IF($A419="",0,IF(COUNTIF($A$4:$A419,$A419)=1,1,0))</f>
        <v>0</v>
      </c>
      <c r="L419" s="16" t="n">
        <f aca="false">IF($A419="",0,IF(COUNTIFS($A$4:$A419,$A419,$B$4:$B419,$B419)=1,1,0))</f>
        <v>0</v>
      </c>
      <c r="M419" s="81"/>
      <c r="N419" s="81"/>
    </row>
    <row r="420" customFormat="false" ht="25.5" hidden="false" customHeight="true" outlineLevel="0" collapsed="false">
      <c r="A420" s="79"/>
      <c r="B420" s="80"/>
      <c r="C420" s="81"/>
      <c r="D420" s="81"/>
      <c r="E420" s="81"/>
      <c r="F420" s="86"/>
      <c r="G420" s="83"/>
      <c r="H420" s="87"/>
      <c r="I420" s="88"/>
      <c r="J420" s="87"/>
      <c r="K420" s="16" t="n">
        <f aca="false">IF($A420="",0,IF(COUNTIF($A$4:$A420,$A420)=1,1,0))</f>
        <v>0</v>
      </c>
      <c r="L420" s="16" t="n">
        <f aca="false">IF($A420="",0,IF(COUNTIFS($A$4:$A420,$A420,$B$4:$B420,$B420)=1,1,0))</f>
        <v>0</v>
      </c>
      <c r="M420" s="81"/>
      <c r="N420" s="81"/>
    </row>
    <row r="421" customFormat="false" ht="25.5" hidden="false" customHeight="true" outlineLevel="0" collapsed="false">
      <c r="A421" s="79"/>
      <c r="B421" s="80"/>
      <c r="C421" s="81"/>
      <c r="D421" s="81"/>
      <c r="E421" s="81"/>
      <c r="F421" s="82"/>
      <c r="G421" s="83"/>
      <c r="H421" s="84"/>
      <c r="I421" s="85"/>
      <c r="J421" s="84"/>
      <c r="K421" s="16" t="n">
        <f aca="false">IF($A421="",0,IF(COUNTIF($A$4:$A421,$A421)=1,1,0))</f>
        <v>0</v>
      </c>
      <c r="L421" s="16" t="n">
        <f aca="false">IF($A421="",0,IF(COUNTIFS($A$4:$A421,$A421,$B$4:$B421,$B421)=1,1,0))</f>
        <v>0</v>
      </c>
      <c r="M421" s="81"/>
      <c r="N421" s="81"/>
    </row>
    <row r="422" customFormat="false" ht="25.5" hidden="false" customHeight="true" outlineLevel="0" collapsed="false">
      <c r="A422" s="79"/>
      <c r="B422" s="80"/>
      <c r="C422" s="81"/>
      <c r="D422" s="81"/>
      <c r="E422" s="81"/>
      <c r="F422" s="86"/>
      <c r="G422" s="83"/>
      <c r="H422" s="87"/>
      <c r="I422" s="88"/>
      <c r="J422" s="87"/>
      <c r="K422" s="16" t="n">
        <f aca="false">IF($A422="",0,IF(COUNTIF($A$4:$A422,$A422)=1,1,0))</f>
        <v>0</v>
      </c>
      <c r="L422" s="16" t="n">
        <f aca="false">IF($A422="",0,IF(COUNTIFS($A$4:$A422,$A422,$B$4:$B422,$B422)=1,1,0))</f>
        <v>0</v>
      </c>
      <c r="M422" s="81"/>
      <c r="N422" s="81"/>
    </row>
    <row r="423" customFormat="false" ht="25.5" hidden="false" customHeight="true" outlineLevel="0" collapsed="false">
      <c r="A423" s="79"/>
      <c r="B423" s="80"/>
      <c r="C423" s="81"/>
      <c r="D423" s="81"/>
      <c r="E423" s="81"/>
      <c r="F423" s="82"/>
      <c r="G423" s="83"/>
      <c r="H423" s="84"/>
      <c r="I423" s="85"/>
      <c r="J423" s="84"/>
      <c r="K423" s="16" t="n">
        <f aca="false">IF($A423="",0,IF(COUNTIF($A$4:$A423,$A423)=1,1,0))</f>
        <v>0</v>
      </c>
      <c r="L423" s="16" t="n">
        <f aca="false">IF($A423="",0,IF(COUNTIFS($A$4:$A423,$A423,$B$4:$B423,$B423)=1,1,0))</f>
        <v>0</v>
      </c>
      <c r="M423" s="81"/>
      <c r="N423" s="81"/>
    </row>
    <row r="424" customFormat="false" ht="25.5" hidden="false" customHeight="true" outlineLevel="0" collapsed="false">
      <c r="A424" s="79"/>
      <c r="B424" s="80"/>
      <c r="C424" s="81"/>
      <c r="D424" s="81"/>
      <c r="E424" s="81"/>
      <c r="F424" s="86"/>
      <c r="G424" s="83"/>
      <c r="H424" s="87"/>
      <c r="I424" s="88"/>
      <c r="J424" s="87"/>
      <c r="K424" s="16" t="n">
        <f aca="false">IF($A424="",0,IF(COUNTIF($A$4:$A424,$A424)=1,1,0))</f>
        <v>0</v>
      </c>
      <c r="L424" s="16" t="n">
        <f aca="false">IF($A424="",0,IF(COUNTIFS($A$4:$A424,$A424,$B$4:$B424,$B424)=1,1,0))</f>
        <v>0</v>
      </c>
      <c r="M424" s="81"/>
      <c r="N424" s="81"/>
    </row>
    <row r="425" customFormat="false" ht="25.5" hidden="false" customHeight="true" outlineLevel="0" collapsed="false">
      <c r="A425" s="79"/>
      <c r="B425" s="80"/>
      <c r="C425" s="81"/>
      <c r="D425" s="81"/>
      <c r="E425" s="81"/>
      <c r="F425" s="82"/>
      <c r="G425" s="83"/>
      <c r="H425" s="84"/>
      <c r="I425" s="85"/>
      <c r="J425" s="84"/>
      <c r="K425" s="16" t="n">
        <f aca="false">IF($A425="",0,IF(COUNTIF($A$4:$A425,$A425)=1,1,0))</f>
        <v>0</v>
      </c>
      <c r="L425" s="16" t="n">
        <f aca="false">IF($A425="",0,IF(COUNTIFS($A$4:$A425,$A425,$B$4:$B425,$B425)=1,1,0))</f>
        <v>0</v>
      </c>
      <c r="M425" s="81"/>
      <c r="N425" s="81"/>
    </row>
    <row r="426" customFormat="false" ht="25.5" hidden="false" customHeight="true" outlineLevel="0" collapsed="false">
      <c r="A426" s="79"/>
      <c r="B426" s="80"/>
      <c r="C426" s="81"/>
      <c r="D426" s="81"/>
      <c r="E426" s="81"/>
      <c r="F426" s="86"/>
      <c r="G426" s="83"/>
      <c r="H426" s="87"/>
      <c r="I426" s="88"/>
      <c r="J426" s="87"/>
      <c r="K426" s="16" t="n">
        <f aca="false">IF($A426="",0,IF(COUNTIF($A$4:$A426,$A426)=1,1,0))</f>
        <v>0</v>
      </c>
      <c r="L426" s="16" t="n">
        <f aca="false">IF($A426="",0,IF(COUNTIFS($A$4:$A426,$A426,$B$4:$B426,$B426)=1,1,0))</f>
        <v>0</v>
      </c>
      <c r="M426" s="81"/>
      <c r="N426" s="81"/>
    </row>
    <row r="427" customFormat="false" ht="25.5" hidden="false" customHeight="true" outlineLevel="0" collapsed="false">
      <c r="A427" s="79"/>
      <c r="B427" s="80"/>
      <c r="C427" s="81"/>
      <c r="D427" s="81"/>
      <c r="E427" s="81"/>
      <c r="F427" s="82"/>
      <c r="G427" s="83"/>
      <c r="H427" s="84"/>
      <c r="I427" s="85"/>
      <c r="J427" s="84"/>
      <c r="K427" s="16" t="n">
        <f aca="false">IF($A427="",0,IF(COUNTIF($A$4:$A427,$A427)=1,1,0))</f>
        <v>0</v>
      </c>
      <c r="L427" s="16" t="n">
        <f aca="false">IF($A427="",0,IF(COUNTIFS($A$4:$A427,$A427,$B$4:$B427,$B427)=1,1,0))</f>
        <v>0</v>
      </c>
      <c r="M427" s="81"/>
      <c r="N427" s="81"/>
    </row>
    <row r="428" customFormat="false" ht="25.5" hidden="false" customHeight="true" outlineLevel="0" collapsed="false">
      <c r="A428" s="79"/>
      <c r="B428" s="80"/>
      <c r="C428" s="81"/>
      <c r="D428" s="81"/>
      <c r="E428" s="81"/>
      <c r="F428" s="86"/>
      <c r="G428" s="83"/>
      <c r="H428" s="87"/>
      <c r="I428" s="88"/>
      <c r="J428" s="87"/>
      <c r="K428" s="16" t="n">
        <f aca="false">IF($A428="",0,IF(COUNTIF($A$4:$A428,$A428)=1,1,0))</f>
        <v>0</v>
      </c>
      <c r="L428" s="16" t="n">
        <f aca="false">IF($A428="",0,IF(COUNTIFS($A$4:$A428,$A428,$B$4:$B428,$B428)=1,1,0))</f>
        <v>0</v>
      </c>
      <c r="M428" s="81"/>
      <c r="N428" s="81"/>
    </row>
    <row r="429" customFormat="false" ht="25.5" hidden="false" customHeight="true" outlineLevel="0" collapsed="false">
      <c r="A429" s="79"/>
      <c r="B429" s="80"/>
      <c r="C429" s="81"/>
      <c r="D429" s="81"/>
      <c r="E429" s="81"/>
      <c r="F429" s="82"/>
      <c r="G429" s="83"/>
      <c r="H429" s="84"/>
      <c r="I429" s="85"/>
      <c r="J429" s="84"/>
      <c r="K429" s="16" t="n">
        <f aca="false">IF($A429="",0,IF(COUNTIF($A$4:$A429,$A429)=1,1,0))</f>
        <v>0</v>
      </c>
      <c r="L429" s="16" t="n">
        <f aca="false">IF($A429="",0,IF(COUNTIFS($A$4:$A429,$A429,$B$4:$B429,$B429)=1,1,0))</f>
        <v>0</v>
      </c>
      <c r="M429" s="81"/>
      <c r="N429" s="81"/>
    </row>
    <row r="430" customFormat="false" ht="25.5" hidden="false" customHeight="true" outlineLevel="0" collapsed="false">
      <c r="A430" s="79"/>
      <c r="B430" s="80"/>
      <c r="C430" s="81"/>
      <c r="D430" s="81"/>
      <c r="E430" s="81"/>
      <c r="F430" s="86"/>
      <c r="G430" s="83"/>
      <c r="H430" s="87"/>
      <c r="I430" s="88"/>
      <c r="J430" s="87"/>
      <c r="K430" s="16" t="n">
        <f aca="false">IF($A430="",0,IF(COUNTIF($A$4:$A430,$A430)=1,1,0))</f>
        <v>0</v>
      </c>
      <c r="L430" s="16" t="n">
        <f aca="false">IF($A430="",0,IF(COUNTIFS($A$4:$A430,$A430,$B$4:$B430,$B430)=1,1,0))</f>
        <v>0</v>
      </c>
      <c r="M430" s="81"/>
      <c r="N430" s="81"/>
    </row>
    <row r="431" customFormat="false" ht="25.5" hidden="false" customHeight="true" outlineLevel="0" collapsed="false">
      <c r="A431" s="79"/>
      <c r="B431" s="80"/>
      <c r="C431" s="81"/>
      <c r="D431" s="81"/>
      <c r="E431" s="81"/>
      <c r="F431" s="82"/>
      <c r="G431" s="83"/>
      <c r="H431" s="84"/>
      <c r="I431" s="85"/>
      <c r="J431" s="84"/>
      <c r="K431" s="16" t="n">
        <f aca="false">IF($A431="",0,IF(COUNTIF($A$4:$A431,$A431)=1,1,0))</f>
        <v>0</v>
      </c>
      <c r="L431" s="16" t="n">
        <f aca="false">IF($A431="",0,IF(COUNTIFS($A$4:$A431,$A431,$B$4:$B431,$B431)=1,1,0))</f>
        <v>0</v>
      </c>
      <c r="M431" s="81"/>
      <c r="N431" s="81"/>
    </row>
    <row r="432" customFormat="false" ht="25.5" hidden="false" customHeight="true" outlineLevel="0" collapsed="false">
      <c r="A432" s="79"/>
      <c r="B432" s="80"/>
      <c r="C432" s="81"/>
      <c r="D432" s="81"/>
      <c r="E432" s="81"/>
      <c r="F432" s="86"/>
      <c r="G432" s="83"/>
      <c r="H432" s="87"/>
      <c r="I432" s="88"/>
      <c r="J432" s="87"/>
      <c r="K432" s="16" t="n">
        <f aca="false">IF($A432="",0,IF(COUNTIF($A$4:$A432,$A432)=1,1,0))</f>
        <v>0</v>
      </c>
      <c r="L432" s="16" t="n">
        <f aca="false">IF($A432="",0,IF(COUNTIFS($A$4:$A432,$A432,$B$4:$B432,$B432)=1,1,0))</f>
        <v>0</v>
      </c>
      <c r="M432" s="81"/>
      <c r="N432" s="81"/>
    </row>
    <row r="433" customFormat="false" ht="25.5" hidden="false" customHeight="true" outlineLevel="0" collapsed="false">
      <c r="A433" s="79"/>
      <c r="B433" s="80"/>
      <c r="C433" s="81"/>
      <c r="D433" s="81"/>
      <c r="E433" s="81"/>
      <c r="F433" s="82"/>
      <c r="G433" s="83"/>
      <c r="H433" s="84"/>
      <c r="I433" s="85"/>
      <c r="J433" s="84"/>
      <c r="K433" s="16" t="n">
        <f aca="false">IF($A433="",0,IF(COUNTIF($A$4:$A433,$A433)=1,1,0))</f>
        <v>0</v>
      </c>
      <c r="L433" s="16" t="n">
        <f aca="false">IF($A433="",0,IF(COUNTIFS($A$4:$A433,$A433,$B$4:$B433,$B433)=1,1,0))</f>
        <v>0</v>
      </c>
      <c r="M433" s="81"/>
      <c r="N433" s="81"/>
    </row>
    <row r="434" customFormat="false" ht="25.5" hidden="false" customHeight="true" outlineLevel="0" collapsed="false">
      <c r="A434" s="79"/>
      <c r="B434" s="80"/>
      <c r="C434" s="81"/>
      <c r="D434" s="81"/>
      <c r="E434" s="81"/>
      <c r="F434" s="86"/>
      <c r="G434" s="83"/>
      <c r="H434" s="87"/>
      <c r="I434" s="88"/>
      <c r="J434" s="87"/>
      <c r="K434" s="16" t="n">
        <f aca="false">IF($A434="",0,IF(COUNTIF($A$4:$A434,$A434)=1,1,0))</f>
        <v>0</v>
      </c>
      <c r="L434" s="16" t="n">
        <f aca="false">IF($A434="",0,IF(COUNTIFS($A$4:$A434,$A434,$B$4:$B434,$B434)=1,1,0))</f>
        <v>0</v>
      </c>
      <c r="M434" s="81"/>
      <c r="N434" s="81"/>
    </row>
    <row r="435" customFormat="false" ht="25.5" hidden="false" customHeight="true" outlineLevel="0" collapsed="false">
      <c r="A435" s="79"/>
      <c r="B435" s="80"/>
      <c r="C435" s="81"/>
      <c r="D435" s="81"/>
      <c r="E435" s="81"/>
      <c r="F435" s="82"/>
      <c r="G435" s="83"/>
      <c r="H435" s="84"/>
      <c r="I435" s="85"/>
      <c r="J435" s="84"/>
      <c r="K435" s="16" t="n">
        <f aca="false">IF($A435="",0,IF(COUNTIF($A$4:$A435,$A435)=1,1,0))</f>
        <v>0</v>
      </c>
      <c r="L435" s="16" t="n">
        <f aca="false">IF($A435="",0,IF(COUNTIFS($A$4:$A435,$A435,$B$4:$B435,$B435)=1,1,0))</f>
        <v>0</v>
      </c>
      <c r="M435" s="81"/>
      <c r="N435" s="81"/>
    </row>
    <row r="436" customFormat="false" ht="25.5" hidden="false" customHeight="true" outlineLevel="0" collapsed="false">
      <c r="A436" s="79"/>
      <c r="B436" s="80"/>
      <c r="C436" s="81"/>
      <c r="D436" s="81"/>
      <c r="E436" s="81"/>
      <c r="F436" s="86"/>
      <c r="G436" s="83"/>
      <c r="H436" s="87"/>
      <c r="I436" s="88"/>
      <c r="J436" s="87"/>
      <c r="K436" s="16" t="n">
        <f aca="false">IF($A436="",0,IF(COUNTIF($A$4:$A436,$A436)=1,1,0))</f>
        <v>0</v>
      </c>
      <c r="L436" s="16" t="n">
        <f aca="false">IF($A436="",0,IF(COUNTIFS($A$4:$A436,$A436,$B$4:$B436,$B436)=1,1,0))</f>
        <v>0</v>
      </c>
      <c r="M436" s="81"/>
      <c r="N436" s="81"/>
    </row>
    <row r="437" customFormat="false" ht="25.5" hidden="false" customHeight="true" outlineLevel="0" collapsed="false">
      <c r="A437" s="79"/>
      <c r="B437" s="80"/>
      <c r="C437" s="81"/>
      <c r="D437" s="81"/>
      <c r="E437" s="81"/>
      <c r="F437" s="82"/>
      <c r="G437" s="83"/>
      <c r="H437" s="84"/>
      <c r="I437" s="85"/>
      <c r="J437" s="84"/>
      <c r="K437" s="16" t="n">
        <f aca="false">IF($A437="",0,IF(COUNTIF($A$4:$A437,$A437)=1,1,0))</f>
        <v>0</v>
      </c>
      <c r="L437" s="16" t="n">
        <f aca="false">IF($A437="",0,IF(COUNTIFS($A$4:$A437,$A437,$B$4:$B437,$B437)=1,1,0))</f>
        <v>0</v>
      </c>
      <c r="M437" s="81"/>
      <c r="N437" s="81"/>
    </row>
    <row r="438" customFormat="false" ht="25.5" hidden="false" customHeight="true" outlineLevel="0" collapsed="false">
      <c r="A438" s="79"/>
      <c r="B438" s="80"/>
      <c r="C438" s="81"/>
      <c r="D438" s="81"/>
      <c r="E438" s="81"/>
      <c r="F438" s="86"/>
      <c r="G438" s="83"/>
      <c r="H438" s="87"/>
      <c r="I438" s="88"/>
      <c r="J438" s="87"/>
      <c r="K438" s="16" t="n">
        <f aca="false">IF($A438="",0,IF(COUNTIF($A$4:$A438,$A438)=1,1,0))</f>
        <v>0</v>
      </c>
      <c r="L438" s="16" t="n">
        <f aca="false">IF($A438="",0,IF(COUNTIFS($A$4:$A438,$A438,$B$4:$B438,$B438)=1,1,0))</f>
        <v>0</v>
      </c>
      <c r="M438" s="81"/>
      <c r="N438" s="81"/>
    </row>
    <row r="439" customFormat="false" ht="25.5" hidden="false" customHeight="true" outlineLevel="0" collapsed="false">
      <c r="A439" s="79"/>
      <c r="B439" s="80"/>
      <c r="C439" s="81"/>
      <c r="D439" s="81"/>
      <c r="E439" s="81"/>
      <c r="F439" s="82"/>
      <c r="G439" s="83"/>
      <c r="H439" s="84"/>
      <c r="I439" s="85"/>
      <c r="J439" s="84"/>
      <c r="K439" s="16" t="n">
        <f aca="false">IF($A439="",0,IF(COUNTIF($A$4:$A439,$A439)=1,1,0))</f>
        <v>0</v>
      </c>
      <c r="L439" s="16" t="n">
        <f aca="false">IF($A439="",0,IF(COUNTIFS($A$4:$A439,$A439,$B$4:$B439,$B439)=1,1,0))</f>
        <v>0</v>
      </c>
      <c r="M439" s="81"/>
      <c r="N439" s="81"/>
    </row>
    <row r="440" customFormat="false" ht="25.5" hidden="false" customHeight="true" outlineLevel="0" collapsed="false">
      <c r="A440" s="79"/>
      <c r="B440" s="80"/>
      <c r="C440" s="81"/>
      <c r="D440" s="81"/>
      <c r="E440" s="81"/>
      <c r="F440" s="86"/>
      <c r="G440" s="83"/>
      <c r="H440" s="87"/>
      <c r="I440" s="88"/>
      <c r="J440" s="87"/>
      <c r="K440" s="16" t="n">
        <f aca="false">IF($A440="",0,IF(COUNTIF($A$4:$A440,$A440)=1,1,0))</f>
        <v>0</v>
      </c>
      <c r="L440" s="16" t="n">
        <f aca="false">IF($A440="",0,IF(COUNTIFS($A$4:$A440,$A440,$B$4:$B440,$B440)=1,1,0))</f>
        <v>0</v>
      </c>
      <c r="M440" s="81"/>
      <c r="N440" s="81"/>
    </row>
    <row r="441" customFormat="false" ht="25.5" hidden="false" customHeight="true" outlineLevel="0" collapsed="false">
      <c r="A441" s="79"/>
      <c r="B441" s="80"/>
      <c r="C441" s="81"/>
      <c r="D441" s="81"/>
      <c r="E441" s="81"/>
      <c r="F441" s="82"/>
      <c r="G441" s="83"/>
      <c r="H441" s="84"/>
      <c r="I441" s="85"/>
      <c r="J441" s="84"/>
      <c r="K441" s="16" t="n">
        <f aca="false">IF($A441="",0,IF(COUNTIF($A$4:$A441,$A441)=1,1,0))</f>
        <v>0</v>
      </c>
      <c r="L441" s="16" t="n">
        <f aca="false">IF($A441="",0,IF(COUNTIFS($A$4:$A441,$A441,$B$4:$B441,$B441)=1,1,0))</f>
        <v>0</v>
      </c>
      <c r="M441" s="81"/>
      <c r="N441" s="81"/>
    </row>
    <row r="442" customFormat="false" ht="25.5" hidden="false" customHeight="true" outlineLevel="0" collapsed="false">
      <c r="A442" s="79"/>
      <c r="B442" s="80"/>
      <c r="C442" s="81"/>
      <c r="D442" s="81"/>
      <c r="E442" s="81"/>
      <c r="F442" s="86"/>
      <c r="G442" s="83"/>
      <c r="H442" s="87"/>
      <c r="I442" s="88"/>
      <c r="J442" s="87"/>
      <c r="K442" s="16" t="n">
        <f aca="false">IF($A442="",0,IF(COUNTIF($A$4:$A442,$A442)=1,1,0))</f>
        <v>0</v>
      </c>
      <c r="L442" s="16" t="n">
        <f aca="false">IF($A442="",0,IF(COUNTIFS($A$4:$A442,$A442,$B$4:$B442,$B442)=1,1,0))</f>
        <v>0</v>
      </c>
      <c r="M442" s="81"/>
      <c r="N442" s="81"/>
    </row>
    <row r="443" customFormat="false" ht="25.5" hidden="false" customHeight="true" outlineLevel="0" collapsed="false">
      <c r="A443" s="79"/>
      <c r="B443" s="80"/>
      <c r="C443" s="81"/>
      <c r="D443" s="81"/>
      <c r="E443" s="81"/>
      <c r="F443" s="82"/>
      <c r="G443" s="83"/>
      <c r="H443" s="84"/>
      <c r="I443" s="85"/>
      <c r="J443" s="84"/>
      <c r="K443" s="16" t="n">
        <f aca="false">IF($A443="",0,IF(COUNTIF($A$4:$A443,$A443)=1,1,0))</f>
        <v>0</v>
      </c>
      <c r="L443" s="16" t="n">
        <f aca="false">IF($A443="",0,IF(COUNTIFS($A$4:$A443,$A443,$B$4:$B443,$B443)=1,1,0))</f>
        <v>0</v>
      </c>
      <c r="M443" s="81"/>
      <c r="N443" s="81"/>
    </row>
    <row r="444" customFormat="false" ht="25.5" hidden="false" customHeight="true" outlineLevel="0" collapsed="false">
      <c r="A444" s="79"/>
      <c r="B444" s="80"/>
      <c r="C444" s="81"/>
      <c r="D444" s="81"/>
      <c r="E444" s="81"/>
      <c r="F444" s="86"/>
      <c r="G444" s="83"/>
      <c r="H444" s="87"/>
      <c r="I444" s="88"/>
      <c r="J444" s="87"/>
      <c r="K444" s="16" t="n">
        <f aca="false">IF($A444="",0,IF(COUNTIF($A$4:$A444,$A444)=1,1,0))</f>
        <v>0</v>
      </c>
      <c r="L444" s="16" t="n">
        <f aca="false">IF($A444="",0,IF(COUNTIFS($A$4:$A444,$A444,$B$4:$B444,$B444)=1,1,0))</f>
        <v>0</v>
      </c>
      <c r="M444" s="81"/>
      <c r="N444" s="81"/>
    </row>
    <row r="445" customFormat="false" ht="25.5" hidden="false" customHeight="true" outlineLevel="0" collapsed="false">
      <c r="A445" s="79"/>
      <c r="B445" s="80"/>
      <c r="C445" s="81"/>
      <c r="D445" s="81"/>
      <c r="E445" s="81"/>
      <c r="F445" s="82"/>
      <c r="G445" s="83"/>
      <c r="H445" s="84"/>
      <c r="I445" s="85"/>
      <c r="J445" s="84"/>
      <c r="K445" s="16" t="n">
        <f aca="false">IF($A445="",0,IF(COUNTIF($A$4:$A445,$A445)=1,1,0))</f>
        <v>0</v>
      </c>
      <c r="L445" s="16" t="n">
        <f aca="false">IF($A445="",0,IF(COUNTIFS($A$4:$A445,$A445,$B$4:$B445,$B445)=1,1,0))</f>
        <v>0</v>
      </c>
      <c r="M445" s="81"/>
      <c r="N445" s="81"/>
    </row>
    <row r="446" customFormat="false" ht="25.5" hidden="false" customHeight="true" outlineLevel="0" collapsed="false">
      <c r="A446" s="79"/>
      <c r="B446" s="80"/>
      <c r="C446" s="81"/>
      <c r="D446" s="81"/>
      <c r="E446" s="81"/>
      <c r="F446" s="86"/>
      <c r="G446" s="83"/>
      <c r="H446" s="87"/>
      <c r="I446" s="88"/>
      <c r="J446" s="87"/>
      <c r="K446" s="16" t="n">
        <f aca="false">IF($A446="",0,IF(COUNTIF($A$4:$A446,$A446)=1,1,0))</f>
        <v>0</v>
      </c>
      <c r="L446" s="16" t="n">
        <f aca="false">IF($A446="",0,IF(COUNTIFS($A$4:$A446,$A446,$B$4:$B446,$B446)=1,1,0))</f>
        <v>0</v>
      </c>
      <c r="M446" s="81"/>
      <c r="N446" s="81"/>
    </row>
    <row r="447" customFormat="false" ht="25.5" hidden="false" customHeight="true" outlineLevel="0" collapsed="false">
      <c r="A447" s="79"/>
      <c r="B447" s="80"/>
      <c r="C447" s="81"/>
      <c r="D447" s="81"/>
      <c r="E447" s="81"/>
      <c r="F447" s="82"/>
      <c r="G447" s="83"/>
      <c r="H447" s="84"/>
      <c r="I447" s="85"/>
      <c r="J447" s="84"/>
      <c r="K447" s="16" t="n">
        <f aca="false">IF($A447="",0,IF(COUNTIF($A$4:$A447,$A447)=1,1,0))</f>
        <v>0</v>
      </c>
      <c r="L447" s="16" t="n">
        <f aca="false">IF($A447="",0,IF(COUNTIFS($A$4:$A447,$A447,$B$4:$B447,$B447)=1,1,0))</f>
        <v>0</v>
      </c>
      <c r="M447" s="81"/>
      <c r="N447" s="81"/>
    </row>
    <row r="448" customFormat="false" ht="25.5" hidden="false" customHeight="true" outlineLevel="0" collapsed="false">
      <c r="A448" s="79"/>
      <c r="B448" s="80"/>
      <c r="C448" s="81"/>
      <c r="D448" s="81"/>
      <c r="E448" s="81"/>
      <c r="F448" s="86"/>
      <c r="G448" s="83"/>
      <c r="H448" s="87"/>
      <c r="I448" s="88"/>
      <c r="J448" s="87"/>
      <c r="K448" s="16" t="n">
        <f aca="false">IF($A448="",0,IF(COUNTIF($A$4:$A448,$A448)=1,1,0))</f>
        <v>0</v>
      </c>
      <c r="L448" s="16" t="n">
        <f aca="false">IF($A448="",0,IF(COUNTIFS($A$4:$A448,$A448,$B$4:$B448,$B448)=1,1,0))</f>
        <v>0</v>
      </c>
      <c r="M448" s="81"/>
      <c r="N448" s="81"/>
    </row>
    <row r="449" customFormat="false" ht="25.5" hidden="false" customHeight="true" outlineLevel="0" collapsed="false">
      <c r="A449" s="79"/>
      <c r="B449" s="80"/>
      <c r="C449" s="81"/>
      <c r="D449" s="81"/>
      <c r="E449" s="81"/>
      <c r="F449" s="82"/>
      <c r="G449" s="83"/>
      <c r="H449" s="84"/>
      <c r="I449" s="85"/>
      <c r="J449" s="84"/>
      <c r="K449" s="16" t="n">
        <f aca="false">IF($A449="",0,IF(COUNTIF($A$4:$A449,$A449)=1,1,0))</f>
        <v>0</v>
      </c>
      <c r="L449" s="16" t="n">
        <f aca="false">IF($A449="",0,IF(COUNTIFS($A$4:$A449,$A449,$B$4:$B449,$B449)=1,1,0))</f>
        <v>0</v>
      </c>
      <c r="M449" s="81"/>
      <c r="N449" s="81"/>
    </row>
    <row r="450" customFormat="false" ht="25.5" hidden="false" customHeight="true" outlineLevel="0" collapsed="false">
      <c r="A450" s="79"/>
      <c r="B450" s="80"/>
      <c r="C450" s="81"/>
      <c r="D450" s="81"/>
      <c r="E450" s="81"/>
      <c r="F450" s="86"/>
      <c r="G450" s="83"/>
      <c r="H450" s="87"/>
      <c r="I450" s="88"/>
      <c r="J450" s="87"/>
      <c r="K450" s="16" t="n">
        <f aca="false">IF($A450="",0,IF(COUNTIF($A$4:$A450,$A450)=1,1,0))</f>
        <v>0</v>
      </c>
      <c r="L450" s="16" t="n">
        <f aca="false">IF($A450="",0,IF(COUNTIFS($A$4:$A450,$A450,$B$4:$B450,$B450)=1,1,0))</f>
        <v>0</v>
      </c>
      <c r="M450" s="81"/>
      <c r="N450" s="81"/>
    </row>
    <row r="451" customFormat="false" ht="25.5" hidden="false" customHeight="true" outlineLevel="0" collapsed="false">
      <c r="A451" s="79"/>
      <c r="B451" s="80"/>
      <c r="C451" s="81"/>
      <c r="D451" s="81"/>
      <c r="E451" s="81"/>
      <c r="F451" s="82"/>
      <c r="G451" s="83"/>
      <c r="H451" s="84"/>
      <c r="I451" s="85"/>
      <c r="J451" s="84"/>
      <c r="K451" s="16" t="n">
        <f aca="false">IF($A451="",0,IF(COUNTIF($A$4:$A451,$A451)=1,1,0))</f>
        <v>0</v>
      </c>
      <c r="L451" s="16" t="n">
        <f aca="false">IF($A451="",0,IF(COUNTIFS($A$4:$A451,$A451,$B$4:$B451,$B451)=1,1,0))</f>
        <v>0</v>
      </c>
      <c r="M451" s="81"/>
      <c r="N451" s="81"/>
    </row>
    <row r="452" customFormat="false" ht="25.5" hidden="false" customHeight="true" outlineLevel="0" collapsed="false">
      <c r="A452" s="79"/>
      <c r="B452" s="80"/>
      <c r="C452" s="81"/>
      <c r="D452" s="81"/>
      <c r="E452" s="81"/>
      <c r="F452" s="86"/>
      <c r="G452" s="83"/>
      <c r="H452" s="87"/>
      <c r="I452" s="88"/>
      <c r="J452" s="87"/>
      <c r="K452" s="16" t="n">
        <f aca="false">IF($A452="",0,IF(COUNTIF($A$4:$A452,$A452)=1,1,0))</f>
        <v>0</v>
      </c>
      <c r="L452" s="16" t="n">
        <f aca="false">IF($A452="",0,IF(COUNTIFS($A$4:$A452,$A452,$B$4:$B452,$B452)=1,1,0))</f>
        <v>0</v>
      </c>
      <c r="M452" s="81"/>
      <c r="N452" s="81"/>
    </row>
    <row r="453" customFormat="false" ht="25.5" hidden="false" customHeight="true" outlineLevel="0" collapsed="false">
      <c r="A453" s="79"/>
      <c r="B453" s="80"/>
      <c r="C453" s="81"/>
      <c r="D453" s="81"/>
      <c r="E453" s="81"/>
      <c r="F453" s="82"/>
      <c r="G453" s="83"/>
      <c r="H453" s="84"/>
      <c r="I453" s="85"/>
      <c r="J453" s="84"/>
      <c r="K453" s="16" t="n">
        <f aca="false">IF($A453="",0,IF(COUNTIF($A$4:$A453,$A453)=1,1,0))</f>
        <v>0</v>
      </c>
      <c r="L453" s="16" t="n">
        <f aca="false">IF($A453="",0,IF(COUNTIFS($A$4:$A453,$A453,$B$4:$B453,$B453)=1,1,0))</f>
        <v>0</v>
      </c>
      <c r="M453" s="81"/>
      <c r="N453" s="81"/>
    </row>
    <row r="454" customFormat="false" ht="25.5" hidden="false" customHeight="true" outlineLevel="0" collapsed="false">
      <c r="A454" s="79"/>
      <c r="B454" s="80"/>
      <c r="C454" s="81"/>
      <c r="D454" s="81"/>
      <c r="E454" s="81"/>
      <c r="F454" s="86"/>
      <c r="G454" s="83"/>
      <c r="H454" s="87"/>
      <c r="I454" s="88"/>
      <c r="J454" s="87"/>
      <c r="K454" s="16" t="n">
        <f aca="false">IF($A454="",0,IF(COUNTIF($A$4:$A454,$A454)=1,1,0))</f>
        <v>0</v>
      </c>
      <c r="L454" s="16" t="n">
        <f aca="false">IF($A454="",0,IF(COUNTIFS($A$4:$A454,$A454,$B$4:$B454,$B454)=1,1,0))</f>
        <v>0</v>
      </c>
      <c r="M454" s="81"/>
      <c r="N454" s="81"/>
    </row>
    <row r="455" customFormat="false" ht="25.5" hidden="false" customHeight="true" outlineLevel="0" collapsed="false">
      <c r="A455" s="79"/>
      <c r="B455" s="80"/>
      <c r="C455" s="81"/>
      <c r="D455" s="81"/>
      <c r="E455" s="81"/>
      <c r="F455" s="82"/>
      <c r="G455" s="83"/>
      <c r="H455" s="84"/>
      <c r="I455" s="85"/>
      <c r="J455" s="84"/>
      <c r="K455" s="16" t="n">
        <f aca="false">IF($A455="",0,IF(COUNTIF($A$4:$A455,$A455)=1,1,0))</f>
        <v>0</v>
      </c>
      <c r="L455" s="16" t="n">
        <f aca="false">IF($A455="",0,IF(COUNTIFS($A$4:$A455,$A455,$B$4:$B455,$B455)=1,1,0))</f>
        <v>0</v>
      </c>
      <c r="M455" s="81"/>
      <c r="N455" s="81"/>
    </row>
    <row r="456" customFormat="false" ht="25.5" hidden="false" customHeight="true" outlineLevel="0" collapsed="false">
      <c r="A456" s="79"/>
      <c r="B456" s="80"/>
      <c r="C456" s="81"/>
      <c r="D456" s="81"/>
      <c r="E456" s="81"/>
      <c r="F456" s="86"/>
      <c r="G456" s="83"/>
      <c r="H456" s="87"/>
      <c r="I456" s="88"/>
      <c r="J456" s="87"/>
      <c r="K456" s="16" t="n">
        <f aca="false">IF($A456="",0,IF(COUNTIF($A$4:$A456,$A456)=1,1,0))</f>
        <v>0</v>
      </c>
      <c r="L456" s="16" t="n">
        <f aca="false">IF($A456="",0,IF(COUNTIFS($A$4:$A456,$A456,$B$4:$B456,$B456)=1,1,0))</f>
        <v>0</v>
      </c>
      <c r="M456" s="81"/>
      <c r="N456" s="81"/>
    </row>
    <row r="457" customFormat="false" ht="25.5" hidden="false" customHeight="true" outlineLevel="0" collapsed="false">
      <c r="A457" s="79"/>
      <c r="B457" s="80"/>
      <c r="C457" s="81"/>
      <c r="D457" s="81"/>
      <c r="E457" s="81"/>
      <c r="F457" s="82"/>
      <c r="G457" s="83"/>
      <c r="H457" s="84"/>
      <c r="I457" s="85"/>
      <c r="J457" s="84"/>
      <c r="K457" s="16" t="n">
        <f aca="false">IF($A457="",0,IF(COUNTIF($A$4:$A457,$A457)=1,1,0))</f>
        <v>0</v>
      </c>
      <c r="L457" s="16" t="n">
        <f aca="false">IF($A457="",0,IF(COUNTIFS($A$4:$A457,$A457,$B$4:$B457,$B457)=1,1,0))</f>
        <v>0</v>
      </c>
      <c r="M457" s="81"/>
      <c r="N457" s="81"/>
    </row>
    <row r="458" customFormat="false" ht="25.5" hidden="false" customHeight="true" outlineLevel="0" collapsed="false">
      <c r="A458" s="79"/>
      <c r="B458" s="80"/>
      <c r="C458" s="81"/>
      <c r="D458" s="81"/>
      <c r="E458" s="81"/>
      <c r="F458" s="86"/>
      <c r="G458" s="83"/>
      <c r="H458" s="87"/>
      <c r="I458" s="88"/>
      <c r="J458" s="87"/>
      <c r="K458" s="16" t="n">
        <f aca="false">IF($A458="",0,IF(COUNTIF($A$4:$A458,$A458)=1,1,0))</f>
        <v>0</v>
      </c>
      <c r="L458" s="16" t="n">
        <f aca="false">IF($A458="",0,IF(COUNTIFS($A$4:$A458,$A458,$B$4:$B458,$B458)=1,1,0))</f>
        <v>0</v>
      </c>
      <c r="M458" s="81"/>
      <c r="N458" s="81"/>
    </row>
    <row r="459" customFormat="false" ht="25.5" hidden="false" customHeight="true" outlineLevel="0" collapsed="false">
      <c r="A459" s="79"/>
      <c r="B459" s="80"/>
      <c r="C459" s="81"/>
      <c r="D459" s="81"/>
      <c r="E459" s="81"/>
      <c r="F459" s="82"/>
      <c r="G459" s="83"/>
      <c r="H459" s="84"/>
      <c r="I459" s="85"/>
      <c r="J459" s="84"/>
      <c r="K459" s="16" t="n">
        <f aca="false">IF($A459="",0,IF(COUNTIF($A$4:$A459,$A459)=1,1,0))</f>
        <v>0</v>
      </c>
      <c r="L459" s="16" t="n">
        <f aca="false">IF($A459="",0,IF(COUNTIFS($A$4:$A459,$A459,$B$4:$B459,$B459)=1,1,0))</f>
        <v>0</v>
      </c>
      <c r="M459" s="81"/>
      <c r="N459" s="81"/>
    </row>
    <row r="460" customFormat="false" ht="25.5" hidden="false" customHeight="true" outlineLevel="0" collapsed="false">
      <c r="A460" s="79"/>
      <c r="B460" s="80"/>
      <c r="C460" s="81"/>
      <c r="D460" s="81"/>
      <c r="E460" s="81"/>
      <c r="F460" s="86"/>
      <c r="G460" s="83"/>
      <c r="H460" s="87"/>
      <c r="I460" s="88"/>
      <c r="J460" s="87"/>
      <c r="K460" s="16" t="n">
        <f aca="false">IF($A460="",0,IF(COUNTIF($A$4:$A460,$A460)=1,1,0))</f>
        <v>0</v>
      </c>
      <c r="L460" s="16" t="n">
        <f aca="false">IF($A460="",0,IF(COUNTIFS($A$4:$A460,$A460,$B$4:$B460,$B460)=1,1,0))</f>
        <v>0</v>
      </c>
      <c r="M460" s="81"/>
      <c r="N460" s="81"/>
    </row>
    <row r="461" customFormat="false" ht="25.5" hidden="false" customHeight="true" outlineLevel="0" collapsed="false">
      <c r="A461" s="79"/>
      <c r="B461" s="80"/>
      <c r="C461" s="81"/>
      <c r="D461" s="81"/>
      <c r="E461" s="81"/>
      <c r="F461" s="82"/>
      <c r="G461" s="83"/>
      <c r="H461" s="84"/>
      <c r="I461" s="85"/>
      <c r="J461" s="84"/>
      <c r="K461" s="16" t="n">
        <f aca="false">IF($A461="",0,IF(COUNTIF($A$4:$A461,$A461)=1,1,0))</f>
        <v>0</v>
      </c>
      <c r="L461" s="16" t="n">
        <f aca="false">IF($A461="",0,IF(COUNTIFS($A$4:$A461,$A461,$B$4:$B461,$B461)=1,1,0))</f>
        <v>0</v>
      </c>
      <c r="M461" s="81"/>
      <c r="N461" s="81"/>
    </row>
    <row r="462" customFormat="false" ht="25.5" hidden="false" customHeight="true" outlineLevel="0" collapsed="false">
      <c r="A462" s="79"/>
      <c r="B462" s="80"/>
      <c r="C462" s="81"/>
      <c r="D462" s="81"/>
      <c r="E462" s="81"/>
      <c r="F462" s="86"/>
      <c r="G462" s="83"/>
      <c r="H462" s="87"/>
      <c r="I462" s="88"/>
      <c r="J462" s="87"/>
      <c r="K462" s="16" t="n">
        <f aca="false">IF($A462="",0,IF(COUNTIF($A$4:$A462,$A462)=1,1,0))</f>
        <v>0</v>
      </c>
      <c r="L462" s="16" t="n">
        <f aca="false">IF($A462="",0,IF(COUNTIFS($A$4:$A462,$A462,$B$4:$B462,$B462)=1,1,0))</f>
        <v>0</v>
      </c>
      <c r="M462" s="81"/>
      <c r="N462" s="81"/>
    </row>
    <row r="463" customFormat="false" ht="25.5" hidden="false" customHeight="true" outlineLevel="0" collapsed="false">
      <c r="A463" s="79"/>
      <c r="B463" s="80"/>
      <c r="C463" s="81"/>
      <c r="D463" s="81"/>
      <c r="E463" s="81"/>
      <c r="F463" s="82"/>
      <c r="G463" s="83"/>
      <c r="H463" s="84"/>
      <c r="I463" s="85"/>
      <c r="J463" s="84"/>
      <c r="K463" s="16" t="n">
        <f aca="false">IF($A463="",0,IF(COUNTIF($A$4:$A463,$A463)=1,1,0))</f>
        <v>0</v>
      </c>
      <c r="L463" s="16" t="n">
        <f aca="false">IF($A463="",0,IF(COUNTIFS($A$4:$A463,$A463,$B$4:$B463,$B463)=1,1,0))</f>
        <v>0</v>
      </c>
      <c r="M463" s="81"/>
      <c r="N463" s="81"/>
    </row>
    <row r="464" customFormat="false" ht="25.5" hidden="false" customHeight="true" outlineLevel="0" collapsed="false">
      <c r="A464" s="79"/>
      <c r="B464" s="80"/>
      <c r="C464" s="81"/>
      <c r="D464" s="81"/>
      <c r="E464" s="81"/>
      <c r="F464" s="86"/>
      <c r="G464" s="83"/>
      <c r="H464" s="87"/>
      <c r="I464" s="88"/>
      <c r="J464" s="87"/>
      <c r="K464" s="16" t="n">
        <f aca="false">IF($A464="",0,IF(COUNTIF($A$4:$A464,$A464)=1,1,0))</f>
        <v>0</v>
      </c>
      <c r="L464" s="16" t="n">
        <f aca="false">IF($A464="",0,IF(COUNTIFS($A$4:$A464,$A464,$B$4:$B464,$B464)=1,1,0))</f>
        <v>0</v>
      </c>
      <c r="M464" s="81"/>
      <c r="N464" s="81"/>
    </row>
    <row r="465" customFormat="false" ht="25.5" hidden="false" customHeight="true" outlineLevel="0" collapsed="false">
      <c r="A465" s="79"/>
      <c r="B465" s="80"/>
      <c r="C465" s="81"/>
      <c r="D465" s="81"/>
      <c r="E465" s="81"/>
      <c r="F465" s="82"/>
      <c r="G465" s="83"/>
      <c r="H465" s="84"/>
      <c r="I465" s="85"/>
      <c r="J465" s="84"/>
      <c r="K465" s="16" t="n">
        <f aca="false">IF($A465="",0,IF(COUNTIF($A$4:$A465,$A465)=1,1,0))</f>
        <v>0</v>
      </c>
      <c r="L465" s="16" t="n">
        <f aca="false">IF($A465="",0,IF(COUNTIFS($A$4:$A465,$A465,$B$4:$B465,$B465)=1,1,0))</f>
        <v>0</v>
      </c>
      <c r="M465" s="81"/>
      <c r="N465" s="81"/>
    </row>
    <row r="466" customFormat="false" ht="25.5" hidden="false" customHeight="true" outlineLevel="0" collapsed="false">
      <c r="A466" s="79"/>
      <c r="B466" s="80"/>
      <c r="C466" s="81"/>
      <c r="D466" s="81"/>
      <c r="E466" s="81"/>
      <c r="F466" s="86"/>
      <c r="G466" s="83"/>
      <c r="H466" s="87"/>
      <c r="I466" s="88"/>
      <c r="J466" s="87"/>
      <c r="K466" s="16" t="n">
        <f aca="false">IF($A466="",0,IF(COUNTIF($A$4:$A466,$A466)=1,1,0))</f>
        <v>0</v>
      </c>
      <c r="L466" s="16" t="n">
        <f aca="false">IF($A466="",0,IF(COUNTIFS($A$4:$A466,$A466,$B$4:$B466,$B466)=1,1,0))</f>
        <v>0</v>
      </c>
      <c r="M466" s="81"/>
      <c r="N466" s="81"/>
    </row>
    <row r="467" customFormat="false" ht="25.5" hidden="false" customHeight="true" outlineLevel="0" collapsed="false">
      <c r="A467" s="79"/>
      <c r="B467" s="80"/>
      <c r="C467" s="81"/>
      <c r="D467" s="81"/>
      <c r="E467" s="81"/>
      <c r="F467" s="82"/>
      <c r="G467" s="83"/>
      <c r="H467" s="84"/>
      <c r="I467" s="85"/>
      <c r="J467" s="84"/>
      <c r="K467" s="16" t="n">
        <f aca="false">IF($A467="",0,IF(COUNTIF($A$4:$A467,$A467)=1,1,0))</f>
        <v>0</v>
      </c>
      <c r="L467" s="16" t="n">
        <f aca="false">IF($A467="",0,IF(COUNTIFS($A$4:$A467,$A467,$B$4:$B467,$B467)=1,1,0))</f>
        <v>0</v>
      </c>
      <c r="M467" s="81"/>
      <c r="N467" s="81"/>
    </row>
    <row r="468" customFormat="false" ht="25.5" hidden="false" customHeight="true" outlineLevel="0" collapsed="false">
      <c r="A468" s="79"/>
      <c r="B468" s="80"/>
      <c r="C468" s="81"/>
      <c r="D468" s="81"/>
      <c r="E468" s="81"/>
      <c r="F468" s="86"/>
      <c r="G468" s="83"/>
      <c r="H468" s="87"/>
      <c r="I468" s="88"/>
      <c r="J468" s="87"/>
      <c r="K468" s="16" t="n">
        <f aca="false">IF($A468="",0,IF(COUNTIF($A$4:$A468,$A468)=1,1,0))</f>
        <v>0</v>
      </c>
      <c r="L468" s="16" t="n">
        <f aca="false">IF($A468="",0,IF(COUNTIFS($A$4:$A468,$A468,$B$4:$B468,$B468)=1,1,0))</f>
        <v>0</v>
      </c>
      <c r="M468" s="81"/>
      <c r="N468" s="81"/>
    </row>
    <row r="469" customFormat="false" ht="25.5" hidden="false" customHeight="true" outlineLevel="0" collapsed="false">
      <c r="A469" s="79"/>
      <c r="B469" s="80"/>
      <c r="C469" s="81"/>
      <c r="D469" s="81"/>
      <c r="E469" s="81"/>
      <c r="F469" s="82"/>
      <c r="G469" s="83"/>
      <c r="H469" s="84"/>
      <c r="I469" s="85"/>
      <c r="J469" s="84"/>
      <c r="K469" s="16" t="n">
        <f aca="false">IF($A469="",0,IF(COUNTIF($A$4:$A469,$A469)=1,1,0))</f>
        <v>0</v>
      </c>
      <c r="L469" s="16" t="n">
        <f aca="false">IF($A469="",0,IF(COUNTIFS($A$4:$A469,$A469,$B$4:$B469,$B469)=1,1,0))</f>
        <v>0</v>
      </c>
      <c r="M469" s="81"/>
      <c r="N469" s="81"/>
    </row>
    <row r="470" customFormat="false" ht="25.5" hidden="false" customHeight="true" outlineLevel="0" collapsed="false">
      <c r="A470" s="79"/>
      <c r="B470" s="80"/>
      <c r="C470" s="81"/>
      <c r="D470" s="81"/>
      <c r="E470" s="81"/>
      <c r="F470" s="86"/>
      <c r="G470" s="83"/>
      <c r="H470" s="87"/>
      <c r="I470" s="88"/>
      <c r="J470" s="87"/>
      <c r="K470" s="16" t="n">
        <f aca="false">IF($A470="",0,IF(COUNTIF($A$4:$A470,$A470)=1,1,0))</f>
        <v>0</v>
      </c>
      <c r="L470" s="16" t="n">
        <f aca="false">IF($A470="",0,IF(COUNTIFS($A$4:$A470,$A470,$B$4:$B470,$B470)=1,1,0))</f>
        <v>0</v>
      </c>
      <c r="M470" s="81"/>
      <c r="N470" s="81"/>
    </row>
    <row r="471" customFormat="false" ht="25.5" hidden="false" customHeight="true" outlineLevel="0" collapsed="false">
      <c r="A471" s="79"/>
      <c r="B471" s="80"/>
      <c r="C471" s="81"/>
      <c r="D471" s="81"/>
      <c r="E471" s="81"/>
      <c r="F471" s="82"/>
      <c r="G471" s="83"/>
      <c r="H471" s="84"/>
      <c r="I471" s="85"/>
      <c r="J471" s="84"/>
      <c r="K471" s="16" t="n">
        <f aca="false">IF($A471="",0,IF(COUNTIF($A$4:$A471,$A471)=1,1,0))</f>
        <v>0</v>
      </c>
      <c r="L471" s="16" t="n">
        <f aca="false">IF($A471="",0,IF(COUNTIFS($A$4:$A471,$A471,$B$4:$B471,$B471)=1,1,0))</f>
        <v>0</v>
      </c>
      <c r="M471" s="81"/>
      <c r="N471" s="81"/>
    </row>
    <row r="472" customFormat="false" ht="25.5" hidden="false" customHeight="true" outlineLevel="0" collapsed="false">
      <c r="A472" s="79"/>
      <c r="B472" s="80"/>
      <c r="C472" s="81"/>
      <c r="D472" s="81"/>
      <c r="E472" s="81"/>
      <c r="F472" s="86"/>
      <c r="G472" s="83"/>
      <c r="H472" s="87"/>
      <c r="I472" s="88"/>
      <c r="J472" s="87"/>
      <c r="K472" s="16" t="n">
        <f aca="false">IF($A472="",0,IF(COUNTIF($A$4:$A472,$A472)=1,1,0))</f>
        <v>0</v>
      </c>
      <c r="L472" s="16" t="n">
        <f aca="false">IF($A472="",0,IF(COUNTIFS($A$4:$A472,$A472,$B$4:$B472,$B472)=1,1,0))</f>
        <v>0</v>
      </c>
      <c r="M472" s="81"/>
      <c r="N472" s="81"/>
    </row>
    <row r="473" customFormat="false" ht="25.5" hidden="false" customHeight="true" outlineLevel="0" collapsed="false">
      <c r="A473" s="79"/>
      <c r="B473" s="80"/>
      <c r="C473" s="81"/>
      <c r="D473" s="81"/>
      <c r="E473" s="81"/>
      <c r="F473" s="82"/>
      <c r="G473" s="83"/>
      <c r="H473" s="84"/>
      <c r="I473" s="85"/>
      <c r="J473" s="84"/>
      <c r="K473" s="16" t="n">
        <f aca="false">IF($A473="",0,IF(COUNTIF($A$4:$A473,$A473)=1,1,0))</f>
        <v>0</v>
      </c>
      <c r="L473" s="16" t="n">
        <f aca="false">IF($A473="",0,IF(COUNTIFS($A$4:$A473,$A473,$B$4:$B473,$B473)=1,1,0))</f>
        <v>0</v>
      </c>
      <c r="M473" s="81"/>
      <c r="N473" s="81"/>
    </row>
    <row r="474" customFormat="false" ht="25.5" hidden="false" customHeight="true" outlineLevel="0" collapsed="false">
      <c r="A474" s="79"/>
      <c r="B474" s="80"/>
      <c r="C474" s="81"/>
      <c r="D474" s="81"/>
      <c r="E474" s="81"/>
      <c r="F474" s="86"/>
      <c r="G474" s="83"/>
      <c r="H474" s="87"/>
      <c r="I474" s="88"/>
      <c r="J474" s="87"/>
      <c r="K474" s="16" t="n">
        <f aca="false">IF($A474="",0,IF(COUNTIF($A$4:$A474,$A474)=1,1,0))</f>
        <v>0</v>
      </c>
      <c r="L474" s="16" t="n">
        <f aca="false">IF($A474="",0,IF(COUNTIFS($A$4:$A474,$A474,$B$4:$B474,$B474)=1,1,0))</f>
        <v>0</v>
      </c>
      <c r="M474" s="81"/>
      <c r="N474" s="81"/>
    </row>
    <row r="475" customFormat="false" ht="25.5" hidden="false" customHeight="true" outlineLevel="0" collapsed="false">
      <c r="A475" s="79"/>
      <c r="B475" s="80"/>
      <c r="C475" s="81"/>
      <c r="D475" s="81"/>
      <c r="E475" s="81"/>
      <c r="F475" s="82"/>
      <c r="G475" s="83"/>
      <c r="H475" s="84"/>
      <c r="I475" s="85"/>
      <c r="J475" s="84"/>
      <c r="K475" s="16" t="n">
        <f aca="false">IF($A475="",0,IF(COUNTIF($A$4:$A475,$A475)=1,1,0))</f>
        <v>0</v>
      </c>
      <c r="L475" s="16" t="n">
        <f aca="false">IF($A475="",0,IF(COUNTIFS($A$4:$A475,$A475,$B$4:$B475,$B475)=1,1,0))</f>
        <v>0</v>
      </c>
      <c r="M475" s="81"/>
      <c r="N475" s="81"/>
    </row>
    <row r="476" customFormat="false" ht="25.5" hidden="false" customHeight="true" outlineLevel="0" collapsed="false">
      <c r="A476" s="79"/>
      <c r="B476" s="80"/>
      <c r="C476" s="81"/>
      <c r="D476" s="81"/>
      <c r="E476" s="81"/>
      <c r="F476" s="86"/>
      <c r="G476" s="83"/>
      <c r="H476" s="87"/>
      <c r="I476" s="88"/>
      <c r="J476" s="87"/>
      <c r="K476" s="16" t="n">
        <f aca="false">IF($A476="",0,IF(COUNTIF($A$4:$A476,$A476)=1,1,0))</f>
        <v>0</v>
      </c>
      <c r="L476" s="16" t="n">
        <f aca="false">IF($A476="",0,IF(COUNTIFS($A$4:$A476,$A476,$B$4:$B476,$B476)=1,1,0))</f>
        <v>0</v>
      </c>
      <c r="M476" s="81"/>
      <c r="N476" s="81"/>
    </row>
    <row r="477" customFormat="false" ht="25.5" hidden="false" customHeight="true" outlineLevel="0" collapsed="false">
      <c r="A477" s="79"/>
      <c r="B477" s="80"/>
      <c r="C477" s="81"/>
      <c r="D477" s="81"/>
      <c r="E477" s="81"/>
      <c r="F477" s="82"/>
      <c r="G477" s="83"/>
      <c r="H477" s="84"/>
      <c r="I477" s="85"/>
      <c r="J477" s="84"/>
      <c r="K477" s="16" t="n">
        <f aca="false">IF($A477="",0,IF(COUNTIF($A$4:$A477,$A477)=1,1,0))</f>
        <v>0</v>
      </c>
      <c r="L477" s="16" t="n">
        <f aca="false">IF($A477="",0,IF(COUNTIFS($A$4:$A477,$A477,$B$4:$B477,$B477)=1,1,0))</f>
        <v>0</v>
      </c>
      <c r="M477" s="81"/>
      <c r="N477" s="81"/>
    </row>
    <row r="478" customFormat="false" ht="25.5" hidden="false" customHeight="true" outlineLevel="0" collapsed="false">
      <c r="A478" s="79"/>
      <c r="B478" s="80"/>
      <c r="C478" s="81"/>
      <c r="D478" s="81"/>
      <c r="E478" s="81"/>
      <c r="F478" s="86"/>
      <c r="G478" s="83"/>
      <c r="H478" s="87"/>
      <c r="I478" s="88"/>
      <c r="J478" s="87"/>
      <c r="K478" s="16" t="n">
        <f aca="false">IF($A478="",0,IF(COUNTIF($A$4:$A478,$A478)=1,1,0))</f>
        <v>0</v>
      </c>
      <c r="L478" s="16" t="n">
        <f aca="false">IF($A478="",0,IF(COUNTIFS($A$4:$A478,$A478,$B$4:$B478,$B478)=1,1,0))</f>
        <v>0</v>
      </c>
      <c r="M478" s="81"/>
      <c r="N478" s="81"/>
    </row>
    <row r="479" customFormat="false" ht="25.5" hidden="false" customHeight="true" outlineLevel="0" collapsed="false">
      <c r="A479" s="79"/>
      <c r="B479" s="80"/>
      <c r="C479" s="81"/>
      <c r="D479" s="81"/>
      <c r="E479" s="81"/>
      <c r="F479" s="82"/>
      <c r="G479" s="83"/>
      <c r="H479" s="84"/>
      <c r="I479" s="85"/>
      <c r="J479" s="84"/>
      <c r="K479" s="16" t="n">
        <f aca="false">IF($A479="",0,IF(COUNTIF($A$4:$A479,$A479)=1,1,0))</f>
        <v>0</v>
      </c>
      <c r="L479" s="16" t="n">
        <f aca="false">IF($A479="",0,IF(COUNTIFS($A$4:$A479,$A479,$B$4:$B479,$B479)=1,1,0))</f>
        <v>0</v>
      </c>
      <c r="M479" s="81"/>
      <c r="N479" s="81"/>
    </row>
    <row r="480" customFormat="false" ht="25.5" hidden="false" customHeight="true" outlineLevel="0" collapsed="false">
      <c r="A480" s="79"/>
      <c r="B480" s="80"/>
      <c r="C480" s="81"/>
      <c r="D480" s="81"/>
      <c r="E480" s="81"/>
      <c r="F480" s="86"/>
      <c r="G480" s="83"/>
      <c r="H480" s="87"/>
      <c r="I480" s="88"/>
      <c r="J480" s="87"/>
      <c r="K480" s="16" t="n">
        <f aca="false">IF($A480="",0,IF(COUNTIF($A$4:$A480,$A480)=1,1,0))</f>
        <v>0</v>
      </c>
      <c r="L480" s="16" t="n">
        <f aca="false">IF($A480="",0,IF(COUNTIFS($A$4:$A480,$A480,$B$4:$B480,$B480)=1,1,0))</f>
        <v>0</v>
      </c>
      <c r="M480" s="81"/>
      <c r="N480" s="81"/>
    </row>
    <row r="481" customFormat="false" ht="25.5" hidden="false" customHeight="true" outlineLevel="0" collapsed="false">
      <c r="A481" s="79"/>
      <c r="B481" s="80"/>
      <c r="C481" s="81"/>
      <c r="D481" s="81"/>
      <c r="E481" s="81"/>
      <c r="F481" s="82"/>
      <c r="G481" s="83"/>
      <c r="H481" s="84"/>
      <c r="I481" s="85"/>
      <c r="J481" s="84"/>
      <c r="K481" s="16" t="n">
        <f aca="false">IF($A481="",0,IF(COUNTIF($A$4:$A481,$A481)=1,1,0))</f>
        <v>0</v>
      </c>
      <c r="L481" s="16" t="n">
        <f aca="false">IF($A481="",0,IF(COUNTIFS($A$4:$A481,$A481,$B$4:$B481,$B481)=1,1,0))</f>
        <v>0</v>
      </c>
      <c r="M481" s="81"/>
      <c r="N481" s="81"/>
    </row>
    <row r="482" customFormat="false" ht="25.5" hidden="false" customHeight="true" outlineLevel="0" collapsed="false">
      <c r="A482" s="79"/>
      <c r="B482" s="80"/>
      <c r="C482" s="81"/>
      <c r="D482" s="81"/>
      <c r="E482" s="81"/>
      <c r="F482" s="86"/>
      <c r="G482" s="83"/>
      <c r="H482" s="87"/>
      <c r="I482" s="88"/>
      <c r="J482" s="87"/>
      <c r="K482" s="16" t="n">
        <f aca="false">IF($A482="",0,IF(COUNTIF($A$4:$A482,$A482)=1,1,0))</f>
        <v>0</v>
      </c>
      <c r="L482" s="16" t="n">
        <f aca="false">IF($A482="",0,IF(COUNTIFS($A$4:$A482,$A482,$B$4:$B482,$B482)=1,1,0))</f>
        <v>0</v>
      </c>
      <c r="M482" s="81"/>
      <c r="N482" s="81"/>
    </row>
    <row r="483" customFormat="false" ht="25.5" hidden="false" customHeight="true" outlineLevel="0" collapsed="false">
      <c r="A483" s="79"/>
      <c r="B483" s="80"/>
      <c r="C483" s="81"/>
      <c r="D483" s="81"/>
      <c r="E483" s="81"/>
      <c r="F483" s="82"/>
      <c r="G483" s="83"/>
      <c r="H483" s="84"/>
      <c r="I483" s="85"/>
      <c r="J483" s="84"/>
      <c r="K483" s="16" t="n">
        <f aca="false">IF($A483="",0,IF(COUNTIF($A$4:$A483,$A483)=1,1,0))</f>
        <v>0</v>
      </c>
      <c r="L483" s="16" t="n">
        <f aca="false">IF($A483="",0,IF(COUNTIFS($A$4:$A483,$A483,$B$4:$B483,$B483)=1,1,0))</f>
        <v>0</v>
      </c>
      <c r="M483" s="81"/>
      <c r="N483" s="81"/>
    </row>
    <row r="484" customFormat="false" ht="25.5" hidden="false" customHeight="true" outlineLevel="0" collapsed="false">
      <c r="A484" s="79"/>
      <c r="B484" s="80"/>
      <c r="C484" s="81"/>
      <c r="D484" s="81"/>
      <c r="E484" s="81"/>
      <c r="F484" s="86"/>
      <c r="G484" s="83"/>
      <c r="H484" s="87"/>
      <c r="I484" s="88"/>
      <c r="J484" s="87"/>
      <c r="K484" s="16" t="n">
        <f aca="false">IF($A484="",0,IF(COUNTIF($A$4:$A484,$A484)=1,1,0))</f>
        <v>0</v>
      </c>
      <c r="L484" s="16" t="n">
        <f aca="false">IF($A484="",0,IF(COUNTIFS($A$4:$A484,$A484,$B$4:$B484,$B484)=1,1,0))</f>
        <v>0</v>
      </c>
      <c r="M484" s="81"/>
      <c r="N484" s="81"/>
    </row>
    <row r="485" customFormat="false" ht="25.5" hidden="false" customHeight="true" outlineLevel="0" collapsed="false">
      <c r="A485" s="79"/>
      <c r="B485" s="80"/>
      <c r="C485" s="81"/>
      <c r="D485" s="81"/>
      <c r="E485" s="81"/>
      <c r="F485" s="82"/>
      <c r="G485" s="83"/>
      <c r="H485" s="84"/>
      <c r="I485" s="85"/>
      <c r="J485" s="84"/>
      <c r="K485" s="16" t="n">
        <f aca="false">IF($A485="",0,IF(COUNTIF($A$4:$A485,$A485)=1,1,0))</f>
        <v>0</v>
      </c>
      <c r="L485" s="16" t="n">
        <f aca="false">IF($A485="",0,IF(COUNTIFS($A$4:$A485,$A485,$B$4:$B485,$B485)=1,1,0))</f>
        <v>0</v>
      </c>
      <c r="M485" s="81"/>
      <c r="N485" s="81"/>
    </row>
    <row r="486" customFormat="false" ht="25.5" hidden="false" customHeight="true" outlineLevel="0" collapsed="false">
      <c r="A486" s="79"/>
      <c r="B486" s="80"/>
      <c r="C486" s="81"/>
      <c r="D486" s="81"/>
      <c r="E486" s="81"/>
      <c r="F486" s="86"/>
      <c r="G486" s="83"/>
      <c r="H486" s="87"/>
      <c r="I486" s="88"/>
      <c r="J486" s="87"/>
      <c r="K486" s="16" t="n">
        <f aca="false">IF($A486="",0,IF(COUNTIF($A$4:$A486,$A486)=1,1,0))</f>
        <v>0</v>
      </c>
      <c r="L486" s="16" t="n">
        <f aca="false">IF($A486="",0,IF(COUNTIFS($A$4:$A486,$A486,$B$4:$B486,$B486)=1,1,0))</f>
        <v>0</v>
      </c>
      <c r="M486" s="81"/>
      <c r="N486" s="81"/>
    </row>
    <row r="487" customFormat="false" ht="25.5" hidden="false" customHeight="true" outlineLevel="0" collapsed="false">
      <c r="A487" s="79"/>
      <c r="B487" s="80"/>
      <c r="C487" s="81"/>
      <c r="D487" s="81"/>
      <c r="E487" s="81"/>
      <c r="F487" s="82"/>
      <c r="G487" s="83"/>
      <c r="H487" s="84"/>
      <c r="I487" s="85"/>
      <c r="J487" s="84"/>
      <c r="K487" s="16" t="n">
        <f aca="false">IF($A487="",0,IF(COUNTIF($A$4:$A487,$A487)=1,1,0))</f>
        <v>0</v>
      </c>
      <c r="L487" s="16" t="n">
        <f aca="false">IF($A487="",0,IF(COUNTIFS($A$4:$A487,$A487,$B$4:$B487,$B487)=1,1,0))</f>
        <v>0</v>
      </c>
      <c r="M487" s="81"/>
      <c r="N487" s="81"/>
    </row>
    <row r="488" customFormat="false" ht="25.5" hidden="false" customHeight="true" outlineLevel="0" collapsed="false">
      <c r="A488" s="79"/>
      <c r="B488" s="80"/>
      <c r="C488" s="81"/>
      <c r="D488" s="81"/>
      <c r="E488" s="81"/>
      <c r="F488" s="86"/>
      <c r="G488" s="83"/>
      <c r="H488" s="87"/>
      <c r="I488" s="88"/>
      <c r="J488" s="87"/>
      <c r="K488" s="16" t="n">
        <f aca="false">IF($A488="",0,IF(COUNTIF($A$4:$A488,$A488)=1,1,0))</f>
        <v>0</v>
      </c>
      <c r="L488" s="16" t="n">
        <f aca="false">IF($A488="",0,IF(COUNTIFS($A$4:$A488,$A488,$B$4:$B488,$B488)=1,1,0))</f>
        <v>0</v>
      </c>
      <c r="M488" s="81"/>
      <c r="N488" s="81"/>
    </row>
    <row r="489" customFormat="false" ht="25.5" hidden="false" customHeight="true" outlineLevel="0" collapsed="false">
      <c r="A489" s="79"/>
      <c r="B489" s="80"/>
      <c r="C489" s="81"/>
      <c r="D489" s="81"/>
      <c r="E489" s="81"/>
      <c r="F489" s="82"/>
      <c r="G489" s="83"/>
      <c r="H489" s="84"/>
      <c r="I489" s="85"/>
      <c r="J489" s="84"/>
      <c r="K489" s="16" t="n">
        <f aca="false">IF($A489="",0,IF(COUNTIF($A$4:$A489,$A489)=1,1,0))</f>
        <v>0</v>
      </c>
      <c r="L489" s="16" t="n">
        <f aca="false">IF($A489="",0,IF(COUNTIFS($A$4:$A489,$A489,$B$4:$B489,$B489)=1,1,0))</f>
        <v>0</v>
      </c>
      <c r="M489" s="81"/>
      <c r="N489" s="81"/>
    </row>
    <row r="490" customFormat="false" ht="25.5" hidden="false" customHeight="true" outlineLevel="0" collapsed="false">
      <c r="A490" s="79"/>
      <c r="B490" s="80"/>
      <c r="C490" s="81"/>
      <c r="D490" s="81"/>
      <c r="E490" s="81"/>
      <c r="F490" s="86"/>
      <c r="G490" s="83"/>
      <c r="H490" s="87"/>
      <c r="I490" s="88"/>
      <c r="J490" s="87"/>
      <c r="K490" s="16" t="n">
        <f aca="false">IF($A490="",0,IF(COUNTIF($A$4:$A490,$A490)=1,1,0))</f>
        <v>0</v>
      </c>
      <c r="L490" s="16" t="n">
        <f aca="false">IF($A490="",0,IF(COUNTIFS($A$4:$A490,$A490,$B$4:$B490,$B490)=1,1,0))</f>
        <v>0</v>
      </c>
      <c r="M490" s="81"/>
      <c r="N490" s="81"/>
    </row>
    <row r="491" customFormat="false" ht="25.5" hidden="false" customHeight="true" outlineLevel="0" collapsed="false">
      <c r="A491" s="79"/>
      <c r="B491" s="80"/>
      <c r="C491" s="81"/>
      <c r="D491" s="81"/>
      <c r="E491" s="81"/>
      <c r="F491" s="82"/>
      <c r="G491" s="83"/>
      <c r="H491" s="84"/>
      <c r="I491" s="85"/>
      <c r="J491" s="84"/>
      <c r="K491" s="16" t="n">
        <f aca="false">IF($A491="",0,IF(COUNTIF($A$4:$A491,$A491)=1,1,0))</f>
        <v>0</v>
      </c>
      <c r="L491" s="16" t="n">
        <f aca="false">IF($A491="",0,IF(COUNTIFS($A$4:$A491,$A491,$B$4:$B491,$B491)=1,1,0))</f>
        <v>0</v>
      </c>
      <c r="M491" s="81"/>
      <c r="N491" s="81"/>
    </row>
    <row r="492" customFormat="false" ht="25.5" hidden="false" customHeight="true" outlineLevel="0" collapsed="false">
      <c r="A492" s="79"/>
      <c r="B492" s="80"/>
      <c r="C492" s="81"/>
      <c r="D492" s="81"/>
      <c r="E492" s="81"/>
      <c r="F492" s="86"/>
      <c r="G492" s="83"/>
      <c r="H492" s="87"/>
      <c r="I492" s="88"/>
      <c r="J492" s="87"/>
      <c r="K492" s="16" t="n">
        <f aca="false">IF($A492="",0,IF(COUNTIF($A$4:$A492,$A492)=1,1,0))</f>
        <v>0</v>
      </c>
      <c r="L492" s="16" t="n">
        <f aca="false">IF($A492="",0,IF(COUNTIFS($A$4:$A492,$A492,$B$4:$B492,$B492)=1,1,0))</f>
        <v>0</v>
      </c>
      <c r="M492" s="81"/>
      <c r="N492" s="81"/>
    </row>
    <row r="493" customFormat="false" ht="25.5" hidden="false" customHeight="true" outlineLevel="0" collapsed="false">
      <c r="A493" s="79"/>
      <c r="B493" s="80"/>
      <c r="C493" s="81"/>
      <c r="D493" s="81"/>
      <c r="E493" s="81"/>
      <c r="F493" s="82"/>
      <c r="G493" s="83"/>
      <c r="H493" s="84"/>
      <c r="I493" s="85"/>
      <c r="J493" s="84"/>
      <c r="K493" s="16" t="n">
        <f aca="false">IF($A493="",0,IF(COUNTIF($A$4:$A493,$A493)=1,1,0))</f>
        <v>0</v>
      </c>
      <c r="L493" s="16" t="n">
        <f aca="false">IF($A493="",0,IF(COUNTIFS($A$4:$A493,$A493,$B$4:$B493,$B493)=1,1,0))</f>
        <v>0</v>
      </c>
      <c r="M493" s="81"/>
      <c r="N493" s="81"/>
    </row>
    <row r="494" customFormat="false" ht="25.5" hidden="false" customHeight="true" outlineLevel="0" collapsed="false">
      <c r="A494" s="79"/>
      <c r="B494" s="80"/>
      <c r="C494" s="81"/>
      <c r="D494" s="81"/>
      <c r="E494" s="81"/>
      <c r="F494" s="86"/>
      <c r="G494" s="83"/>
      <c r="H494" s="87"/>
      <c r="I494" s="88"/>
      <c r="J494" s="87"/>
      <c r="K494" s="16" t="n">
        <f aca="false">IF($A494="",0,IF(COUNTIF($A$4:$A494,$A494)=1,1,0))</f>
        <v>0</v>
      </c>
      <c r="L494" s="16" t="n">
        <f aca="false">IF($A494="",0,IF(COUNTIFS($A$4:$A494,$A494,$B$4:$B494,$B494)=1,1,0))</f>
        <v>0</v>
      </c>
      <c r="M494" s="81"/>
      <c r="N494" s="81"/>
    </row>
    <row r="495" customFormat="false" ht="25.5" hidden="false" customHeight="true" outlineLevel="0" collapsed="false">
      <c r="A495" s="79"/>
      <c r="B495" s="80"/>
      <c r="C495" s="81"/>
      <c r="D495" s="81"/>
      <c r="E495" s="81"/>
      <c r="F495" s="82"/>
      <c r="G495" s="83"/>
      <c r="H495" s="84"/>
      <c r="I495" s="85"/>
      <c r="J495" s="84"/>
      <c r="K495" s="16" t="n">
        <f aca="false">IF($A495="",0,IF(COUNTIF($A$4:$A495,$A495)=1,1,0))</f>
        <v>0</v>
      </c>
      <c r="L495" s="16" t="n">
        <f aca="false">IF($A495="",0,IF(COUNTIFS($A$4:$A495,$A495,$B$4:$B495,$B495)=1,1,0))</f>
        <v>0</v>
      </c>
      <c r="M495" s="81"/>
      <c r="N495" s="81"/>
    </row>
    <row r="496" customFormat="false" ht="25.5" hidden="false" customHeight="true" outlineLevel="0" collapsed="false">
      <c r="A496" s="79"/>
      <c r="B496" s="80"/>
      <c r="C496" s="81"/>
      <c r="D496" s="81"/>
      <c r="E496" s="81"/>
      <c r="F496" s="86"/>
      <c r="G496" s="83"/>
      <c r="H496" s="87"/>
      <c r="I496" s="88"/>
      <c r="J496" s="87"/>
      <c r="K496" s="16" t="n">
        <f aca="false">IF($A496="",0,IF(COUNTIF($A$4:$A496,$A496)=1,1,0))</f>
        <v>0</v>
      </c>
      <c r="L496" s="16" t="n">
        <f aca="false">IF($A496="",0,IF(COUNTIFS($A$4:$A496,$A496,$B$4:$B496,$B496)=1,1,0))</f>
        <v>0</v>
      </c>
      <c r="M496" s="81"/>
      <c r="N496" s="81"/>
    </row>
    <row r="497" customFormat="false" ht="25.5" hidden="false" customHeight="true" outlineLevel="0" collapsed="false">
      <c r="A497" s="79"/>
      <c r="B497" s="80"/>
      <c r="C497" s="81"/>
      <c r="D497" s="81"/>
      <c r="E497" s="81"/>
      <c r="F497" s="82"/>
      <c r="G497" s="83"/>
      <c r="H497" s="84"/>
      <c r="I497" s="85"/>
      <c r="J497" s="84"/>
      <c r="K497" s="16" t="n">
        <f aca="false">IF($A497="",0,IF(COUNTIF($A$4:$A497,$A497)=1,1,0))</f>
        <v>0</v>
      </c>
      <c r="L497" s="16" t="n">
        <f aca="false">IF($A497="",0,IF(COUNTIFS($A$4:$A497,$A497,$B$4:$B497,$B497)=1,1,0))</f>
        <v>0</v>
      </c>
      <c r="M497" s="81"/>
      <c r="N497" s="81"/>
    </row>
    <row r="498" customFormat="false" ht="25.5" hidden="false" customHeight="true" outlineLevel="0" collapsed="false">
      <c r="A498" s="79"/>
      <c r="B498" s="80"/>
      <c r="C498" s="81"/>
      <c r="D498" s="81"/>
      <c r="E498" s="81"/>
      <c r="F498" s="86"/>
      <c r="G498" s="83"/>
      <c r="H498" s="87"/>
      <c r="I498" s="88"/>
      <c r="J498" s="87"/>
      <c r="K498" s="16" t="n">
        <f aca="false">IF($A498="",0,IF(COUNTIF($A$4:$A498,$A498)=1,1,0))</f>
        <v>0</v>
      </c>
      <c r="L498" s="16" t="n">
        <f aca="false">IF($A498="",0,IF(COUNTIFS($A$4:$A498,$A498,$B$4:$B498,$B498)=1,1,0))</f>
        <v>0</v>
      </c>
      <c r="M498" s="81"/>
      <c r="N498" s="81"/>
    </row>
    <row r="499" customFormat="false" ht="25.5" hidden="false" customHeight="true" outlineLevel="0" collapsed="false">
      <c r="A499" s="79"/>
      <c r="B499" s="80"/>
      <c r="C499" s="81"/>
      <c r="D499" s="81"/>
      <c r="E499" s="81"/>
      <c r="F499" s="82"/>
      <c r="G499" s="83"/>
      <c r="H499" s="84"/>
      <c r="I499" s="85"/>
      <c r="J499" s="84"/>
      <c r="K499" s="16" t="n">
        <f aca="false">IF($A499="",0,IF(COUNTIF($A$4:$A499,$A499)=1,1,0))</f>
        <v>0</v>
      </c>
      <c r="L499" s="16" t="n">
        <f aca="false">IF($A499="",0,IF(COUNTIFS($A$4:$A499,$A499,$B$4:$B499,$B499)=1,1,0))</f>
        <v>0</v>
      </c>
      <c r="M499" s="81"/>
      <c r="N499" s="81"/>
    </row>
    <row r="500" customFormat="false" ht="25.5" hidden="false" customHeight="true" outlineLevel="0" collapsed="false">
      <c r="A500" s="79"/>
      <c r="B500" s="80"/>
      <c r="C500" s="81"/>
      <c r="D500" s="81"/>
      <c r="E500" s="81"/>
      <c r="F500" s="86"/>
      <c r="G500" s="83"/>
      <c r="H500" s="87"/>
      <c r="I500" s="88"/>
      <c r="J500" s="87"/>
      <c r="K500" s="16" t="n">
        <f aca="false">IF($A500="",0,IF(COUNTIF($A$4:$A500,$A500)=1,1,0))</f>
        <v>0</v>
      </c>
      <c r="L500" s="16" t="n">
        <f aca="false">IF($A500="",0,IF(COUNTIFS($A$4:$A500,$A500,$B$4:$B500,$B500)=1,1,0))</f>
        <v>0</v>
      </c>
      <c r="M500" s="81"/>
      <c r="N500" s="81"/>
    </row>
    <row r="501" customFormat="false" ht="25.5" hidden="false" customHeight="true" outlineLevel="0" collapsed="false">
      <c r="A501" s="79"/>
      <c r="B501" s="80"/>
      <c r="C501" s="81"/>
      <c r="D501" s="81"/>
      <c r="E501" s="81"/>
      <c r="F501" s="82"/>
      <c r="G501" s="83"/>
      <c r="H501" s="84"/>
      <c r="I501" s="85"/>
      <c r="J501" s="84"/>
      <c r="K501" s="16" t="n">
        <f aca="false">IF($A501="",0,IF(COUNTIF($A$4:$A501,$A501)=1,1,0))</f>
        <v>0</v>
      </c>
      <c r="L501" s="16" t="n">
        <f aca="false">IF($A501="",0,IF(COUNTIFS($A$4:$A501,$A501,$B$4:$B501,$B501)=1,1,0))</f>
        <v>0</v>
      </c>
      <c r="M501" s="81"/>
      <c r="N501" s="81"/>
    </row>
    <row r="502" customFormat="false" ht="25.5" hidden="false" customHeight="true" outlineLevel="0" collapsed="false">
      <c r="A502" s="79"/>
      <c r="B502" s="80"/>
      <c r="C502" s="81"/>
      <c r="D502" s="81"/>
      <c r="E502" s="81"/>
      <c r="F502" s="86"/>
      <c r="G502" s="83"/>
      <c r="H502" s="87"/>
      <c r="I502" s="88"/>
      <c r="J502" s="87"/>
      <c r="K502" s="16" t="n">
        <f aca="false">IF($A502="",0,IF(COUNTIF($A$4:$A502,$A502)=1,1,0))</f>
        <v>0</v>
      </c>
      <c r="L502" s="16" t="n">
        <f aca="false">IF($A502="",0,IF(COUNTIFS($A$4:$A502,$A502,$B$4:$B502,$B502)=1,1,0))</f>
        <v>0</v>
      </c>
      <c r="M502" s="81"/>
      <c r="N502" s="81"/>
    </row>
    <row r="503" customFormat="false" ht="25.5" hidden="false" customHeight="true" outlineLevel="0" collapsed="false">
      <c r="A503" s="79"/>
      <c r="B503" s="80"/>
      <c r="C503" s="81"/>
      <c r="D503" s="81"/>
      <c r="E503" s="81"/>
      <c r="F503" s="82"/>
      <c r="G503" s="83"/>
      <c r="H503" s="84"/>
      <c r="I503" s="85"/>
      <c r="J503" s="84"/>
      <c r="K503" s="16" t="n">
        <f aca="false">IF($A503="",0,IF(COUNTIF($A$4:$A503,$A503)=1,1,0))</f>
        <v>0</v>
      </c>
      <c r="L503" s="16" t="n">
        <f aca="false">IF($A503="",0,IF(COUNTIFS($A$4:$A503,$A503,$B$4:$B503,$B503)=1,1,0))</f>
        <v>0</v>
      </c>
      <c r="M503" s="81"/>
      <c r="N503" s="81"/>
    </row>
    <row r="504" customFormat="false" ht="25.5" hidden="false" customHeight="true" outlineLevel="0" collapsed="false">
      <c r="A504" s="79"/>
      <c r="B504" s="80"/>
      <c r="C504" s="81"/>
      <c r="D504" s="81"/>
      <c r="E504" s="81"/>
      <c r="F504" s="86"/>
      <c r="G504" s="83"/>
      <c r="H504" s="87"/>
      <c r="I504" s="88"/>
      <c r="J504" s="87"/>
      <c r="K504" s="16" t="n">
        <f aca="false">IF($A504="",0,IF(COUNTIF($A$4:$A504,$A504)=1,1,0))</f>
        <v>0</v>
      </c>
      <c r="L504" s="16" t="n">
        <f aca="false">IF($A504="",0,IF(COUNTIFS($A$4:$A504,$A504,$B$4:$B504,$B504)=1,1,0))</f>
        <v>0</v>
      </c>
      <c r="M504" s="81"/>
      <c r="N504" s="81"/>
    </row>
    <row r="505" customFormat="false" ht="25.5" hidden="false" customHeight="true" outlineLevel="0" collapsed="false">
      <c r="A505" s="79"/>
      <c r="B505" s="80"/>
      <c r="C505" s="81"/>
      <c r="D505" s="81"/>
      <c r="E505" s="81"/>
      <c r="F505" s="82"/>
      <c r="G505" s="83"/>
      <c r="H505" s="84"/>
      <c r="I505" s="85"/>
      <c r="J505" s="84"/>
      <c r="K505" s="16" t="n">
        <f aca="false">IF($A505="",0,IF(COUNTIF($A$4:$A505,$A505)=1,1,0))</f>
        <v>0</v>
      </c>
      <c r="L505" s="16" t="n">
        <f aca="false">IF($A505="",0,IF(COUNTIFS($A$4:$A505,$A505,$B$4:$B505,$B505)=1,1,0))</f>
        <v>0</v>
      </c>
      <c r="M505" s="81"/>
      <c r="N505" s="81"/>
    </row>
    <row r="506" customFormat="false" ht="25.5" hidden="false" customHeight="true" outlineLevel="0" collapsed="false">
      <c r="A506" s="79"/>
      <c r="B506" s="80"/>
      <c r="C506" s="81"/>
      <c r="D506" s="81"/>
      <c r="E506" s="81"/>
      <c r="F506" s="86"/>
      <c r="G506" s="83"/>
      <c r="H506" s="87"/>
      <c r="I506" s="88"/>
      <c r="J506" s="87"/>
      <c r="K506" s="16" t="n">
        <f aca="false">IF($A506="",0,IF(COUNTIF($A$4:$A506,$A506)=1,1,0))</f>
        <v>0</v>
      </c>
      <c r="L506" s="16" t="n">
        <f aca="false">IF($A506="",0,IF(COUNTIFS($A$4:$A506,$A506,$B$4:$B506,$B506)=1,1,0))</f>
        <v>0</v>
      </c>
      <c r="M506" s="81"/>
      <c r="N506" s="81"/>
    </row>
    <row r="507" customFormat="false" ht="25.5" hidden="false" customHeight="true" outlineLevel="0" collapsed="false">
      <c r="A507" s="79"/>
      <c r="B507" s="80"/>
      <c r="C507" s="81"/>
      <c r="D507" s="81"/>
      <c r="E507" s="81"/>
      <c r="F507" s="82"/>
      <c r="G507" s="83"/>
      <c r="H507" s="84"/>
      <c r="I507" s="85"/>
      <c r="J507" s="84"/>
      <c r="K507" s="16" t="n">
        <f aca="false">IF($A507="",0,IF(COUNTIF($A$4:$A507,$A507)=1,1,0))</f>
        <v>0</v>
      </c>
      <c r="L507" s="16" t="n">
        <f aca="false">IF($A507="",0,IF(COUNTIFS($A$4:$A507,$A507,$B$4:$B507,$B507)=1,1,0))</f>
        <v>0</v>
      </c>
      <c r="M507" s="81"/>
      <c r="N507" s="81"/>
    </row>
    <row r="508" customFormat="false" ht="25.5" hidden="false" customHeight="true" outlineLevel="0" collapsed="false">
      <c r="A508" s="79"/>
      <c r="B508" s="80"/>
      <c r="C508" s="81"/>
      <c r="D508" s="81"/>
      <c r="E508" s="81"/>
      <c r="F508" s="86"/>
      <c r="G508" s="83"/>
      <c r="H508" s="87"/>
      <c r="I508" s="88"/>
      <c r="J508" s="87"/>
      <c r="K508" s="16" t="n">
        <f aca="false">IF($A508="",0,IF(COUNTIF($A$4:$A508,$A508)=1,1,0))</f>
        <v>0</v>
      </c>
      <c r="L508" s="16" t="n">
        <f aca="false">IF($A508="",0,IF(COUNTIFS($A$4:$A508,$A508,$B$4:$B508,$B508)=1,1,0))</f>
        <v>0</v>
      </c>
      <c r="M508" s="81"/>
      <c r="N508" s="81"/>
    </row>
    <row r="509" customFormat="false" ht="25.5" hidden="false" customHeight="true" outlineLevel="0" collapsed="false">
      <c r="A509" s="79"/>
      <c r="B509" s="80"/>
      <c r="C509" s="81"/>
      <c r="D509" s="81"/>
      <c r="E509" s="81"/>
      <c r="F509" s="82"/>
      <c r="G509" s="83"/>
      <c r="H509" s="84"/>
      <c r="I509" s="85"/>
      <c r="J509" s="84"/>
      <c r="K509" s="16" t="n">
        <f aca="false">IF($A509="",0,IF(COUNTIF($A$4:$A509,$A509)=1,1,0))</f>
        <v>0</v>
      </c>
      <c r="L509" s="16" t="n">
        <f aca="false">IF($A509="",0,IF(COUNTIFS($A$4:$A509,$A509,$B$4:$B509,$B509)=1,1,0))</f>
        <v>0</v>
      </c>
      <c r="M509" s="81"/>
      <c r="N509" s="81"/>
    </row>
    <row r="510" customFormat="false" ht="25.5" hidden="false" customHeight="true" outlineLevel="0" collapsed="false">
      <c r="A510" s="79"/>
      <c r="B510" s="80"/>
      <c r="C510" s="81"/>
      <c r="D510" s="81"/>
      <c r="E510" s="81"/>
      <c r="F510" s="86"/>
      <c r="G510" s="83"/>
      <c r="H510" s="87"/>
      <c r="I510" s="88"/>
      <c r="J510" s="87"/>
      <c r="K510" s="16" t="n">
        <f aca="false">IF($A510="",0,IF(COUNTIF($A$4:$A510,$A510)=1,1,0))</f>
        <v>0</v>
      </c>
      <c r="L510" s="16" t="n">
        <f aca="false">IF($A510="",0,IF(COUNTIFS($A$4:$A510,$A510,$B$4:$B510,$B510)=1,1,0))</f>
        <v>0</v>
      </c>
      <c r="M510" s="81"/>
      <c r="N510" s="81"/>
    </row>
    <row r="511" customFormat="false" ht="25.5" hidden="false" customHeight="true" outlineLevel="0" collapsed="false">
      <c r="A511" s="79"/>
      <c r="B511" s="80"/>
      <c r="C511" s="81"/>
      <c r="D511" s="81"/>
      <c r="E511" s="81"/>
      <c r="F511" s="82"/>
      <c r="G511" s="83"/>
      <c r="H511" s="84"/>
      <c r="I511" s="85"/>
      <c r="J511" s="84"/>
      <c r="K511" s="16" t="n">
        <f aca="false">IF($A511="",0,IF(COUNTIF($A$4:$A511,$A511)=1,1,0))</f>
        <v>0</v>
      </c>
      <c r="L511" s="16" t="n">
        <f aca="false">IF($A511="",0,IF(COUNTIFS($A$4:$A511,$A511,$B$4:$B511,$B511)=1,1,0))</f>
        <v>0</v>
      </c>
      <c r="M511" s="81"/>
      <c r="N511" s="81"/>
    </row>
    <row r="512" customFormat="false" ht="25.5" hidden="false" customHeight="true" outlineLevel="0" collapsed="false">
      <c r="A512" s="79"/>
      <c r="B512" s="80"/>
      <c r="C512" s="81"/>
      <c r="D512" s="81"/>
      <c r="E512" s="81"/>
      <c r="F512" s="86"/>
      <c r="G512" s="83"/>
      <c r="H512" s="87"/>
      <c r="I512" s="88"/>
      <c r="J512" s="87"/>
      <c r="K512" s="16" t="n">
        <f aca="false">IF($A512="",0,IF(COUNTIF($A$4:$A512,$A512)=1,1,0))</f>
        <v>0</v>
      </c>
      <c r="L512" s="16" t="n">
        <f aca="false">IF($A512="",0,IF(COUNTIFS($A$4:$A512,$A512,$B$4:$B512,$B512)=1,1,0))</f>
        <v>0</v>
      </c>
      <c r="M512" s="81"/>
      <c r="N512" s="81"/>
    </row>
    <row r="513" customFormat="false" ht="25.5" hidden="false" customHeight="true" outlineLevel="0" collapsed="false">
      <c r="A513" s="79"/>
      <c r="B513" s="80"/>
      <c r="C513" s="81"/>
      <c r="D513" s="81"/>
      <c r="E513" s="81"/>
      <c r="F513" s="82"/>
      <c r="G513" s="83"/>
      <c r="H513" s="84"/>
      <c r="I513" s="85"/>
      <c r="J513" s="84"/>
      <c r="K513" s="16" t="n">
        <f aca="false">IF($A513="",0,IF(COUNTIF($A$4:$A513,$A513)=1,1,0))</f>
        <v>0</v>
      </c>
      <c r="L513" s="16" t="n">
        <f aca="false">IF($A513="",0,IF(COUNTIFS($A$4:$A513,$A513,$B$4:$B513,$B513)=1,1,0))</f>
        <v>0</v>
      </c>
      <c r="M513" s="81"/>
      <c r="N513" s="81"/>
    </row>
    <row r="514" customFormat="false" ht="25.5" hidden="false" customHeight="true" outlineLevel="0" collapsed="false">
      <c r="A514" s="79"/>
      <c r="B514" s="80"/>
      <c r="C514" s="81"/>
      <c r="D514" s="81"/>
      <c r="E514" s="81"/>
      <c r="F514" s="86"/>
      <c r="G514" s="83"/>
      <c r="H514" s="87"/>
      <c r="I514" s="88"/>
      <c r="J514" s="87"/>
      <c r="K514" s="16" t="n">
        <f aca="false">IF($A514="",0,IF(COUNTIF($A$4:$A514,$A514)=1,1,0))</f>
        <v>0</v>
      </c>
      <c r="L514" s="16" t="n">
        <f aca="false">IF($A514="",0,IF(COUNTIFS($A$4:$A514,$A514,$B$4:$B514,$B514)=1,1,0))</f>
        <v>0</v>
      </c>
      <c r="M514" s="81"/>
      <c r="N514" s="81"/>
    </row>
    <row r="515" customFormat="false" ht="25.5" hidden="false" customHeight="true" outlineLevel="0" collapsed="false">
      <c r="A515" s="79"/>
      <c r="B515" s="80"/>
      <c r="C515" s="81"/>
      <c r="D515" s="81"/>
      <c r="E515" s="81"/>
      <c r="F515" s="82"/>
      <c r="G515" s="83"/>
      <c r="H515" s="84"/>
      <c r="I515" s="85"/>
      <c r="J515" s="84"/>
      <c r="K515" s="16" t="n">
        <f aca="false">IF($A515="",0,IF(COUNTIF($A$4:$A515,$A515)=1,1,0))</f>
        <v>0</v>
      </c>
      <c r="L515" s="16" t="n">
        <f aca="false">IF($A515="",0,IF(COUNTIFS($A$4:$A515,$A515,$B$4:$B515,$B515)=1,1,0))</f>
        <v>0</v>
      </c>
      <c r="M515" s="81"/>
      <c r="N515" s="81"/>
    </row>
    <row r="516" customFormat="false" ht="25.5" hidden="false" customHeight="true" outlineLevel="0" collapsed="false">
      <c r="A516" s="79"/>
      <c r="B516" s="80"/>
      <c r="C516" s="81"/>
      <c r="D516" s="81"/>
      <c r="E516" s="81"/>
      <c r="F516" s="86"/>
      <c r="G516" s="83"/>
      <c r="H516" s="87"/>
      <c r="I516" s="88"/>
      <c r="J516" s="87"/>
      <c r="K516" s="16" t="n">
        <f aca="false">IF($A516="",0,IF(COUNTIF($A$4:$A516,$A516)=1,1,0))</f>
        <v>0</v>
      </c>
      <c r="L516" s="16" t="n">
        <f aca="false">IF($A516="",0,IF(COUNTIFS($A$4:$A516,$A516,$B$4:$B516,$B516)=1,1,0))</f>
        <v>0</v>
      </c>
      <c r="M516" s="81"/>
      <c r="N516" s="81"/>
    </row>
    <row r="517" customFormat="false" ht="25.5" hidden="false" customHeight="true" outlineLevel="0" collapsed="false">
      <c r="A517" s="79"/>
      <c r="B517" s="80"/>
      <c r="C517" s="81"/>
      <c r="D517" s="81"/>
      <c r="E517" s="81"/>
      <c r="F517" s="82"/>
      <c r="G517" s="83"/>
      <c r="H517" s="84"/>
      <c r="I517" s="85"/>
      <c r="J517" s="84"/>
      <c r="K517" s="16" t="n">
        <f aca="false">IF($A517="",0,IF(COUNTIF($A$4:$A517,$A517)=1,1,0))</f>
        <v>0</v>
      </c>
      <c r="L517" s="16" t="n">
        <f aca="false">IF($A517="",0,IF(COUNTIFS($A$4:$A517,$A517,$B$4:$B517,$B517)=1,1,0))</f>
        <v>0</v>
      </c>
      <c r="M517" s="81"/>
      <c r="N517" s="81"/>
    </row>
    <row r="518" customFormat="false" ht="25.5" hidden="false" customHeight="true" outlineLevel="0" collapsed="false">
      <c r="A518" s="79"/>
      <c r="B518" s="80"/>
      <c r="C518" s="81"/>
      <c r="D518" s="81"/>
      <c r="E518" s="81"/>
      <c r="F518" s="86"/>
      <c r="G518" s="83"/>
      <c r="H518" s="87"/>
      <c r="I518" s="88"/>
      <c r="J518" s="87"/>
      <c r="K518" s="16" t="n">
        <f aca="false">IF($A518="",0,IF(COUNTIF($A$4:$A518,$A518)=1,1,0))</f>
        <v>0</v>
      </c>
      <c r="L518" s="16" t="n">
        <f aca="false">IF($A518="",0,IF(COUNTIFS($A$4:$A518,$A518,$B$4:$B518,$B518)=1,1,0))</f>
        <v>0</v>
      </c>
      <c r="M518" s="81"/>
      <c r="N518" s="81"/>
    </row>
    <row r="519" customFormat="false" ht="25.5" hidden="false" customHeight="true" outlineLevel="0" collapsed="false">
      <c r="A519" s="79"/>
      <c r="B519" s="80"/>
      <c r="C519" s="81"/>
      <c r="D519" s="81"/>
      <c r="E519" s="81"/>
      <c r="F519" s="82"/>
      <c r="G519" s="83"/>
      <c r="H519" s="84"/>
      <c r="I519" s="85"/>
      <c r="J519" s="84"/>
      <c r="K519" s="16" t="n">
        <f aca="false">IF($A519="",0,IF(COUNTIF($A$4:$A519,$A519)=1,1,0))</f>
        <v>0</v>
      </c>
      <c r="L519" s="16" t="n">
        <f aca="false">IF($A519="",0,IF(COUNTIFS($A$4:$A519,$A519,$B$4:$B519,$B519)=1,1,0))</f>
        <v>0</v>
      </c>
      <c r="M519" s="81"/>
      <c r="N519" s="81"/>
    </row>
    <row r="520" customFormat="false" ht="25.5" hidden="false" customHeight="true" outlineLevel="0" collapsed="false">
      <c r="A520" s="79"/>
      <c r="B520" s="80"/>
      <c r="C520" s="81"/>
      <c r="D520" s="81"/>
      <c r="E520" s="81"/>
      <c r="F520" s="86"/>
      <c r="G520" s="83"/>
      <c r="H520" s="87"/>
      <c r="I520" s="88"/>
      <c r="J520" s="87"/>
      <c r="K520" s="16" t="n">
        <f aca="false">IF($A520="",0,IF(COUNTIF($A$4:$A520,$A520)=1,1,0))</f>
        <v>0</v>
      </c>
      <c r="L520" s="16" t="n">
        <f aca="false">IF($A520="",0,IF(COUNTIFS($A$4:$A520,$A520,$B$4:$B520,$B520)=1,1,0))</f>
        <v>0</v>
      </c>
      <c r="M520" s="81"/>
      <c r="N520" s="81"/>
    </row>
    <row r="521" customFormat="false" ht="25.5" hidden="false" customHeight="true" outlineLevel="0" collapsed="false">
      <c r="A521" s="79"/>
      <c r="B521" s="80"/>
      <c r="C521" s="81"/>
      <c r="D521" s="81"/>
      <c r="E521" s="81"/>
      <c r="F521" s="82"/>
      <c r="G521" s="83"/>
      <c r="H521" s="84"/>
      <c r="I521" s="85"/>
      <c r="J521" s="84"/>
      <c r="K521" s="16" t="n">
        <f aca="false">IF($A521="",0,IF(COUNTIF($A$4:$A521,$A521)=1,1,0))</f>
        <v>0</v>
      </c>
      <c r="L521" s="16" t="n">
        <f aca="false">IF($A521="",0,IF(COUNTIFS($A$4:$A521,$A521,$B$4:$B521,$B521)=1,1,0))</f>
        <v>0</v>
      </c>
      <c r="M521" s="81"/>
      <c r="N521" s="81"/>
    </row>
    <row r="522" customFormat="false" ht="25.5" hidden="false" customHeight="true" outlineLevel="0" collapsed="false">
      <c r="A522" s="79"/>
      <c r="B522" s="80"/>
      <c r="C522" s="81"/>
      <c r="D522" s="81"/>
      <c r="E522" s="81"/>
      <c r="F522" s="86"/>
      <c r="G522" s="83"/>
      <c r="H522" s="87"/>
      <c r="I522" s="88"/>
      <c r="J522" s="87"/>
      <c r="K522" s="16" t="n">
        <f aca="false">IF($A522="",0,IF(COUNTIF($A$4:$A522,$A522)=1,1,0))</f>
        <v>0</v>
      </c>
      <c r="L522" s="16" t="n">
        <f aca="false">IF($A522="",0,IF(COUNTIFS($A$4:$A522,$A522,$B$4:$B522,$B522)=1,1,0))</f>
        <v>0</v>
      </c>
      <c r="M522" s="81"/>
      <c r="N522" s="81"/>
    </row>
    <row r="523" customFormat="false" ht="25.5" hidden="false" customHeight="true" outlineLevel="0" collapsed="false">
      <c r="A523" s="79"/>
      <c r="B523" s="80"/>
      <c r="C523" s="81"/>
      <c r="D523" s="81"/>
      <c r="E523" s="81"/>
      <c r="F523" s="82"/>
      <c r="G523" s="83"/>
      <c r="H523" s="84"/>
      <c r="I523" s="85"/>
      <c r="J523" s="84"/>
      <c r="K523" s="16" t="n">
        <f aca="false">IF($A523="",0,IF(COUNTIF($A$4:$A523,$A523)=1,1,0))</f>
        <v>0</v>
      </c>
      <c r="L523" s="16" t="n">
        <f aca="false">IF($A523="",0,IF(COUNTIFS($A$4:$A523,$A523,$B$4:$B523,$B523)=1,1,0))</f>
        <v>0</v>
      </c>
      <c r="M523" s="81"/>
      <c r="N523" s="81"/>
    </row>
    <row r="524" customFormat="false" ht="25.5" hidden="false" customHeight="true" outlineLevel="0" collapsed="false">
      <c r="A524" s="79"/>
      <c r="B524" s="80"/>
      <c r="C524" s="81"/>
      <c r="D524" s="81"/>
      <c r="E524" s="81"/>
      <c r="F524" s="86"/>
      <c r="G524" s="83"/>
      <c r="H524" s="87"/>
      <c r="I524" s="88"/>
      <c r="J524" s="87"/>
      <c r="K524" s="16" t="n">
        <f aca="false">IF($A524="",0,IF(COUNTIF($A$4:$A524,$A524)=1,1,0))</f>
        <v>0</v>
      </c>
      <c r="L524" s="16" t="n">
        <f aca="false">IF($A524="",0,IF(COUNTIFS($A$4:$A524,$A524,$B$4:$B524,$B524)=1,1,0))</f>
        <v>0</v>
      </c>
      <c r="M524" s="81"/>
      <c r="N524" s="81"/>
    </row>
    <row r="525" customFormat="false" ht="25.5" hidden="false" customHeight="true" outlineLevel="0" collapsed="false">
      <c r="A525" s="79"/>
      <c r="B525" s="80"/>
      <c r="C525" s="81"/>
      <c r="D525" s="81"/>
      <c r="E525" s="81"/>
      <c r="F525" s="82"/>
      <c r="G525" s="83"/>
      <c r="H525" s="84"/>
      <c r="I525" s="85"/>
      <c r="J525" s="84"/>
      <c r="K525" s="16" t="n">
        <f aca="false">IF($A525="",0,IF(COUNTIF($A$4:$A525,$A525)=1,1,0))</f>
        <v>0</v>
      </c>
      <c r="L525" s="16" t="n">
        <f aca="false">IF($A525="",0,IF(COUNTIFS($A$4:$A525,$A525,$B$4:$B525,$B525)=1,1,0))</f>
        <v>0</v>
      </c>
      <c r="M525" s="81"/>
      <c r="N525" s="81"/>
    </row>
    <row r="526" customFormat="false" ht="25.5" hidden="false" customHeight="true" outlineLevel="0" collapsed="false">
      <c r="A526" s="79"/>
      <c r="B526" s="80"/>
      <c r="C526" s="81"/>
      <c r="D526" s="81"/>
      <c r="E526" s="81"/>
      <c r="F526" s="86"/>
      <c r="G526" s="83"/>
      <c r="H526" s="87"/>
      <c r="I526" s="88"/>
      <c r="J526" s="87"/>
      <c r="K526" s="16" t="n">
        <f aca="false">IF($A526="",0,IF(COUNTIF($A$4:$A526,$A526)=1,1,0))</f>
        <v>0</v>
      </c>
      <c r="L526" s="16" t="n">
        <f aca="false">IF($A526="",0,IF(COUNTIFS($A$4:$A526,$A526,$B$4:$B526,$B526)=1,1,0))</f>
        <v>0</v>
      </c>
      <c r="M526" s="81"/>
      <c r="N526" s="81"/>
    </row>
    <row r="527" customFormat="false" ht="25.5" hidden="false" customHeight="true" outlineLevel="0" collapsed="false">
      <c r="A527" s="79"/>
      <c r="B527" s="80"/>
      <c r="C527" s="81"/>
      <c r="D527" s="81"/>
      <c r="E527" s="81"/>
      <c r="F527" s="82"/>
      <c r="G527" s="83"/>
      <c r="H527" s="84"/>
      <c r="I527" s="85"/>
      <c r="J527" s="84"/>
      <c r="K527" s="16" t="n">
        <f aca="false">IF($A527="",0,IF(COUNTIF($A$4:$A527,$A527)=1,1,0))</f>
        <v>0</v>
      </c>
      <c r="L527" s="16" t="n">
        <f aca="false">IF($A527="",0,IF(COUNTIFS($A$4:$A527,$A527,$B$4:$B527,$B527)=1,1,0))</f>
        <v>0</v>
      </c>
      <c r="M527" s="81"/>
      <c r="N527" s="81"/>
    </row>
    <row r="528" customFormat="false" ht="25.5" hidden="false" customHeight="true" outlineLevel="0" collapsed="false">
      <c r="A528" s="79"/>
      <c r="B528" s="80"/>
      <c r="C528" s="81"/>
      <c r="D528" s="81"/>
      <c r="E528" s="81"/>
      <c r="F528" s="86"/>
      <c r="G528" s="83"/>
      <c r="H528" s="87"/>
      <c r="I528" s="88"/>
      <c r="J528" s="87"/>
      <c r="K528" s="16" t="n">
        <f aca="false">IF($A528="",0,IF(COUNTIF($A$4:$A528,$A528)=1,1,0))</f>
        <v>0</v>
      </c>
      <c r="L528" s="16" t="n">
        <f aca="false">IF($A528="",0,IF(COUNTIFS($A$4:$A528,$A528,$B$4:$B528,$B528)=1,1,0))</f>
        <v>0</v>
      </c>
      <c r="M528" s="81"/>
      <c r="N528" s="81"/>
    </row>
    <row r="529" customFormat="false" ht="25.5" hidden="false" customHeight="true" outlineLevel="0" collapsed="false">
      <c r="A529" s="79"/>
      <c r="B529" s="80"/>
      <c r="C529" s="81"/>
      <c r="D529" s="81"/>
      <c r="E529" s="81"/>
      <c r="F529" s="82"/>
      <c r="G529" s="83"/>
      <c r="H529" s="84"/>
      <c r="I529" s="85"/>
      <c r="J529" s="84"/>
      <c r="K529" s="16" t="n">
        <f aca="false">IF($A529="",0,IF(COUNTIF($A$4:$A529,$A529)=1,1,0))</f>
        <v>0</v>
      </c>
      <c r="L529" s="16" t="n">
        <f aca="false">IF($A529="",0,IF(COUNTIFS($A$4:$A529,$A529,$B$4:$B529,$B529)=1,1,0))</f>
        <v>0</v>
      </c>
      <c r="M529" s="81"/>
      <c r="N529" s="81"/>
    </row>
    <row r="530" customFormat="false" ht="25.5" hidden="false" customHeight="true" outlineLevel="0" collapsed="false">
      <c r="A530" s="79"/>
      <c r="B530" s="80"/>
      <c r="C530" s="81"/>
      <c r="D530" s="81"/>
      <c r="E530" s="81"/>
      <c r="F530" s="86"/>
      <c r="G530" s="83"/>
      <c r="H530" s="87"/>
      <c r="I530" s="88"/>
      <c r="J530" s="87"/>
      <c r="K530" s="16" t="n">
        <f aca="false">IF($A530="",0,IF(COUNTIF($A$4:$A530,$A530)=1,1,0))</f>
        <v>0</v>
      </c>
      <c r="L530" s="16" t="n">
        <f aca="false">IF($A530="",0,IF(COUNTIFS($A$4:$A530,$A530,$B$4:$B530,$B530)=1,1,0))</f>
        <v>0</v>
      </c>
      <c r="M530" s="81"/>
      <c r="N530" s="81"/>
    </row>
    <row r="531" customFormat="false" ht="25.5" hidden="false" customHeight="true" outlineLevel="0" collapsed="false">
      <c r="A531" s="79"/>
      <c r="B531" s="80"/>
      <c r="C531" s="81"/>
      <c r="D531" s="81"/>
      <c r="E531" s="81"/>
      <c r="F531" s="82"/>
      <c r="G531" s="83"/>
      <c r="H531" s="84"/>
      <c r="I531" s="85"/>
      <c r="J531" s="84"/>
      <c r="K531" s="16" t="n">
        <f aca="false">IF($A531="",0,IF(COUNTIF($A$4:$A531,$A531)=1,1,0))</f>
        <v>0</v>
      </c>
      <c r="L531" s="16" t="n">
        <f aca="false">IF($A531="",0,IF(COUNTIFS($A$4:$A531,$A531,$B$4:$B531,$B531)=1,1,0))</f>
        <v>0</v>
      </c>
      <c r="M531" s="81"/>
      <c r="N531" s="81"/>
    </row>
    <row r="532" customFormat="false" ht="25.5" hidden="false" customHeight="true" outlineLevel="0" collapsed="false">
      <c r="A532" s="79"/>
      <c r="B532" s="80"/>
      <c r="C532" s="81"/>
      <c r="D532" s="81"/>
      <c r="E532" s="81"/>
      <c r="F532" s="86"/>
      <c r="G532" s="83"/>
      <c r="H532" s="87"/>
      <c r="I532" s="88"/>
      <c r="J532" s="87"/>
      <c r="K532" s="16" t="n">
        <f aca="false">IF($A532="",0,IF(COUNTIF($A$4:$A532,$A532)=1,1,0))</f>
        <v>0</v>
      </c>
      <c r="L532" s="16" t="n">
        <f aca="false">IF($A532="",0,IF(COUNTIFS($A$4:$A532,$A532,$B$4:$B532,$B532)=1,1,0))</f>
        <v>0</v>
      </c>
      <c r="M532" s="81"/>
      <c r="N532" s="81"/>
    </row>
    <row r="533" customFormat="false" ht="25.5" hidden="false" customHeight="true" outlineLevel="0" collapsed="false">
      <c r="A533" s="79"/>
      <c r="B533" s="80"/>
      <c r="C533" s="81"/>
      <c r="D533" s="81"/>
      <c r="E533" s="81"/>
      <c r="F533" s="82"/>
      <c r="G533" s="83"/>
      <c r="H533" s="84"/>
      <c r="I533" s="85"/>
      <c r="J533" s="84"/>
      <c r="K533" s="16" t="n">
        <f aca="false">IF($A533="",0,IF(COUNTIF($A$4:$A533,$A533)=1,1,0))</f>
        <v>0</v>
      </c>
      <c r="L533" s="16" t="n">
        <f aca="false">IF($A533="",0,IF(COUNTIFS($A$4:$A533,$A533,$B$4:$B533,$B533)=1,1,0))</f>
        <v>0</v>
      </c>
      <c r="M533" s="81"/>
      <c r="N533" s="81"/>
    </row>
    <row r="534" customFormat="false" ht="25.5" hidden="false" customHeight="true" outlineLevel="0" collapsed="false">
      <c r="A534" s="79"/>
      <c r="B534" s="80"/>
      <c r="C534" s="81"/>
      <c r="D534" s="81"/>
      <c r="E534" s="81"/>
      <c r="F534" s="86"/>
      <c r="G534" s="83"/>
      <c r="H534" s="87"/>
      <c r="I534" s="88"/>
      <c r="J534" s="87"/>
      <c r="K534" s="16" t="n">
        <f aca="false">IF($A534="",0,IF(COUNTIF($A$4:$A534,$A534)=1,1,0))</f>
        <v>0</v>
      </c>
      <c r="L534" s="16" t="n">
        <f aca="false">IF($A534="",0,IF(COUNTIFS($A$4:$A534,$A534,$B$4:$B534,$B534)=1,1,0))</f>
        <v>0</v>
      </c>
      <c r="M534" s="81"/>
      <c r="N534" s="81"/>
    </row>
    <row r="535" customFormat="false" ht="25.5" hidden="false" customHeight="true" outlineLevel="0" collapsed="false">
      <c r="A535" s="79"/>
      <c r="B535" s="80"/>
      <c r="C535" s="81"/>
      <c r="D535" s="81"/>
      <c r="E535" s="81"/>
      <c r="F535" s="82"/>
      <c r="G535" s="83"/>
      <c r="H535" s="84"/>
      <c r="I535" s="85"/>
      <c r="J535" s="84"/>
      <c r="K535" s="16" t="n">
        <f aca="false">IF($A535="",0,IF(COUNTIF($A$4:$A535,$A535)=1,1,0))</f>
        <v>0</v>
      </c>
      <c r="L535" s="16" t="n">
        <f aca="false">IF($A535="",0,IF(COUNTIFS($A$4:$A535,$A535,$B$4:$B535,$B535)=1,1,0))</f>
        <v>0</v>
      </c>
      <c r="M535" s="81"/>
      <c r="N535" s="81"/>
    </row>
    <row r="536" customFormat="false" ht="25.5" hidden="false" customHeight="true" outlineLevel="0" collapsed="false">
      <c r="A536" s="79"/>
      <c r="B536" s="80"/>
      <c r="C536" s="81"/>
      <c r="D536" s="81"/>
      <c r="E536" s="81"/>
      <c r="F536" s="86"/>
      <c r="G536" s="83"/>
      <c r="H536" s="87"/>
      <c r="I536" s="88"/>
      <c r="J536" s="87"/>
      <c r="K536" s="16" t="n">
        <f aca="false">IF($A536="",0,IF(COUNTIF($A$4:$A536,$A536)=1,1,0))</f>
        <v>0</v>
      </c>
      <c r="L536" s="16" t="n">
        <f aca="false">IF($A536="",0,IF(COUNTIFS($A$4:$A536,$A536,$B$4:$B536,$B536)=1,1,0))</f>
        <v>0</v>
      </c>
      <c r="M536" s="81"/>
      <c r="N536" s="81"/>
    </row>
    <row r="537" customFormat="false" ht="25.5" hidden="false" customHeight="true" outlineLevel="0" collapsed="false">
      <c r="A537" s="79"/>
      <c r="B537" s="80"/>
      <c r="C537" s="81"/>
      <c r="D537" s="81"/>
      <c r="E537" s="81"/>
      <c r="F537" s="82"/>
      <c r="G537" s="83"/>
      <c r="H537" s="84"/>
      <c r="I537" s="85"/>
      <c r="J537" s="84"/>
      <c r="K537" s="16" t="n">
        <f aca="false">IF($A537="",0,IF(COUNTIF($A$4:$A537,$A537)=1,1,0))</f>
        <v>0</v>
      </c>
      <c r="L537" s="16" t="n">
        <f aca="false">IF($A537="",0,IF(COUNTIFS($A$4:$A537,$A537,$B$4:$B537,$B537)=1,1,0))</f>
        <v>0</v>
      </c>
      <c r="M537" s="81"/>
      <c r="N537" s="81"/>
    </row>
    <row r="538" customFormat="false" ht="25.5" hidden="false" customHeight="true" outlineLevel="0" collapsed="false">
      <c r="A538" s="79"/>
      <c r="B538" s="80"/>
      <c r="C538" s="81"/>
      <c r="D538" s="81"/>
      <c r="E538" s="81"/>
      <c r="F538" s="86"/>
      <c r="G538" s="83"/>
      <c r="H538" s="87"/>
      <c r="I538" s="88"/>
      <c r="J538" s="87"/>
      <c r="K538" s="16" t="n">
        <f aca="false">IF($A538="",0,IF(COUNTIF($A$4:$A538,$A538)=1,1,0))</f>
        <v>0</v>
      </c>
      <c r="L538" s="16" t="n">
        <f aca="false">IF($A538="",0,IF(COUNTIFS($A$4:$A538,$A538,$B$4:$B538,$B538)=1,1,0))</f>
        <v>0</v>
      </c>
      <c r="M538" s="81"/>
      <c r="N538" s="81"/>
    </row>
    <row r="539" customFormat="false" ht="25.5" hidden="false" customHeight="true" outlineLevel="0" collapsed="false">
      <c r="A539" s="79"/>
      <c r="B539" s="80"/>
      <c r="C539" s="81"/>
      <c r="D539" s="81"/>
      <c r="E539" s="81"/>
      <c r="F539" s="82"/>
      <c r="G539" s="83"/>
      <c r="H539" s="84"/>
      <c r="I539" s="85"/>
      <c r="J539" s="84"/>
      <c r="K539" s="16" t="n">
        <f aca="false">IF($A539="",0,IF(COUNTIF($A$4:$A539,$A539)=1,1,0))</f>
        <v>0</v>
      </c>
      <c r="L539" s="16" t="n">
        <f aca="false">IF($A539="",0,IF(COUNTIFS($A$4:$A539,$A539,$B$4:$B539,$B539)=1,1,0))</f>
        <v>0</v>
      </c>
      <c r="M539" s="81"/>
      <c r="N539" s="81"/>
    </row>
    <row r="540" customFormat="false" ht="25.5" hidden="false" customHeight="true" outlineLevel="0" collapsed="false">
      <c r="A540" s="79"/>
      <c r="B540" s="80"/>
      <c r="C540" s="81"/>
      <c r="D540" s="81"/>
      <c r="E540" s="81"/>
      <c r="F540" s="86"/>
      <c r="G540" s="83"/>
      <c r="H540" s="87"/>
      <c r="I540" s="88"/>
      <c r="J540" s="87"/>
      <c r="K540" s="16" t="n">
        <f aca="false">IF($A540="",0,IF(COUNTIF($A$4:$A540,$A540)=1,1,0))</f>
        <v>0</v>
      </c>
      <c r="L540" s="16" t="n">
        <f aca="false">IF($A540="",0,IF(COUNTIFS($A$4:$A540,$A540,$B$4:$B540,$B540)=1,1,0))</f>
        <v>0</v>
      </c>
      <c r="M540" s="81"/>
      <c r="N540" s="81"/>
    </row>
    <row r="541" customFormat="false" ht="25.5" hidden="false" customHeight="true" outlineLevel="0" collapsed="false">
      <c r="A541" s="79"/>
      <c r="B541" s="80"/>
      <c r="C541" s="81"/>
      <c r="D541" s="81"/>
      <c r="E541" s="81"/>
      <c r="F541" s="82"/>
      <c r="G541" s="83"/>
      <c r="H541" s="84"/>
      <c r="I541" s="85"/>
      <c r="J541" s="84"/>
      <c r="K541" s="16" t="n">
        <f aca="false">IF($A541="",0,IF(COUNTIF($A$4:$A541,$A541)=1,1,0))</f>
        <v>0</v>
      </c>
      <c r="L541" s="16" t="n">
        <f aca="false">IF($A541="",0,IF(COUNTIFS($A$4:$A541,$A541,$B$4:$B541,$B541)=1,1,0))</f>
        <v>0</v>
      </c>
      <c r="M541" s="81"/>
      <c r="N541" s="81"/>
    </row>
    <row r="542" customFormat="false" ht="25.5" hidden="false" customHeight="true" outlineLevel="0" collapsed="false">
      <c r="A542" s="79"/>
      <c r="B542" s="80"/>
      <c r="C542" s="81"/>
      <c r="D542" s="81"/>
      <c r="E542" s="81"/>
      <c r="F542" s="86"/>
      <c r="G542" s="83"/>
      <c r="H542" s="87"/>
      <c r="I542" s="88"/>
      <c r="J542" s="87"/>
      <c r="K542" s="16" t="n">
        <f aca="false">IF($A542="",0,IF(COUNTIF($A$4:$A542,$A542)=1,1,0))</f>
        <v>0</v>
      </c>
      <c r="L542" s="16" t="n">
        <f aca="false">IF($A542="",0,IF(COUNTIFS($A$4:$A542,$A542,$B$4:$B542,$B542)=1,1,0))</f>
        <v>0</v>
      </c>
      <c r="M542" s="81"/>
      <c r="N542" s="81"/>
    </row>
    <row r="543" customFormat="false" ht="25.5" hidden="false" customHeight="true" outlineLevel="0" collapsed="false">
      <c r="A543" s="79"/>
      <c r="B543" s="80"/>
      <c r="C543" s="81"/>
      <c r="D543" s="81"/>
      <c r="E543" s="81"/>
      <c r="F543" s="82"/>
      <c r="G543" s="83"/>
      <c r="H543" s="84"/>
      <c r="I543" s="85"/>
      <c r="J543" s="84"/>
      <c r="K543" s="16" t="n">
        <f aca="false">IF($A543="",0,IF(COUNTIF($A$4:$A543,$A543)=1,1,0))</f>
        <v>0</v>
      </c>
      <c r="L543" s="16" t="n">
        <f aca="false">IF($A543="",0,IF(COUNTIFS($A$4:$A543,$A543,$B$4:$B543,$B543)=1,1,0))</f>
        <v>0</v>
      </c>
      <c r="M543" s="81"/>
      <c r="N543" s="81"/>
    </row>
    <row r="544" customFormat="false" ht="25.5" hidden="false" customHeight="true" outlineLevel="0" collapsed="false">
      <c r="A544" s="79"/>
      <c r="B544" s="80"/>
      <c r="C544" s="81"/>
      <c r="D544" s="81"/>
      <c r="E544" s="81"/>
      <c r="F544" s="86"/>
      <c r="G544" s="83"/>
      <c r="H544" s="87"/>
      <c r="I544" s="88"/>
      <c r="J544" s="87"/>
      <c r="K544" s="16" t="n">
        <f aca="false">IF($A544="",0,IF(COUNTIF($A$4:$A544,$A544)=1,1,0))</f>
        <v>0</v>
      </c>
      <c r="L544" s="16" t="n">
        <f aca="false">IF($A544="",0,IF(COUNTIFS($A$4:$A544,$A544,$B$4:$B544,$B544)=1,1,0))</f>
        <v>0</v>
      </c>
      <c r="M544" s="81"/>
      <c r="N544" s="81"/>
    </row>
    <row r="545" customFormat="false" ht="25.5" hidden="false" customHeight="true" outlineLevel="0" collapsed="false">
      <c r="A545" s="79"/>
      <c r="B545" s="80"/>
      <c r="C545" s="81"/>
      <c r="D545" s="81"/>
      <c r="E545" s="81"/>
      <c r="F545" s="82"/>
      <c r="G545" s="83"/>
      <c r="H545" s="84"/>
      <c r="I545" s="85"/>
      <c r="J545" s="84"/>
      <c r="K545" s="16" t="n">
        <f aca="false">IF($A545="",0,IF(COUNTIF($A$4:$A545,$A545)=1,1,0))</f>
        <v>0</v>
      </c>
      <c r="L545" s="16" t="n">
        <f aca="false">IF($A545="",0,IF(COUNTIFS($A$4:$A545,$A545,$B$4:$B545,$B545)=1,1,0))</f>
        <v>0</v>
      </c>
      <c r="M545" s="81"/>
      <c r="N545" s="81"/>
    </row>
    <row r="546" customFormat="false" ht="25.5" hidden="false" customHeight="true" outlineLevel="0" collapsed="false">
      <c r="A546" s="79"/>
      <c r="B546" s="80"/>
      <c r="C546" s="81"/>
      <c r="D546" s="81"/>
      <c r="E546" s="81"/>
      <c r="F546" s="86"/>
      <c r="G546" s="83"/>
      <c r="H546" s="87"/>
      <c r="I546" s="88"/>
      <c r="J546" s="87"/>
      <c r="K546" s="16" t="n">
        <f aca="false">IF($A546="",0,IF(COUNTIF($A$4:$A546,$A546)=1,1,0))</f>
        <v>0</v>
      </c>
      <c r="L546" s="16" t="n">
        <f aca="false">IF($A546="",0,IF(COUNTIFS($A$4:$A546,$A546,$B$4:$B546,$B546)=1,1,0))</f>
        <v>0</v>
      </c>
      <c r="M546" s="81"/>
      <c r="N546" s="81"/>
    </row>
    <row r="547" customFormat="false" ht="25.5" hidden="false" customHeight="true" outlineLevel="0" collapsed="false">
      <c r="A547" s="79"/>
      <c r="B547" s="80"/>
      <c r="C547" s="81"/>
      <c r="D547" s="81"/>
      <c r="E547" s="81"/>
      <c r="F547" s="82"/>
      <c r="G547" s="83"/>
      <c r="H547" s="84"/>
      <c r="I547" s="85"/>
      <c r="J547" s="84"/>
      <c r="K547" s="16" t="n">
        <f aca="false">IF($A547="",0,IF(COUNTIF($A$4:$A547,$A547)=1,1,0))</f>
        <v>0</v>
      </c>
      <c r="L547" s="16" t="n">
        <f aca="false">IF($A547="",0,IF(COUNTIFS($A$4:$A547,$A547,$B$4:$B547,$B547)=1,1,0))</f>
        <v>0</v>
      </c>
      <c r="M547" s="81"/>
      <c r="N547" s="81"/>
    </row>
    <row r="548" customFormat="false" ht="25.5" hidden="false" customHeight="true" outlineLevel="0" collapsed="false">
      <c r="A548" s="79"/>
      <c r="B548" s="80"/>
      <c r="C548" s="81"/>
      <c r="D548" s="81"/>
      <c r="E548" s="81"/>
      <c r="F548" s="86"/>
      <c r="G548" s="83"/>
      <c r="H548" s="87"/>
      <c r="I548" s="88"/>
      <c r="J548" s="87"/>
      <c r="K548" s="16" t="n">
        <f aca="false">IF($A548="",0,IF(COUNTIF($A$4:$A548,$A548)=1,1,0))</f>
        <v>0</v>
      </c>
      <c r="L548" s="16" t="n">
        <f aca="false">IF($A548="",0,IF(COUNTIFS($A$4:$A548,$A548,$B$4:$B548,$B548)=1,1,0))</f>
        <v>0</v>
      </c>
      <c r="M548" s="81"/>
      <c r="N548" s="81"/>
    </row>
    <row r="549" customFormat="false" ht="25.5" hidden="false" customHeight="true" outlineLevel="0" collapsed="false">
      <c r="A549" s="79"/>
      <c r="B549" s="80"/>
      <c r="C549" s="81"/>
      <c r="D549" s="81"/>
      <c r="E549" s="81"/>
      <c r="F549" s="82"/>
      <c r="G549" s="83"/>
      <c r="H549" s="84"/>
      <c r="I549" s="85"/>
      <c r="J549" s="84"/>
      <c r="K549" s="16" t="n">
        <f aca="false">IF($A549="",0,IF(COUNTIF($A$4:$A549,$A549)=1,1,0))</f>
        <v>0</v>
      </c>
      <c r="L549" s="16" t="n">
        <f aca="false">IF($A549="",0,IF(COUNTIFS($A$4:$A549,$A549,$B$4:$B549,$B549)=1,1,0))</f>
        <v>0</v>
      </c>
      <c r="M549" s="81"/>
      <c r="N549" s="81"/>
    </row>
    <row r="550" customFormat="false" ht="25.5" hidden="false" customHeight="true" outlineLevel="0" collapsed="false">
      <c r="A550" s="79"/>
      <c r="B550" s="80"/>
      <c r="C550" s="81"/>
      <c r="D550" s="81"/>
      <c r="E550" s="81"/>
      <c r="F550" s="86"/>
      <c r="G550" s="83"/>
      <c r="H550" s="87"/>
      <c r="I550" s="88"/>
      <c r="J550" s="87"/>
      <c r="K550" s="16" t="n">
        <f aca="false">IF($A550="",0,IF(COUNTIF($A$4:$A550,$A550)=1,1,0))</f>
        <v>0</v>
      </c>
      <c r="L550" s="16" t="n">
        <f aca="false">IF($A550="",0,IF(COUNTIFS($A$4:$A550,$A550,$B$4:$B550,$B550)=1,1,0))</f>
        <v>0</v>
      </c>
      <c r="M550" s="81"/>
      <c r="N550" s="81"/>
    </row>
    <row r="551" customFormat="false" ht="25.5" hidden="false" customHeight="true" outlineLevel="0" collapsed="false">
      <c r="A551" s="79"/>
      <c r="B551" s="80"/>
      <c r="C551" s="81"/>
      <c r="D551" s="81"/>
      <c r="E551" s="81"/>
      <c r="F551" s="82"/>
      <c r="G551" s="83"/>
      <c r="H551" s="84"/>
      <c r="I551" s="85"/>
      <c r="J551" s="84"/>
      <c r="K551" s="16" t="n">
        <f aca="false">IF($A551="",0,IF(COUNTIF($A$4:$A551,$A551)=1,1,0))</f>
        <v>0</v>
      </c>
      <c r="L551" s="16" t="n">
        <f aca="false">IF($A551="",0,IF(COUNTIFS($A$4:$A551,$A551,$B$4:$B551,$B551)=1,1,0))</f>
        <v>0</v>
      </c>
      <c r="M551" s="81"/>
      <c r="N551" s="81"/>
    </row>
    <row r="552" customFormat="false" ht="25.5" hidden="false" customHeight="true" outlineLevel="0" collapsed="false">
      <c r="A552" s="79"/>
      <c r="B552" s="80"/>
      <c r="C552" s="81"/>
      <c r="D552" s="81"/>
      <c r="E552" s="81"/>
      <c r="F552" s="86"/>
      <c r="G552" s="83"/>
      <c r="H552" s="87"/>
      <c r="I552" s="88"/>
      <c r="J552" s="87"/>
      <c r="K552" s="16" t="n">
        <f aca="false">IF($A552="",0,IF(COUNTIF($A$4:$A552,$A552)=1,1,0))</f>
        <v>0</v>
      </c>
      <c r="L552" s="16" t="n">
        <f aca="false">IF($A552="",0,IF(COUNTIFS($A$4:$A552,$A552,$B$4:$B552,$B552)=1,1,0))</f>
        <v>0</v>
      </c>
      <c r="M552" s="81"/>
      <c r="N552" s="81"/>
    </row>
    <row r="553" customFormat="false" ht="25.5" hidden="false" customHeight="true" outlineLevel="0" collapsed="false">
      <c r="A553" s="79"/>
      <c r="B553" s="80"/>
      <c r="C553" s="81"/>
      <c r="D553" s="81"/>
      <c r="E553" s="81"/>
      <c r="F553" s="82"/>
      <c r="G553" s="83"/>
      <c r="H553" s="84"/>
      <c r="I553" s="85"/>
      <c r="J553" s="84"/>
      <c r="K553" s="16" t="n">
        <f aca="false">IF($A553="",0,IF(COUNTIF($A$4:$A553,$A553)=1,1,0))</f>
        <v>0</v>
      </c>
      <c r="L553" s="16" t="n">
        <f aca="false">IF($A553="",0,IF(COUNTIFS($A$4:$A553,$A553,$B$4:$B553,$B553)=1,1,0))</f>
        <v>0</v>
      </c>
      <c r="M553" s="81"/>
      <c r="N553" s="81"/>
    </row>
    <row r="554" customFormat="false" ht="25.5" hidden="false" customHeight="true" outlineLevel="0" collapsed="false">
      <c r="A554" s="79"/>
      <c r="B554" s="80"/>
      <c r="C554" s="81"/>
      <c r="D554" s="81"/>
      <c r="E554" s="81"/>
      <c r="F554" s="86"/>
      <c r="G554" s="83"/>
      <c r="H554" s="87"/>
      <c r="I554" s="88"/>
      <c r="J554" s="87"/>
      <c r="K554" s="16" t="n">
        <f aca="false">IF($A554="",0,IF(COUNTIF($A$4:$A554,$A554)=1,1,0))</f>
        <v>0</v>
      </c>
      <c r="L554" s="16" t="n">
        <f aca="false">IF($A554="",0,IF(COUNTIFS($A$4:$A554,$A554,$B$4:$B554,$B554)=1,1,0))</f>
        <v>0</v>
      </c>
      <c r="M554" s="81"/>
      <c r="N554" s="81"/>
    </row>
    <row r="555" customFormat="false" ht="25.5" hidden="false" customHeight="true" outlineLevel="0" collapsed="false">
      <c r="A555" s="79"/>
      <c r="B555" s="80"/>
      <c r="C555" s="81"/>
      <c r="D555" s="81"/>
      <c r="E555" s="81"/>
      <c r="F555" s="82"/>
      <c r="G555" s="83"/>
      <c r="H555" s="84"/>
      <c r="I555" s="85"/>
      <c r="J555" s="84"/>
      <c r="K555" s="16" t="n">
        <f aca="false">IF($A555="",0,IF(COUNTIF($A$4:$A555,$A555)=1,1,0))</f>
        <v>0</v>
      </c>
      <c r="L555" s="16" t="n">
        <f aca="false">IF($A555="",0,IF(COUNTIFS($A$4:$A555,$A555,$B$4:$B555,$B555)=1,1,0))</f>
        <v>0</v>
      </c>
      <c r="M555" s="81"/>
      <c r="N555" s="81"/>
    </row>
    <row r="556" customFormat="false" ht="25.5" hidden="false" customHeight="true" outlineLevel="0" collapsed="false">
      <c r="A556" s="79"/>
      <c r="B556" s="80"/>
      <c r="C556" s="81"/>
      <c r="D556" s="81"/>
      <c r="E556" s="81"/>
      <c r="F556" s="86"/>
      <c r="G556" s="83"/>
      <c r="H556" s="87"/>
      <c r="I556" s="88"/>
      <c r="J556" s="87"/>
      <c r="K556" s="16" t="n">
        <f aca="false">IF($A556="",0,IF(COUNTIF($A$4:$A556,$A556)=1,1,0))</f>
        <v>0</v>
      </c>
      <c r="L556" s="16" t="n">
        <f aca="false">IF($A556="",0,IF(COUNTIFS($A$4:$A556,$A556,$B$4:$B556,$B556)=1,1,0))</f>
        <v>0</v>
      </c>
      <c r="M556" s="81"/>
      <c r="N556" s="81"/>
    </row>
    <row r="557" customFormat="false" ht="25.5" hidden="false" customHeight="true" outlineLevel="0" collapsed="false">
      <c r="A557" s="79"/>
      <c r="B557" s="80"/>
      <c r="C557" s="81"/>
      <c r="D557" s="81"/>
      <c r="E557" s="81"/>
      <c r="F557" s="82"/>
      <c r="G557" s="83"/>
      <c r="H557" s="84"/>
      <c r="I557" s="85"/>
      <c r="J557" s="84"/>
      <c r="K557" s="16" t="n">
        <f aca="false">IF($A557="",0,IF(COUNTIF($A$4:$A557,$A557)=1,1,0))</f>
        <v>0</v>
      </c>
      <c r="L557" s="16" t="n">
        <f aca="false">IF($A557="",0,IF(COUNTIFS($A$4:$A557,$A557,$B$4:$B557,$B557)=1,1,0))</f>
        <v>0</v>
      </c>
      <c r="M557" s="81"/>
      <c r="N557" s="81"/>
    </row>
    <row r="558" customFormat="false" ht="25.5" hidden="false" customHeight="true" outlineLevel="0" collapsed="false">
      <c r="A558" s="79"/>
      <c r="B558" s="80"/>
      <c r="C558" s="81"/>
      <c r="D558" s="81"/>
      <c r="E558" s="81"/>
      <c r="F558" s="86"/>
      <c r="G558" s="83"/>
      <c r="H558" s="87"/>
      <c r="I558" s="88"/>
      <c r="J558" s="87"/>
      <c r="K558" s="16" t="n">
        <f aca="false">IF($A558="",0,IF(COUNTIF($A$4:$A558,$A558)=1,1,0))</f>
        <v>0</v>
      </c>
      <c r="L558" s="16" t="n">
        <f aca="false">IF($A558="",0,IF(COUNTIFS($A$4:$A558,$A558,$B$4:$B558,$B558)=1,1,0))</f>
        <v>0</v>
      </c>
      <c r="M558" s="81"/>
      <c r="N558" s="81"/>
    </row>
    <row r="559" customFormat="false" ht="25.5" hidden="false" customHeight="true" outlineLevel="0" collapsed="false">
      <c r="A559" s="79"/>
      <c r="B559" s="80"/>
      <c r="C559" s="81"/>
      <c r="D559" s="81"/>
      <c r="E559" s="81"/>
      <c r="F559" s="82"/>
      <c r="G559" s="83"/>
      <c r="H559" s="84"/>
      <c r="I559" s="85"/>
      <c r="J559" s="84"/>
      <c r="K559" s="16" t="n">
        <f aca="false">IF($A559="",0,IF(COUNTIF($A$4:$A559,$A559)=1,1,0))</f>
        <v>0</v>
      </c>
      <c r="L559" s="16" t="n">
        <f aca="false">IF($A559="",0,IF(COUNTIFS($A$4:$A559,$A559,$B$4:$B559,$B559)=1,1,0))</f>
        <v>0</v>
      </c>
      <c r="M559" s="81"/>
      <c r="N559" s="81"/>
    </row>
    <row r="560" customFormat="false" ht="25.5" hidden="false" customHeight="true" outlineLevel="0" collapsed="false">
      <c r="A560" s="79"/>
      <c r="B560" s="80"/>
      <c r="C560" s="81"/>
      <c r="D560" s="81"/>
      <c r="E560" s="81"/>
      <c r="F560" s="86"/>
      <c r="G560" s="83"/>
      <c r="H560" s="87"/>
      <c r="I560" s="88"/>
      <c r="J560" s="87"/>
      <c r="K560" s="16" t="n">
        <f aca="false">IF($A560="",0,IF(COUNTIF($A$4:$A560,$A560)=1,1,0))</f>
        <v>0</v>
      </c>
      <c r="L560" s="16" t="n">
        <f aca="false">IF($A560="",0,IF(COUNTIFS($A$4:$A560,$A560,$B$4:$B560,$B560)=1,1,0))</f>
        <v>0</v>
      </c>
      <c r="M560" s="81"/>
      <c r="N560" s="81"/>
    </row>
    <row r="561" customFormat="false" ht="25.5" hidden="false" customHeight="true" outlineLevel="0" collapsed="false">
      <c r="A561" s="79"/>
      <c r="B561" s="80"/>
      <c r="C561" s="81"/>
      <c r="D561" s="81"/>
      <c r="E561" s="81"/>
      <c r="F561" s="82"/>
      <c r="G561" s="83"/>
      <c r="H561" s="84"/>
      <c r="I561" s="85"/>
      <c r="J561" s="84"/>
      <c r="K561" s="16" t="n">
        <f aca="false">IF($A561="",0,IF(COUNTIF($A$4:$A561,$A561)=1,1,0))</f>
        <v>0</v>
      </c>
      <c r="L561" s="16" t="n">
        <f aca="false">IF($A561="",0,IF(COUNTIFS($A$4:$A561,$A561,$B$4:$B561,$B561)=1,1,0))</f>
        <v>0</v>
      </c>
      <c r="M561" s="81"/>
      <c r="N561" s="81"/>
    </row>
    <row r="562" customFormat="false" ht="25.5" hidden="false" customHeight="true" outlineLevel="0" collapsed="false">
      <c r="A562" s="79"/>
      <c r="B562" s="80"/>
      <c r="C562" s="81"/>
      <c r="D562" s="81"/>
      <c r="E562" s="81"/>
      <c r="F562" s="86"/>
      <c r="G562" s="83"/>
      <c r="H562" s="87"/>
      <c r="I562" s="88"/>
      <c r="J562" s="87"/>
      <c r="K562" s="16" t="n">
        <f aca="false">IF($A562="",0,IF(COUNTIF($A$4:$A562,$A562)=1,1,0))</f>
        <v>0</v>
      </c>
      <c r="L562" s="16" t="n">
        <f aca="false">IF($A562="",0,IF(COUNTIFS($A$4:$A562,$A562,$B$4:$B562,$B562)=1,1,0))</f>
        <v>0</v>
      </c>
      <c r="M562" s="81"/>
      <c r="N562" s="81"/>
    </row>
    <row r="563" customFormat="false" ht="25.5" hidden="false" customHeight="true" outlineLevel="0" collapsed="false">
      <c r="A563" s="79"/>
      <c r="B563" s="80"/>
      <c r="C563" s="81"/>
      <c r="D563" s="81"/>
      <c r="E563" s="81"/>
      <c r="F563" s="82"/>
      <c r="G563" s="83"/>
      <c r="H563" s="84"/>
      <c r="I563" s="85"/>
      <c r="J563" s="84"/>
      <c r="K563" s="16" t="n">
        <f aca="false">IF($A563="",0,IF(COUNTIF($A$4:$A563,$A563)=1,1,0))</f>
        <v>0</v>
      </c>
      <c r="L563" s="16" t="n">
        <f aca="false">IF($A563="",0,IF(COUNTIFS($A$4:$A563,$A563,$B$4:$B563,$B563)=1,1,0))</f>
        <v>0</v>
      </c>
      <c r="M563" s="81"/>
      <c r="N563" s="81"/>
    </row>
    <row r="564" customFormat="false" ht="25.5" hidden="false" customHeight="true" outlineLevel="0" collapsed="false">
      <c r="A564" s="79"/>
      <c r="B564" s="80"/>
      <c r="C564" s="81"/>
      <c r="D564" s="81"/>
      <c r="E564" s="81"/>
      <c r="F564" s="86"/>
      <c r="G564" s="83"/>
      <c r="H564" s="87"/>
      <c r="I564" s="88"/>
      <c r="J564" s="87"/>
      <c r="K564" s="16" t="n">
        <f aca="false">IF($A564="",0,IF(COUNTIF($A$4:$A564,$A564)=1,1,0))</f>
        <v>0</v>
      </c>
      <c r="L564" s="16" t="n">
        <f aca="false">IF($A564="",0,IF(COUNTIFS($A$4:$A564,$A564,$B$4:$B564,$B564)=1,1,0))</f>
        <v>0</v>
      </c>
      <c r="M564" s="81"/>
      <c r="N564" s="81"/>
    </row>
    <row r="565" customFormat="false" ht="25.5" hidden="false" customHeight="true" outlineLevel="0" collapsed="false">
      <c r="A565" s="79"/>
      <c r="B565" s="80"/>
      <c r="C565" s="81"/>
      <c r="D565" s="81"/>
      <c r="E565" s="81"/>
      <c r="F565" s="82"/>
      <c r="G565" s="83"/>
      <c r="H565" s="84"/>
      <c r="I565" s="85"/>
      <c r="J565" s="84"/>
      <c r="K565" s="16" t="n">
        <f aca="false">IF($A565="",0,IF(COUNTIF($A$4:$A565,$A565)=1,1,0))</f>
        <v>0</v>
      </c>
      <c r="L565" s="16" t="n">
        <f aca="false">IF($A565="",0,IF(COUNTIFS($A$4:$A565,$A565,$B$4:$B565,$B565)=1,1,0))</f>
        <v>0</v>
      </c>
      <c r="M565" s="81"/>
      <c r="N565" s="81"/>
    </row>
    <row r="566" customFormat="false" ht="25.5" hidden="false" customHeight="true" outlineLevel="0" collapsed="false">
      <c r="A566" s="79"/>
      <c r="B566" s="80"/>
      <c r="C566" s="81"/>
      <c r="D566" s="81"/>
      <c r="E566" s="81"/>
      <c r="F566" s="86"/>
      <c r="G566" s="83"/>
      <c r="H566" s="87"/>
      <c r="I566" s="88"/>
      <c r="J566" s="87"/>
      <c r="K566" s="16" t="n">
        <f aca="false">IF($A566="",0,IF(COUNTIF($A$4:$A566,$A566)=1,1,0))</f>
        <v>0</v>
      </c>
      <c r="L566" s="16" t="n">
        <f aca="false">IF($A566="",0,IF(COUNTIFS($A$4:$A566,$A566,$B$4:$B566,$B566)=1,1,0))</f>
        <v>0</v>
      </c>
      <c r="M566" s="81"/>
      <c r="N566" s="81"/>
    </row>
    <row r="567" customFormat="false" ht="25.5" hidden="false" customHeight="true" outlineLevel="0" collapsed="false">
      <c r="A567" s="79"/>
      <c r="B567" s="80"/>
      <c r="C567" s="81"/>
      <c r="D567" s="81"/>
      <c r="E567" s="81"/>
      <c r="F567" s="82"/>
      <c r="G567" s="83"/>
      <c r="H567" s="84"/>
      <c r="I567" s="85"/>
      <c r="J567" s="84"/>
      <c r="K567" s="16" t="n">
        <f aca="false">IF($A567="",0,IF(COUNTIF($A$4:$A567,$A567)=1,1,0))</f>
        <v>0</v>
      </c>
      <c r="L567" s="16" t="n">
        <f aca="false">IF($A567="",0,IF(COUNTIFS($A$4:$A567,$A567,$B$4:$B567,$B567)=1,1,0))</f>
        <v>0</v>
      </c>
      <c r="M567" s="81"/>
      <c r="N567" s="81"/>
    </row>
    <row r="568" customFormat="false" ht="25.5" hidden="false" customHeight="true" outlineLevel="0" collapsed="false">
      <c r="A568" s="79"/>
      <c r="B568" s="80"/>
      <c r="C568" s="81"/>
      <c r="D568" s="81"/>
      <c r="E568" s="81"/>
      <c r="F568" s="86"/>
      <c r="G568" s="83"/>
      <c r="H568" s="87"/>
      <c r="I568" s="88"/>
      <c r="J568" s="87"/>
      <c r="K568" s="16" t="n">
        <f aca="false">IF($A568="",0,IF(COUNTIF($A$4:$A568,$A568)=1,1,0))</f>
        <v>0</v>
      </c>
      <c r="L568" s="16" t="n">
        <f aca="false">IF($A568="",0,IF(COUNTIFS($A$4:$A568,$A568,$B$4:$B568,$B568)=1,1,0))</f>
        <v>0</v>
      </c>
      <c r="M568" s="81"/>
      <c r="N568" s="81"/>
    </row>
    <row r="569" customFormat="false" ht="25.5" hidden="false" customHeight="true" outlineLevel="0" collapsed="false">
      <c r="A569" s="79"/>
      <c r="B569" s="80"/>
      <c r="C569" s="81"/>
      <c r="D569" s="81"/>
      <c r="E569" s="81"/>
      <c r="F569" s="82"/>
      <c r="G569" s="83"/>
      <c r="H569" s="84"/>
      <c r="I569" s="85"/>
      <c r="J569" s="84"/>
      <c r="K569" s="16" t="n">
        <f aca="false">IF($A569="",0,IF(COUNTIF($A$4:$A569,$A569)=1,1,0))</f>
        <v>0</v>
      </c>
      <c r="L569" s="16" t="n">
        <f aca="false">IF($A569="",0,IF(COUNTIFS($A$4:$A569,$A569,$B$4:$B569,$B569)=1,1,0))</f>
        <v>0</v>
      </c>
      <c r="M569" s="81"/>
      <c r="N569" s="81"/>
    </row>
    <row r="570" customFormat="false" ht="25.5" hidden="false" customHeight="true" outlineLevel="0" collapsed="false">
      <c r="A570" s="79"/>
      <c r="B570" s="80"/>
      <c r="C570" s="81"/>
      <c r="D570" s="81"/>
      <c r="E570" s="81"/>
      <c r="F570" s="86"/>
      <c r="G570" s="83"/>
      <c r="H570" s="87"/>
      <c r="I570" s="88"/>
      <c r="J570" s="87"/>
      <c r="K570" s="16" t="n">
        <f aca="false">IF($A570="",0,IF(COUNTIF($A$4:$A570,$A570)=1,1,0))</f>
        <v>0</v>
      </c>
      <c r="L570" s="16" t="n">
        <f aca="false">IF($A570="",0,IF(COUNTIFS($A$4:$A570,$A570,$B$4:$B570,$B570)=1,1,0))</f>
        <v>0</v>
      </c>
      <c r="M570" s="81"/>
      <c r="N570" s="81"/>
    </row>
    <row r="571" customFormat="false" ht="25.5" hidden="false" customHeight="true" outlineLevel="0" collapsed="false">
      <c r="A571" s="79"/>
      <c r="B571" s="80"/>
      <c r="C571" s="81"/>
      <c r="D571" s="81"/>
      <c r="E571" s="81"/>
      <c r="F571" s="82"/>
      <c r="G571" s="83"/>
      <c r="H571" s="84"/>
      <c r="I571" s="85"/>
      <c r="J571" s="84"/>
      <c r="K571" s="16" t="n">
        <f aca="false">IF($A571="",0,IF(COUNTIF($A$4:$A571,$A571)=1,1,0))</f>
        <v>0</v>
      </c>
      <c r="L571" s="16" t="n">
        <f aca="false">IF($A571="",0,IF(COUNTIFS($A$4:$A571,$A571,$B$4:$B571,$B571)=1,1,0))</f>
        <v>0</v>
      </c>
      <c r="M571" s="81"/>
      <c r="N571" s="81"/>
    </row>
    <row r="572" customFormat="false" ht="25.5" hidden="false" customHeight="true" outlineLevel="0" collapsed="false">
      <c r="A572" s="79"/>
      <c r="B572" s="80"/>
      <c r="C572" s="81"/>
      <c r="D572" s="81"/>
      <c r="E572" s="81"/>
      <c r="F572" s="86"/>
      <c r="G572" s="83"/>
      <c r="H572" s="87"/>
      <c r="I572" s="88"/>
      <c r="J572" s="87"/>
      <c r="K572" s="16" t="n">
        <f aca="false">IF($A572="",0,IF(COUNTIF($A$4:$A572,$A572)=1,1,0))</f>
        <v>0</v>
      </c>
      <c r="L572" s="16" t="n">
        <f aca="false">IF($A572="",0,IF(COUNTIFS($A$4:$A572,$A572,$B$4:$B572,$B572)=1,1,0))</f>
        <v>0</v>
      </c>
      <c r="M572" s="81"/>
      <c r="N572" s="81"/>
    </row>
    <row r="573" customFormat="false" ht="25.5" hidden="false" customHeight="true" outlineLevel="0" collapsed="false">
      <c r="A573" s="79"/>
      <c r="B573" s="80"/>
      <c r="C573" s="81"/>
      <c r="D573" s="81"/>
      <c r="E573" s="81"/>
      <c r="F573" s="82"/>
      <c r="G573" s="83"/>
      <c r="H573" s="84"/>
      <c r="I573" s="85"/>
      <c r="J573" s="84"/>
      <c r="K573" s="16" t="n">
        <f aca="false">IF($A573="",0,IF(COUNTIF($A$4:$A573,$A573)=1,1,0))</f>
        <v>0</v>
      </c>
      <c r="L573" s="16" t="n">
        <f aca="false">IF($A573="",0,IF(COUNTIFS($A$4:$A573,$A573,$B$4:$B573,$B573)=1,1,0))</f>
        <v>0</v>
      </c>
      <c r="M573" s="81"/>
      <c r="N573" s="81"/>
    </row>
    <row r="574" customFormat="false" ht="25.5" hidden="false" customHeight="true" outlineLevel="0" collapsed="false">
      <c r="A574" s="79"/>
      <c r="B574" s="80"/>
      <c r="C574" s="81"/>
      <c r="D574" s="81"/>
      <c r="E574" s="81"/>
      <c r="F574" s="86"/>
      <c r="G574" s="83"/>
      <c r="H574" s="87"/>
      <c r="I574" s="88"/>
      <c r="J574" s="87"/>
      <c r="K574" s="16" t="n">
        <f aca="false">IF($A574="",0,IF(COUNTIF($A$4:$A574,$A574)=1,1,0))</f>
        <v>0</v>
      </c>
      <c r="L574" s="16" t="n">
        <f aca="false">IF($A574="",0,IF(COUNTIFS($A$4:$A574,$A574,$B$4:$B574,$B574)=1,1,0))</f>
        <v>0</v>
      </c>
      <c r="M574" s="81"/>
      <c r="N574" s="81"/>
    </row>
    <row r="575" customFormat="false" ht="25.5" hidden="false" customHeight="true" outlineLevel="0" collapsed="false">
      <c r="A575" s="79"/>
      <c r="B575" s="80"/>
      <c r="C575" s="81"/>
      <c r="D575" s="81"/>
      <c r="E575" s="81"/>
      <c r="F575" s="82"/>
      <c r="G575" s="83"/>
      <c r="H575" s="84"/>
      <c r="I575" s="85"/>
      <c r="J575" s="84"/>
      <c r="K575" s="16" t="n">
        <f aca="false">IF($A575="",0,IF(COUNTIF($A$4:$A575,$A575)=1,1,0))</f>
        <v>0</v>
      </c>
      <c r="L575" s="16" t="n">
        <f aca="false">IF($A575="",0,IF(COUNTIFS($A$4:$A575,$A575,$B$4:$B575,$B575)=1,1,0))</f>
        <v>0</v>
      </c>
      <c r="M575" s="81"/>
      <c r="N575" s="81"/>
    </row>
    <row r="576" customFormat="false" ht="25.5" hidden="false" customHeight="true" outlineLevel="0" collapsed="false">
      <c r="A576" s="79"/>
      <c r="B576" s="80"/>
      <c r="C576" s="81"/>
      <c r="D576" s="81"/>
      <c r="E576" s="81"/>
      <c r="F576" s="86"/>
      <c r="G576" s="83"/>
      <c r="H576" s="87"/>
      <c r="I576" s="88"/>
      <c r="J576" s="87"/>
      <c r="K576" s="16" t="n">
        <f aca="false">IF($A576="",0,IF(COUNTIF($A$4:$A576,$A576)=1,1,0))</f>
        <v>0</v>
      </c>
      <c r="L576" s="16" t="n">
        <f aca="false">IF($A576="",0,IF(COUNTIFS($A$4:$A576,$A576,$B$4:$B576,$B576)=1,1,0))</f>
        <v>0</v>
      </c>
      <c r="M576" s="81"/>
      <c r="N576" s="81"/>
    </row>
    <row r="577" customFormat="false" ht="25.5" hidden="false" customHeight="true" outlineLevel="0" collapsed="false">
      <c r="A577" s="79"/>
      <c r="B577" s="80"/>
      <c r="C577" s="81"/>
      <c r="D577" s="81"/>
      <c r="E577" s="81"/>
      <c r="F577" s="82"/>
      <c r="G577" s="83"/>
      <c r="H577" s="84"/>
      <c r="I577" s="85"/>
      <c r="J577" s="84"/>
      <c r="K577" s="16" t="n">
        <f aca="false">IF($A577="",0,IF(COUNTIF($A$4:$A577,$A577)=1,1,0))</f>
        <v>0</v>
      </c>
      <c r="L577" s="16" t="n">
        <f aca="false">IF($A577="",0,IF(COUNTIFS($A$4:$A577,$A577,$B$4:$B577,$B577)=1,1,0))</f>
        <v>0</v>
      </c>
      <c r="M577" s="81"/>
      <c r="N577" s="81"/>
    </row>
    <row r="578" customFormat="false" ht="25.5" hidden="false" customHeight="true" outlineLevel="0" collapsed="false">
      <c r="A578" s="79"/>
      <c r="B578" s="80"/>
      <c r="C578" s="81"/>
      <c r="D578" s="81"/>
      <c r="E578" s="81"/>
      <c r="F578" s="86"/>
      <c r="G578" s="83"/>
      <c r="H578" s="87"/>
      <c r="I578" s="88"/>
      <c r="J578" s="87"/>
      <c r="K578" s="16" t="n">
        <f aca="false">IF($A578="",0,IF(COUNTIF($A$4:$A578,$A578)=1,1,0))</f>
        <v>0</v>
      </c>
      <c r="L578" s="16" t="n">
        <f aca="false">IF($A578="",0,IF(COUNTIFS($A$4:$A578,$A578,$B$4:$B578,$B578)=1,1,0))</f>
        <v>0</v>
      </c>
      <c r="M578" s="81"/>
      <c r="N578" s="81"/>
    </row>
    <row r="579" customFormat="false" ht="25.5" hidden="false" customHeight="true" outlineLevel="0" collapsed="false">
      <c r="A579" s="79"/>
      <c r="B579" s="80"/>
      <c r="C579" s="81"/>
      <c r="D579" s="81"/>
      <c r="E579" s="81"/>
      <c r="F579" s="82"/>
      <c r="G579" s="83"/>
      <c r="H579" s="84"/>
      <c r="I579" s="85"/>
      <c r="J579" s="84"/>
      <c r="K579" s="16" t="n">
        <f aca="false">IF($A579="",0,IF(COUNTIF($A$4:$A579,$A579)=1,1,0))</f>
        <v>0</v>
      </c>
      <c r="L579" s="16" t="n">
        <f aca="false">IF($A579="",0,IF(COUNTIFS($A$4:$A579,$A579,$B$4:$B579,$B579)=1,1,0))</f>
        <v>0</v>
      </c>
      <c r="M579" s="81"/>
      <c r="N579" s="81"/>
    </row>
    <row r="580" customFormat="false" ht="25.5" hidden="false" customHeight="true" outlineLevel="0" collapsed="false">
      <c r="A580" s="79"/>
      <c r="B580" s="80"/>
      <c r="C580" s="81"/>
      <c r="D580" s="81"/>
      <c r="E580" s="81"/>
      <c r="F580" s="86"/>
      <c r="G580" s="83"/>
      <c r="H580" s="87"/>
      <c r="I580" s="88"/>
      <c r="J580" s="87"/>
      <c r="K580" s="16" t="n">
        <f aca="false">IF($A580="",0,IF(COUNTIF($A$4:$A580,$A580)=1,1,0))</f>
        <v>0</v>
      </c>
      <c r="L580" s="16" t="n">
        <f aca="false">IF($A580="",0,IF(COUNTIFS($A$4:$A580,$A580,$B$4:$B580,$B580)=1,1,0))</f>
        <v>0</v>
      </c>
      <c r="M580" s="81"/>
      <c r="N580" s="81"/>
    </row>
    <row r="581" customFormat="false" ht="25.5" hidden="false" customHeight="true" outlineLevel="0" collapsed="false">
      <c r="A581" s="79"/>
      <c r="B581" s="80"/>
      <c r="C581" s="81"/>
      <c r="D581" s="81"/>
      <c r="E581" s="81"/>
      <c r="F581" s="82"/>
      <c r="G581" s="83"/>
      <c r="H581" s="84"/>
      <c r="I581" s="85"/>
      <c r="J581" s="84"/>
      <c r="K581" s="16" t="n">
        <f aca="false">IF($A581="",0,IF(COUNTIF($A$4:$A581,$A581)=1,1,0))</f>
        <v>0</v>
      </c>
      <c r="L581" s="16" t="n">
        <f aca="false">IF($A581="",0,IF(COUNTIFS($A$4:$A581,$A581,$B$4:$B581,$B581)=1,1,0))</f>
        <v>0</v>
      </c>
      <c r="M581" s="81"/>
      <c r="N581" s="81"/>
    </row>
    <row r="582" customFormat="false" ht="25.5" hidden="false" customHeight="true" outlineLevel="0" collapsed="false">
      <c r="A582" s="79"/>
      <c r="B582" s="80"/>
      <c r="C582" s="81"/>
      <c r="D582" s="81"/>
      <c r="E582" s="81"/>
      <c r="F582" s="86"/>
      <c r="G582" s="83"/>
      <c r="H582" s="87"/>
      <c r="I582" s="88"/>
      <c r="J582" s="87"/>
      <c r="K582" s="16" t="n">
        <f aca="false">IF($A582="",0,IF(COUNTIF($A$4:$A582,$A582)=1,1,0))</f>
        <v>0</v>
      </c>
      <c r="L582" s="16" t="n">
        <f aca="false">IF($A582="",0,IF(COUNTIFS($A$4:$A582,$A582,$B$4:$B582,$B582)=1,1,0))</f>
        <v>0</v>
      </c>
      <c r="M582" s="81"/>
      <c r="N582" s="81"/>
    </row>
    <row r="583" customFormat="false" ht="25.5" hidden="false" customHeight="true" outlineLevel="0" collapsed="false">
      <c r="A583" s="79"/>
      <c r="B583" s="80"/>
      <c r="C583" s="81"/>
      <c r="D583" s="81"/>
      <c r="E583" s="81"/>
      <c r="F583" s="82"/>
      <c r="G583" s="83"/>
      <c r="H583" s="84"/>
      <c r="I583" s="85"/>
      <c r="J583" s="84"/>
      <c r="K583" s="16" t="n">
        <f aca="false">IF($A583="",0,IF(COUNTIF($A$4:$A583,$A583)=1,1,0))</f>
        <v>0</v>
      </c>
      <c r="L583" s="16" t="n">
        <f aca="false">IF($A583="",0,IF(COUNTIFS($A$4:$A583,$A583,$B$4:$B583,$B583)=1,1,0))</f>
        <v>0</v>
      </c>
      <c r="M583" s="81"/>
      <c r="N583" s="81"/>
    </row>
    <row r="584" customFormat="false" ht="25.5" hidden="false" customHeight="true" outlineLevel="0" collapsed="false">
      <c r="A584" s="79"/>
      <c r="B584" s="80"/>
      <c r="C584" s="81"/>
      <c r="D584" s="81"/>
      <c r="E584" s="81"/>
      <c r="F584" s="86"/>
      <c r="G584" s="83"/>
      <c r="H584" s="87"/>
      <c r="I584" s="88"/>
      <c r="J584" s="87"/>
      <c r="K584" s="16" t="n">
        <f aca="false">IF($A584="",0,IF(COUNTIF($A$4:$A584,$A584)=1,1,0))</f>
        <v>0</v>
      </c>
      <c r="L584" s="16" t="n">
        <f aca="false">IF($A584="",0,IF(COUNTIFS($A$4:$A584,$A584,$B$4:$B584,$B584)=1,1,0))</f>
        <v>0</v>
      </c>
      <c r="M584" s="81"/>
      <c r="N584" s="81"/>
    </row>
    <row r="585" customFormat="false" ht="25.5" hidden="false" customHeight="true" outlineLevel="0" collapsed="false">
      <c r="A585" s="79"/>
      <c r="B585" s="80"/>
      <c r="C585" s="81"/>
      <c r="D585" s="81"/>
      <c r="E585" s="81"/>
      <c r="F585" s="82"/>
      <c r="G585" s="83"/>
      <c r="H585" s="84"/>
      <c r="I585" s="85"/>
      <c r="J585" s="84"/>
      <c r="K585" s="16" t="n">
        <f aca="false">IF($A585="",0,IF(COUNTIF($A$4:$A585,$A585)=1,1,0))</f>
        <v>0</v>
      </c>
      <c r="L585" s="16" t="n">
        <f aca="false">IF($A585="",0,IF(COUNTIFS($A$4:$A585,$A585,$B$4:$B585,$B585)=1,1,0))</f>
        <v>0</v>
      </c>
      <c r="M585" s="81"/>
      <c r="N585" s="81"/>
    </row>
    <row r="586" customFormat="false" ht="25.5" hidden="false" customHeight="true" outlineLevel="0" collapsed="false">
      <c r="A586" s="79"/>
      <c r="B586" s="80"/>
      <c r="C586" s="81"/>
      <c r="D586" s="81"/>
      <c r="E586" s="81"/>
      <c r="F586" s="86"/>
      <c r="G586" s="83"/>
      <c r="H586" s="87"/>
      <c r="I586" s="88"/>
      <c r="J586" s="87"/>
      <c r="K586" s="16" t="n">
        <f aca="false">IF($A586="",0,IF(COUNTIF($A$4:$A586,$A586)=1,1,0))</f>
        <v>0</v>
      </c>
      <c r="L586" s="16" t="n">
        <f aca="false">IF($A586="",0,IF(COUNTIFS($A$4:$A586,$A586,$B$4:$B586,$B586)=1,1,0))</f>
        <v>0</v>
      </c>
      <c r="M586" s="81"/>
      <c r="N586" s="81"/>
    </row>
    <row r="587" customFormat="false" ht="25.5" hidden="false" customHeight="true" outlineLevel="0" collapsed="false">
      <c r="A587" s="79"/>
      <c r="B587" s="80"/>
      <c r="C587" s="81"/>
      <c r="D587" s="81"/>
      <c r="E587" s="81"/>
      <c r="F587" s="82"/>
      <c r="G587" s="83"/>
      <c r="H587" s="84"/>
      <c r="I587" s="85"/>
      <c r="J587" s="84"/>
      <c r="K587" s="16" t="n">
        <f aca="false">IF($A587="",0,IF(COUNTIF($A$4:$A587,$A587)=1,1,0))</f>
        <v>0</v>
      </c>
      <c r="L587" s="16" t="n">
        <f aca="false">IF($A587="",0,IF(COUNTIFS($A$4:$A587,$A587,$B$4:$B587,$B587)=1,1,0))</f>
        <v>0</v>
      </c>
      <c r="M587" s="81"/>
      <c r="N587" s="81"/>
    </row>
    <row r="588" customFormat="false" ht="25.5" hidden="false" customHeight="true" outlineLevel="0" collapsed="false">
      <c r="A588" s="79"/>
      <c r="B588" s="80"/>
      <c r="C588" s="81"/>
      <c r="D588" s="81"/>
      <c r="E588" s="81"/>
      <c r="F588" s="86"/>
      <c r="G588" s="83"/>
      <c r="H588" s="87"/>
      <c r="I588" s="88"/>
      <c r="J588" s="87"/>
      <c r="K588" s="16" t="n">
        <f aca="false">IF($A588="",0,IF(COUNTIF($A$4:$A588,$A588)=1,1,0))</f>
        <v>0</v>
      </c>
      <c r="L588" s="16" t="n">
        <f aca="false">IF($A588="",0,IF(COUNTIFS($A$4:$A588,$A588,$B$4:$B588,$B588)=1,1,0))</f>
        <v>0</v>
      </c>
      <c r="M588" s="81"/>
      <c r="N588" s="81"/>
    </row>
    <row r="589" customFormat="false" ht="25.5" hidden="false" customHeight="true" outlineLevel="0" collapsed="false">
      <c r="A589" s="79"/>
      <c r="B589" s="80"/>
      <c r="C589" s="81"/>
      <c r="D589" s="81"/>
      <c r="E589" s="81"/>
      <c r="F589" s="82"/>
      <c r="G589" s="83"/>
      <c r="H589" s="84"/>
      <c r="I589" s="85"/>
      <c r="J589" s="84"/>
      <c r="K589" s="16" t="n">
        <f aca="false">IF($A589="",0,IF(COUNTIF($A$4:$A589,$A589)=1,1,0))</f>
        <v>0</v>
      </c>
      <c r="L589" s="16" t="n">
        <f aca="false">IF($A589="",0,IF(COUNTIFS($A$4:$A589,$A589,$B$4:$B589,$B589)=1,1,0))</f>
        <v>0</v>
      </c>
      <c r="M589" s="81"/>
      <c r="N589" s="81"/>
    </row>
    <row r="590" customFormat="false" ht="25.5" hidden="false" customHeight="true" outlineLevel="0" collapsed="false">
      <c r="A590" s="79"/>
      <c r="B590" s="80"/>
      <c r="C590" s="81"/>
      <c r="D590" s="81"/>
      <c r="E590" s="81"/>
      <c r="F590" s="86"/>
      <c r="G590" s="83"/>
      <c r="H590" s="87"/>
      <c r="I590" s="88"/>
      <c r="J590" s="87"/>
      <c r="K590" s="16" t="n">
        <f aca="false">IF($A590="",0,IF(COUNTIF($A$4:$A590,$A590)=1,1,0))</f>
        <v>0</v>
      </c>
      <c r="L590" s="16" t="n">
        <f aca="false">IF($A590="",0,IF(COUNTIFS($A$4:$A590,$A590,$B$4:$B590,$B590)=1,1,0))</f>
        <v>0</v>
      </c>
      <c r="M590" s="81"/>
      <c r="N590" s="81"/>
    </row>
    <row r="591" customFormat="false" ht="25.5" hidden="false" customHeight="true" outlineLevel="0" collapsed="false">
      <c r="A591" s="79"/>
      <c r="B591" s="80"/>
      <c r="C591" s="81"/>
      <c r="D591" s="81"/>
      <c r="E591" s="81"/>
      <c r="F591" s="82"/>
      <c r="G591" s="83"/>
      <c r="H591" s="84"/>
      <c r="I591" s="85"/>
      <c r="J591" s="84"/>
      <c r="K591" s="16" t="n">
        <f aca="false">IF($A591="",0,IF(COUNTIF($A$4:$A591,$A591)=1,1,0))</f>
        <v>0</v>
      </c>
      <c r="L591" s="16" t="n">
        <f aca="false">IF($A591="",0,IF(COUNTIFS($A$4:$A591,$A591,$B$4:$B591,$B591)=1,1,0))</f>
        <v>0</v>
      </c>
      <c r="M591" s="81"/>
      <c r="N591" s="81"/>
    </row>
    <row r="592" customFormat="false" ht="25.5" hidden="false" customHeight="true" outlineLevel="0" collapsed="false">
      <c r="A592" s="79"/>
      <c r="B592" s="80"/>
      <c r="C592" s="81"/>
      <c r="D592" s="81"/>
      <c r="E592" s="81"/>
      <c r="F592" s="86"/>
      <c r="G592" s="83"/>
      <c r="H592" s="87"/>
      <c r="I592" s="88"/>
      <c r="J592" s="87"/>
      <c r="K592" s="16" t="n">
        <f aca="false">IF($A592="",0,IF(COUNTIF($A$4:$A592,$A592)=1,1,0))</f>
        <v>0</v>
      </c>
      <c r="L592" s="16" t="n">
        <f aca="false">IF($A592="",0,IF(COUNTIFS($A$4:$A592,$A592,$B$4:$B592,$B592)=1,1,0))</f>
        <v>0</v>
      </c>
      <c r="M592" s="81"/>
      <c r="N592" s="81"/>
    </row>
    <row r="593" customFormat="false" ht="25.5" hidden="false" customHeight="true" outlineLevel="0" collapsed="false">
      <c r="A593" s="79"/>
      <c r="B593" s="80"/>
      <c r="C593" s="81"/>
      <c r="D593" s="81"/>
      <c r="E593" s="81"/>
      <c r="F593" s="82"/>
      <c r="G593" s="83"/>
      <c r="H593" s="84"/>
      <c r="I593" s="85"/>
      <c r="J593" s="84"/>
      <c r="K593" s="16" t="n">
        <f aca="false">IF($A593="",0,IF(COUNTIF($A$4:$A593,$A593)=1,1,0))</f>
        <v>0</v>
      </c>
      <c r="L593" s="16" t="n">
        <f aca="false">IF($A593="",0,IF(COUNTIFS($A$4:$A593,$A593,$B$4:$B593,$B593)=1,1,0))</f>
        <v>0</v>
      </c>
      <c r="M593" s="81"/>
      <c r="N593" s="81"/>
    </row>
    <row r="594" customFormat="false" ht="25.5" hidden="false" customHeight="true" outlineLevel="0" collapsed="false">
      <c r="A594" s="79"/>
      <c r="B594" s="80"/>
      <c r="C594" s="81"/>
      <c r="D594" s="81"/>
      <c r="E594" s="81"/>
      <c r="F594" s="86"/>
      <c r="G594" s="83"/>
      <c r="H594" s="87"/>
      <c r="I594" s="88"/>
      <c r="J594" s="87"/>
      <c r="K594" s="16" t="n">
        <f aca="false">IF($A594="",0,IF(COUNTIF($A$4:$A594,$A594)=1,1,0))</f>
        <v>0</v>
      </c>
      <c r="L594" s="16" t="n">
        <f aca="false">IF($A594="",0,IF(COUNTIFS($A$4:$A594,$A594,$B$4:$B594,$B594)=1,1,0))</f>
        <v>0</v>
      </c>
      <c r="M594" s="81"/>
      <c r="N594" s="81"/>
    </row>
    <row r="595" customFormat="false" ht="25.5" hidden="false" customHeight="true" outlineLevel="0" collapsed="false">
      <c r="A595" s="79"/>
      <c r="B595" s="80"/>
      <c r="C595" s="81"/>
      <c r="D595" s="81"/>
      <c r="E595" s="81"/>
      <c r="F595" s="82"/>
      <c r="G595" s="83"/>
      <c r="H595" s="84"/>
      <c r="I595" s="85"/>
      <c r="J595" s="84"/>
      <c r="K595" s="16" t="n">
        <f aca="false">IF($A595="",0,IF(COUNTIF($A$4:$A595,$A595)=1,1,0))</f>
        <v>0</v>
      </c>
      <c r="L595" s="16" t="n">
        <f aca="false">IF($A595="",0,IF(COUNTIFS($A$4:$A595,$A595,$B$4:$B595,$B595)=1,1,0))</f>
        <v>0</v>
      </c>
      <c r="M595" s="81"/>
      <c r="N595" s="81"/>
    </row>
    <row r="596" customFormat="false" ht="25.5" hidden="false" customHeight="true" outlineLevel="0" collapsed="false">
      <c r="A596" s="79"/>
      <c r="B596" s="80"/>
      <c r="C596" s="81"/>
      <c r="D596" s="81"/>
      <c r="E596" s="81"/>
      <c r="F596" s="86"/>
      <c r="G596" s="83"/>
      <c r="H596" s="87"/>
      <c r="I596" s="88"/>
      <c r="J596" s="87"/>
      <c r="K596" s="16" t="n">
        <f aca="false">IF($A596="",0,IF(COUNTIF($A$4:$A596,$A596)=1,1,0))</f>
        <v>0</v>
      </c>
      <c r="L596" s="16" t="n">
        <f aca="false">IF($A596="",0,IF(COUNTIFS($A$4:$A596,$A596,$B$4:$B596,$B596)=1,1,0))</f>
        <v>0</v>
      </c>
      <c r="M596" s="81"/>
      <c r="N596" s="81"/>
    </row>
    <row r="597" customFormat="false" ht="25.5" hidden="false" customHeight="true" outlineLevel="0" collapsed="false">
      <c r="A597" s="79"/>
      <c r="B597" s="80"/>
      <c r="C597" s="81"/>
      <c r="D597" s="81"/>
      <c r="E597" s="81"/>
      <c r="F597" s="82"/>
      <c r="G597" s="83"/>
      <c r="H597" s="84"/>
      <c r="I597" s="85"/>
      <c r="J597" s="84"/>
      <c r="K597" s="16" t="n">
        <f aca="false">IF($A597="",0,IF(COUNTIF($A$4:$A597,$A597)=1,1,0))</f>
        <v>0</v>
      </c>
      <c r="L597" s="16" t="n">
        <f aca="false">IF($A597="",0,IF(COUNTIFS($A$4:$A597,$A597,$B$4:$B597,$B597)=1,1,0))</f>
        <v>0</v>
      </c>
      <c r="M597" s="81"/>
      <c r="N597" s="81"/>
    </row>
    <row r="598" customFormat="false" ht="25.5" hidden="false" customHeight="true" outlineLevel="0" collapsed="false">
      <c r="A598" s="79"/>
      <c r="B598" s="80"/>
      <c r="C598" s="81"/>
      <c r="D598" s="81"/>
      <c r="E598" s="81"/>
      <c r="F598" s="86"/>
      <c r="G598" s="83"/>
      <c r="H598" s="87"/>
      <c r="I598" s="88"/>
      <c r="J598" s="87"/>
      <c r="K598" s="16" t="n">
        <f aca="false">IF($A598="",0,IF(COUNTIF($A$4:$A598,$A598)=1,1,0))</f>
        <v>0</v>
      </c>
      <c r="L598" s="16" t="n">
        <f aca="false">IF($A598="",0,IF(COUNTIFS($A$4:$A598,$A598,$B$4:$B598,$B598)=1,1,0))</f>
        <v>0</v>
      </c>
      <c r="M598" s="81"/>
      <c r="N598" s="81"/>
    </row>
    <row r="599" customFormat="false" ht="25.5" hidden="false" customHeight="true" outlineLevel="0" collapsed="false">
      <c r="A599" s="79"/>
      <c r="B599" s="80"/>
      <c r="C599" s="81"/>
      <c r="D599" s="81"/>
      <c r="E599" s="81"/>
      <c r="F599" s="82"/>
      <c r="G599" s="83"/>
      <c r="H599" s="84"/>
      <c r="I599" s="85"/>
      <c r="J599" s="84"/>
      <c r="K599" s="16" t="n">
        <f aca="false">IF($A599="",0,IF(COUNTIF($A$4:$A599,$A599)=1,1,0))</f>
        <v>0</v>
      </c>
      <c r="L599" s="16" t="n">
        <f aca="false">IF($A599="",0,IF(COUNTIFS($A$4:$A599,$A599,$B$4:$B599,$B599)=1,1,0))</f>
        <v>0</v>
      </c>
      <c r="M599" s="81"/>
      <c r="N599" s="81"/>
    </row>
    <row r="600" customFormat="false" ht="25.5" hidden="false" customHeight="true" outlineLevel="0" collapsed="false">
      <c r="A600" s="79"/>
      <c r="B600" s="80"/>
      <c r="C600" s="81"/>
      <c r="D600" s="81"/>
      <c r="E600" s="81"/>
      <c r="F600" s="86"/>
      <c r="G600" s="83"/>
      <c r="H600" s="87"/>
      <c r="I600" s="88"/>
      <c r="J600" s="87"/>
      <c r="K600" s="16" t="n">
        <f aca="false">IF($A600="",0,IF(COUNTIF($A$4:$A600,$A600)=1,1,0))</f>
        <v>0</v>
      </c>
      <c r="L600" s="16" t="n">
        <f aca="false">IF($A600="",0,IF(COUNTIFS($A$4:$A600,$A600,$B$4:$B600,$B600)=1,1,0))</f>
        <v>0</v>
      </c>
      <c r="M600" s="81"/>
      <c r="N600" s="81"/>
    </row>
    <row r="601" customFormat="false" ht="25.5" hidden="false" customHeight="true" outlineLevel="0" collapsed="false">
      <c r="A601" s="79"/>
      <c r="B601" s="80"/>
      <c r="C601" s="81"/>
      <c r="D601" s="81"/>
      <c r="E601" s="81"/>
      <c r="F601" s="82"/>
      <c r="G601" s="83"/>
      <c r="H601" s="84"/>
      <c r="I601" s="85"/>
      <c r="J601" s="84"/>
      <c r="K601" s="16" t="n">
        <f aca="false">IF($A601="",0,IF(COUNTIF($A$4:$A601,$A601)=1,1,0))</f>
        <v>0</v>
      </c>
      <c r="L601" s="16" t="n">
        <f aca="false">IF($A601="",0,IF(COUNTIFS($A$4:$A601,$A601,$B$4:$B601,$B601)=1,1,0))</f>
        <v>0</v>
      </c>
      <c r="M601" s="81"/>
      <c r="N601" s="81"/>
    </row>
    <row r="602" customFormat="false" ht="25.5" hidden="false" customHeight="true" outlineLevel="0" collapsed="false">
      <c r="A602" s="79"/>
      <c r="B602" s="80"/>
      <c r="C602" s="81"/>
      <c r="D602" s="81"/>
      <c r="E602" s="81"/>
      <c r="F602" s="86"/>
      <c r="G602" s="83"/>
      <c r="H602" s="87"/>
      <c r="I602" s="88"/>
      <c r="J602" s="87"/>
      <c r="K602" s="16" t="n">
        <f aca="false">IF($A602="",0,IF(COUNTIF($A$4:$A602,$A602)=1,1,0))</f>
        <v>0</v>
      </c>
      <c r="L602" s="16" t="n">
        <f aca="false">IF($A602="",0,IF(COUNTIFS($A$4:$A602,$A602,$B$4:$B602,$B602)=1,1,0))</f>
        <v>0</v>
      </c>
      <c r="M602" s="81"/>
      <c r="N602" s="81"/>
    </row>
    <row r="603" customFormat="false" ht="25.5" hidden="false" customHeight="true" outlineLevel="0" collapsed="false">
      <c r="A603" s="79"/>
      <c r="B603" s="80"/>
      <c r="C603" s="81"/>
      <c r="D603" s="81"/>
      <c r="E603" s="81"/>
      <c r="F603" s="82"/>
      <c r="G603" s="83"/>
      <c r="H603" s="84"/>
      <c r="I603" s="85"/>
      <c r="J603" s="84"/>
      <c r="K603" s="16" t="n">
        <f aca="false">IF($A603="",0,IF(COUNTIF($A$4:$A603,$A603)=1,1,0))</f>
        <v>0</v>
      </c>
      <c r="L603" s="16" t="n">
        <f aca="false">IF($A603="",0,IF(COUNTIFS($A$4:$A603,$A603,$B$4:$B603,$B603)=1,1,0))</f>
        <v>0</v>
      </c>
      <c r="M603" s="81"/>
      <c r="N603" s="81"/>
    </row>
    <row r="604" customFormat="false" ht="25.5" hidden="false" customHeight="true" outlineLevel="0" collapsed="false">
      <c r="A604" s="79"/>
      <c r="B604" s="80"/>
      <c r="C604" s="81"/>
      <c r="D604" s="81"/>
      <c r="E604" s="81"/>
      <c r="F604" s="86"/>
      <c r="G604" s="83"/>
      <c r="H604" s="87"/>
      <c r="I604" s="88"/>
      <c r="J604" s="87"/>
      <c r="K604" s="16" t="n">
        <f aca="false">IF($A604="",0,IF(COUNTIF($A$4:$A604,$A604)=1,1,0))</f>
        <v>0</v>
      </c>
      <c r="L604" s="16" t="n">
        <f aca="false">IF($A604="",0,IF(COUNTIFS($A$4:$A604,$A604,$B$4:$B604,$B604)=1,1,0))</f>
        <v>0</v>
      </c>
      <c r="M604" s="81"/>
      <c r="N604" s="81"/>
    </row>
    <row r="605" customFormat="false" ht="25.5" hidden="false" customHeight="true" outlineLevel="0" collapsed="false">
      <c r="A605" s="79"/>
      <c r="B605" s="80"/>
      <c r="C605" s="81"/>
      <c r="D605" s="81"/>
      <c r="E605" s="81"/>
      <c r="F605" s="82"/>
      <c r="G605" s="83"/>
      <c r="H605" s="84"/>
      <c r="I605" s="85"/>
      <c r="J605" s="84"/>
      <c r="K605" s="16" t="n">
        <f aca="false">IF($A605="",0,IF(COUNTIF($A$4:$A605,$A605)=1,1,0))</f>
        <v>0</v>
      </c>
      <c r="L605" s="16" t="n">
        <f aca="false">IF($A605="",0,IF(COUNTIFS($A$4:$A605,$A605,$B$4:$B605,$B605)=1,1,0))</f>
        <v>0</v>
      </c>
      <c r="M605" s="81"/>
      <c r="N605" s="81"/>
    </row>
    <row r="606" customFormat="false" ht="25.5" hidden="false" customHeight="true" outlineLevel="0" collapsed="false">
      <c r="A606" s="79"/>
      <c r="B606" s="80"/>
      <c r="C606" s="81"/>
      <c r="D606" s="81"/>
      <c r="E606" s="81"/>
      <c r="F606" s="86"/>
      <c r="G606" s="83"/>
      <c r="H606" s="87"/>
      <c r="I606" s="88"/>
      <c r="J606" s="87"/>
      <c r="K606" s="16" t="n">
        <f aca="false">IF($A606="",0,IF(COUNTIF($A$4:$A606,$A606)=1,1,0))</f>
        <v>0</v>
      </c>
      <c r="L606" s="16" t="n">
        <f aca="false">IF($A606="",0,IF(COUNTIFS($A$4:$A606,$A606,$B$4:$B606,$B606)=1,1,0))</f>
        <v>0</v>
      </c>
      <c r="M606" s="81"/>
      <c r="N606" s="81"/>
    </row>
    <row r="607" customFormat="false" ht="25.5" hidden="false" customHeight="true" outlineLevel="0" collapsed="false">
      <c r="A607" s="79"/>
      <c r="B607" s="80"/>
      <c r="C607" s="81"/>
      <c r="D607" s="81"/>
      <c r="E607" s="81"/>
      <c r="F607" s="82"/>
      <c r="G607" s="83"/>
      <c r="H607" s="84"/>
      <c r="I607" s="85"/>
      <c r="J607" s="84"/>
      <c r="K607" s="16" t="n">
        <f aca="false">IF($A607="",0,IF(COUNTIF($A$4:$A607,$A607)=1,1,0))</f>
        <v>0</v>
      </c>
      <c r="L607" s="16" t="n">
        <f aca="false">IF($A607="",0,IF(COUNTIFS($A$4:$A607,$A607,$B$4:$B607,$B607)=1,1,0))</f>
        <v>0</v>
      </c>
      <c r="M607" s="81"/>
      <c r="N607" s="81"/>
    </row>
    <row r="608" customFormat="false" ht="25.5" hidden="false" customHeight="true" outlineLevel="0" collapsed="false">
      <c r="A608" s="79"/>
      <c r="B608" s="80"/>
      <c r="C608" s="81"/>
      <c r="D608" s="81"/>
      <c r="E608" s="81"/>
      <c r="F608" s="86"/>
      <c r="G608" s="83"/>
      <c r="H608" s="87"/>
      <c r="I608" s="88"/>
      <c r="J608" s="87"/>
      <c r="K608" s="16" t="n">
        <f aca="false">IF($A608="",0,IF(COUNTIF($A$4:$A608,$A608)=1,1,0))</f>
        <v>0</v>
      </c>
      <c r="L608" s="16" t="n">
        <f aca="false">IF($A608="",0,IF(COUNTIFS($A$4:$A608,$A608,$B$4:$B608,$B608)=1,1,0))</f>
        <v>0</v>
      </c>
      <c r="M608" s="81"/>
      <c r="N608" s="81"/>
    </row>
    <row r="609" customFormat="false" ht="25.5" hidden="false" customHeight="true" outlineLevel="0" collapsed="false">
      <c r="A609" s="79"/>
      <c r="B609" s="80"/>
      <c r="C609" s="81"/>
      <c r="D609" s="81"/>
      <c r="E609" s="81"/>
      <c r="F609" s="82"/>
      <c r="G609" s="83"/>
      <c r="H609" s="84"/>
      <c r="I609" s="85"/>
      <c r="J609" s="84"/>
      <c r="K609" s="16" t="n">
        <f aca="false">IF($A609="",0,IF(COUNTIF($A$4:$A609,$A609)=1,1,0))</f>
        <v>0</v>
      </c>
      <c r="L609" s="16" t="n">
        <f aca="false">IF($A609="",0,IF(COUNTIFS($A$4:$A609,$A609,$B$4:$B609,$B609)=1,1,0))</f>
        <v>0</v>
      </c>
      <c r="M609" s="81"/>
      <c r="N609" s="81"/>
    </row>
    <row r="610" customFormat="false" ht="25.5" hidden="false" customHeight="true" outlineLevel="0" collapsed="false">
      <c r="A610" s="79"/>
      <c r="B610" s="80"/>
      <c r="C610" s="81"/>
      <c r="D610" s="81"/>
      <c r="E610" s="81"/>
      <c r="F610" s="86"/>
      <c r="G610" s="83"/>
      <c r="H610" s="87"/>
      <c r="I610" s="88"/>
      <c r="J610" s="87"/>
      <c r="K610" s="16" t="n">
        <f aca="false">IF($A610="",0,IF(COUNTIF($A$4:$A610,$A610)=1,1,0))</f>
        <v>0</v>
      </c>
      <c r="L610" s="16" t="n">
        <f aca="false">IF($A610="",0,IF(COUNTIFS($A$4:$A610,$A610,$B$4:$B610,$B610)=1,1,0))</f>
        <v>0</v>
      </c>
      <c r="M610" s="81"/>
      <c r="N610" s="81"/>
    </row>
    <row r="611" customFormat="false" ht="25.5" hidden="false" customHeight="true" outlineLevel="0" collapsed="false">
      <c r="A611" s="79"/>
      <c r="B611" s="80"/>
      <c r="C611" s="81"/>
      <c r="D611" s="81"/>
      <c r="E611" s="81"/>
      <c r="F611" s="82"/>
      <c r="G611" s="83"/>
      <c r="H611" s="84"/>
      <c r="I611" s="85"/>
      <c r="J611" s="84"/>
      <c r="K611" s="16" t="n">
        <f aca="false">IF($A611="",0,IF(COUNTIF($A$4:$A611,$A611)=1,1,0))</f>
        <v>0</v>
      </c>
      <c r="L611" s="16" t="n">
        <f aca="false">IF($A611="",0,IF(COUNTIFS($A$4:$A611,$A611,$B$4:$B611,$B611)=1,1,0))</f>
        <v>0</v>
      </c>
      <c r="M611" s="81"/>
      <c r="N611" s="81"/>
    </row>
    <row r="612" customFormat="false" ht="25.5" hidden="false" customHeight="true" outlineLevel="0" collapsed="false">
      <c r="A612" s="79"/>
      <c r="B612" s="80"/>
      <c r="C612" s="81"/>
      <c r="D612" s="81"/>
      <c r="E612" s="81"/>
      <c r="F612" s="86"/>
      <c r="G612" s="83"/>
      <c r="H612" s="87"/>
      <c r="I612" s="88"/>
      <c r="J612" s="87"/>
      <c r="K612" s="16" t="n">
        <f aca="false">IF($A612="",0,IF(COUNTIF($A$4:$A612,$A612)=1,1,0))</f>
        <v>0</v>
      </c>
      <c r="L612" s="16" t="n">
        <f aca="false">IF($A612="",0,IF(COUNTIFS($A$4:$A612,$A612,$B$4:$B612,$B612)=1,1,0))</f>
        <v>0</v>
      </c>
      <c r="M612" s="81"/>
      <c r="N612" s="81"/>
    </row>
    <row r="613" customFormat="false" ht="25.5" hidden="false" customHeight="true" outlineLevel="0" collapsed="false">
      <c r="A613" s="79"/>
      <c r="B613" s="80"/>
      <c r="C613" s="81"/>
      <c r="D613" s="81"/>
      <c r="E613" s="81"/>
      <c r="F613" s="82"/>
      <c r="G613" s="83"/>
      <c r="H613" s="84"/>
      <c r="I613" s="85"/>
      <c r="J613" s="84"/>
      <c r="K613" s="16" t="n">
        <f aca="false">IF($A613="",0,IF(COUNTIF($A$4:$A613,$A613)=1,1,0))</f>
        <v>0</v>
      </c>
      <c r="L613" s="16" t="n">
        <f aca="false">IF($A613="",0,IF(COUNTIFS($A$4:$A613,$A613,$B$4:$B613,$B613)=1,1,0))</f>
        <v>0</v>
      </c>
      <c r="M613" s="81"/>
      <c r="N613" s="81"/>
    </row>
    <row r="614" customFormat="false" ht="25.5" hidden="false" customHeight="true" outlineLevel="0" collapsed="false">
      <c r="A614" s="79"/>
      <c r="B614" s="80"/>
      <c r="C614" s="81"/>
      <c r="D614" s="81"/>
      <c r="E614" s="81"/>
      <c r="F614" s="86"/>
      <c r="G614" s="83"/>
      <c r="H614" s="87"/>
      <c r="I614" s="88"/>
      <c r="J614" s="87"/>
      <c r="K614" s="16" t="n">
        <f aca="false">IF($A614="",0,IF(COUNTIF($A$4:$A614,$A614)=1,1,0))</f>
        <v>0</v>
      </c>
      <c r="L614" s="16" t="n">
        <f aca="false">IF($A614="",0,IF(COUNTIFS($A$4:$A614,$A614,$B$4:$B614,$B614)=1,1,0))</f>
        <v>0</v>
      </c>
      <c r="M614" s="81"/>
      <c r="N614" s="81"/>
    </row>
    <row r="615" customFormat="false" ht="25.5" hidden="false" customHeight="true" outlineLevel="0" collapsed="false">
      <c r="A615" s="79"/>
      <c r="B615" s="80"/>
      <c r="C615" s="81"/>
      <c r="D615" s="81"/>
      <c r="E615" s="81"/>
      <c r="F615" s="82"/>
      <c r="G615" s="83"/>
      <c r="H615" s="84"/>
      <c r="I615" s="85"/>
      <c r="J615" s="84"/>
      <c r="K615" s="16" t="n">
        <f aca="false">IF($A615="",0,IF(COUNTIF($A$4:$A615,$A615)=1,1,0))</f>
        <v>0</v>
      </c>
      <c r="L615" s="16" t="n">
        <f aca="false">IF($A615="",0,IF(COUNTIFS($A$4:$A615,$A615,$B$4:$B615,$B615)=1,1,0))</f>
        <v>0</v>
      </c>
      <c r="M615" s="81"/>
      <c r="N615" s="81"/>
    </row>
    <row r="616" customFormat="false" ht="25.5" hidden="false" customHeight="true" outlineLevel="0" collapsed="false">
      <c r="A616" s="79"/>
      <c r="B616" s="80"/>
      <c r="C616" s="81"/>
      <c r="D616" s="81"/>
      <c r="E616" s="81"/>
      <c r="F616" s="86"/>
      <c r="G616" s="83"/>
      <c r="H616" s="87"/>
      <c r="I616" s="88"/>
      <c r="J616" s="87"/>
      <c r="K616" s="16" t="n">
        <f aca="false">IF($A616="",0,IF(COUNTIF($A$4:$A616,$A616)=1,1,0))</f>
        <v>0</v>
      </c>
      <c r="L616" s="16" t="n">
        <f aca="false">IF($A616="",0,IF(COUNTIFS($A$4:$A616,$A616,$B$4:$B616,$B616)=1,1,0))</f>
        <v>0</v>
      </c>
      <c r="M616" s="81"/>
      <c r="N616" s="81"/>
    </row>
    <row r="617" customFormat="false" ht="25.5" hidden="false" customHeight="true" outlineLevel="0" collapsed="false">
      <c r="A617" s="79"/>
      <c r="B617" s="80"/>
      <c r="C617" s="81"/>
      <c r="D617" s="81"/>
      <c r="E617" s="81"/>
      <c r="F617" s="82"/>
      <c r="G617" s="83"/>
      <c r="H617" s="84"/>
      <c r="I617" s="85"/>
      <c r="J617" s="84"/>
      <c r="K617" s="16" t="n">
        <f aca="false">IF($A617="",0,IF(COUNTIF($A$4:$A617,$A617)=1,1,0))</f>
        <v>0</v>
      </c>
      <c r="L617" s="16" t="n">
        <f aca="false">IF($A617="",0,IF(COUNTIFS($A$4:$A617,$A617,$B$4:$B617,$B617)=1,1,0))</f>
        <v>0</v>
      </c>
      <c r="M617" s="81"/>
      <c r="N617" s="81"/>
    </row>
    <row r="618" customFormat="false" ht="25.5" hidden="false" customHeight="true" outlineLevel="0" collapsed="false">
      <c r="A618" s="79"/>
      <c r="B618" s="80"/>
      <c r="C618" s="81"/>
      <c r="D618" s="81"/>
      <c r="E618" s="81"/>
      <c r="F618" s="86"/>
      <c r="G618" s="83"/>
      <c r="H618" s="87"/>
      <c r="I618" s="88"/>
      <c r="J618" s="87"/>
      <c r="K618" s="16" t="n">
        <f aca="false">IF($A618="",0,IF(COUNTIF($A$4:$A618,$A618)=1,1,0))</f>
        <v>0</v>
      </c>
      <c r="L618" s="16" t="n">
        <f aca="false">IF($A618="",0,IF(COUNTIFS($A$4:$A618,$A618,$B$4:$B618,$B618)=1,1,0))</f>
        <v>0</v>
      </c>
      <c r="M618" s="81"/>
      <c r="N618" s="81"/>
    </row>
    <row r="619" customFormat="false" ht="25.5" hidden="false" customHeight="true" outlineLevel="0" collapsed="false">
      <c r="A619" s="79"/>
      <c r="B619" s="80"/>
      <c r="C619" s="81"/>
      <c r="D619" s="81"/>
      <c r="E619" s="81"/>
      <c r="F619" s="82"/>
      <c r="G619" s="83"/>
      <c r="H619" s="84"/>
      <c r="I619" s="85"/>
      <c r="J619" s="84"/>
      <c r="K619" s="16" t="n">
        <f aca="false">IF($A619="",0,IF(COUNTIF($A$4:$A619,$A619)=1,1,0))</f>
        <v>0</v>
      </c>
      <c r="L619" s="16" t="n">
        <f aca="false">IF($A619="",0,IF(COUNTIFS($A$4:$A619,$A619,$B$4:$B619,$B619)=1,1,0))</f>
        <v>0</v>
      </c>
      <c r="M619" s="81"/>
      <c r="N619" s="81"/>
    </row>
    <row r="620" customFormat="false" ht="25.5" hidden="false" customHeight="true" outlineLevel="0" collapsed="false">
      <c r="A620" s="79"/>
      <c r="B620" s="80"/>
      <c r="C620" s="81"/>
      <c r="D620" s="81"/>
      <c r="E620" s="81"/>
      <c r="F620" s="86"/>
      <c r="G620" s="83"/>
      <c r="H620" s="87"/>
      <c r="I620" s="88"/>
      <c r="J620" s="87"/>
      <c r="K620" s="16" t="n">
        <f aca="false">IF($A620="",0,IF(COUNTIF($A$4:$A620,$A620)=1,1,0))</f>
        <v>0</v>
      </c>
      <c r="L620" s="16" t="n">
        <f aca="false">IF($A620="",0,IF(COUNTIFS($A$4:$A620,$A620,$B$4:$B620,$B620)=1,1,0))</f>
        <v>0</v>
      </c>
      <c r="M620" s="81"/>
      <c r="N620" s="81"/>
    </row>
    <row r="621" customFormat="false" ht="25.5" hidden="false" customHeight="true" outlineLevel="0" collapsed="false">
      <c r="A621" s="79"/>
      <c r="B621" s="80"/>
      <c r="C621" s="81"/>
      <c r="D621" s="81"/>
      <c r="E621" s="81"/>
      <c r="F621" s="82"/>
      <c r="G621" s="83"/>
      <c r="H621" s="84"/>
      <c r="I621" s="85"/>
      <c r="J621" s="84"/>
      <c r="K621" s="16" t="n">
        <f aca="false">IF($A621="",0,IF(COUNTIF($A$4:$A621,$A621)=1,1,0))</f>
        <v>0</v>
      </c>
      <c r="L621" s="16" t="n">
        <f aca="false">IF($A621="",0,IF(COUNTIFS($A$4:$A621,$A621,$B$4:$B621,$B621)=1,1,0))</f>
        <v>0</v>
      </c>
      <c r="M621" s="81"/>
      <c r="N621" s="81"/>
    </row>
    <row r="622" customFormat="false" ht="25.5" hidden="false" customHeight="true" outlineLevel="0" collapsed="false">
      <c r="A622" s="79"/>
      <c r="B622" s="80"/>
      <c r="C622" s="81"/>
      <c r="D622" s="81"/>
      <c r="E622" s="81"/>
      <c r="F622" s="86"/>
      <c r="G622" s="83"/>
      <c r="H622" s="87"/>
      <c r="I622" s="88"/>
      <c r="J622" s="87"/>
      <c r="K622" s="16" t="n">
        <f aca="false">IF($A622="",0,IF(COUNTIF($A$4:$A622,$A622)=1,1,0))</f>
        <v>0</v>
      </c>
      <c r="L622" s="16" t="n">
        <f aca="false">IF($A622="",0,IF(COUNTIFS($A$4:$A622,$A622,$B$4:$B622,$B622)=1,1,0))</f>
        <v>0</v>
      </c>
      <c r="M622" s="81"/>
      <c r="N622" s="81"/>
    </row>
    <row r="623" customFormat="false" ht="25.5" hidden="false" customHeight="true" outlineLevel="0" collapsed="false">
      <c r="A623" s="79"/>
      <c r="B623" s="80"/>
      <c r="C623" s="81"/>
      <c r="D623" s="81"/>
      <c r="E623" s="81"/>
      <c r="F623" s="82"/>
      <c r="G623" s="83"/>
      <c r="H623" s="84"/>
      <c r="I623" s="85"/>
      <c r="J623" s="84"/>
      <c r="K623" s="16" t="n">
        <f aca="false">IF($A623="",0,IF(COUNTIF($A$4:$A623,$A623)=1,1,0))</f>
        <v>0</v>
      </c>
      <c r="L623" s="16" t="n">
        <f aca="false">IF($A623="",0,IF(COUNTIFS($A$4:$A623,$A623,$B$4:$B623,$B623)=1,1,0))</f>
        <v>0</v>
      </c>
      <c r="M623" s="81"/>
      <c r="N623" s="81"/>
    </row>
    <row r="624" customFormat="false" ht="25.5" hidden="false" customHeight="true" outlineLevel="0" collapsed="false">
      <c r="A624" s="79"/>
      <c r="B624" s="80"/>
      <c r="C624" s="81"/>
      <c r="D624" s="81"/>
      <c r="E624" s="81"/>
      <c r="F624" s="86"/>
      <c r="G624" s="83"/>
      <c r="H624" s="87"/>
      <c r="I624" s="88"/>
      <c r="J624" s="87"/>
      <c r="K624" s="16" t="n">
        <f aca="false">IF($A624="",0,IF(COUNTIF($A$4:$A624,$A624)=1,1,0))</f>
        <v>0</v>
      </c>
      <c r="L624" s="16" t="n">
        <f aca="false">IF($A624="",0,IF(COUNTIFS($A$4:$A624,$A624,$B$4:$B624,$B624)=1,1,0))</f>
        <v>0</v>
      </c>
      <c r="M624" s="81"/>
      <c r="N624" s="81"/>
    </row>
    <row r="625" customFormat="false" ht="25.5" hidden="false" customHeight="true" outlineLevel="0" collapsed="false">
      <c r="A625" s="79"/>
      <c r="B625" s="80"/>
      <c r="C625" s="81"/>
      <c r="D625" s="81"/>
      <c r="E625" s="81"/>
      <c r="F625" s="82"/>
      <c r="G625" s="83"/>
      <c r="H625" s="84"/>
      <c r="I625" s="85"/>
      <c r="J625" s="84"/>
      <c r="K625" s="16" t="n">
        <f aca="false">IF($A625="",0,IF(COUNTIF($A$4:$A625,$A625)=1,1,0))</f>
        <v>0</v>
      </c>
      <c r="L625" s="16" t="n">
        <f aca="false">IF($A625="",0,IF(COUNTIFS($A$4:$A625,$A625,$B$4:$B625,$B625)=1,1,0))</f>
        <v>0</v>
      </c>
      <c r="M625" s="81"/>
      <c r="N625" s="81"/>
    </row>
    <row r="626" customFormat="false" ht="25.5" hidden="false" customHeight="true" outlineLevel="0" collapsed="false">
      <c r="A626" s="79"/>
      <c r="B626" s="80"/>
      <c r="C626" s="81"/>
      <c r="D626" s="81"/>
      <c r="E626" s="81"/>
      <c r="F626" s="86"/>
      <c r="G626" s="83"/>
      <c r="H626" s="87"/>
      <c r="I626" s="88"/>
      <c r="J626" s="87"/>
      <c r="K626" s="16" t="n">
        <f aca="false">IF($A626="",0,IF(COUNTIF($A$4:$A626,$A626)=1,1,0))</f>
        <v>0</v>
      </c>
      <c r="L626" s="16" t="n">
        <f aca="false">IF($A626="",0,IF(COUNTIFS($A$4:$A626,$A626,$B$4:$B626,$B626)=1,1,0))</f>
        <v>0</v>
      </c>
      <c r="M626" s="81"/>
      <c r="N626" s="81"/>
    </row>
    <row r="627" customFormat="false" ht="25.5" hidden="false" customHeight="true" outlineLevel="0" collapsed="false">
      <c r="A627" s="79"/>
      <c r="B627" s="80"/>
      <c r="C627" s="81"/>
      <c r="D627" s="81"/>
      <c r="E627" s="81"/>
      <c r="F627" s="82"/>
      <c r="G627" s="83"/>
      <c r="H627" s="84"/>
      <c r="I627" s="85"/>
      <c r="J627" s="84"/>
      <c r="K627" s="16" t="n">
        <f aca="false">IF($A627="",0,IF(COUNTIF($A$4:$A627,$A627)=1,1,0))</f>
        <v>0</v>
      </c>
      <c r="L627" s="16" t="n">
        <f aca="false">IF($A627="",0,IF(COUNTIFS($A$4:$A627,$A627,$B$4:$B627,$B627)=1,1,0))</f>
        <v>0</v>
      </c>
      <c r="M627" s="81"/>
      <c r="N627" s="81"/>
    </row>
    <row r="628" customFormat="false" ht="25.5" hidden="false" customHeight="true" outlineLevel="0" collapsed="false">
      <c r="A628" s="79"/>
      <c r="B628" s="80"/>
      <c r="C628" s="81"/>
      <c r="D628" s="81"/>
      <c r="E628" s="81"/>
      <c r="F628" s="86"/>
      <c r="G628" s="83"/>
      <c r="H628" s="87"/>
      <c r="I628" s="88"/>
      <c r="J628" s="87"/>
      <c r="K628" s="16" t="n">
        <f aca="false">IF($A628="",0,IF(COUNTIF($A$4:$A628,$A628)=1,1,0))</f>
        <v>0</v>
      </c>
      <c r="L628" s="16" t="n">
        <f aca="false">IF($A628="",0,IF(COUNTIFS($A$4:$A628,$A628,$B$4:$B628,$B628)=1,1,0))</f>
        <v>0</v>
      </c>
      <c r="M628" s="81"/>
      <c r="N628" s="81"/>
    </row>
    <row r="629" customFormat="false" ht="25.5" hidden="false" customHeight="true" outlineLevel="0" collapsed="false">
      <c r="A629" s="79"/>
      <c r="B629" s="80"/>
      <c r="C629" s="81"/>
      <c r="D629" s="81"/>
      <c r="E629" s="81"/>
      <c r="F629" s="82"/>
      <c r="G629" s="83"/>
      <c r="H629" s="84"/>
      <c r="I629" s="85"/>
      <c r="J629" s="84"/>
      <c r="K629" s="16" t="n">
        <f aca="false">IF($A629="",0,IF(COUNTIF($A$4:$A629,$A629)=1,1,0))</f>
        <v>0</v>
      </c>
      <c r="L629" s="16" t="n">
        <f aca="false">IF($A629="",0,IF(COUNTIFS($A$4:$A629,$A629,$B$4:$B629,$B629)=1,1,0))</f>
        <v>0</v>
      </c>
      <c r="M629" s="81"/>
      <c r="N629" s="81"/>
    </row>
    <row r="630" customFormat="false" ht="25.5" hidden="false" customHeight="true" outlineLevel="0" collapsed="false">
      <c r="A630" s="79"/>
      <c r="B630" s="80"/>
      <c r="C630" s="81"/>
      <c r="D630" s="81"/>
      <c r="E630" s="81"/>
      <c r="F630" s="86"/>
      <c r="G630" s="83"/>
      <c r="H630" s="87"/>
      <c r="I630" s="88"/>
      <c r="J630" s="87"/>
      <c r="K630" s="16" t="n">
        <f aca="false">IF($A630="",0,IF(COUNTIF($A$4:$A630,$A630)=1,1,0))</f>
        <v>0</v>
      </c>
      <c r="L630" s="16" t="n">
        <f aca="false">IF($A630="",0,IF(COUNTIFS($A$4:$A630,$A630,$B$4:$B630,$B630)=1,1,0))</f>
        <v>0</v>
      </c>
      <c r="M630" s="81"/>
      <c r="N630" s="81"/>
    </row>
    <row r="631" customFormat="false" ht="25.5" hidden="false" customHeight="true" outlineLevel="0" collapsed="false">
      <c r="A631" s="79"/>
      <c r="B631" s="80"/>
      <c r="C631" s="81"/>
      <c r="D631" s="81"/>
      <c r="E631" s="81"/>
      <c r="F631" s="82"/>
      <c r="G631" s="83"/>
      <c r="H631" s="84"/>
      <c r="I631" s="85"/>
      <c r="J631" s="84"/>
      <c r="K631" s="16" t="n">
        <f aca="false">IF($A631="",0,IF(COUNTIF($A$4:$A631,$A631)=1,1,0))</f>
        <v>0</v>
      </c>
      <c r="L631" s="16" t="n">
        <f aca="false">IF($A631="",0,IF(COUNTIFS($A$4:$A631,$A631,$B$4:$B631,$B631)=1,1,0))</f>
        <v>0</v>
      </c>
      <c r="M631" s="81"/>
      <c r="N631" s="81"/>
    </row>
    <row r="632" customFormat="false" ht="25.5" hidden="false" customHeight="true" outlineLevel="0" collapsed="false">
      <c r="A632" s="79"/>
      <c r="B632" s="80"/>
      <c r="C632" s="81"/>
      <c r="D632" s="81"/>
      <c r="E632" s="81"/>
      <c r="F632" s="86"/>
      <c r="G632" s="83"/>
      <c r="H632" s="87"/>
      <c r="I632" s="88"/>
      <c r="J632" s="87"/>
      <c r="K632" s="16" t="n">
        <f aca="false">IF($A632="",0,IF(COUNTIF($A$4:$A632,$A632)=1,1,0))</f>
        <v>0</v>
      </c>
      <c r="L632" s="16" t="n">
        <f aca="false">IF($A632="",0,IF(COUNTIFS($A$4:$A632,$A632,$B$4:$B632,$B632)=1,1,0))</f>
        <v>0</v>
      </c>
      <c r="M632" s="81"/>
      <c r="N632" s="81"/>
    </row>
    <row r="633" customFormat="false" ht="25.5" hidden="false" customHeight="true" outlineLevel="0" collapsed="false">
      <c r="A633" s="79"/>
      <c r="B633" s="80"/>
      <c r="C633" s="81"/>
      <c r="D633" s="81"/>
      <c r="E633" s="81"/>
      <c r="F633" s="82"/>
      <c r="G633" s="83"/>
      <c r="H633" s="84"/>
      <c r="I633" s="85"/>
      <c r="J633" s="84"/>
      <c r="K633" s="16" t="n">
        <f aca="false">IF($A633="",0,IF(COUNTIF($A$4:$A633,$A633)=1,1,0))</f>
        <v>0</v>
      </c>
      <c r="L633" s="16" t="n">
        <f aca="false">IF($A633="",0,IF(COUNTIFS($A$4:$A633,$A633,$B$4:$B633,$B633)=1,1,0))</f>
        <v>0</v>
      </c>
      <c r="M633" s="81"/>
      <c r="N633" s="81"/>
    </row>
    <row r="634" customFormat="false" ht="25.5" hidden="false" customHeight="true" outlineLevel="0" collapsed="false">
      <c r="A634" s="79"/>
      <c r="B634" s="80"/>
      <c r="C634" s="81"/>
      <c r="D634" s="81"/>
      <c r="E634" s="81"/>
      <c r="F634" s="86"/>
      <c r="G634" s="83"/>
      <c r="H634" s="87"/>
      <c r="I634" s="88"/>
      <c r="J634" s="87"/>
      <c r="K634" s="16" t="n">
        <f aca="false">IF($A634="",0,IF(COUNTIF($A$4:$A634,$A634)=1,1,0))</f>
        <v>0</v>
      </c>
      <c r="L634" s="16" t="n">
        <f aca="false">IF($A634="",0,IF(COUNTIFS($A$4:$A634,$A634,$B$4:$B634,$B634)=1,1,0))</f>
        <v>0</v>
      </c>
      <c r="M634" s="81"/>
      <c r="N634" s="81"/>
    </row>
    <row r="635" customFormat="false" ht="25.5" hidden="false" customHeight="true" outlineLevel="0" collapsed="false">
      <c r="A635" s="79"/>
      <c r="B635" s="80"/>
      <c r="C635" s="81"/>
      <c r="D635" s="81"/>
      <c r="E635" s="81"/>
      <c r="F635" s="82"/>
      <c r="G635" s="83"/>
      <c r="H635" s="84"/>
      <c r="I635" s="85"/>
      <c r="J635" s="84"/>
      <c r="K635" s="16" t="n">
        <f aca="false">IF($A635="",0,IF(COUNTIF($A$4:$A635,$A635)=1,1,0))</f>
        <v>0</v>
      </c>
      <c r="L635" s="16" t="n">
        <f aca="false">IF($A635="",0,IF(COUNTIFS($A$4:$A635,$A635,$B$4:$B635,$B635)=1,1,0))</f>
        <v>0</v>
      </c>
      <c r="M635" s="81"/>
      <c r="N635" s="81"/>
    </row>
    <row r="636" customFormat="false" ht="25.5" hidden="false" customHeight="true" outlineLevel="0" collapsed="false">
      <c r="A636" s="79"/>
      <c r="B636" s="80"/>
      <c r="C636" s="81"/>
      <c r="D636" s="81"/>
      <c r="E636" s="81"/>
      <c r="F636" s="86"/>
      <c r="G636" s="83"/>
      <c r="H636" s="87"/>
      <c r="I636" s="88"/>
      <c r="J636" s="87"/>
      <c r="K636" s="16" t="n">
        <f aca="false">IF($A636="",0,IF(COUNTIF($A$4:$A636,$A636)=1,1,0))</f>
        <v>0</v>
      </c>
      <c r="L636" s="16" t="n">
        <f aca="false">IF($A636="",0,IF(COUNTIFS($A$4:$A636,$A636,$B$4:$B636,$B636)=1,1,0))</f>
        <v>0</v>
      </c>
      <c r="M636" s="81"/>
      <c r="N636" s="81"/>
    </row>
    <row r="637" customFormat="false" ht="25.5" hidden="false" customHeight="true" outlineLevel="0" collapsed="false">
      <c r="A637" s="79"/>
      <c r="B637" s="80"/>
      <c r="C637" s="81"/>
      <c r="D637" s="81"/>
      <c r="E637" s="81"/>
      <c r="F637" s="82"/>
      <c r="G637" s="83"/>
      <c r="H637" s="84"/>
      <c r="I637" s="85"/>
      <c r="J637" s="84"/>
      <c r="K637" s="16" t="n">
        <f aca="false">IF($A637="",0,IF(COUNTIF($A$4:$A637,$A637)=1,1,0))</f>
        <v>0</v>
      </c>
      <c r="L637" s="16" t="n">
        <f aca="false">IF($A637="",0,IF(COUNTIFS($A$4:$A637,$A637,$B$4:$B637,$B637)=1,1,0))</f>
        <v>0</v>
      </c>
      <c r="M637" s="81"/>
      <c r="N637" s="81"/>
    </row>
    <row r="638" customFormat="false" ht="25.5" hidden="false" customHeight="true" outlineLevel="0" collapsed="false">
      <c r="A638" s="79"/>
      <c r="B638" s="80"/>
      <c r="C638" s="81"/>
      <c r="D638" s="81"/>
      <c r="E638" s="81"/>
      <c r="F638" s="86"/>
      <c r="G638" s="83"/>
      <c r="H638" s="87"/>
      <c r="I638" s="88"/>
      <c r="J638" s="87"/>
      <c r="K638" s="16" t="n">
        <f aca="false">IF($A638="",0,IF(COUNTIF($A$4:$A638,$A638)=1,1,0))</f>
        <v>0</v>
      </c>
      <c r="L638" s="16" t="n">
        <f aca="false">IF($A638="",0,IF(COUNTIFS($A$4:$A638,$A638,$B$4:$B638,$B638)=1,1,0))</f>
        <v>0</v>
      </c>
      <c r="M638" s="81"/>
      <c r="N638" s="81"/>
    </row>
    <row r="639" customFormat="false" ht="25.5" hidden="false" customHeight="true" outlineLevel="0" collapsed="false">
      <c r="A639" s="79"/>
      <c r="B639" s="80"/>
      <c r="C639" s="81"/>
      <c r="D639" s="81"/>
      <c r="E639" s="81"/>
      <c r="F639" s="82"/>
      <c r="G639" s="83"/>
      <c r="H639" s="84"/>
      <c r="I639" s="85"/>
      <c r="J639" s="84"/>
      <c r="K639" s="16" t="n">
        <f aca="false">IF($A639="",0,IF(COUNTIF($A$4:$A639,$A639)=1,1,0))</f>
        <v>0</v>
      </c>
      <c r="L639" s="16" t="n">
        <f aca="false">IF($A639="",0,IF(COUNTIFS($A$4:$A639,$A639,$B$4:$B639,$B639)=1,1,0))</f>
        <v>0</v>
      </c>
      <c r="M639" s="81"/>
      <c r="N639" s="81"/>
    </row>
    <row r="640" customFormat="false" ht="25.5" hidden="false" customHeight="true" outlineLevel="0" collapsed="false">
      <c r="A640" s="79"/>
      <c r="B640" s="80"/>
      <c r="C640" s="81"/>
      <c r="D640" s="81"/>
      <c r="E640" s="81"/>
      <c r="F640" s="86"/>
      <c r="G640" s="83"/>
      <c r="H640" s="87"/>
      <c r="I640" s="88"/>
      <c r="J640" s="87"/>
      <c r="K640" s="16" t="n">
        <f aca="false">IF($A640="",0,IF(COUNTIF($A$4:$A640,$A640)=1,1,0))</f>
        <v>0</v>
      </c>
      <c r="L640" s="16" t="n">
        <f aca="false">IF($A640="",0,IF(COUNTIFS($A$4:$A640,$A640,$B$4:$B640,$B640)=1,1,0))</f>
        <v>0</v>
      </c>
      <c r="M640" s="81"/>
      <c r="N640" s="81"/>
    </row>
    <row r="641" customFormat="false" ht="25.5" hidden="false" customHeight="true" outlineLevel="0" collapsed="false">
      <c r="A641" s="79"/>
      <c r="B641" s="80"/>
      <c r="C641" s="81"/>
      <c r="D641" s="81"/>
      <c r="E641" s="81"/>
      <c r="F641" s="82"/>
      <c r="G641" s="83"/>
      <c r="H641" s="84"/>
      <c r="I641" s="85"/>
      <c r="J641" s="84"/>
      <c r="K641" s="16" t="n">
        <f aca="false">IF($A641="",0,IF(COUNTIF($A$4:$A641,$A641)=1,1,0))</f>
        <v>0</v>
      </c>
      <c r="L641" s="16" t="n">
        <f aca="false">IF($A641="",0,IF(COUNTIFS($A$4:$A641,$A641,$B$4:$B641,$B641)=1,1,0))</f>
        <v>0</v>
      </c>
      <c r="M641" s="81"/>
      <c r="N641" s="81"/>
    </row>
    <row r="642" customFormat="false" ht="25.5" hidden="false" customHeight="true" outlineLevel="0" collapsed="false">
      <c r="A642" s="79"/>
      <c r="B642" s="80"/>
      <c r="C642" s="81"/>
      <c r="D642" s="81"/>
      <c r="E642" s="81"/>
      <c r="F642" s="86"/>
      <c r="G642" s="83"/>
      <c r="H642" s="87"/>
      <c r="I642" s="88"/>
      <c r="J642" s="87"/>
      <c r="K642" s="16" t="n">
        <f aca="false">IF($A642="",0,IF(COUNTIF($A$4:$A642,$A642)=1,1,0))</f>
        <v>0</v>
      </c>
      <c r="L642" s="16" t="n">
        <f aca="false">IF($A642="",0,IF(COUNTIFS($A$4:$A642,$A642,$B$4:$B642,$B642)=1,1,0))</f>
        <v>0</v>
      </c>
      <c r="M642" s="81"/>
      <c r="N642" s="81"/>
    </row>
    <row r="643" customFormat="false" ht="25.5" hidden="false" customHeight="true" outlineLevel="0" collapsed="false">
      <c r="A643" s="79"/>
      <c r="B643" s="80"/>
      <c r="C643" s="81"/>
      <c r="D643" s="81"/>
      <c r="E643" s="81"/>
      <c r="F643" s="82"/>
      <c r="G643" s="83"/>
      <c r="H643" s="84"/>
      <c r="I643" s="85"/>
      <c r="J643" s="84"/>
      <c r="K643" s="16" t="n">
        <f aca="false">IF($A643="",0,IF(COUNTIF($A$4:$A643,$A643)=1,1,0))</f>
        <v>0</v>
      </c>
      <c r="L643" s="16" t="n">
        <f aca="false">IF($A643="",0,IF(COUNTIFS($A$4:$A643,$A643,$B$4:$B643,$B643)=1,1,0))</f>
        <v>0</v>
      </c>
      <c r="M643" s="81"/>
      <c r="N643" s="81"/>
    </row>
    <row r="644" customFormat="false" ht="25.5" hidden="false" customHeight="true" outlineLevel="0" collapsed="false">
      <c r="A644" s="79"/>
      <c r="B644" s="80"/>
      <c r="C644" s="81"/>
      <c r="D644" s="81"/>
      <c r="E644" s="81"/>
      <c r="F644" s="86"/>
      <c r="G644" s="83"/>
      <c r="H644" s="87"/>
      <c r="I644" s="88"/>
      <c r="J644" s="87"/>
      <c r="K644" s="16" t="n">
        <f aca="false">IF($A644="",0,IF(COUNTIF($A$4:$A644,$A644)=1,1,0))</f>
        <v>0</v>
      </c>
      <c r="L644" s="16" t="n">
        <f aca="false">IF($A644="",0,IF(COUNTIFS($A$4:$A644,$A644,$B$4:$B644,$B644)=1,1,0))</f>
        <v>0</v>
      </c>
      <c r="M644" s="81"/>
      <c r="N644" s="81"/>
    </row>
    <row r="645" customFormat="false" ht="25.5" hidden="false" customHeight="true" outlineLevel="0" collapsed="false">
      <c r="A645" s="79"/>
      <c r="B645" s="80"/>
      <c r="C645" s="81"/>
      <c r="D645" s="81"/>
      <c r="E645" s="81"/>
      <c r="F645" s="82"/>
      <c r="G645" s="83"/>
      <c r="H645" s="84"/>
      <c r="I645" s="85"/>
      <c r="J645" s="84"/>
      <c r="K645" s="16" t="n">
        <f aca="false">IF($A645="",0,IF(COUNTIF($A$4:$A645,$A645)=1,1,0))</f>
        <v>0</v>
      </c>
      <c r="L645" s="16" t="n">
        <f aca="false">IF($A645="",0,IF(COUNTIFS($A$4:$A645,$A645,$B$4:$B645,$B645)=1,1,0))</f>
        <v>0</v>
      </c>
      <c r="M645" s="81"/>
      <c r="N645" s="81"/>
    </row>
    <row r="646" customFormat="false" ht="25.5" hidden="false" customHeight="true" outlineLevel="0" collapsed="false">
      <c r="A646" s="79"/>
      <c r="B646" s="80"/>
      <c r="C646" s="81"/>
      <c r="D646" s="81"/>
      <c r="E646" s="81"/>
      <c r="F646" s="86"/>
      <c r="G646" s="83"/>
      <c r="H646" s="87"/>
      <c r="I646" s="88"/>
      <c r="J646" s="87"/>
      <c r="K646" s="16" t="n">
        <f aca="false">IF($A646="",0,IF(COUNTIF($A$4:$A646,$A646)=1,1,0))</f>
        <v>0</v>
      </c>
      <c r="L646" s="16" t="n">
        <f aca="false">IF($A646="",0,IF(COUNTIFS($A$4:$A646,$A646,$B$4:$B646,$B646)=1,1,0))</f>
        <v>0</v>
      </c>
      <c r="M646" s="81"/>
      <c r="N646" s="81"/>
    </row>
    <row r="647" customFormat="false" ht="25.5" hidden="false" customHeight="true" outlineLevel="0" collapsed="false">
      <c r="A647" s="79"/>
      <c r="B647" s="80"/>
      <c r="C647" s="81"/>
      <c r="D647" s="81"/>
      <c r="E647" s="81"/>
      <c r="F647" s="82"/>
      <c r="G647" s="83"/>
      <c r="H647" s="84"/>
      <c r="I647" s="85"/>
      <c r="J647" s="84"/>
      <c r="K647" s="16" t="n">
        <f aca="false">IF($A647="",0,IF(COUNTIF($A$4:$A647,$A647)=1,1,0))</f>
        <v>0</v>
      </c>
      <c r="L647" s="16" t="n">
        <f aca="false">IF($A647="",0,IF(COUNTIFS($A$4:$A647,$A647,$B$4:$B647,$B647)=1,1,0))</f>
        <v>0</v>
      </c>
      <c r="M647" s="81"/>
      <c r="N647" s="81"/>
    </row>
    <row r="648" customFormat="false" ht="25.5" hidden="false" customHeight="true" outlineLevel="0" collapsed="false">
      <c r="A648" s="79"/>
      <c r="B648" s="80"/>
      <c r="C648" s="81"/>
      <c r="D648" s="81"/>
      <c r="E648" s="81"/>
      <c r="F648" s="86"/>
      <c r="G648" s="83"/>
      <c r="H648" s="87"/>
      <c r="I648" s="88"/>
      <c r="J648" s="87"/>
      <c r="K648" s="16" t="n">
        <f aca="false">IF($A648="",0,IF(COUNTIF($A$4:$A648,$A648)=1,1,0))</f>
        <v>0</v>
      </c>
      <c r="L648" s="16" t="n">
        <f aca="false">IF($A648="",0,IF(COUNTIFS($A$4:$A648,$A648,$B$4:$B648,$B648)=1,1,0))</f>
        <v>0</v>
      </c>
      <c r="M648" s="81"/>
      <c r="N648" s="81"/>
    </row>
    <row r="649" customFormat="false" ht="25.5" hidden="false" customHeight="true" outlineLevel="0" collapsed="false">
      <c r="A649" s="79"/>
      <c r="B649" s="80"/>
      <c r="C649" s="81"/>
      <c r="D649" s="81"/>
      <c r="E649" s="81"/>
      <c r="F649" s="82"/>
      <c r="G649" s="83"/>
      <c r="H649" s="84"/>
      <c r="I649" s="85"/>
      <c r="J649" s="84"/>
      <c r="K649" s="16" t="n">
        <f aca="false">IF($A649="",0,IF(COUNTIF($A$4:$A649,$A649)=1,1,0))</f>
        <v>0</v>
      </c>
      <c r="L649" s="16" t="n">
        <f aca="false">IF($A649="",0,IF(COUNTIFS($A$4:$A649,$A649,$B$4:$B649,$B649)=1,1,0))</f>
        <v>0</v>
      </c>
      <c r="M649" s="81"/>
      <c r="N649" s="81"/>
    </row>
    <row r="650" customFormat="false" ht="25.5" hidden="false" customHeight="true" outlineLevel="0" collapsed="false">
      <c r="A650" s="79"/>
      <c r="B650" s="80"/>
      <c r="C650" s="81"/>
      <c r="D650" s="81"/>
      <c r="E650" s="81"/>
      <c r="F650" s="86"/>
      <c r="G650" s="83"/>
      <c r="H650" s="87"/>
      <c r="I650" s="88"/>
      <c r="J650" s="87"/>
      <c r="K650" s="16" t="n">
        <f aca="false">IF($A650="",0,IF(COUNTIF($A$4:$A650,$A650)=1,1,0))</f>
        <v>0</v>
      </c>
      <c r="L650" s="16" t="n">
        <f aca="false">IF($A650="",0,IF(COUNTIFS($A$4:$A650,$A650,$B$4:$B650,$B650)=1,1,0))</f>
        <v>0</v>
      </c>
      <c r="M650" s="81"/>
      <c r="N650" s="81"/>
    </row>
    <row r="651" customFormat="false" ht="25.5" hidden="false" customHeight="true" outlineLevel="0" collapsed="false">
      <c r="A651" s="79"/>
      <c r="B651" s="80"/>
      <c r="C651" s="81"/>
      <c r="D651" s="81"/>
      <c r="E651" s="81"/>
      <c r="F651" s="82"/>
      <c r="G651" s="83"/>
      <c r="H651" s="84"/>
      <c r="I651" s="85"/>
      <c r="J651" s="84"/>
      <c r="K651" s="16" t="n">
        <f aca="false">IF($A651="",0,IF(COUNTIF($A$4:$A651,$A651)=1,1,0))</f>
        <v>0</v>
      </c>
      <c r="L651" s="16" t="n">
        <f aca="false">IF($A651="",0,IF(COUNTIFS($A$4:$A651,$A651,$B$4:$B651,$B651)=1,1,0))</f>
        <v>0</v>
      </c>
      <c r="M651" s="81"/>
      <c r="N651" s="81"/>
    </row>
    <row r="652" customFormat="false" ht="25.5" hidden="false" customHeight="true" outlineLevel="0" collapsed="false">
      <c r="A652" s="79"/>
      <c r="B652" s="80"/>
      <c r="C652" s="81"/>
      <c r="D652" s="81"/>
      <c r="E652" s="81"/>
      <c r="F652" s="86"/>
      <c r="G652" s="83"/>
      <c r="H652" s="87"/>
      <c r="I652" s="88"/>
      <c r="J652" s="87"/>
      <c r="K652" s="16" t="n">
        <f aca="false">IF($A652="",0,IF(COUNTIF($A$4:$A652,$A652)=1,1,0))</f>
        <v>0</v>
      </c>
      <c r="L652" s="16" t="n">
        <f aca="false">IF($A652="",0,IF(COUNTIFS($A$4:$A652,$A652,$B$4:$B652,$B652)=1,1,0))</f>
        <v>0</v>
      </c>
      <c r="M652" s="81"/>
      <c r="N652" s="81"/>
    </row>
    <row r="653" customFormat="false" ht="25.5" hidden="false" customHeight="true" outlineLevel="0" collapsed="false">
      <c r="A653" s="79"/>
      <c r="B653" s="80"/>
      <c r="C653" s="81"/>
      <c r="D653" s="81"/>
      <c r="E653" s="81"/>
      <c r="F653" s="82"/>
      <c r="G653" s="83"/>
      <c r="H653" s="84"/>
      <c r="I653" s="85"/>
      <c r="J653" s="84"/>
      <c r="K653" s="16" t="n">
        <f aca="false">IF($A653="",0,IF(COUNTIF($A$4:$A653,$A653)=1,1,0))</f>
        <v>0</v>
      </c>
      <c r="L653" s="16" t="n">
        <f aca="false">IF($A653="",0,IF(COUNTIFS($A$4:$A653,$A653,$B$4:$B653,$B653)=1,1,0))</f>
        <v>0</v>
      </c>
      <c r="M653" s="81"/>
      <c r="N653" s="81"/>
    </row>
    <row r="654" customFormat="false" ht="25.5" hidden="false" customHeight="true" outlineLevel="0" collapsed="false">
      <c r="A654" s="79"/>
      <c r="B654" s="80"/>
      <c r="C654" s="81"/>
      <c r="D654" s="81"/>
      <c r="E654" s="81"/>
      <c r="F654" s="86"/>
      <c r="G654" s="83"/>
      <c r="H654" s="87"/>
      <c r="I654" s="88"/>
      <c r="J654" s="87"/>
      <c r="K654" s="16" t="n">
        <f aca="false">IF($A654="",0,IF(COUNTIF($A$4:$A654,$A654)=1,1,0))</f>
        <v>0</v>
      </c>
      <c r="L654" s="16" t="n">
        <f aca="false">IF($A654="",0,IF(COUNTIFS($A$4:$A654,$A654,$B$4:$B654,$B654)=1,1,0))</f>
        <v>0</v>
      </c>
      <c r="M654" s="81"/>
      <c r="N654" s="81"/>
    </row>
    <row r="655" customFormat="false" ht="25.5" hidden="false" customHeight="true" outlineLevel="0" collapsed="false">
      <c r="A655" s="79"/>
      <c r="B655" s="80"/>
      <c r="C655" s="81"/>
      <c r="D655" s="81"/>
      <c r="E655" s="81"/>
      <c r="F655" s="82"/>
      <c r="G655" s="83"/>
      <c r="H655" s="84"/>
      <c r="I655" s="85"/>
      <c r="J655" s="84"/>
      <c r="K655" s="16" t="n">
        <f aca="false">IF($A655="",0,IF(COUNTIF($A$4:$A655,$A655)=1,1,0))</f>
        <v>0</v>
      </c>
      <c r="L655" s="16" t="n">
        <f aca="false">IF($A655="",0,IF(COUNTIFS($A$4:$A655,$A655,$B$4:$B655,$B655)=1,1,0))</f>
        <v>0</v>
      </c>
      <c r="M655" s="81"/>
      <c r="N655" s="81"/>
    </row>
    <row r="656" customFormat="false" ht="25.5" hidden="false" customHeight="true" outlineLevel="0" collapsed="false">
      <c r="A656" s="79"/>
      <c r="B656" s="80"/>
      <c r="C656" s="81"/>
      <c r="D656" s="81"/>
      <c r="E656" s="81"/>
      <c r="F656" s="86"/>
      <c r="G656" s="83"/>
      <c r="H656" s="87"/>
      <c r="I656" s="88"/>
      <c r="J656" s="87"/>
      <c r="K656" s="16" t="n">
        <f aca="false">IF($A656="",0,IF(COUNTIF($A$4:$A656,$A656)=1,1,0))</f>
        <v>0</v>
      </c>
      <c r="L656" s="16" t="n">
        <f aca="false">IF($A656="",0,IF(COUNTIFS($A$4:$A656,$A656,$B$4:$B656,$B656)=1,1,0))</f>
        <v>0</v>
      </c>
      <c r="M656" s="81"/>
      <c r="N656" s="81"/>
    </row>
    <row r="657" customFormat="false" ht="25.5" hidden="false" customHeight="true" outlineLevel="0" collapsed="false">
      <c r="A657" s="79"/>
      <c r="B657" s="80"/>
      <c r="C657" s="81"/>
      <c r="D657" s="81"/>
      <c r="E657" s="81"/>
      <c r="F657" s="82"/>
      <c r="G657" s="83"/>
      <c r="H657" s="84"/>
      <c r="I657" s="85"/>
      <c r="J657" s="84"/>
      <c r="K657" s="16" t="n">
        <f aca="false">IF($A657="",0,IF(COUNTIF($A$4:$A657,$A657)=1,1,0))</f>
        <v>0</v>
      </c>
      <c r="L657" s="16" t="n">
        <f aca="false">IF($A657="",0,IF(COUNTIFS($A$4:$A657,$A657,$B$4:$B657,$B657)=1,1,0))</f>
        <v>0</v>
      </c>
      <c r="M657" s="81"/>
      <c r="N657" s="81"/>
    </row>
    <row r="658" customFormat="false" ht="25.5" hidden="false" customHeight="true" outlineLevel="0" collapsed="false">
      <c r="A658" s="79"/>
      <c r="B658" s="80"/>
      <c r="C658" s="81"/>
      <c r="D658" s="81"/>
      <c r="E658" s="81"/>
      <c r="F658" s="86"/>
      <c r="G658" s="83"/>
      <c r="H658" s="87"/>
      <c r="I658" s="88"/>
      <c r="J658" s="87"/>
      <c r="K658" s="16" t="n">
        <f aca="false">IF($A658="",0,IF(COUNTIF($A$4:$A658,$A658)=1,1,0))</f>
        <v>0</v>
      </c>
      <c r="L658" s="16" t="n">
        <f aca="false">IF($A658="",0,IF(COUNTIFS($A$4:$A658,$A658,$B$4:$B658,$B658)=1,1,0))</f>
        <v>0</v>
      </c>
      <c r="M658" s="81"/>
      <c r="N658" s="81"/>
    </row>
    <row r="659" customFormat="false" ht="25.5" hidden="false" customHeight="true" outlineLevel="0" collapsed="false">
      <c r="A659" s="79"/>
      <c r="B659" s="80"/>
      <c r="C659" s="81"/>
      <c r="D659" s="81"/>
      <c r="E659" s="81"/>
      <c r="F659" s="82"/>
      <c r="G659" s="83"/>
      <c r="H659" s="84"/>
      <c r="I659" s="85"/>
      <c r="J659" s="84"/>
      <c r="K659" s="16" t="n">
        <f aca="false">IF($A659="",0,IF(COUNTIF($A$4:$A659,$A659)=1,1,0))</f>
        <v>0</v>
      </c>
      <c r="L659" s="16" t="n">
        <f aca="false">IF($A659="",0,IF(COUNTIFS($A$4:$A659,$A659,$B$4:$B659,$B659)=1,1,0))</f>
        <v>0</v>
      </c>
      <c r="M659" s="81"/>
      <c r="N659" s="81"/>
    </row>
    <row r="660" customFormat="false" ht="25.5" hidden="false" customHeight="true" outlineLevel="0" collapsed="false">
      <c r="A660" s="79"/>
      <c r="B660" s="80"/>
      <c r="C660" s="81"/>
      <c r="D660" s="81"/>
      <c r="E660" s="81"/>
      <c r="F660" s="86"/>
      <c r="G660" s="83"/>
      <c r="H660" s="87"/>
      <c r="I660" s="88"/>
      <c r="J660" s="87"/>
      <c r="K660" s="16" t="n">
        <f aca="false">IF($A660="",0,IF(COUNTIF($A$4:$A660,$A660)=1,1,0))</f>
        <v>0</v>
      </c>
      <c r="L660" s="16" t="n">
        <f aca="false">IF($A660="",0,IF(COUNTIFS($A$4:$A660,$A660,$B$4:$B660,$B660)=1,1,0))</f>
        <v>0</v>
      </c>
      <c r="M660" s="81"/>
      <c r="N660" s="81"/>
    </row>
    <row r="661" customFormat="false" ht="25.5" hidden="false" customHeight="true" outlineLevel="0" collapsed="false">
      <c r="A661" s="79"/>
      <c r="B661" s="80"/>
      <c r="C661" s="81"/>
      <c r="D661" s="81"/>
      <c r="E661" s="81"/>
      <c r="F661" s="82"/>
      <c r="G661" s="83"/>
      <c r="H661" s="84"/>
      <c r="I661" s="85"/>
      <c r="J661" s="84"/>
      <c r="K661" s="16" t="n">
        <f aca="false">IF($A661="",0,IF(COUNTIF($A$4:$A661,$A661)=1,1,0))</f>
        <v>0</v>
      </c>
      <c r="L661" s="16" t="n">
        <f aca="false">IF($A661="",0,IF(COUNTIFS($A$4:$A661,$A661,$B$4:$B661,$B661)=1,1,0))</f>
        <v>0</v>
      </c>
      <c r="M661" s="81"/>
      <c r="N661" s="81"/>
    </row>
    <row r="662" customFormat="false" ht="25.5" hidden="false" customHeight="true" outlineLevel="0" collapsed="false">
      <c r="A662" s="79"/>
      <c r="B662" s="80"/>
      <c r="C662" s="81"/>
      <c r="D662" s="81"/>
      <c r="E662" s="81"/>
      <c r="F662" s="86"/>
      <c r="G662" s="83"/>
      <c r="H662" s="87"/>
      <c r="I662" s="88"/>
      <c r="J662" s="87"/>
      <c r="K662" s="16" t="n">
        <f aca="false">IF($A662="",0,IF(COUNTIF($A$4:$A662,$A662)=1,1,0))</f>
        <v>0</v>
      </c>
      <c r="L662" s="16" t="n">
        <f aca="false">IF($A662="",0,IF(COUNTIFS($A$4:$A662,$A662,$B$4:$B662,$B662)=1,1,0))</f>
        <v>0</v>
      </c>
      <c r="M662" s="81"/>
      <c r="N662" s="81"/>
    </row>
    <row r="663" customFormat="false" ht="25.5" hidden="false" customHeight="true" outlineLevel="0" collapsed="false">
      <c r="A663" s="79"/>
      <c r="B663" s="80"/>
      <c r="C663" s="81"/>
      <c r="D663" s="81"/>
      <c r="E663" s="81"/>
      <c r="F663" s="82"/>
      <c r="G663" s="83"/>
      <c r="H663" s="84"/>
      <c r="I663" s="85"/>
      <c r="J663" s="84"/>
      <c r="K663" s="16" t="n">
        <f aca="false">IF($A663="",0,IF(COUNTIF($A$4:$A663,$A663)=1,1,0))</f>
        <v>0</v>
      </c>
      <c r="L663" s="16" t="n">
        <f aca="false">IF($A663="",0,IF(COUNTIFS($A$4:$A663,$A663,$B$4:$B663,$B663)=1,1,0))</f>
        <v>0</v>
      </c>
      <c r="M663" s="81"/>
      <c r="N663" s="81"/>
    </row>
    <row r="664" customFormat="false" ht="25.5" hidden="false" customHeight="true" outlineLevel="0" collapsed="false">
      <c r="A664" s="79"/>
      <c r="B664" s="80"/>
      <c r="C664" s="81"/>
      <c r="D664" s="81"/>
      <c r="E664" s="81"/>
      <c r="F664" s="86"/>
      <c r="G664" s="83"/>
      <c r="H664" s="87"/>
      <c r="I664" s="88"/>
      <c r="J664" s="87"/>
      <c r="K664" s="16" t="n">
        <f aca="false">IF($A664="",0,IF(COUNTIF($A$4:$A664,$A664)=1,1,0))</f>
        <v>0</v>
      </c>
      <c r="L664" s="16" t="n">
        <f aca="false">IF($A664="",0,IF(COUNTIFS($A$4:$A664,$A664,$B$4:$B664,$B664)=1,1,0))</f>
        <v>0</v>
      </c>
      <c r="M664" s="81"/>
      <c r="N664" s="81"/>
    </row>
    <row r="665" customFormat="false" ht="25.5" hidden="false" customHeight="true" outlineLevel="0" collapsed="false">
      <c r="A665" s="79"/>
      <c r="B665" s="80"/>
      <c r="C665" s="81"/>
      <c r="D665" s="81"/>
      <c r="E665" s="81"/>
      <c r="F665" s="82"/>
      <c r="G665" s="83"/>
      <c r="H665" s="84"/>
      <c r="I665" s="85"/>
      <c r="J665" s="84"/>
      <c r="K665" s="16" t="n">
        <f aca="false">IF($A665="",0,IF(COUNTIF($A$4:$A665,$A665)=1,1,0))</f>
        <v>0</v>
      </c>
      <c r="L665" s="16" t="n">
        <f aca="false">IF($A665="",0,IF(COUNTIFS($A$4:$A665,$A665,$B$4:$B665,$B665)=1,1,0))</f>
        <v>0</v>
      </c>
      <c r="M665" s="81"/>
      <c r="N665" s="81"/>
    </row>
    <row r="666" customFormat="false" ht="25.5" hidden="false" customHeight="true" outlineLevel="0" collapsed="false">
      <c r="A666" s="79"/>
      <c r="B666" s="80"/>
      <c r="C666" s="81"/>
      <c r="D666" s="81"/>
      <c r="E666" s="81"/>
      <c r="F666" s="86"/>
      <c r="G666" s="83"/>
      <c r="H666" s="87"/>
      <c r="I666" s="88"/>
      <c r="J666" s="87"/>
      <c r="K666" s="16" t="n">
        <f aca="false">IF($A666="",0,IF(COUNTIF($A$4:$A666,$A666)=1,1,0))</f>
        <v>0</v>
      </c>
      <c r="L666" s="16" t="n">
        <f aca="false">IF($A666="",0,IF(COUNTIFS($A$4:$A666,$A666,$B$4:$B666,$B666)=1,1,0))</f>
        <v>0</v>
      </c>
      <c r="M666" s="81"/>
      <c r="N666" s="81"/>
    </row>
    <row r="667" customFormat="false" ht="25.5" hidden="false" customHeight="true" outlineLevel="0" collapsed="false">
      <c r="A667" s="79"/>
      <c r="B667" s="80"/>
      <c r="C667" s="81"/>
      <c r="D667" s="81"/>
      <c r="E667" s="81"/>
      <c r="F667" s="82"/>
      <c r="G667" s="83"/>
      <c r="H667" s="84"/>
      <c r="I667" s="85"/>
      <c r="J667" s="84"/>
      <c r="K667" s="16" t="n">
        <f aca="false">IF($A667="",0,IF(COUNTIF($A$4:$A667,$A667)=1,1,0))</f>
        <v>0</v>
      </c>
      <c r="L667" s="16" t="n">
        <f aca="false">IF($A667="",0,IF(COUNTIFS($A$4:$A667,$A667,$B$4:$B667,$B667)=1,1,0))</f>
        <v>0</v>
      </c>
      <c r="M667" s="81"/>
      <c r="N667" s="81"/>
    </row>
    <row r="668" customFormat="false" ht="25.5" hidden="false" customHeight="true" outlineLevel="0" collapsed="false">
      <c r="A668" s="79"/>
      <c r="B668" s="80"/>
      <c r="C668" s="81"/>
      <c r="D668" s="81"/>
      <c r="E668" s="81"/>
      <c r="F668" s="86"/>
      <c r="G668" s="83"/>
      <c r="H668" s="87"/>
      <c r="I668" s="88"/>
      <c r="J668" s="87"/>
      <c r="K668" s="16" t="n">
        <f aca="false">IF($A668="",0,IF(COUNTIF($A$4:$A668,$A668)=1,1,0))</f>
        <v>0</v>
      </c>
      <c r="L668" s="16" t="n">
        <f aca="false">IF($A668="",0,IF(COUNTIFS($A$4:$A668,$A668,$B$4:$B668,$B668)=1,1,0))</f>
        <v>0</v>
      </c>
      <c r="M668" s="81"/>
      <c r="N668" s="81"/>
    </row>
    <row r="669" customFormat="false" ht="25.5" hidden="false" customHeight="true" outlineLevel="0" collapsed="false">
      <c r="A669" s="79"/>
      <c r="B669" s="80"/>
      <c r="C669" s="81"/>
      <c r="D669" s="81"/>
      <c r="E669" s="81"/>
      <c r="F669" s="82"/>
      <c r="G669" s="83"/>
      <c r="H669" s="84"/>
      <c r="I669" s="85"/>
      <c r="J669" s="84"/>
      <c r="K669" s="16" t="n">
        <f aca="false">IF($A669="",0,IF(COUNTIF($A$4:$A669,$A669)=1,1,0))</f>
        <v>0</v>
      </c>
      <c r="L669" s="16" t="n">
        <f aca="false">IF($A669="",0,IF(COUNTIFS($A$4:$A669,$A669,$B$4:$B669,$B669)=1,1,0))</f>
        <v>0</v>
      </c>
      <c r="M669" s="81"/>
      <c r="N669" s="81"/>
    </row>
    <row r="670" customFormat="false" ht="25.5" hidden="false" customHeight="true" outlineLevel="0" collapsed="false">
      <c r="A670" s="79"/>
      <c r="B670" s="80"/>
      <c r="C670" s="81"/>
      <c r="D670" s="81"/>
      <c r="E670" s="81"/>
      <c r="F670" s="86"/>
      <c r="G670" s="83"/>
      <c r="H670" s="87"/>
      <c r="I670" s="88"/>
      <c r="J670" s="87"/>
      <c r="K670" s="16" t="n">
        <f aca="false">IF($A670="",0,IF(COUNTIF($A$4:$A670,$A670)=1,1,0))</f>
        <v>0</v>
      </c>
      <c r="L670" s="16" t="n">
        <f aca="false">IF($A670="",0,IF(COUNTIFS($A$4:$A670,$A670,$B$4:$B670,$B670)=1,1,0))</f>
        <v>0</v>
      </c>
      <c r="M670" s="81"/>
      <c r="N670" s="81"/>
    </row>
    <row r="671" customFormat="false" ht="25.5" hidden="false" customHeight="true" outlineLevel="0" collapsed="false">
      <c r="A671" s="79"/>
      <c r="B671" s="80"/>
      <c r="C671" s="81"/>
      <c r="D671" s="81"/>
      <c r="E671" s="81"/>
      <c r="F671" s="82"/>
      <c r="G671" s="83"/>
      <c r="H671" s="84"/>
      <c r="I671" s="85"/>
      <c r="J671" s="84"/>
      <c r="K671" s="16" t="n">
        <f aca="false">IF($A671="",0,IF(COUNTIF($A$4:$A671,$A671)=1,1,0))</f>
        <v>0</v>
      </c>
      <c r="L671" s="16" t="n">
        <f aca="false">IF($A671="",0,IF(COUNTIFS($A$4:$A671,$A671,$B$4:$B671,$B671)=1,1,0))</f>
        <v>0</v>
      </c>
      <c r="M671" s="81"/>
      <c r="N671" s="81"/>
    </row>
    <row r="672" customFormat="false" ht="25.5" hidden="false" customHeight="true" outlineLevel="0" collapsed="false">
      <c r="A672" s="79"/>
      <c r="B672" s="80"/>
      <c r="C672" s="81"/>
      <c r="D672" s="81"/>
      <c r="E672" s="81"/>
      <c r="F672" s="86"/>
      <c r="G672" s="83"/>
      <c r="H672" s="87"/>
      <c r="I672" s="88"/>
      <c r="J672" s="87"/>
      <c r="K672" s="16" t="n">
        <f aca="false">IF($A672="",0,IF(COUNTIF($A$4:$A672,$A672)=1,1,0))</f>
        <v>0</v>
      </c>
      <c r="L672" s="16" t="n">
        <f aca="false">IF($A672="",0,IF(COUNTIFS($A$4:$A672,$A672,$B$4:$B672,$B672)=1,1,0))</f>
        <v>0</v>
      </c>
      <c r="M672" s="81"/>
      <c r="N672" s="81"/>
    </row>
    <row r="673" customFormat="false" ht="25.5" hidden="false" customHeight="true" outlineLevel="0" collapsed="false">
      <c r="A673" s="79"/>
      <c r="B673" s="80"/>
      <c r="C673" s="81"/>
      <c r="D673" s="81"/>
      <c r="E673" s="81"/>
      <c r="F673" s="82"/>
      <c r="G673" s="83"/>
      <c r="H673" s="84"/>
      <c r="I673" s="85"/>
      <c r="J673" s="84"/>
      <c r="K673" s="16" t="n">
        <f aca="false">IF($A673="",0,IF(COUNTIF($A$4:$A673,$A673)=1,1,0))</f>
        <v>0</v>
      </c>
      <c r="L673" s="16" t="n">
        <f aca="false">IF($A673="",0,IF(COUNTIFS($A$4:$A673,$A673,$B$4:$B673,$B673)=1,1,0))</f>
        <v>0</v>
      </c>
      <c r="M673" s="81"/>
      <c r="N673" s="81"/>
    </row>
    <row r="674" customFormat="false" ht="25.5" hidden="false" customHeight="true" outlineLevel="0" collapsed="false">
      <c r="A674" s="79"/>
      <c r="B674" s="80"/>
      <c r="C674" s="81"/>
      <c r="D674" s="81"/>
      <c r="E674" s="81"/>
      <c r="F674" s="86"/>
      <c r="G674" s="83"/>
      <c r="H674" s="87"/>
      <c r="I674" s="88"/>
      <c r="J674" s="87"/>
      <c r="K674" s="16" t="n">
        <f aca="false">IF($A674="",0,IF(COUNTIF($A$4:$A674,$A674)=1,1,0))</f>
        <v>0</v>
      </c>
      <c r="L674" s="16" t="n">
        <f aca="false">IF($A674="",0,IF(COUNTIFS($A$4:$A674,$A674,$B$4:$B674,$B674)=1,1,0))</f>
        <v>0</v>
      </c>
      <c r="M674" s="81"/>
      <c r="N674" s="81"/>
    </row>
    <row r="675" customFormat="false" ht="25.5" hidden="false" customHeight="true" outlineLevel="0" collapsed="false">
      <c r="A675" s="79"/>
      <c r="B675" s="80"/>
      <c r="C675" s="81"/>
      <c r="D675" s="81"/>
      <c r="E675" s="81"/>
      <c r="F675" s="82"/>
      <c r="G675" s="83"/>
      <c r="H675" s="84"/>
      <c r="I675" s="85"/>
      <c r="J675" s="84"/>
      <c r="K675" s="16" t="n">
        <f aca="false">IF($A675="",0,IF(COUNTIF($A$4:$A675,$A675)=1,1,0))</f>
        <v>0</v>
      </c>
      <c r="L675" s="16" t="n">
        <f aca="false">IF($A675="",0,IF(COUNTIFS($A$4:$A675,$A675,$B$4:$B675,$B675)=1,1,0))</f>
        <v>0</v>
      </c>
      <c r="M675" s="81"/>
      <c r="N675" s="81"/>
    </row>
    <row r="676" customFormat="false" ht="25.5" hidden="false" customHeight="true" outlineLevel="0" collapsed="false">
      <c r="A676" s="79"/>
      <c r="B676" s="80"/>
      <c r="C676" s="81"/>
      <c r="D676" s="81"/>
      <c r="E676" s="81"/>
      <c r="F676" s="86"/>
      <c r="G676" s="83"/>
      <c r="H676" s="87"/>
      <c r="I676" s="88"/>
      <c r="J676" s="87"/>
      <c r="K676" s="16" t="n">
        <f aca="false">IF($A676="",0,IF(COUNTIF($A$4:$A676,$A676)=1,1,0))</f>
        <v>0</v>
      </c>
      <c r="L676" s="16" t="n">
        <f aca="false">IF($A676="",0,IF(COUNTIFS($A$4:$A676,$A676,$B$4:$B676,$B676)=1,1,0))</f>
        <v>0</v>
      </c>
      <c r="M676" s="81"/>
      <c r="N676" s="81"/>
    </row>
    <row r="677" customFormat="false" ht="25.5" hidden="false" customHeight="true" outlineLevel="0" collapsed="false">
      <c r="A677" s="79"/>
      <c r="B677" s="80"/>
      <c r="C677" s="81"/>
      <c r="D677" s="81"/>
      <c r="E677" s="81"/>
      <c r="F677" s="82"/>
      <c r="G677" s="83"/>
      <c r="H677" s="84"/>
      <c r="I677" s="85"/>
      <c r="J677" s="84"/>
      <c r="K677" s="16" t="n">
        <f aca="false">IF($A677="",0,IF(COUNTIF($A$4:$A677,$A677)=1,1,0))</f>
        <v>0</v>
      </c>
      <c r="L677" s="16" t="n">
        <f aca="false">IF($A677="",0,IF(COUNTIFS($A$4:$A677,$A677,$B$4:$B677,$B677)=1,1,0))</f>
        <v>0</v>
      </c>
      <c r="M677" s="81"/>
      <c r="N677" s="81"/>
    </row>
    <row r="678" customFormat="false" ht="25.5" hidden="false" customHeight="true" outlineLevel="0" collapsed="false">
      <c r="A678" s="79"/>
      <c r="B678" s="80"/>
      <c r="C678" s="81"/>
      <c r="D678" s="81"/>
      <c r="E678" s="81"/>
      <c r="F678" s="86"/>
      <c r="G678" s="83"/>
      <c r="H678" s="87"/>
      <c r="I678" s="88"/>
      <c r="J678" s="87"/>
      <c r="K678" s="16" t="n">
        <f aca="false">IF($A678="",0,IF(COUNTIF($A$4:$A678,$A678)=1,1,0))</f>
        <v>0</v>
      </c>
      <c r="L678" s="16" t="n">
        <f aca="false">IF($A678="",0,IF(COUNTIFS($A$4:$A678,$A678,$B$4:$B678,$B678)=1,1,0))</f>
        <v>0</v>
      </c>
      <c r="M678" s="81"/>
      <c r="N678" s="81"/>
    </row>
    <row r="679" customFormat="false" ht="25.5" hidden="false" customHeight="true" outlineLevel="0" collapsed="false">
      <c r="A679" s="79"/>
      <c r="B679" s="80"/>
      <c r="C679" s="81"/>
      <c r="D679" s="81"/>
      <c r="E679" s="81"/>
      <c r="F679" s="82"/>
      <c r="G679" s="83"/>
      <c r="H679" s="84"/>
      <c r="I679" s="85"/>
      <c r="J679" s="84"/>
      <c r="K679" s="16" t="n">
        <f aca="false">IF($A679="",0,IF(COUNTIF($A$4:$A679,$A679)=1,1,0))</f>
        <v>0</v>
      </c>
      <c r="L679" s="16" t="n">
        <f aca="false">IF($A679="",0,IF(COUNTIFS($A$4:$A679,$A679,$B$4:$B679,$B679)=1,1,0))</f>
        <v>0</v>
      </c>
      <c r="M679" s="81"/>
      <c r="N679" s="81"/>
    </row>
    <row r="680" customFormat="false" ht="25.5" hidden="false" customHeight="true" outlineLevel="0" collapsed="false">
      <c r="A680" s="79"/>
      <c r="B680" s="80"/>
      <c r="C680" s="81"/>
      <c r="D680" s="81"/>
      <c r="E680" s="81"/>
      <c r="F680" s="86"/>
      <c r="G680" s="83"/>
      <c r="H680" s="87"/>
      <c r="I680" s="88"/>
      <c r="J680" s="87"/>
      <c r="K680" s="16" t="n">
        <f aca="false">IF($A680="",0,IF(COUNTIF($A$4:$A680,$A680)=1,1,0))</f>
        <v>0</v>
      </c>
      <c r="L680" s="16" t="n">
        <f aca="false">IF($A680="",0,IF(COUNTIFS($A$4:$A680,$A680,$B$4:$B680,$B680)=1,1,0))</f>
        <v>0</v>
      </c>
      <c r="M680" s="81"/>
      <c r="N680" s="81"/>
    </row>
    <row r="681" customFormat="false" ht="25.5" hidden="false" customHeight="true" outlineLevel="0" collapsed="false">
      <c r="A681" s="79"/>
      <c r="B681" s="80"/>
      <c r="C681" s="81"/>
      <c r="D681" s="81"/>
      <c r="E681" s="81"/>
      <c r="F681" s="82"/>
      <c r="G681" s="83"/>
      <c r="H681" s="84"/>
      <c r="I681" s="85"/>
      <c r="J681" s="84"/>
      <c r="K681" s="16" t="n">
        <f aca="false">IF($A681="",0,IF(COUNTIF($A$4:$A681,$A681)=1,1,0))</f>
        <v>0</v>
      </c>
      <c r="L681" s="16" t="n">
        <f aca="false">IF($A681="",0,IF(COUNTIFS($A$4:$A681,$A681,$B$4:$B681,$B681)=1,1,0))</f>
        <v>0</v>
      </c>
      <c r="M681" s="81"/>
      <c r="N681" s="81"/>
    </row>
    <row r="682" customFormat="false" ht="25.5" hidden="false" customHeight="true" outlineLevel="0" collapsed="false">
      <c r="A682" s="79"/>
      <c r="B682" s="80"/>
      <c r="C682" s="81"/>
      <c r="D682" s="81"/>
      <c r="E682" s="81"/>
      <c r="F682" s="86"/>
      <c r="G682" s="83"/>
      <c r="H682" s="87"/>
      <c r="I682" s="88"/>
      <c r="J682" s="87"/>
      <c r="K682" s="16" t="n">
        <f aca="false">IF($A682="",0,IF(COUNTIF($A$4:$A682,$A682)=1,1,0))</f>
        <v>0</v>
      </c>
      <c r="L682" s="16" t="n">
        <f aca="false">IF($A682="",0,IF(COUNTIFS($A$4:$A682,$A682,$B$4:$B682,$B682)=1,1,0))</f>
        <v>0</v>
      </c>
      <c r="M682" s="81"/>
      <c r="N682" s="81"/>
    </row>
    <row r="683" customFormat="false" ht="25.5" hidden="false" customHeight="true" outlineLevel="0" collapsed="false">
      <c r="A683" s="79"/>
      <c r="B683" s="80"/>
      <c r="C683" s="81"/>
      <c r="D683" s="81"/>
      <c r="E683" s="81"/>
      <c r="F683" s="82"/>
      <c r="G683" s="83"/>
      <c r="H683" s="84"/>
      <c r="I683" s="85"/>
      <c r="J683" s="84"/>
      <c r="K683" s="16" t="n">
        <f aca="false">IF($A683="",0,IF(COUNTIF($A$4:$A683,$A683)=1,1,0))</f>
        <v>0</v>
      </c>
      <c r="L683" s="16" t="n">
        <f aca="false">IF($A683="",0,IF(COUNTIFS($A$4:$A683,$A683,$B$4:$B683,$B683)=1,1,0))</f>
        <v>0</v>
      </c>
      <c r="M683" s="81"/>
      <c r="N683" s="81"/>
    </row>
    <row r="684" customFormat="false" ht="25.5" hidden="false" customHeight="true" outlineLevel="0" collapsed="false">
      <c r="A684" s="79"/>
      <c r="B684" s="80"/>
      <c r="C684" s="81"/>
      <c r="D684" s="81"/>
      <c r="E684" s="81"/>
      <c r="F684" s="86"/>
      <c r="G684" s="83"/>
      <c r="H684" s="87"/>
      <c r="I684" s="88"/>
      <c r="J684" s="87"/>
      <c r="K684" s="16" t="n">
        <f aca="false">IF($A684="",0,IF(COUNTIF($A$4:$A684,$A684)=1,1,0))</f>
        <v>0</v>
      </c>
      <c r="L684" s="16" t="n">
        <f aca="false">IF($A684="",0,IF(COUNTIFS($A$4:$A684,$A684,$B$4:$B684,$B684)=1,1,0))</f>
        <v>0</v>
      </c>
      <c r="M684" s="81"/>
      <c r="N684" s="81"/>
    </row>
    <row r="685" customFormat="false" ht="25.5" hidden="false" customHeight="true" outlineLevel="0" collapsed="false">
      <c r="A685" s="79"/>
      <c r="B685" s="80"/>
      <c r="C685" s="81"/>
      <c r="D685" s="81"/>
      <c r="E685" s="81"/>
      <c r="F685" s="82"/>
      <c r="G685" s="83"/>
      <c r="H685" s="84"/>
      <c r="I685" s="85"/>
      <c r="J685" s="84"/>
      <c r="K685" s="16" t="n">
        <f aca="false">IF($A685="",0,IF(COUNTIF($A$4:$A685,$A685)=1,1,0))</f>
        <v>0</v>
      </c>
      <c r="L685" s="16" t="n">
        <f aca="false">IF($A685="",0,IF(COUNTIFS($A$4:$A685,$A685,$B$4:$B685,$B685)=1,1,0))</f>
        <v>0</v>
      </c>
      <c r="M685" s="81"/>
      <c r="N685" s="81"/>
    </row>
    <row r="686" customFormat="false" ht="25.5" hidden="false" customHeight="true" outlineLevel="0" collapsed="false">
      <c r="A686" s="79"/>
      <c r="B686" s="80"/>
      <c r="C686" s="81"/>
      <c r="D686" s="81"/>
      <c r="E686" s="81"/>
      <c r="F686" s="86"/>
      <c r="G686" s="83"/>
      <c r="H686" s="87"/>
      <c r="I686" s="88"/>
      <c r="J686" s="87"/>
      <c r="K686" s="16" t="n">
        <f aca="false">IF($A686="",0,IF(COUNTIF($A$4:$A686,$A686)=1,1,0))</f>
        <v>0</v>
      </c>
      <c r="L686" s="16" t="n">
        <f aca="false">IF($A686="",0,IF(COUNTIFS($A$4:$A686,$A686,$B$4:$B686,$B686)=1,1,0))</f>
        <v>0</v>
      </c>
      <c r="M686" s="81"/>
      <c r="N686" s="81"/>
    </row>
    <row r="687" customFormat="false" ht="25.5" hidden="false" customHeight="true" outlineLevel="0" collapsed="false">
      <c r="A687" s="79"/>
      <c r="B687" s="80"/>
      <c r="C687" s="81"/>
      <c r="D687" s="81"/>
      <c r="E687" s="81"/>
      <c r="F687" s="82"/>
      <c r="G687" s="83"/>
      <c r="H687" s="84"/>
      <c r="I687" s="85"/>
      <c r="J687" s="84"/>
      <c r="K687" s="16" t="n">
        <f aca="false">IF($A687="",0,IF(COUNTIF($A$4:$A687,$A687)=1,1,0))</f>
        <v>0</v>
      </c>
      <c r="L687" s="16" t="n">
        <f aca="false">IF($A687="",0,IF(COUNTIFS($A$4:$A687,$A687,$B$4:$B687,$B687)=1,1,0))</f>
        <v>0</v>
      </c>
      <c r="M687" s="81"/>
      <c r="N687" s="81"/>
    </row>
    <row r="688" customFormat="false" ht="25.5" hidden="false" customHeight="true" outlineLevel="0" collapsed="false">
      <c r="A688" s="79"/>
      <c r="B688" s="80"/>
      <c r="C688" s="81"/>
      <c r="D688" s="81"/>
      <c r="E688" s="81"/>
      <c r="F688" s="86"/>
      <c r="G688" s="83"/>
      <c r="H688" s="87"/>
      <c r="I688" s="88"/>
      <c r="J688" s="87"/>
      <c r="K688" s="16" t="n">
        <f aca="false">IF($A688="",0,IF(COUNTIF($A$4:$A688,$A688)=1,1,0))</f>
        <v>0</v>
      </c>
      <c r="L688" s="16" t="n">
        <f aca="false">IF($A688="",0,IF(COUNTIFS($A$4:$A688,$A688,$B$4:$B688,$B688)=1,1,0))</f>
        <v>0</v>
      </c>
      <c r="M688" s="81"/>
      <c r="N688" s="81"/>
    </row>
    <row r="689" customFormat="false" ht="25.5" hidden="false" customHeight="true" outlineLevel="0" collapsed="false">
      <c r="A689" s="79"/>
      <c r="B689" s="80"/>
      <c r="C689" s="81"/>
      <c r="D689" s="81"/>
      <c r="E689" s="81"/>
      <c r="F689" s="82"/>
      <c r="G689" s="83"/>
      <c r="H689" s="84"/>
      <c r="I689" s="85"/>
      <c r="J689" s="84"/>
      <c r="K689" s="16" t="n">
        <f aca="false">IF($A689="",0,IF(COUNTIF($A$4:$A689,$A689)=1,1,0))</f>
        <v>0</v>
      </c>
      <c r="L689" s="16" t="n">
        <f aca="false">IF($A689="",0,IF(COUNTIFS($A$4:$A689,$A689,$B$4:$B689,$B689)=1,1,0))</f>
        <v>0</v>
      </c>
      <c r="M689" s="81"/>
      <c r="N689" s="81"/>
    </row>
    <row r="690" customFormat="false" ht="25.5" hidden="false" customHeight="true" outlineLevel="0" collapsed="false">
      <c r="A690" s="79"/>
      <c r="B690" s="80"/>
      <c r="C690" s="81"/>
      <c r="D690" s="81"/>
      <c r="E690" s="81"/>
      <c r="F690" s="86"/>
      <c r="G690" s="83"/>
      <c r="H690" s="87"/>
      <c r="I690" s="88"/>
      <c r="J690" s="87"/>
      <c r="K690" s="16" t="n">
        <f aca="false">IF($A690="",0,IF(COUNTIF($A$4:$A690,$A690)=1,1,0))</f>
        <v>0</v>
      </c>
      <c r="L690" s="16" t="n">
        <f aca="false">IF($A690="",0,IF(COUNTIFS($A$4:$A690,$A690,$B$4:$B690,$B690)=1,1,0))</f>
        <v>0</v>
      </c>
      <c r="M690" s="81"/>
      <c r="N690" s="81"/>
    </row>
    <row r="691" customFormat="false" ht="25.5" hidden="false" customHeight="true" outlineLevel="0" collapsed="false">
      <c r="A691" s="79"/>
      <c r="B691" s="80"/>
      <c r="C691" s="81"/>
      <c r="D691" s="81"/>
      <c r="E691" s="81"/>
      <c r="F691" s="82"/>
      <c r="G691" s="83"/>
      <c r="H691" s="84"/>
      <c r="I691" s="85"/>
      <c r="J691" s="84"/>
      <c r="K691" s="16" t="n">
        <f aca="false">IF($A691="",0,IF(COUNTIF($A$4:$A691,$A691)=1,1,0))</f>
        <v>0</v>
      </c>
      <c r="L691" s="16" t="n">
        <f aca="false">IF($A691="",0,IF(COUNTIFS($A$4:$A691,$A691,$B$4:$B691,$B691)=1,1,0))</f>
        <v>0</v>
      </c>
      <c r="M691" s="81"/>
      <c r="N691" s="81"/>
    </row>
    <row r="692" customFormat="false" ht="25.5" hidden="false" customHeight="true" outlineLevel="0" collapsed="false">
      <c r="A692" s="79"/>
      <c r="B692" s="80"/>
      <c r="C692" s="81"/>
      <c r="D692" s="81"/>
      <c r="E692" s="81"/>
      <c r="F692" s="86"/>
      <c r="G692" s="83"/>
      <c r="H692" s="87"/>
      <c r="I692" s="88"/>
      <c r="J692" s="87"/>
      <c r="K692" s="16" t="n">
        <f aca="false">IF($A692="",0,IF(COUNTIF($A$4:$A692,$A692)=1,1,0))</f>
        <v>0</v>
      </c>
      <c r="L692" s="16" t="n">
        <f aca="false">IF($A692="",0,IF(COUNTIFS($A$4:$A692,$A692,$B$4:$B692,$B692)=1,1,0))</f>
        <v>0</v>
      </c>
      <c r="M692" s="81"/>
      <c r="N692" s="81"/>
    </row>
    <row r="693" customFormat="false" ht="25.5" hidden="false" customHeight="true" outlineLevel="0" collapsed="false">
      <c r="A693" s="79"/>
      <c r="B693" s="80"/>
      <c r="C693" s="81"/>
      <c r="D693" s="81"/>
      <c r="E693" s="81"/>
      <c r="F693" s="82"/>
      <c r="G693" s="83"/>
      <c r="H693" s="84"/>
      <c r="I693" s="85"/>
      <c r="J693" s="84"/>
      <c r="K693" s="16" t="n">
        <f aca="false">IF($A693="",0,IF(COUNTIF($A$4:$A693,$A693)=1,1,0))</f>
        <v>0</v>
      </c>
      <c r="L693" s="16" t="n">
        <f aca="false">IF($A693="",0,IF(COUNTIFS($A$4:$A693,$A693,$B$4:$B693,$B693)=1,1,0))</f>
        <v>0</v>
      </c>
      <c r="M693" s="81"/>
      <c r="N693" s="81"/>
    </row>
    <row r="694" customFormat="false" ht="25.5" hidden="false" customHeight="true" outlineLevel="0" collapsed="false">
      <c r="A694" s="79"/>
      <c r="B694" s="80"/>
      <c r="C694" s="81"/>
      <c r="D694" s="81"/>
      <c r="E694" s="81"/>
      <c r="F694" s="86"/>
      <c r="G694" s="83"/>
      <c r="H694" s="87"/>
      <c r="I694" s="88"/>
      <c r="J694" s="87"/>
      <c r="K694" s="16" t="n">
        <f aca="false">IF($A694="",0,IF(COUNTIF($A$4:$A694,$A694)=1,1,0))</f>
        <v>0</v>
      </c>
      <c r="L694" s="16" t="n">
        <f aca="false">IF($A694="",0,IF(COUNTIFS($A$4:$A694,$A694,$B$4:$B694,$B694)=1,1,0))</f>
        <v>0</v>
      </c>
      <c r="M694" s="81"/>
      <c r="N694" s="81"/>
    </row>
    <row r="695" customFormat="false" ht="25.5" hidden="false" customHeight="true" outlineLevel="0" collapsed="false">
      <c r="A695" s="79"/>
      <c r="B695" s="80"/>
      <c r="C695" s="81"/>
      <c r="D695" s="81"/>
      <c r="E695" s="81"/>
      <c r="F695" s="82"/>
      <c r="G695" s="83"/>
      <c r="H695" s="84"/>
      <c r="I695" s="85"/>
      <c r="J695" s="84"/>
      <c r="K695" s="16" t="n">
        <f aca="false">IF($A695="",0,IF(COUNTIF($A$4:$A695,$A695)=1,1,0))</f>
        <v>0</v>
      </c>
      <c r="L695" s="16" t="n">
        <f aca="false">IF($A695="",0,IF(COUNTIFS($A$4:$A695,$A695,$B$4:$B695,$B695)=1,1,0))</f>
        <v>0</v>
      </c>
      <c r="M695" s="81"/>
      <c r="N695" s="81"/>
    </row>
    <row r="696" customFormat="false" ht="25.5" hidden="false" customHeight="true" outlineLevel="0" collapsed="false">
      <c r="A696" s="79"/>
      <c r="B696" s="80"/>
      <c r="C696" s="81"/>
      <c r="D696" s="81"/>
      <c r="E696" s="81"/>
      <c r="F696" s="86"/>
      <c r="G696" s="83"/>
      <c r="H696" s="87"/>
      <c r="I696" s="88"/>
      <c r="J696" s="87"/>
      <c r="K696" s="16" t="n">
        <f aca="false">IF($A696="",0,IF(COUNTIF($A$4:$A696,$A696)=1,1,0))</f>
        <v>0</v>
      </c>
      <c r="L696" s="16" t="n">
        <f aca="false">IF($A696="",0,IF(COUNTIFS($A$4:$A696,$A696,$B$4:$B696,$B696)=1,1,0))</f>
        <v>0</v>
      </c>
      <c r="M696" s="81"/>
      <c r="N696" s="81"/>
    </row>
    <row r="697" customFormat="false" ht="25.5" hidden="false" customHeight="true" outlineLevel="0" collapsed="false">
      <c r="A697" s="79"/>
      <c r="B697" s="80"/>
      <c r="C697" s="81"/>
      <c r="D697" s="81"/>
      <c r="E697" s="81"/>
      <c r="F697" s="82"/>
      <c r="G697" s="83"/>
      <c r="H697" s="84"/>
      <c r="I697" s="85"/>
      <c r="J697" s="84"/>
      <c r="K697" s="16" t="n">
        <f aca="false">IF($A697="",0,IF(COUNTIF($A$4:$A697,$A697)=1,1,0))</f>
        <v>0</v>
      </c>
      <c r="L697" s="16" t="n">
        <f aca="false">IF($A697="",0,IF(COUNTIFS($A$4:$A697,$A697,$B$4:$B697,$B697)=1,1,0))</f>
        <v>0</v>
      </c>
      <c r="M697" s="81"/>
      <c r="N697" s="81"/>
    </row>
    <row r="698" customFormat="false" ht="25.5" hidden="false" customHeight="true" outlineLevel="0" collapsed="false">
      <c r="A698" s="79"/>
      <c r="B698" s="80"/>
      <c r="C698" s="81"/>
      <c r="D698" s="81"/>
      <c r="E698" s="81"/>
      <c r="F698" s="86"/>
      <c r="G698" s="83"/>
      <c r="H698" s="87"/>
      <c r="I698" s="88"/>
      <c r="J698" s="87"/>
      <c r="K698" s="16" t="n">
        <f aca="false">IF($A698="",0,IF(COUNTIF($A$4:$A698,$A698)=1,1,0))</f>
        <v>0</v>
      </c>
      <c r="L698" s="16" t="n">
        <f aca="false">IF($A698="",0,IF(COUNTIFS($A$4:$A698,$A698,$B$4:$B698,$B698)=1,1,0))</f>
        <v>0</v>
      </c>
      <c r="M698" s="81"/>
      <c r="N698" s="81"/>
    </row>
    <row r="699" customFormat="false" ht="25.5" hidden="false" customHeight="true" outlineLevel="0" collapsed="false">
      <c r="A699" s="79"/>
      <c r="B699" s="80"/>
      <c r="C699" s="81"/>
      <c r="D699" s="81"/>
      <c r="E699" s="81"/>
      <c r="F699" s="82"/>
      <c r="G699" s="83"/>
      <c r="H699" s="84"/>
      <c r="I699" s="85"/>
      <c r="J699" s="84"/>
      <c r="K699" s="16" t="n">
        <f aca="false">IF($A699="",0,IF(COUNTIF($A$4:$A699,$A699)=1,1,0))</f>
        <v>0</v>
      </c>
      <c r="L699" s="16" t="n">
        <f aca="false">IF($A699="",0,IF(COUNTIFS($A$4:$A699,$A699,$B$4:$B699,$B699)=1,1,0))</f>
        <v>0</v>
      </c>
      <c r="M699" s="81"/>
      <c r="N699" s="81"/>
    </row>
    <row r="700" customFormat="false" ht="25.5" hidden="false" customHeight="true" outlineLevel="0" collapsed="false">
      <c r="A700" s="79"/>
      <c r="B700" s="80"/>
      <c r="C700" s="81"/>
      <c r="D700" s="81"/>
      <c r="E700" s="81"/>
      <c r="F700" s="86"/>
      <c r="G700" s="83"/>
      <c r="H700" s="87"/>
      <c r="I700" s="88"/>
      <c r="J700" s="87"/>
      <c r="K700" s="16" t="n">
        <f aca="false">IF($A700="",0,IF(COUNTIF($A$4:$A700,$A700)=1,1,0))</f>
        <v>0</v>
      </c>
      <c r="L700" s="16" t="n">
        <f aca="false">IF($A700="",0,IF(COUNTIFS($A$4:$A700,$A700,$B$4:$B700,$B700)=1,1,0))</f>
        <v>0</v>
      </c>
      <c r="M700" s="81"/>
      <c r="N700" s="81"/>
    </row>
    <row r="701" customFormat="false" ht="25.5" hidden="false" customHeight="true" outlineLevel="0" collapsed="false">
      <c r="A701" s="79"/>
      <c r="B701" s="80"/>
      <c r="C701" s="81"/>
      <c r="D701" s="81"/>
      <c r="E701" s="81"/>
      <c r="F701" s="82"/>
      <c r="G701" s="83"/>
      <c r="H701" s="84"/>
      <c r="I701" s="85"/>
      <c r="J701" s="84"/>
      <c r="K701" s="16" t="n">
        <f aca="false">IF($A701="",0,IF(COUNTIF($A$4:$A701,$A701)=1,1,0))</f>
        <v>0</v>
      </c>
      <c r="L701" s="16" t="n">
        <f aca="false">IF($A701="",0,IF(COUNTIFS($A$4:$A701,$A701,$B$4:$B701,$B701)=1,1,0))</f>
        <v>0</v>
      </c>
      <c r="M701" s="81"/>
      <c r="N701" s="81"/>
    </row>
    <row r="702" customFormat="false" ht="25.5" hidden="false" customHeight="true" outlineLevel="0" collapsed="false">
      <c r="A702" s="79"/>
      <c r="B702" s="80"/>
      <c r="C702" s="81"/>
      <c r="D702" s="81"/>
      <c r="E702" s="81"/>
      <c r="F702" s="86"/>
      <c r="G702" s="83"/>
      <c r="H702" s="87"/>
      <c r="I702" s="88"/>
      <c r="J702" s="87"/>
      <c r="K702" s="16" t="n">
        <f aca="false">IF($A702="",0,IF(COUNTIF($A$4:$A702,$A702)=1,1,0))</f>
        <v>0</v>
      </c>
      <c r="L702" s="16" t="n">
        <f aca="false">IF($A702="",0,IF(COUNTIFS($A$4:$A702,$A702,$B$4:$B702,$B702)=1,1,0))</f>
        <v>0</v>
      </c>
      <c r="M702" s="81"/>
      <c r="N702" s="81"/>
    </row>
    <row r="703" customFormat="false" ht="25.5" hidden="false" customHeight="true" outlineLevel="0" collapsed="false">
      <c r="A703" s="79"/>
      <c r="B703" s="80"/>
      <c r="C703" s="81"/>
      <c r="D703" s="81"/>
      <c r="E703" s="81"/>
      <c r="F703" s="82"/>
      <c r="G703" s="83"/>
      <c r="H703" s="84"/>
      <c r="I703" s="85"/>
      <c r="J703" s="84"/>
      <c r="K703" s="16" t="n">
        <f aca="false">IF($A703="",0,IF(COUNTIF($A$4:$A703,$A703)=1,1,0))</f>
        <v>0</v>
      </c>
      <c r="L703" s="16" t="n">
        <f aca="false">IF($A703="",0,IF(COUNTIFS($A$4:$A703,$A703,$B$4:$B703,$B703)=1,1,0))</f>
        <v>0</v>
      </c>
      <c r="M703" s="81"/>
      <c r="N703" s="81"/>
    </row>
    <row r="704" customFormat="false" ht="25.5" hidden="false" customHeight="true" outlineLevel="0" collapsed="false">
      <c r="A704" s="79"/>
      <c r="B704" s="80"/>
      <c r="C704" s="81"/>
      <c r="D704" s="81"/>
      <c r="E704" s="81"/>
      <c r="F704" s="86"/>
      <c r="G704" s="83"/>
      <c r="H704" s="87"/>
      <c r="I704" s="88"/>
      <c r="J704" s="87"/>
      <c r="K704" s="16" t="n">
        <f aca="false">IF($A704="",0,IF(COUNTIF($A$4:$A704,$A704)=1,1,0))</f>
        <v>0</v>
      </c>
      <c r="L704" s="16" t="n">
        <f aca="false">IF($A704="",0,IF(COUNTIFS($A$4:$A704,$A704,$B$4:$B704,$B704)=1,1,0))</f>
        <v>0</v>
      </c>
      <c r="M704" s="81"/>
      <c r="N704" s="81"/>
    </row>
    <row r="705" customFormat="false" ht="25.5" hidden="false" customHeight="true" outlineLevel="0" collapsed="false">
      <c r="A705" s="79"/>
      <c r="B705" s="80"/>
      <c r="C705" s="81"/>
      <c r="D705" s="81"/>
      <c r="E705" s="81"/>
      <c r="F705" s="82"/>
      <c r="G705" s="83"/>
      <c r="H705" s="84"/>
      <c r="I705" s="85"/>
      <c r="J705" s="84"/>
      <c r="K705" s="16" t="n">
        <f aca="false">IF($A705="",0,IF(COUNTIF($A$4:$A705,$A705)=1,1,0))</f>
        <v>0</v>
      </c>
      <c r="L705" s="16" t="n">
        <f aca="false">IF($A705="",0,IF(COUNTIFS($A$4:$A705,$A705,$B$4:$B705,$B705)=1,1,0))</f>
        <v>0</v>
      </c>
      <c r="M705" s="81"/>
      <c r="N705" s="81"/>
    </row>
    <row r="706" customFormat="false" ht="25.5" hidden="false" customHeight="true" outlineLevel="0" collapsed="false">
      <c r="A706" s="79"/>
      <c r="B706" s="80"/>
      <c r="C706" s="81"/>
      <c r="D706" s="81"/>
      <c r="E706" s="81"/>
      <c r="F706" s="86"/>
      <c r="G706" s="83"/>
      <c r="H706" s="87"/>
      <c r="I706" s="88"/>
      <c r="J706" s="87"/>
      <c r="K706" s="16" t="n">
        <f aca="false">IF($A706="",0,IF(COUNTIF($A$4:$A706,$A706)=1,1,0))</f>
        <v>0</v>
      </c>
      <c r="L706" s="16" t="n">
        <f aca="false">IF($A706="",0,IF(COUNTIFS($A$4:$A706,$A706,$B$4:$B706,$B706)=1,1,0))</f>
        <v>0</v>
      </c>
      <c r="M706" s="81"/>
      <c r="N706" s="81"/>
    </row>
    <row r="707" customFormat="false" ht="25.5" hidden="false" customHeight="true" outlineLevel="0" collapsed="false">
      <c r="A707" s="79"/>
      <c r="B707" s="80"/>
      <c r="C707" s="81"/>
      <c r="D707" s="81"/>
      <c r="E707" s="81"/>
      <c r="F707" s="82"/>
      <c r="G707" s="83"/>
      <c r="H707" s="84"/>
      <c r="I707" s="85"/>
      <c r="J707" s="84"/>
      <c r="K707" s="16" t="n">
        <f aca="false">IF($A707="",0,IF(COUNTIF($A$4:$A707,$A707)=1,1,0))</f>
        <v>0</v>
      </c>
      <c r="L707" s="16" t="n">
        <f aca="false">IF($A707="",0,IF(COUNTIFS($A$4:$A707,$A707,$B$4:$B707,$B707)=1,1,0))</f>
        <v>0</v>
      </c>
      <c r="M707" s="81"/>
      <c r="N707" s="81"/>
    </row>
    <row r="708" customFormat="false" ht="25.5" hidden="false" customHeight="true" outlineLevel="0" collapsed="false">
      <c r="A708" s="79"/>
      <c r="B708" s="80"/>
      <c r="C708" s="81"/>
      <c r="D708" s="81"/>
      <c r="E708" s="81"/>
      <c r="F708" s="86"/>
      <c r="G708" s="83"/>
      <c r="H708" s="87"/>
      <c r="I708" s="88"/>
      <c r="J708" s="87"/>
      <c r="K708" s="16" t="n">
        <f aca="false">IF($A708="",0,IF(COUNTIF($A$4:$A708,$A708)=1,1,0))</f>
        <v>0</v>
      </c>
      <c r="L708" s="16" t="n">
        <f aca="false">IF($A708="",0,IF(COUNTIFS($A$4:$A708,$A708,$B$4:$B708,$B708)=1,1,0))</f>
        <v>0</v>
      </c>
      <c r="M708" s="81"/>
      <c r="N708" s="81"/>
    </row>
    <row r="709" customFormat="false" ht="25.5" hidden="false" customHeight="true" outlineLevel="0" collapsed="false">
      <c r="A709" s="79"/>
      <c r="B709" s="80"/>
      <c r="C709" s="81"/>
      <c r="D709" s="81"/>
      <c r="E709" s="81"/>
      <c r="F709" s="82"/>
      <c r="G709" s="83"/>
      <c r="H709" s="84"/>
      <c r="I709" s="85"/>
      <c r="J709" s="84"/>
      <c r="K709" s="16" t="n">
        <f aca="false">IF($A709="",0,IF(COUNTIF($A$4:$A709,$A709)=1,1,0))</f>
        <v>0</v>
      </c>
      <c r="L709" s="16" t="n">
        <f aca="false">IF($A709="",0,IF(COUNTIFS($A$4:$A709,$A709,$B$4:$B709,$B709)=1,1,0))</f>
        <v>0</v>
      </c>
      <c r="M709" s="81"/>
      <c r="N709" s="81"/>
    </row>
    <row r="710" customFormat="false" ht="25.5" hidden="false" customHeight="true" outlineLevel="0" collapsed="false">
      <c r="A710" s="79"/>
      <c r="B710" s="80"/>
      <c r="C710" s="81"/>
      <c r="D710" s="81"/>
      <c r="E710" s="81"/>
      <c r="F710" s="86"/>
      <c r="G710" s="83"/>
      <c r="H710" s="87"/>
      <c r="I710" s="88"/>
      <c r="J710" s="87"/>
      <c r="K710" s="16" t="n">
        <f aca="false">IF($A710="",0,IF(COUNTIF($A$4:$A710,$A710)=1,1,0))</f>
        <v>0</v>
      </c>
      <c r="L710" s="16" t="n">
        <f aca="false">IF($A710="",0,IF(COUNTIFS($A$4:$A710,$A710,$B$4:$B710,$B710)=1,1,0))</f>
        <v>0</v>
      </c>
      <c r="M710" s="81"/>
      <c r="N710" s="81"/>
    </row>
    <row r="711" customFormat="false" ht="25.5" hidden="false" customHeight="true" outlineLevel="0" collapsed="false">
      <c r="A711" s="79"/>
      <c r="B711" s="80"/>
      <c r="C711" s="81"/>
      <c r="D711" s="81"/>
      <c r="E711" s="81"/>
      <c r="F711" s="82"/>
      <c r="G711" s="83"/>
      <c r="H711" s="84"/>
      <c r="I711" s="85"/>
      <c r="J711" s="84"/>
      <c r="K711" s="16" t="n">
        <f aca="false">IF($A711="",0,IF(COUNTIF($A$4:$A711,$A711)=1,1,0))</f>
        <v>0</v>
      </c>
      <c r="L711" s="16" t="n">
        <f aca="false">IF($A711="",0,IF(COUNTIFS($A$4:$A711,$A711,$B$4:$B711,$B711)=1,1,0))</f>
        <v>0</v>
      </c>
      <c r="M711" s="81"/>
      <c r="N711" s="81"/>
    </row>
    <row r="712" customFormat="false" ht="25.5" hidden="false" customHeight="true" outlineLevel="0" collapsed="false">
      <c r="A712" s="79"/>
      <c r="B712" s="80"/>
      <c r="C712" s="81"/>
      <c r="D712" s="81"/>
      <c r="E712" s="81"/>
      <c r="F712" s="86"/>
      <c r="G712" s="83"/>
      <c r="H712" s="87"/>
      <c r="I712" s="88"/>
      <c r="J712" s="87"/>
      <c r="K712" s="16" t="n">
        <f aca="false">IF($A712="",0,IF(COUNTIF($A$4:$A712,$A712)=1,1,0))</f>
        <v>0</v>
      </c>
      <c r="L712" s="16" t="n">
        <f aca="false">IF($A712="",0,IF(COUNTIFS($A$4:$A712,$A712,$B$4:$B712,$B712)=1,1,0))</f>
        <v>0</v>
      </c>
      <c r="M712" s="81"/>
      <c r="N712" s="81"/>
    </row>
    <row r="713" customFormat="false" ht="25.5" hidden="false" customHeight="true" outlineLevel="0" collapsed="false">
      <c r="A713" s="79"/>
      <c r="B713" s="80"/>
      <c r="C713" s="81"/>
      <c r="D713" s="81"/>
      <c r="E713" s="81"/>
      <c r="F713" s="82"/>
      <c r="G713" s="83"/>
      <c r="H713" s="84"/>
      <c r="I713" s="85"/>
      <c r="J713" s="84"/>
      <c r="K713" s="16" t="n">
        <f aca="false">IF($A713="",0,IF(COUNTIF($A$4:$A713,$A713)=1,1,0))</f>
        <v>0</v>
      </c>
      <c r="L713" s="16" t="n">
        <f aca="false">IF($A713="",0,IF(COUNTIFS($A$4:$A713,$A713,$B$4:$B713,$B713)=1,1,0))</f>
        <v>0</v>
      </c>
      <c r="M713" s="81"/>
      <c r="N713" s="81"/>
    </row>
    <row r="714" customFormat="false" ht="25.5" hidden="false" customHeight="true" outlineLevel="0" collapsed="false">
      <c r="A714" s="79"/>
      <c r="B714" s="80"/>
      <c r="C714" s="81"/>
      <c r="D714" s="81"/>
      <c r="E714" s="81"/>
      <c r="F714" s="86"/>
      <c r="G714" s="83"/>
      <c r="H714" s="87"/>
      <c r="I714" s="88"/>
      <c r="J714" s="87"/>
      <c r="K714" s="16" t="n">
        <f aca="false">IF($A714="",0,IF(COUNTIF($A$4:$A714,$A714)=1,1,0))</f>
        <v>0</v>
      </c>
      <c r="L714" s="16" t="n">
        <f aca="false">IF($A714="",0,IF(COUNTIFS($A$4:$A714,$A714,$B$4:$B714,$B714)=1,1,0))</f>
        <v>0</v>
      </c>
      <c r="M714" s="81"/>
      <c r="N714" s="81"/>
    </row>
    <row r="715" customFormat="false" ht="25.5" hidden="false" customHeight="true" outlineLevel="0" collapsed="false">
      <c r="A715" s="79"/>
      <c r="B715" s="80"/>
      <c r="C715" s="81"/>
      <c r="D715" s="81"/>
      <c r="E715" s="81"/>
      <c r="F715" s="82"/>
      <c r="G715" s="83"/>
      <c r="H715" s="84"/>
      <c r="I715" s="85"/>
      <c r="J715" s="84"/>
      <c r="K715" s="16" t="n">
        <f aca="false">IF($A715="",0,IF(COUNTIF($A$4:$A715,$A715)=1,1,0))</f>
        <v>0</v>
      </c>
      <c r="L715" s="16" t="n">
        <f aca="false">IF($A715="",0,IF(COUNTIFS($A$4:$A715,$A715,$B$4:$B715,$B715)=1,1,0))</f>
        <v>0</v>
      </c>
      <c r="M715" s="81"/>
      <c r="N715" s="81"/>
    </row>
    <row r="716" customFormat="false" ht="25.5" hidden="false" customHeight="true" outlineLevel="0" collapsed="false">
      <c r="A716" s="79"/>
      <c r="B716" s="80"/>
      <c r="C716" s="81"/>
      <c r="D716" s="81"/>
      <c r="E716" s="81"/>
      <c r="F716" s="86"/>
      <c r="G716" s="83"/>
      <c r="H716" s="87"/>
      <c r="I716" s="88"/>
      <c r="J716" s="87"/>
      <c r="K716" s="16" t="n">
        <f aca="false">IF($A716="",0,IF(COUNTIF($A$4:$A716,$A716)=1,1,0))</f>
        <v>0</v>
      </c>
      <c r="L716" s="16" t="n">
        <f aca="false">IF($A716="",0,IF(COUNTIFS($A$4:$A716,$A716,$B$4:$B716,$B716)=1,1,0))</f>
        <v>0</v>
      </c>
      <c r="M716" s="81"/>
      <c r="N716" s="81"/>
    </row>
    <row r="717" customFormat="false" ht="25.5" hidden="false" customHeight="true" outlineLevel="0" collapsed="false">
      <c r="A717" s="79"/>
      <c r="B717" s="80"/>
      <c r="C717" s="81"/>
      <c r="D717" s="81"/>
      <c r="E717" s="81"/>
      <c r="F717" s="82"/>
      <c r="G717" s="83"/>
      <c r="H717" s="84"/>
      <c r="I717" s="85"/>
      <c r="J717" s="84"/>
      <c r="K717" s="16" t="n">
        <f aca="false">IF($A717="",0,IF(COUNTIF($A$4:$A717,$A717)=1,1,0))</f>
        <v>0</v>
      </c>
      <c r="L717" s="16" t="n">
        <f aca="false">IF($A717="",0,IF(COUNTIFS($A$4:$A717,$A717,$B$4:$B717,$B717)=1,1,0))</f>
        <v>0</v>
      </c>
      <c r="M717" s="81"/>
      <c r="N717" s="81"/>
    </row>
    <row r="718" customFormat="false" ht="25.5" hidden="false" customHeight="true" outlineLevel="0" collapsed="false">
      <c r="A718" s="79"/>
      <c r="B718" s="80"/>
      <c r="C718" s="81"/>
      <c r="D718" s="81"/>
      <c r="E718" s="81"/>
      <c r="F718" s="86"/>
      <c r="G718" s="83"/>
      <c r="H718" s="87"/>
      <c r="I718" s="88"/>
      <c r="J718" s="87"/>
      <c r="K718" s="16" t="n">
        <f aca="false">IF($A718="",0,IF(COUNTIF($A$4:$A718,$A718)=1,1,0))</f>
        <v>0</v>
      </c>
      <c r="L718" s="16" t="n">
        <f aca="false">IF($A718="",0,IF(COUNTIFS($A$4:$A718,$A718,$B$4:$B718,$B718)=1,1,0))</f>
        <v>0</v>
      </c>
      <c r="M718" s="81"/>
      <c r="N718" s="81"/>
    </row>
    <row r="719" customFormat="false" ht="25.5" hidden="false" customHeight="true" outlineLevel="0" collapsed="false">
      <c r="A719" s="79"/>
      <c r="B719" s="80"/>
      <c r="C719" s="81"/>
      <c r="D719" s="81"/>
      <c r="E719" s="81"/>
      <c r="F719" s="82"/>
      <c r="G719" s="83"/>
      <c r="H719" s="84"/>
      <c r="I719" s="85"/>
      <c r="J719" s="84"/>
      <c r="K719" s="16" t="n">
        <f aca="false">IF($A719="",0,IF(COUNTIF($A$4:$A719,$A719)=1,1,0))</f>
        <v>0</v>
      </c>
      <c r="L719" s="16" t="n">
        <f aca="false">IF($A719="",0,IF(COUNTIFS($A$4:$A719,$A719,$B$4:$B719,$B719)=1,1,0))</f>
        <v>0</v>
      </c>
      <c r="M719" s="81"/>
      <c r="N719" s="81"/>
    </row>
    <row r="720" customFormat="false" ht="25.5" hidden="false" customHeight="true" outlineLevel="0" collapsed="false">
      <c r="A720" s="79"/>
      <c r="B720" s="80"/>
      <c r="C720" s="81"/>
      <c r="D720" s="81"/>
      <c r="E720" s="81"/>
      <c r="F720" s="86"/>
      <c r="G720" s="83"/>
      <c r="H720" s="87"/>
      <c r="I720" s="88"/>
      <c r="J720" s="87"/>
      <c r="K720" s="16" t="n">
        <f aca="false">IF($A720="",0,IF(COUNTIF($A$4:$A720,$A720)=1,1,0))</f>
        <v>0</v>
      </c>
      <c r="L720" s="16" t="n">
        <f aca="false">IF($A720="",0,IF(COUNTIFS($A$4:$A720,$A720,$B$4:$B720,$B720)=1,1,0))</f>
        <v>0</v>
      </c>
      <c r="M720" s="81"/>
      <c r="N720" s="81"/>
    </row>
    <row r="721" customFormat="false" ht="25.5" hidden="false" customHeight="true" outlineLevel="0" collapsed="false">
      <c r="A721" s="79"/>
      <c r="B721" s="80"/>
      <c r="C721" s="81"/>
      <c r="D721" s="81"/>
      <c r="E721" s="81"/>
      <c r="F721" s="82"/>
      <c r="G721" s="83"/>
      <c r="H721" s="84"/>
      <c r="I721" s="85"/>
      <c r="J721" s="84"/>
      <c r="K721" s="16" t="n">
        <f aca="false">IF($A721="",0,IF(COUNTIF($A$4:$A721,$A721)=1,1,0))</f>
        <v>0</v>
      </c>
      <c r="L721" s="16" t="n">
        <f aca="false">IF($A721="",0,IF(COUNTIFS($A$4:$A721,$A721,$B$4:$B721,$B721)=1,1,0))</f>
        <v>0</v>
      </c>
      <c r="M721" s="81"/>
      <c r="N721" s="81"/>
    </row>
    <row r="722" customFormat="false" ht="25.5" hidden="false" customHeight="true" outlineLevel="0" collapsed="false">
      <c r="A722" s="79"/>
      <c r="B722" s="80"/>
      <c r="C722" s="81"/>
      <c r="D722" s="81"/>
      <c r="E722" s="81"/>
      <c r="F722" s="86"/>
      <c r="G722" s="83"/>
      <c r="H722" s="87"/>
      <c r="I722" s="88"/>
      <c r="J722" s="87"/>
      <c r="K722" s="16" t="n">
        <f aca="false">IF($A722="",0,IF(COUNTIF($A$4:$A722,$A722)=1,1,0))</f>
        <v>0</v>
      </c>
      <c r="L722" s="16" t="n">
        <f aca="false">IF($A722="",0,IF(COUNTIFS($A$4:$A722,$A722,$B$4:$B722,$B722)=1,1,0))</f>
        <v>0</v>
      </c>
      <c r="M722" s="81"/>
      <c r="N722" s="81"/>
    </row>
    <row r="723" customFormat="false" ht="25.5" hidden="false" customHeight="true" outlineLevel="0" collapsed="false">
      <c r="A723" s="79"/>
      <c r="B723" s="80"/>
      <c r="C723" s="81"/>
      <c r="D723" s="81"/>
      <c r="E723" s="81"/>
      <c r="F723" s="82"/>
      <c r="G723" s="83"/>
      <c r="H723" s="84"/>
      <c r="I723" s="85"/>
      <c r="J723" s="84"/>
      <c r="K723" s="16" t="n">
        <f aca="false">IF($A723="",0,IF(COUNTIF($A$4:$A723,$A723)=1,1,0))</f>
        <v>0</v>
      </c>
      <c r="L723" s="16" t="n">
        <f aca="false">IF($A723="",0,IF(COUNTIFS($A$4:$A723,$A723,$B$4:$B723,$B723)=1,1,0))</f>
        <v>0</v>
      </c>
      <c r="M723" s="81"/>
      <c r="N723" s="81"/>
    </row>
    <row r="724" customFormat="false" ht="25.5" hidden="false" customHeight="true" outlineLevel="0" collapsed="false">
      <c r="A724" s="79"/>
      <c r="B724" s="80"/>
      <c r="C724" s="81"/>
      <c r="D724" s="81"/>
      <c r="E724" s="81"/>
      <c r="F724" s="86"/>
      <c r="G724" s="83"/>
      <c r="H724" s="87"/>
      <c r="I724" s="88"/>
      <c r="J724" s="87"/>
      <c r="K724" s="16" t="n">
        <f aca="false">IF($A724="",0,IF(COUNTIF($A$4:$A724,$A724)=1,1,0))</f>
        <v>0</v>
      </c>
      <c r="L724" s="16" t="n">
        <f aca="false">IF($A724="",0,IF(COUNTIFS($A$4:$A724,$A724,$B$4:$B724,$B724)=1,1,0))</f>
        <v>0</v>
      </c>
      <c r="M724" s="81"/>
      <c r="N724" s="81"/>
    </row>
    <row r="725" customFormat="false" ht="25.5" hidden="false" customHeight="true" outlineLevel="0" collapsed="false">
      <c r="A725" s="79"/>
      <c r="B725" s="80"/>
      <c r="C725" s="81"/>
      <c r="D725" s="81"/>
      <c r="E725" s="81"/>
      <c r="F725" s="82"/>
      <c r="G725" s="83"/>
      <c r="H725" s="84"/>
      <c r="I725" s="85"/>
      <c r="J725" s="84"/>
      <c r="K725" s="16" t="n">
        <f aca="false">IF($A725="",0,IF(COUNTIF($A$4:$A725,$A725)=1,1,0))</f>
        <v>0</v>
      </c>
      <c r="L725" s="16" t="n">
        <f aca="false">IF($A725="",0,IF(COUNTIFS($A$4:$A725,$A725,$B$4:$B725,$B725)=1,1,0))</f>
        <v>0</v>
      </c>
      <c r="M725" s="81"/>
      <c r="N725" s="81"/>
    </row>
    <row r="726" customFormat="false" ht="25.5" hidden="false" customHeight="true" outlineLevel="0" collapsed="false">
      <c r="A726" s="79"/>
      <c r="B726" s="80"/>
      <c r="C726" s="81"/>
      <c r="D726" s="81"/>
      <c r="E726" s="81"/>
      <c r="F726" s="86"/>
      <c r="G726" s="83"/>
      <c r="H726" s="87"/>
      <c r="I726" s="88"/>
      <c r="J726" s="87"/>
      <c r="K726" s="16" t="n">
        <f aca="false">IF($A726="",0,IF(COUNTIF($A$4:$A726,$A726)=1,1,0))</f>
        <v>0</v>
      </c>
      <c r="L726" s="16" t="n">
        <f aca="false">IF($A726="",0,IF(COUNTIFS($A$4:$A726,$A726,$B$4:$B726,$B726)=1,1,0))</f>
        <v>0</v>
      </c>
      <c r="M726" s="81"/>
      <c r="N726" s="81"/>
    </row>
    <row r="727" customFormat="false" ht="25.5" hidden="false" customHeight="true" outlineLevel="0" collapsed="false">
      <c r="A727" s="79"/>
      <c r="B727" s="80"/>
      <c r="C727" s="81"/>
      <c r="D727" s="81"/>
      <c r="E727" s="81"/>
      <c r="F727" s="82"/>
      <c r="G727" s="83"/>
      <c r="H727" s="84"/>
      <c r="I727" s="85"/>
      <c r="J727" s="84"/>
      <c r="K727" s="16" t="n">
        <f aca="false">IF($A727="",0,IF(COUNTIF($A$4:$A727,$A727)=1,1,0))</f>
        <v>0</v>
      </c>
      <c r="L727" s="16" t="n">
        <f aca="false">IF($A727="",0,IF(COUNTIFS($A$4:$A727,$A727,$B$4:$B727,$B727)=1,1,0))</f>
        <v>0</v>
      </c>
      <c r="M727" s="81"/>
      <c r="N727" s="81"/>
    </row>
    <row r="728" customFormat="false" ht="25.5" hidden="false" customHeight="true" outlineLevel="0" collapsed="false">
      <c r="A728" s="79"/>
      <c r="B728" s="80"/>
      <c r="C728" s="81"/>
      <c r="D728" s="81"/>
      <c r="E728" s="81"/>
      <c r="F728" s="86"/>
      <c r="G728" s="83"/>
      <c r="H728" s="87"/>
      <c r="I728" s="88"/>
      <c r="J728" s="87"/>
      <c r="K728" s="16" t="n">
        <f aca="false">IF($A728="",0,IF(COUNTIF($A$4:$A728,$A728)=1,1,0))</f>
        <v>0</v>
      </c>
      <c r="L728" s="16" t="n">
        <f aca="false">IF($A728="",0,IF(COUNTIFS($A$4:$A728,$A728,$B$4:$B728,$B728)=1,1,0))</f>
        <v>0</v>
      </c>
      <c r="M728" s="81"/>
      <c r="N728" s="81"/>
    </row>
    <row r="729" customFormat="false" ht="25.5" hidden="false" customHeight="true" outlineLevel="0" collapsed="false">
      <c r="A729" s="79"/>
      <c r="B729" s="80"/>
      <c r="C729" s="81"/>
      <c r="D729" s="81"/>
      <c r="E729" s="81"/>
      <c r="F729" s="82"/>
      <c r="G729" s="83"/>
      <c r="H729" s="84"/>
      <c r="I729" s="85"/>
      <c r="J729" s="84"/>
      <c r="K729" s="16" t="n">
        <f aca="false">IF($A729="",0,IF(COUNTIF($A$4:$A729,$A729)=1,1,0))</f>
        <v>0</v>
      </c>
      <c r="L729" s="16" t="n">
        <f aca="false">IF($A729="",0,IF(COUNTIFS($A$4:$A729,$A729,$B$4:$B729,$B729)=1,1,0))</f>
        <v>0</v>
      </c>
      <c r="M729" s="81"/>
      <c r="N729" s="81"/>
    </row>
    <row r="730" customFormat="false" ht="25.5" hidden="false" customHeight="true" outlineLevel="0" collapsed="false">
      <c r="A730" s="79"/>
      <c r="B730" s="80"/>
      <c r="C730" s="81"/>
      <c r="D730" s="81"/>
      <c r="E730" s="81"/>
      <c r="F730" s="86"/>
      <c r="G730" s="83"/>
      <c r="H730" s="87"/>
      <c r="I730" s="88"/>
      <c r="J730" s="87"/>
      <c r="K730" s="16" t="n">
        <f aca="false">IF($A730="",0,IF(COUNTIF($A$4:$A730,$A730)=1,1,0))</f>
        <v>0</v>
      </c>
      <c r="L730" s="16" t="n">
        <f aca="false">IF($A730="",0,IF(COUNTIFS($A$4:$A730,$A730,$B$4:$B730,$B730)=1,1,0))</f>
        <v>0</v>
      </c>
      <c r="M730" s="81"/>
      <c r="N730" s="81"/>
    </row>
    <row r="731" customFormat="false" ht="25.5" hidden="false" customHeight="true" outlineLevel="0" collapsed="false">
      <c r="A731" s="79"/>
      <c r="B731" s="80"/>
      <c r="C731" s="81"/>
      <c r="D731" s="81"/>
      <c r="E731" s="81"/>
      <c r="F731" s="82"/>
      <c r="G731" s="83"/>
      <c r="H731" s="84"/>
      <c r="I731" s="85"/>
      <c r="J731" s="84"/>
      <c r="K731" s="16" t="n">
        <f aca="false">IF($A731="",0,IF(COUNTIF($A$4:$A731,$A731)=1,1,0))</f>
        <v>0</v>
      </c>
      <c r="L731" s="16" t="n">
        <f aca="false">IF($A731="",0,IF(COUNTIFS($A$4:$A731,$A731,$B$4:$B731,$B731)=1,1,0))</f>
        <v>0</v>
      </c>
      <c r="M731" s="81"/>
      <c r="N731" s="81"/>
    </row>
    <row r="732" customFormat="false" ht="25.5" hidden="false" customHeight="true" outlineLevel="0" collapsed="false">
      <c r="A732" s="79"/>
      <c r="B732" s="80"/>
      <c r="C732" s="81"/>
      <c r="D732" s="81"/>
      <c r="E732" s="81"/>
      <c r="F732" s="86"/>
      <c r="G732" s="83"/>
      <c r="H732" s="87"/>
      <c r="I732" s="88"/>
      <c r="J732" s="87"/>
      <c r="K732" s="16" t="n">
        <f aca="false">IF($A732="",0,IF(COUNTIF($A$4:$A732,$A732)=1,1,0))</f>
        <v>0</v>
      </c>
      <c r="L732" s="16" t="n">
        <f aca="false">IF($A732="",0,IF(COUNTIFS($A$4:$A732,$A732,$B$4:$B732,$B732)=1,1,0))</f>
        <v>0</v>
      </c>
      <c r="M732" s="81"/>
      <c r="N732" s="81"/>
    </row>
    <row r="733" customFormat="false" ht="25.5" hidden="false" customHeight="true" outlineLevel="0" collapsed="false">
      <c r="A733" s="79"/>
      <c r="B733" s="80"/>
      <c r="C733" s="81"/>
      <c r="D733" s="81"/>
      <c r="E733" s="81"/>
      <c r="F733" s="82"/>
      <c r="G733" s="83"/>
      <c r="H733" s="84"/>
      <c r="I733" s="85"/>
      <c r="J733" s="84"/>
      <c r="K733" s="16" t="n">
        <f aca="false">IF($A733="",0,IF(COUNTIF($A$4:$A733,$A733)=1,1,0))</f>
        <v>0</v>
      </c>
      <c r="L733" s="16" t="n">
        <f aca="false">IF($A733="",0,IF(COUNTIFS($A$4:$A733,$A733,$B$4:$B733,$B733)=1,1,0))</f>
        <v>0</v>
      </c>
      <c r="M733" s="81"/>
      <c r="N733" s="81"/>
    </row>
    <row r="734" customFormat="false" ht="25.5" hidden="false" customHeight="true" outlineLevel="0" collapsed="false">
      <c r="A734" s="79"/>
      <c r="B734" s="80"/>
      <c r="C734" s="81"/>
      <c r="D734" s="81"/>
      <c r="E734" s="81"/>
      <c r="F734" s="86"/>
      <c r="G734" s="83"/>
      <c r="H734" s="87"/>
      <c r="I734" s="88"/>
      <c r="J734" s="87"/>
      <c r="K734" s="16" t="n">
        <f aca="false">IF($A734="",0,IF(COUNTIF($A$4:$A734,$A734)=1,1,0))</f>
        <v>0</v>
      </c>
      <c r="L734" s="16" t="n">
        <f aca="false">IF($A734="",0,IF(COUNTIFS($A$4:$A734,$A734,$B$4:$B734,$B734)=1,1,0))</f>
        <v>0</v>
      </c>
      <c r="M734" s="81"/>
      <c r="N734" s="81"/>
    </row>
    <row r="735" customFormat="false" ht="25.5" hidden="false" customHeight="true" outlineLevel="0" collapsed="false">
      <c r="A735" s="79"/>
      <c r="B735" s="80"/>
      <c r="C735" s="81"/>
      <c r="D735" s="81"/>
      <c r="E735" s="81"/>
      <c r="F735" s="82"/>
      <c r="G735" s="83"/>
      <c r="H735" s="84"/>
      <c r="I735" s="85"/>
      <c r="J735" s="84"/>
      <c r="K735" s="16" t="n">
        <f aca="false">IF($A735="",0,IF(COUNTIF($A$4:$A735,$A735)=1,1,0))</f>
        <v>0</v>
      </c>
      <c r="L735" s="16" t="n">
        <f aca="false">IF($A735="",0,IF(COUNTIFS($A$4:$A735,$A735,$B$4:$B735,$B735)=1,1,0))</f>
        <v>0</v>
      </c>
      <c r="M735" s="81"/>
      <c r="N735" s="81"/>
    </row>
    <row r="736" customFormat="false" ht="25.5" hidden="false" customHeight="true" outlineLevel="0" collapsed="false">
      <c r="A736" s="79"/>
      <c r="B736" s="80"/>
      <c r="C736" s="81"/>
      <c r="D736" s="81"/>
      <c r="E736" s="81"/>
      <c r="F736" s="86"/>
      <c r="G736" s="83"/>
      <c r="H736" s="87"/>
      <c r="I736" s="88"/>
      <c r="J736" s="87"/>
      <c r="K736" s="16" t="n">
        <f aca="false">IF($A736="",0,IF(COUNTIF($A$4:$A736,$A736)=1,1,0))</f>
        <v>0</v>
      </c>
      <c r="L736" s="16" t="n">
        <f aca="false">IF($A736="",0,IF(COUNTIFS($A$4:$A736,$A736,$B$4:$B736,$B736)=1,1,0))</f>
        <v>0</v>
      </c>
      <c r="M736" s="81"/>
      <c r="N736" s="81"/>
    </row>
    <row r="737" customFormat="false" ht="25.5" hidden="false" customHeight="true" outlineLevel="0" collapsed="false">
      <c r="A737" s="79"/>
      <c r="B737" s="80"/>
      <c r="C737" s="81"/>
      <c r="D737" s="81"/>
      <c r="E737" s="81"/>
      <c r="F737" s="82"/>
      <c r="G737" s="83"/>
      <c r="H737" s="84"/>
      <c r="I737" s="85"/>
      <c r="J737" s="84"/>
      <c r="K737" s="16" t="n">
        <f aca="false">IF($A737="",0,IF(COUNTIF($A$4:$A737,$A737)=1,1,0))</f>
        <v>0</v>
      </c>
      <c r="L737" s="16" t="n">
        <f aca="false">IF($A737="",0,IF(COUNTIFS($A$4:$A737,$A737,$B$4:$B737,$B737)=1,1,0))</f>
        <v>0</v>
      </c>
      <c r="M737" s="81"/>
      <c r="N737" s="81"/>
    </row>
    <row r="738" customFormat="false" ht="25.5" hidden="false" customHeight="true" outlineLevel="0" collapsed="false">
      <c r="A738" s="79"/>
      <c r="B738" s="80"/>
      <c r="C738" s="81"/>
      <c r="D738" s="81"/>
      <c r="E738" s="81"/>
      <c r="F738" s="86"/>
      <c r="G738" s="83"/>
      <c r="H738" s="87"/>
      <c r="I738" s="88"/>
      <c r="J738" s="87"/>
      <c r="K738" s="16" t="n">
        <f aca="false">IF($A738="",0,IF(COUNTIF($A$4:$A738,$A738)=1,1,0))</f>
        <v>0</v>
      </c>
      <c r="L738" s="16" t="n">
        <f aca="false">IF($A738="",0,IF(COUNTIFS($A$4:$A738,$A738,$B$4:$B738,$B738)=1,1,0))</f>
        <v>0</v>
      </c>
      <c r="M738" s="81"/>
      <c r="N738" s="81"/>
    </row>
    <row r="739" customFormat="false" ht="25.5" hidden="false" customHeight="true" outlineLevel="0" collapsed="false">
      <c r="A739" s="79"/>
      <c r="B739" s="80"/>
      <c r="C739" s="81"/>
      <c r="D739" s="81"/>
      <c r="E739" s="81"/>
      <c r="F739" s="82"/>
      <c r="G739" s="83"/>
      <c r="H739" s="84"/>
      <c r="I739" s="85"/>
      <c r="J739" s="84"/>
      <c r="K739" s="16" t="n">
        <f aca="false">IF($A739="",0,IF(COUNTIF($A$4:$A739,$A739)=1,1,0))</f>
        <v>0</v>
      </c>
      <c r="L739" s="16" t="n">
        <f aca="false">IF($A739="",0,IF(COUNTIFS($A$4:$A739,$A739,$B$4:$B739,$B739)=1,1,0))</f>
        <v>0</v>
      </c>
      <c r="M739" s="81"/>
      <c r="N739" s="81"/>
    </row>
    <row r="740" customFormat="false" ht="25.5" hidden="false" customHeight="true" outlineLevel="0" collapsed="false">
      <c r="A740" s="79"/>
      <c r="B740" s="80"/>
      <c r="C740" s="81"/>
      <c r="D740" s="81"/>
      <c r="E740" s="81"/>
      <c r="F740" s="86"/>
      <c r="G740" s="83"/>
      <c r="H740" s="87"/>
      <c r="I740" s="88"/>
      <c r="J740" s="87"/>
      <c r="K740" s="16" t="n">
        <f aca="false">IF($A740="",0,IF(COUNTIF($A$4:$A740,$A740)=1,1,0))</f>
        <v>0</v>
      </c>
      <c r="L740" s="16" t="n">
        <f aca="false">IF($A740="",0,IF(COUNTIFS($A$4:$A740,$A740,$B$4:$B740,$B740)=1,1,0))</f>
        <v>0</v>
      </c>
      <c r="M740" s="81"/>
      <c r="N740" s="81"/>
    </row>
    <row r="741" customFormat="false" ht="25.5" hidden="false" customHeight="true" outlineLevel="0" collapsed="false">
      <c r="A741" s="79"/>
      <c r="B741" s="80"/>
      <c r="C741" s="81"/>
      <c r="D741" s="81"/>
      <c r="E741" s="81"/>
      <c r="F741" s="82"/>
      <c r="G741" s="83"/>
      <c r="H741" s="84"/>
      <c r="I741" s="85"/>
      <c r="J741" s="84"/>
      <c r="K741" s="16" t="n">
        <f aca="false">IF($A741="",0,IF(COUNTIF($A$4:$A741,$A741)=1,1,0))</f>
        <v>0</v>
      </c>
      <c r="L741" s="16" t="n">
        <f aca="false">IF($A741="",0,IF(COUNTIFS($A$4:$A741,$A741,$B$4:$B741,$B741)=1,1,0))</f>
        <v>0</v>
      </c>
      <c r="M741" s="81"/>
      <c r="N741" s="81"/>
    </row>
    <row r="742" customFormat="false" ht="25.5" hidden="false" customHeight="true" outlineLevel="0" collapsed="false">
      <c r="A742" s="79"/>
      <c r="B742" s="80"/>
      <c r="C742" s="81"/>
      <c r="D742" s="81"/>
      <c r="E742" s="81"/>
      <c r="F742" s="86"/>
      <c r="G742" s="83"/>
      <c r="H742" s="87"/>
      <c r="I742" s="88"/>
      <c r="J742" s="87"/>
      <c r="K742" s="16" t="n">
        <f aca="false">IF($A742="",0,IF(COUNTIF($A$4:$A742,$A742)=1,1,0))</f>
        <v>0</v>
      </c>
      <c r="L742" s="16" t="n">
        <f aca="false">IF($A742="",0,IF(COUNTIFS($A$4:$A742,$A742,$B$4:$B742,$B742)=1,1,0))</f>
        <v>0</v>
      </c>
      <c r="M742" s="81"/>
      <c r="N742" s="81"/>
    </row>
    <row r="743" customFormat="false" ht="25.5" hidden="false" customHeight="true" outlineLevel="0" collapsed="false">
      <c r="A743" s="79"/>
      <c r="B743" s="80"/>
      <c r="C743" s="81"/>
      <c r="D743" s="81"/>
      <c r="E743" s="81"/>
      <c r="F743" s="82"/>
      <c r="G743" s="83"/>
      <c r="H743" s="84"/>
      <c r="I743" s="85"/>
      <c r="J743" s="84"/>
      <c r="K743" s="16" t="n">
        <f aca="false">IF($A743="",0,IF(COUNTIF($A$4:$A743,$A743)=1,1,0))</f>
        <v>0</v>
      </c>
      <c r="L743" s="16" t="n">
        <f aca="false">IF($A743="",0,IF(COUNTIFS($A$4:$A743,$A743,$B$4:$B743,$B743)=1,1,0))</f>
        <v>0</v>
      </c>
      <c r="M743" s="81"/>
      <c r="N743" s="81"/>
    </row>
    <row r="744" customFormat="false" ht="25.5" hidden="false" customHeight="true" outlineLevel="0" collapsed="false">
      <c r="A744" s="79"/>
      <c r="B744" s="80"/>
      <c r="C744" s="81"/>
      <c r="D744" s="81"/>
      <c r="E744" s="81"/>
      <c r="F744" s="86"/>
      <c r="G744" s="83"/>
      <c r="H744" s="87"/>
      <c r="I744" s="88"/>
      <c r="J744" s="87"/>
      <c r="K744" s="16" t="n">
        <f aca="false">IF($A744="",0,IF(COUNTIF($A$4:$A744,$A744)=1,1,0))</f>
        <v>0</v>
      </c>
      <c r="L744" s="16" t="n">
        <f aca="false">IF($A744="",0,IF(COUNTIFS($A$4:$A744,$A744,$B$4:$B744,$B744)=1,1,0))</f>
        <v>0</v>
      </c>
      <c r="M744" s="81"/>
      <c r="N744" s="81"/>
    </row>
    <row r="745" customFormat="false" ht="25.5" hidden="false" customHeight="true" outlineLevel="0" collapsed="false">
      <c r="A745" s="79"/>
      <c r="B745" s="80"/>
      <c r="C745" s="81"/>
      <c r="D745" s="81"/>
      <c r="E745" s="81"/>
      <c r="F745" s="82"/>
      <c r="G745" s="83"/>
      <c r="H745" s="84"/>
      <c r="I745" s="85"/>
      <c r="J745" s="84"/>
      <c r="K745" s="16" t="n">
        <f aca="false">IF($A745="",0,IF(COUNTIF($A$4:$A745,$A745)=1,1,0))</f>
        <v>0</v>
      </c>
      <c r="L745" s="16" t="n">
        <f aca="false">IF($A745="",0,IF(COUNTIFS($A$4:$A745,$A745,$B$4:$B745,$B745)=1,1,0))</f>
        <v>0</v>
      </c>
      <c r="M745" s="81"/>
      <c r="N745" s="81"/>
    </row>
    <row r="746" customFormat="false" ht="25.5" hidden="false" customHeight="true" outlineLevel="0" collapsed="false">
      <c r="A746" s="79"/>
      <c r="B746" s="80"/>
      <c r="C746" s="81"/>
      <c r="D746" s="81"/>
      <c r="E746" s="81"/>
      <c r="F746" s="86"/>
      <c r="G746" s="83"/>
      <c r="H746" s="87"/>
      <c r="I746" s="88"/>
      <c r="J746" s="87"/>
      <c r="K746" s="16" t="n">
        <f aca="false">IF($A746="",0,IF(COUNTIF($A$4:$A746,$A746)=1,1,0))</f>
        <v>0</v>
      </c>
      <c r="L746" s="16" t="n">
        <f aca="false">IF($A746="",0,IF(COUNTIFS($A$4:$A746,$A746,$B$4:$B746,$B746)=1,1,0))</f>
        <v>0</v>
      </c>
      <c r="M746" s="81"/>
      <c r="N746" s="81"/>
    </row>
    <row r="747" customFormat="false" ht="25.5" hidden="false" customHeight="true" outlineLevel="0" collapsed="false">
      <c r="A747" s="79"/>
      <c r="B747" s="80"/>
      <c r="C747" s="81"/>
      <c r="D747" s="81"/>
      <c r="E747" s="81"/>
      <c r="F747" s="82"/>
      <c r="G747" s="83"/>
      <c r="H747" s="84"/>
      <c r="I747" s="85"/>
      <c r="J747" s="84"/>
      <c r="K747" s="16" t="n">
        <f aca="false">IF($A747="",0,IF(COUNTIF($A$4:$A747,$A747)=1,1,0))</f>
        <v>0</v>
      </c>
      <c r="L747" s="16" t="n">
        <f aca="false">IF($A747="",0,IF(COUNTIFS($A$4:$A747,$A747,$B$4:$B747,$B747)=1,1,0))</f>
        <v>0</v>
      </c>
      <c r="M747" s="81"/>
      <c r="N747" s="81"/>
    </row>
    <row r="748" customFormat="false" ht="25.5" hidden="false" customHeight="true" outlineLevel="0" collapsed="false">
      <c r="A748" s="79"/>
      <c r="B748" s="80"/>
      <c r="C748" s="81"/>
      <c r="D748" s="81"/>
      <c r="E748" s="81"/>
      <c r="F748" s="86"/>
      <c r="G748" s="83"/>
      <c r="H748" s="87"/>
      <c r="I748" s="88"/>
      <c r="J748" s="87"/>
      <c r="K748" s="16" t="n">
        <f aca="false">IF($A748="",0,IF(COUNTIF($A$4:$A748,$A748)=1,1,0))</f>
        <v>0</v>
      </c>
      <c r="L748" s="16" t="n">
        <f aca="false">IF($A748="",0,IF(COUNTIFS($A$4:$A748,$A748,$B$4:$B748,$B748)=1,1,0))</f>
        <v>0</v>
      </c>
      <c r="M748" s="81"/>
      <c r="N748" s="81"/>
    </row>
    <row r="749" customFormat="false" ht="25.5" hidden="false" customHeight="true" outlineLevel="0" collapsed="false">
      <c r="A749" s="79"/>
      <c r="B749" s="80"/>
      <c r="C749" s="81"/>
      <c r="D749" s="81"/>
      <c r="E749" s="81"/>
      <c r="F749" s="82"/>
      <c r="G749" s="83"/>
      <c r="H749" s="84"/>
      <c r="I749" s="85"/>
      <c r="J749" s="84"/>
      <c r="K749" s="16" t="n">
        <f aca="false">IF($A749="",0,IF(COUNTIF($A$4:$A749,$A749)=1,1,0))</f>
        <v>0</v>
      </c>
      <c r="L749" s="16" t="n">
        <f aca="false">IF($A749="",0,IF(COUNTIFS($A$4:$A749,$A749,$B$4:$B749,$B749)=1,1,0))</f>
        <v>0</v>
      </c>
      <c r="M749" s="81"/>
      <c r="N749" s="81"/>
    </row>
    <row r="750" customFormat="false" ht="25.5" hidden="false" customHeight="true" outlineLevel="0" collapsed="false">
      <c r="A750" s="79"/>
      <c r="B750" s="80"/>
      <c r="C750" s="81"/>
      <c r="D750" s="81"/>
      <c r="E750" s="81"/>
      <c r="F750" s="86"/>
      <c r="G750" s="83"/>
      <c r="H750" s="87"/>
      <c r="I750" s="88"/>
      <c r="J750" s="87"/>
      <c r="K750" s="16" t="n">
        <f aca="false">IF($A750="",0,IF(COUNTIF($A$4:$A750,$A750)=1,1,0))</f>
        <v>0</v>
      </c>
      <c r="L750" s="16" t="n">
        <f aca="false">IF($A750="",0,IF(COUNTIFS($A$4:$A750,$A750,$B$4:$B750,$B750)=1,1,0))</f>
        <v>0</v>
      </c>
      <c r="M750" s="81"/>
      <c r="N750" s="81"/>
    </row>
    <row r="751" customFormat="false" ht="25.5" hidden="false" customHeight="true" outlineLevel="0" collapsed="false">
      <c r="A751" s="79"/>
      <c r="B751" s="80"/>
      <c r="C751" s="81"/>
      <c r="D751" s="81"/>
      <c r="E751" s="81"/>
      <c r="F751" s="82"/>
      <c r="G751" s="83"/>
      <c r="H751" s="84"/>
      <c r="I751" s="85"/>
      <c r="J751" s="84"/>
      <c r="K751" s="16" t="n">
        <f aca="false">IF($A751="",0,IF(COUNTIF($A$4:$A751,$A751)=1,1,0))</f>
        <v>0</v>
      </c>
      <c r="L751" s="16" t="n">
        <f aca="false">IF($A751="",0,IF(COUNTIFS($A$4:$A751,$A751,$B$4:$B751,$B751)=1,1,0))</f>
        <v>0</v>
      </c>
      <c r="M751" s="81"/>
      <c r="N751" s="81"/>
    </row>
    <row r="752" customFormat="false" ht="25.5" hidden="false" customHeight="true" outlineLevel="0" collapsed="false">
      <c r="A752" s="79"/>
      <c r="B752" s="80"/>
      <c r="C752" s="81"/>
      <c r="D752" s="81"/>
      <c r="E752" s="81"/>
      <c r="F752" s="86"/>
      <c r="G752" s="83"/>
      <c r="H752" s="87"/>
      <c r="I752" s="88"/>
      <c r="J752" s="87"/>
      <c r="K752" s="16" t="n">
        <f aca="false">IF($A752="",0,IF(COUNTIF($A$4:$A752,$A752)=1,1,0))</f>
        <v>0</v>
      </c>
      <c r="L752" s="16" t="n">
        <f aca="false">IF($A752="",0,IF(COUNTIFS($A$4:$A752,$A752,$B$4:$B752,$B752)=1,1,0))</f>
        <v>0</v>
      </c>
      <c r="M752" s="81"/>
      <c r="N752" s="81"/>
    </row>
    <row r="753" customFormat="false" ht="25.5" hidden="false" customHeight="true" outlineLevel="0" collapsed="false">
      <c r="A753" s="79"/>
      <c r="B753" s="80"/>
      <c r="C753" s="81"/>
      <c r="D753" s="81"/>
      <c r="E753" s="81"/>
      <c r="F753" s="82"/>
      <c r="G753" s="83"/>
      <c r="H753" s="84"/>
      <c r="I753" s="85"/>
      <c r="J753" s="84"/>
      <c r="K753" s="16" t="n">
        <f aca="false">IF($A753="",0,IF(COUNTIF($A$4:$A753,$A753)=1,1,0))</f>
        <v>0</v>
      </c>
      <c r="L753" s="16" t="n">
        <f aca="false">IF($A753="",0,IF(COUNTIFS($A$4:$A753,$A753,$B$4:$B753,$B753)=1,1,0))</f>
        <v>0</v>
      </c>
      <c r="M753" s="81"/>
      <c r="N753" s="81"/>
    </row>
    <row r="754" customFormat="false" ht="25.5" hidden="false" customHeight="true" outlineLevel="0" collapsed="false">
      <c r="A754" s="79"/>
      <c r="B754" s="80"/>
      <c r="C754" s="81"/>
      <c r="D754" s="81"/>
      <c r="E754" s="81"/>
      <c r="F754" s="86"/>
      <c r="G754" s="83"/>
      <c r="H754" s="87"/>
      <c r="I754" s="88"/>
      <c r="J754" s="87"/>
      <c r="K754" s="16" t="n">
        <f aca="false">IF($A754="",0,IF(COUNTIF($A$4:$A754,$A754)=1,1,0))</f>
        <v>0</v>
      </c>
      <c r="L754" s="16" t="n">
        <f aca="false">IF($A754="",0,IF(COUNTIFS($A$4:$A754,$A754,$B$4:$B754,$B754)=1,1,0))</f>
        <v>0</v>
      </c>
      <c r="M754" s="81"/>
      <c r="N754" s="81"/>
    </row>
    <row r="755" customFormat="false" ht="25.5" hidden="false" customHeight="true" outlineLevel="0" collapsed="false">
      <c r="A755" s="79"/>
      <c r="B755" s="80"/>
      <c r="C755" s="81"/>
      <c r="D755" s="81"/>
      <c r="E755" s="81"/>
      <c r="F755" s="82"/>
      <c r="G755" s="83"/>
      <c r="H755" s="84"/>
      <c r="I755" s="85"/>
      <c r="J755" s="84"/>
      <c r="K755" s="16" t="n">
        <f aca="false">IF($A755="",0,IF(COUNTIF($A$4:$A755,$A755)=1,1,0))</f>
        <v>0</v>
      </c>
      <c r="L755" s="16" t="n">
        <f aca="false">IF($A755="",0,IF(COUNTIFS($A$4:$A755,$A755,$B$4:$B755,$B755)=1,1,0))</f>
        <v>0</v>
      </c>
      <c r="M755" s="81"/>
      <c r="N755" s="81"/>
    </row>
    <row r="756" customFormat="false" ht="25.5" hidden="false" customHeight="true" outlineLevel="0" collapsed="false">
      <c r="A756" s="79"/>
      <c r="B756" s="80"/>
      <c r="C756" s="81"/>
      <c r="D756" s="81"/>
      <c r="E756" s="81"/>
      <c r="F756" s="86"/>
      <c r="G756" s="83"/>
      <c r="H756" s="87"/>
      <c r="I756" s="88"/>
      <c r="J756" s="87"/>
      <c r="K756" s="16" t="n">
        <f aca="false">IF($A756="",0,IF(COUNTIF($A$4:$A756,$A756)=1,1,0))</f>
        <v>0</v>
      </c>
      <c r="L756" s="16" t="n">
        <f aca="false">IF($A756="",0,IF(COUNTIFS($A$4:$A756,$A756,$B$4:$B756,$B756)=1,1,0))</f>
        <v>0</v>
      </c>
      <c r="M756" s="81"/>
      <c r="N756" s="81"/>
    </row>
    <row r="757" customFormat="false" ht="25.5" hidden="false" customHeight="true" outlineLevel="0" collapsed="false">
      <c r="A757" s="79"/>
      <c r="B757" s="80"/>
      <c r="C757" s="81"/>
      <c r="D757" s="81"/>
      <c r="E757" s="81"/>
      <c r="F757" s="82"/>
      <c r="G757" s="83"/>
      <c r="H757" s="84"/>
      <c r="I757" s="85"/>
      <c r="J757" s="84"/>
      <c r="K757" s="16" t="n">
        <f aca="false">IF($A757="",0,IF(COUNTIF($A$4:$A757,$A757)=1,1,0))</f>
        <v>0</v>
      </c>
      <c r="L757" s="16" t="n">
        <f aca="false">IF($A757="",0,IF(COUNTIFS($A$4:$A757,$A757,$B$4:$B757,$B757)=1,1,0))</f>
        <v>0</v>
      </c>
      <c r="M757" s="81"/>
      <c r="N757" s="81"/>
    </row>
    <row r="758" customFormat="false" ht="25.5" hidden="false" customHeight="true" outlineLevel="0" collapsed="false">
      <c r="A758" s="79"/>
      <c r="B758" s="80"/>
      <c r="C758" s="81"/>
      <c r="D758" s="81"/>
      <c r="E758" s="81"/>
      <c r="F758" s="86"/>
      <c r="G758" s="83"/>
      <c r="H758" s="87"/>
      <c r="I758" s="88"/>
      <c r="J758" s="87"/>
      <c r="K758" s="16" t="n">
        <f aca="false">IF($A758="",0,IF(COUNTIF($A$4:$A758,$A758)=1,1,0))</f>
        <v>0</v>
      </c>
      <c r="L758" s="16" t="n">
        <f aca="false">IF($A758="",0,IF(COUNTIFS($A$4:$A758,$A758,$B$4:$B758,$B758)=1,1,0))</f>
        <v>0</v>
      </c>
      <c r="M758" s="81"/>
      <c r="N758" s="81"/>
    </row>
    <row r="759" customFormat="false" ht="25.5" hidden="false" customHeight="true" outlineLevel="0" collapsed="false">
      <c r="A759" s="79"/>
      <c r="B759" s="80"/>
      <c r="C759" s="81"/>
      <c r="D759" s="81"/>
      <c r="E759" s="81"/>
      <c r="F759" s="82"/>
      <c r="G759" s="83"/>
      <c r="H759" s="84"/>
      <c r="I759" s="85"/>
      <c r="J759" s="84"/>
      <c r="K759" s="16" t="n">
        <f aca="false">IF($A759="",0,IF(COUNTIF($A$4:$A759,$A759)=1,1,0))</f>
        <v>0</v>
      </c>
      <c r="L759" s="16" t="n">
        <f aca="false">IF($A759="",0,IF(COUNTIFS($A$4:$A759,$A759,$B$4:$B759,$B759)=1,1,0))</f>
        <v>0</v>
      </c>
      <c r="M759" s="81"/>
      <c r="N759" s="81"/>
    </row>
    <row r="760" customFormat="false" ht="25.5" hidden="false" customHeight="true" outlineLevel="0" collapsed="false">
      <c r="A760" s="79"/>
      <c r="B760" s="80"/>
      <c r="C760" s="81"/>
      <c r="D760" s="81"/>
      <c r="E760" s="81"/>
      <c r="F760" s="86"/>
      <c r="G760" s="83"/>
      <c r="H760" s="87"/>
      <c r="I760" s="88"/>
      <c r="J760" s="87"/>
      <c r="K760" s="16" t="n">
        <f aca="false">IF($A760="",0,IF(COUNTIF($A$4:$A760,$A760)=1,1,0))</f>
        <v>0</v>
      </c>
      <c r="L760" s="16" t="n">
        <f aca="false">IF($A760="",0,IF(COUNTIFS($A$4:$A760,$A760,$B$4:$B760,$B760)=1,1,0))</f>
        <v>0</v>
      </c>
      <c r="M760" s="81"/>
      <c r="N760" s="81"/>
    </row>
    <row r="761" customFormat="false" ht="25.5" hidden="false" customHeight="true" outlineLevel="0" collapsed="false">
      <c r="A761" s="79"/>
      <c r="B761" s="80"/>
      <c r="C761" s="81"/>
      <c r="D761" s="81"/>
      <c r="E761" s="81"/>
      <c r="F761" s="82"/>
      <c r="G761" s="83"/>
      <c r="H761" s="84"/>
      <c r="I761" s="85"/>
      <c r="J761" s="84"/>
      <c r="K761" s="16" t="n">
        <f aca="false">IF($A761="",0,IF(COUNTIF($A$4:$A761,$A761)=1,1,0))</f>
        <v>0</v>
      </c>
      <c r="L761" s="16" t="n">
        <f aca="false">IF($A761="",0,IF(COUNTIFS($A$4:$A761,$A761,$B$4:$B761,$B761)=1,1,0))</f>
        <v>0</v>
      </c>
      <c r="M761" s="81"/>
      <c r="N761" s="81"/>
    </row>
    <row r="762" customFormat="false" ht="25.5" hidden="false" customHeight="true" outlineLevel="0" collapsed="false">
      <c r="A762" s="79"/>
      <c r="B762" s="80"/>
      <c r="C762" s="81"/>
      <c r="D762" s="81"/>
      <c r="E762" s="81"/>
      <c r="F762" s="86"/>
      <c r="G762" s="83"/>
      <c r="H762" s="87"/>
      <c r="I762" s="88"/>
      <c r="J762" s="87"/>
      <c r="K762" s="16" t="n">
        <f aca="false">IF($A762="",0,IF(COUNTIF($A$4:$A762,$A762)=1,1,0))</f>
        <v>0</v>
      </c>
      <c r="L762" s="16" t="n">
        <f aca="false">IF($A762="",0,IF(COUNTIFS($A$4:$A762,$A762,$B$4:$B762,$B762)=1,1,0))</f>
        <v>0</v>
      </c>
      <c r="M762" s="81"/>
      <c r="N762" s="81"/>
    </row>
    <row r="763" customFormat="false" ht="25.5" hidden="false" customHeight="true" outlineLevel="0" collapsed="false">
      <c r="A763" s="79"/>
      <c r="B763" s="80"/>
      <c r="C763" s="81"/>
      <c r="D763" s="81"/>
      <c r="E763" s="81"/>
      <c r="F763" s="82"/>
      <c r="G763" s="83"/>
      <c r="H763" s="84"/>
      <c r="I763" s="85"/>
      <c r="J763" s="84"/>
      <c r="K763" s="16" t="n">
        <f aca="false">IF($A763="",0,IF(COUNTIF($A$4:$A763,$A763)=1,1,0))</f>
        <v>0</v>
      </c>
      <c r="L763" s="16" t="n">
        <f aca="false">IF($A763="",0,IF(COUNTIFS($A$4:$A763,$A763,$B$4:$B763,$B763)=1,1,0))</f>
        <v>0</v>
      </c>
      <c r="M763" s="81"/>
      <c r="N763" s="81"/>
    </row>
    <row r="764" customFormat="false" ht="25.5" hidden="false" customHeight="true" outlineLevel="0" collapsed="false">
      <c r="A764" s="79"/>
      <c r="B764" s="80"/>
      <c r="C764" s="81"/>
      <c r="D764" s="81"/>
      <c r="E764" s="81"/>
      <c r="F764" s="86"/>
      <c r="G764" s="83"/>
      <c r="H764" s="87"/>
      <c r="I764" s="88"/>
      <c r="J764" s="87"/>
      <c r="K764" s="16" t="n">
        <f aca="false">IF($A764="",0,IF(COUNTIF($A$4:$A764,$A764)=1,1,0))</f>
        <v>0</v>
      </c>
      <c r="L764" s="16" t="n">
        <f aca="false">IF($A764="",0,IF(COUNTIFS($A$4:$A764,$A764,$B$4:$B764,$B764)=1,1,0))</f>
        <v>0</v>
      </c>
      <c r="M764" s="81"/>
      <c r="N764" s="81"/>
    </row>
    <row r="765" customFormat="false" ht="25.5" hidden="false" customHeight="true" outlineLevel="0" collapsed="false">
      <c r="A765" s="79"/>
      <c r="B765" s="80"/>
      <c r="C765" s="81"/>
      <c r="D765" s="81"/>
      <c r="E765" s="81"/>
      <c r="F765" s="82"/>
      <c r="G765" s="83"/>
      <c r="H765" s="84"/>
      <c r="I765" s="85"/>
      <c r="J765" s="84"/>
      <c r="K765" s="16" t="n">
        <f aca="false">IF($A765="",0,IF(COUNTIF($A$4:$A765,$A765)=1,1,0))</f>
        <v>0</v>
      </c>
      <c r="L765" s="16" t="n">
        <f aca="false">IF($A765="",0,IF(COUNTIFS($A$4:$A765,$A765,$B$4:$B765,$B765)=1,1,0))</f>
        <v>0</v>
      </c>
      <c r="M765" s="81"/>
      <c r="N765" s="81"/>
    </row>
    <row r="766" customFormat="false" ht="25.5" hidden="false" customHeight="true" outlineLevel="0" collapsed="false">
      <c r="A766" s="79"/>
      <c r="B766" s="80"/>
      <c r="C766" s="81"/>
      <c r="D766" s="81"/>
      <c r="E766" s="81"/>
      <c r="F766" s="86"/>
      <c r="G766" s="83"/>
      <c r="H766" s="87"/>
      <c r="I766" s="88"/>
      <c r="J766" s="87"/>
      <c r="K766" s="16" t="n">
        <f aca="false">IF($A766="",0,IF(COUNTIF($A$4:$A766,$A766)=1,1,0))</f>
        <v>0</v>
      </c>
      <c r="L766" s="16" t="n">
        <f aca="false">IF($A766="",0,IF(COUNTIFS($A$4:$A766,$A766,$B$4:$B766,$B766)=1,1,0))</f>
        <v>0</v>
      </c>
      <c r="M766" s="81"/>
      <c r="N766" s="81"/>
    </row>
    <row r="767" customFormat="false" ht="25.5" hidden="false" customHeight="true" outlineLevel="0" collapsed="false">
      <c r="A767" s="79"/>
      <c r="B767" s="80"/>
      <c r="C767" s="81"/>
      <c r="D767" s="81"/>
      <c r="E767" s="81"/>
      <c r="F767" s="82"/>
      <c r="G767" s="83"/>
      <c r="H767" s="84"/>
      <c r="I767" s="85"/>
      <c r="J767" s="84"/>
      <c r="K767" s="16" t="n">
        <f aca="false">IF($A767="",0,IF(COUNTIF($A$4:$A767,$A767)=1,1,0))</f>
        <v>0</v>
      </c>
      <c r="L767" s="16" t="n">
        <f aca="false">IF($A767="",0,IF(COUNTIFS($A$4:$A767,$A767,$B$4:$B767,$B767)=1,1,0))</f>
        <v>0</v>
      </c>
      <c r="M767" s="81"/>
      <c r="N767" s="81"/>
    </row>
    <row r="768" customFormat="false" ht="25.5" hidden="false" customHeight="true" outlineLevel="0" collapsed="false">
      <c r="A768" s="79"/>
      <c r="B768" s="80"/>
      <c r="C768" s="81"/>
      <c r="D768" s="81"/>
      <c r="E768" s="81"/>
      <c r="F768" s="86"/>
      <c r="G768" s="83"/>
      <c r="H768" s="87"/>
      <c r="I768" s="88"/>
      <c r="J768" s="87"/>
      <c r="K768" s="16" t="n">
        <f aca="false">IF($A768="",0,IF(COUNTIF($A$4:$A768,$A768)=1,1,0))</f>
        <v>0</v>
      </c>
      <c r="L768" s="16" t="n">
        <f aca="false">IF($A768="",0,IF(COUNTIFS($A$4:$A768,$A768,$B$4:$B768,$B768)=1,1,0))</f>
        <v>0</v>
      </c>
      <c r="M768" s="81"/>
      <c r="N768" s="81"/>
    </row>
    <row r="769" customFormat="false" ht="25.5" hidden="false" customHeight="true" outlineLevel="0" collapsed="false">
      <c r="A769" s="79"/>
      <c r="B769" s="80"/>
      <c r="C769" s="81"/>
      <c r="D769" s="81"/>
      <c r="E769" s="81"/>
      <c r="F769" s="82"/>
      <c r="G769" s="83"/>
      <c r="H769" s="84"/>
      <c r="I769" s="85"/>
      <c r="J769" s="84"/>
      <c r="K769" s="16" t="n">
        <f aca="false">IF($A769="",0,IF(COUNTIF($A$4:$A769,$A769)=1,1,0))</f>
        <v>0</v>
      </c>
      <c r="L769" s="16" t="n">
        <f aca="false">IF($A769="",0,IF(COUNTIFS($A$4:$A769,$A769,$B$4:$B769,$B769)=1,1,0))</f>
        <v>0</v>
      </c>
      <c r="M769" s="81"/>
      <c r="N769" s="81"/>
    </row>
    <row r="770" customFormat="false" ht="25.5" hidden="false" customHeight="true" outlineLevel="0" collapsed="false">
      <c r="A770" s="79"/>
      <c r="B770" s="80"/>
      <c r="C770" s="81"/>
      <c r="D770" s="81"/>
      <c r="E770" s="81"/>
      <c r="F770" s="86"/>
      <c r="G770" s="83"/>
      <c r="H770" s="87"/>
      <c r="I770" s="88"/>
      <c r="J770" s="87"/>
      <c r="K770" s="16" t="n">
        <f aca="false">IF($A770="",0,IF(COUNTIF($A$4:$A770,$A770)=1,1,0))</f>
        <v>0</v>
      </c>
      <c r="L770" s="16" t="n">
        <f aca="false">IF($A770="",0,IF(COUNTIFS($A$4:$A770,$A770,$B$4:$B770,$B770)=1,1,0))</f>
        <v>0</v>
      </c>
      <c r="M770" s="81"/>
      <c r="N770" s="81"/>
    </row>
    <row r="771" customFormat="false" ht="25.5" hidden="false" customHeight="true" outlineLevel="0" collapsed="false">
      <c r="A771" s="79"/>
      <c r="B771" s="80"/>
      <c r="C771" s="81"/>
      <c r="D771" s="81"/>
      <c r="E771" s="81"/>
      <c r="F771" s="82"/>
      <c r="G771" s="83"/>
      <c r="H771" s="84"/>
      <c r="I771" s="85"/>
      <c r="J771" s="84"/>
      <c r="K771" s="16" t="n">
        <f aca="false">IF($A771="",0,IF(COUNTIF($A$4:$A771,$A771)=1,1,0))</f>
        <v>0</v>
      </c>
      <c r="L771" s="16" t="n">
        <f aca="false">IF($A771="",0,IF(COUNTIFS($A$4:$A771,$A771,$B$4:$B771,$B771)=1,1,0))</f>
        <v>0</v>
      </c>
      <c r="M771" s="81"/>
      <c r="N771" s="81"/>
    </row>
    <row r="772" customFormat="false" ht="25.5" hidden="false" customHeight="true" outlineLevel="0" collapsed="false">
      <c r="A772" s="79"/>
      <c r="B772" s="80"/>
      <c r="C772" s="81"/>
      <c r="D772" s="81"/>
      <c r="E772" s="81"/>
      <c r="F772" s="86"/>
      <c r="G772" s="83"/>
      <c r="H772" s="87"/>
      <c r="I772" s="88"/>
      <c r="J772" s="87"/>
      <c r="K772" s="16" t="n">
        <f aca="false">IF($A772="",0,IF(COUNTIF($A$4:$A772,$A772)=1,1,0))</f>
        <v>0</v>
      </c>
      <c r="L772" s="16" t="n">
        <f aca="false">IF($A772="",0,IF(COUNTIFS($A$4:$A772,$A772,$B$4:$B772,$B772)=1,1,0))</f>
        <v>0</v>
      </c>
      <c r="M772" s="81"/>
      <c r="N772" s="81"/>
    </row>
    <row r="773" customFormat="false" ht="25.5" hidden="false" customHeight="true" outlineLevel="0" collapsed="false">
      <c r="A773" s="79"/>
      <c r="B773" s="80"/>
      <c r="C773" s="81"/>
      <c r="D773" s="81"/>
      <c r="E773" s="81"/>
      <c r="F773" s="82"/>
      <c r="G773" s="83"/>
      <c r="H773" s="84"/>
      <c r="I773" s="85"/>
      <c r="J773" s="84"/>
      <c r="K773" s="16" t="n">
        <f aca="false">IF($A773="",0,IF(COUNTIF($A$4:$A773,$A773)=1,1,0))</f>
        <v>0</v>
      </c>
      <c r="L773" s="16" t="n">
        <f aca="false">IF($A773="",0,IF(COUNTIFS($A$4:$A773,$A773,$B$4:$B773,$B773)=1,1,0))</f>
        <v>0</v>
      </c>
      <c r="M773" s="81"/>
      <c r="N773" s="81"/>
    </row>
    <row r="774" customFormat="false" ht="25.5" hidden="false" customHeight="true" outlineLevel="0" collapsed="false">
      <c r="A774" s="79"/>
      <c r="B774" s="80"/>
      <c r="C774" s="81"/>
      <c r="D774" s="81"/>
      <c r="E774" s="81"/>
      <c r="F774" s="86"/>
      <c r="G774" s="83"/>
      <c r="H774" s="87"/>
      <c r="I774" s="88"/>
      <c r="J774" s="87"/>
      <c r="K774" s="16" t="n">
        <f aca="false">IF($A774="",0,IF(COUNTIF($A$4:$A774,$A774)=1,1,0))</f>
        <v>0</v>
      </c>
      <c r="L774" s="16" t="n">
        <f aca="false">IF($A774="",0,IF(COUNTIFS($A$4:$A774,$A774,$B$4:$B774,$B774)=1,1,0))</f>
        <v>0</v>
      </c>
      <c r="M774" s="81"/>
      <c r="N774" s="81"/>
    </row>
    <row r="775" customFormat="false" ht="25.5" hidden="false" customHeight="true" outlineLevel="0" collapsed="false">
      <c r="A775" s="79"/>
      <c r="B775" s="80"/>
      <c r="C775" s="81"/>
      <c r="D775" s="81"/>
      <c r="E775" s="81"/>
      <c r="F775" s="82"/>
      <c r="G775" s="83"/>
      <c r="H775" s="84"/>
      <c r="I775" s="85"/>
      <c r="J775" s="84"/>
      <c r="K775" s="16" t="n">
        <f aca="false">IF($A775="",0,IF(COUNTIF($A$4:$A775,$A775)=1,1,0))</f>
        <v>0</v>
      </c>
      <c r="L775" s="16" t="n">
        <f aca="false">IF($A775="",0,IF(COUNTIFS($A$4:$A775,$A775,$B$4:$B775,$B775)=1,1,0))</f>
        <v>0</v>
      </c>
      <c r="M775" s="81"/>
      <c r="N775" s="81"/>
    </row>
    <row r="776" customFormat="false" ht="25.5" hidden="false" customHeight="true" outlineLevel="0" collapsed="false">
      <c r="A776" s="79"/>
      <c r="B776" s="80"/>
      <c r="C776" s="81"/>
      <c r="D776" s="81"/>
      <c r="E776" s="81"/>
      <c r="F776" s="86"/>
      <c r="G776" s="83"/>
      <c r="H776" s="87"/>
      <c r="I776" s="88"/>
      <c r="J776" s="87"/>
      <c r="K776" s="16" t="n">
        <f aca="false">IF($A776="",0,IF(COUNTIF($A$4:$A776,$A776)=1,1,0))</f>
        <v>0</v>
      </c>
      <c r="L776" s="16" t="n">
        <f aca="false">IF($A776="",0,IF(COUNTIFS($A$4:$A776,$A776,$B$4:$B776,$B776)=1,1,0))</f>
        <v>0</v>
      </c>
      <c r="M776" s="81"/>
      <c r="N776" s="81"/>
    </row>
    <row r="777" customFormat="false" ht="25.5" hidden="false" customHeight="true" outlineLevel="0" collapsed="false">
      <c r="A777" s="79"/>
      <c r="B777" s="80"/>
      <c r="C777" s="81"/>
      <c r="D777" s="81"/>
      <c r="E777" s="81"/>
      <c r="F777" s="82"/>
      <c r="G777" s="83"/>
      <c r="H777" s="84"/>
      <c r="I777" s="85"/>
      <c r="J777" s="84"/>
      <c r="K777" s="16" t="n">
        <f aca="false">IF($A777="",0,IF(COUNTIF($A$4:$A777,$A777)=1,1,0))</f>
        <v>0</v>
      </c>
      <c r="L777" s="16" t="n">
        <f aca="false">IF($A777="",0,IF(COUNTIFS($A$4:$A777,$A777,$B$4:$B777,$B777)=1,1,0))</f>
        <v>0</v>
      </c>
      <c r="M777" s="81"/>
      <c r="N777" s="81"/>
    </row>
    <row r="778" customFormat="false" ht="25.5" hidden="false" customHeight="true" outlineLevel="0" collapsed="false">
      <c r="A778" s="79"/>
      <c r="B778" s="80"/>
      <c r="C778" s="81"/>
      <c r="D778" s="81"/>
      <c r="E778" s="81"/>
      <c r="F778" s="86"/>
      <c r="G778" s="83"/>
      <c r="H778" s="87"/>
      <c r="I778" s="88"/>
      <c r="J778" s="87"/>
      <c r="K778" s="16" t="n">
        <f aca="false">IF($A778="",0,IF(COUNTIF($A$4:$A778,$A778)=1,1,0))</f>
        <v>0</v>
      </c>
      <c r="L778" s="16" t="n">
        <f aca="false">IF($A778="",0,IF(COUNTIFS($A$4:$A778,$A778,$B$4:$B778,$B778)=1,1,0))</f>
        <v>0</v>
      </c>
      <c r="M778" s="81"/>
      <c r="N778" s="81"/>
    </row>
    <row r="779" customFormat="false" ht="25.5" hidden="false" customHeight="true" outlineLevel="0" collapsed="false">
      <c r="A779" s="79"/>
      <c r="B779" s="80"/>
      <c r="C779" s="81"/>
      <c r="D779" s="81"/>
      <c r="E779" s="81"/>
      <c r="F779" s="82"/>
      <c r="G779" s="83"/>
      <c r="H779" s="84"/>
      <c r="I779" s="85"/>
      <c r="J779" s="84"/>
      <c r="K779" s="16" t="n">
        <f aca="false">IF($A779="",0,IF(COUNTIF($A$4:$A779,$A779)=1,1,0))</f>
        <v>0</v>
      </c>
      <c r="L779" s="16" t="n">
        <f aca="false">IF($A779="",0,IF(COUNTIFS($A$4:$A779,$A779,$B$4:$B779,$B779)=1,1,0))</f>
        <v>0</v>
      </c>
      <c r="M779" s="81"/>
      <c r="N779" s="81"/>
    </row>
    <row r="780" customFormat="false" ht="25.5" hidden="false" customHeight="true" outlineLevel="0" collapsed="false">
      <c r="A780" s="79"/>
      <c r="B780" s="80"/>
      <c r="C780" s="81"/>
      <c r="D780" s="81"/>
      <c r="E780" s="81"/>
      <c r="F780" s="86"/>
      <c r="G780" s="83"/>
      <c r="H780" s="87"/>
      <c r="I780" s="88"/>
      <c r="J780" s="87"/>
      <c r="K780" s="16" t="n">
        <f aca="false">IF($A780="",0,IF(COUNTIF($A$4:$A780,$A780)=1,1,0))</f>
        <v>0</v>
      </c>
      <c r="L780" s="16" t="n">
        <f aca="false">IF($A780="",0,IF(COUNTIFS($A$4:$A780,$A780,$B$4:$B780,$B780)=1,1,0))</f>
        <v>0</v>
      </c>
      <c r="M780" s="81"/>
      <c r="N780" s="81"/>
    </row>
    <row r="781" customFormat="false" ht="25.5" hidden="false" customHeight="true" outlineLevel="0" collapsed="false">
      <c r="A781" s="79"/>
      <c r="B781" s="80"/>
      <c r="C781" s="81"/>
      <c r="D781" s="81"/>
      <c r="E781" s="81"/>
      <c r="F781" s="82"/>
      <c r="G781" s="83"/>
      <c r="H781" s="84"/>
      <c r="I781" s="85"/>
      <c r="J781" s="84"/>
      <c r="K781" s="16" t="n">
        <f aca="false">IF($A781="",0,IF(COUNTIF($A$4:$A781,$A781)=1,1,0))</f>
        <v>0</v>
      </c>
      <c r="L781" s="16" t="n">
        <f aca="false">IF($A781="",0,IF(COUNTIFS($A$4:$A781,$A781,$B$4:$B781,$B781)=1,1,0))</f>
        <v>0</v>
      </c>
      <c r="M781" s="81"/>
      <c r="N781" s="81"/>
    </row>
    <row r="782" customFormat="false" ht="25.5" hidden="false" customHeight="true" outlineLevel="0" collapsed="false">
      <c r="A782" s="79"/>
      <c r="B782" s="80"/>
      <c r="C782" s="81"/>
      <c r="D782" s="81"/>
      <c r="E782" s="81"/>
      <c r="F782" s="86"/>
      <c r="G782" s="83"/>
      <c r="H782" s="87"/>
      <c r="I782" s="88"/>
      <c r="J782" s="87"/>
      <c r="K782" s="16" t="n">
        <f aca="false">IF($A782="",0,IF(COUNTIF($A$4:$A782,$A782)=1,1,0))</f>
        <v>0</v>
      </c>
      <c r="L782" s="16" t="n">
        <f aca="false">IF($A782="",0,IF(COUNTIFS($A$4:$A782,$A782,$B$4:$B782,$B782)=1,1,0))</f>
        <v>0</v>
      </c>
      <c r="M782" s="81"/>
      <c r="N782" s="81"/>
    </row>
    <row r="783" customFormat="false" ht="25.5" hidden="false" customHeight="true" outlineLevel="0" collapsed="false">
      <c r="A783" s="79"/>
      <c r="B783" s="80"/>
      <c r="C783" s="81"/>
      <c r="D783" s="81"/>
      <c r="E783" s="81"/>
      <c r="F783" s="82"/>
      <c r="G783" s="83"/>
      <c r="H783" s="84"/>
      <c r="I783" s="85"/>
      <c r="J783" s="84"/>
      <c r="K783" s="16" t="n">
        <f aca="false">IF($A783="",0,IF(COUNTIF($A$4:$A783,$A783)=1,1,0))</f>
        <v>0</v>
      </c>
      <c r="L783" s="16" t="n">
        <f aca="false">IF($A783="",0,IF(COUNTIFS($A$4:$A783,$A783,$B$4:$B783,$B783)=1,1,0))</f>
        <v>0</v>
      </c>
      <c r="M783" s="81"/>
      <c r="N783" s="81"/>
    </row>
    <row r="784" customFormat="false" ht="25.5" hidden="false" customHeight="true" outlineLevel="0" collapsed="false">
      <c r="A784" s="79"/>
      <c r="B784" s="80"/>
      <c r="C784" s="81"/>
      <c r="D784" s="81"/>
      <c r="E784" s="81"/>
      <c r="F784" s="86"/>
      <c r="G784" s="83"/>
      <c r="H784" s="87"/>
      <c r="I784" s="88"/>
      <c r="J784" s="87"/>
      <c r="K784" s="16" t="n">
        <f aca="false">IF($A784="",0,IF(COUNTIF($A$4:$A784,$A784)=1,1,0))</f>
        <v>0</v>
      </c>
      <c r="L784" s="16" t="n">
        <f aca="false">IF($A784="",0,IF(COUNTIFS($A$4:$A784,$A784,$B$4:$B784,$B784)=1,1,0))</f>
        <v>0</v>
      </c>
      <c r="M784" s="81"/>
      <c r="N784" s="81"/>
    </row>
    <row r="785" customFormat="false" ht="25.5" hidden="false" customHeight="true" outlineLevel="0" collapsed="false">
      <c r="A785" s="79"/>
      <c r="B785" s="80"/>
      <c r="C785" s="81"/>
      <c r="D785" s="81"/>
      <c r="E785" s="81"/>
      <c r="F785" s="82"/>
      <c r="G785" s="83"/>
      <c r="H785" s="84"/>
      <c r="I785" s="85"/>
      <c r="J785" s="84"/>
      <c r="K785" s="16" t="n">
        <f aca="false">IF($A785="",0,IF(COUNTIF($A$4:$A785,$A785)=1,1,0))</f>
        <v>0</v>
      </c>
      <c r="L785" s="16" t="n">
        <f aca="false">IF($A785="",0,IF(COUNTIFS($A$4:$A785,$A785,$B$4:$B785,$B785)=1,1,0))</f>
        <v>0</v>
      </c>
      <c r="M785" s="81"/>
      <c r="N785" s="81"/>
    </row>
    <row r="786" customFormat="false" ht="25.5" hidden="false" customHeight="true" outlineLevel="0" collapsed="false">
      <c r="A786" s="79"/>
      <c r="B786" s="80"/>
      <c r="C786" s="81"/>
      <c r="D786" s="81"/>
      <c r="E786" s="81"/>
      <c r="F786" s="86"/>
      <c r="G786" s="83"/>
      <c r="H786" s="87"/>
      <c r="I786" s="88"/>
      <c r="J786" s="87"/>
      <c r="K786" s="16" t="n">
        <f aca="false">IF($A786="",0,IF(COUNTIF($A$4:$A786,$A786)=1,1,0))</f>
        <v>0</v>
      </c>
      <c r="L786" s="16" t="n">
        <f aca="false">IF($A786="",0,IF(COUNTIFS($A$4:$A786,$A786,$B$4:$B786,$B786)=1,1,0))</f>
        <v>0</v>
      </c>
      <c r="M786" s="81"/>
      <c r="N786" s="81"/>
    </row>
    <row r="787" customFormat="false" ht="25.5" hidden="false" customHeight="true" outlineLevel="0" collapsed="false">
      <c r="A787" s="79"/>
      <c r="B787" s="80"/>
      <c r="C787" s="81"/>
      <c r="D787" s="81"/>
      <c r="E787" s="81"/>
      <c r="F787" s="82"/>
      <c r="G787" s="83"/>
      <c r="H787" s="84"/>
      <c r="I787" s="85"/>
      <c r="J787" s="84"/>
      <c r="K787" s="16" t="n">
        <f aca="false">IF($A787="",0,IF(COUNTIF($A$4:$A787,$A787)=1,1,0))</f>
        <v>0</v>
      </c>
      <c r="L787" s="16" t="n">
        <f aca="false">IF($A787="",0,IF(COUNTIFS($A$4:$A787,$A787,$B$4:$B787,$B787)=1,1,0))</f>
        <v>0</v>
      </c>
      <c r="M787" s="81"/>
      <c r="N787" s="81"/>
    </row>
    <row r="788" customFormat="false" ht="25.5" hidden="false" customHeight="true" outlineLevel="0" collapsed="false">
      <c r="A788" s="79"/>
      <c r="B788" s="80"/>
      <c r="C788" s="81"/>
      <c r="D788" s="81"/>
      <c r="E788" s="81"/>
      <c r="F788" s="86"/>
      <c r="G788" s="83"/>
      <c r="H788" s="87"/>
      <c r="I788" s="88"/>
      <c r="J788" s="87"/>
      <c r="K788" s="16" t="n">
        <f aca="false">IF($A788="",0,IF(COUNTIF($A$4:$A788,$A788)=1,1,0))</f>
        <v>0</v>
      </c>
      <c r="L788" s="16" t="n">
        <f aca="false">IF($A788="",0,IF(COUNTIFS($A$4:$A788,$A788,$B$4:$B788,$B788)=1,1,0))</f>
        <v>0</v>
      </c>
      <c r="M788" s="81"/>
      <c r="N788" s="81"/>
    </row>
    <row r="789" customFormat="false" ht="25.5" hidden="false" customHeight="true" outlineLevel="0" collapsed="false">
      <c r="A789" s="79"/>
      <c r="B789" s="80"/>
      <c r="C789" s="81"/>
      <c r="D789" s="81"/>
      <c r="E789" s="81"/>
      <c r="F789" s="82"/>
      <c r="G789" s="83"/>
      <c r="H789" s="84"/>
      <c r="I789" s="85"/>
      <c r="J789" s="84"/>
      <c r="K789" s="16" t="n">
        <f aca="false">IF($A789="",0,IF(COUNTIF($A$4:$A789,$A789)=1,1,0))</f>
        <v>0</v>
      </c>
      <c r="L789" s="16" t="n">
        <f aca="false">IF($A789="",0,IF(COUNTIFS($A$4:$A789,$A789,$B$4:$B789,$B789)=1,1,0))</f>
        <v>0</v>
      </c>
      <c r="M789" s="81"/>
      <c r="N789" s="81"/>
    </row>
    <row r="790" customFormat="false" ht="25.5" hidden="false" customHeight="true" outlineLevel="0" collapsed="false">
      <c r="A790" s="79"/>
      <c r="B790" s="80"/>
      <c r="C790" s="81"/>
      <c r="D790" s="81"/>
      <c r="E790" s="81"/>
      <c r="F790" s="86"/>
      <c r="G790" s="83"/>
      <c r="H790" s="87"/>
      <c r="I790" s="88"/>
      <c r="J790" s="87"/>
      <c r="K790" s="16" t="n">
        <f aca="false">IF($A790="",0,IF(COUNTIF($A$4:$A790,$A790)=1,1,0))</f>
        <v>0</v>
      </c>
      <c r="L790" s="16" t="n">
        <f aca="false">IF($A790="",0,IF(COUNTIFS($A$4:$A790,$A790,$B$4:$B790,$B790)=1,1,0))</f>
        <v>0</v>
      </c>
      <c r="M790" s="81"/>
      <c r="N790" s="81"/>
    </row>
    <row r="791" customFormat="false" ht="25.5" hidden="false" customHeight="true" outlineLevel="0" collapsed="false">
      <c r="A791" s="79"/>
      <c r="B791" s="80"/>
      <c r="C791" s="81"/>
      <c r="D791" s="81"/>
      <c r="E791" s="81"/>
      <c r="F791" s="82"/>
      <c r="G791" s="83"/>
      <c r="H791" s="84"/>
      <c r="I791" s="85"/>
      <c r="J791" s="84"/>
      <c r="K791" s="16" t="n">
        <f aca="false">IF($A791="",0,IF(COUNTIF($A$4:$A791,$A791)=1,1,0))</f>
        <v>0</v>
      </c>
      <c r="L791" s="16" t="n">
        <f aca="false">IF($A791="",0,IF(COUNTIFS($A$4:$A791,$A791,$B$4:$B791,$B791)=1,1,0))</f>
        <v>0</v>
      </c>
      <c r="M791" s="81"/>
      <c r="N791" s="81"/>
    </row>
    <row r="792" customFormat="false" ht="25.5" hidden="false" customHeight="true" outlineLevel="0" collapsed="false">
      <c r="A792" s="79"/>
      <c r="B792" s="80"/>
      <c r="C792" s="81"/>
      <c r="D792" s="81"/>
      <c r="E792" s="81"/>
      <c r="F792" s="86"/>
      <c r="G792" s="83"/>
      <c r="H792" s="87"/>
      <c r="I792" s="88"/>
      <c r="J792" s="87"/>
      <c r="K792" s="16" t="n">
        <f aca="false">IF($A792="",0,IF(COUNTIF($A$4:$A792,$A792)=1,1,0))</f>
        <v>0</v>
      </c>
      <c r="L792" s="16" t="n">
        <f aca="false">IF($A792="",0,IF(COUNTIFS($A$4:$A792,$A792,$B$4:$B792,$B792)=1,1,0))</f>
        <v>0</v>
      </c>
      <c r="M792" s="81"/>
      <c r="N792" s="81"/>
    </row>
    <row r="793" customFormat="false" ht="25.5" hidden="false" customHeight="true" outlineLevel="0" collapsed="false">
      <c r="A793" s="79"/>
      <c r="B793" s="80"/>
      <c r="C793" s="81"/>
      <c r="D793" s="81"/>
      <c r="E793" s="81"/>
      <c r="F793" s="82"/>
      <c r="G793" s="83"/>
      <c r="H793" s="84"/>
      <c r="I793" s="85"/>
      <c r="J793" s="84"/>
      <c r="K793" s="16" t="n">
        <f aca="false">IF($A793="",0,IF(COUNTIF($A$4:$A793,$A793)=1,1,0))</f>
        <v>0</v>
      </c>
      <c r="L793" s="16" t="n">
        <f aca="false">IF($A793="",0,IF(COUNTIFS($A$4:$A793,$A793,$B$4:$B793,$B793)=1,1,0))</f>
        <v>0</v>
      </c>
      <c r="M793" s="81"/>
      <c r="N793" s="81"/>
    </row>
    <row r="794" customFormat="false" ht="25.5" hidden="false" customHeight="true" outlineLevel="0" collapsed="false">
      <c r="A794" s="79"/>
      <c r="B794" s="80"/>
      <c r="C794" s="81"/>
      <c r="D794" s="81"/>
      <c r="E794" s="81"/>
      <c r="F794" s="86"/>
      <c r="G794" s="83"/>
      <c r="H794" s="87"/>
      <c r="I794" s="88"/>
      <c r="J794" s="87"/>
      <c r="K794" s="16" t="n">
        <f aca="false">IF($A794="",0,IF(COUNTIF($A$4:$A794,$A794)=1,1,0))</f>
        <v>0</v>
      </c>
      <c r="L794" s="16" t="n">
        <f aca="false">IF($A794="",0,IF(COUNTIFS($A$4:$A794,$A794,$B$4:$B794,$B794)=1,1,0))</f>
        <v>0</v>
      </c>
      <c r="M794" s="81"/>
      <c r="N794" s="81"/>
    </row>
    <row r="795" customFormat="false" ht="25.5" hidden="false" customHeight="true" outlineLevel="0" collapsed="false">
      <c r="A795" s="79"/>
      <c r="B795" s="80"/>
      <c r="C795" s="81"/>
      <c r="D795" s="81"/>
      <c r="E795" s="81"/>
      <c r="F795" s="82"/>
      <c r="G795" s="83"/>
      <c r="H795" s="84"/>
      <c r="I795" s="85"/>
      <c r="J795" s="84"/>
      <c r="K795" s="16" t="n">
        <f aca="false">IF($A795="",0,IF(COUNTIF($A$4:$A795,$A795)=1,1,0))</f>
        <v>0</v>
      </c>
      <c r="L795" s="16" t="n">
        <f aca="false">IF($A795="",0,IF(COUNTIFS($A$4:$A795,$A795,$B$4:$B795,$B795)=1,1,0))</f>
        <v>0</v>
      </c>
      <c r="M795" s="81"/>
      <c r="N795" s="81"/>
    </row>
    <row r="796" customFormat="false" ht="25.5" hidden="false" customHeight="true" outlineLevel="0" collapsed="false">
      <c r="A796" s="79"/>
      <c r="B796" s="80"/>
      <c r="C796" s="81"/>
      <c r="D796" s="81"/>
      <c r="E796" s="81"/>
      <c r="F796" s="86"/>
      <c r="G796" s="83"/>
      <c r="H796" s="87"/>
      <c r="I796" s="88"/>
      <c r="J796" s="87"/>
      <c r="K796" s="16" t="n">
        <f aca="false">IF($A796="",0,IF(COUNTIF($A$4:$A796,$A796)=1,1,0))</f>
        <v>0</v>
      </c>
      <c r="L796" s="16" t="n">
        <f aca="false">IF($A796="",0,IF(COUNTIFS($A$4:$A796,$A796,$B$4:$B796,$B796)=1,1,0))</f>
        <v>0</v>
      </c>
      <c r="M796" s="81"/>
      <c r="N796" s="81"/>
    </row>
    <row r="797" customFormat="false" ht="25.5" hidden="false" customHeight="true" outlineLevel="0" collapsed="false">
      <c r="A797" s="79"/>
      <c r="B797" s="80"/>
      <c r="C797" s="81"/>
      <c r="D797" s="81"/>
      <c r="E797" s="81"/>
      <c r="F797" s="82"/>
      <c r="G797" s="83"/>
      <c r="H797" s="84"/>
      <c r="I797" s="85"/>
      <c r="J797" s="84"/>
      <c r="K797" s="16" t="n">
        <f aca="false">IF($A797="",0,IF(COUNTIF($A$4:$A797,$A797)=1,1,0))</f>
        <v>0</v>
      </c>
      <c r="L797" s="16" t="n">
        <f aca="false">IF($A797="",0,IF(COUNTIFS($A$4:$A797,$A797,$B$4:$B797,$B797)=1,1,0))</f>
        <v>0</v>
      </c>
      <c r="M797" s="81"/>
      <c r="N797" s="81"/>
    </row>
    <row r="798" customFormat="false" ht="25.5" hidden="false" customHeight="true" outlineLevel="0" collapsed="false">
      <c r="A798" s="79"/>
      <c r="B798" s="80"/>
      <c r="C798" s="81"/>
      <c r="D798" s="81"/>
      <c r="E798" s="81"/>
      <c r="F798" s="86"/>
      <c r="G798" s="83"/>
      <c r="H798" s="87"/>
      <c r="I798" s="88"/>
      <c r="J798" s="87"/>
      <c r="K798" s="16" t="n">
        <f aca="false">IF($A798="",0,IF(COUNTIF($A$4:$A798,$A798)=1,1,0))</f>
        <v>0</v>
      </c>
      <c r="L798" s="16" t="n">
        <f aca="false">IF($A798="",0,IF(COUNTIFS($A$4:$A798,$A798,$B$4:$B798,$B798)=1,1,0))</f>
        <v>0</v>
      </c>
      <c r="M798" s="81"/>
      <c r="N798" s="81"/>
    </row>
    <row r="799" customFormat="false" ht="25.5" hidden="false" customHeight="true" outlineLevel="0" collapsed="false">
      <c r="A799" s="79"/>
      <c r="B799" s="80"/>
      <c r="C799" s="81"/>
      <c r="D799" s="81"/>
      <c r="E799" s="81"/>
      <c r="F799" s="82"/>
      <c r="G799" s="83"/>
      <c r="H799" s="84"/>
      <c r="I799" s="85"/>
      <c r="J799" s="84"/>
      <c r="K799" s="16" t="n">
        <f aca="false">IF($A799="",0,IF(COUNTIF($A$4:$A799,$A799)=1,1,0))</f>
        <v>0</v>
      </c>
      <c r="L799" s="16" t="n">
        <f aca="false">IF($A799="",0,IF(COUNTIFS($A$4:$A799,$A799,$B$4:$B799,$B799)=1,1,0))</f>
        <v>0</v>
      </c>
      <c r="M799" s="81"/>
      <c r="N799" s="81"/>
    </row>
    <row r="800" customFormat="false" ht="25.5" hidden="false" customHeight="true" outlineLevel="0" collapsed="false">
      <c r="A800" s="79"/>
      <c r="B800" s="80"/>
      <c r="C800" s="81"/>
      <c r="D800" s="81"/>
      <c r="E800" s="81"/>
      <c r="F800" s="86"/>
      <c r="G800" s="83"/>
      <c r="H800" s="87"/>
      <c r="I800" s="88"/>
      <c r="J800" s="87"/>
      <c r="K800" s="16" t="n">
        <f aca="false">IF($A800="",0,IF(COUNTIF($A$4:$A800,$A800)=1,1,0))</f>
        <v>0</v>
      </c>
      <c r="L800" s="16" t="n">
        <f aca="false">IF($A800="",0,IF(COUNTIFS($A$4:$A800,$A800,$B$4:$B800,$B800)=1,1,0))</f>
        <v>0</v>
      </c>
      <c r="M800" s="81"/>
      <c r="N800" s="81"/>
    </row>
    <row r="801" customFormat="false" ht="25.5" hidden="false" customHeight="true" outlineLevel="0" collapsed="false">
      <c r="A801" s="79"/>
      <c r="B801" s="80"/>
      <c r="C801" s="81"/>
      <c r="D801" s="81"/>
      <c r="E801" s="81"/>
      <c r="F801" s="82"/>
      <c r="G801" s="83"/>
      <c r="H801" s="84"/>
      <c r="I801" s="85"/>
      <c r="J801" s="84"/>
      <c r="K801" s="16" t="n">
        <f aca="false">IF($A801="",0,IF(COUNTIF($A$4:$A801,$A801)=1,1,0))</f>
        <v>0</v>
      </c>
      <c r="L801" s="16" t="n">
        <f aca="false">IF($A801="",0,IF(COUNTIFS($A$4:$A801,$A801,$B$4:$B801,$B801)=1,1,0))</f>
        <v>0</v>
      </c>
      <c r="M801" s="81"/>
      <c r="N801" s="81"/>
    </row>
    <row r="802" customFormat="false" ht="25.5" hidden="false" customHeight="true" outlineLevel="0" collapsed="false">
      <c r="A802" s="79"/>
      <c r="B802" s="80"/>
      <c r="C802" s="81"/>
      <c r="D802" s="81"/>
      <c r="E802" s="81"/>
      <c r="F802" s="86"/>
      <c r="G802" s="83"/>
      <c r="H802" s="87"/>
      <c r="I802" s="88"/>
      <c r="J802" s="87"/>
      <c r="K802" s="16" t="n">
        <f aca="false">IF($A802="",0,IF(COUNTIF($A$4:$A802,$A802)=1,1,0))</f>
        <v>0</v>
      </c>
      <c r="L802" s="16" t="n">
        <f aca="false">IF($A802="",0,IF(COUNTIFS($A$4:$A802,$A802,$B$4:$B802,$B802)=1,1,0))</f>
        <v>0</v>
      </c>
      <c r="M802" s="81"/>
      <c r="N802" s="81"/>
    </row>
    <row r="803" customFormat="false" ht="25.5" hidden="false" customHeight="true" outlineLevel="0" collapsed="false">
      <c r="A803" s="79"/>
      <c r="B803" s="80"/>
      <c r="C803" s="81"/>
      <c r="D803" s="81"/>
      <c r="E803" s="81"/>
      <c r="F803" s="82"/>
      <c r="G803" s="83"/>
      <c r="H803" s="84"/>
      <c r="I803" s="85"/>
      <c r="J803" s="84"/>
      <c r="K803" s="16" t="n">
        <f aca="false">IF($A803="",0,IF(COUNTIF($A$4:$A803,$A803)=1,1,0))</f>
        <v>0</v>
      </c>
      <c r="L803" s="16" t="n">
        <f aca="false">IF($A803="",0,IF(COUNTIFS($A$4:$A803,$A803,$B$4:$B803,$B803)=1,1,0))</f>
        <v>0</v>
      </c>
      <c r="M803" s="81"/>
      <c r="N803" s="81"/>
    </row>
    <row r="804" customFormat="false" ht="25.5" hidden="false" customHeight="true" outlineLevel="0" collapsed="false">
      <c r="A804" s="79"/>
      <c r="B804" s="80"/>
      <c r="C804" s="81"/>
      <c r="D804" s="81"/>
      <c r="E804" s="81"/>
      <c r="F804" s="86"/>
      <c r="G804" s="83"/>
      <c r="H804" s="87"/>
      <c r="I804" s="88"/>
      <c r="J804" s="87"/>
      <c r="K804" s="16" t="n">
        <f aca="false">IF($A804="",0,IF(COUNTIF($A$4:$A804,$A804)=1,1,0))</f>
        <v>0</v>
      </c>
      <c r="L804" s="16" t="n">
        <f aca="false">IF($A804="",0,IF(COUNTIFS($A$4:$A804,$A804,$B$4:$B804,$B804)=1,1,0))</f>
        <v>0</v>
      </c>
      <c r="M804" s="81"/>
      <c r="N804" s="81"/>
    </row>
    <row r="805" customFormat="false" ht="25.5" hidden="false" customHeight="true" outlineLevel="0" collapsed="false">
      <c r="A805" s="79"/>
      <c r="B805" s="80"/>
      <c r="C805" s="81"/>
      <c r="D805" s="81"/>
      <c r="E805" s="81"/>
      <c r="F805" s="82"/>
      <c r="G805" s="83"/>
      <c r="H805" s="84"/>
      <c r="I805" s="85"/>
      <c r="J805" s="84"/>
      <c r="K805" s="16" t="n">
        <f aca="false">IF($A805="",0,IF(COUNTIF($A$4:$A805,$A805)=1,1,0))</f>
        <v>0</v>
      </c>
      <c r="L805" s="16" t="n">
        <f aca="false">IF($A805="",0,IF(COUNTIFS($A$4:$A805,$A805,$B$4:$B805,$B805)=1,1,0))</f>
        <v>0</v>
      </c>
      <c r="M805" s="81"/>
      <c r="N805" s="81"/>
    </row>
    <row r="806" customFormat="false" ht="25.5" hidden="false" customHeight="true" outlineLevel="0" collapsed="false">
      <c r="A806" s="79"/>
      <c r="B806" s="80"/>
      <c r="C806" s="81"/>
      <c r="D806" s="81"/>
      <c r="E806" s="81"/>
      <c r="F806" s="86"/>
      <c r="G806" s="83"/>
      <c r="H806" s="87"/>
      <c r="I806" s="88"/>
      <c r="J806" s="87"/>
      <c r="K806" s="16" t="n">
        <f aca="false">IF($A806="",0,IF(COUNTIF($A$4:$A806,$A806)=1,1,0))</f>
        <v>0</v>
      </c>
      <c r="L806" s="16" t="n">
        <f aca="false">IF($A806="",0,IF(COUNTIFS($A$4:$A806,$A806,$B$4:$B806,$B806)=1,1,0))</f>
        <v>0</v>
      </c>
      <c r="M806" s="81"/>
      <c r="N806" s="81"/>
    </row>
    <row r="807" customFormat="false" ht="25.5" hidden="false" customHeight="true" outlineLevel="0" collapsed="false">
      <c r="A807" s="79"/>
      <c r="B807" s="80"/>
      <c r="C807" s="81"/>
      <c r="D807" s="81"/>
      <c r="E807" s="81"/>
      <c r="F807" s="82"/>
      <c r="G807" s="83"/>
      <c r="H807" s="84"/>
      <c r="I807" s="85"/>
      <c r="J807" s="84"/>
      <c r="K807" s="16" t="n">
        <f aca="false">IF($A807="",0,IF(COUNTIF($A$4:$A807,$A807)=1,1,0))</f>
        <v>0</v>
      </c>
      <c r="L807" s="16" t="n">
        <f aca="false">IF($A807="",0,IF(COUNTIFS($A$4:$A807,$A807,$B$4:$B807,$B807)=1,1,0))</f>
        <v>0</v>
      </c>
      <c r="M807" s="81"/>
      <c r="N807" s="81"/>
    </row>
    <row r="808" customFormat="false" ht="25.5" hidden="false" customHeight="true" outlineLevel="0" collapsed="false">
      <c r="A808" s="79"/>
      <c r="B808" s="80"/>
      <c r="C808" s="81"/>
      <c r="D808" s="81"/>
      <c r="E808" s="81"/>
      <c r="F808" s="86"/>
      <c r="G808" s="83"/>
      <c r="H808" s="87"/>
      <c r="I808" s="88"/>
      <c r="J808" s="87"/>
      <c r="K808" s="16" t="n">
        <f aca="false">IF($A808="",0,IF(COUNTIF($A$4:$A808,$A808)=1,1,0))</f>
        <v>0</v>
      </c>
      <c r="L808" s="16" t="n">
        <f aca="false">IF($A808="",0,IF(COUNTIFS($A$4:$A808,$A808,$B$4:$B808,$B808)=1,1,0))</f>
        <v>0</v>
      </c>
      <c r="M808" s="81"/>
      <c r="N808" s="81"/>
    </row>
    <row r="809" customFormat="false" ht="25.5" hidden="false" customHeight="true" outlineLevel="0" collapsed="false">
      <c r="A809" s="79"/>
      <c r="B809" s="80"/>
      <c r="C809" s="81"/>
      <c r="D809" s="81"/>
      <c r="E809" s="81"/>
      <c r="F809" s="82"/>
      <c r="G809" s="83"/>
      <c r="H809" s="84"/>
      <c r="I809" s="85"/>
      <c r="J809" s="84"/>
      <c r="K809" s="16" t="n">
        <f aca="false">IF($A809="",0,IF(COUNTIF($A$4:$A809,$A809)=1,1,0))</f>
        <v>0</v>
      </c>
      <c r="L809" s="16" t="n">
        <f aca="false">IF($A809="",0,IF(COUNTIFS($A$4:$A809,$A809,$B$4:$B809,$B809)=1,1,0))</f>
        <v>0</v>
      </c>
      <c r="M809" s="81"/>
      <c r="N809" s="81"/>
    </row>
    <row r="810" customFormat="false" ht="25.5" hidden="false" customHeight="true" outlineLevel="0" collapsed="false">
      <c r="A810" s="79"/>
      <c r="B810" s="80"/>
      <c r="C810" s="81"/>
      <c r="D810" s="81"/>
      <c r="E810" s="81"/>
      <c r="F810" s="86"/>
      <c r="G810" s="83"/>
      <c r="H810" s="87"/>
      <c r="I810" s="88"/>
      <c r="J810" s="87"/>
      <c r="K810" s="16" t="n">
        <f aca="false">IF($A810="",0,IF(COUNTIF($A$4:$A810,$A810)=1,1,0))</f>
        <v>0</v>
      </c>
      <c r="L810" s="16" t="n">
        <f aca="false">IF($A810="",0,IF(COUNTIFS($A$4:$A810,$A810,$B$4:$B810,$B810)=1,1,0))</f>
        <v>0</v>
      </c>
      <c r="M810" s="81"/>
      <c r="N810" s="81"/>
    </row>
    <row r="811" customFormat="false" ht="25.5" hidden="false" customHeight="true" outlineLevel="0" collapsed="false">
      <c r="A811" s="79"/>
      <c r="B811" s="80"/>
      <c r="C811" s="81"/>
      <c r="D811" s="81"/>
      <c r="E811" s="81"/>
      <c r="F811" s="82"/>
      <c r="G811" s="83"/>
      <c r="H811" s="84"/>
      <c r="I811" s="85"/>
      <c r="J811" s="84"/>
      <c r="K811" s="16" t="n">
        <f aca="false">IF($A811="",0,IF(COUNTIF($A$4:$A811,$A811)=1,1,0))</f>
        <v>0</v>
      </c>
      <c r="L811" s="16" t="n">
        <f aca="false">IF($A811="",0,IF(COUNTIFS($A$4:$A811,$A811,$B$4:$B811,$B811)=1,1,0))</f>
        <v>0</v>
      </c>
      <c r="M811" s="81"/>
      <c r="N811" s="81"/>
    </row>
    <row r="812" customFormat="false" ht="25.5" hidden="false" customHeight="true" outlineLevel="0" collapsed="false">
      <c r="A812" s="79"/>
      <c r="B812" s="80"/>
      <c r="C812" s="81"/>
      <c r="D812" s="81"/>
      <c r="E812" s="81"/>
      <c r="F812" s="86"/>
      <c r="G812" s="83"/>
      <c r="H812" s="87"/>
      <c r="I812" s="88"/>
      <c r="J812" s="87"/>
      <c r="K812" s="16" t="n">
        <f aca="false">IF($A812="",0,IF(COUNTIF($A$4:$A812,$A812)=1,1,0))</f>
        <v>0</v>
      </c>
      <c r="L812" s="16" t="n">
        <f aca="false">IF($A812="",0,IF(COUNTIFS($A$4:$A812,$A812,$B$4:$B812,$B812)=1,1,0))</f>
        <v>0</v>
      </c>
      <c r="M812" s="81"/>
      <c r="N812" s="81"/>
    </row>
    <row r="813" customFormat="false" ht="25.5" hidden="false" customHeight="true" outlineLevel="0" collapsed="false">
      <c r="A813" s="79"/>
      <c r="B813" s="80"/>
      <c r="C813" s="81"/>
      <c r="D813" s="81"/>
      <c r="E813" s="81"/>
      <c r="F813" s="82"/>
      <c r="G813" s="83"/>
      <c r="H813" s="84"/>
      <c r="I813" s="85"/>
      <c r="J813" s="84"/>
      <c r="K813" s="16" t="n">
        <f aca="false">IF($A813="",0,IF(COUNTIF($A$4:$A813,$A813)=1,1,0))</f>
        <v>0</v>
      </c>
      <c r="L813" s="16" t="n">
        <f aca="false">IF($A813="",0,IF(COUNTIFS($A$4:$A813,$A813,$B$4:$B813,$B813)=1,1,0))</f>
        <v>0</v>
      </c>
      <c r="M813" s="81"/>
      <c r="N813" s="81"/>
    </row>
    <row r="814" customFormat="false" ht="25.5" hidden="false" customHeight="true" outlineLevel="0" collapsed="false">
      <c r="A814" s="79"/>
      <c r="B814" s="80"/>
      <c r="C814" s="81"/>
      <c r="D814" s="81"/>
      <c r="E814" s="81"/>
      <c r="F814" s="86"/>
      <c r="G814" s="83"/>
      <c r="H814" s="87"/>
      <c r="I814" s="88"/>
      <c r="J814" s="87"/>
      <c r="K814" s="16" t="n">
        <f aca="false">IF($A814="",0,IF(COUNTIF($A$4:$A814,$A814)=1,1,0))</f>
        <v>0</v>
      </c>
      <c r="L814" s="16" t="n">
        <f aca="false">IF($A814="",0,IF(COUNTIFS($A$4:$A814,$A814,$B$4:$B814,$B814)=1,1,0))</f>
        <v>0</v>
      </c>
      <c r="M814" s="81"/>
      <c r="N814" s="81"/>
    </row>
    <row r="815" customFormat="false" ht="25.5" hidden="false" customHeight="true" outlineLevel="0" collapsed="false">
      <c r="A815" s="79"/>
      <c r="B815" s="80"/>
      <c r="C815" s="81"/>
      <c r="D815" s="81"/>
      <c r="E815" s="81"/>
      <c r="F815" s="82"/>
      <c r="G815" s="83"/>
      <c r="H815" s="84"/>
      <c r="I815" s="85"/>
      <c r="J815" s="84"/>
      <c r="K815" s="16" t="n">
        <f aca="false">IF($A815="",0,IF(COUNTIF($A$4:$A815,$A815)=1,1,0))</f>
        <v>0</v>
      </c>
      <c r="L815" s="16" t="n">
        <f aca="false">IF($A815="",0,IF(COUNTIFS($A$4:$A815,$A815,$B$4:$B815,$B815)=1,1,0))</f>
        <v>0</v>
      </c>
      <c r="M815" s="81"/>
      <c r="N815" s="81"/>
    </row>
    <row r="816" customFormat="false" ht="25.5" hidden="false" customHeight="true" outlineLevel="0" collapsed="false">
      <c r="A816" s="79"/>
      <c r="B816" s="80"/>
      <c r="C816" s="81"/>
      <c r="D816" s="81"/>
      <c r="E816" s="81"/>
      <c r="F816" s="86"/>
      <c r="G816" s="83"/>
      <c r="H816" s="87"/>
      <c r="I816" s="88"/>
      <c r="J816" s="87"/>
      <c r="K816" s="16" t="n">
        <f aca="false">IF($A816="",0,IF(COUNTIF($A$4:$A816,$A816)=1,1,0))</f>
        <v>0</v>
      </c>
      <c r="L816" s="16" t="n">
        <f aca="false">IF($A816="",0,IF(COUNTIFS($A$4:$A816,$A816,$B$4:$B816,$B816)=1,1,0))</f>
        <v>0</v>
      </c>
      <c r="M816" s="81"/>
      <c r="N816" s="81"/>
    </row>
    <row r="817" customFormat="false" ht="25.5" hidden="false" customHeight="true" outlineLevel="0" collapsed="false">
      <c r="A817" s="79"/>
      <c r="B817" s="80"/>
      <c r="C817" s="81"/>
      <c r="D817" s="81"/>
      <c r="E817" s="81"/>
      <c r="F817" s="82"/>
      <c r="G817" s="83"/>
      <c r="H817" s="84"/>
      <c r="I817" s="85"/>
      <c r="J817" s="84"/>
      <c r="K817" s="16" t="n">
        <f aca="false">IF($A817="",0,IF(COUNTIF($A$4:$A817,$A817)=1,1,0))</f>
        <v>0</v>
      </c>
      <c r="L817" s="16" t="n">
        <f aca="false">IF($A817="",0,IF(COUNTIFS($A$4:$A817,$A817,$B$4:$B817,$B817)=1,1,0))</f>
        <v>0</v>
      </c>
      <c r="M817" s="81"/>
      <c r="N817" s="81"/>
    </row>
    <row r="818" customFormat="false" ht="25.5" hidden="false" customHeight="true" outlineLevel="0" collapsed="false">
      <c r="A818" s="79"/>
      <c r="B818" s="80"/>
      <c r="C818" s="81"/>
      <c r="D818" s="81"/>
      <c r="E818" s="81"/>
      <c r="F818" s="86"/>
      <c r="G818" s="83"/>
      <c r="H818" s="87"/>
      <c r="I818" s="88"/>
      <c r="J818" s="87"/>
      <c r="K818" s="16" t="n">
        <f aca="false">IF($A818="",0,IF(COUNTIF($A$4:$A818,$A818)=1,1,0))</f>
        <v>0</v>
      </c>
      <c r="L818" s="16" t="n">
        <f aca="false">IF($A818="",0,IF(COUNTIFS($A$4:$A818,$A818,$B$4:$B818,$B818)=1,1,0))</f>
        <v>0</v>
      </c>
      <c r="M818" s="81"/>
      <c r="N818" s="81"/>
    </row>
    <row r="819" customFormat="false" ht="25.5" hidden="false" customHeight="true" outlineLevel="0" collapsed="false">
      <c r="A819" s="79"/>
      <c r="B819" s="80"/>
      <c r="C819" s="81"/>
      <c r="D819" s="81"/>
      <c r="E819" s="81"/>
      <c r="F819" s="82"/>
      <c r="G819" s="83"/>
      <c r="H819" s="84"/>
      <c r="I819" s="85"/>
      <c r="J819" s="84"/>
      <c r="K819" s="16" t="n">
        <f aca="false">IF($A819="",0,IF(COUNTIF($A$4:$A819,$A819)=1,1,0))</f>
        <v>0</v>
      </c>
      <c r="L819" s="16" t="n">
        <f aca="false">IF($A819="",0,IF(COUNTIFS($A$4:$A819,$A819,$B$4:$B819,$B819)=1,1,0))</f>
        <v>0</v>
      </c>
      <c r="M819" s="81"/>
      <c r="N819" s="81"/>
    </row>
    <row r="820" customFormat="false" ht="25.5" hidden="false" customHeight="true" outlineLevel="0" collapsed="false">
      <c r="A820" s="79"/>
      <c r="B820" s="80"/>
      <c r="C820" s="81"/>
      <c r="D820" s="81"/>
      <c r="E820" s="81"/>
      <c r="F820" s="86"/>
      <c r="G820" s="83"/>
      <c r="H820" s="87"/>
      <c r="I820" s="88"/>
      <c r="J820" s="87"/>
      <c r="K820" s="16" t="n">
        <f aca="false">IF($A820="",0,IF(COUNTIF($A$4:$A820,$A820)=1,1,0))</f>
        <v>0</v>
      </c>
      <c r="L820" s="16" t="n">
        <f aca="false">IF($A820="",0,IF(COUNTIFS($A$4:$A820,$A820,$B$4:$B820,$B820)=1,1,0))</f>
        <v>0</v>
      </c>
      <c r="M820" s="81"/>
      <c r="N820" s="81"/>
    </row>
    <row r="821" customFormat="false" ht="25.5" hidden="false" customHeight="true" outlineLevel="0" collapsed="false">
      <c r="A821" s="79"/>
      <c r="B821" s="80"/>
      <c r="C821" s="81"/>
      <c r="D821" s="81"/>
      <c r="E821" s="81"/>
      <c r="F821" s="82"/>
      <c r="G821" s="83"/>
      <c r="H821" s="84"/>
      <c r="I821" s="85"/>
      <c r="J821" s="84"/>
      <c r="K821" s="16" t="n">
        <f aca="false">IF($A821="",0,IF(COUNTIF($A$4:$A821,$A821)=1,1,0))</f>
        <v>0</v>
      </c>
      <c r="L821" s="16" t="n">
        <f aca="false">IF($A821="",0,IF(COUNTIFS($A$4:$A821,$A821,$B$4:$B821,$B821)=1,1,0))</f>
        <v>0</v>
      </c>
      <c r="M821" s="81"/>
      <c r="N821" s="81"/>
    </row>
    <row r="822" customFormat="false" ht="25.5" hidden="false" customHeight="true" outlineLevel="0" collapsed="false">
      <c r="A822" s="79"/>
      <c r="B822" s="80"/>
      <c r="C822" s="81"/>
      <c r="D822" s="81"/>
      <c r="E822" s="81"/>
      <c r="F822" s="86"/>
      <c r="G822" s="83"/>
      <c r="H822" s="87"/>
      <c r="I822" s="88"/>
      <c r="J822" s="87"/>
      <c r="K822" s="16" t="n">
        <f aca="false">IF($A822="",0,IF(COUNTIF($A$4:$A822,$A822)=1,1,0))</f>
        <v>0</v>
      </c>
      <c r="L822" s="16" t="n">
        <f aca="false">IF($A822="",0,IF(COUNTIFS($A$4:$A822,$A822,$B$4:$B822,$B822)=1,1,0))</f>
        <v>0</v>
      </c>
      <c r="M822" s="81"/>
      <c r="N822" s="81"/>
    </row>
    <row r="823" customFormat="false" ht="25.5" hidden="false" customHeight="true" outlineLevel="0" collapsed="false">
      <c r="A823" s="79"/>
      <c r="B823" s="80"/>
      <c r="C823" s="81"/>
      <c r="D823" s="81"/>
      <c r="E823" s="81"/>
      <c r="F823" s="82"/>
      <c r="G823" s="83"/>
      <c r="H823" s="84"/>
      <c r="I823" s="85"/>
      <c r="J823" s="84"/>
      <c r="K823" s="16" t="n">
        <f aca="false">IF($A823="",0,IF(COUNTIF($A$4:$A823,$A823)=1,1,0))</f>
        <v>0</v>
      </c>
      <c r="L823" s="16" t="n">
        <f aca="false">IF($A823="",0,IF(COUNTIFS($A$4:$A823,$A823,$B$4:$B823,$B823)=1,1,0))</f>
        <v>0</v>
      </c>
      <c r="M823" s="81"/>
      <c r="N823" s="81"/>
    </row>
    <row r="824" customFormat="false" ht="25.5" hidden="false" customHeight="true" outlineLevel="0" collapsed="false">
      <c r="A824" s="79"/>
      <c r="B824" s="80"/>
      <c r="C824" s="81"/>
      <c r="D824" s="81"/>
      <c r="E824" s="81"/>
      <c r="F824" s="86"/>
      <c r="G824" s="83"/>
      <c r="H824" s="87"/>
      <c r="I824" s="88"/>
      <c r="J824" s="87"/>
      <c r="K824" s="16" t="n">
        <f aca="false">IF($A824="",0,IF(COUNTIF($A$4:$A824,$A824)=1,1,0))</f>
        <v>0</v>
      </c>
      <c r="L824" s="16" t="n">
        <f aca="false">IF($A824="",0,IF(COUNTIFS($A$4:$A824,$A824,$B$4:$B824,$B824)=1,1,0))</f>
        <v>0</v>
      </c>
      <c r="M824" s="81"/>
      <c r="N824" s="81"/>
    </row>
    <row r="825" customFormat="false" ht="25.5" hidden="false" customHeight="true" outlineLevel="0" collapsed="false">
      <c r="A825" s="79"/>
      <c r="B825" s="80"/>
      <c r="C825" s="81"/>
      <c r="D825" s="81"/>
      <c r="E825" s="81"/>
      <c r="F825" s="82"/>
      <c r="G825" s="83"/>
      <c r="H825" s="84"/>
      <c r="I825" s="85"/>
      <c r="J825" s="84"/>
      <c r="K825" s="16" t="n">
        <f aca="false">IF($A825="",0,IF(COUNTIF($A$4:$A825,$A825)=1,1,0))</f>
        <v>0</v>
      </c>
      <c r="L825" s="16" t="n">
        <f aca="false">IF($A825="",0,IF(COUNTIFS($A$4:$A825,$A825,$B$4:$B825,$B825)=1,1,0))</f>
        <v>0</v>
      </c>
      <c r="M825" s="81"/>
      <c r="N825" s="81"/>
    </row>
    <row r="826" customFormat="false" ht="25.5" hidden="false" customHeight="true" outlineLevel="0" collapsed="false">
      <c r="A826" s="79"/>
      <c r="B826" s="80"/>
      <c r="C826" s="81"/>
      <c r="D826" s="81"/>
      <c r="E826" s="81"/>
      <c r="F826" s="86"/>
      <c r="G826" s="83"/>
      <c r="H826" s="87"/>
      <c r="I826" s="88"/>
      <c r="J826" s="87"/>
      <c r="K826" s="16" t="n">
        <f aca="false">IF($A826="",0,IF(COUNTIF($A$4:$A826,$A826)=1,1,0))</f>
        <v>0</v>
      </c>
      <c r="L826" s="16" t="n">
        <f aca="false">IF($A826="",0,IF(COUNTIFS($A$4:$A826,$A826,$B$4:$B826,$B826)=1,1,0))</f>
        <v>0</v>
      </c>
      <c r="M826" s="81"/>
      <c r="N826" s="81"/>
    </row>
    <row r="827" customFormat="false" ht="25.5" hidden="false" customHeight="true" outlineLevel="0" collapsed="false">
      <c r="A827" s="79"/>
      <c r="B827" s="80"/>
      <c r="C827" s="81"/>
      <c r="D827" s="81"/>
      <c r="E827" s="81"/>
      <c r="F827" s="82"/>
      <c r="G827" s="83"/>
      <c r="H827" s="84"/>
      <c r="I827" s="85"/>
      <c r="J827" s="84"/>
      <c r="K827" s="16" t="n">
        <f aca="false">IF($A827="",0,IF(COUNTIF($A$4:$A827,$A827)=1,1,0))</f>
        <v>0</v>
      </c>
      <c r="L827" s="16" t="n">
        <f aca="false">IF($A827="",0,IF(COUNTIFS($A$4:$A827,$A827,$B$4:$B827,$B827)=1,1,0))</f>
        <v>0</v>
      </c>
      <c r="M827" s="81"/>
      <c r="N827" s="81"/>
    </row>
    <row r="828" customFormat="false" ht="25.5" hidden="false" customHeight="true" outlineLevel="0" collapsed="false">
      <c r="A828" s="79"/>
      <c r="B828" s="80"/>
      <c r="C828" s="81"/>
      <c r="D828" s="81"/>
      <c r="E828" s="81"/>
      <c r="F828" s="86"/>
      <c r="G828" s="83"/>
      <c r="H828" s="87"/>
      <c r="I828" s="88"/>
      <c r="J828" s="87"/>
      <c r="K828" s="16" t="n">
        <f aca="false">IF($A828="",0,IF(COUNTIF($A$4:$A828,$A828)=1,1,0))</f>
        <v>0</v>
      </c>
      <c r="L828" s="16" t="n">
        <f aca="false">IF($A828="",0,IF(COUNTIFS($A$4:$A828,$A828,$B$4:$B828,$B828)=1,1,0))</f>
        <v>0</v>
      </c>
      <c r="M828" s="81"/>
      <c r="N828" s="81"/>
    </row>
    <row r="829" customFormat="false" ht="25.5" hidden="false" customHeight="true" outlineLevel="0" collapsed="false">
      <c r="A829" s="79"/>
      <c r="B829" s="80"/>
      <c r="C829" s="81"/>
      <c r="D829" s="81"/>
      <c r="E829" s="81"/>
      <c r="F829" s="82"/>
      <c r="G829" s="83"/>
      <c r="H829" s="84"/>
      <c r="I829" s="85"/>
      <c r="J829" s="84"/>
      <c r="K829" s="16" t="n">
        <f aca="false">IF($A829="",0,IF(COUNTIF($A$4:$A829,$A829)=1,1,0))</f>
        <v>0</v>
      </c>
      <c r="L829" s="16" t="n">
        <f aca="false">IF($A829="",0,IF(COUNTIFS($A$4:$A829,$A829,$B$4:$B829,$B829)=1,1,0))</f>
        <v>0</v>
      </c>
      <c r="M829" s="81"/>
      <c r="N829" s="81"/>
    </row>
    <row r="830" customFormat="false" ht="25.5" hidden="false" customHeight="true" outlineLevel="0" collapsed="false">
      <c r="A830" s="79"/>
      <c r="B830" s="80"/>
      <c r="C830" s="81"/>
      <c r="D830" s="81"/>
      <c r="E830" s="81"/>
      <c r="F830" s="86"/>
      <c r="G830" s="83"/>
      <c r="H830" s="87"/>
      <c r="I830" s="88"/>
      <c r="J830" s="87"/>
      <c r="K830" s="16" t="n">
        <f aca="false">IF($A830="",0,IF(COUNTIF($A$4:$A830,$A830)=1,1,0))</f>
        <v>0</v>
      </c>
      <c r="L830" s="16" t="n">
        <f aca="false">IF($A830="",0,IF(COUNTIFS($A$4:$A830,$A830,$B$4:$B830,$B830)=1,1,0))</f>
        <v>0</v>
      </c>
      <c r="M830" s="81"/>
      <c r="N830" s="81"/>
    </row>
    <row r="831" customFormat="false" ht="25.5" hidden="false" customHeight="true" outlineLevel="0" collapsed="false">
      <c r="A831" s="79"/>
      <c r="B831" s="80"/>
      <c r="C831" s="81"/>
      <c r="D831" s="81"/>
      <c r="E831" s="81"/>
      <c r="F831" s="82"/>
      <c r="G831" s="83"/>
      <c r="H831" s="84"/>
      <c r="I831" s="85"/>
      <c r="J831" s="84"/>
      <c r="K831" s="16" t="n">
        <f aca="false">IF($A831="",0,IF(COUNTIF($A$4:$A831,$A831)=1,1,0))</f>
        <v>0</v>
      </c>
      <c r="L831" s="16" t="n">
        <f aca="false">IF($A831="",0,IF(COUNTIFS($A$4:$A831,$A831,$B$4:$B831,$B831)=1,1,0))</f>
        <v>0</v>
      </c>
      <c r="M831" s="81"/>
      <c r="N831" s="81"/>
    </row>
    <row r="832" customFormat="false" ht="25.5" hidden="false" customHeight="true" outlineLevel="0" collapsed="false">
      <c r="A832" s="79"/>
      <c r="B832" s="80"/>
      <c r="C832" s="81"/>
      <c r="D832" s="81"/>
      <c r="E832" s="81"/>
      <c r="F832" s="86"/>
      <c r="G832" s="83"/>
      <c r="H832" s="87"/>
      <c r="I832" s="88"/>
      <c r="J832" s="87"/>
      <c r="K832" s="16" t="n">
        <f aca="false">IF($A832="",0,IF(COUNTIF($A$4:$A832,$A832)=1,1,0))</f>
        <v>0</v>
      </c>
      <c r="L832" s="16" t="n">
        <f aca="false">IF($A832="",0,IF(COUNTIFS($A$4:$A832,$A832,$B$4:$B832,$B832)=1,1,0))</f>
        <v>0</v>
      </c>
      <c r="M832" s="81"/>
      <c r="N832" s="81"/>
    </row>
    <row r="833" customFormat="false" ht="25.5" hidden="false" customHeight="true" outlineLevel="0" collapsed="false">
      <c r="A833" s="79"/>
      <c r="B833" s="80"/>
      <c r="C833" s="81"/>
      <c r="D833" s="81"/>
      <c r="E833" s="81"/>
      <c r="F833" s="82"/>
      <c r="G833" s="83"/>
      <c r="H833" s="84"/>
      <c r="I833" s="85"/>
      <c r="J833" s="84"/>
      <c r="K833" s="16" t="n">
        <f aca="false">IF($A833="",0,IF(COUNTIF($A$4:$A833,$A833)=1,1,0))</f>
        <v>0</v>
      </c>
      <c r="L833" s="16" t="n">
        <f aca="false">IF($A833="",0,IF(COUNTIFS($A$4:$A833,$A833,$B$4:$B833,$B833)=1,1,0))</f>
        <v>0</v>
      </c>
      <c r="M833" s="81"/>
      <c r="N833" s="81"/>
    </row>
    <row r="834" customFormat="false" ht="25.5" hidden="false" customHeight="true" outlineLevel="0" collapsed="false">
      <c r="A834" s="79"/>
      <c r="B834" s="80"/>
      <c r="C834" s="81"/>
      <c r="D834" s="81"/>
      <c r="E834" s="81"/>
      <c r="F834" s="86"/>
      <c r="G834" s="83"/>
      <c r="H834" s="87"/>
      <c r="I834" s="88"/>
      <c r="J834" s="87"/>
      <c r="K834" s="16" t="n">
        <f aca="false">IF($A834="",0,IF(COUNTIF($A$4:$A834,$A834)=1,1,0))</f>
        <v>0</v>
      </c>
      <c r="L834" s="16" t="n">
        <f aca="false">IF($A834="",0,IF(COUNTIFS($A$4:$A834,$A834,$B$4:$B834,$B834)=1,1,0))</f>
        <v>0</v>
      </c>
      <c r="M834" s="81"/>
      <c r="N834" s="81"/>
    </row>
    <row r="835" customFormat="false" ht="25.5" hidden="false" customHeight="true" outlineLevel="0" collapsed="false">
      <c r="A835" s="79"/>
      <c r="B835" s="80"/>
      <c r="C835" s="81"/>
      <c r="D835" s="81"/>
      <c r="E835" s="81"/>
      <c r="F835" s="82"/>
      <c r="G835" s="83"/>
      <c r="H835" s="84"/>
      <c r="I835" s="85"/>
      <c r="J835" s="84"/>
      <c r="K835" s="16" t="n">
        <f aca="false">IF($A835="",0,IF(COUNTIF($A$4:$A835,$A835)=1,1,0))</f>
        <v>0</v>
      </c>
      <c r="L835" s="16" t="n">
        <f aca="false">IF($A835="",0,IF(COUNTIFS($A$4:$A835,$A835,$B$4:$B835,$B835)=1,1,0))</f>
        <v>0</v>
      </c>
      <c r="M835" s="81"/>
      <c r="N835" s="81"/>
    </row>
    <row r="836" customFormat="false" ht="25.5" hidden="false" customHeight="true" outlineLevel="0" collapsed="false">
      <c r="A836" s="79"/>
      <c r="B836" s="80"/>
      <c r="C836" s="81"/>
      <c r="D836" s="81"/>
      <c r="E836" s="81"/>
      <c r="F836" s="86"/>
      <c r="G836" s="83"/>
      <c r="H836" s="87"/>
      <c r="I836" s="88"/>
      <c r="J836" s="87"/>
      <c r="K836" s="16" t="n">
        <f aca="false">IF($A836="",0,IF(COUNTIF($A$4:$A836,$A836)=1,1,0))</f>
        <v>0</v>
      </c>
      <c r="L836" s="16" t="n">
        <f aca="false">IF($A836="",0,IF(COUNTIFS($A$4:$A836,$A836,$B$4:$B836,$B836)=1,1,0))</f>
        <v>0</v>
      </c>
      <c r="M836" s="81"/>
      <c r="N836" s="81"/>
    </row>
    <row r="837" customFormat="false" ht="25.5" hidden="false" customHeight="true" outlineLevel="0" collapsed="false">
      <c r="A837" s="79"/>
      <c r="B837" s="80"/>
      <c r="C837" s="81"/>
      <c r="D837" s="81"/>
      <c r="E837" s="81"/>
      <c r="F837" s="82"/>
      <c r="G837" s="83"/>
      <c r="H837" s="84"/>
      <c r="I837" s="85"/>
      <c r="J837" s="84"/>
      <c r="K837" s="16" t="n">
        <f aca="false">IF($A837="",0,IF(COUNTIF($A$4:$A837,$A837)=1,1,0))</f>
        <v>0</v>
      </c>
      <c r="L837" s="16" t="n">
        <f aca="false">IF($A837="",0,IF(COUNTIFS($A$4:$A837,$A837,$B$4:$B837,$B837)=1,1,0))</f>
        <v>0</v>
      </c>
      <c r="M837" s="81"/>
      <c r="N837" s="81"/>
    </row>
    <row r="838" customFormat="false" ht="25.5" hidden="false" customHeight="true" outlineLevel="0" collapsed="false">
      <c r="A838" s="79"/>
      <c r="B838" s="80"/>
      <c r="C838" s="81"/>
      <c r="D838" s="81"/>
      <c r="E838" s="81"/>
      <c r="F838" s="86"/>
      <c r="G838" s="83"/>
      <c r="H838" s="87"/>
      <c r="I838" s="88"/>
      <c r="J838" s="87"/>
      <c r="K838" s="16" t="n">
        <f aca="false">IF($A838="",0,IF(COUNTIF($A$4:$A838,$A838)=1,1,0))</f>
        <v>0</v>
      </c>
      <c r="L838" s="16" t="n">
        <f aca="false">IF($A838="",0,IF(COUNTIFS($A$4:$A838,$A838,$B$4:$B838,$B838)=1,1,0))</f>
        <v>0</v>
      </c>
      <c r="M838" s="81"/>
      <c r="N838" s="81"/>
    </row>
    <row r="839" customFormat="false" ht="25.5" hidden="false" customHeight="true" outlineLevel="0" collapsed="false">
      <c r="A839" s="79"/>
      <c r="B839" s="80"/>
      <c r="C839" s="81"/>
      <c r="D839" s="81"/>
      <c r="E839" s="81"/>
      <c r="F839" s="82"/>
      <c r="G839" s="83"/>
      <c r="H839" s="84"/>
      <c r="I839" s="85"/>
      <c r="J839" s="84"/>
      <c r="K839" s="16" t="n">
        <f aca="false">IF($A839="",0,IF(COUNTIF($A$4:$A839,$A839)=1,1,0))</f>
        <v>0</v>
      </c>
      <c r="L839" s="16" t="n">
        <f aca="false">IF($A839="",0,IF(COUNTIFS($A$4:$A839,$A839,$B$4:$B839,$B839)=1,1,0))</f>
        <v>0</v>
      </c>
      <c r="M839" s="81"/>
      <c r="N839" s="81"/>
    </row>
    <row r="840" customFormat="false" ht="25.5" hidden="false" customHeight="true" outlineLevel="0" collapsed="false">
      <c r="A840" s="79"/>
      <c r="B840" s="80"/>
      <c r="C840" s="81"/>
      <c r="D840" s="81"/>
      <c r="E840" s="81"/>
      <c r="F840" s="86"/>
      <c r="G840" s="83"/>
      <c r="H840" s="87"/>
      <c r="I840" s="88"/>
      <c r="J840" s="87"/>
      <c r="K840" s="16" t="n">
        <f aca="false">IF($A840="",0,IF(COUNTIF($A$4:$A840,$A840)=1,1,0))</f>
        <v>0</v>
      </c>
      <c r="L840" s="16" t="n">
        <f aca="false">IF($A840="",0,IF(COUNTIFS($A$4:$A840,$A840,$B$4:$B840,$B840)=1,1,0))</f>
        <v>0</v>
      </c>
      <c r="M840" s="81"/>
      <c r="N840" s="81"/>
    </row>
    <row r="841" customFormat="false" ht="25.5" hidden="false" customHeight="true" outlineLevel="0" collapsed="false">
      <c r="A841" s="79"/>
      <c r="B841" s="80"/>
      <c r="C841" s="81"/>
      <c r="D841" s="81"/>
      <c r="E841" s="81"/>
      <c r="F841" s="82"/>
      <c r="G841" s="83"/>
      <c r="H841" s="84"/>
      <c r="I841" s="85"/>
      <c r="J841" s="84"/>
      <c r="K841" s="16" t="n">
        <f aca="false">IF($A841="",0,IF(COUNTIF($A$4:$A841,$A841)=1,1,0))</f>
        <v>0</v>
      </c>
      <c r="L841" s="16" t="n">
        <f aca="false">IF($A841="",0,IF(COUNTIFS($A$4:$A841,$A841,$B$4:$B841,$B841)=1,1,0))</f>
        <v>0</v>
      </c>
      <c r="M841" s="81"/>
      <c r="N841" s="81"/>
    </row>
    <row r="842" customFormat="false" ht="25.5" hidden="false" customHeight="true" outlineLevel="0" collapsed="false">
      <c r="A842" s="79"/>
      <c r="B842" s="80"/>
      <c r="C842" s="81"/>
      <c r="D842" s="81"/>
      <c r="E842" s="81"/>
      <c r="F842" s="86"/>
      <c r="G842" s="83"/>
      <c r="H842" s="87"/>
      <c r="I842" s="88"/>
      <c r="J842" s="87"/>
      <c r="K842" s="16" t="n">
        <f aca="false">IF($A842="",0,IF(COUNTIF($A$4:$A842,$A842)=1,1,0))</f>
        <v>0</v>
      </c>
      <c r="L842" s="16" t="n">
        <f aca="false">IF($A842="",0,IF(COUNTIFS($A$4:$A842,$A842,$B$4:$B842,$B842)=1,1,0))</f>
        <v>0</v>
      </c>
      <c r="M842" s="81"/>
      <c r="N842" s="81"/>
    </row>
    <row r="843" customFormat="false" ht="25.5" hidden="false" customHeight="true" outlineLevel="0" collapsed="false">
      <c r="A843" s="79"/>
      <c r="B843" s="80"/>
      <c r="C843" s="81"/>
      <c r="D843" s="81"/>
      <c r="E843" s="81"/>
      <c r="F843" s="82"/>
      <c r="G843" s="83"/>
      <c r="H843" s="84"/>
      <c r="I843" s="85"/>
      <c r="J843" s="84"/>
      <c r="K843" s="16" t="n">
        <f aca="false">IF($A843="",0,IF(COUNTIF($A$4:$A843,$A843)=1,1,0))</f>
        <v>0</v>
      </c>
      <c r="L843" s="16" t="n">
        <f aca="false">IF($A843="",0,IF(COUNTIFS($A$4:$A843,$A843,$B$4:$B843,$B843)=1,1,0))</f>
        <v>0</v>
      </c>
      <c r="M843" s="81"/>
      <c r="N843" s="81"/>
    </row>
    <row r="844" customFormat="false" ht="25.5" hidden="false" customHeight="true" outlineLevel="0" collapsed="false">
      <c r="A844" s="79"/>
      <c r="B844" s="80"/>
      <c r="C844" s="81"/>
      <c r="D844" s="81"/>
      <c r="E844" s="81"/>
      <c r="F844" s="86"/>
      <c r="G844" s="83"/>
      <c r="H844" s="87"/>
      <c r="I844" s="88"/>
      <c r="J844" s="87"/>
      <c r="K844" s="16" t="n">
        <f aca="false">IF($A844="",0,IF(COUNTIF($A$4:$A844,$A844)=1,1,0))</f>
        <v>0</v>
      </c>
      <c r="L844" s="16" t="n">
        <f aca="false">IF($A844="",0,IF(COUNTIFS($A$4:$A844,$A844,$B$4:$B844,$B844)=1,1,0))</f>
        <v>0</v>
      </c>
      <c r="M844" s="81"/>
      <c r="N844" s="81"/>
    </row>
    <row r="845" customFormat="false" ht="25.5" hidden="false" customHeight="true" outlineLevel="0" collapsed="false">
      <c r="A845" s="79"/>
      <c r="B845" s="80"/>
      <c r="C845" s="81"/>
      <c r="D845" s="81"/>
      <c r="E845" s="81"/>
      <c r="F845" s="82"/>
      <c r="G845" s="83"/>
      <c r="H845" s="84"/>
      <c r="I845" s="85"/>
      <c r="J845" s="84"/>
      <c r="K845" s="16" t="n">
        <f aca="false">IF($A845="",0,IF(COUNTIF($A$4:$A845,$A845)=1,1,0))</f>
        <v>0</v>
      </c>
      <c r="L845" s="16" t="n">
        <f aca="false">IF($A845="",0,IF(COUNTIFS($A$4:$A845,$A845,$B$4:$B845,$B845)=1,1,0))</f>
        <v>0</v>
      </c>
      <c r="M845" s="81"/>
      <c r="N845" s="81"/>
    </row>
    <row r="846" customFormat="false" ht="25.5" hidden="false" customHeight="true" outlineLevel="0" collapsed="false">
      <c r="A846" s="79"/>
      <c r="B846" s="80"/>
      <c r="C846" s="81"/>
      <c r="D846" s="81"/>
      <c r="E846" s="81"/>
      <c r="F846" s="86"/>
      <c r="G846" s="83"/>
      <c r="H846" s="87"/>
      <c r="I846" s="88"/>
      <c r="J846" s="87"/>
      <c r="K846" s="16" t="n">
        <f aca="false">IF($A846="",0,IF(COUNTIF($A$4:$A846,$A846)=1,1,0))</f>
        <v>0</v>
      </c>
      <c r="L846" s="16" t="n">
        <f aca="false">IF($A846="",0,IF(COUNTIFS($A$4:$A846,$A846,$B$4:$B846,$B846)=1,1,0))</f>
        <v>0</v>
      </c>
      <c r="M846" s="81"/>
      <c r="N846" s="81"/>
    </row>
    <row r="847" customFormat="false" ht="25.5" hidden="false" customHeight="true" outlineLevel="0" collapsed="false">
      <c r="A847" s="79"/>
      <c r="B847" s="80"/>
      <c r="C847" s="81"/>
      <c r="D847" s="81"/>
      <c r="E847" s="81"/>
      <c r="F847" s="82"/>
      <c r="G847" s="83"/>
      <c r="H847" s="84"/>
      <c r="I847" s="85"/>
      <c r="J847" s="84"/>
      <c r="K847" s="16" t="n">
        <f aca="false">IF($A847="",0,IF(COUNTIF($A$4:$A847,$A847)=1,1,0))</f>
        <v>0</v>
      </c>
      <c r="L847" s="16" t="n">
        <f aca="false">IF($A847="",0,IF(COUNTIFS($A$4:$A847,$A847,$B$4:$B847,$B847)=1,1,0))</f>
        <v>0</v>
      </c>
      <c r="M847" s="81"/>
      <c r="N847" s="81"/>
    </row>
    <row r="848" customFormat="false" ht="25.5" hidden="false" customHeight="true" outlineLevel="0" collapsed="false">
      <c r="A848" s="79"/>
      <c r="B848" s="80"/>
      <c r="C848" s="81"/>
      <c r="D848" s="81"/>
      <c r="E848" s="81"/>
      <c r="F848" s="86"/>
      <c r="G848" s="83"/>
      <c r="H848" s="87"/>
      <c r="I848" s="88"/>
      <c r="J848" s="87"/>
      <c r="K848" s="16" t="n">
        <f aca="false">IF($A848="",0,IF(COUNTIF($A$4:$A848,$A848)=1,1,0))</f>
        <v>0</v>
      </c>
      <c r="L848" s="16" t="n">
        <f aca="false">IF($A848="",0,IF(COUNTIFS($A$4:$A848,$A848,$B$4:$B848,$B848)=1,1,0))</f>
        <v>0</v>
      </c>
      <c r="M848" s="81"/>
      <c r="N848" s="81"/>
    </row>
    <row r="849" customFormat="false" ht="25.5" hidden="false" customHeight="true" outlineLevel="0" collapsed="false">
      <c r="A849" s="79"/>
      <c r="B849" s="80"/>
      <c r="C849" s="81"/>
      <c r="D849" s="81"/>
      <c r="E849" s="81"/>
      <c r="F849" s="82"/>
      <c r="G849" s="83"/>
      <c r="H849" s="84"/>
      <c r="I849" s="85"/>
      <c r="J849" s="84"/>
      <c r="K849" s="16" t="n">
        <f aca="false">IF($A849="",0,IF(COUNTIF($A$4:$A849,$A849)=1,1,0))</f>
        <v>0</v>
      </c>
      <c r="L849" s="16" t="n">
        <f aca="false">IF($A849="",0,IF(COUNTIFS($A$4:$A849,$A849,$B$4:$B849,$B849)=1,1,0))</f>
        <v>0</v>
      </c>
      <c r="M849" s="81"/>
      <c r="N849" s="81"/>
    </row>
    <row r="850" customFormat="false" ht="25.5" hidden="false" customHeight="true" outlineLevel="0" collapsed="false">
      <c r="A850" s="79"/>
      <c r="B850" s="80"/>
      <c r="C850" s="81"/>
      <c r="D850" s="81"/>
      <c r="E850" s="81"/>
      <c r="F850" s="86"/>
      <c r="G850" s="83"/>
      <c r="H850" s="87"/>
      <c r="I850" s="88"/>
      <c r="J850" s="87"/>
      <c r="K850" s="16" t="n">
        <f aca="false">IF($A850="",0,IF(COUNTIF($A$4:$A850,$A850)=1,1,0))</f>
        <v>0</v>
      </c>
      <c r="L850" s="16" t="n">
        <f aca="false">IF($A850="",0,IF(COUNTIFS($A$4:$A850,$A850,$B$4:$B850,$B850)=1,1,0))</f>
        <v>0</v>
      </c>
      <c r="M850" s="81"/>
      <c r="N850" s="81"/>
    </row>
    <row r="851" customFormat="false" ht="25.5" hidden="false" customHeight="true" outlineLevel="0" collapsed="false">
      <c r="A851" s="79"/>
      <c r="B851" s="80"/>
      <c r="C851" s="81"/>
      <c r="D851" s="81"/>
      <c r="E851" s="81"/>
      <c r="F851" s="82"/>
      <c r="G851" s="83"/>
      <c r="H851" s="84"/>
      <c r="I851" s="85"/>
      <c r="J851" s="84"/>
      <c r="K851" s="16" t="n">
        <f aca="false">IF($A851="",0,IF(COUNTIF($A$4:$A851,$A851)=1,1,0))</f>
        <v>0</v>
      </c>
      <c r="L851" s="16" t="n">
        <f aca="false">IF($A851="",0,IF(COUNTIFS($A$4:$A851,$A851,$B$4:$B851,$B851)=1,1,0))</f>
        <v>0</v>
      </c>
      <c r="M851" s="81"/>
      <c r="N851" s="81"/>
    </row>
    <row r="852" customFormat="false" ht="25.5" hidden="false" customHeight="true" outlineLevel="0" collapsed="false">
      <c r="A852" s="79"/>
      <c r="B852" s="80"/>
      <c r="C852" s="81"/>
      <c r="D852" s="81"/>
      <c r="E852" s="81"/>
      <c r="F852" s="86"/>
      <c r="G852" s="83"/>
      <c r="H852" s="87"/>
      <c r="I852" s="88"/>
      <c r="J852" s="87"/>
      <c r="K852" s="16" t="n">
        <f aca="false">IF($A852="",0,IF(COUNTIF($A$4:$A852,$A852)=1,1,0))</f>
        <v>0</v>
      </c>
      <c r="L852" s="16" t="n">
        <f aca="false">IF($A852="",0,IF(COUNTIFS($A$4:$A852,$A852,$B$4:$B852,$B852)=1,1,0))</f>
        <v>0</v>
      </c>
      <c r="M852" s="81"/>
      <c r="N852" s="81"/>
    </row>
    <row r="853" customFormat="false" ht="25.5" hidden="false" customHeight="true" outlineLevel="0" collapsed="false">
      <c r="A853" s="79"/>
      <c r="B853" s="80"/>
      <c r="C853" s="81"/>
      <c r="D853" s="81"/>
      <c r="E853" s="81"/>
      <c r="F853" s="82"/>
      <c r="G853" s="83"/>
      <c r="H853" s="84"/>
      <c r="I853" s="85"/>
      <c r="J853" s="84"/>
      <c r="K853" s="16" t="n">
        <f aca="false">IF($A853="",0,IF(COUNTIF($A$4:$A853,$A853)=1,1,0))</f>
        <v>0</v>
      </c>
      <c r="L853" s="16" t="n">
        <f aca="false">IF($A853="",0,IF(COUNTIFS($A$4:$A853,$A853,$B$4:$B853,$B853)=1,1,0))</f>
        <v>0</v>
      </c>
      <c r="M853" s="81"/>
      <c r="N853" s="81"/>
    </row>
    <row r="854" customFormat="false" ht="25.5" hidden="false" customHeight="true" outlineLevel="0" collapsed="false">
      <c r="A854" s="79"/>
      <c r="B854" s="80"/>
      <c r="C854" s="81"/>
      <c r="D854" s="81"/>
      <c r="E854" s="81"/>
      <c r="F854" s="86"/>
      <c r="G854" s="83"/>
      <c r="H854" s="87"/>
      <c r="I854" s="88"/>
      <c r="J854" s="87"/>
      <c r="K854" s="16" t="n">
        <f aca="false">IF($A854="",0,IF(COUNTIF($A$4:$A854,$A854)=1,1,0))</f>
        <v>0</v>
      </c>
      <c r="L854" s="16" t="n">
        <f aca="false">IF($A854="",0,IF(COUNTIFS($A$4:$A854,$A854,$B$4:$B854,$B854)=1,1,0))</f>
        <v>0</v>
      </c>
      <c r="M854" s="81"/>
      <c r="N854" s="81"/>
    </row>
    <row r="855" customFormat="false" ht="25.5" hidden="false" customHeight="true" outlineLevel="0" collapsed="false">
      <c r="A855" s="79"/>
      <c r="B855" s="80"/>
      <c r="C855" s="81"/>
      <c r="D855" s="81"/>
      <c r="E855" s="81"/>
      <c r="F855" s="82"/>
      <c r="G855" s="83"/>
      <c r="H855" s="84"/>
      <c r="I855" s="85"/>
      <c r="J855" s="84"/>
      <c r="K855" s="16" t="n">
        <f aca="false">IF($A855="",0,IF(COUNTIF($A$4:$A855,$A855)=1,1,0))</f>
        <v>0</v>
      </c>
      <c r="L855" s="16" t="n">
        <f aca="false">IF($A855="",0,IF(COUNTIFS($A$4:$A855,$A855,$B$4:$B855,$B855)=1,1,0))</f>
        <v>0</v>
      </c>
      <c r="M855" s="81"/>
      <c r="N855" s="81"/>
    </row>
    <row r="856" customFormat="false" ht="25.5" hidden="false" customHeight="true" outlineLevel="0" collapsed="false">
      <c r="A856" s="79"/>
      <c r="B856" s="80"/>
      <c r="C856" s="81"/>
      <c r="D856" s="81"/>
      <c r="E856" s="81"/>
      <c r="F856" s="86"/>
      <c r="G856" s="83"/>
      <c r="H856" s="87"/>
      <c r="I856" s="88"/>
      <c r="J856" s="87"/>
      <c r="K856" s="16" t="n">
        <f aca="false">IF($A856="",0,IF(COUNTIF($A$4:$A856,$A856)=1,1,0))</f>
        <v>0</v>
      </c>
      <c r="L856" s="16" t="n">
        <f aca="false">IF($A856="",0,IF(COUNTIFS($A$4:$A856,$A856,$B$4:$B856,$B856)=1,1,0))</f>
        <v>0</v>
      </c>
      <c r="M856" s="81"/>
      <c r="N856" s="81"/>
    </row>
    <row r="857" customFormat="false" ht="25.5" hidden="false" customHeight="true" outlineLevel="0" collapsed="false">
      <c r="A857" s="79"/>
      <c r="B857" s="80"/>
      <c r="C857" s="81"/>
      <c r="D857" s="81"/>
      <c r="E857" s="81"/>
      <c r="F857" s="82"/>
      <c r="G857" s="83"/>
      <c r="H857" s="84"/>
      <c r="I857" s="85"/>
      <c r="J857" s="84"/>
      <c r="K857" s="16" t="n">
        <f aca="false">IF($A857="",0,IF(COUNTIF($A$4:$A857,$A857)=1,1,0))</f>
        <v>0</v>
      </c>
      <c r="L857" s="16" t="n">
        <f aca="false">IF($A857="",0,IF(COUNTIFS($A$4:$A857,$A857,$B$4:$B857,$B857)=1,1,0))</f>
        <v>0</v>
      </c>
      <c r="M857" s="81"/>
      <c r="N857" s="81"/>
    </row>
    <row r="858" customFormat="false" ht="25.5" hidden="false" customHeight="true" outlineLevel="0" collapsed="false">
      <c r="A858" s="79"/>
      <c r="B858" s="80"/>
      <c r="C858" s="81"/>
      <c r="D858" s="81"/>
      <c r="E858" s="81"/>
      <c r="F858" s="86"/>
      <c r="G858" s="83"/>
      <c r="H858" s="87"/>
      <c r="I858" s="88"/>
      <c r="J858" s="87"/>
      <c r="K858" s="16" t="n">
        <f aca="false">IF($A858="",0,IF(COUNTIF($A$4:$A858,$A858)=1,1,0))</f>
        <v>0</v>
      </c>
      <c r="L858" s="16" t="n">
        <f aca="false">IF($A858="",0,IF(COUNTIFS($A$4:$A858,$A858,$B$4:$B858,$B858)=1,1,0))</f>
        <v>0</v>
      </c>
      <c r="M858" s="81"/>
      <c r="N858" s="81"/>
    </row>
    <row r="859" customFormat="false" ht="25.5" hidden="false" customHeight="true" outlineLevel="0" collapsed="false">
      <c r="A859" s="79"/>
      <c r="B859" s="80"/>
      <c r="C859" s="81"/>
      <c r="D859" s="81"/>
      <c r="E859" s="81"/>
      <c r="F859" s="82"/>
      <c r="G859" s="83"/>
      <c r="H859" s="84"/>
      <c r="I859" s="85"/>
      <c r="J859" s="84"/>
      <c r="K859" s="16" t="n">
        <f aca="false">IF($A859="",0,IF(COUNTIF($A$4:$A859,$A859)=1,1,0))</f>
        <v>0</v>
      </c>
      <c r="L859" s="16" t="n">
        <f aca="false">IF($A859="",0,IF(COUNTIFS($A$4:$A859,$A859,$B$4:$B859,$B859)=1,1,0))</f>
        <v>0</v>
      </c>
      <c r="M859" s="81"/>
      <c r="N859" s="81"/>
    </row>
    <row r="860" customFormat="false" ht="25.5" hidden="false" customHeight="true" outlineLevel="0" collapsed="false">
      <c r="A860" s="79"/>
      <c r="B860" s="80"/>
      <c r="C860" s="81"/>
      <c r="D860" s="81"/>
      <c r="E860" s="81"/>
      <c r="F860" s="86"/>
      <c r="G860" s="83"/>
      <c r="H860" s="87"/>
      <c r="I860" s="88"/>
      <c r="J860" s="87"/>
      <c r="K860" s="16" t="n">
        <f aca="false">IF($A860="",0,IF(COUNTIF($A$4:$A860,$A860)=1,1,0))</f>
        <v>0</v>
      </c>
      <c r="L860" s="16" t="n">
        <f aca="false">IF($A860="",0,IF(COUNTIFS($A$4:$A860,$A860,$B$4:$B860,$B860)=1,1,0))</f>
        <v>0</v>
      </c>
      <c r="M860" s="81"/>
      <c r="N860" s="81"/>
    </row>
    <row r="861" customFormat="false" ht="25.5" hidden="false" customHeight="true" outlineLevel="0" collapsed="false">
      <c r="A861" s="79"/>
      <c r="B861" s="80"/>
      <c r="C861" s="81"/>
      <c r="D861" s="81"/>
      <c r="E861" s="81"/>
      <c r="F861" s="82"/>
      <c r="G861" s="83"/>
      <c r="H861" s="84"/>
      <c r="I861" s="85"/>
      <c r="J861" s="84"/>
      <c r="K861" s="16" t="n">
        <f aca="false">IF($A861="",0,IF(COUNTIF($A$4:$A861,$A861)=1,1,0))</f>
        <v>0</v>
      </c>
      <c r="L861" s="16" t="n">
        <f aca="false">IF($A861="",0,IF(COUNTIFS($A$4:$A861,$A861,$B$4:$B861,$B861)=1,1,0))</f>
        <v>0</v>
      </c>
      <c r="M861" s="81"/>
      <c r="N861" s="81"/>
    </row>
    <row r="862" customFormat="false" ht="25.5" hidden="false" customHeight="true" outlineLevel="0" collapsed="false">
      <c r="A862" s="79"/>
      <c r="B862" s="80"/>
      <c r="C862" s="81"/>
      <c r="D862" s="81"/>
      <c r="E862" s="81"/>
      <c r="F862" s="86"/>
      <c r="G862" s="83"/>
      <c r="H862" s="87"/>
      <c r="I862" s="88"/>
      <c r="J862" s="87"/>
      <c r="K862" s="16" t="n">
        <f aca="false">IF($A862="",0,IF(COUNTIF($A$4:$A862,$A862)=1,1,0))</f>
        <v>0</v>
      </c>
      <c r="L862" s="16" t="n">
        <f aca="false">IF($A862="",0,IF(COUNTIFS($A$4:$A862,$A862,$B$4:$B862,$B862)=1,1,0))</f>
        <v>0</v>
      </c>
      <c r="M862" s="81"/>
      <c r="N862" s="81"/>
    </row>
    <row r="863" customFormat="false" ht="25.5" hidden="false" customHeight="true" outlineLevel="0" collapsed="false">
      <c r="A863" s="79"/>
      <c r="B863" s="80"/>
      <c r="C863" s="81"/>
      <c r="D863" s="81"/>
      <c r="E863" s="81"/>
      <c r="F863" s="82"/>
      <c r="G863" s="83"/>
      <c r="H863" s="84"/>
      <c r="I863" s="85"/>
      <c r="J863" s="84"/>
      <c r="K863" s="16" t="n">
        <f aca="false">IF($A863="",0,IF(COUNTIF($A$4:$A863,$A863)=1,1,0))</f>
        <v>0</v>
      </c>
      <c r="L863" s="16" t="n">
        <f aca="false">IF($A863="",0,IF(COUNTIFS($A$4:$A863,$A863,$B$4:$B863,$B863)=1,1,0))</f>
        <v>0</v>
      </c>
      <c r="M863" s="81"/>
      <c r="N863" s="81"/>
    </row>
    <row r="864" customFormat="false" ht="25.5" hidden="false" customHeight="true" outlineLevel="0" collapsed="false">
      <c r="A864" s="79"/>
      <c r="B864" s="80"/>
      <c r="C864" s="81"/>
      <c r="D864" s="81"/>
      <c r="E864" s="81"/>
      <c r="F864" s="86"/>
      <c r="G864" s="83"/>
      <c r="H864" s="87"/>
      <c r="I864" s="88"/>
      <c r="J864" s="87"/>
      <c r="K864" s="16" t="n">
        <f aca="false">IF($A864="",0,IF(COUNTIF($A$4:$A864,$A864)=1,1,0))</f>
        <v>0</v>
      </c>
      <c r="L864" s="16" t="n">
        <f aca="false">IF($A864="",0,IF(COUNTIFS($A$4:$A864,$A864,$B$4:$B864,$B864)=1,1,0))</f>
        <v>0</v>
      </c>
      <c r="M864" s="81"/>
      <c r="N864" s="81"/>
    </row>
    <row r="865" customFormat="false" ht="25.5" hidden="false" customHeight="true" outlineLevel="0" collapsed="false">
      <c r="A865" s="79"/>
      <c r="B865" s="80"/>
      <c r="C865" s="81"/>
      <c r="D865" s="81"/>
      <c r="E865" s="81"/>
      <c r="F865" s="82"/>
      <c r="G865" s="83"/>
      <c r="H865" s="84"/>
      <c r="I865" s="85"/>
      <c r="J865" s="84"/>
      <c r="K865" s="16" t="n">
        <f aca="false">IF($A865="",0,IF(COUNTIF($A$4:$A865,$A865)=1,1,0))</f>
        <v>0</v>
      </c>
      <c r="L865" s="16" t="n">
        <f aca="false">IF($A865="",0,IF(COUNTIFS($A$4:$A865,$A865,$B$4:$B865,$B865)=1,1,0))</f>
        <v>0</v>
      </c>
      <c r="M865" s="81"/>
      <c r="N865" s="81"/>
    </row>
    <row r="866" customFormat="false" ht="25.5" hidden="false" customHeight="true" outlineLevel="0" collapsed="false">
      <c r="A866" s="79"/>
      <c r="B866" s="80"/>
      <c r="C866" s="81"/>
      <c r="D866" s="81"/>
      <c r="E866" s="81"/>
      <c r="F866" s="86"/>
      <c r="G866" s="83"/>
      <c r="H866" s="87"/>
      <c r="I866" s="88"/>
      <c r="J866" s="87"/>
      <c r="K866" s="16" t="n">
        <f aca="false">IF($A866="",0,IF(COUNTIF($A$4:$A866,$A866)=1,1,0))</f>
        <v>0</v>
      </c>
      <c r="L866" s="16" t="n">
        <f aca="false">IF($A866="",0,IF(COUNTIFS($A$4:$A866,$A866,$B$4:$B866,$B866)=1,1,0))</f>
        <v>0</v>
      </c>
      <c r="M866" s="81"/>
      <c r="N866" s="81"/>
    </row>
    <row r="867" customFormat="false" ht="25.5" hidden="false" customHeight="true" outlineLevel="0" collapsed="false">
      <c r="A867" s="79"/>
      <c r="B867" s="80"/>
      <c r="C867" s="81"/>
      <c r="D867" s="81"/>
      <c r="E867" s="81"/>
      <c r="F867" s="82"/>
      <c r="G867" s="83"/>
      <c r="H867" s="84"/>
      <c r="I867" s="85"/>
      <c r="J867" s="84"/>
      <c r="K867" s="16" t="n">
        <f aca="false">IF($A867="",0,IF(COUNTIF($A$4:$A867,$A867)=1,1,0))</f>
        <v>0</v>
      </c>
      <c r="L867" s="16" t="n">
        <f aca="false">IF($A867="",0,IF(COUNTIFS($A$4:$A867,$A867,$B$4:$B867,$B867)=1,1,0))</f>
        <v>0</v>
      </c>
      <c r="M867" s="81"/>
      <c r="N867" s="81"/>
    </row>
    <row r="868" customFormat="false" ht="25.5" hidden="false" customHeight="true" outlineLevel="0" collapsed="false">
      <c r="A868" s="79"/>
      <c r="B868" s="80"/>
      <c r="C868" s="81"/>
      <c r="D868" s="81"/>
      <c r="E868" s="81"/>
      <c r="F868" s="86"/>
      <c r="G868" s="83"/>
      <c r="H868" s="87"/>
      <c r="I868" s="88"/>
      <c r="J868" s="87"/>
      <c r="K868" s="16" t="n">
        <f aca="false">IF($A868="",0,IF(COUNTIF($A$4:$A868,$A868)=1,1,0))</f>
        <v>0</v>
      </c>
      <c r="L868" s="16" t="n">
        <f aca="false">IF($A868="",0,IF(COUNTIFS($A$4:$A868,$A868,$B$4:$B868,$B868)=1,1,0))</f>
        <v>0</v>
      </c>
      <c r="M868" s="81"/>
      <c r="N868" s="81"/>
    </row>
    <row r="869" customFormat="false" ht="25.5" hidden="false" customHeight="true" outlineLevel="0" collapsed="false">
      <c r="A869" s="79"/>
      <c r="B869" s="80"/>
      <c r="C869" s="81"/>
      <c r="D869" s="81"/>
      <c r="E869" s="81"/>
      <c r="F869" s="82"/>
      <c r="G869" s="83"/>
      <c r="H869" s="84"/>
      <c r="I869" s="85"/>
      <c r="J869" s="84"/>
      <c r="K869" s="16" t="n">
        <f aca="false">IF($A869="",0,IF(COUNTIF($A$4:$A869,$A869)=1,1,0))</f>
        <v>0</v>
      </c>
      <c r="L869" s="16" t="n">
        <f aca="false">IF($A869="",0,IF(COUNTIFS($A$4:$A869,$A869,$B$4:$B869,$B869)=1,1,0))</f>
        <v>0</v>
      </c>
      <c r="M869" s="81"/>
      <c r="N869" s="81"/>
    </row>
    <row r="870" customFormat="false" ht="25.5" hidden="false" customHeight="true" outlineLevel="0" collapsed="false">
      <c r="A870" s="79"/>
      <c r="B870" s="80"/>
      <c r="C870" s="81"/>
      <c r="D870" s="81"/>
      <c r="E870" s="81"/>
      <c r="F870" s="86"/>
      <c r="G870" s="83"/>
      <c r="H870" s="87"/>
      <c r="I870" s="88"/>
      <c r="J870" s="87"/>
      <c r="K870" s="16" t="n">
        <f aca="false">IF($A870="",0,IF(COUNTIF($A$4:$A870,$A870)=1,1,0))</f>
        <v>0</v>
      </c>
      <c r="L870" s="16" t="n">
        <f aca="false">IF($A870="",0,IF(COUNTIFS($A$4:$A870,$A870,$B$4:$B870,$B870)=1,1,0))</f>
        <v>0</v>
      </c>
      <c r="M870" s="81"/>
      <c r="N870" s="81"/>
    </row>
    <row r="871" customFormat="false" ht="25.5" hidden="false" customHeight="true" outlineLevel="0" collapsed="false">
      <c r="A871" s="79"/>
      <c r="B871" s="80"/>
      <c r="C871" s="81"/>
      <c r="D871" s="81"/>
      <c r="E871" s="81"/>
      <c r="F871" s="82"/>
      <c r="G871" s="83"/>
      <c r="H871" s="84"/>
      <c r="I871" s="85"/>
      <c r="J871" s="84"/>
      <c r="K871" s="16" t="n">
        <f aca="false">IF($A871="",0,IF(COUNTIF($A$4:$A871,$A871)=1,1,0))</f>
        <v>0</v>
      </c>
      <c r="L871" s="16" t="n">
        <f aca="false">IF($A871="",0,IF(COUNTIFS($A$4:$A871,$A871,$B$4:$B871,$B871)=1,1,0))</f>
        <v>0</v>
      </c>
      <c r="M871" s="81"/>
      <c r="N871" s="81"/>
    </row>
    <row r="872" customFormat="false" ht="25.5" hidden="false" customHeight="true" outlineLevel="0" collapsed="false">
      <c r="A872" s="79"/>
      <c r="B872" s="80"/>
      <c r="C872" s="81"/>
      <c r="D872" s="81"/>
      <c r="E872" s="81"/>
      <c r="F872" s="86"/>
      <c r="G872" s="83"/>
      <c r="H872" s="87"/>
      <c r="I872" s="88"/>
      <c r="J872" s="87"/>
      <c r="K872" s="16" t="n">
        <f aca="false">IF($A872="",0,IF(COUNTIF($A$4:$A872,$A872)=1,1,0))</f>
        <v>0</v>
      </c>
      <c r="L872" s="16" t="n">
        <f aca="false">IF($A872="",0,IF(COUNTIFS($A$4:$A872,$A872,$B$4:$B872,$B872)=1,1,0))</f>
        <v>0</v>
      </c>
      <c r="M872" s="81"/>
      <c r="N872" s="81"/>
    </row>
    <row r="873" customFormat="false" ht="25.5" hidden="false" customHeight="true" outlineLevel="0" collapsed="false">
      <c r="A873" s="79"/>
      <c r="B873" s="80"/>
      <c r="C873" s="81"/>
      <c r="D873" s="81"/>
      <c r="E873" s="81"/>
      <c r="F873" s="82"/>
      <c r="G873" s="83"/>
      <c r="H873" s="84"/>
      <c r="I873" s="85"/>
      <c r="J873" s="84"/>
      <c r="K873" s="16" t="n">
        <f aca="false">IF($A873="",0,IF(COUNTIF($A$4:$A873,$A873)=1,1,0))</f>
        <v>0</v>
      </c>
      <c r="L873" s="16" t="n">
        <f aca="false">IF($A873="",0,IF(COUNTIFS($A$4:$A873,$A873,$B$4:$B873,$B873)=1,1,0))</f>
        <v>0</v>
      </c>
      <c r="M873" s="81"/>
      <c r="N873" s="81"/>
    </row>
    <row r="874" customFormat="false" ht="25.5" hidden="false" customHeight="true" outlineLevel="0" collapsed="false">
      <c r="A874" s="79"/>
      <c r="B874" s="80"/>
      <c r="C874" s="81"/>
      <c r="D874" s="81"/>
      <c r="E874" s="81"/>
      <c r="F874" s="86"/>
      <c r="G874" s="83"/>
      <c r="H874" s="87"/>
      <c r="I874" s="88"/>
      <c r="J874" s="87"/>
      <c r="K874" s="16" t="n">
        <f aca="false">IF($A874="",0,IF(COUNTIF($A$4:$A874,$A874)=1,1,0))</f>
        <v>0</v>
      </c>
      <c r="L874" s="16" t="n">
        <f aca="false">IF($A874="",0,IF(COUNTIFS($A$4:$A874,$A874,$B$4:$B874,$B874)=1,1,0))</f>
        <v>0</v>
      </c>
      <c r="M874" s="81"/>
      <c r="N874" s="81"/>
    </row>
    <row r="875" customFormat="false" ht="25.5" hidden="false" customHeight="true" outlineLevel="0" collapsed="false">
      <c r="A875" s="79"/>
      <c r="B875" s="80"/>
      <c r="C875" s="81"/>
      <c r="D875" s="81"/>
      <c r="E875" s="81"/>
      <c r="F875" s="82"/>
      <c r="G875" s="83"/>
      <c r="H875" s="84"/>
      <c r="I875" s="85"/>
      <c r="J875" s="84"/>
      <c r="K875" s="16" t="n">
        <f aca="false">IF($A875="",0,IF(COUNTIF($A$4:$A875,$A875)=1,1,0))</f>
        <v>0</v>
      </c>
      <c r="L875" s="16" t="n">
        <f aca="false">IF($A875="",0,IF(COUNTIFS($A$4:$A875,$A875,$B$4:$B875,$B875)=1,1,0))</f>
        <v>0</v>
      </c>
      <c r="M875" s="81"/>
      <c r="N875" s="81"/>
    </row>
    <row r="876" customFormat="false" ht="25.5" hidden="false" customHeight="true" outlineLevel="0" collapsed="false">
      <c r="A876" s="79"/>
      <c r="B876" s="80"/>
      <c r="C876" s="81"/>
      <c r="D876" s="81"/>
      <c r="E876" s="81"/>
      <c r="F876" s="86"/>
      <c r="G876" s="83"/>
      <c r="H876" s="87"/>
      <c r="I876" s="88"/>
      <c r="J876" s="87"/>
      <c r="K876" s="16" t="n">
        <f aca="false">IF($A876="",0,IF(COUNTIF($A$4:$A876,$A876)=1,1,0))</f>
        <v>0</v>
      </c>
      <c r="L876" s="16" t="n">
        <f aca="false">IF($A876="",0,IF(COUNTIFS($A$4:$A876,$A876,$B$4:$B876,$B876)=1,1,0))</f>
        <v>0</v>
      </c>
      <c r="M876" s="81"/>
      <c r="N876" s="81"/>
    </row>
    <row r="877" customFormat="false" ht="25.5" hidden="false" customHeight="true" outlineLevel="0" collapsed="false">
      <c r="A877" s="79"/>
      <c r="B877" s="80"/>
      <c r="C877" s="81"/>
      <c r="D877" s="81"/>
      <c r="E877" s="81"/>
      <c r="F877" s="82"/>
      <c r="G877" s="83"/>
      <c r="H877" s="84"/>
      <c r="I877" s="85"/>
      <c r="J877" s="84"/>
      <c r="K877" s="16" t="n">
        <f aca="false">IF($A877="",0,IF(COUNTIF($A$4:$A877,$A877)=1,1,0))</f>
        <v>0</v>
      </c>
      <c r="L877" s="16" t="n">
        <f aca="false">IF($A877="",0,IF(COUNTIFS($A$4:$A877,$A877,$B$4:$B877,$B877)=1,1,0))</f>
        <v>0</v>
      </c>
      <c r="M877" s="81"/>
      <c r="N877" s="81"/>
    </row>
    <row r="878" customFormat="false" ht="25.5" hidden="false" customHeight="true" outlineLevel="0" collapsed="false">
      <c r="A878" s="79"/>
      <c r="B878" s="80"/>
      <c r="C878" s="81"/>
      <c r="D878" s="81"/>
      <c r="E878" s="81"/>
      <c r="F878" s="86"/>
      <c r="G878" s="83"/>
      <c r="H878" s="87"/>
      <c r="I878" s="88"/>
      <c r="J878" s="87"/>
      <c r="K878" s="16" t="n">
        <f aca="false">IF($A878="",0,IF(COUNTIF($A$4:$A878,$A878)=1,1,0))</f>
        <v>0</v>
      </c>
      <c r="L878" s="16" t="n">
        <f aca="false">IF($A878="",0,IF(COUNTIFS($A$4:$A878,$A878,$B$4:$B878,$B878)=1,1,0))</f>
        <v>0</v>
      </c>
      <c r="M878" s="81"/>
      <c r="N878" s="81"/>
    </row>
    <row r="879" customFormat="false" ht="25.5" hidden="false" customHeight="true" outlineLevel="0" collapsed="false">
      <c r="A879" s="79"/>
      <c r="B879" s="80"/>
      <c r="C879" s="81"/>
      <c r="D879" s="81"/>
      <c r="E879" s="81"/>
      <c r="F879" s="82"/>
      <c r="G879" s="83"/>
      <c r="H879" s="84"/>
      <c r="I879" s="85"/>
      <c r="J879" s="84"/>
      <c r="K879" s="16" t="n">
        <f aca="false">IF($A879="",0,IF(COUNTIF($A$4:$A879,$A879)=1,1,0))</f>
        <v>0</v>
      </c>
      <c r="L879" s="16" t="n">
        <f aca="false">IF($A879="",0,IF(COUNTIFS($A$4:$A879,$A879,$B$4:$B879,$B879)=1,1,0))</f>
        <v>0</v>
      </c>
      <c r="M879" s="81"/>
      <c r="N879" s="81"/>
    </row>
    <row r="880" customFormat="false" ht="25.5" hidden="false" customHeight="true" outlineLevel="0" collapsed="false">
      <c r="A880" s="79"/>
      <c r="B880" s="80"/>
      <c r="C880" s="81"/>
      <c r="D880" s="81"/>
      <c r="E880" s="81"/>
      <c r="F880" s="86"/>
      <c r="G880" s="83"/>
      <c r="H880" s="87"/>
      <c r="I880" s="88"/>
      <c r="J880" s="87"/>
      <c r="K880" s="16" t="n">
        <f aca="false">IF($A880="",0,IF(COUNTIF($A$4:$A880,$A880)=1,1,0))</f>
        <v>0</v>
      </c>
      <c r="L880" s="16" t="n">
        <f aca="false">IF($A880="",0,IF(COUNTIFS($A$4:$A880,$A880,$B$4:$B880,$B880)=1,1,0))</f>
        <v>0</v>
      </c>
      <c r="M880" s="81"/>
      <c r="N880" s="81"/>
    </row>
    <row r="881" customFormat="false" ht="25.5" hidden="false" customHeight="true" outlineLevel="0" collapsed="false">
      <c r="A881" s="79"/>
      <c r="B881" s="80"/>
      <c r="C881" s="81"/>
      <c r="D881" s="81"/>
      <c r="E881" s="81"/>
      <c r="F881" s="82"/>
      <c r="G881" s="83"/>
      <c r="H881" s="84"/>
      <c r="I881" s="85"/>
      <c r="J881" s="84"/>
      <c r="K881" s="16" t="n">
        <f aca="false">IF($A881="",0,IF(COUNTIF($A$4:$A881,$A881)=1,1,0))</f>
        <v>0</v>
      </c>
      <c r="L881" s="16" t="n">
        <f aca="false">IF($A881="",0,IF(COUNTIFS($A$4:$A881,$A881,$B$4:$B881,$B881)=1,1,0))</f>
        <v>0</v>
      </c>
      <c r="M881" s="81"/>
      <c r="N881" s="81"/>
    </row>
    <row r="882" customFormat="false" ht="25.5" hidden="false" customHeight="true" outlineLevel="0" collapsed="false">
      <c r="A882" s="79"/>
      <c r="B882" s="80"/>
      <c r="C882" s="81"/>
      <c r="D882" s="81"/>
      <c r="E882" s="81"/>
      <c r="F882" s="86"/>
      <c r="G882" s="83"/>
      <c r="H882" s="87"/>
      <c r="I882" s="88"/>
      <c r="J882" s="87"/>
      <c r="K882" s="16" t="n">
        <f aca="false">IF($A882="",0,IF(COUNTIF($A$4:$A882,$A882)=1,1,0))</f>
        <v>0</v>
      </c>
      <c r="L882" s="16" t="n">
        <f aca="false">IF($A882="",0,IF(COUNTIFS($A$4:$A882,$A882,$B$4:$B882,$B882)=1,1,0))</f>
        <v>0</v>
      </c>
      <c r="M882" s="81"/>
      <c r="N882" s="81"/>
    </row>
    <row r="883" customFormat="false" ht="25.5" hidden="false" customHeight="true" outlineLevel="0" collapsed="false">
      <c r="A883" s="79"/>
      <c r="B883" s="80"/>
      <c r="C883" s="81"/>
      <c r="D883" s="81"/>
      <c r="E883" s="81"/>
      <c r="F883" s="82"/>
      <c r="G883" s="83"/>
      <c r="H883" s="84"/>
      <c r="I883" s="85"/>
      <c r="J883" s="84"/>
      <c r="K883" s="16" t="n">
        <f aca="false">IF($A883="",0,IF(COUNTIF($A$4:$A883,$A883)=1,1,0))</f>
        <v>0</v>
      </c>
      <c r="L883" s="16" t="n">
        <f aca="false">IF($A883="",0,IF(COUNTIFS($A$4:$A883,$A883,$B$4:$B883,$B883)=1,1,0))</f>
        <v>0</v>
      </c>
      <c r="M883" s="81"/>
      <c r="N883" s="81"/>
    </row>
    <row r="884" customFormat="false" ht="25.5" hidden="false" customHeight="true" outlineLevel="0" collapsed="false">
      <c r="A884" s="79"/>
      <c r="B884" s="80"/>
      <c r="C884" s="81"/>
      <c r="D884" s="81"/>
      <c r="E884" s="81"/>
      <c r="F884" s="86"/>
      <c r="G884" s="83"/>
      <c r="H884" s="87"/>
      <c r="I884" s="88"/>
      <c r="J884" s="87"/>
      <c r="K884" s="16" t="n">
        <f aca="false">IF($A884="",0,IF(COUNTIF($A$4:$A884,$A884)=1,1,0))</f>
        <v>0</v>
      </c>
      <c r="L884" s="16" t="n">
        <f aca="false">IF($A884="",0,IF(COUNTIFS($A$4:$A884,$A884,$B$4:$B884,$B884)=1,1,0))</f>
        <v>0</v>
      </c>
      <c r="M884" s="81"/>
      <c r="N884" s="81"/>
    </row>
    <row r="885" customFormat="false" ht="25.5" hidden="false" customHeight="true" outlineLevel="0" collapsed="false">
      <c r="A885" s="79"/>
      <c r="B885" s="80"/>
      <c r="C885" s="81"/>
      <c r="D885" s="81"/>
      <c r="E885" s="81"/>
      <c r="F885" s="82"/>
      <c r="G885" s="83"/>
      <c r="H885" s="84"/>
      <c r="I885" s="85"/>
      <c r="J885" s="84"/>
      <c r="K885" s="16" t="n">
        <f aca="false">IF($A885="",0,IF(COUNTIF($A$4:$A885,$A885)=1,1,0))</f>
        <v>0</v>
      </c>
      <c r="L885" s="16" t="n">
        <f aca="false">IF($A885="",0,IF(COUNTIFS($A$4:$A885,$A885,$B$4:$B885,$B885)=1,1,0))</f>
        <v>0</v>
      </c>
      <c r="M885" s="81"/>
      <c r="N885" s="81"/>
    </row>
    <row r="886" customFormat="false" ht="25.5" hidden="false" customHeight="true" outlineLevel="0" collapsed="false">
      <c r="A886" s="79"/>
      <c r="B886" s="80"/>
      <c r="C886" s="81"/>
      <c r="D886" s="81"/>
      <c r="E886" s="81"/>
      <c r="F886" s="86"/>
      <c r="G886" s="83"/>
      <c r="H886" s="87"/>
      <c r="I886" s="88"/>
      <c r="J886" s="87"/>
      <c r="K886" s="16" t="n">
        <f aca="false">IF($A886="",0,IF(COUNTIF($A$4:$A886,$A886)=1,1,0))</f>
        <v>0</v>
      </c>
      <c r="L886" s="16" t="n">
        <f aca="false">IF($A886="",0,IF(COUNTIFS($A$4:$A886,$A886,$B$4:$B886,$B886)=1,1,0))</f>
        <v>0</v>
      </c>
      <c r="M886" s="81"/>
      <c r="N886" s="81"/>
    </row>
    <row r="887" customFormat="false" ht="25.5" hidden="false" customHeight="true" outlineLevel="0" collapsed="false">
      <c r="A887" s="79"/>
      <c r="B887" s="80"/>
      <c r="C887" s="81"/>
      <c r="D887" s="81"/>
      <c r="E887" s="81"/>
      <c r="F887" s="82"/>
      <c r="G887" s="83"/>
      <c r="H887" s="84"/>
      <c r="I887" s="85"/>
      <c r="J887" s="84"/>
      <c r="K887" s="16" t="n">
        <f aca="false">IF($A887="",0,IF(COUNTIF($A$4:$A887,$A887)=1,1,0))</f>
        <v>0</v>
      </c>
      <c r="L887" s="16" t="n">
        <f aca="false">IF($A887="",0,IF(COUNTIFS($A$4:$A887,$A887,$B$4:$B887,$B887)=1,1,0))</f>
        <v>0</v>
      </c>
      <c r="M887" s="81"/>
      <c r="N887" s="81"/>
    </row>
    <row r="888" customFormat="false" ht="25.5" hidden="false" customHeight="true" outlineLevel="0" collapsed="false">
      <c r="A888" s="79"/>
      <c r="B888" s="80"/>
      <c r="C888" s="81"/>
      <c r="D888" s="81"/>
      <c r="E888" s="81"/>
      <c r="F888" s="86"/>
      <c r="G888" s="83"/>
      <c r="H888" s="87"/>
      <c r="I888" s="88"/>
      <c r="J888" s="87"/>
      <c r="K888" s="16" t="n">
        <f aca="false">IF($A888="",0,IF(COUNTIF($A$4:$A888,$A888)=1,1,0))</f>
        <v>0</v>
      </c>
      <c r="L888" s="16" t="n">
        <f aca="false">IF($A888="",0,IF(COUNTIFS($A$4:$A888,$A888,$B$4:$B888,$B888)=1,1,0))</f>
        <v>0</v>
      </c>
      <c r="M888" s="81"/>
      <c r="N888" s="81"/>
    </row>
    <row r="889" customFormat="false" ht="25.5" hidden="false" customHeight="true" outlineLevel="0" collapsed="false">
      <c r="A889" s="79"/>
      <c r="B889" s="80"/>
      <c r="C889" s="81"/>
      <c r="D889" s="81"/>
      <c r="E889" s="81"/>
      <c r="F889" s="82"/>
      <c r="G889" s="83"/>
      <c r="H889" s="84"/>
      <c r="I889" s="85"/>
      <c r="J889" s="84"/>
      <c r="K889" s="16" t="n">
        <f aca="false">IF($A889="",0,IF(COUNTIF($A$4:$A889,$A889)=1,1,0))</f>
        <v>0</v>
      </c>
      <c r="L889" s="16" t="n">
        <f aca="false">IF($A889="",0,IF(COUNTIFS($A$4:$A889,$A889,$B$4:$B889,$B889)=1,1,0))</f>
        <v>0</v>
      </c>
      <c r="M889" s="81"/>
      <c r="N889" s="81"/>
    </row>
    <row r="890" customFormat="false" ht="25.5" hidden="false" customHeight="true" outlineLevel="0" collapsed="false">
      <c r="A890" s="79"/>
      <c r="B890" s="80"/>
      <c r="C890" s="81"/>
      <c r="D890" s="81"/>
      <c r="E890" s="81"/>
      <c r="F890" s="86"/>
      <c r="G890" s="83"/>
      <c r="H890" s="87"/>
      <c r="I890" s="88"/>
      <c r="J890" s="87"/>
      <c r="K890" s="16" t="n">
        <f aca="false">IF($A890="",0,IF(COUNTIF($A$4:$A890,$A890)=1,1,0))</f>
        <v>0</v>
      </c>
      <c r="L890" s="16" t="n">
        <f aca="false">IF($A890="",0,IF(COUNTIFS($A$4:$A890,$A890,$B$4:$B890,$B890)=1,1,0))</f>
        <v>0</v>
      </c>
      <c r="M890" s="81"/>
      <c r="N890" s="81"/>
    </row>
    <row r="891" customFormat="false" ht="25.5" hidden="false" customHeight="true" outlineLevel="0" collapsed="false">
      <c r="A891" s="79"/>
      <c r="B891" s="80"/>
      <c r="C891" s="81"/>
      <c r="D891" s="81"/>
      <c r="E891" s="81"/>
      <c r="F891" s="82"/>
      <c r="G891" s="83"/>
      <c r="H891" s="84"/>
      <c r="I891" s="85"/>
      <c r="J891" s="84"/>
      <c r="K891" s="16" t="n">
        <f aca="false">IF($A891="",0,IF(COUNTIF($A$4:$A891,$A891)=1,1,0))</f>
        <v>0</v>
      </c>
      <c r="L891" s="16" t="n">
        <f aca="false">IF($A891="",0,IF(COUNTIFS($A$4:$A891,$A891,$B$4:$B891,$B891)=1,1,0))</f>
        <v>0</v>
      </c>
      <c r="M891" s="81"/>
      <c r="N891" s="81"/>
    </row>
    <row r="892" customFormat="false" ht="25.5" hidden="false" customHeight="true" outlineLevel="0" collapsed="false">
      <c r="A892" s="79"/>
      <c r="B892" s="80"/>
      <c r="C892" s="81"/>
      <c r="D892" s="81"/>
      <c r="E892" s="81"/>
      <c r="F892" s="86"/>
      <c r="G892" s="83"/>
      <c r="H892" s="87"/>
      <c r="I892" s="88"/>
      <c r="J892" s="87"/>
      <c r="K892" s="16" t="n">
        <f aca="false">IF($A892="",0,IF(COUNTIF($A$4:$A892,$A892)=1,1,0))</f>
        <v>0</v>
      </c>
      <c r="L892" s="16" t="n">
        <f aca="false">IF($A892="",0,IF(COUNTIFS($A$4:$A892,$A892,$B$4:$B892,$B892)=1,1,0))</f>
        <v>0</v>
      </c>
      <c r="M892" s="81"/>
      <c r="N892" s="81"/>
    </row>
    <row r="893" customFormat="false" ht="25.5" hidden="false" customHeight="true" outlineLevel="0" collapsed="false">
      <c r="A893" s="79"/>
      <c r="B893" s="80"/>
      <c r="C893" s="81"/>
      <c r="D893" s="81"/>
      <c r="E893" s="81"/>
      <c r="F893" s="82"/>
      <c r="G893" s="83"/>
      <c r="H893" s="84"/>
      <c r="I893" s="85"/>
      <c r="J893" s="84"/>
      <c r="K893" s="16" t="n">
        <f aca="false">IF($A893="",0,IF(COUNTIF($A$4:$A893,$A893)=1,1,0))</f>
        <v>0</v>
      </c>
      <c r="L893" s="16" t="n">
        <f aca="false">IF($A893="",0,IF(COUNTIFS($A$4:$A893,$A893,$B$4:$B893,$B893)=1,1,0))</f>
        <v>0</v>
      </c>
      <c r="M893" s="81"/>
      <c r="N893" s="81"/>
    </row>
    <row r="894" customFormat="false" ht="25.5" hidden="false" customHeight="true" outlineLevel="0" collapsed="false">
      <c r="A894" s="79"/>
      <c r="B894" s="80"/>
      <c r="C894" s="81"/>
      <c r="D894" s="81"/>
      <c r="E894" s="81"/>
      <c r="F894" s="86"/>
      <c r="G894" s="83"/>
      <c r="H894" s="87"/>
      <c r="I894" s="88"/>
      <c r="J894" s="87"/>
      <c r="K894" s="16" t="n">
        <f aca="false">IF($A894="",0,IF(COUNTIF($A$4:$A894,$A894)=1,1,0))</f>
        <v>0</v>
      </c>
      <c r="L894" s="16" t="n">
        <f aca="false">IF($A894="",0,IF(COUNTIFS($A$4:$A894,$A894,$B$4:$B894,$B894)=1,1,0))</f>
        <v>0</v>
      </c>
      <c r="M894" s="81"/>
      <c r="N894" s="81"/>
    </row>
    <row r="895" customFormat="false" ht="25.5" hidden="false" customHeight="true" outlineLevel="0" collapsed="false">
      <c r="A895" s="79"/>
      <c r="B895" s="80"/>
      <c r="C895" s="81"/>
      <c r="D895" s="81"/>
      <c r="E895" s="81"/>
      <c r="F895" s="82"/>
      <c r="G895" s="83"/>
      <c r="H895" s="84"/>
      <c r="I895" s="85"/>
      <c r="J895" s="84"/>
      <c r="K895" s="16" t="n">
        <f aca="false">IF($A895="",0,IF(COUNTIF($A$4:$A895,$A895)=1,1,0))</f>
        <v>0</v>
      </c>
      <c r="L895" s="16" t="n">
        <f aca="false">IF($A895="",0,IF(COUNTIFS($A$4:$A895,$A895,$B$4:$B895,$B895)=1,1,0))</f>
        <v>0</v>
      </c>
      <c r="M895" s="81"/>
      <c r="N895" s="81"/>
    </row>
    <row r="896" customFormat="false" ht="25.5" hidden="false" customHeight="true" outlineLevel="0" collapsed="false">
      <c r="A896" s="79"/>
      <c r="B896" s="80"/>
      <c r="C896" s="81"/>
      <c r="D896" s="81"/>
      <c r="E896" s="81"/>
      <c r="F896" s="86"/>
      <c r="G896" s="83"/>
      <c r="H896" s="87"/>
      <c r="I896" s="88"/>
      <c r="J896" s="87"/>
      <c r="K896" s="16" t="n">
        <f aca="false">IF($A896="",0,IF(COUNTIF($A$4:$A896,$A896)=1,1,0))</f>
        <v>0</v>
      </c>
      <c r="L896" s="16" t="n">
        <f aca="false">IF($A896="",0,IF(COUNTIFS($A$4:$A896,$A896,$B$4:$B896,$B896)=1,1,0))</f>
        <v>0</v>
      </c>
      <c r="M896" s="81"/>
      <c r="N896" s="81"/>
    </row>
    <row r="897" customFormat="false" ht="25.5" hidden="false" customHeight="true" outlineLevel="0" collapsed="false">
      <c r="A897" s="79"/>
      <c r="B897" s="80"/>
      <c r="C897" s="81"/>
      <c r="D897" s="81"/>
      <c r="E897" s="81"/>
      <c r="F897" s="82"/>
      <c r="G897" s="83"/>
      <c r="H897" s="84"/>
      <c r="I897" s="85"/>
      <c r="J897" s="84"/>
      <c r="K897" s="16" t="n">
        <f aca="false">IF($A897="",0,IF(COUNTIF($A$4:$A897,$A897)=1,1,0))</f>
        <v>0</v>
      </c>
      <c r="L897" s="16" t="n">
        <f aca="false">IF($A897="",0,IF(COUNTIFS($A$4:$A897,$A897,$B$4:$B897,$B897)=1,1,0))</f>
        <v>0</v>
      </c>
      <c r="M897" s="81"/>
      <c r="N897" s="81"/>
    </row>
    <row r="898" customFormat="false" ht="25.5" hidden="false" customHeight="true" outlineLevel="0" collapsed="false">
      <c r="A898" s="79"/>
      <c r="B898" s="80"/>
      <c r="C898" s="81"/>
      <c r="D898" s="81"/>
      <c r="E898" s="81"/>
      <c r="F898" s="86"/>
      <c r="G898" s="83"/>
      <c r="H898" s="87"/>
      <c r="I898" s="88"/>
      <c r="J898" s="87"/>
      <c r="K898" s="16" t="n">
        <f aca="false">IF($A898="",0,IF(COUNTIF($A$4:$A898,$A898)=1,1,0))</f>
        <v>0</v>
      </c>
      <c r="L898" s="16" t="n">
        <f aca="false">IF($A898="",0,IF(COUNTIFS($A$4:$A898,$A898,$B$4:$B898,$B898)=1,1,0))</f>
        <v>0</v>
      </c>
      <c r="M898" s="81"/>
      <c r="N898" s="81"/>
    </row>
    <row r="899" customFormat="false" ht="25.5" hidden="false" customHeight="true" outlineLevel="0" collapsed="false">
      <c r="A899" s="79"/>
      <c r="B899" s="80"/>
      <c r="C899" s="81"/>
      <c r="D899" s="81"/>
      <c r="E899" s="81"/>
      <c r="F899" s="82"/>
      <c r="G899" s="83"/>
      <c r="H899" s="84"/>
      <c r="I899" s="85"/>
      <c r="J899" s="84"/>
      <c r="K899" s="16" t="n">
        <f aca="false">IF($A899="",0,IF(COUNTIF($A$4:$A899,$A899)=1,1,0))</f>
        <v>0</v>
      </c>
      <c r="L899" s="16" t="n">
        <f aca="false">IF($A899="",0,IF(COUNTIFS($A$4:$A899,$A899,$B$4:$B899,$B899)=1,1,0))</f>
        <v>0</v>
      </c>
      <c r="M899" s="81"/>
      <c r="N899" s="81"/>
    </row>
    <row r="900" customFormat="false" ht="25.5" hidden="false" customHeight="true" outlineLevel="0" collapsed="false">
      <c r="A900" s="79"/>
      <c r="B900" s="80"/>
      <c r="C900" s="81"/>
      <c r="D900" s="81"/>
      <c r="E900" s="81"/>
      <c r="F900" s="86"/>
      <c r="G900" s="83"/>
      <c r="H900" s="87"/>
      <c r="I900" s="88"/>
      <c r="J900" s="87"/>
      <c r="K900" s="16" t="n">
        <f aca="false">IF($A900="",0,IF(COUNTIF($A$4:$A900,$A900)=1,1,0))</f>
        <v>0</v>
      </c>
      <c r="L900" s="16" t="n">
        <f aca="false">IF($A900="",0,IF(COUNTIFS($A$4:$A900,$A900,$B$4:$B900,$B900)=1,1,0))</f>
        <v>0</v>
      </c>
      <c r="M900" s="81"/>
      <c r="N900" s="81"/>
    </row>
    <row r="901" customFormat="false" ht="25.5" hidden="false" customHeight="true" outlineLevel="0" collapsed="false">
      <c r="A901" s="79"/>
      <c r="B901" s="80"/>
      <c r="C901" s="81"/>
      <c r="D901" s="81"/>
      <c r="E901" s="81"/>
      <c r="F901" s="82"/>
      <c r="G901" s="83"/>
      <c r="H901" s="84"/>
      <c r="I901" s="85"/>
      <c r="J901" s="84"/>
      <c r="K901" s="16" t="n">
        <f aca="false">IF($A901="",0,IF(COUNTIF($A$4:$A901,$A901)=1,1,0))</f>
        <v>0</v>
      </c>
      <c r="L901" s="16" t="n">
        <f aca="false">IF($A901="",0,IF(COUNTIFS($A$4:$A901,$A901,$B$4:$B901,$B901)=1,1,0))</f>
        <v>0</v>
      </c>
      <c r="M901" s="81"/>
      <c r="N901" s="81"/>
    </row>
    <row r="902" customFormat="false" ht="25.5" hidden="false" customHeight="true" outlineLevel="0" collapsed="false">
      <c r="A902" s="79"/>
      <c r="B902" s="80"/>
      <c r="C902" s="81"/>
      <c r="D902" s="81"/>
      <c r="E902" s="81"/>
      <c r="F902" s="86"/>
      <c r="G902" s="83"/>
      <c r="H902" s="87"/>
      <c r="I902" s="88"/>
      <c r="J902" s="87"/>
      <c r="K902" s="16" t="n">
        <f aca="false">IF($A902="",0,IF(COUNTIF($A$4:$A902,$A902)=1,1,0))</f>
        <v>0</v>
      </c>
      <c r="L902" s="16" t="n">
        <f aca="false">IF($A902="",0,IF(COUNTIFS($A$4:$A902,$A902,$B$4:$B902,$B902)=1,1,0))</f>
        <v>0</v>
      </c>
      <c r="M902" s="81"/>
      <c r="N902" s="81"/>
    </row>
    <row r="903" customFormat="false" ht="25.5" hidden="false" customHeight="true" outlineLevel="0" collapsed="false">
      <c r="A903" s="79"/>
      <c r="B903" s="80"/>
      <c r="C903" s="81"/>
      <c r="D903" s="81"/>
      <c r="E903" s="81"/>
      <c r="F903" s="82"/>
      <c r="G903" s="83"/>
      <c r="H903" s="84"/>
      <c r="I903" s="85"/>
      <c r="J903" s="84"/>
      <c r="K903" s="16" t="n">
        <f aca="false">IF($A903="",0,IF(COUNTIF($A$4:$A903,$A903)=1,1,0))</f>
        <v>0</v>
      </c>
      <c r="L903" s="16" t="n">
        <f aca="false">IF($A903="",0,IF(COUNTIFS($A$4:$A903,$A903,$B$4:$B903,$B903)=1,1,0))</f>
        <v>0</v>
      </c>
      <c r="M903" s="81"/>
      <c r="N903" s="81"/>
    </row>
    <row r="904" customFormat="false" ht="25.5" hidden="false" customHeight="true" outlineLevel="0" collapsed="false">
      <c r="A904" s="79"/>
      <c r="B904" s="80"/>
      <c r="C904" s="81"/>
      <c r="D904" s="81"/>
      <c r="E904" s="81"/>
      <c r="F904" s="86"/>
      <c r="G904" s="83"/>
      <c r="H904" s="87"/>
      <c r="I904" s="88"/>
      <c r="J904" s="87"/>
      <c r="K904" s="16" t="n">
        <f aca="false">IF($A904="",0,IF(COUNTIF($A$4:$A904,$A904)=1,1,0))</f>
        <v>0</v>
      </c>
      <c r="L904" s="16" t="n">
        <f aca="false">IF($A904="",0,IF(COUNTIFS($A$4:$A904,$A904,$B$4:$B904,$B904)=1,1,0))</f>
        <v>0</v>
      </c>
      <c r="M904" s="81"/>
      <c r="N904" s="81"/>
    </row>
    <row r="905" customFormat="false" ht="25.5" hidden="false" customHeight="true" outlineLevel="0" collapsed="false">
      <c r="A905" s="79"/>
      <c r="B905" s="80"/>
      <c r="C905" s="81"/>
      <c r="D905" s="81"/>
      <c r="E905" s="81"/>
      <c r="F905" s="82"/>
      <c r="G905" s="83"/>
      <c r="H905" s="84"/>
      <c r="I905" s="85"/>
      <c r="J905" s="84"/>
      <c r="K905" s="16" t="n">
        <f aca="false">IF($A905="",0,IF(COUNTIF($A$4:$A905,$A905)=1,1,0))</f>
        <v>0</v>
      </c>
      <c r="L905" s="16" t="n">
        <f aca="false">IF($A905="",0,IF(COUNTIFS($A$4:$A905,$A905,$B$4:$B905,$B905)=1,1,0))</f>
        <v>0</v>
      </c>
      <c r="M905" s="81"/>
      <c r="N905" s="81"/>
    </row>
    <row r="906" customFormat="false" ht="25.5" hidden="false" customHeight="true" outlineLevel="0" collapsed="false">
      <c r="A906" s="79"/>
      <c r="B906" s="80"/>
      <c r="C906" s="81"/>
      <c r="D906" s="81"/>
      <c r="E906" s="81"/>
      <c r="F906" s="86"/>
      <c r="G906" s="83"/>
      <c r="H906" s="87"/>
      <c r="I906" s="88"/>
      <c r="J906" s="87"/>
      <c r="K906" s="16" t="n">
        <f aca="false">IF($A906="",0,IF(COUNTIF($A$4:$A906,$A906)=1,1,0))</f>
        <v>0</v>
      </c>
      <c r="L906" s="16" t="n">
        <f aca="false">IF($A906="",0,IF(COUNTIFS($A$4:$A906,$A906,$B$4:$B906,$B906)=1,1,0))</f>
        <v>0</v>
      </c>
      <c r="M906" s="81"/>
      <c r="N906" s="81"/>
    </row>
    <row r="907" customFormat="false" ht="25.5" hidden="false" customHeight="true" outlineLevel="0" collapsed="false">
      <c r="A907" s="79"/>
      <c r="B907" s="80"/>
      <c r="C907" s="81"/>
      <c r="D907" s="81"/>
      <c r="E907" s="81"/>
      <c r="F907" s="82"/>
      <c r="G907" s="83"/>
      <c r="H907" s="84"/>
      <c r="I907" s="85"/>
      <c r="J907" s="84"/>
      <c r="K907" s="16" t="n">
        <f aca="false">IF($A907="",0,IF(COUNTIF($A$4:$A907,$A907)=1,1,0))</f>
        <v>0</v>
      </c>
      <c r="L907" s="16" t="n">
        <f aca="false">IF($A907="",0,IF(COUNTIFS($A$4:$A907,$A907,$B$4:$B907,$B907)=1,1,0))</f>
        <v>0</v>
      </c>
      <c r="M907" s="81"/>
      <c r="N907" s="81"/>
    </row>
    <row r="908" customFormat="false" ht="25.5" hidden="false" customHeight="true" outlineLevel="0" collapsed="false">
      <c r="A908" s="79"/>
      <c r="B908" s="80"/>
      <c r="C908" s="81"/>
      <c r="D908" s="81"/>
      <c r="E908" s="81"/>
      <c r="F908" s="86"/>
      <c r="G908" s="83"/>
      <c r="H908" s="87"/>
      <c r="I908" s="88"/>
      <c r="J908" s="87"/>
      <c r="K908" s="16" t="n">
        <f aca="false">IF($A908="",0,IF(COUNTIF($A$4:$A908,$A908)=1,1,0))</f>
        <v>0</v>
      </c>
      <c r="L908" s="16" t="n">
        <f aca="false">IF($A908="",0,IF(COUNTIFS($A$4:$A908,$A908,$B$4:$B908,$B908)=1,1,0))</f>
        <v>0</v>
      </c>
      <c r="M908" s="81"/>
      <c r="N908" s="81"/>
    </row>
    <row r="909" customFormat="false" ht="25.5" hidden="false" customHeight="true" outlineLevel="0" collapsed="false">
      <c r="A909" s="79"/>
      <c r="B909" s="80"/>
      <c r="C909" s="81"/>
      <c r="D909" s="81"/>
      <c r="E909" s="81"/>
      <c r="F909" s="82"/>
      <c r="G909" s="83"/>
      <c r="H909" s="84"/>
      <c r="I909" s="85"/>
      <c r="J909" s="84"/>
      <c r="K909" s="16" t="n">
        <f aca="false">IF($A909="",0,IF(COUNTIF($A$4:$A909,$A909)=1,1,0))</f>
        <v>0</v>
      </c>
      <c r="L909" s="16" t="n">
        <f aca="false">IF($A909="",0,IF(COUNTIFS($A$4:$A909,$A909,$B$4:$B909,$B909)=1,1,0))</f>
        <v>0</v>
      </c>
      <c r="M909" s="81"/>
      <c r="N909" s="81"/>
    </row>
    <row r="910" customFormat="false" ht="25.5" hidden="false" customHeight="true" outlineLevel="0" collapsed="false">
      <c r="A910" s="79"/>
      <c r="B910" s="80"/>
      <c r="C910" s="81"/>
      <c r="D910" s="81"/>
      <c r="E910" s="81"/>
      <c r="F910" s="86"/>
      <c r="G910" s="83"/>
      <c r="H910" s="87"/>
      <c r="I910" s="88"/>
      <c r="J910" s="87"/>
      <c r="K910" s="16" t="n">
        <f aca="false">IF($A910="",0,IF(COUNTIF($A$4:$A910,$A910)=1,1,0))</f>
        <v>0</v>
      </c>
      <c r="L910" s="16" t="n">
        <f aca="false">IF($A910="",0,IF(COUNTIFS($A$4:$A910,$A910,$B$4:$B910,$B910)=1,1,0))</f>
        <v>0</v>
      </c>
      <c r="M910" s="81"/>
      <c r="N910" s="81"/>
    </row>
    <row r="911" customFormat="false" ht="25.5" hidden="false" customHeight="true" outlineLevel="0" collapsed="false">
      <c r="A911" s="79"/>
      <c r="B911" s="80"/>
      <c r="C911" s="81"/>
      <c r="D911" s="81"/>
      <c r="E911" s="81"/>
      <c r="F911" s="82"/>
      <c r="G911" s="83"/>
      <c r="H911" s="84"/>
      <c r="I911" s="85"/>
      <c r="J911" s="84"/>
      <c r="K911" s="16" t="n">
        <f aca="false">IF($A911="",0,IF(COUNTIF($A$4:$A911,$A911)=1,1,0))</f>
        <v>0</v>
      </c>
      <c r="L911" s="16" t="n">
        <f aca="false">IF($A911="",0,IF(COUNTIFS($A$4:$A911,$A911,$B$4:$B911,$B911)=1,1,0))</f>
        <v>0</v>
      </c>
      <c r="M911" s="81"/>
      <c r="N911" s="81"/>
    </row>
    <row r="912" customFormat="false" ht="25.5" hidden="false" customHeight="true" outlineLevel="0" collapsed="false">
      <c r="A912" s="79"/>
      <c r="B912" s="80"/>
      <c r="C912" s="81"/>
      <c r="D912" s="81"/>
      <c r="E912" s="81"/>
      <c r="F912" s="86"/>
      <c r="G912" s="83"/>
      <c r="H912" s="87"/>
      <c r="I912" s="88"/>
      <c r="J912" s="87"/>
      <c r="K912" s="16" t="n">
        <f aca="false">IF($A912="",0,IF(COUNTIF($A$4:$A912,$A912)=1,1,0))</f>
        <v>0</v>
      </c>
      <c r="L912" s="16" t="n">
        <f aca="false">IF($A912="",0,IF(COUNTIFS($A$4:$A912,$A912,$B$4:$B912,$B912)=1,1,0))</f>
        <v>0</v>
      </c>
      <c r="M912" s="81"/>
      <c r="N912" s="81"/>
    </row>
    <row r="913" customFormat="false" ht="25.5" hidden="false" customHeight="true" outlineLevel="0" collapsed="false">
      <c r="A913" s="79"/>
      <c r="B913" s="80"/>
      <c r="C913" s="81"/>
      <c r="D913" s="81"/>
      <c r="E913" s="81"/>
      <c r="F913" s="82"/>
      <c r="G913" s="83"/>
      <c r="H913" s="84"/>
      <c r="I913" s="85"/>
      <c r="J913" s="84"/>
      <c r="K913" s="16" t="n">
        <f aca="false">IF($A913="",0,IF(COUNTIF($A$4:$A913,$A913)=1,1,0))</f>
        <v>0</v>
      </c>
      <c r="L913" s="16" t="n">
        <f aca="false">IF($A913="",0,IF(COUNTIFS($A$4:$A913,$A913,$B$4:$B913,$B913)=1,1,0))</f>
        <v>0</v>
      </c>
      <c r="M913" s="81"/>
      <c r="N913" s="81"/>
    </row>
    <row r="914" customFormat="false" ht="25.5" hidden="false" customHeight="true" outlineLevel="0" collapsed="false">
      <c r="A914" s="79"/>
      <c r="B914" s="80"/>
      <c r="C914" s="81"/>
      <c r="D914" s="81"/>
      <c r="E914" s="81"/>
      <c r="F914" s="86"/>
      <c r="G914" s="83"/>
      <c r="H914" s="87"/>
      <c r="I914" s="88"/>
      <c r="J914" s="87"/>
      <c r="K914" s="16" t="n">
        <f aca="false">IF($A914="",0,IF(COUNTIF($A$4:$A914,$A914)=1,1,0))</f>
        <v>0</v>
      </c>
      <c r="L914" s="16" t="n">
        <f aca="false">IF($A914="",0,IF(COUNTIFS($A$4:$A914,$A914,$B$4:$B914,$B914)=1,1,0))</f>
        <v>0</v>
      </c>
      <c r="M914" s="81"/>
      <c r="N914" s="81"/>
    </row>
    <row r="915" customFormat="false" ht="25.5" hidden="false" customHeight="true" outlineLevel="0" collapsed="false">
      <c r="A915" s="79"/>
      <c r="B915" s="80"/>
      <c r="C915" s="81"/>
      <c r="D915" s="81"/>
      <c r="E915" s="81"/>
      <c r="F915" s="82"/>
      <c r="G915" s="83"/>
      <c r="H915" s="84"/>
      <c r="I915" s="85"/>
      <c r="J915" s="84"/>
      <c r="K915" s="16" t="n">
        <f aca="false">IF($A915="",0,IF(COUNTIF($A$4:$A915,$A915)=1,1,0))</f>
        <v>0</v>
      </c>
      <c r="L915" s="16" t="n">
        <f aca="false">IF($A915="",0,IF(COUNTIFS($A$4:$A915,$A915,$B$4:$B915,$B915)=1,1,0))</f>
        <v>0</v>
      </c>
      <c r="M915" s="81"/>
      <c r="N915" s="81"/>
    </row>
    <row r="916" customFormat="false" ht="25.5" hidden="false" customHeight="true" outlineLevel="0" collapsed="false">
      <c r="A916" s="79"/>
      <c r="B916" s="80"/>
      <c r="C916" s="81"/>
      <c r="D916" s="81"/>
      <c r="E916" s="81"/>
      <c r="F916" s="86"/>
      <c r="G916" s="83"/>
      <c r="H916" s="87"/>
      <c r="I916" s="88"/>
      <c r="J916" s="87"/>
      <c r="K916" s="16" t="n">
        <f aca="false">IF($A916="",0,IF(COUNTIF($A$4:$A916,$A916)=1,1,0))</f>
        <v>0</v>
      </c>
      <c r="L916" s="16" t="n">
        <f aca="false">IF($A916="",0,IF(COUNTIFS($A$4:$A916,$A916,$B$4:$B916,$B916)=1,1,0))</f>
        <v>0</v>
      </c>
      <c r="M916" s="81"/>
      <c r="N916" s="81"/>
    </row>
    <row r="917" customFormat="false" ht="25.5" hidden="false" customHeight="true" outlineLevel="0" collapsed="false">
      <c r="A917" s="79"/>
      <c r="B917" s="80"/>
      <c r="C917" s="81"/>
      <c r="D917" s="81"/>
      <c r="E917" s="81"/>
      <c r="F917" s="82"/>
      <c r="G917" s="83"/>
      <c r="H917" s="84"/>
      <c r="I917" s="85"/>
      <c r="J917" s="84"/>
      <c r="K917" s="16" t="n">
        <f aca="false">IF($A917="",0,IF(COUNTIF($A$4:$A917,$A917)=1,1,0))</f>
        <v>0</v>
      </c>
      <c r="L917" s="16" t="n">
        <f aca="false">IF($A917="",0,IF(COUNTIFS($A$4:$A917,$A917,$B$4:$B917,$B917)=1,1,0))</f>
        <v>0</v>
      </c>
      <c r="M917" s="81"/>
      <c r="N917" s="81"/>
    </row>
    <row r="918" customFormat="false" ht="25.5" hidden="false" customHeight="true" outlineLevel="0" collapsed="false">
      <c r="A918" s="79"/>
      <c r="B918" s="80"/>
      <c r="C918" s="81"/>
      <c r="D918" s="81"/>
      <c r="E918" s="81"/>
      <c r="F918" s="86"/>
      <c r="G918" s="83"/>
      <c r="H918" s="87"/>
      <c r="I918" s="88"/>
      <c r="J918" s="87"/>
      <c r="K918" s="16" t="n">
        <f aca="false">IF($A918="",0,IF(COUNTIF($A$4:$A918,$A918)=1,1,0))</f>
        <v>0</v>
      </c>
      <c r="L918" s="16" t="n">
        <f aca="false">IF($A918="",0,IF(COUNTIFS($A$4:$A918,$A918,$B$4:$B918,$B918)=1,1,0))</f>
        <v>0</v>
      </c>
      <c r="M918" s="81"/>
      <c r="N918" s="81"/>
    </row>
    <row r="919" customFormat="false" ht="25.5" hidden="false" customHeight="true" outlineLevel="0" collapsed="false">
      <c r="A919" s="79"/>
      <c r="B919" s="80"/>
      <c r="C919" s="81"/>
      <c r="D919" s="81"/>
      <c r="E919" s="81"/>
      <c r="F919" s="82"/>
      <c r="G919" s="83"/>
      <c r="H919" s="84"/>
      <c r="I919" s="85"/>
      <c r="J919" s="84"/>
      <c r="K919" s="16" t="n">
        <f aca="false">IF($A919="",0,IF(COUNTIF($A$4:$A919,$A919)=1,1,0))</f>
        <v>0</v>
      </c>
      <c r="L919" s="16" t="n">
        <f aca="false">IF($A919="",0,IF(COUNTIFS($A$4:$A919,$A919,$B$4:$B919,$B919)=1,1,0))</f>
        <v>0</v>
      </c>
      <c r="M919" s="81"/>
      <c r="N919" s="81"/>
    </row>
    <row r="920" customFormat="false" ht="25.5" hidden="false" customHeight="true" outlineLevel="0" collapsed="false">
      <c r="A920" s="79"/>
      <c r="B920" s="80"/>
      <c r="C920" s="81"/>
      <c r="D920" s="81"/>
      <c r="E920" s="81"/>
      <c r="F920" s="86"/>
      <c r="G920" s="83"/>
      <c r="H920" s="87"/>
      <c r="I920" s="88"/>
      <c r="J920" s="87"/>
      <c r="K920" s="16" t="n">
        <f aca="false">IF($A920="",0,IF(COUNTIF($A$4:$A920,$A920)=1,1,0))</f>
        <v>0</v>
      </c>
      <c r="L920" s="16" t="n">
        <f aca="false">IF($A920="",0,IF(COUNTIFS($A$4:$A920,$A920,$B$4:$B920,$B920)=1,1,0))</f>
        <v>0</v>
      </c>
      <c r="M920" s="81"/>
      <c r="N920" s="81"/>
    </row>
    <row r="921" customFormat="false" ht="25.5" hidden="false" customHeight="true" outlineLevel="0" collapsed="false">
      <c r="A921" s="79"/>
      <c r="B921" s="80"/>
      <c r="C921" s="81"/>
      <c r="D921" s="81"/>
      <c r="E921" s="81"/>
      <c r="F921" s="82"/>
      <c r="G921" s="83"/>
      <c r="H921" s="84"/>
      <c r="I921" s="85"/>
      <c r="J921" s="84"/>
      <c r="K921" s="16" t="n">
        <f aca="false">IF($A921="",0,IF(COUNTIF($A$4:$A921,$A921)=1,1,0))</f>
        <v>0</v>
      </c>
      <c r="L921" s="16" t="n">
        <f aca="false">IF($A921="",0,IF(COUNTIFS($A$4:$A921,$A921,$B$4:$B921,$B921)=1,1,0))</f>
        <v>0</v>
      </c>
      <c r="M921" s="81"/>
      <c r="N921" s="81"/>
    </row>
    <row r="922" customFormat="false" ht="25.5" hidden="false" customHeight="true" outlineLevel="0" collapsed="false">
      <c r="A922" s="79"/>
      <c r="B922" s="80"/>
      <c r="C922" s="81"/>
      <c r="D922" s="81"/>
      <c r="E922" s="81"/>
      <c r="F922" s="86"/>
      <c r="G922" s="83"/>
      <c r="H922" s="87"/>
      <c r="I922" s="88"/>
      <c r="J922" s="87"/>
      <c r="K922" s="16" t="n">
        <f aca="false">IF($A922="",0,IF(COUNTIF($A$4:$A922,$A922)=1,1,0))</f>
        <v>0</v>
      </c>
      <c r="L922" s="16" t="n">
        <f aca="false">IF($A922="",0,IF(COUNTIFS($A$4:$A922,$A922,$B$4:$B922,$B922)=1,1,0))</f>
        <v>0</v>
      </c>
      <c r="M922" s="81"/>
      <c r="N922" s="81"/>
    </row>
    <row r="923" customFormat="false" ht="25.5" hidden="false" customHeight="true" outlineLevel="0" collapsed="false">
      <c r="A923" s="79"/>
      <c r="B923" s="80"/>
      <c r="C923" s="81"/>
      <c r="D923" s="81"/>
      <c r="E923" s="81"/>
      <c r="F923" s="82"/>
      <c r="G923" s="83"/>
      <c r="H923" s="84"/>
      <c r="I923" s="85"/>
      <c r="J923" s="84"/>
      <c r="K923" s="16" t="n">
        <f aca="false">IF($A923="",0,IF(COUNTIF($A$4:$A923,$A923)=1,1,0))</f>
        <v>0</v>
      </c>
      <c r="L923" s="16" t="n">
        <f aca="false">IF($A923="",0,IF(COUNTIFS($A$4:$A923,$A923,$B$4:$B923,$B923)=1,1,0))</f>
        <v>0</v>
      </c>
      <c r="M923" s="81"/>
      <c r="N923" s="81"/>
    </row>
    <row r="924" customFormat="false" ht="25.5" hidden="false" customHeight="true" outlineLevel="0" collapsed="false">
      <c r="A924" s="79"/>
      <c r="B924" s="80"/>
      <c r="C924" s="81"/>
      <c r="D924" s="81"/>
      <c r="E924" s="81"/>
      <c r="F924" s="86"/>
      <c r="G924" s="83"/>
      <c r="H924" s="87"/>
      <c r="I924" s="88"/>
      <c r="J924" s="87"/>
      <c r="K924" s="16" t="n">
        <f aca="false">IF($A924="",0,IF(COUNTIF($A$4:$A924,$A924)=1,1,0))</f>
        <v>0</v>
      </c>
      <c r="L924" s="16" t="n">
        <f aca="false">IF($A924="",0,IF(COUNTIFS($A$4:$A924,$A924,$B$4:$B924,$B924)=1,1,0))</f>
        <v>0</v>
      </c>
      <c r="M924" s="81"/>
      <c r="N924" s="81"/>
    </row>
    <row r="925" customFormat="false" ht="25.5" hidden="false" customHeight="true" outlineLevel="0" collapsed="false">
      <c r="A925" s="79"/>
      <c r="B925" s="80"/>
      <c r="C925" s="81"/>
      <c r="D925" s="81"/>
      <c r="E925" s="81"/>
      <c r="F925" s="82"/>
      <c r="G925" s="83"/>
      <c r="H925" s="84"/>
      <c r="I925" s="85"/>
      <c r="J925" s="84"/>
      <c r="K925" s="16" t="n">
        <f aca="false">IF($A925="",0,IF(COUNTIF($A$4:$A925,$A925)=1,1,0))</f>
        <v>0</v>
      </c>
      <c r="L925" s="16" t="n">
        <f aca="false">IF($A925="",0,IF(COUNTIFS($A$4:$A925,$A925,$B$4:$B925,$B925)=1,1,0))</f>
        <v>0</v>
      </c>
      <c r="M925" s="81"/>
      <c r="N925" s="81"/>
    </row>
    <row r="926" customFormat="false" ht="25.5" hidden="false" customHeight="true" outlineLevel="0" collapsed="false">
      <c r="A926" s="79"/>
      <c r="B926" s="80"/>
      <c r="C926" s="81"/>
      <c r="D926" s="81"/>
      <c r="E926" s="81"/>
      <c r="F926" s="86"/>
      <c r="G926" s="83"/>
      <c r="H926" s="87"/>
      <c r="I926" s="88"/>
      <c r="J926" s="87"/>
      <c r="K926" s="16" t="n">
        <f aca="false">IF($A926="",0,IF(COUNTIF($A$4:$A926,$A926)=1,1,0))</f>
        <v>0</v>
      </c>
      <c r="L926" s="16" t="n">
        <f aca="false">IF($A926="",0,IF(COUNTIFS($A$4:$A926,$A926,$B$4:$B926,$B926)=1,1,0))</f>
        <v>0</v>
      </c>
      <c r="M926" s="81"/>
      <c r="N926" s="81"/>
    </row>
    <row r="927" customFormat="false" ht="25.5" hidden="false" customHeight="true" outlineLevel="0" collapsed="false">
      <c r="A927" s="79"/>
      <c r="B927" s="80"/>
      <c r="C927" s="81"/>
      <c r="D927" s="81"/>
      <c r="E927" s="81"/>
      <c r="F927" s="82"/>
      <c r="G927" s="83"/>
      <c r="H927" s="84"/>
      <c r="I927" s="85"/>
      <c r="J927" s="84"/>
      <c r="K927" s="16" t="n">
        <f aca="false">IF($A927="",0,IF(COUNTIF($A$4:$A927,$A927)=1,1,0))</f>
        <v>0</v>
      </c>
      <c r="L927" s="16" t="n">
        <f aca="false">IF($A927="",0,IF(COUNTIFS($A$4:$A927,$A927,$B$4:$B927,$B927)=1,1,0))</f>
        <v>0</v>
      </c>
      <c r="M927" s="81"/>
      <c r="N927" s="81"/>
    </row>
    <row r="928" customFormat="false" ht="25.5" hidden="false" customHeight="true" outlineLevel="0" collapsed="false">
      <c r="A928" s="79"/>
      <c r="B928" s="80"/>
      <c r="C928" s="81"/>
      <c r="D928" s="81"/>
      <c r="E928" s="81"/>
      <c r="F928" s="86"/>
      <c r="G928" s="83"/>
      <c r="H928" s="87"/>
      <c r="I928" s="88"/>
      <c r="J928" s="87"/>
      <c r="K928" s="16" t="n">
        <f aca="false">IF($A928="",0,IF(COUNTIF($A$4:$A928,$A928)=1,1,0))</f>
        <v>0</v>
      </c>
      <c r="L928" s="16" t="n">
        <f aca="false">IF($A928="",0,IF(COUNTIFS($A$4:$A928,$A928,$B$4:$B928,$B928)=1,1,0))</f>
        <v>0</v>
      </c>
      <c r="M928" s="81"/>
      <c r="N928" s="81"/>
    </row>
    <row r="929" customFormat="false" ht="25.5" hidden="false" customHeight="true" outlineLevel="0" collapsed="false">
      <c r="A929" s="79"/>
      <c r="B929" s="80"/>
      <c r="C929" s="81"/>
      <c r="D929" s="81"/>
      <c r="E929" s="81"/>
      <c r="F929" s="82"/>
      <c r="G929" s="83"/>
      <c r="H929" s="84"/>
      <c r="I929" s="85"/>
      <c r="J929" s="84"/>
      <c r="K929" s="16" t="n">
        <f aca="false">IF($A929="",0,IF(COUNTIF($A$4:$A929,$A929)=1,1,0))</f>
        <v>0</v>
      </c>
      <c r="L929" s="16" t="n">
        <f aca="false">IF($A929="",0,IF(COUNTIFS($A$4:$A929,$A929,$B$4:$B929,$B929)=1,1,0))</f>
        <v>0</v>
      </c>
      <c r="M929" s="81"/>
      <c r="N929" s="81"/>
    </row>
    <row r="930" customFormat="false" ht="25.5" hidden="false" customHeight="true" outlineLevel="0" collapsed="false">
      <c r="A930" s="79"/>
      <c r="B930" s="80"/>
      <c r="C930" s="81"/>
      <c r="D930" s="81"/>
      <c r="E930" s="81"/>
      <c r="F930" s="86"/>
      <c r="G930" s="83"/>
      <c r="H930" s="87"/>
      <c r="I930" s="88"/>
      <c r="J930" s="87"/>
      <c r="K930" s="16" t="n">
        <f aca="false">IF($A930="",0,IF(COUNTIF($A$4:$A930,$A930)=1,1,0))</f>
        <v>0</v>
      </c>
      <c r="L930" s="16" t="n">
        <f aca="false">IF($A930="",0,IF(COUNTIFS($A$4:$A930,$A930,$B$4:$B930,$B930)=1,1,0))</f>
        <v>0</v>
      </c>
      <c r="M930" s="81"/>
      <c r="N930" s="81"/>
    </row>
    <row r="931" customFormat="false" ht="25.5" hidden="false" customHeight="true" outlineLevel="0" collapsed="false">
      <c r="A931" s="79"/>
      <c r="B931" s="80"/>
      <c r="C931" s="81"/>
      <c r="D931" s="81"/>
      <c r="E931" s="81"/>
      <c r="F931" s="82"/>
      <c r="G931" s="83"/>
      <c r="H931" s="84"/>
      <c r="I931" s="85"/>
      <c r="J931" s="84"/>
      <c r="K931" s="16" t="n">
        <f aca="false">IF($A931="",0,IF(COUNTIF($A$4:$A931,$A931)=1,1,0))</f>
        <v>0</v>
      </c>
      <c r="L931" s="16" t="n">
        <f aca="false">IF($A931="",0,IF(COUNTIFS($A$4:$A931,$A931,$B$4:$B931,$B931)=1,1,0))</f>
        <v>0</v>
      </c>
      <c r="M931" s="81"/>
      <c r="N931" s="81"/>
    </row>
    <row r="932" customFormat="false" ht="25.5" hidden="false" customHeight="true" outlineLevel="0" collapsed="false">
      <c r="A932" s="79"/>
      <c r="B932" s="80"/>
      <c r="C932" s="81"/>
      <c r="D932" s="81"/>
      <c r="E932" s="81"/>
      <c r="F932" s="86"/>
      <c r="G932" s="83"/>
      <c r="H932" s="87"/>
      <c r="I932" s="88"/>
      <c r="J932" s="87"/>
      <c r="K932" s="16" t="n">
        <f aca="false">IF($A932="",0,IF(COUNTIF($A$4:$A932,$A932)=1,1,0))</f>
        <v>0</v>
      </c>
      <c r="L932" s="16" t="n">
        <f aca="false">IF($A932="",0,IF(COUNTIFS($A$4:$A932,$A932,$B$4:$B932,$B932)=1,1,0))</f>
        <v>0</v>
      </c>
      <c r="M932" s="81"/>
      <c r="N932" s="81"/>
    </row>
    <row r="933" customFormat="false" ht="25.5" hidden="false" customHeight="true" outlineLevel="0" collapsed="false">
      <c r="A933" s="79"/>
      <c r="B933" s="80"/>
      <c r="C933" s="81"/>
      <c r="D933" s="81"/>
      <c r="E933" s="81"/>
      <c r="F933" s="82"/>
      <c r="G933" s="83"/>
      <c r="H933" s="84"/>
      <c r="I933" s="85"/>
      <c r="J933" s="84"/>
      <c r="K933" s="16" t="n">
        <f aca="false">IF($A933="",0,IF(COUNTIF($A$4:$A933,$A933)=1,1,0))</f>
        <v>0</v>
      </c>
      <c r="L933" s="16" t="n">
        <f aca="false">IF($A933="",0,IF(COUNTIFS($A$4:$A933,$A933,$B$4:$B933,$B933)=1,1,0))</f>
        <v>0</v>
      </c>
      <c r="M933" s="81"/>
      <c r="N933" s="81"/>
    </row>
    <row r="934" customFormat="false" ht="25.5" hidden="false" customHeight="true" outlineLevel="0" collapsed="false">
      <c r="A934" s="79"/>
      <c r="B934" s="80"/>
      <c r="C934" s="81"/>
      <c r="D934" s="81"/>
      <c r="E934" s="81"/>
      <c r="F934" s="86"/>
      <c r="G934" s="83"/>
      <c r="H934" s="87"/>
      <c r="I934" s="88"/>
      <c r="J934" s="87"/>
      <c r="K934" s="16" t="n">
        <f aca="false">IF($A934="",0,IF(COUNTIF($A$4:$A934,$A934)=1,1,0))</f>
        <v>0</v>
      </c>
      <c r="L934" s="16" t="n">
        <f aca="false">IF($A934="",0,IF(COUNTIFS($A$4:$A934,$A934,$B$4:$B934,$B934)=1,1,0))</f>
        <v>0</v>
      </c>
      <c r="M934" s="81"/>
      <c r="N934" s="81"/>
    </row>
    <row r="935" customFormat="false" ht="25.5" hidden="false" customHeight="true" outlineLevel="0" collapsed="false">
      <c r="A935" s="79"/>
      <c r="B935" s="80"/>
      <c r="C935" s="81"/>
      <c r="D935" s="81"/>
      <c r="E935" s="81"/>
      <c r="F935" s="82"/>
      <c r="G935" s="83"/>
      <c r="H935" s="84"/>
      <c r="I935" s="85"/>
      <c r="J935" s="84"/>
      <c r="K935" s="16" t="n">
        <f aca="false">IF($A935="",0,IF(COUNTIF($A$4:$A935,$A935)=1,1,0))</f>
        <v>0</v>
      </c>
      <c r="L935" s="16" t="n">
        <f aca="false">IF($A935="",0,IF(COUNTIFS($A$4:$A935,$A935,$B$4:$B935,$B935)=1,1,0))</f>
        <v>0</v>
      </c>
      <c r="M935" s="81"/>
      <c r="N935" s="81"/>
    </row>
    <row r="936" customFormat="false" ht="25.5" hidden="false" customHeight="true" outlineLevel="0" collapsed="false">
      <c r="A936" s="79"/>
      <c r="B936" s="80"/>
      <c r="C936" s="81"/>
      <c r="D936" s="81"/>
      <c r="E936" s="81"/>
      <c r="F936" s="86"/>
      <c r="G936" s="83"/>
      <c r="H936" s="87"/>
      <c r="I936" s="88"/>
      <c r="J936" s="87"/>
      <c r="K936" s="16" t="n">
        <f aca="false">IF($A936="",0,IF(COUNTIF($A$4:$A936,$A936)=1,1,0))</f>
        <v>0</v>
      </c>
      <c r="L936" s="16" t="n">
        <f aca="false">IF($A936="",0,IF(COUNTIFS($A$4:$A936,$A936,$B$4:$B936,$B936)=1,1,0))</f>
        <v>0</v>
      </c>
      <c r="M936" s="81"/>
      <c r="N936" s="81"/>
    </row>
    <row r="937" customFormat="false" ht="25.5" hidden="false" customHeight="true" outlineLevel="0" collapsed="false">
      <c r="A937" s="79"/>
      <c r="B937" s="80"/>
      <c r="C937" s="81"/>
      <c r="D937" s="81"/>
      <c r="E937" s="81"/>
      <c r="F937" s="82"/>
      <c r="G937" s="83"/>
      <c r="H937" s="84"/>
      <c r="I937" s="85"/>
      <c r="J937" s="84"/>
      <c r="K937" s="16" t="n">
        <f aca="false">IF($A937="",0,IF(COUNTIF($A$4:$A937,$A937)=1,1,0))</f>
        <v>0</v>
      </c>
      <c r="L937" s="16" t="n">
        <f aca="false">IF($A937="",0,IF(COUNTIFS($A$4:$A937,$A937,$B$4:$B937,$B937)=1,1,0))</f>
        <v>0</v>
      </c>
      <c r="M937" s="81"/>
      <c r="N937" s="81"/>
    </row>
    <row r="938" customFormat="false" ht="25.5" hidden="false" customHeight="true" outlineLevel="0" collapsed="false">
      <c r="A938" s="79"/>
      <c r="B938" s="80"/>
      <c r="C938" s="81"/>
      <c r="D938" s="81"/>
      <c r="E938" s="81"/>
      <c r="F938" s="86"/>
      <c r="G938" s="83"/>
      <c r="H938" s="87"/>
      <c r="I938" s="88"/>
      <c r="J938" s="87"/>
      <c r="K938" s="16" t="n">
        <f aca="false">IF($A938="",0,IF(COUNTIF($A$4:$A938,$A938)=1,1,0))</f>
        <v>0</v>
      </c>
      <c r="L938" s="16" t="n">
        <f aca="false">IF($A938="",0,IF(COUNTIFS($A$4:$A938,$A938,$B$4:$B938,$B938)=1,1,0))</f>
        <v>0</v>
      </c>
      <c r="M938" s="81"/>
      <c r="N938" s="81"/>
    </row>
    <row r="939" customFormat="false" ht="25.5" hidden="false" customHeight="true" outlineLevel="0" collapsed="false">
      <c r="A939" s="79"/>
      <c r="B939" s="80"/>
      <c r="C939" s="81"/>
      <c r="D939" s="81"/>
      <c r="E939" s="81"/>
      <c r="F939" s="82"/>
      <c r="G939" s="83"/>
      <c r="H939" s="84"/>
      <c r="I939" s="85"/>
      <c r="J939" s="84"/>
      <c r="K939" s="16" t="n">
        <f aca="false">IF($A939="",0,IF(COUNTIF($A$4:$A939,$A939)=1,1,0))</f>
        <v>0</v>
      </c>
      <c r="L939" s="16" t="n">
        <f aca="false">IF($A939="",0,IF(COUNTIFS($A$4:$A939,$A939,$B$4:$B939,$B939)=1,1,0))</f>
        <v>0</v>
      </c>
      <c r="M939" s="81"/>
      <c r="N939" s="81"/>
    </row>
    <row r="940" customFormat="false" ht="25.5" hidden="false" customHeight="true" outlineLevel="0" collapsed="false">
      <c r="A940" s="79"/>
      <c r="B940" s="80"/>
      <c r="C940" s="81"/>
      <c r="D940" s="81"/>
      <c r="E940" s="81"/>
      <c r="F940" s="86"/>
      <c r="G940" s="83"/>
      <c r="H940" s="87"/>
      <c r="I940" s="88"/>
      <c r="J940" s="87"/>
      <c r="K940" s="16" t="n">
        <f aca="false">IF($A940="",0,IF(COUNTIF($A$4:$A940,$A940)=1,1,0))</f>
        <v>0</v>
      </c>
      <c r="L940" s="16" t="n">
        <f aca="false">IF($A940="",0,IF(COUNTIFS($A$4:$A940,$A940,$B$4:$B940,$B940)=1,1,0))</f>
        <v>0</v>
      </c>
      <c r="M940" s="81"/>
      <c r="N940" s="81"/>
    </row>
    <row r="941" customFormat="false" ht="25.5" hidden="false" customHeight="true" outlineLevel="0" collapsed="false">
      <c r="A941" s="79"/>
      <c r="B941" s="80"/>
      <c r="C941" s="81"/>
      <c r="D941" s="81"/>
      <c r="E941" s="81"/>
      <c r="F941" s="82"/>
      <c r="G941" s="83"/>
      <c r="H941" s="84"/>
      <c r="I941" s="85"/>
      <c r="J941" s="84"/>
      <c r="K941" s="16" t="n">
        <f aca="false">IF($A941="",0,IF(COUNTIF($A$4:$A941,$A941)=1,1,0))</f>
        <v>0</v>
      </c>
      <c r="L941" s="16" t="n">
        <f aca="false">IF($A941="",0,IF(COUNTIFS($A$4:$A941,$A941,$B$4:$B941,$B941)=1,1,0))</f>
        <v>0</v>
      </c>
      <c r="M941" s="81"/>
      <c r="N941" s="81"/>
    </row>
    <row r="942" customFormat="false" ht="25.5" hidden="false" customHeight="true" outlineLevel="0" collapsed="false">
      <c r="A942" s="79"/>
      <c r="B942" s="80"/>
      <c r="C942" s="81"/>
      <c r="D942" s="81"/>
      <c r="E942" s="81"/>
      <c r="F942" s="86"/>
      <c r="G942" s="83"/>
      <c r="H942" s="87"/>
      <c r="I942" s="88"/>
      <c r="J942" s="87"/>
      <c r="K942" s="16" t="n">
        <f aca="false">IF($A942="",0,IF(COUNTIF($A$4:$A942,$A942)=1,1,0))</f>
        <v>0</v>
      </c>
      <c r="L942" s="16" t="n">
        <f aca="false">IF($A942="",0,IF(COUNTIFS($A$4:$A942,$A942,$B$4:$B942,$B942)=1,1,0))</f>
        <v>0</v>
      </c>
      <c r="M942" s="81"/>
      <c r="N942" s="81"/>
    </row>
    <row r="943" customFormat="false" ht="25.5" hidden="false" customHeight="true" outlineLevel="0" collapsed="false">
      <c r="A943" s="79"/>
      <c r="B943" s="80"/>
      <c r="C943" s="81"/>
      <c r="D943" s="81"/>
      <c r="E943" s="81"/>
      <c r="F943" s="82"/>
      <c r="G943" s="83"/>
      <c r="H943" s="84"/>
      <c r="I943" s="85"/>
      <c r="J943" s="84"/>
      <c r="K943" s="16" t="n">
        <f aca="false">IF($A943="",0,IF(COUNTIF($A$4:$A943,$A943)=1,1,0))</f>
        <v>0</v>
      </c>
      <c r="L943" s="16" t="n">
        <f aca="false">IF($A943="",0,IF(COUNTIFS($A$4:$A943,$A943,$B$4:$B943,$B943)=1,1,0))</f>
        <v>0</v>
      </c>
      <c r="M943" s="81"/>
      <c r="N943" s="81"/>
    </row>
    <row r="944" customFormat="false" ht="25.5" hidden="false" customHeight="true" outlineLevel="0" collapsed="false">
      <c r="A944" s="79"/>
      <c r="B944" s="80"/>
      <c r="C944" s="81"/>
      <c r="D944" s="81"/>
      <c r="E944" s="81"/>
      <c r="F944" s="86"/>
      <c r="G944" s="83"/>
      <c r="H944" s="87"/>
      <c r="I944" s="88"/>
      <c r="J944" s="87"/>
      <c r="K944" s="16" t="n">
        <f aca="false">IF($A944="",0,IF(COUNTIF($A$4:$A944,$A944)=1,1,0))</f>
        <v>0</v>
      </c>
      <c r="L944" s="16" t="n">
        <f aca="false">IF($A944="",0,IF(COUNTIFS($A$4:$A944,$A944,$B$4:$B944,$B944)=1,1,0))</f>
        <v>0</v>
      </c>
      <c r="M944" s="81"/>
      <c r="N944" s="81"/>
    </row>
    <row r="945" customFormat="false" ht="25.5" hidden="false" customHeight="true" outlineLevel="0" collapsed="false">
      <c r="A945" s="79"/>
      <c r="B945" s="80"/>
      <c r="C945" s="81"/>
      <c r="D945" s="81"/>
      <c r="E945" s="81"/>
      <c r="F945" s="82"/>
      <c r="G945" s="83"/>
      <c r="H945" s="84"/>
      <c r="I945" s="85"/>
      <c r="J945" s="84"/>
      <c r="K945" s="16" t="n">
        <f aca="false">IF($A945="",0,IF(COUNTIF($A$4:$A945,$A945)=1,1,0))</f>
        <v>0</v>
      </c>
      <c r="L945" s="16" t="n">
        <f aca="false">IF($A945="",0,IF(COUNTIFS($A$4:$A945,$A945,$B$4:$B945,$B945)=1,1,0))</f>
        <v>0</v>
      </c>
      <c r="M945" s="81"/>
      <c r="N945" s="81"/>
    </row>
    <row r="946" customFormat="false" ht="25.5" hidden="false" customHeight="true" outlineLevel="0" collapsed="false">
      <c r="A946" s="79"/>
      <c r="B946" s="80"/>
      <c r="C946" s="81"/>
      <c r="D946" s="81"/>
      <c r="E946" s="81"/>
      <c r="F946" s="86"/>
      <c r="G946" s="83"/>
      <c r="H946" s="87"/>
      <c r="I946" s="88"/>
      <c r="J946" s="87"/>
      <c r="K946" s="16" t="n">
        <f aca="false">IF($A946="",0,IF(COUNTIF($A$4:$A946,$A946)=1,1,0))</f>
        <v>0</v>
      </c>
      <c r="L946" s="16" t="n">
        <f aca="false">IF($A946="",0,IF(COUNTIFS($A$4:$A946,$A946,$B$4:$B946,$B946)=1,1,0))</f>
        <v>0</v>
      </c>
      <c r="M946" s="81"/>
      <c r="N946" s="81"/>
    </row>
    <row r="947" customFormat="false" ht="25.5" hidden="false" customHeight="true" outlineLevel="0" collapsed="false">
      <c r="A947" s="79"/>
      <c r="B947" s="80"/>
      <c r="C947" s="81"/>
      <c r="D947" s="81"/>
      <c r="E947" s="81"/>
      <c r="F947" s="82"/>
      <c r="G947" s="83"/>
      <c r="H947" s="84"/>
      <c r="I947" s="85"/>
      <c r="J947" s="84"/>
      <c r="K947" s="16" t="n">
        <f aca="false">IF($A947="",0,IF(COUNTIF($A$4:$A947,$A947)=1,1,0))</f>
        <v>0</v>
      </c>
      <c r="L947" s="16" t="n">
        <f aca="false">IF($A947="",0,IF(COUNTIFS($A$4:$A947,$A947,$B$4:$B947,$B947)=1,1,0))</f>
        <v>0</v>
      </c>
      <c r="M947" s="81"/>
      <c r="N947" s="81"/>
    </row>
    <row r="948" customFormat="false" ht="25.5" hidden="false" customHeight="true" outlineLevel="0" collapsed="false">
      <c r="A948" s="79"/>
      <c r="B948" s="80"/>
      <c r="C948" s="81"/>
      <c r="D948" s="81"/>
      <c r="E948" s="81"/>
      <c r="F948" s="86"/>
      <c r="G948" s="83"/>
      <c r="H948" s="87"/>
      <c r="I948" s="88"/>
      <c r="J948" s="87"/>
      <c r="K948" s="16" t="n">
        <f aca="false">IF($A948="",0,IF(COUNTIF($A$4:$A948,$A948)=1,1,0))</f>
        <v>0</v>
      </c>
      <c r="L948" s="16" t="n">
        <f aca="false">IF($A948="",0,IF(COUNTIFS($A$4:$A948,$A948,$B$4:$B948,$B948)=1,1,0))</f>
        <v>0</v>
      </c>
      <c r="M948" s="81"/>
      <c r="N948" s="81"/>
    </row>
    <row r="949" customFormat="false" ht="25.5" hidden="false" customHeight="true" outlineLevel="0" collapsed="false">
      <c r="A949" s="79"/>
      <c r="B949" s="80"/>
      <c r="C949" s="81"/>
      <c r="D949" s="81"/>
      <c r="E949" s="81"/>
      <c r="F949" s="82"/>
      <c r="G949" s="83"/>
      <c r="H949" s="84"/>
      <c r="I949" s="85"/>
      <c r="J949" s="84"/>
      <c r="K949" s="16" t="n">
        <f aca="false">IF($A949="",0,IF(COUNTIF($A$4:$A949,$A949)=1,1,0))</f>
        <v>0</v>
      </c>
      <c r="L949" s="16" t="n">
        <f aca="false">IF($A949="",0,IF(COUNTIFS($A$4:$A949,$A949,$B$4:$B949,$B949)=1,1,0))</f>
        <v>0</v>
      </c>
      <c r="M949" s="81"/>
      <c r="N949" s="81"/>
    </row>
    <row r="950" customFormat="false" ht="25.5" hidden="false" customHeight="true" outlineLevel="0" collapsed="false">
      <c r="A950" s="79"/>
      <c r="B950" s="80"/>
      <c r="C950" s="81"/>
      <c r="D950" s="81"/>
      <c r="E950" s="81"/>
      <c r="F950" s="86"/>
      <c r="G950" s="83"/>
      <c r="H950" s="87"/>
      <c r="I950" s="88"/>
      <c r="J950" s="87"/>
      <c r="K950" s="16" t="n">
        <f aca="false">IF($A950="",0,IF(COUNTIF($A$4:$A950,$A950)=1,1,0))</f>
        <v>0</v>
      </c>
      <c r="L950" s="16" t="n">
        <f aca="false">IF($A950="",0,IF(COUNTIFS($A$4:$A950,$A950,$B$4:$B950,$B950)=1,1,0))</f>
        <v>0</v>
      </c>
      <c r="M950" s="81"/>
      <c r="N950" s="81"/>
    </row>
    <row r="951" customFormat="false" ht="25.5" hidden="false" customHeight="true" outlineLevel="0" collapsed="false">
      <c r="A951" s="79"/>
      <c r="B951" s="80"/>
      <c r="C951" s="81"/>
      <c r="D951" s="81"/>
      <c r="E951" s="81"/>
      <c r="F951" s="82"/>
      <c r="G951" s="83"/>
      <c r="H951" s="84"/>
      <c r="I951" s="85"/>
      <c r="J951" s="84"/>
      <c r="K951" s="16" t="n">
        <f aca="false">IF($A951="",0,IF(COUNTIF($A$4:$A951,$A951)=1,1,0))</f>
        <v>0</v>
      </c>
      <c r="L951" s="16" t="n">
        <f aca="false">IF($A951="",0,IF(COUNTIFS($A$4:$A951,$A951,$B$4:$B951,$B951)=1,1,0))</f>
        <v>0</v>
      </c>
      <c r="M951" s="81"/>
      <c r="N951" s="81"/>
    </row>
    <row r="952" customFormat="false" ht="25.5" hidden="false" customHeight="true" outlineLevel="0" collapsed="false">
      <c r="A952" s="79"/>
      <c r="B952" s="80"/>
      <c r="C952" s="81"/>
      <c r="D952" s="81"/>
      <c r="E952" s="81"/>
      <c r="F952" s="86"/>
      <c r="G952" s="83"/>
      <c r="H952" s="87"/>
      <c r="I952" s="88"/>
      <c r="J952" s="87"/>
      <c r="K952" s="16" t="n">
        <f aca="false">IF($A952="",0,IF(COUNTIF($A$4:$A952,$A952)=1,1,0))</f>
        <v>0</v>
      </c>
      <c r="L952" s="16" t="n">
        <f aca="false">IF($A952="",0,IF(COUNTIFS($A$4:$A952,$A952,$B$4:$B952,$B952)=1,1,0))</f>
        <v>0</v>
      </c>
      <c r="M952" s="81"/>
      <c r="N952" s="81"/>
    </row>
    <row r="953" customFormat="false" ht="25.5" hidden="false" customHeight="true" outlineLevel="0" collapsed="false">
      <c r="A953" s="79"/>
      <c r="B953" s="80"/>
      <c r="C953" s="81"/>
      <c r="D953" s="81"/>
      <c r="E953" s="81"/>
      <c r="F953" s="82"/>
      <c r="G953" s="83"/>
      <c r="H953" s="84"/>
      <c r="I953" s="85"/>
      <c r="J953" s="84"/>
      <c r="K953" s="16" t="n">
        <f aca="false">IF($A953="",0,IF(COUNTIF($A$4:$A953,$A953)=1,1,0))</f>
        <v>0</v>
      </c>
      <c r="L953" s="16" t="n">
        <f aca="false">IF($A953="",0,IF(COUNTIFS($A$4:$A953,$A953,$B$4:$B953,$B953)=1,1,0))</f>
        <v>0</v>
      </c>
      <c r="M953" s="81"/>
      <c r="N953" s="81"/>
    </row>
    <row r="954" customFormat="false" ht="25.5" hidden="false" customHeight="true" outlineLevel="0" collapsed="false">
      <c r="A954" s="79"/>
      <c r="B954" s="80"/>
      <c r="C954" s="81"/>
      <c r="D954" s="81"/>
      <c r="E954" s="81"/>
      <c r="F954" s="86"/>
      <c r="G954" s="83"/>
      <c r="H954" s="87"/>
      <c r="I954" s="88"/>
      <c r="J954" s="87"/>
      <c r="K954" s="16" t="n">
        <f aca="false">IF($A954="",0,IF(COUNTIF($A$4:$A954,$A954)=1,1,0))</f>
        <v>0</v>
      </c>
      <c r="L954" s="16" t="n">
        <f aca="false">IF($A954="",0,IF(COUNTIFS($A$4:$A954,$A954,$B$4:$B954,$B954)=1,1,0))</f>
        <v>0</v>
      </c>
      <c r="M954" s="81"/>
      <c r="N954" s="81"/>
    </row>
    <row r="955" customFormat="false" ht="25.5" hidden="false" customHeight="true" outlineLevel="0" collapsed="false">
      <c r="A955" s="79"/>
      <c r="B955" s="80"/>
      <c r="C955" s="81"/>
      <c r="D955" s="81"/>
      <c r="E955" s="81"/>
      <c r="F955" s="82"/>
      <c r="G955" s="83"/>
      <c r="H955" s="84"/>
      <c r="I955" s="85"/>
      <c r="J955" s="84"/>
      <c r="K955" s="16" t="n">
        <f aca="false">IF($A955="",0,IF(COUNTIF($A$4:$A955,$A955)=1,1,0))</f>
        <v>0</v>
      </c>
      <c r="L955" s="16" t="n">
        <f aca="false">IF($A955="",0,IF(COUNTIFS($A$4:$A955,$A955,$B$4:$B955,$B955)=1,1,0))</f>
        <v>0</v>
      </c>
      <c r="M955" s="81"/>
      <c r="N955" s="81"/>
    </row>
    <row r="956" customFormat="false" ht="25.5" hidden="false" customHeight="true" outlineLevel="0" collapsed="false">
      <c r="A956" s="79"/>
      <c r="B956" s="80"/>
      <c r="C956" s="81"/>
      <c r="D956" s="81"/>
      <c r="E956" s="81"/>
      <c r="F956" s="86"/>
      <c r="G956" s="83"/>
      <c r="H956" s="87"/>
      <c r="I956" s="88"/>
      <c r="J956" s="87"/>
      <c r="K956" s="16" t="n">
        <f aca="false">IF($A956="",0,IF(COUNTIF($A$4:$A956,$A956)=1,1,0))</f>
        <v>0</v>
      </c>
      <c r="L956" s="16" t="n">
        <f aca="false">IF($A956="",0,IF(COUNTIFS($A$4:$A956,$A956,$B$4:$B956,$B956)=1,1,0))</f>
        <v>0</v>
      </c>
      <c r="M956" s="81"/>
      <c r="N956" s="81"/>
    </row>
    <row r="957" customFormat="false" ht="25.5" hidden="false" customHeight="true" outlineLevel="0" collapsed="false">
      <c r="A957" s="79"/>
      <c r="B957" s="80"/>
      <c r="C957" s="81"/>
      <c r="D957" s="81"/>
      <c r="E957" s="81"/>
      <c r="F957" s="82"/>
      <c r="G957" s="83"/>
      <c r="H957" s="84"/>
      <c r="I957" s="85"/>
      <c r="J957" s="84"/>
      <c r="K957" s="16" t="n">
        <f aca="false">IF($A957="",0,IF(COUNTIF($A$4:$A957,$A957)=1,1,0))</f>
        <v>0</v>
      </c>
      <c r="L957" s="16" t="n">
        <f aca="false">IF($A957="",0,IF(COUNTIFS($A$4:$A957,$A957,$B$4:$B957,$B957)=1,1,0))</f>
        <v>0</v>
      </c>
      <c r="M957" s="81"/>
      <c r="N957" s="81"/>
    </row>
    <row r="958" customFormat="false" ht="25.5" hidden="false" customHeight="true" outlineLevel="0" collapsed="false">
      <c r="A958" s="79"/>
      <c r="B958" s="80"/>
      <c r="C958" s="81"/>
      <c r="D958" s="81"/>
      <c r="E958" s="81"/>
      <c r="F958" s="86"/>
      <c r="G958" s="83"/>
      <c r="H958" s="87"/>
      <c r="I958" s="88"/>
      <c r="J958" s="87"/>
      <c r="K958" s="16" t="n">
        <f aca="false">IF($A958="",0,IF(COUNTIF($A$4:$A958,$A958)=1,1,0))</f>
        <v>0</v>
      </c>
      <c r="L958" s="16" t="n">
        <f aca="false">IF($A958="",0,IF(COUNTIFS($A$4:$A958,$A958,$B$4:$B958,$B958)=1,1,0))</f>
        <v>0</v>
      </c>
      <c r="M958" s="81"/>
      <c r="N958" s="81"/>
    </row>
    <row r="959" customFormat="false" ht="25.5" hidden="false" customHeight="true" outlineLevel="0" collapsed="false">
      <c r="A959" s="79"/>
      <c r="B959" s="80"/>
      <c r="C959" s="81"/>
      <c r="D959" s="81"/>
      <c r="E959" s="81"/>
      <c r="F959" s="82"/>
      <c r="G959" s="83"/>
      <c r="H959" s="84"/>
      <c r="I959" s="85"/>
      <c r="J959" s="84"/>
      <c r="K959" s="16" t="n">
        <f aca="false">IF($A959="",0,IF(COUNTIF($A$4:$A959,$A959)=1,1,0))</f>
        <v>0</v>
      </c>
      <c r="L959" s="16" t="n">
        <f aca="false">IF($A959="",0,IF(COUNTIFS($A$4:$A959,$A959,$B$4:$B959,$B959)=1,1,0))</f>
        <v>0</v>
      </c>
      <c r="M959" s="81"/>
      <c r="N959" s="81"/>
    </row>
    <row r="960" customFormat="false" ht="25.5" hidden="false" customHeight="true" outlineLevel="0" collapsed="false">
      <c r="A960" s="79"/>
      <c r="B960" s="80"/>
      <c r="C960" s="81"/>
      <c r="D960" s="81"/>
      <c r="E960" s="81"/>
      <c r="F960" s="86"/>
      <c r="G960" s="83"/>
      <c r="H960" s="87"/>
      <c r="I960" s="88"/>
      <c r="J960" s="87"/>
      <c r="K960" s="16" t="n">
        <f aca="false">IF($A960="",0,IF(COUNTIF($A$4:$A960,$A960)=1,1,0))</f>
        <v>0</v>
      </c>
      <c r="L960" s="16" t="n">
        <f aca="false">IF($A960="",0,IF(COUNTIFS($A$4:$A960,$A960,$B$4:$B960,$B960)=1,1,0))</f>
        <v>0</v>
      </c>
      <c r="M960" s="81"/>
      <c r="N960" s="81"/>
    </row>
    <row r="961" customFormat="false" ht="25.5" hidden="false" customHeight="true" outlineLevel="0" collapsed="false">
      <c r="A961" s="79"/>
      <c r="B961" s="80"/>
      <c r="C961" s="81"/>
      <c r="D961" s="81"/>
      <c r="E961" s="81"/>
      <c r="F961" s="82"/>
      <c r="G961" s="83"/>
      <c r="H961" s="84"/>
      <c r="I961" s="85"/>
      <c r="J961" s="84"/>
      <c r="K961" s="16" t="n">
        <f aca="false">IF($A961="",0,IF(COUNTIF($A$4:$A961,$A961)=1,1,0))</f>
        <v>0</v>
      </c>
      <c r="L961" s="16" t="n">
        <f aca="false">IF($A961="",0,IF(COUNTIFS($A$4:$A961,$A961,$B$4:$B961,$B961)=1,1,0))</f>
        <v>0</v>
      </c>
      <c r="M961" s="81"/>
      <c r="N961" s="81"/>
    </row>
    <row r="962" customFormat="false" ht="25.5" hidden="false" customHeight="true" outlineLevel="0" collapsed="false">
      <c r="A962" s="79"/>
      <c r="B962" s="80"/>
      <c r="C962" s="81"/>
      <c r="D962" s="81"/>
      <c r="E962" s="81"/>
      <c r="F962" s="86"/>
      <c r="G962" s="83"/>
      <c r="H962" s="87"/>
      <c r="I962" s="88"/>
      <c r="J962" s="87"/>
      <c r="K962" s="16" t="n">
        <f aca="false">IF($A962="",0,IF(COUNTIF($A$4:$A962,$A962)=1,1,0))</f>
        <v>0</v>
      </c>
      <c r="L962" s="16" t="n">
        <f aca="false">IF($A962="",0,IF(COUNTIFS($A$4:$A962,$A962,$B$4:$B962,$B962)=1,1,0))</f>
        <v>0</v>
      </c>
      <c r="M962" s="81"/>
      <c r="N962" s="81"/>
    </row>
    <row r="963" customFormat="false" ht="25.5" hidden="false" customHeight="true" outlineLevel="0" collapsed="false">
      <c r="A963" s="79"/>
      <c r="B963" s="80"/>
      <c r="C963" s="81"/>
      <c r="D963" s="81"/>
      <c r="E963" s="81"/>
      <c r="F963" s="82"/>
      <c r="G963" s="83"/>
      <c r="H963" s="84"/>
      <c r="I963" s="85"/>
      <c r="J963" s="84"/>
      <c r="K963" s="16" t="n">
        <f aca="false">IF($A963="",0,IF(COUNTIF($A$4:$A963,$A963)=1,1,0))</f>
        <v>0</v>
      </c>
      <c r="L963" s="16" t="n">
        <f aca="false">IF($A963="",0,IF(COUNTIFS($A$4:$A963,$A963,$B$4:$B963,$B963)=1,1,0))</f>
        <v>0</v>
      </c>
      <c r="M963" s="81"/>
      <c r="N963" s="81"/>
    </row>
    <row r="964" customFormat="false" ht="25.5" hidden="false" customHeight="true" outlineLevel="0" collapsed="false">
      <c r="A964" s="79"/>
      <c r="B964" s="80"/>
      <c r="C964" s="81"/>
      <c r="D964" s="81"/>
      <c r="E964" s="81"/>
      <c r="F964" s="86"/>
      <c r="G964" s="83"/>
      <c r="H964" s="87"/>
      <c r="I964" s="88"/>
      <c r="J964" s="87"/>
      <c r="K964" s="16" t="n">
        <f aca="false">IF($A964="",0,IF(COUNTIF($A$4:$A964,$A964)=1,1,0))</f>
        <v>0</v>
      </c>
      <c r="L964" s="16" t="n">
        <f aca="false">IF($A964="",0,IF(COUNTIFS($A$4:$A964,$A964,$B$4:$B964,$B964)=1,1,0))</f>
        <v>0</v>
      </c>
      <c r="M964" s="81"/>
      <c r="N964" s="81"/>
    </row>
    <row r="965" customFormat="false" ht="25.5" hidden="false" customHeight="true" outlineLevel="0" collapsed="false">
      <c r="A965" s="79"/>
      <c r="B965" s="80"/>
      <c r="C965" s="81"/>
      <c r="D965" s="81"/>
      <c r="E965" s="81"/>
      <c r="F965" s="82"/>
      <c r="G965" s="83"/>
      <c r="H965" s="84"/>
      <c r="I965" s="85"/>
      <c r="J965" s="84"/>
      <c r="K965" s="16" t="n">
        <f aca="false">IF($A965="",0,IF(COUNTIF($A$4:$A965,$A965)=1,1,0))</f>
        <v>0</v>
      </c>
      <c r="L965" s="16" t="n">
        <f aca="false">IF($A965="",0,IF(COUNTIFS($A$4:$A965,$A965,$B$4:$B965,$B965)=1,1,0))</f>
        <v>0</v>
      </c>
      <c r="M965" s="81"/>
      <c r="N965" s="81"/>
    </row>
    <row r="966" customFormat="false" ht="25.5" hidden="false" customHeight="true" outlineLevel="0" collapsed="false">
      <c r="A966" s="79"/>
      <c r="B966" s="80"/>
      <c r="C966" s="81"/>
      <c r="D966" s="81"/>
      <c r="E966" s="81"/>
      <c r="F966" s="86"/>
      <c r="G966" s="83"/>
      <c r="H966" s="87"/>
      <c r="I966" s="88"/>
      <c r="J966" s="87"/>
      <c r="K966" s="16" t="n">
        <f aca="false">IF($A966="",0,IF(COUNTIF($A$4:$A966,$A966)=1,1,0))</f>
        <v>0</v>
      </c>
      <c r="L966" s="16" t="n">
        <f aca="false">IF($A966="",0,IF(COUNTIFS($A$4:$A966,$A966,$B$4:$B966,$B966)=1,1,0))</f>
        <v>0</v>
      </c>
      <c r="M966" s="81"/>
      <c r="N966" s="81"/>
    </row>
    <row r="967" customFormat="false" ht="25.5" hidden="false" customHeight="true" outlineLevel="0" collapsed="false">
      <c r="A967" s="79"/>
      <c r="B967" s="80"/>
      <c r="C967" s="81"/>
      <c r="D967" s="81"/>
      <c r="E967" s="81"/>
      <c r="F967" s="82"/>
      <c r="G967" s="83"/>
      <c r="H967" s="84"/>
      <c r="I967" s="85"/>
      <c r="J967" s="84"/>
      <c r="K967" s="16" t="n">
        <f aca="false">IF($A967="",0,IF(COUNTIF($A$4:$A967,$A967)=1,1,0))</f>
        <v>0</v>
      </c>
      <c r="L967" s="16" t="n">
        <f aca="false">IF($A967="",0,IF(COUNTIFS($A$4:$A967,$A967,$B$4:$B967,$B967)=1,1,0))</f>
        <v>0</v>
      </c>
      <c r="M967" s="81"/>
      <c r="N967" s="81"/>
    </row>
    <row r="968" customFormat="false" ht="25.5" hidden="false" customHeight="true" outlineLevel="0" collapsed="false">
      <c r="A968" s="79"/>
      <c r="B968" s="80"/>
      <c r="C968" s="81"/>
      <c r="D968" s="81"/>
      <c r="E968" s="81"/>
      <c r="F968" s="86"/>
      <c r="G968" s="83"/>
      <c r="H968" s="87"/>
      <c r="I968" s="88"/>
      <c r="J968" s="87"/>
      <c r="K968" s="16" t="n">
        <f aca="false">IF($A968="",0,IF(COUNTIF($A$4:$A968,$A968)=1,1,0))</f>
        <v>0</v>
      </c>
      <c r="L968" s="16" t="n">
        <f aca="false">IF($A968="",0,IF(COUNTIFS($A$4:$A968,$A968,$B$4:$B968,$B968)=1,1,0))</f>
        <v>0</v>
      </c>
      <c r="M968" s="81"/>
      <c r="N968" s="81"/>
    </row>
    <row r="969" customFormat="false" ht="25.5" hidden="false" customHeight="true" outlineLevel="0" collapsed="false">
      <c r="A969" s="79"/>
      <c r="B969" s="80"/>
      <c r="C969" s="81"/>
      <c r="D969" s="81"/>
      <c r="E969" s="81"/>
      <c r="F969" s="82"/>
      <c r="G969" s="83"/>
      <c r="H969" s="84"/>
      <c r="I969" s="85"/>
      <c r="J969" s="84"/>
      <c r="K969" s="16" t="n">
        <f aca="false">IF($A969="",0,IF(COUNTIF($A$4:$A969,$A969)=1,1,0))</f>
        <v>0</v>
      </c>
      <c r="L969" s="16" t="n">
        <f aca="false">IF($A969="",0,IF(COUNTIFS($A$4:$A969,$A969,$B$4:$B969,$B969)=1,1,0))</f>
        <v>0</v>
      </c>
      <c r="M969" s="81"/>
      <c r="N969" s="81"/>
    </row>
    <row r="970" customFormat="false" ht="25.5" hidden="false" customHeight="true" outlineLevel="0" collapsed="false">
      <c r="A970" s="79"/>
      <c r="B970" s="80"/>
      <c r="C970" s="81"/>
      <c r="D970" s="81"/>
      <c r="E970" s="81"/>
      <c r="F970" s="86"/>
      <c r="G970" s="83"/>
      <c r="H970" s="87"/>
      <c r="I970" s="88"/>
      <c r="J970" s="87"/>
      <c r="K970" s="16" t="n">
        <f aca="false">IF($A970="",0,IF(COUNTIF($A$4:$A970,$A970)=1,1,0))</f>
        <v>0</v>
      </c>
      <c r="L970" s="16" t="n">
        <f aca="false">IF($A970="",0,IF(COUNTIFS($A$4:$A970,$A970,$B$4:$B970,$B970)=1,1,0))</f>
        <v>0</v>
      </c>
      <c r="M970" s="81"/>
      <c r="N970" s="81"/>
    </row>
    <row r="971" customFormat="false" ht="25.5" hidden="false" customHeight="true" outlineLevel="0" collapsed="false">
      <c r="A971" s="79"/>
      <c r="B971" s="80"/>
      <c r="C971" s="81"/>
      <c r="D971" s="81"/>
      <c r="E971" s="81"/>
      <c r="F971" s="82"/>
      <c r="G971" s="83"/>
      <c r="H971" s="84"/>
      <c r="I971" s="85"/>
      <c r="J971" s="84"/>
      <c r="K971" s="16" t="n">
        <f aca="false">IF($A971="",0,IF(COUNTIF($A$4:$A971,$A971)=1,1,0))</f>
        <v>0</v>
      </c>
      <c r="L971" s="16" t="n">
        <f aca="false">IF($A971="",0,IF(COUNTIFS($A$4:$A971,$A971,$B$4:$B971,$B971)=1,1,0))</f>
        <v>0</v>
      </c>
      <c r="M971" s="81"/>
      <c r="N971" s="81"/>
    </row>
    <row r="972" customFormat="false" ht="25.5" hidden="false" customHeight="true" outlineLevel="0" collapsed="false">
      <c r="A972" s="79"/>
      <c r="B972" s="80"/>
      <c r="C972" s="81"/>
      <c r="D972" s="81"/>
      <c r="E972" s="81"/>
      <c r="F972" s="86"/>
      <c r="G972" s="83"/>
      <c r="H972" s="87"/>
      <c r="I972" s="88"/>
      <c r="J972" s="87"/>
      <c r="K972" s="16" t="n">
        <f aca="false">IF($A972="",0,IF(COUNTIF($A$4:$A972,$A972)=1,1,0))</f>
        <v>0</v>
      </c>
      <c r="L972" s="16" t="n">
        <f aca="false">IF($A972="",0,IF(COUNTIFS($A$4:$A972,$A972,$B$4:$B972,$B972)=1,1,0))</f>
        <v>0</v>
      </c>
      <c r="M972" s="81"/>
      <c r="N972" s="81"/>
    </row>
    <row r="973" customFormat="false" ht="25.5" hidden="false" customHeight="true" outlineLevel="0" collapsed="false">
      <c r="A973" s="79"/>
      <c r="B973" s="80"/>
      <c r="C973" s="81"/>
      <c r="D973" s="81"/>
      <c r="E973" s="81"/>
      <c r="F973" s="82"/>
      <c r="G973" s="83"/>
      <c r="H973" s="84"/>
      <c r="I973" s="85"/>
      <c r="J973" s="84"/>
      <c r="K973" s="16" t="n">
        <f aca="false">IF($A973="",0,IF(COUNTIF($A$4:$A973,$A973)=1,1,0))</f>
        <v>0</v>
      </c>
      <c r="L973" s="16" t="n">
        <f aca="false">IF($A973="",0,IF(COUNTIFS($A$4:$A973,$A973,$B$4:$B973,$B973)=1,1,0))</f>
        <v>0</v>
      </c>
      <c r="M973" s="81"/>
      <c r="N973" s="81"/>
    </row>
    <row r="974" customFormat="false" ht="25.5" hidden="false" customHeight="true" outlineLevel="0" collapsed="false">
      <c r="A974" s="79"/>
      <c r="B974" s="80"/>
      <c r="C974" s="81"/>
      <c r="D974" s="81"/>
      <c r="E974" s="81"/>
      <c r="F974" s="86"/>
      <c r="G974" s="83"/>
      <c r="H974" s="87"/>
      <c r="I974" s="88"/>
      <c r="J974" s="87"/>
      <c r="K974" s="16" t="n">
        <f aca="false">IF($A974="",0,IF(COUNTIF($A$4:$A974,$A974)=1,1,0))</f>
        <v>0</v>
      </c>
      <c r="L974" s="16" t="n">
        <f aca="false">IF($A974="",0,IF(COUNTIFS($A$4:$A974,$A974,$B$4:$B974,$B974)=1,1,0))</f>
        <v>0</v>
      </c>
      <c r="M974" s="81"/>
      <c r="N974" s="81"/>
    </row>
    <row r="975" customFormat="false" ht="25.5" hidden="false" customHeight="true" outlineLevel="0" collapsed="false">
      <c r="A975" s="79"/>
      <c r="B975" s="80"/>
      <c r="C975" s="81"/>
      <c r="D975" s="81"/>
      <c r="E975" s="81"/>
      <c r="F975" s="82"/>
      <c r="G975" s="83"/>
      <c r="H975" s="84"/>
      <c r="I975" s="85"/>
      <c r="J975" s="84"/>
      <c r="K975" s="16" t="n">
        <f aca="false">IF($A975="",0,IF(COUNTIF($A$4:$A975,$A975)=1,1,0))</f>
        <v>0</v>
      </c>
      <c r="L975" s="16" t="n">
        <f aca="false">IF($A975="",0,IF(COUNTIFS($A$4:$A975,$A975,$B$4:$B975,$B975)=1,1,0))</f>
        <v>0</v>
      </c>
      <c r="M975" s="81"/>
      <c r="N975" s="81"/>
    </row>
    <row r="976" customFormat="false" ht="25.5" hidden="false" customHeight="true" outlineLevel="0" collapsed="false">
      <c r="A976" s="79"/>
      <c r="B976" s="80"/>
      <c r="C976" s="81"/>
      <c r="D976" s="81"/>
      <c r="E976" s="81"/>
      <c r="F976" s="86"/>
      <c r="G976" s="83"/>
      <c r="H976" s="87"/>
      <c r="I976" s="88"/>
      <c r="J976" s="87"/>
      <c r="K976" s="16" t="n">
        <f aca="false">IF($A976="",0,IF(COUNTIF($A$4:$A976,$A976)=1,1,0))</f>
        <v>0</v>
      </c>
      <c r="L976" s="16" t="n">
        <f aca="false">IF($A976="",0,IF(COUNTIFS($A$4:$A976,$A976,$B$4:$B976,$B976)=1,1,0))</f>
        <v>0</v>
      </c>
      <c r="M976" s="81"/>
      <c r="N976" s="81"/>
    </row>
    <row r="977" customFormat="false" ht="25.5" hidden="false" customHeight="true" outlineLevel="0" collapsed="false">
      <c r="A977" s="79"/>
      <c r="B977" s="80"/>
      <c r="C977" s="81"/>
      <c r="D977" s="81"/>
      <c r="E977" s="81"/>
      <c r="F977" s="82"/>
      <c r="G977" s="83"/>
      <c r="H977" s="84"/>
      <c r="I977" s="85"/>
      <c r="J977" s="84"/>
      <c r="K977" s="16" t="n">
        <f aca="false">IF($A977="",0,IF(COUNTIF($A$4:$A977,$A977)=1,1,0))</f>
        <v>0</v>
      </c>
      <c r="L977" s="16" t="n">
        <f aca="false">IF($A977="",0,IF(COUNTIFS($A$4:$A977,$A977,$B$4:$B977,$B977)=1,1,0))</f>
        <v>0</v>
      </c>
      <c r="M977" s="81"/>
      <c r="N977" s="81"/>
    </row>
    <row r="978" customFormat="false" ht="25.5" hidden="false" customHeight="true" outlineLevel="0" collapsed="false">
      <c r="A978" s="79"/>
      <c r="B978" s="80"/>
      <c r="C978" s="81"/>
      <c r="D978" s="81"/>
      <c r="E978" s="81"/>
      <c r="F978" s="86"/>
      <c r="G978" s="83"/>
      <c r="H978" s="87"/>
      <c r="I978" s="88"/>
      <c r="J978" s="87"/>
      <c r="K978" s="16" t="n">
        <f aca="false">IF($A978="",0,IF(COUNTIF($A$4:$A978,$A978)=1,1,0))</f>
        <v>0</v>
      </c>
      <c r="L978" s="16" t="n">
        <f aca="false">IF($A978="",0,IF(COUNTIFS($A$4:$A978,$A978,$B$4:$B978,$B978)=1,1,0))</f>
        <v>0</v>
      </c>
      <c r="M978" s="81"/>
      <c r="N978" s="81"/>
    </row>
    <row r="979" customFormat="false" ht="25.5" hidden="false" customHeight="true" outlineLevel="0" collapsed="false">
      <c r="A979" s="79"/>
      <c r="B979" s="80"/>
      <c r="C979" s="81"/>
      <c r="D979" s="81"/>
      <c r="E979" s="81"/>
      <c r="F979" s="82"/>
      <c r="G979" s="83"/>
      <c r="H979" s="84"/>
      <c r="I979" s="85"/>
      <c r="J979" s="84"/>
      <c r="K979" s="16" t="n">
        <f aca="false">IF($A979="",0,IF(COUNTIF($A$4:$A979,$A979)=1,1,0))</f>
        <v>0</v>
      </c>
      <c r="L979" s="16" t="n">
        <f aca="false">IF($A979="",0,IF(COUNTIFS($A$4:$A979,$A979,$B$4:$B979,$B979)=1,1,0))</f>
        <v>0</v>
      </c>
      <c r="M979" s="81"/>
      <c r="N979" s="81"/>
    </row>
    <row r="980" customFormat="false" ht="25.5" hidden="false" customHeight="true" outlineLevel="0" collapsed="false">
      <c r="A980" s="79"/>
      <c r="B980" s="80"/>
      <c r="C980" s="81"/>
      <c r="D980" s="81"/>
      <c r="E980" s="81"/>
      <c r="F980" s="86"/>
      <c r="G980" s="83"/>
      <c r="H980" s="87"/>
      <c r="I980" s="88"/>
      <c r="J980" s="87"/>
      <c r="K980" s="16" t="n">
        <f aca="false">IF($A980="",0,IF(COUNTIF($A$4:$A980,$A980)=1,1,0))</f>
        <v>0</v>
      </c>
      <c r="L980" s="16" t="n">
        <f aca="false">IF($A980="",0,IF(COUNTIFS($A$4:$A980,$A980,$B$4:$B980,$B980)=1,1,0))</f>
        <v>0</v>
      </c>
      <c r="M980" s="81"/>
      <c r="N980" s="81"/>
    </row>
    <row r="981" customFormat="false" ht="25.5" hidden="false" customHeight="true" outlineLevel="0" collapsed="false">
      <c r="A981" s="79"/>
      <c r="B981" s="80"/>
      <c r="C981" s="81"/>
      <c r="D981" s="81"/>
      <c r="E981" s="81"/>
      <c r="F981" s="82"/>
      <c r="G981" s="83"/>
      <c r="H981" s="84"/>
      <c r="I981" s="85"/>
      <c r="J981" s="84"/>
      <c r="K981" s="16" t="n">
        <f aca="false">IF($A981="",0,IF(COUNTIF($A$4:$A981,$A981)=1,1,0))</f>
        <v>0</v>
      </c>
      <c r="L981" s="16" t="n">
        <f aca="false">IF($A981="",0,IF(COUNTIFS($A$4:$A981,$A981,$B$4:$B981,$B981)=1,1,0))</f>
        <v>0</v>
      </c>
      <c r="M981" s="81"/>
      <c r="N981" s="81"/>
    </row>
    <row r="982" customFormat="false" ht="25.5" hidden="false" customHeight="true" outlineLevel="0" collapsed="false">
      <c r="A982" s="79"/>
      <c r="B982" s="80"/>
      <c r="C982" s="81"/>
      <c r="D982" s="81"/>
      <c r="E982" s="81"/>
      <c r="F982" s="86"/>
      <c r="G982" s="83"/>
      <c r="H982" s="87"/>
      <c r="I982" s="88"/>
      <c r="J982" s="87"/>
      <c r="K982" s="16" t="n">
        <f aca="false">IF($A982="",0,IF(COUNTIF($A$4:$A982,$A982)=1,1,0))</f>
        <v>0</v>
      </c>
      <c r="L982" s="16" t="n">
        <f aca="false">IF($A982="",0,IF(COUNTIFS($A$4:$A982,$A982,$B$4:$B982,$B982)=1,1,0))</f>
        <v>0</v>
      </c>
      <c r="M982" s="81"/>
      <c r="N982" s="81"/>
    </row>
    <row r="983" customFormat="false" ht="25.5" hidden="false" customHeight="true" outlineLevel="0" collapsed="false">
      <c r="A983" s="79"/>
      <c r="B983" s="80"/>
      <c r="C983" s="81"/>
      <c r="D983" s="81"/>
      <c r="E983" s="81"/>
      <c r="F983" s="82"/>
      <c r="G983" s="83"/>
      <c r="H983" s="84"/>
      <c r="I983" s="85"/>
      <c r="J983" s="84"/>
      <c r="K983" s="16" t="n">
        <f aca="false">IF($A983="",0,IF(COUNTIF($A$4:$A983,$A983)=1,1,0))</f>
        <v>0</v>
      </c>
      <c r="L983" s="16" t="n">
        <f aca="false">IF($A983="",0,IF(COUNTIFS($A$4:$A983,$A983,$B$4:$B983,$B983)=1,1,0))</f>
        <v>0</v>
      </c>
      <c r="M983" s="81"/>
      <c r="N983" s="81"/>
    </row>
    <row r="984" customFormat="false" ht="25.5" hidden="false" customHeight="true" outlineLevel="0" collapsed="false">
      <c r="A984" s="79"/>
      <c r="B984" s="80"/>
      <c r="C984" s="81"/>
      <c r="D984" s="81"/>
      <c r="E984" s="81"/>
      <c r="F984" s="86"/>
      <c r="G984" s="83"/>
      <c r="H984" s="87"/>
      <c r="I984" s="88"/>
      <c r="J984" s="87"/>
      <c r="K984" s="16" t="n">
        <f aca="false">IF($A984="",0,IF(COUNTIF($A$4:$A984,$A984)=1,1,0))</f>
        <v>0</v>
      </c>
      <c r="L984" s="16" t="n">
        <f aca="false">IF($A984="",0,IF(COUNTIFS($A$4:$A984,$A984,$B$4:$B984,$B984)=1,1,0))</f>
        <v>0</v>
      </c>
      <c r="M984" s="81"/>
      <c r="N984" s="81"/>
    </row>
    <row r="985" customFormat="false" ht="25.5" hidden="false" customHeight="true" outlineLevel="0" collapsed="false">
      <c r="A985" s="79"/>
      <c r="B985" s="80"/>
      <c r="C985" s="81"/>
      <c r="D985" s="81"/>
      <c r="E985" s="81"/>
      <c r="F985" s="82"/>
      <c r="G985" s="83"/>
      <c r="H985" s="84"/>
      <c r="I985" s="85"/>
      <c r="J985" s="84"/>
      <c r="K985" s="16" t="n">
        <f aca="false">IF($A985="",0,IF(COUNTIF($A$4:$A985,$A985)=1,1,0))</f>
        <v>0</v>
      </c>
      <c r="L985" s="16" t="n">
        <f aca="false">IF($A985="",0,IF(COUNTIFS($A$4:$A985,$A985,$B$4:$B985,$B985)=1,1,0))</f>
        <v>0</v>
      </c>
      <c r="M985" s="81"/>
      <c r="N985" s="81"/>
    </row>
    <row r="986" customFormat="false" ht="25.5" hidden="false" customHeight="true" outlineLevel="0" collapsed="false">
      <c r="A986" s="79"/>
      <c r="B986" s="80"/>
      <c r="C986" s="81"/>
      <c r="D986" s="81"/>
      <c r="E986" s="81"/>
      <c r="F986" s="86"/>
      <c r="G986" s="83"/>
      <c r="H986" s="87"/>
      <c r="I986" s="88"/>
      <c r="J986" s="87"/>
      <c r="K986" s="16" t="n">
        <f aca="false">IF($A986="",0,IF(COUNTIF($A$4:$A986,$A986)=1,1,0))</f>
        <v>0</v>
      </c>
      <c r="L986" s="16" t="n">
        <f aca="false">IF($A986="",0,IF(COUNTIFS($A$4:$A986,$A986,$B$4:$B986,$B986)=1,1,0))</f>
        <v>0</v>
      </c>
      <c r="M986" s="81"/>
      <c r="N986" s="81"/>
    </row>
    <row r="987" customFormat="false" ht="25.5" hidden="false" customHeight="true" outlineLevel="0" collapsed="false">
      <c r="A987" s="79"/>
      <c r="B987" s="80"/>
      <c r="C987" s="81"/>
      <c r="D987" s="81"/>
      <c r="E987" s="81"/>
      <c r="F987" s="82"/>
      <c r="G987" s="83"/>
      <c r="H987" s="84"/>
      <c r="I987" s="85"/>
      <c r="J987" s="84"/>
      <c r="K987" s="16" t="n">
        <f aca="false">IF($A987="",0,IF(COUNTIF($A$4:$A987,$A987)=1,1,0))</f>
        <v>0</v>
      </c>
      <c r="L987" s="16" t="n">
        <f aca="false">IF($A987="",0,IF(COUNTIFS($A$4:$A987,$A987,$B$4:$B987,$B987)=1,1,0))</f>
        <v>0</v>
      </c>
      <c r="M987" s="81"/>
      <c r="N987" s="81"/>
    </row>
    <row r="988" customFormat="false" ht="25.5" hidden="false" customHeight="true" outlineLevel="0" collapsed="false">
      <c r="A988" s="79"/>
      <c r="B988" s="80"/>
      <c r="C988" s="81"/>
      <c r="D988" s="81"/>
      <c r="E988" s="81"/>
      <c r="F988" s="86"/>
      <c r="G988" s="83"/>
      <c r="H988" s="87"/>
      <c r="I988" s="88"/>
      <c r="J988" s="87"/>
      <c r="K988" s="16" t="n">
        <f aca="false">IF($A988="",0,IF(COUNTIF($A$4:$A988,$A988)=1,1,0))</f>
        <v>0</v>
      </c>
      <c r="L988" s="16" t="n">
        <f aca="false">IF($A988="",0,IF(COUNTIFS($A$4:$A988,$A988,$B$4:$B988,$B988)=1,1,0))</f>
        <v>0</v>
      </c>
      <c r="M988" s="81"/>
      <c r="N988" s="81"/>
    </row>
    <row r="989" customFormat="false" ht="25.5" hidden="false" customHeight="true" outlineLevel="0" collapsed="false">
      <c r="A989" s="79"/>
      <c r="B989" s="80"/>
      <c r="C989" s="81"/>
      <c r="D989" s="81"/>
      <c r="E989" s="81"/>
      <c r="F989" s="82"/>
      <c r="G989" s="83"/>
      <c r="H989" s="84"/>
      <c r="I989" s="85"/>
      <c r="J989" s="84"/>
      <c r="K989" s="16" t="n">
        <f aca="false">IF($A989="",0,IF(COUNTIF($A$4:$A989,$A989)=1,1,0))</f>
        <v>0</v>
      </c>
      <c r="L989" s="16" t="n">
        <f aca="false">IF($A989="",0,IF(COUNTIFS($A$4:$A989,$A989,$B$4:$B989,$B989)=1,1,0))</f>
        <v>0</v>
      </c>
      <c r="M989" s="81"/>
      <c r="N989" s="81"/>
    </row>
    <row r="990" customFormat="false" ht="25.5" hidden="false" customHeight="true" outlineLevel="0" collapsed="false">
      <c r="A990" s="79"/>
      <c r="B990" s="80"/>
      <c r="C990" s="81"/>
      <c r="D990" s="81"/>
      <c r="E990" s="81"/>
      <c r="F990" s="86"/>
      <c r="G990" s="83"/>
      <c r="H990" s="87"/>
      <c r="I990" s="88"/>
      <c r="J990" s="87"/>
      <c r="K990" s="16" t="n">
        <f aca="false">IF($A990="",0,IF(COUNTIF($A$4:$A990,$A990)=1,1,0))</f>
        <v>0</v>
      </c>
      <c r="L990" s="16" t="n">
        <f aca="false">IF($A990="",0,IF(COUNTIFS($A$4:$A990,$A990,$B$4:$B990,$B990)=1,1,0))</f>
        <v>0</v>
      </c>
      <c r="M990" s="81"/>
      <c r="N990" s="81"/>
    </row>
    <row r="991" customFormat="false" ht="25.5" hidden="false" customHeight="true" outlineLevel="0" collapsed="false">
      <c r="A991" s="79"/>
      <c r="B991" s="80"/>
      <c r="C991" s="81"/>
      <c r="D991" s="81"/>
      <c r="E991" s="81"/>
      <c r="F991" s="82"/>
      <c r="G991" s="83"/>
      <c r="H991" s="84"/>
      <c r="I991" s="85"/>
      <c r="J991" s="84"/>
      <c r="K991" s="16" t="n">
        <f aca="false">IF($A991="",0,IF(COUNTIF($A$4:$A991,$A991)=1,1,0))</f>
        <v>0</v>
      </c>
      <c r="L991" s="16" t="n">
        <f aca="false">IF($A991="",0,IF(COUNTIFS($A$4:$A991,$A991,$B$4:$B991,$B991)=1,1,0))</f>
        <v>0</v>
      </c>
      <c r="M991" s="81"/>
      <c r="N991" s="81"/>
    </row>
    <row r="992" customFormat="false" ht="25.5" hidden="false" customHeight="true" outlineLevel="0" collapsed="false">
      <c r="A992" s="79"/>
      <c r="B992" s="80"/>
      <c r="C992" s="81"/>
      <c r="D992" s="81"/>
      <c r="E992" s="81"/>
      <c r="F992" s="86"/>
      <c r="G992" s="83"/>
      <c r="H992" s="87"/>
      <c r="I992" s="88"/>
      <c r="J992" s="87"/>
      <c r="K992" s="16" t="n">
        <f aca="false">IF($A992="",0,IF(COUNTIF($A$4:$A992,$A992)=1,1,0))</f>
        <v>0</v>
      </c>
      <c r="L992" s="16" t="n">
        <f aca="false">IF($A992="",0,IF(COUNTIFS($A$4:$A992,$A992,$B$4:$B992,$B992)=1,1,0))</f>
        <v>0</v>
      </c>
      <c r="M992" s="81"/>
      <c r="N992" s="81"/>
    </row>
    <row r="993" customFormat="false" ht="25.5" hidden="false" customHeight="true" outlineLevel="0" collapsed="false">
      <c r="A993" s="79"/>
      <c r="B993" s="80"/>
      <c r="C993" s="81"/>
      <c r="D993" s="81"/>
      <c r="E993" s="81"/>
      <c r="F993" s="82"/>
      <c r="G993" s="83"/>
      <c r="H993" s="84"/>
      <c r="I993" s="85"/>
      <c r="J993" s="84"/>
      <c r="K993" s="16" t="n">
        <f aca="false">IF($A993="",0,IF(COUNTIF($A$4:$A993,$A993)=1,1,0))</f>
        <v>0</v>
      </c>
      <c r="L993" s="16" t="n">
        <f aca="false">IF($A993="",0,IF(COUNTIFS($A$4:$A993,$A993,$B$4:$B993,$B993)=1,1,0))</f>
        <v>0</v>
      </c>
      <c r="M993" s="81"/>
      <c r="N993" s="81"/>
    </row>
    <row r="994" customFormat="false" ht="25.5" hidden="false" customHeight="true" outlineLevel="0" collapsed="false">
      <c r="A994" s="79"/>
      <c r="B994" s="80"/>
      <c r="C994" s="81"/>
      <c r="D994" s="81"/>
      <c r="E994" s="81"/>
      <c r="F994" s="86"/>
      <c r="G994" s="83"/>
      <c r="H994" s="87"/>
      <c r="I994" s="88"/>
      <c r="J994" s="87"/>
      <c r="K994" s="16" t="n">
        <f aca="false">IF($A994="",0,IF(COUNTIF($A$4:$A994,$A994)=1,1,0))</f>
        <v>0</v>
      </c>
      <c r="L994" s="16" t="n">
        <f aca="false">IF($A994="",0,IF(COUNTIFS($A$4:$A994,$A994,$B$4:$B994,$B994)=1,1,0))</f>
        <v>0</v>
      </c>
      <c r="M994" s="81"/>
      <c r="N994" s="81"/>
    </row>
    <row r="995" customFormat="false" ht="25.5" hidden="false" customHeight="true" outlineLevel="0" collapsed="false">
      <c r="A995" s="79"/>
      <c r="B995" s="80"/>
      <c r="C995" s="81"/>
      <c r="D995" s="81"/>
      <c r="E995" s="81"/>
      <c r="F995" s="82"/>
      <c r="G995" s="83"/>
      <c r="H995" s="84"/>
      <c r="I995" s="85"/>
      <c r="J995" s="84"/>
      <c r="K995" s="16" t="n">
        <f aca="false">IF($A995="",0,IF(COUNTIF($A$4:$A995,$A995)=1,1,0))</f>
        <v>0</v>
      </c>
      <c r="L995" s="16" t="n">
        <f aca="false">IF($A995="",0,IF(COUNTIFS($A$4:$A995,$A995,$B$4:$B995,$B995)=1,1,0))</f>
        <v>0</v>
      </c>
      <c r="M995" s="81"/>
      <c r="N995" s="81"/>
    </row>
    <row r="996" customFormat="false" ht="25.5" hidden="false" customHeight="true" outlineLevel="0" collapsed="false">
      <c r="A996" s="79"/>
      <c r="B996" s="80"/>
      <c r="C996" s="81"/>
      <c r="D996" s="81"/>
      <c r="E996" s="81"/>
      <c r="F996" s="86"/>
      <c r="G996" s="83"/>
      <c r="H996" s="87"/>
      <c r="I996" s="88"/>
      <c r="J996" s="87"/>
      <c r="K996" s="16" t="n">
        <f aca="false">IF($A996="",0,IF(COUNTIF($A$4:$A996,$A996)=1,1,0))</f>
        <v>0</v>
      </c>
      <c r="L996" s="16" t="n">
        <f aca="false">IF($A996="",0,IF(COUNTIFS($A$4:$A996,$A996,$B$4:$B996,$B996)=1,1,0))</f>
        <v>0</v>
      </c>
      <c r="M996" s="81"/>
      <c r="N996" s="81"/>
    </row>
    <row r="997" customFormat="false" ht="25.5" hidden="false" customHeight="true" outlineLevel="0" collapsed="false">
      <c r="A997" s="79"/>
      <c r="B997" s="80"/>
      <c r="C997" s="81"/>
      <c r="D997" s="81"/>
      <c r="E997" s="81"/>
      <c r="F997" s="82"/>
      <c r="G997" s="83"/>
      <c r="H997" s="84"/>
      <c r="I997" s="85"/>
      <c r="J997" s="84"/>
      <c r="K997" s="16" t="n">
        <f aca="false">IF($A997="",0,IF(COUNTIF($A$4:$A997,$A997)=1,1,0))</f>
        <v>0</v>
      </c>
      <c r="L997" s="16" t="n">
        <f aca="false">IF($A997="",0,IF(COUNTIFS($A$4:$A997,$A997,$B$4:$B997,$B997)=1,1,0))</f>
        <v>0</v>
      </c>
      <c r="M997" s="81"/>
      <c r="N997" s="81"/>
    </row>
    <row r="998" customFormat="false" ht="25.5" hidden="false" customHeight="true" outlineLevel="0" collapsed="false">
      <c r="A998" s="79"/>
      <c r="B998" s="80"/>
      <c r="C998" s="81"/>
      <c r="D998" s="81"/>
      <c r="E998" s="81"/>
      <c r="F998" s="86"/>
      <c r="G998" s="83"/>
      <c r="H998" s="87"/>
      <c r="I998" s="88"/>
      <c r="J998" s="87"/>
      <c r="K998" s="16" t="n">
        <f aca="false">IF($A998="",0,IF(COUNTIF($A$4:$A998,$A998)=1,1,0))</f>
        <v>0</v>
      </c>
      <c r="L998" s="16" t="n">
        <f aca="false">IF($A998="",0,IF(COUNTIFS($A$4:$A998,$A998,$B$4:$B998,$B998)=1,1,0))</f>
        <v>0</v>
      </c>
      <c r="M998" s="81"/>
      <c r="N998" s="81"/>
    </row>
    <row r="999" customFormat="false" ht="25.5" hidden="false" customHeight="true" outlineLevel="0" collapsed="false">
      <c r="A999" s="79"/>
      <c r="B999" s="80"/>
      <c r="C999" s="81"/>
      <c r="D999" s="81"/>
      <c r="E999" s="81"/>
      <c r="F999" s="82"/>
      <c r="G999" s="83"/>
      <c r="H999" s="84"/>
      <c r="I999" s="85"/>
      <c r="J999" s="84"/>
      <c r="K999" s="16" t="n">
        <f aca="false">IF($A999="",0,IF(COUNTIF($A$4:$A999,$A999)=1,1,0))</f>
        <v>0</v>
      </c>
      <c r="L999" s="16" t="n">
        <f aca="false">IF($A999="",0,IF(COUNTIFS($A$4:$A999,$A999,$B$4:$B999,$B999)=1,1,0))</f>
        <v>0</v>
      </c>
      <c r="M999" s="81"/>
      <c r="N999" s="81"/>
    </row>
    <row r="1000" customFormat="false" ht="25.5" hidden="false" customHeight="true" outlineLevel="0" collapsed="false">
      <c r="A1000" s="79"/>
      <c r="B1000" s="80"/>
      <c r="C1000" s="81"/>
      <c r="D1000" s="81"/>
      <c r="E1000" s="81"/>
      <c r="F1000" s="86"/>
      <c r="G1000" s="83"/>
      <c r="H1000" s="87"/>
      <c r="I1000" s="88"/>
      <c r="J1000" s="87"/>
      <c r="K1000" s="16" t="n">
        <f aca="false">IF($A1000="",0,IF(COUNTIF($A$4:$A1000,$A1000)=1,1,0))</f>
        <v>0</v>
      </c>
      <c r="L1000" s="16" t="n">
        <f aca="false">IF($A1000="",0,IF(COUNTIFS($A$4:$A1000,$A1000,$B$4:$B1000,$B1000)=1,1,0))</f>
        <v>0</v>
      </c>
      <c r="M1000" s="81"/>
      <c r="N1000" s="81"/>
    </row>
    <row r="1001" customFormat="false" ht="25.5" hidden="false" customHeight="true" outlineLevel="0" collapsed="false">
      <c r="A1001" s="79"/>
      <c r="B1001" s="80"/>
      <c r="C1001" s="81"/>
      <c r="D1001" s="81"/>
      <c r="E1001" s="81"/>
      <c r="F1001" s="82"/>
      <c r="G1001" s="83"/>
      <c r="H1001" s="84"/>
      <c r="I1001" s="85"/>
      <c r="J1001" s="84"/>
      <c r="K1001" s="16" t="n">
        <f aca="false">IF($A1001="",0,IF(COUNTIF($A$4:$A1001,$A1001)=1,1,0))</f>
        <v>0</v>
      </c>
      <c r="L1001" s="16" t="n">
        <f aca="false">IF($A1001="",0,IF(COUNTIFS($A$4:$A1001,$A1001,$B$4:$B1001,$B1001)=1,1,0))</f>
        <v>0</v>
      </c>
      <c r="M1001" s="81"/>
      <c r="N1001" s="81"/>
    </row>
    <row r="1002" customFormat="false" ht="25.5" hidden="false" customHeight="true" outlineLevel="0" collapsed="false">
      <c r="A1002" s="79"/>
      <c r="B1002" s="80"/>
      <c r="C1002" s="81"/>
      <c r="D1002" s="81"/>
      <c r="E1002" s="81"/>
      <c r="F1002" s="86"/>
      <c r="G1002" s="83"/>
      <c r="H1002" s="87"/>
      <c r="I1002" s="88"/>
      <c r="J1002" s="87"/>
      <c r="K1002" s="16" t="n">
        <f aca="false">IF($A1002="",0,IF(COUNTIF($A$4:$A1002,$A1002)=1,1,0))</f>
        <v>0</v>
      </c>
      <c r="L1002" s="16" t="n">
        <f aca="false">IF($A1002="",0,IF(COUNTIFS($A$4:$A1002,$A1002,$B$4:$B1002,$B1002)=1,1,0))</f>
        <v>0</v>
      </c>
      <c r="M1002" s="81"/>
      <c r="N1002" s="81"/>
    </row>
    <row r="1003" customFormat="false" ht="25.5" hidden="false" customHeight="true" outlineLevel="0" collapsed="false">
      <c r="A1003" s="79"/>
      <c r="B1003" s="80"/>
      <c r="C1003" s="81"/>
      <c r="D1003" s="81"/>
      <c r="E1003" s="81"/>
      <c r="F1003" s="82"/>
      <c r="G1003" s="83"/>
      <c r="H1003" s="84"/>
      <c r="I1003" s="85"/>
      <c r="J1003" s="84"/>
      <c r="K1003" s="16" t="n">
        <f aca="false">IF($A1003="",0,IF(COUNTIF($A$4:$A1003,$A1003)=1,1,0))</f>
        <v>0</v>
      </c>
      <c r="L1003" s="16" t="n">
        <f aca="false">IF($A1003="",0,IF(COUNTIFS($A$4:$A1003,$A1003,$B$4:$B1003,$B1003)=1,1,0))</f>
        <v>0</v>
      </c>
      <c r="M1003" s="81"/>
      <c r="N1003" s="81"/>
    </row>
    <row r="1004" customFormat="false" ht="25.5" hidden="false" customHeight="true" outlineLevel="0" collapsed="false">
      <c r="A1004" s="79"/>
      <c r="B1004" s="80"/>
      <c r="C1004" s="81"/>
      <c r="D1004" s="81"/>
      <c r="E1004" s="81"/>
      <c r="F1004" s="86"/>
      <c r="G1004" s="83"/>
      <c r="H1004" s="87"/>
      <c r="I1004" s="88"/>
      <c r="J1004" s="87"/>
      <c r="K1004" s="16" t="n">
        <f aca="false">IF($A1004="",0,IF(COUNTIF($A$4:$A1004,$A1004)=1,1,0))</f>
        <v>0</v>
      </c>
      <c r="L1004" s="16" t="n">
        <f aca="false">IF($A1004="",0,IF(COUNTIFS($A$4:$A1004,$A1004,$B$4:$B1004,$B1004)=1,1,0))</f>
        <v>0</v>
      </c>
      <c r="M1004" s="81"/>
      <c r="N1004" s="81"/>
    </row>
    <row r="1005" customFormat="false" ht="25.5" hidden="false" customHeight="true" outlineLevel="0" collapsed="false">
      <c r="A1005" s="79"/>
      <c r="B1005" s="80"/>
      <c r="C1005" s="81"/>
      <c r="D1005" s="81"/>
      <c r="E1005" s="81"/>
      <c r="F1005" s="82"/>
      <c r="G1005" s="83"/>
      <c r="H1005" s="84"/>
      <c r="I1005" s="85"/>
      <c r="J1005" s="84"/>
      <c r="K1005" s="16" t="n">
        <f aca="false">IF($A1005="",0,IF(COUNTIF($A$4:$A1005,$A1005)=1,1,0))</f>
        <v>0</v>
      </c>
      <c r="L1005" s="16" t="n">
        <f aca="false">IF($A1005="",0,IF(COUNTIFS($A$4:$A1005,$A1005,$B$4:$B1005,$B1005)=1,1,0))</f>
        <v>0</v>
      </c>
      <c r="M1005" s="81"/>
      <c r="N1005" s="81"/>
    </row>
    <row r="1006" customFormat="false" ht="25.5" hidden="false" customHeight="true" outlineLevel="0" collapsed="false">
      <c r="A1006" s="79"/>
      <c r="B1006" s="80"/>
      <c r="C1006" s="81"/>
      <c r="D1006" s="81"/>
      <c r="E1006" s="81"/>
      <c r="F1006" s="86"/>
      <c r="G1006" s="83"/>
      <c r="H1006" s="87"/>
      <c r="I1006" s="88"/>
      <c r="J1006" s="87"/>
      <c r="K1006" s="16" t="n">
        <f aca="false">IF($A1006="",0,IF(COUNTIF($A$4:$A1006,$A1006)=1,1,0))</f>
        <v>0</v>
      </c>
      <c r="L1006" s="16" t="n">
        <f aca="false">IF($A1006="",0,IF(COUNTIFS($A$4:$A1006,$A1006,$B$4:$B1006,$B1006)=1,1,0))</f>
        <v>0</v>
      </c>
      <c r="M1006" s="81"/>
      <c r="N1006" s="81"/>
    </row>
    <row r="1007" customFormat="false" ht="18" hidden="false" customHeight="true" outlineLevel="0" collapsed="false">
      <c r="A1007" s="89" t="s">
        <v>1482</v>
      </c>
      <c r="B1007" s="89"/>
      <c r="C1007" s="89"/>
      <c r="D1007" s="89"/>
      <c r="E1007" s="89"/>
      <c r="F1007" s="89"/>
      <c r="G1007" s="89"/>
      <c r="H1007" s="89"/>
      <c r="I1007" s="89"/>
      <c r="J1007" s="89"/>
    </row>
    <row r="1008" customFormat="false" ht="25.5" hidden="false" customHeight="true" outlineLevel="0" collapsed="false">
      <c r="A1008" s="90"/>
      <c r="B1008" s="90"/>
      <c r="C1008" s="90"/>
      <c r="D1008" s="90"/>
      <c r="E1008" s="90"/>
      <c r="F1008" s="91"/>
      <c r="G1008" s="90"/>
      <c r="H1008" s="91"/>
      <c r="I1008" s="91"/>
      <c r="J1008" s="91"/>
    </row>
    <row r="1009" customFormat="false" ht="25.5" hidden="false" customHeight="true" outlineLevel="0" collapsed="false">
      <c r="A1009" s="90"/>
      <c r="B1009" s="90"/>
      <c r="C1009" s="90"/>
      <c r="D1009" s="90"/>
      <c r="E1009" s="90"/>
      <c r="G1009" s="90"/>
    </row>
    <row r="1010" customFormat="false" ht="25.5" hidden="false" customHeight="true" outlineLevel="0" collapsed="false">
      <c r="A1010" s="90"/>
      <c r="B1010" s="90"/>
      <c r="C1010" s="90"/>
      <c r="D1010" s="90"/>
      <c r="E1010" s="90"/>
      <c r="F1010" s="91"/>
      <c r="G1010" s="90"/>
      <c r="H1010" s="91"/>
      <c r="I1010" s="91"/>
      <c r="J1010" s="91"/>
    </row>
    <row r="1011" customFormat="false" ht="25.5" hidden="false" customHeight="true" outlineLevel="0" collapsed="false">
      <c r="A1011" s="90"/>
      <c r="B1011" s="90"/>
      <c r="C1011" s="90"/>
      <c r="D1011" s="90"/>
      <c r="E1011" s="90"/>
      <c r="G1011" s="90"/>
    </row>
    <row r="1012" customFormat="false" ht="25.5" hidden="false" customHeight="true" outlineLevel="0" collapsed="false">
      <c r="A1012" s="90"/>
      <c r="B1012" s="90"/>
      <c r="C1012" s="90"/>
      <c r="D1012" s="90"/>
      <c r="E1012" s="90"/>
      <c r="F1012" s="91"/>
      <c r="G1012" s="90"/>
      <c r="H1012" s="91"/>
      <c r="I1012" s="91"/>
      <c r="J1012" s="91"/>
    </row>
    <row r="1013" customFormat="false" ht="25.5" hidden="false" customHeight="true" outlineLevel="0" collapsed="false">
      <c r="A1013" s="90"/>
      <c r="B1013" s="90"/>
      <c r="C1013" s="90"/>
      <c r="D1013" s="90"/>
      <c r="E1013" s="90"/>
      <c r="G1013" s="90"/>
    </row>
    <row r="1014" customFormat="false" ht="25.5" hidden="false" customHeight="true" outlineLevel="0" collapsed="false">
      <c r="A1014" s="90"/>
      <c r="B1014" s="90"/>
      <c r="C1014" s="90"/>
      <c r="D1014" s="90"/>
      <c r="E1014" s="90"/>
      <c r="F1014" s="91"/>
      <c r="G1014" s="90"/>
      <c r="H1014" s="91"/>
      <c r="I1014" s="91"/>
      <c r="J1014" s="91"/>
    </row>
    <row r="1015" customFormat="false" ht="25.5" hidden="false" customHeight="true" outlineLevel="0" collapsed="false">
      <c r="A1015" s="90"/>
      <c r="B1015" s="90"/>
      <c r="C1015" s="90"/>
      <c r="D1015" s="90"/>
      <c r="E1015" s="90"/>
      <c r="G1015" s="90"/>
    </row>
    <row r="1016" customFormat="false" ht="25.5" hidden="false" customHeight="true" outlineLevel="0" collapsed="false">
      <c r="A1016" s="90"/>
      <c r="B1016" s="90"/>
      <c r="C1016" s="90"/>
      <c r="D1016" s="90"/>
      <c r="E1016" s="90"/>
      <c r="F1016" s="91"/>
      <c r="G1016" s="90"/>
      <c r="H1016" s="91"/>
      <c r="I1016" s="91"/>
      <c r="J1016" s="91"/>
    </row>
    <row r="1017" customFormat="false" ht="25.5" hidden="false" customHeight="true" outlineLevel="0" collapsed="false">
      <c r="A1017" s="90"/>
      <c r="B1017" s="90"/>
      <c r="C1017" s="90"/>
      <c r="D1017" s="90"/>
      <c r="E1017" s="90"/>
      <c r="G1017" s="90"/>
    </row>
    <row r="1018" customFormat="false" ht="25.5" hidden="false" customHeight="true" outlineLevel="0" collapsed="false">
      <c r="A1018" s="90"/>
      <c r="B1018" s="90"/>
      <c r="C1018" s="90"/>
      <c r="D1018" s="90"/>
      <c r="E1018" s="90"/>
      <c r="F1018" s="91"/>
      <c r="G1018" s="90"/>
      <c r="H1018" s="91"/>
      <c r="I1018" s="91"/>
      <c r="J1018" s="91"/>
    </row>
    <row r="1019" customFormat="false" ht="25.5" hidden="false" customHeight="true" outlineLevel="0" collapsed="false">
      <c r="A1019" s="90"/>
      <c r="B1019" s="90"/>
      <c r="C1019" s="90"/>
      <c r="D1019" s="90"/>
      <c r="E1019" s="90"/>
      <c r="G1019" s="90"/>
    </row>
    <row r="1020" customFormat="false" ht="25.5" hidden="false" customHeight="true" outlineLevel="0" collapsed="false">
      <c r="A1020" s="90"/>
      <c r="B1020" s="90"/>
      <c r="C1020" s="90"/>
      <c r="D1020" s="90"/>
      <c r="E1020" s="90"/>
      <c r="F1020" s="91"/>
      <c r="G1020" s="90"/>
      <c r="H1020" s="91"/>
      <c r="I1020" s="91"/>
      <c r="J1020" s="91"/>
    </row>
    <row r="1021" customFormat="false" ht="25.5" hidden="false" customHeight="true" outlineLevel="0" collapsed="false">
      <c r="A1021" s="90"/>
      <c r="B1021" s="90"/>
      <c r="C1021" s="90"/>
      <c r="D1021" s="90"/>
      <c r="E1021" s="90"/>
      <c r="G1021" s="90"/>
    </row>
    <row r="1022" customFormat="false" ht="25.5" hidden="false" customHeight="true" outlineLevel="0" collapsed="false">
      <c r="A1022" s="90"/>
      <c r="B1022" s="90"/>
      <c r="C1022" s="90"/>
      <c r="D1022" s="90"/>
      <c r="E1022" s="90"/>
      <c r="F1022" s="91"/>
      <c r="G1022" s="90"/>
      <c r="H1022" s="91"/>
      <c r="I1022" s="91"/>
      <c r="J1022" s="91"/>
    </row>
    <row r="1023" customFormat="false" ht="25.5" hidden="false" customHeight="true" outlineLevel="0" collapsed="false">
      <c r="A1023" s="90"/>
      <c r="B1023" s="90"/>
      <c r="C1023" s="90"/>
      <c r="D1023" s="90"/>
      <c r="E1023" s="90"/>
      <c r="G1023" s="90"/>
    </row>
    <row r="1024" customFormat="false" ht="25.5" hidden="false" customHeight="true" outlineLevel="0" collapsed="false">
      <c r="A1024" s="90"/>
      <c r="B1024" s="90"/>
      <c r="C1024" s="90"/>
      <c r="D1024" s="90"/>
      <c r="E1024" s="90"/>
      <c r="F1024" s="91"/>
      <c r="G1024" s="90"/>
      <c r="H1024" s="91"/>
      <c r="I1024" s="91"/>
      <c r="J1024" s="91"/>
    </row>
    <row r="1025" customFormat="false" ht="25.5" hidden="false" customHeight="true" outlineLevel="0" collapsed="false">
      <c r="A1025" s="90"/>
      <c r="B1025" s="90"/>
      <c r="C1025" s="90"/>
      <c r="D1025" s="90"/>
      <c r="E1025" s="90"/>
      <c r="G1025" s="90"/>
    </row>
    <row r="1026" customFormat="false" ht="25.5" hidden="false" customHeight="true" outlineLevel="0" collapsed="false">
      <c r="A1026" s="90"/>
      <c r="B1026" s="90"/>
      <c r="C1026" s="90"/>
      <c r="D1026" s="90"/>
      <c r="E1026" s="90"/>
      <c r="F1026" s="91"/>
      <c r="G1026" s="90"/>
      <c r="H1026" s="91"/>
      <c r="I1026" s="91"/>
      <c r="J1026" s="91"/>
    </row>
    <row r="1027" customFormat="false" ht="25.5" hidden="false" customHeight="true" outlineLevel="0" collapsed="false">
      <c r="A1027" s="90"/>
      <c r="B1027" s="90"/>
      <c r="C1027" s="90"/>
      <c r="D1027" s="90"/>
      <c r="E1027" s="90"/>
      <c r="G1027" s="90"/>
    </row>
    <row r="1028" customFormat="false" ht="25.5" hidden="false" customHeight="true" outlineLevel="0" collapsed="false">
      <c r="A1028" s="90"/>
      <c r="B1028" s="90"/>
      <c r="C1028" s="90"/>
      <c r="D1028" s="90"/>
      <c r="E1028" s="90"/>
      <c r="F1028" s="91"/>
      <c r="G1028" s="90"/>
      <c r="H1028" s="91"/>
      <c r="I1028" s="91"/>
      <c r="J1028" s="91"/>
    </row>
    <row r="1029" customFormat="false" ht="25.5" hidden="false" customHeight="true" outlineLevel="0" collapsed="false">
      <c r="A1029" s="90"/>
      <c r="B1029" s="90"/>
      <c r="C1029" s="90"/>
      <c r="D1029" s="90"/>
      <c r="E1029" s="90"/>
      <c r="G1029" s="90"/>
    </row>
    <row r="1030" customFormat="false" ht="25.5" hidden="false" customHeight="true" outlineLevel="0" collapsed="false">
      <c r="A1030" s="90"/>
      <c r="B1030" s="90"/>
      <c r="C1030" s="90"/>
      <c r="D1030" s="90"/>
      <c r="E1030" s="90"/>
      <c r="F1030" s="91"/>
      <c r="G1030" s="90"/>
      <c r="H1030" s="91"/>
      <c r="I1030" s="91"/>
      <c r="J1030" s="91"/>
    </row>
    <row r="1031" customFormat="false" ht="25.5" hidden="false" customHeight="true" outlineLevel="0" collapsed="false">
      <c r="A1031" s="90"/>
      <c r="B1031" s="90"/>
      <c r="C1031" s="90"/>
      <c r="D1031" s="90"/>
      <c r="E1031" s="90"/>
      <c r="G1031" s="90"/>
    </row>
    <row r="1032" customFormat="false" ht="25.5" hidden="false" customHeight="true" outlineLevel="0" collapsed="false">
      <c r="A1032" s="90"/>
      <c r="B1032" s="90"/>
      <c r="C1032" s="90"/>
      <c r="D1032" s="90"/>
      <c r="E1032" s="90"/>
      <c r="F1032" s="91"/>
      <c r="G1032" s="90"/>
      <c r="H1032" s="91"/>
      <c r="I1032" s="91"/>
      <c r="J1032" s="91"/>
    </row>
    <row r="1033" customFormat="false" ht="25.5" hidden="false" customHeight="true" outlineLevel="0" collapsed="false">
      <c r="A1033" s="90"/>
      <c r="B1033" s="90"/>
      <c r="C1033" s="90"/>
      <c r="D1033" s="90"/>
      <c r="E1033" s="90"/>
      <c r="G1033" s="90"/>
    </row>
    <row r="1034" customFormat="false" ht="25.5" hidden="false" customHeight="true" outlineLevel="0" collapsed="false">
      <c r="A1034" s="90"/>
      <c r="B1034" s="90"/>
      <c r="C1034" s="90"/>
      <c r="D1034" s="90"/>
      <c r="E1034" s="90"/>
      <c r="F1034" s="91"/>
      <c r="G1034" s="90"/>
      <c r="H1034" s="91"/>
      <c r="I1034" s="91"/>
      <c r="J1034" s="91"/>
    </row>
    <row r="1035" customFormat="false" ht="25.5" hidden="false" customHeight="true" outlineLevel="0" collapsed="false">
      <c r="A1035" s="90"/>
      <c r="B1035" s="90"/>
      <c r="C1035" s="90"/>
      <c r="D1035" s="90"/>
      <c r="E1035" s="90"/>
      <c r="G1035" s="90"/>
    </row>
    <row r="1036" customFormat="false" ht="25.5" hidden="false" customHeight="true" outlineLevel="0" collapsed="false">
      <c r="A1036" s="90"/>
      <c r="B1036" s="90"/>
      <c r="C1036" s="90"/>
      <c r="D1036" s="90"/>
      <c r="E1036" s="90"/>
      <c r="F1036" s="91"/>
      <c r="G1036" s="90"/>
      <c r="H1036" s="91"/>
      <c r="I1036" s="91"/>
      <c r="J1036" s="91"/>
    </row>
    <row r="1037" customFormat="false" ht="25.5" hidden="false" customHeight="true" outlineLevel="0" collapsed="false">
      <c r="A1037" s="90"/>
      <c r="B1037" s="90"/>
      <c r="C1037" s="90"/>
      <c r="D1037" s="90"/>
      <c r="E1037" s="90"/>
      <c r="G1037" s="90"/>
    </row>
    <row r="1038" customFormat="false" ht="25.5" hidden="false" customHeight="true" outlineLevel="0" collapsed="false">
      <c r="A1038" s="90"/>
      <c r="B1038" s="90"/>
      <c r="C1038" s="90"/>
      <c r="D1038" s="90"/>
      <c r="E1038" s="90"/>
      <c r="F1038" s="91"/>
      <c r="G1038" s="90"/>
      <c r="H1038" s="91"/>
      <c r="I1038" s="91"/>
      <c r="J1038" s="91"/>
    </row>
    <row r="1039" customFormat="false" ht="25.5" hidden="false" customHeight="true" outlineLevel="0" collapsed="false">
      <c r="A1039" s="90"/>
      <c r="B1039" s="90"/>
      <c r="C1039" s="90"/>
      <c r="D1039" s="90"/>
      <c r="E1039" s="90"/>
      <c r="G1039" s="90"/>
    </row>
    <row r="1040" customFormat="false" ht="25.5" hidden="false" customHeight="true" outlineLevel="0" collapsed="false">
      <c r="A1040" s="90"/>
      <c r="B1040" s="90"/>
      <c r="C1040" s="90"/>
      <c r="D1040" s="90"/>
      <c r="E1040" s="90"/>
      <c r="F1040" s="91"/>
      <c r="G1040" s="90"/>
      <c r="H1040" s="91"/>
      <c r="I1040" s="91"/>
      <c r="J1040" s="91"/>
    </row>
    <row r="1041" customFormat="false" ht="25.5" hidden="false" customHeight="true" outlineLevel="0" collapsed="false">
      <c r="A1041" s="90"/>
      <c r="B1041" s="90"/>
      <c r="C1041" s="90"/>
      <c r="D1041" s="90"/>
      <c r="E1041" s="90"/>
      <c r="G1041" s="90"/>
    </row>
    <row r="1042" customFormat="false" ht="25.5" hidden="false" customHeight="true" outlineLevel="0" collapsed="false">
      <c r="A1042" s="90"/>
      <c r="B1042" s="90"/>
      <c r="C1042" s="90"/>
      <c r="D1042" s="90"/>
      <c r="E1042" s="90"/>
      <c r="F1042" s="91"/>
      <c r="G1042" s="90"/>
      <c r="H1042" s="91"/>
      <c r="I1042" s="91"/>
      <c r="J1042" s="91"/>
    </row>
    <row r="1043" customFormat="false" ht="25.5" hidden="false" customHeight="true" outlineLevel="0" collapsed="false">
      <c r="A1043" s="90"/>
      <c r="B1043" s="90"/>
      <c r="C1043" s="90"/>
      <c r="D1043" s="90"/>
      <c r="E1043" s="90"/>
      <c r="G1043" s="90"/>
    </row>
    <row r="1044" customFormat="false" ht="25.5" hidden="false" customHeight="true" outlineLevel="0" collapsed="false">
      <c r="A1044" s="90"/>
      <c r="B1044" s="90"/>
      <c r="C1044" s="90"/>
      <c r="D1044" s="90"/>
      <c r="E1044" s="90"/>
      <c r="F1044" s="91"/>
      <c r="G1044" s="90"/>
      <c r="H1044" s="91"/>
      <c r="I1044" s="91"/>
      <c r="J1044" s="91"/>
    </row>
    <row r="1045" customFormat="false" ht="25.5" hidden="false" customHeight="true" outlineLevel="0" collapsed="false">
      <c r="A1045" s="90"/>
      <c r="B1045" s="90"/>
      <c r="C1045" s="90"/>
      <c r="D1045" s="90"/>
      <c r="E1045" s="90"/>
      <c r="G1045" s="90"/>
    </row>
    <row r="1046" customFormat="false" ht="25.5" hidden="false" customHeight="true" outlineLevel="0" collapsed="false">
      <c r="A1046" s="90"/>
      <c r="B1046" s="90"/>
      <c r="C1046" s="90"/>
      <c r="D1046" s="90"/>
      <c r="E1046" s="90"/>
      <c r="F1046" s="91"/>
      <c r="G1046" s="90"/>
      <c r="H1046" s="91"/>
      <c r="I1046" s="91"/>
      <c r="J1046" s="91"/>
    </row>
    <row r="1047" customFormat="false" ht="25.5" hidden="false" customHeight="true" outlineLevel="0" collapsed="false">
      <c r="A1047" s="90"/>
      <c r="B1047" s="90"/>
      <c r="C1047" s="90"/>
      <c r="D1047" s="90"/>
      <c r="E1047" s="90"/>
      <c r="G1047" s="90"/>
    </row>
    <row r="1048" customFormat="false" ht="25.5" hidden="false" customHeight="true" outlineLevel="0" collapsed="false">
      <c r="A1048" s="90"/>
      <c r="B1048" s="90"/>
      <c r="C1048" s="90"/>
      <c r="D1048" s="90"/>
      <c r="E1048" s="90"/>
      <c r="F1048" s="91"/>
      <c r="G1048" s="90"/>
      <c r="H1048" s="91"/>
      <c r="I1048" s="91"/>
      <c r="J1048" s="91"/>
    </row>
    <row r="1049" customFormat="false" ht="25.5" hidden="false" customHeight="true" outlineLevel="0" collapsed="false">
      <c r="A1049" s="90"/>
      <c r="B1049" s="90"/>
      <c r="C1049" s="90"/>
      <c r="D1049" s="90"/>
      <c r="E1049" s="90"/>
      <c r="G1049" s="90"/>
    </row>
    <row r="1050" customFormat="false" ht="25.5" hidden="false" customHeight="true" outlineLevel="0" collapsed="false">
      <c r="A1050" s="90"/>
      <c r="B1050" s="90"/>
      <c r="C1050" s="90"/>
      <c r="D1050" s="90"/>
      <c r="E1050" s="90"/>
      <c r="F1050" s="91"/>
      <c r="G1050" s="90"/>
      <c r="H1050" s="91"/>
      <c r="I1050" s="91"/>
      <c r="J1050" s="91"/>
    </row>
    <row r="1051" customFormat="false" ht="25.5" hidden="false" customHeight="true" outlineLevel="0" collapsed="false">
      <c r="A1051" s="90"/>
      <c r="B1051" s="90"/>
      <c r="C1051" s="90"/>
      <c r="D1051" s="90"/>
      <c r="E1051" s="90"/>
      <c r="G1051" s="90"/>
    </row>
    <row r="1052" customFormat="false" ht="25.5" hidden="false" customHeight="true" outlineLevel="0" collapsed="false">
      <c r="A1052" s="90"/>
      <c r="B1052" s="90"/>
      <c r="C1052" s="90"/>
      <c r="D1052" s="90"/>
      <c r="E1052" s="90"/>
      <c r="F1052" s="91"/>
      <c r="G1052" s="90"/>
      <c r="H1052" s="91"/>
      <c r="I1052" s="91"/>
      <c r="J1052" s="91"/>
    </row>
    <row r="1053" customFormat="false" ht="25.5" hidden="false" customHeight="true" outlineLevel="0" collapsed="false">
      <c r="A1053" s="90"/>
      <c r="B1053" s="90"/>
      <c r="C1053" s="90"/>
      <c r="D1053" s="90"/>
      <c r="E1053" s="90"/>
      <c r="G1053" s="90"/>
    </row>
    <row r="1054" customFormat="false" ht="25.5" hidden="false" customHeight="true" outlineLevel="0" collapsed="false">
      <c r="A1054" s="90"/>
      <c r="B1054" s="90"/>
      <c r="C1054" s="90"/>
      <c r="D1054" s="90"/>
      <c r="E1054" s="90"/>
      <c r="F1054" s="91"/>
      <c r="G1054" s="90"/>
      <c r="H1054" s="91"/>
      <c r="I1054" s="91"/>
      <c r="J1054" s="91"/>
    </row>
    <row r="1055" customFormat="false" ht="25.5" hidden="false" customHeight="true" outlineLevel="0" collapsed="false">
      <c r="A1055" s="90"/>
      <c r="B1055" s="90"/>
      <c r="C1055" s="90"/>
      <c r="D1055" s="90"/>
      <c r="E1055" s="90"/>
      <c r="G1055" s="90"/>
    </row>
    <row r="1056" customFormat="false" ht="25.5" hidden="false" customHeight="true" outlineLevel="0" collapsed="false">
      <c r="A1056" s="90"/>
      <c r="B1056" s="90"/>
      <c r="C1056" s="90"/>
      <c r="D1056" s="90"/>
      <c r="E1056" s="90"/>
      <c r="F1056" s="91"/>
      <c r="G1056" s="90"/>
      <c r="H1056" s="91"/>
      <c r="I1056" s="91"/>
      <c r="J1056" s="91"/>
    </row>
    <row r="1057" customFormat="false" ht="25.5" hidden="false" customHeight="true" outlineLevel="0" collapsed="false">
      <c r="A1057" s="90"/>
      <c r="B1057" s="90"/>
      <c r="C1057" s="90"/>
      <c r="D1057" s="90"/>
      <c r="E1057" s="90"/>
      <c r="G1057" s="90"/>
    </row>
    <row r="1058" customFormat="false" ht="25.5" hidden="false" customHeight="true" outlineLevel="0" collapsed="false">
      <c r="A1058" s="90"/>
      <c r="B1058" s="90"/>
      <c r="C1058" s="90"/>
      <c r="D1058" s="90"/>
      <c r="E1058" s="90"/>
      <c r="F1058" s="91"/>
      <c r="G1058" s="90"/>
      <c r="H1058" s="91"/>
      <c r="I1058" s="91"/>
      <c r="J1058" s="91"/>
    </row>
    <row r="1059" customFormat="false" ht="25.5" hidden="false" customHeight="true" outlineLevel="0" collapsed="false">
      <c r="A1059" s="90"/>
      <c r="B1059" s="90"/>
      <c r="C1059" s="90"/>
      <c r="D1059" s="90"/>
      <c r="E1059" s="90"/>
      <c r="G1059" s="90"/>
    </row>
    <row r="1060" customFormat="false" ht="25.5" hidden="false" customHeight="true" outlineLevel="0" collapsed="false">
      <c r="A1060" s="90"/>
      <c r="B1060" s="90"/>
      <c r="C1060" s="90"/>
      <c r="D1060" s="90"/>
      <c r="E1060" s="90"/>
      <c r="F1060" s="91"/>
      <c r="G1060" s="90"/>
      <c r="H1060" s="91"/>
      <c r="I1060" s="91"/>
      <c r="J1060" s="91"/>
    </row>
    <row r="1061" customFormat="false" ht="25.5" hidden="false" customHeight="true" outlineLevel="0" collapsed="false">
      <c r="A1061" s="90"/>
      <c r="B1061" s="90"/>
      <c r="C1061" s="90"/>
      <c r="D1061" s="90"/>
      <c r="E1061" s="90"/>
      <c r="G1061" s="90"/>
    </row>
    <row r="1062" customFormat="false" ht="25.5" hidden="false" customHeight="true" outlineLevel="0" collapsed="false">
      <c r="A1062" s="90"/>
      <c r="B1062" s="90"/>
      <c r="C1062" s="90"/>
      <c r="D1062" s="90"/>
      <c r="E1062" s="90"/>
      <c r="F1062" s="91"/>
      <c r="G1062" s="90"/>
      <c r="H1062" s="91"/>
      <c r="I1062" s="91"/>
      <c r="J1062" s="91"/>
    </row>
    <row r="1063" customFormat="false" ht="25.5" hidden="false" customHeight="true" outlineLevel="0" collapsed="false">
      <c r="A1063" s="90"/>
      <c r="B1063" s="90"/>
      <c r="C1063" s="90"/>
      <c r="D1063" s="90"/>
      <c r="E1063" s="90"/>
      <c r="G1063" s="90"/>
    </row>
    <row r="1064" customFormat="false" ht="25.5" hidden="false" customHeight="true" outlineLevel="0" collapsed="false">
      <c r="A1064" s="90"/>
      <c r="B1064" s="90"/>
      <c r="C1064" s="90"/>
      <c r="D1064" s="90"/>
      <c r="E1064" s="90"/>
      <c r="F1064" s="91"/>
      <c r="G1064" s="90"/>
      <c r="H1064" s="91"/>
      <c r="I1064" s="91"/>
      <c r="J1064" s="91"/>
    </row>
    <row r="1065" customFormat="false" ht="25.5" hidden="false" customHeight="true" outlineLevel="0" collapsed="false">
      <c r="A1065" s="90"/>
      <c r="B1065" s="90"/>
      <c r="C1065" s="90"/>
      <c r="D1065" s="90"/>
      <c r="E1065" s="90"/>
      <c r="G1065" s="90"/>
    </row>
    <row r="1066" customFormat="false" ht="25.5" hidden="false" customHeight="true" outlineLevel="0" collapsed="false">
      <c r="A1066" s="90"/>
      <c r="B1066" s="90"/>
      <c r="C1066" s="90"/>
      <c r="D1066" s="90"/>
      <c r="E1066" s="90"/>
      <c r="F1066" s="91"/>
      <c r="G1066" s="90"/>
      <c r="H1066" s="91"/>
      <c r="I1066" s="91"/>
      <c r="J1066" s="91"/>
    </row>
    <row r="1067" customFormat="false" ht="25.5" hidden="false" customHeight="true" outlineLevel="0" collapsed="false">
      <c r="A1067" s="90"/>
      <c r="B1067" s="90"/>
      <c r="C1067" s="90"/>
      <c r="D1067" s="90"/>
      <c r="E1067" s="90"/>
      <c r="G1067" s="90"/>
    </row>
    <row r="1068" customFormat="false" ht="25.5" hidden="false" customHeight="true" outlineLevel="0" collapsed="false">
      <c r="A1068" s="90"/>
      <c r="B1068" s="90"/>
      <c r="C1068" s="90"/>
      <c r="D1068" s="90"/>
      <c r="E1068" s="90"/>
      <c r="F1068" s="91"/>
      <c r="G1068" s="90"/>
      <c r="H1068" s="91"/>
      <c r="I1068" s="91"/>
      <c r="J1068" s="91"/>
    </row>
    <row r="1069" customFormat="false" ht="25.5" hidden="false" customHeight="true" outlineLevel="0" collapsed="false">
      <c r="A1069" s="90"/>
      <c r="B1069" s="90"/>
      <c r="C1069" s="90"/>
      <c r="D1069" s="90"/>
      <c r="E1069" s="90"/>
      <c r="G1069" s="90"/>
    </row>
    <row r="1070" customFormat="false" ht="25.5" hidden="false" customHeight="true" outlineLevel="0" collapsed="false">
      <c r="A1070" s="90"/>
      <c r="B1070" s="90"/>
      <c r="C1070" s="90"/>
      <c r="D1070" s="90"/>
      <c r="E1070" s="90"/>
      <c r="F1070" s="91"/>
      <c r="G1070" s="90"/>
      <c r="H1070" s="91"/>
      <c r="I1070" s="91"/>
      <c r="J1070" s="91"/>
    </row>
    <row r="1071" customFormat="false" ht="25.5" hidden="false" customHeight="true" outlineLevel="0" collapsed="false">
      <c r="A1071" s="90"/>
      <c r="B1071" s="90"/>
      <c r="C1071" s="90"/>
      <c r="D1071" s="90"/>
      <c r="E1071" s="90"/>
      <c r="G1071" s="90"/>
    </row>
    <row r="1072" customFormat="false" ht="25.5" hidden="false" customHeight="true" outlineLevel="0" collapsed="false">
      <c r="A1072" s="90"/>
      <c r="B1072" s="90"/>
      <c r="C1072" s="90"/>
      <c r="D1072" s="90"/>
      <c r="E1072" s="90"/>
      <c r="F1072" s="91"/>
      <c r="G1072" s="90"/>
      <c r="H1072" s="91"/>
      <c r="I1072" s="91"/>
      <c r="J1072" s="91"/>
    </row>
    <row r="1073" customFormat="false" ht="25.5" hidden="false" customHeight="true" outlineLevel="0" collapsed="false">
      <c r="A1073" s="90"/>
      <c r="B1073" s="90"/>
      <c r="C1073" s="90"/>
      <c r="D1073" s="90"/>
      <c r="E1073" s="90"/>
      <c r="G1073" s="90"/>
    </row>
    <row r="1074" customFormat="false" ht="25.5" hidden="false" customHeight="true" outlineLevel="0" collapsed="false">
      <c r="A1074" s="90"/>
      <c r="B1074" s="90"/>
      <c r="C1074" s="90"/>
      <c r="D1074" s="90"/>
      <c r="E1074" s="90"/>
      <c r="F1074" s="91"/>
      <c r="G1074" s="90"/>
      <c r="H1074" s="91"/>
      <c r="I1074" s="91"/>
      <c r="J1074" s="91"/>
    </row>
    <row r="1075" customFormat="false" ht="25.5" hidden="false" customHeight="true" outlineLevel="0" collapsed="false">
      <c r="A1075" s="90"/>
      <c r="B1075" s="90"/>
      <c r="C1075" s="90"/>
      <c r="D1075" s="90"/>
      <c r="E1075" s="90"/>
      <c r="G1075" s="90"/>
    </row>
    <row r="1076" customFormat="false" ht="25.5" hidden="false" customHeight="true" outlineLevel="0" collapsed="false">
      <c r="A1076" s="90"/>
      <c r="B1076" s="90"/>
      <c r="C1076" s="90"/>
      <c r="D1076" s="90"/>
      <c r="E1076" s="90"/>
      <c r="F1076" s="91"/>
      <c r="G1076" s="90"/>
      <c r="H1076" s="91"/>
      <c r="I1076" s="91"/>
      <c r="J1076" s="91"/>
    </row>
    <row r="1077" customFormat="false" ht="25.5" hidden="false" customHeight="true" outlineLevel="0" collapsed="false">
      <c r="A1077" s="90"/>
      <c r="B1077" s="90"/>
      <c r="C1077" s="90"/>
      <c r="D1077" s="90"/>
      <c r="E1077" s="90"/>
      <c r="G1077" s="90"/>
    </row>
    <row r="1078" customFormat="false" ht="25.5" hidden="false" customHeight="true" outlineLevel="0" collapsed="false">
      <c r="A1078" s="90"/>
      <c r="B1078" s="90"/>
      <c r="C1078" s="90"/>
      <c r="D1078" s="90"/>
      <c r="E1078" s="90"/>
      <c r="F1078" s="91"/>
      <c r="G1078" s="90"/>
      <c r="H1078" s="91"/>
      <c r="I1078" s="91"/>
      <c r="J1078" s="91"/>
    </row>
    <row r="1079" customFormat="false" ht="25.5" hidden="false" customHeight="true" outlineLevel="0" collapsed="false">
      <c r="A1079" s="90"/>
      <c r="B1079" s="90"/>
      <c r="C1079" s="90"/>
      <c r="D1079" s="90"/>
      <c r="E1079" s="90"/>
      <c r="G1079" s="90"/>
    </row>
    <row r="1080" customFormat="false" ht="25.5" hidden="false" customHeight="true" outlineLevel="0" collapsed="false">
      <c r="A1080" s="90"/>
      <c r="B1080" s="90"/>
      <c r="C1080" s="90"/>
      <c r="D1080" s="90"/>
      <c r="E1080" s="90"/>
      <c r="F1080" s="91"/>
      <c r="G1080" s="90"/>
      <c r="H1080" s="91"/>
      <c r="I1080" s="91"/>
      <c r="J1080" s="91"/>
    </row>
    <row r="1081" customFormat="false" ht="25.5" hidden="false" customHeight="true" outlineLevel="0" collapsed="false">
      <c r="A1081" s="90"/>
      <c r="B1081" s="90"/>
      <c r="C1081" s="90"/>
      <c r="D1081" s="90"/>
      <c r="E1081" s="90"/>
      <c r="G1081" s="90"/>
    </row>
    <row r="1082" customFormat="false" ht="25.5" hidden="false" customHeight="true" outlineLevel="0" collapsed="false">
      <c r="A1082" s="90"/>
      <c r="B1082" s="90"/>
      <c r="C1082" s="90"/>
      <c r="D1082" s="90"/>
      <c r="E1082" s="90"/>
      <c r="F1082" s="91"/>
      <c r="G1082" s="90"/>
      <c r="H1082" s="91"/>
      <c r="I1082" s="91"/>
      <c r="J1082" s="91"/>
    </row>
    <row r="1083" customFormat="false" ht="25.5" hidden="false" customHeight="true" outlineLevel="0" collapsed="false">
      <c r="A1083" s="90"/>
      <c r="B1083" s="90"/>
      <c r="C1083" s="90"/>
      <c r="D1083" s="90"/>
      <c r="E1083" s="90"/>
      <c r="G1083" s="90"/>
    </row>
    <row r="1084" customFormat="false" ht="25.5" hidden="false" customHeight="true" outlineLevel="0" collapsed="false">
      <c r="A1084" s="90"/>
      <c r="B1084" s="90"/>
      <c r="C1084" s="90"/>
      <c r="D1084" s="90"/>
      <c r="E1084" s="90"/>
      <c r="F1084" s="91"/>
      <c r="G1084" s="90"/>
      <c r="H1084" s="91"/>
      <c r="I1084" s="91"/>
      <c r="J1084" s="91"/>
    </row>
    <row r="1085" customFormat="false" ht="25.5" hidden="false" customHeight="true" outlineLevel="0" collapsed="false">
      <c r="A1085" s="90"/>
      <c r="B1085" s="90"/>
      <c r="C1085" s="90"/>
      <c r="D1085" s="90"/>
      <c r="E1085" s="90"/>
      <c r="G1085" s="90"/>
    </row>
    <row r="1086" customFormat="false" ht="25.5" hidden="false" customHeight="true" outlineLevel="0" collapsed="false">
      <c r="A1086" s="90"/>
      <c r="B1086" s="90"/>
      <c r="C1086" s="90"/>
      <c r="D1086" s="90"/>
      <c r="E1086" s="90"/>
      <c r="F1086" s="91"/>
      <c r="G1086" s="90"/>
      <c r="H1086" s="91"/>
      <c r="I1086" s="91"/>
      <c r="J1086" s="91"/>
    </row>
    <row r="1087" customFormat="false" ht="25.5" hidden="false" customHeight="true" outlineLevel="0" collapsed="false">
      <c r="A1087" s="90"/>
      <c r="B1087" s="90"/>
      <c r="C1087" s="90"/>
      <c r="D1087" s="90"/>
      <c r="E1087" s="90"/>
      <c r="G1087" s="90"/>
    </row>
    <row r="1088" customFormat="false" ht="25.5" hidden="false" customHeight="true" outlineLevel="0" collapsed="false">
      <c r="A1088" s="90"/>
      <c r="B1088" s="90"/>
      <c r="C1088" s="90"/>
      <c r="D1088" s="90"/>
      <c r="E1088" s="90"/>
      <c r="F1088" s="91"/>
      <c r="G1088" s="90"/>
      <c r="H1088" s="91"/>
      <c r="I1088" s="91"/>
      <c r="J1088" s="91"/>
    </row>
    <row r="1089" customFormat="false" ht="25.5" hidden="false" customHeight="true" outlineLevel="0" collapsed="false">
      <c r="A1089" s="90"/>
      <c r="B1089" s="90"/>
      <c r="C1089" s="90"/>
      <c r="D1089" s="90"/>
      <c r="E1089" s="90"/>
      <c r="G1089" s="90"/>
    </row>
    <row r="1090" customFormat="false" ht="25.5" hidden="false" customHeight="true" outlineLevel="0" collapsed="false">
      <c r="A1090" s="90"/>
      <c r="B1090" s="90"/>
      <c r="C1090" s="90"/>
      <c r="D1090" s="90"/>
      <c r="E1090" s="90"/>
      <c r="F1090" s="91"/>
      <c r="G1090" s="90"/>
      <c r="H1090" s="91"/>
      <c r="I1090" s="91"/>
      <c r="J1090" s="91"/>
    </row>
    <row r="1091" customFormat="false" ht="25.5" hidden="false" customHeight="true" outlineLevel="0" collapsed="false">
      <c r="A1091" s="90"/>
      <c r="B1091" s="90"/>
      <c r="C1091" s="90"/>
      <c r="D1091" s="90"/>
      <c r="E1091" s="90"/>
      <c r="G1091" s="90"/>
    </row>
    <row r="1092" customFormat="false" ht="25.5" hidden="false" customHeight="true" outlineLevel="0" collapsed="false">
      <c r="A1092" s="90"/>
      <c r="B1092" s="90"/>
      <c r="C1092" s="90"/>
      <c r="D1092" s="90"/>
      <c r="E1092" s="90"/>
      <c r="F1092" s="91"/>
      <c r="G1092" s="90"/>
      <c r="H1092" s="91"/>
      <c r="I1092" s="91"/>
      <c r="J1092" s="91"/>
    </row>
    <row r="1093" customFormat="false" ht="25.5" hidden="false" customHeight="true" outlineLevel="0" collapsed="false">
      <c r="A1093" s="90"/>
      <c r="B1093" s="90"/>
      <c r="C1093" s="90"/>
      <c r="D1093" s="90"/>
      <c r="E1093" s="90"/>
      <c r="G1093" s="90"/>
    </row>
    <row r="1094" customFormat="false" ht="25.5" hidden="false" customHeight="true" outlineLevel="0" collapsed="false">
      <c r="A1094" s="90"/>
      <c r="B1094" s="90"/>
      <c r="C1094" s="90"/>
      <c r="D1094" s="90"/>
      <c r="E1094" s="90"/>
      <c r="F1094" s="91"/>
      <c r="G1094" s="90"/>
      <c r="H1094" s="91"/>
      <c r="I1094" s="91"/>
      <c r="J1094" s="91"/>
    </row>
    <row r="1095" customFormat="false" ht="25.5" hidden="false" customHeight="true" outlineLevel="0" collapsed="false">
      <c r="A1095" s="90"/>
      <c r="B1095" s="90"/>
      <c r="C1095" s="90"/>
      <c r="D1095" s="90"/>
      <c r="E1095" s="90"/>
      <c r="G1095" s="90"/>
    </row>
    <row r="1096" customFormat="false" ht="25.5" hidden="false" customHeight="true" outlineLevel="0" collapsed="false">
      <c r="A1096" s="90"/>
      <c r="B1096" s="90"/>
      <c r="C1096" s="90"/>
      <c r="D1096" s="90"/>
      <c r="E1096" s="90"/>
      <c r="F1096" s="91"/>
      <c r="G1096" s="90"/>
      <c r="H1096" s="91"/>
      <c r="I1096" s="91"/>
      <c r="J1096" s="91"/>
    </row>
    <row r="1097" customFormat="false" ht="25.5" hidden="false" customHeight="true" outlineLevel="0" collapsed="false">
      <c r="A1097" s="90"/>
      <c r="B1097" s="90"/>
      <c r="C1097" s="90"/>
      <c r="D1097" s="90"/>
      <c r="E1097" s="90"/>
      <c r="G1097" s="90"/>
    </row>
    <row r="1098" customFormat="false" ht="25.5" hidden="false" customHeight="true" outlineLevel="0" collapsed="false">
      <c r="A1098" s="90"/>
      <c r="B1098" s="90"/>
      <c r="C1098" s="90"/>
      <c r="D1098" s="90"/>
      <c r="E1098" s="90"/>
      <c r="F1098" s="91"/>
      <c r="G1098" s="90"/>
      <c r="H1098" s="91"/>
      <c r="I1098" s="91"/>
      <c r="J1098" s="91"/>
    </row>
    <row r="1099" customFormat="false" ht="25.5" hidden="false" customHeight="true" outlineLevel="0" collapsed="false">
      <c r="A1099" s="90"/>
      <c r="B1099" s="90"/>
      <c r="C1099" s="90"/>
      <c r="D1099" s="90"/>
      <c r="E1099" s="90"/>
      <c r="G1099" s="90"/>
    </row>
    <row r="1100" customFormat="false" ht="25.5" hidden="false" customHeight="true" outlineLevel="0" collapsed="false">
      <c r="A1100" s="90"/>
      <c r="B1100" s="90"/>
      <c r="C1100" s="90"/>
      <c r="D1100" s="90"/>
      <c r="E1100" s="90"/>
      <c r="F1100" s="91"/>
      <c r="G1100" s="90"/>
      <c r="H1100" s="91"/>
      <c r="I1100" s="91"/>
      <c r="J1100" s="91"/>
    </row>
    <row r="1101" customFormat="false" ht="25.5" hidden="false" customHeight="true" outlineLevel="0" collapsed="false">
      <c r="A1101" s="90"/>
      <c r="B1101" s="90"/>
      <c r="C1101" s="90"/>
      <c r="D1101" s="90"/>
      <c r="E1101" s="90"/>
      <c r="G1101" s="90"/>
    </row>
    <row r="1102" customFormat="false" ht="25.5" hidden="false" customHeight="true" outlineLevel="0" collapsed="false">
      <c r="A1102" s="90"/>
      <c r="B1102" s="90"/>
      <c r="C1102" s="90"/>
      <c r="D1102" s="90"/>
      <c r="E1102" s="90"/>
      <c r="F1102" s="91"/>
      <c r="G1102" s="90"/>
      <c r="H1102" s="91"/>
      <c r="I1102" s="91"/>
      <c r="J1102" s="91"/>
    </row>
    <row r="1103" customFormat="false" ht="25.5" hidden="false" customHeight="true" outlineLevel="0" collapsed="false">
      <c r="A1103" s="90"/>
      <c r="B1103" s="90"/>
      <c r="C1103" s="90"/>
      <c r="D1103" s="90"/>
      <c r="E1103" s="90"/>
      <c r="G1103" s="90"/>
    </row>
    <row r="1104" customFormat="false" ht="25.5" hidden="false" customHeight="true" outlineLevel="0" collapsed="false">
      <c r="A1104" s="90"/>
      <c r="B1104" s="90"/>
      <c r="C1104" s="90"/>
      <c r="D1104" s="90"/>
      <c r="E1104" s="90"/>
      <c r="F1104" s="91"/>
      <c r="G1104" s="90"/>
      <c r="H1104" s="91"/>
      <c r="I1104" s="91"/>
      <c r="J1104" s="91"/>
    </row>
    <row r="1105" customFormat="false" ht="25.5" hidden="false" customHeight="true" outlineLevel="0" collapsed="false">
      <c r="A1105" s="90"/>
      <c r="B1105" s="90"/>
      <c r="C1105" s="90"/>
      <c r="D1105" s="90"/>
      <c r="E1105" s="90"/>
      <c r="G1105" s="90"/>
    </row>
    <row r="1106" customFormat="false" ht="25.5" hidden="false" customHeight="true" outlineLevel="0" collapsed="false">
      <c r="A1106" s="90"/>
      <c r="B1106" s="90"/>
      <c r="C1106" s="90"/>
      <c r="D1106" s="90"/>
      <c r="E1106" s="90"/>
      <c r="F1106" s="91"/>
      <c r="G1106" s="90"/>
      <c r="H1106" s="91"/>
      <c r="I1106" s="91"/>
      <c r="J1106" s="91"/>
    </row>
    <row r="1107" customFormat="false" ht="25.5" hidden="false" customHeight="true" outlineLevel="0" collapsed="false">
      <c r="A1107" s="90"/>
      <c r="B1107" s="90"/>
      <c r="C1107" s="90"/>
      <c r="D1107" s="90"/>
      <c r="E1107" s="90"/>
      <c r="G1107" s="90"/>
    </row>
    <row r="1108" customFormat="false" ht="25.5" hidden="false" customHeight="true" outlineLevel="0" collapsed="false">
      <c r="A1108" s="90"/>
      <c r="B1108" s="90"/>
      <c r="C1108" s="90"/>
      <c r="D1108" s="90"/>
      <c r="E1108" s="90"/>
      <c r="F1108" s="91"/>
      <c r="G1108" s="90"/>
      <c r="H1108" s="91"/>
      <c r="I1108" s="91"/>
      <c r="J1108" s="91"/>
    </row>
    <row r="1109" customFormat="false" ht="25.5" hidden="false" customHeight="true" outlineLevel="0" collapsed="false">
      <c r="A1109" s="90"/>
      <c r="B1109" s="90"/>
      <c r="C1109" s="90"/>
      <c r="D1109" s="90"/>
      <c r="E1109" s="90"/>
      <c r="G1109" s="90"/>
    </row>
    <row r="1110" customFormat="false" ht="25.5" hidden="false" customHeight="true" outlineLevel="0" collapsed="false">
      <c r="A1110" s="90"/>
      <c r="B1110" s="90"/>
      <c r="C1110" s="90"/>
      <c r="D1110" s="90"/>
      <c r="E1110" s="90"/>
      <c r="F1110" s="91"/>
      <c r="G1110" s="90"/>
      <c r="H1110" s="91"/>
      <c r="I1110" s="91"/>
      <c r="J1110" s="91"/>
    </row>
    <row r="1111" customFormat="false" ht="25.5" hidden="false" customHeight="true" outlineLevel="0" collapsed="false">
      <c r="A1111" s="90"/>
      <c r="B1111" s="90"/>
      <c r="C1111" s="90"/>
      <c r="D1111" s="90"/>
      <c r="E1111" s="90"/>
      <c r="G1111" s="90"/>
    </row>
    <row r="1112" customFormat="false" ht="25.5" hidden="false" customHeight="true" outlineLevel="0" collapsed="false">
      <c r="A1112" s="90"/>
      <c r="B1112" s="90"/>
      <c r="C1112" s="90"/>
      <c r="D1112" s="90"/>
      <c r="E1112" s="90"/>
      <c r="F1112" s="91"/>
      <c r="G1112" s="90"/>
      <c r="H1112" s="91"/>
      <c r="I1112" s="91"/>
      <c r="J1112" s="91"/>
    </row>
    <row r="1113" customFormat="false" ht="25.5" hidden="false" customHeight="true" outlineLevel="0" collapsed="false">
      <c r="A1113" s="90"/>
      <c r="B1113" s="90"/>
      <c r="C1113" s="90"/>
      <c r="D1113" s="90"/>
      <c r="E1113" s="90"/>
      <c r="G1113" s="90"/>
    </row>
    <row r="1114" customFormat="false" ht="25.5" hidden="false" customHeight="true" outlineLevel="0" collapsed="false">
      <c r="A1114" s="90"/>
      <c r="B1114" s="90"/>
      <c r="C1114" s="90"/>
      <c r="D1114" s="90"/>
      <c r="E1114" s="90"/>
      <c r="F1114" s="91"/>
      <c r="G1114" s="90"/>
      <c r="H1114" s="91"/>
      <c r="I1114" s="91"/>
      <c r="J1114" s="91"/>
    </row>
    <row r="1115" customFormat="false" ht="25.5" hidden="false" customHeight="true" outlineLevel="0" collapsed="false">
      <c r="A1115" s="90"/>
      <c r="B1115" s="90"/>
      <c r="C1115" s="90"/>
      <c r="D1115" s="90"/>
      <c r="E1115" s="90"/>
      <c r="G1115" s="90"/>
    </row>
    <row r="1116" customFormat="false" ht="25.5" hidden="false" customHeight="true" outlineLevel="0" collapsed="false">
      <c r="A1116" s="90"/>
      <c r="B1116" s="90"/>
      <c r="C1116" s="90"/>
      <c r="D1116" s="90"/>
      <c r="E1116" s="90"/>
      <c r="F1116" s="91"/>
      <c r="G1116" s="90"/>
      <c r="H1116" s="91"/>
      <c r="I1116" s="91"/>
      <c r="J1116" s="91"/>
    </row>
    <row r="1117" customFormat="false" ht="25.5" hidden="false" customHeight="true" outlineLevel="0" collapsed="false">
      <c r="A1117" s="90"/>
      <c r="B1117" s="90"/>
      <c r="C1117" s="90"/>
      <c r="D1117" s="90"/>
      <c r="E1117" s="90"/>
      <c r="G1117" s="90"/>
    </row>
    <row r="1118" customFormat="false" ht="25.5" hidden="false" customHeight="true" outlineLevel="0" collapsed="false">
      <c r="A1118" s="90"/>
      <c r="B1118" s="90"/>
      <c r="C1118" s="90"/>
      <c r="D1118" s="90"/>
      <c r="E1118" s="90"/>
      <c r="F1118" s="91"/>
      <c r="G1118" s="90"/>
      <c r="H1118" s="91"/>
      <c r="I1118" s="91"/>
      <c r="J1118" s="91"/>
    </row>
    <row r="1119" customFormat="false" ht="25.5" hidden="false" customHeight="true" outlineLevel="0" collapsed="false">
      <c r="A1119" s="90"/>
      <c r="B1119" s="90"/>
      <c r="C1119" s="90"/>
      <c r="D1119" s="90"/>
      <c r="E1119" s="90"/>
      <c r="G1119" s="90"/>
    </row>
    <row r="1120" customFormat="false" ht="25.5" hidden="false" customHeight="true" outlineLevel="0" collapsed="false">
      <c r="A1120" s="90"/>
      <c r="B1120" s="90"/>
      <c r="C1120" s="90"/>
      <c r="D1120" s="90"/>
      <c r="E1120" s="90"/>
      <c r="F1120" s="91"/>
      <c r="G1120" s="90"/>
      <c r="H1120" s="91"/>
      <c r="I1120" s="91"/>
      <c r="J1120" s="91"/>
    </row>
    <row r="1121" customFormat="false" ht="25.5" hidden="false" customHeight="true" outlineLevel="0" collapsed="false">
      <c r="A1121" s="90"/>
      <c r="B1121" s="90"/>
      <c r="C1121" s="90"/>
      <c r="D1121" s="90"/>
      <c r="E1121" s="90"/>
      <c r="G1121" s="90"/>
    </row>
    <row r="1122" customFormat="false" ht="25.5" hidden="false" customHeight="true" outlineLevel="0" collapsed="false">
      <c r="A1122" s="90"/>
      <c r="B1122" s="90"/>
      <c r="C1122" s="90"/>
      <c r="D1122" s="90"/>
      <c r="E1122" s="90"/>
      <c r="F1122" s="91"/>
      <c r="G1122" s="90"/>
      <c r="H1122" s="91"/>
      <c r="I1122" s="91"/>
      <c r="J1122" s="91"/>
    </row>
    <row r="1123" customFormat="false" ht="25.5" hidden="false" customHeight="true" outlineLevel="0" collapsed="false">
      <c r="A1123" s="90"/>
      <c r="B1123" s="90"/>
      <c r="C1123" s="90"/>
      <c r="D1123" s="90"/>
      <c r="E1123" s="90"/>
      <c r="G1123" s="90"/>
    </row>
    <row r="1124" customFormat="false" ht="25.5" hidden="false" customHeight="true" outlineLevel="0" collapsed="false">
      <c r="A1124" s="90"/>
      <c r="B1124" s="90"/>
      <c r="C1124" s="90"/>
      <c r="D1124" s="90"/>
      <c r="E1124" s="90"/>
      <c r="F1124" s="91"/>
      <c r="G1124" s="90"/>
      <c r="H1124" s="91"/>
      <c r="I1124" s="91"/>
      <c r="J1124" s="91"/>
    </row>
    <row r="1125" customFormat="false" ht="25.5" hidden="false" customHeight="true" outlineLevel="0" collapsed="false">
      <c r="A1125" s="90"/>
      <c r="B1125" s="90"/>
      <c r="C1125" s="90"/>
      <c r="D1125" s="90"/>
      <c r="E1125" s="90"/>
      <c r="G1125" s="90"/>
    </row>
    <row r="1126" customFormat="false" ht="25.5" hidden="false" customHeight="true" outlineLevel="0" collapsed="false">
      <c r="A1126" s="90"/>
      <c r="B1126" s="90"/>
      <c r="C1126" s="90"/>
      <c r="D1126" s="90"/>
      <c r="E1126" s="90"/>
      <c r="F1126" s="91"/>
      <c r="G1126" s="90"/>
      <c r="H1126" s="91"/>
      <c r="I1126" s="91"/>
      <c r="J1126" s="91"/>
    </row>
    <row r="1127" customFormat="false" ht="25.5" hidden="false" customHeight="true" outlineLevel="0" collapsed="false">
      <c r="A1127" s="90"/>
      <c r="B1127" s="90"/>
      <c r="C1127" s="90"/>
      <c r="D1127" s="90"/>
      <c r="E1127" s="90"/>
      <c r="G1127" s="90"/>
    </row>
    <row r="1128" customFormat="false" ht="25.5" hidden="false" customHeight="true" outlineLevel="0" collapsed="false">
      <c r="A1128" s="90"/>
      <c r="B1128" s="90"/>
      <c r="C1128" s="90"/>
      <c r="D1128" s="90"/>
      <c r="E1128" s="90"/>
      <c r="F1128" s="91"/>
      <c r="G1128" s="90"/>
      <c r="H1128" s="91"/>
      <c r="I1128" s="91"/>
      <c r="J1128" s="91"/>
    </row>
    <row r="1129" customFormat="false" ht="25.5" hidden="false" customHeight="true" outlineLevel="0" collapsed="false">
      <c r="A1129" s="90"/>
      <c r="B1129" s="90"/>
      <c r="C1129" s="90"/>
      <c r="D1129" s="90"/>
      <c r="E1129" s="90"/>
      <c r="G1129" s="90"/>
    </row>
    <row r="1130" customFormat="false" ht="25.5" hidden="false" customHeight="true" outlineLevel="0" collapsed="false">
      <c r="A1130" s="90"/>
      <c r="B1130" s="90"/>
      <c r="C1130" s="90"/>
      <c r="D1130" s="90"/>
      <c r="E1130" s="90"/>
      <c r="F1130" s="91"/>
      <c r="G1130" s="90"/>
      <c r="H1130" s="91"/>
      <c r="I1130" s="91"/>
      <c r="J1130" s="91"/>
    </row>
    <row r="1131" customFormat="false" ht="25.5" hidden="false" customHeight="true" outlineLevel="0" collapsed="false">
      <c r="A1131" s="90"/>
      <c r="B1131" s="90"/>
      <c r="C1131" s="90"/>
      <c r="D1131" s="90"/>
      <c r="E1131" s="90"/>
      <c r="G1131" s="90"/>
    </row>
    <row r="1132" customFormat="false" ht="25.5" hidden="false" customHeight="true" outlineLevel="0" collapsed="false">
      <c r="A1132" s="90"/>
      <c r="B1132" s="90"/>
      <c r="C1132" s="90"/>
      <c r="D1132" s="90"/>
      <c r="E1132" s="90"/>
      <c r="F1132" s="91"/>
      <c r="G1132" s="90"/>
      <c r="H1132" s="91"/>
      <c r="I1132" s="91"/>
      <c r="J1132" s="91"/>
    </row>
    <row r="1133" customFormat="false" ht="25.5" hidden="false" customHeight="true" outlineLevel="0" collapsed="false">
      <c r="A1133" s="90"/>
      <c r="B1133" s="90"/>
      <c r="C1133" s="90"/>
      <c r="D1133" s="90"/>
      <c r="E1133" s="90"/>
      <c r="G1133" s="90"/>
    </row>
    <row r="1134" customFormat="false" ht="25.5" hidden="false" customHeight="true" outlineLevel="0" collapsed="false">
      <c r="A1134" s="90"/>
      <c r="B1134" s="90"/>
      <c r="C1134" s="90"/>
      <c r="D1134" s="90"/>
      <c r="E1134" s="90"/>
      <c r="F1134" s="91"/>
      <c r="G1134" s="90"/>
      <c r="H1134" s="91"/>
      <c r="I1134" s="91"/>
      <c r="J1134" s="91"/>
    </row>
    <row r="1135" customFormat="false" ht="25.5" hidden="false" customHeight="true" outlineLevel="0" collapsed="false">
      <c r="A1135" s="90"/>
      <c r="B1135" s="90"/>
      <c r="C1135" s="90"/>
      <c r="D1135" s="90"/>
      <c r="E1135" s="90"/>
      <c r="G1135" s="90"/>
    </row>
    <row r="1136" customFormat="false" ht="25.5" hidden="false" customHeight="true" outlineLevel="0" collapsed="false">
      <c r="A1136" s="90"/>
      <c r="B1136" s="90"/>
      <c r="C1136" s="90"/>
      <c r="D1136" s="90"/>
      <c r="E1136" s="90"/>
      <c r="F1136" s="91"/>
      <c r="G1136" s="90"/>
      <c r="H1136" s="91"/>
      <c r="I1136" s="91"/>
      <c r="J1136" s="91"/>
    </row>
    <row r="1137" customFormat="false" ht="25.5" hidden="false" customHeight="true" outlineLevel="0" collapsed="false">
      <c r="A1137" s="90"/>
      <c r="B1137" s="90"/>
      <c r="C1137" s="90"/>
      <c r="D1137" s="90"/>
      <c r="E1137" s="90"/>
      <c r="G1137" s="90"/>
    </row>
    <row r="1138" customFormat="false" ht="25.5" hidden="false" customHeight="true" outlineLevel="0" collapsed="false">
      <c r="A1138" s="90"/>
      <c r="B1138" s="90"/>
      <c r="C1138" s="90"/>
      <c r="D1138" s="90"/>
      <c r="E1138" s="90"/>
      <c r="F1138" s="91"/>
      <c r="G1138" s="90"/>
      <c r="H1138" s="91"/>
      <c r="I1138" s="91"/>
      <c r="J1138" s="91"/>
    </row>
    <row r="1139" customFormat="false" ht="25.5" hidden="false" customHeight="true" outlineLevel="0" collapsed="false">
      <c r="A1139" s="90"/>
      <c r="B1139" s="90"/>
      <c r="C1139" s="90"/>
      <c r="D1139" s="90"/>
      <c r="E1139" s="90"/>
      <c r="G1139" s="90"/>
    </row>
    <row r="1140" customFormat="false" ht="25.5" hidden="false" customHeight="true" outlineLevel="0" collapsed="false">
      <c r="A1140" s="90"/>
      <c r="B1140" s="90"/>
      <c r="C1140" s="90"/>
      <c r="D1140" s="90"/>
      <c r="E1140" s="90"/>
      <c r="F1140" s="91"/>
      <c r="G1140" s="90"/>
      <c r="H1140" s="91"/>
      <c r="I1140" s="91"/>
      <c r="J1140" s="91"/>
    </row>
    <row r="1141" customFormat="false" ht="25.5" hidden="false" customHeight="true" outlineLevel="0" collapsed="false">
      <c r="A1141" s="90"/>
      <c r="B1141" s="90"/>
      <c r="C1141" s="90"/>
      <c r="D1141" s="90"/>
      <c r="E1141" s="90"/>
      <c r="G1141" s="90"/>
    </row>
    <row r="1142" customFormat="false" ht="25.5" hidden="false" customHeight="true" outlineLevel="0" collapsed="false">
      <c r="A1142" s="90"/>
      <c r="B1142" s="90"/>
      <c r="C1142" s="90"/>
      <c r="D1142" s="90"/>
      <c r="E1142" s="90"/>
      <c r="F1142" s="91"/>
      <c r="G1142" s="90"/>
      <c r="H1142" s="91"/>
      <c r="I1142" s="91"/>
      <c r="J1142" s="91"/>
    </row>
    <row r="1143" customFormat="false" ht="25.5" hidden="false" customHeight="true" outlineLevel="0" collapsed="false">
      <c r="A1143" s="90"/>
      <c r="B1143" s="90"/>
      <c r="C1143" s="90"/>
      <c r="D1143" s="90"/>
      <c r="E1143" s="90"/>
      <c r="G1143" s="90"/>
    </row>
    <row r="1144" customFormat="false" ht="25.5" hidden="false" customHeight="true" outlineLevel="0" collapsed="false">
      <c r="A1144" s="90"/>
      <c r="B1144" s="90"/>
      <c r="C1144" s="90"/>
      <c r="D1144" s="90"/>
      <c r="E1144" s="90"/>
      <c r="F1144" s="91"/>
      <c r="G1144" s="90"/>
      <c r="H1144" s="91"/>
      <c r="I1144" s="91"/>
      <c r="J1144" s="91"/>
    </row>
    <row r="1145" customFormat="false" ht="25.5" hidden="false" customHeight="true" outlineLevel="0" collapsed="false">
      <c r="A1145" s="90"/>
      <c r="B1145" s="90"/>
      <c r="C1145" s="90"/>
      <c r="D1145" s="90"/>
      <c r="E1145" s="90"/>
      <c r="G1145" s="90"/>
    </row>
    <row r="1146" customFormat="false" ht="25.5" hidden="false" customHeight="true" outlineLevel="0" collapsed="false">
      <c r="A1146" s="90"/>
      <c r="B1146" s="90"/>
      <c r="C1146" s="90"/>
      <c r="D1146" s="90"/>
      <c r="E1146" s="90"/>
      <c r="F1146" s="91"/>
      <c r="G1146" s="90"/>
      <c r="H1146" s="91"/>
      <c r="I1146" s="91"/>
      <c r="J1146" s="91"/>
    </row>
    <row r="1147" customFormat="false" ht="25.5" hidden="false" customHeight="true" outlineLevel="0" collapsed="false">
      <c r="A1147" s="90"/>
      <c r="B1147" s="90"/>
      <c r="C1147" s="90"/>
      <c r="D1147" s="90"/>
      <c r="E1147" s="90"/>
      <c r="G1147" s="90"/>
    </row>
    <row r="1148" customFormat="false" ht="25.5" hidden="false" customHeight="true" outlineLevel="0" collapsed="false">
      <c r="A1148" s="90"/>
      <c r="B1148" s="90"/>
      <c r="C1148" s="90"/>
      <c r="D1148" s="90"/>
      <c r="E1148" s="90"/>
      <c r="F1148" s="91"/>
      <c r="G1148" s="90"/>
      <c r="H1148" s="91"/>
      <c r="I1148" s="91"/>
      <c r="J1148" s="91"/>
    </row>
    <row r="1149" customFormat="false" ht="25.5" hidden="false" customHeight="true" outlineLevel="0" collapsed="false">
      <c r="A1149" s="90"/>
      <c r="B1149" s="90"/>
      <c r="C1149" s="90"/>
      <c r="D1149" s="90"/>
      <c r="E1149" s="90"/>
      <c r="G1149" s="90"/>
    </row>
    <row r="1150" customFormat="false" ht="25.5" hidden="false" customHeight="true" outlineLevel="0" collapsed="false">
      <c r="A1150" s="90"/>
      <c r="B1150" s="90"/>
      <c r="C1150" s="90"/>
      <c r="D1150" s="90"/>
      <c r="E1150" s="90"/>
      <c r="F1150" s="91"/>
      <c r="G1150" s="90"/>
      <c r="H1150" s="91"/>
      <c r="I1150" s="91"/>
      <c r="J1150" s="91"/>
    </row>
    <row r="1151" customFormat="false" ht="25.5" hidden="false" customHeight="true" outlineLevel="0" collapsed="false">
      <c r="A1151" s="90"/>
      <c r="B1151" s="90"/>
      <c r="C1151" s="90"/>
      <c r="D1151" s="90"/>
      <c r="E1151" s="90"/>
      <c r="G1151" s="90"/>
    </row>
    <row r="1152" customFormat="false" ht="25.5" hidden="false" customHeight="true" outlineLevel="0" collapsed="false">
      <c r="A1152" s="90"/>
      <c r="B1152" s="90"/>
      <c r="C1152" s="90"/>
      <c r="D1152" s="90"/>
      <c r="E1152" s="90"/>
      <c r="F1152" s="91"/>
      <c r="G1152" s="90"/>
      <c r="H1152" s="91"/>
      <c r="I1152" s="91"/>
      <c r="J1152" s="91"/>
    </row>
    <row r="1153" customFormat="false" ht="25.5" hidden="false" customHeight="true" outlineLevel="0" collapsed="false">
      <c r="A1153" s="90"/>
      <c r="B1153" s="90"/>
      <c r="C1153" s="90"/>
      <c r="D1153" s="90"/>
      <c r="E1153" s="90"/>
      <c r="G1153" s="90"/>
    </row>
    <row r="1154" customFormat="false" ht="25.5" hidden="false" customHeight="true" outlineLevel="0" collapsed="false">
      <c r="A1154" s="90"/>
      <c r="B1154" s="90"/>
      <c r="C1154" s="90"/>
      <c r="D1154" s="90"/>
      <c r="E1154" s="90"/>
      <c r="F1154" s="91"/>
      <c r="G1154" s="90"/>
      <c r="H1154" s="91"/>
      <c r="I1154" s="91"/>
      <c r="J1154" s="91"/>
    </row>
    <row r="1155" customFormat="false" ht="25.5" hidden="false" customHeight="true" outlineLevel="0" collapsed="false">
      <c r="A1155" s="90"/>
      <c r="B1155" s="90"/>
      <c r="C1155" s="90"/>
      <c r="D1155" s="90"/>
      <c r="E1155" s="90"/>
      <c r="G1155" s="90"/>
    </row>
    <row r="1156" customFormat="false" ht="25.5" hidden="false" customHeight="true" outlineLevel="0" collapsed="false">
      <c r="A1156" s="90"/>
      <c r="B1156" s="90"/>
      <c r="C1156" s="90"/>
      <c r="D1156" s="90"/>
      <c r="E1156" s="90"/>
      <c r="F1156" s="91"/>
      <c r="G1156" s="90"/>
      <c r="H1156" s="91"/>
      <c r="I1156" s="91"/>
      <c r="J1156" s="91"/>
    </row>
    <row r="1157" customFormat="false" ht="25.5" hidden="false" customHeight="true" outlineLevel="0" collapsed="false">
      <c r="A1157" s="90"/>
      <c r="B1157" s="90"/>
      <c r="C1157" s="90"/>
      <c r="D1157" s="90"/>
      <c r="E1157" s="90"/>
      <c r="G1157" s="90"/>
    </row>
    <row r="1158" customFormat="false" ht="25.5" hidden="false" customHeight="true" outlineLevel="0" collapsed="false">
      <c r="A1158" s="90"/>
      <c r="B1158" s="90"/>
      <c r="C1158" s="90"/>
      <c r="D1158" s="90"/>
      <c r="E1158" s="90"/>
      <c r="F1158" s="91"/>
      <c r="G1158" s="90"/>
      <c r="H1158" s="91"/>
      <c r="I1158" s="91"/>
      <c r="J1158" s="91"/>
    </row>
    <row r="1159" customFormat="false" ht="25.5" hidden="false" customHeight="true" outlineLevel="0" collapsed="false">
      <c r="A1159" s="90"/>
      <c r="B1159" s="90"/>
      <c r="C1159" s="90"/>
      <c r="D1159" s="90"/>
      <c r="E1159" s="90"/>
      <c r="G1159" s="90"/>
    </row>
    <row r="1160" customFormat="false" ht="25.5" hidden="false" customHeight="true" outlineLevel="0" collapsed="false">
      <c r="A1160" s="90"/>
      <c r="B1160" s="90"/>
      <c r="C1160" s="90"/>
      <c r="D1160" s="90"/>
      <c r="E1160" s="90"/>
      <c r="F1160" s="91"/>
      <c r="G1160" s="90"/>
      <c r="H1160" s="91"/>
      <c r="I1160" s="91"/>
      <c r="J1160" s="91"/>
    </row>
    <row r="1161" customFormat="false" ht="25.5" hidden="false" customHeight="true" outlineLevel="0" collapsed="false">
      <c r="A1161" s="90"/>
      <c r="B1161" s="90"/>
      <c r="C1161" s="90"/>
      <c r="D1161" s="90"/>
      <c r="E1161" s="90"/>
      <c r="G1161" s="90"/>
    </row>
    <row r="1162" customFormat="false" ht="25.5" hidden="false" customHeight="true" outlineLevel="0" collapsed="false">
      <c r="A1162" s="90"/>
      <c r="B1162" s="90"/>
      <c r="C1162" s="90"/>
      <c r="D1162" s="90"/>
      <c r="E1162" s="90"/>
      <c r="F1162" s="91"/>
      <c r="G1162" s="90"/>
      <c r="H1162" s="91"/>
      <c r="I1162" s="91"/>
      <c r="J1162" s="91"/>
    </row>
    <row r="1163" customFormat="false" ht="25.5" hidden="false" customHeight="true" outlineLevel="0" collapsed="false">
      <c r="A1163" s="90"/>
      <c r="B1163" s="90"/>
      <c r="C1163" s="90"/>
      <c r="D1163" s="90"/>
      <c r="E1163" s="90"/>
      <c r="G1163" s="90"/>
    </row>
    <row r="1164" customFormat="false" ht="25.5" hidden="false" customHeight="true" outlineLevel="0" collapsed="false">
      <c r="A1164" s="90"/>
      <c r="B1164" s="90"/>
      <c r="C1164" s="90"/>
      <c r="D1164" s="90"/>
      <c r="E1164" s="90"/>
      <c r="F1164" s="91"/>
      <c r="G1164" s="90"/>
      <c r="H1164" s="91"/>
      <c r="I1164" s="91"/>
      <c r="J1164" s="91"/>
    </row>
    <row r="1165" customFormat="false" ht="25.5" hidden="false" customHeight="true" outlineLevel="0" collapsed="false">
      <c r="A1165" s="90"/>
      <c r="B1165" s="90"/>
      <c r="C1165" s="90"/>
      <c r="D1165" s="90"/>
      <c r="E1165" s="90"/>
      <c r="G1165" s="90"/>
    </row>
    <row r="1166" customFormat="false" ht="25.5" hidden="false" customHeight="true" outlineLevel="0" collapsed="false">
      <c r="A1166" s="90"/>
      <c r="B1166" s="90"/>
      <c r="C1166" s="90"/>
      <c r="D1166" s="90"/>
      <c r="E1166" s="90"/>
      <c r="F1166" s="91"/>
      <c r="G1166" s="90"/>
      <c r="H1166" s="91"/>
      <c r="I1166" s="91"/>
      <c r="J1166" s="91"/>
    </row>
    <row r="1167" customFormat="false" ht="25.5" hidden="false" customHeight="true" outlineLevel="0" collapsed="false">
      <c r="A1167" s="90"/>
      <c r="B1167" s="90"/>
      <c r="C1167" s="90"/>
      <c r="D1167" s="90"/>
      <c r="E1167" s="90"/>
      <c r="G1167" s="90"/>
    </row>
    <row r="1168" customFormat="false" ht="25.5" hidden="false" customHeight="true" outlineLevel="0" collapsed="false">
      <c r="A1168" s="90"/>
      <c r="B1168" s="90"/>
      <c r="C1168" s="90"/>
      <c r="D1168" s="90"/>
      <c r="E1168" s="90"/>
      <c r="F1168" s="91"/>
      <c r="G1168" s="90"/>
      <c r="H1168" s="91"/>
      <c r="I1168" s="91"/>
      <c r="J1168" s="91"/>
    </row>
    <row r="1169" customFormat="false" ht="25.5" hidden="false" customHeight="true" outlineLevel="0" collapsed="false">
      <c r="A1169" s="90"/>
      <c r="B1169" s="90"/>
      <c r="C1169" s="90"/>
      <c r="D1169" s="90"/>
      <c r="E1169" s="90"/>
      <c r="G1169" s="90"/>
    </row>
    <row r="1170" customFormat="false" ht="25.5" hidden="false" customHeight="true" outlineLevel="0" collapsed="false">
      <c r="A1170" s="90"/>
      <c r="B1170" s="90"/>
      <c r="C1170" s="90"/>
      <c r="D1170" s="90"/>
      <c r="E1170" s="90"/>
      <c r="F1170" s="91"/>
      <c r="G1170" s="90"/>
      <c r="H1170" s="91"/>
      <c r="I1170" s="91"/>
      <c r="J1170" s="91"/>
    </row>
    <row r="1171" customFormat="false" ht="25.5" hidden="false" customHeight="true" outlineLevel="0" collapsed="false">
      <c r="A1171" s="90"/>
      <c r="B1171" s="90"/>
      <c r="C1171" s="90"/>
      <c r="D1171" s="90"/>
      <c r="E1171" s="90"/>
      <c r="G1171" s="90"/>
    </row>
    <row r="1172" customFormat="false" ht="25.5" hidden="false" customHeight="true" outlineLevel="0" collapsed="false">
      <c r="A1172" s="90"/>
      <c r="B1172" s="90"/>
      <c r="C1172" s="90"/>
      <c r="D1172" s="90"/>
      <c r="E1172" s="90"/>
      <c r="F1172" s="91"/>
      <c r="G1172" s="90"/>
      <c r="H1172" s="91"/>
      <c r="I1172" s="91"/>
      <c r="J1172" s="91"/>
    </row>
    <row r="1173" customFormat="false" ht="25.5" hidden="false" customHeight="true" outlineLevel="0" collapsed="false">
      <c r="A1173" s="90"/>
      <c r="B1173" s="90"/>
      <c r="C1173" s="90"/>
      <c r="D1173" s="90"/>
      <c r="E1173" s="90"/>
      <c r="G1173" s="90"/>
    </row>
    <row r="1174" customFormat="false" ht="25.5" hidden="false" customHeight="true" outlineLevel="0" collapsed="false">
      <c r="A1174" s="90"/>
      <c r="B1174" s="90"/>
      <c r="C1174" s="90"/>
      <c r="D1174" s="90"/>
      <c r="E1174" s="90"/>
      <c r="F1174" s="91"/>
      <c r="G1174" s="90"/>
      <c r="H1174" s="91"/>
      <c r="I1174" s="91"/>
      <c r="J1174" s="91"/>
    </row>
    <row r="1175" customFormat="false" ht="25.5" hidden="false" customHeight="true" outlineLevel="0" collapsed="false">
      <c r="A1175" s="90"/>
      <c r="B1175" s="90"/>
      <c r="C1175" s="90"/>
      <c r="D1175" s="90"/>
      <c r="E1175" s="90"/>
      <c r="G1175" s="90"/>
    </row>
    <row r="1176" customFormat="false" ht="25.5" hidden="false" customHeight="true" outlineLevel="0" collapsed="false">
      <c r="A1176" s="90"/>
      <c r="B1176" s="90"/>
      <c r="C1176" s="90"/>
      <c r="D1176" s="90"/>
      <c r="E1176" s="90"/>
      <c r="F1176" s="91"/>
      <c r="G1176" s="90"/>
      <c r="H1176" s="91"/>
      <c r="I1176" s="91"/>
      <c r="J1176" s="91"/>
    </row>
    <row r="1177" customFormat="false" ht="25.5" hidden="false" customHeight="true" outlineLevel="0" collapsed="false">
      <c r="A1177" s="90"/>
      <c r="B1177" s="90"/>
      <c r="C1177" s="90"/>
      <c r="D1177" s="90"/>
      <c r="E1177" s="90"/>
      <c r="G1177" s="90"/>
    </row>
    <row r="1178" customFormat="false" ht="25.5" hidden="false" customHeight="true" outlineLevel="0" collapsed="false">
      <c r="A1178" s="90"/>
      <c r="B1178" s="90"/>
      <c r="C1178" s="90"/>
      <c r="D1178" s="90"/>
      <c r="E1178" s="90"/>
      <c r="F1178" s="91"/>
      <c r="G1178" s="90"/>
      <c r="H1178" s="91"/>
      <c r="I1178" s="91"/>
      <c r="J1178" s="91"/>
    </row>
    <row r="1179" customFormat="false" ht="25.5" hidden="false" customHeight="true" outlineLevel="0" collapsed="false">
      <c r="A1179" s="90"/>
      <c r="B1179" s="90"/>
      <c r="C1179" s="90"/>
      <c r="D1179" s="90"/>
      <c r="E1179" s="90"/>
      <c r="G1179" s="90"/>
    </row>
    <row r="1180" customFormat="false" ht="25.5" hidden="false" customHeight="true" outlineLevel="0" collapsed="false">
      <c r="A1180" s="90"/>
      <c r="B1180" s="90"/>
      <c r="C1180" s="90"/>
      <c r="D1180" s="90"/>
      <c r="E1180" s="90"/>
      <c r="F1180" s="91"/>
      <c r="G1180" s="90"/>
      <c r="H1180" s="91"/>
      <c r="I1180" s="91"/>
      <c r="J1180" s="91"/>
    </row>
    <row r="1181" customFormat="false" ht="25.5" hidden="false" customHeight="true" outlineLevel="0" collapsed="false">
      <c r="A1181" s="90"/>
      <c r="B1181" s="90"/>
      <c r="C1181" s="90"/>
      <c r="D1181" s="90"/>
      <c r="E1181" s="90"/>
      <c r="G1181" s="90"/>
    </row>
    <row r="1182" customFormat="false" ht="25.5" hidden="false" customHeight="true" outlineLevel="0" collapsed="false">
      <c r="A1182" s="90"/>
      <c r="B1182" s="90"/>
      <c r="C1182" s="90"/>
      <c r="D1182" s="90"/>
      <c r="E1182" s="90"/>
      <c r="F1182" s="91"/>
      <c r="G1182" s="90"/>
      <c r="H1182" s="91"/>
      <c r="I1182" s="91"/>
      <c r="J1182" s="91"/>
    </row>
    <row r="1183" customFormat="false" ht="25.5" hidden="false" customHeight="true" outlineLevel="0" collapsed="false">
      <c r="A1183" s="90"/>
      <c r="B1183" s="90"/>
      <c r="C1183" s="90"/>
      <c r="D1183" s="90"/>
      <c r="E1183" s="90"/>
      <c r="G1183" s="90"/>
    </row>
    <row r="1184" customFormat="false" ht="25.5" hidden="false" customHeight="true" outlineLevel="0" collapsed="false">
      <c r="A1184" s="90"/>
      <c r="B1184" s="90"/>
      <c r="C1184" s="90"/>
      <c r="D1184" s="90"/>
      <c r="E1184" s="90"/>
      <c r="F1184" s="91"/>
      <c r="G1184" s="90"/>
      <c r="H1184" s="91"/>
      <c r="I1184" s="91"/>
      <c r="J1184" s="91"/>
    </row>
    <row r="1185" customFormat="false" ht="25.5" hidden="false" customHeight="true" outlineLevel="0" collapsed="false">
      <c r="A1185" s="90"/>
      <c r="B1185" s="90"/>
      <c r="C1185" s="90"/>
      <c r="D1185" s="90"/>
      <c r="E1185" s="90"/>
      <c r="G1185" s="90"/>
    </row>
    <row r="1186" customFormat="false" ht="25.5" hidden="false" customHeight="true" outlineLevel="0" collapsed="false">
      <c r="A1186" s="90"/>
      <c r="B1186" s="90"/>
      <c r="C1186" s="90"/>
      <c r="D1186" s="90"/>
      <c r="E1186" s="90"/>
      <c r="F1186" s="91"/>
      <c r="G1186" s="90"/>
      <c r="H1186" s="91"/>
      <c r="I1186" s="91"/>
      <c r="J1186" s="91"/>
    </row>
    <row r="1187" customFormat="false" ht="25.5" hidden="false" customHeight="true" outlineLevel="0" collapsed="false">
      <c r="A1187" s="90"/>
      <c r="B1187" s="90"/>
      <c r="C1187" s="90"/>
      <c r="D1187" s="90"/>
      <c r="E1187" s="90"/>
      <c r="G1187" s="90"/>
    </row>
    <row r="1188" customFormat="false" ht="25.5" hidden="false" customHeight="true" outlineLevel="0" collapsed="false">
      <c r="A1188" s="90"/>
      <c r="B1188" s="90"/>
      <c r="C1188" s="90"/>
      <c r="D1188" s="90"/>
      <c r="E1188" s="90"/>
      <c r="F1188" s="91"/>
      <c r="G1188" s="90"/>
      <c r="H1188" s="91"/>
      <c r="I1188" s="91"/>
      <c r="J1188" s="91"/>
    </row>
    <row r="1189" customFormat="false" ht="25.5" hidden="false" customHeight="true" outlineLevel="0" collapsed="false">
      <c r="A1189" s="90"/>
      <c r="B1189" s="90"/>
      <c r="C1189" s="90"/>
      <c r="D1189" s="90"/>
      <c r="E1189" s="90"/>
      <c r="G1189" s="90"/>
    </row>
    <row r="1190" customFormat="false" ht="25.5" hidden="false" customHeight="true" outlineLevel="0" collapsed="false">
      <c r="A1190" s="90"/>
      <c r="B1190" s="90"/>
      <c r="C1190" s="90"/>
      <c r="D1190" s="90"/>
      <c r="E1190" s="90"/>
      <c r="F1190" s="91"/>
      <c r="G1190" s="90"/>
      <c r="H1190" s="91"/>
      <c r="I1190" s="91"/>
      <c r="J1190" s="91"/>
    </row>
    <row r="1191" customFormat="false" ht="25.5" hidden="false" customHeight="true" outlineLevel="0" collapsed="false">
      <c r="A1191" s="90"/>
      <c r="B1191" s="90"/>
      <c r="C1191" s="90"/>
      <c r="D1191" s="90"/>
      <c r="E1191" s="90"/>
      <c r="G1191" s="90"/>
    </row>
    <row r="1192" customFormat="false" ht="25.5" hidden="false" customHeight="true" outlineLevel="0" collapsed="false">
      <c r="A1192" s="90"/>
      <c r="B1192" s="90"/>
      <c r="C1192" s="90"/>
      <c r="D1192" s="90"/>
      <c r="E1192" s="90"/>
      <c r="F1192" s="91"/>
      <c r="G1192" s="90"/>
      <c r="H1192" s="91"/>
      <c r="I1192" s="91"/>
      <c r="J1192" s="91"/>
    </row>
    <row r="1193" customFormat="false" ht="25.5" hidden="false" customHeight="true" outlineLevel="0" collapsed="false">
      <c r="A1193" s="90"/>
      <c r="B1193" s="90"/>
      <c r="C1193" s="90"/>
      <c r="D1193" s="90"/>
      <c r="E1193" s="90"/>
      <c r="G1193" s="90"/>
    </row>
    <row r="1194" customFormat="false" ht="25.5" hidden="false" customHeight="true" outlineLevel="0" collapsed="false">
      <c r="A1194" s="90"/>
      <c r="B1194" s="90"/>
      <c r="C1194" s="90"/>
      <c r="D1194" s="90"/>
      <c r="E1194" s="90"/>
      <c r="F1194" s="91"/>
      <c r="G1194" s="90"/>
      <c r="H1194" s="91"/>
      <c r="I1194" s="91"/>
      <c r="J1194" s="91"/>
    </row>
    <row r="1195" customFormat="false" ht="25.5" hidden="false" customHeight="true" outlineLevel="0" collapsed="false">
      <c r="A1195" s="90"/>
      <c r="B1195" s="90"/>
      <c r="C1195" s="90"/>
      <c r="D1195" s="90"/>
      <c r="E1195" s="90"/>
      <c r="G1195" s="90"/>
    </row>
    <row r="1196" customFormat="false" ht="25.5" hidden="false" customHeight="true" outlineLevel="0" collapsed="false">
      <c r="A1196" s="90"/>
      <c r="B1196" s="90"/>
      <c r="C1196" s="90"/>
      <c r="D1196" s="90"/>
      <c r="E1196" s="90"/>
      <c r="F1196" s="91"/>
      <c r="G1196" s="90"/>
      <c r="H1196" s="91"/>
      <c r="I1196" s="91"/>
      <c r="J1196" s="91"/>
    </row>
    <row r="1197" customFormat="false" ht="25.5" hidden="false" customHeight="true" outlineLevel="0" collapsed="false">
      <c r="A1197" s="90"/>
      <c r="B1197" s="90"/>
      <c r="C1197" s="90"/>
      <c r="D1197" s="90"/>
      <c r="E1197" s="90"/>
      <c r="G1197" s="90"/>
    </row>
    <row r="1198" customFormat="false" ht="25.5" hidden="false" customHeight="true" outlineLevel="0" collapsed="false">
      <c r="A1198" s="90"/>
      <c r="B1198" s="90"/>
      <c r="C1198" s="90"/>
      <c r="D1198" s="90"/>
      <c r="E1198" s="90"/>
      <c r="F1198" s="91"/>
      <c r="G1198" s="90"/>
      <c r="H1198" s="91"/>
      <c r="I1198" s="91"/>
      <c r="J1198" s="91"/>
    </row>
    <row r="1199" customFormat="false" ht="25.5" hidden="false" customHeight="true" outlineLevel="0" collapsed="false">
      <c r="A1199" s="90"/>
      <c r="B1199" s="90"/>
      <c r="C1199" s="90"/>
      <c r="D1199" s="90"/>
      <c r="E1199" s="90"/>
      <c r="G1199" s="90"/>
    </row>
    <row r="1200" customFormat="false" ht="25.5" hidden="false" customHeight="true" outlineLevel="0" collapsed="false">
      <c r="A1200" s="90"/>
      <c r="B1200" s="90"/>
      <c r="C1200" s="90"/>
      <c r="D1200" s="90"/>
      <c r="E1200" s="90"/>
      <c r="F1200" s="91"/>
      <c r="G1200" s="90"/>
      <c r="H1200" s="91"/>
      <c r="I1200" s="91"/>
      <c r="J1200" s="91"/>
    </row>
    <row r="1201" customFormat="false" ht="25.5" hidden="false" customHeight="true" outlineLevel="0" collapsed="false">
      <c r="A1201" s="90"/>
      <c r="B1201" s="90"/>
      <c r="C1201" s="90"/>
      <c r="D1201" s="90"/>
      <c r="E1201" s="90"/>
      <c r="G1201" s="90"/>
    </row>
    <row r="1202" customFormat="false" ht="25.5" hidden="false" customHeight="true" outlineLevel="0" collapsed="false">
      <c r="A1202" s="90"/>
      <c r="B1202" s="90"/>
      <c r="C1202" s="90"/>
      <c r="D1202" s="90"/>
      <c r="E1202" s="90"/>
      <c r="F1202" s="91"/>
      <c r="G1202" s="90"/>
      <c r="H1202" s="91"/>
      <c r="I1202" s="91"/>
      <c r="J1202" s="91"/>
    </row>
    <row r="1203" customFormat="false" ht="25.5" hidden="false" customHeight="true" outlineLevel="0" collapsed="false">
      <c r="A1203" s="90"/>
      <c r="B1203" s="90"/>
      <c r="C1203" s="90"/>
      <c r="D1203" s="90"/>
      <c r="E1203" s="90"/>
      <c r="G1203" s="90"/>
    </row>
  </sheetData>
  <sheetProtection sheet="true" password="dd42" formatCells="false" formatColumns="false" formatRows="false" deleteRows="false" sort="false" autoFilter="false"/>
  <autoFilter ref="A3:N1007"/>
  <mergeCells count="3">
    <mergeCell ref="A1:N1"/>
    <mergeCell ref="B2:N2"/>
    <mergeCell ref="A1007:J1007"/>
  </mergeCells>
  <conditionalFormatting sqref="I4:I1203">
    <cfRule type="cellIs" priority="2" operator="equal" aboveAverage="0" equalAverage="0" bottom="0" percent="0" rank="0" text="" dxfId="11">
      <formula>"Blocked"</formula>
    </cfRule>
    <cfRule type="cellIs" priority="3" operator="equal" aboveAverage="0" equalAverage="0" bottom="0" percent="0" rank="0" text="" dxfId="12">
      <formula>"Meeting booked"</formula>
    </cfRule>
    <cfRule type="cellIs" priority="4" operator="equal" aboveAverage="0" equalAverage="0" bottom="0" percent="0" rank="0" text="" dxfId="12">
      <formula>"Positive reply"</formula>
    </cfRule>
  </conditionalFormatting>
  <conditionalFormatting sqref="B4:B1006">
    <cfRule type="expression" priority="5" aboveAverage="0" equalAverage="0" bottom="0" percent="0" rank="0" text="" dxfId="13">
      <formula>AND($B4&lt;&gt;"",COUNTIF('START HERE'!$B$55:$B$64,$B4)=0)</formula>
    </cfRule>
  </conditionalFormatting>
  <conditionalFormatting sqref="C4:C1006">
    <cfRule type="expression" priority="6" aboveAverage="0" equalAverage="0" bottom="0" percent="0" rank="0" text="" dxfId="13">
      <formula>AND($C4&lt;&gt;"",COUNTIF(Lists!$J$4:$J$136,$C4)=0)</formula>
    </cfRule>
  </conditionalFormatting>
  <conditionalFormatting sqref="M4:M1006">
    <cfRule type="expression" priority="7" aboveAverage="0" equalAverage="0" bottom="0" percent="0" rank="0" text="" dxfId="13">
      <formula>AND($M4&lt;&gt;"",COUNTIF(Lists!$Y$4:$Y$14,$M4)=0)</formula>
    </cfRule>
  </conditionalFormatting>
  <conditionalFormatting sqref="N4:N1006">
    <cfRule type="expression" priority="8" aboveAverage="0" equalAverage="0" bottom="0" percent="0" rank="0" text="" dxfId="13">
      <formula>AND($N4&lt;&gt;"",COUNTIF(Lists!$O$4:$O$10,$N4)=0)</formula>
    </cfRule>
  </conditionalFormatting>
  <dataValidations count="9">
    <dataValidation allowBlank="true" error="Pick a value from the dropdown — free-typed values fall out of every report." errorStyle="stop" operator="between" prompt="Pick your name from the list. Not there? Your manager adds it on START HERE section 6 — you cannot log anything until they do." promptTitle="Your name" showDropDown="false" showErrorMessage="true" showInputMessage="true" sqref="B4:B1006" type="list">
      <formula1>'START HERE'!$B$55:$B$64</formula1>
      <formula2>0</formula2>
    </dataValidation>
    <dataValidation allowBlank="true" error="Pick a value from the dropdown — free-typed values fall out of every report." errorStyle="stop" operator="between" prompt="One row per platform. If the same piece of work went to three platforms, that is three rows." promptTitle="Which platform" showDropDown="false" showErrorMessage="true" showInputMessage="true" sqref="C4:C1006" type="list">
      <formula1>Lists!$J$4:$J$136</formula1>
      <formula2>0</formula2>
    </dataValidation>
    <dataValidation allowBlank="true" error="Pick a value from the dropdown — free-typed values fall out of every report." errorStyle="stop" operator="between" prompt="Pick the closest match. This drives every activity total on the Dashboard, so guessing here shows up there." promptTitle="What kind of work" showDropDown="false" showErrorMessage="true" showInputMessage="true" sqref="D4:D1006" type="list">
      <formula1>Lists!$P$4:$P$18</formula1>
      <formula2>0</formula2>
    </dataValidation>
    <dataValidation allowBlank="true" error="Pick a value from the dropdown — free-typed values fall out of every report." errorStyle="stop" operator="between" prompt="How it ended. 'Blocked' puts the row in front of the manager on Monday." promptTitle="Result" showDropDown="false" showErrorMessage="true" showInputMessage="true" sqref="I4:I1006" type="list">
      <formula1>Lists!$Q$4:$Q$11</formula1>
      <formula2>0</formula2>
    </dataValidation>
    <dataValidation allowBlank="true" error="Pick a value from the dropdown — free-typed values fall out of every report." errorStyle="stop" operator="between" prompt="WHY you did it. If the work sells one specific certification, pick that Certification Sales line; if it builds general traffic or authority, pick Content &amp; SEO Growth or Authority &amp; Entity Building. Required on every row." promptTitle="Objective — which campaign this is for" showDropDown="false" showErrorMessage="true" showInputMessage="true" sqref="M4:M1006" type="list">
      <formula1>Lists!$Y$4:$Y$14</formula1>
      <formula2>0</formula2>
    </dataValidation>
    <dataValidation allowBlank="true" error="Pick a value from the dropdown — free-typed values fall out of every report." errorStyle="stop" operator="between" prompt="WHICH property benefits: the institute, one certification, PCI World, Certuvo, or All / shared when it genuinely serves everything. Required on every row." promptTitle="For (brand) — who the work is for" showDropDown="false" showErrorMessage="true" showInputMessage="true" sqref="N4:N1006" type="list">
      <formula1>Lists!$O$4:$O$10</formula1>
      <formula2>0</formula2>
    </dataValidation>
    <dataValidation allowBlank="true" error="Enter a real date, not text, and not in the future. A date typed as text lands in the running totals but in no week." errorStyle="stop" errorTitle="That is not a usable date" operator="lessThanOrEqual" prompt="The day the work actually happened, typed as a date. A date typed as text lands in the running totals and in no week." promptTitle="Date" showDropDown="false" showErrorMessage="true" showInputMessage="true" sqref="A4:A1006" type="date">
      <formula1>TODAY()</formula1>
      <formula2>0</formula2>
    </dataValidation>
    <dataValidation allowBlank="true" error="How many — 0 to 2000. A four-figure entry is almost always a typo; split a genuine bulk send across rows." errorStyle="stop" errorTitle="Out of range" operator="between" prompt="One post = 1. Ten leads researched = 10. Email or WhatsApp = messages delivered. Never combine platforms in one row. Leave blank if a count makes no sense for this activity." promptTitle="How many — count of the thing in column D" showDropDown="false" showErrorMessage="true" showInputMessage="true" sqref="F4:F1006" type="whole">
      <formula1>0</formula1>
      <formula2>2000</formula2>
    </dataValidation>
    <dataValidation allowBlank="true" error="Minutes spent — 0 to 960 (there are 960 minutes in a 16-hour day)." errorStyle="stop" errorTitle="Out of range" operator="between" prompt="Real minutes on this one activity. 0 to 960. This is how the workbook works out what each campaign costs in time." promptTitle="Minutes spent" showDropDown="false" showErrorMessage="true" showInputMessage="true" sqref="G4:G1006" type="whole">
      <formula1>0</formula1>
      <formula2>960</formula2>
    </dataValidation>
  </dataValidations>
  <hyperlinks>
    <hyperlink ref="A2" location="'MAP'!A1" display="◀  MAP"/>
  </hyperlinks>
  <printOptions headings="false" gridLines="false" gridLinesSet="true" horizontalCentered="false" verticalCentered="false"/>
  <pageMargins left="0.4" right="0.4" top="0.55" bottom="0.55" header="0.511811023622047" footer="0.3"/>
  <pageSetup paperSize="1" scale="100" fitToWidth="1" fitToHeight="0" pageOrder="downThenOver" orientation="landscape" blackAndWhite="false" draft="false" cellComments="none" horizontalDpi="300" verticalDpi="300" copies="1"/>
  <headerFooter differentFirst="false" differentOddEven="false">
    <oddHeader/>
    <oddFooter>&amp;L&amp;7 &amp;K808080PCI AI  —  Growth OS&amp;R&amp;7 &amp;K808080Page &amp;P of &amp;N</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true"/>
  </sheetPr>
  <dimension ref="A1:AP12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3" topLeftCell="E4" activePane="bottomRight" state="frozen"/>
      <selection pane="topLeft" activeCell="A1" activeCellId="0" sqref="A1"/>
      <selection pane="topRight" activeCell="E1" activeCellId="0" sqref="E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11"/>
    <col collapsed="false" customWidth="true" hidden="false" outlineLevel="0" max="2" min="2" style="1" width="14"/>
    <col collapsed="false" customWidth="true" hidden="false" outlineLevel="0" max="3" min="3" style="1" width="20"/>
    <col collapsed="false" customWidth="true" hidden="false" outlineLevel="0" max="4" min="4" style="1" width="34"/>
    <col collapsed="false" customWidth="true" hidden="false" outlineLevel="0" max="5" min="5" style="1" width="22"/>
    <col collapsed="false" customWidth="true" hidden="false" outlineLevel="0" max="6" min="6" style="1" width="24"/>
    <col collapsed="false" customWidth="true" hidden="false" outlineLevel="0" max="7" min="7" style="1" width="13"/>
    <col collapsed="false" customWidth="true" hidden="false" outlineLevel="0" max="8" min="8" style="1" width="22"/>
    <col collapsed="false" customWidth="true" hidden="false" outlineLevel="0" max="9" min="9" style="1" width="18"/>
    <col collapsed="false" customWidth="true" hidden="false" outlineLevel="0" max="10" min="10" style="1" width="9"/>
    <col collapsed="false" customWidth="true" hidden="false" outlineLevel="0" max="11" min="11" style="1" width="10"/>
    <col collapsed="false" customWidth="true" hidden="false" outlineLevel="0" max="12" min="12" style="1" width="40"/>
    <col collapsed="false" customWidth="true" hidden="false" outlineLevel="0" max="13" min="13" style="1" width="12"/>
    <col collapsed="false" customWidth="true" hidden="false" outlineLevel="0" max="14" min="14" style="1" width="10"/>
    <col collapsed="false" customWidth="true" hidden="false" outlineLevel="0" max="15" min="15" style="1" width="18"/>
    <col collapsed="false" customWidth="true" hidden="false" outlineLevel="0" max="16" min="16" style="1" width="56"/>
    <col collapsed="false" customWidth="true" hidden="false" outlineLevel="0" max="17" min="17" style="1" width="8"/>
    <col collapsed="false" customWidth="true" hidden="false" outlineLevel="0" max="18" min="18" style="1" width="11"/>
    <col collapsed="false" customWidth="true" hidden="false" outlineLevel="0" max="19" min="19" style="1" width="18"/>
    <col collapsed="false" customWidth="true" hidden="false" outlineLevel="0" max="20" min="20" style="1" width="32"/>
    <col collapsed="false" customWidth="true" hidden="false" outlineLevel="0" max="21" min="21" style="1" width="12"/>
    <col collapsed="false" customWidth="true" hidden="false" outlineLevel="0" max="22" min="22" style="1" width="11"/>
    <col collapsed="false" customWidth="true" hidden="false" outlineLevel="0" max="23" min="23" style="1" width="24"/>
    <col collapsed="false" customWidth="true" hidden="false" outlineLevel="0" max="24" min="24" style="1" width="26"/>
    <col collapsed="false" customWidth="true" hidden="false" outlineLevel="0" max="25" min="25" style="1" width="13"/>
    <col collapsed="false" customWidth="true" hidden="false" outlineLevel="0" max="26" min="26" style="1" width="14"/>
    <col collapsed="false" customWidth="true" hidden="false" outlineLevel="0" max="28" min="27" style="1" width="12"/>
    <col collapsed="false" customWidth="true" hidden="false" outlineLevel="0" max="29" min="29" style="1" width="32"/>
    <col collapsed="false" customWidth="true" hidden="false" outlineLevel="0" max="30" min="30" style="0" width="15.5"/>
    <col collapsed="false" customWidth="true" hidden="false" outlineLevel="0" max="31" min="31" style="0" width="19.5"/>
    <col collapsed="false" customWidth="true" hidden="false" outlineLevel="0" max="32" min="32" style="0" width="24.5"/>
    <col collapsed="false" customWidth="true" hidden="false" outlineLevel="0" max="33" min="33" style="0" width="14.5"/>
    <col collapsed="false" customWidth="true" hidden="false" outlineLevel="0" max="34" min="34" style="0" width="24.5"/>
    <col collapsed="false" customWidth="true" hidden="false" outlineLevel="0" max="35" min="35" style="0" width="18.5"/>
    <col collapsed="false" customWidth="true" hidden="false" outlineLevel="0" max="37" min="36" style="0" width="15.5"/>
    <col collapsed="false" customWidth="true" hidden="false" outlineLevel="0" max="38" min="38" style="0" width="10"/>
    <col collapsed="false" customWidth="true" hidden="false" outlineLevel="0" max="39" min="39" style="0" width="29.5"/>
    <col collapsed="false" customWidth="true" hidden="false" outlineLevel="0" max="40" min="40" style="0" width="19.5"/>
    <col collapsed="false" customWidth="true" hidden="false" outlineLevel="0" max="41" min="41" style="0" width="30"/>
    <col collapsed="false" customWidth="true" hidden="false" outlineLevel="0" max="42" min="42" style="0" width="26"/>
  </cols>
  <sheetData>
    <row r="1" customFormat="false" ht="25.5" hidden="false" customHeight="true" outlineLevel="0" collapsed="false">
      <c r="A1" s="2" t="s">
        <v>1483</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row>
    <row r="2" customFormat="false" ht="30" hidden="false" customHeight="true" outlineLevel="0" collapsed="false">
      <c r="A2" s="3" t="s">
        <v>1</v>
      </c>
      <c r="B2" s="92" t="s">
        <v>1484</v>
      </c>
      <c r="C2" s="92"/>
      <c r="D2" s="92"/>
      <c r="E2" s="92"/>
      <c r="F2" s="92"/>
      <c r="G2" s="92"/>
      <c r="H2" s="92"/>
      <c r="I2" s="92"/>
      <c r="J2" s="92"/>
      <c r="K2" s="92"/>
      <c r="L2" s="92"/>
      <c r="M2" s="92"/>
      <c r="N2" s="92"/>
      <c r="O2" s="92"/>
      <c r="P2" s="92"/>
      <c r="Q2" s="92"/>
      <c r="R2" s="92"/>
      <c r="S2" s="92"/>
      <c r="T2" s="92"/>
      <c r="U2" s="92"/>
      <c r="V2" s="92"/>
      <c r="W2" s="92"/>
      <c r="X2" s="92"/>
      <c r="Y2" s="92"/>
      <c r="Z2" s="92"/>
      <c r="AA2" s="92"/>
      <c r="AB2" s="92"/>
      <c r="AC2" s="92"/>
      <c r="AD2" s="92"/>
      <c r="AE2" s="92"/>
      <c r="AF2" s="92"/>
      <c r="AG2" s="92"/>
      <c r="AH2" s="92"/>
      <c r="AI2" s="92"/>
      <c r="AJ2" s="92"/>
      <c r="AK2" s="92"/>
      <c r="AL2" s="92"/>
      <c r="AM2" s="92"/>
      <c r="AN2" s="92"/>
      <c r="AO2" s="92"/>
      <c r="AP2" s="92"/>
    </row>
    <row r="3" customFormat="false" ht="43.5" hidden="false" customHeight="true" outlineLevel="0" collapsed="false">
      <c r="A3" s="72" t="s">
        <v>1469</v>
      </c>
      <c r="B3" s="72" t="s">
        <v>1485</v>
      </c>
      <c r="C3" s="72" t="s">
        <v>1486</v>
      </c>
      <c r="D3" s="72" t="s">
        <v>1487</v>
      </c>
      <c r="E3" s="72" t="s">
        <v>1488</v>
      </c>
      <c r="F3" s="72" t="s">
        <v>1489</v>
      </c>
      <c r="G3" s="72" t="s">
        <v>1490</v>
      </c>
      <c r="H3" s="72" t="s">
        <v>1491</v>
      </c>
      <c r="I3" s="72" t="s">
        <v>1492</v>
      </c>
      <c r="J3" s="72" t="s">
        <v>1493</v>
      </c>
      <c r="K3" s="72" t="s">
        <v>1494</v>
      </c>
      <c r="L3" s="72" t="s">
        <v>1495</v>
      </c>
      <c r="M3" s="72" t="s">
        <v>1496</v>
      </c>
      <c r="N3" s="72" t="s">
        <v>1497</v>
      </c>
      <c r="O3" s="72" t="s">
        <v>1498</v>
      </c>
      <c r="P3" s="72" t="s">
        <v>1499</v>
      </c>
      <c r="Q3" s="72" t="s">
        <v>1500</v>
      </c>
      <c r="R3" s="72" t="s">
        <v>1501</v>
      </c>
      <c r="S3" s="72" t="s">
        <v>1502</v>
      </c>
      <c r="T3" s="72" t="s">
        <v>1503</v>
      </c>
      <c r="U3" s="72" t="s">
        <v>1504</v>
      </c>
      <c r="V3" s="72" t="s">
        <v>1505</v>
      </c>
      <c r="W3" s="72" t="s">
        <v>1506</v>
      </c>
      <c r="X3" s="72" t="s">
        <v>1507</v>
      </c>
      <c r="Y3" s="72" t="s">
        <v>1508</v>
      </c>
      <c r="Z3" s="72" t="s">
        <v>1509</v>
      </c>
      <c r="AA3" s="72" t="s">
        <v>1510</v>
      </c>
      <c r="AB3" s="72" t="s">
        <v>1511</v>
      </c>
      <c r="AC3" s="72" t="s">
        <v>1512</v>
      </c>
      <c r="AD3" s="72" t="s">
        <v>1513</v>
      </c>
      <c r="AE3" s="72" t="s">
        <v>1514</v>
      </c>
      <c r="AF3" s="72" t="s">
        <v>1515</v>
      </c>
      <c r="AG3" s="72" t="s">
        <v>1516</v>
      </c>
      <c r="AH3" s="72" t="s">
        <v>1517</v>
      </c>
      <c r="AI3" s="72" t="s">
        <v>1518</v>
      </c>
      <c r="AJ3" s="72" t="s">
        <v>1519</v>
      </c>
      <c r="AK3" s="72" t="s">
        <v>1520</v>
      </c>
      <c r="AL3" s="72" t="s">
        <v>1521</v>
      </c>
      <c r="AM3" s="72" t="s">
        <v>1522</v>
      </c>
      <c r="AN3" s="72" t="s">
        <v>1523</v>
      </c>
      <c r="AO3" s="72" t="s">
        <v>1480</v>
      </c>
      <c r="AP3" s="72" t="s">
        <v>1481</v>
      </c>
    </row>
    <row r="4" customFormat="false" ht="66" hidden="false" customHeight="true" outlineLevel="0" collapsed="false">
      <c r="A4" s="74"/>
      <c r="B4" s="75"/>
      <c r="C4" s="75"/>
      <c r="D4" s="75"/>
      <c r="E4" s="75"/>
      <c r="F4" s="75"/>
      <c r="G4" s="75"/>
      <c r="H4" s="75"/>
      <c r="I4" s="75"/>
      <c r="J4" s="93"/>
      <c r="K4" s="94" t="str">
        <f aca="false">IF(J4="","",IF(J4&gt;=8,"Yes","Check"))</f>
        <v/>
      </c>
      <c r="L4" s="76"/>
      <c r="M4" s="93"/>
      <c r="N4" s="93"/>
      <c r="O4" s="75"/>
      <c r="P4" s="76"/>
      <c r="Q4" s="94" t="str">
        <f aca="false">IF(P4="","",LEN(P4))</f>
        <v/>
      </c>
      <c r="R4" s="93"/>
      <c r="S4" s="75"/>
      <c r="T4" s="76"/>
      <c r="U4" s="95" t="str">
        <f aca="false">IF($AE4&lt;&gt;"",$AE4+4,IF(OR(R4&lt;&gt;"Yes",A4=""),"",A4+4))</f>
        <v/>
      </c>
      <c r="V4" s="93"/>
      <c r="W4" s="76"/>
      <c r="X4" s="76"/>
      <c r="Y4" s="96"/>
      <c r="Z4" s="96"/>
      <c r="AA4" s="97" t="str">
        <f aca="false">IF(AND($Y4="",$Z4=""),"",ROUND(IFERROR(VALUE(LEFT($Y4,1)),0)*12+IFERROR(VALUE(LEFT($Z4,1)),0)*8,0))</f>
        <v/>
      </c>
      <c r="AB4" s="97" t="str">
        <f aca="false">IF($AA4="","",IF($AA4&gt;=80,"A - call first",IF($AA4&gt;=60,"B - worth pursuing",IF($AA4&gt;=40,"C - nurture","D - do not spend time here"))))</f>
        <v/>
      </c>
      <c r="AC4" s="98" t="str">
        <f aca="false">IF($C4="","",IF($S4="Converted","8 Won / Certified",IF($S4="Application Started","7 Certification / Enterprise opportunity",IF($S4="Meeting Booked","6 Meeting / Application",IF(OR($S4="Interested",$S4="Info Requested"),"5 Interested",IF(OR($S4="Declined",$S4="Not Relevant",$S4="Do Not Contact / Unsubscribed"),"9 Closed - Lost",IF($R4="Yes","4 Contacted",IF($N4="Yes","2 Engaged",IF($M4="Yes","1 Awareness",IF($AA4&gt;=60,"3 Qualified","1 Awareness"))))))))))</f>
        <v/>
      </c>
      <c r="AD4" s="99"/>
      <c r="AE4" s="99"/>
      <c r="AF4" s="100" t="str">
        <f aca="false">IF($AE4="","",$AE4+10)</f>
        <v/>
      </c>
      <c r="AG4" s="99"/>
      <c r="AH4" s="76"/>
      <c r="AI4" s="99"/>
      <c r="AJ4" s="76"/>
      <c r="AK4" s="99"/>
      <c r="AL4" s="101"/>
      <c r="AM4" s="76"/>
      <c r="AN4" s="100" t="str">
        <f aca="false">IF($D4="","",IF(COUNTIF($D$4:$D$1203,$D4)&gt;1,"DUPLICATE — check earlier row",""))</f>
        <v/>
      </c>
      <c r="AO4" s="76"/>
      <c r="AP4" s="76"/>
    </row>
    <row r="5" customFormat="false" ht="30" hidden="false" customHeight="true" outlineLevel="0" collapsed="false">
      <c r="A5" s="79"/>
      <c r="B5" s="80"/>
      <c r="C5" s="80"/>
      <c r="D5" s="80"/>
      <c r="E5" s="80"/>
      <c r="F5" s="80"/>
      <c r="G5" s="80"/>
      <c r="H5" s="80"/>
      <c r="I5" s="80"/>
      <c r="J5" s="102"/>
      <c r="K5" s="103" t="str">
        <f aca="false">IF(J5="","",IF(J5&gt;=8,"Yes","Check"))</f>
        <v/>
      </c>
      <c r="L5" s="81"/>
      <c r="M5" s="102"/>
      <c r="N5" s="102"/>
      <c r="O5" s="80"/>
      <c r="P5" s="81"/>
      <c r="Q5" s="103" t="str">
        <f aca="false">IF(P5="","",LEN(P5))</f>
        <v/>
      </c>
      <c r="R5" s="102"/>
      <c r="S5" s="80"/>
      <c r="T5" s="81"/>
      <c r="U5" s="104" t="str">
        <f aca="false">IF($AE5&lt;&gt;"",$AE5+4,IF(OR(R5&lt;&gt;"Yes",A5=""),"",A5+4))</f>
        <v/>
      </c>
      <c r="V5" s="102"/>
      <c r="W5" s="81"/>
      <c r="X5" s="81"/>
      <c r="Y5" s="105"/>
      <c r="Z5" s="105"/>
      <c r="AA5" s="106" t="str">
        <f aca="false">IF(AND($Y5="",$Z5=""),"",ROUND(IFERROR(VALUE(LEFT($Y5,1)),0)*12+IFERROR(VALUE(LEFT($Z5,1)),0)*8,0))</f>
        <v/>
      </c>
      <c r="AB5" s="106" t="str">
        <f aca="false">IF($AA5="","",IF($AA5&gt;=80,"A - call first",IF($AA5&gt;=60,"B - worth pursuing",IF($AA5&gt;=40,"C - nurture","D - do not spend time here"))))</f>
        <v/>
      </c>
      <c r="AC5" s="107" t="str">
        <f aca="false">IF($C5="","",IF($S5="Converted","8 Won / Certified",IF($S5="Application Started","7 Certification / Enterprise opportunity",IF($S5="Meeting Booked","6 Meeting / Application",IF(OR($S5="Interested",$S5="Info Requested"),"5 Interested",IF(OR($S5="Declined",$S5="Not Relevant",$S5="Do Not Contact / Unsubscribed"),"9 Closed - Lost",IF($R5="Yes","4 Contacted",IF($N5="Yes","2 Engaged",IF($M5="Yes","1 Awareness",IF($AA5&gt;=60,"3 Qualified","1 Awareness"))))))))))</f>
        <v/>
      </c>
      <c r="AD5" s="108"/>
      <c r="AE5" s="108"/>
      <c r="AF5" s="109" t="str">
        <f aca="false">IF($AE5="","",$AE5+10)</f>
        <v/>
      </c>
      <c r="AG5" s="108"/>
      <c r="AH5" s="81"/>
      <c r="AI5" s="108"/>
      <c r="AJ5" s="81"/>
      <c r="AK5" s="108"/>
      <c r="AL5" s="110"/>
      <c r="AM5" s="81"/>
      <c r="AN5" s="109" t="str">
        <f aca="false">IF($D5="","",IF(COUNTIF($D$4:$D$1203,$D5)&gt;1,"DUPLICATE — check earlier row",""))</f>
        <v/>
      </c>
      <c r="AO5" s="81"/>
      <c r="AP5" s="81"/>
    </row>
    <row r="6" customFormat="false" ht="30" hidden="false" customHeight="true" outlineLevel="0" collapsed="false">
      <c r="A6" s="79"/>
      <c r="B6" s="80"/>
      <c r="C6" s="80"/>
      <c r="D6" s="80"/>
      <c r="E6" s="80"/>
      <c r="F6" s="80"/>
      <c r="G6" s="80"/>
      <c r="H6" s="80"/>
      <c r="I6" s="80"/>
      <c r="J6" s="102"/>
      <c r="K6" s="103" t="str">
        <f aca="false">IF(J6="","",IF(J6&gt;=8,"Yes","Check"))</f>
        <v/>
      </c>
      <c r="L6" s="81"/>
      <c r="M6" s="102"/>
      <c r="N6" s="102"/>
      <c r="O6" s="80"/>
      <c r="P6" s="81"/>
      <c r="Q6" s="103" t="str">
        <f aca="false">IF(P6="","",LEN(P6))</f>
        <v/>
      </c>
      <c r="R6" s="102"/>
      <c r="S6" s="80"/>
      <c r="T6" s="81"/>
      <c r="U6" s="104" t="str">
        <f aca="false">IF($AE6&lt;&gt;"",$AE6+4,IF(OR(R6&lt;&gt;"Yes",A6=""),"",A6+4))</f>
        <v/>
      </c>
      <c r="V6" s="102"/>
      <c r="W6" s="81"/>
      <c r="X6" s="81"/>
      <c r="Y6" s="105"/>
      <c r="Z6" s="105"/>
      <c r="AA6" s="106" t="str">
        <f aca="false">IF(AND($Y6="",$Z6=""),"",ROUND(IFERROR(VALUE(LEFT($Y6,1)),0)*12+IFERROR(VALUE(LEFT($Z6,1)),0)*8,0))</f>
        <v/>
      </c>
      <c r="AB6" s="106" t="str">
        <f aca="false">IF($AA6="","",IF($AA6&gt;=80,"A - call first",IF($AA6&gt;=60,"B - worth pursuing",IF($AA6&gt;=40,"C - nurture","D - do not spend time here"))))</f>
        <v/>
      </c>
      <c r="AC6" s="107" t="str">
        <f aca="false">IF($C6="","",IF($S6="Converted","8 Won / Certified",IF($S6="Application Started","7 Certification / Enterprise opportunity",IF($S6="Meeting Booked","6 Meeting / Application",IF(OR($S6="Interested",$S6="Info Requested"),"5 Interested",IF(OR($S6="Declined",$S6="Not Relevant",$S6="Do Not Contact / Unsubscribed"),"9 Closed - Lost",IF($R6="Yes","4 Contacted",IF($N6="Yes","2 Engaged",IF($M6="Yes","1 Awareness",IF($AA6&gt;=60,"3 Qualified","1 Awareness"))))))))))</f>
        <v/>
      </c>
      <c r="AD6" s="108"/>
      <c r="AE6" s="108"/>
      <c r="AF6" s="111" t="str">
        <f aca="false">IF($AE6="","",$AE6+10)</f>
        <v/>
      </c>
      <c r="AG6" s="108"/>
      <c r="AH6" s="81"/>
      <c r="AI6" s="108"/>
      <c r="AJ6" s="81"/>
      <c r="AK6" s="108"/>
      <c r="AL6" s="110"/>
      <c r="AM6" s="81"/>
      <c r="AN6" s="111" t="str">
        <f aca="false">IF($D6="","",IF(COUNTIF($D$4:$D$1203,$D6)&gt;1,"DUPLICATE — check earlier row",""))</f>
        <v/>
      </c>
      <c r="AO6" s="81"/>
      <c r="AP6" s="81"/>
    </row>
    <row r="7" customFormat="false" ht="30" hidden="false" customHeight="true" outlineLevel="0" collapsed="false">
      <c r="A7" s="79"/>
      <c r="B7" s="80"/>
      <c r="C7" s="80"/>
      <c r="D7" s="80"/>
      <c r="E7" s="80"/>
      <c r="F7" s="80"/>
      <c r="G7" s="80"/>
      <c r="H7" s="80"/>
      <c r="I7" s="80"/>
      <c r="J7" s="102"/>
      <c r="K7" s="103" t="str">
        <f aca="false">IF(J7="","",IF(J7&gt;=8,"Yes","Check"))</f>
        <v/>
      </c>
      <c r="L7" s="81"/>
      <c r="M7" s="102"/>
      <c r="N7" s="102"/>
      <c r="O7" s="80"/>
      <c r="P7" s="81"/>
      <c r="Q7" s="103" t="str">
        <f aca="false">IF(P7="","",LEN(P7))</f>
        <v/>
      </c>
      <c r="R7" s="102"/>
      <c r="S7" s="80"/>
      <c r="T7" s="81"/>
      <c r="U7" s="104" t="str">
        <f aca="false">IF($AE7&lt;&gt;"",$AE7+4,IF(OR(R7&lt;&gt;"Yes",A7=""),"",A7+4))</f>
        <v/>
      </c>
      <c r="V7" s="102"/>
      <c r="W7" s="81"/>
      <c r="X7" s="81"/>
      <c r="Y7" s="105"/>
      <c r="Z7" s="105"/>
      <c r="AA7" s="106" t="str">
        <f aca="false">IF(AND($Y7="",$Z7=""),"",ROUND(IFERROR(VALUE(LEFT($Y7,1)),0)*12+IFERROR(VALUE(LEFT($Z7,1)),0)*8,0))</f>
        <v/>
      </c>
      <c r="AB7" s="106" t="str">
        <f aca="false">IF($AA7="","",IF($AA7&gt;=80,"A - call first",IF($AA7&gt;=60,"B - worth pursuing",IF($AA7&gt;=40,"C - nurture","D - do not spend time here"))))</f>
        <v/>
      </c>
      <c r="AC7" s="107" t="str">
        <f aca="false">IF($C7="","",IF($S7="Converted","8 Won / Certified",IF($S7="Application Started","7 Certification / Enterprise opportunity",IF($S7="Meeting Booked","6 Meeting / Application",IF(OR($S7="Interested",$S7="Info Requested"),"5 Interested",IF(OR($S7="Declined",$S7="Not Relevant",$S7="Do Not Contact / Unsubscribed"),"9 Closed - Lost",IF($R7="Yes","4 Contacted",IF($N7="Yes","2 Engaged",IF($M7="Yes","1 Awareness",IF($AA7&gt;=60,"3 Qualified","1 Awareness"))))))))))</f>
        <v/>
      </c>
      <c r="AD7" s="108"/>
      <c r="AE7" s="108"/>
      <c r="AF7" s="109" t="str">
        <f aca="false">IF($AE7="","",$AE7+10)</f>
        <v/>
      </c>
      <c r="AG7" s="108"/>
      <c r="AH7" s="81"/>
      <c r="AI7" s="108"/>
      <c r="AJ7" s="81"/>
      <c r="AK7" s="108"/>
      <c r="AL7" s="110"/>
      <c r="AM7" s="81"/>
      <c r="AN7" s="109" t="str">
        <f aca="false">IF($D7="","",IF(COUNTIF($D$4:$D$1203,$D7)&gt;1,"DUPLICATE — check earlier row",""))</f>
        <v/>
      </c>
      <c r="AO7" s="81"/>
      <c r="AP7" s="81"/>
    </row>
    <row r="8" customFormat="false" ht="30" hidden="false" customHeight="true" outlineLevel="0" collapsed="false">
      <c r="A8" s="79"/>
      <c r="B8" s="80"/>
      <c r="C8" s="80"/>
      <c r="D8" s="80"/>
      <c r="E8" s="80"/>
      <c r="F8" s="80"/>
      <c r="G8" s="80"/>
      <c r="H8" s="80"/>
      <c r="I8" s="80"/>
      <c r="J8" s="102"/>
      <c r="K8" s="103" t="str">
        <f aca="false">IF(J8="","",IF(J8&gt;=8,"Yes","Check"))</f>
        <v/>
      </c>
      <c r="L8" s="81"/>
      <c r="M8" s="102"/>
      <c r="N8" s="102"/>
      <c r="O8" s="80"/>
      <c r="P8" s="81"/>
      <c r="Q8" s="103" t="str">
        <f aca="false">IF(P8="","",LEN(P8))</f>
        <v/>
      </c>
      <c r="R8" s="102"/>
      <c r="S8" s="80"/>
      <c r="T8" s="81"/>
      <c r="U8" s="104" t="str">
        <f aca="false">IF($AE8&lt;&gt;"",$AE8+4,IF(OR(R8&lt;&gt;"Yes",A8=""),"",A8+4))</f>
        <v/>
      </c>
      <c r="V8" s="102"/>
      <c r="W8" s="81"/>
      <c r="X8" s="81"/>
      <c r="Y8" s="105"/>
      <c r="Z8" s="105"/>
      <c r="AA8" s="106" t="str">
        <f aca="false">IF(AND($Y8="",$Z8=""),"",ROUND(IFERROR(VALUE(LEFT($Y8,1)),0)*12+IFERROR(VALUE(LEFT($Z8,1)),0)*8,0))</f>
        <v/>
      </c>
      <c r="AB8" s="106" t="str">
        <f aca="false">IF($AA8="","",IF($AA8&gt;=80,"A - call first",IF($AA8&gt;=60,"B - worth pursuing",IF($AA8&gt;=40,"C - nurture","D - do not spend time here"))))</f>
        <v/>
      </c>
      <c r="AC8" s="107" t="str">
        <f aca="false">IF($C8="","",IF($S8="Converted","8 Won / Certified",IF($S8="Application Started","7 Certification / Enterprise opportunity",IF($S8="Meeting Booked","6 Meeting / Application",IF(OR($S8="Interested",$S8="Info Requested"),"5 Interested",IF(OR($S8="Declined",$S8="Not Relevant",$S8="Do Not Contact / Unsubscribed"),"9 Closed - Lost",IF($R8="Yes","4 Contacted",IF($N8="Yes","2 Engaged",IF($M8="Yes","1 Awareness",IF($AA8&gt;=60,"3 Qualified","1 Awareness"))))))))))</f>
        <v/>
      </c>
      <c r="AD8" s="108"/>
      <c r="AE8" s="108"/>
      <c r="AF8" s="111" t="str">
        <f aca="false">IF($AE8="","",$AE8+10)</f>
        <v/>
      </c>
      <c r="AG8" s="108"/>
      <c r="AH8" s="81"/>
      <c r="AI8" s="108"/>
      <c r="AJ8" s="81"/>
      <c r="AK8" s="108"/>
      <c r="AL8" s="110"/>
      <c r="AM8" s="81"/>
      <c r="AN8" s="111" t="str">
        <f aca="false">IF($D8="","",IF(COUNTIF($D$4:$D$1203,$D8)&gt;1,"DUPLICATE — check earlier row",""))</f>
        <v/>
      </c>
      <c r="AO8" s="81"/>
      <c r="AP8" s="81"/>
    </row>
    <row r="9" customFormat="false" ht="30" hidden="false" customHeight="true" outlineLevel="0" collapsed="false">
      <c r="A9" s="79"/>
      <c r="B9" s="80"/>
      <c r="C9" s="80"/>
      <c r="D9" s="80"/>
      <c r="E9" s="80"/>
      <c r="F9" s="80"/>
      <c r="G9" s="80"/>
      <c r="H9" s="80"/>
      <c r="I9" s="80"/>
      <c r="J9" s="102"/>
      <c r="K9" s="103" t="str">
        <f aca="false">IF(J9="","",IF(J9&gt;=8,"Yes","Check"))</f>
        <v/>
      </c>
      <c r="L9" s="81"/>
      <c r="M9" s="102"/>
      <c r="N9" s="102"/>
      <c r="O9" s="80"/>
      <c r="P9" s="81"/>
      <c r="Q9" s="103" t="str">
        <f aca="false">IF(P9="","",LEN(P9))</f>
        <v/>
      </c>
      <c r="R9" s="102"/>
      <c r="S9" s="80"/>
      <c r="T9" s="81"/>
      <c r="U9" s="104" t="str">
        <f aca="false">IF($AE9&lt;&gt;"",$AE9+4,IF(OR(R9&lt;&gt;"Yes",A9=""),"",A9+4))</f>
        <v/>
      </c>
      <c r="V9" s="102"/>
      <c r="W9" s="81"/>
      <c r="X9" s="81"/>
      <c r="Y9" s="105"/>
      <c r="Z9" s="105"/>
      <c r="AA9" s="106" t="str">
        <f aca="false">IF(AND($Y9="",$Z9=""),"",ROUND(IFERROR(VALUE(LEFT($Y9,1)),0)*12+IFERROR(VALUE(LEFT($Z9,1)),0)*8,0))</f>
        <v/>
      </c>
      <c r="AB9" s="106" t="str">
        <f aca="false">IF($AA9="","",IF($AA9&gt;=80,"A - call first",IF($AA9&gt;=60,"B - worth pursuing",IF($AA9&gt;=40,"C - nurture","D - do not spend time here"))))</f>
        <v/>
      </c>
      <c r="AC9" s="107" t="str">
        <f aca="false">IF($C9="","",IF($S9="Converted","8 Won / Certified",IF($S9="Application Started","7 Certification / Enterprise opportunity",IF($S9="Meeting Booked","6 Meeting / Application",IF(OR($S9="Interested",$S9="Info Requested"),"5 Interested",IF(OR($S9="Declined",$S9="Not Relevant",$S9="Do Not Contact / Unsubscribed"),"9 Closed - Lost",IF($R9="Yes","4 Contacted",IF($N9="Yes","2 Engaged",IF($M9="Yes","1 Awareness",IF($AA9&gt;=60,"3 Qualified","1 Awareness"))))))))))</f>
        <v/>
      </c>
      <c r="AD9" s="108"/>
      <c r="AE9" s="108"/>
      <c r="AF9" s="109" t="str">
        <f aca="false">IF($AE9="","",$AE9+10)</f>
        <v/>
      </c>
      <c r="AG9" s="108"/>
      <c r="AH9" s="81"/>
      <c r="AI9" s="108"/>
      <c r="AJ9" s="81"/>
      <c r="AK9" s="108"/>
      <c r="AL9" s="110"/>
      <c r="AM9" s="81"/>
      <c r="AN9" s="109" t="str">
        <f aca="false">IF($D9="","",IF(COUNTIF($D$4:$D$1203,$D9)&gt;1,"DUPLICATE — check earlier row",""))</f>
        <v/>
      </c>
      <c r="AO9" s="81"/>
      <c r="AP9" s="81"/>
    </row>
    <row r="10" customFormat="false" ht="30" hidden="false" customHeight="true" outlineLevel="0" collapsed="false">
      <c r="A10" s="79"/>
      <c r="B10" s="80"/>
      <c r="C10" s="80"/>
      <c r="D10" s="80"/>
      <c r="E10" s="80"/>
      <c r="F10" s="80"/>
      <c r="G10" s="80"/>
      <c r="H10" s="80"/>
      <c r="I10" s="80"/>
      <c r="J10" s="102"/>
      <c r="K10" s="103" t="str">
        <f aca="false">IF(J10="","",IF(J10&gt;=8,"Yes","Check"))</f>
        <v/>
      </c>
      <c r="L10" s="81"/>
      <c r="M10" s="102"/>
      <c r="N10" s="102"/>
      <c r="O10" s="80"/>
      <c r="P10" s="81"/>
      <c r="Q10" s="103" t="str">
        <f aca="false">IF(P10="","",LEN(P10))</f>
        <v/>
      </c>
      <c r="R10" s="102"/>
      <c r="S10" s="80"/>
      <c r="T10" s="81"/>
      <c r="U10" s="104" t="str">
        <f aca="false">IF($AE10&lt;&gt;"",$AE10+4,IF(OR(R10&lt;&gt;"Yes",A10=""),"",A10+4))</f>
        <v/>
      </c>
      <c r="V10" s="102"/>
      <c r="W10" s="81"/>
      <c r="X10" s="81"/>
      <c r="Y10" s="105"/>
      <c r="Z10" s="105"/>
      <c r="AA10" s="106" t="str">
        <f aca="false">IF(AND($Y10="",$Z10=""),"",ROUND(IFERROR(VALUE(LEFT($Y10,1)),0)*12+IFERROR(VALUE(LEFT($Z10,1)),0)*8,0))</f>
        <v/>
      </c>
      <c r="AB10" s="106" t="str">
        <f aca="false">IF($AA10="","",IF($AA10&gt;=80,"A - call first",IF($AA10&gt;=60,"B - worth pursuing",IF($AA10&gt;=40,"C - nurture","D - do not spend time here"))))</f>
        <v/>
      </c>
      <c r="AC10" s="107" t="str">
        <f aca="false">IF($C10="","",IF($S10="Converted","8 Won / Certified",IF($S10="Application Started","7 Certification / Enterprise opportunity",IF($S10="Meeting Booked","6 Meeting / Application",IF(OR($S10="Interested",$S10="Info Requested"),"5 Interested",IF(OR($S10="Declined",$S10="Not Relevant",$S10="Do Not Contact / Unsubscribed"),"9 Closed - Lost",IF($R10="Yes","4 Contacted",IF($N10="Yes","2 Engaged",IF($M10="Yes","1 Awareness",IF($AA10&gt;=60,"3 Qualified","1 Awareness"))))))))))</f>
        <v/>
      </c>
      <c r="AD10" s="108"/>
      <c r="AE10" s="108"/>
      <c r="AF10" s="111" t="str">
        <f aca="false">IF($AE10="","",$AE10+10)</f>
        <v/>
      </c>
      <c r="AG10" s="108"/>
      <c r="AH10" s="81"/>
      <c r="AI10" s="108"/>
      <c r="AJ10" s="81"/>
      <c r="AK10" s="108"/>
      <c r="AL10" s="110"/>
      <c r="AM10" s="81"/>
      <c r="AN10" s="111" t="str">
        <f aca="false">IF($D10="","",IF(COUNTIF($D$4:$D$1203,$D10)&gt;1,"DUPLICATE — check earlier row",""))</f>
        <v/>
      </c>
      <c r="AO10" s="81"/>
      <c r="AP10" s="81"/>
    </row>
    <row r="11" customFormat="false" ht="30" hidden="false" customHeight="true" outlineLevel="0" collapsed="false">
      <c r="A11" s="79"/>
      <c r="B11" s="80"/>
      <c r="C11" s="80"/>
      <c r="D11" s="80"/>
      <c r="E11" s="80"/>
      <c r="F11" s="80"/>
      <c r="G11" s="80"/>
      <c r="H11" s="80"/>
      <c r="I11" s="80"/>
      <c r="J11" s="102"/>
      <c r="K11" s="103" t="str">
        <f aca="false">IF(J11="","",IF(J11&gt;=8,"Yes","Check"))</f>
        <v/>
      </c>
      <c r="L11" s="81"/>
      <c r="M11" s="102"/>
      <c r="N11" s="102"/>
      <c r="O11" s="80"/>
      <c r="P11" s="81"/>
      <c r="Q11" s="103" t="str">
        <f aca="false">IF(P11="","",LEN(P11))</f>
        <v/>
      </c>
      <c r="R11" s="102"/>
      <c r="S11" s="80"/>
      <c r="T11" s="81"/>
      <c r="U11" s="104" t="str">
        <f aca="false">IF($AE11&lt;&gt;"",$AE11+4,IF(OR(R11&lt;&gt;"Yes",A11=""),"",A11+4))</f>
        <v/>
      </c>
      <c r="V11" s="102"/>
      <c r="W11" s="81"/>
      <c r="X11" s="81"/>
      <c r="Y11" s="105"/>
      <c r="Z11" s="105"/>
      <c r="AA11" s="106" t="str">
        <f aca="false">IF(AND($Y11="",$Z11=""),"",ROUND(IFERROR(VALUE(LEFT($Y11,1)),0)*12+IFERROR(VALUE(LEFT($Z11,1)),0)*8,0))</f>
        <v/>
      </c>
      <c r="AB11" s="106" t="str">
        <f aca="false">IF($AA11="","",IF($AA11&gt;=80,"A - call first",IF($AA11&gt;=60,"B - worth pursuing",IF($AA11&gt;=40,"C - nurture","D - do not spend time here"))))</f>
        <v/>
      </c>
      <c r="AC11" s="107" t="str">
        <f aca="false">IF($C11="","",IF($S11="Converted","8 Won / Certified",IF($S11="Application Started","7 Certification / Enterprise opportunity",IF($S11="Meeting Booked","6 Meeting / Application",IF(OR($S11="Interested",$S11="Info Requested"),"5 Interested",IF(OR($S11="Declined",$S11="Not Relevant",$S11="Do Not Contact / Unsubscribed"),"9 Closed - Lost",IF($R11="Yes","4 Contacted",IF($N11="Yes","2 Engaged",IF($M11="Yes","1 Awareness",IF($AA11&gt;=60,"3 Qualified","1 Awareness"))))))))))</f>
        <v/>
      </c>
      <c r="AD11" s="108"/>
      <c r="AE11" s="108"/>
      <c r="AF11" s="109" t="str">
        <f aca="false">IF($AE11="","",$AE11+10)</f>
        <v/>
      </c>
      <c r="AG11" s="108"/>
      <c r="AH11" s="81"/>
      <c r="AI11" s="108"/>
      <c r="AJ11" s="81"/>
      <c r="AK11" s="108"/>
      <c r="AL11" s="110"/>
      <c r="AM11" s="81"/>
      <c r="AN11" s="109" t="str">
        <f aca="false">IF($D11="","",IF(COUNTIF($D$4:$D$1203,$D11)&gt;1,"DUPLICATE — check earlier row",""))</f>
        <v/>
      </c>
      <c r="AO11" s="81"/>
      <c r="AP11" s="81"/>
    </row>
    <row r="12" customFormat="false" ht="30" hidden="false" customHeight="true" outlineLevel="0" collapsed="false">
      <c r="A12" s="79"/>
      <c r="B12" s="80"/>
      <c r="C12" s="80"/>
      <c r="D12" s="80"/>
      <c r="E12" s="80"/>
      <c r="F12" s="80"/>
      <c r="G12" s="80"/>
      <c r="H12" s="80"/>
      <c r="I12" s="80"/>
      <c r="J12" s="102"/>
      <c r="K12" s="103" t="str">
        <f aca="false">IF(J12="","",IF(J12&gt;=8,"Yes","Check"))</f>
        <v/>
      </c>
      <c r="L12" s="81"/>
      <c r="M12" s="102"/>
      <c r="N12" s="102"/>
      <c r="O12" s="80"/>
      <c r="P12" s="81"/>
      <c r="Q12" s="103" t="str">
        <f aca="false">IF(P12="","",LEN(P12))</f>
        <v/>
      </c>
      <c r="R12" s="102"/>
      <c r="S12" s="80"/>
      <c r="T12" s="81"/>
      <c r="U12" s="104" t="str">
        <f aca="false">IF($AE12&lt;&gt;"",$AE12+4,IF(OR(R12&lt;&gt;"Yes",A12=""),"",A12+4))</f>
        <v/>
      </c>
      <c r="V12" s="102"/>
      <c r="W12" s="81"/>
      <c r="X12" s="81"/>
      <c r="Y12" s="105"/>
      <c r="Z12" s="105"/>
      <c r="AA12" s="106" t="str">
        <f aca="false">IF(AND($Y12="",$Z12=""),"",ROUND(IFERROR(VALUE(LEFT($Y12,1)),0)*12+IFERROR(VALUE(LEFT($Z12,1)),0)*8,0))</f>
        <v/>
      </c>
      <c r="AB12" s="106" t="str">
        <f aca="false">IF($AA12="","",IF($AA12&gt;=80,"A - call first",IF($AA12&gt;=60,"B - worth pursuing",IF($AA12&gt;=40,"C - nurture","D - do not spend time here"))))</f>
        <v/>
      </c>
      <c r="AC12" s="107" t="str">
        <f aca="false">IF($C12="","",IF($S12="Converted","8 Won / Certified",IF($S12="Application Started","7 Certification / Enterprise opportunity",IF($S12="Meeting Booked","6 Meeting / Application",IF(OR($S12="Interested",$S12="Info Requested"),"5 Interested",IF(OR($S12="Declined",$S12="Not Relevant",$S12="Do Not Contact / Unsubscribed"),"9 Closed - Lost",IF($R12="Yes","4 Contacted",IF($N12="Yes","2 Engaged",IF($M12="Yes","1 Awareness",IF($AA12&gt;=60,"3 Qualified","1 Awareness"))))))))))</f>
        <v/>
      </c>
      <c r="AD12" s="108"/>
      <c r="AE12" s="108"/>
      <c r="AF12" s="111" t="str">
        <f aca="false">IF($AE12="","",$AE12+10)</f>
        <v/>
      </c>
      <c r="AG12" s="108"/>
      <c r="AH12" s="81"/>
      <c r="AI12" s="108"/>
      <c r="AJ12" s="81"/>
      <c r="AK12" s="108"/>
      <c r="AL12" s="110"/>
      <c r="AM12" s="81"/>
      <c r="AN12" s="111" t="str">
        <f aca="false">IF($D12="","",IF(COUNTIF($D$4:$D$1203,$D12)&gt;1,"DUPLICATE — check earlier row",""))</f>
        <v/>
      </c>
      <c r="AO12" s="81"/>
      <c r="AP12" s="81"/>
    </row>
    <row r="13" customFormat="false" ht="30" hidden="false" customHeight="true" outlineLevel="0" collapsed="false">
      <c r="A13" s="79"/>
      <c r="B13" s="80"/>
      <c r="C13" s="80"/>
      <c r="D13" s="80"/>
      <c r="E13" s="80"/>
      <c r="F13" s="80"/>
      <c r="G13" s="80"/>
      <c r="H13" s="80"/>
      <c r="I13" s="80"/>
      <c r="J13" s="102"/>
      <c r="K13" s="103" t="str">
        <f aca="false">IF(J13="","",IF(J13&gt;=8,"Yes","Check"))</f>
        <v/>
      </c>
      <c r="L13" s="81"/>
      <c r="M13" s="102"/>
      <c r="N13" s="102"/>
      <c r="O13" s="80"/>
      <c r="P13" s="81"/>
      <c r="Q13" s="103" t="str">
        <f aca="false">IF(P13="","",LEN(P13))</f>
        <v/>
      </c>
      <c r="R13" s="102"/>
      <c r="S13" s="80"/>
      <c r="T13" s="81"/>
      <c r="U13" s="104" t="str">
        <f aca="false">IF($AE13&lt;&gt;"",$AE13+4,IF(OR(R13&lt;&gt;"Yes",A13=""),"",A13+4))</f>
        <v/>
      </c>
      <c r="V13" s="102"/>
      <c r="W13" s="81"/>
      <c r="X13" s="81"/>
      <c r="Y13" s="105"/>
      <c r="Z13" s="105"/>
      <c r="AA13" s="106" t="str">
        <f aca="false">IF(AND($Y13="",$Z13=""),"",ROUND(IFERROR(VALUE(LEFT($Y13,1)),0)*12+IFERROR(VALUE(LEFT($Z13,1)),0)*8,0))</f>
        <v/>
      </c>
      <c r="AB13" s="106" t="str">
        <f aca="false">IF($AA13="","",IF($AA13&gt;=80,"A - call first",IF($AA13&gt;=60,"B - worth pursuing",IF($AA13&gt;=40,"C - nurture","D - do not spend time here"))))</f>
        <v/>
      </c>
      <c r="AC13" s="107" t="str">
        <f aca="false">IF($C13="","",IF($S13="Converted","8 Won / Certified",IF($S13="Application Started","7 Certification / Enterprise opportunity",IF($S13="Meeting Booked","6 Meeting / Application",IF(OR($S13="Interested",$S13="Info Requested"),"5 Interested",IF(OR($S13="Declined",$S13="Not Relevant",$S13="Do Not Contact / Unsubscribed"),"9 Closed - Lost",IF($R13="Yes","4 Contacted",IF($N13="Yes","2 Engaged",IF($M13="Yes","1 Awareness",IF($AA13&gt;=60,"3 Qualified","1 Awareness"))))))))))</f>
        <v/>
      </c>
      <c r="AD13" s="108"/>
      <c r="AE13" s="108"/>
      <c r="AF13" s="109" t="str">
        <f aca="false">IF($AE13="","",$AE13+10)</f>
        <v/>
      </c>
      <c r="AG13" s="108"/>
      <c r="AH13" s="81"/>
      <c r="AI13" s="108"/>
      <c r="AJ13" s="81"/>
      <c r="AK13" s="108"/>
      <c r="AL13" s="110"/>
      <c r="AM13" s="81"/>
      <c r="AN13" s="109" t="str">
        <f aca="false">IF($D13="","",IF(COUNTIF($D$4:$D$1203,$D13)&gt;1,"DUPLICATE — check earlier row",""))</f>
        <v/>
      </c>
      <c r="AO13" s="81"/>
      <c r="AP13" s="81"/>
    </row>
    <row r="14" customFormat="false" ht="30" hidden="false" customHeight="true" outlineLevel="0" collapsed="false">
      <c r="A14" s="79"/>
      <c r="B14" s="80"/>
      <c r="C14" s="80"/>
      <c r="D14" s="80"/>
      <c r="E14" s="80"/>
      <c r="F14" s="80"/>
      <c r="G14" s="80"/>
      <c r="H14" s="80"/>
      <c r="I14" s="80"/>
      <c r="J14" s="102"/>
      <c r="K14" s="103" t="str">
        <f aca="false">IF(J14="","",IF(J14&gt;=8,"Yes","Check"))</f>
        <v/>
      </c>
      <c r="L14" s="81"/>
      <c r="M14" s="102"/>
      <c r="N14" s="102"/>
      <c r="O14" s="80"/>
      <c r="P14" s="81"/>
      <c r="Q14" s="103" t="str">
        <f aca="false">IF(P14="","",LEN(P14))</f>
        <v/>
      </c>
      <c r="R14" s="102"/>
      <c r="S14" s="80"/>
      <c r="T14" s="81"/>
      <c r="U14" s="104" t="str">
        <f aca="false">IF($AE14&lt;&gt;"",$AE14+4,IF(OR(R14&lt;&gt;"Yes",A14=""),"",A14+4))</f>
        <v/>
      </c>
      <c r="V14" s="102"/>
      <c r="W14" s="81"/>
      <c r="X14" s="81"/>
      <c r="Y14" s="105"/>
      <c r="Z14" s="105"/>
      <c r="AA14" s="106" t="str">
        <f aca="false">IF(AND($Y14="",$Z14=""),"",ROUND(IFERROR(VALUE(LEFT($Y14,1)),0)*12+IFERROR(VALUE(LEFT($Z14,1)),0)*8,0))</f>
        <v/>
      </c>
      <c r="AB14" s="106" t="str">
        <f aca="false">IF($AA14="","",IF($AA14&gt;=80,"A - call first",IF($AA14&gt;=60,"B - worth pursuing",IF($AA14&gt;=40,"C - nurture","D - do not spend time here"))))</f>
        <v/>
      </c>
      <c r="AC14" s="107" t="str">
        <f aca="false">IF($C14="","",IF($S14="Converted","8 Won / Certified",IF($S14="Application Started","7 Certification / Enterprise opportunity",IF($S14="Meeting Booked","6 Meeting / Application",IF(OR($S14="Interested",$S14="Info Requested"),"5 Interested",IF(OR($S14="Declined",$S14="Not Relevant",$S14="Do Not Contact / Unsubscribed"),"9 Closed - Lost",IF($R14="Yes","4 Contacted",IF($N14="Yes","2 Engaged",IF($M14="Yes","1 Awareness",IF($AA14&gt;=60,"3 Qualified","1 Awareness"))))))))))</f>
        <v/>
      </c>
      <c r="AD14" s="108"/>
      <c r="AE14" s="108"/>
      <c r="AF14" s="111" t="str">
        <f aca="false">IF($AE14="","",$AE14+10)</f>
        <v/>
      </c>
      <c r="AG14" s="108"/>
      <c r="AH14" s="81"/>
      <c r="AI14" s="108"/>
      <c r="AJ14" s="81"/>
      <c r="AK14" s="108"/>
      <c r="AL14" s="110"/>
      <c r="AM14" s="81"/>
      <c r="AN14" s="111" t="str">
        <f aca="false">IF($D14="","",IF(COUNTIF($D$4:$D$1203,$D14)&gt;1,"DUPLICATE — check earlier row",""))</f>
        <v/>
      </c>
      <c r="AO14" s="81"/>
      <c r="AP14" s="81"/>
    </row>
    <row r="15" customFormat="false" ht="30" hidden="false" customHeight="true" outlineLevel="0" collapsed="false">
      <c r="A15" s="79"/>
      <c r="B15" s="80"/>
      <c r="C15" s="80"/>
      <c r="D15" s="80"/>
      <c r="E15" s="80"/>
      <c r="F15" s="80"/>
      <c r="G15" s="80"/>
      <c r="H15" s="80"/>
      <c r="I15" s="80"/>
      <c r="J15" s="102"/>
      <c r="K15" s="103" t="str">
        <f aca="false">IF(J15="","",IF(J15&gt;=8,"Yes","Check"))</f>
        <v/>
      </c>
      <c r="L15" s="81"/>
      <c r="M15" s="102"/>
      <c r="N15" s="102"/>
      <c r="O15" s="80"/>
      <c r="P15" s="81"/>
      <c r="Q15" s="103" t="str">
        <f aca="false">IF(P15="","",LEN(P15))</f>
        <v/>
      </c>
      <c r="R15" s="102"/>
      <c r="S15" s="80"/>
      <c r="T15" s="81"/>
      <c r="U15" s="104" t="str">
        <f aca="false">IF($AE15&lt;&gt;"",$AE15+4,IF(OR(R15&lt;&gt;"Yes",A15=""),"",A15+4))</f>
        <v/>
      </c>
      <c r="V15" s="102"/>
      <c r="W15" s="81"/>
      <c r="X15" s="81"/>
      <c r="Y15" s="105"/>
      <c r="Z15" s="105"/>
      <c r="AA15" s="106" t="str">
        <f aca="false">IF(AND($Y15="",$Z15=""),"",ROUND(IFERROR(VALUE(LEFT($Y15,1)),0)*12+IFERROR(VALUE(LEFT($Z15,1)),0)*8,0))</f>
        <v/>
      </c>
      <c r="AB15" s="106" t="str">
        <f aca="false">IF($AA15="","",IF($AA15&gt;=80,"A - call first",IF($AA15&gt;=60,"B - worth pursuing",IF($AA15&gt;=40,"C - nurture","D - do not spend time here"))))</f>
        <v/>
      </c>
      <c r="AC15" s="107" t="str">
        <f aca="false">IF($C15="","",IF($S15="Converted","8 Won / Certified",IF($S15="Application Started","7 Certification / Enterprise opportunity",IF($S15="Meeting Booked","6 Meeting / Application",IF(OR($S15="Interested",$S15="Info Requested"),"5 Interested",IF(OR($S15="Declined",$S15="Not Relevant",$S15="Do Not Contact / Unsubscribed"),"9 Closed - Lost",IF($R15="Yes","4 Contacted",IF($N15="Yes","2 Engaged",IF($M15="Yes","1 Awareness",IF($AA15&gt;=60,"3 Qualified","1 Awareness"))))))))))</f>
        <v/>
      </c>
      <c r="AD15" s="108"/>
      <c r="AE15" s="108"/>
      <c r="AF15" s="109" t="str">
        <f aca="false">IF($AE15="","",$AE15+10)</f>
        <v/>
      </c>
      <c r="AG15" s="108"/>
      <c r="AH15" s="81"/>
      <c r="AI15" s="108"/>
      <c r="AJ15" s="81"/>
      <c r="AK15" s="108"/>
      <c r="AL15" s="110"/>
      <c r="AM15" s="81"/>
      <c r="AN15" s="109" t="str">
        <f aca="false">IF($D15="","",IF(COUNTIF($D$4:$D$1203,$D15)&gt;1,"DUPLICATE — check earlier row",""))</f>
        <v/>
      </c>
      <c r="AO15" s="81"/>
      <c r="AP15" s="81"/>
    </row>
    <row r="16" customFormat="false" ht="30" hidden="false" customHeight="true" outlineLevel="0" collapsed="false">
      <c r="A16" s="79"/>
      <c r="B16" s="80"/>
      <c r="C16" s="80"/>
      <c r="D16" s="80"/>
      <c r="E16" s="80"/>
      <c r="F16" s="80"/>
      <c r="G16" s="80"/>
      <c r="H16" s="80"/>
      <c r="I16" s="80"/>
      <c r="J16" s="102"/>
      <c r="K16" s="103" t="str">
        <f aca="false">IF(J16="","",IF(J16&gt;=8,"Yes","Check"))</f>
        <v/>
      </c>
      <c r="L16" s="81"/>
      <c r="M16" s="102"/>
      <c r="N16" s="102"/>
      <c r="O16" s="80"/>
      <c r="P16" s="81"/>
      <c r="Q16" s="103" t="str">
        <f aca="false">IF(P16="","",LEN(P16))</f>
        <v/>
      </c>
      <c r="R16" s="102"/>
      <c r="S16" s="80"/>
      <c r="T16" s="81"/>
      <c r="U16" s="104" t="str">
        <f aca="false">IF($AE16&lt;&gt;"",$AE16+4,IF(OR(R16&lt;&gt;"Yes",A16=""),"",A16+4))</f>
        <v/>
      </c>
      <c r="V16" s="102"/>
      <c r="W16" s="81"/>
      <c r="X16" s="81"/>
      <c r="Y16" s="105"/>
      <c r="Z16" s="105"/>
      <c r="AA16" s="106" t="str">
        <f aca="false">IF(AND($Y16="",$Z16=""),"",ROUND(IFERROR(VALUE(LEFT($Y16,1)),0)*12+IFERROR(VALUE(LEFT($Z16,1)),0)*8,0))</f>
        <v/>
      </c>
      <c r="AB16" s="106" t="str">
        <f aca="false">IF($AA16="","",IF($AA16&gt;=80,"A - call first",IF($AA16&gt;=60,"B - worth pursuing",IF($AA16&gt;=40,"C - nurture","D - do not spend time here"))))</f>
        <v/>
      </c>
      <c r="AC16" s="107" t="str">
        <f aca="false">IF($C16="","",IF($S16="Converted","8 Won / Certified",IF($S16="Application Started","7 Certification / Enterprise opportunity",IF($S16="Meeting Booked","6 Meeting / Application",IF(OR($S16="Interested",$S16="Info Requested"),"5 Interested",IF(OR($S16="Declined",$S16="Not Relevant",$S16="Do Not Contact / Unsubscribed"),"9 Closed - Lost",IF($R16="Yes","4 Contacted",IF($N16="Yes","2 Engaged",IF($M16="Yes","1 Awareness",IF($AA16&gt;=60,"3 Qualified","1 Awareness"))))))))))</f>
        <v/>
      </c>
      <c r="AD16" s="108"/>
      <c r="AE16" s="108"/>
      <c r="AF16" s="111" t="str">
        <f aca="false">IF($AE16="","",$AE16+10)</f>
        <v/>
      </c>
      <c r="AG16" s="108"/>
      <c r="AH16" s="81"/>
      <c r="AI16" s="108"/>
      <c r="AJ16" s="81"/>
      <c r="AK16" s="108"/>
      <c r="AL16" s="110"/>
      <c r="AM16" s="81"/>
      <c r="AN16" s="111" t="str">
        <f aca="false">IF($D16="","",IF(COUNTIF($D$4:$D$1203,$D16)&gt;1,"DUPLICATE — check earlier row",""))</f>
        <v/>
      </c>
      <c r="AO16" s="81"/>
      <c r="AP16" s="81"/>
    </row>
    <row r="17" customFormat="false" ht="30" hidden="false" customHeight="true" outlineLevel="0" collapsed="false">
      <c r="A17" s="79"/>
      <c r="B17" s="80"/>
      <c r="C17" s="80"/>
      <c r="D17" s="80"/>
      <c r="E17" s="80"/>
      <c r="F17" s="80"/>
      <c r="G17" s="80"/>
      <c r="H17" s="80"/>
      <c r="I17" s="80"/>
      <c r="J17" s="102"/>
      <c r="K17" s="103" t="str">
        <f aca="false">IF(J17="","",IF(J17&gt;=8,"Yes","Check"))</f>
        <v/>
      </c>
      <c r="L17" s="81"/>
      <c r="M17" s="102"/>
      <c r="N17" s="102"/>
      <c r="O17" s="80"/>
      <c r="P17" s="81"/>
      <c r="Q17" s="103" t="str">
        <f aca="false">IF(P17="","",LEN(P17))</f>
        <v/>
      </c>
      <c r="R17" s="102"/>
      <c r="S17" s="80"/>
      <c r="T17" s="81"/>
      <c r="U17" s="104" t="str">
        <f aca="false">IF($AE17&lt;&gt;"",$AE17+4,IF(OR(R17&lt;&gt;"Yes",A17=""),"",A17+4))</f>
        <v/>
      </c>
      <c r="V17" s="102"/>
      <c r="W17" s="81"/>
      <c r="X17" s="81"/>
      <c r="Y17" s="105"/>
      <c r="Z17" s="105"/>
      <c r="AA17" s="106" t="str">
        <f aca="false">IF(AND($Y17="",$Z17=""),"",ROUND(IFERROR(VALUE(LEFT($Y17,1)),0)*12+IFERROR(VALUE(LEFT($Z17,1)),0)*8,0))</f>
        <v/>
      </c>
      <c r="AB17" s="106" t="str">
        <f aca="false">IF($AA17="","",IF($AA17&gt;=80,"A - call first",IF($AA17&gt;=60,"B - worth pursuing",IF($AA17&gt;=40,"C - nurture","D - do not spend time here"))))</f>
        <v/>
      </c>
      <c r="AC17" s="107" t="str">
        <f aca="false">IF($C17="","",IF($S17="Converted","8 Won / Certified",IF($S17="Application Started","7 Certification / Enterprise opportunity",IF($S17="Meeting Booked","6 Meeting / Application",IF(OR($S17="Interested",$S17="Info Requested"),"5 Interested",IF(OR($S17="Declined",$S17="Not Relevant",$S17="Do Not Contact / Unsubscribed"),"9 Closed - Lost",IF($R17="Yes","4 Contacted",IF($N17="Yes","2 Engaged",IF($M17="Yes","1 Awareness",IF($AA17&gt;=60,"3 Qualified","1 Awareness"))))))))))</f>
        <v/>
      </c>
      <c r="AD17" s="108"/>
      <c r="AE17" s="108"/>
      <c r="AF17" s="109" t="str">
        <f aca="false">IF($AE17="","",$AE17+10)</f>
        <v/>
      </c>
      <c r="AG17" s="108"/>
      <c r="AH17" s="81"/>
      <c r="AI17" s="108"/>
      <c r="AJ17" s="81"/>
      <c r="AK17" s="108"/>
      <c r="AL17" s="110"/>
      <c r="AM17" s="81"/>
      <c r="AN17" s="109" t="str">
        <f aca="false">IF($D17="","",IF(COUNTIF($D$4:$D$1203,$D17)&gt;1,"DUPLICATE — check earlier row",""))</f>
        <v/>
      </c>
      <c r="AO17" s="81"/>
      <c r="AP17" s="81"/>
    </row>
    <row r="18" customFormat="false" ht="30" hidden="false" customHeight="true" outlineLevel="0" collapsed="false">
      <c r="A18" s="79"/>
      <c r="B18" s="80"/>
      <c r="C18" s="80"/>
      <c r="D18" s="80"/>
      <c r="E18" s="80"/>
      <c r="F18" s="80"/>
      <c r="G18" s="80"/>
      <c r="H18" s="80"/>
      <c r="I18" s="80"/>
      <c r="J18" s="102"/>
      <c r="K18" s="103" t="str">
        <f aca="false">IF(J18="","",IF(J18&gt;=8,"Yes","Check"))</f>
        <v/>
      </c>
      <c r="L18" s="81"/>
      <c r="M18" s="102"/>
      <c r="N18" s="102"/>
      <c r="O18" s="80"/>
      <c r="P18" s="81"/>
      <c r="Q18" s="103" t="str">
        <f aca="false">IF(P18="","",LEN(P18))</f>
        <v/>
      </c>
      <c r="R18" s="102"/>
      <c r="S18" s="80"/>
      <c r="T18" s="81"/>
      <c r="U18" s="104" t="str">
        <f aca="false">IF($AE18&lt;&gt;"",$AE18+4,IF(OR(R18&lt;&gt;"Yes",A18=""),"",A18+4))</f>
        <v/>
      </c>
      <c r="V18" s="102"/>
      <c r="W18" s="81"/>
      <c r="X18" s="81"/>
      <c r="Y18" s="105"/>
      <c r="Z18" s="105"/>
      <c r="AA18" s="106" t="str">
        <f aca="false">IF(AND($Y18="",$Z18=""),"",ROUND(IFERROR(VALUE(LEFT($Y18,1)),0)*12+IFERROR(VALUE(LEFT($Z18,1)),0)*8,0))</f>
        <v/>
      </c>
      <c r="AB18" s="106" t="str">
        <f aca="false">IF($AA18="","",IF($AA18&gt;=80,"A - call first",IF($AA18&gt;=60,"B - worth pursuing",IF($AA18&gt;=40,"C - nurture","D - do not spend time here"))))</f>
        <v/>
      </c>
      <c r="AC18" s="107" t="str">
        <f aca="false">IF($C18="","",IF($S18="Converted","8 Won / Certified",IF($S18="Application Started","7 Certification / Enterprise opportunity",IF($S18="Meeting Booked","6 Meeting / Application",IF(OR($S18="Interested",$S18="Info Requested"),"5 Interested",IF(OR($S18="Declined",$S18="Not Relevant",$S18="Do Not Contact / Unsubscribed"),"9 Closed - Lost",IF($R18="Yes","4 Contacted",IF($N18="Yes","2 Engaged",IF($M18="Yes","1 Awareness",IF($AA18&gt;=60,"3 Qualified","1 Awareness"))))))))))</f>
        <v/>
      </c>
      <c r="AD18" s="108"/>
      <c r="AE18" s="108"/>
      <c r="AF18" s="111" t="str">
        <f aca="false">IF($AE18="","",$AE18+10)</f>
        <v/>
      </c>
      <c r="AG18" s="108"/>
      <c r="AH18" s="81"/>
      <c r="AI18" s="108"/>
      <c r="AJ18" s="81"/>
      <c r="AK18" s="108"/>
      <c r="AL18" s="110"/>
      <c r="AM18" s="81"/>
      <c r="AN18" s="111" t="str">
        <f aca="false">IF($D18="","",IF(COUNTIF($D$4:$D$1203,$D18)&gt;1,"DUPLICATE — check earlier row",""))</f>
        <v/>
      </c>
      <c r="AO18" s="81"/>
      <c r="AP18" s="81"/>
    </row>
    <row r="19" customFormat="false" ht="30" hidden="false" customHeight="true" outlineLevel="0" collapsed="false">
      <c r="A19" s="79"/>
      <c r="B19" s="80"/>
      <c r="C19" s="80"/>
      <c r="D19" s="80"/>
      <c r="E19" s="80"/>
      <c r="F19" s="80"/>
      <c r="G19" s="80"/>
      <c r="H19" s="80"/>
      <c r="I19" s="80"/>
      <c r="J19" s="102"/>
      <c r="K19" s="103" t="str">
        <f aca="false">IF(J19="","",IF(J19&gt;=8,"Yes","Check"))</f>
        <v/>
      </c>
      <c r="L19" s="81"/>
      <c r="M19" s="102"/>
      <c r="N19" s="102"/>
      <c r="O19" s="80"/>
      <c r="P19" s="81"/>
      <c r="Q19" s="103" t="str">
        <f aca="false">IF(P19="","",LEN(P19))</f>
        <v/>
      </c>
      <c r="R19" s="102"/>
      <c r="S19" s="80"/>
      <c r="T19" s="81"/>
      <c r="U19" s="104" t="str">
        <f aca="false">IF($AE19&lt;&gt;"",$AE19+4,IF(OR(R19&lt;&gt;"Yes",A19=""),"",A19+4))</f>
        <v/>
      </c>
      <c r="V19" s="102"/>
      <c r="W19" s="81"/>
      <c r="X19" s="81"/>
      <c r="Y19" s="105"/>
      <c r="Z19" s="105"/>
      <c r="AA19" s="106" t="str">
        <f aca="false">IF(AND($Y19="",$Z19=""),"",ROUND(IFERROR(VALUE(LEFT($Y19,1)),0)*12+IFERROR(VALUE(LEFT($Z19,1)),0)*8,0))</f>
        <v/>
      </c>
      <c r="AB19" s="106" t="str">
        <f aca="false">IF($AA19="","",IF($AA19&gt;=80,"A - call first",IF($AA19&gt;=60,"B - worth pursuing",IF($AA19&gt;=40,"C - nurture","D - do not spend time here"))))</f>
        <v/>
      </c>
      <c r="AC19" s="107" t="str">
        <f aca="false">IF($C19="","",IF($S19="Converted","8 Won / Certified",IF($S19="Application Started","7 Certification / Enterprise opportunity",IF($S19="Meeting Booked","6 Meeting / Application",IF(OR($S19="Interested",$S19="Info Requested"),"5 Interested",IF(OR($S19="Declined",$S19="Not Relevant",$S19="Do Not Contact / Unsubscribed"),"9 Closed - Lost",IF($R19="Yes","4 Contacted",IF($N19="Yes","2 Engaged",IF($M19="Yes","1 Awareness",IF($AA19&gt;=60,"3 Qualified","1 Awareness"))))))))))</f>
        <v/>
      </c>
      <c r="AD19" s="108"/>
      <c r="AE19" s="108"/>
      <c r="AF19" s="109" t="str">
        <f aca="false">IF($AE19="","",$AE19+10)</f>
        <v/>
      </c>
      <c r="AG19" s="108"/>
      <c r="AH19" s="81"/>
      <c r="AI19" s="108"/>
      <c r="AJ19" s="81"/>
      <c r="AK19" s="108"/>
      <c r="AL19" s="110"/>
      <c r="AM19" s="81"/>
      <c r="AN19" s="109" t="str">
        <f aca="false">IF($D19="","",IF(COUNTIF($D$4:$D$1203,$D19)&gt;1,"DUPLICATE — check earlier row",""))</f>
        <v/>
      </c>
      <c r="AO19" s="81"/>
      <c r="AP19" s="81"/>
    </row>
    <row r="20" customFormat="false" ht="30" hidden="false" customHeight="true" outlineLevel="0" collapsed="false">
      <c r="A20" s="79"/>
      <c r="B20" s="80"/>
      <c r="C20" s="80"/>
      <c r="D20" s="80"/>
      <c r="E20" s="80"/>
      <c r="F20" s="80"/>
      <c r="G20" s="80"/>
      <c r="H20" s="80"/>
      <c r="I20" s="80"/>
      <c r="J20" s="102"/>
      <c r="K20" s="103" t="str">
        <f aca="false">IF(J20="","",IF(J20&gt;=8,"Yes","Check"))</f>
        <v/>
      </c>
      <c r="L20" s="81"/>
      <c r="M20" s="102"/>
      <c r="N20" s="102"/>
      <c r="O20" s="80"/>
      <c r="P20" s="81"/>
      <c r="Q20" s="103" t="str">
        <f aca="false">IF(P20="","",LEN(P20))</f>
        <v/>
      </c>
      <c r="R20" s="102"/>
      <c r="S20" s="80"/>
      <c r="T20" s="81"/>
      <c r="U20" s="104" t="str">
        <f aca="false">IF($AE20&lt;&gt;"",$AE20+4,IF(OR(R20&lt;&gt;"Yes",A20=""),"",A20+4))</f>
        <v/>
      </c>
      <c r="V20" s="102"/>
      <c r="W20" s="81"/>
      <c r="X20" s="81"/>
      <c r="Y20" s="105"/>
      <c r="Z20" s="105"/>
      <c r="AA20" s="106" t="str">
        <f aca="false">IF(AND($Y20="",$Z20=""),"",ROUND(IFERROR(VALUE(LEFT($Y20,1)),0)*12+IFERROR(VALUE(LEFT($Z20,1)),0)*8,0))</f>
        <v/>
      </c>
      <c r="AB20" s="106" t="str">
        <f aca="false">IF($AA20="","",IF($AA20&gt;=80,"A - call first",IF($AA20&gt;=60,"B - worth pursuing",IF($AA20&gt;=40,"C - nurture","D - do not spend time here"))))</f>
        <v/>
      </c>
      <c r="AC20" s="107" t="str">
        <f aca="false">IF($C20="","",IF($S20="Converted","8 Won / Certified",IF($S20="Application Started","7 Certification / Enterprise opportunity",IF($S20="Meeting Booked","6 Meeting / Application",IF(OR($S20="Interested",$S20="Info Requested"),"5 Interested",IF(OR($S20="Declined",$S20="Not Relevant",$S20="Do Not Contact / Unsubscribed"),"9 Closed - Lost",IF($R20="Yes","4 Contacted",IF($N20="Yes","2 Engaged",IF($M20="Yes","1 Awareness",IF($AA20&gt;=60,"3 Qualified","1 Awareness"))))))))))</f>
        <v/>
      </c>
      <c r="AD20" s="108"/>
      <c r="AE20" s="108"/>
      <c r="AF20" s="111" t="str">
        <f aca="false">IF($AE20="","",$AE20+10)</f>
        <v/>
      </c>
      <c r="AG20" s="108"/>
      <c r="AH20" s="81"/>
      <c r="AI20" s="108"/>
      <c r="AJ20" s="81"/>
      <c r="AK20" s="108"/>
      <c r="AL20" s="110"/>
      <c r="AM20" s="81"/>
      <c r="AN20" s="111" t="str">
        <f aca="false">IF($D20="","",IF(COUNTIF($D$4:$D$1203,$D20)&gt;1,"DUPLICATE — check earlier row",""))</f>
        <v/>
      </c>
      <c r="AO20" s="81"/>
      <c r="AP20" s="81"/>
    </row>
    <row r="21" customFormat="false" ht="30" hidden="false" customHeight="true" outlineLevel="0" collapsed="false">
      <c r="A21" s="79"/>
      <c r="B21" s="80"/>
      <c r="C21" s="80"/>
      <c r="D21" s="80"/>
      <c r="E21" s="80"/>
      <c r="F21" s="80"/>
      <c r="G21" s="80"/>
      <c r="H21" s="80"/>
      <c r="I21" s="80"/>
      <c r="J21" s="102"/>
      <c r="K21" s="103" t="str">
        <f aca="false">IF(J21="","",IF(J21&gt;=8,"Yes","Check"))</f>
        <v/>
      </c>
      <c r="L21" s="81"/>
      <c r="M21" s="102"/>
      <c r="N21" s="102"/>
      <c r="O21" s="80"/>
      <c r="P21" s="81"/>
      <c r="Q21" s="103" t="str">
        <f aca="false">IF(P21="","",LEN(P21))</f>
        <v/>
      </c>
      <c r="R21" s="102"/>
      <c r="S21" s="80"/>
      <c r="T21" s="81"/>
      <c r="U21" s="104" t="str">
        <f aca="false">IF($AE21&lt;&gt;"",$AE21+4,IF(OR(R21&lt;&gt;"Yes",A21=""),"",A21+4))</f>
        <v/>
      </c>
      <c r="V21" s="102"/>
      <c r="W21" s="81"/>
      <c r="X21" s="81"/>
      <c r="Y21" s="105"/>
      <c r="Z21" s="105"/>
      <c r="AA21" s="106" t="str">
        <f aca="false">IF(AND($Y21="",$Z21=""),"",ROUND(IFERROR(VALUE(LEFT($Y21,1)),0)*12+IFERROR(VALUE(LEFT($Z21,1)),0)*8,0))</f>
        <v/>
      </c>
      <c r="AB21" s="106" t="str">
        <f aca="false">IF($AA21="","",IF($AA21&gt;=80,"A - call first",IF($AA21&gt;=60,"B - worth pursuing",IF($AA21&gt;=40,"C - nurture","D - do not spend time here"))))</f>
        <v/>
      </c>
      <c r="AC21" s="107" t="str">
        <f aca="false">IF($C21="","",IF($S21="Converted","8 Won / Certified",IF($S21="Application Started","7 Certification / Enterprise opportunity",IF($S21="Meeting Booked","6 Meeting / Application",IF(OR($S21="Interested",$S21="Info Requested"),"5 Interested",IF(OR($S21="Declined",$S21="Not Relevant",$S21="Do Not Contact / Unsubscribed"),"9 Closed - Lost",IF($R21="Yes","4 Contacted",IF($N21="Yes","2 Engaged",IF($M21="Yes","1 Awareness",IF($AA21&gt;=60,"3 Qualified","1 Awareness"))))))))))</f>
        <v/>
      </c>
      <c r="AD21" s="108"/>
      <c r="AE21" s="108"/>
      <c r="AF21" s="109" t="str">
        <f aca="false">IF($AE21="","",$AE21+10)</f>
        <v/>
      </c>
      <c r="AG21" s="108"/>
      <c r="AH21" s="81"/>
      <c r="AI21" s="108"/>
      <c r="AJ21" s="81"/>
      <c r="AK21" s="108"/>
      <c r="AL21" s="110"/>
      <c r="AM21" s="81"/>
      <c r="AN21" s="109" t="str">
        <f aca="false">IF($D21="","",IF(COUNTIF($D$4:$D$1203,$D21)&gt;1,"DUPLICATE — check earlier row",""))</f>
        <v/>
      </c>
      <c r="AO21" s="81"/>
      <c r="AP21" s="81"/>
    </row>
    <row r="22" customFormat="false" ht="30" hidden="false" customHeight="true" outlineLevel="0" collapsed="false">
      <c r="A22" s="79"/>
      <c r="B22" s="80"/>
      <c r="C22" s="80"/>
      <c r="D22" s="80"/>
      <c r="E22" s="80"/>
      <c r="F22" s="80"/>
      <c r="G22" s="80"/>
      <c r="H22" s="80"/>
      <c r="I22" s="80"/>
      <c r="J22" s="102"/>
      <c r="K22" s="103" t="str">
        <f aca="false">IF(J22="","",IF(J22&gt;=8,"Yes","Check"))</f>
        <v/>
      </c>
      <c r="L22" s="81"/>
      <c r="M22" s="102"/>
      <c r="N22" s="102"/>
      <c r="O22" s="80"/>
      <c r="P22" s="81"/>
      <c r="Q22" s="103" t="str">
        <f aca="false">IF(P22="","",LEN(P22))</f>
        <v/>
      </c>
      <c r="R22" s="102"/>
      <c r="S22" s="80"/>
      <c r="T22" s="81"/>
      <c r="U22" s="104" t="str">
        <f aca="false">IF($AE22&lt;&gt;"",$AE22+4,IF(OR(R22&lt;&gt;"Yes",A22=""),"",A22+4))</f>
        <v/>
      </c>
      <c r="V22" s="102"/>
      <c r="W22" s="81"/>
      <c r="X22" s="81"/>
      <c r="Y22" s="105"/>
      <c r="Z22" s="105"/>
      <c r="AA22" s="106" t="str">
        <f aca="false">IF(AND($Y22="",$Z22=""),"",ROUND(IFERROR(VALUE(LEFT($Y22,1)),0)*12+IFERROR(VALUE(LEFT($Z22,1)),0)*8,0))</f>
        <v/>
      </c>
      <c r="AB22" s="106" t="str">
        <f aca="false">IF($AA22="","",IF($AA22&gt;=80,"A - call first",IF($AA22&gt;=60,"B - worth pursuing",IF($AA22&gt;=40,"C - nurture","D - do not spend time here"))))</f>
        <v/>
      </c>
      <c r="AC22" s="107" t="str">
        <f aca="false">IF($C22="","",IF($S22="Converted","8 Won / Certified",IF($S22="Application Started","7 Certification / Enterprise opportunity",IF($S22="Meeting Booked","6 Meeting / Application",IF(OR($S22="Interested",$S22="Info Requested"),"5 Interested",IF(OR($S22="Declined",$S22="Not Relevant",$S22="Do Not Contact / Unsubscribed"),"9 Closed - Lost",IF($R22="Yes","4 Contacted",IF($N22="Yes","2 Engaged",IF($M22="Yes","1 Awareness",IF($AA22&gt;=60,"3 Qualified","1 Awareness"))))))))))</f>
        <v/>
      </c>
      <c r="AD22" s="108"/>
      <c r="AE22" s="108"/>
      <c r="AF22" s="111" t="str">
        <f aca="false">IF($AE22="","",$AE22+10)</f>
        <v/>
      </c>
      <c r="AG22" s="108"/>
      <c r="AH22" s="81"/>
      <c r="AI22" s="108"/>
      <c r="AJ22" s="81"/>
      <c r="AK22" s="108"/>
      <c r="AL22" s="110"/>
      <c r="AM22" s="81"/>
      <c r="AN22" s="111" t="str">
        <f aca="false">IF($D22="","",IF(COUNTIF($D$4:$D$1203,$D22)&gt;1,"DUPLICATE — check earlier row",""))</f>
        <v/>
      </c>
      <c r="AO22" s="81"/>
      <c r="AP22" s="81"/>
    </row>
    <row r="23" customFormat="false" ht="30" hidden="false" customHeight="true" outlineLevel="0" collapsed="false">
      <c r="A23" s="79"/>
      <c r="B23" s="80"/>
      <c r="C23" s="80"/>
      <c r="D23" s="80"/>
      <c r="E23" s="80"/>
      <c r="F23" s="80"/>
      <c r="G23" s="80"/>
      <c r="H23" s="80"/>
      <c r="I23" s="80"/>
      <c r="J23" s="102"/>
      <c r="K23" s="103" t="str">
        <f aca="false">IF(J23="","",IF(J23&gt;=8,"Yes","Check"))</f>
        <v/>
      </c>
      <c r="L23" s="81"/>
      <c r="M23" s="102"/>
      <c r="N23" s="102"/>
      <c r="O23" s="80"/>
      <c r="P23" s="81"/>
      <c r="Q23" s="103" t="str">
        <f aca="false">IF(P23="","",LEN(P23))</f>
        <v/>
      </c>
      <c r="R23" s="102"/>
      <c r="S23" s="80"/>
      <c r="T23" s="81"/>
      <c r="U23" s="104" t="str">
        <f aca="false">IF($AE23&lt;&gt;"",$AE23+4,IF(OR(R23&lt;&gt;"Yes",A23=""),"",A23+4))</f>
        <v/>
      </c>
      <c r="V23" s="102"/>
      <c r="W23" s="81"/>
      <c r="X23" s="81"/>
      <c r="Y23" s="105"/>
      <c r="Z23" s="105"/>
      <c r="AA23" s="106" t="str">
        <f aca="false">IF(AND($Y23="",$Z23=""),"",ROUND(IFERROR(VALUE(LEFT($Y23,1)),0)*12+IFERROR(VALUE(LEFT($Z23,1)),0)*8,0))</f>
        <v/>
      </c>
      <c r="AB23" s="106" t="str">
        <f aca="false">IF($AA23="","",IF($AA23&gt;=80,"A - call first",IF($AA23&gt;=60,"B - worth pursuing",IF($AA23&gt;=40,"C - nurture","D - do not spend time here"))))</f>
        <v/>
      </c>
      <c r="AC23" s="107" t="str">
        <f aca="false">IF($C23="","",IF($S23="Converted","8 Won / Certified",IF($S23="Application Started","7 Certification / Enterprise opportunity",IF($S23="Meeting Booked","6 Meeting / Application",IF(OR($S23="Interested",$S23="Info Requested"),"5 Interested",IF(OR($S23="Declined",$S23="Not Relevant",$S23="Do Not Contact / Unsubscribed"),"9 Closed - Lost",IF($R23="Yes","4 Contacted",IF($N23="Yes","2 Engaged",IF($M23="Yes","1 Awareness",IF($AA23&gt;=60,"3 Qualified","1 Awareness"))))))))))</f>
        <v/>
      </c>
      <c r="AD23" s="108"/>
      <c r="AE23" s="108"/>
      <c r="AF23" s="109" t="str">
        <f aca="false">IF($AE23="","",$AE23+10)</f>
        <v/>
      </c>
      <c r="AG23" s="108"/>
      <c r="AH23" s="81"/>
      <c r="AI23" s="108"/>
      <c r="AJ23" s="81"/>
      <c r="AK23" s="108"/>
      <c r="AL23" s="110"/>
      <c r="AM23" s="81"/>
      <c r="AN23" s="109" t="str">
        <f aca="false">IF($D23="","",IF(COUNTIF($D$4:$D$1203,$D23)&gt;1,"DUPLICATE — check earlier row",""))</f>
        <v/>
      </c>
      <c r="AO23" s="81"/>
      <c r="AP23" s="81"/>
    </row>
    <row r="24" customFormat="false" ht="30" hidden="false" customHeight="true" outlineLevel="0" collapsed="false">
      <c r="A24" s="79"/>
      <c r="B24" s="80"/>
      <c r="C24" s="80"/>
      <c r="D24" s="80"/>
      <c r="E24" s="80"/>
      <c r="F24" s="80"/>
      <c r="G24" s="80"/>
      <c r="H24" s="80"/>
      <c r="I24" s="80"/>
      <c r="J24" s="102"/>
      <c r="K24" s="103" t="str">
        <f aca="false">IF(J24="","",IF(J24&gt;=8,"Yes","Check"))</f>
        <v/>
      </c>
      <c r="L24" s="81"/>
      <c r="M24" s="102"/>
      <c r="N24" s="102"/>
      <c r="O24" s="80"/>
      <c r="P24" s="81"/>
      <c r="Q24" s="103" t="str">
        <f aca="false">IF(P24="","",LEN(P24))</f>
        <v/>
      </c>
      <c r="R24" s="102"/>
      <c r="S24" s="80"/>
      <c r="T24" s="81"/>
      <c r="U24" s="104" t="str">
        <f aca="false">IF($AE24&lt;&gt;"",$AE24+4,IF(OR(R24&lt;&gt;"Yes",A24=""),"",A24+4))</f>
        <v/>
      </c>
      <c r="V24" s="102"/>
      <c r="W24" s="81"/>
      <c r="X24" s="81"/>
      <c r="Y24" s="105"/>
      <c r="Z24" s="105"/>
      <c r="AA24" s="106" t="str">
        <f aca="false">IF(AND($Y24="",$Z24=""),"",ROUND(IFERROR(VALUE(LEFT($Y24,1)),0)*12+IFERROR(VALUE(LEFT($Z24,1)),0)*8,0))</f>
        <v/>
      </c>
      <c r="AB24" s="106" t="str">
        <f aca="false">IF($AA24="","",IF($AA24&gt;=80,"A - call first",IF($AA24&gt;=60,"B - worth pursuing",IF($AA24&gt;=40,"C - nurture","D - do not spend time here"))))</f>
        <v/>
      </c>
      <c r="AC24" s="107" t="str">
        <f aca="false">IF($C24="","",IF($S24="Converted","8 Won / Certified",IF($S24="Application Started","7 Certification / Enterprise opportunity",IF($S24="Meeting Booked","6 Meeting / Application",IF(OR($S24="Interested",$S24="Info Requested"),"5 Interested",IF(OR($S24="Declined",$S24="Not Relevant",$S24="Do Not Contact / Unsubscribed"),"9 Closed - Lost",IF($R24="Yes","4 Contacted",IF($N24="Yes","2 Engaged",IF($M24="Yes","1 Awareness",IF($AA24&gt;=60,"3 Qualified","1 Awareness"))))))))))</f>
        <v/>
      </c>
      <c r="AD24" s="108"/>
      <c r="AE24" s="108"/>
      <c r="AF24" s="111" t="str">
        <f aca="false">IF($AE24="","",$AE24+10)</f>
        <v/>
      </c>
      <c r="AG24" s="108"/>
      <c r="AH24" s="81"/>
      <c r="AI24" s="108"/>
      <c r="AJ24" s="81"/>
      <c r="AK24" s="108"/>
      <c r="AL24" s="110"/>
      <c r="AM24" s="81"/>
      <c r="AN24" s="111" t="str">
        <f aca="false">IF($D24="","",IF(COUNTIF($D$4:$D$1203,$D24)&gt;1,"DUPLICATE — check earlier row",""))</f>
        <v/>
      </c>
      <c r="AO24" s="81"/>
      <c r="AP24" s="81"/>
    </row>
    <row r="25" customFormat="false" ht="30" hidden="false" customHeight="true" outlineLevel="0" collapsed="false">
      <c r="A25" s="79"/>
      <c r="B25" s="80"/>
      <c r="C25" s="80"/>
      <c r="D25" s="80"/>
      <c r="E25" s="80"/>
      <c r="F25" s="80"/>
      <c r="G25" s="80"/>
      <c r="H25" s="80"/>
      <c r="I25" s="80"/>
      <c r="J25" s="102"/>
      <c r="K25" s="103" t="str">
        <f aca="false">IF(J25="","",IF(J25&gt;=8,"Yes","Check"))</f>
        <v/>
      </c>
      <c r="L25" s="81"/>
      <c r="M25" s="102"/>
      <c r="N25" s="102"/>
      <c r="O25" s="80"/>
      <c r="P25" s="81"/>
      <c r="Q25" s="103" t="str">
        <f aca="false">IF(P25="","",LEN(P25))</f>
        <v/>
      </c>
      <c r="R25" s="102"/>
      <c r="S25" s="80"/>
      <c r="T25" s="81"/>
      <c r="U25" s="104" t="str">
        <f aca="false">IF($AE25&lt;&gt;"",$AE25+4,IF(OR(R25&lt;&gt;"Yes",A25=""),"",A25+4))</f>
        <v/>
      </c>
      <c r="V25" s="102"/>
      <c r="W25" s="81"/>
      <c r="X25" s="81"/>
      <c r="Y25" s="105"/>
      <c r="Z25" s="105"/>
      <c r="AA25" s="106" t="str">
        <f aca="false">IF(AND($Y25="",$Z25=""),"",ROUND(IFERROR(VALUE(LEFT($Y25,1)),0)*12+IFERROR(VALUE(LEFT($Z25,1)),0)*8,0))</f>
        <v/>
      </c>
      <c r="AB25" s="106" t="str">
        <f aca="false">IF($AA25="","",IF($AA25&gt;=80,"A - call first",IF($AA25&gt;=60,"B - worth pursuing",IF($AA25&gt;=40,"C - nurture","D - do not spend time here"))))</f>
        <v/>
      </c>
      <c r="AC25" s="107" t="str">
        <f aca="false">IF($C25="","",IF($S25="Converted","8 Won / Certified",IF($S25="Application Started","7 Certification / Enterprise opportunity",IF($S25="Meeting Booked","6 Meeting / Application",IF(OR($S25="Interested",$S25="Info Requested"),"5 Interested",IF(OR($S25="Declined",$S25="Not Relevant",$S25="Do Not Contact / Unsubscribed"),"9 Closed - Lost",IF($R25="Yes","4 Contacted",IF($N25="Yes","2 Engaged",IF($M25="Yes","1 Awareness",IF($AA25&gt;=60,"3 Qualified","1 Awareness"))))))))))</f>
        <v/>
      </c>
      <c r="AD25" s="108"/>
      <c r="AE25" s="108"/>
      <c r="AF25" s="109" t="str">
        <f aca="false">IF($AE25="","",$AE25+10)</f>
        <v/>
      </c>
      <c r="AG25" s="108"/>
      <c r="AH25" s="81"/>
      <c r="AI25" s="108"/>
      <c r="AJ25" s="81"/>
      <c r="AK25" s="108"/>
      <c r="AL25" s="110"/>
      <c r="AM25" s="81"/>
      <c r="AN25" s="109" t="str">
        <f aca="false">IF($D25="","",IF(COUNTIF($D$4:$D$1203,$D25)&gt;1,"DUPLICATE — check earlier row",""))</f>
        <v/>
      </c>
      <c r="AO25" s="81"/>
      <c r="AP25" s="81"/>
    </row>
    <row r="26" customFormat="false" ht="30" hidden="false" customHeight="true" outlineLevel="0" collapsed="false">
      <c r="A26" s="79"/>
      <c r="B26" s="80"/>
      <c r="C26" s="80"/>
      <c r="D26" s="80"/>
      <c r="E26" s="80"/>
      <c r="F26" s="80"/>
      <c r="G26" s="80"/>
      <c r="H26" s="80"/>
      <c r="I26" s="80"/>
      <c r="J26" s="102"/>
      <c r="K26" s="103" t="str">
        <f aca="false">IF(J26="","",IF(J26&gt;=8,"Yes","Check"))</f>
        <v/>
      </c>
      <c r="L26" s="81"/>
      <c r="M26" s="102"/>
      <c r="N26" s="102"/>
      <c r="O26" s="80"/>
      <c r="P26" s="81"/>
      <c r="Q26" s="103" t="str">
        <f aca="false">IF(P26="","",LEN(P26))</f>
        <v/>
      </c>
      <c r="R26" s="102"/>
      <c r="S26" s="80"/>
      <c r="T26" s="81"/>
      <c r="U26" s="104" t="str">
        <f aca="false">IF($AE26&lt;&gt;"",$AE26+4,IF(OR(R26&lt;&gt;"Yes",A26=""),"",A26+4))</f>
        <v/>
      </c>
      <c r="V26" s="102"/>
      <c r="W26" s="81"/>
      <c r="X26" s="81"/>
      <c r="Y26" s="105"/>
      <c r="Z26" s="105"/>
      <c r="AA26" s="106" t="str">
        <f aca="false">IF(AND($Y26="",$Z26=""),"",ROUND(IFERROR(VALUE(LEFT($Y26,1)),0)*12+IFERROR(VALUE(LEFT($Z26,1)),0)*8,0))</f>
        <v/>
      </c>
      <c r="AB26" s="106" t="str">
        <f aca="false">IF($AA26="","",IF($AA26&gt;=80,"A - call first",IF($AA26&gt;=60,"B - worth pursuing",IF($AA26&gt;=40,"C - nurture","D - do not spend time here"))))</f>
        <v/>
      </c>
      <c r="AC26" s="107" t="str">
        <f aca="false">IF($C26="","",IF($S26="Converted","8 Won / Certified",IF($S26="Application Started","7 Certification / Enterprise opportunity",IF($S26="Meeting Booked","6 Meeting / Application",IF(OR($S26="Interested",$S26="Info Requested"),"5 Interested",IF(OR($S26="Declined",$S26="Not Relevant",$S26="Do Not Contact / Unsubscribed"),"9 Closed - Lost",IF($R26="Yes","4 Contacted",IF($N26="Yes","2 Engaged",IF($M26="Yes","1 Awareness",IF($AA26&gt;=60,"3 Qualified","1 Awareness"))))))))))</f>
        <v/>
      </c>
      <c r="AD26" s="108"/>
      <c r="AE26" s="108"/>
      <c r="AF26" s="111" t="str">
        <f aca="false">IF($AE26="","",$AE26+10)</f>
        <v/>
      </c>
      <c r="AG26" s="108"/>
      <c r="AH26" s="81"/>
      <c r="AI26" s="108"/>
      <c r="AJ26" s="81"/>
      <c r="AK26" s="108"/>
      <c r="AL26" s="110"/>
      <c r="AM26" s="81"/>
      <c r="AN26" s="111" t="str">
        <f aca="false">IF($D26="","",IF(COUNTIF($D$4:$D$1203,$D26)&gt;1,"DUPLICATE — check earlier row",""))</f>
        <v/>
      </c>
      <c r="AO26" s="81"/>
      <c r="AP26" s="81"/>
    </row>
    <row r="27" customFormat="false" ht="30" hidden="false" customHeight="true" outlineLevel="0" collapsed="false">
      <c r="A27" s="79"/>
      <c r="B27" s="80"/>
      <c r="C27" s="80"/>
      <c r="D27" s="80"/>
      <c r="E27" s="80"/>
      <c r="F27" s="80"/>
      <c r="G27" s="80"/>
      <c r="H27" s="80"/>
      <c r="I27" s="80"/>
      <c r="J27" s="102"/>
      <c r="K27" s="103" t="str">
        <f aca="false">IF(J27="","",IF(J27&gt;=8,"Yes","Check"))</f>
        <v/>
      </c>
      <c r="L27" s="81"/>
      <c r="M27" s="102"/>
      <c r="N27" s="102"/>
      <c r="O27" s="80"/>
      <c r="P27" s="81"/>
      <c r="Q27" s="103" t="str">
        <f aca="false">IF(P27="","",LEN(P27))</f>
        <v/>
      </c>
      <c r="R27" s="102"/>
      <c r="S27" s="80"/>
      <c r="T27" s="81"/>
      <c r="U27" s="104" t="str">
        <f aca="false">IF($AE27&lt;&gt;"",$AE27+4,IF(OR(R27&lt;&gt;"Yes",A27=""),"",A27+4))</f>
        <v/>
      </c>
      <c r="V27" s="102"/>
      <c r="W27" s="81"/>
      <c r="X27" s="81"/>
      <c r="Y27" s="105"/>
      <c r="Z27" s="105"/>
      <c r="AA27" s="106" t="str">
        <f aca="false">IF(AND($Y27="",$Z27=""),"",ROUND(IFERROR(VALUE(LEFT($Y27,1)),0)*12+IFERROR(VALUE(LEFT($Z27,1)),0)*8,0))</f>
        <v/>
      </c>
      <c r="AB27" s="106" t="str">
        <f aca="false">IF($AA27="","",IF($AA27&gt;=80,"A - call first",IF($AA27&gt;=60,"B - worth pursuing",IF($AA27&gt;=40,"C - nurture","D - do not spend time here"))))</f>
        <v/>
      </c>
      <c r="AC27" s="107" t="str">
        <f aca="false">IF($C27="","",IF($S27="Converted","8 Won / Certified",IF($S27="Application Started","7 Certification / Enterprise opportunity",IF($S27="Meeting Booked","6 Meeting / Application",IF(OR($S27="Interested",$S27="Info Requested"),"5 Interested",IF(OR($S27="Declined",$S27="Not Relevant",$S27="Do Not Contact / Unsubscribed"),"9 Closed - Lost",IF($R27="Yes","4 Contacted",IF($N27="Yes","2 Engaged",IF($M27="Yes","1 Awareness",IF($AA27&gt;=60,"3 Qualified","1 Awareness"))))))))))</f>
        <v/>
      </c>
      <c r="AD27" s="108"/>
      <c r="AE27" s="108"/>
      <c r="AF27" s="109" t="str">
        <f aca="false">IF($AE27="","",$AE27+10)</f>
        <v/>
      </c>
      <c r="AG27" s="108"/>
      <c r="AH27" s="81"/>
      <c r="AI27" s="108"/>
      <c r="AJ27" s="81"/>
      <c r="AK27" s="108"/>
      <c r="AL27" s="110"/>
      <c r="AM27" s="81"/>
      <c r="AN27" s="109" t="str">
        <f aca="false">IF($D27="","",IF(COUNTIF($D$4:$D$1203,$D27)&gt;1,"DUPLICATE — check earlier row",""))</f>
        <v/>
      </c>
      <c r="AO27" s="81"/>
      <c r="AP27" s="81"/>
    </row>
    <row r="28" customFormat="false" ht="30" hidden="false" customHeight="true" outlineLevel="0" collapsed="false">
      <c r="A28" s="79"/>
      <c r="B28" s="80"/>
      <c r="C28" s="80"/>
      <c r="D28" s="80"/>
      <c r="E28" s="80"/>
      <c r="F28" s="80"/>
      <c r="G28" s="80"/>
      <c r="H28" s="80"/>
      <c r="I28" s="80"/>
      <c r="J28" s="102"/>
      <c r="K28" s="103" t="str">
        <f aca="false">IF(J28="","",IF(J28&gt;=8,"Yes","Check"))</f>
        <v/>
      </c>
      <c r="L28" s="81"/>
      <c r="M28" s="102"/>
      <c r="N28" s="102"/>
      <c r="O28" s="80"/>
      <c r="P28" s="81"/>
      <c r="Q28" s="103" t="str">
        <f aca="false">IF(P28="","",LEN(P28))</f>
        <v/>
      </c>
      <c r="R28" s="102"/>
      <c r="S28" s="80"/>
      <c r="T28" s="81"/>
      <c r="U28" s="104" t="str">
        <f aca="false">IF($AE28&lt;&gt;"",$AE28+4,IF(OR(R28&lt;&gt;"Yes",A28=""),"",A28+4))</f>
        <v/>
      </c>
      <c r="V28" s="102"/>
      <c r="W28" s="81"/>
      <c r="X28" s="81"/>
      <c r="Y28" s="105"/>
      <c r="Z28" s="105"/>
      <c r="AA28" s="106" t="str">
        <f aca="false">IF(AND($Y28="",$Z28=""),"",ROUND(IFERROR(VALUE(LEFT($Y28,1)),0)*12+IFERROR(VALUE(LEFT($Z28,1)),0)*8,0))</f>
        <v/>
      </c>
      <c r="AB28" s="106" t="str">
        <f aca="false">IF($AA28="","",IF($AA28&gt;=80,"A - call first",IF($AA28&gt;=60,"B - worth pursuing",IF($AA28&gt;=40,"C - nurture","D - do not spend time here"))))</f>
        <v/>
      </c>
      <c r="AC28" s="107" t="str">
        <f aca="false">IF($C28="","",IF($S28="Converted","8 Won / Certified",IF($S28="Application Started","7 Certification / Enterprise opportunity",IF($S28="Meeting Booked","6 Meeting / Application",IF(OR($S28="Interested",$S28="Info Requested"),"5 Interested",IF(OR($S28="Declined",$S28="Not Relevant",$S28="Do Not Contact / Unsubscribed"),"9 Closed - Lost",IF($R28="Yes","4 Contacted",IF($N28="Yes","2 Engaged",IF($M28="Yes","1 Awareness",IF($AA28&gt;=60,"3 Qualified","1 Awareness"))))))))))</f>
        <v/>
      </c>
      <c r="AD28" s="108"/>
      <c r="AE28" s="108"/>
      <c r="AF28" s="111" t="str">
        <f aca="false">IF($AE28="","",$AE28+10)</f>
        <v/>
      </c>
      <c r="AG28" s="108"/>
      <c r="AH28" s="81"/>
      <c r="AI28" s="108"/>
      <c r="AJ28" s="81"/>
      <c r="AK28" s="108"/>
      <c r="AL28" s="110"/>
      <c r="AM28" s="81"/>
      <c r="AN28" s="111" t="str">
        <f aca="false">IF($D28="","",IF(COUNTIF($D$4:$D$1203,$D28)&gt;1,"DUPLICATE — check earlier row",""))</f>
        <v/>
      </c>
      <c r="AO28" s="81"/>
      <c r="AP28" s="81"/>
    </row>
    <row r="29" customFormat="false" ht="30" hidden="false" customHeight="true" outlineLevel="0" collapsed="false">
      <c r="A29" s="79"/>
      <c r="B29" s="80"/>
      <c r="C29" s="80"/>
      <c r="D29" s="80"/>
      <c r="E29" s="80"/>
      <c r="F29" s="80"/>
      <c r="G29" s="80"/>
      <c r="H29" s="80"/>
      <c r="I29" s="80"/>
      <c r="J29" s="102"/>
      <c r="K29" s="103" t="str">
        <f aca="false">IF(J29="","",IF(J29&gt;=8,"Yes","Check"))</f>
        <v/>
      </c>
      <c r="L29" s="81"/>
      <c r="M29" s="102"/>
      <c r="N29" s="102"/>
      <c r="O29" s="80"/>
      <c r="P29" s="81"/>
      <c r="Q29" s="103" t="str">
        <f aca="false">IF(P29="","",LEN(P29))</f>
        <v/>
      </c>
      <c r="R29" s="102"/>
      <c r="S29" s="80"/>
      <c r="T29" s="81"/>
      <c r="U29" s="104" t="str">
        <f aca="false">IF($AE29&lt;&gt;"",$AE29+4,IF(OR(R29&lt;&gt;"Yes",A29=""),"",A29+4))</f>
        <v/>
      </c>
      <c r="V29" s="102"/>
      <c r="W29" s="81"/>
      <c r="X29" s="81"/>
      <c r="Y29" s="105"/>
      <c r="Z29" s="105"/>
      <c r="AA29" s="106" t="str">
        <f aca="false">IF(AND($Y29="",$Z29=""),"",ROUND(IFERROR(VALUE(LEFT($Y29,1)),0)*12+IFERROR(VALUE(LEFT($Z29,1)),0)*8,0))</f>
        <v/>
      </c>
      <c r="AB29" s="106" t="str">
        <f aca="false">IF($AA29="","",IF($AA29&gt;=80,"A - call first",IF($AA29&gt;=60,"B - worth pursuing",IF($AA29&gt;=40,"C - nurture","D - do not spend time here"))))</f>
        <v/>
      </c>
      <c r="AC29" s="107" t="str">
        <f aca="false">IF($C29="","",IF($S29="Converted","8 Won / Certified",IF($S29="Application Started","7 Certification / Enterprise opportunity",IF($S29="Meeting Booked","6 Meeting / Application",IF(OR($S29="Interested",$S29="Info Requested"),"5 Interested",IF(OR($S29="Declined",$S29="Not Relevant",$S29="Do Not Contact / Unsubscribed"),"9 Closed - Lost",IF($R29="Yes","4 Contacted",IF($N29="Yes","2 Engaged",IF($M29="Yes","1 Awareness",IF($AA29&gt;=60,"3 Qualified","1 Awareness"))))))))))</f>
        <v/>
      </c>
      <c r="AD29" s="108"/>
      <c r="AE29" s="108"/>
      <c r="AF29" s="109" t="str">
        <f aca="false">IF($AE29="","",$AE29+10)</f>
        <v/>
      </c>
      <c r="AG29" s="108"/>
      <c r="AH29" s="81"/>
      <c r="AI29" s="108"/>
      <c r="AJ29" s="81"/>
      <c r="AK29" s="108"/>
      <c r="AL29" s="110"/>
      <c r="AM29" s="81"/>
      <c r="AN29" s="109" t="str">
        <f aca="false">IF($D29="","",IF(COUNTIF($D$4:$D$1203,$D29)&gt;1,"DUPLICATE — check earlier row",""))</f>
        <v/>
      </c>
      <c r="AO29" s="81"/>
      <c r="AP29" s="81"/>
    </row>
    <row r="30" customFormat="false" ht="30" hidden="false" customHeight="true" outlineLevel="0" collapsed="false">
      <c r="A30" s="79"/>
      <c r="B30" s="80"/>
      <c r="C30" s="80"/>
      <c r="D30" s="80"/>
      <c r="E30" s="80"/>
      <c r="F30" s="80"/>
      <c r="G30" s="80"/>
      <c r="H30" s="80"/>
      <c r="I30" s="80"/>
      <c r="J30" s="102"/>
      <c r="K30" s="103" t="str">
        <f aca="false">IF(J30="","",IF(J30&gt;=8,"Yes","Check"))</f>
        <v/>
      </c>
      <c r="L30" s="81"/>
      <c r="M30" s="102"/>
      <c r="N30" s="102"/>
      <c r="O30" s="80"/>
      <c r="P30" s="81"/>
      <c r="Q30" s="103" t="str">
        <f aca="false">IF(P30="","",LEN(P30))</f>
        <v/>
      </c>
      <c r="R30" s="102"/>
      <c r="S30" s="80"/>
      <c r="T30" s="81"/>
      <c r="U30" s="104" t="str">
        <f aca="false">IF($AE30&lt;&gt;"",$AE30+4,IF(OR(R30&lt;&gt;"Yes",A30=""),"",A30+4))</f>
        <v/>
      </c>
      <c r="V30" s="102"/>
      <c r="W30" s="81"/>
      <c r="X30" s="81"/>
      <c r="Y30" s="105"/>
      <c r="Z30" s="105"/>
      <c r="AA30" s="106" t="str">
        <f aca="false">IF(AND($Y30="",$Z30=""),"",ROUND(IFERROR(VALUE(LEFT($Y30,1)),0)*12+IFERROR(VALUE(LEFT($Z30,1)),0)*8,0))</f>
        <v/>
      </c>
      <c r="AB30" s="106" t="str">
        <f aca="false">IF($AA30="","",IF($AA30&gt;=80,"A - call first",IF($AA30&gt;=60,"B - worth pursuing",IF($AA30&gt;=40,"C - nurture","D - do not spend time here"))))</f>
        <v/>
      </c>
      <c r="AC30" s="107" t="str">
        <f aca="false">IF($C30="","",IF($S30="Converted","8 Won / Certified",IF($S30="Application Started","7 Certification / Enterprise opportunity",IF($S30="Meeting Booked","6 Meeting / Application",IF(OR($S30="Interested",$S30="Info Requested"),"5 Interested",IF(OR($S30="Declined",$S30="Not Relevant",$S30="Do Not Contact / Unsubscribed"),"9 Closed - Lost",IF($R30="Yes","4 Contacted",IF($N30="Yes","2 Engaged",IF($M30="Yes","1 Awareness",IF($AA30&gt;=60,"3 Qualified","1 Awareness"))))))))))</f>
        <v/>
      </c>
      <c r="AD30" s="108"/>
      <c r="AE30" s="108"/>
      <c r="AF30" s="111" t="str">
        <f aca="false">IF($AE30="","",$AE30+10)</f>
        <v/>
      </c>
      <c r="AG30" s="108"/>
      <c r="AH30" s="81"/>
      <c r="AI30" s="108"/>
      <c r="AJ30" s="81"/>
      <c r="AK30" s="108"/>
      <c r="AL30" s="110"/>
      <c r="AM30" s="81"/>
      <c r="AN30" s="111" t="str">
        <f aca="false">IF($D30="","",IF(COUNTIF($D$4:$D$1203,$D30)&gt;1,"DUPLICATE — check earlier row",""))</f>
        <v/>
      </c>
      <c r="AO30" s="81"/>
      <c r="AP30" s="81"/>
    </row>
    <row r="31" customFormat="false" ht="30" hidden="false" customHeight="true" outlineLevel="0" collapsed="false">
      <c r="A31" s="79"/>
      <c r="B31" s="80"/>
      <c r="C31" s="80"/>
      <c r="D31" s="80"/>
      <c r="E31" s="80"/>
      <c r="F31" s="80"/>
      <c r="G31" s="80"/>
      <c r="H31" s="80"/>
      <c r="I31" s="80"/>
      <c r="J31" s="102"/>
      <c r="K31" s="103" t="str">
        <f aca="false">IF(J31="","",IF(J31&gt;=8,"Yes","Check"))</f>
        <v/>
      </c>
      <c r="L31" s="81"/>
      <c r="M31" s="102"/>
      <c r="N31" s="102"/>
      <c r="O31" s="80"/>
      <c r="P31" s="81"/>
      <c r="Q31" s="103" t="str">
        <f aca="false">IF(P31="","",LEN(P31))</f>
        <v/>
      </c>
      <c r="R31" s="102"/>
      <c r="S31" s="80"/>
      <c r="T31" s="81"/>
      <c r="U31" s="104" t="str">
        <f aca="false">IF($AE31&lt;&gt;"",$AE31+4,IF(OR(R31&lt;&gt;"Yes",A31=""),"",A31+4))</f>
        <v/>
      </c>
      <c r="V31" s="102"/>
      <c r="W31" s="81"/>
      <c r="X31" s="81"/>
      <c r="Y31" s="105"/>
      <c r="Z31" s="105"/>
      <c r="AA31" s="106" t="str">
        <f aca="false">IF(AND($Y31="",$Z31=""),"",ROUND(IFERROR(VALUE(LEFT($Y31,1)),0)*12+IFERROR(VALUE(LEFT($Z31,1)),0)*8,0))</f>
        <v/>
      </c>
      <c r="AB31" s="106" t="str">
        <f aca="false">IF($AA31="","",IF($AA31&gt;=80,"A - call first",IF($AA31&gt;=60,"B - worth pursuing",IF($AA31&gt;=40,"C - nurture","D - do not spend time here"))))</f>
        <v/>
      </c>
      <c r="AC31" s="107" t="str">
        <f aca="false">IF($C31="","",IF($S31="Converted","8 Won / Certified",IF($S31="Application Started","7 Certification / Enterprise opportunity",IF($S31="Meeting Booked","6 Meeting / Application",IF(OR($S31="Interested",$S31="Info Requested"),"5 Interested",IF(OR($S31="Declined",$S31="Not Relevant",$S31="Do Not Contact / Unsubscribed"),"9 Closed - Lost",IF($R31="Yes","4 Contacted",IF($N31="Yes","2 Engaged",IF($M31="Yes","1 Awareness",IF($AA31&gt;=60,"3 Qualified","1 Awareness"))))))))))</f>
        <v/>
      </c>
      <c r="AD31" s="108"/>
      <c r="AE31" s="108"/>
      <c r="AF31" s="109" t="str">
        <f aca="false">IF($AE31="","",$AE31+10)</f>
        <v/>
      </c>
      <c r="AG31" s="108"/>
      <c r="AH31" s="81"/>
      <c r="AI31" s="108"/>
      <c r="AJ31" s="81"/>
      <c r="AK31" s="108"/>
      <c r="AL31" s="110"/>
      <c r="AM31" s="81"/>
      <c r="AN31" s="109" t="str">
        <f aca="false">IF($D31="","",IF(COUNTIF($D$4:$D$1203,$D31)&gt;1,"DUPLICATE — check earlier row",""))</f>
        <v/>
      </c>
      <c r="AO31" s="81"/>
      <c r="AP31" s="81"/>
    </row>
    <row r="32" customFormat="false" ht="30" hidden="false" customHeight="true" outlineLevel="0" collapsed="false">
      <c r="A32" s="79"/>
      <c r="B32" s="80"/>
      <c r="C32" s="80"/>
      <c r="D32" s="80"/>
      <c r="E32" s="80"/>
      <c r="F32" s="80"/>
      <c r="G32" s="80"/>
      <c r="H32" s="80"/>
      <c r="I32" s="80"/>
      <c r="J32" s="102"/>
      <c r="K32" s="103" t="str">
        <f aca="false">IF(J32="","",IF(J32&gt;=8,"Yes","Check"))</f>
        <v/>
      </c>
      <c r="L32" s="81"/>
      <c r="M32" s="102"/>
      <c r="N32" s="102"/>
      <c r="O32" s="80"/>
      <c r="P32" s="81"/>
      <c r="Q32" s="103" t="str">
        <f aca="false">IF(P32="","",LEN(P32))</f>
        <v/>
      </c>
      <c r="R32" s="102"/>
      <c r="S32" s="80"/>
      <c r="T32" s="81"/>
      <c r="U32" s="104" t="str">
        <f aca="false">IF($AE32&lt;&gt;"",$AE32+4,IF(OR(R32&lt;&gt;"Yes",A32=""),"",A32+4))</f>
        <v/>
      </c>
      <c r="V32" s="102"/>
      <c r="W32" s="81"/>
      <c r="X32" s="81"/>
      <c r="Y32" s="105"/>
      <c r="Z32" s="105"/>
      <c r="AA32" s="106" t="str">
        <f aca="false">IF(AND($Y32="",$Z32=""),"",ROUND(IFERROR(VALUE(LEFT($Y32,1)),0)*12+IFERROR(VALUE(LEFT($Z32,1)),0)*8,0))</f>
        <v/>
      </c>
      <c r="AB32" s="106" t="str">
        <f aca="false">IF($AA32="","",IF($AA32&gt;=80,"A - call first",IF($AA32&gt;=60,"B - worth pursuing",IF($AA32&gt;=40,"C - nurture","D - do not spend time here"))))</f>
        <v/>
      </c>
      <c r="AC32" s="107" t="str">
        <f aca="false">IF($C32="","",IF($S32="Converted","8 Won / Certified",IF($S32="Application Started","7 Certification / Enterprise opportunity",IF($S32="Meeting Booked","6 Meeting / Application",IF(OR($S32="Interested",$S32="Info Requested"),"5 Interested",IF(OR($S32="Declined",$S32="Not Relevant",$S32="Do Not Contact / Unsubscribed"),"9 Closed - Lost",IF($R32="Yes","4 Contacted",IF($N32="Yes","2 Engaged",IF($M32="Yes","1 Awareness",IF($AA32&gt;=60,"3 Qualified","1 Awareness"))))))))))</f>
        <v/>
      </c>
      <c r="AD32" s="108"/>
      <c r="AE32" s="108"/>
      <c r="AF32" s="111" t="str">
        <f aca="false">IF($AE32="","",$AE32+10)</f>
        <v/>
      </c>
      <c r="AG32" s="108"/>
      <c r="AH32" s="81"/>
      <c r="AI32" s="108"/>
      <c r="AJ32" s="81"/>
      <c r="AK32" s="108"/>
      <c r="AL32" s="110"/>
      <c r="AM32" s="81"/>
      <c r="AN32" s="111" t="str">
        <f aca="false">IF($D32="","",IF(COUNTIF($D$4:$D$1203,$D32)&gt;1,"DUPLICATE — check earlier row",""))</f>
        <v/>
      </c>
      <c r="AO32" s="81"/>
      <c r="AP32" s="81"/>
    </row>
    <row r="33" customFormat="false" ht="30" hidden="false" customHeight="true" outlineLevel="0" collapsed="false">
      <c r="A33" s="79"/>
      <c r="B33" s="80"/>
      <c r="C33" s="80"/>
      <c r="D33" s="80"/>
      <c r="E33" s="80"/>
      <c r="F33" s="80"/>
      <c r="G33" s="80"/>
      <c r="H33" s="80"/>
      <c r="I33" s="80"/>
      <c r="J33" s="102"/>
      <c r="K33" s="103" t="str">
        <f aca="false">IF(J33="","",IF(J33&gt;=8,"Yes","Check"))</f>
        <v/>
      </c>
      <c r="L33" s="81"/>
      <c r="M33" s="102"/>
      <c r="N33" s="102"/>
      <c r="O33" s="80"/>
      <c r="P33" s="81"/>
      <c r="Q33" s="103" t="str">
        <f aca="false">IF(P33="","",LEN(P33))</f>
        <v/>
      </c>
      <c r="R33" s="102"/>
      <c r="S33" s="80"/>
      <c r="T33" s="81"/>
      <c r="U33" s="104" t="str">
        <f aca="false">IF($AE33&lt;&gt;"",$AE33+4,IF(OR(R33&lt;&gt;"Yes",A33=""),"",A33+4))</f>
        <v/>
      </c>
      <c r="V33" s="102"/>
      <c r="W33" s="81"/>
      <c r="X33" s="81"/>
      <c r="Y33" s="105"/>
      <c r="Z33" s="105"/>
      <c r="AA33" s="106" t="str">
        <f aca="false">IF(AND($Y33="",$Z33=""),"",ROUND(IFERROR(VALUE(LEFT($Y33,1)),0)*12+IFERROR(VALUE(LEFT($Z33,1)),0)*8,0))</f>
        <v/>
      </c>
      <c r="AB33" s="106" t="str">
        <f aca="false">IF($AA33="","",IF($AA33&gt;=80,"A - call first",IF($AA33&gt;=60,"B - worth pursuing",IF($AA33&gt;=40,"C - nurture","D - do not spend time here"))))</f>
        <v/>
      </c>
      <c r="AC33" s="107" t="str">
        <f aca="false">IF($C33="","",IF($S33="Converted","8 Won / Certified",IF($S33="Application Started","7 Certification / Enterprise opportunity",IF($S33="Meeting Booked","6 Meeting / Application",IF(OR($S33="Interested",$S33="Info Requested"),"5 Interested",IF(OR($S33="Declined",$S33="Not Relevant",$S33="Do Not Contact / Unsubscribed"),"9 Closed - Lost",IF($R33="Yes","4 Contacted",IF($N33="Yes","2 Engaged",IF($M33="Yes","1 Awareness",IF($AA33&gt;=60,"3 Qualified","1 Awareness"))))))))))</f>
        <v/>
      </c>
      <c r="AD33" s="108"/>
      <c r="AE33" s="108"/>
      <c r="AF33" s="109" t="str">
        <f aca="false">IF($AE33="","",$AE33+10)</f>
        <v/>
      </c>
      <c r="AG33" s="108"/>
      <c r="AH33" s="81"/>
      <c r="AI33" s="108"/>
      <c r="AJ33" s="81"/>
      <c r="AK33" s="108"/>
      <c r="AL33" s="110"/>
      <c r="AM33" s="81"/>
      <c r="AN33" s="109" t="str">
        <f aca="false">IF($D33="","",IF(COUNTIF($D$4:$D$1203,$D33)&gt;1,"DUPLICATE — check earlier row",""))</f>
        <v/>
      </c>
      <c r="AO33" s="81"/>
      <c r="AP33" s="81"/>
    </row>
    <row r="34" customFormat="false" ht="30" hidden="false" customHeight="true" outlineLevel="0" collapsed="false">
      <c r="A34" s="79"/>
      <c r="B34" s="80"/>
      <c r="C34" s="80"/>
      <c r="D34" s="80"/>
      <c r="E34" s="80"/>
      <c r="F34" s="80"/>
      <c r="G34" s="80"/>
      <c r="H34" s="80"/>
      <c r="I34" s="80"/>
      <c r="J34" s="102"/>
      <c r="K34" s="103" t="str">
        <f aca="false">IF(J34="","",IF(J34&gt;=8,"Yes","Check"))</f>
        <v/>
      </c>
      <c r="L34" s="81"/>
      <c r="M34" s="102"/>
      <c r="N34" s="102"/>
      <c r="O34" s="80"/>
      <c r="P34" s="81"/>
      <c r="Q34" s="103" t="str">
        <f aca="false">IF(P34="","",LEN(P34))</f>
        <v/>
      </c>
      <c r="R34" s="102"/>
      <c r="S34" s="80"/>
      <c r="T34" s="81"/>
      <c r="U34" s="104" t="str">
        <f aca="false">IF($AE34&lt;&gt;"",$AE34+4,IF(OR(R34&lt;&gt;"Yes",A34=""),"",A34+4))</f>
        <v/>
      </c>
      <c r="V34" s="102"/>
      <c r="W34" s="81"/>
      <c r="X34" s="81"/>
      <c r="Y34" s="105"/>
      <c r="Z34" s="105"/>
      <c r="AA34" s="106" t="str">
        <f aca="false">IF(AND($Y34="",$Z34=""),"",ROUND(IFERROR(VALUE(LEFT($Y34,1)),0)*12+IFERROR(VALUE(LEFT($Z34,1)),0)*8,0))</f>
        <v/>
      </c>
      <c r="AB34" s="106" t="str">
        <f aca="false">IF($AA34="","",IF($AA34&gt;=80,"A - call first",IF($AA34&gt;=60,"B - worth pursuing",IF($AA34&gt;=40,"C - nurture","D - do not spend time here"))))</f>
        <v/>
      </c>
      <c r="AC34" s="107" t="str">
        <f aca="false">IF($C34="","",IF($S34="Converted","8 Won / Certified",IF($S34="Application Started","7 Certification / Enterprise opportunity",IF($S34="Meeting Booked","6 Meeting / Application",IF(OR($S34="Interested",$S34="Info Requested"),"5 Interested",IF(OR($S34="Declined",$S34="Not Relevant",$S34="Do Not Contact / Unsubscribed"),"9 Closed - Lost",IF($R34="Yes","4 Contacted",IF($N34="Yes","2 Engaged",IF($M34="Yes","1 Awareness",IF($AA34&gt;=60,"3 Qualified","1 Awareness"))))))))))</f>
        <v/>
      </c>
      <c r="AD34" s="108"/>
      <c r="AE34" s="108"/>
      <c r="AF34" s="111" t="str">
        <f aca="false">IF($AE34="","",$AE34+10)</f>
        <v/>
      </c>
      <c r="AG34" s="108"/>
      <c r="AH34" s="81"/>
      <c r="AI34" s="108"/>
      <c r="AJ34" s="81"/>
      <c r="AK34" s="108"/>
      <c r="AL34" s="110"/>
      <c r="AM34" s="81"/>
      <c r="AN34" s="111" t="str">
        <f aca="false">IF($D34="","",IF(COUNTIF($D$4:$D$1203,$D34)&gt;1,"DUPLICATE — check earlier row",""))</f>
        <v/>
      </c>
      <c r="AO34" s="81"/>
      <c r="AP34" s="81"/>
    </row>
    <row r="35" customFormat="false" ht="30" hidden="false" customHeight="true" outlineLevel="0" collapsed="false">
      <c r="A35" s="79"/>
      <c r="B35" s="80"/>
      <c r="C35" s="80"/>
      <c r="D35" s="80"/>
      <c r="E35" s="80"/>
      <c r="F35" s="80"/>
      <c r="G35" s="80"/>
      <c r="H35" s="80"/>
      <c r="I35" s="80"/>
      <c r="J35" s="102"/>
      <c r="K35" s="103" t="str">
        <f aca="false">IF(J35="","",IF(J35&gt;=8,"Yes","Check"))</f>
        <v/>
      </c>
      <c r="L35" s="81"/>
      <c r="M35" s="102"/>
      <c r="N35" s="102"/>
      <c r="O35" s="80"/>
      <c r="P35" s="81"/>
      <c r="Q35" s="103" t="str">
        <f aca="false">IF(P35="","",LEN(P35))</f>
        <v/>
      </c>
      <c r="R35" s="102"/>
      <c r="S35" s="80"/>
      <c r="T35" s="81"/>
      <c r="U35" s="104" t="str">
        <f aca="false">IF($AE35&lt;&gt;"",$AE35+4,IF(OR(R35&lt;&gt;"Yes",A35=""),"",A35+4))</f>
        <v/>
      </c>
      <c r="V35" s="102"/>
      <c r="W35" s="81"/>
      <c r="X35" s="81"/>
      <c r="Y35" s="105"/>
      <c r="Z35" s="105"/>
      <c r="AA35" s="106" t="str">
        <f aca="false">IF(AND($Y35="",$Z35=""),"",ROUND(IFERROR(VALUE(LEFT($Y35,1)),0)*12+IFERROR(VALUE(LEFT($Z35,1)),0)*8,0))</f>
        <v/>
      </c>
      <c r="AB35" s="106" t="str">
        <f aca="false">IF($AA35="","",IF($AA35&gt;=80,"A - call first",IF($AA35&gt;=60,"B - worth pursuing",IF($AA35&gt;=40,"C - nurture","D - do not spend time here"))))</f>
        <v/>
      </c>
      <c r="AC35" s="107" t="str">
        <f aca="false">IF($C35="","",IF($S35="Converted","8 Won / Certified",IF($S35="Application Started","7 Certification / Enterprise opportunity",IF($S35="Meeting Booked","6 Meeting / Application",IF(OR($S35="Interested",$S35="Info Requested"),"5 Interested",IF(OR($S35="Declined",$S35="Not Relevant",$S35="Do Not Contact / Unsubscribed"),"9 Closed - Lost",IF($R35="Yes","4 Contacted",IF($N35="Yes","2 Engaged",IF($M35="Yes","1 Awareness",IF($AA35&gt;=60,"3 Qualified","1 Awareness"))))))))))</f>
        <v/>
      </c>
      <c r="AD35" s="108"/>
      <c r="AE35" s="108"/>
      <c r="AF35" s="109" t="str">
        <f aca="false">IF($AE35="","",$AE35+10)</f>
        <v/>
      </c>
      <c r="AG35" s="108"/>
      <c r="AH35" s="81"/>
      <c r="AI35" s="108"/>
      <c r="AJ35" s="81"/>
      <c r="AK35" s="108"/>
      <c r="AL35" s="110"/>
      <c r="AM35" s="81"/>
      <c r="AN35" s="109" t="str">
        <f aca="false">IF($D35="","",IF(COUNTIF($D$4:$D$1203,$D35)&gt;1,"DUPLICATE — check earlier row",""))</f>
        <v/>
      </c>
      <c r="AO35" s="81"/>
      <c r="AP35" s="81"/>
    </row>
    <row r="36" customFormat="false" ht="30" hidden="false" customHeight="true" outlineLevel="0" collapsed="false">
      <c r="A36" s="79"/>
      <c r="B36" s="80"/>
      <c r="C36" s="80"/>
      <c r="D36" s="80"/>
      <c r="E36" s="80"/>
      <c r="F36" s="80"/>
      <c r="G36" s="80"/>
      <c r="H36" s="80"/>
      <c r="I36" s="80"/>
      <c r="J36" s="102"/>
      <c r="K36" s="103" t="str">
        <f aca="false">IF(J36="","",IF(J36&gt;=8,"Yes","Check"))</f>
        <v/>
      </c>
      <c r="L36" s="81"/>
      <c r="M36" s="102"/>
      <c r="N36" s="102"/>
      <c r="O36" s="80"/>
      <c r="P36" s="81"/>
      <c r="Q36" s="103" t="str">
        <f aca="false">IF(P36="","",LEN(P36))</f>
        <v/>
      </c>
      <c r="R36" s="102"/>
      <c r="S36" s="80"/>
      <c r="T36" s="81"/>
      <c r="U36" s="104" t="str">
        <f aca="false">IF($AE36&lt;&gt;"",$AE36+4,IF(OR(R36&lt;&gt;"Yes",A36=""),"",A36+4))</f>
        <v/>
      </c>
      <c r="V36" s="102"/>
      <c r="W36" s="81"/>
      <c r="X36" s="81"/>
      <c r="Y36" s="105"/>
      <c r="Z36" s="105"/>
      <c r="AA36" s="106" t="str">
        <f aca="false">IF(AND($Y36="",$Z36=""),"",ROUND(IFERROR(VALUE(LEFT($Y36,1)),0)*12+IFERROR(VALUE(LEFT($Z36,1)),0)*8,0))</f>
        <v/>
      </c>
      <c r="AB36" s="106" t="str">
        <f aca="false">IF($AA36="","",IF($AA36&gt;=80,"A - call first",IF($AA36&gt;=60,"B - worth pursuing",IF($AA36&gt;=40,"C - nurture","D - do not spend time here"))))</f>
        <v/>
      </c>
      <c r="AC36" s="107" t="str">
        <f aca="false">IF($C36="","",IF($S36="Converted","8 Won / Certified",IF($S36="Application Started","7 Certification / Enterprise opportunity",IF($S36="Meeting Booked","6 Meeting / Application",IF(OR($S36="Interested",$S36="Info Requested"),"5 Interested",IF(OR($S36="Declined",$S36="Not Relevant",$S36="Do Not Contact / Unsubscribed"),"9 Closed - Lost",IF($R36="Yes","4 Contacted",IF($N36="Yes","2 Engaged",IF($M36="Yes","1 Awareness",IF($AA36&gt;=60,"3 Qualified","1 Awareness"))))))))))</f>
        <v/>
      </c>
      <c r="AD36" s="108"/>
      <c r="AE36" s="108"/>
      <c r="AF36" s="111" t="str">
        <f aca="false">IF($AE36="","",$AE36+10)</f>
        <v/>
      </c>
      <c r="AG36" s="108"/>
      <c r="AH36" s="81"/>
      <c r="AI36" s="108"/>
      <c r="AJ36" s="81"/>
      <c r="AK36" s="108"/>
      <c r="AL36" s="110"/>
      <c r="AM36" s="81"/>
      <c r="AN36" s="111" t="str">
        <f aca="false">IF($D36="","",IF(COUNTIF($D$4:$D$1203,$D36)&gt;1,"DUPLICATE — check earlier row",""))</f>
        <v/>
      </c>
      <c r="AO36" s="81"/>
      <c r="AP36" s="81"/>
    </row>
    <row r="37" customFormat="false" ht="30" hidden="false" customHeight="true" outlineLevel="0" collapsed="false">
      <c r="A37" s="79"/>
      <c r="B37" s="80"/>
      <c r="C37" s="80"/>
      <c r="D37" s="80"/>
      <c r="E37" s="80"/>
      <c r="F37" s="80"/>
      <c r="G37" s="80"/>
      <c r="H37" s="80"/>
      <c r="I37" s="80"/>
      <c r="J37" s="102"/>
      <c r="K37" s="103" t="str">
        <f aca="false">IF(J37="","",IF(J37&gt;=8,"Yes","Check"))</f>
        <v/>
      </c>
      <c r="L37" s="81"/>
      <c r="M37" s="102"/>
      <c r="N37" s="102"/>
      <c r="O37" s="80"/>
      <c r="P37" s="81"/>
      <c r="Q37" s="103" t="str">
        <f aca="false">IF(P37="","",LEN(P37))</f>
        <v/>
      </c>
      <c r="R37" s="102"/>
      <c r="S37" s="80"/>
      <c r="T37" s="81"/>
      <c r="U37" s="104" t="str">
        <f aca="false">IF($AE37&lt;&gt;"",$AE37+4,IF(OR(R37&lt;&gt;"Yes",A37=""),"",A37+4))</f>
        <v/>
      </c>
      <c r="V37" s="102"/>
      <c r="W37" s="81"/>
      <c r="X37" s="81"/>
      <c r="Y37" s="105"/>
      <c r="Z37" s="105"/>
      <c r="AA37" s="106" t="str">
        <f aca="false">IF(AND($Y37="",$Z37=""),"",ROUND(IFERROR(VALUE(LEFT($Y37,1)),0)*12+IFERROR(VALUE(LEFT($Z37,1)),0)*8,0))</f>
        <v/>
      </c>
      <c r="AB37" s="106" t="str">
        <f aca="false">IF($AA37="","",IF($AA37&gt;=80,"A - call first",IF($AA37&gt;=60,"B - worth pursuing",IF($AA37&gt;=40,"C - nurture","D - do not spend time here"))))</f>
        <v/>
      </c>
      <c r="AC37" s="107" t="str">
        <f aca="false">IF($C37="","",IF($S37="Converted","8 Won / Certified",IF($S37="Application Started","7 Certification / Enterprise opportunity",IF($S37="Meeting Booked","6 Meeting / Application",IF(OR($S37="Interested",$S37="Info Requested"),"5 Interested",IF(OR($S37="Declined",$S37="Not Relevant",$S37="Do Not Contact / Unsubscribed"),"9 Closed - Lost",IF($R37="Yes","4 Contacted",IF($N37="Yes","2 Engaged",IF($M37="Yes","1 Awareness",IF($AA37&gt;=60,"3 Qualified","1 Awareness"))))))))))</f>
        <v/>
      </c>
      <c r="AD37" s="108"/>
      <c r="AE37" s="108"/>
      <c r="AF37" s="109" t="str">
        <f aca="false">IF($AE37="","",$AE37+10)</f>
        <v/>
      </c>
      <c r="AG37" s="108"/>
      <c r="AH37" s="81"/>
      <c r="AI37" s="108"/>
      <c r="AJ37" s="81"/>
      <c r="AK37" s="108"/>
      <c r="AL37" s="110"/>
      <c r="AM37" s="81"/>
      <c r="AN37" s="109" t="str">
        <f aca="false">IF($D37="","",IF(COUNTIF($D$4:$D$1203,$D37)&gt;1,"DUPLICATE — check earlier row",""))</f>
        <v/>
      </c>
      <c r="AO37" s="81"/>
      <c r="AP37" s="81"/>
    </row>
    <row r="38" customFormat="false" ht="30" hidden="false" customHeight="true" outlineLevel="0" collapsed="false">
      <c r="A38" s="79"/>
      <c r="B38" s="80"/>
      <c r="C38" s="80"/>
      <c r="D38" s="80"/>
      <c r="E38" s="80"/>
      <c r="F38" s="80"/>
      <c r="G38" s="80"/>
      <c r="H38" s="80"/>
      <c r="I38" s="80"/>
      <c r="J38" s="102"/>
      <c r="K38" s="103" t="str">
        <f aca="false">IF(J38="","",IF(J38&gt;=8,"Yes","Check"))</f>
        <v/>
      </c>
      <c r="L38" s="81"/>
      <c r="M38" s="102"/>
      <c r="N38" s="102"/>
      <c r="O38" s="80"/>
      <c r="P38" s="81"/>
      <c r="Q38" s="103" t="str">
        <f aca="false">IF(P38="","",LEN(P38))</f>
        <v/>
      </c>
      <c r="R38" s="102"/>
      <c r="S38" s="80"/>
      <c r="T38" s="81"/>
      <c r="U38" s="104" t="str">
        <f aca="false">IF($AE38&lt;&gt;"",$AE38+4,IF(OR(R38&lt;&gt;"Yes",A38=""),"",A38+4))</f>
        <v/>
      </c>
      <c r="V38" s="102"/>
      <c r="W38" s="81"/>
      <c r="X38" s="81"/>
      <c r="Y38" s="105"/>
      <c r="Z38" s="105"/>
      <c r="AA38" s="106" t="str">
        <f aca="false">IF(AND($Y38="",$Z38=""),"",ROUND(IFERROR(VALUE(LEFT($Y38,1)),0)*12+IFERROR(VALUE(LEFT($Z38,1)),0)*8,0))</f>
        <v/>
      </c>
      <c r="AB38" s="106" t="str">
        <f aca="false">IF($AA38="","",IF($AA38&gt;=80,"A - call first",IF($AA38&gt;=60,"B - worth pursuing",IF($AA38&gt;=40,"C - nurture","D - do not spend time here"))))</f>
        <v/>
      </c>
      <c r="AC38" s="107" t="str">
        <f aca="false">IF($C38="","",IF($S38="Converted","8 Won / Certified",IF($S38="Application Started","7 Certification / Enterprise opportunity",IF($S38="Meeting Booked","6 Meeting / Application",IF(OR($S38="Interested",$S38="Info Requested"),"5 Interested",IF(OR($S38="Declined",$S38="Not Relevant",$S38="Do Not Contact / Unsubscribed"),"9 Closed - Lost",IF($R38="Yes","4 Contacted",IF($N38="Yes","2 Engaged",IF($M38="Yes","1 Awareness",IF($AA38&gt;=60,"3 Qualified","1 Awareness"))))))))))</f>
        <v/>
      </c>
      <c r="AD38" s="108"/>
      <c r="AE38" s="108"/>
      <c r="AF38" s="111" t="str">
        <f aca="false">IF($AE38="","",$AE38+10)</f>
        <v/>
      </c>
      <c r="AG38" s="108"/>
      <c r="AH38" s="81"/>
      <c r="AI38" s="108"/>
      <c r="AJ38" s="81"/>
      <c r="AK38" s="108"/>
      <c r="AL38" s="110"/>
      <c r="AM38" s="81"/>
      <c r="AN38" s="111" t="str">
        <f aca="false">IF($D38="","",IF(COUNTIF($D$4:$D$1203,$D38)&gt;1,"DUPLICATE — check earlier row",""))</f>
        <v/>
      </c>
      <c r="AO38" s="81"/>
      <c r="AP38" s="81"/>
    </row>
    <row r="39" customFormat="false" ht="30" hidden="false" customHeight="true" outlineLevel="0" collapsed="false">
      <c r="A39" s="79"/>
      <c r="B39" s="80"/>
      <c r="C39" s="80"/>
      <c r="D39" s="80"/>
      <c r="E39" s="80"/>
      <c r="F39" s="80"/>
      <c r="G39" s="80"/>
      <c r="H39" s="80"/>
      <c r="I39" s="80"/>
      <c r="J39" s="102"/>
      <c r="K39" s="103" t="str">
        <f aca="false">IF(J39="","",IF(J39&gt;=8,"Yes","Check"))</f>
        <v/>
      </c>
      <c r="L39" s="81"/>
      <c r="M39" s="102"/>
      <c r="N39" s="102"/>
      <c r="O39" s="80"/>
      <c r="P39" s="81"/>
      <c r="Q39" s="103" t="str">
        <f aca="false">IF(P39="","",LEN(P39))</f>
        <v/>
      </c>
      <c r="R39" s="102"/>
      <c r="S39" s="80"/>
      <c r="T39" s="81"/>
      <c r="U39" s="104" t="str">
        <f aca="false">IF($AE39&lt;&gt;"",$AE39+4,IF(OR(R39&lt;&gt;"Yes",A39=""),"",A39+4))</f>
        <v/>
      </c>
      <c r="V39" s="102"/>
      <c r="W39" s="81"/>
      <c r="X39" s="81"/>
      <c r="Y39" s="105"/>
      <c r="Z39" s="105"/>
      <c r="AA39" s="106" t="str">
        <f aca="false">IF(AND($Y39="",$Z39=""),"",ROUND(IFERROR(VALUE(LEFT($Y39,1)),0)*12+IFERROR(VALUE(LEFT($Z39,1)),0)*8,0))</f>
        <v/>
      </c>
      <c r="AB39" s="106" t="str">
        <f aca="false">IF($AA39="","",IF($AA39&gt;=80,"A - call first",IF($AA39&gt;=60,"B - worth pursuing",IF($AA39&gt;=40,"C - nurture","D - do not spend time here"))))</f>
        <v/>
      </c>
      <c r="AC39" s="107" t="str">
        <f aca="false">IF($C39="","",IF($S39="Converted","8 Won / Certified",IF($S39="Application Started","7 Certification / Enterprise opportunity",IF($S39="Meeting Booked","6 Meeting / Application",IF(OR($S39="Interested",$S39="Info Requested"),"5 Interested",IF(OR($S39="Declined",$S39="Not Relevant",$S39="Do Not Contact / Unsubscribed"),"9 Closed - Lost",IF($R39="Yes","4 Contacted",IF($N39="Yes","2 Engaged",IF($M39="Yes","1 Awareness",IF($AA39&gt;=60,"3 Qualified","1 Awareness"))))))))))</f>
        <v/>
      </c>
      <c r="AD39" s="108"/>
      <c r="AE39" s="108"/>
      <c r="AF39" s="109" t="str">
        <f aca="false">IF($AE39="","",$AE39+10)</f>
        <v/>
      </c>
      <c r="AG39" s="108"/>
      <c r="AH39" s="81"/>
      <c r="AI39" s="108"/>
      <c r="AJ39" s="81"/>
      <c r="AK39" s="108"/>
      <c r="AL39" s="110"/>
      <c r="AM39" s="81"/>
      <c r="AN39" s="109" t="str">
        <f aca="false">IF($D39="","",IF(COUNTIF($D$4:$D$1203,$D39)&gt;1,"DUPLICATE — check earlier row",""))</f>
        <v/>
      </c>
      <c r="AO39" s="81"/>
      <c r="AP39" s="81"/>
    </row>
    <row r="40" customFormat="false" ht="30" hidden="false" customHeight="true" outlineLevel="0" collapsed="false">
      <c r="A40" s="79"/>
      <c r="B40" s="80"/>
      <c r="C40" s="80"/>
      <c r="D40" s="80"/>
      <c r="E40" s="80"/>
      <c r="F40" s="80"/>
      <c r="G40" s="80"/>
      <c r="H40" s="80"/>
      <c r="I40" s="80"/>
      <c r="J40" s="102"/>
      <c r="K40" s="103" t="str">
        <f aca="false">IF(J40="","",IF(J40&gt;=8,"Yes","Check"))</f>
        <v/>
      </c>
      <c r="L40" s="81"/>
      <c r="M40" s="102"/>
      <c r="N40" s="102"/>
      <c r="O40" s="80"/>
      <c r="P40" s="81"/>
      <c r="Q40" s="103" t="str">
        <f aca="false">IF(P40="","",LEN(P40))</f>
        <v/>
      </c>
      <c r="R40" s="102"/>
      <c r="S40" s="80"/>
      <c r="T40" s="81"/>
      <c r="U40" s="104" t="str">
        <f aca="false">IF($AE40&lt;&gt;"",$AE40+4,IF(OR(R40&lt;&gt;"Yes",A40=""),"",A40+4))</f>
        <v/>
      </c>
      <c r="V40" s="102"/>
      <c r="W40" s="81"/>
      <c r="X40" s="81"/>
      <c r="Y40" s="105"/>
      <c r="Z40" s="105"/>
      <c r="AA40" s="106" t="str">
        <f aca="false">IF(AND($Y40="",$Z40=""),"",ROUND(IFERROR(VALUE(LEFT($Y40,1)),0)*12+IFERROR(VALUE(LEFT($Z40,1)),0)*8,0))</f>
        <v/>
      </c>
      <c r="AB40" s="106" t="str">
        <f aca="false">IF($AA40="","",IF($AA40&gt;=80,"A - call first",IF($AA40&gt;=60,"B - worth pursuing",IF($AA40&gt;=40,"C - nurture","D - do not spend time here"))))</f>
        <v/>
      </c>
      <c r="AC40" s="107" t="str">
        <f aca="false">IF($C40="","",IF($S40="Converted","8 Won / Certified",IF($S40="Application Started","7 Certification / Enterprise opportunity",IF($S40="Meeting Booked","6 Meeting / Application",IF(OR($S40="Interested",$S40="Info Requested"),"5 Interested",IF(OR($S40="Declined",$S40="Not Relevant",$S40="Do Not Contact / Unsubscribed"),"9 Closed - Lost",IF($R40="Yes","4 Contacted",IF($N40="Yes","2 Engaged",IF($M40="Yes","1 Awareness",IF($AA40&gt;=60,"3 Qualified","1 Awareness"))))))))))</f>
        <v/>
      </c>
      <c r="AD40" s="108"/>
      <c r="AE40" s="108"/>
      <c r="AF40" s="111" t="str">
        <f aca="false">IF($AE40="","",$AE40+10)</f>
        <v/>
      </c>
      <c r="AG40" s="108"/>
      <c r="AH40" s="81"/>
      <c r="AI40" s="108"/>
      <c r="AJ40" s="81"/>
      <c r="AK40" s="108"/>
      <c r="AL40" s="110"/>
      <c r="AM40" s="81"/>
      <c r="AN40" s="111" t="str">
        <f aca="false">IF($D40="","",IF(COUNTIF($D$4:$D$1203,$D40)&gt;1,"DUPLICATE — check earlier row",""))</f>
        <v/>
      </c>
      <c r="AO40" s="81"/>
      <c r="AP40" s="81"/>
    </row>
    <row r="41" customFormat="false" ht="30" hidden="false" customHeight="true" outlineLevel="0" collapsed="false">
      <c r="A41" s="79"/>
      <c r="B41" s="80"/>
      <c r="C41" s="80"/>
      <c r="D41" s="80"/>
      <c r="E41" s="80"/>
      <c r="F41" s="80"/>
      <c r="G41" s="80"/>
      <c r="H41" s="80"/>
      <c r="I41" s="80"/>
      <c r="J41" s="102"/>
      <c r="K41" s="103" t="str">
        <f aca="false">IF(J41="","",IF(J41&gt;=8,"Yes","Check"))</f>
        <v/>
      </c>
      <c r="L41" s="81"/>
      <c r="M41" s="102"/>
      <c r="N41" s="102"/>
      <c r="O41" s="80"/>
      <c r="P41" s="81"/>
      <c r="Q41" s="103" t="str">
        <f aca="false">IF(P41="","",LEN(P41))</f>
        <v/>
      </c>
      <c r="R41" s="102"/>
      <c r="S41" s="80"/>
      <c r="T41" s="81"/>
      <c r="U41" s="104" t="str">
        <f aca="false">IF($AE41&lt;&gt;"",$AE41+4,IF(OR(R41&lt;&gt;"Yes",A41=""),"",A41+4))</f>
        <v/>
      </c>
      <c r="V41" s="102"/>
      <c r="W41" s="81"/>
      <c r="X41" s="81"/>
      <c r="Y41" s="105"/>
      <c r="Z41" s="105"/>
      <c r="AA41" s="106" t="str">
        <f aca="false">IF(AND($Y41="",$Z41=""),"",ROUND(IFERROR(VALUE(LEFT($Y41,1)),0)*12+IFERROR(VALUE(LEFT($Z41,1)),0)*8,0))</f>
        <v/>
      </c>
      <c r="AB41" s="106" t="str">
        <f aca="false">IF($AA41="","",IF($AA41&gt;=80,"A - call first",IF($AA41&gt;=60,"B - worth pursuing",IF($AA41&gt;=40,"C - nurture","D - do not spend time here"))))</f>
        <v/>
      </c>
      <c r="AC41" s="107" t="str">
        <f aca="false">IF($C41="","",IF($S41="Converted","8 Won / Certified",IF($S41="Application Started","7 Certification / Enterprise opportunity",IF($S41="Meeting Booked","6 Meeting / Application",IF(OR($S41="Interested",$S41="Info Requested"),"5 Interested",IF(OR($S41="Declined",$S41="Not Relevant",$S41="Do Not Contact / Unsubscribed"),"9 Closed - Lost",IF($R41="Yes","4 Contacted",IF($N41="Yes","2 Engaged",IF($M41="Yes","1 Awareness",IF($AA41&gt;=60,"3 Qualified","1 Awareness"))))))))))</f>
        <v/>
      </c>
      <c r="AD41" s="108"/>
      <c r="AE41" s="108"/>
      <c r="AF41" s="109" t="str">
        <f aca="false">IF($AE41="","",$AE41+10)</f>
        <v/>
      </c>
      <c r="AG41" s="108"/>
      <c r="AH41" s="81"/>
      <c r="AI41" s="108"/>
      <c r="AJ41" s="81"/>
      <c r="AK41" s="108"/>
      <c r="AL41" s="110"/>
      <c r="AM41" s="81"/>
      <c r="AN41" s="109" t="str">
        <f aca="false">IF($D41="","",IF(COUNTIF($D$4:$D$1203,$D41)&gt;1,"DUPLICATE — check earlier row",""))</f>
        <v/>
      </c>
      <c r="AO41" s="81"/>
      <c r="AP41" s="81"/>
    </row>
    <row r="42" customFormat="false" ht="30" hidden="false" customHeight="true" outlineLevel="0" collapsed="false">
      <c r="A42" s="79"/>
      <c r="B42" s="80"/>
      <c r="C42" s="80"/>
      <c r="D42" s="80"/>
      <c r="E42" s="80"/>
      <c r="F42" s="80"/>
      <c r="G42" s="80"/>
      <c r="H42" s="80"/>
      <c r="I42" s="80"/>
      <c r="J42" s="102"/>
      <c r="K42" s="103" t="str">
        <f aca="false">IF(J42="","",IF(J42&gt;=8,"Yes","Check"))</f>
        <v/>
      </c>
      <c r="L42" s="81"/>
      <c r="M42" s="102"/>
      <c r="N42" s="102"/>
      <c r="O42" s="80"/>
      <c r="P42" s="81"/>
      <c r="Q42" s="103" t="str">
        <f aca="false">IF(P42="","",LEN(P42))</f>
        <v/>
      </c>
      <c r="R42" s="102"/>
      <c r="S42" s="80"/>
      <c r="T42" s="81"/>
      <c r="U42" s="104" t="str">
        <f aca="false">IF($AE42&lt;&gt;"",$AE42+4,IF(OR(R42&lt;&gt;"Yes",A42=""),"",A42+4))</f>
        <v/>
      </c>
      <c r="V42" s="102"/>
      <c r="W42" s="81"/>
      <c r="X42" s="81"/>
      <c r="Y42" s="105"/>
      <c r="Z42" s="105"/>
      <c r="AA42" s="106" t="str">
        <f aca="false">IF(AND($Y42="",$Z42=""),"",ROUND(IFERROR(VALUE(LEFT($Y42,1)),0)*12+IFERROR(VALUE(LEFT($Z42,1)),0)*8,0))</f>
        <v/>
      </c>
      <c r="AB42" s="106" t="str">
        <f aca="false">IF($AA42="","",IF($AA42&gt;=80,"A - call first",IF($AA42&gt;=60,"B - worth pursuing",IF($AA42&gt;=40,"C - nurture","D - do not spend time here"))))</f>
        <v/>
      </c>
      <c r="AC42" s="107" t="str">
        <f aca="false">IF($C42="","",IF($S42="Converted","8 Won / Certified",IF($S42="Application Started","7 Certification / Enterprise opportunity",IF($S42="Meeting Booked","6 Meeting / Application",IF(OR($S42="Interested",$S42="Info Requested"),"5 Interested",IF(OR($S42="Declined",$S42="Not Relevant",$S42="Do Not Contact / Unsubscribed"),"9 Closed - Lost",IF($R42="Yes","4 Contacted",IF($N42="Yes","2 Engaged",IF($M42="Yes","1 Awareness",IF($AA42&gt;=60,"3 Qualified","1 Awareness"))))))))))</f>
        <v/>
      </c>
      <c r="AD42" s="108"/>
      <c r="AE42" s="108"/>
      <c r="AF42" s="111" t="str">
        <f aca="false">IF($AE42="","",$AE42+10)</f>
        <v/>
      </c>
      <c r="AG42" s="108"/>
      <c r="AH42" s="81"/>
      <c r="AI42" s="108"/>
      <c r="AJ42" s="81"/>
      <c r="AK42" s="108"/>
      <c r="AL42" s="110"/>
      <c r="AM42" s="81"/>
      <c r="AN42" s="111" t="str">
        <f aca="false">IF($D42="","",IF(COUNTIF($D$4:$D$1203,$D42)&gt;1,"DUPLICATE — check earlier row",""))</f>
        <v/>
      </c>
      <c r="AO42" s="81"/>
      <c r="AP42" s="81"/>
    </row>
    <row r="43" customFormat="false" ht="30" hidden="false" customHeight="true" outlineLevel="0" collapsed="false">
      <c r="A43" s="79"/>
      <c r="B43" s="80"/>
      <c r="C43" s="80"/>
      <c r="D43" s="80"/>
      <c r="E43" s="80"/>
      <c r="F43" s="80"/>
      <c r="G43" s="80"/>
      <c r="H43" s="80"/>
      <c r="I43" s="80"/>
      <c r="J43" s="102"/>
      <c r="K43" s="103" t="str">
        <f aca="false">IF(J43="","",IF(J43&gt;=8,"Yes","Check"))</f>
        <v/>
      </c>
      <c r="L43" s="81"/>
      <c r="M43" s="102"/>
      <c r="N43" s="102"/>
      <c r="O43" s="80"/>
      <c r="P43" s="81"/>
      <c r="Q43" s="103" t="str">
        <f aca="false">IF(P43="","",LEN(P43))</f>
        <v/>
      </c>
      <c r="R43" s="102"/>
      <c r="S43" s="80"/>
      <c r="T43" s="81"/>
      <c r="U43" s="104" t="str">
        <f aca="false">IF($AE43&lt;&gt;"",$AE43+4,IF(OR(R43&lt;&gt;"Yes",A43=""),"",A43+4))</f>
        <v/>
      </c>
      <c r="V43" s="102"/>
      <c r="W43" s="81"/>
      <c r="X43" s="81"/>
      <c r="Y43" s="105"/>
      <c r="Z43" s="105"/>
      <c r="AA43" s="106" t="str">
        <f aca="false">IF(AND($Y43="",$Z43=""),"",ROUND(IFERROR(VALUE(LEFT($Y43,1)),0)*12+IFERROR(VALUE(LEFT($Z43,1)),0)*8,0))</f>
        <v/>
      </c>
      <c r="AB43" s="106" t="str">
        <f aca="false">IF($AA43="","",IF($AA43&gt;=80,"A - call first",IF($AA43&gt;=60,"B - worth pursuing",IF($AA43&gt;=40,"C - nurture","D - do not spend time here"))))</f>
        <v/>
      </c>
      <c r="AC43" s="107" t="str">
        <f aca="false">IF($C43="","",IF($S43="Converted","8 Won / Certified",IF($S43="Application Started","7 Certification / Enterprise opportunity",IF($S43="Meeting Booked","6 Meeting / Application",IF(OR($S43="Interested",$S43="Info Requested"),"5 Interested",IF(OR($S43="Declined",$S43="Not Relevant",$S43="Do Not Contact / Unsubscribed"),"9 Closed - Lost",IF($R43="Yes","4 Contacted",IF($N43="Yes","2 Engaged",IF($M43="Yes","1 Awareness",IF($AA43&gt;=60,"3 Qualified","1 Awareness"))))))))))</f>
        <v/>
      </c>
      <c r="AD43" s="108"/>
      <c r="AE43" s="108"/>
      <c r="AF43" s="109" t="str">
        <f aca="false">IF($AE43="","",$AE43+10)</f>
        <v/>
      </c>
      <c r="AG43" s="108"/>
      <c r="AH43" s="81"/>
      <c r="AI43" s="108"/>
      <c r="AJ43" s="81"/>
      <c r="AK43" s="108"/>
      <c r="AL43" s="110"/>
      <c r="AM43" s="81"/>
      <c r="AN43" s="109" t="str">
        <f aca="false">IF($D43="","",IF(COUNTIF($D$4:$D$1203,$D43)&gt;1,"DUPLICATE — check earlier row",""))</f>
        <v/>
      </c>
      <c r="AO43" s="81"/>
      <c r="AP43" s="81"/>
    </row>
    <row r="44" customFormat="false" ht="30" hidden="false" customHeight="true" outlineLevel="0" collapsed="false">
      <c r="A44" s="79"/>
      <c r="B44" s="80"/>
      <c r="C44" s="80"/>
      <c r="D44" s="80"/>
      <c r="E44" s="80"/>
      <c r="F44" s="80"/>
      <c r="G44" s="80"/>
      <c r="H44" s="80"/>
      <c r="I44" s="80"/>
      <c r="J44" s="102"/>
      <c r="K44" s="103" t="str">
        <f aca="false">IF(J44="","",IF(J44&gt;=8,"Yes","Check"))</f>
        <v/>
      </c>
      <c r="L44" s="81"/>
      <c r="M44" s="102"/>
      <c r="N44" s="102"/>
      <c r="O44" s="80"/>
      <c r="P44" s="81"/>
      <c r="Q44" s="103" t="str">
        <f aca="false">IF(P44="","",LEN(P44))</f>
        <v/>
      </c>
      <c r="R44" s="102"/>
      <c r="S44" s="80"/>
      <c r="T44" s="81"/>
      <c r="U44" s="104" t="str">
        <f aca="false">IF($AE44&lt;&gt;"",$AE44+4,IF(OR(R44&lt;&gt;"Yes",A44=""),"",A44+4))</f>
        <v/>
      </c>
      <c r="V44" s="102"/>
      <c r="W44" s="81"/>
      <c r="X44" s="81"/>
      <c r="Y44" s="105"/>
      <c r="Z44" s="105"/>
      <c r="AA44" s="106" t="str">
        <f aca="false">IF(AND($Y44="",$Z44=""),"",ROUND(IFERROR(VALUE(LEFT($Y44,1)),0)*12+IFERROR(VALUE(LEFT($Z44,1)),0)*8,0))</f>
        <v/>
      </c>
      <c r="AB44" s="106" t="str">
        <f aca="false">IF($AA44="","",IF($AA44&gt;=80,"A - call first",IF($AA44&gt;=60,"B - worth pursuing",IF($AA44&gt;=40,"C - nurture","D - do not spend time here"))))</f>
        <v/>
      </c>
      <c r="AC44" s="107" t="str">
        <f aca="false">IF($C44="","",IF($S44="Converted","8 Won / Certified",IF($S44="Application Started","7 Certification / Enterprise opportunity",IF($S44="Meeting Booked","6 Meeting / Application",IF(OR($S44="Interested",$S44="Info Requested"),"5 Interested",IF(OR($S44="Declined",$S44="Not Relevant",$S44="Do Not Contact / Unsubscribed"),"9 Closed - Lost",IF($R44="Yes","4 Contacted",IF($N44="Yes","2 Engaged",IF($M44="Yes","1 Awareness",IF($AA44&gt;=60,"3 Qualified","1 Awareness"))))))))))</f>
        <v/>
      </c>
      <c r="AD44" s="108"/>
      <c r="AE44" s="108"/>
      <c r="AF44" s="111" t="str">
        <f aca="false">IF($AE44="","",$AE44+10)</f>
        <v/>
      </c>
      <c r="AG44" s="108"/>
      <c r="AH44" s="81"/>
      <c r="AI44" s="108"/>
      <c r="AJ44" s="81"/>
      <c r="AK44" s="108"/>
      <c r="AL44" s="110"/>
      <c r="AM44" s="81"/>
      <c r="AN44" s="111" t="str">
        <f aca="false">IF($D44="","",IF(COUNTIF($D$4:$D$1203,$D44)&gt;1,"DUPLICATE — check earlier row",""))</f>
        <v/>
      </c>
      <c r="AO44" s="81"/>
      <c r="AP44" s="81"/>
    </row>
    <row r="45" customFormat="false" ht="30" hidden="false" customHeight="true" outlineLevel="0" collapsed="false">
      <c r="A45" s="79"/>
      <c r="B45" s="80"/>
      <c r="C45" s="80"/>
      <c r="D45" s="80"/>
      <c r="E45" s="80"/>
      <c r="F45" s="80"/>
      <c r="G45" s="80"/>
      <c r="H45" s="80"/>
      <c r="I45" s="80"/>
      <c r="J45" s="102"/>
      <c r="K45" s="103" t="str">
        <f aca="false">IF(J45="","",IF(J45&gt;=8,"Yes","Check"))</f>
        <v/>
      </c>
      <c r="L45" s="81"/>
      <c r="M45" s="102"/>
      <c r="N45" s="102"/>
      <c r="O45" s="80"/>
      <c r="P45" s="81"/>
      <c r="Q45" s="103" t="str">
        <f aca="false">IF(P45="","",LEN(P45))</f>
        <v/>
      </c>
      <c r="R45" s="102"/>
      <c r="S45" s="80"/>
      <c r="T45" s="81"/>
      <c r="U45" s="104" t="str">
        <f aca="false">IF($AE45&lt;&gt;"",$AE45+4,IF(OR(R45&lt;&gt;"Yes",A45=""),"",A45+4))</f>
        <v/>
      </c>
      <c r="V45" s="102"/>
      <c r="W45" s="81"/>
      <c r="X45" s="81"/>
      <c r="Y45" s="105"/>
      <c r="Z45" s="105"/>
      <c r="AA45" s="106" t="str">
        <f aca="false">IF(AND($Y45="",$Z45=""),"",ROUND(IFERROR(VALUE(LEFT($Y45,1)),0)*12+IFERROR(VALUE(LEFT($Z45,1)),0)*8,0))</f>
        <v/>
      </c>
      <c r="AB45" s="106" t="str">
        <f aca="false">IF($AA45="","",IF($AA45&gt;=80,"A - call first",IF($AA45&gt;=60,"B - worth pursuing",IF($AA45&gt;=40,"C - nurture","D - do not spend time here"))))</f>
        <v/>
      </c>
      <c r="AC45" s="107" t="str">
        <f aca="false">IF($C45="","",IF($S45="Converted","8 Won / Certified",IF($S45="Application Started","7 Certification / Enterprise opportunity",IF($S45="Meeting Booked","6 Meeting / Application",IF(OR($S45="Interested",$S45="Info Requested"),"5 Interested",IF(OR($S45="Declined",$S45="Not Relevant",$S45="Do Not Contact / Unsubscribed"),"9 Closed - Lost",IF($R45="Yes","4 Contacted",IF($N45="Yes","2 Engaged",IF($M45="Yes","1 Awareness",IF($AA45&gt;=60,"3 Qualified","1 Awareness"))))))))))</f>
        <v/>
      </c>
      <c r="AD45" s="108"/>
      <c r="AE45" s="108"/>
      <c r="AF45" s="109" t="str">
        <f aca="false">IF($AE45="","",$AE45+10)</f>
        <v/>
      </c>
      <c r="AG45" s="108"/>
      <c r="AH45" s="81"/>
      <c r="AI45" s="108"/>
      <c r="AJ45" s="81"/>
      <c r="AK45" s="108"/>
      <c r="AL45" s="110"/>
      <c r="AM45" s="81"/>
      <c r="AN45" s="109" t="str">
        <f aca="false">IF($D45="","",IF(COUNTIF($D$4:$D$1203,$D45)&gt;1,"DUPLICATE — check earlier row",""))</f>
        <v/>
      </c>
      <c r="AO45" s="81"/>
      <c r="AP45" s="81"/>
    </row>
    <row r="46" customFormat="false" ht="30" hidden="false" customHeight="true" outlineLevel="0" collapsed="false">
      <c r="A46" s="79"/>
      <c r="B46" s="80"/>
      <c r="C46" s="80"/>
      <c r="D46" s="80"/>
      <c r="E46" s="80"/>
      <c r="F46" s="80"/>
      <c r="G46" s="80"/>
      <c r="H46" s="80"/>
      <c r="I46" s="80"/>
      <c r="J46" s="102"/>
      <c r="K46" s="103" t="str">
        <f aca="false">IF(J46="","",IF(J46&gt;=8,"Yes","Check"))</f>
        <v/>
      </c>
      <c r="L46" s="81"/>
      <c r="M46" s="102"/>
      <c r="N46" s="102"/>
      <c r="O46" s="80"/>
      <c r="P46" s="81"/>
      <c r="Q46" s="103" t="str">
        <f aca="false">IF(P46="","",LEN(P46))</f>
        <v/>
      </c>
      <c r="R46" s="102"/>
      <c r="S46" s="80"/>
      <c r="T46" s="81"/>
      <c r="U46" s="104" t="str">
        <f aca="false">IF($AE46&lt;&gt;"",$AE46+4,IF(OR(R46&lt;&gt;"Yes",A46=""),"",A46+4))</f>
        <v/>
      </c>
      <c r="V46" s="102"/>
      <c r="W46" s="81"/>
      <c r="X46" s="81"/>
      <c r="Y46" s="105"/>
      <c r="Z46" s="105"/>
      <c r="AA46" s="106" t="str">
        <f aca="false">IF(AND($Y46="",$Z46=""),"",ROUND(IFERROR(VALUE(LEFT($Y46,1)),0)*12+IFERROR(VALUE(LEFT($Z46,1)),0)*8,0))</f>
        <v/>
      </c>
      <c r="AB46" s="106" t="str">
        <f aca="false">IF($AA46="","",IF($AA46&gt;=80,"A - call first",IF($AA46&gt;=60,"B - worth pursuing",IF($AA46&gt;=40,"C - nurture","D - do not spend time here"))))</f>
        <v/>
      </c>
      <c r="AC46" s="107" t="str">
        <f aca="false">IF($C46="","",IF($S46="Converted","8 Won / Certified",IF($S46="Application Started","7 Certification / Enterprise opportunity",IF($S46="Meeting Booked","6 Meeting / Application",IF(OR($S46="Interested",$S46="Info Requested"),"5 Interested",IF(OR($S46="Declined",$S46="Not Relevant",$S46="Do Not Contact / Unsubscribed"),"9 Closed - Lost",IF($R46="Yes","4 Contacted",IF($N46="Yes","2 Engaged",IF($M46="Yes","1 Awareness",IF($AA46&gt;=60,"3 Qualified","1 Awareness"))))))))))</f>
        <v/>
      </c>
      <c r="AD46" s="108"/>
      <c r="AE46" s="108"/>
      <c r="AF46" s="111" t="str">
        <f aca="false">IF($AE46="","",$AE46+10)</f>
        <v/>
      </c>
      <c r="AG46" s="108"/>
      <c r="AH46" s="81"/>
      <c r="AI46" s="108"/>
      <c r="AJ46" s="81"/>
      <c r="AK46" s="108"/>
      <c r="AL46" s="110"/>
      <c r="AM46" s="81"/>
      <c r="AN46" s="111" t="str">
        <f aca="false">IF($D46="","",IF(COUNTIF($D$4:$D$1203,$D46)&gt;1,"DUPLICATE — check earlier row",""))</f>
        <v/>
      </c>
      <c r="AO46" s="81"/>
      <c r="AP46" s="81"/>
    </row>
    <row r="47" customFormat="false" ht="30" hidden="false" customHeight="true" outlineLevel="0" collapsed="false">
      <c r="A47" s="79"/>
      <c r="B47" s="80"/>
      <c r="C47" s="80"/>
      <c r="D47" s="80"/>
      <c r="E47" s="80"/>
      <c r="F47" s="80"/>
      <c r="G47" s="80"/>
      <c r="H47" s="80"/>
      <c r="I47" s="80"/>
      <c r="J47" s="102"/>
      <c r="K47" s="103" t="str">
        <f aca="false">IF(J47="","",IF(J47&gt;=8,"Yes","Check"))</f>
        <v/>
      </c>
      <c r="L47" s="81"/>
      <c r="M47" s="102"/>
      <c r="N47" s="102"/>
      <c r="O47" s="80"/>
      <c r="P47" s="81"/>
      <c r="Q47" s="103" t="str">
        <f aca="false">IF(P47="","",LEN(P47))</f>
        <v/>
      </c>
      <c r="R47" s="102"/>
      <c r="S47" s="80"/>
      <c r="T47" s="81"/>
      <c r="U47" s="104" t="str">
        <f aca="false">IF($AE47&lt;&gt;"",$AE47+4,IF(OR(R47&lt;&gt;"Yes",A47=""),"",A47+4))</f>
        <v/>
      </c>
      <c r="V47" s="102"/>
      <c r="W47" s="81"/>
      <c r="X47" s="81"/>
      <c r="Y47" s="105"/>
      <c r="Z47" s="105"/>
      <c r="AA47" s="106" t="str">
        <f aca="false">IF(AND($Y47="",$Z47=""),"",ROUND(IFERROR(VALUE(LEFT($Y47,1)),0)*12+IFERROR(VALUE(LEFT($Z47,1)),0)*8,0))</f>
        <v/>
      </c>
      <c r="AB47" s="106" t="str">
        <f aca="false">IF($AA47="","",IF($AA47&gt;=80,"A - call first",IF($AA47&gt;=60,"B - worth pursuing",IF($AA47&gt;=40,"C - nurture","D - do not spend time here"))))</f>
        <v/>
      </c>
      <c r="AC47" s="107" t="str">
        <f aca="false">IF($C47="","",IF($S47="Converted","8 Won / Certified",IF($S47="Application Started","7 Certification / Enterprise opportunity",IF($S47="Meeting Booked","6 Meeting / Application",IF(OR($S47="Interested",$S47="Info Requested"),"5 Interested",IF(OR($S47="Declined",$S47="Not Relevant",$S47="Do Not Contact / Unsubscribed"),"9 Closed - Lost",IF($R47="Yes","4 Contacted",IF($N47="Yes","2 Engaged",IF($M47="Yes","1 Awareness",IF($AA47&gt;=60,"3 Qualified","1 Awareness"))))))))))</f>
        <v/>
      </c>
      <c r="AD47" s="108"/>
      <c r="AE47" s="108"/>
      <c r="AF47" s="109" t="str">
        <f aca="false">IF($AE47="","",$AE47+10)</f>
        <v/>
      </c>
      <c r="AG47" s="108"/>
      <c r="AH47" s="81"/>
      <c r="AI47" s="108"/>
      <c r="AJ47" s="81"/>
      <c r="AK47" s="108"/>
      <c r="AL47" s="110"/>
      <c r="AM47" s="81"/>
      <c r="AN47" s="109" t="str">
        <f aca="false">IF($D47="","",IF(COUNTIF($D$4:$D$1203,$D47)&gt;1,"DUPLICATE — check earlier row",""))</f>
        <v/>
      </c>
      <c r="AO47" s="81"/>
      <c r="AP47" s="81"/>
    </row>
    <row r="48" customFormat="false" ht="30" hidden="false" customHeight="true" outlineLevel="0" collapsed="false">
      <c r="A48" s="79"/>
      <c r="B48" s="80"/>
      <c r="C48" s="80"/>
      <c r="D48" s="80"/>
      <c r="E48" s="80"/>
      <c r="F48" s="80"/>
      <c r="G48" s="80"/>
      <c r="H48" s="80"/>
      <c r="I48" s="80"/>
      <c r="J48" s="102"/>
      <c r="K48" s="103" t="str">
        <f aca="false">IF(J48="","",IF(J48&gt;=8,"Yes","Check"))</f>
        <v/>
      </c>
      <c r="L48" s="81"/>
      <c r="M48" s="102"/>
      <c r="N48" s="102"/>
      <c r="O48" s="80"/>
      <c r="P48" s="81"/>
      <c r="Q48" s="103" t="str">
        <f aca="false">IF(P48="","",LEN(P48))</f>
        <v/>
      </c>
      <c r="R48" s="102"/>
      <c r="S48" s="80"/>
      <c r="T48" s="81"/>
      <c r="U48" s="104" t="str">
        <f aca="false">IF($AE48&lt;&gt;"",$AE48+4,IF(OR(R48&lt;&gt;"Yes",A48=""),"",A48+4))</f>
        <v/>
      </c>
      <c r="V48" s="102"/>
      <c r="W48" s="81"/>
      <c r="X48" s="81"/>
      <c r="Y48" s="105"/>
      <c r="Z48" s="105"/>
      <c r="AA48" s="106" t="str">
        <f aca="false">IF(AND($Y48="",$Z48=""),"",ROUND(IFERROR(VALUE(LEFT($Y48,1)),0)*12+IFERROR(VALUE(LEFT($Z48,1)),0)*8,0))</f>
        <v/>
      </c>
      <c r="AB48" s="106" t="str">
        <f aca="false">IF($AA48="","",IF($AA48&gt;=80,"A - call first",IF($AA48&gt;=60,"B - worth pursuing",IF($AA48&gt;=40,"C - nurture","D - do not spend time here"))))</f>
        <v/>
      </c>
      <c r="AC48" s="107" t="str">
        <f aca="false">IF($C48="","",IF($S48="Converted","8 Won / Certified",IF($S48="Application Started","7 Certification / Enterprise opportunity",IF($S48="Meeting Booked","6 Meeting / Application",IF(OR($S48="Interested",$S48="Info Requested"),"5 Interested",IF(OR($S48="Declined",$S48="Not Relevant",$S48="Do Not Contact / Unsubscribed"),"9 Closed - Lost",IF($R48="Yes","4 Contacted",IF($N48="Yes","2 Engaged",IF($M48="Yes","1 Awareness",IF($AA48&gt;=60,"3 Qualified","1 Awareness"))))))))))</f>
        <v/>
      </c>
      <c r="AD48" s="108"/>
      <c r="AE48" s="108"/>
      <c r="AF48" s="111" t="str">
        <f aca="false">IF($AE48="","",$AE48+10)</f>
        <v/>
      </c>
      <c r="AG48" s="108"/>
      <c r="AH48" s="81"/>
      <c r="AI48" s="108"/>
      <c r="AJ48" s="81"/>
      <c r="AK48" s="108"/>
      <c r="AL48" s="110"/>
      <c r="AM48" s="81"/>
      <c r="AN48" s="111" t="str">
        <f aca="false">IF($D48="","",IF(COUNTIF($D$4:$D$1203,$D48)&gt;1,"DUPLICATE — check earlier row",""))</f>
        <v/>
      </c>
      <c r="AO48" s="81"/>
      <c r="AP48" s="81"/>
    </row>
    <row r="49" customFormat="false" ht="30" hidden="false" customHeight="true" outlineLevel="0" collapsed="false">
      <c r="A49" s="79"/>
      <c r="B49" s="80"/>
      <c r="C49" s="80"/>
      <c r="D49" s="80"/>
      <c r="E49" s="80"/>
      <c r="F49" s="80"/>
      <c r="G49" s="80"/>
      <c r="H49" s="80"/>
      <c r="I49" s="80"/>
      <c r="J49" s="102"/>
      <c r="K49" s="103" t="str">
        <f aca="false">IF(J49="","",IF(J49&gt;=8,"Yes","Check"))</f>
        <v/>
      </c>
      <c r="L49" s="81"/>
      <c r="M49" s="102"/>
      <c r="N49" s="102"/>
      <c r="O49" s="80"/>
      <c r="P49" s="81"/>
      <c r="Q49" s="103" t="str">
        <f aca="false">IF(P49="","",LEN(P49))</f>
        <v/>
      </c>
      <c r="R49" s="102"/>
      <c r="S49" s="80"/>
      <c r="T49" s="81"/>
      <c r="U49" s="104" t="str">
        <f aca="false">IF($AE49&lt;&gt;"",$AE49+4,IF(OR(R49&lt;&gt;"Yes",A49=""),"",A49+4))</f>
        <v/>
      </c>
      <c r="V49" s="102"/>
      <c r="W49" s="81"/>
      <c r="X49" s="81"/>
      <c r="Y49" s="105"/>
      <c r="Z49" s="105"/>
      <c r="AA49" s="106" t="str">
        <f aca="false">IF(AND($Y49="",$Z49=""),"",ROUND(IFERROR(VALUE(LEFT($Y49,1)),0)*12+IFERROR(VALUE(LEFT($Z49,1)),0)*8,0))</f>
        <v/>
      </c>
      <c r="AB49" s="106" t="str">
        <f aca="false">IF($AA49="","",IF($AA49&gt;=80,"A - call first",IF($AA49&gt;=60,"B - worth pursuing",IF($AA49&gt;=40,"C - nurture","D - do not spend time here"))))</f>
        <v/>
      </c>
      <c r="AC49" s="107" t="str">
        <f aca="false">IF($C49="","",IF($S49="Converted","8 Won / Certified",IF($S49="Application Started","7 Certification / Enterprise opportunity",IF($S49="Meeting Booked","6 Meeting / Application",IF(OR($S49="Interested",$S49="Info Requested"),"5 Interested",IF(OR($S49="Declined",$S49="Not Relevant",$S49="Do Not Contact / Unsubscribed"),"9 Closed - Lost",IF($R49="Yes","4 Contacted",IF($N49="Yes","2 Engaged",IF($M49="Yes","1 Awareness",IF($AA49&gt;=60,"3 Qualified","1 Awareness"))))))))))</f>
        <v/>
      </c>
      <c r="AD49" s="108"/>
      <c r="AE49" s="108"/>
      <c r="AF49" s="109" t="str">
        <f aca="false">IF($AE49="","",$AE49+10)</f>
        <v/>
      </c>
      <c r="AG49" s="108"/>
      <c r="AH49" s="81"/>
      <c r="AI49" s="108"/>
      <c r="AJ49" s="81"/>
      <c r="AK49" s="108"/>
      <c r="AL49" s="110"/>
      <c r="AM49" s="81"/>
      <c r="AN49" s="109" t="str">
        <f aca="false">IF($D49="","",IF(COUNTIF($D$4:$D$1203,$D49)&gt;1,"DUPLICATE — check earlier row",""))</f>
        <v/>
      </c>
      <c r="AO49" s="81"/>
      <c r="AP49" s="81"/>
    </row>
    <row r="50" customFormat="false" ht="30" hidden="false" customHeight="true" outlineLevel="0" collapsed="false">
      <c r="A50" s="79"/>
      <c r="B50" s="80"/>
      <c r="C50" s="80"/>
      <c r="D50" s="80"/>
      <c r="E50" s="80"/>
      <c r="F50" s="80"/>
      <c r="G50" s="80"/>
      <c r="H50" s="80"/>
      <c r="I50" s="80"/>
      <c r="J50" s="102"/>
      <c r="K50" s="103" t="str">
        <f aca="false">IF(J50="","",IF(J50&gt;=8,"Yes","Check"))</f>
        <v/>
      </c>
      <c r="L50" s="81"/>
      <c r="M50" s="102"/>
      <c r="N50" s="102"/>
      <c r="O50" s="80"/>
      <c r="P50" s="81"/>
      <c r="Q50" s="103" t="str">
        <f aca="false">IF(P50="","",LEN(P50))</f>
        <v/>
      </c>
      <c r="R50" s="102"/>
      <c r="S50" s="80"/>
      <c r="T50" s="81"/>
      <c r="U50" s="104" t="str">
        <f aca="false">IF($AE50&lt;&gt;"",$AE50+4,IF(OR(R50&lt;&gt;"Yes",A50=""),"",A50+4))</f>
        <v/>
      </c>
      <c r="V50" s="102"/>
      <c r="W50" s="81"/>
      <c r="X50" s="81"/>
      <c r="Y50" s="105"/>
      <c r="Z50" s="105"/>
      <c r="AA50" s="106" t="str">
        <f aca="false">IF(AND($Y50="",$Z50=""),"",ROUND(IFERROR(VALUE(LEFT($Y50,1)),0)*12+IFERROR(VALUE(LEFT($Z50,1)),0)*8,0))</f>
        <v/>
      </c>
      <c r="AB50" s="106" t="str">
        <f aca="false">IF($AA50="","",IF($AA50&gt;=80,"A - call first",IF($AA50&gt;=60,"B - worth pursuing",IF($AA50&gt;=40,"C - nurture","D - do not spend time here"))))</f>
        <v/>
      </c>
      <c r="AC50" s="107" t="str">
        <f aca="false">IF($C50="","",IF($S50="Converted","8 Won / Certified",IF($S50="Application Started","7 Certification / Enterprise opportunity",IF($S50="Meeting Booked","6 Meeting / Application",IF(OR($S50="Interested",$S50="Info Requested"),"5 Interested",IF(OR($S50="Declined",$S50="Not Relevant",$S50="Do Not Contact / Unsubscribed"),"9 Closed - Lost",IF($R50="Yes","4 Contacted",IF($N50="Yes","2 Engaged",IF($M50="Yes","1 Awareness",IF($AA50&gt;=60,"3 Qualified","1 Awareness"))))))))))</f>
        <v/>
      </c>
      <c r="AD50" s="108"/>
      <c r="AE50" s="108"/>
      <c r="AF50" s="111" t="str">
        <f aca="false">IF($AE50="","",$AE50+10)</f>
        <v/>
      </c>
      <c r="AG50" s="108"/>
      <c r="AH50" s="81"/>
      <c r="AI50" s="108"/>
      <c r="AJ50" s="81"/>
      <c r="AK50" s="108"/>
      <c r="AL50" s="110"/>
      <c r="AM50" s="81"/>
      <c r="AN50" s="111" t="str">
        <f aca="false">IF($D50="","",IF(COUNTIF($D$4:$D$1203,$D50)&gt;1,"DUPLICATE — check earlier row",""))</f>
        <v/>
      </c>
      <c r="AO50" s="81"/>
      <c r="AP50" s="81"/>
    </row>
    <row r="51" customFormat="false" ht="30" hidden="false" customHeight="true" outlineLevel="0" collapsed="false">
      <c r="A51" s="79"/>
      <c r="B51" s="80"/>
      <c r="C51" s="80"/>
      <c r="D51" s="80"/>
      <c r="E51" s="80"/>
      <c r="F51" s="80"/>
      <c r="G51" s="80"/>
      <c r="H51" s="80"/>
      <c r="I51" s="80"/>
      <c r="J51" s="102"/>
      <c r="K51" s="103" t="str">
        <f aca="false">IF(J51="","",IF(J51&gt;=8,"Yes","Check"))</f>
        <v/>
      </c>
      <c r="L51" s="81"/>
      <c r="M51" s="102"/>
      <c r="N51" s="102"/>
      <c r="O51" s="80"/>
      <c r="P51" s="81"/>
      <c r="Q51" s="103" t="str">
        <f aca="false">IF(P51="","",LEN(P51))</f>
        <v/>
      </c>
      <c r="R51" s="102"/>
      <c r="S51" s="80"/>
      <c r="T51" s="81"/>
      <c r="U51" s="104" t="str">
        <f aca="false">IF($AE51&lt;&gt;"",$AE51+4,IF(OR(R51&lt;&gt;"Yes",A51=""),"",A51+4))</f>
        <v/>
      </c>
      <c r="V51" s="102"/>
      <c r="W51" s="81"/>
      <c r="X51" s="81"/>
      <c r="Y51" s="105"/>
      <c r="Z51" s="105"/>
      <c r="AA51" s="106" t="str">
        <f aca="false">IF(AND($Y51="",$Z51=""),"",ROUND(IFERROR(VALUE(LEFT($Y51,1)),0)*12+IFERROR(VALUE(LEFT($Z51,1)),0)*8,0))</f>
        <v/>
      </c>
      <c r="AB51" s="106" t="str">
        <f aca="false">IF($AA51="","",IF($AA51&gt;=80,"A - call first",IF($AA51&gt;=60,"B - worth pursuing",IF($AA51&gt;=40,"C - nurture","D - do not spend time here"))))</f>
        <v/>
      </c>
      <c r="AC51" s="107" t="str">
        <f aca="false">IF($C51="","",IF($S51="Converted","8 Won / Certified",IF($S51="Application Started","7 Certification / Enterprise opportunity",IF($S51="Meeting Booked","6 Meeting / Application",IF(OR($S51="Interested",$S51="Info Requested"),"5 Interested",IF(OR($S51="Declined",$S51="Not Relevant",$S51="Do Not Contact / Unsubscribed"),"9 Closed - Lost",IF($R51="Yes","4 Contacted",IF($N51="Yes","2 Engaged",IF($M51="Yes","1 Awareness",IF($AA51&gt;=60,"3 Qualified","1 Awareness"))))))))))</f>
        <v/>
      </c>
      <c r="AD51" s="108"/>
      <c r="AE51" s="108"/>
      <c r="AF51" s="109" t="str">
        <f aca="false">IF($AE51="","",$AE51+10)</f>
        <v/>
      </c>
      <c r="AG51" s="108"/>
      <c r="AH51" s="81"/>
      <c r="AI51" s="108"/>
      <c r="AJ51" s="81"/>
      <c r="AK51" s="108"/>
      <c r="AL51" s="110"/>
      <c r="AM51" s="81"/>
      <c r="AN51" s="109" t="str">
        <f aca="false">IF($D51="","",IF(COUNTIF($D$4:$D$1203,$D51)&gt;1,"DUPLICATE — check earlier row",""))</f>
        <v/>
      </c>
      <c r="AO51" s="81"/>
      <c r="AP51" s="81"/>
    </row>
    <row r="52" customFormat="false" ht="30" hidden="false" customHeight="true" outlineLevel="0" collapsed="false">
      <c r="A52" s="79"/>
      <c r="B52" s="80"/>
      <c r="C52" s="80"/>
      <c r="D52" s="80"/>
      <c r="E52" s="80"/>
      <c r="F52" s="80"/>
      <c r="G52" s="80"/>
      <c r="H52" s="80"/>
      <c r="I52" s="80"/>
      <c r="J52" s="102"/>
      <c r="K52" s="103" t="str">
        <f aca="false">IF(J52="","",IF(J52&gt;=8,"Yes","Check"))</f>
        <v/>
      </c>
      <c r="L52" s="81"/>
      <c r="M52" s="102"/>
      <c r="N52" s="102"/>
      <c r="O52" s="80"/>
      <c r="P52" s="81"/>
      <c r="Q52" s="103" t="str">
        <f aca="false">IF(P52="","",LEN(P52))</f>
        <v/>
      </c>
      <c r="R52" s="102"/>
      <c r="S52" s="80"/>
      <c r="T52" s="81"/>
      <c r="U52" s="104" t="str">
        <f aca="false">IF($AE52&lt;&gt;"",$AE52+4,IF(OR(R52&lt;&gt;"Yes",A52=""),"",A52+4))</f>
        <v/>
      </c>
      <c r="V52" s="102"/>
      <c r="W52" s="81"/>
      <c r="X52" s="81"/>
      <c r="Y52" s="105"/>
      <c r="Z52" s="105"/>
      <c r="AA52" s="106" t="str">
        <f aca="false">IF(AND($Y52="",$Z52=""),"",ROUND(IFERROR(VALUE(LEFT($Y52,1)),0)*12+IFERROR(VALUE(LEFT($Z52,1)),0)*8,0))</f>
        <v/>
      </c>
      <c r="AB52" s="106" t="str">
        <f aca="false">IF($AA52="","",IF($AA52&gt;=80,"A - call first",IF($AA52&gt;=60,"B - worth pursuing",IF($AA52&gt;=40,"C - nurture","D - do not spend time here"))))</f>
        <v/>
      </c>
      <c r="AC52" s="107" t="str">
        <f aca="false">IF($C52="","",IF($S52="Converted","8 Won / Certified",IF($S52="Application Started","7 Certification / Enterprise opportunity",IF($S52="Meeting Booked","6 Meeting / Application",IF(OR($S52="Interested",$S52="Info Requested"),"5 Interested",IF(OR($S52="Declined",$S52="Not Relevant",$S52="Do Not Contact / Unsubscribed"),"9 Closed - Lost",IF($R52="Yes","4 Contacted",IF($N52="Yes","2 Engaged",IF($M52="Yes","1 Awareness",IF($AA52&gt;=60,"3 Qualified","1 Awareness"))))))))))</f>
        <v/>
      </c>
      <c r="AD52" s="108"/>
      <c r="AE52" s="108"/>
      <c r="AF52" s="111" t="str">
        <f aca="false">IF($AE52="","",$AE52+10)</f>
        <v/>
      </c>
      <c r="AG52" s="108"/>
      <c r="AH52" s="81"/>
      <c r="AI52" s="108"/>
      <c r="AJ52" s="81"/>
      <c r="AK52" s="108"/>
      <c r="AL52" s="110"/>
      <c r="AM52" s="81"/>
      <c r="AN52" s="111" t="str">
        <f aca="false">IF($D52="","",IF(COUNTIF($D$4:$D$1203,$D52)&gt;1,"DUPLICATE — check earlier row",""))</f>
        <v/>
      </c>
      <c r="AO52" s="81"/>
      <c r="AP52" s="81"/>
    </row>
    <row r="53" customFormat="false" ht="30" hidden="false" customHeight="true" outlineLevel="0" collapsed="false">
      <c r="A53" s="79"/>
      <c r="B53" s="80"/>
      <c r="C53" s="80"/>
      <c r="D53" s="80"/>
      <c r="E53" s="80"/>
      <c r="F53" s="80"/>
      <c r="G53" s="80"/>
      <c r="H53" s="80"/>
      <c r="I53" s="80"/>
      <c r="J53" s="102"/>
      <c r="K53" s="103" t="str">
        <f aca="false">IF(J53="","",IF(J53&gt;=8,"Yes","Check"))</f>
        <v/>
      </c>
      <c r="L53" s="81"/>
      <c r="M53" s="102"/>
      <c r="N53" s="102"/>
      <c r="O53" s="80"/>
      <c r="P53" s="81"/>
      <c r="Q53" s="103" t="str">
        <f aca="false">IF(P53="","",LEN(P53))</f>
        <v/>
      </c>
      <c r="R53" s="102"/>
      <c r="S53" s="80"/>
      <c r="T53" s="81"/>
      <c r="U53" s="104" t="str">
        <f aca="false">IF($AE53&lt;&gt;"",$AE53+4,IF(OR(R53&lt;&gt;"Yes",A53=""),"",A53+4))</f>
        <v/>
      </c>
      <c r="V53" s="102"/>
      <c r="W53" s="81"/>
      <c r="X53" s="81"/>
      <c r="Y53" s="105"/>
      <c r="Z53" s="105"/>
      <c r="AA53" s="106" t="str">
        <f aca="false">IF(AND($Y53="",$Z53=""),"",ROUND(IFERROR(VALUE(LEFT($Y53,1)),0)*12+IFERROR(VALUE(LEFT($Z53,1)),0)*8,0))</f>
        <v/>
      </c>
      <c r="AB53" s="106" t="str">
        <f aca="false">IF($AA53="","",IF($AA53&gt;=80,"A - call first",IF($AA53&gt;=60,"B - worth pursuing",IF($AA53&gt;=40,"C - nurture","D - do not spend time here"))))</f>
        <v/>
      </c>
      <c r="AC53" s="107" t="str">
        <f aca="false">IF($C53="","",IF($S53="Converted","8 Won / Certified",IF($S53="Application Started","7 Certification / Enterprise opportunity",IF($S53="Meeting Booked","6 Meeting / Application",IF(OR($S53="Interested",$S53="Info Requested"),"5 Interested",IF(OR($S53="Declined",$S53="Not Relevant",$S53="Do Not Contact / Unsubscribed"),"9 Closed - Lost",IF($R53="Yes","4 Contacted",IF($N53="Yes","2 Engaged",IF($M53="Yes","1 Awareness",IF($AA53&gt;=60,"3 Qualified","1 Awareness"))))))))))</f>
        <v/>
      </c>
      <c r="AD53" s="108"/>
      <c r="AE53" s="108"/>
      <c r="AF53" s="109" t="str">
        <f aca="false">IF($AE53="","",$AE53+10)</f>
        <v/>
      </c>
      <c r="AG53" s="108"/>
      <c r="AH53" s="81"/>
      <c r="AI53" s="108"/>
      <c r="AJ53" s="81"/>
      <c r="AK53" s="108"/>
      <c r="AL53" s="110"/>
      <c r="AM53" s="81"/>
      <c r="AN53" s="109" t="str">
        <f aca="false">IF($D53="","",IF(COUNTIF($D$4:$D$1203,$D53)&gt;1,"DUPLICATE — check earlier row",""))</f>
        <v/>
      </c>
      <c r="AO53" s="81"/>
      <c r="AP53" s="81"/>
    </row>
    <row r="54" customFormat="false" ht="30" hidden="false" customHeight="true" outlineLevel="0" collapsed="false">
      <c r="A54" s="79"/>
      <c r="B54" s="80"/>
      <c r="C54" s="80"/>
      <c r="D54" s="80"/>
      <c r="E54" s="80"/>
      <c r="F54" s="80"/>
      <c r="G54" s="80"/>
      <c r="H54" s="80"/>
      <c r="I54" s="80"/>
      <c r="J54" s="102"/>
      <c r="K54" s="103" t="str">
        <f aca="false">IF(J54="","",IF(J54&gt;=8,"Yes","Check"))</f>
        <v/>
      </c>
      <c r="L54" s="81"/>
      <c r="M54" s="102"/>
      <c r="N54" s="102"/>
      <c r="O54" s="80"/>
      <c r="P54" s="81"/>
      <c r="Q54" s="103" t="str">
        <f aca="false">IF(P54="","",LEN(P54))</f>
        <v/>
      </c>
      <c r="R54" s="102"/>
      <c r="S54" s="80"/>
      <c r="T54" s="81"/>
      <c r="U54" s="104" t="str">
        <f aca="false">IF($AE54&lt;&gt;"",$AE54+4,IF(OR(R54&lt;&gt;"Yes",A54=""),"",A54+4))</f>
        <v/>
      </c>
      <c r="V54" s="102"/>
      <c r="W54" s="81"/>
      <c r="X54" s="81"/>
      <c r="Y54" s="105"/>
      <c r="Z54" s="105"/>
      <c r="AA54" s="106" t="str">
        <f aca="false">IF(AND($Y54="",$Z54=""),"",ROUND(IFERROR(VALUE(LEFT($Y54,1)),0)*12+IFERROR(VALUE(LEFT($Z54,1)),0)*8,0))</f>
        <v/>
      </c>
      <c r="AB54" s="106" t="str">
        <f aca="false">IF($AA54="","",IF($AA54&gt;=80,"A - call first",IF($AA54&gt;=60,"B - worth pursuing",IF($AA54&gt;=40,"C - nurture","D - do not spend time here"))))</f>
        <v/>
      </c>
      <c r="AC54" s="107" t="str">
        <f aca="false">IF($C54="","",IF($S54="Converted","8 Won / Certified",IF($S54="Application Started","7 Certification / Enterprise opportunity",IF($S54="Meeting Booked","6 Meeting / Application",IF(OR($S54="Interested",$S54="Info Requested"),"5 Interested",IF(OR($S54="Declined",$S54="Not Relevant",$S54="Do Not Contact / Unsubscribed"),"9 Closed - Lost",IF($R54="Yes","4 Contacted",IF($N54="Yes","2 Engaged",IF($M54="Yes","1 Awareness",IF($AA54&gt;=60,"3 Qualified","1 Awareness"))))))))))</f>
        <v/>
      </c>
      <c r="AD54" s="108"/>
      <c r="AE54" s="108"/>
      <c r="AF54" s="111" t="str">
        <f aca="false">IF($AE54="","",$AE54+10)</f>
        <v/>
      </c>
      <c r="AG54" s="108"/>
      <c r="AH54" s="81"/>
      <c r="AI54" s="108"/>
      <c r="AJ54" s="81"/>
      <c r="AK54" s="108"/>
      <c r="AL54" s="110"/>
      <c r="AM54" s="81"/>
      <c r="AN54" s="111" t="str">
        <f aca="false">IF($D54="","",IF(COUNTIF($D$4:$D$1203,$D54)&gt;1,"DUPLICATE — check earlier row",""))</f>
        <v/>
      </c>
      <c r="AO54" s="81"/>
      <c r="AP54" s="81"/>
    </row>
    <row r="55" customFormat="false" ht="30" hidden="false" customHeight="true" outlineLevel="0" collapsed="false">
      <c r="A55" s="79"/>
      <c r="B55" s="80"/>
      <c r="C55" s="80"/>
      <c r="D55" s="80"/>
      <c r="E55" s="80"/>
      <c r="F55" s="80"/>
      <c r="G55" s="80"/>
      <c r="H55" s="80"/>
      <c r="I55" s="80"/>
      <c r="J55" s="102"/>
      <c r="K55" s="103" t="str">
        <f aca="false">IF(J55="","",IF(J55&gt;=8,"Yes","Check"))</f>
        <v/>
      </c>
      <c r="L55" s="81"/>
      <c r="M55" s="102"/>
      <c r="N55" s="102"/>
      <c r="O55" s="80"/>
      <c r="P55" s="81"/>
      <c r="Q55" s="103" t="str">
        <f aca="false">IF(P55="","",LEN(P55))</f>
        <v/>
      </c>
      <c r="R55" s="102"/>
      <c r="S55" s="80"/>
      <c r="T55" s="81"/>
      <c r="U55" s="104" t="str">
        <f aca="false">IF($AE55&lt;&gt;"",$AE55+4,IF(OR(R55&lt;&gt;"Yes",A55=""),"",A55+4))</f>
        <v/>
      </c>
      <c r="V55" s="102"/>
      <c r="W55" s="81"/>
      <c r="X55" s="81"/>
      <c r="Y55" s="105"/>
      <c r="Z55" s="105"/>
      <c r="AA55" s="106" t="str">
        <f aca="false">IF(AND($Y55="",$Z55=""),"",ROUND(IFERROR(VALUE(LEFT($Y55,1)),0)*12+IFERROR(VALUE(LEFT($Z55,1)),0)*8,0))</f>
        <v/>
      </c>
      <c r="AB55" s="106" t="str">
        <f aca="false">IF($AA55="","",IF($AA55&gt;=80,"A - call first",IF($AA55&gt;=60,"B - worth pursuing",IF($AA55&gt;=40,"C - nurture","D - do not spend time here"))))</f>
        <v/>
      </c>
      <c r="AC55" s="107" t="str">
        <f aca="false">IF($C55="","",IF($S55="Converted","8 Won / Certified",IF($S55="Application Started","7 Certification / Enterprise opportunity",IF($S55="Meeting Booked","6 Meeting / Application",IF(OR($S55="Interested",$S55="Info Requested"),"5 Interested",IF(OR($S55="Declined",$S55="Not Relevant",$S55="Do Not Contact / Unsubscribed"),"9 Closed - Lost",IF($R55="Yes","4 Contacted",IF($N55="Yes","2 Engaged",IF($M55="Yes","1 Awareness",IF($AA55&gt;=60,"3 Qualified","1 Awareness"))))))))))</f>
        <v/>
      </c>
      <c r="AD55" s="108"/>
      <c r="AE55" s="108"/>
      <c r="AF55" s="109" t="str">
        <f aca="false">IF($AE55="","",$AE55+10)</f>
        <v/>
      </c>
      <c r="AG55" s="108"/>
      <c r="AH55" s="81"/>
      <c r="AI55" s="108"/>
      <c r="AJ55" s="81"/>
      <c r="AK55" s="108"/>
      <c r="AL55" s="110"/>
      <c r="AM55" s="81"/>
      <c r="AN55" s="109" t="str">
        <f aca="false">IF($D55="","",IF(COUNTIF($D$4:$D$1203,$D55)&gt;1,"DUPLICATE — check earlier row",""))</f>
        <v/>
      </c>
      <c r="AO55" s="81"/>
      <c r="AP55" s="81"/>
    </row>
    <row r="56" customFormat="false" ht="30" hidden="false" customHeight="true" outlineLevel="0" collapsed="false">
      <c r="A56" s="79"/>
      <c r="B56" s="80"/>
      <c r="C56" s="80"/>
      <c r="D56" s="80"/>
      <c r="E56" s="80"/>
      <c r="F56" s="80"/>
      <c r="G56" s="80"/>
      <c r="H56" s="80"/>
      <c r="I56" s="80"/>
      <c r="J56" s="102"/>
      <c r="K56" s="103" t="str">
        <f aca="false">IF(J56="","",IF(J56&gt;=8,"Yes","Check"))</f>
        <v/>
      </c>
      <c r="L56" s="81"/>
      <c r="M56" s="102"/>
      <c r="N56" s="102"/>
      <c r="O56" s="80"/>
      <c r="P56" s="81"/>
      <c r="Q56" s="103" t="str">
        <f aca="false">IF(P56="","",LEN(P56))</f>
        <v/>
      </c>
      <c r="R56" s="102"/>
      <c r="S56" s="80"/>
      <c r="T56" s="81"/>
      <c r="U56" s="104" t="str">
        <f aca="false">IF($AE56&lt;&gt;"",$AE56+4,IF(OR(R56&lt;&gt;"Yes",A56=""),"",A56+4))</f>
        <v/>
      </c>
      <c r="V56" s="102"/>
      <c r="W56" s="81"/>
      <c r="X56" s="81"/>
      <c r="Y56" s="105"/>
      <c r="Z56" s="105"/>
      <c r="AA56" s="106" t="str">
        <f aca="false">IF(AND($Y56="",$Z56=""),"",ROUND(IFERROR(VALUE(LEFT($Y56,1)),0)*12+IFERROR(VALUE(LEFT($Z56,1)),0)*8,0))</f>
        <v/>
      </c>
      <c r="AB56" s="106" t="str">
        <f aca="false">IF($AA56="","",IF($AA56&gt;=80,"A - call first",IF($AA56&gt;=60,"B - worth pursuing",IF($AA56&gt;=40,"C - nurture","D - do not spend time here"))))</f>
        <v/>
      </c>
      <c r="AC56" s="107" t="str">
        <f aca="false">IF($C56="","",IF($S56="Converted","8 Won / Certified",IF($S56="Application Started","7 Certification / Enterprise opportunity",IF($S56="Meeting Booked","6 Meeting / Application",IF(OR($S56="Interested",$S56="Info Requested"),"5 Interested",IF(OR($S56="Declined",$S56="Not Relevant",$S56="Do Not Contact / Unsubscribed"),"9 Closed - Lost",IF($R56="Yes","4 Contacted",IF($N56="Yes","2 Engaged",IF($M56="Yes","1 Awareness",IF($AA56&gt;=60,"3 Qualified","1 Awareness"))))))))))</f>
        <v/>
      </c>
      <c r="AD56" s="108"/>
      <c r="AE56" s="108"/>
      <c r="AF56" s="111" t="str">
        <f aca="false">IF($AE56="","",$AE56+10)</f>
        <v/>
      </c>
      <c r="AG56" s="108"/>
      <c r="AH56" s="81"/>
      <c r="AI56" s="108"/>
      <c r="AJ56" s="81"/>
      <c r="AK56" s="108"/>
      <c r="AL56" s="110"/>
      <c r="AM56" s="81"/>
      <c r="AN56" s="111" t="str">
        <f aca="false">IF($D56="","",IF(COUNTIF($D$4:$D$1203,$D56)&gt;1,"DUPLICATE — check earlier row",""))</f>
        <v/>
      </c>
      <c r="AO56" s="81"/>
      <c r="AP56" s="81"/>
    </row>
    <row r="57" customFormat="false" ht="30" hidden="false" customHeight="true" outlineLevel="0" collapsed="false">
      <c r="A57" s="79"/>
      <c r="B57" s="80"/>
      <c r="C57" s="80"/>
      <c r="D57" s="80"/>
      <c r="E57" s="80"/>
      <c r="F57" s="80"/>
      <c r="G57" s="80"/>
      <c r="H57" s="80"/>
      <c r="I57" s="80"/>
      <c r="J57" s="102"/>
      <c r="K57" s="103" t="str">
        <f aca="false">IF(J57="","",IF(J57&gt;=8,"Yes","Check"))</f>
        <v/>
      </c>
      <c r="L57" s="81"/>
      <c r="M57" s="102"/>
      <c r="N57" s="102"/>
      <c r="O57" s="80"/>
      <c r="P57" s="81"/>
      <c r="Q57" s="103" t="str">
        <f aca="false">IF(P57="","",LEN(P57))</f>
        <v/>
      </c>
      <c r="R57" s="102"/>
      <c r="S57" s="80"/>
      <c r="T57" s="81"/>
      <c r="U57" s="104" t="str">
        <f aca="false">IF($AE57&lt;&gt;"",$AE57+4,IF(OR(R57&lt;&gt;"Yes",A57=""),"",A57+4))</f>
        <v/>
      </c>
      <c r="V57" s="102"/>
      <c r="W57" s="81"/>
      <c r="X57" s="81"/>
      <c r="Y57" s="105"/>
      <c r="Z57" s="105"/>
      <c r="AA57" s="106" t="str">
        <f aca="false">IF(AND($Y57="",$Z57=""),"",ROUND(IFERROR(VALUE(LEFT($Y57,1)),0)*12+IFERROR(VALUE(LEFT($Z57,1)),0)*8,0))</f>
        <v/>
      </c>
      <c r="AB57" s="106" t="str">
        <f aca="false">IF($AA57="","",IF($AA57&gt;=80,"A - call first",IF($AA57&gt;=60,"B - worth pursuing",IF($AA57&gt;=40,"C - nurture","D - do not spend time here"))))</f>
        <v/>
      </c>
      <c r="AC57" s="107" t="str">
        <f aca="false">IF($C57="","",IF($S57="Converted","8 Won / Certified",IF($S57="Application Started","7 Certification / Enterprise opportunity",IF($S57="Meeting Booked","6 Meeting / Application",IF(OR($S57="Interested",$S57="Info Requested"),"5 Interested",IF(OR($S57="Declined",$S57="Not Relevant",$S57="Do Not Contact / Unsubscribed"),"9 Closed - Lost",IF($R57="Yes","4 Contacted",IF($N57="Yes","2 Engaged",IF($M57="Yes","1 Awareness",IF($AA57&gt;=60,"3 Qualified","1 Awareness"))))))))))</f>
        <v/>
      </c>
      <c r="AD57" s="108"/>
      <c r="AE57" s="108"/>
      <c r="AF57" s="109" t="str">
        <f aca="false">IF($AE57="","",$AE57+10)</f>
        <v/>
      </c>
      <c r="AG57" s="108"/>
      <c r="AH57" s="81"/>
      <c r="AI57" s="108"/>
      <c r="AJ57" s="81"/>
      <c r="AK57" s="108"/>
      <c r="AL57" s="110"/>
      <c r="AM57" s="81"/>
      <c r="AN57" s="109" t="str">
        <f aca="false">IF($D57="","",IF(COUNTIF($D$4:$D$1203,$D57)&gt;1,"DUPLICATE — check earlier row",""))</f>
        <v/>
      </c>
      <c r="AO57" s="81"/>
      <c r="AP57" s="81"/>
    </row>
    <row r="58" customFormat="false" ht="30" hidden="false" customHeight="true" outlineLevel="0" collapsed="false">
      <c r="A58" s="79"/>
      <c r="B58" s="80"/>
      <c r="C58" s="80"/>
      <c r="D58" s="80"/>
      <c r="E58" s="80"/>
      <c r="F58" s="80"/>
      <c r="G58" s="80"/>
      <c r="H58" s="80"/>
      <c r="I58" s="80"/>
      <c r="J58" s="102"/>
      <c r="K58" s="103" t="str">
        <f aca="false">IF(J58="","",IF(J58&gt;=8,"Yes","Check"))</f>
        <v/>
      </c>
      <c r="L58" s="81"/>
      <c r="M58" s="102"/>
      <c r="N58" s="102"/>
      <c r="O58" s="80"/>
      <c r="P58" s="81"/>
      <c r="Q58" s="103" t="str">
        <f aca="false">IF(P58="","",LEN(P58))</f>
        <v/>
      </c>
      <c r="R58" s="102"/>
      <c r="S58" s="80"/>
      <c r="T58" s="81"/>
      <c r="U58" s="104" t="str">
        <f aca="false">IF($AE58&lt;&gt;"",$AE58+4,IF(OR(R58&lt;&gt;"Yes",A58=""),"",A58+4))</f>
        <v/>
      </c>
      <c r="V58" s="102"/>
      <c r="W58" s="81"/>
      <c r="X58" s="81"/>
      <c r="Y58" s="105"/>
      <c r="Z58" s="105"/>
      <c r="AA58" s="106" t="str">
        <f aca="false">IF(AND($Y58="",$Z58=""),"",ROUND(IFERROR(VALUE(LEFT($Y58,1)),0)*12+IFERROR(VALUE(LEFT($Z58,1)),0)*8,0))</f>
        <v/>
      </c>
      <c r="AB58" s="106" t="str">
        <f aca="false">IF($AA58="","",IF($AA58&gt;=80,"A - call first",IF($AA58&gt;=60,"B - worth pursuing",IF($AA58&gt;=40,"C - nurture","D - do not spend time here"))))</f>
        <v/>
      </c>
      <c r="AC58" s="107" t="str">
        <f aca="false">IF($C58="","",IF($S58="Converted","8 Won / Certified",IF($S58="Application Started","7 Certification / Enterprise opportunity",IF($S58="Meeting Booked","6 Meeting / Application",IF(OR($S58="Interested",$S58="Info Requested"),"5 Interested",IF(OR($S58="Declined",$S58="Not Relevant",$S58="Do Not Contact / Unsubscribed"),"9 Closed - Lost",IF($R58="Yes","4 Contacted",IF($N58="Yes","2 Engaged",IF($M58="Yes","1 Awareness",IF($AA58&gt;=60,"3 Qualified","1 Awareness"))))))))))</f>
        <v/>
      </c>
      <c r="AD58" s="108"/>
      <c r="AE58" s="108"/>
      <c r="AF58" s="111" t="str">
        <f aca="false">IF($AE58="","",$AE58+10)</f>
        <v/>
      </c>
      <c r="AG58" s="108"/>
      <c r="AH58" s="81"/>
      <c r="AI58" s="108"/>
      <c r="AJ58" s="81"/>
      <c r="AK58" s="108"/>
      <c r="AL58" s="110"/>
      <c r="AM58" s="81"/>
      <c r="AN58" s="111" t="str">
        <f aca="false">IF($D58="","",IF(COUNTIF($D$4:$D$1203,$D58)&gt;1,"DUPLICATE — check earlier row",""))</f>
        <v/>
      </c>
      <c r="AO58" s="81"/>
      <c r="AP58" s="81"/>
    </row>
    <row r="59" customFormat="false" ht="30" hidden="false" customHeight="true" outlineLevel="0" collapsed="false">
      <c r="A59" s="79"/>
      <c r="B59" s="80"/>
      <c r="C59" s="80"/>
      <c r="D59" s="80"/>
      <c r="E59" s="80"/>
      <c r="F59" s="80"/>
      <c r="G59" s="80"/>
      <c r="H59" s="80"/>
      <c r="I59" s="80"/>
      <c r="J59" s="102"/>
      <c r="K59" s="103" t="str">
        <f aca="false">IF(J59="","",IF(J59&gt;=8,"Yes","Check"))</f>
        <v/>
      </c>
      <c r="L59" s="81"/>
      <c r="M59" s="102"/>
      <c r="N59" s="102"/>
      <c r="O59" s="80"/>
      <c r="P59" s="81"/>
      <c r="Q59" s="103" t="str">
        <f aca="false">IF(P59="","",LEN(P59))</f>
        <v/>
      </c>
      <c r="R59" s="102"/>
      <c r="S59" s="80"/>
      <c r="T59" s="81"/>
      <c r="U59" s="104" t="str">
        <f aca="false">IF($AE59&lt;&gt;"",$AE59+4,IF(OR(R59&lt;&gt;"Yes",A59=""),"",A59+4))</f>
        <v/>
      </c>
      <c r="V59" s="102"/>
      <c r="W59" s="81"/>
      <c r="X59" s="81"/>
      <c r="Y59" s="105"/>
      <c r="Z59" s="105"/>
      <c r="AA59" s="106" t="str">
        <f aca="false">IF(AND($Y59="",$Z59=""),"",ROUND(IFERROR(VALUE(LEFT($Y59,1)),0)*12+IFERROR(VALUE(LEFT($Z59,1)),0)*8,0))</f>
        <v/>
      </c>
      <c r="AB59" s="106" t="str">
        <f aca="false">IF($AA59="","",IF($AA59&gt;=80,"A - call first",IF($AA59&gt;=60,"B - worth pursuing",IF($AA59&gt;=40,"C - nurture","D - do not spend time here"))))</f>
        <v/>
      </c>
      <c r="AC59" s="107" t="str">
        <f aca="false">IF($C59="","",IF($S59="Converted","8 Won / Certified",IF($S59="Application Started","7 Certification / Enterprise opportunity",IF($S59="Meeting Booked","6 Meeting / Application",IF(OR($S59="Interested",$S59="Info Requested"),"5 Interested",IF(OR($S59="Declined",$S59="Not Relevant",$S59="Do Not Contact / Unsubscribed"),"9 Closed - Lost",IF($R59="Yes","4 Contacted",IF($N59="Yes","2 Engaged",IF($M59="Yes","1 Awareness",IF($AA59&gt;=60,"3 Qualified","1 Awareness"))))))))))</f>
        <v/>
      </c>
      <c r="AD59" s="108"/>
      <c r="AE59" s="108"/>
      <c r="AF59" s="109" t="str">
        <f aca="false">IF($AE59="","",$AE59+10)</f>
        <v/>
      </c>
      <c r="AG59" s="108"/>
      <c r="AH59" s="81"/>
      <c r="AI59" s="108"/>
      <c r="AJ59" s="81"/>
      <c r="AK59" s="108"/>
      <c r="AL59" s="110"/>
      <c r="AM59" s="81"/>
      <c r="AN59" s="109" t="str">
        <f aca="false">IF($D59="","",IF(COUNTIF($D$4:$D$1203,$D59)&gt;1,"DUPLICATE — check earlier row",""))</f>
        <v/>
      </c>
      <c r="AO59" s="81"/>
      <c r="AP59" s="81"/>
    </row>
    <row r="60" customFormat="false" ht="30" hidden="false" customHeight="true" outlineLevel="0" collapsed="false">
      <c r="A60" s="79"/>
      <c r="B60" s="80"/>
      <c r="C60" s="80"/>
      <c r="D60" s="80"/>
      <c r="E60" s="80"/>
      <c r="F60" s="80"/>
      <c r="G60" s="80"/>
      <c r="H60" s="80"/>
      <c r="I60" s="80"/>
      <c r="J60" s="102"/>
      <c r="K60" s="103" t="str">
        <f aca="false">IF(J60="","",IF(J60&gt;=8,"Yes","Check"))</f>
        <v/>
      </c>
      <c r="L60" s="81"/>
      <c r="M60" s="102"/>
      <c r="N60" s="102"/>
      <c r="O60" s="80"/>
      <c r="P60" s="81"/>
      <c r="Q60" s="103" t="str">
        <f aca="false">IF(P60="","",LEN(P60))</f>
        <v/>
      </c>
      <c r="R60" s="102"/>
      <c r="S60" s="80"/>
      <c r="T60" s="81"/>
      <c r="U60" s="104" t="str">
        <f aca="false">IF($AE60&lt;&gt;"",$AE60+4,IF(OR(R60&lt;&gt;"Yes",A60=""),"",A60+4))</f>
        <v/>
      </c>
      <c r="V60" s="102"/>
      <c r="W60" s="81"/>
      <c r="X60" s="81"/>
      <c r="Y60" s="105"/>
      <c r="Z60" s="105"/>
      <c r="AA60" s="106" t="str">
        <f aca="false">IF(AND($Y60="",$Z60=""),"",ROUND(IFERROR(VALUE(LEFT($Y60,1)),0)*12+IFERROR(VALUE(LEFT($Z60,1)),0)*8,0))</f>
        <v/>
      </c>
      <c r="AB60" s="106" t="str">
        <f aca="false">IF($AA60="","",IF($AA60&gt;=80,"A - call first",IF($AA60&gt;=60,"B - worth pursuing",IF($AA60&gt;=40,"C - nurture","D - do not spend time here"))))</f>
        <v/>
      </c>
      <c r="AC60" s="107" t="str">
        <f aca="false">IF($C60="","",IF($S60="Converted","8 Won / Certified",IF($S60="Application Started","7 Certification / Enterprise opportunity",IF($S60="Meeting Booked","6 Meeting / Application",IF(OR($S60="Interested",$S60="Info Requested"),"5 Interested",IF(OR($S60="Declined",$S60="Not Relevant",$S60="Do Not Contact / Unsubscribed"),"9 Closed - Lost",IF($R60="Yes","4 Contacted",IF($N60="Yes","2 Engaged",IF($M60="Yes","1 Awareness",IF($AA60&gt;=60,"3 Qualified","1 Awareness"))))))))))</f>
        <v/>
      </c>
      <c r="AD60" s="108"/>
      <c r="AE60" s="108"/>
      <c r="AF60" s="111" t="str">
        <f aca="false">IF($AE60="","",$AE60+10)</f>
        <v/>
      </c>
      <c r="AG60" s="108"/>
      <c r="AH60" s="81"/>
      <c r="AI60" s="108"/>
      <c r="AJ60" s="81"/>
      <c r="AK60" s="108"/>
      <c r="AL60" s="110"/>
      <c r="AM60" s="81"/>
      <c r="AN60" s="111" t="str">
        <f aca="false">IF($D60="","",IF(COUNTIF($D$4:$D$1203,$D60)&gt;1,"DUPLICATE — check earlier row",""))</f>
        <v/>
      </c>
      <c r="AO60" s="81"/>
      <c r="AP60" s="81"/>
    </row>
    <row r="61" customFormat="false" ht="30" hidden="false" customHeight="true" outlineLevel="0" collapsed="false">
      <c r="A61" s="79"/>
      <c r="B61" s="80"/>
      <c r="C61" s="80"/>
      <c r="D61" s="80"/>
      <c r="E61" s="80"/>
      <c r="F61" s="80"/>
      <c r="G61" s="80"/>
      <c r="H61" s="80"/>
      <c r="I61" s="80"/>
      <c r="J61" s="102"/>
      <c r="K61" s="103" t="str">
        <f aca="false">IF(J61="","",IF(J61&gt;=8,"Yes","Check"))</f>
        <v/>
      </c>
      <c r="L61" s="81"/>
      <c r="M61" s="102"/>
      <c r="N61" s="102"/>
      <c r="O61" s="80"/>
      <c r="P61" s="81"/>
      <c r="Q61" s="103" t="str">
        <f aca="false">IF(P61="","",LEN(P61))</f>
        <v/>
      </c>
      <c r="R61" s="102"/>
      <c r="S61" s="80"/>
      <c r="T61" s="81"/>
      <c r="U61" s="104" t="str">
        <f aca="false">IF($AE61&lt;&gt;"",$AE61+4,IF(OR(R61&lt;&gt;"Yes",A61=""),"",A61+4))</f>
        <v/>
      </c>
      <c r="V61" s="102"/>
      <c r="W61" s="81"/>
      <c r="X61" s="81"/>
      <c r="Y61" s="105"/>
      <c r="Z61" s="105"/>
      <c r="AA61" s="106" t="str">
        <f aca="false">IF(AND($Y61="",$Z61=""),"",ROUND(IFERROR(VALUE(LEFT($Y61,1)),0)*12+IFERROR(VALUE(LEFT($Z61,1)),0)*8,0))</f>
        <v/>
      </c>
      <c r="AB61" s="106" t="str">
        <f aca="false">IF($AA61="","",IF($AA61&gt;=80,"A - call first",IF($AA61&gt;=60,"B - worth pursuing",IF($AA61&gt;=40,"C - nurture","D - do not spend time here"))))</f>
        <v/>
      </c>
      <c r="AC61" s="107" t="str">
        <f aca="false">IF($C61="","",IF($S61="Converted","8 Won / Certified",IF($S61="Application Started","7 Certification / Enterprise opportunity",IF($S61="Meeting Booked","6 Meeting / Application",IF(OR($S61="Interested",$S61="Info Requested"),"5 Interested",IF(OR($S61="Declined",$S61="Not Relevant",$S61="Do Not Contact / Unsubscribed"),"9 Closed - Lost",IF($R61="Yes","4 Contacted",IF($N61="Yes","2 Engaged",IF($M61="Yes","1 Awareness",IF($AA61&gt;=60,"3 Qualified","1 Awareness"))))))))))</f>
        <v/>
      </c>
      <c r="AD61" s="108"/>
      <c r="AE61" s="108"/>
      <c r="AF61" s="109" t="str">
        <f aca="false">IF($AE61="","",$AE61+10)</f>
        <v/>
      </c>
      <c r="AG61" s="108"/>
      <c r="AH61" s="81"/>
      <c r="AI61" s="108"/>
      <c r="AJ61" s="81"/>
      <c r="AK61" s="108"/>
      <c r="AL61" s="110"/>
      <c r="AM61" s="81"/>
      <c r="AN61" s="109" t="str">
        <f aca="false">IF($D61="","",IF(COUNTIF($D$4:$D$1203,$D61)&gt;1,"DUPLICATE — check earlier row",""))</f>
        <v/>
      </c>
      <c r="AO61" s="81"/>
      <c r="AP61" s="81"/>
    </row>
    <row r="62" customFormat="false" ht="30" hidden="false" customHeight="true" outlineLevel="0" collapsed="false">
      <c r="A62" s="79"/>
      <c r="B62" s="80"/>
      <c r="C62" s="80"/>
      <c r="D62" s="80"/>
      <c r="E62" s="80"/>
      <c r="F62" s="80"/>
      <c r="G62" s="80"/>
      <c r="H62" s="80"/>
      <c r="I62" s="80"/>
      <c r="J62" s="102"/>
      <c r="K62" s="103" t="str">
        <f aca="false">IF(J62="","",IF(J62&gt;=8,"Yes","Check"))</f>
        <v/>
      </c>
      <c r="L62" s="81"/>
      <c r="M62" s="102"/>
      <c r="N62" s="102"/>
      <c r="O62" s="80"/>
      <c r="P62" s="81"/>
      <c r="Q62" s="103" t="str">
        <f aca="false">IF(P62="","",LEN(P62))</f>
        <v/>
      </c>
      <c r="R62" s="102"/>
      <c r="S62" s="80"/>
      <c r="T62" s="81"/>
      <c r="U62" s="104" t="str">
        <f aca="false">IF($AE62&lt;&gt;"",$AE62+4,IF(OR(R62&lt;&gt;"Yes",A62=""),"",A62+4))</f>
        <v/>
      </c>
      <c r="V62" s="102"/>
      <c r="W62" s="81"/>
      <c r="X62" s="81"/>
      <c r="Y62" s="105"/>
      <c r="Z62" s="105"/>
      <c r="AA62" s="106" t="str">
        <f aca="false">IF(AND($Y62="",$Z62=""),"",ROUND(IFERROR(VALUE(LEFT($Y62,1)),0)*12+IFERROR(VALUE(LEFT($Z62,1)),0)*8,0))</f>
        <v/>
      </c>
      <c r="AB62" s="106" t="str">
        <f aca="false">IF($AA62="","",IF($AA62&gt;=80,"A - call first",IF($AA62&gt;=60,"B - worth pursuing",IF($AA62&gt;=40,"C - nurture","D - do not spend time here"))))</f>
        <v/>
      </c>
      <c r="AC62" s="107" t="str">
        <f aca="false">IF($C62="","",IF($S62="Converted","8 Won / Certified",IF($S62="Application Started","7 Certification / Enterprise opportunity",IF($S62="Meeting Booked","6 Meeting / Application",IF(OR($S62="Interested",$S62="Info Requested"),"5 Interested",IF(OR($S62="Declined",$S62="Not Relevant",$S62="Do Not Contact / Unsubscribed"),"9 Closed - Lost",IF($R62="Yes","4 Contacted",IF($N62="Yes","2 Engaged",IF($M62="Yes","1 Awareness",IF($AA62&gt;=60,"3 Qualified","1 Awareness"))))))))))</f>
        <v/>
      </c>
      <c r="AD62" s="108"/>
      <c r="AE62" s="108"/>
      <c r="AF62" s="111" t="str">
        <f aca="false">IF($AE62="","",$AE62+10)</f>
        <v/>
      </c>
      <c r="AG62" s="108"/>
      <c r="AH62" s="81"/>
      <c r="AI62" s="108"/>
      <c r="AJ62" s="81"/>
      <c r="AK62" s="108"/>
      <c r="AL62" s="110"/>
      <c r="AM62" s="81"/>
      <c r="AN62" s="111" t="str">
        <f aca="false">IF($D62="","",IF(COUNTIF($D$4:$D$1203,$D62)&gt;1,"DUPLICATE — check earlier row",""))</f>
        <v/>
      </c>
      <c r="AO62" s="81"/>
      <c r="AP62" s="81"/>
    </row>
    <row r="63" customFormat="false" ht="30" hidden="false" customHeight="true" outlineLevel="0" collapsed="false">
      <c r="A63" s="79"/>
      <c r="B63" s="80"/>
      <c r="C63" s="80"/>
      <c r="D63" s="80"/>
      <c r="E63" s="80"/>
      <c r="F63" s="80"/>
      <c r="G63" s="80"/>
      <c r="H63" s="80"/>
      <c r="I63" s="80"/>
      <c r="J63" s="102"/>
      <c r="K63" s="103" t="str">
        <f aca="false">IF(J63="","",IF(J63&gt;=8,"Yes","Check"))</f>
        <v/>
      </c>
      <c r="L63" s="81"/>
      <c r="M63" s="102"/>
      <c r="N63" s="102"/>
      <c r="O63" s="80"/>
      <c r="P63" s="81"/>
      <c r="Q63" s="103" t="str">
        <f aca="false">IF(P63="","",LEN(P63))</f>
        <v/>
      </c>
      <c r="R63" s="102"/>
      <c r="S63" s="80"/>
      <c r="T63" s="81"/>
      <c r="U63" s="104" t="str">
        <f aca="false">IF($AE63&lt;&gt;"",$AE63+4,IF(OR(R63&lt;&gt;"Yes",A63=""),"",A63+4))</f>
        <v/>
      </c>
      <c r="V63" s="102"/>
      <c r="W63" s="81"/>
      <c r="X63" s="81"/>
      <c r="Y63" s="105"/>
      <c r="Z63" s="105"/>
      <c r="AA63" s="106" t="str">
        <f aca="false">IF(AND($Y63="",$Z63=""),"",ROUND(IFERROR(VALUE(LEFT($Y63,1)),0)*12+IFERROR(VALUE(LEFT($Z63,1)),0)*8,0))</f>
        <v/>
      </c>
      <c r="AB63" s="106" t="str">
        <f aca="false">IF($AA63="","",IF($AA63&gt;=80,"A - call first",IF($AA63&gt;=60,"B - worth pursuing",IF($AA63&gt;=40,"C - nurture","D - do not spend time here"))))</f>
        <v/>
      </c>
      <c r="AC63" s="107" t="str">
        <f aca="false">IF($C63="","",IF($S63="Converted","8 Won / Certified",IF($S63="Application Started","7 Certification / Enterprise opportunity",IF($S63="Meeting Booked","6 Meeting / Application",IF(OR($S63="Interested",$S63="Info Requested"),"5 Interested",IF(OR($S63="Declined",$S63="Not Relevant",$S63="Do Not Contact / Unsubscribed"),"9 Closed - Lost",IF($R63="Yes","4 Contacted",IF($N63="Yes","2 Engaged",IF($M63="Yes","1 Awareness",IF($AA63&gt;=60,"3 Qualified","1 Awareness"))))))))))</f>
        <v/>
      </c>
      <c r="AD63" s="108"/>
      <c r="AE63" s="108"/>
      <c r="AF63" s="109" t="str">
        <f aca="false">IF($AE63="","",$AE63+10)</f>
        <v/>
      </c>
      <c r="AG63" s="108"/>
      <c r="AH63" s="81"/>
      <c r="AI63" s="108"/>
      <c r="AJ63" s="81"/>
      <c r="AK63" s="108"/>
      <c r="AL63" s="110"/>
      <c r="AM63" s="81"/>
      <c r="AN63" s="109" t="str">
        <f aca="false">IF($D63="","",IF(COUNTIF($D$4:$D$1203,$D63)&gt;1,"DUPLICATE — check earlier row",""))</f>
        <v/>
      </c>
      <c r="AO63" s="81"/>
      <c r="AP63" s="81"/>
    </row>
    <row r="64" customFormat="false" ht="30" hidden="false" customHeight="true" outlineLevel="0" collapsed="false">
      <c r="A64" s="79"/>
      <c r="B64" s="80"/>
      <c r="C64" s="80"/>
      <c r="D64" s="80"/>
      <c r="E64" s="80"/>
      <c r="F64" s="80"/>
      <c r="G64" s="80"/>
      <c r="H64" s="80"/>
      <c r="I64" s="80"/>
      <c r="J64" s="102"/>
      <c r="K64" s="103" t="str">
        <f aca="false">IF(J64="","",IF(J64&gt;=8,"Yes","Check"))</f>
        <v/>
      </c>
      <c r="L64" s="81"/>
      <c r="M64" s="102"/>
      <c r="N64" s="102"/>
      <c r="O64" s="80"/>
      <c r="P64" s="81"/>
      <c r="Q64" s="103" t="str">
        <f aca="false">IF(P64="","",LEN(P64))</f>
        <v/>
      </c>
      <c r="R64" s="102"/>
      <c r="S64" s="80"/>
      <c r="T64" s="81"/>
      <c r="U64" s="104" t="str">
        <f aca="false">IF($AE64&lt;&gt;"",$AE64+4,IF(OR(R64&lt;&gt;"Yes",A64=""),"",A64+4))</f>
        <v/>
      </c>
      <c r="V64" s="102"/>
      <c r="W64" s="81"/>
      <c r="X64" s="81"/>
      <c r="Y64" s="105"/>
      <c r="Z64" s="105"/>
      <c r="AA64" s="106" t="str">
        <f aca="false">IF(AND($Y64="",$Z64=""),"",ROUND(IFERROR(VALUE(LEFT($Y64,1)),0)*12+IFERROR(VALUE(LEFT($Z64,1)),0)*8,0))</f>
        <v/>
      </c>
      <c r="AB64" s="106" t="str">
        <f aca="false">IF($AA64="","",IF($AA64&gt;=80,"A - call first",IF($AA64&gt;=60,"B - worth pursuing",IF($AA64&gt;=40,"C - nurture","D - do not spend time here"))))</f>
        <v/>
      </c>
      <c r="AC64" s="107" t="str">
        <f aca="false">IF($C64="","",IF($S64="Converted","8 Won / Certified",IF($S64="Application Started","7 Certification / Enterprise opportunity",IF($S64="Meeting Booked","6 Meeting / Application",IF(OR($S64="Interested",$S64="Info Requested"),"5 Interested",IF(OR($S64="Declined",$S64="Not Relevant",$S64="Do Not Contact / Unsubscribed"),"9 Closed - Lost",IF($R64="Yes","4 Contacted",IF($N64="Yes","2 Engaged",IF($M64="Yes","1 Awareness",IF($AA64&gt;=60,"3 Qualified","1 Awareness"))))))))))</f>
        <v/>
      </c>
      <c r="AD64" s="108"/>
      <c r="AE64" s="108"/>
      <c r="AF64" s="111" t="str">
        <f aca="false">IF($AE64="","",$AE64+10)</f>
        <v/>
      </c>
      <c r="AG64" s="108"/>
      <c r="AH64" s="81"/>
      <c r="AI64" s="108"/>
      <c r="AJ64" s="81"/>
      <c r="AK64" s="108"/>
      <c r="AL64" s="110"/>
      <c r="AM64" s="81"/>
      <c r="AN64" s="111" t="str">
        <f aca="false">IF($D64="","",IF(COUNTIF($D$4:$D$1203,$D64)&gt;1,"DUPLICATE — check earlier row",""))</f>
        <v/>
      </c>
      <c r="AO64" s="81"/>
      <c r="AP64" s="81"/>
    </row>
    <row r="65" customFormat="false" ht="30" hidden="false" customHeight="true" outlineLevel="0" collapsed="false">
      <c r="A65" s="79"/>
      <c r="B65" s="80"/>
      <c r="C65" s="80"/>
      <c r="D65" s="80"/>
      <c r="E65" s="80"/>
      <c r="F65" s="80"/>
      <c r="G65" s="80"/>
      <c r="H65" s="80"/>
      <c r="I65" s="80"/>
      <c r="J65" s="102"/>
      <c r="K65" s="103" t="str">
        <f aca="false">IF(J65="","",IF(J65&gt;=8,"Yes","Check"))</f>
        <v/>
      </c>
      <c r="L65" s="81"/>
      <c r="M65" s="102"/>
      <c r="N65" s="102"/>
      <c r="O65" s="80"/>
      <c r="P65" s="81"/>
      <c r="Q65" s="103" t="str">
        <f aca="false">IF(P65="","",LEN(P65))</f>
        <v/>
      </c>
      <c r="R65" s="102"/>
      <c r="S65" s="80"/>
      <c r="T65" s="81"/>
      <c r="U65" s="104" t="str">
        <f aca="false">IF($AE65&lt;&gt;"",$AE65+4,IF(OR(R65&lt;&gt;"Yes",A65=""),"",A65+4))</f>
        <v/>
      </c>
      <c r="V65" s="102"/>
      <c r="W65" s="81"/>
      <c r="X65" s="81"/>
      <c r="Y65" s="105"/>
      <c r="Z65" s="105"/>
      <c r="AA65" s="106" t="str">
        <f aca="false">IF(AND($Y65="",$Z65=""),"",ROUND(IFERROR(VALUE(LEFT($Y65,1)),0)*12+IFERROR(VALUE(LEFT($Z65,1)),0)*8,0))</f>
        <v/>
      </c>
      <c r="AB65" s="106" t="str">
        <f aca="false">IF($AA65="","",IF($AA65&gt;=80,"A - call first",IF($AA65&gt;=60,"B - worth pursuing",IF($AA65&gt;=40,"C - nurture","D - do not spend time here"))))</f>
        <v/>
      </c>
      <c r="AC65" s="107" t="str">
        <f aca="false">IF($C65="","",IF($S65="Converted","8 Won / Certified",IF($S65="Application Started","7 Certification / Enterprise opportunity",IF($S65="Meeting Booked","6 Meeting / Application",IF(OR($S65="Interested",$S65="Info Requested"),"5 Interested",IF(OR($S65="Declined",$S65="Not Relevant",$S65="Do Not Contact / Unsubscribed"),"9 Closed - Lost",IF($R65="Yes","4 Contacted",IF($N65="Yes","2 Engaged",IF($M65="Yes","1 Awareness",IF($AA65&gt;=60,"3 Qualified","1 Awareness"))))))))))</f>
        <v/>
      </c>
      <c r="AD65" s="108"/>
      <c r="AE65" s="108"/>
      <c r="AF65" s="109" t="str">
        <f aca="false">IF($AE65="","",$AE65+10)</f>
        <v/>
      </c>
      <c r="AG65" s="108"/>
      <c r="AH65" s="81"/>
      <c r="AI65" s="108"/>
      <c r="AJ65" s="81"/>
      <c r="AK65" s="108"/>
      <c r="AL65" s="110"/>
      <c r="AM65" s="81"/>
      <c r="AN65" s="109" t="str">
        <f aca="false">IF($D65="","",IF(COUNTIF($D$4:$D$1203,$D65)&gt;1,"DUPLICATE — check earlier row",""))</f>
        <v/>
      </c>
      <c r="AO65" s="81"/>
      <c r="AP65" s="81"/>
    </row>
    <row r="66" customFormat="false" ht="30" hidden="false" customHeight="true" outlineLevel="0" collapsed="false">
      <c r="A66" s="79"/>
      <c r="B66" s="80"/>
      <c r="C66" s="80"/>
      <c r="D66" s="80"/>
      <c r="E66" s="80"/>
      <c r="F66" s="80"/>
      <c r="G66" s="80"/>
      <c r="H66" s="80"/>
      <c r="I66" s="80"/>
      <c r="J66" s="102"/>
      <c r="K66" s="103" t="str">
        <f aca="false">IF(J66="","",IF(J66&gt;=8,"Yes","Check"))</f>
        <v/>
      </c>
      <c r="L66" s="81"/>
      <c r="M66" s="102"/>
      <c r="N66" s="102"/>
      <c r="O66" s="80"/>
      <c r="P66" s="81"/>
      <c r="Q66" s="103" t="str">
        <f aca="false">IF(P66="","",LEN(P66))</f>
        <v/>
      </c>
      <c r="R66" s="102"/>
      <c r="S66" s="80"/>
      <c r="T66" s="81"/>
      <c r="U66" s="104" t="str">
        <f aca="false">IF($AE66&lt;&gt;"",$AE66+4,IF(OR(R66&lt;&gt;"Yes",A66=""),"",A66+4))</f>
        <v/>
      </c>
      <c r="V66" s="102"/>
      <c r="W66" s="81"/>
      <c r="X66" s="81"/>
      <c r="Y66" s="105"/>
      <c r="Z66" s="105"/>
      <c r="AA66" s="106" t="str">
        <f aca="false">IF(AND($Y66="",$Z66=""),"",ROUND(IFERROR(VALUE(LEFT($Y66,1)),0)*12+IFERROR(VALUE(LEFT($Z66,1)),0)*8,0))</f>
        <v/>
      </c>
      <c r="AB66" s="106" t="str">
        <f aca="false">IF($AA66="","",IF($AA66&gt;=80,"A - call first",IF($AA66&gt;=60,"B - worth pursuing",IF($AA66&gt;=40,"C - nurture","D - do not spend time here"))))</f>
        <v/>
      </c>
      <c r="AC66" s="107" t="str">
        <f aca="false">IF($C66="","",IF($S66="Converted","8 Won / Certified",IF($S66="Application Started","7 Certification / Enterprise opportunity",IF($S66="Meeting Booked","6 Meeting / Application",IF(OR($S66="Interested",$S66="Info Requested"),"5 Interested",IF(OR($S66="Declined",$S66="Not Relevant",$S66="Do Not Contact / Unsubscribed"),"9 Closed - Lost",IF($R66="Yes","4 Contacted",IF($N66="Yes","2 Engaged",IF($M66="Yes","1 Awareness",IF($AA66&gt;=60,"3 Qualified","1 Awareness"))))))))))</f>
        <v/>
      </c>
      <c r="AD66" s="108"/>
      <c r="AE66" s="108"/>
      <c r="AF66" s="111" t="str">
        <f aca="false">IF($AE66="","",$AE66+10)</f>
        <v/>
      </c>
      <c r="AG66" s="108"/>
      <c r="AH66" s="81"/>
      <c r="AI66" s="108"/>
      <c r="AJ66" s="81"/>
      <c r="AK66" s="108"/>
      <c r="AL66" s="110"/>
      <c r="AM66" s="81"/>
      <c r="AN66" s="111" t="str">
        <f aca="false">IF($D66="","",IF(COUNTIF($D$4:$D$1203,$D66)&gt;1,"DUPLICATE — check earlier row",""))</f>
        <v/>
      </c>
      <c r="AO66" s="81"/>
      <c r="AP66" s="81"/>
    </row>
    <row r="67" customFormat="false" ht="30" hidden="false" customHeight="true" outlineLevel="0" collapsed="false">
      <c r="A67" s="79"/>
      <c r="B67" s="80"/>
      <c r="C67" s="80"/>
      <c r="D67" s="80"/>
      <c r="E67" s="80"/>
      <c r="F67" s="80"/>
      <c r="G67" s="80"/>
      <c r="H67" s="80"/>
      <c r="I67" s="80"/>
      <c r="J67" s="102"/>
      <c r="K67" s="103" t="str">
        <f aca="false">IF(J67="","",IF(J67&gt;=8,"Yes","Check"))</f>
        <v/>
      </c>
      <c r="L67" s="81"/>
      <c r="M67" s="102"/>
      <c r="N67" s="102"/>
      <c r="O67" s="80"/>
      <c r="P67" s="81"/>
      <c r="Q67" s="103" t="str">
        <f aca="false">IF(P67="","",LEN(P67))</f>
        <v/>
      </c>
      <c r="R67" s="102"/>
      <c r="S67" s="80"/>
      <c r="T67" s="81"/>
      <c r="U67" s="104" t="str">
        <f aca="false">IF($AE67&lt;&gt;"",$AE67+4,IF(OR(R67&lt;&gt;"Yes",A67=""),"",A67+4))</f>
        <v/>
      </c>
      <c r="V67" s="102"/>
      <c r="W67" s="81"/>
      <c r="X67" s="81"/>
      <c r="Y67" s="105"/>
      <c r="Z67" s="105"/>
      <c r="AA67" s="106" t="str">
        <f aca="false">IF(AND($Y67="",$Z67=""),"",ROUND(IFERROR(VALUE(LEFT($Y67,1)),0)*12+IFERROR(VALUE(LEFT($Z67,1)),0)*8,0))</f>
        <v/>
      </c>
      <c r="AB67" s="106" t="str">
        <f aca="false">IF($AA67="","",IF($AA67&gt;=80,"A - call first",IF($AA67&gt;=60,"B - worth pursuing",IF($AA67&gt;=40,"C - nurture","D - do not spend time here"))))</f>
        <v/>
      </c>
      <c r="AC67" s="107" t="str">
        <f aca="false">IF($C67="","",IF($S67="Converted","8 Won / Certified",IF($S67="Application Started","7 Certification / Enterprise opportunity",IF($S67="Meeting Booked","6 Meeting / Application",IF(OR($S67="Interested",$S67="Info Requested"),"5 Interested",IF(OR($S67="Declined",$S67="Not Relevant",$S67="Do Not Contact / Unsubscribed"),"9 Closed - Lost",IF($R67="Yes","4 Contacted",IF($N67="Yes","2 Engaged",IF($M67="Yes","1 Awareness",IF($AA67&gt;=60,"3 Qualified","1 Awareness"))))))))))</f>
        <v/>
      </c>
      <c r="AD67" s="108"/>
      <c r="AE67" s="108"/>
      <c r="AF67" s="109" t="str">
        <f aca="false">IF($AE67="","",$AE67+10)</f>
        <v/>
      </c>
      <c r="AG67" s="108"/>
      <c r="AH67" s="81"/>
      <c r="AI67" s="108"/>
      <c r="AJ67" s="81"/>
      <c r="AK67" s="108"/>
      <c r="AL67" s="110"/>
      <c r="AM67" s="81"/>
      <c r="AN67" s="109" t="str">
        <f aca="false">IF($D67="","",IF(COUNTIF($D$4:$D$1203,$D67)&gt;1,"DUPLICATE — check earlier row",""))</f>
        <v/>
      </c>
      <c r="AO67" s="81"/>
      <c r="AP67" s="81"/>
    </row>
    <row r="68" customFormat="false" ht="30" hidden="false" customHeight="true" outlineLevel="0" collapsed="false">
      <c r="A68" s="79"/>
      <c r="B68" s="80"/>
      <c r="C68" s="80"/>
      <c r="D68" s="80"/>
      <c r="E68" s="80"/>
      <c r="F68" s="80"/>
      <c r="G68" s="80"/>
      <c r="H68" s="80"/>
      <c r="I68" s="80"/>
      <c r="J68" s="102"/>
      <c r="K68" s="103" t="str">
        <f aca="false">IF(J68="","",IF(J68&gt;=8,"Yes","Check"))</f>
        <v/>
      </c>
      <c r="L68" s="81"/>
      <c r="M68" s="102"/>
      <c r="N68" s="102"/>
      <c r="O68" s="80"/>
      <c r="P68" s="81"/>
      <c r="Q68" s="103" t="str">
        <f aca="false">IF(P68="","",LEN(P68))</f>
        <v/>
      </c>
      <c r="R68" s="102"/>
      <c r="S68" s="80"/>
      <c r="T68" s="81"/>
      <c r="U68" s="104" t="str">
        <f aca="false">IF($AE68&lt;&gt;"",$AE68+4,IF(OR(R68&lt;&gt;"Yes",A68=""),"",A68+4))</f>
        <v/>
      </c>
      <c r="V68" s="102"/>
      <c r="W68" s="81"/>
      <c r="X68" s="81"/>
      <c r="Y68" s="105"/>
      <c r="Z68" s="105"/>
      <c r="AA68" s="106" t="str">
        <f aca="false">IF(AND($Y68="",$Z68=""),"",ROUND(IFERROR(VALUE(LEFT($Y68,1)),0)*12+IFERROR(VALUE(LEFT($Z68,1)),0)*8,0))</f>
        <v/>
      </c>
      <c r="AB68" s="106" t="str">
        <f aca="false">IF($AA68="","",IF($AA68&gt;=80,"A - call first",IF($AA68&gt;=60,"B - worth pursuing",IF($AA68&gt;=40,"C - nurture","D - do not spend time here"))))</f>
        <v/>
      </c>
      <c r="AC68" s="107" t="str">
        <f aca="false">IF($C68="","",IF($S68="Converted","8 Won / Certified",IF($S68="Application Started","7 Certification / Enterprise opportunity",IF($S68="Meeting Booked","6 Meeting / Application",IF(OR($S68="Interested",$S68="Info Requested"),"5 Interested",IF(OR($S68="Declined",$S68="Not Relevant",$S68="Do Not Contact / Unsubscribed"),"9 Closed - Lost",IF($R68="Yes","4 Contacted",IF($N68="Yes","2 Engaged",IF($M68="Yes","1 Awareness",IF($AA68&gt;=60,"3 Qualified","1 Awareness"))))))))))</f>
        <v/>
      </c>
      <c r="AD68" s="108"/>
      <c r="AE68" s="108"/>
      <c r="AF68" s="111" t="str">
        <f aca="false">IF($AE68="","",$AE68+10)</f>
        <v/>
      </c>
      <c r="AG68" s="108"/>
      <c r="AH68" s="81"/>
      <c r="AI68" s="108"/>
      <c r="AJ68" s="81"/>
      <c r="AK68" s="108"/>
      <c r="AL68" s="110"/>
      <c r="AM68" s="81"/>
      <c r="AN68" s="111" t="str">
        <f aca="false">IF($D68="","",IF(COUNTIF($D$4:$D$1203,$D68)&gt;1,"DUPLICATE — check earlier row",""))</f>
        <v/>
      </c>
      <c r="AO68" s="81"/>
      <c r="AP68" s="81"/>
    </row>
    <row r="69" customFormat="false" ht="30" hidden="false" customHeight="true" outlineLevel="0" collapsed="false">
      <c r="A69" s="79"/>
      <c r="B69" s="80"/>
      <c r="C69" s="80"/>
      <c r="D69" s="80"/>
      <c r="E69" s="80"/>
      <c r="F69" s="80"/>
      <c r="G69" s="80"/>
      <c r="H69" s="80"/>
      <c r="I69" s="80"/>
      <c r="J69" s="102"/>
      <c r="K69" s="103" t="str">
        <f aca="false">IF(J69="","",IF(J69&gt;=8,"Yes","Check"))</f>
        <v/>
      </c>
      <c r="L69" s="81"/>
      <c r="M69" s="102"/>
      <c r="N69" s="102"/>
      <c r="O69" s="80"/>
      <c r="P69" s="81"/>
      <c r="Q69" s="103" t="str">
        <f aca="false">IF(P69="","",LEN(P69))</f>
        <v/>
      </c>
      <c r="R69" s="102"/>
      <c r="S69" s="80"/>
      <c r="T69" s="81"/>
      <c r="U69" s="104" t="str">
        <f aca="false">IF($AE69&lt;&gt;"",$AE69+4,IF(OR(R69&lt;&gt;"Yes",A69=""),"",A69+4))</f>
        <v/>
      </c>
      <c r="V69" s="102"/>
      <c r="W69" s="81"/>
      <c r="X69" s="81"/>
      <c r="Y69" s="105"/>
      <c r="Z69" s="105"/>
      <c r="AA69" s="106" t="str">
        <f aca="false">IF(AND($Y69="",$Z69=""),"",ROUND(IFERROR(VALUE(LEFT($Y69,1)),0)*12+IFERROR(VALUE(LEFT($Z69,1)),0)*8,0))</f>
        <v/>
      </c>
      <c r="AB69" s="106" t="str">
        <f aca="false">IF($AA69="","",IF($AA69&gt;=80,"A - call first",IF($AA69&gt;=60,"B - worth pursuing",IF($AA69&gt;=40,"C - nurture","D - do not spend time here"))))</f>
        <v/>
      </c>
      <c r="AC69" s="107" t="str">
        <f aca="false">IF($C69="","",IF($S69="Converted","8 Won / Certified",IF($S69="Application Started","7 Certification / Enterprise opportunity",IF($S69="Meeting Booked","6 Meeting / Application",IF(OR($S69="Interested",$S69="Info Requested"),"5 Interested",IF(OR($S69="Declined",$S69="Not Relevant",$S69="Do Not Contact / Unsubscribed"),"9 Closed - Lost",IF($R69="Yes","4 Contacted",IF($N69="Yes","2 Engaged",IF($M69="Yes","1 Awareness",IF($AA69&gt;=60,"3 Qualified","1 Awareness"))))))))))</f>
        <v/>
      </c>
      <c r="AD69" s="108"/>
      <c r="AE69" s="108"/>
      <c r="AF69" s="109" t="str">
        <f aca="false">IF($AE69="","",$AE69+10)</f>
        <v/>
      </c>
      <c r="AG69" s="108"/>
      <c r="AH69" s="81"/>
      <c r="AI69" s="108"/>
      <c r="AJ69" s="81"/>
      <c r="AK69" s="108"/>
      <c r="AL69" s="110"/>
      <c r="AM69" s="81"/>
      <c r="AN69" s="109" t="str">
        <f aca="false">IF($D69="","",IF(COUNTIF($D$4:$D$1203,$D69)&gt;1,"DUPLICATE — check earlier row",""))</f>
        <v/>
      </c>
      <c r="AO69" s="81"/>
      <c r="AP69" s="81"/>
    </row>
    <row r="70" customFormat="false" ht="30" hidden="false" customHeight="true" outlineLevel="0" collapsed="false">
      <c r="A70" s="79"/>
      <c r="B70" s="80"/>
      <c r="C70" s="80"/>
      <c r="D70" s="80"/>
      <c r="E70" s="80"/>
      <c r="F70" s="80"/>
      <c r="G70" s="80"/>
      <c r="H70" s="80"/>
      <c r="I70" s="80"/>
      <c r="J70" s="102"/>
      <c r="K70" s="103" t="str">
        <f aca="false">IF(J70="","",IF(J70&gt;=8,"Yes","Check"))</f>
        <v/>
      </c>
      <c r="L70" s="81"/>
      <c r="M70" s="102"/>
      <c r="N70" s="102"/>
      <c r="O70" s="80"/>
      <c r="P70" s="81"/>
      <c r="Q70" s="103" t="str">
        <f aca="false">IF(P70="","",LEN(P70))</f>
        <v/>
      </c>
      <c r="R70" s="102"/>
      <c r="S70" s="80"/>
      <c r="T70" s="81"/>
      <c r="U70" s="104" t="str">
        <f aca="false">IF($AE70&lt;&gt;"",$AE70+4,IF(OR(R70&lt;&gt;"Yes",A70=""),"",A70+4))</f>
        <v/>
      </c>
      <c r="V70" s="102"/>
      <c r="W70" s="81"/>
      <c r="X70" s="81"/>
      <c r="Y70" s="105"/>
      <c r="Z70" s="105"/>
      <c r="AA70" s="106" t="str">
        <f aca="false">IF(AND($Y70="",$Z70=""),"",ROUND(IFERROR(VALUE(LEFT($Y70,1)),0)*12+IFERROR(VALUE(LEFT($Z70,1)),0)*8,0))</f>
        <v/>
      </c>
      <c r="AB70" s="106" t="str">
        <f aca="false">IF($AA70="","",IF($AA70&gt;=80,"A - call first",IF($AA70&gt;=60,"B - worth pursuing",IF($AA70&gt;=40,"C - nurture","D - do not spend time here"))))</f>
        <v/>
      </c>
      <c r="AC70" s="107" t="str">
        <f aca="false">IF($C70="","",IF($S70="Converted","8 Won / Certified",IF($S70="Application Started","7 Certification / Enterprise opportunity",IF($S70="Meeting Booked","6 Meeting / Application",IF(OR($S70="Interested",$S70="Info Requested"),"5 Interested",IF(OR($S70="Declined",$S70="Not Relevant",$S70="Do Not Contact / Unsubscribed"),"9 Closed - Lost",IF($R70="Yes","4 Contacted",IF($N70="Yes","2 Engaged",IF($M70="Yes","1 Awareness",IF($AA70&gt;=60,"3 Qualified","1 Awareness"))))))))))</f>
        <v/>
      </c>
      <c r="AD70" s="108"/>
      <c r="AE70" s="108"/>
      <c r="AF70" s="111" t="str">
        <f aca="false">IF($AE70="","",$AE70+10)</f>
        <v/>
      </c>
      <c r="AG70" s="108"/>
      <c r="AH70" s="81"/>
      <c r="AI70" s="108"/>
      <c r="AJ70" s="81"/>
      <c r="AK70" s="108"/>
      <c r="AL70" s="110"/>
      <c r="AM70" s="81"/>
      <c r="AN70" s="111" t="str">
        <f aca="false">IF($D70="","",IF(COUNTIF($D$4:$D$1203,$D70)&gt;1,"DUPLICATE — check earlier row",""))</f>
        <v/>
      </c>
      <c r="AO70" s="81"/>
      <c r="AP70" s="81"/>
    </row>
    <row r="71" customFormat="false" ht="30" hidden="false" customHeight="true" outlineLevel="0" collapsed="false">
      <c r="A71" s="79"/>
      <c r="B71" s="80"/>
      <c r="C71" s="80"/>
      <c r="D71" s="80"/>
      <c r="E71" s="80"/>
      <c r="F71" s="80"/>
      <c r="G71" s="80"/>
      <c r="H71" s="80"/>
      <c r="I71" s="80"/>
      <c r="J71" s="102"/>
      <c r="K71" s="103" t="str">
        <f aca="false">IF(J71="","",IF(J71&gt;=8,"Yes","Check"))</f>
        <v/>
      </c>
      <c r="L71" s="81"/>
      <c r="M71" s="102"/>
      <c r="N71" s="102"/>
      <c r="O71" s="80"/>
      <c r="P71" s="81"/>
      <c r="Q71" s="103" t="str">
        <f aca="false">IF(P71="","",LEN(P71))</f>
        <v/>
      </c>
      <c r="R71" s="102"/>
      <c r="S71" s="80"/>
      <c r="T71" s="81"/>
      <c r="U71" s="104" t="str">
        <f aca="false">IF($AE71&lt;&gt;"",$AE71+4,IF(OR(R71&lt;&gt;"Yes",A71=""),"",A71+4))</f>
        <v/>
      </c>
      <c r="V71" s="102"/>
      <c r="W71" s="81"/>
      <c r="X71" s="81"/>
      <c r="Y71" s="105"/>
      <c r="Z71" s="105"/>
      <c r="AA71" s="106" t="str">
        <f aca="false">IF(AND($Y71="",$Z71=""),"",ROUND(IFERROR(VALUE(LEFT($Y71,1)),0)*12+IFERROR(VALUE(LEFT($Z71,1)),0)*8,0))</f>
        <v/>
      </c>
      <c r="AB71" s="106" t="str">
        <f aca="false">IF($AA71="","",IF($AA71&gt;=80,"A - call first",IF($AA71&gt;=60,"B - worth pursuing",IF($AA71&gt;=40,"C - nurture","D - do not spend time here"))))</f>
        <v/>
      </c>
      <c r="AC71" s="107" t="str">
        <f aca="false">IF($C71="","",IF($S71="Converted","8 Won / Certified",IF($S71="Application Started","7 Certification / Enterprise opportunity",IF($S71="Meeting Booked","6 Meeting / Application",IF(OR($S71="Interested",$S71="Info Requested"),"5 Interested",IF(OR($S71="Declined",$S71="Not Relevant",$S71="Do Not Contact / Unsubscribed"),"9 Closed - Lost",IF($R71="Yes","4 Contacted",IF($N71="Yes","2 Engaged",IF($M71="Yes","1 Awareness",IF($AA71&gt;=60,"3 Qualified","1 Awareness"))))))))))</f>
        <v/>
      </c>
      <c r="AD71" s="108"/>
      <c r="AE71" s="108"/>
      <c r="AF71" s="109" t="str">
        <f aca="false">IF($AE71="","",$AE71+10)</f>
        <v/>
      </c>
      <c r="AG71" s="108"/>
      <c r="AH71" s="81"/>
      <c r="AI71" s="108"/>
      <c r="AJ71" s="81"/>
      <c r="AK71" s="108"/>
      <c r="AL71" s="110"/>
      <c r="AM71" s="81"/>
      <c r="AN71" s="109" t="str">
        <f aca="false">IF($D71="","",IF(COUNTIF($D$4:$D$1203,$D71)&gt;1,"DUPLICATE — check earlier row",""))</f>
        <v/>
      </c>
      <c r="AO71" s="81"/>
      <c r="AP71" s="81"/>
    </row>
    <row r="72" customFormat="false" ht="30" hidden="false" customHeight="true" outlineLevel="0" collapsed="false">
      <c r="A72" s="79"/>
      <c r="B72" s="80"/>
      <c r="C72" s="80"/>
      <c r="D72" s="80"/>
      <c r="E72" s="80"/>
      <c r="F72" s="80"/>
      <c r="G72" s="80"/>
      <c r="H72" s="80"/>
      <c r="I72" s="80"/>
      <c r="J72" s="102"/>
      <c r="K72" s="103" t="str">
        <f aca="false">IF(J72="","",IF(J72&gt;=8,"Yes","Check"))</f>
        <v/>
      </c>
      <c r="L72" s="81"/>
      <c r="M72" s="102"/>
      <c r="N72" s="102"/>
      <c r="O72" s="80"/>
      <c r="P72" s="81"/>
      <c r="Q72" s="103" t="str">
        <f aca="false">IF(P72="","",LEN(P72))</f>
        <v/>
      </c>
      <c r="R72" s="102"/>
      <c r="S72" s="80"/>
      <c r="T72" s="81"/>
      <c r="U72" s="104" t="str">
        <f aca="false">IF($AE72&lt;&gt;"",$AE72+4,IF(OR(R72&lt;&gt;"Yes",A72=""),"",A72+4))</f>
        <v/>
      </c>
      <c r="V72" s="102"/>
      <c r="W72" s="81"/>
      <c r="X72" s="81"/>
      <c r="Y72" s="105"/>
      <c r="Z72" s="105"/>
      <c r="AA72" s="106" t="str">
        <f aca="false">IF(AND($Y72="",$Z72=""),"",ROUND(IFERROR(VALUE(LEFT($Y72,1)),0)*12+IFERROR(VALUE(LEFT($Z72,1)),0)*8,0))</f>
        <v/>
      </c>
      <c r="AB72" s="106" t="str">
        <f aca="false">IF($AA72="","",IF($AA72&gt;=80,"A - call first",IF($AA72&gt;=60,"B - worth pursuing",IF($AA72&gt;=40,"C - nurture","D - do not spend time here"))))</f>
        <v/>
      </c>
      <c r="AC72" s="107" t="str">
        <f aca="false">IF($C72="","",IF($S72="Converted","8 Won / Certified",IF($S72="Application Started","7 Certification / Enterprise opportunity",IF($S72="Meeting Booked","6 Meeting / Application",IF(OR($S72="Interested",$S72="Info Requested"),"5 Interested",IF(OR($S72="Declined",$S72="Not Relevant",$S72="Do Not Contact / Unsubscribed"),"9 Closed - Lost",IF($R72="Yes","4 Contacted",IF($N72="Yes","2 Engaged",IF($M72="Yes","1 Awareness",IF($AA72&gt;=60,"3 Qualified","1 Awareness"))))))))))</f>
        <v/>
      </c>
      <c r="AD72" s="108"/>
      <c r="AE72" s="108"/>
      <c r="AF72" s="111" t="str">
        <f aca="false">IF($AE72="","",$AE72+10)</f>
        <v/>
      </c>
      <c r="AG72" s="108"/>
      <c r="AH72" s="81"/>
      <c r="AI72" s="108"/>
      <c r="AJ72" s="81"/>
      <c r="AK72" s="108"/>
      <c r="AL72" s="110"/>
      <c r="AM72" s="81"/>
      <c r="AN72" s="111" t="str">
        <f aca="false">IF($D72="","",IF(COUNTIF($D$4:$D$1203,$D72)&gt;1,"DUPLICATE — check earlier row",""))</f>
        <v/>
      </c>
      <c r="AO72" s="81"/>
      <c r="AP72" s="81"/>
    </row>
    <row r="73" customFormat="false" ht="30" hidden="false" customHeight="true" outlineLevel="0" collapsed="false">
      <c r="A73" s="79"/>
      <c r="B73" s="80"/>
      <c r="C73" s="80"/>
      <c r="D73" s="80"/>
      <c r="E73" s="80"/>
      <c r="F73" s="80"/>
      <c r="G73" s="80"/>
      <c r="H73" s="80"/>
      <c r="I73" s="80"/>
      <c r="J73" s="102"/>
      <c r="K73" s="103" t="str">
        <f aca="false">IF(J73="","",IF(J73&gt;=8,"Yes","Check"))</f>
        <v/>
      </c>
      <c r="L73" s="81"/>
      <c r="M73" s="102"/>
      <c r="N73" s="102"/>
      <c r="O73" s="80"/>
      <c r="P73" s="81"/>
      <c r="Q73" s="103" t="str">
        <f aca="false">IF(P73="","",LEN(P73))</f>
        <v/>
      </c>
      <c r="R73" s="102"/>
      <c r="S73" s="80"/>
      <c r="T73" s="81"/>
      <c r="U73" s="104" t="str">
        <f aca="false">IF($AE73&lt;&gt;"",$AE73+4,IF(OR(R73&lt;&gt;"Yes",A73=""),"",A73+4))</f>
        <v/>
      </c>
      <c r="V73" s="102"/>
      <c r="W73" s="81"/>
      <c r="X73" s="81"/>
      <c r="Y73" s="105"/>
      <c r="Z73" s="105"/>
      <c r="AA73" s="106" t="str">
        <f aca="false">IF(AND($Y73="",$Z73=""),"",ROUND(IFERROR(VALUE(LEFT($Y73,1)),0)*12+IFERROR(VALUE(LEFT($Z73,1)),0)*8,0))</f>
        <v/>
      </c>
      <c r="AB73" s="106" t="str">
        <f aca="false">IF($AA73="","",IF($AA73&gt;=80,"A - call first",IF($AA73&gt;=60,"B - worth pursuing",IF($AA73&gt;=40,"C - nurture","D - do not spend time here"))))</f>
        <v/>
      </c>
      <c r="AC73" s="107" t="str">
        <f aca="false">IF($C73="","",IF($S73="Converted","8 Won / Certified",IF($S73="Application Started","7 Certification / Enterprise opportunity",IF($S73="Meeting Booked","6 Meeting / Application",IF(OR($S73="Interested",$S73="Info Requested"),"5 Interested",IF(OR($S73="Declined",$S73="Not Relevant",$S73="Do Not Contact / Unsubscribed"),"9 Closed - Lost",IF($R73="Yes","4 Contacted",IF($N73="Yes","2 Engaged",IF($M73="Yes","1 Awareness",IF($AA73&gt;=60,"3 Qualified","1 Awareness"))))))))))</f>
        <v/>
      </c>
      <c r="AD73" s="108"/>
      <c r="AE73" s="108"/>
      <c r="AF73" s="109" t="str">
        <f aca="false">IF($AE73="","",$AE73+10)</f>
        <v/>
      </c>
      <c r="AG73" s="108"/>
      <c r="AH73" s="81"/>
      <c r="AI73" s="108"/>
      <c r="AJ73" s="81"/>
      <c r="AK73" s="108"/>
      <c r="AL73" s="110"/>
      <c r="AM73" s="81"/>
      <c r="AN73" s="109" t="str">
        <f aca="false">IF($D73="","",IF(COUNTIF($D$4:$D$1203,$D73)&gt;1,"DUPLICATE — check earlier row",""))</f>
        <v/>
      </c>
      <c r="AO73" s="81"/>
      <c r="AP73" s="81"/>
    </row>
    <row r="74" customFormat="false" ht="30" hidden="false" customHeight="true" outlineLevel="0" collapsed="false">
      <c r="A74" s="79"/>
      <c r="B74" s="80"/>
      <c r="C74" s="80"/>
      <c r="D74" s="80"/>
      <c r="E74" s="80"/>
      <c r="F74" s="80"/>
      <c r="G74" s="80"/>
      <c r="H74" s="80"/>
      <c r="I74" s="80"/>
      <c r="J74" s="102"/>
      <c r="K74" s="103" t="str">
        <f aca="false">IF(J74="","",IF(J74&gt;=8,"Yes","Check"))</f>
        <v/>
      </c>
      <c r="L74" s="81"/>
      <c r="M74" s="102"/>
      <c r="N74" s="102"/>
      <c r="O74" s="80"/>
      <c r="P74" s="81"/>
      <c r="Q74" s="103" t="str">
        <f aca="false">IF(P74="","",LEN(P74))</f>
        <v/>
      </c>
      <c r="R74" s="102"/>
      <c r="S74" s="80"/>
      <c r="T74" s="81"/>
      <c r="U74" s="104" t="str">
        <f aca="false">IF($AE74&lt;&gt;"",$AE74+4,IF(OR(R74&lt;&gt;"Yes",A74=""),"",A74+4))</f>
        <v/>
      </c>
      <c r="V74" s="102"/>
      <c r="W74" s="81"/>
      <c r="X74" s="81"/>
      <c r="Y74" s="105"/>
      <c r="Z74" s="105"/>
      <c r="AA74" s="106" t="str">
        <f aca="false">IF(AND($Y74="",$Z74=""),"",ROUND(IFERROR(VALUE(LEFT($Y74,1)),0)*12+IFERROR(VALUE(LEFT($Z74,1)),0)*8,0))</f>
        <v/>
      </c>
      <c r="AB74" s="106" t="str">
        <f aca="false">IF($AA74="","",IF($AA74&gt;=80,"A - call first",IF($AA74&gt;=60,"B - worth pursuing",IF($AA74&gt;=40,"C - nurture","D - do not spend time here"))))</f>
        <v/>
      </c>
      <c r="AC74" s="107" t="str">
        <f aca="false">IF($C74="","",IF($S74="Converted","8 Won / Certified",IF($S74="Application Started","7 Certification / Enterprise opportunity",IF($S74="Meeting Booked","6 Meeting / Application",IF(OR($S74="Interested",$S74="Info Requested"),"5 Interested",IF(OR($S74="Declined",$S74="Not Relevant",$S74="Do Not Contact / Unsubscribed"),"9 Closed - Lost",IF($R74="Yes","4 Contacted",IF($N74="Yes","2 Engaged",IF($M74="Yes","1 Awareness",IF($AA74&gt;=60,"3 Qualified","1 Awareness"))))))))))</f>
        <v/>
      </c>
      <c r="AD74" s="108"/>
      <c r="AE74" s="108"/>
      <c r="AF74" s="111" t="str">
        <f aca="false">IF($AE74="","",$AE74+10)</f>
        <v/>
      </c>
      <c r="AG74" s="108"/>
      <c r="AH74" s="81"/>
      <c r="AI74" s="108"/>
      <c r="AJ74" s="81"/>
      <c r="AK74" s="108"/>
      <c r="AL74" s="110"/>
      <c r="AM74" s="81"/>
      <c r="AN74" s="111" t="str">
        <f aca="false">IF($D74="","",IF(COUNTIF($D$4:$D$1203,$D74)&gt;1,"DUPLICATE — check earlier row",""))</f>
        <v/>
      </c>
      <c r="AO74" s="81"/>
      <c r="AP74" s="81"/>
    </row>
    <row r="75" customFormat="false" ht="30" hidden="false" customHeight="true" outlineLevel="0" collapsed="false">
      <c r="A75" s="79"/>
      <c r="B75" s="80"/>
      <c r="C75" s="80"/>
      <c r="D75" s="80"/>
      <c r="E75" s="80"/>
      <c r="F75" s="80"/>
      <c r="G75" s="80"/>
      <c r="H75" s="80"/>
      <c r="I75" s="80"/>
      <c r="J75" s="102"/>
      <c r="K75" s="103" t="str">
        <f aca="false">IF(J75="","",IF(J75&gt;=8,"Yes","Check"))</f>
        <v/>
      </c>
      <c r="L75" s="81"/>
      <c r="M75" s="102"/>
      <c r="N75" s="102"/>
      <c r="O75" s="80"/>
      <c r="P75" s="81"/>
      <c r="Q75" s="103" t="str">
        <f aca="false">IF(P75="","",LEN(P75))</f>
        <v/>
      </c>
      <c r="R75" s="102"/>
      <c r="S75" s="80"/>
      <c r="T75" s="81"/>
      <c r="U75" s="104" t="str">
        <f aca="false">IF($AE75&lt;&gt;"",$AE75+4,IF(OR(R75&lt;&gt;"Yes",A75=""),"",A75+4))</f>
        <v/>
      </c>
      <c r="V75" s="102"/>
      <c r="W75" s="81"/>
      <c r="X75" s="81"/>
      <c r="Y75" s="105"/>
      <c r="Z75" s="105"/>
      <c r="AA75" s="106" t="str">
        <f aca="false">IF(AND($Y75="",$Z75=""),"",ROUND(IFERROR(VALUE(LEFT($Y75,1)),0)*12+IFERROR(VALUE(LEFT($Z75,1)),0)*8,0))</f>
        <v/>
      </c>
      <c r="AB75" s="106" t="str">
        <f aca="false">IF($AA75="","",IF($AA75&gt;=80,"A - call first",IF($AA75&gt;=60,"B - worth pursuing",IF($AA75&gt;=40,"C - nurture","D - do not spend time here"))))</f>
        <v/>
      </c>
      <c r="AC75" s="107" t="str">
        <f aca="false">IF($C75="","",IF($S75="Converted","8 Won / Certified",IF($S75="Application Started","7 Certification / Enterprise opportunity",IF($S75="Meeting Booked","6 Meeting / Application",IF(OR($S75="Interested",$S75="Info Requested"),"5 Interested",IF(OR($S75="Declined",$S75="Not Relevant",$S75="Do Not Contact / Unsubscribed"),"9 Closed - Lost",IF($R75="Yes","4 Contacted",IF($N75="Yes","2 Engaged",IF($M75="Yes","1 Awareness",IF($AA75&gt;=60,"3 Qualified","1 Awareness"))))))))))</f>
        <v/>
      </c>
      <c r="AD75" s="108"/>
      <c r="AE75" s="108"/>
      <c r="AF75" s="109" t="str">
        <f aca="false">IF($AE75="","",$AE75+10)</f>
        <v/>
      </c>
      <c r="AG75" s="108"/>
      <c r="AH75" s="81"/>
      <c r="AI75" s="108"/>
      <c r="AJ75" s="81"/>
      <c r="AK75" s="108"/>
      <c r="AL75" s="110"/>
      <c r="AM75" s="81"/>
      <c r="AN75" s="109" t="str">
        <f aca="false">IF($D75="","",IF(COUNTIF($D$4:$D$1203,$D75)&gt;1,"DUPLICATE — check earlier row",""))</f>
        <v/>
      </c>
      <c r="AO75" s="81"/>
      <c r="AP75" s="81"/>
    </row>
    <row r="76" customFormat="false" ht="30" hidden="false" customHeight="true" outlineLevel="0" collapsed="false">
      <c r="A76" s="79"/>
      <c r="B76" s="80"/>
      <c r="C76" s="80"/>
      <c r="D76" s="80"/>
      <c r="E76" s="80"/>
      <c r="F76" s="80"/>
      <c r="G76" s="80"/>
      <c r="H76" s="80"/>
      <c r="I76" s="80"/>
      <c r="J76" s="102"/>
      <c r="K76" s="103" t="str">
        <f aca="false">IF(J76="","",IF(J76&gt;=8,"Yes","Check"))</f>
        <v/>
      </c>
      <c r="L76" s="81"/>
      <c r="M76" s="102"/>
      <c r="N76" s="102"/>
      <c r="O76" s="80"/>
      <c r="P76" s="81"/>
      <c r="Q76" s="103" t="str">
        <f aca="false">IF(P76="","",LEN(P76))</f>
        <v/>
      </c>
      <c r="R76" s="102"/>
      <c r="S76" s="80"/>
      <c r="T76" s="81"/>
      <c r="U76" s="104" t="str">
        <f aca="false">IF($AE76&lt;&gt;"",$AE76+4,IF(OR(R76&lt;&gt;"Yes",A76=""),"",A76+4))</f>
        <v/>
      </c>
      <c r="V76" s="102"/>
      <c r="W76" s="81"/>
      <c r="X76" s="81"/>
      <c r="Y76" s="105"/>
      <c r="Z76" s="105"/>
      <c r="AA76" s="106" t="str">
        <f aca="false">IF(AND($Y76="",$Z76=""),"",ROUND(IFERROR(VALUE(LEFT($Y76,1)),0)*12+IFERROR(VALUE(LEFT($Z76,1)),0)*8,0))</f>
        <v/>
      </c>
      <c r="AB76" s="106" t="str">
        <f aca="false">IF($AA76="","",IF($AA76&gt;=80,"A - call first",IF($AA76&gt;=60,"B - worth pursuing",IF($AA76&gt;=40,"C - nurture","D - do not spend time here"))))</f>
        <v/>
      </c>
      <c r="AC76" s="107" t="str">
        <f aca="false">IF($C76="","",IF($S76="Converted","8 Won / Certified",IF($S76="Application Started","7 Certification / Enterprise opportunity",IF($S76="Meeting Booked","6 Meeting / Application",IF(OR($S76="Interested",$S76="Info Requested"),"5 Interested",IF(OR($S76="Declined",$S76="Not Relevant",$S76="Do Not Contact / Unsubscribed"),"9 Closed - Lost",IF($R76="Yes","4 Contacted",IF($N76="Yes","2 Engaged",IF($M76="Yes","1 Awareness",IF($AA76&gt;=60,"3 Qualified","1 Awareness"))))))))))</f>
        <v/>
      </c>
      <c r="AD76" s="108"/>
      <c r="AE76" s="108"/>
      <c r="AF76" s="111" t="str">
        <f aca="false">IF($AE76="","",$AE76+10)</f>
        <v/>
      </c>
      <c r="AG76" s="108"/>
      <c r="AH76" s="81"/>
      <c r="AI76" s="108"/>
      <c r="AJ76" s="81"/>
      <c r="AK76" s="108"/>
      <c r="AL76" s="110"/>
      <c r="AM76" s="81"/>
      <c r="AN76" s="111" t="str">
        <f aca="false">IF($D76="","",IF(COUNTIF($D$4:$D$1203,$D76)&gt;1,"DUPLICATE — check earlier row",""))</f>
        <v/>
      </c>
      <c r="AO76" s="81"/>
      <c r="AP76" s="81"/>
    </row>
    <row r="77" customFormat="false" ht="30" hidden="false" customHeight="true" outlineLevel="0" collapsed="false">
      <c r="A77" s="79"/>
      <c r="B77" s="80"/>
      <c r="C77" s="80"/>
      <c r="D77" s="80"/>
      <c r="E77" s="80"/>
      <c r="F77" s="80"/>
      <c r="G77" s="80"/>
      <c r="H77" s="80"/>
      <c r="I77" s="80"/>
      <c r="J77" s="102"/>
      <c r="K77" s="103" t="str">
        <f aca="false">IF(J77="","",IF(J77&gt;=8,"Yes","Check"))</f>
        <v/>
      </c>
      <c r="L77" s="81"/>
      <c r="M77" s="102"/>
      <c r="N77" s="102"/>
      <c r="O77" s="80"/>
      <c r="P77" s="81"/>
      <c r="Q77" s="103" t="str">
        <f aca="false">IF(P77="","",LEN(P77))</f>
        <v/>
      </c>
      <c r="R77" s="102"/>
      <c r="S77" s="80"/>
      <c r="T77" s="81"/>
      <c r="U77" s="104" t="str">
        <f aca="false">IF($AE77&lt;&gt;"",$AE77+4,IF(OR(R77&lt;&gt;"Yes",A77=""),"",A77+4))</f>
        <v/>
      </c>
      <c r="V77" s="102"/>
      <c r="W77" s="81"/>
      <c r="X77" s="81"/>
      <c r="Y77" s="105"/>
      <c r="Z77" s="105"/>
      <c r="AA77" s="106" t="str">
        <f aca="false">IF(AND($Y77="",$Z77=""),"",ROUND(IFERROR(VALUE(LEFT($Y77,1)),0)*12+IFERROR(VALUE(LEFT($Z77,1)),0)*8,0))</f>
        <v/>
      </c>
      <c r="AB77" s="106" t="str">
        <f aca="false">IF($AA77="","",IF($AA77&gt;=80,"A - call first",IF($AA77&gt;=60,"B - worth pursuing",IF($AA77&gt;=40,"C - nurture","D - do not spend time here"))))</f>
        <v/>
      </c>
      <c r="AC77" s="107" t="str">
        <f aca="false">IF($C77="","",IF($S77="Converted","8 Won / Certified",IF($S77="Application Started","7 Certification / Enterprise opportunity",IF($S77="Meeting Booked","6 Meeting / Application",IF(OR($S77="Interested",$S77="Info Requested"),"5 Interested",IF(OR($S77="Declined",$S77="Not Relevant",$S77="Do Not Contact / Unsubscribed"),"9 Closed - Lost",IF($R77="Yes","4 Contacted",IF($N77="Yes","2 Engaged",IF($M77="Yes","1 Awareness",IF($AA77&gt;=60,"3 Qualified","1 Awareness"))))))))))</f>
        <v/>
      </c>
      <c r="AD77" s="108"/>
      <c r="AE77" s="108"/>
      <c r="AF77" s="109" t="str">
        <f aca="false">IF($AE77="","",$AE77+10)</f>
        <v/>
      </c>
      <c r="AG77" s="108"/>
      <c r="AH77" s="81"/>
      <c r="AI77" s="108"/>
      <c r="AJ77" s="81"/>
      <c r="AK77" s="108"/>
      <c r="AL77" s="110"/>
      <c r="AM77" s="81"/>
      <c r="AN77" s="109" t="str">
        <f aca="false">IF($D77="","",IF(COUNTIF($D$4:$D$1203,$D77)&gt;1,"DUPLICATE — check earlier row",""))</f>
        <v/>
      </c>
      <c r="AO77" s="81"/>
      <c r="AP77" s="81"/>
    </row>
    <row r="78" customFormat="false" ht="30" hidden="false" customHeight="true" outlineLevel="0" collapsed="false">
      <c r="A78" s="79"/>
      <c r="B78" s="80"/>
      <c r="C78" s="80"/>
      <c r="D78" s="80"/>
      <c r="E78" s="80"/>
      <c r="F78" s="80"/>
      <c r="G78" s="80"/>
      <c r="H78" s="80"/>
      <c r="I78" s="80"/>
      <c r="J78" s="102"/>
      <c r="K78" s="103" t="str">
        <f aca="false">IF(J78="","",IF(J78&gt;=8,"Yes","Check"))</f>
        <v/>
      </c>
      <c r="L78" s="81"/>
      <c r="M78" s="102"/>
      <c r="N78" s="102"/>
      <c r="O78" s="80"/>
      <c r="P78" s="81"/>
      <c r="Q78" s="103" t="str">
        <f aca="false">IF(P78="","",LEN(P78))</f>
        <v/>
      </c>
      <c r="R78" s="102"/>
      <c r="S78" s="80"/>
      <c r="T78" s="81"/>
      <c r="U78" s="104" t="str">
        <f aca="false">IF($AE78&lt;&gt;"",$AE78+4,IF(OR(R78&lt;&gt;"Yes",A78=""),"",A78+4))</f>
        <v/>
      </c>
      <c r="V78" s="102"/>
      <c r="W78" s="81"/>
      <c r="X78" s="81"/>
      <c r="Y78" s="105"/>
      <c r="Z78" s="105"/>
      <c r="AA78" s="106" t="str">
        <f aca="false">IF(AND($Y78="",$Z78=""),"",ROUND(IFERROR(VALUE(LEFT($Y78,1)),0)*12+IFERROR(VALUE(LEFT($Z78,1)),0)*8,0))</f>
        <v/>
      </c>
      <c r="AB78" s="106" t="str">
        <f aca="false">IF($AA78="","",IF($AA78&gt;=80,"A - call first",IF($AA78&gt;=60,"B - worth pursuing",IF($AA78&gt;=40,"C - nurture","D - do not spend time here"))))</f>
        <v/>
      </c>
      <c r="AC78" s="107" t="str">
        <f aca="false">IF($C78="","",IF($S78="Converted","8 Won / Certified",IF($S78="Application Started","7 Certification / Enterprise opportunity",IF($S78="Meeting Booked","6 Meeting / Application",IF(OR($S78="Interested",$S78="Info Requested"),"5 Interested",IF(OR($S78="Declined",$S78="Not Relevant",$S78="Do Not Contact / Unsubscribed"),"9 Closed - Lost",IF($R78="Yes","4 Contacted",IF($N78="Yes","2 Engaged",IF($M78="Yes","1 Awareness",IF($AA78&gt;=60,"3 Qualified","1 Awareness"))))))))))</f>
        <v/>
      </c>
      <c r="AD78" s="108"/>
      <c r="AE78" s="108"/>
      <c r="AF78" s="111" t="str">
        <f aca="false">IF($AE78="","",$AE78+10)</f>
        <v/>
      </c>
      <c r="AG78" s="108"/>
      <c r="AH78" s="81"/>
      <c r="AI78" s="108"/>
      <c r="AJ78" s="81"/>
      <c r="AK78" s="108"/>
      <c r="AL78" s="110"/>
      <c r="AM78" s="81"/>
      <c r="AN78" s="111" t="str">
        <f aca="false">IF($D78="","",IF(COUNTIF($D$4:$D$1203,$D78)&gt;1,"DUPLICATE — check earlier row",""))</f>
        <v/>
      </c>
      <c r="AO78" s="81"/>
      <c r="AP78" s="81"/>
    </row>
    <row r="79" customFormat="false" ht="30" hidden="false" customHeight="true" outlineLevel="0" collapsed="false">
      <c r="A79" s="79"/>
      <c r="B79" s="80"/>
      <c r="C79" s="80"/>
      <c r="D79" s="80"/>
      <c r="E79" s="80"/>
      <c r="F79" s="80"/>
      <c r="G79" s="80"/>
      <c r="H79" s="80"/>
      <c r="I79" s="80"/>
      <c r="J79" s="102"/>
      <c r="K79" s="103" t="str">
        <f aca="false">IF(J79="","",IF(J79&gt;=8,"Yes","Check"))</f>
        <v/>
      </c>
      <c r="L79" s="81"/>
      <c r="M79" s="102"/>
      <c r="N79" s="102"/>
      <c r="O79" s="80"/>
      <c r="P79" s="81"/>
      <c r="Q79" s="103" t="str">
        <f aca="false">IF(P79="","",LEN(P79))</f>
        <v/>
      </c>
      <c r="R79" s="102"/>
      <c r="S79" s="80"/>
      <c r="T79" s="81"/>
      <c r="U79" s="104" t="str">
        <f aca="false">IF($AE79&lt;&gt;"",$AE79+4,IF(OR(R79&lt;&gt;"Yes",A79=""),"",A79+4))</f>
        <v/>
      </c>
      <c r="V79" s="102"/>
      <c r="W79" s="81"/>
      <c r="X79" s="81"/>
      <c r="Y79" s="105"/>
      <c r="Z79" s="105"/>
      <c r="AA79" s="106" t="str">
        <f aca="false">IF(AND($Y79="",$Z79=""),"",ROUND(IFERROR(VALUE(LEFT($Y79,1)),0)*12+IFERROR(VALUE(LEFT($Z79,1)),0)*8,0))</f>
        <v/>
      </c>
      <c r="AB79" s="106" t="str">
        <f aca="false">IF($AA79="","",IF($AA79&gt;=80,"A - call first",IF($AA79&gt;=60,"B - worth pursuing",IF($AA79&gt;=40,"C - nurture","D - do not spend time here"))))</f>
        <v/>
      </c>
      <c r="AC79" s="107" t="str">
        <f aca="false">IF($C79="","",IF($S79="Converted","8 Won / Certified",IF($S79="Application Started","7 Certification / Enterprise opportunity",IF($S79="Meeting Booked","6 Meeting / Application",IF(OR($S79="Interested",$S79="Info Requested"),"5 Interested",IF(OR($S79="Declined",$S79="Not Relevant",$S79="Do Not Contact / Unsubscribed"),"9 Closed - Lost",IF($R79="Yes","4 Contacted",IF($N79="Yes","2 Engaged",IF($M79="Yes","1 Awareness",IF($AA79&gt;=60,"3 Qualified","1 Awareness"))))))))))</f>
        <v/>
      </c>
      <c r="AD79" s="108"/>
      <c r="AE79" s="108"/>
      <c r="AF79" s="109" t="str">
        <f aca="false">IF($AE79="","",$AE79+10)</f>
        <v/>
      </c>
      <c r="AG79" s="108"/>
      <c r="AH79" s="81"/>
      <c r="AI79" s="108"/>
      <c r="AJ79" s="81"/>
      <c r="AK79" s="108"/>
      <c r="AL79" s="110"/>
      <c r="AM79" s="81"/>
      <c r="AN79" s="109" t="str">
        <f aca="false">IF($D79="","",IF(COUNTIF($D$4:$D$1203,$D79)&gt;1,"DUPLICATE — check earlier row",""))</f>
        <v/>
      </c>
      <c r="AO79" s="81"/>
      <c r="AP79" s="81"/>
    </row>
    <row r="80" customFormat="false" ht="30" hidden="false" customHeight="true" outlineLevel="0" collapsed="false">
      <c r="A80" s="79"/>
      <c r="B80" s="80"/>
      <c r="C80" s="80"/>
      <c r="D80" s="80"/>
      <c r="E80" s="80"/>
      <c r="F80" s="80"/>
      <c r="G80" s="80"/>
      <c r="H80" s="80"/>
      <c r="I80" s="80"/>
      <c r="J80" s="102"/>
      <c r="K80" s="103" t="str">
        <f aca="false">IF(J80="","",IF(J80&gt;=8,"Yes","Check"))</f>
        <v/>
      </c>
      <c r="L80" s="81"/>
      <c r="M80" s="102"/>
      <c r="N80" s="102"/>
      <c r="O80" s="80"/>
      <c r="P80" s="81"/>
      <c r="Q80" s="103" t="str">
        <f aca="false">IF(P80="","",LEN(P80))</f>
        <v/>
      </c>
      <c r="R80" s="102"/>
      <c r="S80" s="80"/>
      <c r="T80" s="81"/>
      <c r="U80" s="104" t="str">
        <f aca="false">IF($AE80&lt;&gt;"",$AE80+4,IF(OR(R80&lt;&gt;"Yes",A80=""),"",A80+4))</f>
        <v/>
      </c>
      <c r="V80" s="102"/>
      <c r="W80" s="81"/>
      <c r="X80" s="81"/>
      <c r="Y80" s="105"/>
      <c r="Z80" s="105"/>
      <c r="AA80" s="106" t="str">
        <f aca="false">IF(AND($Y80="",$Z80=""),"",ROUND(IFERROR(VALUE(LEFT($Y80,1)),0)*12+IFERROR(VALUE(LEFT($Z80,1)),0)*8,0))</f>
        <v/>
      </c>
      <c r="AB80" s="106" t="str">
        <f aca="false">IF($AA80="","",IF($AA80&gt;=80,"A - call first",IF($AA80&gt;=60,"B - worth pursuing",IF($AA80&gt;=40,"C - nurture","D - do not spend time here"))))</f>
        <v/>
      </c>
      <c r="AC80" s="107" t="str">
        <f aca="false">IF($C80="","",IF($S80="Converted","8 Won / Certified",IF($S80="Application Started","7 Certification / Enterprise opportunity",IF($S80="Meeting Booked","6 Meeting / Application",IF(OR($S80="Interested",$S80="Info Requested"),"5 Interested",IF(OR($S80="Declined",$S80="Not Relevant",$S80="Do Not Contact / Unsubscribed"),"9 Closed - Lost",IF($R80="Yes","4 Contacted",IF($N80="Yes","2 Engaged",IF($M80="Yes","1 Awareness",IF($AA80&gt;=60,"3 Qualified","1 Awareness"))))))))))</f>
        <v/>
      </c>
      <c r="AD80" s="108"/>
      <c r="AE80" s="108"/>
      <c r="AF80" s="111" t="str">
        <f aca="false">IF($AE80="","",$AE80+10)</f>
        <v/>
      </c>
      <c r="AG80" s="108"/>
      <c r="AH80" s="81"/>
      <c r="AI80" s="108"/>
      <c r="AJ80" s="81"/>
      <c r="AK80" s="108"/>
      <c r="AL80" s="110"/>
      <c r="AM80" s="81"/>
      <c r="AN80" s="111" t="str">
        <f aca="false">IF($D80="","",IF(COUNTIF($D$4:$D$1203,$D80)&gt;1,"DUPLICATE — check earlier row",""))</f>
        <v/>
      </c>
      <c r="AO80" s="81"/>
      <c r="AP80" s="81"/>
    </row>
    <row r="81" customFormat="false" ht="30" hidden="false" customHeight="true" outlineLevel="0" collapsed="false">
      <c r="A81" s="79"/>
      <c r="B81" s="80"/>
      <c r="C81" s="80"/>
      <c r="D81" s="80"/>
      <c r="E81" s="80"/>
      <c r="F81" s="80"/>
      <c r="G81" s="80"/>
      <c r="H81" s="80"/>
      <c r="I81" s="80"/>
      <c r="J81" s="102"/>
      <c r="K81" s="103" t="str">
        <f aca="false">IF(J81="","",IF(J81&gt;=8,"Yes","Check"))</f>
        <v/>
      </c>
      <c r="L81" s="81"/>
      <c r="M81" s="102"/>
      <c r="N81" s="102"/>
      <c r="O81" s="80"/>
      <c r="P81" s="81"/>
      <c r="Q81" s="103" t="str">
        <f aca="false">IF(P81="","",LEN(P81))</f>
        <v/>
      </c>
      <c r="R81" s="102"/>
      <c r="S81" s="80"/>
      <c r="T81" s="81"/>
      <c r="U81" s="104" t="str">
        <f aca="false">IF($AE81&lt;&gt;"",$AE81+4,IF(OR(R81&lt;&gt;"Yes",A81=""),"",A81+4))</f>
        <v/>
      </c>
      <c r="V81" s="102"/>
      <c r="W81" s="81"/>
      <c r="X81" s="81"/>
      <c r="Y81" s="105"/>
      <c r="Z81" s="105"/>
      <c r="AA81" s="106" t="str">
        <f aca="false">IF(AND($Y81="",$Z81=""),"",ROUND(IFERROR(VALUE(LEFT($Y81,1)),0)*12+IFERROR(VALUE(LEFT($Z81,1)),0)*8,0))</f>
        <v/>
      </c>
      <c r="AB81" s="106" t="str">
        <f aca="false">IF($AA81="","",IF($AA81&gt;=80,"A - call first",IF($AA81&gt;=60,"B - worth pursuing",IF($AA81&gt;=40,"C - nurture","D - do not spend time here"))))</f>
        <v/>
      </c>
      <c r="AC81" s="107" t="str">
        <f aca="false">IF($C81="","",IF($S81="Converted","8 Won / Certified",IF($S81="Application Started","7 Certification / Enterprise opportunity",IF($S81="Meeting Booked","6 Meeting / Application",IF(OR($S81="Interested",$S81="Info Requested"),"5 Interested",IF(OR($S81="Declined",$S81="Not Relevant",$S81="Do Not Contact / Unsubscribed"),"9 Closed - Lost",IF($R81="Yes","4 Contacted",IF($N81="Yes","2 Engaged",IF($M81="Yes","1 Awareness",IF($AA81&gt;=60,"3 Qualified","1 Awareness"))))))))))</f>
        <v/>
      </c>
      <c r="AD81" s="108"/>
      <c r="AE81" s="108"/>
      <c r="AF81" s="109" t="str">
        <f aca="false">IF($AE81="","",$AE81+10)</f>
        <v/>
      </c>
      <c r="AG81" s="108"/>
      <c r="AH81" s="81"/>
      <c r="AI81" s="108"/>
      <c r="AJ81" s="81"/>
      <c r="AK81" s="108"/>
      <c r="AL81" s="110"/>
      <c r="AM81" s="81"/>
      <c r="AN81" s="109" t="str">
        <f aca="false">IF($D81="","",IF(COUNTIF($D$4:$D$1203,$D81)&gt;1,"DUPLICATE — check earlier row",""))</f>
        <v/>
      </c>
      <c r="AO81" s="81"/>
      <c r="AP81" s="81"/>
    </row>
    <row r="82" customFormat="false" ht="30" hidden="false" customHeight="true" outlineLevel="0" collapsed="false">
      <c r="A82" s="79"/>
      <c r="B82" s="80"/>
      <c r="C82" s="80"/>
      <c r="D82" s="80"/>
      <c r="E82" s="80"/>
      <c r="F82" s="80"/>
      <c r="G82" s="80"/>
      <c r="H82" s="80"/>
      <c r="I82" s="80"/>
      <c r="J82" s="102"/>
      <c r="K82" s="103" t="str">
        <f aca="false">IF(J82="","",IF(J82&gt;=8,"Yes","Check"))</f>
        <v/>
      </c>
      <c r="L82" s="81"/>
      <c r="M82" s="102"/>
      <c r="N82" s="102"/>
      <c r="O82" s="80"/>
      <c r="P82" s="81"/>
      <c r="Q82" s="103" t="str">
        <f aca="false">IF(P82="","",LEN(P82))</f>
        <v/>
      </c>
      <c r="R82" s="102"/>
      <c r="S82" s="80"/>
      <c r="T82" s="81"/>
      <c r="U82" s="104" t="str">
        <f aca="false">IF($AE82&lt;&gt;"",$AE82+4,IF(OR(R82&lt;&gt;"Yes",A82=""),"",A82+4))</f>
        <v/>
      </c>
      <c r="V82" s="102"/>
      <c r="W82" s="81"/>
      <c r="X82" s="81"/>
      <c r="Y82" s="105"/>
      <c r="Z82" s="105"/>
      <c r="AA82" s="106" t="str">
        <f aca="false">IF(AND($Y82="",$Z82=""),"",ROUND(IFERROR(VALUE(LEFT($Y82,1)),0)*12+IFERROR(VALUE(LEFT($Z82,1)),0)*8,0))</f>
        <v/>
      </c>
      <c r="AB82" s="106" t="str">
        <f aca="false">IF($AA82="","",IF($AA82&gt;=80,"A - call first",IF($AA82&gt;=60,"B - worth pursuing",IF($AA82&gt;=40,"C - nurture","D - do not spend time here"))))</f>
        <v/>
      </c>
      <c r="AC82" s="107" t="str">
        <f aca="false">IF($C82="","",IF($S82="Converted","8 Won / Certified",IF($S82="Application Started","7 Certification / Enterprise opportunity",IF($S82="Meeting Booked","6 Meeting / Application",IF(OR($S82="Interested",$S82="Info Requested"),"5 Interested",IF(OR($S82="Declined",$S82="Not Relevant",$S82="Do Not Contact / Unsubscribed"),"9 Closed - Lost",IF($R82="Yes","4 Contacted",IF($N82="Yes","2 Engaged",IF($M82="Yes","1 Awareness",IF($AA82&gt;=60,"3 Qualified","1 Awareness"))))))))))</f>
        <v/>
      </c>
      <c r="AD82" s="108"/>
      <c r="AE82" s="108"/>
      <c r="AF82" s="111" t="str">
        <f aca="false">IF($AE82="","",$AE82+10)</f>
        <v/>
      </c>
      <c r="AG82" s="108"/>
      <c r="AH82" s="81"/>
      <c r="AI82" s="108"/>
      <c r="AJ82" s="81"/>
      <c r="AK82" s="108"/>
      <c r="AL82" s="110"/>
      <c r="AM82" s="81"/>
      <c r="AN82" s="111" t="str">
        <f aca="false">IF($D82="","",IF(COUNTIF($D$4:$D$1203,$D82)&gt;1,"DUPLICATE — check earlier row",""))</f>
        <v/>
      </c>
      <c r="AO82" s="81"/>
      <c r="AP82" s="81"/>
    </row>
    <row r="83" customFormat="false" ht="30" hidden="false" customHeight="true" outlineLevel="0" collapsed="false">
      <c r="A83" s="79"/>
      <c r="B83" s="80"/>
      <c r="C83" s="80"/>
      <c r="D83" s="80"/>
      <c r="E83" s="80"/>
      <c r="F83" s="80"/>
      <c r="G83" s="80"/>
      <c r="H83" s="80"/>
      <c r="I83" s="80"/>
      <c r="J83" s="102"/>
      <c r="K83" s="103" t="str">
        <f aca="false">IF(J83="","",IF(J83&gt;=8,"Yes","Check"))</f>
        <v/>
      </c>
      <c r="L83" s="81"/>
      <c r="M83" s="102"/>
      <c r="N83" s="102"/>
      <c r="O83" s="80"/>
      <c r="P83" s="81"/>
      <c r="Q83" s="103" t="str">
        <f aca="false">IF(P83="","",LEN(P83))</f>
        <v/>
      </c>
      <c r="R83" s="102"/>
      <c r="S83" s="80"/>
      <c r="T83" s="81"/>
      <c r="U83" s="104" t="str">
        <f aca="false">IF($AE83&lt;&gt;"",$AE83+4,IF(OR(R83&lt;&gt;"Yes",A83=""),"",A83+4))</f>
        <v/>
      </c>
      <c r="V83" s="102"/>
      <c r="W83" s="81"/>
      <c r="X83" s="81"/>
      <c r="Y83" s="105"/>
      <c r="Z83" s="105"/>
      <c r="AA83" s="106" t="str">
        <f aca="false">IF(AND($Y83="",$Z83=""),"",ROUND(IFERROR(VALUE(LEFT($Y83,1)),0)*12+IFERROR(VALUE(LEFT($Z83,1)),0)*8,0))</f>
        <v/>
      </c>
      <c r="AB83" s="106" t="str">
        <f aca="false">IF($AA83="","",IF($AA83&gt;=80,"A - call first",IF($AA83&gt;=60,"B - worth pursuing",IF($AA83&gt;=40,"C - nurture","D - do not spend time here"))))</f>
        <v/>
      </c>
      <c r="AC83" s="107" t="str">
        <f aca="false">IF($C83="","",IF($S83="Converted","8 Won / Certified",IF($S83="Application Started","7 Certification / Enterprise opportunity",IF($S83="Meeting Booked","6 Meeting / Application",IF(OR($S83="Interested",$S83="Info Requested"),"5 Interested",IF(OR($S83="Declined",$S83="Not Relevant",$S83="Do Not Contact / Unsubscribed"),"9 Closed - Lost",IF($R83="Yes","4 Contacted",IF($N83="Yes","2 Engaged",IF($M83="Yes","1 Awareness",IF($AA83&gt;=60,"3 Qualified","1 Awareness"))))))))))</f>
        <v/>
      </c>
      <c r="AD83" s="108"/>
      <c r="AE83" s="108"/>
      <c r="AF83" s="109" t="str">
        <f aca="false">IF($AE83="","",$AE83+10)</f>
        <v/>
      </c>
      <c r="AG83" s="108"/>
      <c r="AH83" s="81"/>
      <c r="AI83" s="108"/>
      <c r="AJ83" s="81"/>
      <c r="AK83" s="108"/>
      <c r="AL83" s="110"/>
      <c r="AM83" s="81"/>
      <c r="AN83" s="109" t="str">
        <f aca="false">IF($D83="","",IF(COUNTIF($D$4:$D$1203,$D83)&gt;1,"DUPLICATE — check earlier row",""))</f>
        <v/>
      </c>
      <c r="AO83" s="81"/>
      <c r="AP83" s="81"/>
    </row>
    <row r="84" customFormat="false" ht="30" hidden="false" customHeight="true" outlineLevel="0" collapsed="false">
      <c r="A84" s="79"/>
      <c r="B84" s="80"/>
      <c r="C84" s="80"/>
      <c r="D84" s="80"/>
      <c r="E84" s="80"/>
      <c r="F84" s="80"/>
      <c r="G84" s="80"/>
      <c r="H84" s="80"/>
      <c r="I84" s="80"/>
      <c r="J84" s="102"/>
      <c r="K84" s="103" t="str">
        <f aca="false">IF(J84="","",IF(J84&gt;=8,"Yes","Check"))</f>
        <v/>
      </c>
      <c r="L84" s="81"/>
      <c r="M84" s="102"/>
      <c r="N84" s="102"/>
      <c r="O84" s="80"/>
      <c r="P84" s="81"/>
      <c r="Q84" s="103" t="str">
        <f aca="false">IF(P84="","",LEN(P84))</f>
        <v/>
      </c>
      <c r="R84" s="102"/>
      <c r="S84" s="80"/>
      <c r="T84" s="81"/>
      <c r="U84" s="104" t="str">
        <f aca="false">IF($AE84&lt;&gt;"",$AE84+4,IF(OR(R84&lt;&gt;"Yes",A84=""),"",A84+4))</f>
        <v/>
      </c>
      <c r="V84" s="102"/>
      <c r="W84" s="81"/>
      <c r="X84" s="81"/>
      <c r="Y84" s="105"/>
      <c r="Z84" s="105"/>
      <c r="AA84" s="106" t="str">
        <f aca="false">IF(AND($Y84="",$Z84=""),"",ROUND(IFERROR(VALUE(LEFT($Y84,1)),0)*12+IFERROR(VALUE(LEFT($Z84,1)),0)*8,0))</f>
        <v/>
      </c>
      <c r="AB84" s="106" t="str">
        <f aca="false">IF($AA84="","",IF($AA84&gt;=80,"A - call first",IF($AA84&gt;=60,"B - worth pursuing",IF($AA84&gt;=40,"C - nurture","D - do not spend time here"))))</f>
        <v/>
      </c>
      <c r="AC84" s="107" t="str">
        <f aca="false">IF($C84="","",IF($S84="Converted","8 Won / Certified",IF($S84="Application Started","7 Certification / Enterprise opportunity",IF($S84="Meeting Booked","6 Meeting / Application",IF(OR($S84="Interested",$S84="Info Requested"),"5 Interested",IF(OR($S84="Declined",$S84="Not Relevant",$S84="Do Not Contact / Unsubscribed"),"9 Closed - Lost",IF($R84="Yes","4 Contacted",IF($N84="Yes","2 Engaged",IF($M84="Yes","1 Awareness",IF($AA84&gt;=60,"3 Qualified","1 Awareness"))))))))))</f>
        <v/>
      </c>
      <c r="AD84" s="108"/>
      <c r="AE84" s="108"/>
      <c r="AF84" s="111" t="str">
        <f aca="false">IF($AE84="","",$AE84+10)</f>
        <v/>
      </c>
      <c r="AG84" s="108"/>
      <c r="AH84" s="81"/>
      <c r="AI84" s="108"/>
      <c r="AJ84" s="81"/>
      <c r="AK84" s="108"/>
      <c r="AL84" s="110"/>
      <c r="AM84" s="81"/>
      <c r="AN84" s="111" t="str">
        <f aca="false">IF($D84="","",IF(COUNTIF($D$4:$D$1203,$D84)&gt;1,"DUPLICATE — check earlier row",""))</f>
        <v/>
      </c>
      <c r="AO84" s="81"/>
      <c r="AP84" s="81"/>
    </row>
    <row r="85" customFormat="false" ht="30" hidden="false" customHeight="true" outlineLevel="0" collapsed="false">
      <c r="A85" s="79"/>
      <c r="B85" s="80"/>
      <c r="C85" s="80"/>
      <c r="D85" s="80"/>
      <c r="E85" s="80"/>
      <c r="F85" s="80"/>
      <c r="G85" s="80"/>
      <c r="H85" s="80"/>
      <c r="I85" s="80"/>
      <c r="J85" s="102"/>
      <c r="K85" s="103" t="str">
        <f aca="false">IF(J85="","",IF(J85&gt;=8,"Yes","Check"))</f>
        <v/>
      </c>
      <c r="L85" s="81"/>
      <c r="M85" s="102"/>
      <c r="N85" s="102"/>
      <c r="O85" s="80"/>
      <c r="P85" s="81"/>
      <c r="Q85" s="103" t="str">
        <f aca="false">IF(P85="","",LEN(P85))</f>
        <v/>
      </c>
      <c r="R85" s="102"/>
      <c r="S85" s="80"/>
      <c r="T85" s="81"/>
      <c r="U85" s="104" t="str">
        <f aca="false">IF($AE85&lt;&gt;"",$AE85+4,IF(OR(R85&lt;&gt;"Yes",A85=""),"",A85+4))</f>
        <v/>
      </c>
      <c r="V85" s="102"/>
      <c r="W85" s="81"/>
      <c r="X85" s="81"/>
      <c r="Y85" s="105"/>
      <c r="Z85" s="105"/>
      <c r="AA85" s="106" t="str">
        <f aca="false">IF(AND($Y85="",$Z85=""),"",ROUND(IFERROR(VALUE(LEFT($Y85,1)),0)*12+IFERROR(VALUE(LEFT($Z85,1)),0)*8,0))</f>
        <v/>
      </c>
      <c r="AB85" s="106" t="str">
        <f aca="false">IF($AA85="","",IF($AA85&gt;=80,"A - call first",IF($AA85&gt;=60,"B - worth pursuing",IF($AA85&gt;=40,"C - nurture","D - do not spend time here"))))</f>
        <v/>
      </c>
      <c r="AC85" s="107" t="str">
        <f aca="false">IF($C85="","",IF($S85="Converted","8 Won / Certified",IF($S85="Application Started","7 Certification / Enterprise opportunity",IF($S85="Meeting Booked","6 Meeting / Application",IF(OR($S85="Interested",$S85="Info Requested"),"5 Interested",IF(OR($S85="Declined",$S85="Not Relevant",$S85="Do Not Contact / Unsubscribed"),"9 Closed - Lost",IF($R85="Yes","4 Contacted",IF($N85="Yes","2 Engaged",IF($M85="Yes","1 Awareness",IF($AA85&gt;=60,"3 Qualified","1 Awareness"))))))))))</f>
        <v/>
      </c>
      <c r="AD85" s="108"/>
      <c r="AE85" s="108"/>
      <c r="AF85" s="109" t="str">
        <f aca="false">IF($AE85="","",$AE85+10)</f>
        <v/>
      </c>
      <c r="AG85" s="108"/>
      <c r="AH85" s="81"/>
      <c r="AI85" s="108"/>
      <c r="AJ85" s="81"/>
      <c r="AK85" s="108"/>
      <c r="AL85" s="110"/>
      <c r="AM85" s="81"/>
      <c r="AN85" s="109" t="str">
        <f aca="false">IF($D85="","",IF(COUNTIF($D$4:$D$1203,$D85)&gt;1,"DUPLICATE — check earlier row",""))</f>
        <v/>
      </c>
      <c r="AO85" s="81"/>
      <c r="AP85" s="81"/>
    </row>
    <row r="86" customFormat="false" ht="30" hidden="false" customHeight="true" outlineLevel="0" collapsed="false">
      <c r="A86" s="79"/>
      <c r="B86" s="80"/>
      <c r="C86" s="80"/>
      <c r="D86" s="80"/>
      <c r="E86" s="80"/>
      <c r="F86" s="80"/>
      <c r="G86" s="80"/>
      <c r="H86" s="80"/>
      <c r="I86" s="80"/>
      <c r="J86" s="102"/>
      <c r="K86" s="103" t="str">
        <f aca="false">IF(J86="","",IF(J86&gt;=8,"Yes","Check"))</f>
        <v/>
      </c>
      <c r="L86" s="81"/>
      <c r="M86" s="102"/>
      <c r="N86" s="102"/>
      <c r="O86" s="80"/>
      <c r="P86" s="81"/>
      <c r="Q86" s="103" t="str">
        <f aca="false">IF(P86="","",LEN(P86))</f>
        <v/>
      </c>
      <c r="R86" s="102"/>
      <c r="S86" s="80"/>
      <c r="T86" s="81"/>
      <c r="U86" s="104" t="str">
        <f aca="false">IF($AE86&lt;&gt;"",$AE86+4,IF(OR(R86&lt;&gt;"Yes",A86=""),"",A86+4))</f>
        <v/>
      </c>
      <c r="V86" s="102"/>
      <c r="W86" s="81"/>
      <c r="X86" s="81"/>
      <c r="Y86" s="105"/>
      <c r="Z86" s="105"/>
      <c r="AA86" s="106" t="str">
        <f aca="false">IF(AND($Y86="",$Z86=""),"",ROUND(IFERROR(VALUE(LEFT($Y86,1)),0)*12+IFERROR(VALUE(LEFT($Z86,1)),0)*8,0))</f>
        <v/>
      </c>
      <c r="AB86" s="106" t="str">
        <f aca="false">IF($AA86="","",IF($AA86&gt;=80,"A - call first",IF($AA86&gt;=60,"B - worth pursuing",IF($AA86&gt;=40,"C - nurture","D - do not spend time here"))))</f>
        <v/>
      </c>
      <c r="AC86" s="107" t="str">
        <f aca="false">IF($C86="","",IF($S86="Converted","8 Won / Certified",IF($S86="Application Started","7 Certification / Enterprise opportunity",IF($S86="Meeting Booked","6 Meeting / Application",IF(OR($S86="Interested",$S86="Info Requested"),"5 Interested",IF(OR($S86="Declined",$S86="Not Relevant",$S86="Do Not Contact / Unsubscribed"),"9 Closed - Lost",IF($R86="Yes","4 Contacted",IF($N86="Yes","2 Engaged",IF($M86="Yes","1 Awareness",IF($AA86&gt;=60,"3 Qualified","1 Awareness"))))))))))</f>
        <v/>
      </c>
      <c r="AD86" s="108"/>
      <c r="AE86" s="108"/>
      <c r="AF86" s="111" t="str">
        <f aca="false">IF($AE86="","",$AE86+10)</f>
        <v/>
      </c>
      <c r="AG86" s="108"/>
      <c r="AH86" s="81"/>
      <c r="AI86" s="108"/>
      <c r="AJ86" s="81"/>
      <c r="AK86" s="108"/>
      <c r="AL86" s="110"/>
      <c r="AM86" s="81"/>
      <c r="AN86" s="111" t="str">
        <f aca="false">IF($D86="","",IF(COUNTIF($D$4:$D$1203,$D86)&gt;1,"DUPLICATE — check earlier row",""))</f>
        <v/>
      </c>
      <c r="AO86" s="81"/>
      <c r="AP86" s="81"/>
    </row>
    <row r="87" customFormat="false" ht="30" hidden="false" customHeight="true" outlineLevel="0" collapsed="false">
      <c r="A87" s="79"/>
      <c r="B87" s="80"/>
      <c r="C87" s="80"/>
      <c r="D87" s="80"/>
      <c r="E87" s="80"/>
      <c r="F87" s="80"/>
      <c r="G87" s="80"/>
      <c r="H87" s="80"/>
      <c r="I87" s="80"/>
      <c r="J87" s="102"/>
      <c r="K87" s="103" t="str">
        <f aca="false">IF(J87="","",IF(J87&gt;=8,"Yes","Check"))</f>
        <v/>
      </c>
      <c r="L87" s="81"/>
      <c r="M87" s="102"/>
      <c r="N87" s="102"/>
      <c r="O87" s="80"/>
      <c r="P87" s="81"/>
      <c r="Q87" s="103" t="str">
        <f aca="false">IF(P87="","",LEN(P87))</f>
        <v/>
      </c>
      <c r="R87" s="102"/>
      <c r="S87" s="80"/>
      <c r="T87" s="81"/>
      <c r="U87" s="104" t="str">
        <f aca="false">IF($AE87&lt;&gt;"",$AE87+4,IF(OR(R87&lt;&gt;"Yes",A87=""),"",A87+4))</f>
        <v/>
      </c>
      <c r="V87" s="102"/>
      <c r="W87" s="81"/>
      <c r="X87" s="81"/>
      <c r="Y87" s="105"/>
      <c r="Z87" s="105"/>
      <c r="AA87" s="106" t="str">
        <f aca="false">IF(AND($Y87="",$Z87=""),"",ROUND(IFERROR(VALUE(LEFT($Y87,1)),0)*12+IFERROR(VALUE(LEFT($Z87,1)),0)*8,0))</f>
        <v/>
      </c>
      <c r="AB87" s="106" t="str">
        <f aca="false">IF($AA87="","",IF($AA87&gt;=80,"A - call first",IF($AA87&gt;=60,"B - worth pursuing",IF($AA87&gt;=40,"C - nurture","D - do not spend time here"))))</f>
        <v/>
      </c>
      <c r="AC87" s="107" t="str">
        <f aca="false">IF($C87="","",IF($S87="Converted","8 Won / Certified",IF($S87="Application Started","7 Certification / Enterprise opportunity",IF($S87="Meeting Booked","6 Meeting / Application",IF(OR($S87="Interested",$S87="Info Requested"),"5 Interested",IF(OR($S87="Declined",$S87="Not Relevant",$S87="Do Not Contact / Unsubscribed"),"9 Closed - Lost",IF($R87="Yes","4 Contacted",IF($N87="Yes","2 Engaged",IF($M87="Yes","1 Awareness",IF($AA87&gt;=60,"3 Qualified","1 Awareness"))))))))))</f>
        <v/>
      </c>
      <c r="AD87" s="108"/>
      <c r="AE87" s="108"/>
      <c r="AF87" s="109" t="str">
        <f aca="false">IF($AE87="","",$AE87+10)</f>
        <v/>
      </c>
      <c r="AG87" s="108"/>
      <c r="AH87" s="81"/>
      <c r="AI87" s="108"/>
      <c r="AJ87" s="81"/>
      <c r="AK87" s="108"/>
      <c r="AL87" s="110"/>
      <c r="AM87" s="81"/>
      <c r="AN87" s="109" t="str">
        <f aca="false">IF($D87="","",IF(COUNTIF($D$4:$D$1203,$D87)&gt;1,"DUPLICATE — check earlier row",""))</f>
        <v/>
      </c>
      <c r="AO87" s="81"/>
      <c r="AP87" s="81"/>
    </row>
    <row r="88" customFormat="false" ht="30" hidden="false" customHeight="true" outlineLevel="0" collapsed="false">
      <c r="A88" s="79"/>
      <c r="B88" s="80"/>
      <c r="C88" s="80"/>
      <c r="D88" s="80"/>
      <c r="E88" s="80"/>
      <c r="F88" s="80"/>
      <c r="G88" s="80"/>
      <c r="H88" s="80"/>
      <c r="I88" s="80"/>
      <c r="J88" s="102"/>
      <c r="K88" s="103" t="str">
        <f aca="false">IF(J88="","",IF(J88&gt;=8,"Yes","Check"))</f>
        <v/>
      </c>
      <c r="L88" s="81"/>
      <c r="M88" s="102"/>
      <c r="N88" s="102"/>
      <c r="O88" s="80"/>
      <c r="P88" s="81"/>
      <c r="Q88" s="103" t="str">
        <f aca="false">IF(P88="","",LEN(P88))</f>
        <v/>
      </c>
      <c r="R88" s="102"/>
      <c r="S88" s="80"/>
      <c r="T88" s="81"/>
      <c r="U88" s="104" t="str">
        <f aca="false">IF($AE88&lt;&gt;"",$AE88+4,IF(OR(R88&lt;&gt;"Yes",A88=""),"",A88+4))</f>
        <v/>
      </c>
      <c r="V88" s="102"/>
      <c r="W88" s="81"/>
      <c r="X88" s="81"/>
      <c r="Y88" s="105"/>
      <c r="Z88" s="105"/>
      <c r="AA88" s="106" t="str">
        <f aca="false">IF(AND($Y88="",$Z88=""),"",ROUND(IFERROR(VALUE(LEFT($Y88,1)),0)*12+IFERROR(VALUE(LEFT($Z88,1)),0)*8,0))</f>
        <v/>
      </c>
      <c r="AB88" s="106" t="str">
        <f aca="false">IF($AA88="","",IF($AA88&gt;=80,"A - call first",IF($AA88&gt;=60,"B - worth pursuing",IF($AA88&gt;=40,"C - nurture","D - do not spend time here"))))</f>
        <v/>
      </c>
      <c r="AC88" s="107" t="str">
        <f aca="false">IF($C88="","",IF($S88="Converted","8 Won / Certified",IF($S88="Application Started","7 Certification / Enterprise opportunity",IF($S88="Meeting Booked","6 Meeting / Application",IF(OR($S88="Interested",$S88="Info Requested"),"5 Interested",IF(OR($S88="Declined",$S88="Not Relevant",$S88="Do Not Contact / Unsubscribed"),"9 Closed - Lost",IF($R88="Yes","4 Contacted",IF($N88="Yes","2 Engaged",IF($M88="Yes","1 Awareness",IF($AA88&gt;=60,"3 Qualified","1 Awareness"))))))))))</f>
        <v/>
      </c>
      <c r="AD88" s="108"/>
      <c r="AE88" s="108"/>
      <c r="AF88" s="111" t="str">
        <f aca="false">IF($AE88="","",$AE88+10)</f>
        <v/>
      </c>
      <c r="AG88" s="108"/>
      <c r="AH88" s="81"/>
      <c r="AI88" s="108"/>
      <c r="AJ88" s="81"/>
      <c r="AK88" s="108"/>
      <c r="AL88" s="110"/>
      <c r="AM88" s="81"/>
      <c r="AN88" s="111" t="str">
        <f aca="false">IF($D88="","",IF(COUNTIF($D$4:$D$1203,$D88)&gt;1,"DUPLICATE — check earlier row",""))</f>
        <v/>
      </c>
      <c r="AO88" s="81"/>
      <c r="AP88" s="81"/>
    </row>
    <row r="89" customFormat="false" ht="30" hidden="false" customHeight="true" outlineLevel="0" collapsed="false">
      <c r="A89" s="79"/>
      <c r="B89" s="80"/>
      <c r="C89" s="80"/>
      <c r="D89" s="80"/>
      <c r="E89" s="80"/>
      <c r="F89" s="80"/>
      <c r="G89" s="80"/>
      <c r="H89" s="80"/>
      <c r="I89" s="80"/>
      <c r="J89" s="102"/>
      <c r="K89" s="103" t="str">
        <f aca="false">IF(J89="","",IF(J89&gt;=8,"Yes","Check"))</f>
        <v/>
      </c>
      <c r="L89" s="81"/>
      <c r="M89" s="102"/>
      <c r="N89" s="102"/>
      <c r="O89" s="80"/>
      <c r="P89" s="81"/>
      <c r="Q89" s="103" t="str">
        <f aca="false">IF(P89="","",LEN(P89))</f>
        <v/>
      </c>
      <c r="R89" s="102"/>
      <c r="S89" s="80"/>
      <c r="T89" s="81"/>
      <c r="U89" s="104" t="str">
        <f aca="false">IF($AE89&lt;&gt;"",$AE89+4,IF(OR(R89&lt;&gt;"Yes",A89=""),"",A89+4))</f>
        <v/>
      </c>
      <c r="V89" s="102"/>
      <c r="W89" s="81"/>
      <c r="X89" s="81"/>
      <c r="Y89" s="105"/>
      <c r="Z89" s="105"/>
      <c r="AA89" s="106" t="str">
        <f aca="false">IF(AND($Y89="",$Z89=""),"",ROUND(IFERROR(VALUE(LEFT($Y89,1)),0)*12+IFERROR(VALUE(LEFT($Z89,1)),0)*8,0))</f>
        <v/>
      </c>
      <c r="AB89" s="106" t="str">
        <f aca="false">IF($AA89="","",IF($AA89&gt;=80,"A - call first",IF($AA89&gt;=60,"B - worth pursuing",IF($AA89&gt;=40,"C - nurture","D - do not spend time here"))))</f>
        <v/>
      </c>
      <c r="AC89" s="107" t="str">
        <f aca="false">IF($C89="","",IF($S89="Converted","8 Won / Certified",IF($S89="Application Started","7 Certification / Enterprise opportunity",IF($S89="Meeting Booked","6 Meeting / Application",IF(OR($S89="Interested",$S89="Info Requested"),"5 Interested",IF(OR($S89="Declined",$S89="Not Relevant",$S89="Do Not Contact / Unsubscribed"),"9 Closed - Lost",IF($R89="Yes","4 Contacted",IF($N89="Yes","2 Engaged",IF($M89="Yes","1 Awareness",IF($AA89&gt;=60,"3 Qualified","1 Awareness"))))))))))</f>
        <v/>
      </c>
      <c r="AD89" s="108"/>
      <c r="AE89" s="108"/>
      <c r="AF89" s="109" t="str">
        <f aca="false">IF($AE89="","",$AE89+10)</f>
        <v/>
      </c>
      <c r="AG89" s="108"/>
      <c r="AH89" s="81"/>
      <c r="AI89" s="108"/>
      <c r="AJ89" s="81"/>
      <c r="AK89" s="108"/>
      <c r="AL89" s="110"/>
      <c r="AM89" s="81"/>
      <c r="AN89" s="109" t="str">
        <f aca="false">IF($D89="","",IF(COUNTIF($D$4:$D$1203,$D89)&gt;1,"DUPLICATE — check earlier row",""))</f>
        <v/>
      </c>
      <c r="AO89" s="81"/>
      <c r="AP89" s="81"/>
    </row>
    <row r="90" customFormat="false" ht="30" hidden="false" customHeight="true" outlineLevel="0" collapsed="false">
      <c r="A90" s="79"/>
      <c r="B90" s="80"/>
      <c r="C90" s="80"/>
      <c r="D90" s="80"/>
      <c r="E90" s="80"/>
      <c r="F90" s="80"/>
      <c r="G90" s="80"/>
      <c r="H90" s="80"/>
      <c r="I90" s="80"/>
      <c r="J90" s="102"/>
      <c r="K90" s="103" t="str">
        <f aca="false">IF(J90="","",IF(J90&gt;=8,"Yes","Check"))</f>
        <v/>
      </c>
      <c r="L90" s="81"/>
      <c r="M90" s="102"/>
      <c r="N90" s="102"/>
      <c r="O90" s="80"/>
      <c r="P90" s="81"/>
      <c r="Q90" s="103" t="str">
        <f aca="false">IF(P90="","",LEN(P90))</f>
        <v/>
      </c>
      <c r="R90" s="102"/>
      <c r="S90" s="80"/>
      <c r="T90" s="81"/>
      <c r="U90" s="104" t="str">
        <f aca="false">IF($AE90&lt;&gt;"",$AE90+4,IF(OR(R90&lt;&gt;"Yes",A90=""),"",A90+4))</f>
        <v/>
      </c>
      <c r="V90" s="102"/>
      <c r="W90" s="81"/>
      <c r="X90" s="81"/>
      <c r="Y90" s="105"/>
      <c r="Z90" s="105"/>
      <c r="AA90" s="106" t="str">
        <f aca="false">IF(AND($Y90="",$Z90=""),"",ROUND(IFERROR(VALUE(LEFT($Y90,1)),0)*12+IFERROR(VALUE(LEFT($Z90,1)),0)*8,0))</f>
        <v/>
      </c>
      <c r="AB90" s="106" t="str">
        <f aca="false">IF($AA90="","",IF($AA90&gt;=80,"A - call first",IF($AA90&gt;=60,"B - worth pursuing",IF($AA90&gt;=40,"C - nurture","D - do not spend time here"))))</f>
        <v/>
      </c>
      <c r="AC90" s="107" t="str">
        <f aca="false">IF($C90="","",IF($S90="Converted","8 Won / Certified",IF($S90="Application Started","7 Certification / Enterprise opportunity",IF($S90="Meeting Booked","6 Meeting / Application",IF(OR($S90="Interested",$S90="Info Requested"),"5 Interested",IF(OR($S90="Declined",$S90="Not Relevant",$S90="Do Not Contact / Unsubscribed"),"9 Closed - Lost",IF($R90="Yes","4 Contacted",IF($N90="Yes","2 Engaged",IF($M90="Yes","1 Awareness",IF($AA90&gt;=60,"3 Qualified","1 Awareness"))))))))))</f>
        <v/>
      </c>
      <c r="AD90" s="108"/>
      <c r="AE90" s="108"/>
      <c r="AF90" s="111" t="str">
        <f aca="false">IF($AE90="","",$AE90+10)</f>
        <v/>
      </c>
      <c r="AG90" s="108"/>
      <c r="AH90" s="81"/>
      <c r="AI90" s="108"/>
      <c r="AJ90" s="81"/>
      <c r="AK90" s="108"/>
      <c r="AL90" s="110"/>
      <c r="AM90" s="81"/>
      <c r="AN90" s="111" t="str">
        <f aca="false">IF($D90="","",IF(COUNTIF($D$4:$D$1203,$D90)&gt;1,"DUPLICATE — check earlier row",""))</f>
        <v/>
      </c>
      <c r="AO90" s="81"/>
      <c r="AP90" s="81"/>
    </row>
    <row r="91" customFormat="false" ht="30" hidden="false" customHeight="true" outlineLevel="0" collapsed="false">
      <c r="A91" s="79"/>
      <c r="B91" s="80"/>
      <c r="C91" s="80"/>
      <c r="D91" s="80"/>
      <c r="E91" s="80"/>
      <c r="F91" s="80"/>
      <c r="G91" s="80"/>
      <c r="H91" s="80"/>
      <c r="I91" s="80"/>
      <c r="J91" s="102"/>
      <c r="K91" s="103" t="str">
        <f aca="false">IF(J91="","",IF(J91&gt;=8,"Yes","Check"))</f>
        <v/>
      </c>
      <c r="L91" s="81"/>
      <c r="M91" s="102"/>
      <c r="N91" s="102"/>
      <c r="O91" s="80"/>
      <c r="P91" s="81"/>
      <c r="Q91" s="103" t="str">
        <f aca="false">IF(P91="","",LEN(P91))</f>
        <v/>
      </c>
      <c r="R91" s="102"/>
      <c r="S91" s="80"/>
      <c r="T91" s="81"/>
      <c r="U91" s="104" t="str">
        <f aca="false">IF($AE91&lt;&gt;"",$AE91+4,IF(OR(R91&lt;&gt;"Yes",A91=""),"",A91+4))</f>
        <v/>
      </c>
      <c r="V91" s="102"/>
      <c r="W91" s="81"/>
      <c r="X91" s="81"/>
      <c r="Y91" s="105"/>
      <c r="Z91" s="105"/>
      <c r="AA91" s="106" t="str">
        <f aca="false">IF(AND($Y91="",$Z91=""),"",ROUND(IFERROR(VALUE(LEFT($Y91,1)),0)*12+IFERROR(VALUE(LEFT($Z91,1)),0)*8,0))</f>
        <v/>
      </c>
      <c r="AB91" s="106" t="str">
        <f aca="false">IF($AA91="","",IF($AA91&gt;=80,"A - call first",IF($AA91&gt;=60,"B - worth pursuing",IF($AA91&gt;=40,"C - nurture","D - do not spend time here"))))</f>
        <v/>
      </c>
      <c r="AC91" s="107" t="str">
        <f aca="false">IF($C91="","",IF($S91="Converted","8 Won / Certified",IF($S91="Application Started","7 Certification / Enterprise opportunity",IF($S91="Meeting Booked","6 Meeting / Application",IF(OR($S91="Interested",$S91="Info Requested"),"5 Interested",IF(OR($S91="Declined",$S91="Not Relevant",$S91="Do Not Contact / Unsubscribed"),"9 Closed - Lost",IF($R91="Yes","4 Contacted",IF($N91="Yes","2 Engaged",IF($M91="Yes","1 Awareness",IF($AA91&gt;=60,"3 Qualified","1 Awareness"))))))))))</f>
        <v/>
      </c>
      <c r="AD91" s="108"/>
      <c r="AE91" s="108"/>
      <c r="AF91" s="109" t="str">
        <f aca="false">IF($AE91="","",$AE91+10)</f>
        <v/>
      </c>
      <c r="AG91" s="108"/>
      <c r="AH91" s="81"/>
      <c r="AI91" s="108"/>
      <c r="AJ91" s="81"/>
      <c r="AK91" s="108"/>
      <c r="AL91" s="110"/>
      <c r="AM91" s="81"/>
      <c r="AN91" s="109" t="str">
        <f aca="false">IF($D91="","",IF(COUNTIF($D$4:$D$1203,$D91)&gt;1,"DUPLICATE — check earlier row",""))</f>
        <v/>
      </c>
      <c r="AO91" s="81"/>
      <c r="AP91" s="81"/>
    </row>
    <row r="92" customFormat="false" ht="30" hidden="false" customHeight="true" outlineLevel="0" collapsed="false">
      <c r="A92" s="79"/>
      <c r="B92" s="80"/>
      <c r="C92" s="80"/>
      <c r="D92" s="80"/>
      <c r="E92" s="80"/>
      <c r="F92" s="80"/>
      <c r="G92" s="80"/>
      <c r="H92" s="80"/>
      <c r="I92" s="80"/>
      <c r="J92" s="102"/>
      <c r="K92" s="103" t="str">
        <f aca="false">IF(J92="","",IF(J92&gt;=8,"Yes","Check"))</f>
        <v/>
      </c>
      <c r="L92" s="81"/>
      <c r="M92" s="102"/>
      <c r="N92" s="102"/>
      <c r="O92" s="80"/>
      <c r="P92" s="81"/>
      <c r="Q92" s="103" t="str">
        <f aca="false">IF(P92="","",LEN(P92))</f>
        <v/>
      </c>
      <c r="R92" s="102"/>
      <c r="S92" s="80"/>
      <c r="T92" s="81"/>
      <c r="U92" s="104" t="str">
        <f aca="false">IF($AE92&lt;&gt;"",$AE92+4,IF(OR(R92&lt;&gt;"Yes",A92=""),"",A92+4))</f>
        <v/>
      </c>
      <c r="V92" s="102"/>
      <c r="W92" s="81"/>
      <c r="X92" s="81"/>
      <c r="Y92" s="105"/>
      <c r="Z92" s="105"/>
      <c r="AA92" s="106" t="str">
        <f aca="false">IF(AND($Y92="",$Z92=""),"",ROUND(IFERROR(VALUE(LEFT($Y92,1)),0)*12+IFERROR(VALUE(LEFT($Z92,1)),0)*8,0))</f>
        <v/>
      </c>
      <c r="AB92" s="106" t="str">
        <f aca="false">IF($AA92="","",IF($AA92&gt;=80,"A - call first",IF($AA92&gt;=60,"B - worth pursuing",IF($AA92&gt;=40,"C - nurture","D - do not spend time here"))))</f>
        <v/>
      </c>
      <c r="AC92" s="107" t="str">
        <f aca="false">IF($C92="","",IF($S92="Converted","8 Won / Certified",IF($S92="Application Started","7 Certification / Enterprise opportunity",IF($S92="Meeting Booked","6 Meeting / Application",IF(OR($S92="Interested",$S92="Info Requested"),"5 Interested",IF(OR($S92="Declined",$S92="Not Relevant",$S92="Do Not Contact / Unsubscribed"),"9 Closed - Lost",IF($R92="Yes","4 Contacted",IF($N92="Yes","2 Engaged",IF($M92="Yes","1 Awareness",IF($AA92&gt;=60,"3 Qualified","1 Awareness"))))))))))</f>
        <v/>
      </c>
      <c r="AD92" s="108"/>
      <c r="AE92" s="108"/>
      <c r="AF92" s="111" t="str">
        <f aca="false">IF($AE92="","",$AE92+10)</f>
        <v/>
      </c>
      <c r="AG92" s="108"/>
      <c r="AH92" s="81"/>
      <c r="AI92" s="108"/>
      <c r="AJ92" s="81"/>
      <c r="AK92" s="108"/>
      <c r="AL92" s="110"/>
      <c r="AM92" s="81"/>
      <c r="AN92" s="111" t="str">
        <f aca="false">IF($D92="","",IF(COUNTIF($D$4:$D$1203,$D92)&gt;1,"DUPLICATE — check earlier row",""))</f>
        <v/>
      </c>
      <c r="AO92" s="81"/>
      <c r="AP92" s="81"/>
    </row>
    <row r="93" customFormat="false" ht="30" hidden="false" customHeight="true" outlineLevel="0" collapsed="false">
      <c r="A93" s="79"/>
      <c r="B93" s="80"/>
      <c r="C93" s="80"/>
      <c r="D93" s="80"/>
      <c r="E93" s="80"/>
      <c r="F93" s="80"/>
      <c r="G93" s="80"/>
      <c r="H93" s="80"/>
      <c r="I93" s="80"/>
      <c r="J93" s="102"/>
      <c r="K93" s="103" t="str">
        <f aca="false">IF(J93="","",IF(J93&gt;=8,"Yes","Check"))</f>
        <v/>
      </c>
      <c r="L93" s="81"/>
      <c r="M93" s="102"/>
      <c r="N93" s="102"/>
      <c r="O93" s="80"/>
      <c r="P93" s="81"/>
      <c r="Q93" s="103" t="str">
        <f aca="false">IF(P93="","",LEN(P93))</f>
        <v/>
      </c>
      <c r="R93" s="102"/>
      <c r="S93" s="80"/>
      <c r="T93" s="81"/>
      <c r="U93" s="104" t="str">
        <f aca="false">IF($AE93&lt;&gt;"",$AE93+4,IF(OR(R93&lt;&gt;"Yes",A93=""),"",A93+4))</f>
        <v/>
      </c>
      <c r="V93" s="102"/>
      <c r="W93" s="81"/>
      <c r="X93" s="81"/>
      <c r="Y93" s="105"/>
      <c r="Z93" s="105"/>
      <c r="AA93" s="106" t="str">
        <f aca="false">IF(AND($Y93="",$Z93=""),"",ROUND(IFERROR(VALUE(LEFT($Y93,1)),0)*12+IFERROR(VALUE(LEFT($Z93,1)),0)*8,0))</f>
        <v/>
      </c>
      <c r="AB93" s="106" t="str">
        <f aca="false">IF($AA93="","",IF($AA93&gt;=80,"A - call first",IF($AA93&gt;=60,"B - worth pursuing",IF($AA93&gt;=40,"C - nurture","D - do not spend time here"))))</f>
        <v/>
      </c>
      <c r="AC93" s="107" t="str">
        <f aca="false">IF($C93="","",IF($S93="Converted","8 Won / Certified",IF($S93="Application Started","7 Certification / Enterprise opportunity",IF($S93="Meeting Booked","6 Meeting / Application",IF(OR($S93="Interested",$S93="Info Requested"),"5 Interested",IF(OR($S93="Declined",$S93="Not Relevant",$S93="Do Not Contact / Unsubscribed"),"9 Closed - Lost",IF($R93="Yes","4 Contacted",IF($N93="Yes","2 Engaged",IF($M93="Yes","1 Awareness",IF($AA93&gt;=60,"3 Qualified","1 Awareness"))))))))))</f>
        <v/>
      </c>
      <c r="AD93" s="108"/>
      <c r="AE93" s="108"/>
      <c r="AF93" s="109" t="str">
        <f aca="false">IF($AE93="","",$AE93+10)</f>
        <v/>
      </c>
      <c r="AG93" s="108"/>
      <c r="AH93" s="81"/>
      <c r="AI93" s="108"/>
      <c r="AJ93" s="81"/>
      <c r="AK93" s="108"/>
      <c r="AL93" s="110"/>
      <c r="AM93" s="81"/>
      <c r="AN93" s="109" t="str">
        <f aca="false">IF($D93="","",IF(COUNTIF($D$4:$D$1203,$D93)&gt;1,"DUPLICATE — check earlier row",""))</f>
        <v/>
      </c>
      <c r="AO93" s="81"/>
      <c r="AP93" s="81"/>
    </row>
    <row r="94" customFormat="false" ht="30" hidden="false" customHeight="true" outlineLevel="0" collapsed="false">
      <c r="A94" s="79"/>
      <c r="B94" s="80"/>
      <c r="C94" s="80"/>
      <c r="D94" s="80"/>
      <c r="E94" s="80"/>
      <c r="F94" s="80"/>
      <c r="G94" s="80"/>
      <c r="H94" s="80"/>
      <c r="I94" s="80"/>
      <c r="J94" s="102"/>
      <c r="K94" s="103" t="str">
        <f aca="false">IF(J94="","",IF(J94&gt;=8,"Yes","Check"))</f>
        <v/>
      </c>
      <c r="L94" s="81"/>
      <c r="M94" s="102"/>
      <c r="N94" s="102"/>
      <c r="O94" s="80"/>
      <c r="P94" s="81"/>
      <c r="Q94" s="103" t="str">
        <f aca="false">IF(P94="","",LEN(P94))</f>
        <v/>
      </c>
      <c r="R94" s="102"/>
      <c r="S94" s="80"/>
      <c r="T94" s="81"/>
      <c r="U94" s="104" t="str">
        <f aca="false">IF($AE94&lt;&gt;"",$AE94+4,IF(OR(R94&lt;&gt;"Yes",A94=""),"",A94+4))</f>
        <v/>
      </c>
      <c r="V94" s="102"/>
      <c r="W94" s="81"/>
      <c r="X94" s="81"/>
      <c r="Y94" s="105"/>
      <c r="Z94" s="105"/>
      <c r="AA94" s="106" t="str">
        <f aca="false">IF(AND($Y94="",$Z94=""),"",ROUND(IFERROR(VALUE(LEFT($Y94,1)),0)*12+IFERROR(VALUE(LEFT($Z94,1)),0)*8,0))</f>
        <v/>
      </c>
      <c r="AB94" s="106" t="str">
        <f aca="false">IF($AA94="","",IF($AA94&gt;=80,"A - call first",IF($AA94&gt;=60,"B - worth pursuing",IF($AA94&gt;=40,"C - nurture","D - do not spend time here"))))</f>
        <v/>
      </c>
      <c r="AC94" s="107" t="str">
        <f aca="false">IF($C94="","",IF($S94="Converted","8 Won / Certified",IF($S94="Application Started","7 Certification / Enterprise opportunity",IF($S94="Meeting Booked","6 Meeting / Application",IF(OR($S94="Interested",$S94="Info Requested"),"5 Interested",IF(OR($S94="Declined",$S94="Not Relevant",$S94="Do Not Contact / Unsubscribed"),"9 Closed - Lost",IF($R94="Yes","4 Contacted",IF($N94="Yes","2 Engaged",IF($M94="Yes","1 Awareness",IF($AA94&gt;=60,"3 Qualified","1 Awareness"))))))))))</f>
        <v/>
      </c>
      <c r="AD94" s="108"/>
      <c r="AE94" s="108"/>
      <c r="AF94" s="111" t="str">
        <f aca="false">IF($AE94="","",$AE94+10)</f>
        <v/>
      </c>
      <c r="AG94" s="108"/>
      <c r="AH94" s="81"/>
      <c r="AI94" s="108"/>
      <c r="AJ94" s="81"/>
      <c r="AK94" s="108"/>
      <c r="AL94" s="110"/>
      <c r="AM94" s="81"/>
      <c r="AN94" s="111" t="str">
        <f aca="false">IF($D94="","",IF(COUNTIF($D$4:$D$1203,$D94)&gt;1,"DUPLICATE — check earlier row",""))</f>
        <v/>
      </c>
      <c r="AO94" s="81"/>
      <c r="AP94" s="81"/>
    </row>
    <row r="95" customFormat="false" ht="30" hidden="false" customHeight="true" outlineLevel="0" collapsed="false">
      <c r="A95" s="79"/>
      <c r="B95" s="80"/>
      <c r="C95" s="80"/>
      <c r="D95" s="80"/>
      <c r="E95" s="80"/>
      <c r="F95" s="80"/>
      <c r="G95" s="80"/>
      <c r="H95" s="80"/>
      <c r="I95" s="80"/>
      <c r="J95" s="102"/>
      <c r="K95" s="103" t="str">
        <f aca="false">IF(J95="","",IF(J95&gt;=8,"Yes","Check"))</f>
        <v/>
      </c>
      <c r="L95" s="81"/>
      <c r="M95" s="102"/>
      <c r="N95" s="102"/>
      <c r="O95" s="80"/>
      <c r="P95" s="81"/>
      <c r="Q95" s="103" t="str">
        <f aca="false">IF(P95="","",LEN(P95))</f>
        <v/>
      </c>
      <c r="R95" s="102"/>
      <c r="S95" s="80"/>
      <c r="T95" s="81"/>
      <c r="U95" s="104" t="str">
        <f aca="false">IF($AE95&lt;&gt;"",$AE95+4,IF(OR(R95&lt;&gt;"Yes",A95=""),"",A95+4))</f>
        <v/>
      </c>
      <c r="V95" s="102"/>
      <c r="W95" s="81"/>
      <c r="X95" s="81"/>
      <c r="Y95" s="105"/>
      <c r="Z95" s="105"/>
      <c r="AA95" s="106" t="str">
        <f aca="false">IF(AND($Y95="",$Z95=""),"",ROUND(IFERROR(VALUE(LEFT($Y95,1)),0)*12+IFERROR(VALUE(LEFT($Z95,1)),0)*8,0))</f>
        <v/>
      </c>
      <c r="AB95" s="106" t="str">
        <f aca="false">IF($AA95="","",IF($AA95&gt;=80,"A - call first",IF($AA95&gt;=60,"B - worth pursuing",IF($AA95&gt;=40,"C - nurture","D - do not spend time here"))))</f>
        <v/>
      </c>
      <c r="AC95" s="107" t="str">
        <f aca="false">IF($C95="","",IF($S95="Converted","8 Won / Certified",IF($S95="Application Started","7 Certification / Enterprise opportunity",IF($S95="Meeting Booked","6 Meeting / Application",IF(OR($S95="Interested",$S95="Info Requested"),"5 Interested",IF(OR($S95="Declined",$S95="Not Relevant",$S95="Do Not Contact / Unsubscribed"),"9 Closed - Lost",IF($R95="Yes","4 Contacted",IF($N95="Yes","2 Engaged",IF($M95="Yes","1 Awareness",IF($AA95&gt;=60,"3 Qualified","1 Awareness"))))))))))</f>
        <v/>
      </c>
      <c r="AD95" s="108"/>
      <c r="AE95" s="108"/>
      <c r="AF95" s="109" t="str">
        <f aca="false">IF($AE95="","",$AE95+10)</f>
        <v/>
      </c>
      <c r="AG95" s="108"/>
      <c r="AH95" s="81"/>
      <c r="AI95" s="108"/>
      <c r="AJ95" s="81"/>
      <c r="AK95" s="108"/>
      <c r="AL95" s="110"/>
      <c r="AM95" s="81"/>
      <c r="AN95" s="109" t="str">
        <f aca="false">IF($D95="","",IF(COUNTIF($D$4:$D$1203,$D95)&gt;1,"DUPLICATE — check earlier row",""))</f>
        <v/>
      </c>
      <c r="AO95" s="81"/>
      <c r="AP95" s="81"/>
    </row>
    <row r="96" customFormat="false" ht="30" hidden="false" customHeight="true" outlineLevel="0" collapsed="false">
      <c r="A96" s="79"/>
      <c r="B96" s="80"/>
      <c r="C96" s="80"/>
      <c r="D96" s="80"/>
      <c r="E96" s="80"/>
      <c r="F96" s="80"/>
      <c r="G96" s="80"/>
      <c r="H96" s="80"/>
      <c r="I96" s="80"/>
      <c r="J96" s="102"/>
      <c r="K96" s="103" t="str">
        <f aca="false">IF(J96="","",IF(J96&gt;=8,"Yes","Check"))</f>
        <v/>
      </c>
      <c r="L96" s="81"/>
      <c r="M96" s="102"/>
      <c r="N96" s="102"/>
      <c r="O96" s="80"/>
      <c r="P96" s="81"/>
      <c r="Q96" s="103" t="str">
        <f aca="false">IF(P96="","",LEN(P96))</f>
        <v/>
      </c>
      <c r="R96" s="102"/>
      <c r="S96" s="80"/>
      <c r="T96" s="81"/>
      <c r="U96" s="104" t="str">
        <f aca="false">IF($AE96&lt;&gt;"",$AE96+4,IF(OR(R96&lt;&gt;"Yes",A96=""),"",A96+4))</f>
        <v/>
      </c>
      <c r="V96" s="102"/>
      <c r="W96" s="81"/>
      <c r="X96" s="81"/>
      <c r="Y96" s="105"/>
      <c r="Z96" s="105"/>
      <c r="AA96" s="106" t="str">
        <f aca="false">IF(AND($Y96="",$Z96=""),"",ROUND(IFERROR(VALUE(LEFT($Y96,1)),0)*12+IFERROR(VALUE(LEFT($Z96,1)),0)*8,0))</f>
        <v/>
      </c>
      <c r="AB96" s="106" t="str">
        <f aca="false">IF($AA96="","",IF($AA96&gt;=80,"A - call first",IF($AA96&gt;=60,"B - worth pursuing",IF($AA96&gt;=40,"C - nurture","D - do not spend time here"))))</f>
        <v/>
      </c>
      <c r="AC96" s="107" t="str">
        <f aca="false">IF($C96="","",IF($S96="Converted","8 Won / Certified",IF($S96="Application Started","7 Certification / Enterprise opportunity",IF($S96="Meeting Booked","6 Meeting / Application",IF(OR($S96="Interested",$S96="Info Requested"),"5 Interested",IF(OR($S96="Declined",$S96="Not Relevant",$S96="Do Not Contact / Unsubscribed"),"9 Closed - Lost",IF($R96="Yes","4 Contacted",IF($N96="Yes","2 Engaged",IF($M96="Yes","1 Awareness",IF($AA96&gt;=60,"3 Qualified","1 Awareness"))))))))))</f>
        <v/>
      </c>
      <c r="AD96" s="108"/>
      <c r="AE96" s="108"/>
      <c r="AF96" s="111" t="str">
        <f aca="false">IF($AE96="","",$AE96+10)</f>
        <v/>
      </c>
      <c r="AG96" s="108"/>
      <c r="AH96" s="81"/>
      <c r="AI96" s="108"/>
      <c r="AJ96" s="81"/>
      <c r="AK96" s="108"/>
      <c r="AL96" s="110"/>
      <c r="AM96" s="81"/>
      <c r="AN96" s="111" t="str">
        <f aca="false">IF($D96="","",IF(COUNTIF($D$4:$D$1203,$D96)&gt;1,"DUPLICATE — check earlier row",""))</f>
        <v/>
      </c>
      <c r="AO96" s="81"/>
      <c r="AP96" s="81"/>
    </row>
    <row r="97" customFormat="false" ht="30" hidden="false" customHeight="true" outlineLevel="0" collapsed="false">
      <c r="A97" s="79"/>
      <c r="B97" s="80"/>
      <c r="C97" s="80"/>
      <c r="D97" s="80"/>
      <c r="E97" s="80"/>
      <c r="F97" s="80"/>
      <c r="G97" s="80"/>
      <c r="H97" s="80"/>
      <c r="I97" s="80"/>
      <c r="J97" s="102"/>
      <c r="K97" s="103" t="str">
        <f aca="false">IF(J97="","",IF(J97&gt;=8,"Yes","Check"))</f>
        <v/>
      </c>
      <c r="L97" s="81"/>
      <c r="M97" s="102"/>
      <c r="N97" s="102"/>
      <c r="O97" s="80"/>
      <c r="P97" s="81"/>
      <c r="Q97" s="103" t="str">
        <f aca="false">IF(P97="","",LEN(P97))</f>
        <v/>
      </c>
      <c r="R97" s="102"/>
      <c r="S97" s="80"/>
      <c r="T97" s="81"/>
      <c r="U97" s="104" t="str">
        <f aca="false">IF($AE97&lt;&gt;"",$AE97+4,IF(OR(R97&lt;&gt;"Yes",A97=""),"",A97+4))</f>
        <v/>
      </c>
      <c r="V97" s="102"/>
      <c r="W97" s="81"/>
      <c r="X97" s="81"/>
      <c r="Y97" s="105"/>
      <c r="Z97" s="105"/>
      <c r="AA97" s="106" t="str">
        <f aca="false">IF(AND($Y97="",$Z97=""),"",ROUND(IFERROR(VALUE(LEFT($Y97,1)),0)*12+IFERROR(VALUE(LEFT($Z97,1)),0)*8,0))</f>
        <v/>
      </c>
      <c r="AB97" s="106" t="str">
        <f aca="false">IF($AA97="","",IF($AA97&gt;=80,"A - call first",IF($AA97&gt;=60,"B - worth pursuing",IF($AA97&gt;=40,"C - nurture","D - do not spend time here"))))</f>
        <v/>
      </c>
      <c r="AC97" s="107" t="str">
        <f aca="false">IF($C97="","",IF($S97="Converted","8 Won / Certified",IF($S97="Application Started","7 Certification / Enterprise opportunity",IF($S97="Meeting Booked","6 Meeting / Application",IF(OR($S97="Interested",$S97="Info Requested"),"5 Interested",IF(OR($S97="Declined",$S97="Not Relevant",$S97="Do Not Contact / Unsubscribed"),"9 Closed - Lost",IF($R97="Yes","4 Contacted",IF($N97="Yes","2 Engaged",IF($M97="Yes","1 Awareness",IF($AA97&gt;=60,"3 Qualified","1 Awareness"))))))))))</f>
        <v/>
      </c>
      <c r="AD97" s="108"/>
      <c r="AE97" s="108"/>
      <c r="AF97" s="109" t="str">
        <f aca="false">IF($AE97="","",$AE97+10)</f>
        <v/>
      </c>
      <c r="AG97" s="108"/>
      <c r="AH97" s="81"/>
      <c r="AI97" s="108"/>
      <c r="AJ97" s="81"/>
      <c r="AK97" s="108"/>
      <c r="AL97" s="110"/>
      <c r="AM97" s="81"/>
      <c r="AN97" s="109" t="str">
        <f aca="false">IF($D97="","",IF(COUNTIF($D$4:$D$1203,$D97)&gt;1,"DUPLICATE — check earlier row",""))</f>
        <v/>
      </c>
      <c r="AO97" s="81"/>
      <c r="AP97" s="81"/>
    </row>
    <row r="98" customFormat="false" ht="30" hidden="false" customHeight="true" outlineLevel="0" collapsed="false">
      <c r="A98" s="79"/>
      <c r="B98" s="80"/>
      <c r="C98" s="80"/>
      <c r="D98" s="80"/>
      <c r="E98" s="80"/>
      <c r="F98" s="80"/>
      <c r="G98" s="80"/>
      <c r="H98" s="80"/>
      <c r="I98" s="80"/>
      <c r="J98" s="102"/>
      <c r="K98" s="103" t="str">
        <f aca="false">IF(J98="","",IF(J98&gt;=8,"Yes","Check"))</f>
        <v/>
      </c>
      <c r="L98" s="81"/>
      <c r="M98" s="102"/>
      <c r="N98" s="102"/>
      <c r="O98" s="80"/>
      <c r="P98" s="81"/>
      <c r="Q98" s="103" t="str">
        <f aca="false">IF(P98="","",LEN(P98))</f>
        <v/>
      </c>
      <c r="R98" s="102"/>
      <c r="S98" s="80"/>
      <c r="T98" s="81"/>
      <c r="U98" s="104" t="str">
        <f aca="false">IF($AE98&lt;&gt;"",$AE98+4,IF(OR(R98&lt;&gt;"Yes",A98=""),"",A98+4))</f>
        <v/>
      </c>
      <c r="V98" s="102"/>
      <c r="W98" s="81"/>
      <c r="X98" s="81"/>
      <c r="Y98" s="105"/>
      <c r="Z98" s="105"/>
      <c r="AA98" s="106" t="str">
        <f aca="false">IF(AND($Y98="",$Z98=""),"",ROUND(IFERROR(VALUE(LEFT($Y98,1)),0)*12+IFERROR(VALUE(LEFT($Z98,1)),0)*8,0))</f>
        <v/>
      </c>
      <c r="AB98" s="106" t="str">
        <f aca="false">IF($AA98="","",IF($AA98&gt;=80,"A - call first",IF($AA98&gt;=60,"B - worth pursuing",IF($AA98&gt;=40,"C - nurture","D - do not spend time here"))))</f>
        <v/>
      </c>
      <c r="AC98" s="107" t="str">
        <f aca="false">IF($C98="","",IF($S98="Converted","8 Won / Certified",IF($S98="Application Started","7 Certification / Enterprise opportunity",IF($S98="Meeting Booked","6 Meeting / Application",IF(OR($S98="Interested",$S98="Info Requested"),"5 Interested",IF(OR($S98="Declined",$S98="Not Relevant",$S98="Do Not Contact / Unsubscribed"),"9 Closed - Lost",IF($R98="Yes","4 Contacted",IF($N98="Yes","2 Engaged",IF($M98="Yes","1 Awareness",IF($AA98&gt;=60,"3 Qualified","1 Awareness"))))))))))</f>
        <v/>
      </c>
      <c r="AD98" s="108"/>
      <c r="AE98" s="108"/>
      <c r="AF98" s="111" t="str">
        <f aca="false">IF($AE98="","",$AE98+10)</f>
        <v/>
      </c>
      <c r="AG98" s="108"/>
      <c r="AH98" s="81"/>
      <c r="AI98" s="108"/>
      <c r="AJ98" s="81"/>
      <c r="AK98" s="108"/>
      <c r="AL98" s="110"/>
      <c r="AM98" s="81"/>
      <c r="AN98" s="111" t="str">
        <f aca="false">IF($D98="","",IF(COUNTIF($D$4:$D$1203,$D98)&gt;1,"DUPLICATE — check earlier row",""))</f>
        <v/>
      </c>
      <c r="AO98" s="81"/>
      <c r="AP98" s="81"/>
    </row>
    <row r="99" customFormat="false" ht="30" hidden="false" customHeight="true" outlineLevel="0" collapsed="false">
      <c r="A99" s="79"/>
      <c r="B99" s="80"/>
      <c r="C99" s="80"/>
      <c r="D99" s="80"/>
      <c r="E99" s="80"/>
      <c r="F99" s="80"/>
      <c r="G99" s="80"/>
      <c r="H99" s="80"/>
      <c r="I99" s="80"/>
      <c r="J99" s="102"/>
      <c r="K99" s="103" t="str">
        <f aca="false">IF(J99="","",IF(J99&gt;=8,"Yes","Check"))</f>
        <v/>
      </c>
      <c r="L99" s="81"/>
      <c r="M99" s="102"/>
      <c r="N99" s="102"/>
      <c r="O99" s="80"/>
      <c r="P99" s="81"/>
      <c r="Q99" s="103" t="str">
        <f aca="false">IF(P99="","",LEN(P99))</f>
        <v/>
      </c>
      <c r="R99" s="102"/>
      <c r="S99" s="80"/>
      <c r="T99" s="81"/>
      <c r="U99" s="104" t="str">
        <f aca="false">IF($AE99&lt;&gt;"",$AE99+4,IF(OR(R99&lt;&gt;"Yes",A99=""),"",A99+4))</f>
        <v/>
      </c>
      <c r="V99" s="102"/>
      <c r="W99" s="81"/>
      <c r="X99" s="81"/>
      <c r="Y99" s="105"/>
      <c r="Z99" s="105"/>
      <c r="AA99" s="106" t="str">
        <f aca="false">IF(AND($Y99="",$Z99=""),"",ROUND(IFERROR(VALUE(LEFT($Y99,1)),0)*12+IFERROR(VALUE(LEFT($Z99,1)),0)*8,0))</f>
        <v/>
      </c>
      <c r="AB99" s="106" t="str">
        <f aca="false">IF($AA99="","",IF($AA99&gt;=80,"A - call first",IF($AA99&gt;=60,"B - worth pursuing",IF($AA99&gt;=40,"C - nurture","D - do not spend time here"))))</f>
        <v/>
      </c>
      <c r="AC99" s="107" t="str">
        <f aca="false">IF($C99="","",IF($S99="Converted","8 Won / Certified",IF($S99="Application Started","7 Certification / Enterprise opportunity",IF($S99="Meeting Booked","6 Meeting / Application",IF(OR($S99="Interested",$S99="Info Requested"),"5 Interested",IF(OR($S99="Declined",$S99="Not Relevant",$S99="Do Not Contact / Unsubscribed"),"9 Closed - Lost",IF($R99="Yes","4 Contacted",IF($N99="Yes","2 Engaged",IF($M99="Yes","1 Awareness",IF($AA99&gt;=60,"3 Qualified","1 Awareness"))))))))))</f>
        <v/>
      </c>
      <c r="AD99" s="108"/>
      <c r="AE99" s="108"/>
      <c r="AF99" s="109" t="str">
        <f aca="false">IF($AE99="","",$AE99+10)</f>
        <v/>
      </c>
      <c r="AG99" s="108"/>
      <c r="AH99" s="81"/>
      <c r="AI99" s="108"/>
      <c r="AJ99" s="81"/>
      <c r="AK99" s="108"/>
      <c r="AL99" s="110"/>
      <c r="AM99" s="81"/>
      <c r="AN99" s="109" t="str">
        <f aca="false">IF($D99="","",IF(COUNTIF($D$4:$D$1203,$D99)&gt;1,"DUPLICATE — check earlier row",""))</f>
        <v/>
      </c>
      <c r="AO99" s="81"/>
      <c r="AP99" s="81"/>
    </row>
    <row r="100" customFormat="false" ht="30" hidden="false" customHeight="true" outlineLevel="0" collapsed="false">
      <c r="A100" s="79"/>
      <c r="B100" s="80"/>
      <c r="C100" s="80"/>
      <c r="D100" s="80"/>
      <c r="E100" s="80"/>
      <c r="F100" s="80"/>
      <c r="G100" s="80"/>
      <c r="H100" s="80"/>
      <c r="I100" s="80"/>
      <c r="J100" s="102"/>
      <c r="K100" s="103" t="str">
        <f aca="false">IF(J100="","",IF(J100&gt;=8,"Yes","Check"))</f>
        <v/>
      </c>
      <c r="L100" s="81"/>
      <c r="M100" s="102"/>
      <c r="N100" s="102"/>
      <c r="O100" s="80"/>
      <c r="P100" s="81"/>
      <c r="Q100" s="103" t="str">
        <f aca="false">IF(P100="","",LEN(P100))</f>
        <v/>
      </c>
      <c r="R100" s="102"/>
      <c r="S100" s="80"/>
      <c r="T100" s="81"/>
      <c r="U100" s="104" t="str">
        <f aca="false">IF($AE100&lt;&gt;"",$AE100+4,IF(OR(R100&lt;&gt;"Yes",A100=""),"",A100+4))</f>
        <v/>
      </c>
      <c r="V100" s="102"/>
      <c r="W100" s="81"/>
      <c r="X100" s="81"/>
      <c r="Y100" s="105"/>
      <c r="Z100" s="105"/>
      <c r="AA100" s="106" t="str">
        <f aca="false">IF(AND($Y100="",$Z100=""),"",ROUND(IFERROR(VALUE(LEFT($Y100,1)),0)*12+IFERROR(VALUE(LEFT($Z100,1)),0)*8,0))</f>
        <v/>
      </c>
      <c r="AB100" s="106" t="str">
        <f aca="false">IF($AA100="","",IF($AA100&gt;=80,"A - call first",IF($AA100&gt;=60,"B - worth pursuing",IF($AA100&gt;=40,"C - nurture","D - do not spend time here"))))</f>
        <v/>
      </c>
      <c r="AC100" s="107" t="str">
        <f aca="false">IF($C100="","",IF($S100="Converted","8 Won / Certified",IF($S100="Application Started","7 Certification / Enterprise opportunity",IF($S100="Meeting Booked","6 Meeting / Application",IF(OR($S100="Interested",$S100="Info Requested"),"5 Interested",IF(OR($S100="Declined",$S100="Not Relevant",$S100="Do Not Contact / Unsubscribed"),"9 Closed - Lost",IF($R100="Yes","4 Contacted",IF($N100="Yes","2 Engaged",IF($M100="Yes","1 Awareness",IF($AA100&gt;=60,"3 Qualified","1 Awareness"))))))))))</f>
        <v/>
      </c>
      <c r="AD100" s="108"/>
      <c r="AE100" s="108"/>
      <c r="AF100" s="111" t="str">
        <f aca="false">IF($AE100="","",$AE100+10)</f>
        <v/>
      </c>
      <c r="AG100" s="108"/>
      <c r="AH100" s="81"/>
      <c r="AI100" s="108"/>
      <c r="AJ100" s="81"/>
      <c r="AK100" s="108"/>
      <c r="AL100" s="110"/>
      <c r="AM100" s="81"/>
      <c r="AN100" s="111" t="str">
        <f aca="false">IF($D100="","",IF(COUNTIF($D$4:$D$1203,$D100)&gt;1,"DUPLICATE — check earlier row",""))</f>
        <v/>
      </c>
      <c r="AO100" s="81"/>
      <c r="AP100" s="81"/>
    </row>
    <row r="101" customFormat="false" ht="30" hidden="false" customHeight="true" outlineLevel="0" collapsed="false">
      <c r="A101" s="79"/>
      <c r="B101" s="80"/>
      <c r="C101" s="80"/>
      <c r="D101" s="80"/>
      <c r="E101" s="80"/>
      <c r="F101" s="80"/>
      <c r="G101" s="80"/>
      <c r="H101" s="80"/>
      <c r="I101" s="80"/>
      <c r="J101" s="102"/>
      <c r="K101" s="103" t="str">
        <f aca="false">IF(J101="","",IF(J101&gt;=8,"Yes","Check"))</f>
        <v/>
      </c>
      <c r="L101" s="81"/>
      <c r="M101" s="102"/>
      <c r="N101" s="102"/>
      <c r="O101" s="80"/>
      <c r="P101" s="81"/>
      <c r="Q101" s="103" t="str">
        <f aca="false">IF(P101="","",LEN(P101))</f>
        <v/>
      </c>
      <c r="R101" s="102"/>
      <c r="S101" s="80"/>
      <c r="T101" s="81"/>
      <c r="U101" s="104" t="str">
        <f aca="false">IF($AE101&lt;&gt;"",$AE101+4,IF(OR(R101&lt;&gt;"Yes",A101=""),"",A101+4))</f>
        <v/>
      </c>
      <c r="V101" s="102"/>
      <c r="W101" s="81"/>
      <c r="X101" s="81"/>
      <c r="Y101" s="105"/>
      <c r="Z101" s="105"/>
      <c r="AA101" s="106" t="str">
        <f aca="false">IF(AND($Y101="",$Z101=""),"",ROUND(IFERROR(VALUE(LEFT($Y101,1)),0)*12+IFERROR(VALUE(LEFT($Z101,1)),0)*8,0))</f>
        <v/>
      </c>
      <c r="AB101" s="106" t="str">
        <f aca="false">IF($AA101="","",IF($AA101&gt;=80,"A - call first",IF($AA101&gt;=60,"B - worth pursuing",IF($AA101&gt;=40,"C - nurture","D - do not spend time here"))))</f>
        <v/>
      </c>
      <c r="AC101" s="107" t="str">
        <f aca="false">IF($C101="","",IF($S101="Converted","8 Won / Certified",IF($S101="Application Started","7 Certification / Enterprise opportunity",IF($S101="Meeting Booked","6 Meeting / Application",IF(OR($S101="Interested",$S101="Info Requested"),"5 Interested",IF(OR($S101="Declined",$S101="Not Relevant",$S101="Do Not Contact / Unsubscribed"),"9 Closed - Lost",IF($R101="Yes","4 Contacted",IF($N101="Yes","2 Engaged",IF($M101="Yes","1 Awareness",IF($AA101&gt;=60,"3 Qualified","1 Awareness"))))))))))</f>
        <v/>
      </c>
      <c r="AD101" s="108"/>
      <c r="AE101" s="108"/>
      <c r="AF101" s="109" t="str">
        <f aca="false">IF($AE101="","",$AE101+10)</f>
        <v/>
      </c>
      <c r="AG101" s="108"/>
      <c r="AH101" s="81"/>
      <c r="AI101" s="108"/>
      <c r="AJ101" s="81"/>
      <c r="AK101" s="108"/>
      <c r="AL101" s="110"/>
      <c r="AM101" s="81"/>
      <c r="AN101" s="109" t="str">
        <f aca="false">IF($D101="","",IF(COUNTIF($D$4:$D$1203,$D101)&gt;1,"DUPLICATE — check earlier row",""))</f>
        <v/>
      </c>
      <c r="AO101" s="81"/>
      <c r="AP101" s="81"/>
    </row>
    <row r="102" customFormat="false" ht="30" hidden="false" customHeight="true" outlineLevel="0" collapsed="false">
      <c r="A102" s="79"/>
      <c r="B102" s="80"/>
      <c r="C102" s="80"/>
      <c r="D102" s="80"/>
      <c r="E102" s="80"/>
      <c r="F102" s="80"/>
      <c r="G102" s="80"/>
      <c r="H102" s="80"/>
      <c r="I102" s="80"/>
      <c r="J102" s="102"/>
      <c r="K102" s="103" t="str">
        <f aca="false">IF(J102="","",IF(J102&gt;=8,"Yes","Check"))</f>
        <v/>
      </c>
      <c r="L102" s="81"/>
      <c r="M102" s="102"/>
      <c r="N102" s="102"/>
      <c r="O102" s="80"/>
      <c r="P102" s="81"/>
      <c r="Q102" s="103" t="str">
        <f aca="false">IF(P102="","",LEN(P102))</f>
        <v/>
      </c>
      <c r="R102" s="102"/>
      <c r="S102" s="80"/>
      <c r="T102" s="81"/>
      <c r="U102" s="104" t="str">
        <f aca="false">IF($AE102&lt;&gt;"",$AE102+4,IF(OR(R102&lt;&gt;"Yes",A102=""),"",A102+4))</f>
        <v/>
      </c>
      <c r="V102" s="102"/>
      <c r="W102" s="81"/>
      <c r="X102" s="81"/>
      <c r="Y102" s="105"/>
      <c r="Z102" s="105"/>
      <c r="AA102" s="106" t="str">
        <f aca="false">IF(AND($Y102="",$Z102=""),"",ROUND(IFERROR(VALUE(LEFT($Y102,1)),0)*12+IFERROR(VALUE(LEFT($Z102,1)),0)*8,0))</f>
        <v/>
      </c>
      <c r="AB102" s="106" t="str">
        <f aca="false">IF($AA102="","",IF($AA102&gt;=80,"A - call first",IF($AA102&gt;=60,"B - worth pursuing",IF($AA102&gt;=40,"C - nurture","D - do not spend time here"))))</f>
        <v/>
      </c>
      <c r="AC102" s="107" t="str">
        <f aca="false">IF($C102="","",IF($S102="Converted","8 Won / Certified",IF($S102="Application Started","7 Certification / Enterprise opportunity",IF($S102="Meeting Booked","6 Meeting / Application",IF(OR($S102="Interested",$S102="Info Requested"),"5 Interested",IF(OR($S102="Declined",$S102="Not Relevant",$S102="Do Not Contact / Unsubscribed"),"9 Closed - Lost",IF($R102="Yes","4 Contacted",IF($N102="Yes","2 Engaged",IF($M102="Yes","1 Awareness",IF($AA102&gt;=60,"3 Qualified","1 Awareness"))))))))))</f>
        <v/>
      </c>
      <c r="AD102" s="108"/>
      <c r="AE102" s="108"/>
      <c r="AF102" s="111" t="str">
        <f aca="false">IF($AE102="","",$AE102+10)</f>
        <v/>
      </c>
      <c r="AG102" s="108"/>
      <c r="AH102" s="81"/>
      <c r="AI102" s="108"/>
      <c r="AJ102" s="81"/>
      <c r="AK102" s="108"/>
      <c r="AL102" s="110"/>
      <c r="AM102" s="81"/>
      <c r="AN102" s="111" t="str">
        <f aca="false">IF($D102="","",IF(COUNTIF($D$4:$D$1203,$D102)&gt;1,"DUPLICATE — check earlier row",""))</f>
        <v/>
      </c>
      <c r="AO102" s="81"/>
      <c r="AP102" s="81"/>
    </row>
    <row r="103" customFormat="false" ht="30" hidden="false" customHeight="true" outlineLevel="0" collapsed="false">
      <c r="A103" s="79"/>
      <c r="B103" s="80"/>
      <c r="C103" s="80"/>
      <c r="D103" s="80"/>
      <c r="E103" s="80"/>
      <c r="F103" s="80"/>
      <c r="G103" s="80"/>
      <c r="H103" s="80"/>
      <c r="I103" s="80"/>
      <c r="J103" s="102"/>
      <c r="K103" s="103" t="str">
        <f aca="false">IF(J103="","",IF(J103&gt;=8,"Yes","Check"))</f>
        <v/>
      </c>
      <c r="L103" s="81"/>
      <c r="M103" s="102"/>
      <c r="N103" s="102"/>
      <c r="O103" s="80"/>
      <c r="P103" s="81"/>
      <c r="Q103" s="103" t="str">
        <f aca="false">IF(P103="","",LEN(P103))</f>
        <v/>
      </c>
      <c r="R103" s="102"/>
      <c r="S103" s="80"/>
      <c r="T103" s="81"/>
      <c r="U103" s="104" t="str">
        <f aca="false">IF($AE103&lt;&gt;"",$AE103+4,IF(OR(R103&lt;&gt;"Yes",A103=""),"",A103+4))</f>
        <v/>
      </c>
      <c r="V103" s="102"/>
      <c r="W103" s="81"/>
      <c r="X103" s="81"/>
      <c r="Y103" s="105"/>
      <c r="Z103" s="105"/>
      <c r="AA103" s="106" t="str">
        <f aca="false">IF(AND($Y103="",$Z103=""),"",ROUND(IFERROR(VALUE(LEFT($Y103,1)),0)*12+IFERROR(VALUE(LEFT($Z103,1)),0)*8,0))</f>
        <v/>
      </c>
      <c r="AB103" s="106" t="str">
        <f aca="false">IF($AA103="","",IF($AA103&gt;=80,"A - call first",IF($AA103&gt;=60,"B - worth pursuing",IF($AA103&gt;=40,"C - nurture","D - do not spend time here"))))</f>
        <v/>
      </c>
      <c r="AC103" s="107" t="str">
        <f aca="false">IF($C103="","",IF($S103="Converted","8 Won / Certified",IF($S103="Application Started","7 Certification / Enterprise opportunity",IF($S103="Meeting Booked","6 Meeting / Application",IF(OR($S103="Interested",$S103="Info Requested"),"5 Interested",IF(OR($S103="Declined",$S103="Not Relevant",$S103="Do Not Contact / Unsubscribed"),"9 Closed - Lost",IF($R103="Yes","4 Contacted",IF($N103="Yes","2 Engaged",IF($M103="Yes","1 Awareness",IF($AA103&gt;=60,"3 Qualified","1 Awareness"))))))))))</f>
        <v/>
      </c>
      <c r="AD103" s="108"/>
      <c r="AE103" s="108"/>
      <c r="AF103" s="109" t="str">
        <f aca="false">IF($AE103="","",$AE103+10)</f>
        <v/>
      </c>
      <c r="AG103" s="108"/>
      <c r="AH103" s="81"/>
      <c r="AI103" s="108"/>
      <c r="AJ103" s="81"/>
      <c r="AK103" s="108"/>
      <c r="AL103" s="110"/>
      <c r="AM103" s="81"/>
      <c r="AN103" s="109" t="str">
        <f aca="false">IF($D103="","",IF(COUNTIF($D$4:$D$1203,$D103)&gt;1,"DUPLICATE — check earlier row",""))</f>
        <v/>
      </c>
      <c r="AO103" s="81"/>
      <c r="AP103" s="81"/>
    </row>
    <row r="104" customFormat="false" ht="30" hidden="false" customHeight="true" outlineLevel="0" collapsed="false">
      <c r="A104" s="79"/>
      <c r="B104" s="80"/>
      <c r="C104" s="80"/>
      <c r="D104" s="80"/>
      <c r="E104" s="80"/>
      <c r="F104" s="80"/>
      <c r="G104" s="80"/>
      <c r="H104" s="80"/>
      <c r="I104" s="80"/>
      <c r="J104" s="102"/>
      <c r="K104" s="103" t="str">
        <f aca="false">IF(J104="","",IF(J104&gt;=8,"Yes","Check"))</f>
        <v/>
      </c>
      <c r="L104" s="81"/>
      <c r="M104" s="102"/>
      <c r="N104" s="102"/>
      <c r="O104" s="80"/>
      <c r="P104" s="81"/>
      <c r="Q104" s="103" t="str">
        <f aca="false">IF(P104="","",LEN(P104))</f>
        <v/>
      </c>
      <c r="R104" s="102"/>
      <c r="S104" s="80"/>
      <c r="T104" s="81"/>
      <c r="U104" s="104" t="str">
        <f aca="false">IF($AE104&lt;&gt;"",$AE104+4,IF(OR(R104&lt;&gt;"Yes",A104=""),"",A104+4))</f>
        <v/>
      </c>
      <c r="V104" s="102"/>
      <c r="W104" s="81"/>
      <c r="X104" s="81"/>
      <c r="Y104" s="105"/>
      <c r="Z104" s="105"/>
      <c r="AA104" s="106" t="str">
        <f aca="false">IF(AND($Y104="",$Z104=""),"",ROUND(IFERROR(VALUE(LEFT($Y104,1)),0)*12+IFERROR(VALUE(LEFT($Z104,1)),0)*8,0))</f>
        <v/>
      </c>
      <c r="AB104" s="106" t="str">
        <f aca="false">IF($AA104="","",IF($AA104&gt;=80,"A - call first",IF($AA104&gt;=60,"B - worth pursuing",IF($AA104&gt;=40,"C - nurture","D - do not spend time here"))))</f>
        <v/>
      </c>
      <c r="AC104" s="107" t="str">
        <f aca="false">IF($C104="","",IF($S104="Converted","8 Won / Certified",IF($S104="Application Started","7 Certification / Enterprise opportunity",IF($S104="Meeting Booked","6 Meeting / Application",IF(OR($S104="Interested",$S104="Info Requested"),"5 Interested",IF(OR($S104="Declined",$S104="Not Relevant",$S104="Do Not Contact / Unsubscribed"),"9 Closed - Lost",IF($R104="Yes","4 Contacted",IF($N104="Yes","2 Engaged",IF($M104="Yes","1 Awareness",IF($AA104&gt;=60,"3 Qualified","1 Awareness"))))))))))</f>
        <v/>
      </c>
      <c r="AD104" s="108"/>
      <c r="AE104" s="108"/>
      <c r="AF104" s="111" t="str">
        <f aca="false">IF($AE104="","",$AE104+10)</f>
        <v/>
      </c>
      <c r="AG104" s="108"/>
      <c r="AH104" s="81"/>
      <c r="AI104" s="108"/>
      <c r="AJ104" s="81"/>
      <c r="AK104" s="108"/>
      <c r="AL104" s="110"/>
      <c r="AM104" s="81"/>
      <c r="AN104" s="111" t="str">
        <f aca="false">IF($D104="","",IF(COUNTIF($D$4:$D$1203,$D104)&gt;1,"DUPLICATE — check earlier row",""))</f>
        <v/>
      </c>
      <c r="AO104" s="81"/>
      <c r="AP104" s="81"/>
    </row>
    <row r="105" customFormat="false" ht="30" hidden="false" customHeight="true" outlineLevel="0" collapsed="false">
      <c r="A105" s="79"/>
      <c r="B105" s="80"/>
      <c r="C105" s="80"/>
      <c r="D105" s="80"/>
      <c r="E105" s="80"/>
      <c r="F105" s="80"/>
      <c r="G105" s="80"/>
      <c r="H105" s="80"/>
      <c r="I105" s="80"/>
      <c r="J105" s="102"/>
      <c r="K105" s="103" t="str">
        <f aca="false">IF(J105="","",IF(J105&gt;=8,"Yes","Check"))</f>
        <v/>
      </c>
      <c r="L105" s="81"/>
      <c r="M105" s="102"/>
      <c r="N105" s="102"/>
      <c r="O105" s="80"/>
      <c r="P105" s="81"/>
      <c r="Q105" s="103" t="str">
        <f aca="false">IF(P105="","",LEN(P105))</f>
        <v/>
      </c>
      <c r="R105" s="102"/>
      <c r="S105" s="80"/>
      <c r="T105" s="81"/>
      <c r="U105" s="104" t="str">
        <f aca="false">IF($AE105&lt;&gt;"",$AE105+4,IF(OR(R105&lt;&gt;"Yes",A105=""),"",A105+4))</f>
        <v/>
      </c>
      <c r="V105" s="102"/>
      <c r="W105" s="81"/>
      <c r="X105" s="81"/>
      <c r="Y105" s="105"/>
      <c r="Z105" s="105"/>
      <c r="AA105" s="106" t="str">
        <f aca="false">IF(AND($Y105="",$Z105=""),"",ROUND(IFERROR(VALUE(LEFT($Y105,1)),0)*12+IFERROR(VALUE(LEFT($Z105,1)),0)*8,0))</f>
        <v/>
      </c>
      <c r="AB105" s="106" t="str">
        <f aca="false">IF($AA105="","",IF($AA105&gt;=80,"A - call first",IF($AA105&gt;=60,"B - worth pursuing",IF($AA105&gt;=40,"C - nurture","D - do not spend time here"))))</f>
        <v/>
      </c>
      <c r="AC105" s="107" t="str">
        <f aca="false">IF($C105="","",IF($S105="Converted","8 Won / Certified",IF($S105="Application Started","7 Certification / Enterprise opportunity",IF($S105="Meeting Booked","6 Meeting / Application",IF(OR($S105="Interested",$S105="Info Requested"),"5 Interested",IF(OR($S105="Declined",$S105="Not Relevant",$S105="Do Not Contact / Unsubscribed"),"9 Closed - Lost",IF($R105="Yes","4 Contacted",IF($N105="Yes","2 Engaged",IF($M105="Yes","1 Awareness",IF($AA105&gt;=60,"3 Qualified","1 Awareness"))))))))))</f>
        <v/>
      </c>
      <c r="AD105" s="108"/>
      <c r="AE105" s="108"/>
      <c r="AF105" s="109" t="str">
        <f aca="false">IF($AE105="","",$AE105+10)</f>
        <v/>
      </c>
      <c r="AG105" s="108"/>
      <c r="AH105" s="81"/>
      <c r="AI105" s="108"/>
      <c r="AJ105" s="81"/>
      <c r="AK105" s="108"/>
      <c r="AL105" s="110"/>
      <c r="AM105" s="81"/>
      <c r="AN105" s="109" t="str">
        <f aca="false">IF($D105="","",IF(COUNTIF($D$4:$D$1203,$D105)&gt;1,"DUPLICATE — check earlier row",""))</f>
        <v/>
      </c>
      <c r="AO105" s="81"/>
      <c r="AP105" s="81"/>
    </row>
    <row r="106" customFormat="false" ht="30" hidden="false" customHeight="true" outlineLevel="0" collapsed="false">
      <c r="A106" s="79"/>
      <c r="B106" s="80"/>
      <c r="C106" s="80"/>
      <c r="D106" s="80"/>
      <c r="E106" s="80"/>
      <c r="F106" s="80"/>
      <c r="G106" s="80"/>
      <c r="H106" s="80"/>
      <c r="I106" s="80"/>
      <c r="J106" s="102"/>
      <c r="K106" s="103" t="str">
        <f aca="false">IF(J106="","",IF(J106&gt;=8,"Yes","Check"))</f>
        <v/>
      </c>
      <c r="L106" s="81"/>
      <c r="M106" s="102"/>
      <c r="N106" s="102"/>
      <c r="O106" s="80"/>
      <c r="P106" s="81"/>
      <c r="Q106" s="103" t="str">
        <f aca="false">IF(P106="","",LEN(P106))</f>
        <v/>
      </c>
      <c r="R106" s="102"/>
      <c r="S106" s="80"/>
      <c r="T106" s="81"/>
      <c r="U106" s="104" t="str">
        <f aca="false">IF($AE106&lt;&gt;"",$AE106+4,IF(OR(R106&lt;&gt;"Yes",A106=""),"",A106+4))</f>
        <v/>
      </c>
      <c r="V106" s="102"/>
      <c r="W106" s="81"/>
      <c r="X106" s="81"/>
      <c r="Y106" s="105"/>
      <c r="Z106" s="105"/>
      <c r="AA106" s="106" t="str">
        <f aca="false">IF(AND($Y106="",$Z106=""),"",ROUND(IFERROR(VALUE(LEFT($Y106,1)),0)*12+IFERROR(VALUE(LEFT($Z106,1)),0)*8,0))</f>
        <v/>
      </c>
      <c r="AB106" s="106" t="str">
        <f aca="false">IF($AA106="","",IF($AA106&gt;=80,"A - call first",IF($AA106&gt;=60,"B - worth pursuing",IF($AA106&gt;=40,"C - nurture","D - do not spend time here"))))</f>
        <v/>
      </c>
      <c r="AC106" s="107" t="str">
        <f aca="false">IF($C106="","",IF($S106="Converted","8 Won / Certified",IF($S106="Application Started","7 Certification / Enterprise opportunity",IF($S106="Meeting Booked","6 Meeting / Application",IF(OR($S106="Interested",$S106="Info Requested"),"5 Interested",IF(OR($S106="Declined",$S106="Not Relevant",$S106="Do Not Contact / Unsubscribed"),"9 Closed - Lost",IF($R106="Yes","4 Contacted",IF($N106="Yes","2 Engaged",IF($M106="Yes","1 Awareness",IF($AA106&gt;=60,"3 Qualified","1 Awareness"))))))))))</f>
        <v/>
      </c>
      <c r="AD106" s="108"/>
      <c r="AE106" s="108"/>
      <c r="AF106" s="111" t="str">
        <f aca="false">IF($AE106="","",$AE106+10)</f>
        <v/>
      </c>
      <c r="AG106" s="108"/>
      <c r="AH106" s="81"/>
      <c r="AI106" s="108"/>
      <c r="AJ106" s="81"/>
      <c r="AK106" s="108"/>
      <c r="AL106" s="110"/>
      <c r="AM106" s="81"/>
      <c r="AN106" s="111" t="str">
        <f aca="false">IF($D106="","",IF(COUNTIF($D$4:$D$1203,$D106)&gt;1,"DUPLICATE — check earlier row",""))</f>
        <v/>
      </c>
      <c r="AO106" s="81"/>
      <c r="AP106" s="81"/>
    </row>
    <row r="107" customFormat="false" ht="30" hidden="false" customHeight="true" outlineLevel="0" collapsed="false">
      <c r="A107" s="79"/>
      <c r="B107" s="80"/>
      <c r="C107" s="80"/>
      <c r="D107" s="80"/>
      <c r="E107" s="80"/>
      <c r="F107" s="80"/>
      <c r="G107" s="80"/>
      <c r="H107" s="80"/>
      <c r="I107" s="80"/>
      <c r="J107" s="102"/>
      <c r="K107" s="103" t="str">
        <f aca="false">IF(J107="","",IF(J107&gt;=8,"Yes","Check"))</f>
        <v/>
      </c>
      <c r="L107" s="81"/>
      <c r="M107" s="102"/>
      <c r="N107" s="102"/>
      <c r="O107" s="80"/>
      <c r="P107" s="81"/>
      <c r="Q107" s="103" t="str">
        <f aca="false">IF(P107="","",LEN(P107))</f>
        <v/>
      </c>
      <c r="R107" s="102"/>
      <c r="S107" s="80"/>
      <c r="T107" s="81"/>
      <c r="U107" s="104" t="str">
        <f aca="false">IF($AE107&lt;&gt;"",$AE107+4,IF(OR(R107&lt;&gt;"Yes",A107=""),"",A107+4))</f>
        <v/>
      </c>
      <c r="V107" s="102"/>
      <c r="W107" s="81"/>
      <c r="X107" s="81"/>
      <c r="Y107" s="105"/>
      <c r="Z107" s="105"/>
      <c r="AA107" s="106" t="str">
        <f aca="false">IF(AND($Y107="",$Z107=""),"",ROUND(IFERROR(VALUE(LEFT($Y107,1)),0)*12+IFERROR(VALUE(LEFT($Z107,1)),0)*8,0))</f>
        <v/>
      </c>
      <c r="AB107" s="106" t="str">
        <f aca="false">IF($AA107="","",IF($AA107&gt;=80,"A - call first",IF($AA107&gt;=60,"B - worth pursuing",IF($AA107&gt;=40,"C - nurture","D - do not spend time here"))))</f>
        <v/>
      </c>
      <c r="AC107" s="107" t="str">
        <f aca="false">IF($C107="","",IF($S107="Converted","8 Won / Certified",IF($S107="Application Started","7 Certification / Enterprise opportunity",IF($S107="Meeting Booked","6 Meeting / Application",IF(OR($S107="Interested",$S107="Info Requested"),"5 Interested",IF(OR($S107="Declined",$S107="Not Relevant",$S107="Do Not Contact / Unsubscribed"),"9 Closed - Lost",IF($R107="Yes","4 Contacted",IF($N107="Yes","2 Engaged",IF($M107="Yes","1 Awareness",IF($AA107&gt;=60,"3 Qualified","1 Awareness"))))))))))</f>
        <v/>
      </c>
      <c r="AD107" s="108"/>
      <c r="AE107" s="108"/>
      <c r="AF107" s="109" t="str">
        <f aca="false">IF($AE107="","",$AE107+10)</f>
        <v/>
      </c>
      <c r="AG107" s="108"/>
      <c r="AH107" s="81"/>
      <c r="AI107" s="108"/>
      <c r="AJ107" s="81"/>
      <c r="AK107" s="108"/>
      <c r="AL107" s="110"/>
      <c r="AM107" s="81"/>
      <c r="AN107" s="109" t="str">
        <f aca="false">IF($D107="","",IF(COUNTIF($D$4:$D$1203,$D107)&gt;1,"DUPLICATE — check earlier row",""))</f>
        <v/>
      </c>
      <c r="AO107" s="81"/>
      <c r="AP107" s="81"/>
    </row>
    <row r="108" customFormat="false" ht="30" hidden="false" customHeight="true" outlineLevel="0" collapsed="false">
      <c r="A108" s="79"/>
      <c r="B108" s="80"/>
      <c r="C108" s="80"/>
      <c r="D108" s="80"/>
      <c r="E108" s="80"/>
      <c r="F108" s="80"/>
      <c r="G108" s="80"/>
      <c r="H108" s="80"/>
      <c r="I108" s="80"/>
      <c r="J108" s="102"/>
      <c r="K108" s="103" t="str">
        <f aca="false">IF(J108="","",IF(J108&gt;=8,"Yes","Check"))</f>
        <v/>
      </c>
      <c r="L108" s="81"/>
      <c r="M108" s="102"/>
      <c r="N108" s="102"/>
      <c r="O108" s="80"/>
      <c r="P108" s="81"/>
      <c r="Q108" s="103" t="str">
        <f aca="false">IF(P108="","",LEN(P108))</f>
        <v/>
      </c>
      <c r="R108" s="102"/>
      <c r="S108" s="80"/>
      <c r="T108" s="81"/>
      <c r="U108" s="104" t="str">
        <f aca="false">IF($AE108&lt;&gt;"",$AE108+4,IF(OR(R108&lt;&gt;"Yes",A108=""),"",A108+4))</f>
        <v/>
      </c>
      <c r="V108" s="102"/>
      <c r="W108" s="81"/>
      <c r="X108" s="81"/>
      <c r="Y108" s="105"/>
      <c r="Z108" s="105"/>
      <c r="AA108" s="106" t="str">
        <f aca="false">IF(AND($Y108="",$Z108=""),"",ROUND(IFERROR(VALUE(LEFT($Y108,1)),0)*12+IFERROR(VALUE(LEFT($Z108,1)),0)*8,0))</f>
        <v/>
      </c>
      <c r="AB108" s="106" t="str">
        <f aca="false">IF($AA108="","",IF($AA108&gt;=80,"A - call first",IF($AA108&gt;=60,"B - worth pursuing",IF($AA108&gt;=40,"C - nurture","D - do not spend time here"))))</f>
        <v/>
      </c>
      <c r="AC108" s="107" t="str">
        <f aca="false">IF($C108="","",IF($S108="Converted","8 Won / Certified",IF($S108="Application Started","7 Certification / Enterprise opportunity",IF($S108="Meeting Booked","6 Meeting / Application",IF(OR($S108="Interested",$S108="Info Requested"),"5 Interested",IF(OR($S108="Declined",$S108="Not Relevant",$S108="Do Not Contact / Unsubscribed"),"9 Closed - Lost",IF($R108="Yes","4 Contacted",IF($N108="Yes","2 Engaged",IF($M108="Yes","1 Awareness",IF($AA108&gt;=60,"3 Qualified","1 Awareness"))))))))))</f>
        <v/>
      </c>
      <c r="AD108" s="108"/>
      <c r="AE108" s="108"/>
      <c r="AF108" s="111" t="str">
        <f aca="false">IF($AE108="","",$AE108+10)</f>
        <v/>
      </c>
      <c r="AG108" s="108"/>
      <c r="AH108" s="81"/>
      <c r="AI108" s="108"/>
      <c r="AJ108" s="81"/>
      <c r="AK108" s="108"/>
      <c r="AL108" s="110"/>
      <c r="AM108" s="81"/>
      <c r="AN108" s="111" t="str">
        <f aca="false">IF($D108="","",IF(COUNTIF($D$4:$D$1203,$D108)&gt;1,"DUPLICATE — check earlier row",""))</f>
        <v/>
      </c>
      <c r="AO108" s="81"/>
      <c r="AP108" s="81"/>
    </row>
    <row r="109" customFormat="false" ht="30" hidden="false" customHeight="true" outlineLevel="0" collapsed="false">
      <c r="A109" s="79"/>
      <c r="B109" s="80"/>
      <c r="C109" s="80"/>
      <c r="D109" s="80"/>
      <c r="E109" s="80"/>
      <c r="F109" s="80"/>
      <c r="G109" s="80"/>
      <c r="H109" s="80"/>
      <c r="I109" s="80"/>
      <c r="J109" s="102"/>
      <c r="K109" s="103" t="str">
        <f aca="false">IF(J109="","",IF(J109&gt;=8,"Yes","Check"))</f>
        <v/>
      </c>
      <c r="L109" s="81"/>
      <c r="M109" s="102"/>
      <c r="N109" s="102"/>
      <c r="O109" s="80"/>
      <c r="P109" s="81"/>
      <c r="Q109" s="103" t="str">
        <f aca="false">IF(P109="","",LEN(P109))</f>
        <v/>
      </c>
      <c r="R109" s="102"/>
      <c r="S109" s="80"/>
      <c r="T109" s="81"/>
      <c r="U109" s="104" t="str">
        <f aca="false">IF($AE109&lt;&gt;"",$AE109+4,IF(OR(R109&lt;&gt;"Yes",A109=""),"",A109+4))</f>
        <v/>
      </c>
      <c r="V109" s="102"/>
      <c r="W109" s="81"/>
      <c r="X109" s="81"/>
      <c r="Y109" s="105"/>
      <c r="Z109" s="105"/>
      <c r="AA109" s="106" t="str">
        <f aca="false">IF(AND($Y109="",$Z109=""),"",ROUND(IFERROR(VALUE(LEFT($Y109,1)),0)*12+IFERROR(VALUE(LEFT($Z109,1)),0)*8,0))</f>
        <v/>
      </c>
      <c r="AB109" s="106" t="str">
        <f aca="false">IF($AA109="","",IF($AA109&gt;=80,"A - call first",IF($AA109&gt;=60,"B - worth pursuing",IF($AA109&gt;=40,"C - nurture","D - do not spend time here"))))</f>
        <v/>
      </c>
      <c r="AC109" s="107" t="str">
        <f aca="false">IF($C109="","",IF($S109="Converted","8 Won / Certified",IF($S109="Application Started","7 Certification / Enterprise opportunity",IF($S109="Meeting Booked","6 Meeting / Application",IF(OR($S109="Interested",$S109="Info Requested"),"5 Interested",IF(OR($S109="Declined",$S109="Not Relevant",$S109="Do Not Contact / Unsubscribed"),"9 Closed - Lost",IF($R109="Yes","4 Contacted",IF($N109="Yes","2 Engaged",IF($M109="Yes","1 Awareness",IF($AA109&gt;=60,"3 Qualified","1 Awareness"))))))))))</f>
        <v/>
      </c>
      <c r="AD109" s="108"/>
      <c r="AE109" s="108"/>
      <c r="AF109" s="109" t="str">
        <f aca="false">IF($AE109="","",$AE109+10)</f>
        <v/>
      </c>
      <c r="AG109" s="108"/>
      <c r="AH109" s="81"/>
      <c r="AI109" s="108"/>
      <c r="AJ109" s="81"/>
      <c r="AK109" s="108"/>
      <c r="AL109" s="110"/>
      <c r="AM109" s="81"/>
      <c r="AN109" s="109" t="str">
        <f aca="false">IF($D109="","",IF(COUNTIF($D$4:$D$1203,$D109)&gt;1,"DUPLICATE — check earlier row",""))</f>
        <v/>
      </c>
      <c r="AO109" s="81"/>
      <c r="AP109" s="81"/>
    </row>
    <row r="110" customFormat="false" ht="30" hidden="false" customHeight="true" outlineLevel="0" collapsed="false">
      <c r="A110" s="79"/>
      <c r="B110" s="80"/>
      <c r="C110" s="80"/>
      <c r="D110" s="80"/>
      <c r="E110" s="80"/>
      <c r="F110" s="80"/>
      <c r="G110" s="80"/>
      <c r="H110" s="80"/>
      <c r="I110" s="80"/>
      <c r="J110" s="102"/>
      <c r="K110" s="103" t="str">
        <f aca="false">IF(J110="","",IF(J110&gt;=8,"Yes","Check"))</f>
        <v/>
      </c>
      <c r="L110" s="81"/>
      <c r="M110" s="102"/>
      <c r="N110" s="102"/>
      <c r="O110" s="80"/>
      <c r="P110" s="81"/>
      <c r="Q110" s="103" t="str">
        <f aca="false">IF(P110="","",LEN(P110))</f>
        <v/>
      </c>
      <c r="R110" s="102"/>
      <c r="S110" s="80"/>
      <c r="T110" s="81"/>
      <c r="U110" s="104" t="str">
        <f aca="false">IF($AE110&lt;&gt;"",$AE110+4,IF(OR(R110&lt;&gt;"Yes",A110=""),"",A110+4))</f>
        <v/>
      </c>
      <c r="V110" s="102"/>
      <c r="W110" s="81"/>
      <c r="X110" s="81"/>
      <c r="Y110" s="105"/>
      <c r="Z110" s="105"/>
      <c r="AA110" s="106" t="str">
        <f aca="false">IF(AND($Y110="",$Z110=""),"",ROUND(IFERROR(VALUE(LEFT($Y110,1)),0)*12+IFERROR(VALUE(LEFT($Z110,1)),0)*8,0))</f>
        <v/>
      </c>
      <c r="AB110" s="106" t="str">
        <f aca="false">IF($AA110="","",IF($AA110&gt;=80,"A - call first",IF($AA110&gt;=60,"B - worth pursuing",IF($AA110&gt;=40,"C - nurture","D - do not spend time here"))))</f>
        <v/>
      </c>
      <c r="AC110" s="107" t="str">
        <f aca="false">IF($C110="","",IF($S110="Converted","8 Won / Certified",IF($S110="Application Started","7 Certification / Enterprise opportunity",IF($S110="Meeting Booked","6 Meeting / Application",IF(OR($S110="Interested",$S110="Info Requested"),"5 Interested",IF(OR($S110="Declined",$S110="Not Relevant",$S110="Do Not Contact / Unsubscribed"),"9 Closed - Lost",IF($R110="Yes","4 Contacted",IF($N110="Yes","2 Engaged",IF($M110="Yes","1 Awareness",IF($AA110&gt;=60,"3 Qualified","1 Awareness"))))))))))</f>
        <v/>
      </c>
      <c r="AD110" s="108"/>
      <c r="AE110" s="108"/>
      <c r="AF110" s="111" t="str">
        <f aca="false">IF($AE110="","",$AE110+10)</f>
        <v/>
      </c>
      <c r="AG110" s="108"/>
      <c r="AH110" s="81"/>
      <c r="AI110" s="108"/>
      <c r="AJ110" s="81"/>
      <c r="AK110" s="108"/>
      <c r="AL110" s="110"/>
      <c r="AM110" s="81"/>
      <c r="AN110" s="111" t="str">
        <f aca="false">IF($D110="","",IF(COUNTIF($D$4:$D$1203,$D110)&gt;1,"DUPLICATE — check earlier row",""))</f>
        <v/>
      </c>
      <c r="AO110" s="81"/>
      <c r="AP110" s="81"/>
    </row>
    <row r="111" customFormat="false" ht="30" hidden="false" customHeight="true" outlineLevel="0" collapsed="false">
      <c r="A111" s="79"/>
      <c r="B111" s="80"/>
      <c r="C111" s="80"/>
      <c r="D111" s="80"/>
      <c r="E111" s="80"/>
      <c r="F111" s="80"/>
      <c r="G111" s="80"/>
      <c r="H111" s="80"/>
      <c r="I111" s="80"/>
      <c r="J111" s="102"/>
      <c r="K111" s="103" t="str">
        <f aca="false">IF(J111="","",IF(J111&gt;=8,"Yes","Check"))</f>
        <v/>
      </c>
      <c r="L111" s="81"/>
      <c r="M111" s="102"/>
      <c r="N111" s="102"/>
      <c r="O111" s="80"/>
      <c r="P111" s="81"/>
      <c r="Q111" s="103" t="str">
        <f aca="false">IF(P111="","",LEN(P111))</f>
        <v/>
      </c>
      <c r="R111" s="102"/>
      <c r="S111" s="80"/>
      <c r="T111" s="81"/>
      <c r="U111" s="104" t="str">
        <f aca="false">IF($AE111&lt;&gt;"",$AE111+4,IF(OR(R111&lt;&gt;"Yes",A111=""),"",A111+4))</f>
        <v/>
      </c>
      <c r="V111" s="102"/>
      <c r="W111" s="81"/>
      <c r="X111" s="81"/>
      <c r="Y111" s="105"/>
      <c r="Z111" s="105"/>
      <c r="AA111" s="106" t="str">
        <f aca="false">IF(AND($Y111="",$Z111=""),"",ROUND(IFERROR(VALUE(LEFT($Y111,1)),0)*12+IFERROR(VALUE(LEFT($Z111,1)),0)*8,0))</f>
        <v/>
      </c>
      <c r="AB111" s="106" t="str">
        <f aca="false">IF($AA111="","",IF($AA111&gt;=80,"A - call first",IF($AA111&gt;=60,"B - worth pursuing",IF($AA111&gt;=40,"C - nurture","D - do not spend time here"))))</f>
        <v/>
      </c>
      <c r="AC111" s="107" t="str">
        <f aca="false">IF($C111="","",IF($S111="Converted","8 Won / Certified",IF($S111="Application Started","7 Certification / Enterprise opportunity",IF($S111="Meeting Booked","6 Meeting / Application",IF(OR($S111="Interested",$S111="Info Requested"),"5 Interested",IF(OR($S111="Declined",$S111="Not Relevant",$S111="Do Not Contact / Unsubscribed"),"9 Closed - Lost",IF($R111="Yes","4 Contacted",IF($N111="Yes","2 Engaged",IF($M111="Yes","1 Awareness",IF($AA111&gt;=60,"3 Qualified","1 Awareness"))))))))))</f>
        <v/>
      </c>
      <c r="AD111" s="108"/>
      <c r="AE111" s="108"/>
      <c r="AF111" s="109" t="str">
        <f aca="false">IF($AE111="","",$AE111+10)</f>
        <v/>
      </c>
      <c r="AG111" s="108"/>
      <c r="AH111" s="81"/>
      <c r="AI111" s="108"/>
      <c r="AJ111" s="81"/>
      <c r="AK111" s="108"/>
      <c r="AL111" s="110"/>
      <c r="AM111" s="81"/>
      <c r="AN111" s="109" t="str">
        <f aca="false">IF($D111="","",IF(COUNTIF($D$4:$D$1203,$D111)&gt;1,"DUPLICATE — check earlier row",""))</f>
        <v/>
      </c>
      <c r="AO111" s="81"/>
      <c r="AP111" s="81"/>
    </row>
    <row r="112" customFormat="false" ht="30" hidden="false" customHeight="true" outlineLevel="0" collapsed="false">
      <c r="A112" s="79"/>
      <c r="B112" s="80"/>
      <c r="C112" s="80"/>
      <c r="D112" s="80"/>
      <c r="E112" s="80"/>
      <c r="F112" s="80"/>
      <c r="G112" s="80"/>
      <c r="H112" s="80"/>
      <c r="I112" s="80"/>
      <c r="J112" s="102"/>
      <c r="K112" s="103" t="str">
        <f aca="false">IF(J112="","",IF(J112&gt;=8,"Yes","Check"))</f>
        <v/>
      </c>
      <c r="L112" s="81"/>
      <c r="M112" s="102"/>
      <c r="N112" s="102"/>
      <c r="O112" s="80"/>
      <c r="P112" s="81"/>
      <c r="Q112" s="103" t="str">
        <f aca="false">IF(P112="","",LEN(P112))</f>
        <v/>
      </c>
      <c r="R112" s="102"/>
      <c r="S112" s="80"/>
      <c r="T112" s="81"/>
      <c r="U112" s="104" t="str">
        <f aca="false">IF($AE112&lt;&gt;"",$AE112+4,IF(OR(R112&lt;&gt;"Yes",A112=""),"",A112+4))</f>
        <v/>
      </c>
      <c r="V112" s="102"/>
      <c r="W112" s="81"/>
      <c r="X112" s="81"/>
      <c r="Y112" s="105"/>
      <c r="Z112" s="105"/>
      <c r="AA112" s="106" t="str">
        <f aca="false">IF(AND($Y112="",$Z112=""),"",ROUND(IFERROR(VALUE(LEFT($Y112,1)),0)*12+IFERROR(VALUE(LEFT($Z112,1)),0)*8,0))</f>
        <v/>
      </c>
      <c r="AB112" s="106" t="str">
        <f aca="false">IF($AA112="","",IF($AA112&gt;=80,"A - call first",IF($AA112&gt;=60,"B - worth pursuing",IF($AA112&gt;=40,"C - nurture","D - do not spend time here"))))</f>
        <v/>
      </c>
      <c r="AC112" s="107" t="str">
        <f aca="false">IF($C112="","",IF($S112="Converted","8 Won / Certified",IF($S112="Application Started","7 Certification / Enterprise opportunity",IF($S112="Meeting Booked","6 Meeting / Application",IF(OR($S112="Interested",$S112="Info Requested"),"5 Interested",IF(OR($S112="Declined",$S112="Not Relevant",$S112="Do Not Contact / Unsubscribed"),"9 Closed - Lost",IF($R112="Yes","4 Contacted",IF($N112="Yes","2 Engaged",IF($M112="Yes","1 Awareness",IF($AA112&gt;=60,"3 Qualified","1 Awareness"))))))))))</f>
        <v/>
      </c>
      <c r="AD112" s="108"/>
      <c r="AE112" s="108"/>
      <c r="AF112" s="111" t="str">
        <f aca="false">IF($AE112="","",$AE112+10)</f>
        <v/>
      </c>
      <c r="AG112" s="108"/>
      <c r="AH112" s="81"/>
      <c r="AI112" s="108"/>
      <c r="AJ112" s="81"/>
      <c r="AK112" s="108"/>
      <c r="AL112" s="110"/>
      <c r="AM112" s="81"/>
      <c r="AN112" s="111" t="str">
        <f aca="false">IF($D112="","",IF(COUNTIF($D$4:$D$1203,$D112)&gt;1,"DUPLICATE — check earlier row",""))</f>
        <v/>
      </c>
      <c r="AO112" s="81"/>
      <c r="AP112" s="81"/>
    </row>
    <row r="113" customFormat="false" ht="30" hidden="false" customHeight="true" outlineLevel="0" collapsed="false">
      <c r="A113" s="79"/>
      <c r="B113" s="80"/>
      <c r="C113" s="80"/>
      <c r="D113" s="80"/>
      <c r="E113" s="80"/>
      <c r="F113" s="80"/>
      <c r="G113" s="80"/>
      <c r="H113" s="80"/>
      <c r="I113" s="80"/>
      <c r="J113" s="102"/>
      <c r="K113" s="103" t="str">
        <f aca="false">IF(J113="","",IF(J113&gt;=8,"Yes","Check"))</f>
        <v/>
      </c>
      <c r="L113" s="81"/>
      <c r="M113" s="102"/>
      <c r="N113" s="102"/>
      <c r="O113" s="80"/>
      <c r="P113" s="81"/>
      <c r="Q113" s="103" t="str">
        <f aca="false">IF(P113="","",LEN(P113))</f>
        <v/>
      </c>
      <c r="R113" s="102"/>
      <c r="S113" s="80"/>
      <c r="T113" s="81"/>
      <c r="U113" s="104" t="str">
        <f aca="false">IF($AE113&lt;&gt;"",$AE113+4,IF(OR(R113&lt;&gt;"Yes",A113=""),"",A113+4))</f>
        <v/>
      </c>
      <c r="V113" s="102"/>
      <c r="W113" s="81"/>
      <c r="X113" s="81"/>
      <c r="Y113" s="105"/>
      <c r="Z113" s="105"/>
      <c r="AA113" s="106" t="str">
        <f aca="false">IF(AND($Y113="",$Z113=""),"",ROUND(IFERROR(VALUE(LEFT($Y113,1)),0)*12+IFERROR(VALUE(LEFT($Z113,1)),0)*8,0))</f>
        <v/>
      </c>
      <c r="AB113" s="106" t="str">
        <f aca="false">IF($AA113="","",IF($AA113&gt;=80,"A - call first",IF($AA113&gt;=60,"B - worth pursuing",IF($AA113&gt;=40,"C - nurture","D - do not spend time here"))))</f>
        <v/>
      </c>
      <c r="AC113" s="107" t="str">
        <f aca="false">IF($C113="","",IF($S113="Converted","8 Won / Certified",IF($S113="Application Started","7 Certification / Enterprise opportunity",IF($S113="Meeting Booked","6 Meeting / Application",IF(OR($S113="Interested",$S113="Info Requested"),"5 Interested",IF(OR($S113="Declined",$S113="Not Relevant",$S113="Do Not Contact / Unsubscribed"),"9 Closed - Lost",IF($R113="Yes","4 Contacted",IF($N113="Yes","2 Engaged",IF($M113="Yes","1 Awareness",IF($AA113&gt;=60,"3 Qualified","1 Awareness"))))))))))</f>
        <v/>
      </c>
      <c r="AD113" s="108"/>
      <c r="AE113" s="108"/>
      <c r="AF113" s="109" t="str">
        <f aca="false">IF($AE113="","",$AE113+10)</f>
        <v/>
      </c>
      <c r="AG113" s="108"/>
      <c r="AH113" s="81"/>
      <c r="AI113" s="108"/>
      <c r="AJ113" s="81"/>
      <c r="AK113" s="108"/>
      <c r="AL113" s="110"/>
      <c r="AM113" s="81"/>
      <c r="AN113" s="109" t="str">
        <f aca="false">IF($D113="","",IF(COUNTIF($D$4:$D$1203,$D113)&gt;1,"DUPLICATE — check earlier row",""))</f>
        <v/>
      </c>
      <c r="AO113" s="81"/>
      <c r="AP113" s="81"/>
    </row>
    <row r="114" customFormat="false" ht="30" hidden="false" customHeight="true" outlineLevel="0" collapsed="false">
      <c r="A114" s="79"/>
      <c r="B114" s="80"/>
      <c r="C114" s="80"/>
      <c r="D114" s="80"/>
      <c r="E114" s="80"/>
      <c r="F114" s="80"/>
      <c r="G114" s="80"/>
      <c r="H114" s="80"/>
      <c r="I114" s="80"/>
      <c r="J114" s="102"/>
      <c r="K114" s="103" t="str">
        <f aca="false">IF(J114="","",IF(J114&gt;=8,"Yes","Check"))</f>
        <v/>
      </c>
      <c r="L114" s="81"/>
      <c r="M114" s="102"/>
      <c r="N114" s="102"/>
      <c r="O114" s="80"/>
      <c r="P114" s="81"/>
      <c r="Q114" s="103" t="str">
        <f aca="false">IF(P114="","",LEN(P114))</f>
        <v/>
      </c>
      <c r="R114" s="102"/>
      <c r="S114" s="80"/>
      <c r="T114" s="81"/>
      <c r="U114" s="104" t="str">
        <f aca="false">IF($AE114&lt;&gt;"",$AE114+4,IF(OR(R114&lt;&gt;"Yes",A114=""),"",A114+4))</f>
        <v/>
      </c>
      <c r="V114" s="102"/>
      <c r="W114" s="81"/>
      <c r="X114" s="81"/>
      <c r="Y114" s="105"/>
      <c r="Z114" s="105"/>
      <c r="AA114" s="106" t="str">
        <f aca="false">IF(AND($Y114="",$Z114=""),"",ROUND(IFERROR(VALUE(LEFT($Y114,1)),0)*12+IFERROR(VALUE(LEFT($Z114,1)),0)*8,0))</f>
        <v/>
      </c>
      <c r="AB114" s="106" t="str">
        <f aca="false">IF($AA114="","",IF($AA114&gt;=80,"A - call first",IF($AA114&gt;=60,"B - worth pursuing",IF($AA114&gt;=40,"C - nurture","D - do not spend time here"))))</f>
        <v/>
      </c>
      <c r="AC114" s="107" t="str">
        <f aca="false">IF($C114="","",IF($S114="Converted","8 Won / Certified",IF($S114="Application Started","7 Certification / Enterprise opportunity",IF($S114="Meeting Booked","6 Meeting / Application",IF(OR($S114="Interested",$S114="Info Requested"),"5 Interested",IF(OR($S114="Declined",$S114="Not Relevant",$S114="Do Not Contact / Unsubscribed"),"9 Closed - Lost",IF($R114="Yes","4 Contacted",IF($N114="Yes","2 Engaged",IF($M114="Yes","1 Awareness",IF($AA114&gt;=60,"3 Qualified","1 Awareness"))))))))))</f>
        <v/>
      </c>
      <c r="AD114" s="108"/>
      <c r="AE114" s="108"/>
      <c r="AF114" s="111" t="str">
        <f aca="false">IF($AE114="","",$AE114+10)</f>
        <v/>
      </c>
      <c r="AG114" s="108"/>
      <c r="AH114" s="81"/>
      <c r="AI114" s="108"/>
      <c r="AJ114" s="81"/>
      <c r="AK114" s="108"/>
      <c r="AL114" s="110"/>
      <c r="AM114" s="81"/>
      <c r="AN114" s="111" t="str">
        <f aca="false">IF($D114="","",IF(COUNTIF($D$4:$D$1203,$D114)&gt;1,"DUPLICATE — check earlier row",""))</f>
        <v/>
      </c>
      <c r="AO114" s="81"/>
      <c r="AP114" s="81"/>
    </row>
    <row r="115" customFormat="false" ht="30" hidden="false" customHeight="true" outlineLevel="0" collapsed="false">
      <c r="A115" s="79"/>
      <c r="B115" s="80"/>
      <c r="C115" s="80"/>
      <c r="D115" s="80"/>
      <c r="E115" s="80"/>
      <c r="F115" s="80"/>
      <c r="G115" s="80"/>
      <c r="H115" s="80"/>
      <c r="I115" s="80"/>
      <c r="J115" s="102"/>
      <c r="K115" s="103" t="str">
        <f aca="false">IF(J115="","",IF(J115&gt;=8,"Yes","Check"))</f>
        <v/>
      </c>
      <c r="L115" s="81"/>
      <c r="M115" s="102"/>
      <c r="N115" s="102"/>
      <c r="O115" s="80"/>
      <c r="P115" s="81"/>
      <c r="Q115" s="103" t="str">
        <f aca="false">IF(P115="","",LEN(P115))</f>
        <v/>
      </c>
      <c r="R115" s="102"/>
      <c r="S115" s="80"/>
      <c r="T115" s="81"/>
      <c r="U115" s="104" t="str">
        <f aca="false">IF($AE115&lt;&gt;"",$AE115+4,IF(OR(R115&lt;&gt;"Yes",A115=""),"",A115+4))</f>
        <v/>
      </c>
      <c r="V115" s="102"/>
      <c r="W115" s="81"/>
      <c r="X115" s="81"/>
      <c r="Y115" s="105"/>
      <c r="Z115" s="105"/>
      <c r="AA115" s="106" t="str">
        <f aca="false">IF(AND($Y115="",$Z115=""),"",ROUND(IFERROR(VALUE(LEFT($Y115,1)),0)*12+IFERROR(VALUE(LEFT($Z115,1)),0)*8,0))</f>
        <v/>
      </c>
      <c r="AB115" s="106" t="str">
        <f aca="false">IF($AA115="","",IF($AA115&gt;=80,"A - call first",IF($AA115&gt;=60,"B - worth pursuing",IF($AA115&gt;=40,"C - nurture","D - do not spend time here"))))</f>
        <v/>
      </c>
      <c r="AC115" s="107" t="str">
        <f aca="false">IF($C115="","",IF($S115="Converted","8 Won / Certified",IF($S115="Application Started","7 Certification / Enterprise opportunity",IF($S115="Meeting Booked","6 Meeting / Application",IF(OR($S115="Interested",$S115="Info Requested"),"5 Interested",IF(OR($S115="Declined",$S115="Not Relevant",$S115="Do Not Contact / Unsubscribed"),"9 Closed - Lost",IF($R115="Yes","4 Contacted",IF($N115="Yes","2 Engaged",IF($M115="Yes","1 Awareness",IF($AA115&gt;=60,"3 Qualified","1 Awareness"))))))))))</f>
        <v/>
      </c>
      <c r="AD115" s="108"/>
      <c r="AE115" s="108"/>
      <c r="AF115" s="109" t="str">
        <f aca="false">IF($AE115="","",$AE115+10)</f>
        <v/>
      </c>
      <c r="AG115" s="108"/>
      <c r="AH115" s="81"/>
      <c r="AI115" s="108"/>
      <c r="AJ115" s="81"/>
      <c r="AK115" s="108"/>
      <c r="AL115" s="110"/>
      <c r="AM115" s="81"/>
      <c r="AN115" s="109" t="str">
        <f aca="false">IF($D115="","",IF(COUNTIF($D$4:$D$1203,$D115)&gt;1,"DUPLICATE — check earlier row",""))</f>
        <v/>
      </c>
      <c r="AO115" s="81"/>
      <c r="AP115" s="81"/>
    </row>
    <row r="116" customFormat="false" ht="30" hidden="false" customHeight="true" outlineLevel="0" collapsed="false">
      <c r="A116" s="79"/>
      <c r="B116" s="80"/>
      <c r="C116" s="80"/>
      <c r="D116" s="80"/>
      <c r="E116" s="80"/>
      <c r="F116" s="80"/>
      <c r="G116" s="80"/>
      <c r="H116" s="80"/>
      <c r="I116" s="80"/>
      <c r="J116" s="102"/>
      <c r="K116" s="103" t="str">
        <f aca="false">IF(J116="","",IF(J116&gt;=8,"Yes","Check"))</f>
        <v/>
      </c>
      <c r="L116" s="81"/>
      <c r="M116" s="102"/>
      <c r="N116" s="102"/>
      <c r="O116" s="80"/>
      <c r="P116" s="81"/>
      <c r="Q116" s="103" t="str">
        <f aca="false">IF(P116="","",LEN(P116))</f>
        <v/>
      </c>
      <c r="R116" s="102"/>
      <c r="S116" s="80"/>
      <c r="T116" s="81"/>
      <c r="U116" s="104" t="str">
        <f aca="false">IF($AE116&lt;&gt;"",$AE116+4,IF(OR(R116&lt;&gt;"Yes",A116=""),"",A116+4))</f>
        <v/>
      </c>
      <c r="V116" s="102"/>
      <c r="W116" s="81"/>
      <c r="X116" s="81"/>
      <c r="Y116" s="105"/>
      <c r="Z116" s="105"/>
      <c r="AA116" s="106" t="str">
        <f aca="false">IF(AND($Y116="",$Z116=""),"",ROUND(IFERROR(VALUE(LEFT($Y116,1)),0)*12+IFERROR(VALUE(LEFT($Z116,1)),0)*8,0))</f>
        <v/>
      </c>
      <c r="AB116" s="106" t="str">
        <f aca="false">IF($AA116="","",IF($AA116&gt;=80,"A - call first",IF($AA116&gt;=60,"B - worth pursuing",IF($AA116&gt;=40,"C - nurture","D - do not spend time here"))))</f>
        <v/>
      </c>
      <c r="AC116" s="107" t="str">
        <f aca="false">IF($C116="","",IF($S116="Converted","8 Won / Certified",IF($S116="Application Started","7 Certification / Enterprise opportunity",IF($S116="Meeting Booked","6 Meeting / Application",IF(OR($S116="Interested",$S116="Info Requested"),"5 Interested",IF(OR($S116="Declined",$S116="Not Relevant",$S116="Do Not Contact / Unsubscribed"),"9 Closed - Lost",IF($R116="Yes","4 Contacted",IF($N116="Yes","2 Engaged",IF($M116="Yes","1 Awareness",IF($AA116&gt;=60,"3 Qualified","1 Awareness"))))))))))</f>
        <v/>
      </c>
      <c r="AD116" s="108"/>
      <c r="AE116" s="108"/>
      <c r="AF116" s="111" t="str">
        <f aca="false">IF($AE116="","",$AE116+10)</f>
        <v/>
      </c>
      <c r="AG116" s="108"/>
      <c r="AH116" s="81"/>
      <c r="AI116" s="108"/>
      <c r="AJ116" s="81"/>
      <c r="AK116" s="108"/>
      <c r="AL116" s="110"/>
      <c r="AM116" s="81"/>
      <c r="AN116" s="111" t="str">
        <f aca="false">IF($D116="","",IF(COUNTIF($D$4:$D$1203,$D116)&gt;1,"DUPLICATE — check earlier row",""))</f>
        <v/>
      </c>
      <c r="AO116" s="81"/>
      <c r="AP116" s="81"/>
    </row>
    <row r="117" customFormat="false" ht="30" hidden="false" customHeight="true" outlineLevel="0" collapsed="false">
      <c r="A117" s="79"/>
      <c r="B117" s="80"/>
      <c r="C117" s="80"/>
      <c r="D117" s="80"/>
      <c r="E117" s="80"/>
      <c r="F117" s="80"/>
      <c r="G117" s="80"/>
      <c r="H117" s="80"/>
      <c r="I117" s="80"/>
      <c r="J117" s="102"/>
      <c r="K117" s="103" t="str">
        <f aca="false">IF(J117="","",IF(J117&gt;=8,"Yes","Check"))</f>
        <v/>
      </c>
      <c r="L117" s="81"/>
      <c r="M117" s="102"/>
      <c r="N117" s="102"/>
      <c r="O117" s="80"/>
      <c r="P117" s="81"/>
      <c r="Q117" s="103" t="str">
        <f aca="false">IF(P117="","",LEN(P117))</f>
        <v/>
      </c>
      <c r="R117" s="102"/>
      <c r="S117" s="80"/>
      <c r="T117" s="81"/>
      <c r="U117" s="104" t="str">
        <f aca="false">IF($AE117&lt;&gt;"",$AE117+4,IF(OR(R117&lt;&gt;"Yes",A117=""),"",A117+4))</f>
        <v/>
      </c>
      <c r="V117" s="102"/>
      <c r="W117" s="81"/>
      <c r="X117" s="81"/>
      <c r="Y117" s="105"/>
      <c r="Z117" s="105"/>
      <c r="AA117" s="106" t="str">
        <f aca="false">IF(AND($Y117="",$Z117=""),"",ROUND(IFERROR(VALUE(LEFT($Y117,1)),0)*12+IFERROR(VALUE(LEFT($Z117,1)),0)*8,0))</f>
        <v/>
      </c>
      <c r="AB117" s="106" t="str">
        <f aca="false">IF($AA117="","",IF($AA117&gt;=80,"A - call first",IF($AA117&gt;=60,"B - worth pursuing",IF($AA117&gt;=40,"C - nurture","D - do not spend time here"))))</f>
        <v/>
      </c>
      <c r="AC117" s="107" t="str">
        <f aca="false">IF($C117="","",IF($S117="Converted","8 Won / Certified",IF($S117="Application Started","7 Certification / Enterprise opportunity",IF($S117="Meeting Booked","6 Meeting / Application",IF(OR($S117="Interested",$S117="Info Requested"),"5 Interested",IF(OR($S117="Declined",$S117="Not Relevant",$S117="Do Not Contact / Unsubscribed"),"9 Closed - Lost",IF($R117="Yes","4 Contacted",IF($N117="Yes","2 Engaged",IF($M117="Yes","1 Awareness",IF($AA117&gt;=60,"3 Qualified","1 Awareness"))))))))))</f>
        <v/>
      </c>
      <c r="AD117" s="108"/>
      <c r="AE117" s="108"/>
      <c r="AF117" s="109" t="str">
        <f aca="false">IF($AE117="","",$AE117+10)</f>
        <v/>
      </c>
      <c r="AG117" s="108"/>
      <c r="AH117" s="81"/>
      <c r="AI117" s="108"/>
      <c r="AJ117" s="81"/>
      <c r="AK117" s="108"/>
      <c r="AL117" s="110"/>
      <c r="AM117" s="81"/>
      <c r="AN117" s="109" t="str">
        <f aca="false">IF($D117="","",IF(COUNTIF($D$4:$D$1203,$D117)&gt;1,"DUPLICATE — check earlier row",""))</f>
        <v/>
      </c>
      <c r="AO117" s="81"/>
      <c r="AP117" s="81"/>
    </row>
    <row r="118" customFormat="false" ht="30" hidden="false" customHeight="true" outlineLevel="0" collapsed="false">
      <c r="A118" s="79"/>
      <c r="B118" s="80"/>
      <c r="C118" s="80"/>
      <c r="D118" s="80"/>
      <c r="E118" s="80"/>
      <c r="F118" s="80"/>
      <c r="G118" s="80"/>
      <c r="H118" s="80"/>
      <c r="I118" s="80"/>
      <c r="J118" s="102"/>
      <c r="K118" s="103" t="str">
        <f aca="false">IF(J118="","",IF(J118&gt;=8,"Yes","Check"))</f>
        <v/>
      </c>
      <c r="L118" s="81"/>
      <c r="M118" s="102"/>
      <c r="N118" s="102"/>
      <c r="O118" s="80"/>
      <c r="P118" s="81"/>
      <c r="Q118" s="103" t="str">
        <f aca="false">IF(P118="","",LEN(P118))</f>
        <v/>
      </c>
      <c r="R118" s="102"/>
      <c r="S118" s="80"/>
      <c r="T118" s="81"/>
      <c r="U118" s="104" t="str">
        <f aca="false">IF($AE118&lt;&gt;"",$AE118+4,IF(OR(R118&lt;&gt;"Yes",A118=""),"",A118+4))</f>
        <v/>
      </c>
      <c r="V118" s="102"/>
      <c r="W118" s="81"/>
      <c r="X118" s="81"/>
      <c r="Y118" s="105"/>
      <c r="Z118" s="105"/>
      <c r="AA118" s="106" t="str">
        <f aca="false">IF(AND($Y118="",$Z118=""),"",ROUND(IFERROR(VALUE(LEFT($Y118,1)),0)*12+IFERROR(VALUE(LEFT($Z118,1)),0)*8,0))</f>
        <v/>
      </c>
      <c r="AB118" s="106" t="str">
        <f aca="false">IF($AA118="","",IF($AA118&gt;=80,"A - call first",IF($AA118&gt;=60,"B - worth pursuing",IF($AA118&gt;=40,"C - nurture","D - do not spend time here"))))</f>
        <v/>
      </c>
      <c r="AC118" s="107" t="str">
        <f aca="false">IF($C118="","",IF($S118="Converted","8 Won / Certified",IF($S118="Application Started","7 Certification / Enterprise opportunity",IF($S118="Meeting Booked","6 Meeting / Application",IF(OR($S118="Interested",$S118="Info Requested"),"5 Interested",IF(OR($S118="Declined",$S118="Not Relevant",$S118="Do Not Contact / Unsubscribed"),"9 Closed - Lost",IF($R118="Yes","4 Contacted",IF($N118="Yes","2 Engaged",IF($M118="Yes","1 Awareness",IF($AA118&gt;=60,"3 Qualified","1 Awareness"))))))))))</f>
        <v/>
      </c>
      <c r="AD118" s="108"/>
      <c r="AE118" s="108"/>
      <c r="AF118" s="111" t="str">
        <f aca="false">IF($AE118="","",$AE118+10)</f>
        <v/>
      </c>
      <c r="AG118" s="108"/>
      <c r="AH118" s="81"/>
      <c r="AI118" s="108"/>
      <c r="AJ118" s="81"/>
      <c r="AK118" s="108"/>
      <c r="AL118" s="110"/>
      <c r="AM118" s="81"/>
      <c r="AN118" s="111" t="str">
        <f aca="false">IF($D118="","",IF(COUNTIF($D$4:$D$1203,$D118)&gt;1,"DUPLICATE — check earlier row",""))</f>
        <v/>
      </c>
      <c r="AO118" s="81"/>
      <c r="AP118" s="81"/>
    </row>
    <row r="119" customFormat="false" ht="30" hidden="false" customHeight="true" outlineLevel="0" collapsed="false">
      <c r="A119" s="79"/>
      <c r="B119" s="80"/>
      <c r="C119" s="80"/>
      <c r="D119" s="80"/>
      <c r="E119" s="80"/>
      <c r="F119" s="80"/>
      <c r="G119" s="80"/>
      <c r="H119" s="80"/>
      <c r="I119" s="80"/>
      <c r="J119" s="102"/>
      <c r="K119" s="103" t="str">
        <f aca="false">IF(J119="","",IF(J119&gt;=8,"Yes","Check"))</f>
        <v/>
      </c>
      <c r="L119" s="81"/>
      <c r="M119" s="102"/>
      <c r="N119" s="102"/>
      <c r="O119" s="80"/>
      <c r="P119" s="81"/>
      <c r="Q119" s="103" t="str">
        <f aca="false">IF(P119="","",LEN(P119))</f>
        <v/>
      </c>
      <c r="R119" s="102"/>
      <c r="S119" s="80"/>
      <c r="T119" s="81"/>
      <c r="U119" s="104" t="str">
        <f aca="false">IF($AE119&lt;&gt;"",$AE119+4,IF(OR(R119&lt;&gt;"Yes",A119=""),"",A119+4))</f>
        <v/>
      </c>
      <c r="V119" s="102"/>
      <c r="W119" s="81"/>
      <c r="X119" s="81"/>
      <c r="Y119" s="105"/>
      <c r="Z119" s="105"/>
      <c r="AA119" s="106" t="str">
        <f aca="false">IF(AND($Y119="",$Z119=""),"",ROUND(IFERROR(VALUE(LEFT($Y119,1)),0)*12+IFERROR(VALUE(LEFT($Z119,1)),0)*8,0))</f>
        <v/>
      </c>
      <c r="AB119" s="106" t="str">
        <f aca="false">IF($AA119="","",IF($AA119&gt;=80,"A - call first",IF($AA119&gt;=60,"B - worth pursuing",IF($AA119&gt;=40,"C - nurture","D - do not spend time here"))))</f>
        <v/>
      </c>
      <c r="AC119" s="107" t="str">
        <f aca="false">IF($C119="","",IF($S119="Converted","8 Won / Certified",IF($S119="Application Started","7 Certification / Enterprise opportunity",IF($S119="Meeting Booked","6 Meeting / Application",IF(OR($S119="Interested",$S119="Info Requested"),"5 Interested",IF(OR($S119="Declined",$S119="Not Relevant",$S119="Do Not Contact / Unsubscribed"),"9 Closed - Lost",IF($R119="Yes","4 Contacted",IF($N119="Yes","2 Engaged",IF($M119="Yes","1 Awareness",IF($AA119&gt;=60,"3 Qualified","1 Awareness"))))))))))</f>
        <v/>
      </c>
      <c r="AD119" s="108"/>
      <c r="AE119" s="108"/>
      <c r="AF119" s="109" t="str">
        <f aca="false">IF($AE119="","",$AE119+10)</f>
        <v/>
      </c>
      <c r="AG119" s="108"/>
      <c r="AH119" s="81"/>
      <c r="AI119" s="108"/>
      <c r="AJ119" s="81"/>
      <c r="AK119" s="108"/>
      <c r="AL119" s="110"/>
      <c r="AM119" s="81"/>
      <c r="AN119" s="109" t="str">
        <f aca="false">IF($D119="","",IF(COUNTIF($D$4:$D$1203,$D119)&gt;1,"DUPLICATE — check earlier row",""))</f>
        <v/>
      </c>
      <c r="AO119" s="81"/>
      <c r="AP119" s="81"/>
    </row>
    <row r="120" customFormat="false" ht="30" hidden="false" customHeight="true" outlineLevel="0" collapsed="false">
      <c r="A120" s="79"/>
      <c r="B120" s="80"/>
      <c r="C120" s="80"/>
      <c r="D120" s="80"/>
      <c r="E120" s="80"/>
      <c r="F120" s="80"/>
      <c r="G120" s="80"/>
      <c r="H120" s="80"/>
      <c r="I120" s="80"/>
      <c r="J120" s="102"/>
      <c r="K120" s="103" t="str">
        <f aca="false">IF(J120="","",IF(J120&gt;=8,"Yes","Check"))</f>
        <v/>
      </c>
      <c r="L120" s="81"/>
      <c r="M120" s="102"/>
      <c r="N120" s="102"/>
      <c r="O120" s="80"/>
      <c r="P120" s="81"/>
      <c r="Q120" s="103" t="str">
        <f aca="false">IF(P120="","",LEN(P120))</f>
        <v/>
      </c>
      <c r="R120" s="102"/>
      <c r="S120" s="80"/>
      <c r="T120" s="81"/>
      <c r="U120" s="104" t="str">
        <f aca="false">IF($AE120&lt;&gt;"",$AE120+4,IF(OR(R120&lt;&gt;"Yes",A120=""),"",A120+4))</f>
        <v/>
      </c>
      <c r="V120" s="102"/>
      <c r="W120" s="81"/>
      <c r="X120" s="81"/>
      <c r="Y120" s="105"/>
      <c r="Z120" s="105"/>
      <c r="AA120" s="106" t="str">
        <f aca="false">IF(AND($Y120="",$Z120=""),"",ROUND(IFERROR(VALUE(LEFT($Y120,1)),0)*12+IFERROR(VALUE(LEFT($Z120,1)),0)*8,0))</f>
        <v/>
      </c>
      <c r="AB120" s="106" t="str">
        <f aca="false">IF($AA120="","",IF($AA120&gt;=80,"A - call first",IF($AA120&gt;=60,"B - worth pursuing",IF($AA120&gt;=40,"C - nurture","D - do not spend time here"))))</f>
        <v/>
      </c>
      <c r="AC120" s="107" t="str">
        <f aca="false">IF($C120="","",IF($S120="Converted","8 Won / Certified",IF($S120="Application Started","7 Certification / Enterprise opportunity",IF($S120="Meeting Booked","6 Meeting / Application",IF(OR($S120="Interested",$S120="Info Requested"),"5 Interested",IF(OR($S120="Declined",$S120="Not Relevant",$S120="Do Not Contact / Unsubscribed"),"9 Closed - Lost",IF($R120="Yes","4 Contacted",IF($N120="Yes","2 Engaged",IF($M120="Yes","1 Awareness",IF($AA120&gt;=60,"3 Qualified","1 Awareness"))))))))))</f>
        <v/>
      </c>
      <c r="AD120" s="108"/>
      <c r="AE120" s="108"/>
      <c r="AF120" s="111" t="str">
        <f aca="false">IF($AE120="","",$AE120+10)</f>
        <v/>
      </c>
      <c r="AG120" s="108"/>
      <c r="AH120" s="81"/>
      <c r="AI120" s="108"/>
      <c r="AJ120" s="81"/>
      <c r="AK120" s="108"/>
      <c r="AL120" s="110"/>
      <c r="AM120" s="81"/>
      <c r="AN120" s="111" t="str">
        <f aca="false">IF($D120="","",IF(COUNTIF($D$4:$D$1203,$D120)&gt;1,"DUPLICATE — check earlier row",""))</f>
        <v/>
      </c>
      <c r="AO120" s="81"/>
      <c r="AP120" s="81"/>
    </row>
    <row r="121" customFormat="false" ht="30" hidden="false" customHeight="true" outlineLevel="0" collapsed="false">
      <c r="A121" s="79"/>
      <c r="B121" s="80"/>
      <c r="C121" s="80"/>
      <c r="D121" s="80"/>
      <c r="E121" s="80"/>
      <c r="F121" s="80"/>
      <c r="G121" s="80"/>
      <c r="H121" s="80"/>
      <c r="I121" s="80"/>
      <c r="J121" s="102"/>
      <c r="K121" s="103" t="str">
        <f aca="false">IF(J121="","",IF(J121&gt;=8,"Yes","Check"))</f>
        <v/>
      </c>
      <c r="L121" s="81"/>
      <c r="M121" s="102"/>
      <c r="N121" s="102"/>
      <c r="O121" s="80"/>
      <c r="P121" s="81"/>
      <c r="Q121" s="103" t="str">
        <f aca="false">IF(P121="","",LEN(P121))</f>
        <v/>
      </c>
      <c r="R121" s="102"/>
      <c r="S121" s="80"/>
      <c r="T121" s="81"/>
      <c r="U121" s="104" t="str">
        <f aca="false">IF($AE121&lt;&gt;"",$AE121+4,IF(OR(R121&lt;&gt;"Yes",A121=""),"",A121+4))</f>
        <v/>
      </c>
      <c r="V121" s="102"/>
      <c r="W121" s="81"/>
      <c r="X121" s="81"/>
      <c r="Y121" s="105"/>
      <c r="Z121" s="105"/>
      <c r="AA121" s="106" t="str">
        <f aca="false">IF(AND($Y121="",$Z121=""),"",ROUND(IFERROR(VALUE(LEFT($Y121,1)),0)*12+IFERROR(VALUE(LEFT($Z121,1)),0)*8,0))</f>
        <v/>
      </c>
      <c r="AB121" s="106" t="str">
        <f aca="false">IF($AA121="","",IF($AA121&gt;=80,"A - call first",IF($AA121&gt;=60,"B - worth pursuing",IF($AA121&gt;=40,"C - nurture","D - do not spend time here"))))</f>
        <v/>
      </c>
      <c r="AC121" s="107" t="str">
        <f aca="false">IF($C121="","",IF($S121="Converted","8 Won / Certified",IF($S121="Application Started","7 Certification / Enterprise opportunity",IF($S121="Meeting Booked","6 Meeting / Application",IF(OR($S121="Interested",$S121="Info Requested"),"5 Interested",IF(OR($S121="Declined",$S121="Not Relevant",$S121="Do Not Contact / Unsubscribed"),"9 Closed - Lost",IF($R121="Yes","4 Contacted",IF($N121="Yes","2 Engaged",IF($M121="Yes","1 Awareness",IF($AA121&gt;=60,"3 Qualified","1 Awareness"))))))))))</f>
        <v/>
      </c>
      <c r="AD121" s="108"/>
      <c r="AE121" s="108"/>
      <c r="AF121" s="109" t="str">
        <f aca="false">IF($AE121="","",$AE121+10)</f>
        <v/>
      </c>
      <c r="AG121" s="108"/>
      <c r="AH121" s="81"/>
      <c r="AI121" s="108"/>
      <c r="AJ121" s="81"/>
      <c r="AK121" s="108"/>
      <c r="AL121" s="110"/>
      <c r="AM121" s="81"/>
      <c r="AN121" s="109" t="str">
        <f aca="false">IF($D121="","",IF(COUNTIF($D$4:$D$1203,$D121)&gt;1,"DUPLICATE — check earlier row",""))</f>
        <v/>
      </c>
      <c r="AO121" s="81"/>
      <c r="AP121" s="81"/>
    </row>
    <row r="122" customFormat="false" ht="30" hidden="false" customHeight="true" outlineLevel="0" collapsed="false">
      <c r="A122" s="79"/>
      <c r="B122" s="80"/>
      <c r="C122" s="80"/>
      <c r="D122" s="80"/>
      <c r="E122" s="80"/>
      <c r="F122" s="80"/>
      <c r="G122" s="80"/>
      <c r="H122" s="80"/>
      <c r="I122" s="80"/>
      <c r="J122" s="102"/>
      <c r="K122" s="103" t="str">
        <f aca="false">IF(J122="","",IF(J122&gt;=8,"Yes","Check"))</f>
        <v/>
      </c>
      <c r="L122" s="81"/>
      <c r="M122" s="102"/>
      <c r="N122" s="102"/>
      <c r="O122" s="80"/>
      <c r="P122" s="81"/>
      <c r="Q122" s="103" t="str">
        <f aca="false">IF(P122="","",LEN(P122))</f>
        <v/>
      </c>
      <c r="R122" s="102"/>
      <c r="S122" s="80"/>
      <c r="T122" s="81"/>
      <c r="U122" s="104" t="str">
        <f aca="false">IF($AE122&lt;&gt;"",$AE122+4,IF(OR(R122&lt;&gt;"Yes",A122=""),"",A122+4))</f>
        <v/>
      </c>
      <c r="V122" s="102"/>
      <c r="W122" s="81"/>
      <c r="X122" s="81"/>
      <c r="Y122" s="105"/>
      <c r="Z122" s="105"/>
      <c r="AA122" s="106" t="str">
        <f aca="false">IF(AND($Y122="",$Z122=""),"",ROUND(IFERROR(VALUE(LEFT($Y122,1)),0)*12+IFERROR(VALUE(LEFT($Z122,1)),0)*8,0))</f>
        <v/>
      </c>
      <c r="AB122" s="106" t="str">
        <f aca="false">IF($AA122="","",IF($AA122&gt;=80,"A - call first",IF($AA122&gt;=60,"B - worth pursuing",IF($AA122&gt;=40,"C - nurture","D - do not spend time here"))))</f>
        <v/>
      </c>
      <c r="AC122" s="107" t="str">
        <f aca="false">IF($C122="","",IF($S122="Converted","8 Won / Certified",IF($S122="Application Started","7 Certification / Enterprise opportunity",IF($S122="Meeting Booked","6 Meeting / Application",IF(OR($S122="Interested",$S122="Info Requested"),"5 Interested",IF(OR($S122="Declined",$S122="Not Relevant",$S122="Do Not Contact / Unsubscribed"),"9 Closed - Lost",IF($R122="Yes","4 Contacted",IF($N122="Yes","2 Engaged",IF($M122="Yes","1 Awareness",IF($AA122&gt;=60,"3 Qualified","1 Awareness"))))))))))</f>
        <v/>
      </c>
      <c r="AD122" s="108"/>
      <c r="AE122" s="108"/>
      <c r="AF122" s="111" t="str">
        <f aca="false">IF($AE122="","",$AE122+10)</f>
        <v/>
      </c>
      <c r="AG122" s="108"/>
      <c r="AH122" s="81"/>
      <c r="AI122" s="108"/>
      <c r="AJ122" s="81"/>
      <c r="AK122" s="108"/>
      <c r="AL122" s="110"/>
      <c r="AM122" s="81"/>
      <c r="AN122" s="111" t="str">
        <f aca="false">IF($D122="","",IF(COUNTIF($D$4:$D$1203,$D122)&gt;1,"DUPLICATE — check earlier row",""))</f>
        <v/>
      </c>
      <c r="AO122" s="81"/>
      <c r="AP122" s="81"/>
    </row>
    <row r="123" customFormat="false" ht="30" hidden="false" customHeight="true" outlineLevel="0" collapsed="false">
      <c r="A123" s="79"/>
      <c r="B123" s="80"/>
      <c r="C123" s="80"/>
      <c r="D123" s="80"/>
      <c r="E123" s="80"/>
      <c r="F123" s="80"/>
      <c r="G123" s="80"/>
      <c r="H123" s="80"/>
      <c r="I123" s="80"/>
      <c r="J123" s="102"/>
      <c r="K123" s="103" t="str">
        <f aca="false">IF(J123="","",IF(J123&gt;=8,"Yes","Check"))</f>
        <v/>
      </c>
      <c r="L123" s="81"/>
      <c r="M123" s="102"/>
      <c r="N123" s="102"/>
      <c r="O123" s="80"/>
      <c r="P123" s="81"/>
      <c r="Q123" s="103" t="str">
        <f aca="false">IF(P123="","",LEN(P123))</f>
        <v/>
      </c>
      <c r="R123" s="102"/>
      <c r="S123" s="80"/>
      <c r="T123" s="81"/>
      <c r="U123" s="104" t="str">
        <f aca="false">IF($AE123&lt;&gt;"",$AE123+4,IF(OR(R123&lt;&gt;"Yes",A123=""),"",A123+4))</f>
        <v/>
      </c>
      <c r="V123" s="102"/>
      <c r="W123" s="81"/>
      <c r="X123" s="81"/>
      <c r="Y123" s="105"/>
      <c r="Z123" s="105"/>
      <c r="AA123" s="106" t="str">
        <f aca="false">IF(AND($Y123="",$Z123=""),"",ROUND(IFERROR(VALUE(LEFT($Y123,1)),0)*12+IFERROR(VALUE(LEFT($Z123,1)),0)*8,0))</f>
        <v/>
      </c>
      <c r="AB123" s="106" t="str">
        <f aca="false">IF($AA123="","",IF($AA123&gt;=80,"A - call first",IF($AA123&gt;=60,"B - worth pursuing",IF($AA123&gt;=40,"C - nurture","D - do not spend time here"))))</f>
        <v/>
      </c>
      <c r="AC123" s="107" t="str">
        <f aca="false">IF($C123="","",IF($S123="Converted","8 Won / Certified",IF($S123="Application Started","7 Certification / Enterprise opportunity",IF($S123="Meeting Booked","6 Meeting / Application",IF(OR($S123="Interested",$S123="Info Requested"),"5 Interested",IF(OR($S123="Declined",$S123="Not Relevant",$S123="Do Not Contact / Unsubscribed"),"9 Closed - Lost",IF($R123="Yes","4 Contacted",IF($N123="Yes","2 Engaged",IF($M123="Yes","1 Awareness",IF($AA123&gt;=60,"3 Qualified","1 Awareness"))))))))))</f>
        <v/>
      </c>
      <c r="AD123" s="108"/>
      <c r="AE123" s="108"/>
      <c r="AF123" s="109" t="str">
        <f aca="false">IF($AE123="","",$AE123+10)</f>
        <v/>
      </c>
      <c r="AG123" s="108"/>
      <c r="AH123" s="81"/>
      <c r="AI123" s="108"/>
      <c r="AJ123" s="81"/>
      <c r="AK123" s="108"/>
      <c r="AL123" s="110"/>
      <c r="AM123" s="81"/>
      <c r="AN123" s="109" t="str">
        <f aca="false">IF($D123="","",IF(COUNTIF($D$4:$D$1203,$D123)&gt;1,"DUPLICATE — check earlier row",""))</f>
        <v/>
      </c>
      <c r="AO123" s="81"/>
      <c r="AP123" s="81"/>
    </row>
    <row r="124" customFormat="false" ht="30" hidden="false" customHeight="true" outlineLevel="0" collapsed="false">
      <c r="A124" s="79"/>
      <c r="B124" s="80"/>
      <c r="C124" s="80"/>
      <c r="D124" s="80"/>
      <c r="E124" s="80"/>
      <c r="F124" s="80"/>
      <c r="G124" s="80"/>
      <c r="H124" s="80"/>
      <c r="I124" s="80"/>
      <c r="J124" s="102"/>
      <c r="K124" s="103" t="str">
        <f aca="false">IF(J124="","",IF(J124&gt;=8,"Yes","Check"))</f>
        <v/>
      </c>
      <c r="L124" s="81"/>
      <c r="M124" s="102"/>
      <c r="N124" s="102"/>
      <c r="O124" s="80"/>
      <c r="P124" s="81"/>
      <c r="Q124" s="103" t="str">
        <f aca="false">IF(P124="","",LEN(P124))</f>
        <v/>
      </c>
      <c r="R124" s="102"/>
      <c r="S124" s="80"/>
      <c r="T124" s="81"/>
      <c r="U124" s="104" t="str">
        <f aca="false">IF($AE124&lt;&gt;"",$AE124+4,IF(OR(R124&lt;&gt;"Yes",A124=""),"",A124+4))</f>
        <v/>
      </c>
      <c r="V124" s="102"/>
      <c r="W124" s="81"/>
      <c r="X124" s="81"/>
      <c r="Y124" s="105"/>
      <c r="Z124" s="105"/>
      <c r="AA124" s="106" t="str">
        <f aca="false">IF(AND($Y124="",$Z124=""),"",ROUND(IFERROR(VALUE(LEFT($Y124,1)),0)*12+IFERROR(VALUE(LEFT($Z124,1)),0)*8,0))</f>
        <v/>
      </c>
      <c r="AB124" s="106" t="str">
        <f aca="false">IF($AA124="","",IF($AA124&gt;=80,"A - call first",IF($AA124&gt;=60,"B - worth pursuing",IF($AA124&gt;=40,"C - nurture","D - do not spend time here"))))</f>
        <v/>
      </c>
      <c r="AC124" s="107" t="str">
        <f aca="false">IF($C124="","",IF($S124="Converted","8 Won / Certified",IF($S124="Application Started","7 Certification / Enterprise opportunity",IF($S124="Meeting Booked","6 Meeting / Application",IF(OR($S124="Interested",$S124="Info Requested"),"5 Interested",IF(OR($S124="Declined",$S124="Not Relevant",$S124="Do Not Contact / Unsubscribed"),"9 Closed - Lost",IF($R124="Yes","4 Contacted",IF($N124="Yes","2 Engaged",IF($M124="Yes","1 Awareness",IF($AA124&gt;=60,"3 Qualified","1 Awareness"))))))))))</f>
        <v/>
      </c>
      <c r="AD124" s="108"/>
      <c r="AE124" s="108"/>
      <c r="AF124" s="111" t="str">
        <f aca="false">IF($AE124="","",$AE124+10)</f>
        <v/>
      </c>
      <c r="AG124" s="108"/>
      <c r="AH124" s="81"/>
      <c r="AI124" s="108"/>
      <c r="AJ124" s="81"/>
      <c r="AK124" s="108"/>
      <c r="AL124" s="110"/>
      <c r="AM124" s="81"/>
      <c r="AN124" s="111" t="str">
        <f aca="false">IF($D124="","",IF(COUNTIF($D$4:$D$1203,$D124)&gt;1,"DUPLICATE — check earlier row",""))</f>
        <v/>
      </c>
      <c r="AO124" s="81"/>
      <c r="AP124" s="81"/>
    </row>
    <row r="125" customFormat="false" ht="30" hidden="false" customHeight="true" outlineLevel="0" collapsed="false">
      <c r="A125" s="79"/>
      <c r="B125" s="80"/>
      <c r="C125" s="80"/>
      <c r="D125" s="80"/>
      <c r="E125" s="80"/>
      <c r="F125" s="80"/>
      <c r="G125" s="80"/>
      <c r="H125" s="80"/>
      <c r="I125" s="80"/>
      <c r="J125" s="102"/>
      <c r="K125" s="103" t="str">
        <f aca="false">IF(J125="","",IF(J125&gt;=8,"Yes","Check"))</f>
        <v/>
      </c>
      <c r="L125" s="81"/>
      <c r="M125" s="102"/>
      <c r="N125" s="102"/>
      <c r="O125" s="80"/>
      <c r="P125" s="81"/>
      <c r="Q125" s="103" t="str">
        <f aca="false">IF(P125="","",LEN(P125))</f>
        <v/>
      </c>
      <c r="R125" s="102"/>
      <c r="S125" s="80"/>
      <c r="T125" s="81"/>
      <c r="U125" s="104" t="str">
        <f aca="false">IF($AE125&lt;&gt;"",$AE125+4,IF(OR(R125&lt;&gt;"Yes",A125=""),"",A125+4))</f>
        <v/>
      </c>
      <c r="V125" s="102"/>
      <c r="W125" s="81"/>
      <c r="X125" s="81"/>
      <c r="Y125" s="105"/>
      <c r="Z125" s="105"/>
      <c r="AA125" s="106" t="str">
        <f aca="false">IF(AND($Y125="",$Z125=""),"",ROUND(IFERROR(VALUE(LEFT($Y125,1)),0)*12+IFERROR(VALUE(LEFT($Z125,1)),0)*8,0))</f>
        <v/>
      </c>
      <c r="AB125" s="106" t="str">
        <f aca="false">IF($AA125="","",IF($AA125&gt;=80,"A - call first",IF($AA125&gt;=60,"B - worth pursuing",IF($AA125&gt;=40,"C - nurture","D - do not spend time here"))))</f>
        <v/>
      </c>
      <c r="AC125" s="107" t="str">
        <f aca="false">IF($C125="","",IF($S125="Converted","8 Won / Certified",IF($S125="Application Started","7 Certification / Enterprise opportunity",IF($S125="Meeting Booked","6 Meeting / Application",IF(OR($S125="Interested",$S125="Info Requested"),"5 Interested",IF(OR($S125="Declined",$S125="Not Relevant",$S125="Do Not Contact / Unsubscribed"),"9 Closed - Lost",IF($R125="Yes","4 Contacted",IF($N125="Yes","2 Engaged",IF($M125="Yes","1 Awareness",IF($AA125&gt;=60,"3 Qualified","1 Awareness"))))))))))</f>
        <v/>
      </c>
      <c r="AD125" s="108"/>
      <c r="AE125" s="108"/>
      <c r="AF125" s="109" t="str">
        <f aca="false">IF($AE125="","",$AE125+10)</f>
        <v/>
      </c>
      <c r="AG125" s="108"/>
      <c r="AH125" s="81"/>
      <c r="AI125" s="108"/>
      <c r="AJ125" s="81"/>
      <c r="AK125" s="108"/>
      <c r="AL125" s="110"/>
      <c r="AM125" s="81"/>
      <c r="AN125" s="109" t="str">
        <f aca="false">IF($D125="","",IF(COUNTIF($D$4:$D$1203,$D125)&gt;1,"DUPLICATE — check earlier row",""))</f>
        <v/>
      </c>
      <c r="AO125" s="81"/>
      <c r="AP125" s="81"/>
    </row>
    <row r="126" customFormat="false" ht="30" hidden="false" customHeight="true" outlineLevel="0" collapsed="false">
      <c r="A126" s="79"/>
      <c r="B126" s="80"/>
      <c r="C126" s="80"/>
      <c r="D126" s="80"/>
      <c r="E126" s="80"/>
      <c r="F126" s="80"/>
      <c r="G126" s="80"/>
      <c r="H126" s="80"/>
      <c r="I126" s="80"/>
      <c r="J126" s="102"/>
      <c r="K126" s="103" t="str">
        <f aca="false">IF(J126="","",IF(J126&gt;=8,"Yes","Check"))</f>
        <v/>
      </c>
      <c r="L126" s="81"/>
      <c r="M126" s="102"/>
      <c r="N126" s="102"/>
      <c r="O126" s="80"/>
      <c r="P126" s="81"/>
      <c r="Q126" s="103" t="str">
        <f aca="false">IF(P126="","",LEN(P126))</f>
        <v/>
      </c>
      <c r="R126" s="102"/>
      <c r="S126" s="80"/>
      <c r="T126" s="81"/>
      <c r="U126" s="104" t="str">
        <f aca="false">IF($AE126&lt;&gt;"",$AE126+4,IF(OR(R126&lt;&gt;"Yes",A126=""),"",A126+4))</f>
        <v/>
      </c>
      <c r="V126" s="102"/>
      <c r="W126" s="81"/>
      <c r="X126" s="81"/>
      <c r="Y126" s="105"/>
      <c r="Z126" s="105"/>
      <c r="AA126" s="106" t="str">
        <f aca="false">IF(AND($Y126="",$Z126=""),"",ROUND(IFERROR(VALUE(LEFT($Y126,1)),0)*12+IFERROR(VALUE(LEFT($Z126,1)),0)*8,0))</f>
        <v/>
      </c>
      <c r="AB126" s="106" t="str">
        <f aca="false">IF($AA126="","",IF($AA126&gt;=80,"A - call first",IF($AA126&gt;=60,"B - worth pursuing",IF($AA126&gt;=40,"C - nurture","D - do not spend time here"))))</f>
        <v/>
      </c>
      <c r="AC126" s="107" t="str">
        <f aca="false">IF($C126="","",IF($S126="Converted","8 Won / Certified",IF($S126="Application Started","7 Certification / Enterprise opportunity",IF($S126="Meeting Booked","6 Meeting / Application",IF(OR($S126="Interested",$S126="Info Requested"),"5 Interested",IF(OR($S126="Declined",$S126="Not Relevant",$S126="Do Not Contact / Unsubscribed"),"9 Closed - Lost",IF($R126="Yes","4 Contacted",IF($N126="Yes","2 Engaged",IF($M126="Yes","1 Awareness",IF($AA126&gt;=60,"3 Qualified","1 Awareness"))))))))))</f>
        <v/>
      </c>
      <c r="AD126" s="108"/>
      <c r="AE126" s="108"/>
      <c r="AF126" s="111" t="str">
        <f aca="false">IF($AE126="","",$AE126+10)</f>
        <v/>
      </c>
      <c r="AG126" s="108"/>
      <c r="AH126" s="81"/>
      <c r="AI126" s="108"/>
      <c r="AJ126" s="81"/>
      <c r="AK126" s="108"/>
      <c r="AL126" s="110"/>
      <c r="AM126" s="81"/>
      <c r="AN126" s="111" t="str">
        <f aca="false">IF($D126="","",IF(COUNTIF($D$4:$D$1203,$D126)&gt;1,"DUPLICATE — check earlier row",""))</f>
        <v/>
      </c>
      <c r="AO126" s="81"/>
      <c r="AP126" s="81"/>
    </row>
    <row r="127" customFormat="false" ht="30" hidden="false" customHeight="true" outlineLevel="0" collapsed="false">
      <c r="A127" s="79"/>
      <c r="B127" s="80"/>
      <c r="C127" s="80"/>
      <c r="D127" s="80"/>
      <c r="E127" s="80"/>
      <c r="F127" s="80"/>
      <c r="G127" s="80"/>
      <c r="H127" s="80"/>
      <c r="I127" s="80"/>
      <c r="J127" s="102"/>
      <c r="K127" s="103" t="str">
        <f aca="false">IF(J127="","",IF(J127&gt;=8,"Yes","Check"))</f>
        <v/>
      </c>
      <c r="L127" s="81"/>
      <c r="M127" s="102"/>
      <c r="N127" s="102"/>
      <c r="O127" s="80"/>
      <c r="P127" s="81"/>
      <c r="Q127" s="103" t="str">
        <f aca="false">IF(P127="","",LEN(P127))</f>
        <v/>
      </c>
      <c r="R127" s="102"/>
      <c r="S127" s="80"/>
      <c r="T127" s="81"/>
      <c r="U127" s="104" t="str">
        <f aca="false">IF($AE127&lt;&gt;"",$AE127+4,IF(OR(R127&lt;&gt;"Yes",A127=""),"",A127+4))</f>
        <v/>
      </c>
      <c r="V127" s="102"/>
      <c r="W127" s="81"/>
      <c r="X127" s="81"/>
      <c r="Y127" s="105"/>
      <c r="Z127" s="105"/>
      <c r="AA127" s="106" t="str">
        <f aca="false">IF(AND($Y127="",$Z127=""),"",ROUND(IFERROR(VALUE(LEFT($Y127,1)),0)*12+IFERROR(VALUE(LEFT($Z127,1)),0)*8,0))</f>
        <v/>
      </c>
      <c r="AB127" s="106" t="str">
        <f aca="false">IF($AA127="","",IF($AA127&gt;=80,"A - call first",IF($AA127&gt;=60,"B - worth pursuing",IF($AA127&gt;=40,"C - nurture","D - do not spend time here"))))</f>
        <v/>
      </c>
      <c r="AC127" s="107" t="str">
        <f aca="false">IF($C127="","",IF($S127="Converted","8 Won / Certified",IF($S127="Application Started","7 Certification / Enterprise opportunity",IF($S127="Meeting Booked","6 Meeting / Application",IF(OR($S127="Interested",$S127="Info Requested"),"5 Interested",IF(OR($S127="Declined",$S127="Not Relevant",$S127="Do Not Contact / Unsubscribed"),"9 Closed - Lost",IF($R127="Yes","4 Contacted",IF($N127="Yes","2 Engaged",IF($M127="Yes","1 Awareness",IF($AA127&gt;=60,"3 Qualified","1 Awareness"))))))))))</f>
        <v/>
      </c>
      <c r="AD127" s="108"/>
      <c r="AE127" s="108"/>
      <c r="AF127" s="109" t="str">
        <f aca="false">IF($AE127="","",$AE127+10)</f>
        <v/>
      </c>
      <c r="AG127" s="108"/>
      <c r="AH127" s="81"/>
      <c r="AI127" s="108"/>
      <c r="AJ127" s="81"/>
      <c r="AK127" s="108"/>
      <c r="AL127" s="110"/>
      <c r="AM127" s="81"/>
      <c r="AN127" s="109" t="str">
        <f aca="false">IF($D127="","",IF(COUNTIF($D$4:$D$1203,$D127)&gt;1,"DUPLICATE — check earlier row",""))</f>
        <v/>
      </c>
      <c r="AO127" s="81"/>
      <c r="AP127" s="81"/>
    </row>
    <row r="128" customFormat="false" ht="30" hidden="false" customHeight="true" outlineLevel="0" collapsed="false">
      <c r="A128" s="79"/>
      <c r="B128" s="80"/>
      <c r="C128" s="80"/>
      <c r="D128" s="80"/>
      <c r="E128" s="80"/>
      <c r="F128" s="80"/>
      <c r="G128" s="80"/>
      <c r="H128" s="80"/>
      <c r="I128" s="80"/>
      <c r="J128" s="102"/>
      <c r="K128" s="103" t="str">
        <f aca="false">IF(J128="","",IF(J128&gt;=8,"Yes","Check"))</f>
        <v/>
      </c>
      <c r="L128" s="81"/>
      <c r="M128" s="102"/>
      <c r="N128" s="102"/>
      <c r="O128" s="80"/>
      <c r="P128" s="81"/>
      <c r="Q128" s="103" t="str">
        <f aca="false">IF(P128="","",LEN(P128))</f>
        <v/>
      </c>
      <c r="R128" s="102"/>
      <c r="S128" s="80"/>
      <c r="T128" s="81"/>
      <c r="U128" s="104" t="str">
        <f aca="false">IF($AE128&lt;&gt;"",$AE128+4,IF(OR(R128&lt;&gt;"Yes",A128=""),"",A128+4))</f>
        <v/>
      </c>
      <c r="V128" s="102"/>
      <c r="W128" s="81"/>
      <c r="X128" s="81"/>
      <c r="Y128" s="105"/>
      <c r="Z128" s="105"/>
      <c r="AA128" s="106" t="str">
        <f aca="false">IF(AND($Y128="",$Z128=""),"",ROUND(IFERROR(VALUE(LEFT($Y128,1)),0)*12+IFERROR(VALUE(LEFT($Z128,1)),0)*8,0))</f>
        <v/>
      </c>
      <c r="AB128" s="106" t="str">
        <f aca="false">IF($AA128="","",IF($AA128&gt;=80,"A - call first",IF($AA128&gt;=60,"B - worth pursuing",IF($AA128&gt;=40,"C - nurture","D - do not spend time here"))))</f>
        <v/>
      </c>
      <c r="AC128" s="107" t="str">
        <f aca="false">IF($C128="","",IF($S128="Converted","8 Won / Certified",IF($S128="Application Started","7 Certification / Enterprise opportunity",IF($S128="Meeting Booked","6 Meeting / Application",IF(OR($S128="Interested",$S128="Info Requested"),"5 Interested",IF(OR($S128="Declined",$S128="Not Relevant",$S128="Do Not Contact / Unsubscribed"),"9 Closed - Lost",IF($R128="Yes","4 Contacted",IF($N128="Yes","2 Engaged",IF($M128="Yes","1 Awareness",IF($AA128&gt;=60,"3 Qualified","1 Awareness"))))))))))</f>
        <v/>
      </c>
      <c r="AD128" s="108"/>
      <c r="AE128" s="108"/>
      <c r="AF128" s="111" t="str">
        <f aca="false">IF($AE128="","",$AE128+10)</f>
        <v/>
      </c>
      <c r="AG128" s="108"/>
      <c r="AH128" s="81"/>
      <c r="AI128" s="108"/>
      <c r="AJ128" s="81"/>
      <c r="AK128" s="108"/>
      <c r="AL128" s="110"/>
      <c r="AM128" s="81"/>
      <c r="AN128" s="111" t="str">
        <f aca="false">IF($D128="","",IF(COUNTIF($D$4:$D$1203,$D128)&gt;1,"DUPLICATE — check earlier row",""))</f>
        <v/>
      </c>
      <c r="AO128" s="81"/>
      <c r="AP128" s="81"/>
    </row>
    <row r="129" customFormat="false" ht="30" hidden="false" customHeight="true" outlineLevel="0" collapsed="false">
      <c r="A129" s="79"/>
      <c r="B129" s="80"/>
      <c r="C129" s="80"/>
      <c r="D129" s="80"/>
      <c r="E129" s="80"/>
      <c r="F129" s="80"/>
      <c r="G129" s="80"/>
      <c r="H129" s="80"/>
      <c r="I129" s="80"/>
      <c r="J129" s="102"/>
      <c r="K129" s="103" t="str">
        <f aca="false">IF(J129="","",IF(J129&gt;=8,"Yes","Check"))</f>
        <v/>
      </c>
      <c r="L129" s="81"/>
      <c r="M129" s="102"/>
      <c r="N129" s="102"/>
      <c r="O129" s="80"/>
      <c r="P129" s="81"/>
      <c r="Q129" s="103" t="str">
        <f aca="false">IF(P129="","",LEN(P129))</f>
        <v/>
      </c>
      <c r="R129" s="102"/>
      <c r="S129" s="80"/>
      <c r="T129" s="81"/>
      <c r="U129" s="104" t="str">
        <f aca="false">IF($AE129&lt;&gt;"",$AE129+4,IF(OR(R129&lt;&gt;"Yes",A129=""),"",A129+4))</f>
        <v/>
      </c>
      <c r="V129" s="102"/>
      <c r="W129" s="81"/>
      <c r="X129" s="81"/>
      <c r="Y129" s="105"/>
      <c r="Z129" s="105"/>
      <c r="AA129" s="106" t="str">
        <f aca="false">IF(AND($Y129="",$Z129=""),"",ROUND(IFERROR(VALUE(LEFT($Y129,1)),0)*12+IFERROR(VALUE(LEFT($Z129,1)),0)*8,0))</f>
        <v/>
      </c>
      <c r="AB129" s="106" t="str">
        <f aca="false">IF($AA129="","",IF($AA129&gt;=80,"A - call first",IF($AA129&gt;=60,"B - worth pursuing",IF($AA129&gt;=40,"C - nurture","D - do not spend time here"))))</f>
        <v/>
      </c>
      <c r="AC129" s="107" t="str">
        <f aca="false">IF($C129="","",IF($S129="Converted","8 Won / Certified",IF($S129="Application Started","7 Certification / Enterprise opportunity",IF($S129="Meeting Booked","6 Meeting / Application",IF(OR($S129="Interested",$S129="Info Requested"),"5 Interested",IF(OR($S129="Declined",$S129="Not Relevant",$S129="Do Not Contact / Unsubscribed"),"9 Closed - Lost",IF($R129="Yes","4 Contacted",IF($N129="Yes","2 Engaged",IF($M129="Yes","1 Awareness",IF($AA129&gt;=60,"3 Qualified","1 Awareness"))))))))))</f>
        <v/>
      </c>
      <c r="AD129" s="108"/>
      <c r="AE129" s="108"/>
      <c r="AF129" s="109" t="str">
        <f aca="false">IF($AE129="","",$AE129+10)</f>
        <v/>
      </c>
      <c r="AG129" s="108"/>
      <c r="AH129" s="81"/>
      <c r="AI129" s="108"/>
      <c r="AJ129" s="81"/>
      <c r="AK129" s="108"/>
      <c r="AL129" s="110"/>
      <c r="AM129" s="81"/>
      <c r="AN129" s="109" t="str">
        <f aca="false">IF($D129="","",IF(COUNTIF($D$4:$D$1203,$D129)&gt;1,"DUPLICATE — check earlier row",""))</f>
        <v/>
      </c>
      <c r="AO129" s="81"/>
      <c r="AP129" s="81"/>
    </row>
    <row r="130" customFormat="false" ht="30" hidden="false" customHeight="true" outlineLevel="0" collapsed="false">
      <c r="A130" s="79"/>
      <c r="B130" s="80"/>
      <c r="C130" s="80"/>
      <c r="D130" s="80"/>
      <c r="E130" s="80"/>
      <c r="F130" s="80"/>
      <c r="G130" s="80"/>
      <c r="H130" s="80"/>
      <c r="I130" s="80"/>
      <c r="J130" s="102"/>
      <c r="K130" s="103" t="str">
        <f aca="false">IF(J130="","",IF(J130&gt;=8,"Yes","Check"))</f>
        <v/>
      </c>
      <c r="L130" s="81"/>
      <c r="M130" s="102"/>
      <c r="N130" s="102"/>
      <c r="O130" s="80"/>
      <c r="P130" s="81"/>
      <c r="Q130" s="103" t="str">
        <f aca="false">IF(P130="","",LEN(P130))</f>
        <v/>
      </c>
      <c r="R130" s="102"/>
      <c r="S130" s="80"/>
      <c r="T130" s="81"/>
      <c r="U130" s="104" t="str">
        <f aca="false">IF($AE130&lt;&gt;"",$AE130+4,IF(OR(R130&lt;&gt;"Yes",A130=""),"",A130+4))</f>
        <v/>
      </c>
      <c r="V130" s="102"/>
      <c r="W130" s="81"/>
      <c r="X130" s="81"/>
      <c r="Y130" s="105"/>
      <c r="Z130" s="105"/>
      <c r="AA130" s="106" t="str">
        <f aca="false">IF(AND($Y130="",$Z130=""),"",ROUND(IFERROR(VALUE(LEFT($Y130,1)),0)*12+IFERROR(VALUE(LEFT($Z130,1)),0)*8,0))</f>
        <v/>
      </c>
      <c r="AB130" s="106" t="str">
        <f aca="false">IF($AA130="","",IF($AA130&gt;=80,"A - call first",IF($AA130&gt;=60,"B - worth pursuing",IF($AA130&gt;=40,"C - nurture","D - do not spend time here"))))</f>
        <v/>
      </c>
      <c r="AC130" s="107" t="str">
        <f aca="false">IF($C130="","",IF($S130="Converted","8 Won / Certified",IF($S130="Application Started","7 Certification / Enterprise opportunity",IF($S130="Meeting Booked","6 Meeting / Application",IF(OR($S130="Interested",$S130="Info Requested"),"5 Interested",IF(OR($S130="Declined",$S130="Not Relevant",$S130="Do Not Contact / Unsubscribed"),"9 Closed - Lost",IF($R130="Yes","4 Contacted",IF($N130="Yes","2 Engaged",IF($M130="Yes","1 Awareness",IF($AA130&gt;=60,"3 Qualified","1 Awareness"))))))))))</f>
        <v/>
      </c>
      <c r="AD130" s="108"/>
      <c r="AE130" s="108"/>
      <c r="AF130" s="111" t="str">
        <f aca="false">IF($AE130="","",$AE130+10)</f>
        <v/>
      </c>
      <c r="AG130" s="108"/>
      <c r="AH130" s="81"/>
      <c r="AI130" s="108"/>
      <c r="AJ130" s="81"/>
      <c r="AK130" s="108"/>
      <c r="AL130" s="110"/>
      <c r="AM130" s="81"/>
      <c r="AN130" s="111" t="str">
        <f aca="false">IF($D130="","",IF(COUNTIF($D$4:$D$1203,$D130)&gt;1,"DUPLICATE — check earlier row",""))</f>
        <v/>
      </c>
      <c r="AO130" s="81"/>
      <c r="AP130" s="81"/>
    </row>
    <row r="131" customFormat="false" ht="30" hidden="false" customHeight="true" outlineLevel="0" collapsed="false">
      <c r="A131" s="79"/>
      <c r="B131" s="80"/>
      <c r="C131" s="80"/>
      <c r="D131" s="80"/>
      <c r="E131" s="80"/>
      <c r="F131" s="80"/>
      <c r="G131" s="80"/>
      <c r="H131" s="80"/>
      <c r="I131" s="80"/>
      <c r="J131" s="102"/>
      <c r="K131" s="103" t="str">
        <f aca="false">IF(J131="","",IF(J131&gt;=8,"Yes","Check"))</f>
        <v/>
      </c>
      <c r="L131" s="81"/>
      <c r="M131" s="102"/>
      <c r="N131" s="102"/>
      <c r="O131" s="80"/>
      <c r="P131" s="81"/>
      <c r="Q131" s="103" t="str">
        <f aca="false">IF(P131="","",LEN(P131))</f>
        <v/>
      </c>
      <c r="R131" s="102"/>
      <c r="S131" s="80"/>
      <c r="T131" s="81"/>
      <c r="U131" s="104" t="str">
        <f aca="false">IF($AE131&lt;&gt;"",$AE131+4,IF(OR(R131&lt;&gt;"Yes",A131=""),"",A131+4))</f>
        <v/>
      </c>
      <c r="V131" s="102"/>
      <c r="W131" s="81"/>
      <c r="X131" s="81"/>
      <c r="Y131" s="105"/>
      <c r="Z131" s="105"/>
      <c r="AA131" s="106" t="str">
        <f aca="false">IF(AND($Y131="",$Z131=""),"",ROUND(IFERROR(VALUE(LEFT($Y131,1)),0)*12+IFERROR(VALUE(LEFT($Z131,1)),0)*8,0))</f>
        <v/>
      </c>
      <c r="AB131" s="106" t="str">
        <f aca="false">IF($AA131="","",IF($AA131&gt;=80,"A - call first",IF($AA131&gt;=60,"B - worth pursuing",IF($AA131&gt;=40,"C - nurture","D - do not spend time here"))))</f>
        <v/>
      </c>
      <c r="AC131" s="107" t="str">
        <f aca="false">IF($C131="","",IF($S131="Converted","8 Won / Certified",IF($S131="Application Started","7 Certification / Enterprise opportunity",IF($S131="Meeting Booked","6 Meeting / Application",IF(OR($S131="Interested",$S131="Info Requested"),"5 Interested",IF(OR($S131="Declined",$S131="Not Relevant",$S131="Do Not Contact / Unsubscribed"),"9 Closed - Lost",IF($R131="Yes","4 Contacted",IF($N131="Yes","2 Engaged",IF($M131="Yes","1 Awareness",IF($AA131&gt;=60,"3 Qualified","1 Awareness"))))))))))</f>
        <v/>
      </c>
      <c r="AD131" s="108"/>
      <c r="AE131" s="108"/>
      <c r="AF131" s="109" t="str">
        <f aca="false">IF($AE131="","",$AE131+10)</f>
        <v/>
      </c>
      <c r="AG131" s="108"/>
      <c r="AH131" s="81"/>
      <c r="AI131" s="108"/>
      <c r="AJ131" s="81"/>
      <c r="AK131" s="108"/>
      <c r="AL131" s="110"/>
      <c r="AM131" s="81"/>
      <c r="AN131" s="109" t="str">
        <f aca="false">IF($D131="","",IF(COUNTIF($D$4:$D$1203,$D131)&gt;1,"DUPLICATE — check earlier row",""))</f>
        <v/>
      </c>
      <c r="AO131" s="81"/>
      <c r="AP131" s="81"/>
    </row>
    <row r="132" customFormat="false" ht="30" hidden="false" customHeight="true" outlineLevel="0" collapsed="false">
      <c r="A132" s="79"/>
      <c r="B132" s="80"/>
      <c r="C132" s="80"/>
      <c r="D132" s="80"/>
      <c r="E132" s="80"/>
      <c r="F132" s="80"/>
      <c r="G132" s="80"/>
      <c r="H132" s="80"/>
      <c r="I132" s="80"/>
      <c r="J132" s="102"/>
      <c r="K132" s="103" t="str">
        <f aca="false">IF(J132="","",IF(J132&gt;=8,"Yes","Check"))</f>
        <v/>
      </c>
      <c r="L132" s="81"/>
      <c r="M132" s="102"/>
      <c r="N132" s="102"/>
      <c r="O132" s="80"/>
      <c r="P132" s="81"/>
      <c r="Q132" s="103" t="str">
        <f aca="false">IF(P132="","",LEN(P132))</f>
        <v/>
      </c>
      <c r="R132" s="102"/>
      <c r="S132" s="80"/>
      <c r="T132" s="81"/>
      <c r="U132" s="104" t="str">
        <f aca="false">IF($AE132&lt;&gt;"",$AE132+4,IF(OR(R132&lt;&gt;"Yes",A132=""),"",A132+4))</f>
        <v/>
      </c>
      <c r="V132" s="102"/>
      <c r="W132" s="81"/>
      <c r="X132" s="81"/>
      <c r="Y132" s="105"/>
      <c r="Z132" s="105"/>
      <c r="AA132" s="106" t="str">
        <f aca="false">IF(AND($Y132="",$Z132=""),"",ROUND(IFERROR(VALUE(LEFT($Y132,1)),0)*12+IFERROR(VALUE(LEFT($Z132,1)),0)*8,0))</f>
        <v/>
      </c>
      <c r="AB132" s="106" t="str">
        <f aca="false">IF($AA132="","",IF($AA132&gt;=80,"A - call first",IF($AA132&gt;=60,"B - worth pursuing",IF($AA132&gt;=40,"C - nurture","D - do not spend time here"))))</f>
        <v/>
      </c>
      <c r="AC132" s="107" t="str">
        <f aca="false">IF($C132="","",IF($S132="Converted","8 Won / Certified",IF($S132="Application Started","7 Certification / Enterprise opportunity",IF($S132="Meeting Booked","6 Meeting / Application",IF(OR($S132="Interested",$S132="Info Requested"),"5 Interested",IF(OR($S132="Declined",$S132="Not Relevant",$S132="Do Not Contact / Unsubscribed"),"9 Closed - Lost",IF($R132="Yes","4 Contacted",IF($N132="Yes","2 Engaged",IF($M132="Yes","1 Awareness",IF($AA132&gt;=60,"3 Qualified","1 Awareness"))))))))))</f>
        <v/>
      </c>
      <c r="AD132" s="108"/>
      <c r="AE132" s="108"/>
      <c r="AF132" s="111" t="str">
        <f aca="false">IF($AE132="","",$AE132+10)</f>
        <v/>
      </c>
      <c r="AG132" s="108"/>
      <c r="AH132" s="81"/>
      <c r="AI132" s="108"/>
      <c r="AJ132" s="81"/>
      <c r="AK132" s="108"/>
      <c r="AL132" s="110"/>
      <c r="AM132" s="81"/>
      <c r="AN132" s="111" t="str">
        <f aca="false">IF($D132="","",IF(COUNTIF($D$4:$D$1203,$D132)&gt;1,"DUPLICATE — check earlier row",""))</f>
        <v/>
      </c>
      <c r="AO132" s="81"/>
      <c r="AP132" s="81"/>
    </row>
    <row r="133" customFormat="false" ht="30" hidden="false" customHeight="true" outlineLevel="0" collapsed="false">
      <c r="A133" s="79"/>
      <c r="B133" s="80"/>
      <c r="C133" s="80"/>
      <c r="D133" s="80"/>
      <c r="E133" s="80"/>
      <c r="F133" s="80"/>
      <c r="G133" s="80"/>
      <c r="H133" s="80"/>
      <c r="I133" s="80"/>
      <c r="J133" s="102"/>
      <c r="K133" s="103" t="str">
        <f aca="false">IF(J133="","",IF(J133&gt;=8,"Yes","Check"))</f>
        <v/>
      </c>
      <c r="L133" s="81"/>
      <c r="M133" s="102"/>
      <c r="N133" s="102"/>
      <c r="O133" s="80"/>
      <c r="P133" s="81"/>
      <c r="Q133" s="103" t="str">
        <f aca="false">IF(P133="","",LEN(P133))</f>
        <v/>
      </c>
      <c r="R133" s="102"/>
      <c r="S133" s="80"/>
      <c r="T133" s="81"/>
      <c r="U133" s="104" t="str">
        <f aca="false">IF($AE133&lt;&gt;"",$AE133+4,IF(OR(R133&lt;&gt;"Yes",A133=""),"",A133+4))</f>
        <v/>
      </c>
      <c r="V133" s="102"/>
      <c r="W133" s="81"/>
      <c r="X133" s="81"/>
      <c r="Y133" s="105"/>
      <c r="Z133" s="105"/>
      <c r="AA133" s="106" t="str">
        <f aca="false">IF(AND($Y133="",$Z133=""),"",ROUND(IFERROR(VALUE(LEFT($Y133,1)),0)*12+IFERROR(VALUE(LEFT($Z133,1)),0)*8,0))</f>
        <v/>
      </c>
      <c r="AB133" s="106" t="str">
        <f aca="false">IF($AA133="","",IF($AA133&gt;=80,"A - call first",IF($AA133&gt;=60,"B - worth pursuing",IF($AA133&gt;=40,"C - nurture","D - do not spend time here"))))</f>
        <v/>
      </c>
      <c r="AC133" s="107" t="str">
        <f aca="false">IF($C133="","",IF($S133="Converted","8 Won / Certified",IF($S133="Application Started","7 Certification / Enterprise opportunity",IF($S133="Meeting Booked","6 Meeting / Application",IF(OR($S133="Interested",$S133="Info Requested"),"5 Interested",IF(OR($S133="Declined",$S133="Not Relevant",$S133="Do Not Contact / Unsubscribed"),"9 Closed - Lost",IF($R133="Yes","4 Contacted",IF($N133="Yes","2 Engaged",IF($M133="Yes","1 Awareness",IF($AA133&gt;=60,"3 Qualified","1 Awareness"))))))))))</f>
        <v/>
      </c>
      <c r="AD133" s="108"/>
      <c r="AE133" s="108"/>
      <c r="AF133" s="109" t="str">
        <f aca="false">IF($AE133="","",$AE133+10)</f>
        <v/>
      </c>
      <c r="AG133" s="108"/>
      <c r="AH133" s="81"/>
      <c r="AI133" s="108"/>
      <c r="AJ133" s="81"/>
      <c r="AK133" s="108"/>
      <c r="AL133" s="110"/>
      <c r="AM133" s="81"/>
      <c r="AN133" s="109" t="str">
        <f aca="false">IF($D133="","",IF(COUNTIF($D$4:$D$1203,$D133)&gt;1,"DUPLICATE — check earlier row",""))</f>
        <v/>
      </c>
      <c r="AO133" s="81"/>
      <c r="AP133" s="81"/>
    </row>
    <row r="134" customFormat="false" ht="30" hidden="false" customHeight="true" outlineLevel="0" collapsed="false">
      <c r="A134" s="79"/>
      <c r="B134" s="80"/>
      <c r="C134" s="80"/>
      <c r="D134" s="80"/>
      <c r="E134" s="80"/>
      <c r="F134" s="80"/>
      <c r="G134" s="80"/>
      <c r="H134" s="80"/>
      <c r="I134" s="80"/>
      <c r="J134" s="102"/>
      <c r="K134" s="103" t="str">
        <f aca="false">IF(J134="","",IF(J134&gt;=8,"Yes","Check"))</f>
        <v/>
      </c>
      <c r="L134" s="81"/>
      <c r="M134" s="102"/>
      <c r="N134" s="102"/>
      <c r="O134" s="80"/>
      <c r="P134" s="81"/>
      <c r="Q134" s="103" t="str">
        <f aca="false">IF(P134="","",LEN(P134))</f>
        <v/>
      </c>
      <c r="R134" s="102"/>
      <c r="S134" s="80"/>
      <c r="T134" s="81"/>
      <c r="U134" s="104" t="str">
        <f aca="false">IF($AE134&lt;&gt;"",$AE134+4,IF(OR(R134&lt;&gt;"Yes",A134=""),"",A134+4))</f>
        <v/>
      </c>
      <c r="V134" s="102"/>
      <c r="W134" s="81"/>
      <c r="X134" s="81"/>
      <c r="Y134" s="105"/>
      <c r="Z134" s="105"/>
      <c r="AA134" s="106" t="str">
        <f aca="false">IF(AND($Y134="",$Z134=""),"",ROUND(IFERROR(VALUE(LEFT($Y134,1)),0)*12+IFERROR(VALUE(LEFT($Z134,1)),0)*8,0))</f>
        <v/>
      </c>
      <c r="AB134" s="106" t="str">
        <f aca="false">IF($AA134="","",IF($AA134&gt;=80,"A - call first",IF($AA134&gt;=60,"B - worth pursuing",IF($AA134&gt;=40,"C - nurture","D - do not spend time here"))))</f>
        <v/>
      </c>
      <c r="AC134" s="107" t="str">
        <f aca="false">IF($C134="","",IF($S134="Converted","8 Won / Certified",IF($S134="Application Started","7 Certification / Enterprise opportunity",IF($S134="Meeting Booked","6 Meeting / Application",IF(OR($S134="Interested",$S134="Info Requested"),"5 Interested",IF(OR($S134="Declined",$S134="Not Relevant",$S134="Do Not Contact / Unsubscribed"),"9 Closed - Lost",IF($R134="Yes","4 Contacted",IF($N134="Yes","2 Engaged",IF($M134="Yes","1 Awareness",IF($AA134&gt;=60,"3 Qualified","1 Awareness"))))))))))</f>
        <v/>
      </c>
      <c r="AD134" s="108"/>
      <c r="AE134" s="108"/>
      <c r="AF134" s="111" t="str">
        <f aca="false">IF($AE134="","",$AE134+10)</f>
        <v/>
      </c>
      <c r="AG134" s="108"/>
      <c r="AH134" s="81"/>
      <c r="AI134" s="108"/>
      <c r="AJ134" s="81"/>
      <c r="AK134" s="108"/>
      <c r="AL134" s="110"/>
      <c r="AM134" s="81"/>
      <c r="AN134" s="111" t="str">
        <f aca="false">IF($D134="","",IF(COUNTIF($D$4:$D$1203,$D134)&gt;1,"DUPLICATE — check earlier row",""))</f>
        <v/>
      </c>
      <c r="AO134" s="81"/>
      <c r="AP134" s="81"/>
    </row>
    <row r="135" customFormat="false" ht="30" hidden="false" customHeight="true" outlineLevel="0" collapsed="false">
      <c r="A135" s="79"/>
      <c r="B135" s="80"/>
      <c r="C135" s="80"/>
      <c r="D135" s="80"/>
      <c r="E135" s="80"/>
      <c r="F135" s="80"/>
      <c r="G135" s="80"/>
      <c r="H135" s="80"/>
      <c r="I135" s="80"/>
      <c r="J135" s="102"/>
      <c r="K135" s="103" t="str">
        <f aca="false">IF(J135="","",IF(J135&gt;=8,"Yes","Check"))</f>
        <v/>
      </c>
      <c r="L135" s="81"/>
      <c r="M135" s="102"/>
      <c r="N135" s="102"/>
      <c r="O135" s="80"/>
      <c r="P135" s="81"/>
      <c r="Q135" s="103" t="str">
        <f aca="false">IF(P135="","",LEN(P135))</f>
        <v/>
      </c>
      <c r="R135" s="102"/>
      <c r="S135" s="80"/>
      <c r="T135" s="81"/>
      <c r="U135" s="104" t="str">
        <f aca="false">IF($AE135&lt;&gt;"",$AE135+4,IF(OR(R135&lt;&gt;"Yes",A135=""),"",A135+4))</f>
        <v/>
      </c>
      <c r="V135" s="102"/>
      <c r="W135" s="81"/>
      <c r="X135" s="81"/>
      <c r="Y135" s="105"/>
      <c r="Z135" s="105"/>
      <c r="AA135" s="106" t="str">
        <f aca="false">IF(AND($Y135="",$Z135=""),"",ROUND(IFERROR(VALUE(LEFT($Y135,1)),0)*12+IFERROR(VALUE(LEFT($Z135,1)),0)*8,0))</f>
        <v/>
      </c>
      <c r="AB135" s="106" t="str">
        <f aca="false">IF($AA135="","",IF($AA135&gt;=80,"A - call first",IF($AA135&gt;=60,"B - worth pursuing",IF($AA135&gt;=40,"C - nurture","D - do not spend time here"))))</f>
        <v/>
      </c>
      <c r="AC135" s="107" t="str">
        <f aca="false">IF($C135="","",IF($S135="Converted","8 Won / Certified",IF($S135="Application Started","7 Certification / Enterprise opportunity",IF($S135="Meeting Booked","6 Meeting / Application",IF(OR($S135="Interested",$S135="Info Requested"),"5 Interested",IF(OR($S135="Declined",$S135="Not Relevant",$S135="Do Not Contact / Unsubscribed"),"9 Closed - Lost",IF($R135="Yes","4 Contacted",IF($N135="Yes","2 Engaged",IF($M135="Yes","1 Awareness",IF($AA135&gt;=60,"3 Qualified","1 Awareness"))))))))))</f>
        <v/>
      </c>
      <c r="AD135" s="108"/>
      <c r="AE135" s="108"/>
      <c r="AF135" s="109" t="str">
        <f aca="false">IF($AE135="","",$AE135+10)</f>
        <v/>
      </c>
      <c r="AG135" s="108"/>
      <c r="AH135" s="81"/>
      <c r="AI135" s="108"/>
      <c r="AJ135" s="81"/>
      <c r="AK135" s="108"/>
      <c r="AL135" s="110"/>
      <c r="AM135" s="81"/>
      <c r="AN135" s="109" t="str">
        <f aca="false">IF($D135="","",IF(COUNTIF($D$4:$D$1203,$D135)&gt;1,"DUPLICATE — check earlier row",""))</f>
        <v/>
      </c>
      <c r="AO135" s="81"/>
      <c r="AP135" s="81"/>
    </row>
    <row r="136" customFormat="false" ht="30" hidden="false" customHeight="true" outlineLevel="0" collapsed="false">
      <c r="A136" s="79"/>
      <c r="B136" s="80"/>
      <c r="C136" s="80"/>
      <c r="D136" s="80"/>
      <c r="E136" s="80"/>
      <c r="F136" s="80"/>
      <c r="G136" s="80"/>
      <c r="H136" s="80"/>
      <c r="I136" s="80"/>
      <c r="J136" s="102"/>
      <c r="K136" s="103" t="str">
        <f aca="false">IF(J136="","",IF(J136&gt;=8,"Yes","Check"))</f>
        <v/>
      </c>
      <c r="L136" s="81"/>
      <c r="M136" s="102"/>
      <c r="N136" s="102"/>
      <c r="O136" s="80"/>
      <c r="P136" s="81"/>
      <c r="Q136" s="103" t="str">
        <f aca="false">IF(P136="","",LEN(P136))</f>
        <v/>
      </c>
      <c r="R136" s="102"/>
      <c r="S136" s="80"/>
      <c r="T136" s="81"/>
      <c r="U136" s="104" t="str">
        <f aca="false">IF($AE136&lt;&gt;"",$AE136+4,IF(OR(R136&lt;&gt;"Yes",A136=""),"",A136+4))</f>
        <v/>
      </c>
      <c r="V136" s="102"/>
      <c r="W136" s="81"/>
      <c r="X136" s="81"/>
      <c r="Y136" s="105"/>
      <c r="Z136" s="105"/>
      <c r="AA136" s="106" t="str">
        <f aca="false">IF(AND($Y136="",$Z136=""),"",ROUND(IFERROR(VALUE(LEFT($Y136,1)),0)*12+IFERROR(VALUE(LEFT($Z136,1)),0)*8,0))</f>
        <v/>
      </c>
      <c r="AB136" s="106" t="str">
        <f aca="false">IF($AA136="","",IF($AA136&gt;=80,"A - call first",IF($AA136&gt;=60,"B - worth pursuing",IF($AA136&gt;=40,"C - nurture","D - do not spend time here"))))</f>
        <v/>
      </c>
      <c r="AC136" s="107" t="str">
        <f aca="false">IF($C136="","",IF($S136="Converted","8 Won / Certified",IF($S136="Application Started","7 Certification / Enterprise opportunity",IF($S136="Meeting Booked","6 Meeting / Application",IF(OR($S136="Interested",$S136="Info Requested"),"5 Interested",IF(OR($S136="Declined",$S136="Not Relevant",$S136="Do Not Contact / Unsubscribed"),"9 Closed - Lost",IF($R136="Yes","4 Contacted",IF($N136="Yes","2 Engaged",IF($M136="Yes","1 Awareness",IF($AA136&gt;=60,"3 Qualified","1 Awareness"))))))))))</f>
        <v/>
      </c>
      <c r="AD136" s="108"/>
      <c r="AE136" s="108"/>
      <c r="AF136" s="111" t="str">
        <f aca="false">IF($AE136="","",$AE136+10)</f>
        <v/>
      </c>
      <c r="AG136" s="108"/>
      <c r="AH136" s="81"/>
      <c r="AI136" s="108"/>
      <c r="AJ136" s="81"/>
      <c r="AK136" s="108"/>
      <c r="AL136" s="110"/>
      <c r="AM136" s="81"/>
      <c r="AN136" s="111" t="str">
        <f aca="false">IF($D136="","",IF(COUNTIF($D$4:$D$1203,$D136)&gt;1,"DUPLICATE — check earlier row",""))</f>
        <v/>
      </c>
      <c r="AO136" s="81"/>
      <c r="AP136" s="81"/>
    </row>
    <row r="137" customFormat="false" ht="30" hidden="false" customHeight="true" outlineLevel="0" collapsed="false">
      <c r="A137" s="79"/>
      <c r="B137" s="80"/>
      <c r="C137" s="80"/>
      <c r="D137" s="80"/>
      <c r="E137" s="80"/>
      <c r="F137" s="80"/>
      <c r="G137" s="80"/>
      <c r="H137" s="80"/>
      <c r="I137" s="80"/>
      <c r="J137" s="102"/>
      <c r="K137" s="103" t="str">
        <f aca="false">IF(J137="","",IF(J137&gt;=8,"Yes","Check"))</f>
        <v/>
      </c>
      <c r="L137" s="81"/>
      <c r="M137" s="102"/>
      <c r="N137" s="102"/>
      <c r="O137" s="80"/>
      <c r="P137" s="81"/>
      <c r="Q137" s="103" t="str">
        <f aca="false">IF(P137="","",LEN(P137))</f>
        <v/>
      </c>
      <c r="R137" s="102"/>
      <c r="S137" s="80"/>
      <c r="T137" s="81"/>
      <c r="U137" s="104" t="str">
        <f aca="false">IF($AE137&lt;&gt;"",$AE137+4,IF(OR(R137&lt;&gt;"Yes",A137=""),"",A137+4))</f>
        <v/>
      </c>
      <c r="V137" s="102"/>
      <c r="W137" s="81"/>
      <c r="X137" s="81"/>
      <c r="Y137" s="105"/>
      <c r="Z137" s="105"/>
      <c r="AA137" s="106" t="str">
        <f aca="false">IF(AND($Y137="",$Z137=""),"",ROUND(IFERROR(VALUE(LEFT($Y137,1)),0)*12+IFERROR(VALUE(LEFT($Z137,1)),0)*8,0))</f>
        <v/>
      </c>
      <c r="AB137" s="106" t="str">
        <f aca="false">IF($AA137="","",IF($AA137&gt;=80,"A - call first",IF($AA137&gt;=60,"B - worth pursuing",IF($AA137&gt;=40,"C - nurture","D - do not spend time here"))))</f>
        <v/>
      </c>
      <c r="AC137" s="107" t="str">
        <f aca="false">IF($C137="","",IF($S137="Converted","8 Won / Certified",IF($S137="Application Started","7 Certification / Enterprise opportunity",IF($S137="Meeting Booked","6 Meeting / Application",IF(OR($S137="Interested",$S137="Info Requested"),"5 Interested",IF(OR($S137="Declined",$S137="Not Relevant",$S137="Do Not Contact / Unsubscribed"),"9 Closed - Lost",IF($R137="Yes","4 Contacted",IF($N137="Yes","2 Engaged",IF($M137="Yes","1 Awareness",IF($AA137&gt;=60,"3 Qualified","1 Awareness"))))))))))</f>
        <v/>
      </c>
      <c r="AD137" s="108"/>
      <c r="AE137" s="108"/>
      <c r="AF137" s="109" t="str">
        <f aca="false">IF($AE137="","",$AE137+10)</f>
        <v/>
      </c>
      <c r="AG137" s="108"/>
      <c r="AH137" s="81"/>
      <c r="AI137" s="108"/>
      <c r="AJ137" s="81"/>
      <c r="AK137" s="108"/>
      <c r="AL137" s="110"/>
      <c r="AM137" s="81"/>
      <c r="AN137" s="109" t="str">
        <f aca="false">IF($D137="","",IF(COUNTIF($D$4:$D$1203,$D137)&gt;1,"DUPLICATE — check earlier row",""))</f>
        <v/>
      </c>
      <c r="AO137" s="81"/>
      <c r="AP137" s="81"/>
    </row>
    <row r="138" customFormat="false" ht="30" hidden="false" customHeight="true" outlineLevel="0" collapsed="false">
      <c r="A138" s="79"/>
      <c r="B138" s="80"/>
      <c r="C138" s="80"/>
      <c r="D138" s="80"/>
      <c r="E138" s="80"/>
      <c r="F138" s="80"/>
      <c r="G138" s="80"/>
      <c r="H138" s="80"/>
      <c r="I138" s="80"/>
      <c r="J138" s="102"/>
      <c r="K138" s="103" t="str">
        <f aca="false">IF(J138="","",IF(J138&gt;=8,"Yes","Check"))</f>
        <v/>
      </c>
      <c r="L138" s="81"/>
      <c r="M138" s="102"/>
      <c r="N138" s="102"/>
      <c r="O138" s="80"/>
      <c r="P138" s="81"/>
      <c r="Q138" s="103" t="str">
        <f aca="false">IF(P138="","",LEN(P138))</f>
        <v/>
      </c>
      <c r="R138" s="102"/>
      <c r="S138" s="80"/>
      <c r="T138" s="81"/>
      <c r="U138" s="104" t="str">
        <f aca="false">IF($AE138&lt;&gt;"",$AE138+4,IF(OR(R138&lt;&gt;"Yes",A138=""),"",A138+4))</f>
        <v/>
      </c>
      <c r="V138" s="102"/>
      <c r="W138" s="81"/>
      <c r="X138" s="81"/>
      <c r="Y138" s="105"/>
      <c r="Z138" s="105"/>
      <c r="AA138" s="106" t="str">
        <f aca="false">IF(AND($Y138="",$Z138=""),"",ROUND(IFERROR(VALUE(LEFT($Y138,1)),0)*12+IFERROR(VALUE(LEFT($Z138,1)),0)*8,0))</f>
        <v/>
      </c>
      <c r="AB138" s="106" t="str">
        <f aca="false">IF($AA138="","",IF($AA138&gt;=80,"A - call first",IF($AA138&gt;=60,"B - worth pursuing",IF($AA138&gt;=40,"C - nurture","D - do not spend time here"))))</f>
        <v/>
      </c>
      <c r="AC138" s="107" t="str">
        <f aca="false">IF($C138="","",IF($S138="Converted","8 Won / Certified",IF($S138="Application Started","7 Certification / Enterprise opportunity",IF($S138="Meeting Booked","6 Meeting / Application",IF(OR($S138="Interested",$S138="Info Requested"),"5 Interested",IF(OR($S138="Declined",$S138="Not Relevant",$S138="Do Not Contact / Unsubscribed"),"9 Closed - Lost",IF($R138="Yes","4 Contacted",IF($N138="Yes","2 Engaged",IF($M138="Yes","1 Awareness",IF($AA138&gt;=60,"3 Qualified","1 Awareness"))))))))))</f>
        <v/>
      </c>
      <c r="AD138" s="108"/>
      <c r="AE138" s="108"/>
      <c r="AF138" s="111" t="str">
        <f aca="false">IF($AE138="","",$AE138+10)</f>
        <v/>
      </c>
      <c r="AG138" s="108"/>
      <c r="AH138" s="81"/>
      <c r="AI138" s="108"/>
      <c r="AJ138" s="81"/>
      <c r="AK138" s="108"/>
      <c r="AL138" s="110"/>
      <c r="AM138" s="81"/>
      <c r="AN138" s="111" t="str">
        <f aca="false">IF($D138="","",IF(COUNTIF($D$4:$D$1203,$D138)&gt;1,"DUPLICATE — check earlier row",""))</f>
        <v/>
      </c>
      <c r="AO138" s="81"/>
      <c r="AP138" s="81"/>
    </row>
    <row r="139" customFormat="false" ht="30" hidden="false" customHeight="true" outlineLevel="0" collapsed="false">
      <c r="A139" s="79"/>
      <c r="B139" s="80"/>
      <c r="C139" s="80"/>
      <c r="D139" s="80"/>
      <c r="E139" s="80"/>
      <c r="F139" s="80"/>
      <c r="G139" s="80"/>
      <c r="H139" s="80"/>
      <c r="I139" s="80"/>
      <c r="J139" s="102"/>
      <c r="K139" s="103" t="str">
        <f aca="false">IF(J139="","",IF(J139&gt;=8,"Yes","Check"))</f>
        <v/>
      </c>
      <c r="L139" s="81"/>
      <c r="M139" s="102"/>
      <c r="N139" s="102"/>
      <c r="O139" s="80"/>
      <c r="P139" s="81"/>
      <c r="Q139" s="103" t="str">
        <f aca="false">IF(P139="","",LEN(P139))</f>
        <v/>
      </c>
      <c r="R139" s="102"/>
      <c r="S139" s="80"/>
      <c r="T139" s="81"/>
      <c r="U139" s="104" t="str">
        <f aca="false">IF($AE139&lt;&gt;"",$AE139+4,IF(OR(R139&lt;&gt;"Yes",A139=""),"",A139+4))</f>
        <v/>
      </c>
      <c r="V139" s="102"/>
      <c r="W139" s="81"/>
      <c r="X139" s="81"/>
      <c r="Y139" s="105"/>
      <c r="Z139" s="105"/>
      <c r="AA139" s="106" t="str">
        <f aca="false">IF(AND($Y139="",$Z139=""),"",ROUND(IFERROR(VALUE(LEFT($Y139,1)),0)*12+IFERROR(VALUE(LEFT($Z139,1)),0)*8,0))</f>
        <v/>
      </c>
      <c r="AB139" s="106" t="str">
        <f aca="false">IF($AA139="","",IF($AA139&gt;=80,"A - call first",IF($AA139&gt;=60,"B - worth pursuing",IF($AA139&gt;=40,"C - nurture","D - do not spend time here"))))</f>
        <v/>
      </c>
      <c r="AC139" s="107" t="str">
        <f aca="false">IF($C139="","",IF($S139="Converted","8 Won / Certified",IF($S139="Application Started","7 Certification / Enterprise opportunity",IF($S139="Meeting Booked","6 Meeting / Application",IF(OR($S139="Interested",$S139="Info Requested"),"5 Interested",IF(OR($S139="Declined",$S139="Not Relevant",$S139="Do Not Contact / Unsubscribed"),"9 Closed - Lost",IF($R139="Yes","4 Contacted",IF($N139="Yes","2 Engaged",IF($M139="Yes","1 Awareness",IF($AA139&gt;=60,"3 Qualified","1 Awareness"))))))))))</f>
        <v/>
      </c>
      <c r="AD139" s="108"/>
      <c r="AE139" s="108"/>
      <c r="AF139" s="109" t="str">
        <f aca="false">IF($AE139="","",$AE139+10)</f>
        <v/>
      </c>
      <c r="AG139" s="108"/>
      <c r="AH139" s="81"/>
      <c r="AI139" s="108"/>
      <c r="AJ139" s="81"/>
      <c r="AK139" s="108"/>
      <c r="AL139" s="110"/>
      <c r="AM139" s="81"/>
      <c r="AN139" s="109" t="str">
        <f aca="false">IF($D139="","",IF(COUNTIF($D$4:$D$1203,$D139)&gt;1,"DUPLICATE — check earlier row",""))</f>
        <v/>
      </c>
      <c r="AO139" s="81"/>
      <c r="AP139" s="81"/>
    </row>
    <row r="140" customFormat="false" ht="30" hidden="false" customHeight="true" outlineLevel="0" collapsed="false">
      <c r="A140" s="79"/>
      <c r="B140" s="80"/>
      <c r="C140" s="80"/>
      <c r="D140" s="80"/>
      <c r="E140" s="80"/>
      <c r="F140" s="80"/>
      <c r="G140" s="80"/>
      <c r="H140" s="80"/>
      <c r="I140" s="80"/>
      <c r="J140" s="102"/>
      <c r="K140" s="103" t="str">
        <f aca="false">IF(J140="","",IF(J140&gt;=8,"Yes","Check"))</f>
        <v/>
      </c>
      <c r="L140" s="81"/>
      <c r="M140" s="102"/>
      <c r="N140" s="102"/>
      <c r="O140" s="80"/>
      <c r="P140" s="81"/>
      <c r="Q140" s="103" t="str">
        <f aca="false">IF(P140="","",LEN(P140))</f>
        <v/>
      </c>
      <c r="R140" s="102"/>
      <c r="S140" s="80"/>
      <c r="T140" s="81"/>
      <c r="U140" s="104" t="str">
        <f aca="false">IF($AE140&lt;&gt;"",$AE140+4,IF(OR(R140&lt;&gt;"Yes",A140=""),"",A140+4))</f>
        <v/>
      </c>
      <c r="V140" s="102"/>
      <c r="W140" s="81"/>
      <c r="X140" s="81"/>
      <c r="Y140" s="105"/>
      <c r="Z140" s="105"/>
      <c r="AA140" s="106" t="str">
        <f aca="false">IF(AND($Y140="",$Z140=""),"",ROUND(IFERROR(VALUE(LEFT($Y140,1)),0)*12+IFERROR(VALUE(LEFT($Z140,1)),0)*8,0))</f>
        <v/>
      </c>
      <c r="AB140" s="106" t="str">
        <f aca="false">IF($AA140="","",IF($AA140&gt;=80,"A - call first",IF($AA140&gt;=60,"B - worth pursuing",IF($AA140&gt;=40,"C - nurture","D - do not spend time here"))))</f>
        <v/>
      </c>
      <c r="AC140" s="107" t="str">
        <f aca="false">IF($C140="","",IF($S140="Converted","8 Won / Certified",IF($S140="Application Started","7 Certification / Enterprise opportunity",IF($S140="Meeting Booked","6 Meeting / Application",IF(OR($S140="Interested",$S140="Info Requested"),"5 Interested",IF(OR($S140="Declined",$S140="Not Relevant",$S140="Do Not Contact / Unsubscribed"),"9 Closed - Lost",IF($R140="Yes","4 Contacted",IF($N140="Yes","2 Engaged",IF($M140="Yes","1 Awareness",IF($AA140&gt;=60,"3 Qualified","1 Awareness"))))))))))</f>
        <v/>
      </c>
      <c r="AD140" s="108"/>
      <c r="AE140" s="108"/>
      <c r="AF140" s="111" t="str">
        <f aca="false">IF($AE140="","",$AE140+10)</f>
        <v/>
      </c>
      <c r="AG140" s="108"/>
      <c r="AH140" s="81"/>
      <c r="AI140" s="108"/>
      <c r="AJ140" s="81"/>
      <c r="AK140" s="108"/>
      <c r="AL140" s="110"/>
      <c r="AM140" s="81"/>
      <c r="AN140" s="111" t="str">
        <f aca="false">IF($D140="","",IF(COUNTIF($D$4:$D$1203,$D140)&gt;1,"DUPLICATE — check earlier row",""))</f>
        <v/>
      </c>
      <c r="AO140" s="81"/>
      <c r="AP140" s="81"/>
    </row>
    <row r="141" customFormat="false" ht="30" hidden="false" customHeight="true" outlineLevel="0" collapsed="false">
      <c r="A141" s="79"/>
      <c r="B141" s="80"/>
      <c r="C141" s="80"/>
      <c r="D141" s="80"/>
      <c r="E141" s="80"/>
      <c r="F141" s="80"/>
      <c r="G141" s="80"/>
      <c r="H141" s="80"/>
      <c r="I141" s="80"/>
      <c r="J141" s="102"/>
      <c r="K141" s="103" t="str">
        <f aca="false">IF(J141="","",IF(J141&gt;=8,"Yes","Check"))</f>
        <v/>
      </c>
      <c r="L141" s="81"/>
      <c r="M141" s="102"/>
      <c r="N141" s="102"/>
      <c r="O141" s="80"/>
      <c r="P141" s="81"/>
      <c r="Q141" s="103" t="str">
        <f aca="false">IF(P141="","",LEN(P141))</f>
        <v/>
      </c>
      <c r="R141" s="102"/>
      <c r="S141" s="80"/>
      <c r="T141" s="81"/>
      <c r="U141" s="104" t="str">
        <f aca="false">IF($AE141&lt;&gt;"",$AE141+4,IF(OR(R141&lt;&gt;"Yes",A141=""),"",A141+4))</f>
        <v/>
      </c>
      <c r="V141" s="102"/>
      <c r="W141" s="81"/>
      <c r="X141" s="81"/>
      <c r="Y141" s="105"/>
      <c r="Z141" s="105"/>
      <c r="AA141" s="106" t="str">
        <f aca="false">IF(AND($Y141="",$Z141=""),"",ROUND(IFERROR(VALUE(LEFT($Y141,1)),0)*12+IFERROR(VALUE(LEFT($Z141,1)),0)*8,0))</f>
        <v/>
      </c>
      <c r="AB141" s="106" t="str">
        <f aca="false">IF($AA141="","",IF($AA141&gt;=80,"A - call first",IF($AA141&gt;=60,"B - worth pursuing",IF($AA141&gt;=40,"C - nurture","D - do not spend time here"))))</f>
        <v/>
      </c>
      <c r="AC141" s="107" t="str">
        <f aca="false">IF($C141="","",IF($S141="Converted","8 Won / Certified",IF($S141="Application Started","7 Certification / Enterprise opportunity",IF($S141="Meeting Booked","6 Meeting / Application",IF(OR($S141="Interested",$S141="Info Requested"),"5 Interested",IF(OR($S141="Declined",$S141="Not Relevant",$S141="Do Not Contact / Unsubscribed"),"9 Closed - Lost",IF($R141="Yes","4 Contacted",IF($N141="Yes","2 Engaged",IF($M141="Yes","1 Awareness",IF($AA141&gt;=60,"3 Qualified","1 Awareness"))))))))))</f>
        <v/>
      </c>
      <c r="AD141" s="108"/>
      <c r="AE141" s="108"/>
      <c r="AF141" s="109" t="str">
        <f aca="false">IF($AE141="","",$AE141+10)</f>
        <v/>
      </c>
      <c r="AG141" s="108"/>
      <c r="AH141" s="81"/>
      <c r="AI141" s="108"/>
      <c r="AJ141" s="81"/>
      <c r="AK141" s="108"/>
      <c r="AL141" s="110"/>
      <c r="AM141" s="81"/>
      <c r="AN141" s="109" t="str">
        <f aca="false">IF($D141="","",IF(COUNTIF($D$4:$D$1203,$D141)&gt;1,"DUPLICATE — check earlier row",""))</f>
        <v/>
      </c>
      <c r="AO141" s="81"/>
      <c r="AP141" s="81"/>
    </row>
    <row r="142" customFormat="false" ht="30" hidden="false" customHeight="true" outlineLevel="0" collapsed="false">
      <c r="A142" s="79"/>
      <c r="B142" s="80"/>
      <c r="C142" s="80"/>
      <c r="D142" s="80"/>
      <c r="E142" s="80"/>
      <c r="F142" s="80"/>
      <c r="G142" s="80"/>
      <c r="H142" s="80"/>
      <c r="I142" s="80"/>
      <c r="J142" s="102"/>
      <c r="K142" s="103" t="str">
        <f aca="false">IF(J142="","",IF(J142&gt;=8,"Yes","Check"))</f>
        <v/>
      </c>
      <c r="L142" s="81"/>
      <c r="M142" s="102"/>
      <c r="N142" s="102"/>
      <c r="O142" s="80"/>
      <c r="P142" s="81"/>
      <c r="Q142" s="103" t="str">
        <f aca="false">IF(P142="","",LEN(P142))</f>
        <v/>
      </c>
      <c r="R142" s="102"/>
      <c r="S142" s="80"/>
      <c r="T142" s="81"/>
      <c r="U142" s="104" t="str">
        <f aca="false">IF($AE142&lt;&gt;"",$AE142+4,IF(OR(R142&lt;&gt;"Yes",A142=""),"",A142+4))</f>
        <v/>
      </c>
      <c r="V142" s="102"/>
      <c r="W142" s="81"/>
      <c r="X142" s="81"/>
      <c r="Y142" s="105"/>
      <c r="Z142" s="105"/>
      <c r="AA142" s="106" t="str">
        <f aca="false">IF(AND($Y142="",$Z142=""),"",ROUND(IFERROR(VALUE(LEFT($Y142,1)),0)*12+IFERROR(VALUE(LEFT($Z142,1)),0)*8,0))</f>
        <v/>
      </c>
      <c r="AB142" s="106" t="str">
        <f aca="false">IF($AA142="","",IF($AA142&gt;=80,"A - call first",IF($AA142&gt;=60,"B - worth pursuing",IF($AA142&gt;=40,"C - nurture","D - do not spend time here"))))</f>
        <v/>
      </c>
      <c r="AC142" s="107" t="str">
        <f aca="false">IF($C142="","",IF($S142="Converted","8 Won / Certified",IF($S142="Application Started","7 Certification / Enterprise opportunity",IF($S142="Meeting Booked","6 Meeting / Application",IF(OR($S142="Interested",$S142="Info Requested"),"5 Interested",IF(OR($S142="Declined",$S142="Not Relevant",$S142="Do Not Contact / Unsubscribed"),"9 Closed - Lost",IF($R142="Yes","4 Contacted",IF($N142="Yes","2 Engaged",IF($M142="Yes","1 Awareness",IF($AA142&gt;=60,"3 Qualified","1 Awareness"))))))))))</f>
        <v/>
      </c>
      <c r="AD142" s="108"/>
      <c r="AE142" s="108"/>
      <c r="AF142" s="111" t="str">
        <f aca="false">IF($AE142="","",$AE142+10)</f>
        <v/>
      </c>
      <c r="AG142" s="108"/>
      <c r="AH142" s="81"/>
      <c r="AI142" s="108"/>
      <c r="AJ142" s="81"/>
      <c r="AK142" s="108"/>
      <c r="AL142" s="110"/>
      <c r="AM142" s="81"/>
      <c r="AN142" s="111" t="str">
        <f aca="false">IF($D142="","",IF(COUNTIF($D$4:$D$1203,$D142)&gt;1,"DUPLICATE — check earlier row",""))</f>
        <v/>
      </c>
      <c r="AO142" s="81"/>
      <c r="AP142" s="81"/>
    </row>
    <row r="143" customFormat="false" ht="30" hidden="false" customHeight="true" outlineLevel="0" collapsed="false">
      <c r="A143" s="79"/>
      <c r="B143" s="80"/>
      <c r="C143" s="80"/>
      <c r="D143" s="80"/>
      <c r="E143" s="80"/>
      <c r="F143" s="80"/>
      <c r="G143" s="80"/>
      <c r="H143" s="80"/>
      <c r="I143" s="80"/>
      <c r="J143" s="102"/>
      <c r="K143" s="103" t="str">
        <f aca="false">IF(J143="","",IF(J143&gt;=8,"Yes","Check"))</f>
        <v/>
      </c>
      <c r="L143" s="81"/>
      <c r="M143" s="102"/>
      <c r="N143" s="102"/>
      <c r="O143" s="80"/>
      <c r="P143" s="81"/>
      <c r="Q143" s="103" t="str">
        <f aca="false">IF(P143="","",LEN(P143))</f>
        <v/>
      </c>
      <c r="R143" s="102"/>
      <c r="S143" s="80"/>
      <c r="T143" s="81"/>
      <c r="U143" s="104" t="str">
        <f aca="false">IF($AE143&lt;&gt;"",$AE143+4,IF(OR(R143&lt;&gt;"Yes",A143=""),"",A143+4))</f>
        <v/>
      </c>
      <c r="V143" s="102"/>
      <c r="W143" s="81"/>
      <c r="X143" s="81"/>
      <c r="Y143" s="105"/>
      <c r="Z143" s="105"/>
      <c r="AA143" s="106" t="str">
        <f aca="false">IF(AND($Y143="",$Z143=""),"",ROUND(IFERROR(VALUE(LEFT($Y143,1)),0)*12+IFERROR(VALUE(LEFT($Z143,1)),0)*8,0))</f>
        <v/>
      </c>
      <c r="AB143" s="106" t="str">
        <f aca="false">IF($AA143="","",IF($AA143&gt;=80,"A - call first",IF($AA143&gt;=60,"B - worth pursuing",IF($AA143&gt;=40,"C - nurture","D - do not spend time here"))))</f>
        <v/>
      </c>
      <c r="AC143" s="107" t="str">
        <f aca="false">IF($C143="","",IF($S143="Converted","8 Won / Certified",IF($S143="Application Started","7 Certification / Enterprise opportunity",IF($S143="Meeting Booked","6 Meeting / Application",IF(OR($S143="Interested",$S143="Info Requested"),"5 Interested",IF(OR($S143="Declined",$S143="Not Relevant",$S143="Do Not Contact / Unsubscribed"),"9 Closed - Lost",IF($R143="Yes","4 Contacted",IF($N143="Yes","2 Engaged",IF($M143="Yes","1 Awareness",IF($AA143&gt;=60,"3 Qualified","1 Awareness"))))))))))</f>
        <v/>
      </c>
      <c r="AD143" s="108"/>
      <c r="AE143" s="108"/>
      <c r="AF143" s="109" t="str">
        <f aca="false">IF($AE143="","",$AE143+10)</f>
        <v/>
      </c>
      <c r="AG143" s="108"/>
      <c r="AH143" s="81"/>
      <c r="AI143" s="108"/>
      <c r="AJ143" s="81"/>
      <c r="AK143" s="108"/>
      <c r="AL143" s="110"/>
      <c r="AM143" s="81"/>
      <c r="AN143" s="109" t="str">
        <f aca="false">IF($D143="","",IF(COUNTIF($D$4:$D$1203,$D143)&gt;1,"DUPLICATE — check earlier row",""))</f>
        <v/>
      </c>
      <c r="AO143" s="81"/>
      <c r="AP143" s="81"/>
    </row>
    <row r="144" customFormat="false" ht="30" hidden="false" customHeight="true" outlineLevel="0" collapsed="false">
      <c r="A144" s="79"/>
      <c r="B144" s="80"/>
      <c r="C144" s="80"/>
      <c r="D144" s="80"/>
      <c r="E144" s="80"/>
      <c r="F144" s="80"/>
      <c r="G144" s="80"/>
      <c r="H144" s="80"/>
      <c r="I144" s="80"/>
      <c r="J144" s="102"/>
      <c r="K144" s="103" t="str">
        <f aca="false">IF(J144="","",IF(J144&gt;=8,"Yes","Check"))</f>
        <v/>
      </c>
      <c r="L144" s="81"/>
      <c r="M144" s="102"/>
      <c r="N144" s="102"/>
      <c r="O144" s="80"/>
      <c r="P144" s="81"/>
      <c r="Q144" s="103" t="str">
        <f aca="false">IF(P144="","",LEN(P144))</f>
        <v/>
      </c>
      <c r="R144" s="102"/>
      <c r="S144" s="80"/>
      <c r="T144" s="81"/>
      <c r="U144" s="104" t="str">
        <f aca="false">IF($AE144&lt;&gt;"",$AE144+4,IF(OR(R144&lt;&gt;"Yes",A144=""),"",A144+4))</f>
        <v/>
      </c>
      <c r="V144" s="102"/>
      <c r="W144" s="81"/>
      <c r="X144" s="81"/>
      <c r="Y144" s="105"/>
      <c r="Z144" s="105"/>
      <c r="AA144" s="106" t="str">
        <f aca="false">IF(AND($Y144="",$Z144=""),"",ROUND(IFERROR(VALUE(LEFT($Y144,1)),0)*12+IFERROR(VALUE(LEFT($Z144,1)),0)*8,0))</f>
        <v/>
      </c>
      <c r="AB144" s="106" t="str">
        <f aca="false">IF($AA144="","",IF($AA144&gt;=80,"A - call first",IF($AA144&gt;=60,"B - worth pursuing",IF($AA144&gt;=40,"C - nurture","D - do not spend time here"))))</f>
        <v/>
      </c>
      <c r="AC144" s="107" t="str">
        <f aca="false">IF($C144="","",IF($S144="Converted","8 Won / Certified",IF($S144="Application Started","7 Certification / Enterprise opportunity",IF($S144="Meeting Booked","6 Meeting / Application",IF(OR($S144="Interested",$S144="Info Requested"),"5 Interested",IF(OR($S144="Declined",$S144="Not Relevant",$S144="Do Not Contact / Unsubscribed"),"9 Closed - Lost",IF($R144="Yes","4 Contacted",IF($N144="Yes","2 Engaged",IF($M144="Yes","1 Awareness",IF($AA144&gt;=60,"3 Qualified","1 Awareness"))))))))))</f>
        <v/>
      </c>
      <c r="AD144" s="108"/>
      <c r="AE144" s="108"/>
      <c r="AF144" s="111" t="str">
        <f aca="false">IF($AE144="","",$AE144+10)</f>
        <v/>
      </c>
      <c r="AG144" s="108"/>
      <c r="AH144" s="81"/>
      <c r="AI144" s="108"/>
      <c r="AJ144" s="81"/>
      <c r="AK144" s="108"/>
      <c r="AL144" s="110"/>
      <c r="AM144" s="81"/>
      <c r="AN144" s="111" t="str">
        <f aca="false">IF($D144="","",IF(COUNTIF($D$4:$D$1203,$D144)&gt;1,"DUPLICATE — check earlier row",""))</f>
        <v/>
      </c>
      <c r="AO144" s="81"/>
      <c r="AP144" s="81"/>
    </row>
    <row r="145" customFormat="false" ht="30" hidden="false" customHeight="true" outlineLevel="0" collapsed="false">
      <c r="A145" s="79"/>
      <c r="B145" s="80"/>
      <c r="C145" s="80"/>
      <c r="D145" s="80"/>
      <c r="E145" s="80"/>
      <c r="F145" s="80"/>
      <c r="G145" s="80"/>
      <c r="H145" s="80"/>
      <c r="I145" s="80"/>
      <c r="J145" s="102"/>
      <c r="K145" s="103" t="str">
        <f aca="false">IF(J145="","",IF(J145&gt;=8,"Yes","Check"))</f>
        <v/>
      </c>
      <c r="L145" s="81"/>
      <c r="M145" s="102"/>
      <c r="N145" s="102"/>
      <c r="O145" s="80"/>
      <c r="P145" s="81"/>
      <c r="Q145" s="103" t="str">
        <f aca="false">IF(P145="","",LEN(P145))</f>
        <v/>
      </c>
      <c r="R145" s="102"/>
      <c r="S145" s="80"/>
      <c r="T145" s="81"/>
      <c r="U145" s="104" t="str">
        <f aca="false">IF($AE145&lt;&gt;"",$AE145+4,IF(OR(R145&lt;&gt;"Yes",A145=""),"",A145+4))</f>
        <v/>
      </c>
      <c r="V145" s="102"/>
      <c r="W145" s="81"/>
      <c r="X145" s="81"/>
      <c r="Y145" s="105"/>
      <c r="Z145" s="105"/>
      <c r="AA145" s="106" t="str">
        <f aca="false">IF(AND($Y145="",$Z145=""),"",ROUND(IFERROR(VALUE(LEFT($Y145,1)),0)*12+IFERROR(VALUE(LEFT($Z145,1)),0)*8,0))</f>
        <v/>
      </c>
      <c r="AB145" s="106" t="str">
        <f aca="false">IF($AA145="","",IF($AA145&gt;=80,"A - call first",IF($AA145&gt;=60,"B - worth pursuing",IF($AA145&gt;=40,"C - nurture","D - do not spend time here"))))</f>
        <v/>
      </c>
      <c r="AC145" s="107" t="str">
        <f aca="false">IF($C145="","",IF($S145="Converted","8 Won / Certified",IF($S145="Application Started","7 Certification / Enterprise opportunity",IF($S145="Meeting Booked","6 Meeting / Application",IF(OR($S145="Interested",$S145="Info Requested"),"5 Interested",IF(OR($S145="Declined",$S145="Not Relevant",$S145="Do Not Contact / Unsubscribed"),"9 Closed - Lost",IF($R145="Yes","4 Contacted",IF($N145="Yes","2 Engaged",IF($M145="Yes","1 Awareness",IF($AA145&gt;=60,"3 Qualified","1 Awareness"))))))))))</f>
        <v/>
      </c>
      <c r="AD145" s="108"/>
      <c r="AE145" s="108"/>
      <c r="AF145" s="109" t="str">
        <f aca="false">IF($AE145="","",$AE145+10)</f>
        <v/>
      </c>
      <c r="AG145" s="108"/>
      <c r="AH145" s="81"/>
      <c r="AI145" s="108"/>
      <c r="AJ145" s="81"/>
      <c r="AK145" s="108"/>
      <c r="AL145" s="110"/>
      <c r="AM145" s="81"/>
      <c r="AN145" s="109" t="str">
        <f aca="false">IF($D145="","",IF(COUNTIF($D$4:$D$1203,$D145)&gt;1,"DUPLICATE — check earlier row",""))</f>
        <v/>
      </c>
      <c r="AO145" s="81"/>
      <c r="AP145" s="81"/>
    </row>
    <row r="146" customFormat="false" ht="30" hidden="false" customHeight="true" outlineLevel="0" collapsed="false">
      <c r="A146" s="79"/>
      <c r="B146" s="80"/>
      <c r="C146" s="80"/>
      <c r="D146" s="80"/>
      <c r="E146" s="80"/>
      <c r="F146" s="80"/>
      <c r="G146" s="80"/>
      <c r="H146" s="80"/>
      <c r="I146" s="80"/>
      <c r="J146" s="102"/>
      <c r="K146" s="103" t="str">
        <f aca="false">IF(J146="","",IF(J146&gt;=8,"Yes","Check"))</f>
        <v/>
      </c>
      <c r="L146" s="81"/>
      <c r="M146" s="102"/>
      <c r="N146" s="102"/>
      <c r="O146" s="80"/>
      <c r="P146" s="81"/>
      <c r="Q146" s="103" t="str">
        <f aca="false">IF(P146="","",LEN(P146))</f>
        <v/>
      </c>
      <c r="R146" s="102"/>
      <c r="S146" s="80"/>
      <c r="T146" s="81"/>
      <c r="U146" s="104" t="str">
        <f aca="false">IF($AE146&lt;&gt;"",$AE146+4,IF(OR(R146&lt;&gt;"Yes",A146=""),"",A146+4))</f>
        <v/>
      </c>
      <c r="V146" s="102"/>
      <c r="W146" s="81"/>
      <c r="X146" s="81"/>
      <c r="Y146" s="105"/>
      <c r="Z146" s="105"/>
      <c r="AA146" s="106" t="str">
        <f aca="false">IF(AND($Y146="",$Z146=""),"",ROUND(IFERROR(VALUE(LEFT($Y146,1)),0)*12+IFERROR(VALUE(LEFT($Z146,1)),0)*8,0))</f>
        <v/>
      </c>
      <c r="AB146" s="106" t="str">
        <f aca="false">IF($AA146="","",IF($AA146&gt;=80,"A - call first",IF($AA146&gt;=60,"B - worth pursuing",IF($AA146&gt;=40,"C - nurture","D - do not spend time here"))))</f>
        <v/>
      </c>
      <c r="AC146" s="107" t="str">
        <f aca="false">IF($C146="","",IF($S146="Converted","8 Won / Certified",IF($S146="Application Started","7 Certification / Enterprise opportunity",IF($S146="Meeting Booked","6 Meeting / Application",IF(OR($S146="Interested",$S146="Info Requested"),"5 Interested",IF(OR($S146="Declined",$S146="Not Relevant",$S146="Do Not Contact / Unsubscribed"),"9 Closed - Lost",IF($R146="Yes","4 Contacted",IF($N146="Yes","2 Engaged",IF($M146="Yes","1 Awareness",IF($AA146&gt;=60,"3 Qualified","1 Awareness"))))))))))</f>
        <v/>
      </c>
      <c r="AD146" s="108"/>
      <c r="AE146" s="108"/>
      <c r="AF146" s="111" t="str">
        <f aca="false">IF($AE146="","",$AE146+10)</f>
        <v/>
      </c>
      <c r="AG146" s="108"/>
      <c r="AH146" s="81"/>
      <c r="AI146" s="108"/>
      <c r="AJ146" s="81"/>
      <c r="AK146" s="108"/>
      <c r="AL146" s="110"/>
      <c r="AM146" s="81"/>
      <c r="AN146" s="111" t="str">
        <f aca="false">IF($D146="","",IF(COUNTIF($D$4:$D$1203,$D146)&gt;1,"DUPLICATE — check earlier row",""))</f>
        <v/>
      </c>
      <c r="AO146" s="81"/>
      <c r="AP146" s="81"/>
    </row>
    <row r="147" customFormat="false" ht="30" hidden="false" customHeight="true" outlineLevel="0" collapsed="false">
      <c r="A147" s="79"/>
      <c r="B147" s="80"/>
      <c r="C147" s="80"/>
      <c r="D147" s="80"/>
      <c r="E147" s="80"/>
      <c r="F147" s="80"/>
      <c r="G147" s="80"/>
      <c r="H147" s="80"/>
      <c r="I147" s="80"/>
      <c r="J147" s="102"/>
      <c r="K147" s="103" t="str">
        <f aca="false">IF(J147="","",IF(J147&gt;=8,"Yes","Check"))</f>
        <v/>
      </c>
      <c r="L147" s="81"/>
      <c r="M147" s="102"/>
      <c r="N147" s="102"/>
      <c r="O147" s="80"/>
      <c r="P147" s="81"/>
      <c r="Q147" s="103" t="str">
        <f aca="false">IF(P147="","",LEN(P147))</f>
        <v/>
      </c>
      <c r="R147" s="102"/>
      <c r="S147" s="80"/>
      <c r="T147" s="81"/>
      <c r="U147" s="104" t="str">
        <f aca="false">IF($AE147&lt;&gt;"",$AE147+4,IF(OR(R147&lt;&gt;"Yes",A147=""),"",A147+4))</f>
        <v/>
      </c>
      <c r="V147" s="102"/>
      <c r="W147" s="81"/>
      <c r="X147" s="81"/>
      <c r="Y147" s="105"/>
      <c r="Z147" s="105"/>
      <c r="AA147" s="106" t="str">
        <f aca="false">IF(AND($Y147="",$Z147=""),"",ROUND(IFERROR(VALUE(LEFT($Y147,1)),0)*12+IFERROR(VALUE(LEFT($Z147,1)),0)*8,0))</f>
        <v/>
      </c>
      <c r="AB147" s="106" t="str">
        <f aca="false">IF($AA147="","",IF($AA147&gt;=80,"A - call first",IF($AA147&gt;=60,"B - worth pursuing",IF($AA147&gt;=40,"C - nurture","D - do not spend time here"))))</f>
        <v/>
      </c>
      <c r="AC147" s="107" t="str">
        <f aca="false">IF($C147="","",IF($S147="Converted","8 Won / Certified",IF($S147="Application Started","7 Certification / Enterprise opportunity",IF($S147="Meeting Booked","6 Meeting / Application",IF(OR($S147="Interested",$S147="Info Requested"),"5 Interested",IF(OR($S147="Declined",$S147="Not Relevant",$S147="Do Not Contact / Unsubscribed"),"9 Closed - Lost",IF($R147="Yes","4 Contacted",IF($N147="Yes","2 Engaged",IF($M147="Yes","1 Awareness",IF($AA147&gt;=60,"3 Qualified","1 Awareness"))))))))))</f>
        <v/>
      </c>
      <c r="AD147" s="108"/>
      <c r="AE147" s="108"/>
      <c r="AF147" s="109" t="str">
        <f aca="false">IF($AE147="","",$AE147+10)</f>
        <v/>
      </c>
      <c r="AG147" s="108"/>
      <c r="AH147" s="81"/>
      <c r="AI147" s="108"/>
      <c r="AJ147" s="81"/>
      <c r="AK147" s="108"/>
      <c r="AL147" s="110"/>
      <c r="AM147" s="81"/>
      <c r="AN147" s="109" t="str">
        <f aca="false">IF($D147="","",IF(COUNTIF($D$4:$D$1203,$D147)&gt;1,"DUPLICATE — check earlier row",""))</f>
        <v/>
      </c>
      <c r="AO147" s="81"/>
      <c r="AP147" s="81"/>
    </row>
    <row r="148" customFormat="false" ht="30" hidden="false" customHeight="true" outlineLevel="0" collapsed="false">
      <c r="A148" s="79"/>
      <c r="B148" s="80"/>
      <c r="C148" s="80"/>
      <c r="D148" s="80"/>
      <c r="E148" s="80"/>
      <c r="F148" s="80"/>
      <c r="G148" s="80"/>
      <c r="H148" s="80"/>
      <c r="I148" s="80"/>
      <c r="J148" s="102"/>
      <c r="K148" s="103" t="str">
        <f aca="false">IF(J148="","",IF(J148&gt;=8,"Yes","Check"))</f>
        <v/>
      </c>
      <c r="L148" s="81"/>
      <c r="M148" s="102"/>
      <c r="N148" s="102"/>
      <c r="O148" s="80"/>
      <c r="P148" s="81"/>
      <c r="Q148" s="103" t="str">
        <f aca="false">IF(P148="","",LEN(P148))</f>
        <v/>
      </c>
      <c r="R148" s="102"/>
      <c r="S148" s="80"/>
      <c r="T148" s="81"/>
      <c r="U148" s="104" t="str">
        <f aca="false">IF($AE148&lt;&gt;"",$AE148+4,IF(OR(R148&lt;&gt;"Yes",A148=""),"",A148+4))</f>
        <v/>
      </c>
      <c r="V148" s="102"/>
      <c r="W148" s="81"/>
      <c r="X148" s="81"/>
      <c r="Y148" s="105"/>
      <c r="Z148" s="105"/>
      <c r="AA148" s="106" t="str">
        <f aca="false">IF(AND($Y148="",$Z148=""),"",ROUND(IFERROR(VALUE(LEFT($Y148,1)),0)*12+IFERROR(VALUE(LEFT($Z148,1)),0)*8,0))</f>
        <v/>
      </c>
      <c r="AB148" s="106" t="str">
        <f aca="false">IF($AA148="","",IF($AA148&gt;=80,"A - call first",IF($AA148&gt;=60,"B - worth pursuing",IF($AA148&gt;=40,"C - nurture","D - do not spend time here"))))</f>
        <v/>
      </c>
      <c r="AC148" s="107" t="str">
        <f aca="false">IF($C148="","",IF($S148="Converted","8 Won / Certified",IF($S148="Application Started","7 Certification / Enterprise opportunity",IF($S148="Meeting Booked","6 Meeting / Application",IF(OR($S148="Interested",$S148="Info Requested"),"5 Interested",IF(OR($S148="Declined",$S148="Not Relevant",$S148="Do Not Contact / Unsubscribed"),"9 Closed - Lost",IF($R148="Yes","4 Contacted",IF($N148="Yes","2 Engaged",IF($M148="Yes","1 Awareness",IF($AA148&gt;=60,"3 Qualified","1 Awareness"))))))))))</f>
        <v/>
      </c>
      <c r="AD148" s="108"/>
      <c r="AE148" s="108"/>
      <c r="AF148" s="111" t="str">
        <f aca="false">IF($AE148="","",$AE148+10)</f>
        <v/>
      </c>
      <c r="AG148" s="108"/>
      <c r="AH148" s="81"/>
      <c r="AI148" s="108"/>
      <c r="AJ148" s="81"/>
      <c r="AK148" s="108"/>
      <c r="AL148" s="110"/>
      <c r="AM148" s="81"/>
      <c r="AN148" s="111" t="str">
        <f aca="false">IF($D148="","",IF(COUNTIF($D$4:$D$1203,$D148)&gt;1,"DUPLICATE — check earlier row",""))</f>
        <v/>
      </c>
      <c r="AO148" s="81"/>
      <c r="AP148" s="81"/>
    </row>
    <row r="149" customFormat="false" ht="30" hidden="false" customHeight="true" outlineLevel="0" collapsed="false">
      <c r="A149" s="79"/>
      <c r="B149" s="80"/>
      <c r="C149" s="80"/>
      <c r="D149" s="80"/>
      <c r="E149" s="80"/>
      <c r="F149" s="80"/>
      <c r="G149" s="80"/>
      <c r="H149" s="80"/>
      <c r="I149" s="80"/>
      <c r="J149" s="102"/>
      <c r="K149" s="103" t="str">
        <f aca="false">IF(J149="","",IF(J149&gt;=8,"Yes","Check"))</f>
        <v/>
      </c>
      <c r="L149" s="81"/>
      <c r="M149" s="102"/>
      <c r="N149" s="102"/>
      <c r="O149" s="80"/>
      <c r="P149" s="81"/>
      <c r="Q149" s="103" t="str">
        <f aca="false">IF(P149="","",LEN(P149))</f>
        <v/>
      </c>
      <c r="R149" s="102"/>
      <c r="S149" s="80"/>
      <c r="T149" s="81"/>
      <c r="U149" s="104" t="str">
        <f aca="false">IF($AE149&lt;&gt;"",$AE149+4,IF(OR(R149&lt;&gt;"Yes",A149=""),"",A149+4))</f>
        <v/>
      </c>
      <c r="V149" s="102"/>
      <c r="W149" s="81"/>
      <c r="X149" s="81"/>
      <c r="Y149" s="105"/>
      <c r="Z149" s="105"/>
      <c r="AA149" s="106" t="str">
        <f aca="false">IF(AND($Y149="",$Z149=""),"",ROUND(IFERROR(VALUE(LEFT($Y149,1)),0)*12+IFERROR(VALUE(LEFT($Z149,1)),0)*8,0))</f>
        <v/>
      </c>
      <c r="AB149" s="106" t="str">
        <f aca="false">IF($AA149="","",IF($AA149&gt;=80,"A - call first",IF($AA149&gt;=60,"B - worth pursuing",IF($AA149&gt;=40,"C - nurture","D - do not spend time here"))))</f>
        <v/>
      </c>
      <c r="AC149" s="107" t="str">
        <f aca="false">IF($C149="","",IF($S149="Converted","8 Won / Certified",IF($S149="Application Started","7 Certification / Enterprise opportunity",IF($S149="Meeting Booked","6 Meeting / Application",IF(OR($S149="Interested",$S149="Info Requested"),"5 Interested",IF(OR($S149="Declined",$S149="Not Relevant",$S149="Do Not Contact / Unsubscribed"),"9 Closed - Lost",IF($R149="Yes","4 Contacted",IF($N149="Yes","2 Engaged",IF($M149="Yes","1 Awareness",IF($AA149&gt;=60,"3 Qualified","1 Awareness"))))))))))</f>
        <v/>
      </c>
      <c r="AD149" s="108"/>
      <c r="AE149" s="108"/>
      <c r="AF149" s="109" t="str">
        <f aca="false">IF($AE149="","",$AE149+10)</f>
        <v/>
      </c>
      <c r="AG149" s="108"/>
      <c r="AH149" s="81"/>
      <c r="AI149" s="108"/>
      <c r="AJ149" s="81"/>
      <c r="AK149" s="108"/>
      <c r="AL149" s="110"/>
      <c r="AM149" s="81"/>
      <c r="AN149" s="109" t="str">
        <f aca="false">IF($D149="","",IF(COUNTIF($D$4:$D$1203,$D149)&gt;1,"DUPLICATE — check earlier row",""))</f>
        <v/>
      </c>
      <c r="AO149" s="81"/>
      <c r="AP149" s="81"/>
    </row>
    <row r="150" customFormat="false" ht="30" hidden="false" customHeight="true" outlineLevel="0" collapsed="false">
      <c r="A150" s="79"/>
      <c r="B150" s="80"/>
      <c r="C150" s="80"/>
      <c r="D150" s="80"/>
      <c r="E150" s="80"/>
      <c r="F150" s="80"/>
      <c r="G150" s="80"/>
      <c r="H150" s="80"/>
      <c r="I150" s="80"/>
      <c r="J150" s="102"/>
      <c r="K150" s="103" t="str">
        <f aca="false">IF(J150="","",IF(J150&gt;=8,"Yes","Check"))</f>
        <v/>
      </c>
      <c r="L150" s="81"/>
      <c r="M150" s="102"/>
      <c r="N150" s="102"/>
      <c r="O150" s="80"/>
      <c r="P150" s="81"/>
      <c r="Q150" s="103" t="str">
        <f aca="false">IF(P150="","",LEN(P150))</f>
        <v/>
      </c>
      <c r="R150" s="102"/>
      <c r="S150" s="80"/>
      <c r="T150" s="81"/>
      <c r="U150" s="104" t="str">
        <f aca="false">IF($AE150&lt;&gt;"",$AE150+4,IF(OR(R150&lt;&gt;"Yes",A150=""),"",A150+4))</f>
        <v/>
      </c>
      <c r="V150" s="102"/>
      <c r="W150" s="81"/>
      <c r="X150" s="81"/>
      <c r="Y150" s="105"/>
      <c r="Z150" s="105"/>
      <c r="AA150" s="106" t="str">
        <f aca="false">IF(AND($Y150="",$Z150=""),"",ROUND(IFERROR(VALUE(LEFT($Y150,1)),0)*12+IFERROR(VALUE(LEFT($Z150,1)),0)*8,0))</f>
        <v/>
      </c>
      <c r="AB150" s="106" t="str">
        <f aca="false">IF($AA150="","",IF($AA150&gt;=80,"A - call first",IF($AA150&gt;=60,"B - worth pursuing",IF($AA150&gt;=40,"C - nurture","D - do not spend time here"))))</f>
        <v/>
      </c>
      <c r="AC150" s="107" t="str">
        <f aca="false">IF($C150="","",IF($S150="Converted","8 Won / Certified",IF($S150="Application Started","7 Certification / Enterprise opportunity",IF($S150="Meeting Booked","6 Meeting / Application",IF(OR($S150="Interested",$S150="Info Requested"),"5 Interested",IF(OR($S150="Declined",$S150="Not Relevant",$S150="Do Not Contact / Unsubscribed"),"9 Closed - Lost",IF($R150="Yes","4 Contacted",IF($N150="Yes","2 Engaged",IF($M150="Yes","1 Awareness",IF($AA150&gt;=60,"3 Qualified","1 Awareness"))))))))))</f>
        <v/>
      </c>
      <c r="AD150" s="108"/>
      <c r="AE150" s="108"/>
      <c r="AF150" s="111" t="str">
        <f aca="false">IF($AE150="","",$AE150+10)</f>
        <v/>
      </c>
      <c r="AG150" s="108"/>
      <c r="AH150" s="81"/>
      <c r="AI150" s="108"/>
      <c r="AJ150" s="81"/>
      <c r="AK150" s="108"/>
      <c r="AL150" s="110"/>
      <c r="AM150" s="81"/>
      <c r="AN150" s="111" t="str">
        <f aca="false">IF($D150="","",IF(COUNTIF($D$4:$D$1203,$D150)&gt;1,"DUPLICATE — check earlier row",""))</f>
        <v/>
      </c>
      <c r="AO150" s="81"/>
      <c r="AP150" s="81"/>
    </row>
    <row r="151" customFormat="false" ht="30" hidden="false" customHeight="true" outlineLevel="0" collapsed="false">
      <c r="A151" s="79"/>
      <c r="B151" s="80"/>
      <c r="C151" s="80"/>
      <c r="D151" s="80"/>
      <c r="E151" s="80"/>
      <c r="F151" s="80"/>
      <c r="G151" s="80"/>
      <c r="H151" s="80"/>
      <c r="I151" s="80"/>
      <c r="J151" s="102"/>
      <c r="K151" s="103" t="str">
        <f aca="false">IF(J151="","",IF(J151&gt;=8,"Yes","Check"))</f>
        <v/>
      </c>
      <c r="L151" s="81"/>
      <c r="M151" s="102"/>
      <c r="N151" s="102"/>
      <c r="O151" s="80"/>
      <c r="P151" s="81"/>
      <c r="Q151" s="103" t="str">
        <f aca="false">IF(P151="","",LEN(P151))</f>
        <v/>
      </c>
      <c r="R151" s="102"/>
      <c r="S151" s="80"/>
      <c r="T151" s="81"/>
      <c r="U151" s="104" t="str">
        <f aca="false">IF($AE151&lt;&gt;"",$AE151+4,IF(OR(R151&lt;&gt;"Yes",A151=""),"",A151+4))</f>
        <v/>
      </c>
      <c r="V151" s="102"/>
      <c r="W151" s="81"/>
      <c r="X151" s="81"/>
      <c r="Y151" s="105"/>
      <c r="Z151" s="105"/>
      <c r="AA151" s="106" t="str">
        <f aca="false">IF(AND($Y151="",$Z151=""),"",ROUND(IFERROR(VALUE(LEFT($Y151,1)),0)*12+IFERROR(VALUE(LEFT($Z151,1)),0)*8,0))</f>
        <v/>
      </c>
      <c r="AB151" s="106" t="str">
        <f aca="false">IF($AA151="","",IF($AA151&gt;=80,"A - call first",IF($AA151&gt;=60,"B - worth pursuing",IF($AA151&gt;=40,"C - nurture","D - do not spend time here"))))</f>
        <v/>
      </c>
      <c r="AC151" s="107" t="str">
        <f aca="false">IF($C151="","",IF($S151="Converted","8 Won / Certified",IF($S151="Application Started","7 Certification / Enterprise opportunity",IF($S151="Meeting Booked","6 Meeting / Application",IF(OR($S151="Interested",$S151="Info Requested"),"5 Interested",IF(OR($S151="Declined",$S151="Not Relevant",$S151="Do Not Contact / Unsubscribed"),"9 Closed - Lost",IF($R151="Yes","4 Contacted",IF($N151="Yes","2 Engaged",IF($M151="Yes","1 Awareness",IF($AA151&gt;=60,"3 Qualified","1 Awareness"))))))))))</f>
        <v/>
      </c>
      <c r="AD151" s="108"/>
      <c r="AE151" s="108"/>
      <c r="AF151" s="109" t="str">
        <f aca="false">IF($AE151="","",$AE151+10)</f>
        <v/>
      </c>
      <c r="AG151" s="108"/>
      <c r="AH151" s="81"/>
      <c r="AI151" s="108"/>
      <c r="AJ151" s="81"/>
      <c r="AK151" s="108"/>
      <c r="AL151" s="110"/>
      <c r="AM151" s="81"/>
      <c r="AN151" s="109" t="str">
        <f aca="false">IF($D151="","",IF(COUNTIF($D$4:$D$1203,$D151)&gt;1,"DUPLICATE — check earlier row",""))</f>
        <v/>
      </c>
      <c r="AO151" s="81"/>
      <c r="AP151" s="81"/>
    </row>
    <row r="152" customFormat="false" ht="30" hidden="false" customHeight="true" outlineLevel="0" collapsed="false">
      <c r="A152" s="79"/>
      <c r="B152" s="80"/>
      <c r="C152" s="80"/>
      <c r="D152" s="80"/>
      <c r="E152" s="80"/>
      <c r="F152" s="80"/>
      <c r="G152" s="80"/>
      <c r="H152" s="80"/>
      <c r="I152" s="80"/>
      <c r="J152" s="102"/>
      <c r="K152" s="103" t="str">
        <f aca="false">IF(J152="","",IF(J152&gt;=8,"Yes","Check"))</f>
        <v/>
      </c>
      <c r="L152" s="81"/>
      <c r="M152" s="102"/>
      <c r="N152" s="102"/>
      <c r="O152" s="80"/>
      <c r="P152" s="81"/>
      <c r="Q152" s="103" t="str">
        <f aca="false">IF(P152="","",LEN(P152))</f>
        <v/>
      </c>
      <c r="R152" s="102"/>
      <c r="S152" s="80"/>
      <c r="T152" s="81"/>
      <c r="U152" s="104" t="str">
        <f aca="false">IF($AE152&lt;&gt;"",$AE152+4,IF(OR(R152&lt;&gt;"Yes",A152=""),"",A152+4))</f>
        <v/>
      </c>
      <c r="V152" s="102"/>
      <c r="W152" s="81"/>
      <c r="X152" s="81"/>
      <c r="Y152" s="105"/>
      <c r="Z152" s="105"/>
      <c r="AA152" s="106" t="str">
        <f aca="false">IF(AND($Y152="",$Z152=""),"",ROUND(IFERROR(VALUE(LEFT($Y152,1)),0)*12+IFERROR(VALUE(LEFT($Z152,1)),0)*8,0))</f>
        <v/>
      </c>
      <c r="AB152" s="106" t="str">
        <f aca="false">IF($AA152="","",IF($AA152&gt;=80,"A - call first",IF($AA152&gt;=60,"B - worth pursuing",IF($AA152&gt;=40,"C - nurture","D - do not spend time here"))))</f>
        <v/>
      </c>
      <c r="AC152" s="107" t="str">
        <f aca="false">IF($C152="","",IF($S152="Converted","8 Won / Certified",IF($S152="Application Started","7 Certification / Enterprise opportunity",IF($S152="Meeting Booked","6 Meeting / Application",IF(OR($S152="Interested",$S152="Info Requested"),"5 Interested",IF(OR($S152="Declined",$S152="Not Relevant",$S152="Do Not Contact / Unsubscribed"),"9 Closed - Lost",IF($R152="Yes","4 Contacted",IF($N152="Yes","2 Engaged",IF($M152="Yes","1 Awareness",IF($AA152&gt;=60,"3 Qualified","1 Awareness"))))))))))</f>
        <v/>
      </c>
      <c r="AD152" s="108"/>
      <c r="AE152" s="108"/>
      <c r="AF152" s="111" t="str">
        <f aca="false">IF($AE152="","",$AE152+10)</f>
        <v/>
      </c>
      <c r="AG152" s="108"/>
      <c r="AH152" s="81"/>
      <c r="AI152" s="108"/>
      <c r="AJ152" s="81"/>
      <c r="AK152" s="108"/>
      <c r="AL152" s="110"/>
      <c r="AM152" s="81"/>
      <c r="AN152" s="111" t="str">
        <f aca="false">IF($D152="","",IF(COUNTIF($D$4:$D$1203,$D152)&gt;1,"DUPLICATE — check earlier row",""))</f>
        <v/>
      </c>
      <c r="AO152" s="81"/>
      <c r="AP152" s="81"/>
    </row>
    <row r="153" customFormat="false" ht="30" hidden="false" customHeight="true" outlineLevel="0" collapsed="false">
      <c r="A153" s="79"/>
      <c r="B153" s="80"/>
      <c r="C153" s="80"/>
      <c r="D153" s="80"/>
      <c r="E153" s="80"/>
      <c r="F153" s="80"/>
      <c r="G153" s="80"/>
      <c r="H153" s="80"/>
      <c r="I153" s="80"/>
      <c r="J153" s="102"/>
      <c r="K153" s="103" t="str">
        <f aca="false">IF(J153="","",IF(J153&gt;=8,"Yes","Check"))</f>
        <v/>
      </c>
      <c r="L153" s="81"/>
      <c r="M153" s="102"/>
      <c r="N153" s="102"/>
      <c r="O153" s="80"/>
      <c r="P153" s="81"/>
      <c r="Q153" s="103" t="str">
        <f aca="false">IF(P153="","",LEN(P153))</f>
        <v/>
      </c>
      <c r="R153" s="102"/>
      <c r="S153" s="80"/>
      <c r="T153" s="81"/>
      <c r="U153" s="104" t="str">
        <f aca="false">IF($AE153&lt;&gt;"",$AE153+4,IF(OR(R153&lt;&gt;"Yes",A153=""),"",A153+4))</f>
        <v/>
      </c>
      <c r="V153" s="102"/>
      <c r="W153" s="81"/>
      <c r="X153" s="81"/>
      <c r="Y153" s="105"/>
      <c r="Z153" s="105"/>
      <c r="AA153" s="106" t="str">
        <f aca="false">IF(AND($Y153="",$Z153=""),"",ROUND(IFERROR(VALUE(LEFT($Y153,1)),0)*12+IFERROR(VALUE(LEFT($Z153,1)),0)*8,0))</f>
        <v/>
      </c>
      <c r="AB153" s="106" t="str">
        <f aca="false">IF($AA153="","",IF($AA153&gt;=80,"A - call first",IF($AA153&gt;=60,"B - worth pursuing",IF($AA153&gt;=40,"C - nurture","D - do not spend time here"))))</f>
        <v/>
      </c>
      <c r="AC153" s="107" t="str">
        <f aca="false">IF($C153="","",IF($S153="Converted","8 Won / Certified",IF($S153="Application Started","7 Certification / Enterprise opportunity",IF($S153="Meeting Booked","6 Meeting / Application",IF(OR($S153="Interested",$S153="Info Requested"),"5 Interested",IF(OR($S153="Declined",$S153="Not Relevant",$S153="Do Not Contact / Unsubscribed"),"9 Closed - Lost",IF($R153="Yes","4 Contacted",IF($N153="Yes","2 Engaged",IF($M153="Yes","1 Awareness",IF($AA153&gt;=60,"3 Qualified","1 Awareness"))))))))))</f>
        <v/>
      </c>
      <c r="AD153" s="108"/>
      <c r="AE153" s="108"/>
      <c r="AF153" s="109" t="str">
        <f aca="false">IF($AE153="","",$AE153+10)</f>
        <v/>
      </c>
      <c r="AG153" s="108"/>
      <c r="AH153" s="81"/>
      <c r="AI153" s="108"/>
      <c r="AJ153" s="81"/>
      <c r="AK153" s="108"/>
      <c r="AL153" s="110"/>
      <c r="AM153" s="81"/>
      <c r="AN153" s="109" t="str">
        <f aca="false">IF($D153="","",IF(COUNTIF($D$4:$D$1203,$D153)&gt;1,"DUPLICATE — check earlier row",""))</f>
        <v/>
      </c>
      <c r="AO153" s="81"/>
      <c r="AP153" s="81"/>
    </row>
    <row r="154" customFormat="false" ht="30" hidden="false" customHeight="true" outlineLevel="0" collapsed="false">
      <c r="A154" s="79"/>
      <c r="B154" s="80"/>
      <c r="C154" s="80"/>
      <c r="D154" s="80"/>
      <c r="E154" s="80"/>
      <c r="F154" s="80"/>
      <c r="G154" s="80"/>
      <c r="H154" s="80"/>
      <c r="I154" s="80"/>
      <c r="J154" s="102"/>
      <c r="K154" s="103" t="str">
        <f aca="false">IF(J154="","",IF(J154&gt;=8,"Yes","Check"))</f>
        <v/>
      </c>
      <c r="L154" s="81"/>
      <c r="M154" s="102"/>
      <c r="N154" s="102"/>
      <c r="O154" s="80"/>
      <c r="P154" s="81"/>
      <c r="Q154" s="103" t="str">
        <f aca="false">IF(P154="","",LEN(P154))</f>
        <v/>
      </c>
      <c r="R154" s="102"/>
      <c r="S154" s="80"/>
      <c r="T154" s="81"/>
      <c r="U154" s="104" t="str">
        <f aca="false">IF($AE154&lt;&gt;"",$AE154+4,IF(OR(R154&lt;&gt;"Yes",A154=""),"",A154+4))</f>
        <v/>
      </c>
      <c r="V154" s="102"/>
      <c r="W154" s="81"/>
      <c r="X154" s="81"/>
      <c r="Y154" s="105"/>
      <c r="Z154" s="105"/>
      <c r="AA154" s="106" t="str">
        <f aca="false">IF(AND($Y154="",$Z154=""),"",ROUND(IFERROR(VALUE(LEFT($Y154,1)),0)*12+IFERROR(VALUE(LEFT($Z154,1)),0)*8,0))</f>
        <v/>
      </c>
      <c r="AB154" s="106" t="str">
        <f aca="false">IF($AA154="","",IF($AA154&gt;=80,"A - call first",IF($AA154&gt;=60,"B - worth pursuing",IF($AA154&gt;=40,"C - nurture","D - do not spend time here"))))</f>
        <v/>
      </c>
      <c r="AC154" s="107" t="str">
        <f aca="false">IF($C154="","",IF($S154="Converted","8 Won / Certified",IF($S154="Application Started","7 Certification / Enterprise opportunity",IF($S154="Meeting Booked","6 Meeting / Application",IF(OR($S154="Interested",$S154="Info Requested"),"5 Interested",IF(OR($S154="Declined",$S154="Not Relevant",$S154="Do Not Contact / Unsubscribed"),"9 Closed - Lost",IF($R154="Yes","4 Contacted",IF($N154="Yes","2 Engaged",IF($M154="Yes","1 Awareness",IF($AA154&gt;=60,"3 Qualified","1 Awareness"))))))))))</f>
        <v/>
      </c>
      <c r="AD154" s="108"/>
      <c r="AE154" s="108"/>
      <c r="AF154" s="111" t="str">
        <f aca="false">IF($AE154="","",$AE154+10)</f>
        <v/>
      </c>
      <c r="AG154" s="108"/>
      <c r="AH154" s="81"/>
      <c r="AI154" s="108"/>
      <c r="AJ154" s="81"/>
      <c r="AK154" s="108"/>
      <c r="AL154" s="110"/>
      <c r="AM154" s="81"/>
      <c r="AN154" s="111" t="str">
        <f aca="false">IF($D154="","",IF(COUNTIF($D$4:$D$1203,$D154)&gt;1,"DUPLICATE — check earlier row",""))</f>
        <v/>
      </c>
      <c r="AO154" s="81"/>
      <c r="AP154" s="81"/>
    </row>
    <row r="155" customFormat="false" ht="30" hidden="false" customHeight="true" outlineLevel="0" collapsed="false">
      <c r="A155" s="79"/>
      <c r="B155" s="80"/>
      <c r="C155" s="80"/>
      <c r="D155" s="80"/>
      <c r="E155" s="80"/>
      <c r="F155" s="80"/>
      <c r="G155" s="80"/>
      <c r="H155" s="80"/>
      <c r="I155" s="80"/>
      <c r="J155" s="102"/>
      <c r="K155" s="103" t="str">
        <f aca="false">IF(J155="","",IF(J155&gt;=8,"Yes","Check"))</f>
        <v/>
      </c>
      <c r="L155" s="81"/>
      <c r="M155" s="102"/>
      <c r="N155" s="102"/>
      <c r="O155" s="80"/>
      <c r="P155" s="81"/>
      <c r="Q155" s="103" t="str">
        <f aca="false">IF(P155="","",LEN(P155))</f>
        <v/>
      </c>
      <c r="R155" s="102"/>
      <c r="S155" s="80"/>
      <c r="T155" s="81"/>
      <c r="U155" s="104" t="str">
        <f aca="false">IF($AE155&lt;&gt;"",$AE155+4,IF(OR(R155&lt;&gt;"Yes",A155=""),"",A155+4))</f>
        <v/>
      </c>
      <c r="V155" s="102"/>
      <c r="W155" s="81"/>
      <c r="X155" s="81"/>
      <c r="Y155" s="105"/>
      <c r="Z155" s="105"/>
      <c r="AA155" s="106" t="str">
        <f aca="false">IF(AND($Y155="",$Z155=""),"",ROUND(IFERROR(VALUE(LEFT($Y155,1)),0)*12+IFERROR(VALUE(LEFT($Z155,1)),0)*8,0))</f>
        <v/>
      </c>
      <c r="AB155" s="106" t="str">
        <f aca="false">IF($AA155="","",IF($AA155&gt;=80,"A - call first",IF($AA155&gt;=60,"B - worth pursuing",IF($AA155&gt;=40,"C - nurture","D - do not spend time here"))))</f>
        <v/>
      </c>
      <c r="AC155" s="107" t="str">
        <f aca="false">IF($C155="","",IF($S155="Converted","8 Won / Certified",IF($S155="Application Started","7 Certification / Enterprise opportunity",IF($S155="Meeting Booked","6 Meeting / Application",IF(OR($S155="Interested",$S155="Info Requested"),"5 Interested",IF(OR($S155="Declined",$S155="Not Relevant",$S155="Do Not Contact / Unsubscribed"),"9 Closed - Lost",IF($R155="Yes","4 Contacted",IF($N155="Yes","2 Engaged",IF($M155="Yes","1 Awareness",IF($AA155&gt;=60,"3 Qualified","1 Awareness"))))))))))</f>
        <v/>
      </c>
      <c r="AD155" s="108"/>
      <c r="AE155" s="108"/>
      <c r="AF155" s="109" t="str">
        <f aca="false">IF($AE155="","",$AE155+10)</f>
        <v/>
      </c>
      <c r="AG155" s="108"/>
      <c r="AH155" s="81"/>
      <c r="AI155" s="108"/>
      <c r="AJ155" s="81"/>
      <c r="AK155" s="108"/>
      <c r="AL155" s="110"/>
      <c r="AM155" s="81"/>
      <c r="AN155" s="109" t="str">
        <f aca="false">IF($D155="","",IF(COUNTIF($D$4:$D$1203,$D155)&gt;1,"DUPLICATE — check earlier row",""))</f>
        <v/>
      </c>
      <c r="AO155" s="81"/>
      <c r="AP155" s="81"/>
    </row>
    <row r="156" customFormat="false" ht="30" hidden="false" customHeight="true" outlineLevel="0" collapsed="false">
      <c r="A156" s="79"/>
      <c r="B156" s="80"/>
      <c r="C156" s="80"/>
      <c r="D156" s="80"/>
      <c r="E156" s="80"/>
      <c r="F156" s="80"/>
      <c r="G156" s="80"/>
      <c r="H156" s="80"/>
      <c r="I156" s="80"/>
      <c r="J156" s="102"/>
      <c r="K156" s="103" t="str">
        <f aca="false">IF(J156="","",IF(J156&gt;=8,"Yes","Check"))</f>
        <v/>
      </c>
      <c r="L156" s="81"/>
      <c r="M156" s="102"/>
      <c r="N156" s="102"/>
      <c r="O156" s="80"/>
      <c r="P156" s="81"/>
      <c r="Q156" s="103" t="str">
        <f aca="false">IF(P156="","",LEN(P156))</f>
        <v/>
      </c>
      <c r="R156" s="102"/>
      <c r="S156" s="80"/>
      <c r="T156" s="81"/>
      <c r="U156" s="104" t="str">
        <f aca="false">IF($AE156&lt;&gt;"",$AE156+4,IF(OR(R156&lt;&gt;"Yes",A156=""),"",A156+4))</f>
        <v/>
      </c>
      <c r="V156" s="102"/>
      <c r="W156" s="81"/>
      <c r="X156" s="81"/>
      <c r="Y156" s="105"/>
      <c r="Z156" s="105"/>
      <c r="AA156" s="106" t="str">
        <f aca="false">IF(AND($Y156="",$Z156=""),"",ROUND(IFERROR(VALUE(LEFT($Y156,1)),0)*12+IFERROR(VALUE(LEFT($Z156,1)),0)*8,0))</f>
        <v/>
      </c>
      <c r="AB156" s="106" t="str">
        <f aca="false">IF($AA156="","",IF($AA156&gt;=80,"A - call first",IF($AA156&gt;=60,"B - worth pursuing",IF($AA156&gt;=40,"C - nurture","D - do not spend time here"))))</f>
        <v/>
      </c>
      <c r="AC156" s="107" t="str">
        <f aca="false">IF($C156="","",IF($S156="Converted","8 Won / Certified",IF($S156="Application Started","7 Certification / Enterprise opportunity",IF($S156="Meeting Booked","6 Meeting / Application",IF(OR($S156="Interested",$S156="Info Requested"),"5 Interested",IF(OR($S156="Declined",$S156="Not Relevant",$S156="Do Not Contact / Unsubscribed"),"9 Closed - Lost",IF($R156="Yes","4 Contacted",IF($N156="Yes","2 Engaged",IF($M156="Yes","1 Awareness",IF($AA156&gt;=60,"3 Qualified","1 Awareness"))))))))))</f>
        <v/>
      </c>
      <c r="AD156" s="108"/>
      <c r="AE156" s="108"/>
      <c r="AF156" s="111" t="str">
        <f aca="false">IF($AE156="","",$AE156+10)</f>
        <v/>
      </c>
      <c r="AG156" s="108"/>
      <c r="AH156" s="81"/>
      <c r="AI156" s="108"/>
      <c r="AJ156" s="81"/>
      <c r="AK156" s="108"/>
      <c r="AL156" s="110"/>
      <c r="AM156" s="81"/>
      <c r="AN156" s="111" t="str">
        <f aca="false">IF($D156="","",IF(COUNTIF($D$4:$D$1203,$D156)&gt;1,"DUPLICATE — check earlier row",""))</f>
        <v/>
      </c>
      <c r="AO156" s="81"/>
      <c r="AP156" s="81"/>
    </row>
    <row r="157" customFormat="false" ht="30" hidden="false" customHeight="true" outlineLevel="0" collapsed="false">
      <c r="A157" s="79"/>
      <c r="B157" s="80"/>
      <c r="C157" s="80"/>
      <c r="D157" s="80"/>
      <c r="E157" s="80"/>
      <c r="F157" s="80"/>
      <c r="G157" s="80"/>
      <c r="H157" s="80"/>
      <c r="I157" s="80"/>
      <c r="J157" s="102"/>
      <c r="K157" s="103" t="str">
        <f aca="false">IF(J157="","",IF(J157&gt;=8,"Yes","Check"))</f>
        <v/>
      </c>
      <c r="L157" s="81"/>
      <c r="M157" s="102"/>
      <c r="N157" s="102"/>
      <c r="O157" s="80"/>
      <c r="P157" s="81"/>
      <c r="Q157" s="103" t="str">
        <f aca="false">IF(P157="","",LEN(P157))</f>
        <v/>
      </c>
      <c r="R157" s="102"/>
      <c r="S157" s="80"/>
      <c r="T157" s="81"/>
      <c r="U157" s="104" t="str">
        <f aca="false">IF($AE157&lt;&gt;"",$AE157+4,IF(OR(R157&lt;&gt;"Yes",A157=""),"",A157+4))</f>
        <v/>
      </c>
      <c r="V157" s="102"/>
      <c r="W157" s="81"/>
      <c r="X157" s="81"/>
      <c r="Y157" s="105"/>
      <c r="Z157" s="105"/>
      <c r="AA157" s="106" t="str">
        <f aca="false">IF(AND($Y157="",$Z157=""),"",ROUND(IFERROR(VALUE(LEFT($Y157,1)),0)*12+IFERROR(VALUE(LEFT($Z157,1)),0)*8,0))</f>
        <v/>
      </c>
      <c r="AB157" s="106" t="str">
        <f aca="false">IF($AA157="","",IF($AA157&gt;=80,"A - call first",IF($AA157&gt;=60,"B - worth pursuing",IF($AA157&gt;=40,"C - nurture","D - do not spend time here"))))</f>
        <v/>
      </c>
      <c r="AC157" s="107" t="str">
        <f aca="false">IF($C157="","",IF($S157="Converted","8 Won / Certified",IF($S157="Application Started","7 Certification / Enterprise opportunity",IF($S157="Meeting Booked","6 Meeting / Application",IF(OR($S157="Interested",$S157="Info Requested"),"5 Interested",IF(OR($S157="Declined",$S157="Not Relevant",$S157="Do Not Contact / Unsubscribed"),"9 Closed - Lost",IF($R157="Yes","4 Contacted",IF($N157="Yes","2 Engaged",IF($M157="Yes","1 Awareness",IF($AA157&gt;=60,"3 Qualified","1 Awareness"))))))))))</f>
        <v/>
      </c>
      <c r="AD157" s="108"/>
      <c r="AE157" s="108"/>
      <c r="AF157" s="109" t="str">
        <f aca="false">IF($AE157="","",$AE157+10)</f>
        <v/>
      </c>
      <c r="AG157" s="108"/>
      <c r="AH157" s="81"/>
      <c r="AI157" s="108"/>
      <c r="AJ157" s="81"/>
      <c r="AK157" s="108"/>
      <c r="AL157" s="110"/>
      <c r="AM157" s="81"/>
      <c r="AN157" s="109" t="str">
        <f aca="false">IF($D157="","",IF(COUNTIF($D$4:$D$1203,$D157)&gt;1,"DUPLICATE — check earlier row",""))</f>
        <v/>
      </c>
      <c r="AO157" s="81"/>
      <c r="AP157" s="81"/>
    </row>
    <row r="158" customFormat="false" ht="30" hidden="false" customHeight="true" outlineLevel="0" collapsed="false">
      <c r="A158" s="79"/>
      <c r="B158" s="80"/>
      <c r="C158" s="80"/>
      <c r="D158" s="80"/>
      <c r="E158" s="80"/>
      <c r="F158" s="80"/>
      <c r="G158" s="80"/>
      <c r="H158" s="80"/>
      <c r="I158" s="80"/>
      <c r="J158" s="102"/>
      <c r="K158" s="103" t="str">
        <f aca="false">IF(J158="","",IF(J158&gt;=8,"Yes","Check"))</f>
        <v/>
      </c>
      <c r="L158" s="81"/>
      <c r="M158" s="102"/>
      <c r="N158" s="102"/>
      <c r="O158" s="80"/>
      <c r="P158" s="81"/>
      <c r="Q158" s="103" t="str">
        <f aca="false">IF(P158="","",LEN(P158))</f>
        <v/>
      </c>
      <c r="R158" s="102"/>
      <c r="S158" s="80"/>
      <c r="T158" s="81"/>
      <c r="U158" s="104" t="str">
        <f aca="false">IF($AE158&lt;&gt;"",$AE158+4,IF(OR(R158&lt;&gt;"Yes",A158=""),"",A158+4))</f>
        <v/>
      </c>
      <c r="V158" s="102"/>
      <c r="W158" s="81"/>
      <c r="X158" s="81"/>
      <c r="Y158" s="105"/>
      <c r="Z158" s="105"/>
      <c r="AA158" s="106" t="str">
        <f aca="false">IF(AND($Y158="",$Z158=""),"",ROUND(IFERROR(VALUE(LEFT($Y158,1)),0)*12+IFERROR(VALUE(LEFT($Z158,1)),0)*8,0))</f>
        <v/>
      </c>
      <c r="AB158" s="106" t="str">
        <f aca="false">IF($AA158="","",IF($AA158&gt;=80,"A - call first",IF($AA158&gt;=60,"B - worth pursuing",IF($AA158&gt;=40,"C - nurture","D - do not spend time here"))))</f>
        <v/>
      </c>
      <c r="AC158" s="107" t="str">
        <f aca="false">IF($C158="","",IF($S158="Converted","8 Won / Certified",IF($S158="Application Started","7 Certification / Enterprise opportunity",IF($S158="Meeting Booked","6 Meeting / Application",IF(OR($S158="Interested",$S158="Info Requested"),"5 Interested",IF(OR($S158="Declined",$S158="Not Relevant",$S158="Do Not Contact / Unsubscribed"),"9 Closed - Lost",IF($R158="Yes","4 Contacted",IF($N158="Yes","2 Engaged",IF($M158="Yes","1 Awareness",IF($AA158&gt;=60,"3 Qualified","1 Awareness"))))))))))</f>
        <v/>
      </c>
      <c r="AD158" s="108"/>
      <c r="AE158" s="108"/>
      <c r="AF158" s="111" t="str">
        <f aca="false">IF($AE158="","",$AE158+10)</f>
        <v/>
      </c>
      <c r="AG158" s="108"/>
      <c r="AH158" s="81"/>
      <c r="AI158" s="108"/>
      <c r="AJ158" s="81"/>
      <c r="AK158" s="108"/>
      <c r="AL158" s="110"/>
      <c r="AM158" s="81"/>
      <c r="AN158" s="111" t="str">
        <f aca="false">IF($D158="","",IF(COUNTIF($D$4:$D$1203,$D158)&gt;1,"DUPLICATE — check earlier row",""))</f>
        <v/>
      </c>
      <c r="AO158" s="81"/>
      <c r="AP158" s="81"/>
    </row>
    <row r="159" customFormat="false" ht="30" hidden="false" customHeight="true" outlineLevel="0" collapsed="false">
      <c r="A159" s="79"/>
      <c r="B159" s="80"/>
      <c r="C159" s="80"/>
      <c r="D159" s="80"/>
      <c r="E159" s="80"/>
      <c r="F159" s="80"/>
      <c r="G159" s="80"/>
      <c r="H159" s="80"/>
      <c r="I159" s="80"/>
      <c r="J159" s="102"/>
      <c r="K159" s="103" t="str">
        <f aca="false">IF(J159="","",IF(J159&gt;=8,"Yes","Check"))</f>
        <v/>
      </c>
      <c r="L159" s="81"/>
      <c r="M159" s="102"/>
      <c r="N159" s="102"/>
      <c r="O159" s="80"/>
      <c r="P159" s="81"/>
      <c r="Q159" s="103" t="str">
        <f aca="false">IF(P159="","",LEN(P159))</f>
        <v/>
      </c>
      <c r="R159" s="102"/>
      <c r="S159" s="80"/>
      <c r="T159" s="81"/>
      <c r="U159" s="104" t="str">
        <f aca="false">IF($AE159&lt;&gt;"",$AE159+4,IF(OR(R159&lt;&gt;"Yes",A159=""),"",A159+4))</f>
        <v/>
      </c>
      <c r="V159" s="102"/>
      <c r="W159" s="81"/>
      <c r="X159" s="81"/>
      <c r="Y159" s="105"/>
      <c r="Z159" s="105"/>
      <c r="AA159" s="106" t="str">
        <f aca="false">IF(AND($Y159="",$Z159=""),"",ROUND(IFERROR(VALUE(LEFT($Y159,1)),0)*12+IFERROR(VALUE(LEFT($Z159,1)),0)*8,0))</f>
        <v/>
      </c>
      <c r="AB159" s="106" t="str">
        <f aca="false">IF($AA159="","",IF($AA159&gt;=80,"A - call first",IF($AA159&gt;=60,"B - worth pursuing",IF($AA159&gt;=40,"C - nurture","D - do not spend time here"))))</f>
        <v/>
      </c>
      <c r="AC159" s="107" t="str">
        <f aca="false">IF($C159="","",IF($S159="Converted","8 Won / Certified",IF($S159="Application Started","7 Certification / Enterprise opportunity",IF($S159="Meeting Booked","6 Meeting / Application",IF(OR($S159="Interested",$S159="Info Requested"),"5 Interested",IF(OR($S159="Declined",$S159="Not Relevant",$S159="Do Not Contact / Unsubscribed"),"9 Closed - Lost",IF($R159="Yes","4 Contacted",IF($N159="Yes","2 Engaged",IF($M159="Yes","1 Awareness",IF($AA159&gt;=60,"3 Qualified","1 Awareness"))))))))))</f>
        <v/>
      </c>
      <c r="AD159" s="108"/>
      <c r="AE159" s="108"/>
      <c r="AF159" s="109" t="str">
        <f aca="false">IF($AE159="","",$AE159+10)</f>
        <v/>
      </c>
      <c r="AG159" s="108"/>
      <c r="AH159" s="81"/>
      <c r="AI159" s="108"/>
      <c r="AJ159" s="81"/>
      <c r="AK159" s="108"/>
      <c r="AL159" s="110"/>
      <c r="AM159" s="81"/>
      <c r="AN159" s="109" t="str">
        <f aca="false">IF($D159="","",IF(COUNTIF($D$4:$D$1203,$D159)&gt;1,"DUPLICATE — check earlier row",""))</f>
        <v/>
      </c>
      <c r="AO159" s="81"/>
      <c r="AP159" s="81"/>
    </row>
    <row r="160" customFormat="false" ht="30" hidden="false" customHeight="true" outlineLevel="0" collapsed="false">
      <c r="A160" s="79"/>
      <c r="B160" s="80"/>
      <c r="C160" s="80"/>
      <c r="D160" s="80"/>
      <c r="E160" s="80"/>
      <c r="F160" s="80"/>
      <c r="G160" s="80"/>
      <c r="H160" s="80"/>
      <c r="I160" s="80"/>
      <c r="J160" s="102"/>
      <c r="K160" s="103" t="str">
        <f aca="false">IF(J160="","",IF(J160&gt;=8,"Yes","Check"))</f>
        <v/>
      </c>
      <c r="L160" s="81"/>
      <c r="M160" s="102"/>
      <c r="N160" s="102"/>
      <c r="O160" s="80"/>
      <c r="P160" s="81"/>
      <c r="Q160" s="103" t="str">
        <f aca="false">IF(P160="","",LEN(P160))</f>
        <v/>
      </c>
      <c r="R160" s="102"/>
      <c r="S160" s="80"/>
      <c r="T160" s="81"/>
      <c r="U160" s="104" t="str">
        <f aca="false">IF($AE160&lt;&gt;"",$AE160+4,IF(OR(R160&lt;&gt;"Yes",A160=""),"",A160+4))</f>
        <v/>
      </c>
      <c r="V160" s="102"/>
      <c r="W160" s="81"/>
      <c r="X160" s="81"/>
      <c r="Y160" s="105"/>
      <c r="Z160" s="105"/>
      <c r="AA160" s="106" t="str">
        <f aca="false">IF(AND($Y160="",$Z160=""),"",ROUND(IFERROR(VALUE(LEFT($Y160,1)),0)*12+IFERROR(VALUE(LEFT($Z160,1)),0)*8,0))</f>
        <v/>
      </c>
      <c r="AB160" s="106" t="str">
        <f aca="false">IF($AA160="","",IF($AA160&gt;=80,"A - call first",IF($AA160&gt;=60,"B - worth pursuing",IF($AA160&gt;=40,"C - nurture","D - do not spend time here"))))</f>
        <v/>
      </c>
      <c r="AC160" s="107" t="str">
        <f aca="false">IF($C160="","",IF($S160="Converted","8 Won / Certified",IF($S160="Application Started","7 Certification / Enterprise opportunity",IF($S160="Meeting Booked","6 Meeting / Application",IF(OR($S160="Interested",$S160="Info Requested"),"5 Interested",IF(OR($S160="Declined",$S160="Not Relevant",$S160="Do Not Contact / Unsubscribed"),"9 Closed - Lost",IF($R160="Yes","4 Contacted",IF($N160="Yes","2 Engaged",IF($M160="Yes","1 Awareness",IF($AA160&gt;=60,"3 Qualified","1 Awareness"))))))))))</f>
        <v/>
      </c>
      <c r="AD160" s="108"/>
      <c r="AE160" s="108"/>
      <c r="AF160" s="111" t="str">
        <f aca="false">IF($AE160="","",$AE160+10)</f>
        <v/>
      </c>
      <c r="AG160" s="108"/>
      <c r="AH160" s="81"/>
      <c r="AI160" s="108"/>
      <c r="AJ160" s="81"/>
      <c r="AK160" s="108"/>
      <c r="AL160" s="110"/>
      <c r="AM160" s="81"/>
      <c r="AN160" s="111" t="str">
        <f aca="false">IF($D160="","",IF(COUNTIF($D$4:$D$1203,$D160)&gt;1,"DUPLICATE — check earlier row",""))</f>
        <v/>
      </c>
      <c r="AO160" s="81"/>
      <c r="AP160" s="81"/>
    </row>
    <row r="161" customFormat="false" ht="30" hidden="false" customHeight="true" outlineLevel="0" collapsed="false">
      <c r="A161" s="79"/>
      <c r="B161" s="80"/>
      <c r="C161" s="80"/>
      <c r="D161" s="80"/>
      <c r="E161" s="80"/>
      <c r="F161" s="80"/>
      <c r="G161" s="80"/>
      <c r="H161" s="80"/>
      <c r="I161" s="80"/>
      <c r="J161" s="102"/>
      <c r="K161" s="103" t="str">
        <f aca="false">IF(J161="","",IF(J161&gt;=8,"Yes","Check"))</f>
        <v/>
      </c>
      <c r="L161" s="81"/>
      <c r="M161" s="102"/>
      <c r="N161" s="102"/>
      <c r="O161" s="80"/>
      <c r="P161" s="81"/>
      <c r="Q161" s="103" t="str">
        <f aca="false">IF(P161="","",LEN(P161))</f>
        <v/>
      </c>
      <c r="R161" s="102"/>
      <c r="S161" s="80"/>
      <c r="T161" s="81"/>
      <c r="U161" s="104" t="str">
        <f aca="false">IF($AE161&lt;&gt;"",$AE161+4,IF(OR(R161&lt;&gt;"Yes",A161=""),"",A161+4))</f>
        <v/>
      </c>
      <c r="V161" s="102"/>
      <c r="W161" s="81"/>
      <c r="X161" s="81"/>
      <c r="Y161" s="105"/>
      <c r="Z161" s="105"/>
      <c r="AA161" s="106" t="str">
        <f aca="false">IF(AND($Y161="",$Z161=""),"",ROUND(IFERROR(VALUE(LEFT($Y161,1)),0)*12+IFERROR(VALUE(LEFT($Z161,1)),0)*8,0))</f>
        <v/>
      </c>
      <c r="AB161" s="106" t="str">
        <f aca="false">IF($AA161="","",IF($AA161&gt;=80,"A - call first",IF($AA161&gt;=60,"B - worth pursuing",IF($AA161&gt;=40,"C - nurture","D - do not spend time here"))))</f>
        <v/>
      </c>
      <c r="AC161" s="107" t="str">
        <f aca="false">IF($C161="","",IF($S161="Converted","8 Won / Certified",IF($S161="Application Started","7 Certification / Enterprise opportunity",IF($S161="Meeting Booked","6 Meeting / Application",IF(OR($S161="Interested",$S161="Info Requested"),"5 Interested",IF(OR($S161="Declined",$S161="Not Relevant",$S161="Do Not Contact / Unsubscribed"),"9 Closed - Lost",IF($R161="Yes","4 Contacted",IF($N161="Yes","2 Engaged",IF($M161="Yes","1 Awareness",IF($AA161&gt;=60,"3 Qualified","1 Awareness"))))))))))</f>
        <v/>
      </c>
      <c r="AD161" s="108"/>
      <c r="AE161" s="108"/>
      <c r="AF161" s="109" t="str">
        <f aca="false">IF($AE161="","",$AE161+10)</f>
        <v/>
      </c>
      <c r="AG161" s="108"/>
      <c r="AH161" s="81"/>
      <c r="AI161" s="108"/>
      <c r="AJ161" s="81"/>
      <c r="AK161" s="108"/>
      <c r="AL161" s="110"/>
      <c r="AM161" s="81"/>
      <c r="AN161" s="109" t="str">
        <f aca="false">IF($D161="","",IF(COUNTIF($D$4:$D$1203,$D161)&gt;1,"DUPLICATE — check earlier row",""))</f>
        <v/>
      </c>
      <c r="AO161" s="81"/>
      <c r="AP161" s="81"/>
    </row>
    <row r="162" customFormat="false" ht="30" hidden="false" customHeight="true" outlineLevel="0" collapsed="false">
      <c r="A162" s="79"/>
      <c r="B162" s="80"/>
      <c r="C162" s="80"/>
      <c r="D162" s="80"/>
      <c r="E162" s="80"/>
      <c r="F162" s="80"/>
      <c r="G162" s="80"/>
      <c r="H162" s="80"/>
      <c r="I162" s="80"/>
      <c r="J162" s="102"/>
      <c r="K162" s="103" t="str">
        <f aca="false">IF(J162="","",IF(J162&gt;=8,"Yes","Check"))</f>
        <v/>
      </c>
      <c r="L162" s="81"/>
      <c r="M162" s="102"/>
      <c r="N162" s="102"/>
      <c r="O162" s="80"/>
      <c r="P162" s="81"/>
      <c r="Q162" s="103" t="str">
        <f aca="false">IF(P162="","",LEN(P162))</f>
        <v/>
      </c>
      <c r="R162" s="102"/>
      <c r="S162" s="80"/>
      <c r="T162" s="81"/>
      <c r="U162" s="104" t="str">
        <f aca="false">IF($AE162&lt;&gt;"",$AE162+4,IF(OR(R162&lt;&gt;"Yes",A162=""),"",A162+4))</f>
        <v/>
      </c>
      <c r="V162" s="102"/>
      <c r="W162" s="81"/>
      <c r="X162" s="81"/>
      <c r="Y162" s="105"/>
      <c r="Z162" s="105"/>
      <c r="AA162" s="106" t="str">
        <f aca="false">IF(AND($Y162="",$Z162=""),"",ROUND(IFERROR(VALUE(LEFT($Y162,1)),0)*12+IFERROR(VALUE(LEFT($Z162,1)),0)*8,0))</f>
        <v/>
      </c>
      <c r="AB162" s="106" t="str">
        <f aca="false">IF($AA162="","",IF($AA162&gt;=80,"A - call first",IF($AA162&gt;=60,"B - worth pursuing",IF($AA162&gt;=40,"C - nurture","D - do not spend time here"))))</f>
        <v/>
      </c>
      <c r="AC162" s="107" t="str">
        <f aca="false">IF($C162="","",IF($S162="Converted","8 Won / Certified",IF($S162="Application Started","7 Certification / Enterprise opportunity",IF($S162="Meeting Booked","6 Meeting / Application",IF(OR($S162="Interested",$S162="Info Requested"),"5 Interested",IF(OR($S162="Declined",$S162="Not Relevant",$S162="Do Not Contact / Unsubscribed"),"9 Closed - Lost",IF($R162="Yes","4 Contacted",IF($N162="Yes","2 Engaged",IF($M162="Yes","1 Awareness",IF($AA162&gt;=60,"3 Qualified","1 Awareness"))))))))))</f>
        <v/>
      </c>
      <c r="AD162" s="108"/>
      <c r="AE162" s="108"/>
      <c r="AF162" s="111" t="str">
        <f aca="false">IF($AE162="","",$AE162+10)</f>
        <v/>
      </c>
      <c r="AG162" s="108"/>
      <c r="AH162" s="81"/>
      <c r="AI162" s="108"/>
      <c r="AJ162" s="81"/>
      <c r="AK162" s="108"/>
      <c r="AL162" s="110"/>
      <c r="AM162" s="81"/>
      <c r="AN162" s="111" t="str">
        <f aca="false">IF($D162="","",IF(COUNTIF($D$4:$D$1203,$D162)&gt;1,"DUPLICATE — check earlier row",""))</f>
        <v/>
      </c>
      <c r="AO162" s="81"/>
      <c r="AP162" s="81"/>
    </row>
    <row r="163" customFormat="false" ht="30" hidden="false" customHeight="true" outlineLevel="0" collapsed="false">
      <c r="A163" s="79"/>
      <c r="B163" s="80"/>
      <c r="C163" s="80"/>
      <c r="D163" s="80"/>
      <c r="E163" s="80"/>
      <c r="F163" s="80"/>
      <c r="G163" s="80"/>
      <c r="H163" s="80"/>
      <c r="I163" s="80"/>
      <c r="J163" s="102"/>
      <c r="K163" s="103" t="str">
        <f aca="false">IF(J163="","",IF(J163&gt;=8,"Yes","Check"))</f>
        <v/>
      </c>
      <c r="L163" s="81"/>
      <c r="M163" s="102"/>
      <c r="N163" s="102"/>
      <c r="O163" s="80"/>
      <c r="P163" s="81"/>
      <c r="Q163" s="103" t="str">
        <f aca="false">IF(P163="","",LEN(P163))</f>
        <v/>
      </c>
      <c r="R163" s="102"/>
      <c r="S163" s="80"/>
      <c r="T163" s="81"/>
      <c r="U163" s="104" t="str">
        <f aca="false">IF($AE163&lt;&gt;"",$AE163+4,IF(OR(R163&lt;&gt;"Yes",A163=""),"",A163+4))</f>
        <v/>
      </c>
      <c r="V163" s="102"/>
      <c r="W163" s="81"/>
      <c r="X163" s="81"/>
      <c r="Y163" s="105"/>
      <c r="Z163" s="105"/>
      <c r="AA163" s="106" t="str">
        <f aca="false">IF(AND($Y163="",$Z163=""),"",ROUND(IFERROR(VALUE(LEFT($Y163,1)),0)*12+IFERROR(VALUE(LEFT($Z163,1)),0)*8,0))</f>
        <v/>
      </c>
      <c r="AB163" s="106" t="str">
        <f aca="false">IF($AA163="","",IF($AA163&gt;=80,"A - call first",IF($AA163&gt;=60,"B - worth pursuing",IF($AA163&gt;=40,"C - nurture","D - do not spend time here"))))</f>
        <v/>
      </c>
      <c r="AC163" s="107" t="str">
        <f aca="false">IF($C163="","",IF($S163="Converted","8 Won / Certified",IF($S163="Application Started","7 Certification / Enterprise opportunity",IF($S163="Meeting Booked","6 Meeting / Application",IF(OR($S163="Interested",$S163="Info Requested"),"5 Interested",IF(OR($S163="Declined",$S163="Not Relevant",$S163="Do Not Contact / Unsubscribed"),"9 Closed - Lost",IF($R163="Yes","4 Contacted",IF($N163="Yes","2 Engaged",IF($M163="Yes","1 Awareness",IF($AA163&gt;=60,"3 Qualified","1 Awareness"))))))))))</f>
        <v/>
      </c>
      <c r="AD163" s="108"/>
      <c r="AE163" s="108"/>
      <c r="AF163" s="109" t="str">
        <f aca="false">IF($AE163="","",$AE163+10)</f>
        <v/>
      </c>
      <c r="AG163" s="108"/>
      <c r="AH163" s="81"/>
      <c r="AI163" s="108"/>
      <c r="AJ163" s="81"/>
      <c r="AK163" s="108"/>
      <c r="AL163" s="110"/>
      <c r="AM163" s="81"/>
      <c r="AN163" s="109" t="str">
        <f aca="false">IF($D163="","",IF(COUNTIF($D$4:$D$1203,$D163)&gt;1,"DUPLICATE — check earlier row",""))</f>
        <v/>
      </c>
      <c r="AO163" s="81"/>
      <c r="AP163" s="81"/>
    </row>
    <row r="164" customFormat="false" ht="30" hidden="false" customHeight="true" outlineLevel="0" collapsed="false">
      <c r="A164" s="79"/>
      <c r="B164" s="80"/>
      <c r="C164" s="80"/>
      <c r="D164" s="80"/>
      <c r="E164" s="80"/>
      <c r="F164" s="80"/>
      <c r="G164" s="80"/>
      <c r="H164" s="80"/>
      <c r="I164" s="80"/>
      <c r="J164" s="102"/>
      <c r="K164" s="103" t="str">
        <f aca="false">IF(J164="","",IF(J164&gt;=8,"Yes","Check"))</f>
        <v/>
      </c>
      <c r="L164" s="81"/>
      <c r="M164" s="102"/>
      <c r="N164" s="102"/>
      <c r="O164" s="80"/>
      <c r="P164" s="81"/>
      <c r="Q164" s="103" t="str">
        <f aca="false">IF(P164="","",LEN(P164))</f>
        <v/>
      </c>
      <c r="R164" s="102"/>
      <c r="S164" s="80"/>
      <c r="T164" s="81"/>
      <c r="U164" s="104" t="str">
        <f aca="false">IF($AE164&lt;&gt;"",$AE164+4,IF(OR(R164&lt;&gt;"Yes",A164=""),"",A164+4))</f>
        <v/>
      </c>
      <c r="V164" s="102"/>
      <c r="W164" s="81"/>
      <c r="X164" s="81"/>
      <c r="Y164" s="105"/>
      <c r="Z164" s="105"/>
      <c r="AA164" s="106" t="str">
        <f aca="false">IF(AND($Y164="",$Z164=""),"",ROUND(IFERROR(VALUE(LEFT($Y164,1)),0)*12+IFERROR(VALUE(LEFT($Z164,1)),0)*8,0))</f>
        <v/>
      </c>
      <c r="AB164" s="106" t="str">
        <f aca="false">IF($AA164="","",IF($AA164&gt;=80,"A - call first",IF($AA164&gt;=60,"B - worth pursuing",IF($AA164&gt;=40,"C - nurture","D - do not spend time here"))))</f>
        <v/>
      </c>
      <c r="AC164" s="107" t="str">
        <f aca="false">IF($C164="","",IF($S164="Converted","8 Won / Certified",IF($S164="Application Started","7 Certification / Enterprise opportunity",IF($S164="Meeting Booked","6 Meeting / Application",IF(OR($S164="Interested",$S164="Info Requested"),"5 Interested",IF(OR($S164="Declined",$S164="Not Relevant",$S164="Do Not Contact / Unsubscribed"),"9 Closed - Lost",IF($R164="Yes","4 Contacted",IF($N164="Yes","2 Engaged",IF($M164="Yes","1 Awareness",IF($AA164&gt;=60,"3 Qualified","1 Awareness"))))))))))</f>
        <v/>
      </c>
      <c r="AD164" s="108"/>
      <c r="AE164" s="108"/>
      <c r="AF164" s="111" t="str">
        <f aca="false">IF($AE164="","",$AE164+10)</f>
        <v/>
      </c>
      <c r="AG164" s="108"/>
      <c r="AH164" s="81"/>
      <c r="AI164" s="108"/>
      <c r="AJ164" s="81"/>
      <c r="AK164" s="108"/>
      <c r="AL164" s="110"/>
      <c r="AM164" s="81"/>
      <c r="AN164" s="111" t="str">
        <f aca="false">IF($D164="","",IF(COUNTIF($D$4:$D$1203,$D164)&gt;1,"DUPLICATE — check earlier row",""))</f>
        <v/>
      </c>
      <c r="AO164" s="81"/>
      <c r="AP164" s="81"/>
    </row>
    <row r="165" customFormat="false" ht="30" hidden="false" customHeight="true" outlineLevel="0" collapsed="false">
      <c r="A165" s="79"/>
      <c r="B165" s="80"/>
      <c r="C165" s="80"/>
      <c r="D165" s="80"/>
      <c r="E165" s="80"/>
      <c r="F165" s="80"/>
      <c r="G165" s="80"/>
      <c r="H165" s="80"/>
      <c r="I165" s="80"/>
      <c r="J165" s="102"/>
      <c r="K165" s="103" t="str">
        <f aca="false">IF(J165="","",IF(J165&gt;=8,"Yes","Check"))</f>
        <v/>
      </c>
      <c r="L165" s="81"/>
      <c r="M165" s="102"/>
      <c r="N165" s="102"/>
      <c r="O165" s="80"/>
      <c r="P165" s="81"/>
      <c r="Q165" s="103" t="str">
        <f aca="false">IF(P165="","",LEN(P165))</f>
        <v/>
      </c>
      <c r="R165" s="102"/>
      <c r="S165" s="80"/>
      <c r="T165" s="81"/>
      <c r="U165" s="104" t="str">
        <f aca="false">IF($AE165&lt;&gt;"",$AE165+4,IF(OR(R165&lt;&gt;"Yes",A165=""),"",A165+4))</f>
        <v/>
      </c>
      <c r="V165" s="102"/>
      <c r="W165" s="81"/>
      <c r="X165" s="81"/>
      <c r="Y165" s="105"/>
      <c r="Z165" s="105"/>
      <c r="AA165" s="106" t="str">
        <f aca="false">IF(AND($Y165="",$Z165=""),"",ROUND(IFERROR(VALUE(LEFT($Y165,1)),0)*12+IFERROR(VALUE(LEFT($Z165,1)),0)*8,0))</f>
        <v/>
      </c>
      <c r="AB165" s="106" t="str">
        <f aca="false">IF($AA165="","",IF($AA165&gt;=80,"A - call first",IF($AA165&gt;=60,"B - worth pursuing",IF($AA165&gt;=40,"C - nurture","D - do not spend time here"))))</f>
        <v/>
      </c>
      <c r="AC165" s="107" t="str">
        <f aca="false">IF($C165="","",IF($S165="Converted","8 Won / Certified",IF($S165="Application Started","7 Certification / Enterprise opportunity",IF($S165="Meeting Booked","6 Meeting / Application",IF(OR($S165="Interested",$S165="Info Requested"),"5 Interested",IF(OR($S165="Declined",$S165="Not Relevant",$S165="Do Not Contact / Unsubscribed"),"9 Closed - Lost",IF($R165="Yes","4 Contacted",IF($N165="Yes","2 Engaged",IF($M165="Yes","1 Awareness",IF($AA165&gt;=60,"3 Qualified","1 Awareness"))))))))))</f>
        <v/>
      </c>
      <c r="AD165" s="108"/>
      <c r="AE165" s="108"/>
      <c r="AF165" s="109" t="str">
        <f aca="false">IF($AE165="","",$AE165+10)</f>
        <v/>
      </c>
      <c r="AG165" s="108"/>
      <c r="AH165" s="81"/>
      <c r="AI165" s="108"/>
      <c r="AJ165" s="81"/>
      <c r="AK165" s="108"/>
      <c r="AL165" s="110"/>
      <c r="AM165" s="81"/>
      <c r="AN165" s="109" t="str">
        <f aca="false">IF($D165="","",IF(COUNTIF($D$4:$D$1203,$D165)&gt;1,"DUPLICATE — check earlier row",""))</f>
        <v/>
      </c>
      <c r="AO165" s="81"/>
      <c r="AP165" s="81"/>
    </row>
    <row r="166" customFormat="false" ht="30" hidden="false" customHeight="true" outlineLevel="0" collapsed="false">
      <c r="A166" s="79"/>
      <c r="B166" s="80"/>
      <c r="C166" s="80"/>
      <c r="D166" s="80"/>
      <c r="E166" s="80"/>
      <c r="F166" s="80"/>
      <c r="G166" s="80"/>
      <c r="H166" s="80"/>
      <c r="I166" s="80"/>
      <c r="J166" s="102"/>
      <c r="K166" s="103" t="str">
        <f aca="false">IF(J166="","",IF(J166&gt;=8,"Yes","Check"))</f>
        <v/>
      </c>
      <c r="L166" s="81"/>
      <c r="M166" s="102"/>
      <c r="N166" s="102"/>
      <c r="O166" s="80"/>
      <c r="P166" s="81"/>
      <c r="Q166" s="103" t="str">
        <f aca="false">IF(P166="","",LEN(P166))</f>
        <v/>
      </c>
      <c r="R166" s="102"/>
      <c r="S166" s="80"/>
      <c r="T166" s="81"/>
      <c r="U166" s="104" t="str">
        <f aca="false">IF($AE166&lt;&gt;"",$AE166+4,IF(OR(R166&lt;&gt;"Yes",A166=""),"",A166+4))</f>
        <v/>
      </c>
      <c r="V166" s="102"/>
      <c r="W166" s="81"/>
      <c r="X166" s="81"/>
      <c r="Y166" s="105"/>
      <c r="Z166" s="105"/>
      <c r="AA166" s="106" t="str">
        <f aca="false">IF(AND($Y166="",$Z166=""),"",ROUND(IFERROR(VALUE(LEFT($Y166,1)),0)*12+IFERROR(VALUE(LEFT($Z166,1)),0)*8,0))</f>
        <v/>
      </c>
      <c r="AB166" s="106" t="str">
        <f aca="false">IF($AA166="","",IF($AA166&gt;=80,"A - call first",IF($AA166&gt;=60,"B - worth pursuing",IF($AA166&gt;=40,"C - nurture","D - do not spend time here"))))</f>
        <v/>
      </c>
      <c r="AC166" s="107" t="str">
        <f aca="false">IF($C166="","",IF($S166="Converted","8 Won / Certified",IF($S166="Application Started","7 Certification / Enterprise opportunity",IF($S166="Meeting Booked","6 Meeting / Application",IF(OR($S166="Interested",$S166="Info Requested"),"5 Interested",IF(OR($S166="Declined",$S166="Not Relevant",$S166="Do Not Contact / Unsubscribed"),"9 Closed - Lost",IF($R166="Yes","4 Contacted",IF($N166="Yes","2 Engaged",IF($M166="Yes","1 Awareness",IF($AA166&gt;=60,"3 Qualified","1 Awareness"))))))))))</f>
        <v/>
      </c>
      <c r="AD166" s="108"/>
      <c r="AE166" s="108"/>
      <c r="AF166" s="111" t="str">
        <f aca="false">IF($AE166="","",$AE166+10)</f>
        <v/>
      </c>
      <c r="AG166" s="108"/>
      <c r="AH166" s="81"/>
      <c r="AI166" s="108"/>
      <c r="AJ166" s="81"/>
      <c r="AK166" s="108"/>
      <c r="AL166" s="110"/>
      <c r="AM166" s="81"/>
      <c r="AN166" s="111" t="str">
        <f aca="false">IF($D166="","",IF(COUNTIF($D$4:$D$1203,$D166)&gt;1,"DUPLICATE — check earlier row",""))</f>
        <v/>
      </c>
      <c r="AO166" s="81"/>
      <c r="AP166" s="81"/>
    </row>
    <row r="167" customFormat="false" ht="30" hidden="false" customHeight="true" outlineLevel="0" collapsed="false">
      <c r="A167" s="79"/>
      <c r="B167" s="80"/>
      <c r="C167" s="80"/>
      <c r="D167" s="80"/>
      <c r="E167" s="80"/>
      <c r="F167" s="80"/>
      <c r="G167" s="80"/>
      <c r="H167" s="80"/>
      <c r="I167" s="80"/>
      <c r="J167" s="102"/>
      <c r="K167" s="103" t="str">
        <f aca="false">IF(J167="","",IF(J167&gt;=8,"Yes","Check"))</f>
        <v/>
      </c>
      <c r="L167" s="81"/>
      <c r="M167" s="102"/>
      <c r="N167" s="102"/>
      <c r="O167" s="80"/>
      <c r="P167" s="81"/>
      <c r="Q167" s="103" t="str">
        <f aca="false">IF(P167="","",LEN(P167))</f>
        <v/>
      </c>
      <c r="R167" s="102"/>
      <c r="S167" s="80"/>
      <c r="T167" s="81"/>
      <c r="U167" s="104" t="str">
        <f aca="false">IF($AE167&lt;&gt;"",$AE167+4,IF(OR(R167&lt;&gt;"Yes",A167=""),"",A167+4))</f>
        <v/>
      </c>
      <c r="V167" s="102"/>
      <c r="W167" s="81"/>
      <c r="X167" s="81"/>
      <c r="Y167" s="105"/>
      <c r="Z167" s="105"/>
      <c r="AA167" s="106" t="str">
        <f aca="false">IF(AND($Y167="",$Z167=""),"",ROUND(IFERROR(VALUE(LEFT($Y167,1)),0)*12+IFERROR(VALUE(LEFT($Z167,1)),0)*8,0))</f>
        <v/>
      </c>
      <c r="AB167" s="106" t="str">
        <f aca="false">IF($AA167="","",IF($AA167&gt;=80,"A - call first",IF($AA167&gt;=60,"B - worth pursuing",IF($AA167&gt;=40,"C - nurture","D - do not spend time here"))))</f>
        <v/>
      </c>
      <c r="AC167" s="107" t="str">
        <f aca="false">IF($C167="","",IF($S167="Converted","8 Won / Certified",IF($S167="Application Started","7 Certification / Enterprise opportunity",IF($S167="Meeting Booked","6 Meeting / Application",IF(OR($S167="Interested",$S167="Info Requested"),"5 Interested",IF(OR($S167="Declined",$S167="Not Relevant",$S167="Do Not Contact / Unsubscribed"),"9 Closed - Lost",IF($R167="Yes","4 Contacted",IF($N167="Yes","2 Engaged",IF($M167="Yes","1 Awareness",IF($AA167&gt;=60,"3 Qualified","1 Awareness"))))))))))</f>
        <v/>
      </c>
      <c r="AD167" s="108"/>
      <c r="AE167" s="108"/>
      <c r="AF167" s="109" t="str">
        <f aca="false">IF($AE167="","",$AE167+10)</f>
        <v/>
      </c>
      <c r="AG167" s="108"/>
      <c r="AH167" s="81"/>
      <c r="AI167" s="108"/>
      <c r="AJ167" s="81"/>
      <c r="AK167" s="108"/>
      <c r="AL167" s="110"/>
      <c r="AM167" s="81"/>
      <c r="AN167" s="109" t="str">
        <f aca="false">IF($D167="","",IF(COUNTIF($D$4:$D$1203,$D167)&gt;1,"DUPLICATE — check earlier row",""))</f>
        <v/>
      </c>
      <c r="AO167" s="81"/>
      <c r="AP167" s="81"/>
    </row>
    <row r="168" customFormat="false" ht="30" hidden="false" customHeight="true" outlineLevel="0" collapsed="false">
      <c r="A168" s="79"/>
      <c r="B168" s="80"/>
      <c r="C168" s="80"/>
      <c r="D168" s="80"/>
      <c r="E168" s="80"/>
      <c r="F168" s="80"/>
      <c r="G168" s="80"/>
      <c r="H168" s="80"/>
      <c r="I168" s="80"/>
      <c r="J168" s="102"/>
      <c r="K168" s="103" t="str">
        <f aca="false">IF(J168="","",IF(J168&gt;=8,"Yes","Check"))</f>
        <v/>
      </c>
      <c r="L168" s="81"/>
      <c r="M168" s="102"/>
      <c r="N168" s="102"/>
      <c r="O168" s="80"/>
      <c r="P168" s="81"/>
      <c r="Q168" s="103" t="str">
        <f aca="false">IF(P168="","",LEN(P168))</f>
        <v/>
      </c>
      <c r="R168" s="102"/>
      <c r="S168" s="80"/>
      <c r="T168" s="81"/>
      <c r="U168" s="104" t="str">
        <f aca="false">IF($AE168&lt;&gt;"",$AE168+4,IF(OR(R168&lt;&gt;"Yes",A168=""),"",A168+4))</f>
        <v/>
      </c>
      <c r="V168" s="102"/>
      <c r="W168" s="81"/>
      <c r="X168" s="81"/>
      <c r="Y168" s="105"/>
      <c r="Z168" s="105"/>
      <c r="AA168" s="106" t="str">
        <f aca="false">IF(AND($Y168="",$Z168=""),"",ROUND(IFERROR(VALUE(LEFT($Y168,1)),0)*12+IFERROR(VALUE(LEFT($Z168,1)),0)*8,0))</f>
        <v/>
      </c>
      <c r="AB168" s="106" t="str">
        <f aca="false">IF($AA168="","",IF($AA168&gt;=80,"A - call first",IF($AA168&gt;=60,"B - worth pursuing",IF($AA168&gt;=40,"C - nurture","D - do not spend time here"))))</f>
        <v/>
      </c>
      <c r="AC168" s="107" t="str">
        <f aca="false">IF($C168="","",IF($S168="Converted","8 Won / Certified",IF($S168="Application Started","7 Certification / Enterprise opportunity",IF($S168="Meeting Booked","6 Meeting / Application",IF(OR($S168="Interested",$S168="Info Requested"),"5 Interested",IF(OR($S168="Declined",$S168="Not Relevant",$S168="Do Not Contact / Unsubscribed"),"9 Closed - Lost",IF($R168="Yes","4 Contacted",IF($N168="Yes","2 Engaged",IF($M168="Yes","1 Awareness",IF($AA168&gt;=60,"3 Qualified","1 Awareness"))))))))))</f>
        <v/>
      </c>
      <c r="AD168" s="108"/>
      <c r="AE168" s="108"/>
      <c r="AF168" s="111" t="str">
        <f aca="false">IF($AE168="","",$AE168+10)</f>
        <v/>
      </c>
      <c r="AG168" s="108"/>
      <c r="AH168" s="81"/>
      <c r="AI168" s="108"/>
      <c r="AJ168" s="81"/>
      <c r="AK168" s="108"/>
      <c r="AL168" s="110"/>
      <c r="AM168" s="81"/>
      <c r="AN168" s="111" t="str">
        <f aca="false">IF($D168="","",IF(COUNTIF($D$4:$D$1203,$D168)&gt;1,"DUPLICATE — check earlier row",""))</f>
        <v/>
      </c>
      <c r="AO168" s="81"/>
      <c r="AP168" s="81"/>
    </row>
    <row r="169" customFormat="false" ht="30" hidden="false" customHeight="true" outlineLevel="0" collapsed="false">
      <c r="A169" s="79"/>
      <c r="B169" s="80"/>
      <c r="C169" s="80"/>
      <c r="D169" s="80"/>
      <c r="E169" s="80"/>
      <c r="F169" s="80"/>
      <c r="G169" s="80"/>
      <c r="H169" s="80"/>
      <c r="I169" s="80"/>
      <c r="J169" s="102"/>
      <c r="K169" s="103" t="str">
        <f aca="false">IF(J169="","",IF(J169&gt;=8,"Yes","Check"))</f>
        <v/>
      </c>
      <c r="L169" s="81"/>
      <c r="M169" s="102"/>
      <c r="N169" s="102"/>
      <c r="O169" s="80"/>
      <c r="P169" s="81"/>
      <c r="Q169" s="103" t="str">
        <f aca="false">IF(P169="","",LEN(P169))</f>
        <v/>
      </c>
      <c r="R169" s="102"/>
      <c r="S169" s="80"/>
      <c r="T169" s="81"/>
      <c r="U169" s="104" t="str">
        <f aca="false">IF($AE169&lt;&gt;"",$AE169+4,IF(OR(R169&lt;&gt;"Yes",A169=""),"",A169+4))</f>
        <v/>
      </c>
      <c r="V169" s="102"/>
      <c r="W169" s="81"/>
      <c r="X169" s="81"/>
      <c r="Y169" s="105"/>
      <c r="Z169" s="105"/>
      <c r="AA169" s="106" t="str">
        <f aca="false">IF(AND($Y169="",$Z169=""),"",ROUND(IFERROR(VALUE(LEFT($Y169,1)),0)*12+IFERROR(VALUE(LEFT($Z169,1)),0)*8,0))</f>
        <v/>
      </c>
      <c r="AB169" s="106" t="str">
        <f aca="false">IF($AA169="","",IF($AA169&gt;=80,"A - call first",IF($AA169&gt;=60,"B - worth pursuing",IF($AA169&gt;=40,"C - nurture","D - do not spend time here"))))</f>
        <v/>
      </c>
      <c r="AC169" s="107" t="str">
        <f aca="false">IF($C169="","",IF($S169="Converted","8 Won / Certified",IF($S169="Application Started","7 Certification / Enterprise opportunity",IF($S169="Meeting Booked","6 Meeting / Application",IF(OR($S169="Interested",$S169="Info Requested"),"5 Interested",IF(OR($S169="Declined",$S169="Not Relevant",$S169="Do Not Contact / Unsubscribed"),"9 Closed - Lost",IF($R169="Yes","4 Contacted",IF($N169="Yes","2 Engaged",IF($M169="Yes","1 Awareness",IF($AA169&gt;=60,"3 Qualified","1 Awareness"))))))))))</f>
        <v/>
      </c>
      <c r="AD169" s="108"/>
      <c r="AE169" s="108"/>
      <c r="AF169" s="109" t="str">
        <f aca="false">IF($AE169="","",$AE169+10)</f>
        <v/>
      </c>
      <c r="AG169" s="108"/>
      <c r="AH169" s="81"/>
      <c r="AI169" s="108"/>
      <c r="AJ169" s="81"/>
      <c r="AK169" s="108"/>
      <c r="AL169" s="110"/>
      <c r="AM169" s="81"/>
      <c r="AN169" s="109" t="str">
        <f aca="false">IF($D169="","",IF(COUNTIF($D$4:$D$1203,$D169)&gt;1,"DUPLICATE — check earlier row",""))</f>
        <v/>
      </c>
      <c r="AO169" s="81"/>
      <c r="AP169" s="81"/>
    </row>
    <row r="170" customFormat="false" ht="30" hidden="false" customHeight="true" outlineLevel="0" collapsed="false">
      <c r="A170" s="79"/>
      <c r="B170" s="80"/>
      <c r="C170" s="80"/>
      <c r="D170" s="80"/>
      <c r="E170" s="80"/>
      <c r="F170" s="80"/>
      <c r="G170" s="80"/>
      <c r="H170" s="80"/>
      <c r="I170" s="80"/>
      <c r="J170" s="102"/>
      <c r="K170" s="103" t="str">
        <f aca="false">IF(J170="","",IF(J170&gt;=8,"Yes","Check"))</f>
        <v/>
      </c>
      <c r="L170" s="81"/>
      <c r="M170" s="102"/>
      <c r="N170" s="102"/>
      <c r="O170" s="80"/>
      <c r="P170" s="81"/>
      <c r="Q170" s="103" t="str">
        <f aca="false">IF(P170="","",LEN(P170))</f>
        <v/>
      </c>
      <c r="R170" s="102"/>
      <c r="S170" s="80"/>
      <c r="T170" s="81"/>
      <c r="U170" s="104" t="str">
        <f aca="false">IF($AE170&lt;&gt;"",$AE170+4,IF(OR(R170&lt;&gt;"Yes",A170=""),"",A170+4))</f>
        <v/>
      </c>
      <c r="V170" s="102"/>
      <c r="W170" s="81"/>
      <c r="X170" s="81"/>
      <c r="Y170" s="105"/>
      <c r="Z170" s="105"/>
      <c r="AA170" s="106" t="str">
        <f aca="false">IF(AND($Y170="",$Z170=""),"",ROUND(IFERROR(VALUE(LEFT($Y170,1)),0)*12+IFERROR(VALUE(LEFT($Z170,1)),0)*8,0))</f>
        <v/>
      </c>
      <c r="AB170" s="106" t="str">
        <f aca="false">IF($AA170="","",IF($AA170&gt;=80,"A - call first",IF($AA170&gt;=60,"B - worth pursuing",IF($AA170&gt;=40,"C - nurture","D - do not spend time here"))))</f>
        <v/>
      </c>
      <c r="AC170" s="107" t="str">
        <f aca="false">IF($C170="","",IF($S170="Converted","8 Won / Certified",IF($S170="Application Started","7 Certification / Enterprise opportunity",IF($S170="Meeting Booked","6 Meeting / Application",IF(OR($S170="Interested",$S170="Info Requested"),"5 Interested",IF(OR($S170="Declined",$S170="Not Relevant",$S170="Do Not Contact / Unsubscribed"),"9 Closed - Lost",IF($R170="Yes","4 Contacted",IF($N170="Yes","2 Engaged",IF($M170="Yes","1 Awareness",IF($AA170&gt;=60,"3 Qualified","1 Awareness"))))))))))</f>
        <v/>
      </c>
      <c r="AD170" s="108"/>
      <c r="AE170" s="108"/>
      <c r="AF170" s="111" t="str">
        <f aca="false">IF($AE170="","",$AE170+10)</f>
        <v/>
      </c>
      <c r="AG170" s="108"/>
      <c r="AH170" s="81"/>
      <c r="AI170" s="108"/>
      <c r="AJ170" s="81"/>
      <c r="AK170" s="108"/>
      <c r="AL170" s="110"/>
      <c r="AM170" s="81"/>
      <c r="AN170" s="111" t="str">
        <f aca="false">IF($D170="","",IF(COUNTIF($D$4:$D$1203,$D170)&gt;1,"DUPLICATE — check earlier row",""))</f>
        <v/>
      </c>
      <c r="AO170" s="81"/>
      <c r="AP170" s="81"/>
    </row>
    <row r="171" customFormat="false" ht="30" hidden="false" customHeight="true" outlineLevel="0" collapsed="false">
      <c r="A171" s="79"/>
      <c r="B171" s="80"/>
      <c r="C171" s="80"/>
      <c r="D171" s="80"/>
      <c r="E171" s="80"/>
      <c r="F171" s="80"/>
      <c r="G171" s="80"/>
      <c r="H171" s="80"/>
      <c r="I171" s="80"/>
      <c r="J171" s="102"/>
      <c r="K171" s="103" t="str">
        <f aca="false">IF(J171="","",IF(J171&gt;=8,"Yes","Check"))</f>
        <v/>
      </c>
      <c r="L171" s="81"/>
      <c r="M171" s="102"/>
      <c r="N171" s="102"/>
      <c r="O171" s="80"/>
      <c r="P171" s="81"/>
      <c r="Q171" s="103" t="str">
        <f aca="false">IF(P171="","",LEN(P171))</f>
        <v/>
      </c>
      <c r="R171" s="102"/>
      <c r="S171" s="80"/>
      <c r="T171" s="81"/>
      <c r="U171" s="104" t="str">
        <f aca="false">IF($AE171&lt;&gt;"",$AE171+4,IF(OR(R171&lt;&gt;"Yes",A171=""),"",A171+4))</f>
        <v/>
      </c>
      <c r="V171" s="102"/>
      <c r="W171" s="81"/>
      <c r="X171" s="81"/>
      <c r="Y171" s="105"/>
      <c r="Z171" s="105"/>
      <c r="AA171" s="106" t="str">
        <f aca="false">IF(AND($Y171="",$Z171=""),"",ROUND(IFERROR(VALUE(LEFT($Y171,1)),0)*12+IFERROR(VALUE(LEFT($Z171,1)),0)*8,0))</f>
        <v/>
      </c>
      <c r="AB171" s="106" t="str">
        <f aca="false">IF($AA171="","",IF($AA171&gt;=80,"A - call first",IF($AA171&gt;=60,"B - worth pursuing",IF($AA171&gt;=40,"C - nurture","D - do not spend time here"))))</f>
        <v/>
      </c>
      <c r="AC171" s="107" t="str">
        <f aca="false">IF($C171="","",IF($S171="Converted","8 Won / Certified",IF($S171="Application Started","7 Certification / Enterprise opportunity",IF($S171="Meeting Booked","6 Meeting / Application",IF(OR($S171="Interested",$S171="Info Requested"),"5 Interested",IF(OR($S171="Declined",$S171="Not Relevant",$S171="Do Not Contact / Unsubscribed"),"9 Closed - Lost",IF($R171="Yes","4 Contacted",IF($N171="Yes","2 Engaged",IF($M171="Yes","1 Awareness",IF($AA171&gt;=60,"3 Qualified","1 Awareness"))))))))))</f>
        <v/>
      </c>
      <c r="AD171" s="108"/>
      <c r="AE171" s="108"/>
      <c r="AF171" s="109" t="str">
        <f aca="false">IF($AE171="","",$AE171+10)</f>
        <v/>
      </c>
      <c r="AG171" s="108"/>
      <c r="AH171" s="81"/>
      <c r="AI171" s="108"/>
      <c r="AJ171" s="81"/>
      <c r="AK171" s="108"/>
      <c r="AL171" s="110"/>
      <c r="AM171" s="81"/>
      <c r="AN171" s="109" t="str">
        <f aca="false">IF($D171="","",IF(COUNTIF($D$4:$D$1203,$D171)&gt;1,"DUPLICATE — check earlier row",""))</f>
        <v/>
      </c>
      <c r="AO171" s="81"/>
      <c r="AP171" s="81"/>
    </row>
    <row r="172" customFormat="false" ht="30" hidden="false" customHeight="true" outlineLevel="0" collapsed="false">
      <c r="A172" s="79"/>
      <c r="B172" s="80"/>
      <c r="C172" s="80"/>
      <c r="D172" s="80"/>
      <c r="E172" s="80"/>
      <c r="F172" s="80"/>
      <c r="G172" s="80"/>
      <c r="H172" s="80"/>
      <c r="I172" s="80"/>
      <c r="J172" s="102"/>
      <c r="K172" s="103" t="str">
        <f aca="false">IF(J172="","",IF(J172&gt;=8,"Yes","Check"))</f>
        <v/>
      </c>
      <c r="L172" s="81"/>
      <c r="M172" s="102"/>
      <c r="N172" s="102"/>
      <c r="O172" s="80"/>
      <c r="P172" s="81"/>
      <c r="Q172" s="103" t="str">
        <f aca="false">IF(P172="","",LEN(P172))</f>
        <v/>
      </c>
      <c r="R172" s="102"/>
      <c r="S172" s="80"/>
      <c r="T172" s="81"/>
      <c r="U172" s="104" t="str">
        <f aca="false">IF($AE172&lt;&gt;"",$AE172+4,IF(OR(R172&lt;&gt;"Yes",A172=""),"",A172+4))</f>
        <v/>
      </c>
      <c r="V172" s="102"/>
      <c r="W172" s="81"/>
      <c r="X172" s="81"/>
      <c r="Y172" s="105"/>
      <c r="Z172" s="105"/>
      <c r="AA172" s="106" t="str">
        <f aca="false">IF(AND($Y172="",$Z172=""),"",ROUND(IFERROR(VALUE(LEFT($Y172,1)),0)*12+IFERROR(VALUE(LEFT($Z172,1)),0)*8,0))</f>
        <v/>
      </c>
      <c r="AB172" s="106" t="str">
        <f aca="false">IF($AA172="","",IF($AA172&gt;=80,"A - call first",IF($AA172&gt;=60,"B - worth pursuing",IF($AA172&gt;=40,"C - nurture","D - do not spend time here"))))</f>
        <v/>
      </c>
      <c r="AC172" s="107" t="str">
        <f aca="false">IF($C172="","",IF($S172="Converted","8 Won / Certified",IF($S172="Application Started","7 Certification / Enterprise opportunity",IF($S172="Meeting Booked","6 Meeting / Application",IF(OR($S172="Interested",$S172="Info Requested"),"5 Interested",IF(OR($S172="Declined",$S172="Not Relevant",$S172="Do Not Contact / Unsubscribed"),"9 Closed - Lost",IF($R172="Yes","4 Contacted",IF($N172="Yes","2 Engaged",IF($M172="Yes","1 Awareness",IF($AA172&gt;=60,"3 Qualified","1 Awareness"))))))))))</f>
        <v/>
      </c>
      <c r="AD172" s="108"/>
      <c r="AE172" s="108"/>
      <c r="AF172" s="111" t="str">
        <f aca="false">IF($AE172="","",$AE172+10)</f>
        <v/>
      </c>
      <c r="AG172" s="108"/>
      <c r="AH172" s="81"/>
      <c r="AI172" s="108"/>
      <c r="AJ172" s="81"/>
      <c r="AK172" s="108"/>
      <c r="AL172" s="110"/>
      <c r="AM172" s="81"/>
      <c r="AN172" s="111" t="str">
        <f aca="false">IF($D172="","",IF(COUNTIF($D$4:$D$1203,$D172)&gt;1,"DUPLICATE — check earlier row",""))</f>
        <v/>
      </c>
      <c r="AO172" s="81"/>
      <c r="AP172" s="81"/>
    </row>
    <row r="173" customFormat="false" ht="30" hidden="false" customHeight="true" outlineLevel="0" collapsed="false">
      <c r="A173" s="79"/>
      <c r="B173" s="80"/>
      <c r="C173" s="80"/>
      <c r="D173" s="80"/>
      <c r="E173" s="80"/>
      <c r="F173" s="80"/>
      <c r="G173" s="80"/>
      <c r="H173" s="80"/>
      <c r="I173" s="80"/>
      <c r="J173" s="102"/>
      <c r="K173" s="103" t="str">
        <f aca="false">IF(J173="","",IF(J173&gt;=8,"Yes","Check"))</f>
        <v/>
      </c>
      <c r="L173" s="81"/>
      <c r="M173" s="102"/>
      <c r="N173" s="102"/>
      <c r="O173" s="80"/>
      <c r="P173" s="81"/>
      <c r="Q173" s="103" t="str">
        <f aca="false">IF(P173="","",LEN(P173))</f>
        <v/>
      </c>
      <c r="R173" s="102"/>
      <c r="S173" s="80"/>
      <c r="T173" s="81"/>
      <c r="U173" s="104" t="str">
        <f aca="false">IF($AE173&lt;&gt;"",$AE173+4,IF(OR(R173&lt;&gt;"Yes",A173=""),"",A173+4))</f>
        <v/>
      </c>
      <c r="V173" s="102"/>
      <c r="W173" s="81"/>
      <c r="X173" s="81"/>
      <c r="Y173" s="105"/>
      <c r="Z173" s="105"/>
      <c r="AA173" s="106" t="str">
        <f aca="false">IF(AND($Y173="",$Z173=""),"",ROUND(IFERROR(VALUE(LEFT($Y173,1)),0)*12+IFERROR(VALUE(LEFT($Z173,1)),0)*8,0))</f>
        <v/>
      </c>
      <c r="AB173" s="106" t="str">
        <f aca="false">IF($AA173="","",IF($AA173&gt;=80,"A - call first",IF($AA173&gt;=60,"B - worth pursuing",IF($AA173&gt;=40,"C - nurture","D - do not spend time here"))))</f>
        <v/>
      </c>
      <c r="AC173" s="107" t="str">
        <f aca="false">IF($C173="","",IF($S173="Converted","8 Won / Certified",IF($S173="Application Started","7 Certification / Enterprise opportunity",IF($S173="Meeting Booked","6 Meeting / Application",IF(OR($S173="Interested",$S173="Info Requested"),"5 Interested",IF(OR($S173="Declined",$S173="Not Relevant",$S173="Do Not Contact / Unsubscribed"),"9 Closed - Lost",IF($R173="Yes","4 Contacted",IF($N173="Yes","2 Engaged",IF($M173="Yes","1 Awareness",IF($AA173&gt;=60,"3 Qualified","1 Awareness"))))))))))</f>
        <v/>
      </c>
      <c r="AD173" s="108"/>
      <c r="AE173" s="108"/>
      <c r="AF173" s="109" t="str">
        <f aca="false">IF($AE173="","",$AE173+10)</f>
        <v/>
      </c>
      <c r="AG173" s="108"/>
      <c r="AH173" s="81"/>
      <c r="AI173" s="108"/>
      <c r="AJ173" s="81"/>
      <c r="AK173" s="108"/>
      <c r="AL173" s="110"/>
      <c r="AM173" s="81"/>
      <c r="AN173" s="109" t="str">
        <f aca="false">IF($D173="","",IF(COUNTIF($D$4:$D$1203,$D173)&gt;1,"DUPLICATE — check earlier row",""))</f>
        <v/>
      </c>
      <c r="AO173" s="81"/>
      <c r="AP173" s="81"/>
    </row>
    <row r="174" customFormat="false" ht="30" hidden="false" customHeight="true" outlineLevel="0" collapsed="false">
      <c r="A174" s="79"/>
      <c r="B174" s="80"/>
      <c r="C174" s="80"/>
      <c r="D174" s="80"/>
      <c r="E174" s="80"/>
      <c r="F174" s="80"/>
      <c r="G174" s="80"/>
      <c r="H174" s="80"/>
      <c r="I174" s="80"/>
      <c r="J174" s="102"/>
      <c r="K174" s="103" t="str">
        <f aca="false">IF(J174="","",IF(J174&gt;=8,"Yes","Check"))</f>
        <v/>
      </c>
      <c r="L174" s="81"/>
      <c r="M174" s="102"/>
      <c r="N174" s="102"/>
      <c r="O174" s="80"/>
      <c r="P174" s="81"/>
      <c r="Q174" s="103" t="str">
        <f aca="false">IF(P174="","",LEN(P174))</f>
        <v/>
      </c>
      <c r="R174" s="102"/>
      <c r="S174" s="80"/>
      <c r="T174" s="81"/>
      <c r="U174" s="104" t="str">
        <f aca="false">IF($AE174&lt;&gt;"",$AE174+4,IF(OR(R174&lt;&gt;"Yes",A174=""),"",A174+4))</f>
        <v/>
      </c>
      <c r="V174" s="102"/>
      <c r="W174" s="81"/>
      <c r="X174" s="81"/>
      <c r="Y174" s="105"/>
      <c r="Z174" s="105"/>
      <c r="AA174" s="106" t="str">
        <f aca="false">IF(AND($Y174="",$Z174=""),"",ROUND(IFERROR(VALUE(LEFT($Y174,1)),0)*12+IFERROR(VALUE(LEFT($Z174,1)),0)*8,0))</f>
        <v/>
      </c>
      <c r="AB174" s="106" t="str">
        <f aca="false">IF($AA174="","",IF($AA174&gt;=80,"A - call first",IF($AA174&gt;=60,"B - worth pursuing",IF($AA174&gt;=40,"C - nurture","D - do not spend time here"))))</f>
        <v/>
      </c>
      <c r="AC174" s="107" t="str">
        <f aca="false">IF($C174="","",IF($S174="Converted","8 Won / Certified",IF($S174="Application Started","7 Certification / Enterprise opportunity",IF($S174="Meeting Booked","6 Meeting / Application",IF(OR($S174="Interested",$S174="Info Requested"),"5 Interested",IF(OR($S174="Declined",$S174="Not Relevant",$S174="Do Not Contact / Unsubscribed"),"9 Closed - Lost",IF($R174="Yes","4 Contacted",IF($N174="Yes","2 Engaged",IF($M174="Yes","1 Awareness",IF($AA174&gt;=60,"3 Qualified","1 Awareness"))))))))))</f>
        <v/>
      </c>
      <c r="AD174" s="108"/>
      <c r="AE174" s="108"/>
      <c r="AF174" s="111" t="str">
        <f aca="false">IF($AE174="","",$AE174+10)</f>
        <v/>
      </c>
      <c r="AG174" s="108"/>
      <c r="AH174" s="81"/>
      <c r="AI174" s="108"/>
      <c r="AJ174" s="81"/>
      <c r="AK174" s="108"/>
      <c r="AL174" s="110"/>
      <c r="AM174" s="81"/>
      <c r="AN174" s="111" t="str">
        <f aca="false">IF($D174="","",IF(COUNTIF($D$4:$D$1203,$D174)&gt;1,"DUPLICATE — check earlier row",""))</f>
        <v/>
      </c>
      <c r="AO174" s="81"/>
      <c r="AP174" s="81"/>
    </row>
    <row r="175" customFormat="false" ht="30" hidden="false" customHeight="true" outlineLevel="0" collapsed="false">
      <c r="A175" s="79"/>
      <c r="B175" s="80"/>
      <c r="C175" s="80"/>
      <c r="D175" s="80"/>
      <c r="E175" s="80"/>
      <c r="F175" s="80"/>
      <c r="G175" s="80"/>
      <c r="H175" s="80"/>
      <c r="I175" s="80"/>
      <c r="J175" s="102"/>
      <c r="K175" s="103" t="str">
        <f aca="false">IF(J175="","",IF(J175&gt;=8,"Yes","Check"))</f>
        <v/>
      </c>
      <c r="L175" s="81"/>
      <c r="M175" s="102"/>
      <c r="N175" s="102"/>
      <c r="O175" s="80"/>
      <c r="P175" s="81"/>
      <c r="Q175" s="103" t="str">
        <f aca="false">IF(P175="","",LEN(P175))</f>
        <v/>
      </c>
      <c r="R175" s="102"/>
      <c r="S175" s="80"/>
      <c r="T175" s="81"/>
      <c r="U175" s="104" t="str">
        <f aca="false">IF($AE175&lt;&gt;"",$AE175+4,IF(OR(R175&lt;&gt;"Yes",A175=""),"",A175+4))</f>
        <v/>
      </c>
      <c r="V175" s="102"/>
      <c r="W175" s="81"/>
      <c r="X175" s="81"/>
      <c r="Y175" s="105"/>
      <c r="Z175" s="105"/>
      <c r="AA175" s="106" t="str">
        <f aca="false">IF(AND($Y175="",$Z175=""),"",ROUND(IFERROR(VALUE(LEFT($Y175,1)),0)*12+IFERROR(VALUE(LEFT($Z175,1)),0)*8,0))</f>
        <v/>
      </c>
      <c r="AB175" s="106" t="str">
        <f aca="false">IF($AA175="","",IF($AA175&gt;=80,"A - call first",IF($AA175&gt;=60,"B - worth pursuing",IF($AA175&gt;=40,"C - nurture","D - do not spend time here"))))</f>
        <v/>
      </c>
      <c r="AC175" s="107" t="str">
        <f aca="false">IF($C175="","",IF($S175="Converted","8 Won / Certified",IF($S175="Application Started","7 Certification / Enterprise opportunity",IF($S175="Meeting Booked","6 Meeting / Application",IF(OR($S175="Interested",$S175="Info Requested"),"5 Interested",IF(OR($S175="Declined",$S175="Not Relevant",$S175="Do Not Contact / Unsubscribed"),"9 Closed - Lost",IF($R175="Yes","4 Contacted",IF($N175="Yes","2 Engaged",IF($M175="Yes","1 Awareness",IF($AA175&gt;=60,"3 Qualified","1 Awareness"))))))))))</f>
        <v/>
      </c>
      <c r="AD175" s="108"/>
      <c r="AE175" s="108"/>
      <c r="AF175" s="109" t="str">
        <f aca="false">IF($AE175="","",$AE175+10)</f>
        <v/>
      </c>
      <c r="AG175" s="108"/>
      <c r="AH175" s="81"/>
      <c r="AI175" s="108"/>
      <c r="AJ175" s="81"/>
      <c r="AK175" s="108"/>
      <c r="AL175" s="110"/>
      <c r="AM175" s="81"/>
      <c r="AN175" s="109" t="str">
        <f aca="false">IF($D175="","",IF(COUNTIF($D$4:$D$1203,$D175)&gt;1,"DUPLICATE — check earlier row",""))</f>
        <v/>
      </c>
      <c r="AO175" s="81"/>
      <c r="AP175" s="81"/>
    </row>
    <row r="176" customFormat="false" ht="30" hidden="false" customHeight="true" outlineLevel="0" collapsed="false">
      <c r="A176" s="79"/>
      <c r="B176" s="80"/>
      <c r="C176" s="80"/>
      <c r="D176" s="80"/>
      <c r="E176" s="80"/>
      <c r="F176" s="80"/>
      <c r="G176" s="80"/>
      <c r="H176" s="80"/>
      <c r="I176" s="80"/>
      <c r="J176" s="102"/>
      <c r="K176" s="103" t="str">
        <f aca="false">IF(J176="","",IF(J176&gt;=8,"Yes","Check"))</f>
        <v/>
      </c>
      <c r="L176" s="81"/>
      <c r="M176" s="102"/>
      <c r="N176" s="102"/>
      <c r="O176" s="80"/>
      <c r="P176" s="81"/>
      <c r="Q176" s="103" t="str">
        <f aca="false">IF(P176="","",LEN(P176))</f>
        <v/>
      </c>
      <c r="R176" s="102"/>
      <c r="S176" s="80"/>
      <c r="T176" s="81"/>
      <c r="U176" s="104" t="str">
        <f aca="false">IF($AE176&lt;&gt;"",$AE176+4,IF(OR(R176&lt;&gt;"Yes",A176=""),"",A176+4))</f>
        <v/>
      </c>
      <c r="V176" s="102"/>
      <c r="W176" s="81"/>
      <c r="X176" s="81"/>
      <c r="Y176" s="105"/>
      <c r="Z176" s="105"/>
      <c r="AA176" s="106" t="str">
        <f aca="false">IF(AND($Y176="",$Z176=""),"",ROUND(IFERROR(VALUE(LEFT($Y176,1)),0)*12+IFERROR(VALUE(LEFT($Z176,1)),0)*8,0))</f>
        <v/>
      </c>
      <c r="AB176" s="106" t="str">
        <f aca="false">IF($AA176="","",IF($AA176&gt;=80,"A - call first",IF($AA176&gt;=60,"B - worth pursuing",IF($AA176&gt;=40,"C - nurture","D - do not spend time here"))))</f>
        <v/>
      </c>
      <c r="AC176" s="107" t="str">
        <f aca="false">IF($C176="","",IF($S176="Converted","8 Won / Certified",IF($S176="Application Started","7 Certification / Enterprise opportunity",IF($S176="Meeting Booked","6 Meeting / Application",IF(OR($S176="Interested",$S176="Info Requested"),"5 Interested",IF(OR($S176="Declined",$S176="Not Relevant",$S176="Do Not Contact / Unsubscribed"),"9 Closed - Lost",IF($R176="Yes","4 Contacted",IF($N176="Yes","2 Engaged",IF($M176="Yes","1 Awareness",IF($AA176&gt;=60,"3 Qualified","1 Awareness"))))))))))</f>
        <v/>
      </c>
      <c r="AD176" s="108"/>
      <c r="AE176" s="108"/>
      <c r="AF176" s="111" t="str">
        <f aca="false">IF($AE176="","",$AE176+10)</f>
        <v/>
      </c>
      <c r="AG176" s="108"/>
      <c r="AH176" s="81"/>
      <c r="AI176" s="108"/>
      <c r="AJ176" s="81"/>
      <c r="AK176" s="108"/>
      <c r="AL176" s="110"/>
      <c r="AM176" s="81"/>
      <c r="AN176" s="111" t="str">
        <f aca="false">IF($D176="","",IF(COUNTIF($D$4:$D$1203,$D176)&gt;1,"DUPLICATE — check earlier row",""))</f>
        <v/>
      </c>
      <c r="AO176" s="81"/>
      <c r="AP176" s="81"/>
    </row>
    <row r="177" customFormat="false" ht="30" hidden="false" customHeight="true" outlineLevel="0" collapsed="false">
      <c r="A177" s="79"/>
      <c r="B177" s="80"/>
      <c r="C177" s="80"/>
      <c r="D177" s="80"/>
      <c r="E177" s="80"/>
      <c r="F177" s="80"/>
      <c r="G177" s="80"/>
      <c r="H177" s="80"/>
      <c r="I177" s="80"/>
      <c r="J177" s="102"/>
      <c r="K177" s="103" t="str">
        <f aca="false">IF(J177="","",IF(J177&gt;=8,"Yes","Check"))</f>
        <v/>
      </c>
      <c r="L177" s="81"/>
      <c r="M177" s="102"/>
      <c r="N177" s="102"/>
      <c r="O177" s="80"/>
      <c r="P177" s="81"/>
      <c r="Q177" s="103" t="str">
        <f aca="false">IF(P177="","",LEN(P177))</f>
        <v/>
      </c>
      <c r="R177" s="102"/>
      <c r="S177" s="80"/>
      <c r="T177" s="81"/>
      <c r="U177" s="104" t="str">
        <f aca="false">IF($AE177&lt;&gt;"",$AE177+4,IF(OR(R177&lt;&gt;"Yes",A177=""),"",A177+4))</f>
        <v/>
      </c>
      <c r="V177" s="102"/>
      <c r="W177" s="81"/>
      <c r="X177" s="81"/>
      <c r="Y177" s="105"/>
      <c r="Z177" s="105"/>
      <c r="AA177" s="106" t="str">
        <f aca="false">IF(AND($Y177="",$Z177=""),"",ROUND(IFERROR(VALUE(LEFT($Y177,1)),0)*12+IFERROR(VALUE(LEFT($Z177,1)),0)*8,0))</f>
        <v/>
      </c>
      <c r="AB177" s="106" t="str">
        <f aca="false">IF($AA177="","",IF($AA177&gt;=80,"A - call first",IF($AA177&gt;=60,"B - worth pursuing",IF($AA177&gt;=40,"C - nurture","D - do not spend time here"))))</f>
        <v/>
      </c>
      <c r="AC177" s="107" t="str">
        <f aca="false">IF($C177="","",IF($S177="Converted","8 Won / Certified",IF($S177="Application Started","7 Certification / Enterprise opportunity",IF($S177="Meeting Booked","6 Meeting / Application",IF(OR($S177="Interested",$S177="Info Requested"),"5 Interested",IF(OR($S177="Declined",$S177="Not Relevant",$S177="Do Not Contact / Unsubscribed"),"9 Closed - Lost",IF($R177="Yes","4 Contacted",IF($N177="Yes","2 Engaged",IF($M177="Yes","1 Awareness",IF($AA177&gt;=60,"3 Qualified","1 Awareness"))))))))))</f>
        <v/>
      </c>
      <c r="AD177" s="108"/>
      <c r="AE177" s="108"/>
      <c r="AF177" s="109" t="str">
        <f aca="false">IF($AE177="","",$AE177+10)</f>
        <v/>
      </c>
      <c r="AG177" s="108"/>
      <c r="AH177" s="81"/>
      <c r="AI177" s="108"/>
      <c r="AJ177" s="81"/>
      <c r="AK177" s="108"/>
      <c r="AL177" s="110"/>
      <c r="AM177" s="81"/>
      <c r="AN177" s="109" t="str">
        <f aca="false">IF($D177="","",IF(COUNTIF($D$4:$D$1203,$D177)&gt;1,"DUPLICATE — check earlier row",""))</f>
        <v/>
      </c>
      <c r="AO177" s="81"/>
      <c r="AP177" s="81"/>
    </row>
    <row r="178" customFormat="false" ht="30" hidden="false" customHeight="true" outlineLevel="0" collapsed="false">
      <c r="A178" s="79"/>
      <c r="B178" s="80"/>
      <c r="C178" s="80"/>
      <c r="D178" s="80"/>
      <c r="E178" s="80"/>
      <c r="F178" s="80"/>
      <c r="G178" s="80"/>
      <c r="H178" s="80"/>
      <c r="I178" s="80"/>
      <c r="J178" s="102"/>
      <c r="K178" s="103" t="str">
        <f aca="false">IF(J178="","",IF(J178&gt;=8,"Yes","Check"))</f>
        <v/>
      </c>
      <c r="L178" s="81"/>
      <c r="M178" s="102"/>
      <c r="N178" s="102"/>
      <c r="O178" s="80"/>
      <c r="P178" s="81"/>
      <c r="Q178" s="103" t="str">
        <f aca="false">IF(P178="","",LEN(P178))</f>
        <v/>
      </c>
      <c r="R178" s="102"/>
      <c r="S178" s="80"/>
      <c r="T178" s="81"/>
      <c r="U178" s="104" t="str">
        <f aca="false">IF($AE178&lt;&gt;"",$AE178+4,IF(OR(R178&lt;&gt;"Yes",A178=""),"",A178+4))</f>
        <v/>
      </c>
      <c r="V178" s="102"/>
      <c r="W178" s="81"/>
      <c r="X178" s="81"/>
      <c r="Y178" s="105"/>
      <c r="Z178" s="105"/>
      <c r="AA178" s="106" t="str">
        <f aca="false">IF(AND($Y178="",$Z178=""),"",ROUND(IFERROR(VALUE(LEFT($Y178,1)),0)*12+IFERROR(VALUE(LEFT($Z178,1)),0)*8,0))</f>
        <v/>
      </c>
      <c r="AB178" s="106" t="str">
        <f aca="false">IF($AA178="","",IF($AA178&gt;=80,"A - call first",IF($AA178&gt;=60,"B - worth pursuing",IF($AA178&gt;=40,"C - nurture","D - do not spend time here"))))</f>
        <v/>
      </c>
      <c r="AC178" s="107" t="str">
        <f aca="false">IF($C178="","",IF($S178="Converted","8 Won / Certified",IF($S178="Application Started","7 Certification / Enterprise opportunity",IF($S178="Meeting Booked","6 Meeting / Application",IF(OR($S178="Interested",$S178="Info Requested"),"5 Interested",IF(OR($S178="Declined",$S178="Not Relevant",$S178="Do Not Contact / Unsubscribed"),"9 Closed - Lost",IF($R178="Yes","4 Contacted",IF($N178="Yes","2 Engaged",IF($M178="Yes","1 Awareness",IF($AA178&gt;=60,"3 Qualified","1 Awareness"))))))))))</f>
        <v/>
      </c>
      <c r="AD178" s="108"/>
      <c r="AE178" s="108"/>
      <c r="AF178" s="111" t="str">
        <f aca="false">IF($AE178="","",$AE178+10)</f>
        <v/>
      </c>
      <c r="AG178" s="108"/>
      <c r="AH178" s="81"/>
      <c r="AI178" s="108"/>
      <c r="AJ178" s="81"/>
      <c r="AK178" s="108"/>
      <c r="AL178" s="110"/>
      <c r="AM178" s="81"/>
      <c r="AN178" s="111" t="str">
        <f aca="false">IF($D178="","",IF(COUNTIF($D$4:$D$1203,$D178)&gt;1,"DUPLICATE — check earlier row",""))</f>
        <v/>
      </c>
      <c r="AO178" s="81"/>
      <c r="AP178" s="81"/>
    </row>
    <row r="179" customFormat="false" ht="30" hidden="false" customHeight="true" outlineLevel="0" collapsed="false">
      <c r="A179" s="79"/>
      <c r="B179" s="80"/>
      <c r="C179" s="80"/>
      <c r="D179" s="80"/>
      <c r="E179" s="80"/>
      <c r="F179" s="80"/>
      <c r="G179" s="80"/>
      <c r="H179" s="80"/>
      <c r="I179" s="80"/>
      <c r="J179" s="102"/>
      <c r="K179" s="103" t="str">
        <f aca="false">IF(J179="","",IF(J179&gt;=8,"Yes","Check"))</f>
        <v/>
      </c>
      <c r="L179" s="81"/>
      <c r="M179" s="102"/>
      <c r="N179" s="102"/>
      <c r="O179" s="80"/>
      <c r="P179" s="81"/>
      <c r="Q179" s="103" t="str">
        <f aca="false">IF(P179="","",LEN(P179))</f>
        <v/>
      </c>
      <c r="R179" s="102"/>
      <c r="S179" s="80"/>
      <c r="T179" s="81"/>
      <c r="U179" s="104" t="str">
        <f aca="false">IF($AE179&lt;&gt;"",$AE179+4,IF(OR(R179&lt;&gt;"Yes",A179=""),"",A179+4))</f>
        <v/>
      </c>
      <c r="V179" s="102"/>
      <c r="W179" s="81"/>
      <c r="X179" s="81"/>
      <c r="Y179" s="105"/>
      <c r="Z179" s="105"/>
      <c r="AA179" s="106" t="str">
        <f aca="false">IF(AND($Y179="",$Z179=""),"",ROUND(IFERROR(VALUE(LEFT($Y179,1)),0)*12+IFERROR(VALUE(LEFT($Z179,1)),0)*8,0))</f>
        <v/>
      </c>
      <c r="AB179" s="106" t="str">
        <f aca="false">IF($AA179="","",IF($AA179&gt;=80,"A - call first",IF($AA179&gt;=60,"B - worth pursuing",IF($AA179&gt;=40,"C - nurture","D - do not spend time here"))))</f>
        <v/>
      </c>
      <c r="AC179" s="107" t="str">
        <f aca="false">IF($C179="","",IF($S179="Converted","8 Won / Certified",IF($S179="Application Started","7 Certification / Enterprise opportunity",IF($S179="Meeting Booked","6 Meeting / Application",IF(OR($S179="Interested",$S179="Info Requested"),"5 Interested",IF(OR($S179="Declined",$S179="Not Relevant",$S179="Do Not Contact / Unsubscribed"),"9 Closed - Lost",IF($R179="Yes","4 Contacted",IF($N179="Yes","2 Engaged",IF($M179="Yes","1 Awareness",IF($AA179&gt;=60,"3 Qualified","1 Awareness"))))))))))</f>
        <v/>
      </c>
      <c r="AD179" s="108"/>
      <c r="AE179" s="108"/>
      <c r="AF179" s="109" t="str">
        <f aca="false">IF($AE179="","",$AE179+10)</f>
        <v/>
      </c>
      <c r="AG179" s="108"/>
      <c r="AH179" s="81"/>
      <c r="AI179" s="108"/>
      <c r="AJ179" s="81"/>
      <c r="AK179" s="108"/>
      <c r="AL179" s="110"/>
      <c r="AM179" s="81"/>
      <c r="AN179" s="109" t="str">
        <f aca="false">IF($D179="","",IF(COUNTIF($D$4:$D$1203,$D179)&gt;1,"DUPLICATE — check earlier row",""))</f>
        <v/>
      </c>
      <c r="AO179" s="81"/>
      <c r="AP179" s="81"/>
    </row>
    <row r="180" customFormat="false" ht="30" hidden="false" customHeight="true" outlineLevel="0" collapsed="false">
      <c r="A180" s="79"/>
      <c r="B180" s="80"/>
      <c r="C180" s="80"/>
      <c r="D180" s="80"/>
      <c r="E180" s="80"/>
      <c r="F180" s="80"/>
      <c r="G180" s="80"/>
      <c r="H180" s="80"/>
      <c r="I180" s="80"/>
      <c r="J180" s="102"/>
      <c r="K180" s="103" t="str">
        <f aca="false">IF(J180="","",IF(J180&gt;=8,"Yes","Check"))</f>
        <v/>
      </c>
      <c r="L180" s="81"/>
      <c r="M180" s="102"/>
      <c r="N180" s="102"/>
      <c r="O180" s="80"/>
      <c r="P180" s="81"/>
      <c r="Q180" s="103" t="str">
        <f aca="false">IF(P180="","",LEN(P180))</f>
        <v/>
      </c>
      <c r="R180" s="102"/>
      <c r="S180" s="80"/>
      <c r="T180" s="81"/>
      <c r="U180" s="104" t="str">
        <f aca="false">IF($AE180&lt;&gt;"",$AE180+4,IF(OR(R180&lt;&gt;"Yes",A180=""),"",A180+4))</f>
        <v/>
      </c>
      <c r="V180" s="102"/>
      <c r="W180" s="81"/>
      <c r="X180" s="81"/>
      <c r="Y180" s="105"/>
      <c r="Z180" s="105"/>
      <c r="AA180" s="106" t="str">
        <f aca="false">IF(AND($Y180="",$Z180=""),"",ROUND(IFERROR(VALUE(LEFT($Y180,1)),0)*12+IFERROR(VALUE(LEFT($Z180,1)),0)*8,0))</f>
        <v/>
      </c>
      <c r="AB180" s="106" t="str">
        <f aca="false">IF($AA180="","",IF($AA180&gt;=80,"A - call first",IF($AA180&gt;=60,"B - worth pursuing",IF($AA180&gt;=40,"C - nurture","D - do not spend time here"))))</f>
        <v/>
      </c>
      <c r="AC180" s="107" t="str">
        <f aca="false">IF($C180="","",IF($S180="Converted","8 Won / Certified",IF($S180="Application Started","7 Certification / Enterprise opportunity",IF($S180="Meeting Booked","6 Meeting / Application",IF(OR($S180="Interested",$S180="Info Requested"),"5 Interested",IF(OR($S180="Declined",$S180="Not Relevant",$S180="Do Not Contact / Unsubscribed"),"9 Closed - Lost",IF($R180="Yes","4 Contacted",IF($N180="Yes","2 Engaged",IF($M180="Yes","1 Awareness",IF($AA180&gt;=60,"3 Qualified","1 Awareness"))))))))))</f>
        <v/>
      </c>
      <c r="AD180" s="108"/>
      <c r="AE180" s="108"/>
      <c r="AF180" s="111" t="str">
        <f aca="false">IF($AE180="","",$AE180+10)</f>
        <v/>
      </c>
      <c r="AG180" s="108"/>
      <c r="AH180" s="81"/>
      <c r="AI180" s="108"/>
      <c r="AJ180" s="81"/>
      <c r="AK180" s="108"/>
      <c r="AL180" s="110"/>
      <c r="AM180" s="81"/>
      <c r="AN180" s="111" t="str">
        <f aca="false">IF($D180="","",IF(COUNTIF($D$4:$D$1203,$D180)&gt;1,"DUPLICATE — check earlier row",""))</f>
        <v/>
      </c>
      <c r="AO180" s="81"/>
      <c r="AP180" s="81"/>
    </row>
    <row r="181" customFormat="false" ht="30" hidden="false" customHeight="true" outlineLevel="0" collapsed="false">
      <c r="A181" s="79"/>
      <c r="B181" s="80"/>
      <c r="C181" s="80"/>
      <c r="D181" s="80"/>
      <c r="E181" s="80"/>
      <c r="F181" s="80"/>
      <c r="G181" s="80"/>
      <c r="H181" s="80"/>
      <c r="I181" s="80"/>
      <c r="J181" s="102"/>
      <c r="K181" s="103" t="str">
        <f aca="false">IF(J181="","",IF(J181&gt;=8,"Yes","Check"))</f>
        <v/>
      </c>
      <c r="L181" s="81"/>
      <c r="M181" s="102"/>
      <c r="N181" s="102"/>
      <c r="O181" s="80"/>
      <c r="P181" s="81"/>
      <c r="Q181" s="103" t="str">
        <f aca="false">IF(P181="","",LEN(P181))</f>
        <v/>
      </c>
      <c r="R181" s="102"/>
      <c r="S181" s="80"/>
      <c r="T181" s="81"/>
      <c r="U181" s="104" t="str">
        <f aca="false">IF($AE181&lt;&gt;"",$AE181+4,IF(OR(R181&lt;&gt;"Yes",A181=""),"",A181+4))</f>
        <v/>
      </c>
      <c r="V181" s="102"/>
      <c r="W181" s="81"/>
      <c r="X181" s="81"/>
      <c r="Y181" s="105"/>
      <c r="Z181" s="105"/>
      <c r="AA181" s="106" t="str">
        <f aca="false">IF(AND($Y181="",$Z181=""),"",ROUND(IFERROR(VALUE(LEFT($Y181,1)),0)*12+IFERROR(VALUE(LEFT($Z181,1)),0)*8,0))</f>
        <v/>
      </c>
      <c r="AB181" s="106" t="str">
        <f aca="false">IF($AA181="","",IF($AA181&gt;=80,"A - call first",IF($AA181&gt;=60,"B - worth pursuing",IF($AA181&gt;=40,"C - nurture","D - do not spend time here"))))</f>
        <v/>
      </c>
      <c r="AC181" s="107" t="str">
        <f aca="false">IF($C181="","",IF($S181="Converted","8 Won / Certified",IF($S181="Application Started","7 Certification / Enterprise opportunity",IF($S181="Meeting Booked","6 Meeting / Application",IF(OR($S181="Interested",$S181="Info Requested"),"5 Interested",IF(OR($S181="Declined",$S181="Not Relevant",$S181="Do Not Contact / Unsubscribed"),"9 Closed - Lost",IF($R181="Yes","4 Contacted",IF($N181="Yes","2 Engaged",IF($M181="Yes","1 Awareness",IF($AA181&gt;=60,"3 Qualified","1 Awareness"))))))))))</f>
        <v/>
      </c>
      <c r="AD181" s="108"/>
      <c r="AE181" s="108"/>
      <c r="AF181" s="109" t="str">
        <f aca="false">IF($AE181="","",$AE181+10)</f>
        <v/>
      </c>
      <c r="AG181" s="108"/>
      <c r="AH181" s="81"/>
      <c r="AI181" s="108"/>
      <c r="AJ181" s="81"/>
      <c r="AK181" s="108"/>
      <c r="AL181" s="110"/>
      <c r="AM181" s="81"/>
      <c r="AN181" s="109" t="str">
        <f aca="false">IF($D181="","",IF(COUNTIF($D$4:$D$1203,$D181)&gt;1,"DUPLICATE — check earlier row",""))</f>
        <v/>
      </c>
      <c r="AO181" s="81"/>
      <c r="AP181" s="81"/>
    </row>
    <row r="182" customFormat="false" ht="30" hidden="false" customHeight="true" outlineLevel="0" collapsed="false">
      <c r="A182" s="79"/>
      <c r="B182" s="80"/>
      <c r="C182" s="80"/>
      <c r="D182" s="80"/>
      <c r="E182" s="80"/>
      <c r="F182" s="80"/>
      <c r="G182" s="80"/>
      <c r="H182" s="80"/>
      <c r="I182" s="80"/>
      <c r="J182" s="102"/>
      <c r="K182" s="103" t="str">
        <f aca="false">IF(J182="","",IF(J182&gt;=8,"Yes","Check"))</f>
        <v/>
      </c>
      <c r="L182" s="81"/>
      <c r="M182" s="102"/>
      <c r="N182" s="102"/>
      <c r="O182" s="80"/>
      <c r="P182" s="81"/>
      <c r="Q182" s="103" t="str">
        <f aca="false">IF(P182="","",LEN(P182))</f>
        <v/>
      </c>
      <c r="R182" s="102"/>
      <c r="S182" s="80"/>
      <c r="T182" s="81"/>
      <c r="U182" s="104" t="str">
        <f aca="false">IF($AE182&lt;&gt;"",$AE182+4,IF(OR(R182&lt;&gt;"Yes",A182=""),"",A182+4))</f>
        <v/>
      </c>
      <c r="V182" s="102"/>
      <c r="W182" s="81"/>
      <c r="X182" s="81"/>
      <c r="Y182" s="105"/>
      <c r="Z182" s="105"/>
      <c r="AA182" s="106" t="str">
        <f aca="false">IF(AND($Y182="",$Z182=""),"",ROUND(IFERROR(VALUE(LEFT($Y182,1)),0)*12+IFERROR(VALUE(LEFT($Z182,1)),0)*8,0))</f>
        <v/>
      </c>
      <c r="AB182" s="106" t="str">
        <f aca="false">IF($AA182="","",IF($AA182&gt;=80,"A - call first",IF($AA182&gt;=60,"B - worth pursuing",IF($AA182&gt;=40,"C - nurture","D - do not spend time here"))))</f>
        <v/>
      </c>
      <c r="AC182" s="107" t="str">
        <f aca="false">IF($C182="","",IF($S182="Converted","8 Won / Certified",IF($S182="Application Started","7 Certification / Enterprise opportunity",IF($S182="Meeting Booked","6 Meeting / Application",IF(OR($S182="Interested",$S182="Info Requested"),"5 Interested",IF(OR($S182="Declined",$S182="Not Relevant",$S182="Do Not Contact / Unsubscribed"),"9 Closed - Lost",IF($R182="Yes","4 Contacted",IF($N182="Yes","2 Engaged",IF($M182="Yes","1 Awareness",IF($AA182&gt;=60,"3 Qualified","1 Awareness"))))))))))</f>
        <v/>
      </c>
      <c r="AD182" s="108"/>
      <c r="AE182" s="108"/>
      <c r="AF182" s="111" t="str">
        <f aca="false">IF($AE182="","",$AE182+10)</f>
        <v/>
      </c>
      <c r="AG182" s="108"/>
      <c r="AH182" s="81"/>
      <c r="AI182" s="108"/>
      <c r="AJ182" s="81"/>
      <c r="AK182" s="108"/>
      <c r="AL182" s="110"/>
      <c r="AM182" s="81"/>
      <c r="AN182" s="111" t="str">
        <f aca="false">IF($D182="","",IF(COUNTIF($D$4:$D$1203,$D182)&gt;1,"DUPLICATE — check earlier row",""))</f>
        <v/>
      </c>
      <c r="AO182" s="81"/>
      <c r="AP182" s="81"/>
    </row>
    <row r="183" customFormat="false" ht="30" hidden="false" customHeight="true" outlineLevel="0" collapsed="false">
      <c r="A183" s="79"/>
      <c r="B183" s="80"/>
      <c r="C183" s="80"/>
      <c r="D183" s="80"/>
      <c r="E183" s="80"/>
      <c r="F183" s="80"/>
      <c r="G183" s="80"/>
      <c r="H183" s="80"/>
      <c r="I183" s="80"/>
      <c r="J183" s="102"/>
      <c r="K183" s="103" t="str">
        <f aca="false">IF(J183="","",IF(J183&gt;=8,"Yes","Check"))</f>
        <v/>
      </c>
      <c r="L183" s="81"/>
      <c r="M183" s="102"/>
      <c r="N183" s="102"/>
      <c r="O183" s="80"/>
      <c r="P183" s="81"/>
      <c r="Q183" s="103" t="str">
        <f aca="false">IF(P183="","",LEN(P183))</f>
        <v/>
      </c>
      <c r="R183" s="102"/>
      <c r="S183" s="80"/>
      <c r="T183" s="81"/>
      <c r="U183" s="104" t="str">
        <f aca="false">IF($AE183&lt;&gt;"",$AE183+4,IF(OR(R183&lt;&gt;"Yes",A183=""),"",A183+4))</f>
        <v/>
      </c>
      <c r="V183" s="102"/>
      <c r="W183" s="81"/>
      <c r="X183" s="81"/>
      <c r="Y183" s="105"/>
      <c r="Z183" s="105"/>
      <c r="AA183" s="106" t="str">
        <f aca="false">IF(AND($Y183="",$Z183=""),"",ROUND(IFERROR(VALUE(LEFT($Y183,1)),0)*12+IFERROR(VALUE(LEFT($Z183,1)),0)*8,0))</f>
        <v/>
      </c>
      <c r="AB183" s="106" t="str">
        <f aca="false">IF($AA183="","",IF($AA183&gt;=80,"A - call first",IF($AA183&gt;=60,"B - worth pursuing",IF($AA183&gt;=40,"C - nurture","D - do not spend time here"))))</f>
        <v/>
      </c>
      <c r="AC183" s="107" t="str">
        <f aca="false">IF($C183="","",IF($S183="Converted","8 Won / Certified",IF($S183="Application Started","7 Certification / Enterprise opportunity",IF($S183="Meeting Booked","6 Meeting / Application",IF(OR($S183="Interested",$S183="Info Requested"),"5 Interested",IF(OR($S183="Declined",$S183="Not Relevant",$S183="Do Not Contact / Unsubscribed"),"9 Closed - Lost",IF($R183="Yes","4 Contacted",IF($N183="Yes","2 Engaged",IF($M183="Yes","1 Awareness",IF($AA183&gt;=60,"3 Qualified","1 Awareness"))))))))))</f>
        <v/>
      </c>
      <c r="AD183" s="108"/>
      <c r="AE183" s="108"/>
      <c r="AF183" s="109" t="str">
        <f aca="false">IF($AE183="","",$AE183+10)</f>
        <v/>
      </c>
      <c r="AG183" s="108"/>
      <c r="AH183" s="81"/>
      <c r="AI183" s="108"/>
      <c r="AJ183" s="81"/>
      <c r="AK183" s="108"/>
      <c r="AL183" s="110"/>
      <c r="AM183" s="81"/>
      <c r="AN183" s="109" t="str">
        <f aca="false">IF($D183="","",IF(COUNTIF($D$4:$D$1203,$D183)&gt;1,"DUPLICATE — check earlier row",""))</f>
        <v/>
      </c>
      <c r="AO183" s="81"/>
      <c r="AP183" s="81"/>
    </row>
    <row r="184" customFormat="false" ht="30" hidden="false" customHeight="true" outlineLevel="0" collapsed="false">
      <c r="A184" s="79"/>
      <c r="B184" s="80"/>
      <c r="C184" s="80"/>
      <c r="D184" s="80"/>
      <c r="E184" s="80"/>
      <c r="F184" s="80"/>
      <c r="G184" s="80"/>
      <c r="H184" s="80"/>
      <c r="I184" s="80"/>
      <c r="J184" s="102"/>
      <c r="K184" s="103" t="str">
        <f aca="false">IF(J184="","",IF(J184&gt;=8,"Yes","Check"))</f>
        <v/>
      </c>
      <c r="L184" s="81"/>
      <c r="M184" s="102"/>
      <c r="N184" s="102"/>
      <c r="O184" s="80"/>
      <c r="P184" s="81"/>
      <c r="Q184" s="103" t="str">
        <f aca="false">IF(P184="","",LEN(P184))</f>
        <v/>
      </c>
      <c r="R184" s="102"/>
      <c r="S184" s="80"/>
      <c r="T184" s="81"/>
      <c r="U184" s="104" t="str">
        <f aca="false">IF($AE184&lt;&gt;"",$AE184+4,IF(OR(R184&lt;&gt;"Yes",A184=""),"",A184+4))</f>
        <v/>
      </c>
      <c r="V184" s="102"/>
      <c r="W184" s="81"/>
      <c r="X184" s="81"/>
      <c r="Y184" s="105"/>
      <c r="Z184" s="105"/>
      <c r="AA184" s="106" t="str">
        <f aca="false">IF(AND($Y184="",$Z184=""),"",ROUND(IFERROR(VALUE(LEFT($Y184,1)),0)*12+IFERROR(VALUE(LEFT($Z184,1)),0)*8,0))</f>
        <v/>
      </c>
      <c r="AB184" s="106" t="str">
        <f aca="false">IF($AA184="","",IF($AA184&gt;=80,"A - call first",IF($AA184&gt;=60,"B - worth pursuing",IF($AA184&gt;=40,"C - nurture","D - do not spend time here"))))</f>
        <v/>
      </c>
      <c r="AC184" s="107" t="str">
        <f aca="false">IF($C184="","",IF($S184="Converted","8 Won / Certified",IF($S184="Application Started","7 Certification / Enterprise opportunity",IF($S184="Meeting Booked","6 Meeting / Application",IF(OR($S184="Interested",$S184="Info Requested"),"5 Interested",IF(OR($S184="Declined",$S184="Not Relevant",$S184="Do Not Contact / Unsubscribed"),"9 Closed - Lost",IF($R184="Yes","4 Contacted",IF($N184="Yes","2 Engaged",IF($M184="Yes","1 Awareness",IF($AA184&gt;=60,"3 Qualified","1 Awareness"))))))))))</f>
        <v/>
      </c>
      <c r="AD184" s="108"/>
      <c r="AE184" s="108"/>
      <c r="AF184" s="111" t="str">
        <f aca="false">IF($AE184="","",$AE184+10)</f>
        <v/>
      </c>
      <c r="AG184" s="108"/>
      <c r="AH184" s="81"/>
      <c r="AI184" s="108"/>
      <c r="AJ184" s="81"/>
      <c r="AK184" s="108"/>
      <c r="AL184" s="110"/>
      <c r="AM184" s="81"/>
      <c r="AN184" s="111" t="str">
        <f aca="false">IF($D184="","",IF(COUNTIF($D$4:$D$1203,$D184)&gt;1,"DUPLICATE — check earlier row",""))</f>
        <v/>
      </c>
      <c r="AO184" s="81"/>
      <c r="AP184" s="81"/>
    </row>
    <row r="185" customFormat="false" ht="30" hidden="false" customHeight="true" outlineLevel="0" collapsed="false">
      <c r="A185" s="79"/>
      <c r="B185" s="80"/>
      <c r="C185" s="80"/>
      <c r="D185" s="80"/>
      <c r="E185" s="80"/>
      <c r="F185" s="80"/>
      <c r="G185" s="80"/>
      <c r="H185" s="80"/>
      <c r="I185" s="80"/>
      <c r="J185" s="102"/>
      <c r="K185" s="103" t="str">
        <f aca="false">IF(J185="","",IF(J185&gt;=8,"Yes","Check"))</f>
        <v/>
      </c>
      <c r="L185" s="81"/>
      <c r="M185" s="102"/>
      <c r="N185" s="102"/>
      <c r="O185" s="80"/>
      <c r="P185" s="81"/>
      <c r="Q185" s="103" t="str">
        <f aca="false">IF(P185="","",LEN(P185))</f>
        <v/>
      </c>
      <c r="R185" s="102"/>
      <c r="S185" s="80"/>
      <c r="T185" s="81"/>
      <c r="U185" s="104" t="str">
        <f aca="false">IF($AE185&lt;&gt;"",$AE185+4,IF(OR(R185&lt;&gt;"Yes",A185=""),"",A185+4))</f>
        <v/>
      </c>
      <c r="V185" s="102"/>
      <c r="W185" s="81"/>
      <c r="X185" s="81"/>
      <c r="Y185" s="105"/>
      <c r="Z185" s="105"/>
      <c r="AA185" s="106" t="str">
        <f aca="false">IF(AND($Y185="",$Z185=""),"",ROUND(IFERROR(VALUE(LEFT($Y185,1)),0)*12+IFERROR(VALUE(LEFT($Z185,1)),0)*8,0))</f>
        <v/>
      </c>
      <c r="AB185" s="106" t="str">
        <f aca="false">IF($AA185="","",IF($AA185&gt;=80,"A - call first",IF($AA185&gt;=60,"B - worth pursuing",IF($AA185&gt;=40,"C - nurture","D - do not spend time here"))))</f>
        <v/>
      </c>
      <c r="AC185" s="107" t="str">
        <f aca="false">IF($C185="","",IF($S185="Converted","8 Won / Certified",IF($S185="Application Started","7 Certification / Enterprise opportunity",IF($S185="Meeting Booked","6 Meeting / Application",IF(OR($S185="Interested",$S185="Info Requested"),"5 Interested",IF(OR($S185="Declined",$S185="Not Relevant",$S185="Do Not Contact / Unsubscribed"),"9 Closed - Lost",IF($R185="Yes","4 Contacted",IF($N185="Yes","2 Engaged",IF($M185="Yes","1 Awareness",IF($AA185&gt;=60,"3 Qualified","1 Awareness"))))))))))</f>
        <v/>
      </c>
      <c r="AD185" s="108"/>
      <c r="AE185" s="108"/>
      <c r="AF185" s="109" t="str">
        <f aca="false">IF($AE185="","",$AE185+10)</f>
        <v/>
      </c>
      <c r="AG185" s="108"/>
      <c r="AH185" s="81"/>
      <c r="AI185" s="108"/>
      <c r="AJ185" s="81"/>
      <c r="AK185" s="108"/>
      <c r="AL185" s="110"/>
      <c r="AM185" s="81"/>
      <c r="AN185" s="109" t="str">
        <f aca="false">IF($D185="","",IF(COUNTIF($D$4:$D$1203,$D185)&gt;1,"DUPLICATE — check earlier row",""))</f>
        <v/>
      </c>
      <c r="AO185" s="81"/>
      <c r="AP185" s="81"/>
    </row>
    <row r="186" customFormat="false" ht="30" hidden="false" customHeight="true" outlineLevel="0" collapsed="false">
      <c r="A186" s="79"/>
      <c r="B186" s="80"/>
      <c r="C186" s="80"/>
      <c r="D186" s="80"/>
      <c r="E186" s="80"/>
      <c r="F186" s="80"/>
      <c r="G186" s="80"/>
      <c r="H186" s="80"/>
      <c r="I186" s="80"/>
      <c r="J186" s="102"/>
      <c r="K186" s="103" t="str">
        <f aca="false">IF(J186="","",IF(J186&gt;=8,"Yes","Check"))</f>
        <v/>
      </c>
      <c r="L186" s="81"/>
      <c r="M186" s="102"/>
      <c r="N186" s="102"/>
      <c r="O186" s="80"/>
      <c r="P186" s="81"/>
      <c r="Q186" s="103" t="str">
        <f aca="false">IF(P186="","",LEN(P186))</f>
        <v/>
      </c>
      <c r="R186" s="102"/>
      <c r="S186" s="80"/>
      <c r="T186" s="81"/>
      <c r="U186" s="104" t="str">
        <f aca="false">IF($AE186&lt;&gt;"",$AE186+4,IF(OR(R186&lt;&gt;"Yes",A186=""),"",A186+4))</f>
        <v/>
      </c>
      <c r="V186" s="102"/>
      <c r="W186" s="81"/>
      <c r="X186" s="81"/>
      <c r="Y186" s="105"/>
      <c r="Z186" s="105"/>
      <c r="AA186" s="106" t="str">
        <f aca="false">IF(AND($Y186="",$Z186=""),"",ROUND(IFERROR(VALUE(LEFT($Y186,1)),0)*12+IFERROR(VALUE(LEFT($Z186,1)),0)*8,0))</f>
        <v/>
      </c>
      <c r="AB186" s="106" t="str">
        <f aca="false">IF($AA186="","",IF($AA186&gt;=80,"A - call first",IF($AA186&gt;=60,"B - worth pursuing",IF($AA186&gt;=40,"C - nurture","D - do not spend time here"))))</f>
        <v/>
      </c>
      <c r="AC186" s="107" t="str">
        <f aca="false">IF($C186="","",IF($S186="Converted","8 Won / Certified",IF($S186="Application Started","7 Certification / Enterprise opportunity",IF($S186="Meeting Booked","6 Meeting / Application",IF(OR($S186="Interested",$S186="Info Requested"),"5 Interested",IF(OR($S186="Declined",$S186="Not Relevant",$S186="Do Not Contact / Unsubscribed"),"9 Closed - Lost",IF($R186="Yes","4 Contacted",IF($N186="Yes","2 Engaged",IF($M186="Yes","1 Awareness",IF($AA186&gt;=60,"3 Qualified","1 Awareness"))))))))))</f>
        <v/>
      </c>
      <c r="AD186" s="108"/>
      <c r="AE186" s="108"/>
      <c r="AF186" s="111" t="str">
        <f aca="false">IF($AE186="","",$AE186+10)</f>
        <v/>
      </c>
      <c r="AG186" s="108"/>
      <c r="AH186" s="81"/>
      <c r="AI186" s="108"/>
      <c r="AJ186" s="81"/>
      <c r="AK186" s="108"/>
      <c r="AL186" s="110"/>
      <c r="AM186" s="81"/>
      <c r="AN186" s="111" t="str">
        <f aca="false">IF($D186="","",IF(COUNTIF($D$4:$D$1203,$D186)&gt;1,"DUPLICATE — check earlier row",""))</f>
        <v/>
      </c>
      <c r="AO186" s="81"/>
      <c r="AP186" s="81"/>
    </row>
    <row r="187" customFormat="false" ht="30" hidden="false" customHeight="true" outlineLevel="0" collapsed="false">
      <c r="A187" s="79"/>
      <c r="B187" s="80"/>
      <c r="C187" s="80"/>
      <c r="D187" s="80"/>
      <c r="E187" s="80"/>
      <c r="F187" s="80"/>
      <c r="G187" s="80"/>
      <c r="H187" s="80"/>
      <c r="I187" s="80"/>
      <c r="J187" s="102"/>
      <c r="K187" s="103" t="str">
        <f aca="false">IF(J187="","",IF(J187&gt;=8,"Yes","Check"))</f>
        <v/>
      </c>
      <c r="L187" s="81"/>
      <c r="M187" s="102"/>
      <c r="N187" s="102"/>
      <c r="O187" s="80"/>
      <c r="P187" s="81"/>
      <c r="Q187" s="103" t="str">
        <f aca="false">IF(P187="","",LEN(P187))</f>
        <v/>
      </c>
      <c r="R187" s="102"/>
      <c r="S187" s="80"/>
      <c r="T187" s="81"/>
      <c r="U187" s="104" t="str">
        <f aca="false">IF($AE187&lt;&gt;"",$AE187+4,IF(OR(R187&lt;&gt;"Yes",A187=""),"",A187+4))</f>
        <v/>
      </c>
      <c r="V187" s="102"/>
      <c r="W187" s="81"/>
      <c r="X187" s="81"/>
      <c r="Y187" s="105"/>
      <c r="Z187" s="105"/>
      <c r="AA187" s="106" t="str">
        <f aca="false">IF(AND($Y187="",$Z187=""),"",ROUND(IFERROR(VALUE(LEFT($Y187,1)),0)*12+IFERROR(VALUE(LEFT($Z187,1)),0)*8,0))</f>
        <v/>
      </c>
      <c r="AB187" s="106" t="str">
        <f aca="false">IF($AA187="","",IF($AA187&gt;=80,"A - call first",IF($AA187&gt;=60,"B - worth pursuing",IF($AA187&gt;=40,"C - nurture","D - do not spend time here"))))</f>
        <v/>
      </c>
      <c r="AC187" s="107" t="str">
        <f aca="false">IF($C187="","",IF($S187="Converted","8 Won / Certified",IF($S187="Application Started","7 Certification / Enterprise opportunity",IF($S187="Meeting Booked","6 Meeting / Application",IF(OR($S187="Interested",$S187="Info Requested"),"5 Interested",IF(OR($S187="Declined",$S187="Not Relevant",$S187="Do Not Contact / Unsubscribed"),"9 Closed - Lost",IF($R187="Yes","4 Contacted",IF($N187="Yes","2 Engaged",IF($M187="Yes","1 Awareness",IF($AA187&gt;=60,"3 Qualified","1 Awareness"))))))))))</f>
        <v/>
      </c>
      <c r="AD187" s="108"/>
      <c r="AE187" s="108"/>
      <c r="AF187" s="109" t="str">
        <f aca="false">IF($AE187="","",$AE187+10)</f>
        <v/>
      </c>
      <c r="AG187" s="108"/>
      <c r="AH187" s="81"/>
      <c r="AI187" s="108"/>
      <c r="AJ187" s="81"/>
      <c r="AK187" s="108"/>
      <c r="AL187" s="110"/>
      <c r="AM187" s="81"/>
      <c r="AN187" s="109" t="str">
        <f aca="false">IF($D187="","",IF(COUNTIF($D$4:$D$1203,$D187)&gt;1,"DUPLICATE — check earlier row",""))</f>
        <v/>
      </c>
      <c r="AO187" s="81"/>
      <c r="AP187" s="81"/>
    </row>
    <row r="188" customFormat="false" ht="30" hidden="false" customHeight="true" outlineLevel="0" collapsed="false">
      <c r="A188" s="79"/>
      <c r="B188" s="80"/>
      <c r="C188" s="80"/>
      <c r="D188" s="80"/>
      <c r="E188" s="80"/>
      <c r="F188" s="80"/>
      <c r="G188" s="80"/>
      <c r="H188" s="80"/>
      <c r="I188" s="80"/>
      <c r="J188" s="102"/>
      <c r="K188" s="103" t="str">
        <f aca="false">IF(J188="","",IF(J188&gt;=8,"Yes","Check"))</f>
        <v/>
      </c>
      <c r="L188" s="81"/>
      <c r="M188" s="102"/>
      <c r="N188" s="102"/>
      <c r="O188" s="80"/>
      <c r="P188" s="81"/>
      <c r="Q188" s="103" t="str">
        <f aca="false">IF(P188="","",LEN(P188))</f>
        <v/>
      </c>
      <c r="R188" s="102"/>
      <c r="S188" s="80"/>
      <c r="T188" s="81"/>
      <c r="U188" s="104" t="str">
        <f aca="false">IF($AE188&lt;&gt;"",$AE188+4,IF(OR(R188&lt;&gt;"Yes",A188=""),"",A188+4))</f>
        <v/>
      </c>
      <c r="V188" s="102"/>
      <c r="W188" s="81"/>
      <c r="X188" s="81"/>
      <c r="Y188" s="105"/>
      <c r="Z188" s="105"/>
      <c r="AA188" s="106" t="str">
        <f aca="false">IF(AND($Y188="",$Z188=""),"",ROUND(IFERROR(VALUE(LEFT($Y188,1)),0)*12+IFERROR(VALUE(LEFT($Z188,1)),0)*8,0))</f>
        <v/>
      </c>
      <c r="AB188" s="106" t="str">
        <f aca="false">IF($AA188="","",IF($AA188&gt;=80,"A - call first",IF($AA188&gt;=60,"B - worth pursuing",IF($AA188&gt;=40,"C - nurture","D - do not spend time here"))))</f>
        <v/>
      </c>
      <c r="AC188" s="107" t="str">
        <f aca="false">IF($C188="","",IF($S188="Converted","8 Won / Certified",IF($S188="Application Started","7 Certification / Enterprise opportunity",IF($S188="Meeting Booked","6 Meeting / Application",IF(OR($S188="Interested",$S188="Info Requested"),"5 Interested",IF(OR($S188="Declined",$S188="Not Relevant",$S188="Do Not Contact / Unsubscribed"),"9 Closed - Lost",IF($R188="Yes","4 Contacted",IF($N188="Yes","2 Engaged",IF($M188="Yes","1 Awareness",IF($AA188&gt;=60,"3 Qualified","1 Awareness"))))))))))</f>
        <v/>
      </c>
      <c r="AD188" s="108"/>
      <c r="AE188" s="108"/>
      <c r="AF188" s="111" t="str">
        <f aca="false">IF($AE188="","",$AE188+10)</f>
        <v/>
      </c>
      <c r="AG188" s="108"/>
      <c r="AH188" s="81"/>
      <c r="AI188" s="108"/>
      <c r="AJ188" s="81"/>
      <c r="AK188" s="108"/>
      <c r="AL188" s="110"/>
      <c r="AM188" s="81"/>
      <c r="AN188" s="111" t="str">
        <f aca="false">IF($D188="","",IF(COUNTIF($D$4:$D$1203,$D188)&gt;1,"DUPLICATE — check earlier row",""))</f>
        <v/>
      </c>
      <c r="AO188" s="81"/>
      <c r="AP188" s="81"/>
    </row>
    <row r="189" customFormat="false" ht="30" hidden="false" customHeight="true" outlineLevel="0" collapsed="false">
      <c r="A189" s="79"/>
      <c r="B189" s="80"/>
      <c r="C189" s="80"/>
      <c r="D189" s="80"/>
      <c r="E189" s="80"/>
      <c r="F189" s="80"/>
      <c r="G189" s="80"/>
      <c r="H189" s="80"/>
      <c r="I189" s="80"/>
      <c r="J189" s="102"/>
      <c r="K189" s="103" t="str">
        <f aca="false">IF(J189="","",IF(J189&gt;=8,"Yes","Check"))</f>
        <v/>
      </c>
      <c r="L189" s="81"/>
      <c r="M189" s="102"/>
      <c r="N189" s="102"/>
      <c r="O189" s="80"/>
      <c r="P189" s="81"/>
      <c r="Q189" s="103" t="str">
        <f aca="false">IF(P189="","",LEN(P189))</f>
        <v/>
      </c>
      <c r="R189" s="102"/>
      <c r="S189" s="80"/>
      <c r="T189" s="81"/>
      <c r="U189" s="104" t="str">
        <f aca="false">IF($AE189&lt;&gt;"",$AE189+4,IF(OR(R189&lt;&gt;"Yes",A189=""),"",A189+4))</f>
        <v/>
      </c>
      <c r="V189" s="102"/>
      <c r="W189" s="81"/>
      <c r="X189" s="81"/>
      <c r="Y189" s="105"/>
      <c r="Z189" s="105"/>
      <c r="AA189" s="106" t="str">
        <f aca="false">IF(AND($Y189="",$Z189=""),"",ROUND(IFERROR(VALUE(LEFT($Y189,1)),0)*12+IFERROR(VALUE(LEFT($Z189,1)),0)*8,0))</f>
        <v/>
      </c>
      <c r="AB189" s="106" t="str">
        <f aca="false">IF($AA189="","",IF($AA189&gt;=80,"A - call first",IF($AA189&gt;=60,"B - worth pursuing",IF($AA189&gt;=40,"C - nurture","D - do not spend time here"))))</f>
        <v/>
      </c>
      <c r="AC189" s="107" t="str">
        <f aca="false">IF($C189="","",IF($S189="Converted","8 Won / Certified",IF($S189="Application Started","7 Certification / Enterprise opportunity",IF($S189="Meeting Booked","6 Meeting / Application",IF(OR($S189="Interested",$S189="Info Requested"),"5 Interested",IF(OR($S189="Declined",$S189="Not Relevant",$S189="Do Not Contact / Unsubscribed"),"9 Closed - Lost",IF($R189="Yes","4 Contacted",IF($N189="Yes","2 Engaged",IF($M189="Yes","1 Awareness",IF($AA189&gt;=60,"3 Qualified","1 Awareness"))))))))))</f>
        <v/>
      </c>
      <c r="AD189" s="108"/>
      <c r="AE189" s="108"/>
      <c r="AF189" s="109" t="str">
        <f aca="false">IF($AE189="","",$AE189+10)</f>
        <v/>
      </c>
      <c r="AG189" s="108"/>
      <c r="AH189" s="81"/>
      <c r="AI189" s="108"/>
      <c r="AJ189" s="81"/>
      <c r="AK189" s="108"/>
      <c r="AL189" s="110"/>
      <c r="AM189" s="81"/>
      <c r="AN189" s="109" t="str">
        <f aca="false">IF($D189="","",IF(COUNTIF($D$4:$D$1203,$D189)&gt;1,"DUPLICATE — check earlier row",""))</f>
        <v/>
      </c>
      <c r="AO189" s="81"/>
      <c r="AP189" s="81"/>
    </row>
    <row r="190" customFormat="false" ht="30" hidden="false" customHeight="true" outlineLevel="0" collapsed="false">
      <c r="A190" s="79"/>
      <c r="B190" s="80"/>
      <c r="C190" s="80"/>
      <c r="D190" s="80"/>
      <c r="E190" s="80"/>
      <c r="F190" s="80"/>
      <c r="G190" s="80"/>
      <c r="H190" s="80"/>
      <c r="I190" s="80"/>
      <c r="J190" s="102"/>
      <c r="K190" s="103" t="str">
        <f aca="false">IF(J190="","",IF(J190&gt;=8,"Yes","Check"))</f>
        <v/>
      </c>
      <c r="L190" s="81"/>
      <c r="M190" s="102"/>
      <c r="N190" s="102"/>
      <c r="O190" s="80"/>
      <c r="P190" s="81"/>
      <c r="Q190" s="103" t="str">
        <f aca="false">IF(P190="","",LEN(P190))</f>
        <v/>
      </c>
      <c r="R190" s="102"/>
      <c r="S190" s="80"/>
      <c r="T190" s="81"/>
      <c r="U190" s="104" t="str">
        <f aca="false">IF($AE190&lt;&gt;"",$AE190+4,IF(OR(R190&lt;&gt;"Yes",A190=""),"",A190+4))</f>
        <v/>
      </c>
      <c r="V190" s="102"/>
      <c r="W190" s="81"/>
      <c r="X190" s="81"/>
      <c r="Y190" s="105"/>
      <c r="Z190" s="105"/>
      <c r="AA190" s="106" t="str">
        <f aca="false">IF(AND($Y190="",$Z190=""),"",ROUND(IFERROR(VALUE(LEFT($Y190,1)),0)*12+IFERROR(VALUE(LEFT($Z190,1)),0)*8,0))</f>
        <v/>
      </c>
      <c r="AB190" s="106" t="str">
        <f aca="false">IF($AA190="","",IF($AA190&gt;=80,"A - call first",IF($AA190&gt;=60,"B - worth pursuing",IF($AA190&gt;=40,"C - nurture","D - do not spend time here"))))</f>
        <v/>
      </c>
      <c r="AC190" s="107" t="str">
        <f aca="false">IF($C190="","",IF($S190="Converted","8 Won / Certified",IF($S190="Application Started","7 Certification / Enterprise opportunity",IF($S190="Meeting Booked","6 Meeting / Application",IF(OR($S190="Interested",$S190="Info Requested"),"5 Interested",IF(OR($S190="Declined",$S190="Not Relevant",$S190="Do Not Contact / Unsubscribed"),"9 Closed - Lost",IF($R190="Yes","4 Contacted",IF($N190="Yes","2 Engaged",IF($M190="Yes","1 Awareness",IF($AA190&gt;=60,"3 Qualified","1 Awareness"))))))))))</f>
        <v/>
      </c>
      <c r="AD190" s="108"/>
      <c r="AE190" s="108"/>
      <c r="AF190" s="111" t="str">
        <f aca="false">IF($AE190="","",$AE190+10)</f>
        <v/>
      </c>
      <c r="AG190" s="108"/>
      <c r="AH190" s="81"/>
      <c r="AI190" s="108"/>
      <c r="AJ190" s="81"/>
      <c r="AK190" s="108"/>
      <c r="AL190" s="110"/>
      <c r="AM190" s="81"/>
      <c r="AN190" s="111" t="str">
        <f aca="false">IF($D190="","",IF(COUNTIF($D$4:$D$1203,$D190)&gt;1,"DUPLICATE — check earlier row",""))</f>
        <v/>
      </c>
      <c r="AO190" s="81"/>
      <c r="AP190" s="81"/>
    </row>
    <row r="191" customFormat="false" ht="30" hidden="false" customHeight="true" outlineLevel="0" collapsed="false">
      <c r="A191" s="79"/>
      <c r="B191" s="80"/>
      <c r="C191" s="80"/>
      <c r="D191" s="80"/>
      <c r="E191" s="80"/>
      <c r="F191" s="80"/>
      <c r="G191" s="80"/>
      <c r="H191" s="80"/>
      <c r="I191" s="80"/>
      <c r="J191" s="102"/>
      <c r="K191" s="103" t="str">
        <f aca="false">IF(J191="","",IF(J191&gt;=8,"Yes","Check"))</f>
        <v/>
      </c>
      <c r="L191" s="81"/>
      <c r="M191" s="102"/>
      <c r="N191" s="102"/>
      <c r="O191" s="80"/>
      <c r="P191" s="81"/>
      <c r="Q191" s="103" t="str">
        <f aca="false">IF(P191="","",LEN(P191))</f>
        <v/>
      </c>
      <c r="R191" s="102"/>
      <c r="S191" s="80"/>
      <c r="T191" s="81"/>
      <c r="U191" s="104" t="str">
        <f aca="false">IF($AE191&lt;&gt;"",$AE191+4,IF(OR(R191&lt;&gt;"Yes",A191=""),"",A191+4))</f>
        <v/>
      </c>
      <c r="V191" s="102"/>
      <c r="W191" s="81"/>
      <c r="X191" s="81"/>
      <c r="Y191" s="105"/>
      <c r="Z191" s="105"/>
      <c r="AA191" s="106" t="str">
        <f aca="false">IF(AND($Y191="",$Z191=""),"",ROUND(IFERROR(VALUE(LEFT($Y191,1)),0)*12+IFERROR(VALUE(LEFT($Z191,1)),0)*8,0))</f>
        <v/>
      </c>
      <c r="AB191" s="106" t="str">
        <f aca="false">IF($AA191="","",IF($AA191&gt;=80,"A - call first",IF($AA191&gt;=60,"B - worth pursuing",IF($AA191&gt;=40,"C - nurture","D - do not spend time here"))))</f>
        <v/>
      </c>
      <c r="AC191" s="107" t="str">
        <f aca="false">IF($C191="","",IF($S191="Converted","8 Won / Certified",IF($S191="Application Started","7 Certification / Enterprise opportunity",IF($S191="Meeting Booked","6 Meeting / Application",IF(OR($S191="Interested",$S191="Info Requested"),"5 Interested",IF(OR($S191="Declined",$S191="Not Relevant",$S191="Do Not Contact / Unsubscribed"),"9 Closed - Lost",IF($R191="Yes","4 Contacted",IF($N191="Yes","2 Engaged",IF($M191="Yes","1 Awareness",IF($AA191&gt;=60,"3 Qualified","1 Awareness"))))))))))</f>
        <v/>
      </c>
      <c r="AD191" s="108"/>
      <c r="AE191" s="108"/>
      <c r="AF191" s="109" t="str">
        <f aca="false">IF($AE191="","",$AE191+10)</f>
        <v/>
      </c>
      <c r="AG191" s="108"/>
      <c r="AH191" s="81"/>
      <c r="AI191" s="108"/>
      <c r="AJ191" s="81"/>
      <c r="AK191" s="108"/>
      <c r="AL191" s="110"/>
      <c r="AM191" s="81"/>
      <c r="AN191" s="109" t="str">
        <f aca="false">IF($D191="","",IF(COUNTIF($D$4:$D$1203,$D191)&gt;1,"DUPLICATE — check earlier row",""))</f>
        <v/>
      </c>
      <c r="AO191" s="81"/>
      <c r="AP191" s="81"/>
    </row>
    <row r="192" customFormat="false" ht="30" hidden="false" customHeight="true" outlineLevel="0" collapsed="false">
      <c r="A192" s="79"/>
      <c r="B192" s="80"/>
      <c r="C192" s="80"/>
      <c r="D192" s="80"/>
      <c r="E192" s="80"/>
      <c r="F192" s="80"/>
      <c r="G192" s="80"/>
      <c r="H192" s="80"/>
      <c r="I192" s="80"/>
      <c r="J192" s="102"/>
      <c r="K192" s="103" t="str">
        <f aca="false">IF(J192="","",IF(J192&gt;=8,"Yes","Check"))</f>
        <v/>
      </c>
      <c r="L192" s="81"/>
      <c r="M192" s="102"/>
      <c r="N192" s="102"/>
      <c r="O192" s="80"/>
      <c r="P192" s="81"/>
      <c r="Q192" s="103" t="str">
        <f aca="false">IF(P192="","",LEN(P192))</f>
        <v/>
      </c>
      <c r="R192" s="102"/>
      <c r="S192" s="80"/>
      <c r="T192" s="81"/>
      <c r="U192" s="104" t="str">
        <f aca="false">IF($AE192&lt;&gt;"",$AE192+4,IF(OR(R192&lt;&gt;"Yes",A192=""),"",A192+4))</f>
        <v/>
      </c>
      <c r="V192" s="102"/>
      <c r="W192" s="81"/>
      <c r="X192" s="81"/>
      <c r="Y192" s="105"/>
      <c r="Z192" s="105"/>
      <c r="AA192" s="106" t="str">
        <f aca="false">IF(AND($Y192="",$Z192=""),"",ROUND(IFERROR(VALUE(LEFT($Y192,1)),0)*12+IFERROR(VALUE(LEFT($Z192,1)),0)*8,0))</f>
        <v/>
      </c>
      <c r="AB192" s="106" t="str">
        <f aca="false">IF($AA192="","",IF($AA192&gt;=80,"A - call first",IF($AA192&gt;=60,"B - worth pursuing",IF($AA192&gt;=40,"C - nurture","D - do not spend time here"))))</f>
        <v/>
      </c>
      <c r="AC192" s="107" t="str">
        <f aca="false">IF($C192="","",IF($S192="Converted","8 Won / Certified",IF($S192="Application Started","7 Certification / Enterprise opportunity",IF($S192="Meeting Booked","6 Meeting / Application",IF(OR($S192="Interested",$S192="Info Requested"),"5 Interested",IF(OR($S192="Declined",$S192="Not Relevant",$S192="Do Not Contact / Unsubscribed"),"9 Closed - Lost",IF($R192="Yes","4 Contacted",IF($N192="Yes","2 Engaged",IF($M192="Yes","1 Awareness",IF($AA192&gt;=60,"3 Qualified","1 Awareness"))))))))))</f>
        <v/>
      </c>
      <c r="AD192" s="108"/>
      <c r="AE192" s="108"/>
      <c r="AF192" s="111" t="str">
        <f aca="false">IF($AE192="","",$AE192+10)</f>
        <v/>
      </c>
      <c r="AG192" s="108"/>
      <c r="AH192" s="81"/>
      <c r="AI192" s="108"/>
      <c r="AJ192" s="81"/>
      <c r="AK192" s="108"/>
      <c r="AL192" s="110"/>
      <c r="AM192" s="81"/>
      <c r="AN192" s="111" t="str">
        <f aca="false">IF($D192="","",IF(COUNTIF($D$4:$D$1203,$D192)&gt;1,"DUPLICATE — check earlier row",""))</f>
        <v/>
      </c>
      <c r="AO192" s="81"/>
      <c r="AP192" s="81"/>
    </row>
    <row r="193" customFormat="false" ht="30" hidden="false" customHeight="true" outlineLevel="0" collapsed="false">
      <c r="A193" s="79"/>
      <c r="B193" s="80"/>
      <c r="C193" s="80"/>
      <c r="D193" s="80"/>
      <c r="E193" s="80"/>
      <c r="F193" s="80"/>
      <c r="G193" s="80"/>
      <c r="H193" s="80"/>
      <c r="I193" s="80"/>
      <c r="J193" s="102"/>
      <c r="K193" s="103" t="str">
        <f aca="false">IF(J193="","",IF(J193&gt;=8,"Yes","Check"))</f>
        <v/>
      </c>
      <c r="L193" s="81"/>
      <c r="M193" s="102"/>
      <c r="N193" s="102"/>
      <c r="O193" s="80"/>
      <c r="P193" s="81"/>
      <c r="Q193" s="103" t="str">
        <f aca="false">IF(P193="","",LEN(P193))</f>
        <v/>
      </c>
      <c r="R193" s="102"/>
      <c r="S193" s="80"/>
      <c r="T193" s="81"/>
      <c r="U193" s="104" t="str">
        <f aca="false">IF($AE193&lt;&gt;"",$AE193+4,IF(OR(R193&lt;&gt;"Yes",A193=""),"",A193+4))</f>
        <v/>
      </c>
      <c r="V193" s="102"/>
      <c r="W193" s="81"/>
      <c r="X193" s="81"/>
      <c r="Y193" s="105"/>
      <c r="Z193" s="105"/>
      <c r="AA193" s="106" t="str">
        <f aca="false">IF(AND($Y193="",$Z193=""),"",ROUND(IFERROR(VALUE(LEFT($Y193,1)),0)*12+IFERROR(VALUE(LEFT($Z193,1)),0)*8,0))</f>
        <v/>
      </c>
      <c r="AB193" s="106" t="str">
        <f aca="false">IF($AA193="","",IF($AA193&gt;=80,"A - call first",IF($AA193&gt;=60,"B - worth pursuing",IF($AA193&gt;=40,"C - nurture","D - do not spend time here"))))</f>
        <v/>
      </c>
      <c r="AC193" s="107" t="str">
        <f aca="false">IF($C193="","",IF($S193="Converted","8 Won / Certified",IF($S193="Application Started","7 Certification / Enterprise opportunity",IF($S193="Meeting Booked","6 Meeting / Application",IF(OR($S193="Interested",$S193="Info Requested"),"5 Interested",IF(OR($S193="Declined",$S193="Not Relevant",$S193="Do Not Contact / Unsubscribed"),"9 Closed - Lost",IF($R193="Yes","4 Contacted",IF($N193="Yes","2 Engaged",IF($M193="Yes","1 Awareness",IF($AA193&gt;=60,"3 Qualified","1 Awareness"))))))))))</f>
        <v/>
      </c>
      <c r="AD193" s="108"/>
      <c r="AE193" s="108"/>
      <c r="AF193" s="109" t="str">
        <f aca="false">IF($AE193="","",$AE193+10)</f>
        <v/>
      </c>
      <c r="AG193" s="108"/>
      <c r="AH193" s="81"/>
      <c r="AI193" s="108"/>
      <c r="AJ193" s="81"/>
      <c r="AK193" s="108"/>
      <c r="AL193" s="110"/>
      <c r="AM193" s="81"/>
      <c r="AN193" s="109" t="str">
        <f aca="false">IF($D193="","",IF(COUNTIF($D$4:$D$1203,$D193)&gt;1,"DUPLICATE — check earlier row",""))</f>
        <v/>
      </c>
      <c r="AO193" s="81"/>
      <c r="AP193" s="81"/>
    </row>
    <row r="194" customFormat="false" ht="30" hidden="false" customHeight="true" outlineLevel="0" collapsed="false">
      <c r="A194" s="79"/>
      <c r="B194" s="80"/>
      <c r="C194" s="80"/>
      <c r="D194" s="80"/>
      <c r="E194" s="80"/>
      <c r="F194" s="80"/>
      <c r="G194" s="80"/>
      <c r="H194" s="80"/>
      <c r="I194" s="80"/>
      <c r="J194" s="102"/>
      <c r="K194" s="103" t="str">
        <f aca="false">IF(J194="","",IF(J194&gt;=8,"Yes","Check"))</f>
        <v/>
      </c>
      <c r="L194" s="81"/>
      <c r="M194" s="102"/>
      <c r="N194" s="102"/>
      <c r="O194" s="80"/>
      <c r="P194" s="81"/>
      <c r="Q194" s="103" t="str">
        <f aca="false">IF(P194="","",LEN(P194))</f>
        <v/>
      </c>
      <c r="R194" s="102"/>
      <c r="S194" s="80"/>
      <c r="T194" s="81"/>
      <c r="U194" s="104" t="str">
        <f aca="false">IF($AE194&lt;&gt;"",$AE194+4,IF(OR(R194&lt;&gt;"Yes",A194=""),"",A194+4))</f>
        <v/>
      </c>
      <c r="V194" s="102"/>
      <c r="W194" s="81"/>
      <c r="X194" s="81"/>
      <c r="Y194" s="105"/>
      <c r="Z194" s="105"/>
      <c r="AA194" s="106" t="str">
        <f aca="false">IF(AND($Y194="",$Z194=""),"",ROUND(IFERROR(VALUE(LEFT($Y194,1)),0)*12+IFERROR(VALUE(LEFT($Z194,1)),0)*8,0))</f>
        <v/>
      </c>
      <c r="AB194" s="106" t="str">
        <f aca="false">IF($AA194="","",IF($AA194&gt;=80,"A - call first",IF($AA194&gt;=60,"B - worth pursuing",IF($AA194&gt;=40,"C - nurture","D - do not spend time here"))))</f>
        <v/>
      </c>
      <c r="AC194" s="107" t="str">
        <f aca="false">IF($C194="","",IF($S194="Converted","8 Won / Certified",IF($S194="Application Started","7 Certification / Enterprise opportunity",IF($S194="Meeting Booked","6 Meeting / Application",IF(OR($S194="Interested",$S194="Info Requested"),"5 Interested",IF(OR($S194="Declined",$S194="Not Relevant",$S194="Do Not Contact / Unsubscribed"),"9 Closed - Lost",IF($R194="Yes","4 Contacted",IF($N194="Yes","2 Engaged",IF($M194="Yes","1 Awareness",IF($AA194&gt;=60,"3 Qualified","1 Awareness"))))))))))</f>
        <v/>
      </c>
      <c r="AD194" s="108"/>
      <c r="AE194" s="108"/>
      <c r="AF194" s="111" t="str">
        <f aca="false">IF($AE194="","",$AE194+10)</f>
        <v/>
      </c>
      <c r="AG194" s="108"/>
      <c r="AH194" s="81"/>
      <c r="AI194" s="108"/>
      <c r="AJ194" s="81"/>
      <c r="AK194" s="108"/>
      <c r="AL194" s="110"/>
      <c r="AM194" s="81"/>
      <c r="AN194" s="111" t="str">
        <f aca="false">IF($D194="","",IF(COUNTIF($D$4:$D$1203,$D194)&gt;1,"DUPLICATE — check earlier row",""))</f>
        <v/>
      </c>
      <c r="AO194" s="81"/>
      <c r="AP194" s="81"/>
    </row>
    <row r="195" customFormat="false" ht="30" hidden="false" customHeight="true" outlineLevel="0" collapsed="false">
      <c r="A195" s="79"/>
      <c r="B195" s="80"/>
      <c r="C195" s="80"/>
      <c r="D195" s="80"/>
      <c r="E195" s="80"/>
      <c r="F195" s="80"/>
      <c r="G195" s="80"/>
      <c r="H195" s="80"/>
      <c r="I195" s="80"/>
      <c r="J195" s="102"/>
      <c r="K195" s="103" t="str">
        <f aca="false">IF(J195="","",IF(J195&gt;=8,"Yes","Check"))</f>
        <v/>
      </c>
      <c r="L195" s="81"/>
      <c r="M195" s="102"/>
      <c r="N195" s="102"/>
      <c r="O195" s="80"/>
      <c r="P195" s="81"/>
      <c r="Q195" s="103" t="str">
        <f aca="false">IF(P195="","",LEN(P195))</f>
        <v/>
      </c>
      <c r="R195" s="102"/>
      <c r="S195" s="80"/>
      <c r="T195" s="81"/>
      <c r="U195" s="104" t="str">
        <f aca="false">IF($AE195&lt;&gt;"",$AE195+4,IF(OR(R195&lt;&gt;"Yes",A195=""),"",A195+4))</f>
        <v/>
      </c>
      <c r="V195" s="102"/>
      <c r="W195" s="81"/>
      <c r="X195" s="81"/>
      <c r="Y195" s="105"/>
      <c r="Z195" s="105"/>
      <c r="AA195" s="106" t="str">
        <f aca="false">IF(AND($Y195="",$Z195=""),"",ROUND(IFERROR(VALUE(LEFT($Y195,1)),0)*12+IFERROR(VALUE(LEFT($Z195,1)),0)*8,0))</f>
        <v/>
      </c>
      <c r="AB195" s="106" t="str">
        <f aca="false">IF($AA195="","",IF($AA195&gt;=80,"A - call first",IF($AA195&gt;=60,"B - worth pursuing",IF($AA195&gt;=40,"C - nurture","D - do not spend time here"))))</f>
        <v/>
      </c>
      <c r="AC195" s="107" t="str">
        <f aca="false">IF($C195="","",IF($S195="Converted","8 Won / Certified",IF($S195="Application Started","7 Certification / Enterprise opportunity",IF($S195="Meeting Booked","6 Meeting / Application",IF(OR($S195="Interested",$S195="Info Requested"),"5 Interested",IF(OR($S195="Declined",$S195="Not Relevant",$S195="Do Not Contact / Unsubscribed"),"9 Closed - Lost",IF($R195="Yes","4 Contacted",IF($N195="Yes","2 Engaged",IF($M195="Yes","1 Awareness",IF($AA195&gt;=60,"3 Qualified","1 Awareness"))))))))))</f>
        <v/>
      </c>
      <c r="AD195" s="108"/>
      <c r="AE195" s="108"/>
      <c r="AF195" s="109" t="str">
        <f aca="false">IF($AE195="","",$AE195+10)</f>
        <v/>
      </c>
      <c r="AG195" s="108"/>
      <c r="AH195" s="81"/>
      <c r="AI195" s="108"/>
      <c r="AJ195" s="81"/>
      <c r="AK195" s="108"/>
      <c r="AL195" s="110"/>
      <c r="AM195" s="81"/>
      <c r="AN195" s="109" t="str">
        <f aca="false">IF($D195="","",IF(COUNTIF($D$4:$D$1203,$D195)&gt;1,"DUPLICATE — check earlier row",""))</f>
        <v/>
      </c>
      <c r="AO195" s="81"/>
      <c r="AP195" s="81"/>
    </row>
    <row r="196" customFormat="false" ht="30" hidden="false" customHeight="true" outlineLevel="0" collapsed="false">
      <c r="A196" s="79"/>
      <c r="B196" s="80"/>
      <c r="C196" s="80"/>
      <c r="D196" s="80"/>
      <c r="E196" s="80"/>
      <c r="F196" s="80"/>
      <c r="G196" s="80"/>
      <c r="H196" s="80"/>
      <c r="I196" s="80"/>
      <c r="J196" s="102"/>
      <c r="K196" s="103" t="str">
        <f aca="false">IF(J196="","",IF(J196&gt;=8,"Yes","Check"))</f>
        <v/>
      </c>
      <c r="L196" s="81"/>
      <c r="M196" s="102"/>
      <c r="N196" s="102"/>
      <c r="O196" s="80"/>
      <c r="P196" s="81"/>
      <c r="Q196" s="103" t="str">
        <f aca="false">IF(P196="","",LEN(P196))</f>
        <v/>
      </c>
      <c r="R196" s="102"/>
      <c r="S196" s="80"/>
      <c r="T196" s="81"/>
      <c r="U196" s="104" t="str">
        <f aca="false">IF($AE196&lt;&gt;"",$AE196+4,IF(OR(R196&lt;&gt;"Yes",A196=""),"",A196+4))</f>
        <v/>
      </c>
      <c r="V196" s="102"/>
      <c r="W196" s="81"/>
      <c r="X196" s="81"/>
      <c r="Y196" s="105"/>
      <c r="Z196" s="105"/>
      <c r="AA196" s="106" t="str">
        <f aca="false">IF(AND($Y196="",$Z196=""),"",ROUND(IFERROR(VALUE(LEFT($Y196,1)),0)*12+IFERROR(VALUE(LEFT($Z196,1)),0)*8,0))</f>
        <v/>
      </c>
      <c r="AB196" s="106" t="str">
        <f aca="false">IF($AA196="","",IF($AA196&gt;=80,"A - call first",IF($AA196&gt;=60,"B - worth pursuing",IF($AA196&gt;=40,"C - nurture","D - do not spend time here"))))</f>
        <v/>
      </c>
      <c r="AC196" s="107" t="str">
        <f aca="false">IF($C196="","",IF($S196="Converted","8 Won / Certified",IF($S196="Application Started","7 Certification / Enterprise opportunity",IF($S196="Meeting Booked","6 Meeting / Application",IF(OR($S196="Interested",$S196="Info Requested"),"5 Interested",IF(OR($S196="Declined",$S196="Not Relevant",$S196="Do Not Contact / Unsubscribed"),"9 Closed - Lost",IF($R196="Yes","4 Contacted",IF($N196="Yes","2 Engaged",IF($M196="Yes","1 Awareness",IF($AA196&gt;=60,"3 Qualified","1 Awareness"))))))))))</f>
        <v/>
      </c>
      <c r="AD196" s="108"/>
      <c r="AE196" s="108"/>
      <c r="AF196" s="111" t="str">
        <f aca="false">IF($AE196="","",$AE196+10)</f>
        <v/>
      </c>
      <c r="AG196" s="108"/>
      <c r="AH196" s="81"/>
      <c r="AI196" s="108"/>
      <c r="AJ196" s="81"/>
      <c r="AK196" s="108"/>
      <c r="AL196" s="110"/>
      <c r="AM196" s="81"/>
      <c r="AN196" s="111" t="str">
        <f aca="false">IF($D196="","",IF(COUNTIF($D$4:$D$1203,$D196)&gt;1,"DUPLICATE — check earlier row",""))</f>
        <v/>
      </c>
      <c r="AO196" s="81"/>
      <c r="AP196" s="81"/>
    </row>
    <row r="197" customFormat="false" ht="30" hidden="false" customHeight="true" outlineLevel="0" collapsed="false">
      <c r="A197" s="79"/>
      <c r="B197" s="80"/>
      <c r="C197" s="80"/>
      <c r="D197" s="80"/>
      <c r="E197" s="80"/>
      <c r="F197" s="80"/>
      <c r="G197" s="80"/>
      <c r="H197" s="80"/>
      <c r="I197" s="80"/>
      <c r="J197" s="102"/>
      <c r="K197" s="103" t="str">
        <f aca="false">IF(J197="","",IF(J197&gt;=8,"Yes","Check"))</f>
        <v/>
      </c>
      <c r="L197" s="81"/>
      <c r="M197" s="102"/>
      <c r="N197" s="102"/>
      <c r="O197" s="80"/>
      <c r="P197" s="81"/>
      <c r="Q197" s="103" t="str">
        <f aca="false">IF(P197="","",LEN(P197))</f>
        <v/>
      </c>
      <c r="R197" s="102"/>
      <c r="S197" s="80"/>
      <c r="T197" s="81"/>
      <c r="U197" s="104" t="str">
        <f aca="false">IF($AE197&lt;&gt;"",$AE197+4,IF(OR(R197&lt;&gt;"Yes",A197=""),"",A197+4))</f>
        <v/>
      </c>
      <c r="V197" s="102"/>
      <c r="W197" s="81"/>
      <c r="X197" s="81"/>
      <c r="Y197" s="105"/>
      <c r="Z197" s="105"/>
      <c r="AA197" s="106" t="str">
        <f aca="false">IF(AND($Y197="",$Z197=""),"",ROUND(IFERROR(VALUE(LEFT($Y197,1)),0)*12+IFERROR(VALUE(LEFT($Z197,1)),0)*8,0))</f>
        <v/>
      </c>
      <c r="AB197" s="106" t="str">
        <f aca="false">IF($AA197="","",IF($AA197&gt;=80,"A - call first",IF($AA197&gt;=60,"B - worth pursuing",IF($AA197&gt;=40,"C - nurture","D - do not spend time here"))))</f>
        <v/>
      </c>
      <c r="AC197" s="107" t="str">
        <f aca="false">IF($C197="","",IF($S197="Converted","8 Won / Certified",IF($S197="Application Started","7 Certification / Enterprise opportunity",IF($S197="Meeting Booked","6 Meeting / Application",IF(OR($S197="Interested",$S197="Info Requested"),"5 Interested",IF(OR($S197="Declined",$S197="Not Relevant",$S197="Do Not Contact / Unsubscribed"),"9 Closed - Lost",IF($R197="Yes","4 Contacted",IF($N197="Yes","2 Engaged",IF($M197="Yes","1 Awareness",IF($AA197&gt;=60,"3 Qualified","1 Awareness"))))))))))</f>
        <v/>
      </c>
      <c r="AD197" s="108"/>
      <c r="AE197" s="108"/>
      <c r="AF197" s="109" t="str">
        <f aca="false">IF($AE197="","",$AE197+10)</f>
        <v/>
      </c>
      <c r="AG197" s="108"/>
      <c r="AH197" s="81"/>
      <c r="AI197" s="108"/>
      <c r="AJ197" s="81"/>
      <c r="AK197" s="108"/>
      <c r="AL197" s="110"/>
      <c r="AM197" s="81"/>
      <c r="AN197" s="109" t="str">
        <f aca="false">IF($D197="","",IF(COUNTIF($D$4:$D$1203,$D197)&gt;1,"DUPLICATE — check earlier row",""))</f>
        <v/>
      </c>
      <c r="AO197" s="81"/>
      <c r="AP197" s="81"/>
    </row>
    <row r="198" customFormat="false" ht="30" hidden="false" customHeight="true" outlineLevel="0" collapsed="false">
      <c r="A198" s="79"/>
      <c r="B198" s="80"/>
      <c r="C198" s="80"/>
      <c r="D198" s="80"/>
      <c r="E198" s="80"/>
      <c r="F198" s="80"/>
      <c r="G198" s="80"/>
      <c r="H198" s="80"/>
      <c r="I198" s="80"/>
      <c r="J198" s="102"/>
      <c r="K198" s="103" t="str">
        <f aca="false">IF(J198="","",IF(J198&gt;=8,"Yes","Check"))</f>
        <v/>
      </c>
      <c r="L198" s="81"/>
      <c r="M198" s="102"/>
      <c r="N198" s="102"/>
      <c r="O198" s="80"/>
      <c r="P198" s="81"/>
      <c r="Q198" s="103" t="str">
        <f aca="false">IF(P198="","",LEN(P198))</f>
        <v/>
      </c>
      <c r="R198" s="102"/>
      <c r="S198" s="80"/>
      <c r="T198" s="81"/>
      <c r="U198" s="104" t="str">
        <f aca="false">IF($AE198&lt;&gt;"",$AE198+4,IF(OR(R198&lt;&gt;"Yes",A198=""),"",A198+4))</f>
        <v/>
      </c>
      <c r="V198" s="102"/>
      <c r="W198" s="81"/>
      <c r="X198" s="81"/>
      <c r="Y198" s="105"/>
      <c r="Z198" s="105"/>
      <c r="AA198" s="106" t="str">
        <f aca="false">IF(AND($Y198="",$Z198=""),"",ROUND(IFERROR(VALUE(LEFT($Y198,1)),0)*12+IFERROR(VALUE(LEFT($Z198,1)),0)*8,0))</f>
        <v/>
      </c>
      <c r="AB198" s="106" t="str">
        <f aca="false">IF($AA198="","",IF($AA198&gt;=80,"A - call first",IF($AA198&gt;=60,"B - worth pursuing",IF($AA198&gt;=40,"C - nurture","D - do not spend time here"))))</f>
        <v/>
      </c>
      <c r="AC198" s="107" t="str">
        <f aca="false">IF($C198="","",IF($S198="Converted","8 Won / Certified",IF($S198="Application Started","7 Certification / Enterprise opportunity",IF($S198="Meeting Booked","6 Meeting / Application",IF(OR($S198="Interested",$S198="Info Requested"),"5 Interested",IF(OR($S198="Declined",$S198="Not Relevant",$S198="Do Not Contact / Unsubscribed"),"9 Closed - Lost",IF($R198="Yes","4 Contacted",IF($N198="Yes","2 Engaged",IF($M198="Yes","1 Awareness",IF($AA198&gt;=60,"3 Qualified","1 Awareness"))))))))))</f>
        <v/>
      </c>
      <c r="AD198" s="108"/>
      <c r="AE198" s="108"/>
      <c r="AF198" s="111" t="str">
        <f aca="false">IF($AE198="","",$AE198+10)</f>
        <v/>
      </c>
      <c r="AG198" s="108"/>
      <c r="AH198" s="81"/>
      <c r="AI198" s="108"/>
      <c r="AJ198" s="81"/>
      <c r="AK198" s="108"/>
      <c r="AL198" s="110"/>
      <c r="AM198" s="81"/>
      <c r="AN198" s="111" t="str">
        <f aca="false">IF($D198="","",IF(COUNTIF($D$4:$D$1203,$D198)&gt;1,"DUPLICATE — check earlier row",""))</f>
        <v/>
      </c>
      <c r="AO198" s="81"/>
      <c r="AP198" s="81"/>
    </row>
    <row r="199" customFormat="false" ht="30" hidden="false" customHeight="true" outlineLevel="0" collapsed="false">
      <c r="A199" s="79"/>
      <c r="B199" s="80"/>
      <c r="C199" s="80"/>
      <c r="D199" s="80"/>
      <c r="E199" s="80"/>
      <c r="F199" s="80"/>
      <c r="G199" s="80"/>
      <c r="H199" s="80"/>
      <c r="I199" s="80"/>
      <c r="J199" s="102"/>
      <c r="K199" s="103" t="str">
        <f aca="false">IF(J199="","",IF(J199&gt;=8,"Yes","Check"))</f>
        <v/>
      </c>
      <c r="L199" s="81"/>
      <c r="M199" s="102"/>
      <c r="N199" s="102"/>
      <c r="O199" s="80"/>
      <c r="P199" s="81"/>
      <c r="Q199" s="103" t="str">
        <f aca="false">IF(P199="","",LEN(P199))</f>
        <v/>
      </c>
      <c r="R199" s="102"/>
      <c r="S199" s="80"/>
      <c r="T199" s="81"/>
      <c r="U199" s="104" t="str">
        <f aca="false">IF($AE199&lt;&gt;"",$AE199+4,IF(OR(R199&lt;&gt;"Yes",A199=""),"",A199+4))</f>
        <v/>
      </c>
      <c r="V199" s="102"/>
      <c r="W199" s="81"/>
      <c r="X199" s="81"/>
      <c r="Y199" s="105"/>
      <c r="Z199" s="105"/>
      <c r="AA199" s="106" t="str">
        <f aca="false">IF(AND($Y199="",$Z199=""),"",ROUND(IFERROR(VALUE(LEFT($Y199,1)),0)*12+IFERROR(VALUE(LEFT($Z199,1)),0)*8,0))</f>
        <v/>
      </c>
      <c r="AB199" s="106" t="str">
        <f aca="false">IF($AA199="","",IF($AA199&gt;=80,"A - call first",IF($AA199&gt;=60,"B - worth pursuing",IF($AA199&gt;=40,"C - nurture","D - do not spend time here"))))</f>
        <v/>
      </c>
      <c r="AC199" s="107" t="str">
        <f aca="false">IF($C199="","",IF($S199="Converted","8 Won / Certified",IF($S199="Application Started","7 Certification / Enterprise opportunity",IF($S199="Meeting Booked","6 Meeting / Application",IF(OR($S199="Interested",$S199="Info Requested"),"5 Interested",IF(OR($S199="Declined",$S199="Not Relevant",$S199="Do Not Contact / Unsubscribed"),"9 Closed - Lost",IF($R199="Yes","4 Contacted",IF($N199="Yes","2 Engaged",IF($M199="Yes","1 Awareness",IF($AA199&gt;=60,"3 Qualified","1 Awareness"))))))))))</f>
        <v/>
      </c>
      <c r="AD199" s="108"/>
      <c r="AE199" s="108"/>
      <c r="AF199" s="109" t="str">
        <f aca="false">IF($AE199="","",$AE199+10)</f>
        <v/>
      </c>
      <c r="AG199" s="108"/>
      <c r="AH199" s="81"/>
      <c r="AI199" s="108"/>
      <c r="AJ199" s="81"/>
      <c r="AK199" s="108"/>
      <c r="AL199" s="110"/>
      <c r="AM199" s="81"/>
      <c r="AN199" s="109" t="str">
        <f aca="false">IF($D199="","",IF(COUNTIF($D$4:$D$1203,$D199)&gt;1,"DUPLICATE — check earlier row",""))</f>
        <v/>
      </c>
      <c r="AO199" s="81"/>
      <c r="AP199" s="81"/>
    </row>
    <row r="200" customFormat="false" ht="30" hidden="false" customHeight="true" outlineLevel="0" collapsed="false">
      <c r="A200" s="79"/>
      <c r="B200" s="80"/>
      <c r="C200" s="80"/>
      <c r="D200" s="80"/>
      <c r="E200" s="80"/>
      <c r="F200" s="80"/>
      <c r="G200" s="80"/>
      <c r="H200" s="80"/>
      <c r="I200" s="80"/>
      <c r="J200" s="102"/>
      <c r="K200" s="103" t="str">
        <f aca="false">IF(J200="","",IF(J200&gt;=8,"Yes","Check"))</f>
        <v/>
      </c>
      <c r="L200" s="81"/>
      <c r="M200" s="102"/>
      <c r="N200" s="102"/>
      <c r="O200" s="80"/>
      <c r="P200" s="81"/>
      <c r="Q200" s="103" t="str">
        <f aca="false">IF(P200="","",LEN(P200))</f>
        <v/>
      </c>
      <c r="R200" s="102"/>
      <c r="S200" s="80"/>
      <c r="T200" s="81"/>
      <c r="U200" s="104" t="str">
        <f aca="false">IF($AE200&lt;&gt;"",$AE200+4,IF(OR(R200&lt;&gt;"Yes",A200=""),"",A200+4))</f>
        <v/>
      </c>
      <c r="V200" s="102"/>
      <c r="W200" s="81"/>
      <c r="X200" s="81"/>
      <c r="Y200" s="105"/>
      <c r="Z200" s="105"/>
      <c r="AA200" s="106" t="str">
        <f aca="false">IF(AND($Y200="",$Z200=""),"",ROUND(IFERROR(VALUE(LEFT($Y200,1)),0)*12+IFERROR(VALUE(LEFT($Z200,1)),0)*8,0))</f>
        <v/>
      </c>
      <c r="AB200" s="106" t="str">
        <f aca="false">IF($AA200="","",IF($AA200&gt;=80,"A - call first",IF($AA200&gt;=60,"B - worth pursuing",IF($AA200&gt;=40,"C - nurture","D - do not spend time here"))))</f>
        <v/>
      </c>
      <c r="AC200" s="107" t="str">
        <f aca="false">IF($C200="","",IF($S200="Converted","8 Won / Certified",IF($S200="Application Started","7 Certification / Enterprise opportunity",IF($S200="Meeting Booked","6 Meeting / Application",IF(OR($S200="Interested",$S200="Info Requested"),"5 Interested",IF(OR($S200="Declined",$S200="Not Relevant",$S200="Do Not Contact / Unsubscribed"),"9 Closed - Lost",IF($R200="Yes","4 Contacted",IF($N200="Yes","2 Engaged",IF($M200="Yes","1 Awareness",IF($AA200&gt;=60,"3 Qualified","1 Awareness"))))))))))</f>
        <v/>
      </c>
      <c r="AD200" s="108"/>
      <c r="AE200" s="108"/>
      <c r="AF200" s="111" t="str">
        <f aca="false">IF($AE200="","",$AE200+10)</f>
        <v/>
      </c>
      <c r="AG200" s="108"/>
      <c r="AH200" s="81"/>
      <c r="AI200" s="108"/>
      <c r="AJ200" s="81"/>
      <c r="AK200" s="108"/>
      <c r="AL200" s="110"/>
      <c r="AM200" s="81"/>
      <c r="AN200" s="111" t="str">
        <f aca="false">IF($D200="","",IF(COUNTIF($D$4:$D$1203,$D200)&gt;1,"DUPLICATE — check earlier row",""))</f>
        <v/>
      </c>
      <c r="AO200" s="81"/>
      <c r="AP200" s="81"/>
    </row>
    <row r="201" customFormat="false" ht="30" hidden="false" customHeight="true" outlineLevel="0" collapsed="false">
      <c r="A201" s="79"/>
      <c r="B201" s="80"/>
      <c r="C201" s="80"/>
      <c r="D201" s="80"/>
      <c r="E201" s="80"/>
      <c r="F201" s="80"/>
      <c r="G201" s="80"/>
      <c r="H201" s="80"/>
      <c r="I201" s="80"/>
      <c r="J201" s="102"/>
      <c r="K201" s="103" t="str">
        <f aca="false">IF(J201="","",IF(J201&gt;=8,"Yes","Check"))</f>
        <v/>
      </c>
      <c r="L201" s="81"/>
      <c r="M201" s="102"/>
      <c r="N201" s="102"/>
      <c r="O201" s="80"/>
      <c r="P201" s="81"/>
      <c r="Q201" s="103" t="str">
        <f aca="false">IF(P201="","",LEN(P201))</f>
        <v/>
      </c>
      <c r="R201" s="102"/>
      <c r="S201" s="80"/>
      <c r="T201" s="81"/>
      <c r="U201" s="104" t="str">
        <f aca="false">IF($AE201&lt;&gt;"",$AE201+4,IF(OR(R201&lt;&gt;"Yes",A201=""),"",A201+4))</f>
        <v/>
      </c>
      <c r="V201" s="102"/>
      <c r="W201" s="81"/>
      <c r="X201" s="81"/>
      <c r="Y201" s="105"/>
      <c r="Z201" s="105"/>
      <c r="AA201" s="106" t="str">
        <f aca="false">IF(AND($Y201="",$Z201=""),"",ROUND(IFERROR(VALUE(LEFT($Y201,1)),0)*12+IFERROR(VALUE(LEFT($Z201,1)),0)*8,0))</f>
        <v/>
      </c>
      <c r="AB201" s="106" t="str">
        <f aca="false">IF($AA201="","",IF($AA201&gt;=80,"A - call first",IF($AA201&gt;=60,"B - worth pursuing",IF($AA201&gt;=40,"C - nurture","D - do not spend time here"))))</f>
        <v/>
      </c>
      <c r="AC201" s="107" t="str">
        <f aca="false">IF($C201="","",IF($S201="Converted","8 Won / Certified",IF($S201="Application Started","7 Certification / Enterprise opportunity",IF($S201="Meeting Booked","6 Meeting / Application",IF(OR($S201="Interested",$S201="Info Requested"),"5 Interested",IF(OR($S201="Declined",$S201="Not Relevant",$S201="Do Not Contact / Unsubscribed"),"9 Closed - Lost",IF($R201="Yes","4 Contacted",IF($N201="Yes","2 Engaged",IF($M201="Yes","1 Awareness",IF($AA201&gt;=60,"3 Qualified","1 Awareness"))))))))))</f>
        <v/>
      </c>
      <c r="AD201" s="108"/>
      <c r="AE201" s="108"/>
      <c r="AF201" s="109" t="str">
        <f aca="false">IF($AE201="","",$AE201+10)</f>
        <v/>
      </c>
      <c r="AG201" s="108"/>
      <c r="AH201" s="81"/>
      <c r="AI201" s="108"/>
      <c r="AJ201" s="81"/>
      <c r="AK201" s="108"/>
      <c r="AL201" s="110"/>
      <c r="AM201" s="81"/>
      <c r="AN201" s="109" t="str">
        <f aca="false">IF($D201="","",IF(COUNTIF($D$4:$D$1203,$D201)&gt;1,"DUPLICATE — check earlier row",""))</f>
        <v/>
      </c>
      <c r="AO201" s="81"/>
      <c r="AP201" s="81"/>
    </row>
    <row r="202" customFormat="false" ht="30" hidden="false" customHeight="true" outlineLevel="0" collapsed="false">
      <c r="A202" s="79"/>
      <c r="B202" s="80"/>
      <c r="C202" s="80"/>
      <c r="D202" s="80"/>
      <c r="E202" s="80"/>
      <c r="F202" s="80"/>
      <c r="G202" s="80"/>
      <c r="H202" s="80"/>
      <c r="I202" s="80"/>
      <c r="J202" s="102"/>
      <c r="K202" s="103" t="str">
        <f aca="false">IF(J202="","",IF(J202&gt;=8,"Yes","Check"))</f>
        <v/>
      </c>
      <c r="L202" s="81"/>
      <c r="M202" s="102"/>
      <c r="N202" s="102"/>
      <c r="O202" s="80"/>
      <c r="P202" s="81"/>
      <c r="Q202" s="103" t="str">
        <f aca="false">IF(P202="","",LEN(P202))</f>
        <v/>
      </c>
      <c r="R202" s="102"/>
      <c r="S202" s="80"/>
      <c r="T202" s="81"/>
      <c r="U202" s="104" t="str">
        <f aca="false">IF($AE202&lt;&gt;"",$AE202+4,IF(OR(R202&lt;&gt;"Yes",A202=""),"",A202+4))</f>
        <v/>
      </c>
      <c r="V202" s="102"/>
      <c r="W202" s="81"/>
      <c r="X202" s="81"/>
      <c r="Y202" s="105"/>
      <c r="Z202" s="105"/>
      <c r="AA202" s="106" t="str">
        <f aca="false">IF(AND($Y202="",$Z202=""),"",ROUND(IFERROR(VALUE(LEFT($Y202,1)),0)*12+IFERROR(VALUE(LEFT($Z202,1)),0)*8,0))</f>
        <v/>
      </c>
      <c r="AB202" s="106" t="str">
        <f aca="false">IF($AA202="","",IF($AA202&gt;=80,"A - call first",IF($AA202&gt;=60,"B - worth pursuing",IF($AA202&gt;=40,"C - nurture","D - do not spend time here"))))</f>
        <v/>
      </c>
      <c r="AC202" s="107" t="str">
        <f aca="false">IF($C202="","",IF($S202="Converted","8 Won / Certified",IF($S202="Application Started","7 Certification / Enterprise opportunity",IF($S202="Meeting Booked","6 Meeting / Application",IF(OR($S202="Interested",$S202="Info Requested"),"5 Interested",IF(OR($S202="Declined",$S202="Not Relevant",$S202="Do Not Contact / Unsubscribed"),"9 Closed - Lost",IF($R202="Yes","4 Contacted",IF($N202="Yes","2 Engaged",IF($M202="Yes","1 Awareness",IF($AA202&gt;=60,"3 Qualified","1 Awareness"))))))))))</f>
        <v/>
      </c>
      <c r="AD202" s="108"/>
      <c r="AE202" s="108"/>
      <c r="AF202" s="111" t="str">
        <f aca="false">IF($AE202="","",$AE202+10)</f>
        <v/>
      </c>
      <c r="AG202" s="108"/>
      <c r="AH202" s="81"/>
      <c r="AI202" s="108"/>
      <c r="AJ202" s="81"/>
      <c r="AK202" s="108"/>
      <c r="AL202" s="110"/>
      <c r="AM202" s="81"/>
      <c r="AN202" s="111" t="str">
        <f aca="false">IF($D202="","",IF(COUNTIF($D$4:$D$1203,$D202)&gt;1,"DUPLICATE — check earlier row",""))</f>
        <v/>
      </c>
      <c r="AO202" s="81"/>
      <c r="AP202" s="81"/>
    </row>
    <row r="203" customFormat="false" ht="30" hidden="false" customHeight="true" outlineLevel="0" collapsed="false">
      <c r="A203" s="79"/>
      <c r="B203" s="80"/>
      <c r="C203" s="80"/>
      <c r="D203" s="80"/>
      <c r="E203" s="80"/>
      <c r="F203" s="80"/>
      <c r="G203" s="80"/>
      <c r="H203" s="80"/>
      <c r="I203" s="80"/>
      <c r="J203" s="102"/>
      <c r="K203" s="103" t="str">
        <f aca="false">IF(J203="","",IF(J203&gt;=8,"Yes","Check"))</f>
        <v/>
      </c>
      <c r="L203" s="81"/>
      <c r="M203" s="102"/>
      <c r="N203" s="102"/>
      <c r="O203" s="80"/>
      <c r="P203" s="81"/>
      <c r="Q203" s="103" t="str">
        <f aca="false">IF(P203="","",LEN(P203))</f>
        <v/>
      </c>
      <c r="R203" s="102"/>
      <c r="S203" s="80"/>
      <c r="T203" s="81"/>
      <c r="U203" s="104" t="str">
        <f aca="false">IF($AE203&lt;&gt;"",$AE203+4,IF(OR(R203&lt;&gt;"Yes",A203=""),"",A203+4))</f>
        <v/>
      </c>
      <c r="V203" s="102"/>
      <c r="W203" s="81"/>
      <c r="X203" s="81"/>
      <c r="Y203" s="105"/>
      <c r="Z203" s="105"/>
      <c r="AA203" s="106" t="str">
        <f aca="false">IF(AND($Y203="",$Z203=""),"",ROUND(IFERROR(VALUE(LEFT($Y203,1)),0)*12+IFERROR(VALUE(LEFT($Z203,1)),0)*8,0))</f>
        <v/>
      </c>
      <c r="AB203" s="106" t="str">
        <f aca="false">IF($AA203="","",IF($AA203&gt;=80,"A - call first",IF($AA203&gt;=60,"B - worth pursuing",IF($AA203&gt;=40,"C - nurture","D - do not spend time here"))))</f>
        <v/>
      </c>
      <c r="AC203" s="107" t="str">
        <f aca="false">IF($C203="","",IF($S203="Converted","8 Won / Certified",IF($S203="Application Started","7 Certification / Enterprise opportunity",IF($S203="Meeting Booked","6 Meeting / Application",IF(OR($S203="Interested",$S203="Info Requested"),"5 Interested",IF(OR($S203="Declined",$S203="Not Relevant",$S203="Do Not Contact / Unsubscribed"),"9 Closed - Lost",IF($R203="Yes","4 Contacted",IF($N203="Yes","2 Engaged",IF($M203="Yes","1 Awareness",IF($AA203&gt;=60,"3 Qualified","1 Awareness"))))))))))</f>
        <v/>
      </c>
      <c r="AD203" s="108"/>
      <c r="AE203" s="108"/>
      <c r="AF203" s="109" t="str">
        <f aca="false">IF($AE203="","",$AE203+10)</f>
        <v/>
      </c>
      <c r="AG203" s="108"/>
      <c r="AH203" s="81"/>
      <c r="AI203" s="108"/>
      <c r="AJ203" s="81"/>
      <c r="AK203" s="108"/>
      <c r="AL203" s="110"/>
      <c r="AM203" s="81"/>
      <c r="AN203" s="109" t="str">
        <f aca="false">IF($D203="","",IF(COUNTIF($D$4:$D$1203,$D203)&gt;1,"DUPLICATE — check earlier row",""))</f>
        <v/>
      </c>
      <c r="AO203" s="81"/>
      <c r="AP203" s="81"/>
    </row>
    <row r="204" customFormat="false" ht="30" hidden="false" customHeight="true" outlineLevel="0" collapsed="false">
      <c r="A204" s="79"/>
      <c r="B204" s="80"/>
      <c r="C204" s="80"/>
      <c r="D204" s="80"/>
      <c r="E204" s="80"/>
      <c r="F204" s="80"/>
      <c r="G204" s="80"/>
      <c r="H204" s="80"/>
      <c r="I204" s="80"/>
      <c r="J204" s="102"/>
      <c r="K204" s="103" t="str">
        <f aca="false">IF(J204="","",IF(J204&gt;=8,"Yes","Check"))</f>
        <v/>
      </c>
      <c r="L204" s="81"/>
      <c r="M204" s="102"/>
      <c r="N204" s="102"/>
      <c r="O204" s="80"/>
      <c r="P204" s="81"/>
      <c r="Q204" s="103" t="str">
        <f aca="false">IF(P204="","",LEN(P204))</f>
        <v/>
      </c>
      <c r="R204" s="102"/>
      <c r="S204" s="80"/>
      <c r="T204" s="81"/>
      <c r="U204" s="104" t="str">
        <f aca="false">IF($AE204&lt;&gt;"",$AE204+4,IF(OR(R204&lt;&gt;"Yes",A204=""),"",A204+4))</f>
        <v/>
      </c>
      <c r="V204" s="102"/>
      <c r="W204" s="81"/>
      <c r="X204" s="81"/>
      <c r="Y204" s="105"/>
      <c r="Z204" s="105"/>
      <c r="AA204" s="106" t="str">
        <f aca="false">IF(AND($Y204="",$Z204=""),"",ROUND(IFERROR(VALUE(LEFT($Y204,1)),0)*12+IFERROR(VALUE(LEFT($Z204,1)),0)*8,0))</f>
        <v/>
      </c>
      <c r="AB204" s="106" t="str">
        <f aca="false">IF($AA204="","",IF($AA204&gt;=80,"A - call first",IF($AA204&gt;=60,"B - worth pursuing",IF($AA204&gt;=40,"C - nurture","D - do not spend time here"))))</f>
        <v/>
      </c>
      <c r="AC204" s="107" t="str">
        <f aca="false">IF($C204="","",IF($S204="Converted","8 Won / Certified",IF($S204="Application Started","7 Certification / Enterprise opportunity",IF($S204="Meeting Booked","6 Meeting / Application",IF(OR($S204="Interested",$S204="Info Requested"),"5 Interested",IF(OR($S204="Declined",$S204="Not Relevant",$S204="Do Not Contact / Unsubscribed"),"9 Closed - Lost",IF($R204="Yes","4 Contacted",IF($N204="Yes","2 Engaged",IF($M204="Yes","1 Awareness",IF($AA204&gt;=60,"3 Qualified","1 Awareness"))))))))))</f>
        <v/>
      </c>
      <c r="AD204" s="108"/>
      <c r="AE204" s="108"/>
      <c r="AF204" s="111" t="str">
        <f aca="false">IF($AE204="","",$AE204+10)</f>
        <v/>
      </c>
      <c r="AG204" s="108"/>
      <c r="AH204" s="81"/>
      <c r="AI204" s="108"/>
      <c r="AJ204" s="81"/>
      <c r="AK204" s="108"/>
      <c r="AL204" s="110"/>
      <c r="AM204" s="81"/>
      <c r="AN204" s="111" t="str">
        <f aca="false">IF($D204="","",IF(COUNTIF($D$4:$D$1203,$D204)&gt;1,"DUPLICATE — check earlier row",""))</f>
        <v/>
      </c>
      <c r="AO204" s="81"/>
      <c r="AP204" s="81"/>
    </row>
    <row r="205" customFormat="false" ht="30" hidden="false" customHeight="true" outlineLevel="0" collapsed="false">
      <c r="A205" s="79"/>
      <c r="B205" s="80"/>
      <c r="C205" s="80"/>
      <c r="D205" s="80"/>
      <c r="E205" s="80"/>
      <c r="F205" s="80"/>
      <c r="G205" s="80"/>
      <c r="H205" s="80"/>
      <c r="I205" s="80"/>
      <c r="J205" s="102"/>
      <c r="K205" s="103" t="str">
        <f aca="false">IF(J205="","",IF(J205&gt;=8,"Yes","Check"))</f>
        <v/>
      </c>
      <c r="L205" s="81"/>
      <c r="M205" s="102"/>
      <c r="N205" s="102"/>
      <c r="O205" s="80"/>
      <c r="P205" s="81"/>
      <c r="Q205" s="103" t="str">
        <f aca="false">IF(P205="","",LEN(P205))</f>
        <v/>
      </c>
      <c r="R205" s="102"/>
      <c r="S205" s="80"/>
      <c r="T205" s="81"/>
      <c r="U205" s="104" t="str">
        <f aca="false">IF($AE205&lt;&gt;"",$AE205+4,IF(OR(R205&lt;&gt;"Yes",A205=""),"",A205+4))</f>
        <v/>
      </c>
      <c r="V205" s="102"/>
      <c r="W205" s="81"/>
      <c r="X205" s="81"/>
      <c r="Y205" s="105"/>
      <c r="Z205" s="105"/>
      <c r="AA205" s="106" t="str">
        <f aca="false">IF(AND($Y205="",$Z205=""),"",ROUND(IFERROR(VALUE(LEFT($Y205,1)),0)*12+IFERROR(VALUE(LEFT($Z205,1)),0)*8,0))</f>
        <v/>
      </c>
      <c r="AB205" s="106" t="str">
        <f aca="false">IF($AA205="","",IF($AA205&gt;=80,"A - call first",IF($AA205&gt;=60,"B - worth pursuing",IF($AA205&gt;=40,"C - nurture","D - do not spend time here"))))</f>
        <v/>
      </c>
      <c r="AC205" s="107" t="str">
        <f aca="false">IF($C205="","",IF($S205="Converted","8 Won / Certified",IF($S205="Application Started","7 Certification / Enterprise opportunity",IF($S205="Meeting Booked","6 Meeting / Application",IF(OR($S205="Interested",$S205="Info Requested"),"5 Interested",IF(OR($S205="Declined",$S205="Not Relevant",$S205="Do Not Contact / Unsubscribed"),"9 Closed - Lost",IF($R205="Yes","4 Contacted",IF($N205="Yes","2 Engaged",IF($M205="Yes","1 Awareness",IF($AA205&gt;=60,"3 Qualified","1 Awareness"))))))))))</f>
        <v/>
      </c>
      <c r="AD205" s="108"/>
      <c r="AE205" s="108"/>
      <c r="AF205" s="109" t="str">
        <f aca="false">IF($AE205="","",$AE205+10)</f>
        <v/>
      </c>
      <c r="AG205" s="108"/>
      <c r="AH205" s="81"/>
      <c r="AI205" s="108"/>
      <c r="AJ205" s="81"/>
      <c r="AK205" s="108"/>
      <c r="AL205" s="110"/>
      <c r="AM205" s="81"/>
      <c r="AN205" s="109" t="str">
        <f aca="false">IF($D205="","",IF(COUNTIF($D$4:$D$1203,$D205)&gt;1,"DUPLICATE — check earlier row",""))</f>
        <v/>
      </c>
      <c r="AO205" s="81"/>
      <c r="AP205" s="81"/>
    </row>
    <row r="206" customFormat="false" ht="30" hidden="false" customHeight="true" outlineLevel="0" collapsed="false">
      <c r="A206" s="79"/>
      <c r="B206" s="80"/>
      <c r="C206" s="80"/>
      <c r="D206" s="80"/>
      <c r="E206" s="80"/>
      <c r="F206" s="80"/>
      <c r="G206" s="80"/>
      <c r="H206" s="80"/>
      <c r="I206" s="80"/>
      <c r="J206" s="102"/>
      <c r="K206" s="103" t="str">
        <f aca="false">IF(J206="","",IF(J206&gt;=8,"Yes","Check"))</f>
        <v/>
      </c>
      <c r="L206" s="81"/>
      <c r="M206" s="102"/>
      <c r="N206" s="102"/>
      <c r="O206" s="80"/>
      <c r="P206" s="81"/>
      <c r="Q206" s="103" t="str">
        <f aca="false">IF(P206="","",LEN(P206))</f>
        <v/>
      </c>
      <c r="R206" s="102"/>
      <c r="S206" s="80"/>
      <c r="T206" s="81"/>
      <c r="U206" s="104" t="str">
        <f aca="false">IF($AE206&lt;&gt;"",$AE206+4,IF(OR(R206&lt;&gt;"Yes",A206=""),"",A206+4))</f>
        <v/>
      </c>
      <c r="V206" s="102"/>
      <c r="W206" s="81"/>
      <c r="X206" s="81"/>
      <c r="Y206" s="105"/>
      <c r="Z206" s="105"/>
      <c r="AA206" s="106" t="str">
        <f aca="false">IF(AND($Y206="",$Z206=""),"",ROUND(IFERROR(VALUE(LEFT($Y206,1)),0)*12+IFERROR(VALUE(LEFT($Z206,1)),0)*8,0))</f>
        <v/>
      </c>
      <c r="AB206" s="106" t="str">
        <f aca="false">IF($AA206="","",IF($AA206&gt;=80,"A - call first",IF($AA206&gt;=60,"B - worth pursuing",IF($AA206&gt;=40,"C - nurture","D - do not spend time here"))))</f>
        <v/>
      </c>
      <c r="AC206" s="107" t="str">
        <f aca="false">IF($C206="","",IF($S206="Converted","8 Won / Certified",IF($S206="Application Started","7 Certification / Enterprise opportunity",IF($S206="Meeting Booked","6 Meeting / Application",IF(OR($S206="Interested",$S206="Info Requested"),"5 Interested",IF(OR($S206="Declined",$S206="Not Relevant",$S206="Do Not Contact / Unsubscribed"),"9 Closed - Lost",IF($R206="Yes","4 Contacted",IF($N206="Yes","2 Engaged",IF($M206="Yes","1 Awareness",IF($AA206&gt;=60,"3 Qualified","1 Awareness"))))))))))</f>
        <v/>
      </c>
      <c r="AD206" s="108"/>
      <c r="AE206" s="108"/>
      <c r="AF206" s="111" t="str">
        <f aca="false">IF($AE206="","",$AE206+10)</f>
        <v/>
      </c>
      <c r="AG206" s="108"/>
      <c r="AH206" s="81"/>
      <c r="AI206" s="108"/>
      <c r="AJ206" s="81"/>
      <c r="AK206" s="108"/>
      <c r="AL206" s="110"/>
      <c r="AM206" s="81"/>
      <c r="AN206" s="111" t="str">
        <f aca="false">IF($D206="","",IF(COUNTIF($D$4:$D$1203,$D206)&gt;1,"DUPLICATE — check earlier row",""))</f>
        <v/>
      </c>
      <c r="AO206" s="81"/>
      <c r="AP206" s="81"/>
    </row>
    <row r="207" customFormat="false" ht="30" hidden="false" customHeight="true" outlineLevel="0" collapsed="false">
      <c r="A207" s="79"/>
      <c r="B207" s="80"/>
      <c r="C207" s="80"/>
      <c r="D207" s="80"/>
      <c r="E207" s="80"/>
      <c r="F207" s="80"/>
      <c r="G207" s="80"/>
      <c r="H207" s="80"/>
      <c r="I207" s="80"/>
      <c r="J207" s="102"/>
      <c r="K207" s="103" t="str">
        <f aca="false">IF(J207="","",IF(J207&gt;=8,"Yes","Check"))</f>
        <v/>
      </c>
      <c r="L207" s="81"/>
      <c r="M207" s="102"/>
      <c r="N207" s="102"/>
      <c r="O207" s="80"/>
      <c r="P207" s="81"/>
      <c r="Q207" s="103" t="str">
        <f aca="false">IF(P207="","",LEN(P207))</f>
        <v/>
      </c>
      <c r="R207" s="102"/>
      <c r="S207" s="80"/>
      <c r="T207" s="81"/>
      <c r="U207" s="104" t="str">
        <f aca="false">IF($AE207&lt;&gt;"",$AE207+4,IF(OR(R207&lt;&gt;"Yes",A207=""),"",A207+4))</f>
        <v/>
      </c>
      <c r="V207" s="102"/>
      <c r="W207" s="81"/>
      <c r="X207" s="81"/>
      <c r="Y207" s="105"/>
      <c r="Z207" s="105"/>
      <c r="AA207" s="106" t="str">
        <f aca="false">IF(AND($Y207="",$Z207=""),"",ROUND(IFERROR(VALUE(LEFT($Y207,1)),0)*12+IFERROR(VALUE(LEFT($Z207,1)),0)*8,0))</f>
        <v/>
      </c>
      <c r="AB207" s="106" t="str">
        <f aca="false">IF($AA207="","",IF($AA207&gt;=80,"A - call first",IF($AA207&gt;=60,"B - worth pursuing",IF($AA207&gt;=40,"C - nurture","D - do not spend time here"))))</f>
        <v/>
      </c>
      <c r="AC207" s="107" t="str">
        <f aca="false">IF($C207="","",IF($S207="Converted","8 Won / Certified",IF($S207="Application Started","7 Certification / Enterprise opportunity",IF($S207="Meeting Booked","6 Meeting / Application",IF(OR($S207="Interested",$S207="Info Requested"),"5 Interested",IF(OR($S207="Declined",$S207="Not Relevant",$S207="Do Not Contact / Unsubscribed"),"9 Closed - Lost",IF($R207="Yes","4 Contacted",IF($N207="Yes","2 Engaged",IF($M207="Yes","1 Awareness",IF($AA207&gt;=60,"3 Qualified","1 Awareness"))))))))))</f>
        <v/>
      </c>
      <c r="AD207" s="108"/>
      <c r="AE207" s="108"/>
      <c r="AF207" s="109" t="str">
        <f aca="false">IF($AE207="","",$AE207+10)</f>
        <v/>
      </c>
      <c r="AG207" s="108"/>
      <c r="AH207" s="81"/>
      <c r="AI207" s="108"/>
      <c r="AJ207" s="81"/>
      <c r="AK207" s="108"/>
      <c r="AL207" s="110"/>
      <c r="AM207" s="81"/>
      <c r="AN207" s="109" t="str">
        <f aca="false">IF($D207="","",IF(COUNTIF($D$4:$D$1203,$D207)&gt;1,"DUPLICATE — check earlier row",""))</f>
        <v/>
      </c>
      <c r="AO207" s="81"/>
      <c r="AP207" s="81"/>
    </row>
    <row r="208" customFormat="false" ht="30" hidden="false" customHeight="true" outlineLevel="0" collapsed="false">
      <c r="A208" s="79"/>
      <c r="B208" s="80"/>
      <c r="C208" s="80"/>
      <c r="D208" s="80"/>
      <c r="E208" s="80"/>
      <c r="F208" s="80"/>
      <c r="G208" s="80"/>
      <c r="H208" s="80"/>
      <c r="I208" s="80"/>
      <c r="J208" s="102"/>
      <c r="K208" s="103" t="str">
        <f aca="false">IF(J208="","",IF(J208&gt;=8,"Yes","Check"))</f>
        <v/>
      </c>
      <c r="L208" s="81"/>
      <c r="M208" s="102"/>
      <c r="N208" s="102"/>
      <c r="O208" s="80"/>
      <c r="P208" s="81"/>
      <c r="Q208" s="103" t="str">
        <f aca="false">IF(P208="","",LEN(P208))</f>
        <v/>
      </c>
      <c r="R208" s="102"/>
      <c r="S208" s="80"/>
      <c r="T208" s="81"/>
      <c r="U208" s="104" t="str">
        <f aca="false">IF($AE208&lt;&gt;"",$AE208+4,IF(OR(R208&lt;&gt;"Yes",A208=""),"",A208+4))</f>
        <v/>
      </c>
      <c r="V208" s="102"/>
      <c r="W208" s="81"/>
      <c r="X208" s="81"/>
      <c r="Y208" s="105"/>
      <c r="Z208" s="105"/>
      <c r="AA208" s="106" t="str">
        <f aca="false">IF(AND($Y208="",$Z208=""),"",ROUND(IFERROR(VALUE(LEFT($Y208,1)),0)*12+IFERROR(VALUE(LEFT($Z208,1)),0)*8,0))</f>
        <v/>
      </c>
      <c r="AB208" s="106" t="str">
        <f aca="false">IF($AA208="","",IF($AA208&gt;=80,"A - call first",IF($AA208&gt;=60,"B - worth pursuing",IF($AA208&gt;=40,"C - nurture","D - do not spend time here"))))</f>
        <v/>
      </c>
      <c r="AC208" s="107" t="str">
        <f aca="false">IF($C208="","",IF($S208="Converted","8 Won / Certified",IF($S208="Application Started","7 Certification / Enterprise opportunity",IF($S208="Meeting Booked","6 Meeting / Application",IF(OR($S208="Interested",$S208="Info Requested"),"5 Interested",IF(OR($S208="Declined",$S208="Not Relevant",$S208="Do Not Contact / Unsubscribed"),"9 Closed - Lost",IF($R208="Yes","4 Contacted",IF($N208="Yes","2 Engaged",IF($M208="Yes","1 Awareness",IF($AA208&gt;=60,"3 Qualified","1 Awareness"))))))))))</f>
        <v/>
      </c>
      <c r="AD208" s="108"/>
      <c r="AE208" s="108"/>
      <c r="AF208" s="111" t="str">
        <f aca="false">IF($AE208="","",$AE208+10)</f>
        <v/>
      </c>
      <c r="AG208" s="108"/>
      <c r="AH208" s="81"/>
      <c r="AI208" s="108"/>
      <c r="AJ208" s="81"/>
      <c r="AK208" s="108"/>
      <c r="AL208" s="110"/>
      <c r="AM208" s="81"/>
      <c r="AN208" s="111" t="str">
        <f aca="false">IF($D208="","",IF(COUNTIF($D$4:$D$1203,$D208)&gt;1,"DUPLICATE — check earlier row",""))</f>
        <v/>
      </c>
      <c r="AO208" s="81"/>
      <c r="AP208" s="81"/>
    </row>
    <row r="209" customFormat="false" ht="30" hidden="false" customHeight="true" outlineLevel="0" collapsed="false">
      <c r="A209" s="79"/>
      <c r="B209" s="80"/>
      <c r="C209" s="80"/>
      <c r="D209" s="80"/>
      <c r="E209" s="80"/>
      <c r="F209" s="80"/>
      <c r="G209" s="80"/>
      <c r="H209" s="80"/>
      <c r="I209" s="80"/>
      <c r="J209" s="102"/>
      <c r="K209" s="103" t="str">
        <f aca="false">IF(J209="","",IF(J209&gt;=8,"Yes","Check"))</f>
        <v/>
      </c>
      <c r="L209" s="81"/>
      <c r="M209" s="102"/>
      <c r="N209" s="102"/>
      <c r="O209" s="80"/>
      <c r="P209" s="81"/>
      <c r="Q209" s="103" t="str">
        <f aca="false">IF(P209="","",LEN(P209))</f>
        <v/>
      </c>
      <c r="R209" s="102"/>
      <c r="S209" s="80"/>
      <c r="T209" s="81"/>
      <c r="U209" s="104" t="str">
        <f aca="false">IF($AE209&lt;&gt;"",$AE209+4,IF(OR(R209&lt;&gt;"Yes",A209=""),"",A209+4))</f>
        <v/>
      </c>
      <c r="V209" s="102"/>
      <c r="W209" s="81"/>
      <c r="X209" s="81"/>
      <c r="Y209" s="105"/>
      <c r="Z209" s="105"/>
      <c r="AA209" s="106" t="str">
        <f aca="false">IF(AND($Y209="",$Z209=""),"",ROUND(IFERROR(VALUE(LEFT($Y209,1)),0)*12+IFERROR(VALUE(LEFT($Z209,1)),0)*8,0))</f>
        <v/>
      </c>
      <c r="AB209" s="106" t="str">
        <f aca="false">IF($AA209="","",IF($AA209&gt;=80,"A - call first",IF($AA209&gt;=60,"B - worth pursuing",IF($AA209&gt;=40,"C - nurture","D - do not spend time here"))))</f>
        <v/>
      </c>
      <c r="AC209" s="107" t="str">
        <f aca="false">IF($C209="","",IF($S209="Converted","8 Won / Certified",IF($S209="Application Started","7 Certification / Enterprise opportunity",IF($S209="Meeting Booked","6 Meeting / Application",IF(OR($S209="Interested",$S209="Info Requested"),"5 Interested",IF(OR($S209="Declined",$S209="Not Relevant",$S209="Do Not Contact / Unsubscribed"),"9 Closed - Lost",IF($R209="Yes","4 Contacted",IF($N209="Yes","2 Engaged",IF($M209="Yes","1 Awareness",IF($AA209&gt;=60,"3 Qualified","1 Awareness"))))))))))</f>
        <v/>
      </c>
      <c r="AD209" s="108"/>
      <c r="AE209" s="108"/>
      <c r="AF209" s="109" t="str">
        <f aca="false">IF($AE209="","",$AE209+10)</f>
        <v/>
      </c>
      <c r="AG209" s="108"/>
      <c r="AH209" s="81"/>
      <c r="AI209" s="108"/>
      <c r="AJ209" s="81"/>
      <c r="AK209" s="108"/>
      <c r="AL209" s="110"/>
      <c r="AM209" s="81"/>
      <c r="AN209" s="109" t="str">
        <f aca="false">IF($D209="","",IF(COUNTIF($D$4:$D$1203,$D209)&gt;1,"DUPLICATE — check earlier row",""))</f>
        <v/>
      </c>
      <c r="AO209" s="81"/>
      <c r="AP209" s="81"/>
    </row>
    <row r="210" customFormat="false" ht="30" hidden="false" customHeight="true" outlineLevel="0" collapsed="false">
      <c r="A210" s="79"/>
      <c r="B210" s="80"/>
      <c r="C210" s="80"/>
      <c r="D210" s="80"/>
      <c r="E210" s="80"/>
      <c r="F210" s="80"/>
      <c r="G210" s="80"/>
      <c r="H210" s="80"/>
      <c r="I210" s="80"/>
      <c r="J210" s="102"/>
      <c r="K210" s="103" t="str">
        <f aca="false">IF(J210="","",IF(J210&gt;=8,"Yes","Check"))</f>
        <v/>
      </c>
      <c r="L210" s="81"/>
      <c r="M210" s="102"/>
      <c r="N210" s="102"/>
      <c r="O210" s="80"/>
      <c r="P210" s="81"/>
      <c r="Q210" s="103" t="str">
        <f aca="false">IF(P210="","",LEN(P210))</f>
        <v/>
      </c>
      <c r="R210" s="102"/>
      <c r="S210" s="80"/>
      <c r="T210" s="81"/>
      <c r="U210" s="104" t="str">
        <f aca="false">IF($AE210&lt;&gt;"",$AE210+4,IF(OR(R210&lt;&gt;"Yes",A210=""),"",A210+4))</f>
        <v/>
      </c>
      <c r="V210" s="102"/>
      <c r="W210" s="81"/>
      <c r="X210" s="81"/>
      <c r="Y210" s="105"/>
      <c r="Z210" s="105"/>
      <c r="AA210" s="106" t="str">
        <f aca="false">IF(AND($Y210="",$Z210=""),"",ROUND(IFERROR(VALUE(LEFT($Y210,1)),0)*12+IFERROR(VALUE(LEFT($Z210,1)),0)*8,0))</f>
        <v/>
      </c>
      <c r="AB210" s="106" t="str">
        <f aca="false">IF($AA210="","",IF($AA210&gt;=80,"A - call first",IF($AA210&gt;=60,"B - worth pursuing",IF($AA210&gt;=40,"C - nurture","D - do not spend time here"))))</f>
        <v/>
      </c>
      <c r="AC210" s="107" t="str">
        <f aca="false">IF($C210="","",IF($S210="Converted","8 Won / Certified",IF($S210="Application Started","7 Certification / Enterprise opportunity",IF($S210="Meeting Booked","6 Meeting / Application",IF(OR($S210="Interested",$S210="Info Requested"),"5 Interested",IF(OR($S210="Declined",$S210="Not Relevant",$S210="Do Not Contact / Unsubscribed"),"9 Closed - Lost",IF($R210="Yes","4 Contacted",IF($N210="Yes","2 Engaged",IF($M210="Yes","1 Awareness",IF($AA210&gt;=60,"3 Qualified","1 Awareness"))))))))))</f>
        <v/>
      </c>
      <c r="AD210" s="108"/>
      <c r="AE210" s="108"/>
      <c r="AF210" s="111" t="str">
        <f aca="false">IF($AE210="","",$AE210+10)</f>
        <v/>
      </c>
      <c r="AG210" s="108"/>
      <c r="AH210" s="81"/>
      <c r="AI210" s="108"/>
      <c r="AJ210" s="81"/>
      <c r="AK210" s="108"/>
      <c r="AL210" s="110"/>
      <c r="AM210" s="81"/>
      <c r="AN210" s="111" t="str">
        <f aca="false">IF($D210="","",IF(COUNTIF($D$4:$D$1203,$D210)&gt;1,"DUPLICATE — check earlier row",""))</f>
        <v/>
      </c>
      <c r="AO210" s="81"/>
      <c r="AP210" s="81"/>
    </row>
    <row r="211" customFormat="false" ht="30" hidden="false" customHeight="true" outlineLevel="0" collapsed="false">
      <c r="A211" s="79"/>
      <c r="B211" s="80"/>
      <c r="C211" s="80"/>
      <c r="D211" s="80"/>
      <c r="E211" s="80"/>
      <c r="F211" s="80"/>
      <c r="G211" s="80"/>
      <c r="H211" s="80"/>
      <c r="I211" s="80"/>
      <c r="J211" s="102"/>
      <c r="K211" s="103" t="str">
        <f aca="false">IF(J211="","",IF(J211&gt;=8,"Yes","Check"))</f>
        <v/>
      </c>
      <c r="L211" s="81"/>
      <c r="M211" s="102"/>
      <c r="N211" s="102"/>
      <c r="O211" s="80"/>
      <c r="P211" s="81"/>
      <c r="Q211" s="103" t="str">
        <f aca="false">IF(P211="","",LEN(P211))</f>
        <v/>
      </c>
      <c r="R211" s="102"/>
      <c r="S211" s="80"/>
      <c r="T211" s="81"/>
      <c r="U211" s="104" t="str">
        <f aca="false">IF($AE211&lt;&gt;"",$AE211+4,IF(OR(R211&lt;&gt;"Yes",A211=""),"",A211+4))</f>
        <v/>
      </c>
      <c r="V211" s="102"/>
      <c r="W211" s="81"/>
      <c r="X211" s="81"/>
      <c r="Y211" s="105"/>
      <c r="Z211" s="105"/>
      <c r="AA211" s="106" t="str">
        <f aca="false">IF(AND($Y211="",$Z211=""),"",ROUND(IFERROR(VALUE(LEFT($Y211,1)),0)*12+IFERROR(VALUE(LEFT($Z211,1)),0)*8,0))</f>
        <v/>
      </c>
      <c r="AB211" s="106" t="str">
        <f aca="false">IF($AA211="","",IF($AA211&gt;=80,"A - call first",IF($AA211&gt;=60,"B - worth pursuing",IF($AA211&gt;=40,"C - nurture","D - do not spend time here"))))</f>
        <v/>
      </c>
      <c r="AC211" s="107" t="str">
        <f aca="false">IF($C211="","",IF($S211="Converted","8 Won / Certified",IF($S211="Application Started","7 Certification / Enterprise opportunity",IF($S211="Meeting Booked","6 Meeting / Application",IF(OR($S211="Interested",$S211="Info Requested"),"5 Interested",IF(OR($S211="Declined",$S211="Not Relevant",$S211="Do Not Contact / Unsubscribed"),"9 Closed - Lost",IF($R211="Yes","4 Contacted",IF($N211="Yes","2 Engaged",IF($M211="Yes","1 Awareness",IF($AA211&gt;=60,"3 Qualified","1 Awareness"))))))))))</f>
        <v/>
      </c>
      <c r="AD211" s="108"/>
      <c r="AE211" s="108"/>
      <c r="AF211" s="109" t="str">
        <f aca="false">IF($AE211="","",$AE211+10)</f>
        <v/>
      </c>
      <c r="AG211" s="108"/>
      <c r="AH211" s="81"/>
      <c r="AI211" s="108"/>
      <c r="AJ211" s="81"/>
      <c r="AK211" s="108"/>
      <c r="AL211" s="110"/>
      <c r="AM211" s="81"/>
      <c r="AN211" s="109" t="str">
        <f aca="false">IF($D211="","",IF(COUNTIF($D$4:$D$1203,$D211)&gt;1,"DUPLICATE — check earlier row",""))</f>
        <v/>
      </c>
      <c r="AO211" s="81"/>
      <c r="AP211" s="81"/>
    </row>
    <row r="212" customFormat="false" ht="30" hidden="false" customHeight="true" outlineLevel="0" collapsed="false">
      <c r="A212" s="79"/>
      <c r="B212" s="80"/>
      <c r="C212" s="80"/>
      <c r="D212" s="80"/>
      <c r="E212" s="80"/>
      <c r="F212" s="80"/>
      <c r="G212" s="80"/>
      <c r="H212" s="80"/>
      <c r="I212" s="80"/>
      <c r="J212" s="102"/>
      <c r="K212" s="103" t="str">
        <f aca="false">IF(J212="","",IF(J212&gt;=8,"Yes","Check"))</f>
        <v/>
      </c>
      <c r="L212" s="81"/>
      <c r="M212" s="102"/>
      <c r="N212" s="102"/>
      <c r="O212" s="80"/>
      <c r="P212" s="81"/>
      <c r="Q212" s="103" t="str">
        <f aca="false">IF(P212="","",LEN(P212))</f>
        <v/>
      </c>
      <c r="R212" s="102"/>
      <c r="S212" s="80"/>
      <c r="T212" s="81"/>
      <c r="U212" s="104" t="str">
        <f aca="false">IF($AE212&lt;&gt;"",$AE212+4,IF(OR(R212&lt;&gt;"Yes",A212=""),"",A212+4))</f>
        <v/>
      </c>
      <c r="V212" s="102"/>
      <c r="W212" s="81"/>
      <c r="X212" s="81"/>
      <c r="Y212" s="105"/>
      <c r="Z212" s="105"/>
      <c r="AA212" s="106" t="str">
        <f aca="false">IF(AND($Y212="",$Z212=""),"",ROUND(IFERROR(VALUE(LEFT($Y212,1)),0)*12+IFERROR(VALUE(LEFT($Z212,1)),0)*8,0))</f>
        <v/>
      </c>
      <c r="AB212" s="106" t="str">
        <f aca="false">IF($AA212="","",IF($AA212&gt;=80,"A - call first",IF($AA212&gt;=60,"B - worth pursuing",IF($AA212&gt;=40,"C - nurture","D - do not spend time here"))))</f>
        <v/>
      </c>
      <c r="AC212" s="107" t="str">
        <f aca="false">IF($C212="","",IF($S212="Converted","8 Won / Certified",IF($S212="Application Started","7 Certification / Enterprise opportunity",IF($S212="Meeting Booked","6 Meeting / Application",IF(OR($S212="Interested",$S212="Info Requested"),"5 Interested",IF(OR($S212="Declined",$S212="Not Relevant",$S212="Do Not Contact / Unsubscribed"),"9 Closed - Lost",IF($R212="Yes","4 Contacted",IF($N212="Yes","2 Engaged",IF($M212="Yes","1 Awareness",IF($AA212&gt;=60,"3 Qualified","1 Awareness"))))))))))</f>
        <v/>
      </c>
      <c r="AD212" s="108"/>
      <c r="AE212" s="108"/>
      <c r="AF212" s="111" t="str">
        <f aca="false">IF($AE212="","",$AE212+10)</f>
        <v/>
      </c>
      <c r="AG212" s="108"/>
      <c r="AH212" s="81"/>
      <c r="AI212" s="108"/>
      <c r="AJ212" s="81"/>
      <c r="AK212" s="108"/>
      <c r="AL212" s="110"/>
      <c r="AM212" s="81"/>
      <c r="AN212" s="111" t="str">
        <f aca="false">IF($D212="","",IF(COUNTIF($D$4:$D$1203,$D212)&gt;1,"DUPLICATE — check earlier row",""))</f>
        <v/>
      </c>
      <c r="AO212" s="81"/>
      <c r="AP212" s="81"/>
    </row>
    <row r="213" customFormat="false" ht="30" hidden="false" customHeight="true" outlineLevel="0" collapsed="false">
      <c r="A213" s="79"/>
      <c r="B213" s="80"/>
      <c r="C213" s="80"/>
      <c r="D213" s="80"/>
      <c r="E213" s="80"/>
      <c r="F213" s="80"/>
      <c r="G213" s="80"/>
      <c r="H213" s="80"/>
      <c r="I213" s="80"/>
      <c r="J213" s="102"/>
      <c r="K213" s="103" t="str">
        <f aca="false">IF(J213="","",IF(J213&gt;=8,"Yes","Check"))</f>
        <v/>
      </c>
      <c r="L213" s="81"/>
      <c r="M213" s="102"/>
      <c r="N213" s="102"/>
      <c r="O213" s="80"/>
      <c r="P213" s="81"/>
      <c r="Q213" s="103" t="str">
        <f aca="false">IF(P213="","",LEN(P213))</f>
        <v/>
      </c>
      <c r="R213" s="102"/>
      <c r="S213" s="80"/>
      <c r="T213" s="81"/>
      <c r="U213" s="104" t="str">
        <f aca="false">IF($AE213&lt;&gt;"",$AE213+4,IF(OR(R213&lt;&gt;"Yes",A213=""),"",A213+4))</f>
        <v/>
      </c>
      <c r="V213" s="102"/>
      <c r="W213" s="81"/>
      <c r="X213" s="81"/>
      <c r="Y213" s="105"/>
      <c r="Z213" s="105"/>
      <c r="AA213" s="106" t="str">
        <f aca="false">IF(AND($Y213="",$Z213=""),"",ROUND(IFERROR(VALUE(LEFT($Y213,1)),0)*12+IFERROR(VALUE(LEFT($Z213,1)),0)*8,0))</f>
        <v/>
      </c>
      <c r="AB213" s="106" t="str">
        <f aca="false">IF($AA213="","",IF($AA213&gt;=80,"A - call first",IF($AA213&gt;=60,"B - worth pursuing",IF($AA213&gt;=40,"C - nurture","D - do not spend time here"))))</f>
        <v/>
      </c>
      <c r="AC213" s="107" t="str">
        <f aca="false">IF($C213="","",IF($S213="Converted","8 Won / Certified",IF($S213="Application Started","7 Certification / Enterprise opportunity",IF($S213="Meeting Booked","6 Meeting / Application",IF(OR($S213="Interested",$S213="Info Requested"),"5 Interested",IF(OR($S213="Declined",$S213="Not Relevant",$S213="Do Not Contact / Unsubscribed"),"9 Closed - Lost",IF($R213="Yes","4 Contacted",IF($N213="Yes","2 Engaged",IF($M213="Yes","1 Awareness",IF($AA213&gt;=60,"3 Qualified","1 Awareness"))))))))))</f>
        <v/>
      </c>
      <c r="AD213" s="108"/>
      <c r="AE213" s="108"/>
      <c r="AF213" s="109" t="str">
        <f aca="false">IF($AE213="","",$AE213+10)</f>
        <v/>
      </c>
      <c r="AG213" s="108"/>
      <c r="AH213" s="81"/>
      <c r="AI213" s="108"/>
      <c r="AJ213" s="81"/>
      <c r="AK213" s="108"/>
      <c r="AL213" s="110"/>
      <c r="AM213" s="81"/>
      <c r="AN213" s="109" t="str">
        <f aca="false">IF($D213="","",IF(COUNTIF($D$4:$D$1203,$D213)&gt;1,"DUPLICATE — check earlier row",""))</f>
        <v/>
      </c>
      <c r="AO213" s="81"/>
      <c r="AP213" s="81"/>
    </row>
    <row r="214" customFormat="false" ht="30" hidden="false" customHeight="true" outlineLevel="0" collapsed="false">
      <c r="A214" s="79"/>
      <c r="B214" s="80"/>
      <c r="C214" s="80"/>
      <c r="D214" s="80"/>
      <c r="E214" s="80"/>
      <c r="F214" s="80"/>
      <c r="G214" s="80"/>
      <c r="H214" s="80"/>
      <c r="I214" s="80"/>
      <c r="J214" s="102"/>
      <c r="K214" s="103" t="str">
        <f aca="false">IF(J214="","",IF(J214&gt;=8,"Yes","Check"))</f>
        <v/>
      </c>
      <c r="L214" s="81"/>
      <c r="M214" s="102"/>
      <c r="N214" s="102"/>
      <c r="O214" s="80"/>
      <c r="P214" s="81"/>
      <c r="Q214" s="103" t="str">
        <f aca="false">IF(P214="","",LEN(P214))</f>
        <v/>
      </c>
      <c r="R214" s="102"/>
      <c r="S214" s="80"/>
      <c r="T214" s="81"/>
      <c r="U214" s="104" t="str">
        <f aca="false">IF($AE214&lt;&gt;"",$AE214+4,IF(OR(R214&lt;&gt;"Yes",A214=""),"",A214+4))</f>
        <v/>
      </c>
      <c r="V214" s="102"/>
      <c r="W214" s="81"/>
      <c r="X214" s="81"/>
      <c r="Y214" s="105"/>
      <c r="Z214" s="105"/>
      <c r="AA214" s="106" t="str">
        <f aca="false">IF(AND($Y214="",$Z214=""),"",ROUND(IFERROR(VALUE(LEFT($Y214,1)),0)*12+IFERROR(VALUE(LEFT($Z214,1)),0)*8,0))</f>
        <v/>
      </c>
      <c r="AB214" s="106" t="str">
        <f aca="false">IF($AA214="","",IF($AA214&gt;=80,"A - call first",IF($AA214&gt;=60,"B - worth pursuing",IF($AA214&gt;=40,"C - nurture","D - do not spend time here"))))</f>
        <v/>
      </c>
      <c r="AC214" s="107" t="str">
        <f aca="false">IF($C214="","",IF($S214="Converted","8 Won / Certified",IF($S214="Application Started","7 Certification / Enterprise opportunity",IF($S214="Meeting Booked","6 Meeting / Application",IF(OR($S214="Interested",$S214="Info Requested"),"5 Interested",IF(OR($S214="Declined",$S214="Not Relevant",$S214="Do Not Contact / Unsubscribed"),"9 Closed - Lost",IF($R214="Yes","4 Contacted",IF($N214="Yes","2 Engaged",IF($M214="Yes","1 Awareness",IF($AA214&gt;=60,"3 Qualified","1 Awareness"))))))))))</f>
        <v/>
      </c>
      <c r="AD214" s="108"/>
      <c r="AE214" s="108"/>
      <c r="AF214" s="111" t="str">
        <f aca="false">IF($AE214="","",$AE214+10)</f>
        <v/>
      </c>
      <c r="AG214" s="108"/>
      <c r="AH214" s="81"/>
      <c r="AI214" s="108"/>
      <c r="AJ214" s="81"/>
      <c r="AK214" s="108"/>
      <c r="AL214" s="110"/>
      <c r="AM214" s="81"/>
      <c r="AN214" s="111" t="str">
        <f aca="false">IF($D214="","",IF(COUNTIF($D$4:$D$1203,$D214)&gt;1,"DUPLICATE — check earlier row",""))</f>
        <v/>
      </c>
      <c r="AO214" s="81"/>
      <c r="AP214" s="81"/>
    </row>
    <row r="215" customFormat="false" ht="30" hidden="false" customHeight="true" outlineLevel="0" collapsed="false">
      <c r="A215" s="79"/>
      <c r="B215" s="80"/>
      <c r="C215" s="80"/>
      <c r="D215" s="80"/>
      <c r="E215" s="80"/>
      <c r="F215" s="80"/>
      <c r="G215" s="80"/>
      <c r="H215" s="80"/>
      <c r="I215" s="80"/>
      <c r="J215" s="102"/>
      <c r="K215" s="103" t="str">
        <f aca="false">IF(J215="","",IF(J215&gt;=8,"Yes","Check"))</f>
        <v/>
      </c>
      <c r="L215" s="81"/>
      <c r="M215" s="102"/>
      <c r="N215" s="102"/>
      <c r="O215" s="80"/>
      <c r="P215" s="81"/>
      <c r="Q215" s="103" t="str">
        <f aca="false">IF(P215="","",LEN(P215))</f>
        <v/>
      </c>
      <c r="R215" s="102"/>
      <c r="S215" s="80"/>
      <c r="T215" s="81"/>
      <c r="U215" s="104" t="str">
        <f aca="false">IF($AE215&lt;&gt;"",$AE215+4,IF(OR(R215&lt;&gt;"Yes",A215=""),"",A215+4))</f>
        <v/>
      </c>
      <c r="V215" s="102"/>
      <c r="W215" s="81"/>
      <c r="X215" s="81"/>
      <c r="Y215" s="105"/>
      <c r="Z215" s="105"/>
      <c r="AA215" s="106" t="str">
        <f aca="false">IF(AND($Y215="",$Z215=""),"",ROUND(IFERROR(VALUE(LEFT($Y215,1)),0)*12+IFERROR(VALUE(LEFT($Z215,1)),0)*8,0))</f>
        <v/>
      </c>
      <c r="AB215" s="106" t="str">
        <f aca="false">IF($AA215="","",IF($AA215&gt;=80,"A - call first",IF($AA215&gt;=60,"B - worth pursuing",IF($AA215&gt;=40,"C - nurture","D - do not spend time here"))))</f>
        <v/>
      </c>
      <c r="AC215" s="107" t="str">
        <f aca="false">IF($C215="","",IF($S215="Converted","8 Won / Certified",IF($S215="Application Started","7 Certification / Enterprise opportunity",IF($S215="Meeting Booked","6 Meeting / Application",IF(OR($S215="Interested",$S215="Info Requested"),"5 Interested",IF(OR($S215="Declined",$S215="Not Relevant",$S215="Do Not Contact / Unsubscribed"),"9 Closed - Lost",IF($R215="Yes","4 Contacted",IF($N215="Yes","2 Engaged",IF($M215="Yes","1 Awareness",IF($AA215&gt;=60,"3 Qualified","1 Awareness"))))))))))</f>
        <v/>
      </c>
      <c r="AD215" s="108"/>
      <c r="AE215" s="108"/>
      <c r="AF215" s="109" t="str">
        <f aca="false">IF($AE215="","",$AE215+10)</f>
        <v/>
      </c>
      <c r="AG215" s="108"/>
      <c r="AH215" s="81"/>
      <c r="AI215" s="108"/>
      <c r="AJ215" s="81"/>
      <c r="AK215" s="108"/>
      <c r="AL215" s="110"/>
      <c r="AM215" s="81"/>
      <c r="AN215" s="109" t="str">
        <f aca="false">IF($D215="","",IF(COUNTIF($D$4:$D$1203,$D215)&gt;1,"DUPLICATE — check earlier row",""))</f>
        <v/>
      </c>
      <c r="AO215" s="81"/>
      <c r="AP215" s="81"/>
    </row>
    <row r="216" customFormat="false" ht="30" hidden="false" customHeight="true" outlineLevel="0" collapsed="false">
      <c r="A216" s="79"/>
      <c r="B216" s="80"/>
      <c r="C216" s="80"/>
      <c r="D216" s="80"/>
      <c r="E216" s="80"/>
      <c r="F216" s="80"/>
      <c r="G216" s="80"/>
      <c r="H216" s="80"/>
      <c r="I216" s="80"/>
      <c r="J216" s="102"/>
      <c r="K216" s="103" t="str">
        <f aca="false">IF(J216="","",IF(J216&gt;=8,"Yes","Check"))</f>
        <v/>
      </c>
      <c r="L216" s="81"/>
      <c r="M216" s="102"/>
      <c r="N216" s="102"/>
      <c r="O216" s="80"/>
      <c r="P216" s="81"/>
      <c r="Q216" s="103" t="str">
        <f aca="false">IF(P216="","",LEN(P216))</f>
        <v/>
      </c>
      <c r="R216" s="102"/>
      <c r="S216" s="80"/>
      <c r="T216" s="81"/>
      <c r="U216" s="104" t="str">
        <f aca="false">IF($AE216&lt;&gt;"",$AE216+4,IF(OR(R216&lt;&gt;"Yes",A216=""),"",A216+4))</f>
        <v/>
      </c>
      <c r="V216" s="102"/>
      <c r="W216" s="81"/>
      <c r="X216" s="81"/>
      <c r="Y216" s="105"/>
      <c r="Z216" s="105"/>
      <c r="AA216" s="106" t="str">
        <f aca="false">IF(AND($Y216="",$Z216=""),"",ROUND(IFERROR(VALUE(LEFT($Y216,1)),0)*12+IFERROR(VALUE(LEFT($Z216,1)),0)*8,0))</f>
        <v/>
      </c>
      <c r="AB216" s="106" t="str">
        <f aca="false">IF($AA216="","",IF($AA216&gt;=80,"A - call first",IF($AA216&gt;=60,"B - worth pursuing",IF($AA216&gt;=40,"C - nurture","D - do not spend time here"))))</f>
        <v/>
      </c>
      <c r="AC216" s="107" t="str">
        <f aca="false">IF($C216="","",IF($S216="Converted","8 Won / Certified",IF($S216="Application Started","7 Certification / Enterprise opportunity",IF($S216="Meeting Booked","6 Meeting / Application",IF(OR($S216="Interested",$S216="Info Requested"),"5 Interested",IF(OR($S216="Declined",$S216="Not Relevant",$S216="Do Not Contact / Unsubscribed"),"9 Closed - Lost",IF($R216="Yes","4 Contacted",IF($N216="Yes","2 Engaged",IF($M216="Yes","1 Awareness",IF($AA216&gt;=60,"3 Qualified","1 Awareness"))))))))))</f>
        <v/>
      </c>
      <c r="AD216" s="108"/>
      <c r="AE216" s="108"/>
      <c r="AF216" s="111" t="str">
        <f aca="false">IF($AE216="","",$AE216+10)</f>
        <v/>
      </c>
      <c r="AG216" s="108"/>
      <c r="AH216" s="81"/>
      <c r="AI216" s="108"/>
      <c r="AJ216" s="81"/>
      <c r="AK216" s="108"/>
      <c r="AL216" s="110"/>
      <c r="AM216" s="81"/>
      <c r="AN216" s="111" t="str">
        <f aca="false">IF($D216="","",IF(COUNTIF($D$4:$D$1203,$D216)&gt;1,"DUPLICATE — check earlier row",""))</f>
        <v/>
      </c>
      <c r="AO216" s="81"/>
      <c r="AP216" s="81"/>
    </row>
    <row r="217" customFormat="false" ht="30" hidden="false" customHeight="true" outlineLevel="0" collapsed="false">
      <c r="A217" s="79"/>
      <c r="B217" s="80"/>
      <c r="C217" s="80"/>
      <c r="D217" s="80"/>
      <c r="E217" s="80"/>
      <c r="F217" s="80"/>
      <c r="G217" s="80"/>
      <c r="H217" s="80"/>
      <c r="I217" s="80"/>
      <c r="J217" s="102"/>
      <c r="K217" s="103" t="str">
        <f aca="false">IF(J217="","",IF(J217&gt;=8,"Yes","Check"))</f>
        <v/>
      </c>
      <c r="L217" s="81"/>
      <c r="M217" s="102"/>
      <c r="N217" s="102"/>
      <c r="O217" s="80"/>
      <c r="P217" s="81"/>
      <c r="Q217" s="103" t="str">
        <f aca="false">IF(P217="","",LEN(P217))</f>
        <v/>
      </c>
      <c r="R217" s="102"/>
      <c r="S217" s="80"/>
      <c r="T217" s="81"/>
      <c r="U217" s="104" t="str">
        <f aca="false">IF($AE217&lt;&gt;"",$AE217+4,IF(OR(R217&lt;&gt;"Yes",A217=""),"",A217+4))</f>
        <v/>
      </c>
      <c r="V217" s="102"/>
      <c r="W217" s="81"/>
      <c r="X217" s="81"/>
      <c r="Y217" s="105"/>
      <c r="Z217" s="105"/>
      <c r="AA217" s="106" t="str">
        <f aca="false">IF(AND($Y217="",$Z217=""),"",ROUND(IFERROR(VALUE(LEFT($Y217,1)),0)*12+IFERROR(VALUE(LEFT($Z217,1)),0)*8,0))</f>
        <v/>
      </c>
      <c r="AB217" s="106" t="str">
        <f aca="false">IF($AA217="","",IF($AA217&gt;=80,"A - call first",IF($AA217&gt;=60,"B - worth pursuing",IF($AA217&gt;=40,"C - nurture","D - do not spend time here"))))</f>
        <v/>
      </c>
      <c r="AC217" s="107" t="str">
        <f aca="false">IF($C217="","",IF($S217="Converted","8 Won / Certified",IF($S217="Application Started","7 Certification / Enterprise opportunity",IF($S217="Meeting Booked","6 Meeting / Application",IF(OR($S217="Interested",$S217="Info Requested"),"5 Interested",IF(OR($S217="Declined",$S217="Not Relevant",$S217="Do Not Contact / Unsubscribed"),"9 Closed - Lost",IF($R217="Yes","4 Contacted",IF($N217="Yes","2 Engaged",IF($M217="Yes","1 Awareness",IF($AA217&gt;=60,"3 Qualified","1 Awareness"))))))))))</f>
        <v/>
      </c>
      <c r="AD217" s="108"/>
      <c r="AE217" s="108"/>
      <c r="AF217" s="109" t="str">
        <f aca="false">IF($AE217="","",$AE217+10)</f>
        <v/>
      </c>
      <c r="AG217" s="108"/>
      <c r="AH217" s="81"/>
      <c r="AI217" s="108"/>
      <c r="AJ217" s="81"/>
      <c r="AK217" s="108"/>
      <c r="AL217" s="110"/>
      <c r="AM217" s="81"/>
      <c r="AN217" s="109" t="str">
        <f aca="false">IF($D217="","",IF(COUNTIF($D$4:$D$1203,$D217)&gt;1,"DUPLICATE — check earlier row",""))</f>
        <v/>
      </c>
      <c r="AO217" s="81"/>
      <c r="AP217" s="81"/>
    </row>
    <row r="218" customFormat="false" ht="30" hidden="false" customHeight="true" outlineLevel="0" collapsed="false">
      <c r="A218" s="79"/>
      <c r="B218" s="80"/>
      <c r="C218" s="80"/>
      <c r="D218" s="80"/>
      <c r="E218" s="80"/>
      <c r="F218" s="80"/>
      <c r="G218" s="80"/>
      <c r="H218" s="80"/>
      <c r="I218" s="80"/>
      <c r="J218" s="102"/>
      <c r="K218" s="103" t="str">
        <f aca="false">IF(J218="","",IF(J218&gt;=8,"Yes","Check"))</f>
        <v/>
      </c>
      <c r="L218" s="81"/>
      <c r="M218" s="102"/>
      <c r="N218" s="102"/>
      <c r="O218" s="80"/>
      <c r="P218" s="81"/>
      <c r="Q218" s="103" t="str">
        <f aca="false">IF(P218="","",LEN(P218))</f>
        <v/>
      </c>
      <c r="R218" s="102"/>
      <c r="S218" s="80"/>
      <c r="T218" s="81"/>
      <c r="U218" s="104" t="str">
        <f aca="false">IF($AE218&lt;&gt;"",$AE218+4,IF(OR(R218&lt;&gt;"Yes",A218=""),"",A218+4))</f>
        <v/>
      </c>
      <c r="V218" s="102"/>
      <c r="W218" s="81"/>
      <c r="X218" s="81"/>
      <c r="Y218" s="105"/>
      <c r="Z218" s="105"/>
      <c r="AA218" s="106" t="str">
        <f aca="false">IF(AND($Y218="",$Z218=""),"",ROUND(IFERROR(VALUE(LEFT($Y218,1)),0)*12+IFERROR(VALUE(LEFT($Z218,1)),0)*8,0))</f>
        <v/>
      </c>
      <c r="AB218" s="106" t="str">
        <f aca="false">IF($AA218="","",IF($AA218&gt;=80,"A - call first",IF($AA218&gt;=60,"B - worth pursuing",IF($AA218&gt;=40,"C - nurture","D - do not spend time here"))))</f>
        <v/>
      </c>
      <c r="AC218" s="107" t="str">
        <f aca="false">IF($C218="","",IF($S218="Converted","8 Won / Certified",IF($S218="Application Started","7 Certification / Enterprise opportunity",IF($S218="Meeting Booked","6 Meeting / Application",IF(OR($S218="Interested",$S218="Info Requested"),"5 Interested",IF(OR($S218="Declined",$S218="Not Relevant",$S218="Do Not Contact / Unsubscribed"),"9 Closed - Lost",IF($R218="Yes","4 Contacted",IF($N218="Yes","2 Engaged",IF($M218="Yes","1 Awareness",IF($AA218&gt;=60,"3 Qualified","1 Awareness"))))))))))</f>
        <v/>
      </c>
      <c r="AD218" s="108"/>
      <c r="AE218" s="108"/>
      <c r="AF218" s="111" t="str">
        <f aca="false">IF($AE218="","",$AE218+10)</f>
        <v/>
      </c>
      <c r="AG218" s="108"/>
      <c r="AH218" s="81"/>
      <c r="AI218" s="108"/>
      <c r="AJ218" s="81"/>
      <c r="AK218" s="108"/>
      <c r="AL218" s="110"/>
      <c r="AM218" s="81"/>
      <c r="AN218" s="111" t="str">
        <f aca="false">IF($D218="","",IF(COUNTIF($D$4:$D$1203,$D218)&gt;1,"DUPLICATE — check earlier row",""))</f>
        <v/>
      </c>
      <c r="AO218" s="81"/>
      <c r="AP218" s="81"/>
    </row>
    <row r="219" customFormat="false" ht="30" hidden="false" customHeight="true" outlineLevel="0" collapsed="false">
      <c r="A219" s="79"/>
      <c r="B219" s="80"/>
      <c r="C219" s="80"/>
      <c r="D219" s="80"/>
      <c r="E219" s="80"/>
      <c r="F219" s="80"/>
      <c r="G219" s="80"/>
      <c r="H219" s="80"/>
      <c r="I219" s="80"/>
      <c r="J219" s="102"/>
      <c r="K219" s="103" t="str">
        <f aca="false">IF(J219="","",IF(J219&gt;=8,"Yes","Check"))</f>
        <v/>
      </c>
      <c r="L219" s="81"/>
      <c r="M219" s="102"/>
      <c r="N219" s="102"/>
      <c r="O219" s="80"/>
      <c r="P219" s="81"/>
      <c r="Q219" s="103" t="str">
        <f aca="false">IF(P219="","",LEN(P219))</f>
        <v/>
      </c>
      <c r="R219" s="102"/>
      <c r="S219" s="80"/>
      <c r="T219" s="81"/>
      <c r="U219" s="104" t="str">
        <f aca="false">IF($AE219&lt;&gt;"",$AE219+4,IF(OR(R219&lt;&gt;"Yes",A219=""),"",A219+4))</f>
        <v/>
      </c>
      <c r="V219" s="102"/>
      <c r="W219" s="81"/>
      <c r="X219" s="81"/>
      <c r="Y219" s="105"/>
      <c r="Z219" s="105"/>
      <c r="AA219" s="106" t="str">
        <f aca="false">IF(AND($Y219="",$Z219=""),"",ROUND(IFERROR(VALUE(LEFT($Y219,1)),0)*12+IFERROR(VALUE(LEFT($Z219,1)),0)*8,0))</f>
        <v/>
      </c>
      <c r="AB219" s="106" t="str">
        <f aca="false">IF($AA219="","",IF($AA219&gt;=80,"A - call first",IF($AA219&gt;=60,"B - worth pursuing",IF($AA219&gt;=40,"C - nurture","D - do not spend time here"))))</f>
        <v/>
      </c>
      <c r="AC219" s="107" t="str">
        <f aca="false">IF($C219="","",IF($S219="Converted","8 Won / Certified",IF($S219="Application Started","7 Certification / Enterprise opportunity",IF($S219="Meeting Booked","6 Meeting / Application",IF(OR($S219="Interested",$S219="Info Requested"),"5 Interested",IF(OR($S219="Declined",$S219="Not Relevant",$S219="Do Not Contact / Unsubscribed"),"9 Closed - Lost",IF($R219="Yes","4 Contacted",IF($N219="Yes","2 Engaged",IF($M219="Yes","1 Awareness",IF($AA219&gt;=60,"3 Qualified","1 Awareness"))))))))))</f>
        <v/>
      </c>
      <c r="AD219" s="108"/>
      <c r="AE219" s="108"/>
      <c r="AF219" s="109" t="str">
        <f aca="false">IF($AE219="","",$AE219+10)</f>
        <v/>
      </c>
      <c r="AG219" s="108"/>
      <c r="AH219" s="81"/>
      <c r="AI219" s="108"/>
      <c r="AJ219" s="81"/>
      <c r="AK219" s="108"/>
      <c r="AL219" s="110"/>
      <c r="AM219" s="81"/>
      <c r="AN219" s="109" t="str">
        <f aca="false">IF($D219="","",IF(COUNTIF($D$4:$D$1203,$D219)&gt;1,"DUPLICATE — check earlier row",""))</f>
        <v/>
      </c>
      <c r="AO219" s="81"/>
      <c r="AP219" s="81"/>
    </row>
    <row r="220" customFormat="false" ht="30" hidden="false" customHeight="true" outlineLevel="0" collapsed="false">
      <c r="A220" s="79"/>
      <c r="B220" s="80"/>
      <c r="C220" s="80"/>
      <c r="D220" s="80"/>
      <c r="E220" s="80"/>
      <c r="F220" s="80"/>
      <c r="G220" s="80"/>
      <c r="H220" s="80"/>
      <c r="I220" s="80"/>
      <c r="J220" s="102"/>
      <c r="K220" s="103" t="str">
        <f aca="false">IF(J220="","",IF(J220&gt;=8,"Yes","Check"))</f>
        <v/>
      </c>
      <c r="L220" s="81"/>
      <c r="M220" s="102"/>
      <c r="N220" s="102"/>
      <c r="O220" s="80"/>
      <c r="P220" s="81"/>
      <c r="Q220" s="103" t="str">
        <f aca="false">IF(P220="","",LEN(P220))</f>
        <v/>
      </c>
      <c r="R220" s="102"/>
      <c r="S220" s="80"/>
      <c r="T220" s="81"/>
      <c r="U220" s="104" t="str">
        <f aca="false">IF($AE220&lt;&gt;"",$AE220+4,IF(OR(R220&lt;&gt;"Yes",A220=""),"",A220+4))</f>
        <v/>
      </c>
      <c r="V220" s="102"/>
      <c r="W220" s="81"/>
      <c r="X220" s="81"/>
      <c r="Y220" s="105"/>
      <c r="Z220" s="105"/>
      <c r="AA220" s="106" t="str">
        <f aca="false">IF(AND($Y220="",$Z220=""),"",ROUND(IFERROR(VALUE(LEFT($Y220,1)),0)*12+IFERROR(VALUE(LEFT($Z220,1)),0)*8,0))</f>
        <v/>
      </c>
      <c r="AB220" s="106" t="str">
        <f aca="false">IF($AA220="","",IF($AA220&gt;=80,"A - call first",IF($AA220&gt;=60,"B - worth pursuing",IF($AA220&gt;=40,"C - nurture","D - do not spend time here"))))</f>
        <v/>
      </c>
      <c r="AC220" s="107" t="str">
        <f aca="false">IF($C220="","",IF($S220="Converted","8 Won / Certified",IF($S220="Application Started","7 Certification / Enterprise opportunity",IF($S220="Meeting Booked","6 Meeting / Application",IF(OR($S220="Interested",$S220="Info Requested"),"5 Interested",IF(OR($S220="Declined",$S220="Not Relevant",$S220="Do Not Contact / Unsubscribed"),"9 Closed - Lost",IF($R220="Yes","4 Contacted",IF($N220="Yes","2 Engaged",IF($M220="Yes","1 Awareness",IF($AA220&gt;=60,"3 Qualified","1 Awareness"))))))))))</f>
        <v/>
      </c>
      <c r="AD220" s="108"/>
      <c r="AE220" s="108"/>
      <c r="AF220" s="111" t="str">
        <f aca="false">IF($AE220="","",$AE220+10)</f>
        <v/>
      </c>
      <c r="AG220" s="108"/>
      <c r="AH220" s="81"/>
      <c r="AI220" s="108"/>
      <c r="AJ220" s="81"/>
      <c r="AK220" s="108"/>
      <c r="AL220" s="110"/>
      <c r="AM220" s="81"/>
      <c r="AN220" s="111" t="str">
        <f aca="false">IF($D220="","",IF(COUNTIF($D$4:$D$1203,$D220)&gt;1,"DUPLICATE — check earlier row",""))</f>
        <v/>
      </c>
      <c r="AO220" s="81"/>
      <c r="AP220" s="81"/>
    </row>
    <row r="221" customFormat="false" ht="30" hidden="false" customHeight="true" outlineLevel="0" collapsed="false">
      <c r="A221" s="79"/>
      <c r="B221" s="80"/>
      <c r="C221" s="80"/>
      <c r="D221" s="80"/>
      <c r="E221" s="80"/>
      <c r="F221" s="80"/>
      <c r="G221" s="80"/>
      <c r="H221" s="80"/>
      <c r="I221" s="80"/>
      <c r="J221" s="102"/>
      <c r="K221" s="103" t="str">
        <f aca="false">IF(J221="","",IF(J221&gt;=8,"Yes","Check"))</f>
        <v/>
      </c>
      <c r="L221" s="81"/>
      <c r="M221" s="102"/>
      <c r="N221" s="102"/>
      <c r="O221" s="80"/>
      <c r="P221" s="81"/>
      <c r="Q221" s="103" t="str">
        <f aca="false">IF(P221="","",LEN(P221))</f>
        <v/>
      </c>
      <c r="R221" s="102"/>
      <c r="S221" s="80"/>
      <c r="T221" s="81"/>
      <c r="U221" s="104" t="str">
        <f aca="false">IF($AE221&lt;&gt;"",$AE221+4,IF(OR(R221&lt;&gt;"Yes",A221=""),"",A221+4))</f>
        <v/>
      </c>
      <c r="V221" s="102"/>
      <c r="W221" s="81"/>
      <c r="X221" s="81"/>
      <c r="Y221" s="105"/>
      <c r="Z221" s="105"/>
      <c r="AA221" s="106" t="str">
        <f aca="false">IF(AND($Y221="",$Z221=""),"",ROUND(IFERROR(VALUE(LEFT($Y221,1)),0)*12+IFERROR(VALUE(LEFT($Z221,1)),0)*8,0))</f>
        <v/>
      </c>
      <c r="AB221" s="106" t="str">
        <f aca="false">IF($AA221="","",IF($AA221&gt;=80,"A - call first",IF($AA221&gt;=60,"B - worth pursuing",IF($AA221&gt;=40,"C - nurture","D - do not spend time here"))))</f>
        <v/>
      </c>
      <c r="AC221" s="107" t="str">
        <f aca="false">IF($C221="","",IF($S221="Converted","8 Won / Certified",IF($S221="Application Started","7 Certification / Enterprise opportunity",IF($S221="Meeting Booked","6 Meeting / Application",IF(OR($S221="Interested",$S221="Info Requested"),"5 Interested",IF(OR($S221="Declined",$S221="Not Relevant",$S221="Do Not Contact / Unsubscribed"),"9 Closed - Lost",IF($R221="Yes","4 Contacted",IF($N221="Yes","2 Engaged",IF($M221="Yes","1 Awareness",IF($AA221&gt;=60,"3 Qualified","1 Awareness"))))))))))</f>
        <v/>
      </c>
      <c r="AD221" s="108"/>
      <c r="AE221" s="108"/>
      <c r="AF221" s="109" t="str">
        <f aca="false">IF($AE221="","",$AE221+10)</f>
        <v/>
      </c>
      <c r="AG221" s="108"/>
      <c r="AH221" s="81"/>
      <c r="AI221" s="108"/>
      <c r="AJ221" s="81"/>
      <c r="AK221" s="108"/>
      <c r="AL221" s="110"/>
      <c r="AM221" s="81"/>
      <c r="AN221" s="109" t="str">
        <f aca="false">IF($D221="","",IF(COUNTIF($D$4:$D$1203,$D221)&gt;1,"DUPLICATE — check earlier row",""))</f>
        <v/>
      </c>
      <c r="AO221" s="81"/>
      <c r="AP221" s="81"/>
    </row>
    <row r="222" customFormat="false" ht="30" hidden="false" customHeight="true" outlineLevel="0" collapsed="false">
      <c r="A222" s="79"/>
      <c r="B222" s="80"/>
      <c r="C222" s="80"/>
      <c r="D222" s="80"/>
      <c r="E222" s="80"/>
      <c r="F222" s="80"/>
      <c r="G222" s="80"/>
      <c r="H222" s="80"/>
      <c r="I222" s="80"/>
      <c r="J222" s="102"/>
      <c r="K222" s="103" t="str">
        <f aca="false">IF(J222="","",IF(J222&gt;=8,"Yes","Check"))</f>
        <v/>
      </c>
      <c r="L222" s="81"/>
      <c r="M222" s="102"/>
      <c r="N222" s="102"/>
      <c r="O222" s="80"/>
      <c r="P222" s="81"/>
      <c r="Q222" s="103" t="str">
        <f aca="false">IF(P222="","",LEN(P222))</f>
        <v/>
      </c>
      <c r="R222" s="102"/>
      <c r="S222" s="80"/>
      <c r="T222" s="81"/>
      <c r="U222" s="104" t="str">
        <f aca="false">IF($AE222&lt;&gt;"",$AE222+4,IF(OR(R222&lt;&gt;"Yes",A222=""),"",A222+4))</f>
        <v/>
      </c>
      <c r="V222" s="102"/>
      <c r="W222" s="81"/>
      <c r="X222" s="81"/>
      <c r="Y222" s="105"/>
      <c r="Z222" s="105"/>
      <c r="AA222" s="106" t="str">
        <f aca="false">IF(AND($Y222="",$Z222=""),"",ROUND(IFERROR(VALUE(LEFT($Y222,1)),0)*12+IFERROR(VALUE(LEFT($Z222,1)),0)*8,0))</f>
        <v/>
      </c>
      <c r="AB222" s="106" t="str">
        <f aca="false">IF($AA222="","",IF($AA222&gt;=80,"A - call first",IF($AA222&gt;=60,"B - worth pursuing",IF($AA222&gt;=40,"C - nurture","D - do not spend time here"))))</f>
        <v/>
      </c>
      <c r="AC222" s="107" t="str">
        <f aca="false">IF($C222="","",IF($S222="Converted","8 Won / Certified",IF($S222="Application Started","7 Certification / Enterprise opportunity",IF($S222="Meeting Booked","6 Meeting / Application",IF(OR($S222="Interested",$S222="Info Requested"),"5 Interested",IF(OR($S222="Declined",$S222="Not Relevant",$S222="Do Not Contact / Unsubscribed"),"9 Closed - Lost",IF($R222="Yes","4 Contacted",IF($N222="Yes","2 Engaged",IF($M222="Yes","1 Awareness",IF($AA222&gt;=60,"3 Qualified","1 Awareness"))))))))))</f>
        <v/>
      </c>
      <c r="AD222" s="108"/>
      <c r="AE222" s="108"/>
      <c r="AF222" s="111" t="str">
        <f aca="false">IF($AE222="","",$AE222+10)</f>
        <v/>
      </c>
      <c r="AG222" s="108"/>
      <c r="AH222" s="81"/>
      <c r="AI222" s="108"/>
      <c r="AJ222" s="81"/>
      <c r="AK222" s="108"/>
      <c r="AL222" s="110"/>
      <c r="AM222" s="81"/>
      <c r="AN222" s="111" t="str">
        <f aca="false">IF($D222="","",IF(COUNTIF($D$4:$D$1203,$D222)&gt;1,"DUPLICATE — check earlier row",""))</f>
        <v/>
      </c>
      <c r="AO222" s="81"/>
      <c r="AP222" s="81"/>
    </row>
    <row r="223" customFormat="false" ht="30" hidden="false" customHeight="true" outlineLevel="0" collapsed="false">
      <c r="A223" s="79"/>
      <c r="B223" s="80"/>
      <c r="C223" s="80"/>
      <c r="D223" s="80"/>
      <c r="E223" s="80"/>
      <c r="F223" s="80"/>
      <c r="G223" s="80"/>
      <c r="H223" s="80"/>
      <c r="I223" s="80"/>
      <c r="J223" s="102"/>
      <c r="K223" s="103" t="str">
        <f aca="false">IF(J223="","",IF(J223&gt;=8,"Yes","Check"))</f>
        <v/>
      </c>
      <c r="L223" s="81"/>
      <c r="M223" s="102"/>
      <c r="N223" s="102"/>
      <c r="O223" s="80"/>
      <c r="P223" s="81"/>
      <c r="Q223" s="103" t="str">
        <f aca="false">IF(P223="","",LEN(P223))</f>
        <v/>
      </c>
      <c r="R223" s="102"/>
      <c r="S223" s="80"/>
      <c r="T223" s="81"/>
      <c r="U223" s="104" t="str">
        <f aca="false">IF($AE223&lt;&gt;"",$AE223+4,IF(OR(R223&lt;&gt;"Yes",A223=""),"",A223+4))</f>
        <v/>
      </c>
      <c r="V223" s="102"/>
      <c r="W223" s="81"/>
      <c r="X223" s="81"/>
      <c r="Y223" s="105"/>
      <c r="Z223" s="105"/>
      <c r="AA223" s="106" t="str">
        <f aca="false">IF(AND($Y223="",$Z223=""),"",ROUND(IFERROR(VALUE(LEFT($Y223,1)),0)*12+IFERROR(VALUE(LEFT($Z223,1)),0)*8,0))</f>
        <v/>
      </c>
      <c r="AB223" s="106" t="str">
        <f aca="false">IF($AA223="","",IF($AA223&gt;=80,"A - call first",IF($AA223&gt;=60,"B - worth pursuing",IF($AA223&gt;=40,"C - nurture","D - do not spend time here"))))</f>
        <v/>
      </c>
      <c r="AC223" s="107" t="str">
        <f aca="false">IF($C223="","",IF($S223="Converted","8 Won / Certified",IF($S223="Application Started","7 Certification / Enterprise opportunity",IF($S223="Meeting Booked","6 Meeting / Application",IF(OR($S223="Interested",$S223="Info Requested"),"5 Interested",IF(OR($S223="Declined",$S223="Not Relevant",$S223="Do Not Contact / Unsubscribed"),"9 Closed - Lost",IF($R223="Yes","4 Contacted",IF($N223="Yes","2 Engaged",IF($M223="Yes","1 Awareness",IF($AA223&gt;=60,"3 Qualified","1 Awareness"))))))))))</f>
        <v/>
      </c>
      <c r="AD223" s="108"/>
      <c r="AE223" s="108"/>
      <c r="AF223" s="109" t="str">
        <f aca="false">IF($AE223="","",$AE223+10)</f>
        <v/>
      </c>
      <c r="AG223" s="108"/>
      <c r="AH223" s="81"/>
      <c r="AI223" s="108"/>
      <c r="AJ223" s="81"/>
      <c r="AK223" s="108"/>
      <c r="AL223" s="110"/>
      <c r="AM223" s="81"/>
      <c r="AN223" s="109" t="str">
        <f aca="false">IF($D223="","",IF(COUNTIF($D$4:$D$1203,$D223)&gt;1,"DUPLICATE — check earlier row",""))</f>
        <v/>
      </c>
      <c r="AO223" s="81"/>
      <c r="AP223" s="81"/>
    </row>
    <row r="224" customFormat="false" ht="30" hidden="false" customHeight="true" outlineLevel="0" collapsed="false">
      <c r="A224" s="79"/>
      <c r="B224" s="80"/>
      <c r="C224" s="80"/>
      <c r="D224" s="80"/>
      <c r="E224" s="80"/>
      <c r="F224" s="80"/>
      <c r="G224" s="80"/>
      <c r="H224" s="80"/>
      <c r="I224" s="80"/>
      <c r="J224" s="102"/>
      <c r="K224" s="103" t="str">
        <f aca="false">IF(J224="","",IF(J224&gt;=8,"Yes","Check"))</f>
        <v/>
      </c>
      <c r="L224" s="81"/>
      <c r="M224" s="102"/>
      <c r="N224" s="102"/>
      <c r="O224" s="80"/>
      <c r="P224" s="81"/>
      <c r="Q224" s="103" t="str">
        <f aca="false">IF(P224="","",LEN(P224))</f>
        <v/>
      </c>
      <c r="R224" s="102"/>
      <c r="S224" s="80"/>
      <c r="T224" s="81"/>
      <c r="U224" s="104" t="str">
        <f aca="false">IF($AE224&lt;&gt;"",$AE224+4,IF(OR(R224&lt;&gt;"Yes",A224=""),"",A224+4))</f>
        <v/>
      </c>
      <c r="V224" s="102"/>
      <c r="W224" s="81"/>
      <c r="X224" s="81"/>
      <c r="Y224" s="105"/>
      <c r="Z224" s="105"/>
      <c r="AA224" s="106" t="str">
        <f aca="false">IF(AND($Y224="",$Z224=""),"",ROUND(IFERROR(VALUE(LEFT($Y224,1)),0)*12+IFERROR(VALUE(LEFT($Z224,1)),0)*8,0))</f>
        <v/>
      </c>
      <c r="AB224" s="106" t="str">
        <f aca="false">IF($AA224="","",IF($AA224&gt;=80,"A - call first",IF($AA224&gt;=60,"B - worth pursuing",IF($AA224&gt;=40,"C - nurture","D - do not spend time here"))))</f>
        <v/>
      </c>
      <c r="AC224" s="107" t="str">
        <f aca="false">IF($C224="","",IF($S224="Converted","8 Won / Certified",IF($S224="Application Started","7 Certification / Enterprise opportunity",IF($S224="Meeting Booked","6 Meeting / Application",IF(OR($S224="Interested",$S224="Info Requested"),"5 Interested",IF(OR($S224="Declined",$S224="Not Relevant",$S224="Do Not Contact / Unsubscribed"),"9 Closed - Lost",IF($R224="Yes","4 Contacted",IF($N224="Yes","2 Engaged",IF($M224="Yes","1 Awareness",IF($AA224&gt;=60,"3 Qualified","1 Awareness"))))))))))</f>
        <v/>
      </c>
      <c r="AD224" s="108"/>
      <c r="AE224" s="108"/>
      <c r="AF224" s="111" t="str">
        <f aca="false">IF($AE224="","",$AE224+10)</f>
        <v/>
      </c>
      <c r="AG224" s="108"/>
      <c r="AH224" s="81"/>
      <c r="AI224" s="108"/>
      <c r="AJ224" s="81"/>
      <c r="AK224" s="108"/>
      <c r="AL224" s="110"/>
      <c r="AM224" s="81"/>
      <c r="AN224" s="111" t="str">
        <f aca="false">IF($D224="","",IF(COUNTIF($D$4:$D$1203,$D224)&gt;1,"DUPLICATE — check earlier row",""))</f>
        <v/>
      </c>
      <c r="AO224" s="81"/>
      <c r="AP224" s="81"/>
    </row>
    <row r="225" customFormat="false" ht="30" hidden="false" customHeight="true" outlineLevel="0" collapsed="false">
      <c r="A225" s="79"/>
      <c r="B225" s="80"/>
      <c r="C225" s="80"/>
      <c r="D225" s="80"/>
      <c r="E225" s="80"/>
      <c r="F225" s="80"/>
      <c r="G225" s="80"/>
      <c r="H225" s="80"/>
      <c r="I225" s="80"/>
      <c r="J225" s="102"/>
      <c r="K225" s="103" t="str">
        <f aca="false">IF(J225="","",IF(J225&gt;=8,"Yes","Check"))</f>
        <v/>
      </c>
      <c r="L225" s="81"/>
      <c r="M225" s="102"/>
      <c r="N225" s="102"/>
      <c r="O225" s="80"/>
      <c r="P225" s="81"/>
      <c r="Q225" s="103" t="str">
        <f aca="false">IF(P225="","",LEN(P225))</f>
        <v/>
      </c>
      <c r="R225" s="102"/>
      <c r="S225" s="80"/>
      <c r="T225" s="81"/>
      <c r="U225" s="104" t="str">
        <f aca="false">IF($AE225&lt;&gt;"",$AE225+4,IF(OR(R225&lt;&gt;"Yes",A225=""),"",A225+4))</f>
        <v/>
      </c>
      <c r="V225" s="102"/>
      <c r="W225" s="81"/>
      <c r="X225" s="81"/>
      <c r="Y225" s="105"/>
      <c r="Z225" s="105"/>
      <c r="AA225" s="106" t="str">
        <f aca="false">IF(AND($Y225="",$Z225=""),"",ROUND(IFERROR(VALUE(LEFT($Y225,1)),0)*12+IFERROR(VALUE(LEFT($Z225,1)),0)*8,0))</f>
        <v/>
      </c>
      <c r="AB225" s="106" t="str">
        <f aca="false">IF($AA225="","",IF($AA225&gt;=80,"A - call first",IF($AA225&gt;=60,"B - worth pursuing",IF($AA225&gt;=40,"C - nurture","D - do not spend time here"))))</f>
        <v/>
      </c>
      <c r="AC225" s="107" t="str">
        <f aca="false">IF($C225="","",IF($S225="Converted","8 Won / Certified",IF($S225="Application Started","7 Certification / Enterprise opportunity",IF($S225="Meeting Booked","6 Meeting / Application",IF(OR($S225="Interested",$S225="Info Requested"),"5 Interested",IF(OR($S225="Declined",$S225="Not Relevant",$S225="Do Not Contact / Unsubscribed"),"9 Closed - Lost",IF($R225="Yes","4 Contacted",IF($N225="Yes","2 Engaged",IF($M225="Yes","1 Awareness",IF($AA225&gt;=60,"3 Qualified","1 Awareness"))))))))))</f>
        <v/>
      </c>
      <c r="AD225" s="108"/>
      <c r="AE225" s="108"/>
      <c r="AF225" s="109" t="str">
        <f aca="false">IF($AE225="","",$AE225+10)</f>
        <v/>
      </c>
      <c r="AG225" s="108"/>
      <c r="AH225" s="81"/>
      <c r="AI225" s="108"/>
      <c r="AJ225" s="81"/>
      <c r="AK225" s="108"/>
      <c r="AL225" s="110"/>
      <c r="AM225" s="81"/>
      <c r="AN225" s="109" t="str">
        <f aca="false">IF($D225="","",IF(COUNTIF($D$4:$D$1203,$D225)&gt;1,"DUPLICATE — check earlier row",""))</f>
        <v/>
      </c>
      <c r="AO225" s="81"/>
      <c r="AP225" s="81"/>
    </row>
    <row r="226" customFormat="false" ht="30" hidden="false" customHeight="true" outlineLevel="0" collapsed="false">
      <c r="A226" s="79"/>
      <c r="B226" s="80"/>
      <c r="C226" s="80"/>
      <c r="D226" s="80"/>
      <c r="E226" s="80"/>
      <c r="F226" s="80"/>
      <c r="G226" s="80"/>
      <c r="H226" s="80"/>
      <c r="I226" s="80"/>
      <c r="J226" s="102"/>
      <c r="K226" s="103" t="str">
        <f aca="false">IF(J226="","",IF(J226&gt;=8,"Yes","Check"))</f>
        <v/>
      </c>
      <c r="L226" s="81"/>
      <c r="M226" s="102"/>
      <c r="N226" s="102"/>
      <c r="O226" s="80"/>
      <c r="P226" s="81"/>
      <c r="Q226" s="103" t="str">
        <f aca="false">IF(P226="","",LEN(P226))</f>
        <v/>
      </c>
      <c r="R226" s="102"/>
      <c r="S226" s="80"/>
      <c r="T226" s="81"/>
      <c r="U226" s="104" t="str">
        <f aca="false">IF($AE226&lt;&gt;"",$AE226+4,IF(OR(R226&lt;&gt;"Yes",A226=""),"",A226+4))</f>
        <v/>
      </c>
      <c r="V226" s="102"/>
      <c r="W226" s="81"/>
      <c r="X226" s="81"/>
      <c r="Y226" s="105"/>
      <c r="Z226" s="105"/>
      <c r="AA226" s="106" t="str">
        <f aca="false">IF(AND($Y226="",$Z226=""),"",ROUND(IFERROR(VALUE(LEFT($Y226,1)),0)*12+IFERROR(VALUE(LEFT($Z226,1)),0)*8,0))</f>
        <v/>
      </c>
      <c r="AB226" s="106" t="str">
        <f aca="false">IF($AA226="","",IF($AA226&gt;=80,"A - call first",IF($AA226&gt;=60,"B - worth pursuing",IF($AA226&gt;=40,"C - nurture","D - do not spend time here"))))</f>
        <v/>
      </c>
      <c r="AC226" s="107" t="str">
        <f aca="false">IF($C226="","",IF($S226="Converted","8 Won / Certified",IF($S226="Application Started","7 Certification / Enterprise opportunity",IF($S226="Meeting Booked","6 Meeting / Application",IF(OR($S226="Interested",$S226="Info Requested"),"5 Interested",IF(OR($S226="Declined",$S226="Not Relevant",$S226="Do Not Contact / Unsubscribed"),"9 Closed - Lost",IF($R226="Yes","4 Contacted",IF($N226="Yes","2 Engaged",IF($M226="Yes","1 Awareness",IF($AA226&gt;=60,"3 Qualified","1 Awareness"))))))))))</f>
        <v/>
      </c>
      <c r="AD226" s="108"/>
      <c r="AE226" s="108"/>
      <c r="AF226" s="111" t="str">
        <f aca="false">IF($AE226="","",$AE226+10)</f>
        <v/>
      </c>
      <c r="AG226" s="108"/>
      <c r="AH226" s="81"/>
      <c r="AI226" s="108"/>
      <c r="AJ226" s="81"/>
      <c r="AK226" s="108"/>
      <c r="AL226" s="110"/>
      <c r="AM226" s="81"/>
      <c r="AN226" s="111" t="str">
        <f aca="false">IF($D226="","",IF(COUNTIF($D$4:$D$1203,$D226)&gt;1,"DUPLICATE — check earlier row",""))</f>
        <v/>
      </c>
      <c r="AO226" s="81"/>
      <c r="AP226" s="81"/>
    </row>
    <row r="227" customFormat="false" ht="30" hidden="false" customHeight="true" outlineLevel="0" collapsed="false">
      <c r="A227" s="79"/>
      <c r="B227" s="80"/>
      <c r="C227" s="80"/>
      <c r="D227" s="80"/>
      <c r="E227" s="80"/>
      <c r="F227" s="80"/>
      <c r="G227" s="80"/>
      <c r="H227" s="80"/>
      <c r="I227" s="80"/>
      <c r="J227" s="102"/>
      <c r="K227" s="103" t="str">
        <f aca="false">IF(J227="","",IF(J227&gt;=8,"Yes","Check"))</f>
        <v/>
      </c>
      <c r="L227" s="81"/>
      <c r="M227" s="102"/>
      <c r="N227" s="102"/>
      <c r="O227" s="80"/>
      <c r="P227" s="81"/>
      <c r="Q227" s="103" t="str">
        <f aca="false">IF(P227="","",LEN(P227))</f>
        <v/>
      </c>
      <c r="R227" s="102"/>
      <c r="S227" s="80"/>
      <c r="T227" s="81"/>
      <c r="U227" s="104" t="str">
        <f aca="false">IF($AE227&lt;&gt;"",$AE227+4,IF(OR(R227&lt;&gt;"Yes",A227=""),"",A227+4))</f>
        <v/>
      </c>
      <c r="V227" s="102"/>
      <c r="W227" s="81"/>
      <c r="X227" s="81"/>
      <c r="Y227" s="105"/>
      <c r="Z227" s="105"/>
      <c r="AA227" s="106" t="str">
        <f aca="false">IF(AND($Y227="",$Z227=""),"",ROUND(IFERROR(VALUE(LEFT($Y227,1)),0)*12+IFERROR(VALUE(LEFT($Z227,1)),0)*8,0))</f>
        <v/>
      </c>
      <c r="AB227" s="106" t="str">
        <f aca="false">IF($AA227="","",IF($AA227&gt;=80,"A - call first",IF($AA227&gt;=60,"B - worth pursuing",IF($AA227&gt;=40,"C - nurture","D - do not spend time here"))))</f>
        <v/>
      </c>
      <c r="AC227" s="107" t="str">
        <f aca="false">IF($C227="","",IF($S227="Converted","8 Won / Certified",IF($S227="Application Started","7 Certification / Enterprise opportunity",IF($S227="Meeting Booked","6 Meeting / Application",IF(OR($S227="Interested",$S227="Info Requested"),"5 Interested",IF(OR($S227="Declined",$S227="Not Relevant",$S227="Do Not Contact / Unsubscribed"),"9 Closed - Lost",IF($R227="Yes","4 Contacted",IF($N227="Yes","2 Engaged",IF($M227="Yes","1 Awareness",IF($AA227&gt;=60,"3 Qualified","1 Awareness"))))))))))</f>
        <v/>
      </c>
      <c r="AD227" s="108"/>
      <c r="AE227" s="108"/>
      <c r="AF227" s="109" t="str">
        <f aca="false">IF($AE227="","",$AE227+10)</f>
        <v/>
      </c>
      <c r="AG227" s="108"/>
      <c r="AH227" s="81"/>
      <c r="AI227" s="108"/>
      <c r="AJ227" s="81"/>
      <c r="AK227" s="108"/>
      <c r="AL227" s="110"/>
      <c r="AM227" s="81"/>
      <c r="AN227" s="109" t="str">
        <f aca="false">IF($D227="","",IF(COUNTIF($D$4:$D$1203,$D227)&gt;1,"DUPLICATE — check earlier row",""))</f>
        <v/>
      </c>
      <c r="AO227" s="81"/>
      <c r="AP227" s="81"/>
    </row>
    <row r="228" customFormat="false" ht="30" hidden="false" customHeight="true" outlineLevel="0" collapsed="false">
      <c r="A228" s="79"/>
      <c r="B228" s="80"/>
      <c r="C228" s="80"/>
      <c r="D228" s="80"/>
      <c r="E228" s="80"/>
      <c r="F228" s="80"/>
      <c r="G228" s="80"/>
      <c r="H228" s="80"/>
      <c r="I228" s="80"/>
      <c r="J228" s="102"/>
      <c r="K228" s="103" t="str">
        <f aca="false">IF(J228="","",IF(J228&gt;=8,"Yes","Check"))</f>
        <v/>
      </c>
      <c r="L228" s="81"/>
      <c r="M228" s="102"/>
      <c r="N228" s="102"/>
      <c r="O228" s="80"/>
      <c r="P228" s="81"/>
      <c r="Q228" s="103" t="str">
        <f aca="false">IF(P228="","",LEN(P228))</f>
        <v/>
      </c>
      <c r="R228" s="102"/>
      <c r="S228" s="80"/>
      <c r="T228" s="81"/>
      <c r="U228" s="104" t="str">
        <f aca="false">IF($AE228&lt;&gt;"",$AE228+4,IF(OR(R228&lt;&gt;"Yes",A228=""),"",A228+4))</f>
        <v/>
      </c>
      <c r="V228" s="102"/>
      <c r="W228" s="81"/>
      <c r="X228" s="81"/>
      <c r="Y228" s="105"/>
      <c r="Z228" s="105"/>
      <c r="AA228" s="106" t="str">
        <f aca="false">IF(AND($Y228="",$Z228=""),"",ROUND(IFERROR(VALUE(LEFT($Y228,1)),0)*12+IFERROR(VALUE(LEFT($Z228,1)),0)*8,0))</f>
        <v/>
      </c>
      <c r="AB228" s="106" t="str">
        <f aca="false">IF($AA228="","",IF($AA228&gt;=80,"A - call first",IF($AA228&gt;=60,"B - worth pursuing",IF($AA228&gt;=40,"C - nurture","D - do not spend time here"))))</f>
        <v/>
      </c>
      <c r="AC228" s="107" t="str">
        <f aca="false">IF($C228="","",IF($S228="Converted","8 Won / Certified",IF($S228="Application Started","7 Certification / Enterprise opportunity",IF($S228="Meeting Booked","6 Meeting / Application",IF(OR($S228="Interested",$S228="Info Requested"),"5 Interested",IF(OR($S228="Declined",$S228="Not Relevant",$S228="Do Not Contact / Unsubscribed"),"9 Closed - Lost",IF($R228="Yes","4 Contacted",IF($N228="Yes","2 Engaged",IF($M228="Yes","1 Awareness",IF($AA228&gt;=60,"3 Qualified","1 Awareness"))))))))))</f>
        <v/>
      </c>
      <c r="AD228" s="108"/>
      <c r="AE228" s="108"/>
      <c r="AF228" s="111" t="str">
        <f aca="false">IF($AE228="","",$AE228+10)</f>
        <v/>
      </c>
      <c r="AG228" s="108"/>
      <c r="AH228" s="81"/>
      <c r="AI228" s="108"/>
      <c r="AJ228" s="81"/>
      <c r="AK228" s="108"/>
      <c r="AL228" s="110"/>
      <c r="AM228" s="81"/>
      <c r="AN228" s="111" t="str">
        <f aca="false">IF($D228="","",IF(COUNTIF($D$4:$D$1203,$D228)&gt;1,"DUPLICATE — check earlier row",""))</f>
        <v/>
      </c>
      <c r="AO228" s="81"/>
      <c r="AP228" s="81"/>
    </row>
    <row r="229" customFormat="false" ht="30" hidden="false" customHeight="true" outlineLevel="0" collapsed="false">
      <c r="A229" s="79"/>
      <c r="B229" s="80"/>
      <c r="C229" s="80"/>
      <c r="D229" s="80"/>
      <c r="E229" s="80"/>
      <c r="F229" s="80"/>
      <c r="G229" s="80"/>
      <c r="H229" s="80"/>
      <c r="I229" s="80"/>
      <c r="J229" s="102"/>
      <c r="K229" s="103" t="str">
        <f aca="false">IF(J229="","",IF(J229&gt;=8,"Yes","Check"))</f>
        <v/>
      </c>
      <c r="L229" s="81"/>
      <c r="M229" s="102"/>
      <c r="N229" s="102"/>
      <c r="O229" s="80"/>
      <c r="P229" s="81"/>
      <c r="Q229" s="103" t="str">
        <f aca="false">IF(P229="","",LEN(P229))</f>
        <v/>
      </c>
      <c r="R229" s="102"/>
      <c r="S229" s="80"/>
      <c r="T229" s="81"/>
      <c r="U229" s="104" t="str">
        <f aca="false">IF($AE229&lt;&gt;"",$AE229+4,IF(OR(R229&lt;&gt;"Yes",A229=""),"",A229+4))</f>
        <v/>
      </c>
      <c r="V229" s="102"/>
      <c r="W229" s="81"/>
      <c r="X229" s="81"/>
      <c r="Y229" s="105"/>
      <c r="Z229" s="105"/>
      <c r="AA229" s="106" t="str">
        <f aca="false">IF(AND($Y229="",$Z229=""),"",ROUND(IFERROR(VALUE(LEFT($Y229,1)),0)*12+IFERROR(VALUE(LEFT($Z229,1)),0)*8,0))</f>
        <v/>
      </c>
      <c r="AB229" s="106" t="str">
        <f aca="false">IF($AA229="","",IF($AA229&gt;=80,"A - call first",IF($AA229&gt;=60,"B - worth pursuing",IF($AA229&gt;=40,"C - nurture","D - do not spend time here"))))</f>
        <v/>
      </c>
      <c r="AC229" s="107" t="str">
        <f aca="false">IF($C229="","",IF($S229="Converted","8 Won / Certified",IF($S229="Application Started","7 Certification / Enterprise opportunity",IF($S229="Meeting Booked","6 Meeting / Application",IF(OR($S229="Interested",$S229="Info Requested"),"5 Interested",IF(OR($S229="Declined",$S229="Not Relevant",$S229="Do Not Contact / Unsubscribed"),"9 Closed - Lost",IF($R229="Yes","4 Contacted",IF($N229="Yes","2 Engaged",IF($M229="Yes","1 Awareness",IF($AA229&gt;=60,"3 Qualified","1 Awareness"))))))))))</f>
        <v/>
      </c>
      <c r="AD229" s="108"/>
      <c r="AE229" s="108"/>
      <c r="AF229" s="109" t="str">
        <f aca="false">IF($AE229="","",$AE229+10)</f>
        <v/>
      </c>
      <c r="AG229" s="108"/>
      <c r="AH229" s="81"/>
      <c r="AI229" s="108"/>
      <c r="AJ229" s="81"/>
      <c r="AK229" s="108"/>
      <c r="AL229" s="110"/>
      <c r="AM229" s="81"/>
      <c r="AN229" s="109" t="str">
        <f aca="false">IF($D229="","",IF(COUNTIF($D$4:$D$1203,$D229)&gt;1,"DUPLICATE — check earlier row",""))</f>
        <v/>
      </c>
      <c r="AO229" s="81"/>
      <c r="AP229" s="81"/>
    </row>
    <row r="230" customFormat="false" ht="30" hidden="false" customHeight="true" outlineLevel="0" collapsed="false">
      <c r="A230" s="79"/>
      <c r="B230" s="80"/>
      <c r="C230" s="80"/>
      <c r="D230" s="80"/>
      <c r="E230" s="80"/>
      <c r="F230" s="80"/>
      <c r="G230" s="80"/>
      <c r="H230" s="80"/>
      <c r="I230" s="80"/>
      <c r="J230" s="102"/>
      <c r="K230" s="103" t="str">
        <f aca="false">IF(J230="","",IF(J230&gt;=8,"Yes","Check"))</f>
        <v/>
      </c>
      <c r="L230" s="81"/>
      <c r="M230" s="102"/>
      <c r="N230" s="102"/>
      <c r="O230" s="80"/>
      <c r="P230" s="81"/>
      <c r="Q230" s="103" t="str">
        <f aca="false">IF(P230="","",LEN(P230))</f>
        <v/>
      </c>
      <c r="R230" s="102"/>
      <c r="S230" s="80"/>
      <c r="T230" s="81"/>
      <c r="U230" s="104" t="str">
        <f aca="false">IF($AE230&lt;&gt;"",$AE230+4,IF(OR(R230&lt;&gt;"Yes",A230=""),"",A230+4))</f>
        <v/>
      </c>
      <c r="V230" s="102"/>
      <c r="W230" s="81"/>
      <c r="X230" s="81"/>
      <c r="Y230" s="105"/>
      <c r="Z230" s="105"/>
      <c r="AA230" s="106" t="str">
        <f aca="false">IF(AND($Y230="",$Z230=""),"",ROUND(IFERROR(VALUE(LEFT($Y230,1)),0)*12+IFERROR(VALUE(LEFT($Z230,1)),0)*8,0))</f>
        <v/>
      </c>
      <c r="AB230" s="106" t="str">
        <f aca="false">IF($AA230="","",IF($AA230&gt;=80,"A - call first",IF($AA230&gt;=60,"B - worth pursuing",IF($AA230&gt;=40,"C - nurture","D - do not spend time here"))))</f>
        <v/>
      </c>
      <c r="AC230" s="107" t="str">
        <f aca="false">IF($C230="","",IF($S230="Converted","8 Won / Certified",IF($S230="Application Started","7 Certification / Enterprise opportunity",IF($S230="Meeting Booked","6 Meeting / Application",IF(OR($S230="Interested",$S230="Info Requested"),"5 Interested",IF(OR($S230="Declined",$S230="Not Relevant",$S230="Do Not Contact / Unsubscribed"),"9 Closed - Lost",IF($R230="Yes","4 Contacted",IF($N230="Yes","2 Engaged",IF($M230="Yes","1 Awareness",IF($AA230&gt;=60,"3 Qualified","1 Awareness"))))))))))</f>
        <v/>
      </c>
      <c r="AD230" s="108"/>
      <c r="AE230" s="108"/>
      <c r="AF230" s="111" t="str">
        <f aca="false">IF($AE230="","",$AE230+10)</f>
        <v/>
      </c>
      <c r="AG230" s="108"/>
      <c r="AH230" s="81"/>
      <c r="AI230" s="108"/>
      <c r="AJ230" s="81"/>
      <c r="AK230" s="108"/>
      <c r="AL230" s="110"/>
      <c r="AM230" s="81"/>
      <c r="AN230" s="111" t="str">
        <f aca="false">IF($D230="","",IF(COUNTIF($D$4:$D$1203,$D230)&gt;1,"DUPLICATE — check earlier row",""))</f>
        <v/>
      </c>
      <c r="AO230" s="81"/>
      <c r="AP230" s="81"/>
    </row>
    <row r="231" customFormat="false" ht="30" hidden="false" customHeight="true" outlineLevel="0" collapsed="false">
      <c r="A231" s="79"/>
      <c r="B231" s="80"/>
      <c r="C231" s="80"/>
      <c r="D231" s="80"/>
      <c r="E231" s="80"/>
      <c r="F231" s="80"/>
      <c r="G231" s="80"/>
      <c r="H231" s="80"/>
      <c r="I231" s="80"/>
      <c r="J231" s="102"/>
      <c r="K231" s="103" t="str">
        <f aca="false">IF(J231="","",IF(J231&gt;=8,"Yes","Check"))</f>
        <v/>
      </c>
      <c r="L231" s="81"/>
      <c r="M231" s="102"/>
      <c r="N231" s="102"/>
      <c r="O231" s="80"/>
      <c r="P231" s="81"/>
      <c r="Q231" s="103" t="str">
        <f aca="false">IF(P231="","",LEN(P231))</f>
        <v/>
      </c>
      <c r="R231" s="102"/>
      <c r="S231" s="80"/>
      <c r="T231" s="81"/>
      <c r="U231" s="104" t="str">
        <f aca="false">IF($AE231&lt;&gt;"",$AE231+4,IF(OR(R231&lt;&gt;"Yes",A231=""),"",A231+4))</f>
        <v/>
      </c>
      <c r="V231" s="102"/>
      <c r="W231" s="81"/>
      <c r="X231" s="81"/>
      <c r="Y231" s="105"/>
      <c r="Z231" s="105"/>
      <c r="AA231" s="106" t="str">
        <f aca="false">IF(AND($Y231="",$Z231=""),"",ROUND(IFERROR(VALUE(LEFT($Y231,1)),0)*12+IFERROR(VALUE(LEFT($Z231,1)),0)*8,0))</f>
        <v/>
      </c>
      <c r="AB231" s="106" t="str">
        <f aca="false">IF($AA231="","",IF($AA231&gt;=80,"A - call first",IF($AA231&gt;=60,"B - worth pursuing",IF($AA231&gt;=40,"C - nurture","D - do not spend time here"))))</f>
        <v/>
      </c>
      <c r="AC231" s="107" t="str">
        <f aca="false">IF($C231="","",IF($S231="Converted","8 Won / Certified",IF($S231="Application Started","7 Certification / Enterprise opportunity",IF($S231="Meeting Booked","6 Meeting / Application",IF(OR($S231="Interested",$S231="Info Requested"),"5 Interested",IF(OR($S231="Declined",$S231="Not Relevant",$S231="Do Not Contact / Unsubscribed"),"9 Closed - Lost",IF($R231="Yes","4 Contacted",IF($N231="Yes","2 Engaged",IF($M231="Yes","1 Awareness",IF($AA231&gt;=60,"3 Qualified","1 Awareness"))))))))))</f>
        <v/>
      </c>
      <c r="AD231" s="108"/>
      <c r="AE231" s="108"/>
      <c r="AF231" s="109" t="str">
        <f aca="false">IF($AE231="","",$AE231+10)</f>
        <v/>
      </c>
      <c r="AG231" s="108"/>
      <c r="AH231" s="81"/>
      <c r="AI231" s="108"/>
      <c r="AJ231" s="81"/>
      <c r="AK231" s="108"/>
      <c r="AL231" s="110"/>
      <c r="AM231" s="81"/>
      <c r="AN231" s="109" t="str">
        <f aca="false">IF($D231="","",IF(COUNTIF($D$4:$D$1203,$D231)&gt;1,"DUPLICATE — check earlier row",""))</f>
        <v/>
      </c>
      <c r="AO231" s="81"/>
      <c r="AP231" s="81"/>
    </row>
    <row r="232" customFormat="false" ht="30" hidden="false" customHeight="true" outlineLevel="0" collapsed="false">
      <c r="A232" s="79"/>
      <c r="B232" s="80"/>
      <c r="C232" s="80"/>
      <c r="D232" s="80"/>
      <c r="E232" s="80"/>
      <c r="F232" s="80"/>
      <c r="G232" s="80"/>
      <c r="H232" s="80"/>
      <c r="I232" s="80"/>
      <c r="J232" s="102"/>
      <c r="K232" s="103" t="str">
        <f aca="false">IF(J232="","",IF(J232&gt;=8,"Yes","Check"))</f>
        <v/>
      </c>
      <c r="L232" s="81"/>
      <c r="M232" s="102"/>
      <c r="N232" s="102"/>
      <c r="O232" s="80"/>
      <c r="P232" s="81"/>
      <c r="Q232" s="103" t="str">
        <f aca="false">IF(P232="","",LEN(P232))</f>
        <v/>
      </c>
      <c r="R232" s="102"/>
      <c r="S232" s="80"/>
      <c r="T232" s="81"/>
      <c r="U232" s="104" t="str">
        <f aca="false">IF($AE232&lt;&gt;"",$AE232+4,IF(OR(R232&lt;&gt;"Yes",A232=""),"",A232+4))</f>
        <v/>
      </c>
      <c r="V232" s="102"/>
      <c r="W232" s="81"/>
      <c r="X232" s="81"/>
      <c r="Y232" s="105"/>
      <c r="Z232" s="105"/>
      <c r="AA232" s="106" t="str">
        <f aca="false">IF(AND($Y232="",$Z232=""),"",ROUND(IFERROR(VALUE(LEFT($Y232,1)),0)*12+IFERROR(VALUE(LEFT($Z232,1)),0)*8,0))</f>
        <v/>
      </c>
      <c r="AB232" s="106" t="str">
        <f aca="false">IF($AA232="","",IF($AA232&gt;=80,"A - call first",IF($AA232&gt;=60,"B - worth pursuing",IF($AA232&gt;=40,"C - nurture","D - do not spend time here"))))</f>
        <v/>
      </c>
      <c r="AC232" s="107" t="str">
        <f aca="false">IF($C232="","",IF($S232="Converted","8 Won / Certified",IF($S232="Application Started","7 Certification / Enterprise opportunity",IF($S232="Meeting Booked","6 Meeting / Application",IF(OR($S232="Interested",$S232="Info Requested"),"5 Interested",IF(OR($S232="Declined",$S232="Not Relevant",$S232="Do Not Contact / Unsubscribed"),"9 Closed - Lost",IF($R232="Yes","4 Contacted",IF($N232="Yes","2 Engaged",IF($M232="Yes","1 Awareness",IF($AA232&gt;=60,"3 Qualified","1 Awareness"))))))))))</f>
        <v/>
      </c>
      <c r="AD232" s="108"/>
      <c r="AE232" s="108"/>
      <c r="AF232" s="111" t="str">
        <f aca="false">IF($AE232="","",$AE232+10)</f>
        <v/>
      </c>
      <c r="AG232" s="108"/>
      <c r="AH232" s="81"/>
      <c r="AI232" s="108"/>
      <c r="AJ232" s="81"/>
      <c r="AK232" s="108"/>
      <c r="AL232" s="110"/>
      <c r="AM232" s="81"/>
      <c r="AN232" s="111" t="str">
        <f aca="false">IF($D232="","",IF(COUNTIF($D$4:$D$1203,$D232)&gt;1,"DUPLICATE — check earlier row",""))</f>
        <v/>
      </c>
      <c r="AO232" s="81"/>
      <c r="AP232" s="81"/>
    </row>
    <row r="233" customFormat="false" ht="30" hidden="false" customHeight="true" outlineLevel="0" collapsed="false">
      <c r="A233" s="79"/>
      <c r="B233" s="80"/>
      <c r="C233" s="80"/>
      <c r="D233" s="80"/>
      <c r="E233" s="80"/>
      <c r="F233" s="80"/>
      <c r="G233" s="80"/>
      <c r="H233" s="80"/>
      <c r="I233" s="80"/>
      <c r="J233" s="102"/>
      <c r="K233" s="103" t="str">
        <f aca="false">IF(J233="","",IF(J233&gt;=8,"Yes","Check"))</f>
        <v/>
      </c>
      <c r="L233" s="81"/>
      <c r="M233" s="102"/>
      <c r="N233" s="102"/>
      <c r="O233" s="80"/>
      <c r="P233" s="81"/>
      <c r="Q233" s="103" t="str">
        <f aca="false">IF(P233="","",LEN(P233))</f>
        <v/>
      </c>
      <c r="R233" s="102"/>
      <c r="S233" s="80"/>
      <c r="T233" s="81"/>
      <c r="U233" s="104" t="str">
        <f aca="false">IF($AE233&lt;&gt;"",$AE233+4,IF(OR(R233&lt;&gt;"Yes",A233=""),"",A233+4))</f>
        <v/>
      </c>
      <c r="V233" s="102"/>
      <c r="W233" s="81"/>
      <c r="X233" s="81"/>
      <c r="Y233" s="105"/>
      <c r="Z233" s="105"/>
      <c r="AA233" s="106" t="str">
        <f aca="false">IF(AND($Y233="",$Z233=""),"",ROUND(IFERROR(VALUE(LEFT($Y233,1)),0)*12+IFERROR(VALUE(LEFT($Z233,1)),0)*8,0))</f>
        <v/>
      </c>
      <c r="AB233" s="106" t="str">
        <f aca="false">IF($AA233="","",IF($AA233&gt;=80,"A - call first",IF($AA233&gt;=60,"B - worth pursuing",IF($AA233&gt;=40,"C - nurture","D - do not spend time here"))))</f>
        <v/>
      </c>
      <c r="AC233" s="107" t="str">
        <f aca="false">IF($C233="","",IF($S233="Converted","8 Won / Certified",IF($S233="Application Started","7 Certification / Enterprise opportunity",IF($S233="Meeting Booked","6 Meeting / Application",IF(OR($S233="Interested",$S233="Info Requested"),"5 Interested",IF(OR($S233="Declined",$S233="Not Relevant",$S233="Do Not Contact / Unsubscribed"),"9 Closed - Lost",IF($R233="Yes","4 Contacted",IF($N233="Yes","2 Engaged",IF($M233="Yes","1 Awareness",IF($AA233&gt;=60,"3 Qualified","1 Awareness"))))))))))</f>
        <v/>
      </c>
      <c r="AD233" s="108"/>
      <c r="AE233" s="108"/>
      <c r="AF233" s="109" t="str">
        <f aca="false">IF($AE233="","",$AE233+10)</f>
        <v/>
      </c>
      <c r="AG233" s="108"/>
      <c r="AH233" s="81"/>
      <c r="AI233" s="108"/>
      <c r="AJ233" s="81"/>
      <c r="AK233" s="108"/>
      <c r="AL233" s="110"/>
      <c r="AM233" s="81"/>
      <c r="AN233" s="109" t="str">
        <f aca="false">IF($D233="","",IF(COUNTIF($D$4:$D$1203,$D233)&gt;1,"DUPLICATE — check earlier row",""))</f>
        <v/>
      </c>
      <c r="AO233" s="81"/>
      <c r="AP233" s="81"/>
    </row>
    <row r="234" customFormat="false" ht="30" hidden="false" customHeight="true" outlineLevel="0" collapsed="false">
      <c r="A234" s="79"/>
      <c r="B234" s="80"/>
      <c r="C234" s="80"/>
      <c r="D234" s="80"/>
      <c r="E234" s="80"/>
      <c r="F234" s="80"/>
      <c r="G234" s="80"/>
      <c r="H234" s="80"/>
      <c r="I234" s="80"/>
      <c r="J234" s="102"/>
      <c r="K234" s="103" t="str">
        <f aca="false">IF(J234="","",IF(J234&gt;=8,"Yes","Check"))</f>
        <v/>
      </c>
      <c r="L234" s="81"/>
      <c r="M234" s="102"/>
      <c r="N234" s="102"/>
      <c r="O234" s="80"/>
      <c r="P234" s="81"/>
      <c r="Q234" s="103" t="str">
        <f aca="false">IF(P234="","",LEN(P234))</f>
        <v/>
      </c>
      <c r="R234" s="102"/>
      <c r="S234" s="80"/>
      <c r="T234" s="81"/>
      <c r="U234" s="104" t="str">
        <f aca="false">IF($AE234&lt;&gt;"",$AE234+4,IF(OR(R234&lt;&gt;"Yes",A234=""),"",A234+4))</f>
        <v/>
      </c>
      <c r="V234" s="102"/>
      <c r="W234" s="81"/>
      <c r="X234" s="81"/>
      <c r="Y234" s="105"/>
      <c r="Z234" s="105"/>
      <c r="AA234" s="106" t="str">
        <f aca="false">IF(AND($Y234="",$Z234=""),"",ROUND(IFERROR(VALUE(LEFT($Y234,1)),0)*12+IFERROR(VALUE(LEFT($Z234,1)),0)*8,0))</f>
        <v/>
      </c>
      <c r="AB234" s="106" t="str">
        <f aca="false">IF($AA234="","",IF($AA234&gt;=80,"A - call first",IF($AA234&gt;=60,"B - worth pursuing",IF($AA234&gt;=40,"C - nurture","D - do not spend time here"))))</f>
        <v/>
      </c>
      <c r="AC234" s="107" t="str">
        <f aca="false">IF($C234="","",IF($S234="Converted","8 Won / Certified",IF($S234="Application Started","7 Certification / Enterprise opportunity",IF($S234="Meeting Booked","6 Meeting / Application",IF(OR($S234="Interested",$S234="Info Requested"),"5 Interested",IF(OR($S234="Declined",$S234="Not Relevant",$S234="Do Not Contact / Unsubscribed"),"9 Closed - Lost",IF($R234="Yes","4 Contacted",IF($N234="Yes","2 Engaged",IF($M234="Yes","1 Awareness",IF($AA234&gt;=60,"3 Qualified","1 Awareness"))))))))))</f>
        <v/>
      </c>
      <c r="AD234" s="108"/>
      <c r="AE234" s="108"/>
      <c r="AF234" s="111" t="str">
        <f aca="false">IF($AE234="","",$AE234+10)</f>
        <v/>
      </c>
      <c r="AG234" s="108"/>
      <c r="AH234" s="81"/>
      <c r="AI234" s="108"/>
      <c r="AJ234" s="81"/>
      <c r="AK234" s="108"/>
      <c r="AL234" s="110"/>
      <c r="AM234" s="81"/>
      <c r="AN234" s="111" t="str">
        <f aca="false">IF($D234="","",IF(COUNTIF($D$4:$D$1203,$D234)&gt;1,"DUPLICATE — check earlier row",""))</f>
        <v/>
      </c>
      <c r="AO234" s="81"/>
      <c r="AP234" s="81"/>
    </row>
    <row r="235" customFormat="false" ht="30" hidden="false" customHeight="true" outlineLevel="0" collapsed="false">
      <c r="A235" s="79"/>
      <c r="B235" s="80"/>
      <c r="C235" s="80"/>
      <c r="D235" s="80"/>
      <c r="E235" s="80"/>
      <c r="F235" s="80"/>
      <c r="G235" s="80"/>
      <c r="H235" s="80"/>
      <c r="I235" s="80"/>
      <c r="J235" s="102"/>
      <c r="K235" s="103" t="str">
        <f aca="false">IF(J235="","",IF(J235&gt;=8,"Yes","Check"))</f>
        <v/>
      </c>
      <c r="L235" s="81"/>
      <c r="M235" s="102"/>
      <c r="N235" s="102"/>
      <c r="O235" s="80"/>
      <c r="P235" s="81"/>
      <c r="Q235" s="103" t="str">
        <f aca="false">IF(P235="","",LEN(P235))</f>
        <v/>
      </c>
      <c r="R235" s="102"/>
      <c r="S235" s="80"/>
      <c r="T235" s="81"/>
      <c r="U235" s="104" t="str">
        <f aca="false">IF($AE235&lt;&gt;"",$AE235+4,IF(OR(R235&lt;&gt;"Yes",A235=""),"",A235+4))</f>
        <v/>
      </c>
      <c r="V235" s="102"/>
      <c r="W235" s="81"/>
      <c r="X235" s="81"/>
      <c r="Y235" s="105"/>
      <c r="Z235" s="105"/>
      <c r="AA235" s="106" t="str">
        <f aca="false">IF(AND($Y235="",$Z235=""),"",ROUND(IFERROR(VALUE(LEFT($Y235,1)),0)*12+IFERROR(VALUE(LEFT($Z235,1)),0)*8,0))</f>
        <v/>
      </c>
      <c r="AB235" s="106" t="str">
        <f aca="false">IF($AA235="","",IF($AA235&gt;=80,"A - call first",IF($AA235&gt;=60,"B - worth pursuing",IF($AA235&gt;=40,"C - nurture","D - do not spend time here"))))</f>
        <v/>
      </c>
      <c r="AC235" s="107" t="str">
        <f aca="false">IF($C235="","",IF($S235="Converted","8 Won / Certified",IF($S235="Application Started","7 Certification / Enterprise opportunity",IF($S235="Meeting Booked","6 Meeting / Application",IF(OR($S235="Interested",$S235="Info Requested"),"5 Interested",IF(OR($S235="Declined",$S235="Not Relevant",$S235="Do Not Contact / Unsubscribed"),"9 Closed - Lost",IF($R235="Yes","4 Contacted",IF($N235="Yes","2 Engaged",IF($M235="Yes","1 Awareness",IF($AA235&gt;=60,"3 Qualified","1 Awareness"))))))))))</f>
        <v/>
      </c>
      <c r="AD235" s="108"/>
      <c r="AE235" s="108"/>
      <c r="AF235" s="109" t="str">
        <f aca="false">IF($AE235="","",$AE235+10)</f>
        <v/>
      </c>
      <c r="AG235" s="108"/>
      <c r="AH235" s="81"/>
      <c r="AI235" s="108"/>
      <c r="AJ235" s="81"/>
      <c r="AK235" s="108"/>
      <c r="AL235" s="110"/>
      <c r="AM235" s="81"/>
      <c r="AN235" s="109" t="str">
        <f aca="false">IF($D235="","",IF(COUNTIF($D$4:$D$1203,$D235)&gt;1,"DUPLICATE — check earlier row",""))</f>
        <v/>
      </c>
      <c r="AO235" s="81"/>
      <c r="AP235" s="81"/>
    </row>
    <row r="236" customFormat="false" ht="30" hidden="false" customHeight="true" outlineLevel="0" collapsed="false">
      <c r="A236" s="79"/>
      <c r="B236" s="80"/>
      <c r="C236" s="80"/>
      <c r="D236" s="80"/>
      <c r="E236" s="80"/>
      <c r="F236" s="80"/>
      <c r="G236" s="80"/>
      <c r="H236" s="80"/>
      <c r="I236" s="80"/>
      <c r="J236" s="102"/>
      <c r="K236" s="103" t="str">
        <f aca="false">IF(J236="","",IF(J236&gt;=8,"Yes","Check"))</f>
        <v/>
      </c>
      <c r="L236" s="81"/>
      <c r="M236" s="102"/>
      <c r="N236" s="102"/>
      <c r="O236" s="80"/>
      <c r="P236" s="81"/>
      <c r="Q236" s="103" t="str">
        <f aca="false">IF(P236="","",LEN(P236))</f>
        <v/>
      </c>
      <c r="R236" s="102"/>
      <c r="S236" s="80"/>
      <c r="T236" s="81"/>
      <c r="U236" s="104" t="str">
        <f aca="false">IF($AE236&lt;&gt;"",$AE236+4,IF(OR(R236&lt;&gt;"Yes",A236=""),"",A236+4))</f>
        <v/>
      </c>
      <c r="V236" s="102"/>
      <c r="W236" s="81"/>
      <c r="X236" s="81"/>
      <c r="Y236" s="105"/>
      <c r="Z236" s="105"/>
      <c r="AA236" s="106" t="str">
        <f aca="false">IF(AND($Y236="",$Z236=""),"",ROUND(IFERROR(VALUE(LEFT($Y236,1)),0)*12+IFERROR(VALUE(LEFT($Z236,1)),0)*8,0))</f>
        <v/>
      </c>
      <c r="AB236" s="106" t="str">
        <f aca="false">IF($AA236="","",IF($AA236&gt;=80,"A - call first",IF($AA236&gt;=60,"B - worth pursuing",IF($AA236&gt;=40,"C - nurture","D - do not spend time here"))))</f>
        <v/>
      </c>
      <c r="AC236" s="107" t="str">
        <f aca="false">IF($C236="","",IF($S236="Converted","8 Won / Certified",IF($S236="Application Started","7 Certification / Enterprise opportunity",IF($S236="Meeting Booked","6 Meeting / Application",IF(OR($S236="Interested",$S236="Info Requested"),"5 Interested",IF(OR($S236="Declined",$S236="Not Relevant",$S236="Do Not Contact / Unsubscribed"),"9 Closed - Lost",IF($R236="Yes","4 Contacted",IF($N236="Yes","2 Engaged",IF($M236="Yes","1 Awareness",IF($AA236&gt;=60,"3 Qualified","1 Awareness"))))))))))</f>
        <v/>
      </c>
      <c r="AD236" s="108"/>
      <c r="AE236" s="108"/>
      <c r="AF236" s="111" t="str">
        <f aca="false">IF($AE236="","",$AE236+10)</f>
        <v/>
      </c>
      <c r="AG236" s="108"/>
      <c r="AH236" s="81"/>
      <c r="AI236" s="108"/>
      <c r="AJ236" s="81"/>
      <c r="AK236" s="108"/>
      <c r="AL236" s="110"/>
      <c r="AM236" s="81"/>
      <c r="AN236" s="111" t="str">
        <f aca="false">IF($D236="","",IF(COUNTIF($D$4:$D$1203,$D236)&gt;1,"DUPLICATE — check earlier row",""))</f>
        <v/>
      </c>
      <c r="AO236" s="81"/>
      <c r="AP236" s="81"/>
    </row>
    <row r="237" customFormat="false" ht="30" hidden="false" customHeight="true" outlineLevel="0" collapsed="false">
      <c r="A237" s="79"/>
      <c r="B237" s="80"/>
      <c r="C237" s="80"/>
      <c r="D237" s="80"/>
      <c r="E237" s="80"/>
      <c r="F237" s="80"/>
      <c r="G237" s="80"/>
      <c r="H237" s="80"/>
      <c r="I237" s="80"/>
      <c r="J237" s="102"/>
      <c r="K237" s="103" t="str">
        <f aca="false">IF(J237="","",IF(J237&gt;=8,"Yes","Check"))</f>
        <v/>
      </c>
      <c r="L237" s="81"/>
      <c r="M237" s="102"/>
      <c r="N237" s="102"/>
      <c r="O237" s="80"/>
      <c r="P237" s="81"/>
      <c r="Q237" s="103" t="str">
        <f aca="false">IF(P237="","",LEN(P237))</f>
        <v/>
      </c>
      <c r="R237" s="102"/>
      <c r="S237" s="80"/>
      <c r="T237" s="81"/>
      <c r="U237" s="104" t="str">
        <f aca="false">IF($AE237&lt;&gt;"",$AE237+4,IF(OR(R237&lt;&gt;"Yes",A237=""),"",A237+4))</f>
        <v/>
      </c>
      <c r="V237" s="102"/>
      <c r="W237" s="81"/>
      <c r="X237" s="81"/>
      <c r="Y237" s="105"/>
      <c r="Z237" s="105"/>
      <c r="AA237" s="106" t="str">
        <f aca="false">IF(AND($Y237="",$Z237=""),"",ROUND(IFERROR(VALUE(LEFT($Y237,1)),0)*12+IFERROR(VALUE(LEFT($Z237,1)),0)*8,0))</f>
        <v/>
      </c>
      <c r="AB237" s="106" t="str">
        <f aca="false">IF($AA237="","",IF($AA237&gt;=80,"A - call first",IF($AA237&gt;=60,"B - worth pursuing",IF($AA237&gt;=40,"C - nurture","D - do not spend time here"))))</f>
        <v/>
      </c>
      <c r="AC237" s="107" t="str">
        <f aca="false">IF($C237="","",IF($S237="Converted","8 Won / Certified",IF($S237="Application Started","7 Certification / Enterprise opportunity",IF($S237="Meeting Booked","6 Meeting / Application",IF(OR($S237="Interested",$S237="Info Requested"),"5 Interested",IF(OR($S237="Declined",$S237="Not Relevant",$S237="Do Not Contact / Unsubscribed"),"9 Closed - Lost",IF($R237="Yes","4 Contacted",IF($N237="Yes","2 Engaged",IF($M237="Yes","1 Awareness",IF($AA237&gt;=60,"3 Qualified","1 Awareness"))))))))))</f>
        <v/>
      </c>
      <c r="AD237" s="108"/>
      <c r="AE237" s="108"/>
      <c r="AF237" s="109" t="str">
        <f aca="false">IF($AE237="","",$AE237+10)</f>
        <v/>
      </c>
      <c r="AG237" s="108"/>
      <c r="AH237" s="81"/>
      <c r="AI237" s="108"/>
      <c r="AJ237" s="81"/>
      <c r="AK237" s="108"/>
      <c r="AL237" s="110"/>
      <c r="AM237" s="81"/>
      <c r="AN237" s="109" t="str">
        <f aca="false">IF($D237="","",IF(COUNTIF($D$4:$D$1203,$D237)&gt;1,"DUPLICATE — check earlier row",""))</f>
        <v/>
      </c>
      <c r="AO237" s="81"/>
      <c r="AP237" s="81"/>
    </row>
    <row r="238" customFormat="false" ht="30" hidden="false" customHeight="true" outlineLevel="0" collapsed="false">
      <c r="A238" s="79"/>
      <c r="B238" s="80"/>
      <c r="C238" s="80"/>
      <c r="D238" s="80"/>
      <c r="E238" s="80"/>
      <c r="F238" s="80"/>
      <c r="G238" s="80"/>
      <c r="H238" s="80"/>
      <c r="I238" s="80"/>
      <c r="J238" s="102"/>
      <c r="K238" s="103" t="str">
        <f aca="false">IF(J238="","",IF(J238&gt;=8,"Yes","Check"))</f>
        <v/>
      </c>
      <c r="L238" s="81"/>
      <c r="M238" s="102"/>
      <c r="N238" s="102"/>
      <c r="O238" s="80"/>
      <c r="P238" s="81"/>
      <c r="Q238" s="103" t="str">
        <f aca="false">IF(P238="","",LEN(P238))</f>
        <v/>
      </c>
      <c r="R238" s="102"/>
      <c r="S238" s="80"/>
      <c r="T238" s="81"/>
      <c r="U238" s="104" t="str">
        <f aca="false">IF($AE238&lt;&gt;"",$AE238+4,IF(OR(R238&lt;&gt;"Yes",A238=""),"",A238+4))</f>
        <v/>
      </c>
      <c r="V238" s="102"/>
      <c r="W238" s="81"/>
      <c r="X238" s="81"/>
      <c r="Y238" s="105"/>
      <c r="Z238" s="105"/>
      <c r="AA238" s="106" t="str">
        <f aca="false">IF(AND($Y238="",$Z238=""),"",ROUND(IFERROR(VALUE(LEFT($Y238,1)),0)*12+IFERROR(VALUE(LEFT($Z238,1)),0)*8,0))</f>
        <v/>
      </c>
      <c r="AB238" s="106" t="str">
        <f aca="false">IF($AA238="","",IF($AA238&gt;=80,"A - call first",IF($AA238&gt;=60,"B - worth pursuing",IF($AA238&gt;=40,"C - nurture","D - do not spend time here"))))</f>
        <v/>
      </c>
      <c r="AC238" s="107" t="str">
        <f aca="false">IF($C238="","",IF($S238="Converted","8 Won / Certified",IF($S238="Application Started","7 Certification / Enterprise opportunity",IF($S238="Meeting Booked","6 Meeting / Application",IF(OR($S238="Interested",$S238="Info Requested"),"5 Interested",IF(OR($S238="Declined",$S238="Not Relevant",$S238="Do Not Contact / Unsubscribed"),"9 Closed - Lost",IF($R238="Yes","4 Contacted",IF($N238="Yes","2 Engaged",IF($M238="Yes","1 Awareness",IF($AA238&gt;=60,"3 Qualified","1 Awareness"))))))))))</f>
        <v/>
      </c>
      <c r="AD238" s="108"/>
      <c r="AE238" s="108"/>
      <c r="AF238" s="111" t="str">
        <f aca="false">IF($AE238="","",$AE238+10)</f>
        <v/>
      </c>
      <c r="AG238" s="108"/>
      <c r="AH238" s="81"/>
      <c r="AI238" s="108"/>
      <c r="AJ238" s="81"/>
      <c r="AK238" s="108"/>
      <c r="AL238" s="110"/>
      <c r="AM238" s="81"/>
      <c r="AN238" s="111" t="str">
        <f aca="false">IF($D238="","",IF(COUNTIF($D$4:$D$1203,$D238)&gt;1,"DUPLICATE — check earlier row",""))</f>
        <v/>
      </c>
      <c r="AO238" s="81"/>
      <c r="AP238" s="81"/>
    </row>
    <row r="239" customFormat="false" ht="30" hidden="false" customHeight="true" outlineLevel="0" collapsed="false">
      <c r="A239" s="79"/>
      <c r="B239" s="80"/>
      <c r="C239" s="80"/>
      <c r="D239" s="80"/>
      <c r="E239" s="80"/>
      <c r="F239" s="80"/>
      <c r="G239" s="80"/>
      <c r="H239" s="80"/>
      <c r="I239" s="80"/>
      <c r="J239" s="102"/>
      <c r="K239" s="103" t="str">
        <f aca="false">IF(J239="","",IF(J239&gt;=8,"Yes","Check"))</f>
        <v/>
      </c>
      <c r="L239" s="81"/>
      <c r="M239" s="102"/>
      <c r="N239" s="102"/>
      <c r="O239" s="80"/>
      <c r="P239" s="81"/>
      <c r="Q239" s="103" t="str">
        <f aca="false">IF(P239="","",LEN(P239))</f>
        <v/>
      </c>
      <c r="R239" s="102"/>
      <c r="S239" s="80"/>
      <c r="T239" s="81"/>
      <c r="U239" s="104" t="str">
        <f aca="false">IF($AE239&lt;&gt;"",$AE239+4,IF(OR(R239&lt;&gt;"Yes",A239=""),"",A239+4))</f>
        <v/>
      </c>
      <c r="V239" s="102"/>
      <c r="W239" s="81"/>
      <c r="X239" s="81"/>
      <c r="Y239" s="105"/>
      <c r="Z239" s="105"/>
      <c r="AA239" s="106" t="str">
        <f aca="false">IF(AND($Y239="",$Z239=""),"",ROUND(IFERROR(VALUE(LEFT($Y239,1)),0)*12+IFERROR(VALUE(LEFT($Z239,1)),0)*8,0))</f>
        <v/>
      </c>
      <c r="AB239" s="106" t="str">
        <f aca="false">IF($AA239="","",IF($AA239&gt;=80,"A - call first",IF($AA239&gt;=60,"B - worth pursuing",IF($AA239&gt;=40,"C - nurture","D - do not spend time here"))))</f>
        <v/>
      </c>
      <c r="AC239" s="107" t="str">
        <f aca="false">IF($C239="","",IF($S239="Converted","8 Won / Certified",IF($S239="Application Started","7 Certification / Enterprise opportunity",IF($S239="Meeting Booked","6 Meeting / Application",IF(OR($S239="Interested",$S239="Info Requested"),"5 Interested",IF(OR($S239="Declined",$S239="Not Relevant",$S239="Do Not Contact / Unsubscribed"),"9 Closed - Lost",IF($R239="Yes","4 Contacted",IF($N239="Yes","2 Engaged",IF($M239="Yes","1 Awareness",IF($AA239&gt;=60,"3 Qualified","1 Awareness"))))))))))</f>
        <v/>
      </c>
      <c r="AD239" s="108"/>
      <c r="AE239" s="108"/>
      <c r="AF239" s="109" t="str">
        <f aca="false">IF($AE239="","",$AE239+10)</f>
        <v/>
      </c>
      <c r="AG239" s="108"/>
      <c r="AH239" s="81"/>
      <c r="AI239" s="108"/>
      <c r="AJ239" s="81"/>
      <c r="AK239" s="108"/>
      <c r="AL239" s="110"/>
      <c r="AM239" s="81"/>
      <c r="AN239" s="109" t="str">
        <f aca="false">IF($D239="","",IF(COUNTIF($D$4:$D$1203,$D239)&gt;1,"DUPLICATE — check earlier row",""))</f>
        <v/>
      </c>
      <c r="AO239" s="81"/>
      <c r="AP239" s="81"/>
    </row>
    <row r="240" customFormat="false" ht="30" hidden="false" customHeight="true" outlineLevel="0" collapsed="false">
      <c r="A240" s="79"/>
      <c r="B240" s="80"/>
      <c r="C240" s="80"/>
      <c r="D240" s="80"/>
      <c r="E240" s="80"/>
      <c r="F240" s="80"/>
      <c r="G240" s="80"/>
      <c r="H240" s="80"/>
      <c r="I240" s="80"/>
      <c r="J240" s="102"/>
      <c r="K240" s="103" t="str">
        <f aca="false">IF(J240="","",IF(J240&gt;=8,"Yes","Check"))</f>
        <v/>
      </c>
      <c r="L240" s="81"/>
      <c r="M240" s="102"/>
      <c r="N240" s="102"/>
      <c r="O240" s="80"/>
      <c r="P240" s="81"/>
      <c r="Q240" s="103" t="str">
        <f aca="false">IF(P240="","",LEN(P240))</f>
        <v/>
      </c>
      <c r="R240" s="102"/>
      <c r="S240" s="80"/>
      <c r="T240" s="81"/>
      <c r="U240" s="104" t="str">
        <f aca="false">IF($AE240&lt;&gt;"",$AE240+4,IF(OR(R240&lt;&gt;"Yes",A240=""),"",A240+4))</f>
        <v/>
      </c>
      <c r="V240" s="102"/>
      <c r="W240" s="81"/>
      <c r="X240" s="81"/>
      <c r="Y240" s="105"/>
      <c r="Z240" s="105"/>
      <c r="AA240" s="106" t="str">
        <f aca="false">IF(AND($Y240="",$Z240=""),"",ROUND(IFERROR(VALUE(LEFT($Y240,1)),0)*12+IFERROR(VALUE(LEFT($Z240,1)),0)*8,0))</f>
        <v/>
      </c>
      <c r="AB240" s="106" t="str">
        <f aca="false">IF($AA240="","",IF($AA240&gt;=80,"A - call first",IF($AA240&gt;=60,"B - worth pursuing",IF($AA240&gt;=40,"C - nurture","D - do not spend time here"))))</f>
        <v/>
      </c>
      <c r="AC240" s="107" t="str">
        <f aca="false">IF($C240="","",IF($S240="Converted","8 Won / Certified",IF($S240="Application Started","7 Certification / Enterprise opportunity",IF($S240="Meeting Booked","6 Meeting / Application",IF(OR($S240="Interested",$S240="Info Requested"),"5 Interested",IF(OR($S240="Declined",$S240="Not Relevant",$S240="Do Not Contact / Unsubscribed"),"9 Closed - Lost",IF($R240="Yes","4 Contacted",IF($N240="Yes","2 Engaged",IF($M240="Yes","1 Awareness",IF($AA240&gt;=60,"3 Qualified","1 Awareness"))))))))))</f>
        <v/>
      </c>
      <c r="AD240" s="108"/>
      <c r="AE240" s="108"/>
      <c r="AF240" s="111" t="str">
        <f aca="false">IF($AE240="","",$AE240+10)</f>
        <v/>
      </c>
      <c r="AG240" s="108"/>
      <c r="AH240" s="81"/>
      <c r="AI240" s="108"/>
      <c r="AJ240" s="81"/>
      <c r="AK240" s="108"/>
      <c r="AL240" s="110"/>
      <c r="AM240" s="81"/>
      <c r="AN240" s="111" t="str">
        <f aca="false">IF($D240="","",IF(COUNTIF($D$4:$D$1203,$D240)&gt;1,"DUPLICATE — check earlier row",""))</f>
        <v/>
      </c>
      <c r="AO240" s="81"/>
      <c r="AP240" s="81"/>
    </row>
    <row r="241" customFormat="false" ht="30" hidden="false" customHeight="true" outlineLevel="0" collapsed="false">
      <c r="A241" s="79"/>
      <c r="B241" s="80"/>
      <c r="C241" s="80"/>
      <c r="D241" s="80"/>
      <c r="E241" s="80"/>
      <c r="F241" s="80"/>
      <c r="G241" s="80"/>
      <c r="H241" s="80"/>
      <c r="I241" s="80"/>
      <c r="J241" s="102"/>
      <c r="K241" s="103" t="str">
        <f aca="false">IF(J241="","",IF(J241&gt;=8,"Yes","Check"))</f>
        <v/>
      </c>
      <c r="L241" s="81"/>
      <c r="M241" s="102"/>
      <c r="N241" s="102"/>
      <c r="O241" s="80"/>
      <c r="P241" s="81"/>
      <c r="Q241" s="103" t="str">
        <f aca="false">IF(P241="","",LEN(P241))</f>
        <v/>
      </c>
      <c r="R241" s="102"/>
      <c r="S241" s="80"/>
      <c r="T241" s="81"/>
      <c r="U241" s="104" t="str">
        <f aca="false">IF($AE241&lt;&gt;"",$AE241+4,IF(OR(R241&lt;&gt;"Yes",A241=""),"",A241+4))</f>
        <v/>
      </c>
      <c r="V241" s="102"/>
      <c r="W241" s="81"/>
      <c r="X241" s="81"/>
      <c r="Y241" s="105"/>
      <c r="Z241" s="105"/>
      <c r="AA241" s="106" t="str">
        <f aca="false">IF(AND($Y241="",$Z241=""),"",ROUND(IFERROR(VALUE(LEFT($Y241,1)),0)*12+IFERROR(VALUE(LEFT($Z241,1)),0)*8,0))</f>
        <v/>
      </c>
      <c r="AB241" s="106" t="str">
        <f aca="false">IF($AA241="","",IF($AA241&gt;=80,"A - call first",IF($AA241&gt;=60,"B - worth pursuing",IF($AA241&gt;=40,"C - nurture","D - do not spend time here"))))</f>
        <v/>
      </c>
      <c r="AC241" s="107" t="str">
        <f aca="false">IF($C241="","",IF($S241="Converted","8 Won / Certified",IF($S241="Application Started","7 Certification / Enterprise opportunity",IF($S241="Meeting Booked","6 Meeting / Application",IF(OR($S241="Interested",$S241="Info Requested"),"5 Interested",IF(OR($S241="Declined",$S241="Not Relevant",$S241="Do Not Contact / Unsubscribed"),"9 Closed - Lost",IF($R241="Yes","4 Contacted",IF($N241="Yes","2 Engaged",IF($M241="Yes","1 Awareness",IF($AA241&gt;=60,"3 Qualified","1 Awareness"))))))))))</f>
        <v/>
      </c>
      <c r="AD241" s="108"/>
      <c r="AE241" s="108"/>
      <c r="AF241" s="109" t="str">
        <f aca="false">IF($AE241="","",$AE241+10)</f>
        <v/>
      </c>
      <c r="AG241" s="108"/>
      <c r="AH241" s="81"/>
      <c r="AI241" s="108"/>
      <c r="AJ241" s="81"/>
      <c r="AK241" s="108"/>
      <c r="AL241" s="110"/>
      <c r="AM241" s="81"/>
      <c r="AN241" s="109" t="str">
        <f aca="false">IF($D241="","",IF(COUNTIF($D$4:$D$1203,$D241)&gt;1,"DUPLICATE — check earlier row",""))</f>
        <v/>
      </c>
      <c r="AO241" s="81"/>
      <c r="AP241" s="81"/>
    </row>
    <row r="242" customFormat="false" ht="30" hidden="false" customHeight="true" outlineLevel="0" collapsed="false">
      <c r="A242" s="79"/>
      <c r="B242" s="80"/>
      <c r="C242" s="80"/>
      <c r="D242" s="80"/>
      <c r="E242" s="80"/>
      <c r="F242" s="80"/>
      <c r="G242" s="80"/>
      <c r="H242" s="80"/>
      <c r="I242" s="80"/>
      <c r="J242" s="102"/>
      <c r="K242" s="103" t="str">
        <f aca="false">IF(J242="","",IF(J242&gt;=8,"Yes","Check"))</f>
        <v/>
      </c>
      <c r="L242" s="81"/>
      <c r="M242" s="102"/>
      <c r="N242" s="102"/>
      <c r="O242" s="80"/>
      <c r="P242" s="81"/>
      <c r="Q242" s="103" t="str">
        <f aca="false">IF(P242="","",LEN(P242))</f>
        <v/>
      </c>
      <c r="R242" s="102"/>
      <c r="S242" s="80"/>
      <c r="T242" s="81"/>
      <c r="U242" s="104" t="str">
        <f aca="false">IF($AE242&lt;&gt;"",$AE242+4,IF(OR(R242&lt;&gt;"Yes",A242=""),"",A242+4))</f>
        <v/>
      </c>
      <c r="V242" s="102"/>
      <c r="W242" s="81"/>
      <c r="X242" s="81"/>
      <c r="Y242" s="105"/>
      <c r="Z242" s="105"/>
      <c r="AA242" s="106" t="str">
        <f aca="false">IF(AND($Y242="",$Z242=""),"",ROUND(IFERROR(VALUE(LEFT($Y242,1)),0)*12+IFERROR(VALUE(LEFT($Z242,1)),0)*8,0))</f>
        <v/>
      </c>
      <c r="AB242" s="106" t="str">
        <f aca="false">IF($AA242="","",IF($AA242&gt;=80,"A - call first",IF($AA242&gt;=60,"B - worth pursuing",IF($AA242&gt;=40,"C - nurture","D - do not spend time here"))))</f>
        <v/>
      </c>
      <c r="AC242" s="107" t="str">
        <f aca="false">IF($C242="","",IF($S242="Converted","8 Won / Certified",IF($S242="Application Started","7 Certification / Enterprise opportunity",IF($S242="Meeting Booked","6 Meeting / Application",IF(OR($S242="Interested",$S242="Info Requested"),"5 Interested",IF(OR($S242="Declined",$S242="Not Relevant",$S242="Do Not Contact / Unsubscribed"),"9 Closed - Lost",IF($R242="Yes","4 Contacted",IF($N242="Yes","2 Engaged",IF($M242="Yes","1 Awareness",IF($AA242&gt;=60,"3 Qualified","1 Awareness"))))))))))</f>
        <v/>
      </c>
      <c r="AD242" s="108"/>
      <c r="AE242" s="108"/>
      <c r="AF242" s="111" t="str">
        <f aca="false">IF($AE242="","",$AE242+10)</f>
        <v/>
      </c>
      <c r="AG242" s="108"/>
      <c r="AH242" s="81"/>
      <c r="AI242" s="108"/>
      <c r="AJ242" s="81"/>
      <c r="AK242" s="108"/>
      <c r="AL242" s="110"/>
      <c r="AM242" s="81"/>
      <c r="AN242" s="111" t="str">
        <f aca="false">IF($D242="","",IF(COUNTIF($D$4:$D$1203,$D242)&gt;1,"DUPLICATE — check earlier row",""))</f>
        <v/>
      </c>
      <c r="AO242" s="81"/>
      <c r="AP242" s="81"/>
    </row>
    <row r="243" customFormat="false" ht="30" hidden="false" customHeight="true" outlineLevel="0" collapsed="false">
      <c r="A243" s="79"/>
      <c r="B243" s="80"/>
      <c r="C243" s="80"/>
      <c r="D243" s="80"/>
      <c r="E243" s="80"/>
      <c r="F243" s="80"/>
      <c r="G243" s="80"/>
      <c r="H243" s="80"/>
      <c r="I243" s="80"/>
      <c r="J243" s="102"/>
      <c r="K243" s="103" t="str">
        <f aca="false">IF(J243="","",IF(J243&gt;=8,"Yes","Check"))</f>
        <v/>
      </c>
      <c r="L243" s="81"/>
      <c r="M243" s="102"/>
      <c r="N243" s="102"/>
      <c r="O243" s="80"/>
      <c r="P243" s="81"/>
      <c r="Q243" s="103" t="str">
        <f aca="false">IF(P243="","",LEN(P243))</f>
        <v/>
      </c>
      <c r="R243" s="102"/>
      <c r="S243" s="80"/>
      <c r="T243" s="81"/>
      <c r="U243" s="104" t="str">
        <f aca="false">IF($AE243&lt;&gt;"",$AE243+4,IF(OR(R243&lt;&gt;"Yes",A243=""),"",A243+4))</f>
        <v/>
      </c>
      <c r="V243" s="102"/>
      <c r="W243" s="81"/>
      <c r="X243" s="81"/>
      <c r="Y243" s="105"/>
      <c r="Z243" s="105"/>
      <c r="AA243" s="106" t="str">
        <f aca="false">IF(AND($Y243="",$Z243=""),"",ROUND(IFERROR(VALUE(LEFT($Y243,1)),0)*12+IFERROR(VALUE(LEFT($Z243,1)),0)*8,0))</f>
        <v/>
      </c>
      <c r="AB243" s="106" t="str">
        <f aca="false">IF($AA243="","",IF($AA243&gt;=80,"A - call first",IF($AA243&gt;=60,"B - worth pursuing",IF($AA243&gt;=40,"C - nurture","D - do not spend time here"))))</f>
        <v/>
      </c>
      <c r="AC243" s="107" t="str">
        <f aca="false">IF($C243="","",IF($S243="Converted","8 Won / Certified",IF($S243="Application Started","7 Certification / Enterprise opportunity",IF($S243="Meeting Booked","6 Meeting / Application",IF(OR($S243="Interested",$S243="Info Requested"),"5 Interested",IF(OR($S243="Declined",$S243="Not Relevant",$S243="Do Not Contact / Unsubscribed"),"9 Closed - Lost",IF($R243="Yes","4 Contacted",IF($N243="Yes","2 Engaged",IF($M243="Yes","1 Awareness",IF($AA243&gt;=60,"3 Qualified","1 Awareness"))))))))))</f>
        <v/>
      </c>
      <c r="AD243" s="108"/>
      <c r="AE243" s="108"/>
      <c r="AF243" s="109" t="str">
        <f aca="false">IF($AE243="","",$AE243+10)</f>
        <v/>
      </c>
      <c r="AG243" s="108"/>
      <c r="AH243" s="81"/>
      <c r="AI243" s="108"/>
      <c r="AJ243" s="81"/>
      <c r="AK243" s="108"/>
      <c r="AL243" s="110"/>
      <c r="AM243" s="81"/>
      <c r="AN243" s="109" t="str">
        <f aca="false">IF($D243="","",IF(COUNTIF($D$4:$D$1203,$D243)&gt;1,"DUPLICATE — check earlier row",""))</f>
        <v/>
      </c>
      <c r="AO243" s="81"/>
      <c r="AP243" s="81"/>
    </row>
    <row r="244" customFormat="false" ht="30" hidden="false" customHeight="true" outlineLevel="0" collapsed="false">
      <c r="A244" s="79"/>
      <c r="B244" s="80"/>
      <c r="C244" s="80"/>
      <c r="D244" s="80"/>
      <c r="E244" s="80"/>
      <c r="F244" s="80"/>
      <c r="G244" s="80"/>
      <c r="H244" s="80"/>
      <c r="I244" s="80"/>
      <c r="J244" s="102"/>
      <c r="K244" s="103" t="str">
        <f aca="false">IF(J244="","",IF(J244&gt;=8,"Yes","Check"))</f>
        <v/>
      </c>
      <c r="L244" s="81"/>
      <c r="M244" s="102"/>
      <c r="N244" s="102"/>
      <c r="O244" s="80"/>
      <c r="P244" s="81"/>
      <c r="Q244" s="103" t="str">
        <f aca="false">IF(P244="","",LEN(P244))</f>
        <v/>
      </c>
      <c r="R244" s="102"/>
      <c r="S244" s="80"/>
      <c r="T244" s="81"/>
      <c r="U244" s="104" t="str">
        <f aca="false">IF($AE244&lt;&gt;"",$AE244+4,IF(OR(R244&lt;&gt;"Yes",A244=""),"",A244+4))</f>
        <v/>
      </c>
      <c r="V244" s="102"/>
      <c r="W244" s="81"/>
      <c r="X244" s="81"/>
      <c r="Y244" s="105"/>
      <c r="Z244" s="105"/>
      <c r="AA244" s="106" t="str">
        <f aca="false">IF(AND($Y244="",$Z244=""),"",ROUND(IFERROR(VALUE(LEFT($Y244,1)),0)*12+IFERROR(VALUE(LEFT($Z244,1)),0)*8,0))</f>
        <v/>
      </c>
      <c r="AB244" s="106" t="str">
        <f aca="false">IF($AA244="","",IF($AA244&gt;=80,"A - call first",IF($AA244&gt;=60,"B - worth pursuing",IF($AA244&gt;=40,"C - nurture","D - do not spend time here"))))</f>
        <v/>
      </c>
      <c r="AC244" s="107" t="str">
        <f aca="false">IF($C244="","",IF($S244="Converted","8 Won / Certified",IF($S244="Application Started","7 Certification / Enterprise opportunity",IF($S244="Meeting Booked","6 Meeting / Application",IF(OR($S244="Interested",$S244="Info Requested"),"5 Interested",IF(OR($S244="Declined",$S244="Not Relevant",$S244="Do Not Contact / Unsubscribed"),"9 Closed - Lost",IF($R244="Yes","4 Contacted",IF($N244="Yes","2 Engaged",IF($M244="Yes","1 Awareness",IF($AA244&gt;=60,"3 Qualified","1 Awareness"))))))))))</f>
        <v/>
      </c>
      <c r="AD244" s="108"/>
      <c r="AE244" s="108"/>
      <c r="AF244" s="111" t="str">
        <f aca="false">IF($AE244="","",$AE244+10)</f>
        <v/>
      </c>
      <c r="AG244" s="108"/>
      <c r="AH244" s="81"/>
      <c r="AI244" s="108"/>
      <c r="AJ244" s="81"/>
      <c r="AK244" s="108"/>
      <c r="AL244" s="110"/>
      <c r="AM244" s="81"/>
      <c r="AN244" s="111" t="str">
        <f aca="false">IF($D244="","",IF(COUNTIF($D$4:$D$1203,$D244)&gt;1,"DUPLICATE — check earlier row",""))</f>
        <v/>
      </c>
      <c r="AO244" s="81"/>
      <c r="AP244" s="81"/>
    </row>
    <row r="245" customFormat="false" ht="30" hidden="false" customHeight="true" outlineLevel="0" collapsed="false">
      <c r="A245" s="79"/>
      <c r="B245" s="80"/>
      <c r="C245" s="80"/>
      <c r="D245" s="80"/>
      <c r="E245" s="80"/>
      <c r="F245" s="80"/>
      <c r="G245" s="80"/>
      <c r="H245" s="80"/>
      <c r="I245" s="80"/>
      <c r="J245" s="102"/>
      <c r="K245" s="103" t="str">
        <f aca="false">IF(J245="","",IF(J245&gt;=8,"Yes","Check"))</f>
        <v/>
      </c>
      <c r="L245" s="81"/>
      <c r="M245" s="102"/>
      <c r="N245" s="102"/>
      <c r="O245" s="80"/>
      <c r="P245" s="81"/>
      <c r="Q245" s="103" t="str">
        <f aca="false">IF(P245="","",LEN(P245))</f>
        <v/>
      </c>
      <c r="R245" s="102"/>
      <c r="S245" s="80"/>
      <c r="T245" s="81"/>
      <c r="U245" s="104" t="str">
        <f aca="false">IF($AE245&lt;&gt;"",$AE245+4,IF(OR(R245&lt;&gt;"Yes",A245=""),"",A245+4))</f>
        <v/>
      </c>
      <c r="V245" s="102"/>
      <c r="W245" s="81"/>
      <c r="X245" s="81"/>
      <c r="Y245" s="105"/>
      <c r="Z245" s="105"/>
      <c r="AA245" s="106" t="str">
        <f aca="false">IF(AND($Y245="",$Z245=""),"",ROUND(IFERROR(VALUE(LEFT($Y245,1)),0)*12+IFERROR(VALUE(LEFT($Z245,1)),0)*8,0))</f>
        <v/>
      </c>
      <c r="AB245" s="106" t="str">
        <f aca="false">IF($AA245="","",IF($AA245&gt;=80,"A - call first",IF($AA245&gt;=60,"B - worth pursuing",IF($AA245&gt;=40,"C - nurture","D - do not spend time here"))))</f>
        <v/>
      </c>
      <c r="AC245" s="107" t="str">
        <f aca="false">IF($C245="","",IF($S245="Converted","8 Won / Certified",IF($S245="Application Started","7 Certification / Enterprise opportunity",IF($S245="Meeting Booked","6 Meeting / Application",IF(OR($S245="Interested",$S245="Info Requested"),"5 Interested",IF(OR($S245="Declined",$S245="Not Relevant",$S245="Do Not Contact / Unsubscribed"),"9 Closed - Lost",IF($R245="Yes","4 Contacted",IF($N245="Yes","2 Engaged",IF($M245="Yes","1 Awareness",IF($AA245&gt;=60,"3 Qualified","1 Awareness"))))))))))</f>
        <v/>
      </c>
      <c r="AD245" s="108"/>
      <c r="AE245" s="108"/>
      <c r="AF245" s="109" t="str">
        <f aca="false">IF($AE245="","",$AE245+10)</f>
        <v/>
      </c>
      <c r="AG245" s="108"/>
      <c r="AH245" s="81"/>
      <c r="AI245" s="108"/>
      <c r="AJ245" s="81"/>
      <c r="AK245" s="108"/>
      <c r="AL245" s="110"/>
      <c r="AM245" s="81"/>
      <c r="AN245" s="109" t="str">
        <f aca="false">IF($D245="","",IF(COUNTIF($D$4:$D$1203,$D245)&gt;1,"DUPLICATE — check earlier row",""))</f>
        <v/>
      </c>
      <c r="AO245" s="81"/>
      <c r="AP245" s="81"/>
    </row>
    <row r="246" customFormat="false" ht="30" hidden="false" customHeight="true" outlineLevel="0" collapsed="false">
      <c r="A246" s="79"/>
      <c r="B246" s="80"/>
      <c r="C246" s="80"/>
      <c r="D246" s="80"/>
      <c r="E246" s="80"/>
      <c r="F246" s="80"/>
      <c r="G246" s="80"/>
      <c r="H246" s="80"/>
      <c r="I246" s="80"/>
      <c r="J246" s="102"/>
      <c r="K246" s="103" t="str">
        <f aca="false">IF(J246="","",IF(J246&gt;=8,"Yes","Check"))</f>
        <v/>
      </c>
      <c r="L246" s="81"/>
      <c r="M246" s="102"/>
      <c r="N246" s="102"/>
      <c r="O246" s="80"/>
      <c r="P246" s="81"/>
      <c r="Q246" s="103" t="str">
        <f aca="false">IF(P246="","",LEN(P246))</f>
        <v/>
      </c>
      <c r="R246" s="102"/>
      <c r="S246" s="80"/>
      <c r="T246" s="81"/>
      <c r="U246" s="104" t="str">
        <f aca="false">IF($AE246&lt;&gt;"",$AE246+4,IF(OR(R246&lt;&gt;"Yes",A246=""),"",A246+4))</f>
        <v/>
      </c>
      <c r="V246" s="102"/>
      <c r="W246" s="81"/>
      <c r="X246" s="81"/>
      <c r="Y246" s="105"/>
      <c r="Z246" s="105"/>
      <c r="AA246" s="106" t="str">
        <f aca="false">IF(AND($Y246="",$Z246=""),"",ROUND(IFERROR(VALUE(LEFT($Y246,1)),0)*12+IFERROR(VALUE(LEFT($Z246,1)),0)*8,0))</f>
        <v/>
      </c>
      <c r="AB246" s="106" t="str">
        <f aca="false">IF($AA246="","",IF($AA246&gt;=80,"A - call first",IF($AA246&gt;=60,"B - worth pursuing",IF($AA246&gt;=40,"C - nurture","D - do not spend time here"))))</f>
        <v/>
      </c>
      <c r="AC246" s="107" t="str">
        <f aca="false">IF($C246="","",IF($S246="Converted","8 Won / Certified",IF($S246="Application Started","7 Certification / Enterprise opportunity",IF($S246="Meeting Booked","6 Meeting / Application",IF(OR($S246="Interested",$S246="Info Requested"),"5 Interested",IF(OR($S246="Declined",$S246="Not Relevant",$S246="Do Not Contact / Unsubscribed"),"9 Closed - Lost",IF($R246="Yes","4 Contacted",IF($N246="Yes","2 Engaged",IF($M246="Yes","1 Awareness",IF($AA246&gt;=60,"3 Qualified","1 Awareness"))))))))))</f>
        <v/>
      </c>
      <c r="AD246" s="108"/>
      <c r="AE246" s="108"/>
      <c r="AF246" s="111" t="str">
        <f aca="false">IF($AE246="","",$AE246+10)</f>
        <v/>
      </c>
      <c r="AG246" s="108"/>
      <c r="AH246" s="81"/>
      <c r="AI246" s="108"/>
      <c r="AJ246" s="81"/>
      <c r="AK246" s="108"/>
      <c r="AL246" s="110"/>
      <c r="AM246" s="81"/>
      <c r="AN246" s="111" t="str">
        <f aca="false">IF($D246="","",IF(COUNTIF($D$4:$D$1203,$D246)&gt;1,"DUPLICATE — check earlier row",""))</f>
        <v/>
      </c>
      <c r="AO246" s="81"/>
      <c r="AP246" s="81"/>
    </row>
    <row r="247" customFormat="false" ht="30" hidden="false" customHeight="true" outlineLevel="0" collapsed="false">
      <c r="A247" s="79"/>
      <c r="B247" s="80"/>
      <c r="C247" s="80"/>
      <c r="D247" s="80"/>
      <c r="E247" s="80"/>
      <c r="F247" s="80"/>
      <c r="G247" s="80"/>
      <c r="H247" s="80"/>
      <c r="I247" s="80"/>
      <c r="J247" s="102"/>
      <c r="K247" s="103" t="str">
        <f aca="false">IF(J247="","",IF(J247&gt;=8,"Yes","Check"))</f>
        <v/>
      </c>
      <c r="L247" s="81"/>
      <c r="M247" s="102"/>
      <c r="N247" s="102"/>
      <c r="O247" s="80"/>
      <c r="P247" s="81"/>
      <c r="Q247" s="103" t="str">
        <f aca="false">IF(P247="","",LEN(P247))</f>
        <v/>
      </c>
      <c r="R247" s="102"/>
      <c r="S247" s="80"/>
      <c r="T247" s="81"/>
      <c r="U247" s="104" t="str">
        <f aca="false">IF($AE247&lt;&gt;"",$AE247+4,IF(OR(R247&lt;&gt;"Yes",A247=""),"",A247+4))</f>
        <v/>
      </c>
      <c r="V247" s="102"/>
      <c r="W247" s="81"/>
      <c r="X247" s="81"/>
      <c r="Y247" s="105"/>
      <c r="Z247" s="105"/>
      <c r="AA247" s="106" t="str">
        <f aca="false">IF(AND($Y247="",$Z247=""),"",ROUND(IFERROR(VALUE(LEFT($Y247,1)),0)*12+IFERROR(VALUE(LEFT($Z247,1)),0)*8,0))</f>
        <v/>
      </c>
      <c r="AB247" s="106" t="str">
        <f aca="false">IF($AA247="","",IF($AA247&gt;=80,"A - call first",IF($AA247&gt;=60,"B - worth pursuing",IF($AA247&gt;=40,"C - nurture","D - do not spend time here"))))</f>
        <v/>
      </c>
      <c r="AC247" s="107" t="str">
        <f aca="false">IF($C247="","",IF($S247="Converted","8 Won / Certified",IF($S247="Application Started","7 Certification / Enterprise opportunity",IF($S247="Meeting Booked","6 Meeting / Application",IF(OR($S247="Interested",$S247="Info Requested"),"5 Interested",IF(OR($S247="Declined",$S247="Not Relevant",$S247="Do Not Contact / Unsubscribed"),"9 Closed - Lost",IF($R247="Yes","4 Contacted",IF($N247="Yes","2 Engaged",IF($M247="Yes","1 Awareness",IF($AA247&gt;=60,"3 Qualified","1 Awareness"))))))))))</f>
        <v/>
      </c>
      <c r="AD247" s="108"/>
      <c r="AE247" s="108"/>
      <c r="AF247" s="109" t="str">
        <f aca="false">IF($AE247="","",$AE247+10)</f>
        <v/>
      </c>
      <c r="AG247" s="108"/>
      <c r="AH247" s="81"/>
      <c r="AI247" s="108"/>
      <c r="AJ247" s="81"/>
      <c r="AK247" s="108"/>
      <c r="AL247" s="110"/>
      <c r="AM247" s="81"/>
      <c r="AN247" s="109" t="str">
        <f aca="false">IF($D247="","",IF(COUNTIF($D$4:$D$1203,$D247)&gt;1,"DUPLICATE — check earlier row",""))</f>
        <v/>
      </c>
      <c r="AO247" s="81"/>
      <c r="AP247" s="81"/>
    </row>
    <row r="248" customFormat="false" ht="30" hidden="false" customHeight="true" outlineLevel="0" collapsed="false">
      <c r="A248" s="79"/>
      <c r="B248" s="80"/>
      <c r="C248" s="80"/>
      <c r="D248" s="80"/>
      <c r="E248" s="80"/>
      <c r="F248" s="80"/>
      <c r="G248" s="80"/>
      <c r="H248" s="80"/>
      <c r="I248" s="80"/>
      <c r="J248" s="102"/>
      <c r="K248" s="103" t="str">
        <f aca="false">IF(J248="","",IF(J248&gt;=8,"Yes","Check"))</f>
        <v/>
      </c>
      <c r="L248" s="81"/>
      <c r="M248" s="102"/>
      <c r="N248" s="102"/>
      <c r="O248" s="80"/>
      <c r="P248" s="81"/>
      <c r="Q248" s="103" t="str">
        <f aca="false">IF(P248="","",LEN(P248))</f>
        <v/>
      </c>
      <c r="R248" s="102"/>
      <c r="S248" s="80"/>
      <c r="T248" s="81"/>
      <c r="U248" s="104" t="str">
        <f aca="false">IF($AE248&lt;&gt;"",$AE248+4,IF(OR(R248&lt;&gt;"Yes",A248=""),"",A248+4))</f>
        <v/>
      </c>
      <c r="V248" s="102"/>
      <c r="W248" s="81"/>
      <c r="X248" s="81"/>
      <c r="Y248" s="105"/>
      <c r="Z248" s="105"/>
      <c r="AA248" s="106" t="str">
        <f aca="false">IF(AND($Y248="",$Z248=""),"",ROUND(IFERROR(VALUE(LEFT($Y248,1)),0)*12+IFERROR(VALUE(LEFT($Z248,1)),0)*8,0))</f>
        <v/>
      </c>
      <c r="AB248" s="106" t="str">
        <f aca="false">IF($AA248="","",IF($AA248&gt;=80,"A - call first",IF($AA248&gt;=60,"B - worth pursuing",IF($AA248&gt;=40,"C - nurture","D - do not spend time here"))))</f>
        <v/>
      </c>
      <c r="AC248" s="107" t="str">
        <f aca="false">IF($C248="","",IF($S248="Converted","8 Won / Certified",IF($S248="Application Started","7 Certification / Enterprise opportunity",IF($S248="Meeting Booked","6 Meeting / Application",IF(OR($S248="Interested",$S248="Info Requested"),"5 Interested",IF(OR($S248="Declined",$S248="Not Relevant",$S248="Do Not Contact / Unsubscribed"),"9 Closed - Lost",IF($R248="Yes","4 Contacted",IF($N248="Yes","2 Engaged",IF($M248="Yes","1 Awareness",IF($AA248&gt;=60,"3 Qualified","1 Awareness"))))))))))</f>
        <v/>
      </c>
      <c r="AD248" s="108"/>
      <c r="AE248" s="108"/>
      <c r="AF248" s="111" t="str">
        <f aca="false">IF($AE248="","",$AE248+10)</f>
        <v/>
      </c>
      <c r="AG248" s="108"/>
      <c r="AH248" s="81"/>
      <c r="AI248" s="108"/>
      <c r="AJ248" s="81"/>
      <c r="AK248" s="108"/>
      <c r="AL248" s="110"/>
      <c r="AM248" s="81"/>
      <c r="AN248" s="111" t="str">
        <f aca="false">IF($D248="","",IF(COUNTIF($D$4:$D$1203,$D248)&gt;1,"DUPLICATE — check earlier row",""))</f>
        <v/>
      </c>
      <c r="AO248" s="81"/>
      <c r="AP248" s="81"/>
    </row>
    <row r="249" customFormat="false" ht="30" hidden="false" customHeight="true" outlineLevel="0" collapsed="false">
      <c r="A249" s="79"/>
      <c r="B249" s="80"/>
      <c r="C249" s="80"/>
      <c r="D249" s="80"/>
      <c r="E249" s="80"/>
      <c r="F249" s="80"/>
      <c r="G249" s="80"/>
      <c r="H249" s="80"/>
      <c r="I249" s="80"/>
      <c r="J249" s="102"/>
      <c r="K249" s="103" t="str">
        <f aca="false">IF(J249="","",IF(J249&gt;=8,"Yes","Check"))</f>
        <v/>
      </c>
      <c r="L249" s="81"/>
      <c r="M249" s="102"/>
      <c r="N249" s="102"/>
      <c r="O249" s="80"/>
      <c r="P249" s="81"/>
      <c r="Q249" s="103" t="str">
        <f aca="false">IF(P249="","",LEN(P249))</f>
        <v/>
      </c>
      <c r="R249" s="102"/>
      <c r="S249" s="80"/>
      <c r="T249" s="81"/>
      <c r="U249" s="104" t="str">
        <f aca="false">IF($AE249&lt;&gt;"",$AE249+4,IF(OR(R249&lt;&gt;"Yes",A249=""),"",A249+4))</f>
        <v/>
      </c>
      <c r="V249" s="102"/>
      <c r="W249" s="81"/>
      <c r="X249" s="81"/>
      <c r="Y249" s="105"/>
      <c r="Z249" s="105"/>
      <c r="AA249" s="106" t="str">
        <f aca="false">IF(AND($Y249="",$Z249=""),"",ROUND(IFERROR(VALUE(LEFT($Y249,1)),0)*12+IFERROR(VALUE(LEFT($Z249,1)),0)*8,0))</f>
        <v/>
      </c>
      <c r="AB249" s="106" t="str">
        <f aca="false">IF($AA249="","",IF($AA249&gt;=80,"A - call first",IF($AA249&gt;=60,"B - worth pursuing",IF($AA249&gt;=40,"C - nurture","D - do not spend time here"))))</f>
        <v/>
      </c>
      <c r="AC249" s="107" t="str">
        <f aca="false">IF($C249="","",IF($S249="Converted","8 Won / Certified",IF($S249="Application Started","7 Certification / Enterprise opportunity",IF($S249="Meeting Booked","6 Meeting / Application",IF(OR($S249="Interested",$S249="Info Requested"),"5 Interested",IF(OR($S249="Declined",$S249="Not Relevant",$S249="Do Not Contact / Unsubscribed"),"9 Closed - Lost",IF($R249="Yes","4 Contacted",IF($N249="Yes","2 Engaged",IF($M249="Yes","1 Awareness",IF($AA249&gt;=60,"3 Qualified","1 Awareness"))))))))))</f>
        <v/>
      </c>
      <c r="AD249" s="108"/>
      <c r="AE249" s="108"/>
      <c r="AF249" s="109" t="str">
        <f aca="false">IF($AE249="","",$AE249+10)</f>
        <v/>
      </c>
      <c r="AG249" s="108"/>
      <c r="AH249" s="81"/>
      <c r="AI249" s="108"/>
      <c r="AJ249" s="81"/>
      <c r="AK249" s="108"/>
      <c r="AL249" s="110"/>
      <c r="AM249" s="81"/>
      <c r="AN249" s="109" t="str">
        <f aca="false">IF($D249="","",IF(COUNTIF($D$4:$D$1203,$D249)&gt;1,"DUPLICATE — check earlier row",""))</f>
        <v/>
      </c>
      <c r="AO249" s="81"/>
      <c r="AP249" s="81"/>
    </row>
    <row r="250" customFormat="false" ht="30" hidden="false" customHeight="true" outlineLevel="0" collapsed="false">
      <c r="A250" s="79"/>
      <c r="B250" s="80"/>
      <c r="C250" s="80"/>
      <c r="D250" s="80"/>
      <c r="E250" s="80"/>
      <c r="F250" s="80"/>
      <c r="G250" s="80"/>
      <c r="H250" s="80"/>
      <c r="I250" s="80"/>
      <c r="J250" s="102"/>
      <c r="K250" s="103" t="str">
        <f aca="false">IF(J250="","",IF(J250&gt;=8,"Yes","Check"))</f>
        <v/>
      </c>
      <c r="L250" s="81"/>
      <c r="M250" s="102"/>
      <c r="N250" s="102"/>
      <c r="O250" s="80"/>
      <c r="P250" s="81"/>
      <c r="Q250" s="103" t="str">
        <f aca="false">IF(P250="","",LEN(P250))</f>
        <v/>
      </c>
      <c r="R250" s="102"/>
      <c r="S250" s="80"/>
      <c r="T250" s="81"/>
      <c r="U250" s="104" t="str">
        <f aca="false">IF($AE250&lt;&gt;"",$AE250+4,IF(OR(R250&lt;&gt;"Yes",A250=""),"",A250+4))</f>
        <v/>
      </c>
      <c r="V250" s="102"/>
      <c r="W250" s="81"/>
      <c r="X250" s="81"/>
      <c r="Y250" s="105"/>
      <c r="Z250" s="105"/>
      <c r="AA250" s="106" t="str">
        <f aca="false">IF(AND($Y250="",$Z250=""),"",ROUND(IFERROR(VALUE(LEFT($Y250,1)),0)*12+IFERROR(VALUE(LEFT($Z250,1)),0)*8,0))</f>
        <v/>
      </c>
      <c r="AB250" s="106" t="str">
        <f aca="false">IF($AA250="","",IF($AA250&gt;=80,"A - call first",IF($AA250&gt;=60,"B - worth pursuing",IF($AA250&gt;=40,"C - nurture","D - do not spend time here"))))</f>
        <v/>
      </c>
      <c r="AC250" s="107" t="str">
        <f aca="false">IF($C250="","",IF($S250="Converted","8 Won / Certified",IF($S250="Application Started","7 Certification / Enterprise opportunity",IF($S250="Meeting Booked","6 Meeting / Application",IF(OR($S250="Interested",$S250="Info Requested"),"5 Interested",IF(OR($S250="Declined",$S250="Not Relevant",$S250="Do Not Contact / Unsubscribed"),"9 Closed - Lost",IF($R250="Yes","4 Contacted",IF($N250="Yes","2 Engaged",IF($M250="Yes","1 Awareness",IF($AA250&gt;=60,"3 Qualified","1 Awareness"))))))))))</f>
        <v/>
      </c>
      <c r="AD250" s="108"/>
      <c r="AE250" s="108"/>
      <c r="AF250" s="111" t="str">
        <f aca="false">IF($AE250="","",$AE250+10)</f>
        <v/>
      </c>
      <c r="AG250" s="108"/>
      <c r="AH250" s="81"/>
      <c r="AI250" s="108"/>
      <c r="AJ250" s="81"/>
      <c r="AK250" s="108"/>
      <c r="AL250" s="110"/>
      <c r="AM250" s="81"/>
      <c r="AN250" s="111" t="str">
        <f aca="false">IF($D250="","",IF(COUNTIF($D$4:$D$1203,$D250)&gt;1,"DUPLICATE — check earlier row",""))</f>
        <v/>
      </c>
      <c r="AO250" s="81"/>
      <c r="AP250" s="81"/>
    </row>
    <row r="251" customFormat="false" ht="30" hidden="false" customHeight="true" outlineLevel="0" collapsed="false">
      <c r="A251" s="79"/>
      <c r="B251" s="80"/>
      <c r="C251" s="80"/>
      <c r="D251" s="80"/>
      <c r="E251" s="80"/>
      <c r="F251" s="80"/>
      <c r="G251" s="80"/>
      <c r="H251" s="80"/>
      <c r="I251" s="80"/>
      <c r="J251" s="102"/>
      <c r="K251" s="103" t="str">
        <f aca="false">IF(J251="","",IF(J251&gt;=8,"Yes","Check"))</f>
        <v/>
      </c>
      <c r="L251" s="81"/>
      <c r="M251" s="102"/>
      <c r="N251" s="102"/>
      <c r="O251" s="80"/>
      <c r="P251" s="81"/>
      <c r="Q251" s="103" t="str">
        <f aca="false">IF(P251="","",LEN(P251))</f>
        <v/>
      </c>
      <c r="R251" s="102"/>
      <c r="S251" s="80"/>
      <c r="T251" s="81"/>
      <c r="U251" s="104" t="str">
        <f aca="false">IF($AE251&lt;&gt;"",$AE251+4,IF(OR(R251&lt;&gt;"Yes",A251=""),"",A251+4))</f>
        <v/>
      </c>
      <c r="V251" s="102"/>
      <c r="W251" s="81"/>
      <c r="X251" s="81"/>
      <c r="Y251" s="105"/>
      <c r="Z251" s="105"/>
      <c r="AA251" s="106" t="str">
        <f aca="false">IF(AND($Y251="",$Z251=""),"",ROUND(IFERROR(VALUE(LEFT($Y251,1)),0)*12+IFERROR(VALUE(LEFT($Z251,1)),0)*8,0))</f>
        <v/>
      </c>
      <c r="AB251" s="106" t="str">
        <f aca="false">IF($AA251="","",IF($AA251&gt;=80,"A - call first",IF($AA251&gt;=60,"B - worth pursuing",IF($AA251&gt;=40,"C - nurture","D - do not spend time here"))))</f>
        <v/>
      </c>
      <c r="AC251" s="107" t="str">
        <f aca="false">IF($C251="","",IF($S251="Converted","8 Won / Certified",IF($S251="Application Started","7 Certification / Enterprise opportunity",IF($S251="Meeting Booked","6 Meeting / Application",IF(OR($S251="Interested",$S251="Info Requested"),"5 Interested",IF(OR($S251="Declined",$S251="Not Relevant",$S251="Do Not Contact / Unsubscribed"),"9 Closed - Lost",IF($R251="Yes","4 Contacted",IF($N251="Yes","2 Engaged",IF($M251="Yes","1 Awareness",IF($AA251&gt;=60,"3 Qualified","1 Awareness"))))))))))</f>
        <v/>
      </c>
      <c r="AD251" s="108"/>
      <c r="AE251" s="108"/>
      <c r="AF251" s="109" t="str">
        <f aca="false">IF($AE251="","",$AE251+10)</f>
        <v/>
      </c>
      <c r="AG251" s="108"/>
      <c r="AH251" s="81"/>
      <c r="AI251" s="108"/>
      <c r="AJ251" s="81"/>
      <c r="AK251" s="108"/>
      <c r="AL251" s="110"/>
      <c r="AM251" s="81"/>
      <c r="AN251" s="109" t="str">
        <f aca="false">IF($D251="","",IF(COUNTIF($D$4:$D$1203,$D251)&gt;1,"DUPLICATE — check earlier row",""))</f>
        <v/>
      </c>
      <c r="AO251" s="81"/>
      <c r="AP251" s="81"/>
    </row>
    <row r="252" customFormat="false" ht="30" hidden="false" customHeight="true" outlineLevel="0" collapsed="false">
      <c r="A252" s="79"/>
      <c r="B252" s="80"/>
      <c r="C252" s="80"/>
      <c r="D252" s="80"/>
      <c r="E252" s="80"/>
      <c r="F252" s="80"/>
      <c r="G252" s="80"/>
      <c r="H252" s="80"/>
      <c r="I252" s="80"/>
      <c r="J252" s="102"/>
      <c r="K252" s="103" t="str">
        <f aca="false">IF(J252="","",IF(J252&gt;=8,"Yes","Check"))</f>
        <v/>
      </c>
      <c r="L252" s="81"/>
      <c r="M252" s="102"/>
      <c r="N252" s="102"/>
      <c r="O252" s="80"/>
      <c r="P252" s="81"/>
      <c r="Q252" s="103" t="str">
        <f aca="false">IF(P252="","",LEN(P252))</f>
        <v/>
      </c>
      <c r="R252" s="102"/>
      <c r="S252" s="80"/>
      <c r="T252" s="81"/>
      <c r="U252" s="104" t="str">
        <f aca="false">IF($AE252&lt;&gt;"",$AE252+4,IF(OR(R252&lt;&gt;"Yes",A252=""),"",A252+4))</f>
        <v/>
      </c>
      <c r="V252" s="102"/>
      <c r="W252" s="81"/>
      <c r="X252" s="81"/>
      <c r="Y252" s="105"/>
      <c r="Z252" s="105"/>
      <c r="AA252" s="106" t="str">
        <f aca="false">IF(AND($Y252="",$Z252=""),"",ROUND(IFERROR(VALUE(LEFT($Y252,1)),0)*12+IFERROR(VALUE(LEFT($Z252,1)),0)*8,0))</f>
        <v/>
      </c>
      <c r="AB252" s="106" t="str">
        <f aca="false">IF($AA252="","",IF($AA252&gt;=80,"A - call first",IF($AA252&gt;=60,"B - worth pursuing",IF($AA252&gt;=40,"C - nurture","D - do not spend time here"))))</f>
        <v/>
      </c>
      <c r="AC252" s="107" t="str">
        <f aca="false">IF($C252="","",IF($S252="Converted","8 Won / Certified",IF($S252="Application Started","7 Certification / Enterprise opportunity",IF($S252="Meeting Booked","6 Meeting / Application",IF(OR($S252="Interested",$S252="Info Requested"),"5 Interested",IF(OR($S252="Declined",$S252="Not Relevant",$S252="Do Not Contact / Unsubscribed"),"9 Closed - Lost",IF($R252="Yes","4 Contacted",IF($N252="Yes","2 Engaged",IF($M252="Yes","1 Awareness",IF($AA252&gt;=60,"3 Qualified","1 Awareness"))))))))))</f>
        <v/>
      </c>
      <c r="AD252" s="108"/>
      <c r="AE252" s="108"/>
      <c r="AF252" s="111" t="str">
        <f aca="false">IF($AE252="","",$AE252+10)</f>
        <v/>
      </c>
      <c r="AG252" s="108"/>
      <c r="AH252" s="81"/>
      <c r="AI252" s="108"/>
      <c r="AJ252" s="81"/>
      <c r="AK252" s="108"/>
      <c r="AL252" s="110"/>
      <c r="AM252" s="81"/>
      <c r="AN252" s="111" t="str">
        <f aca="false">IF($D252="","",IF(COUNTIF($D$4:$D$1203,$D252)&gt;1,"DUPLICATE — check earlier row",""))</f>
        <v/>
      </c>
      <c r="AO252" s="81"/>
      <c r="AP252" s="81"/>
    </row>
    <row r="253" customFormat="false" ht="30" hidden="false" customHeight="true" outlineLevel="0" collapsed="false">
      <c r="A253" s="79"/>
      <c r="B253" s="80"/>
      <c r="C253" s="80"/>
      <c r="D253" s="80"/>
      <c r="E253" s="80"/>
      <c r="F253" s="80"/>
      <c r="G253" s="80"/>
      <c r="H253" s="80"/>
      <c r="I253" s="80"/>
      <c r="J253" s="102"/>
      <c r="K253" s="103" t="str">
        <f aca="false">IF(J253="","",IF(J253&gt;=8,"Yes","Check"))</f>
        <v/>
      </c>
      <c r="L253" s="81"/>
      <c r="M253" s="102"/>
      <c r="N253" s="102"/>
      <c r="O253" s="80"/>
      <c r="P253" s="81"/>
      <c r="Q253" s="103" t="str">
        <f aca="false">IF(P253="","",LEN(P253))</f>
        <v/>
      </c>
      <c r="R253" s="102"/>
      <c r="S253" s="80"/>
      <c r="T253" s="81"/>
      <c r="U253" s="104" t="str">
        <f aca="false">IF($AE253&lt;&gt;"",$AE253+4,IF(OR(R253&lt;&gt;"Yes",A253=""),"",A253+4))</f>
        <v/>
      </c>
      <c r="V253" s="102"/>
      <c r="W253" s="81"/>
      <c r="X253" s="81"/>
      <c r="Y253" s="105"/>
      <c r="Z253" s="105"/>
      <c r="AA253" s="106" t="str">
        <f aca="false">IF(AND($Y253="",$Z253=""),"",ROUND(IFERROR(VALUE(LEFT($Y253,1)),0)*12+IFERROR(VALUE(LEFT($Z253,1)),0)*8,0))</f>
        <v/>
      </c>
      <c r="AB253" s="106" t="str">
        <f aca="false">IF($AA253="","",IF($AA253&gt;=80,"A - call first",IF($AA253&gt;=60,"B - worth pursuing",IF($AA253&gt;=40,"C - nurture","D - do not spend time here"))))</f>
        <v/>
      </c>
      <c r="AC253" s="107" t="str">
        <f aca="false">IF($C253="","",IF($S253="Converted","8 Won / Certified",IF($S253="Application Started","7 Certification / Enterprise opportunity",IF($S253="Meeting Booked","6 Meeting / Application",IF(OR($S253="Interested",$S253="Info Requested"),"5 Interested",IF(OR($S253="Declined",$S253="Not Relevant",$S253="Do Not Contact / Unsubscribed"),"9 Closed - Lost",IF($R253="Yes","4 Contacted",IF($N253="Yes","2 Engaged",IF($M253="Yes","1 Awareness",IF($AA253&gt;=60,"3 Qualified","1 Awareness"))))))))))</f>
        <v/>
      </c>
      <c r="AD253" s="108"/>
      <c r="AE253" s="108"/>
      <c r="AF253" s="109" t="str">
        <f aca="false">IF($AE253="","",$AE253+10)</f>
        <v/>
      </c>
      <c r="AG253" s="108"/>
      <c r="AH253" s="81"/>
      <c r="AI253" s="108"/>
      <c r="AJ253" s="81"/>
      <c r="AK253" s="108"/>
      <c r="AL253" s="110"/>
      <c r="AM253" s="81"/>
      <c r="AN253" s="109" t="str">
        <f aca="false">IF($D253="","",IF(COUNTIF($D$4:$D$1203,$D253)&gt;1,"DUPLICATE — check earlier row",""))</f>
        <v/>
      </c>
      <c r="AO253" s="81"/>
      <c r="AP253" s="81"/>
    </row>
    <row r="254" customFormat="false" ht="30" hidden="false" customHeight="true" outlineLevel="0" collapsed="false">
      <c r="A254" s="79"/>
      <c r="B254" s="80"/>
      <c r="C254" s="80"/>
      <c r="D254" s="80"/>
      <c r="E254" s="80"/>
      <c r="F254" s="80"/>
      <c r="G254" s="80"/>
      <c r="H254" s="80"/>
      <c r="I254" s="80"/>
      <c r="J254" s="102"/>
      <c r="K254" s="103" t="str">
        <f aca="false">IF(J254="","",IF(J254&gt;=8,"Yes","Check"))</f>
        <v/>
      </c>
      <c r="L254" s="81"/>
      <c r="M254" s="102"/>
      <c r="N254" s="102"/>
      <c r="O254" s="80"/>
      <c r="P254" s="81"/>
      <c r="Q254" s="103" t="str">
        <f aca="false">IF(P254="","",LEN(P254))</f>
        <v/>
      </c>
      <c r="R254" s="102"/>
      <c r="S254" s="80"/>
      <c r="T254" s="81"/>
      <c r="U254" s="104" t="str">
        <f aca="false">IF($AE254&lt;&gt;"",$AE254+4,IF(OR(R254&lt;&gt;"Yes",A254=""),"",A254+4))</f>
        <v/>
      </c>
      <c r="V254" s="102"/>
      <c r="W254" s="81"/>
      <c r="X254" s="81"/>
      <c r="Y254" s="105"/>
      <c r="Z254" s="105"/>
      <c r="AA254" s="106" t="str">
        <f aca="false">IF(AND($Y254="",$Z254=""),"",ROUND(IFERROR(VALUE(LEFT($Y254,1)),0)*12+IFERROR(VALUE(LEFT($Z254,1)),0)*8,0))</f>
        <v/>
      </c>
      <c r="AB254" s="106" t="str">
        <f aca="false">IF($AA254="","",IF($AA254&gt;=80,"A - call first",IF($AA254&gt;=60,"B - worth pursuing",IF($AA254&gt;=40,"C - nurture","D - do not spend time here"))))</f>
        <v/>
      </c>
      <c r="AC254" s="107" t="str">
        <f aca="false">IF($C254="","",IF($S254="Converted","8 Won / Certified",IF($S254="Application Started","7 Certification / Enterprise opportunity",IF($S254="Meeting Booked","6 Meeting / Application",IF(OR($S254="Interested",$S254="Info Requested"),"5 Interested",IF(OR($S254="Declined",$S254="Not Relevant",$S254="Do Not Contact / Unsubscribed"),"9 Closed - Lost",IF($R254="Yes","4 Contacted",IF($N254="Yes","2 Engaged",IF($M254="Yes","1 Awareness",IF($AA254&gt;=60,"3 Qualified","1 Awareness"))))))))))</f>
        <v/>
      </c>
      <c r="AD254" s="108"/>
      <c r="AE254" s="108"/>
      <c r="AF254" s="111" t="str">
        <f aca="false">IF($AE254="","",$AE254+10)</f>
        <v/>
      </c>
      <c r="AG254" s="108"/>
      <c r="AH254" s="81"/>
      <c r="AI254" s="108"/>
      <c r="AJ254" s="81"/>
      <c r="AK254" s="108"/>
      <c r="AL254" s="110"/>
      <c r="AM254" s="81"/>
      <c r="AN254" s="111" t="str">
        <f aca="false">IF($D254="","",IF(COUNTIF($D$4:$D$1203,$D254)&gt;1,"DUPLICATE — check earlier row",""))</f>
        <v/>
      </c>
      <c r="AO254" s="81"/>
      <c r="AP254" s="81"/>
    </row>
    <row r="255" customFormat="false" ht="30" hidden="false" customHeight="true" outlineLevel="0" collapsed="false">
      <c r="A255" s="79"/>
      <c r="B255" s="80"/>
      <c r="C255" s="80"/>
      <c r="D255" s="80"/>
      <c r="E255" s="80"/>
      <c r="F255" s="80"/>
      <c r="G255" s="80"/>
      <c r="H255" s="80"/>
      <c r="I255" s="80"/>
      <c r="J255" s="102"/>
      <c r="K255" s="103" t="str">
        <f aca="false">IF(J255="","",IF(J255&gt;=8,"Yes","Check"))</f>
        <v/>
      </c>
      <c r="L255" s="81"/>
      <c r="M255" s="102"/>
      <c r="N255" s="102"/>
      <c r="O255" s="80"/>
      <c r="P255" s="81"/>
      <c r="Q255" s="103" t="str">
        <f aca="false">IF(P255="","",LEN(P255))</f>
        <v/>
      </c>
      <c r="R255" s="102"/>
      <c r="S255" s="80"/>
      <c r="T255" s="81"/>
      <c r="U255" s="104" t="str">
        <f aca="false">IF($AE255&lt;&gt;"",$AE255+4,IF(OR(R255&lt;&gt;"Yes",A255=""),"",A255+4))</f>
        <v/>
      </c>
      <c r="V255" s="102"/>
      <c r="W255" s="81"/>
      <c r="X255" s="81"/>
      <c r="Y255" s="105"/>
      <c r="Z255" s="105"/>
      <c r="AA255" s="106" t="str">
        <f aca="false">IF(AND($Y255="",$Z255=""),"",ROUND(IFERROR(VALUE(LEFT($Y255,1)),0)*12+IFERROR(VALUE(LEFT($Z255,1)),0)*8,0))</f>
        <v/>
      </c>
      <c r="AB255" s="106" t="str">
        <f aca="false">IF($AA255="","",IF($AA255&gt;=80,"A - call first",IF($AA255&gt;=60,"B - worth pursuing",IF($AA255&gt;=40,"C - nurture","D - do not spend time here"))))</f>
        <v/>
      </c>
      <c r="AC255" s="107" t="str">
        <f aca="false">IF($C255="","",IF($S255="Converted","8 Won / Certified",IF($S255="Application Started","7 Certification / Enterprise opportunity",IF($S255="Meeting Booked","6 Meeting / Application",IF(OR($S255="Interested",$S255="Info Requested"),"5 Interested",IF(OR($S255="Declined",$S255="Not Relevant",$S255="Do Not Contact / Unsubscribed"),"9 Closed - Lost",IF($R255="Yes","4 Contacted",IF($N255="Yes","2 Engaged",IF($M255="Yes","1 Awareness",IF($AA255&gt;=60,"3 Qualified","1 Awareness"))))))))))</f>
        <v/>
      </c>
      <c r="AD255" s="108"/>
      <c r="AE255" s="108"/>
      <c r="AF255" s="109" t="str">
        <f aca="false">IF($AE255="","",$AE255+10)</f>
        <v/>
      </c>
      <c r="AG255" s="108"/>
      <c r="AH255" s="81"/>
      <c r="AI255" s="108"/>
      <c r="AJ255" s="81"/>
      <c r="AK255" s="108"/>
      <c r="AL255" s="110"/>
      <c r="AM255" s="81"/>
      <c r="AN255" s="109" t="str">
        <f aca="false">IF($D255="","",IF(COUNTIF($D$4:$D$1203,$D255)&gt;1,"DUPLICATE — check earlier row",""))</f>
        <v/>
      </c>
      <c r="AO255" s="81"/>
      <c r="AP255" s="81"/>
    </row>
    <row r="256" customFormat="false" ht="30" hidden="false" customHeight="true" outlineLevel="0" collapsed="false">
      <c r="A256" s="79"/>
      <c r="B256" s="80"/>
      <c r="C256" s="80"/>
      <c r="D256" s="80"/>
      <c r="E256" s="80"/>
      <c r="F256" s="80"/>
      <c r="G256" s="80"/>
      <c r="H256" s="80"/>
      <c r="I256" s="80"/>
      <c r="J256" s="102"/>
      <c r="K256" s="103" t="str">
        <f aca="false">IF(J256="","",IF(J256&gt;=8,"Yes","Check"))</f>
        <v/>
      </c>
      <c r="L256" s="81"/>
      <c r="M256" s="102"/>
      <c r="N256" s="102"/>
      <c r="O256" s="80"/>
      <c r="P256" s="81"/>
      <c r="Q256" s="103" t="str">
        <f aca="false">IF(P256="","",LEN(P256))</f>
        <v/>
      </c>
      <c r="R256" s="102"/>
      <c r="S256" s="80"/>
      <c r="T256" s="81"/>
      <c r="U256" s="104" t="str">
        <f aca="false">IF($AE256&lt;&gt;"",$AE256+4,IF(OR(R256&lt;&gt;"Yes",A256=""),"",A256+4))</f>
        <v/>
      </c>
      <c r="V256" s="102"/>
      <c r="W256" s="81"/>
      <c r="X256" s="81"/>
      <c r="Y256" s="105"/>
      <c r="Z256" s="105"/>
      <c r="AA256" s="106" t="str">
        <f aca="false">IF(AND($Y256="",$Z256=""),"",ROUND(IFERROR(VALUE(LEFT($Y256,1)),0)*12+IFERROR(VALUE(LEFT($Z256,1)),0)*8,0))</f>
        <v/>
      </c>
      <c r="AB256" s="106" t="str">
        <f aca="false">IF($AA256="","",IF($AA256&gt;=80,"A - call first",IF($AA256&gt;=60,"B - worth pursuing",IF($AA256&gt;=40,"C - nurture","D - do not spend time here"))))</f>
        <v/>
      </c>
      <c r="AC256" s="107" t="str">
        <f aca="false">IF($C256="","",IF($S256="Converted","8 Won / Certified",IF($S256="Application Started","7 Certification / Enterprise opportunity",IF($S256="Meeting Booked","6 Meeting / Application",IF(OR($S256="Interested",$S256="Info Requested"),"5 Interested",IF(OR($S256="Declined",$S256="Not Relevant",$S256="Do Not Contact / Unsubscribed"),"9 Closed - Lost",IF($R256="Yes","4 Contacted",IF($N256="Yes","2 Engaged",IF($M256="Yes","1 Awareness",IF($AA256&gt;=60,"3 Qualified","1 Awareness"))))))))))</f>
        <v/>
      </c>
      <c r="AD256" s="108"/>
      <c r="AE256" s="108"/>
      <c r="AF256" s="111" t="str">
        <f aca="false">IF($AE256="","",$AE256+10)</f>
        <v/>
      </c>
      <c r="AG256" s="108"/>
      <c r="AH256" s="81"/>
      <c r="AI256" s="108"/>
      <c r="AJ256" s="81"/>
      <c r="AK256" s="108"/>
      <c r="AL256" s="110"/>
      <c r="AM256" s="81"/>
      <c r="AN256" s="111" t="str">
        <f aca="false">IF($D256="","",IF(COUNTIF($D$4:$D$1203,$D256)&gt;1,"DUPLICATE — check earlier row",""))</f>
        <v/>
      </c>
      <c r="AO256" s="81"/>
      <c r="AP256" s="81"/>
    </row>
    <row r="257" customFormat="false" ht="30" hidden="false" customHeight="true" outlineLevel="0" collapsed="false">
      <c r="A257" s="79"/>
      <c r="B257" s="80"/>
      <c r="C257" s="80"/>
      <c r="D257" s="80"/>
      <c r="E257" s="80"/>
      <c r="F257" s="80"/>
      <c r="G257" s="80"/>
      <c r="H257" s="80"/>
      <c r="I257" s="80"/>
      <c r="J257" s="102"/>
      <c r="K257" s="103" t="str">
        <f aca="false">IF(J257="","",IF(J257&gt;=8,"Yes","Check"))</f>
        <v/>
      </c>
      <c r="L257" s="81"/>
      <c r="M257" s="102"/>
      <c r="N257" s="102"/>
      <c r="O257" s="80"/>
      <c r="P257" s="81"/>
      <c r="Q257" s="103" t="str">
        <f aca="false">IF(P257="","",LEN(P257))</f>
        <v/>
      </c>
      <c r="R257" s="102"/>
      <c r="S257" s="80"/>
      <c r="T257" s="81"/>
      <c r="U257" s="104" t="str">
        <f aca="false">IF($AE257&lt;&gt;"",$AE257+4,IF(OR(R257&lt;&gt;"Yes",A257=""),"",A257+4))</f>
        <v/>
      </c>
      <c r="V257" s="102"/>
      <c r="W257" s="81"/>
      <c r="X257" s="81"/>
      <c r="Y257" s="105"/>
      <c r="Z257" s="105"/>
      <c r="AA257" s="106" t="str">
        <f aca="false">IF(AND($Y257="",$Z257=""),"",ROUND(IFERROR(VALUE(LEFT($Y257,1)),0)*12+IFERROR(VALUE(LEFT($Z257,1)),0)*8,0))</f>
        <v/>
      </c>
      <c r="AB257" s="106" t="str">
        <f aca="false">IF($AA257="","",IF($AA257&gt;=80,"A - call first",IF($AA257&gt;=60,"B - worth pursuing",IF($AA257&gt;=40,"C - nurture","D - do not spend time here"))))</f>
        <v/>
      </c>
      <c r="AC257" s="107" t="str">
        <f aca="false">IF($C257="","",IF($S257="Converted","8 Won / Certified",IF($S257="Application Started","7 Certification / Enterprise opportunity",IF($S257="Meeting Booked","6 Meeting / Application",IF(OR($S257="Interested",$S257="Info Requested"),"5 Interested",IF(OR($S257="Declined",$S257="Not Relevant",$S257="Do Not Contact / Unsubscribed"),"9 Closed - Lost",IF($R257="Yes","4 Contacted",IF($N257="Yes","2 Engaged",IF($M257="Yes","1 Awareness",IF($AA257&gt;=60,"3 Qualified","1 Awareness"))))))))))</f>
        <v/>
      </c>
      <c r="AD257" s="108"/>
      <c r="AE257" s="108"/>
      <c r="AF257" s="109" t="str">
        <f aca="false">IF($AE257="","",$AE257+10)</f>
        <v/>
      </c>
      <c r="AG257" s="108"/>
      <c r="AH257" s="81"/>
      <c r="AI257" s="108"/>
      <c r="AJ257" s="81"/>
      <c r="AK257" s="108"/>
      <c r="AL257" s="110"/>
      <c r="AM257" s="81"/>
      <c r="AN257" s="109" t="str">
        <f aca="false">IF($D257="","",IF(COUNTIF($D$4:$D$1203,$D257)&gt;1,"DUPLICATE — check earlier row",""))</f>
        <v/>
      </c>
      <c r="AO257" s="81"/>
      <c r="AP257" s="81"/>
    </row>
    <row r="258" customFormat="false" ht="30" hidden="false" customHeight="true" outlineLevel="0" collapsed="false">
      <c r="A258" s="79"/>
      <c r="B258" s="80"/>
      <c r="C258" s="80"/>
      <c r="D258" s="80"/>
      <c r="E258" s="80"/>
      <c r="F258" s="80"/>
      <c r="G258" s="80"/>
      <c r="H258" s="80"/>
      <c r="I258" s="80"/>
      <c r="J258" s="102"/>
      <c r="K258" s="103" t="str">
        <f aca="false">IF(J258="","",IF(J258&gt;=8,"Yes","Check"))</f>
        <v/>
      </c>
      <c r="L258" s="81"/>
      <c r="M258" s="102"/>
      <c r="N258" s="102"/>
      <c r="O258" s="80"/>
      <c r="P258" s="81"/>
      <c r="Q258" s="103" t="str">
        <f aca="false">IF(P258="","",LEN(P258))</f>
        <v/>
      </c>
      <c r="R258" s="102"/>
      <c r="S258" s="80"/>
      <c r="T258" s="81"/>
      <c r="U258" s="104" t="str">
        <f aca="false">IF($AE258&lt;&gt;"",$AE258+4,IF(OR(R258&lt;&gt;"Yes",A258=""),"",A258+4))</f>
        <v/>
      </c>
      <c r="V258" s="102"/>
      <c r="W258" s="81"/>
      <c r="X258" s="81"/>
      <c r="Y258" s="105"/>
      <c r="Z258" s="105"/>
      <c r="AA258" s="106" t="str">
        <f aca="false">IF(AND($Y258="",$Z258=""),"",ROUND(IFERROR(VALUE(LEFT($Y258,1)),0)*12+IFERROR(VALUE(LEFT($Z258,1)),0)*8,0))</f>
        <v/>
      </c>
      <c r="AB258" s="106" t="str">
        <f aca="false">IF($AA258="","",IF($AA258&gt;=80,"A - call first",IF($AA258&gt;=60,"B - worth pursuing",IF($AA258&gt;=40,"C - nurture","D - do not spend time here"))))</f>
        <v/>
      </c>
      <c r="AC258" s="107" t="str">
        <f aca="false">IF($C258="","",IF($S258="Converted","8 Won / Certified",IF($S258="Application Started","7 Certification / Enterprise opportunity",IF($S258="Meeting Booked","6 Meeting / Application",IF(OR($S258="Interested",$S258="Info Requested"),"5 Interested",IF(OR($S258="Declined",$S258="Not Relevant",$S258="Do Not Contact / Unsubscribed"),"9 Closed - Lost",IF($R258="Yes","4 Contacted",IF($N258="Yes","2 Engaged",IF($M258="Yes","1 Awareness",IF($AA258&gt;=60,"3 Qualified","1 Awareness"))))))))))</f>
        <v/>
      </c>
      <c r="AD258" s="108"/>
      <c r="AE258" s="108"/>
      <c r="AF258" s="111" t="str">
        <f aca="false">IF($AE258="","",$AE258+10)</f>
        <v/>
      </c>
      <c r="AG258" s="108"/>
      <c r="AH258" s="81"/>
      <c r="AI258" s="108"/>
      <c r="AJ258" s="81"/>
      <c r="AK258" s="108"/>
      <c r="AL258" s="110"/>
      <c r="AM258" s="81"/>
      <c r="AN258" s="111" t="str">
        <f aca="false">IF($D258="","",IF(COUNTIF($D$4:$D$1203,$D258)&gt;1,"DUPLICATE — check earlier row",""))</f>
        <v/>
      </c>
      <c r="AO258" s="81"/>
      <c r="AP258" s="81"/>
    </row>
    <row r="259" customFormat="false" ht="30" hidden="false" customHeight="true" outlineLevel="0" collapsed="false">
      <c r="A259" s="79"/>
      <c r="B259" s="80"/>
      <c r="C259" s="80"/>
      <c r="D259" s="80"/>
      <c r="E259" s="80"/>
      <c r="F259" s="80"/>
      <c r="G259" s="80"/>
      <c r="H259" s="80"/>
      <c r="I259" s="80"/>
      <c r="J259" s="102"/>
      <c r="K259" s="103" t="str">
        <f aca="false">IF(J259="","",IF(J259&gt;=8,"Yes","Check"))</f>
        <v/>
      </c>
      <c r="L259" s="81"/>
      <c r="M259" s="102"/>
      <c r="N259" s="102"/>
      <c r="O259" s="80"/>
      <c r="P259" s="81"/>
      <c r="Q259" s="103" t="str">
        <f aca="false">IF(P259="","",LEN(P259))</f>
        <v/>
      </c>
      <c r="R259" s="102"/>
      <c r="S259" s="80"/>
      <c r="T259" s="81"/>
      <c r="U259" s="104" t="str">
        <f aca="false">IF($AE259&lt;&gt;"",$AE259+4,IF(OR(R259&lt;&gt;"Yes",A259=""),"",A259+4))</f>
        <v/>
      </c>
      <c r="V259" s="102"/>
      <c r="W259" s="81"/>
      <c r="X259" s="81"/>
      <c r="Y259" s="105"/>
      <c r="Z259" s="105"/>
      <c r="AA259" s="106" t="str">
        <f aca="false">IF(AND($Y259="",$Z259=""),"",ROUND(IFERROR(VALUE(LEFT($Y259,1)),0)*12+IFERROR(VALUE(LEFT($Z259,1)),0)*8,0))</f>
        <v/>
      </c>
      <c r="AB259" s="106" t="str">
        <f aca="false">IF($AA259="","",IF($AA259&gt;=80,"A - call first",IF($AA259&gt;=60,"B - worth pursuing",IF($AA259&gt;=40,"C - nurture","D - do not spend time here"))))</f>
        <v/>
      </c>
      <c r="AC259" s="107" t="str">
        <f aca="false">IF($C259="","",IF($S259="Converted","8 Won / Certified",IF($S259="Application Started","7 Certification / Enterprise opportunity",IF($S259="Meeting Booked","6 Meeting / Application",IF(OR($S259="Interested",$S259="Info Requested"),"5 Interested",IF(OR($S259="Declined",$S259="Not Relevant",$S259="Do Not Contact / Unsubscribed"),"9 Closed - Lost",IF($R259="Yes","4 Contacted",IF($N259="Yes","2 Engaged",IF($M259="Yes","1 Awareness",IF($AA259&gt;=60,"3 Qualified","1 Awareness"))))))))))</f>
        <v/>
      </c>
      <c r="AD259" s="108"/>
      <c r="AE259" s="108"/>
      <c r="AF259" s="109" t="str">
        <f aca="false">IF($AE259="","",$AE259+10)</f>
        <v/>
      </c>
      <c r="AG259" s="108"/>
      <c r="AH259" s="81"/>
      <c r="AI259" s="108"/>
      <c r="AJ259" s="81"/>
      <c r="AK259" s="108"/>
      <c r="AL259" s="110"/>
      <c r="AM259" s="81"/>
      <c r="AN259" s="109" t="str">
        <f aca="false">IF($D259="","",IF(COUNTIF($D$4:$D$1203,$D259)&gt;1,"DUPLICATE — check earlier row",""))</f>
        <v/>
      </c>
      <c r="AO259" s="81"/>
      <c r="AP259" s="81"/>
    </row>
    <row r="260" customFormat="false" ht="30" hidden="false" customHeight="true" outlineLevel="0" collapsed="false">
      <c r="A260" s="79"/>
      <c r="B260" s="80"/>
      <c r="C260" s="80"/>
      <c r="D260" s="80"/>
      <c r="E260" s="80"/>
      <c r="F260" s="80"/>
      <c r="G260" s="80"/>
      <c r="H260" s="80"/>
      <c r="I260" s="80"/>
      <c r="J260" s="102"/>
      <c r="K260" s="103" t="str">
        <f aca="false">IF(J260="","",IF(J260&gt;=8,"Yes","Check"))</f>
        <v/>
      </c>
      <c r="L260" s="81"/>
      <c r="M260" s="102"/>
      <c r="N260" s="102"/>
      <c r="O260" s="80"/>
      <c r="P260" s="81"/>
      <c r="Q260" s="103" t="str">
        <f aca="false">IF(P260="","",LEN(P260))</f>
        <v/>
      </c>
      <c r="R260" s="102"/>
      <c r="S260" s="80"/>
      <c r="T260" s="81"/>
      <c r="U260" s="104" t="str">
        <f aca="false">IF($AE260&lt;&gt;"",$AE260+4,IF(OR(R260&lt;&gt;"Yes",A260=""),"",A260+4))</f>
        <v/>
      </c>
      <c r="V260" s="102"/>
      <c r="W260" s="81"/>
      <c r="X260" s="81"/>
      <c r="Y260" s="105"/>
      <c r="Z260" s="105"/>
      <c r="AA260" s="106" t="str">
        <f aca="false">IF(AND($Y260="",$Z260=""),"",ROUND(IFERROR(VALUE(LEFT($Y260,1)),0)*12+IFERROR(VALUE(LEFT($Z260,1)),0)*8,0))</f>
        <v/>
      </c>
      <c r="AB260" s="106" t="str">
        <f aca="false">IF($AA260="","",IF($AA260&gt;=80,"A - call first",IF($AA260&gt;=60,"B - worth pursuing",IF($AA260&gt;=40,"C - nurture","D - do not spend time here"))))</f>
        <v/>
      </c>
      <c r="AC260" s="107" t="str">
        <f aca="false">IF($C260="","",IF($S260="Converted","8 Won / Certified",IF($S260="Application Started","7 Certification / Enterprise opportunity",IF($S260="Meeting Booked","6 Meeting / Application",IF(OR($S260="Interested",$S260="Info Requested"),"5 Interested",IF(OR($S260="Declined",$S260="Not Relevant",$S260="Do Not Contact / Unsubscribed"),"9 Closed - Lost",IF($R260="Yes","4 Contacted",IF($N260="Yes","2 Engaged",IF($M260="Yes","1 Awareness",IF($AA260&gt;=60,"3 Qualified","1 Awareness"))))))))))</f>
        <v/>
      </c>
      <c r="AD260" s="108"/>
      <c r="AE260" s="108"/>
      <c r="AF260" s="111" t="str">
        <f aca="false">IF($AE260="","",$AE260+10)</f>
        <v/>
      </c>
      <c r="AG260" s="108"/>
      <c r="AH260" s="81"/>
      <c r="AI260" s="108"/>
      <c r="AJ260" s="81"/>
      <c r="AK260" s="108"/>
      <c r="AL260" s="110"/>
      <c r="AM260" s="81"/>
      <c r="AN260" s="111" t="str">
        <f aca="false">IF($D260="","",IF(COUNTIF($D$4:$D$1203,$D260)&gt;1,"DUPLICATE — check earlier row",""))</f>
        <v/>
      </c>
      <c r="AO260" s="81"/>
      <c r="AP260" s="81"/>
    </row>
    <row r="261" customFormat="false" ht="30" hidden="false" customHeight="true" outlineLevel="0" collapsed="false">
      <c r="A261" s="79"/>
      <c r="B261" s="80"/>
      <c r="C261" s="80"/>
      <c r="D261" s="80"/>
      <c r="E261" s="80"/>
      <c r="F261" s="80"/>
      <c r="G261" s="80"/>
      <c r="H261" s="80"/>
      <c r="I261" s="80"/>
      <c r="J261" s="102"/>
      <c r="K261" s="103" t="str">
        <f aca="false">IF(J261="","",IF(J261&gt;=8,"Yes","Check"))</f>
        <v/>
      </c>
      <c r="L261" s="81"/>
      <c r="M261" s="102"/>
      <c r="N261" s="102"/>
      <c r="O261" s="80"/>
      <c r="P261" s="81"/>
      <c r="Q261" s="103" t="str">
        <f aca="false">IF(P261="","",LEN(P261))</f>
        <v/>
      </c>
      <c r="R261" s="102"/>
      <c r="S261" s="80"/>
      <c r="T261" s="81"/>
      <c r="U261" s="104" t="str">
        <f aca="false">IF($AE261&lt;&gt;"",$AE261+4,IF(OR(R261&lt;&gt;"Yes",A261=""),"",A261+4))</f>
        <v/>
      </c>
      <c r="V261" s="102"/>
      <c r="W261" s="81"/>
      <c r="X261" s="81"/>
      <c r="Y261" s="105"/>
      <c r="Z261" s="105"/>
      <c r="AA261" s="106" t="str">
        <f aca="false">IF(AND($Y261="",$Z261=""),"",ROUND(IFERROR(VALUE(LEFT($Y261,1)),0)*12+IFERROR(VALUE(LEFT($Z261,1)),0)*8,0))</f>
        <v/>
      </c>
      <c r="AB261" s="106" t="str">
        <f aca="false">IF($AA261="","",IF($AA261&gt;=80,"A - call first",IF($AA261&gt;=60,"B - worth pursuing",IF($AA261&gt;=40,"C - nurture","D - do not spend time here"))))</f>
        <v/>
      </c>
      <c r="AC261" s="107" t="str">
        <f aca="false">IF($C261="","",IF($S261="Converted","8 Won / Certified",IF($S261="Application Started","7 Certification / Enterprise opportunity",IF($S261="Meeting Booked","6 Meeting / Application",IF(OR($S261="Interested",$S261="Info Requested"),"5 Interested",IF(OR($S261="Declined",$S261="Not Relevant",$S261="Do Not Contact / Unsubscribed"),"9 Closed - Lost",IF($R261="Yes","4 Contacted",IF($N261="Yes","2 Engaged",IF($M261="Yes","1 Awareness",IF($AA261&gt;=60,"3 Qualified","1 Awareness"))))))))))</f>
        <v/>
      </c>
      <c r="AD261" s="108"/>
      <c r="AE261" s="108"/>
      <c r="AF261" s="109" t="str">
        <f aca="false">IF($AE261="","",$AE261+10)</f>
        <v/>
      </c>
      <c r="AG261" s="108"/>
      <c r="AH261" s="81"/>
      <c r="AI261" s="108"/>
      <c r="AJ261" s="81"/>
      <c r="AK261" s="108"/>
      <c r="AL261" s="110"/>
      <c r="AM261" s="81"/>
      <c r="AN261" s="109" t="str">
        <f aca="false">IF($D261="","",IF(COUNTIF($D$4:$D$1203,$D261)&gt;1,"DUPLICATE — check earlier row",""))</f>
        <v/>
      </c>
      <c r="AO261" s="81"/>
      <c r="AP261" s="81"/>
    </row>
    <row r="262" customFormat="false" ht="30" hidden="false" customHeight="true" outlineLevel="0" collapsed="false">
      <c r="A262" s="79"/>
      <c r="B262" s="80"/>
      <c r="C262" s="80"/>
      <c r="D262" s="80"/>
      <c r="E262" s="80"/>
      <c r="F262" s="80"/>
      <c r="G262" s="80"/>
      <c r="H262" s="80"/>
      <c r="I262" s="80"/>
      <c r="J262" s="102"/>
      <c r="K262" s="103" t="str">
        <f aca="false">IF(J262="","",IF(J262&gt;=8,"Yes","Check"))</f>
        <v/>
      </c>
      <c r="L262" s="81"/>
      <c r="M262" s="102"/>
      <c r="N262" s="102"/>
      <c r="O262" s="80"/>
      <c r="P262" s="81"/>
      <c r="Q262" s="103" t="str">
        <f aca="false">IF(P262="","",LEN(P262))</f>
        <v/>
      </c>
      <c r="R262" s="102"/>
      <c r="S262" s="80"/>
      <c r="T262" s="81"/>
      <c r="U262" s="104" t="str">
        <f aca="false">IF($AE262&lt;&gt;"",$AE262+4,IF(OR(R262&lt;&gt;"Yes",A262=""),"",A262+4))</f>
        <v/>
      </c>
      <c r="V262" s="102"/>
      <c r="W262" s="81"/>
      <c r="X262" s="81"/>
      <c r="Y262" s="105"/>
      <c r="Z262" s="105"/>
      <c r="AA262" s="106" t="str">
        <f aca="false">IF(AND($Y262="",$Z262=""),"",ROUND(IFERROR(VALUE(LEFT($Y262,1)),0)*12+IFERROR(VALUE(LEFT($Z262,1)),0)*8,0))</f>
        <v/>
      </c>
      <c r="AB262" s="106" t="str">
        <f aca="false">IF($AA262="","",IF($AA262&gt;=80,"A - call first",IF($AA262&gt;=60,"B - worth pursuing",IF($AA262&gt;=40,"C - nurture","D - do not spend time here"))))</f>
        <v/>
      </c>
      <c r="AC262" s="107" t="str">
        <f aca="false">IF($C262="","",IF($S262="Converted","8 Won / Certified",IF($S262="Application Started","7 Certification / Enterprise opportunity",IF($S262="Meeting Booked","6 Meeting / Application",IF(OR($S262="Interested",$S262="Info Requested"),"5 Interested",IF(OR($S262="Declined",$S262="Not Relevant",$S262="Do Not Contact / Unsubscribed"),"9 Closed - Lost",IF($R262="Yes","4 Contacted",IF($N262="Yes","2 Engaged",IF($M262="Yes","1 Awareness",IF($AA262&gt;=60,"3 Qualified","1 Awareness"))))))))))</f>
        <v/>
      </c>
      <c r="AD262" s="108"/>
      <c r="AE262" s="108"/>
      <c r="AF262" s="111" t="str">
        <f aca="false">IF($AE262="","",$AE262+10)</f>
        <v/>
      </c>
      <c r="AG262" s="108"/>
      <c r="AH262" s="81"/>
      <c r="AI262" s="108"/>
      <c r="AJ262" s="81"/>
      <c r="AK262" s="108"/>
      <c r="AL262" s="110"/>
      <c r="AM262" s="81"/>
      <c r="AN262" s="111" t="str">
        <f aca="false">IF($D262="","",IF(COUNTIF($D$4:$D$1203,$D262)&gt;1,"DUPLICATE — check earlier row",""))</f>
        <v/>
      </c>
      <c r="AO262" s="81"/>
      <c r="AP262" s="81"/>
    </row>
    <row r="263" customFormat="false" ht="30" hidden="false" customHeight="true" outlineLevel="0" collapsed="false">
      <c r="A263" s="79"/>
      <c r="B263" s="80"/>
      <c r="C263" s="80"/>
      <c r="D263" s="80"/>
      <c r="E263" s="80"/>
      <c r="F263" s="80"/>
      <c r="G263" s="80"/>
      <c r="H263" s="80"/>
      <c r="I263" s="80"/>
      <c r="J263" s="102"/>
      <c r="K263" s="103" t="str">
        <f aca="false">IF(J263="","",IF(J263&gt;=8,"Yes","Check"))</f>
        <v/>
      </c>
      <c r="L263" s="81"/>
      <c r="M263" s="102"/>
      <c r="N263" s="102"/>
      <c r="O263" s="80"/>
      <c r="P263" s="81"/>
      <c r="Q263" s="103" t="str">
        <f aca="false">IF(P263="","",LEN(P263))</f>
        <v/>
      </c>
      <c r="R263" s="102"/>
      <c r="S263" s="80"/>
      <c r="T263" s="81"/>
      <c r="U263" s="104" t="str">
        <f aca="false">IF($AE263&lt;&gt;"",$AE263+4,IF(OR(R263&lt;&gt;"Yes",A263=""),"",A263+4))</f>
        <v/>
      </c>
      <c r="V263" s="102"/>
      <c r="W263" s="81"/>
      <c r="X263" s="81"/>
      <c r="Y263" s="105"/>
      <c r="Z263" s="105"/>
      <c r="AA263" s="106" t="str">
        <f aca="false">IF(AND($Y263="",$Z263=""),"",ROUND(IFERROR(VALUE(LEFT($Y263,1)),0)*12+IFERROR(VALUE(LEFT($Z263,1)),0)*8,0))</f>
        <v/>
      </c>
      <c r="AB263" s="106" t="str">
        <f aca="false">IF($AA263="","",IF($AA263&gt;=80,"A - call first",IF($AA263&gt;=60,"B - worth pursuing",IF($AA263&gt;=40,"C - nurture","D - do not spend time here"))))</f>
        <v/>
      </c>
      <c r="AC263" s="107" t="str">
        <f aca="false">IF($C263="","",IF($S263="Converted","8 Won / Certified",IF($S263="Application Started","7 Certification / Enterprise opportunity",IF($S263="Meeting Booked","6 Meeting / Application",IF(OR($S263="Interested",$S263="Info Requested"),"5 Interested",IF(OR($S263="Declined",$S263="Not Relevant",$S263="Do Not Contact / Unsubscribed"),"9 Closed - Lost",IF($R263="Yes","4 Contacted",IF($N263="Yes","2 Engaged",IF($M263="Yes","1 Awareness",IF($AA263&gt;=60,"3 Qualified","1 Awareness"))))))))))</f>
        <v/>
      </c>
      <c r="AD263" s="108"/>
      <c r="AE263" s="108"/>
      <c r="AF263" s="109" t="str">
        <f aca="false">IF($AE263="","",$AE263+10)</f>
        <v/>
      </c>
      <c r="AG263" s="108"/>
      <c r="AH263" s="81"/>
      <c r="AI263" s="108"/>
      <c r="AJ263" s="81"/>
      <c r="AK263" s="108"/>
      <c r="AL263" s="110"/>
      <c r="AM263" s="81"/>
      <c r="AN263" s="109" t="str">
        <f aca="false">IF($D263="","",IF(COUNTIF($D$4:$D$1203,$D263)&gt;1,"DUPLICATE — check earlier row",""))</f>
        <v/>
      </c>
      <c r="AO263" s="81"/>
      <c r="AP263" s="81"/>
    </row>
    <row r="264" customFormat="false" ht="30" hidden="false" customHeight="true" outlineLevel="0" collapsed="false">
      <c r="A264" s="79"/>
      <c r="B264" s="80"/>
      <c r="C264" s="80"/>
      <c r="D264" s="80"/>
      <c r="E264" s="80"/>
      <c r="F264" s="80"/>
      <c r="G264" s="80"/>
      <c r="H264" s="80"/>
      <c r="I264" s="80"/>
      <c r="J264" s="102"/>
      <c r="K264" s="103" t="str">
        <f aca="false">IF(J264="","",IF(J264&gt;=8,"Yes","Check"))</f>
        <v/>
      </c>
      <c r="L264" s="81"/>
      <c r="M264" s="102"/>
      <c r="N264" s="102"/>
      <c r="O264" s="80"/>
      <c r="P264" s="81"/>
      <c r="Q264" s="103" t="str">
        <f aca="false">IF(P264="","",LEN(P264))</f>
        <v/>
      </c>
      <c r="R264" s="102"/>
      <c r="S264" s="80"/>
      <c r="T264" s="81"/>
      <c r="U264" s="104" t="str">
        <f aca="false">IF($AE264&lt;&gt;"",$AE264+4,IF(OR(R264&lt;&gt;"Yes",A264=""),"",A264+4))</f>
        <v/>
      </c>
      <c r="V264" s="102"/>
      <c r="W264" s="81"/>
      <c r="X264" s="81"/>
      <c r="Y264" s="105"/>
      <c r="Z264" s="105"/>
      <c r="AA264" s="106" t="str">
        <f aca="false">IF(AND($Y264="",$Z264=""),"",ROUND(IFERROR(VALUE(LEFT($Y264,1)),0)*12+IFERROR(VALUE(LEFT($Z264,1)),0)*8,0))</f>
        <v/>
      </c>
      <c r="AB264" s="106" t="str">
        <f aca="false">IF($AA264="","",IF($AA264&gt;=80,"A - call first",IF($AA264&gt;=60,"B - worth pursuing",IF($AA264&gt;=40,"C - nurture","D - do not spend time here"))))</f>
        <v/>
      </c>
      <c r="AC264" s="107" t="str">
        <f aca="false">IF($C264="","",IF($S264="Converted","8 Won / Certified",IF($S264="Application Started","7 Certification / Enterprise opportunity",IF($S264="Meeting Booked","6 Meeting / Application",IF(OR($S264="Interested",$S264="Info Requested"),"5 Interested",IF(OR($S264="Declined",$S264="Not Relevant",$S264="Do Not Contact / Unsubscribed"),"9 Closed - Lost",IF($R264="Yes","4 Contacted",IF($N264="Yes","2 Engaged",IF($M264="Yes","1 Awareness",IF($AA264&gt;=60,"3 Qualified","1 Awareness"))))))))))</f>
        <v/>
      </c>
      <c r="AD264" s="108"/>
      <c r="AE264" s="108"/>
      <c r="AF264" s="111" t="str">
        <f aca="false">IF($AE264="","",$AE264+10)</f>
        <v/>
      </c>
      <c r="AG264" s="108"/>
      <c r="AH264" s="81"/>
      <c r="AI264" s="108"/>
      <c r="AJ264" s="81"/>
      <c r="AK264" s="108"/>
      <c r="AL264" s="110"/>
      <c r="AM264" s="81"/>
      <c r="AN264" s="111" t="str">
        <f aca="false">IF($D264="","",IF(COUNTIF($D$4:$D$1203,$D264)&gt;1,"DUPLICATE — check earlier row",""))</f>
        <v/>
      </c>
      <c r="AO264" s="81"/>
      <c r="AP264" s="81"/>
    </row>
    <row r="265" customFormat="false" ht="30" hidden="false" customHeight="true" outlineLevel="0" collapsed="false">
      <c r="A265" s="79"/>
      <c r="B265" s="80"/>
      <c r="C265" s="80"/>
      <c r="D265" s="80"/>
      <c r="E265" s="80"/>
      <c r="F265" s="80"/>
      <c r="G265" s="80"/>
      <c r="H265" s="80"/>
      <c r="I265" s="80"/>
      <c r="J265" s="102"/>
      <c r="K265" s="103" t="str">
        <f aca="false">IF(J265="","",IF(J265&gt;=8,"Yes","Check"))</f>
        <v/>
      </c>
      <c r="L265" s="81"/>
      <c r="M265" s="102"/>
      <c r="N265" s="102"/>
      <c r="O265" s="80"/>
      <c r="P265" s="81"/>
      <c r="Q265" s="103" t="str">
        <f aca="false">IF(P265="","",LEN(P265))</f>
        <v/>
      </c>
      <c r="R265" s="102"/>
      <c r="S265" s="80"/>
      <c r="T265" s="81"/>
      <c r="U265" s="104" t="str">
        <f aca="false">IF($AE265&lt;&gt;"",$AE265+4,IF(OR(R265&lt;&gt;"Yes",A265=""),"",A265+4))</f>
        <v/>
      </c>
      <c r="V265" s="102"/>
      <c r="W265" s="81"/>
      <c r="X265" s="81"/>
      <c r="Y265" s="105"/>
      <c r="Z265" s="105"/>
      <c r="AA265" s="106" t="str">
        <f aca="false">IF(AND($Y265="",$Z265=""),"",ROUND(IFERROR(VALUE(LEFT($Y265,1)),0)*12+IFERROR(VALUE(LEFT($Z265,1)),0)*8,0))</f>
        <v/>
      </c>
      <c r="AB265" s="106" t="str">
        <f aca="false">IF($AA265="","",IF($AA265&gt;=80,"A - call first",IF($AA265&gt;=60,"B - worth pursuing",IF($AA265&gt;=40,"C - nurture","D - do not spend time here"))))</f>
        <v/>
      </c>
      <c r="AC265" s="107" t="str">
        <f aca="false">IF($C265="","",IF($S265="Converted","8 Won / Certified",IF($S265="Application Started","7 Certification / Enterprise opportunity",IF($S265="Meeting Booked","6 Meeting / Application",IF(OR($S265="Interested",$S265="Info Requested"),"5 Interested",IF(OR($S265="Declined",$S265="Not Relevant",$S265="Do Not Contact / Unsubscribed"),"9 Closed - Lost",IF($R265="Yes","4 Contacted",IF($N265="Yes","2 Engaged",IF($M265="Yes","1 Awareness",IF($AA265&gt;=60,"3 Qualified","1 Awareness"))))))))))</f>
        <v/>
      </c>
      <c r="AD265" s="108"/>
      <c r="AE265" s="108"/>
      <c r="AF265" s="109" t="str">
        <f aca="false">IF($AE265="","",$AE265+10)</f>
        <v/>
      </c>
      <c r="AG265" s="108"/>
      <c r="AH265" s="81"/>
      <c r="AI265" s="108"/>
      <c r="AJ265" s="81"/>
      <c r="AK265" s="108"/>
      <c r="AL265" s="110"/>
      <c r="AM265" s="81"/>
      <c r="AN265" s="109" t="str">
        <f aca="false">IF($D265="","",IF(COUNTIF($D$4:$D$1203,$D265)&gt;1,"DUPLICATE — check earlier row",""))</f>
        <v/>
      </c>
      <c r="AO265" s="81"/>
      <c r="AP265" s="81"/>
    </row>
    <row r="266" customFormat="false" ht="30" hidden="false" customHeight="true" outlineLevel="0" collapsed="false">
      <c r="A266" s="79"/>
      <c r="B266" s="80"/>
      <c r="C266" s="80"/>
      <c r="D266" s="80"/>
      <c r="E266" s="80"/>
      <c r="F266" s="80"/>
      <c r="G266" s="80"/>
      <c r="H266" s="80"/>
      <c r="I266" s="80"/>
      <c r="J266" s="102"/>
      <c r="K266" s="103" t="str">
        <f aca="false">IF(J266="","",IF(J266&gt;=8,"Yes","Check"))</f>
        <v/>
      </c>
      <c r="L266" s="81"/>
      <c r="M266" s="102"/>
      <c r="N266" s="102"/>
      <c r="O266" s="80"/>
      <c r="P266" s="81"/>
      <c r="Q266" s="103" t="str">
        <f aca="false">IF(P266="","",LEN(P266))</f>
        <v/>
      </c>
      <c r="R266" s="102"/>
      <c r="S266" s="80"/>
      <c r="T266" s="81"/>
      <c r="U266" s="104" t="str">
        <f aca="false">IF($AE266&lt;&gt;"",$AE266+4,IF(OR(R266&lt;&gt;"Yes",A266=""),"",A266+4))</f>
        <v/>
      </c>
      <c r="V266" s="102"/>
      <c r="W266" s="81"/>
      <c r="X266" s="81"/>
      <c r="Y266" s="105"/>
      <c r="Z266" s="105"/>
      <c r="AA266" s="106" t="str">
        <f aca="false">IF(AND($Y266="",$Z266=""),"",ROUND(IFERROR(VALUE(LEFT($Y266,1)),0)*12+IFERROR(VALUE(LEFT($Z266,1)),0)*8,0))</f>
        <v/>
      </c>
      <c r="AB266" s="106" t="str">
        <f aca="false">IF($AA266="","",IF($AA266&gt;=80,"A - call first",IF($AA266&gt;=60,"B - worth pursuing",IF($AA266&gt;=40,"C - nurture","D - do not spend time here"))))</f>
        <v/>
      </c>
      <c r="AC266" s="107" t="str">
        <f aca="false">IF($C266="","",IF($S266="Converted","8 Won / Certified",IF($S266="Application Started","7 Certification / Enterprise opportunity",IF($S266="Meeting Booked","6 Meeting / Application",IF(OR($S266="Interested",$S266="Info Requested"),"5 Interested",IF(OR($S266="Declined",$S266="Not Relevant",$S266="Do Not Contact / Unsubscribed"),"9 Closed - Lost",IF($R266="Yes","4 Contacted",IF($N266="Yes","2 Engaged",IF($M266="Yes","1 Awareness",IF($AA266&gt;=60,"3 Qualified","1 Awareness"))))))))))</f>
        <v/>
      </c>
      <c r="AD266" s="108"/>
      <c r="AE266" s="108"/>
      <c r="AF266" s="111" t="str">
        <f aca="false">IF($AE266="","",$AE266+10)</f>
        <v/>
      </c>
      <c r="AG266" s="108"/>
      <c r="AH266" s="81"/>
      <c r="AI266" s="108"/>
      <c r="AJ266" s="81"/>
      <c r="AK266" s="108"/>
      <c r="AL266" s="110"/>
      <c r="AM266" s="81"/>
      <c r="AN266" s="111" t="str">
        <f aca="false">IF($D266="","",IF(COUNTIF($D$4:$D$1203,$D266)&gt;1,"DUPLICATE — check earlier row",""))</f>
        <v/>
      </c>
      <c r="AO266" s="81"/>
      <c r="AP266" s="81"/>
    </row>
    <row r="267" customFormat="false" ht="30" hidden="false" customHeight="true" outlineLevel="0" collapsed="false">
      <c r="A267" s="79"/>
      <c r="B267" s="80"/>
      <c r="C267" s="80"/>
      <c r="D267" s="80"/>
      <c r="E267" s="80"/>
      <c r="F267" s="80"/>
      <c r="G267" s="80"/>
      <c r="H267" s="80"/>
      <c r="I267" s="80"/>
      <c r="J267" s="102"/>
      <c r="K267" s="103" t="str">
        <f aca="false">IF(J267="","",IF(J267&gt;=8,"Yes","Check"))</f>
        <v/>
      </c>
      <c r="L267" s="81"/>
      <c r="M267" s="102"/>
      <c r="N267" s="102"/>
      <c r="O267" s="80"/>
      <c r="P267" s="81"/>
      <c r="Q267" s="103" t="str">
        <f aca="false">IF(P267="","",LEN(P267))</f>
        <v/>
      </c>
      <c r="R267" s="102"/>
      <c r="S267" s="80"/>
      <c r="T267" s="81"/>
      <c r="U267" s="104" t="str">
        <f aca="false">IF($AE267&lt;&gt;"",$AE267+4,IF(OR(R267&lt;&gt;"Yes",A267=""),"",A267+4))</f>
        <v/>
      </c>
      <c r="V267" s="102"/>
      <c r="W267" s="81"/>
      <c r="X267" s="81"/>
      <c r="Y267" s="105"/>
      <c r="Z267" s="105"/>
      <c r="AA267" s="106" t="str">
        <f aca="false">IF(AND($Y267="",$Z267=""),"",ROUND(IFERROR(VALUE(LEFT($Y267,1)),0)*12+IFERROR(VALUE(LEFT($Z267,1)),0)*8,0))</f>
        <v/>
      </c>
      <c r="AB267" s="106" t="str">
        <f aca="false">IF($AA267="","",IF($AA267&gt;=80,"A - call first",IF($AA267&gt;=60,"B - worth pursuing",IF($AA267&gt;=40,"C - nurture","D - do not spend time here"))))</f>
        <v/>
      </c>
      <c r="AC267" s="107" t="str">
        <f aca="false">IF($C267="","",IF($S267="Converted","8 Won / Certified",IF($S267="Application Started","7 Certification / Enterprise opportunity",IF($S267="Meeting Booked","6 Meeting / Application",IF(OR($S267="Interested",$S267="Info Requested"),"5 Interested",IF(OR($S267="Declined",$S267="Not Relevant",$S267="Do Not Contact / Unsubscribed"),"9 Closed - Lost",IF($R267="Yes","4 Contacted",IF($N267="Yes","2 Engaged",IF($M267="Yes","1 Awareness",IF($AA267&gt;=60,"3 Qualified","1 Awareness"))))))))))</f>
        <v/>
      </c>
      <c r="AD267" s="108"/>
      <c r="AE267" s="108"/>
      <c r="AF267" s="109" t="str">
        <f aca="false">IF($AE267="","",$AE267+10)</f>
        <v/>
      </c>
      <c r="AG267" s="108"/>
      <c r="AH267" s="81"/>
      <c r="AI267" s="108"/>
      <c r="AJ267" s="81"/>
      <c r="AK267" s="108"/>
      <c r="AL267" s="110"/>
      <c r="AM267" s="81"/>
      <c r="AN267" s="109" t="str">
        <f aca="false">IF($D267="","",IF(COUNTIF($D$4:$D$1203,$D267)&gt;1,"DUPLICATE — check earlier row",""))</f>
        <v/>
      </c>
      <c r="AO267" s="81"/>
      <c r="AP267" s="81"/>
    </row>
    <row r="268" customFormat="false" ht="30" hidden="false" customHeight="true" outlineLevel="0" collapsed="false">
      <c r="A268" s="79"/>
      <c r="B268" s="80"/>
      <c r="C268" s="80"/>
      <c r="D268" s="80"/>
      <c r="E268" s="80"/>
      <c r="F268" s="80"/>
      <c r="G268" s="80"/>
      <c r="H268" s="80"/>
      <c r="I268" s="80"/>
      <c r="J268" s="102"/>
      <c r="K268" s="103" t="str">
        <f aca="false">IF(J268="","",IF(J268&gt;=8,"Yes","Check"))</f>
        <v/>
      </c>
      <c r="L268" s="81"/>
      <c r="M268" s="102"/>
      <c r="N268" s="102"/>
      <c r="O268" s="80"/>
      <c r="P268" s="81"/>
      <c r="Q268" s="103" t="str">
        <f aca="false">IF(P268="","",LEN(P268))</f>
        <v/>
      </c>
      <c r="R268" s="102"/>
      <c r="S268" s="80"/>
      <c r="T268" s="81"/>
      <c r="U268" s="104" t="str">
        <f aca="false">IF($AE268&lt;&gt;"",$AE268+4,IF(OR(R268&lt;&gt;"Yes",A268=""),"",A268+4))</f>
        <v/>
      </c>
      <c r="V268" s="102"/>
      <c r="W268" s="81"/>
      <c r="X268" s="81"/>
      <c r="Y268" s="105"/>
      <c r="Z268" s="105"/>
      <c r="AA268" s="106" t="str">
        <f aca="false">IF(AND($Y268="",$Z268=""),"",ROUND(IFERROR(VALUE(LEFT($Y268,1)),0)*12+IFERROR(VALUE(LEFT($Z268,1)),0)*8,0))</f>
        <v/>
      </c>
      <c r="AB268" s="106" t="str">
        <f aca="false">IF($AA268="","",IF($AA268&gt;=80,"A - call first",IF($AA268&gt;=60,"B - worth pursuing",IF($AA268&gt;=40,"C - nurture","D - do not spend time here"))))</f>
        <v/>
      </c>
      <c r="AC268" s="107" t="str">
        <f aca="false">IF($C268="","",IF($S268="Converted","8 Won / Certified",IF($S268="Application Started","7 Certification / Enterprise opportunity",IF($S268="Meeting Booked","6 Meeting / Application",IF(OR($S268="Interested",$S268="Info Requested"),"5 Interested",IF(OR($S268="Declined",$S268="Not Relevant",$S268="Do Not Contact / Unsubscribed"),"9 Closed - Lost",IF($R268="Yes","4 Contacted",IF($N268="Yes","2 Engaged",IF($M268="Yes","1 Awareness",IF($AA268&gt;=60,"3 Qualified","1 Awareness"))))))))))</f>
        <v/>
      </c>
      <c r="AD268" s="108"/>
      <c r="AE268" s="108"/>
      <c r="AF268" s="111" t="str">
        <f aca="false">IF($AE268="","",$AE268+10)</f>
        <v/>
      </c>
      <c r="AG268" s="108"/>
      <c r="AH268" s="81"/>
      <c r="AI268" s="108"/>
      <c r="AJ268" s="81"/>
      <c r="AK268" s="108"/>
      <c r="AL268" s="110"/>
      <c r="AM268" s="81"/>
      <c r="AN268" s="111" t="str">
        <f aca="false">IF($D268="","",IF(COUNTIF($D$4:$D$1203,$D268)&gt;1,"DUPLICATE — check earlier row",""))</f>
        <v/>
      </c>
      <c r="AO268" s="81"/>
      <c r="AP268" s="81"/>
    </row>
    <row r="269" customFormat="false" ht="30" hidden="false" customHeight="true" outlineLevel="0" collapsed="false">
      <c r="A269" s="79"/>
      <c r="B269" s="80"/>
      <c r="C269" s="80"/>
      <c r="D269" s="80"/>
      <c r="E269" s="80"/>
      <c r="F269" s="80"/>
      <c r="G269" s="80"/>
      <c r="H269" s="80"/>
      <c r="I269" s="80"/>
      <c r="J269" s="102"/>
      <c r="K269" s="103" t="str">
        <f aca="false">IF(J269="","",IF(J269&gt;=8,"Yes","Check"))</f>
        <v/>
      </c>
      <c r="L269" s="81"/>
      <c r="M269" s="102"/>
      <c r="N269" s="102"/>
      <c r="O269" s="80"/>
      <c r="P269" s="81"/>
      <c r="Q269" s="103" t="str">
        <f aca="false">IF(P269="","",LEN(P269))</f>
        <v/>
      </c>
      <c r="R269" s="102"/>
      <c r="S269" s="80"/>
      <c r="T269" s="81"/>
      <c r="U269" s="104" t="str">
        <f aca="false">IF($AE269&lt;&gt;"",$AE269+4,IF(OR(R269&lt;&gt;"Yes",A269=""),"",A269+4))</f>
        <v/>
      </c>
      <c r="V269" s="102"/>
      <c r="W269" s="81"/>
      <c r="X269" s="81"/>
      <c r="Y269" s="105"/>
      <c r="Z269" s="105"/>
      <c r="AA269" s="106" t="str">
        <f aca="false">IF(AND($Y269="",$Z269=""),"",ROUND(IFERROR(VALUE(LEFT($Y269,1)),0)*12+IFERROR(VALUE(LEFT($Z269,1)),0)*8,0))</f>
        <v/>
      </c>
      <c r="AB269" s="106" t="str">
        <f aca="false">IF($AA269="","",IF($AA269&gt;=80,"A - call first",IF($AA269&gt;=60,"B - worth pursuing",IF($AA269&gt;=40,"C - nurture","D - do not spend time here"))))</f>
        <v/>
      </c>
      <c r="AC269" s="107" t="str">
        <f aca="false">IF($C269="","",IF($S269="Converted","8 Won / Certified",IF($S269="Application Started","7 Certification / Enterprise opportunity",IF($S269="Meeting Booked","6 Meeting / Application",IF(OR($S269="Interested",$S269="Info Requested"),"5 Interested",IF(OR($S269="Declined",$S269="Not Relevant",$S269="Do Not Contact / Unsubscribed"),"9 Closed - Lost",IF($R269="Yes","4 Contacted",IF($N269="Yes","2 Engaged",IF($M269="Yes","1 Awareness",IF($AA269&gt;=60,"3 Qualified","1 Awareness"))))))))))</f>
        <v/>
      </c>
      <c r="AD269" s="108"/>
      <c r="AE269" s="108"/>
      <c r="AF269" s="109" t="str">
        <f aca="false">IF($AE269="","",$AE269+10)</f>
        <v/>
      </c>
      <c r="AG269" s="108"/>
      <c r="AH269" s="81"/>
      <c r="AI269" s="108"/>
      <c r="AJ269" s="81"/>
      <c r="AK269" s="108"/>
      <c r="AL269" s="110"/>
      <c r="AM269" s="81"/>
      <c r="AN269" s="109" t="str">
        <f aca="false">IF($D269="","",IF(COUNTIF($D$4:$D$1203,$D269)&gt;1,"DUPLICATE — check earlier row",""))</f>
        <v/>
      </c>
      <c r="AO269" s="81"/>
      <c r="AP269" s="81"/>
    </row>
    <row r="270" customFormat="false" ht="30" hidden="false" customHeight="true" outlineLevel="0" collapsed="false">
      <c r="A270" s="79"/>
      <c r="B270" s="80"/>
      <c r="C270" s="80"/>
      <c r="D270" s="80"/>
      <c r="E270" s="80"/>
      <c r="F270" s="80"/>
      <c r="G270" s="80"/>
      <c r="H270" s="80"/>
      <c r="I270" s="80"/>
      <c r="J270" s="102"/>
      <c r="K270" s="103" t="str">
        <f aca="false">IF(J270="","",IF(J270&gt;=8,"Yes","Check"))</f>
        <v/>
      </c>
      <c r="L270" s="81"/>
      <c r="M270" s="102"/>
      <c r="N270" s="102"/>
      <c r="O270" s="80"/>
      <c r="P270" s="81"/>
      <c r="Q270" s="103" t="str">
        <f aca="false">IF(P270="","",LEN(P270))</f>
        <v/>
      </c>
      <c r="R270" s="102"/>
      <c r="S270" s="80"/>
      <c r="T270" s="81"/>
      <c r="U270" s="104" t="str">
        <f aca="false">IF($AE270&lt;&gt;"",$AE270+4,IF(OR(R270&lt;&gt;"Yes",A270=""),"",A270+4))</f>
        <v/>
      </c>
      <c r="V270" s="102"/>
      <c r="W270" s="81"/>
      <c r="X270" s="81"/>
      <c r="Y270" s="105"/>
      <c r="Z270" s="105"/>
      <c r="AA270" s="106" t="str">
        <f aca="false">IF(AND($Y270="",$Z270=""),"",ROUND(IFERROR(VALUE(LEFT($Y270,1)),0)*12+IFERROR(VALUE(LEFT($Z270,1)),0)*8,0))</f>
        <v/>
      </c>
      <c r="AB270" s="106" t="str">
        <f aca="false">IF($AA270="","",IF($AA270&gt;=80,"A - call first",IF($AA270&gt;=60,"B - worth pursuing",IF($AA270&gt;=40,"C - nurture","D - do not spend time here"))))</f>
        <v/>
      </c>
      <c r="AC270" s="107" t="str">
        <f aca="false">IF($C270="","",IF($S270="Converted","8 Won / Certified",IF($S270="Application Started","7 Certification / Enterprise opportunity",IF($S270="Meeting Booked","6 Meeting / Application",IF(OR($S270="Interested",$S270="Info Requested"),"5 Interested",IF(OR($S270="Declined",$S270="Not Relevant",$S270="Do Not Contact / Unsubscribed"),"9 Closed - Lost",IF($R270="Yes","4 Contacted",IF($N270="Yes","2 Engaged",IF($M270="Yes","1 Awareness",IF($AA270&gt;=60,"3 Qualified","1 Awareness"))))))))))</f>
        <v/>
      </c>
      <c r="AD270" s="108"/>
      <c r="AE270" s="108"/>
      <c r="AF270" s="111" t="str">
        <f aca="false">IF($AE270="","",$AE270+10)</f>
        <v/>
      </c>
      <c r="AG270" s="108"/>
      <c r="AH270" s="81"/>
      <c r="AI270" s="108"/>
      <c r="AJ270" s="81"/>
      <c r="AK270" s="108"/>
      <c r="AL270" s="110"/>
      <c r="AM270" s="81"/>
      <c r="AN270" s="111" t="str">
        <f aca="false">IF($D270="","",IF(COUNTIF($D$4:$D$1203,$D270)&gt;1,"DUPLICATE — check earlier row",""))</f>
        <v/>
      </c>
      <c r="AO270" s="81"/>
      <c r="AP270" s="81"/>
    </row>
    <row r="271" customFormat="false" ht="30" hidden="false" customHeight="true" outlineLevel="0" collapsed="false">
      <c r="A271" s="79"/>
      <c r="B271" s="80"/>
      <c r="C271" s="80"/>
      <c r="D271" s="80"/>
      <c r="E271" s="80"/>
      <c r="F271" s="80"/>
      <c r="G271" s="80"/>
      <c r="H271" s="80"/>
      <c r="I271" s="80"/>
      <c r="J271" s="102"/>
      <c r="K271" s="103" t="str">
        <f aca="false">IF(J271="","",IF(J271&gt;=8,"Yes","Check"))</f>
        <v/>
      </c>
      <c r="L271" s="81"/>
      <c r="M271" s="102"/>
      <c r="N271" s="102"/>
      <c r="O271" s="80"/>
      <c r="P271" s="81"/>
      <c r="Q271" s="103" t="str">
        <f aca="false">IF(P271="","",LEN(P271))</f>
        <v/>
      </c>
      <c r="R271" s="102"/>
      <c r="S271" s="80"/>
      <c r="T271" s="81"/>
      <c r="U271" s="104" t="str">
        <f aca="false">IF($AE271&lt;&gt;"",$AE271+4,IF(OR(R271&lt;&gt;"Yes",A271=""),"",A271+4))</f>
        <v/>
      </c>
      <c r="V271" s="102"/>
      <c r="W271" s="81"/>
      <c r="X271" s="81"/>
      <c r="Y271" s="105"/>
      <c r="Z271" s="105"/>
      <c r="AA271" s="106" t="str">
        <f aca="false">IF(AND($Y271="",$Z271=""),"",ROUND(IFERROR(VALUE(LEFT($Y271,1)),0)*12+IFERROR(VALUE(LEFT($Z271,1)),0)*8,0))</f>
        <v/>
      </c>
      <c r="AB271" s="106" t="str">
        <f aca="false">IF($AA271="","",IF($AA271&gt;=80,"A - call first",IF($AA271&gt;=60,"B - worth pursuing",IF($AA271&gt;=40,"C - nurture","D - do not spend time here"))))</f>
        <v/>
      </c>
      <c r="AC271" s="107" t="str">
        <f aca="false">IF($C271="","",IF($S271="Converted","8 Won / Certified",IF($S271="Application Started","7 Certification / Enterprise opportunity",IF($S271="Meeting Booked","6 Meeting / Application",IF(OR($S271="Interested",$S271="Info Requested"),"5 Interested",IF(OR($S271="Declined",$S271="Not Relevant",$S271="Do Not Contact / Unsubscribed"),"9 Closed - Lost",IF($R271="Yes","4 Contacted",IF($N271="Yes","2 Engaged",IF($M271="Yes","1 Awareness",IF($AA271&gt;=60,"3 Qualified","1 Awareness"))))))))))</f>
        <v/>
      </c>
      <c r="AD271" s="108"/>
      <c r="AE271" s="108"/>
      <c r="AF271" s="109" t="str">
        <f aca="false">IF($AE271="","",$AE271+10)</f>
        <v/>
      </c>
      <c r="AG271" s="108"/>
      <c r="AH271" s="81"/>
      <c r="AI271" s="108"/>
      <c r="AJ271" s="81"/>
      <c r="AK271" s="108"/>
      <c r="AL271" s="110"/>
      <c r="AM271" s="81"/>
      <c r="AN271" s="109" t="str">
        <f aca="false">IF($D271="","",IF(COUNTIF($D$4:$D$1203,$D271)&gt;1,"DUPLICATE — check earlier row",""))</f>
        <v/>
      </c>
      <c r="AO271" s="81"/>
      <c r="AP271" s="81"/>
    </row>
    <row r="272" customFormat="false" ht="30" hidden="false" customHeight="true" outlineLevel="0" collapsed="false">
      <c r="A272" s="79"/>
      <c r="B272" s="80"/>
      <c r="C272" s="80"/>
      <c r="D272" s="80"/>
      <c r="E272" s="80"/>
      <c r="F272" s="80"/>
      <c r="G272" s="80"/>
      <c r="H272" s="80"/>
      <c r="I272" s="80"/>
      <c r="J272" s="102"/>
      <c r="K272" s="103" t="str">
        <f aca="false">IF(J272="","",IF(J272&gt;=8,"Yes","Check"))</f>
        <v/>
      </c>
      <c r="L272" s="81"/>
      <c r="M272" s="102"/>
      <c r="N272" s="102"/>
      <c r="O272" s="80"/>
      <c r="P272" s="81"/>
      <c r="Q272" s="103" t="str">
        <f aca="false">IF(P272="","",LEN(P272))</f>
        <v/>
      </c>
      <c r="R272" s="102"/>
      <c r="S272" s="80"/>
      <c r="T272" s="81"/>
      <c r="U272" s="104" t="str">
        <f aca="false">IF($AE272&lt;&gt;"",$AE272+4,IF(OR(R272&lt;&gt;"Yes",A272=""),"",A272+4))</f>
        <v/>
      </c>
      <c r="V272" s="102"/>
      <c r="W272" s="81"/>
      <c r="X272" s="81"/>
      <c r="Y272" s="105"/>
      <c r="Z272" s="105"/>
      <c r="AA272" s="106" t="str">
        <f aca="false">IF(AND($Y272="",$Z272=""),"",ROUND(IFERROR(VALUE(LEFT($Y272,1)),0)*12+IFERROR(VALUE(LEFT($Z272,1)),0)*8,0))</f>
        <v/>
      </c>
      <c r="AB272" s="106" t="str">
        <f aca="false">IF($AA272="","",IF($AA272&gt;=80,"A - call first",IF($AA272&gt;=60,"B - worth pursuing",IF($AA272&gt;=40,"C - nurture","D - do not spend time here"))))</f>
        <v/>
      </c>
      <c r="AC272" s="107" t="str">
        <f aca="false">IF($C272="","",IF($S272="Converted","8 Won / Certified",IF($S272="Application Started","7 Certification / Enterprise opportunity",IF($S272="Meeting Booked","6 Meeting / Application",IF(OR($S272="Interested",$S272="Info Requested"),"5 Interested",IF(OR($S272="Declined",$S272="Not Relevant",$S272="Do Not Contact / Unsubscribed"),"9 Closed - Lost",IF($R272="Yes","4 Contacted",IF($N272="Yes","2 Engaged",IF($M272="Yes","1 Awareness",IF($AA272&gt;=60,"3 Qualified","1 Awareness"))))))))))</f>
        <v/>
      </c>
      <c r="AD272" s="108"/>
      <c r="AE272" s="108"/>
      <c r="AF272" s="111" t="str">
        <f aca="false">IF($AE272="","",$AE272+10)</f>
        <v/>
      </c>
      <c r="AG272" s="108"/>
      <c r="AH272" s="81"/>
      <c r="AI272" s="108"/>
      <c r="AJ272" s="81"/>
      <c r="AK272" s="108"/>
      <c r="AL272" s="110"/>
      <c r="AM272" s="81"/>
      <c r="AN272" s="111" t="str">
        <f aca="false">IF($D272="","",IF(COUNTIF($D$4:$D$1203,$D272)&gt;1,"DUPLICATE — check earlier row",""))</f>
        <v/>
      </c>
      <c r="AO272" s="81"/>
      <c r="AP272" s="81"/>
    </row>
    <row r="273" customFormat="false" ht="30" hidden="false" customHeight="true" outlineLevel="0" collapsed="false">
      <c r="A273" s="79"/>
      <c r="B273" s="80"/>
      <c r="C273" s="80"/>
      <c r="D273" s="80"/>
      <c r="E273" s="80"/>
      <c r="F273" s="80"/>
      <c r="G273" s="80"/>
      <c r="H273" s="80"/>
      <c r="I273" s="80"/>
      <c r="J273" s="102"/>
      <c r="K273" s="103" t="str">
        <f aca="false">IF(J273="","",IF(J273&gt;=8,"Yes","Check"))</f>
        <v/>
      </c>
      <c r="L273" s="81"/>
      <c r="M273" s="102"/>
      <c r="N273" s="102"/>
      <c r="O273" s="80"/>
      <c r="P273" s="81"/>
      <c r="Q273" s="103" t="str">
        <f aca="false">IF(P273="","",LEN(P273))</f>
        <v/>
      </c>
      <c r="R273" s="102"/>
      <c r="S273" s="80"/>
      <c r="T273" s="81"/>
      <c r="U273" s="104" t="str">
        <f aca="false">IF($AE273&lt;&gt;"",$AE273+4,IF(OR(R273&lt;&gt;"Yes",A273=""),"",A273+4))</f>
        <v/>
      </c>
      <c r="V273" s="102"/>
      <c r="W273" s="81"/>
      <c r="X273" s="81"/>
      <c r="Y273" s="105"/>
      <c r="Z273" s="105"/>
      <c r="AA273" s="106" t="str">
        <f aca="false">IF(AND($Y273="",$Z273=""),"",ROUND(IFERROR(VALUE(LEFT($Y273,1)),0)*12+IFERROR(VALUE(LEFT($Z273,1)),0)*8,0))</f>
        <v/>
      </c>
      <c r="AB273" s="106" t="str">
        <f aca="false">IF($AA273="","",IF($AA273&gt;=80,"A - call first",IF($AA273&gt;=60,"B - worth pursuing",IF($AA273&gt;=40,"C - nurture","D - do not spend time here"))))</f>
        <v/>
      </c>
      <c r="AC273" s="107" t="str">
        <f aca="false">IF($C273="","",IF($S273="Converted","8 Won / Certified",IF($S273="Application Started","7 Certification / Enterprise opportunity",IF($S273="Meeting Booked","6 Meeting / Application",IF(OR($S273="Interested",$S273="Info Requested"),"5 Interested",IF(OR($S273="Declined",$S273="Not Relevant",$S273="Do Not Contact / Unsubscribed"),"9 Closed - Lost",IF($R273="Yes","4 Contacted",IF($N273="Yes","2 Engaged",IF($M273="Yes","1 Awareness",IF($AA273&gt;=60,"3 Qualified","1 Awareness"))))))))))</f>
        <v/>
      </c>
      <c r="AD273" s="108"/>
      <c r="AE273" s="108"/>
      <c r="AF273" s="109" t="str">
        <f aca="false">IF($AE273="","",$AE273+10)</f>
        <v/>
      </c>
      <c r="AG273" s="108"/>
      <c r="AH273" s="81"/>
      <c r="AI273" s="108"/>
      <c r="AJ273" s="81"/>
      <c r="AK273" s="108"/>
      <c r="AL273" s="110"/>
      <c r="AM273" s="81"/>
      <c r="AN273" s="109" t="str">
        <f aca="false">IF($D273="","",IF(COUNTIF($D$4:$D$1203,$D273)&gt;1,"DUPLICATE — check earlier row",""))</f>
        <v/>
      </c>
      <c r="AO273" s="81"/>
      <c r="AP273" s="81"/>
    </row>
    <row r="274" customFormat="false" ht="30" hidden="false" customHeight="true" outlineLevel="0" collapsed="false">
      <c r="A274" s="79"/>
      <c r="B274" s="80"/>
      <c r="C274" s="80"/>
      <c r="D274" s="80"/>
      <c r="E274" s="80"/>
      <c r="F274" s="80"/>
      <c r="G274" s="80"/>
      <c r="H274" s="80"/>
      <c r="I274" s="80"/>
      <c r="J274" s="102"/>
      <c r="K274" s="103" t="str">
        <f aca="false">IF(J274="","",IF(J274&gt;=8,"Yes","Check"))</f>
        <v/>
      </c>
      <c r="L274" s="81"/>
      <c r="M274" s="102"/>
      <c r="N274" s="102"/>
      <c r="O274" s="80"/>
      <c r="P274" s="81"/>
      <c r="Q274" s="103" t="str">
        <f aca="false">IF(P274="","",LEN(P274))</f>
        <v/>
      </c>
      <c r="R274" s="102"/>
      <c r="S274" s="80"/>
      <c r="T274" s="81"/>
      <c r="U274" s="104" t="str">
        <f aca="false">IF($AE274&lt;&gt;"",$AE274+4,IF(OR(R274&lt;&gt;"Yes",A274=""),"",A274+4))</f>
        <v/>
      </c>
      <c r="V274" s="102"/>
      <c r="W274" s="81"/>
      <c r="X274" s="81"/>
      <c r="Y274" s="105"/>
      <c r="Z274" s="105"/>
      <c r="AA274" s="106" t="str">
        <f aca="false">IF(AND($Y274="",$Z274=""),"",ROUND(IFERROR(VALUE(LEFT($Y274,1)),0)*12+IFERROR(VALUE(LEFT($Z274,1)),0)*8,0))</f>
        <v/>
      </c>
      <c r="AB274" s="106" t="str">
        <f aca="false">IF($AA274="","",IF($AA274&gt;=80,"A - call first",IF($AA274&gt;=60,"B - worth pursuing",IF($AA274&gt;=40,"C - nurture","D - do not spend time here"))))</f>
        <v/>
      </c>
      <c r="AC274" s="107" t="str">
        <f aca="false">IF($C274="","",IF($S274="Converted","8 Won / Certified",IF($S274="Application Started","7 Certification / Enterprise opportunity",IF($S274="Meeting Booked","6 Meeting / Application",IF(OR($S274="Interested",$S274="Info Requested"),"5 Interested",IF(OR($S274="Declined",$S274="Not Relevant",$S274="Do Not Contact / Unsubscribed"),"9 Closed - Lost",IF($R274="Yes","4 Contacted",IF($N274="Yes","2 Engaged",IF($M274="Yes","1 Awareness",IF($AA274&gt;=60,"3 Qualified","1 Awareness"))))))))))</f>
        <v/>
      </c>
      <c r="AD274" s="108"/>
      <c r="AE274" s="108"/>
      <c r="AF274" s="111" t="str">
        <f aca="false">IF($AE274="","",$AE274+10)</f>
        <v/>
      </c>
      <c r="AG274" s="108"/>
      <c r="AH274" s="81"/>
      <c r="AI274" s="108"/>
      <c r="AJ274" s="81"/>
      <c r="AK274" s="108"/>
      <c r="AL274" s="110"/>
      <c r="AM274" s="81"/>
      <c r="AN274" s="111" t="str">
        <f aca="false">IF($D274="","",IF(COUNTIF($D$4:$D$1203,$D274)&gt;1,"DUPLICATE — check earlier row",""))</f>
        <v/>
      </c>
      <c r="AO274" s="81"/>
      <c r="AP274" s="81"/>
    </row>
    <row r="275" customFormat="false" ht="30" hidden="false" customHeight="true" outlineLevel="0" collapsed="false">
      <c r="A275" s="79"/>
      <c r="B275" s="80"/>
      <c r="C275" s="80"/>
      <c r="D275" s="80"/>
      <c r="E275" s="80"/>
      <c r="F275" s="80"/>
      <c r="G275" s="80"/>
      <c r="H275" s="80"/>
      <c r="I275" s="80"/>
      <c r="J275" s="102"/>
      <c r="K275" s="103" t="str">
        <f aca="false">IF(J275="","",IF(J275&gt;=8,"Yes","Check"))</f>
        <v/>
      </c>
      <c r="L275" s="81"/>
      <c r="M275" s="102"/>
      <c r="N275" s="102"/>
      <c r="O275" s="80"/>
      <c r="P275" s="81"/>
      <c r="Q275" s="103" t="str">
        <f aca="false">IF(P275="","",LEN(P275))</f>
        <v/>
      </c>
      <c r="R275" s="102"/>
      <c r="S275" s="80"/>
      <c r="T275" s="81"/>
      <c r="U275" s="104" t="str">
        <f aca="false">IF($AE275&lt;&gt;"",$AE275+4,IF(OR(R275&lt;&gt;"Yes",A275=""),"",A275+4))</f>
        <v/>
      </c>
      <c r="V275" s="102"/>
      <c r="W275" s="81"/>
      <c r="X275" s="81"/>
      <c r="Y275" s="105"/>
      <c r="Z275" s="105"/>
      <c r="AA275" s="106" t="str">
        <f aca="false">IF(AND($Y275="",$Z275=""),"",ROUND(IFERROR(VALUE(LEFT($Y275,1)),0)*12+IFERROR(VALUE(LEFT($Z275,1)),0)*8,0))</f>
        <v/>
      </c>
      <c r="AB275" s="106" t="str">
        <f aca="false">IF($AA275="","",IF($AA275&gt;=80,"A - call first",IF($AA275&gt;=60,"B - worth pursuing",IF($AA275&gt;=40,"C - nurture","D - do not spend time here"))))</f>
        <v/>
      </c>
      <c r="AC275" s="107" t="str">
        <f aca="false">IF($C275="","",IF($S275="Converted","8 Won / Certified",IF($S275="Application Started","7 Certification / Enterprise opportunity",IF($S275="Meeting Booked","6 Meeting / Application",IF(OR($S275="Interested",$S275="Info Requested"),"5 Interested",IF(OR($S275="Declined",$S275="Not Relevant",$S275="Do Not Contact / Unsubscribed"),"9 Closed - Lost",IF($R275="Yes","4 Contacted",IF($N275="Yes","2 Engaged",IF($M275="Yes","1 Awareness",IF($AA275&gt;=60,"3 Qualified","1 Awareness"))))))))))</f>
        <v/>
      </c>
      <c r="AD275" s="108"/>
      <c r="AE275" s="108"/>
      <c r="AF275" s="109" t="str">
        <f aca="false">IF($AE275="","",$AE275+10)</f>
        <v/>
      </c>
      <c r="AG275" s="108"/>
      <c r="AH275" s="81"/>
      <c r="AI275" s="108"/>
      <c r="AJ275" s="81"/>
      <c r="AK275" s="108"/>
      <c r="AL275" s="110"/>
      <c r="AM275" s="81"/>
      <c r="AN275" s="109" t="str">
        <f aca="false">IF($D275="","",IF(COUNTIF($D$4:$D$1203,$D275)&gt;1,"DUPLICATE — check earlier row",""))</f>
        <v/>
      </c>
      <c r="AO275" s="81"/>
      <c r="AP275" s="81"/>
    </row>
    <row r="276" customFormat="false" ht="30" hidden="false" customHeight="true" outlineLevel="0" collapsed="false">
      <c r="A276" s="79"/>
      <c r="B276" s="80"/>
      <c r="C276" s="80"/>
      <c r="D276" s="80"/>
      <c r="E276" s="80"/>
      <c r="F276" s="80"/>
      <c r="G276" s="80"/>
      <c r="H276" s="80"/>
      <c r="I276" s="80"/>
      <c r="J276" s="102"/>
      <c r="K276" s="103" t="str">
        <f aca="false">IF(J276="","",IF(J276&gt;=8,"Yes","Check"))</f>
        <v/>
      </c>
      <c r="L276" s="81"/>
      <c r="M276" s="102"/>
      <c r="N276" s="102"/>
      <c r="O276" s="80"/>
      <c r="P276" s="81"/>
      <c r="Q276" s="103" t="str">
        <f aca="false">IF(P276="","",LEN(P276))</f>
        <v/>
      </c>
      <c r="R276" s="102"/>
      <c r="S276" s="80"/>
      <c r="T276" s="81"/>
      <c r="U276" s="104" t="str">
        <f aca="false">IF($AE276&lt;&gt;"",$AE276+4,IF(OR(R276&lt;&gt;"Yes",A276=""),"",A276+4))</f>
        <v/>
      </c>
      <c r="V276" s="102"/>
      <c r="W276" s="81"/>
      <c r="X276" s="81"/>
      <c r="Y276" s="105"/>
      <c r="Z276" s="105"/>
      <c r="AA276" s="106" t="str">
        <f aca="false">IF(AND($Y276="",$Z276=""),"",ROUND(IFERROR(VALUE(LEFT($Y276,1)),0)*12+IFERROR(VALUE(LEFT($Z276,1)),0)*8,0))</f>
        <v/>
      </c>
      <c r="AB276" s="106" t="str">
        <f aca="false">IF($AA276="","",IF($AA276&gt;=80,"A - call first",IF($AA276&gt;=60,"B - worth pursuing",IF($AA276&gt;=40,"C - nurture","D - do not spend time here"))))</f>
        <v/>
      </c>
      <c r="AC276" s="107" t="str">
        <f aca="false">IF($C276="","",IF($S276="Converted","8 Won / Certified",IF($S276="Application Started","7 Certification / Enterprise opportunity",IF($S276="Meeting Booked","6 Meeting / Application",IF(OR($S276="Interested",$S276="Info Requested"),"5 Interested",IF(OR($S276="Declined",$S276="Not Relevant",$S276="Do Not Contact / Unsubscribed"),"9 Closed - Lost",IF($R276="Yes","4 Contacted",IF($N276="Yes","2 Engaged",IF($M276="Yes","1 Awareness",IF($AA276&gt;=60,"3 Qualified","1 Awareness"))))))))))</f>
        <v/>
      </c>
      <c r="AD276" s="108"/>
      <c r="AE276" s="108"/>
      <c r="AF276" s="111" t="str">
        <f aca="false">IF($AE276="","",$AE276+10)</f>
        <v/>
      </c>
      <c r="AG276" s="108"/>
      <c r="AH276" s="81"/>
      <c r="AI276" s="108"/>
      <c r="AJ276" s="81"/>
      <c r="AK276" s="108"/>
      <c r="AL276" s="110"/>
      <c r="AM276" s="81"/>
      <c r="AN276" s="111" t="str">
        <f aca="false">IF($D276="","",IF(COUNTIF($D$4:$D$1203,$D276)&gt;1,"DUPLICATE — check earlier row",""))</f>
        <v/>
      </c>
      <c r="AO276" s="81"/>
      <c r="AP276" s="81"/>
    </row>
    <row r="277" customFormat="false" ht="30" hidden="false" customHeight="true" outlineLevel="0" collapsed="false">
      <c r="A277" s="79"/>
      <c r="B277" s="80"/>
      <c r="C277" s="80"/>
      <c r="D277" s="80"/>
      <c r="E277" s="80"/>
      <c r="F277" s="80"/>
      <c r="G277" s="80"/>
      <c r="H277" s="80"/>
      <c r="I277" s="80"/>
      <c r="J277" s="102"/>
      <c r="K277" s="103" t="str">
        <f aca="false">IF(J277="","",IF(J277&gt;=8,"Yes","Check"))</f>
        <v/>
      </c>
      <c r="L277" s="81"/>
      <c r="M277" s="102"/>
      <c r="N277" s="102"/>
      <c r="O277" s="80"/>
      <c r="P277" s="81"/>
      <c r="Q277" s="103" t="str">
        <f aca="false">IF(P277="","",LEN(P277))</f>
        <v/>
      </c>
      <c r="R277" s="102"/>
      <c r="S277" s="80"/>
      <c r="T277" s="81"/>
      <c r="U277" s="104" t="str">
        <f aca="false">IF($AE277&lt;&gt;"",$AE277+4,IF(OR(R277&lt;&gt;"Yes",A277=""),"",A277+4))</f>
        <v/>
      </c>
      <c r="V277" s="102"/>
      <c r="W277" s="81"/>
      <c r="X277" s="81"/>
      <c r="Y277" s="105"/>
      <c r="Z277" s="105"/>
      <c r="AA277" s="106" t="str">
        <f aca="false">IF(AND($Y277="",$Z277=""),"",ROUND(IFERROR(VALUE(LEFT($Y277,1)),0)*12+IFERROR(VALUE(LEFT($Z277,1)),0)*8,0))</f>
        <v/>
      </c>
      <c r="AB277" s="106" t="str">
        <f aca="false">IF($AA277="","",IF($AA277&gt;=80,"A - call first",IF($AA277&gt;=60,"B - worth pursuing",IF($AA277&gt;=40,"C - nurture","D - do not spend time here"))))</f>
        <v/>
      </c>
      <c r="AC277" s="107" t="str">
        <f aca="false">IF($C277="","",IF($S277="Converted","8 Won / Certified",IF($S277="Application Started","7 Certification / Enterprise opportunity",IF($S277="Meeting Booked","6 Meeting / Application",IF(OR($S277="Interested",$S277="Info Requested"),"5 Interested",IF(OR($S277="Declined",$S277="Not Relevant",$S277="Do Not Contact / Unsubscribed"),"9 Closed - Lost",IF($R277="Yes","4 Contacted",IF($N277="Yes","2 Engaged",IF($M277="Yes","1 Awareness",IF($AA277&gt;=60,"3 Qualified","1 Awareness"))))))))))</f>
        <v/>
      </c>
      <c r="AD277" s="108"/>
      <c r="AE277" s="108"/>
      <c r="AF277" s="109" t="str">
        <f aca="false">IF($AE277="","",$AE277+10)</f>
        <v/>
      </c>
      <c r="AG277" s="108"/>
      <c r="AH277" s="81"/>
      <c r="AI277" s="108"/>
      <c r="AJ277" s="81"/>
      <c r="AK277" s="108"/>
      <c r="AL277" s="110"/>
      <c r="AM277" s="81"/>
      <c r="AN277" s="109" t="str">
        <f aca="false">IF($D277="","",IF(COUNTIF($D$4:$D$1203,$D277)&gt;1,"DUPLICATE — check earlier row",""))</f>
        <v/>
      </c>
      <c r="AO277" s="81"/>
      <c r="AP277" s="81"/>
    </row>
    <row r="278" customFormat="false" ht="30" hidden="false" customHeight="true" outlineLevel="0" collapsed="false">
      <c r="A278" s="79"/>
      <c r="B278" s="80"/>
      <c r="C278" s="80"/>
      <c r="D278" s="80"/>
      <c r="E278" s="80"/>
      <c r="F278" s="80"/>
      <c r="G278" s="80"/>
      <c r="H278" s="80"/>
      <c r="I278" s="80"/>
      <c r="J278" s="102"/>
      <c r="K278" s="103" t="str">
        <f aca="false">IF(J278="","",IF(J278&gt;=8,"Yes","Check"))</f>
        <v/>
      </c>
      <c r="L278" s="81"/>
      <c r="M278" s="102"/>
      <c r="N278" s="102"/>
      <c r="O278" s="80"/>
      <c r="P278" s="81"/>
      <c r="Q278" s="103" t="str">
        <f aca="false">IF(P278="","",LEN(P278))</f>
        <v/>
      </c>
      <c r="R278" s="102"/>
      <c r="S278" s="80"/>
      <c r="T278" s="81"/>
      <c r="U278" s="104" t="str">
        <f aca="false">IF($AE278&lt;&gt;"",$AE278+4,IF(OR(R278&lt;&gt;"Yes",A278=""),"",A278+4))</f>
        <v/>
      </c>
      <c r="V278" s="102"/>
      <c r="W278" s="81"/>
      <c r="X278" s="81"/>
      <c r="Y278" s="105"/>
      <c r="Z278" s="105"/>
      <c r="AA278" s="106" t="str">
        <f aca="false">IF(AND($Y278="",$Z278=""),"",ROUND(IFERROR(VALUE(LEFT($Y278,1)),0)*12+IFERROR(VALUE(LEFT($Z278,1)),0)*8,0))</f>
        <v/>
      </c>
      <c r="AB278" s="106" t="str">
        <f aca="false">IF($AA278="","",IF($AA278&gt;=80,"A - call first",IF($AA278&gt;=60,"B - worth pursuing",IF($AA278&gt;=40,"C - nurture","D - do not spend time here"))))</f>
        <v/>
      </c>
      <c r="AC278" s="107" t="str">
        <f aca="false">IF($C278="","",IF($S278="Converted","8 Won / Certified",IF($S278="Application Started","7 Certification / Enterprise opportunity",IF($S278="Meeting Booked","6 Meeting / Application",IF(OR($S278="Interested",$S278="Info Requested"),"5 Interested",IF(OR($S278="Declined",$S278="Not Relevant",$S278="Do Not Contact / Unsubscribed"),"9 Closed - Lost",IF($R278="Yes","4 Contacted",IF($N278="Yes","2 Engaged",IF($M278="Yes","1 Awareness",IF($AA278&gt;=60,"3 Qualified","1 Awareness"))))))))))</f>
        <v/>
      </c>
      <c r="AD278" s="108"/>
      <c r="AE278" s="108"/>
      <c r="AF278" s="111" t="str">
        <f aca="false">IF($AE278="","",$AE278+10)</f>
        <v/>
      </c>
      <c r="AG278" s="108"/>
      <c r="AH278" s="81"/>
      <c r="AI278" s="108"/>
      <c r="AJ278" s="81"/>
      <c r="AK278" s="108"/>
      <c r="AL278" s="110"/>
      <c r="AM278" s="81"/>
      <c r="AN278" s="111" t="str">
        <f aca="false">IF($D278="","",IF(COUNTIF($D$4:$D$1203,$D278)&gt;1,"DUPLICATE — check earlier row",""))</f>
        <v/>
      </c>
      <c r="AO278" s="81"/>
      <c r="AP278" s="81"/>
    </row>
    <row r="279" customFormat="false" ht="30" hidden="false" customHeight="true" outlineLevel="0" collapsed="false">
      <c r="A279" s="79"/>
      <c r="B279" s="80"/>
      <c r="C279" s="80"/>
      <c r="D279" s="80"/>
      <c r="E279" s="80"/>
      <c r="F279" s="80"/>
      <c r="G279" s="80"/>
      <c r="H279" s="80"/>
      <c r="I279" s="80"/>
      <c r="J279" s="102"/>
      <c r="K279" s="103" t="str">
        <f aca="false">IF(J279="","",IF(J279&gt;=8,"Yes","Check"))</f>
        <v/>
      </c>
      <c r="L279" s="81"/>
      <c r="M279" s="102"/>
      <c r="N279" s="102"/>
      <c r="O279" s="80"/>
      <c r="P279" s="81"/>
      <c r="Q279" s="103" t="str">
        <f aca="false">IF(P279="","",LEN(P279))</f>
        <v/>
      </c>
      <c r="R279" s="102"/>
      <c r="S279" s="80"/>
      <c r="T279" s="81"/>
      <c r="U279" s="104" t="str">
        <f aca="false">IF($AE279&lt;&gt;"",$AE279+4,IF(OR(R279&lt;&gt;"Yes",A279=""),"",A279+4))</f>
        <v/>
      </c>
      <c r="V279" s="102"/>
      <c r="W279" s="81"/>
      <c r="X279" s="81"/>
      <c r="Y279" s="105"/>
      <c r="Z279" s="105"/>
      <c r="AA279" s="106" t="str">
        <f aca="false">IF(AND($Y279="",$Z279=""),"",ROUND(IFERROR(VALUE(LEFT($Y279,1)),0)*12+IFERROR(VALUE(LEFT($Z279,1)),0)*8,0))</f>
        <v/>
      </c>
      <c r="AB279" s="106" t="str">
        <f aca="false">IF($AA279="","",IF($AA279&gt;=80,"A - call first",IF($AA279&gt;=60,"B - worth pursuing",IF($AA279&gt;=40,"C - nurture","D - do not spend time here"))))</f>
        <v/>
      </c>
      <c r="AC279" s="107" t="str">
        <f aca="false">IF($C279="","",IF($S279="Converted","8 Won / Certified",IF($S279="Application Started","7 Certification / Enterprise opportunity",IF($S279="Meeting Booked","6 Meeting / Application",IF(OR($S279="Interested",$S279="Info Requested"),"5 Interested",IF(OR($S279="Declined",$S279="Not Relevant",$S279="Do Not Contact / Unsubscribed"),"9 Closed - Lost",IF($R279="Yes","4 Contacted",IF($N279="Yes","2 Engaged",IF($M279="Yes","1 Awareness",IF($AA279&gt;=60,"3 Qualified","1 Awareness"))))))))))</f>
        <v/>
      </c>
      <c r="AD279" s="108"/>
      <c r="AE279" s="108"/>
      <c r="AF279" s="109" t="str">
        <f aca="false">IF($AE279="","",$AE279+10)</f>
        <v/>
      </c>
      <c r="AG279" s="108"/>
      <c r="AH279" s="81"/>
      <c r="AI279" s="108"/>
      <c r="AJ279" s="81"/>
      <c r="AK279" s="108"/>
      <c r="AL279" s="110"/>
      <c r="AM279" s="81"/>
      <c r="AN279" s="109" t="str">
        <f aca="false">IF($D279="","",IF(COUNTIF($D$4:$D$1203,$D279)&gt;1,"DUPLICATE — check earlier row",""))</f>
        <v/>
      </c>
      <c r="AO279" s="81"/>
      <c r="AP279" s="81"/>
    </row>
    <row r="280" customFormat="false" ht="30" hidden="false" customHeight="true" outlineLevel="0" collapsed="false">
      <c r="A280" s="79"/>
      <c r="B280" s="80"/>
      <c r="C280" s="80"/>
      <c r="D280" s="80"/>
      <c r="E280" s="80"/>
      <c r="F280" s="80"/>
      <c r="G280" s="80"/>
      <c r="H280" s="80"/>
      <c r="I280" s="80"/>
      <c r="J280" s="102"/>
      <c r="K280" s="103" t="str">
        <f aca="false">IF(J280="","",IF(J280&gt;=8,"Yes","Check"))</f>
        <v/>
      </c>
      <c r="L280" s="81"/>
      <c r="M280" s="102"/>
      <c r="N280" s="102"/>
      <c r="O280" s="80"/>
      <c r="P280" s="81"/>
      <c r="Q280" s="103" t="str">
        <f aca="false">IF(P280="","",LEN(P280))</f>
        <v/>
      </c>
      <c r="R280" s="102"/>
      <c r="S280" s="80"/>
      <c r="T280" s="81"/>
      <c r="U280" s="104" t="str">
        <f aca="false">IF($AE280&lt;&gt;"",$AE280+4,IF(OR(R280&lt;&gt;"Yes",A280=""),"",A280+4))</f>
        <v/>
      </c>
      <c r="V280" s="102"/>
      <c r="W280" s="81"/>
      <c r="X280" s="81"/>
      <c r="Y280" s="105"/>
      <c r="Z280" s="105"/>
      <c r="AA280" s="106" t="str">
        <f aca="false">IF(AND($Y280="",$Z280=""),"",ROUND(IFERROR(VALUE(LEFT($Y280,1)),0)*12+IFERROR(VALUE(LEFT($Z280,1)),0)*8,0))</f>
        <v/>
      </c>
      <c r="AB280" s="106" t="str">
        <f aca="false">IF($AA280="","",IF($AA280&gt;=80,"A - call first",IF($AA280&gt;=60,"B - worth pursuing",IF($AA280&gt;=40,"C - nurture","D - do not spend time here"))))</f>
        <v/>
      </c>
      <c r="AC280" s="107" t="str">
        <f aca="false">IF($C280="","",IF($S280="Converted","8 Won / Certified",IF($S280="Application Started","7 Certification / Enterprise opportunity",IF($S280="Meeting Booked","6 Meeting / Application",IF(OR($S280="Interested",$S280="Info Requested"),"5 Interested",IF(OR($S280="Declined",$S280="Not Relevant",$S280="Do Not Contact / Unsubscribed"),"9 Closed - Lost",IF($R280="Yes","4 Contacted",IF($N280="Yes","2 Engaged",IF($M280="Yes","1 Awareness",IF($AA280&gt;=60,"3 Qualified","1 Awareness"))))))))))</f>
        <v/>
      </c>
      <c r="AD280" s="108"/>
      <c r="AE280" s="108"/>
      <c r="AF280" s="111" t="str">
        <f aca="false">IF($AE280="","",$AE280+10)</f>
        <v/>
      </c>
      <c r="AG280" s="108"/>
      <c r="AH280" s="81"/>
      <c r="AI280" s="108"/>
      <c r="AJ280" s="81"/>
      <c r="AK280" s="108"/>
      <c r="AL280" s="110"/>
      <c r="AM280" s="81"/>
      <c r="AN280" s="111" t="str">
        <f aca="false">IF($D280="","",IF(COUNTIF($D$4:$D$1203,$D280)&gt;1,"DUPLICATE — check earlier row",""))</f>
        <v/>
      </c>
      <c r="AO280" s="81"/>
      <c r="AP280" s="81"/>
    </row>
    <row r="281" customFormat="false" ht="30" hidden="false" customHeight="true" outlineLevel="0" collapsed="false">
      <c r="A281" s="79"/>
      <c r="B281" s="80"/>
      <c r="C281" s="80"/>
      <c r="D281" s="80"/>
      <c r="E281" s="80"/>
      <c r="F281" s="80"/>
      <c r="G281" s="80"/>
      <c r="H281" s="80"/>
      <c r="I281" s="80"/>
      <c r="J281" s="102"/>
      <c r="K281" s="103" t="str">
        <f aca="false">IF(J281="","",IF(J281&gt;=8,"Yes","Check"))</f>
        <v/>
      </c>
      <c r="L281" s="81"/>
      <c r="M281" s="102"/>
      <c r="N281" s="102"/>
      <c r="O281" s="80"/>
      <c r="P281" s="81"/>
      <c r="Q281" s="103" t="str">
        <f aca="false">IF(P281="","",LEN(P281))</f>
        <v/>
      </c>
      <c r="R281" s="102"/>
      <c r="S281" s="80"/>
      <c r="T281" s="81"/>
      <c r="U281" s="104" t="str">
        <f aca="false">IF($AE281&lt;&gt;"",$AE281+4,IF(OR(R281&lt;&gt;"Yes",A281=""),"",A281+4))</f>
        <v/>
      </c>
      <c r="V281" s="102"/>
      <c r="W281" s="81"/>
      <c r="X281" s="81"/>
      <c r="Y281" s="105"/>
      <c r="Z281" s="105"/>
      <c r="AA281" s="106" t="str">
        <f aca="false">IF(AND($Y281="",$Z281=""),"",ROUND(IFERROR(VALUE(LEFT($Y281,1)),0)*12+IFERROR(VALUE(LEFT($Z281,1)),0)*8,0))</f>
        <v/>
      </c>
      <c r="AB281" s="106" t="str">
        <f aca="false">IF($AA281="","",IF($AA281&gt;=80,"A - call first",IF($AA281&gt;=60,"B - worth pursuing",IF($AA281&gt;=40,"C - nurture","D - do not spend time here"))))</f>
        <v/>
      </c>
      <c r="AC281" s="107" t="str">
        <f aca="false">IF($C281="","",IF($S281="Converted","8 Won / Certified",IF($S281="Application Started","7 Certification / Enterprise opportunity",IF($S281="Meeting Booked","6 Meeting / Application",IF(OR($S281="Interested",$S281="Info Requested"),"5 Interested",IF(OR($S281="Declined",$S281="Not Relevant",$S281="Do Not Contact / Unsubscribed"),"9 Closed - Lost",IF($R281="Yes","4 Contacted",IF($N281="Yes","2 Engaged",IF($M281="Yes","1 Awareness",IF($AA281&gt;=60,"3 Qualified","1 Awareness"))))))))))</f>
        <v/>
      </c>
      <c r="AD281" s="108"/>
      <c r="AE281" s="108"/>
      <c r="AF281" s="109" t="str">
        <f aca="false">IF($AE281="","",$AE281+10)</f>
        <v/>
      </c>
      <c r="AG281" s="108"/>
      <c r="AH281" s="81"/>
      <c r="AI281" s="108"/>
      <c r="AJ281" s="81"/>
      <c r="AK281" s="108"/>
      <c r="AL281" s="110"/>
      <c r="AM281" s="81"/>
      <c r="AN281" s="109" t="str">
        <f aca="false">IF($D281="","",IF(COUNTIF($D$4:$D$1203,$D281)&gt;1,"DUPLICATE — check earlier row",""))</f>
        <v/>
      </c>
      <c r="AO281" s="81"/>
      <c r="AP281" s="81"/>
    </row>
    <row r="282" customFormat="false" ht="30" hidden="false" customHeight="true" outlineLevel="0" collapsed="false">
      <c r="A282" s="79"/>
      <c r="B282" s="80"/>
      <c r="C282" s="80"/>
      <c r="D282" s="80"/>
      <c r="E282" s="80"/>
      <c r="F282" s="80"/>
      <c r="G282" s="80"/>
      <c r="H282" s="80"/>
      <c r="I282" s="80"/>
      <c r="J282" s="102"/>
      <c r="K282" s="103" t="str">
        <f aca="false">IF(J282="","",IF(J282&gt;=8,"Yes","Check"))</f>
        <v/>
      </c>
      <c r="L282" s="81"/>
      <c r="M282" s="102"/>
      <c r="N282" s="102"/>
      <c r="O282" s="80"/>
      <c r="P282" s="81"/>
      <c r="Q282" s="103" t="str">
        <f aca="false">IF(P282="","",LEN(P282))</f>
        <v/>
      </c>
      <c r="R282" s="102"/>
      <c r="S282" s="80"/>
      <c r="T282" s="81"/>
      <c r="U282" s="104" t="str">
        <f aca="false">IF($AE282&lt;&gt;"",$AE282+4,IF(OR(R282&lt;&gt;"Yes",A282=""),"",A282+4))</f>
        <v/>
      </c>
      <c r="V282" s="102"/>
      <c r="W282" s="81"/>
      <c r="X282" s="81"/>
      <c r="Y282" s="105"/>
      <c r="Z282" s="105"/>
      <c r="AA282" s="106" t="str">
        <f aca="false">IF(AND($Y282="",$Z282=""),"",ROUND(IFERROR(VALUE(LEFT($Y282,1)),0)*12+IFERROR(VALUE(LEFT($Z282,1)),0)*8,0))</f>
        <v/>
      </c>
      <c r="AB282" s="106" t="str">
        <f aca="false">IF($AA282="","",IF($AA282&gt;=80,"A - call first",IF($AA282&gt;=60,"B - worth pursuing",IF($AA282&gt;=40,"C - nurture","D - do not spend time here"))))</f>
        <v/>
      </c>
      <c r="AC282" s="107" t="str">
        <f aca="false">IF($C282="","",IF($S282="Converted","8 Won / Certified",IF($S282="Application Started","7 Certification / Enterprise opportunity",IF($S282="Meeting Booked","6 Meeting / Application",IF(OR($S282="Interested",$S282="Info Requested"),"5 Interested",IF(OR($S282="Declined",$S282="Not Relevant",$S282="Do Not Contact / Unsubscribed"),"9 Closed - Lost",IF($R282="Yes","4 Contacted",IF($N282="Yes","2 Engaged",IF($M282="Yes","1 Awareness",IF($AA282&gt;=60,"3 Qualified","1 Awareness"))))))))))</f>
        <v/>
      </c>
      <c r="AD282" s="108"/>
      <c r="AE282" s="108"/>
      <c r="AF282" s="111" t="str">
        <f aca="false">IF($AE282="","",$AE282+10)</f>
        <v/>
      </c>
      <c r="AG282" s="108"/>
      <c r="AH282" s="81"/>
      <c r="AI282" s="108"/>
      <c r="AJ282" s="81"/>
      <c r="AK282" s="108"/>
      <c r="AL282" s="110"/>
      <c r="AM282" s="81"/>
      <c r="AN282" s="111" t="str">
        <f aca="false">IF($D282="","",IF(COUNTIF($D$4:$D$1203,$D282)&gt;1,"DUPLICATE — check earlier row",""))</f>
        <v/>
      </c>
      <c r="AO282" s="81"/>
      <c r="AP282" s="81"/>
    </row>
    <row r="283" customFormat="false" ht="30" hidden="false" customHeight="true" outlineLevel="0" collapsed="false">
      <c r="A283" s="79"/>
      <c r="B283" s="80"/>
      <c r="C283" s="80"/>
      <c r="D283" s="80"/>
      <c r="E283" s="80"/>
      <c r="F283" s="80"/>
      <c r="G283" s="80"/>
      <c r="H283" s="80"/>
      <c r="I283" s="80"/>
      <c r="J283" s="102"/>
      <c r="K283" s="103" t="str">
        <f aca="false">IF(J283="","",IF(J283&gt;=8,"Yes","Check"))</f>
        <v/>
      </c>
      <c r="L283" s="81"/>
      <c r="M283" s="102"/>
      <c r="N283" s="102"/>
      <c r="O283" s="80"/>
      <c r="P283" s="81"/>
      <c r="Q283" s="103" t="str">
        <f aca="false">IF(P283="","",LEN(P283))</f>
        <v/>
      </c>
      <c r="R283" s="102"/>
      <c r="S283" s="80"/>
      <c r="T283" s="81"/>
      <c r="U283" s="104" t="str">
        <f aca="false">IF($AE283&lt;&gt;"",$AE283+4,IF(OR(R283&lt;&gt;"Yes",A283=""),"",A283+4))</f>
        <v/>
      </c>
      <c r="V283" s="102"/>
      <c r="W283" s="81"/>
      <c r="X283" s="81"/>
      <c r="Y283" s="105"/>
      <c r="Z283" s="105"/>
      <c r="AA283" s="106" t="str">
        <f aca="false">IF(AND($Y283="",$Z283=""),"",ROUND(IFERROR(VALUE(LEFT($Y283,1)),0)*12+IFERROR(VALUE(LEFT($Z283,1)),0)*8,0))</f>
        <v/>
      </c>
      <c r="AB283" s="106" t="str">
        <f aca="false">IF($AA283="","",IF($AA283&gt;=80,"A - call first",IF($AA283&gt;=60,"B - worth pursuing",IF($AA283&gt;=40,"C - nurture","D - do not spend time here"))))</f>
        <v/>
      </c>
      <c r="AC283" s="107" t="str">
        <f aca="false">IF($C283="","",IF($S283="Converted","8 Won / Certified",IF($S283="Application Started","7 Certification / Enterprise opportunity",IF($S283="Meeting Booked","6 Meeting / Application",IF(OR($S283="Interested",$S283="Info Requested"),"5 Interested",IF(OR($S283="Declined",$S283="Not Relevant",$S283="Do Not Contact / Unsubscribed"),"9 Closed - Lost",IF($R283="Yes","4 Contacted",IF($N283="Yes","2 Engaged",IF($M283="Yes","1 Awareness",IF($AA283&gt;=60,"3 Qualified","1 Awareness"))))))))))</f>
        <v/>
      </c>
      <c r="AD283" s="108"/>
      <c r="AE283" s="108"/>
      <c r="AF283" s="109" t="str">
        <f aca="false">IF($AE283="","",$AE283+10)</f>
        <v/>
      </c>
      <c r="AG283" s="108"/>
      <c r="AH283" s="81"/>
      <c r="AI283" s="108"/>
      <c r="AJ283" s="81"/>
      <c r="AK283" s="108"/>
      <c r="AL283" s="110"/>
      <c r="AM283" s="81"/>
      <c r="AN283" s="109" t="str">
        <f aca="false">IF($D283="","",IF(COUNTIF($D$4:$D$1203,$D283)&gt;1,"DUPLICATE — check earlier row",""))</f>
        <v/>
      </c>
      <c r="AO283" s="81"/>
      <c r="AP283" s="81"/>
    </row>
    <row r="284" customFormat="false" ht="30" hidden="false" customHeight="true" outlineLevel="0" collapsed="false">
      <c r="A284" s="79"/>
      <c r="B284" s="80"/>
      <c r="C284" s="80"/>
      <c r="D284" s="80"/>
      <c r="E284" s="80"/>
      <c r="F284" s="80"/>
      <c r="G284" s="80"/>
      <c r="H284" s="80"/>
      <c r="I284" s="80"/>
      <c r="J284" s="102"/>
      <c r="K284" s="103" t="str">
        <f aca="false">IF(J284="","",IF(J284&gt;=8,"Yes","Check"))</f>
        <v/>
      </c>
      <c r="L284" s="81"/>
      <c r="M284" s="102"/>
      <c r="N284" s="102"/>
      <c r="O284" s="80"/>
      <c r="P284" s="81"/>
      <c r="Q284" s="103" t="str">
        <f aca="false">IF(P284="","",LEN(P284))</f>
        <v/>
      </c>
      <c r="R284" s="102"/>
      <c r="S284" s="80"/>
      <c r="T284" s="81"/>
      <c r="U284" s="104" t="str">
        <f aca="false">IF($AE284&lt;&gt;"",$AE284+4,IF(OR(R284&lt;&gt;"Yes",A284=""),"",A284+4))</f>
        <v/>
      </c>
      <c r="V284" s="102"/>
      <c r="W284" s="81"/>
      <c r="X284" s="81"/>
      <c r="Y284" s="105"/>
      <c r="Z284" s="105"/>
      <c r="AA284" s="106" t="str">
        <f aca="false">IF(AND($Y284="",$Z284=""),"",ROUND(IFERROR(VALUE(LEFT($Y284,1)),0)*12+IFERROR(VALUE(LEFT($Z284,1)),0)*8,0))</f>
        <v/>
      </c>
      <c r="AB284" s="106" t="str">
        <f aca="false">IF($AA284="","",IF($AA284&gt;=80,"A - call first",IF($AA284&gt;=60,"B - worth pursuing",IF($AA284&gt;=40,"C - nurture","D - do not spend time here"))))</f>
        <v/>
      </c>
      <c r="AC284" s="107" t="str">
        <f aca="false">IF($C284="","",IF($S284="Converted","8 Won / Certified",IF($S284="Application Started","7 Certification / Enterprise opportunity",IF($S284="Meeting Booked","6 Meeting / Application",IF(OR($S284="Interested",$S284="Info Requested"),"5 Interested",IF(OR($S284="Declined",$S284="Not Relevant",$S284="Do Not Contact / Unsubscribed"),"9 Closed - Lost",IF($R284="Yes","4 Contacted",IF($N284="Yes","2 Engaged",IF($M284="Yes","1 Awareness",IF($AA284&gt;=60,"3 Qualified","1 Awareness"))))))))))</f>
        <v/>
      </c>
      <c r="AD284" s="108"/>
      <c r="AE284" s="108"/>
      <c r="AF284" s="111" t="str">
        <f aca="false">IF($AE284="","",$AE284+10)</f>
        <v/>
      </c>
      <c r="AG284" s="108"/>
      <c r="AH284" s="81"/>
      <c r="AI284" s="108"/>
      <c r="AJ284" s="81"/>
      <c r="AK284" s="108"/>
      <c r="AL284" s="110"/>
      <c r="AM284" s="81"/>
      <c r="AN284" s="111" t="str">
        <f aca="false">IF($D284="","",IF(COUNTIF($D$4:$D$1203,$D284)&gt;1,"DUPLICATE — check earlier row",""))</f>
        <v/>
      </c>
      <c r="AO284" s="81"/>
      <c r="AP284" s="81"/>
    </row>
    <row r="285" customFormat="false" ht="30" hidden="false" customHeight="true" outlineLevel="0" collapsed="false">
      <c r="A285" s="79"/>
      <c r="B285" s="80"/>
      <c r="C285" s="80"/>
      <c r="D285" s="80"/>
      <c r="E285" s="80"/>
      <c r="F285" s="80"/>
      <c r="G285" s="80"/>
      <c r="H285" s="80"/>
      <c r="I285" s="80"/>
      <c r="J285" s="102"/>
      <c r="K285" s="103" t="str">
        <f aca="false">IF(J285="","",IF(J285&gt;=8,"Yes","Check"))</f>
        <v/>
      </c>
      <c r="L285" s="81"/>
      <c r="M285" s="102"/>
      <c r="N285" s="102"/>
      <c r="O285" s="80"/>
      <c r="P285" s="81"/>
      <c r="Q285" s="103" t="str">
        <f aca="false">IF(P285="","",LEN(P285))</f>
        <v/>
      </c>
      <c r="R285" s="102"/>
      <c r="S285" s="80"/>
      <c r="T285" s="81"/>
      <c r="U285" s="104" t="str">
        <f aca="false">IF($AE285&lt;&gt;"",$AE285+4,IF(OR(R285&lt;&gt;"Yes",A285=""),"",A285+4))</f>
        <v/>
      </c>
      <c r="V285" s="102"/>
      <c r="W285" s="81"/>
      <c r="X285" s="81"/>
      <c r="Y285" s="105"/>
      <c r="Z285" s="105"/>
      <c r="AA285" s="106" t="str">
        <f aca="false">IF(AND($Y285="",$Z285=""),"",ROUND(IFERROR(VALUE(LEFT($Y285,1)),0)*12+IFERROR(VALUE(LEFT($Z285,1)),0)*8,0))</f>
        <v/>
      </c>
      <c r="AB285" s="106" t="str">
        <f aca="false">IF($AA285="","",IF($AA285&gt;=80,"A - call first",IF($AA285&gt;=60,"B - worth pursuing",IF($AA285&gt;=40,"C - nurture","D - do not spend time here"))))</f>
        <v/>
      </c>
      <c r="AC285" s="107" t="str">
        <f aca="false">IF($C285="","",IF($S285="Converted","8 Won / Certified",IF($S285="Application Started","7 Certification / Enterprise opportunity",IF($S285="Meeting Booked","6 Meeting / Application",IF(OR($S285="Interested",$S285="Info Requested"),"5 Interested",IF(OR($S285="Declined",$S285="Not Relevant",$S285="Do Not Contact / Unsubscribed"),"9 Closed - Lost",IF($R285="Yes","4 Contacted",IF($N285="Yes","2 Engaged",IF($M285="Yes","1 Awareness",IF($AA285&gt;=60,"3 Qualified","1 Awareness"))))))))))</f>
        <v/>
      </c>
      <c r="AD285" s="108"/>
      <c r="AE285" s="108"/>
      <c r="AF285" s="109" t="str">
        <f aca="false">IF($AE285="","",$AE285+10)</f>
        <v/>
      </c>
      <c r="AG285" s="108"/>
      <c r="AH285" s="81"/>
      <c r="AI285" s="108"/>
      <c r="AJ285" s="81"/>
      <c r="AK285" s="108"/>
      <c r="AL285" s="110"/>
      <c r="AM285" s="81"/>
      <c r="AN285" s="109" t="str">
        <f aca="false">IF($D285="","",IF(COUNTIF($D$4:$D$1203,$D285)&gt;1,"DUPLICATE — check earlier row",""))</f>
        <v/>
      </c>
      <c r="AO285" s="81"/>
      <c r="AP285" s="81"/>
    </row>
    <row r="286" customFormat="false" ht="30" hidden="false" customHeight="true" outlineLevel="0" collapsed="false">
      <c r="A286" s="79"/>
      <c r="B286" s="80"/>
      <c r="C286" s="80"/>
      <c r="D286" s="80"/>
      <c r="E286" s="80"/>
      <c r="F286" s="80"/>
      <c r="G286" s="80"/>
      <c r="H286" s="80"/>
      <c r="I286" s="80"/>
      <c r="J286" s="102"/>
      <c r="K286" s="103" t="str">
        <f aca="false">IF(J286="","",IF(J286&gt;=8,"Yes","Check"))</f>
        <v/>
      </c>
      <c r="L286" s="81"/>
      <c r="M286" s="102"/>
      <c r="N286" s="102"/>
      <c r="O286" s="80"/>
      <c r="P286" s="81"/>
      <c r="Q286" s="103" t="str">
        <f aca="false">IF(P286="","",LEN(P286))</f>
        <v/>
      </c>
      <c r="R286" s="102"/>
      <c r="S286" s="80"/>
      <c r="T286" s="81"/>
      <c r="U286" s="104" t="str">
        <f aca="false">IF($AE286&lt;&gt;"",$AE286+4,IF(OR(R286&lt;&gt;"Yes",A286=""),"",A286+4))</f>
        <v/>
      </c>
      <c r="V286" s="102"/>
      <c r="W286" s="81"/>
      <c r="X286" s="81"/>
      <c r="Y286" s="105"/>
      <c r="Z286" s="105"/>
      <c r="AA286" s="106" t="str">
        <f aca="false">IF(AND($Y286="",$Z286=""),"",ROUND(IFERROR(VALUE(LEFT($Y286,1)),0)*12+IFERROR(VALUE(LEFT($Z286,1)),0)*8,0))</f>
        <v/>
      </c>
      <c r="AB286" s="106" t="str">
        <f aca="false">IF($AA286="","",IF($AA286&gt;=80,"A - call first",IF($AA286&gt;=60,"B - worth pursuing",IF($AA286&gt;=40,"C - nurture","D - do not spend time here"))))</f>
        <v/>
      </c>
      <c r="AC286" s="107" t="str">
        <f aca="false">IF($C286="","",IF($S286="Converted","8 Won / Certified",IF($S286="Application Started","7 Certification / Enterprise opportunity",IF($S286="Meeting Booked","6 Meeting / Application",IF(OR($S286="Interested",$S286="Info Requested"),"5 Interested",IF(OR($S286="Declined",$S286="Not Relevant",$S286="Do Not Contact / Unsubscribed"),"9 Closed - Lost",IF($R286="Yes","4 Contacted",IF($N286="Yes","2 Engaged",IF($M286="Yes","1 Awareness",IF($AA286&gt;=60,"3 Qualified","1 Awareness"))))))))))</f>
        <v/>
      </c>
      <c r="AD286" s="108"/>
      <c r="AE286" s="108"/>
      <c r="AF286" s="111" t="str">
        <f aca="false">IF($AE286="","",$AE286+10)</f>
        <v/>
      </c>
      <c r="AG286" s="108"/>
      <c r="AH286" s="81"/>
      <c r="AI286" s="108"/>
      <c r="AJ286" s="81"/>
      <c r="AK286" s="108"/>
      <c r="AL286" s="110"/>
      <c r="AM286" s="81"/>
      <c r="AN286" s="111" t="str">
        <f aca="false">IF($D286="","",IF(COUNTIF($D$4:$D$1203,$D286)&gt;1,"DUPLICATE — check earlier row",""))</f>
        <v/>
      </c>
      <c r="AO286" s="81"/>
      <c r="AP286" s="81"/>
    </row>
    <row r="287" customFormat="false" ht="30" hidden="false" customHeight="true" outlineLevel="0" collapsed="false">
      <c r="A287" s="79"/>
      <c r="B287" s="80"/>
      <c r="C287" s="80"/>
      <c r="D287" s="80"/>
      <c r="E287" s="80"/>
      <c r="F287" s="80"/>
      <c r="G287" s="80"/>
      <c r="H287" s="80"/>
      <c r="I287" s="80"/>
      <c r="J287" s="102"/>
      <c r="K287" s="103" t="str">
        <f aca="false">IF(J287="","",IF(J287&gt;=8,"Yes","Check"))</f>
        <v/>
      </c>
      <c r="L287" s="81"/>
      <c r="M287" s="102"/>
      <c r="N287" s="102"/>
      <c r="O287" s="80"/>
      <c r="P287" s="81"/>
      <c r="Q287" s="103" t="str">
        <f aca="false">IF(P287="","",LEN(P287))</f>
        <v/>
      </c>
      <c r="R287" s="102"/>
      <c r="S287" s="80"/>
      <c r="T287" s="81"/>
      <c r="U287" s="104" t="str">
        <f aca="false">IF($AE287&lt;&gt;"",$AE287+4,IF(OR(R287&lt;&gt;"Yes",A287=""),"",A287+4))</f>
        <v/>
      </c>
      <c r="V287" s="102"/>
      <c r="W287" s="81"/>
      <c r="X287" s="81"/>
      <c r="Y287" s="105"/>
      <c r="Z287" s="105"/>
      <c r="AA287" s="106" t="str">
        <f aca="false">IF(AND($Y287="",$Z287=""),"",ROUND(IFERROR(VALUE(LEFT($Y287,1)),0)*12+IFERROR(VALUE(LEFT($Z287,1)),0)*8,0))</f>
        <v/>
      </c>
      <c r="AB287" s="106" t="str">
        <f aca="false">IF($AA287="","",IF($AA287&gt;=80,"A - call first",IF($AA287&gt;=60,"B - worth pursuing",IF($AA287&gt;=40,"C - nurture","D - do not spend time here"))))</f>
        <v/>
      </c>
      <c r="AC287" s="107" t="str">
        <f aca="false">IF($C287="","",IF($S287="Converted","8 Won / Certified",IF($S287="Application Started","7 Certification / Enterprise opportunity",IF($S287="Meeting Booked","6 Meeting / Application",IF(OR($S287="Interested",$S287="Info Requested"),"5 Interested",IF(OR($S287="Declined",$S287="Not Relevant",$S287="Do Not Contact / Unsubscribed"),"9 Closed - Lost",IF($R287="Yes","4 Contacted",IF($N287="Yes","2 Engaged",IF($M287="Yes","1 Awareness",IF($AA287&gt;=60,"3 Qualified","1 Awareness"))))))))))</f>
        <v/>
      </c>
      <c r="AD287" s="108"/>
      <c r="AE287" s="108"/>
      <c r="AF287" s="109" t="str">
        <f aca="false">IF($AE287="","",$AE287+10)</f>
        <v/>
      </c>
      <c r="AG287" s="108"/>
      <c r="AH287" s="81"/>
      <c r="AI287" s="108"/>
      <c r="AJ287" s="81"/>
      <c r="AK287" s="108"/>
      <c r="AL287" s="110"/>
      <c r="AM287" s="81"/>
      <c r="AN287" s="109" t="str">
        <f aca="false">IF($D287="","",IF(COUNTIF($D$4:$D$1203,$D287)&gt;1,"DUPLICATE — check earlier row",""))</f>
        <v/>
      </c>
      <c r="AO287" s="81"/>
      <c r="AP287" s="81"/>
    </row>
    <row r="288" customFormat="false" ht="30" hidden="false" customHeight="true" outlineLevel="0" collapsed="false">
      <c r="A288" s="79"/>
      <c r="B288" s="80"/>
      <c r="C288" s="80"/>
      <c r="D288" s="80"/>
      <c r="E288" s="80"/>
      <c r="F288" s="80"/>
      <c r="G288" s="80"/>
      <c r="H288" s="80"/>
      <c r="I288" s="80"/>
      <c r="J288" s="102"/>
      <c r="K288" s="103" t="str">
        <f aca="false">IF(J288="","",IF(J288&gt;=8,"Yes","Check"))</f>
        <v/>
      </c>
      <c r="L288" s="81"/>
      <c r="M288" s="102"/>
      <c r="N288" s="102"/>
      <c r="O288" s="80"/>
      <c r="P288" s="81"/>
      <c r="Q288" s="103" t="str">
        <f aca="false">IF(P288="","",LEN(P288))</f>
        <v/>
      </c>
      <c r="R288" s="102"/>
      <c r="S288" s="80"/>
      <c r="T288" s="81"/>
      <c r="U288" s="104" t="str">
        <f aca="false">IF($AE288&lt;&gt;"",$AE288+4,IF(OR(R288&lt;&gt;"Yes",A288=""),"",A288+4))</f>
        <v/>
      </c>
      <c r="V288" s="102"/>
      <c r="W288" s="81"/>
      <c r="X288" s="81"/>
      <c r="Y288" s="105"/>
      <c r="Z288" s="105"/>
      <c r="AA288" s="106" t="str">
        <f aca="false">IF(AND($Y288="",$Z288=""),"",ROUND(IFERROR(VALUE(LEFT($Y288,1)),0)*12+IFERROR(VALUE(LEFT($Z288,1)),0)*8,0))</f>
        <v/>
      </c>
      <c r="AB288" s="106" t="str">
        <f aca="false">IF($AA288="","",IF($AA288&gt;=80,"A - call first",IF($AA288&gt;=60,"B - worth pursuing",IF($AA288&gt;=40,"C - nurture","D - do not spend time here"))))</f>
        <v/>
      </c>
      <c r="AC288" s="107" t="str">
        <f aca="false">IF($C288="","",IF($S288="Converted","8 Won / Certified",IF($S288="Application Started","7 Certification / Enterprise opportunity",IF($S288="Meeting Booked","6 Meeting / Application",IF(OR($S288="Interested",$S288="Info Requested"),"5 Interested",IF(OR($S288="Declined",$S288="Not Relevant",$S288="Do Not Contact / Unsubscribed"),"9 Closed - Lost",IF($R288="Yes","4 Contacted",IF($N288="Yes","2 Engaged",IF($M288="Yes","1 Awareness",IF($AA288&gt;=60,"3 Qualified","1 Awareness"))))))))))</f>
        <v/>
      </c>
      <c r="AD288" s="108"/>
      <c r="AE288" s="108"/>
      <c r="AF288" s="111" t="str">
        <f aca="false">IF($AE288="","",$AE288+10)</f>
        <v/>
      </c>
      <c r="AG288" s="108"/>
      <c r="AH288" s="81"/>
      <c r="AI288" s="108"/>
      <c r="AJ288" s="81"/>
      <c r="AK288" s="108"/>
      <c r="AL288" s="110"/>
      <c r="AM288" s="81"/>
      <c r="AN288" s="111" t="str">
        <f aca="false">IF($D288="","",IF(COUNTIF($D$4:$D$1203,$D288)&gt;1,"DUPLICATE — check earlier row",""))</f>
        <v/>
      </c>
      <c r="AO288" s="81"/>
      <c r="AP288" s="81"/>
    </row>
    <row r="289" customFormat="false" ht="30" hidden="false" customHeight="true" outlineLevel="0" collapsed="false">
      <c r="A289" s="79"/>
      <c r="B289" s="80"/>
      <c r="C289" s="80"/>
      <c r="D289" s="80"/>
      <c r="E289" s="80"/>
      <c r="F289" s="80"/>
      <c r="G289" s="80"/>
      <c r="H289" s="80"/>
      <c r="I289" s="80"/>
      <c r="J289" s="102"/>
      <c r="K289" s="103" t="str">
        <f aca="false">IF(J289="","",IF(J289&gt;=8,"Yes","Check"))</f>
        <v/>
      </c>
      <c r="L289" s="81"/>
      <c r="M289" s="102"/>
      <c r="N289" s="102"/>
      <c r="O289" s="80"/>
      <c r="P289" s="81"/>
      <c r="Q289" s="103" t="str">
        <f aca="false">IF(P289="","",LEN(P289))</f>
        <v/>
      </c>
      <c r="R289" s="102"/>
      <c r="S289" s="80"/>
      <c r="T289" s="81"/>
      <c r="U289" s="104" t="str">
        <f aca="false">IF($AE289&lt;&gt;"",$AE289+4,IF(OR(R289&lt;&gt;"Yes",A289=""),"",A289+4))</f>
        <v/>
      </c>
      <c r="V289" s="102"/>
      <c r="W289" s="81"/>
      <c r="X289" s="81"/>
      <c r="Y289" s="105"/>
      <c r="Z289" s="105"/>
      <c r="AA289" s="106" t="str">
        <f aca="false">IF(AND($Y289="",$Z289=""),"",ROUND(IFERROR(VALUE(LEFT($Y289,1)),0)*12+IFERROR(VALUE(LEFT($Z289,1)),0)*8,0))</f>
        <v/>
      </c>
      <c r="AB289" s="106" t="str">
        <f aca="false">IF($AA289="","",IF($AA289&gt;=80,"A - call first",IF($AA289&gt;=60,"B - worth pursuing",IF($AA289&gt;=40,"C - nurture","D - do not spend time here"))))</f>
        <v/>
      </c>
      <c r="AC289" s="107" t="str">
        <f aca="false">IF($C289="","",IF($S289="Converted","8 Won / Certified",IF($S289="Application Started","7 Certification / Enterprise opportunity",IF($S289="Meeting Booked","6 Meeting / Application",IF(OR($S289="Interested",$S289="Info Requested"),"5 Interested",IF(OR($S289="Declined",$S289="Not Relevant",$S289="Do Not Contact / Unsubscribed"),"9 Closed - Lost",IF($R289="Yes","4 Contacted",IF($N289="Yes","2 Engaged",IF($M289="Yes","1 Awareness",IF($AA289&gt;=60,"3 Qualified","1 Awareness"))))))))))</f>
        <v/>
      </c>
      <c r="AD289" s="108"/>
      <c r="AE289" s="108"/>
      <c r="AF289" s="109" t="str">
        <f aca="false">IF($AE289="","",$AE289+10)</f>
        <v/>
      </c>
      <c r="AG289" s="108"/>
      <c r="AH289" s="81"/>
      <c r="AI289" s="108"/>
      <c r="AJ289" s="81"/>
      <c r="AK289" s="108"/>
      <c r="AL289" s="110"/>
      <c r="AM289" s="81"/>
      <c r="AN289" s="109" t="str">
        <f aca="false">IF($D289="","",IF(COUNTIF($D$4:$D$1203,$D289)&gt;1,"DUPLICATE — check earlier row",""))</f>
        <v/>
      </c>
      <c r="AO289" s="81"/>
      <c r="AP289" s="81"/>
    </row>
    <row r="290" customFormat="false" ht="30" hidden="false" customHeight="true" outlineLevel="0" collapsed="false">
      <c r="A290" s="79"/>
      <c r="B290" s="80"/>
      <c r="C290" s="80"/>
      <c r="D290" s="80"/>
      <c r="E290" s="80"/>
      <c r="F290" s="80"/>
      <c r="G290" s="80"/>
      <c r="H290" s="80"/>
      <c r="I290" s="80"/>
      <c r="J290" s="102"/>
      <c r="K290" s="103" t="str">
        <f aca="false">IF(J290="","",IF(J290&gt;=8,"Yes","Check"))</f>
        <v/>
      </c>
      <c r="L290" s="81"/>
      <c r="M290" s="102"/>
      <c r="N290" s="102"/>
      <c r="O290" s="80"/>
      <c r="P290" s="81"/>
      <c r="Q290" s="103" t="str">
        <f aca="false">IF(P290="","",LEN(P290))</f>
        <v/>
      </c>
      <c r="R290" s="102"/>
      <c r="S290" s="80"/>
      <c r="T290" s="81"/>
      <c r="U290" s="104" t="str">
        <f aca="false">IF($AE290&lt;&gt;"",$AE290+4,IF(OR(R290&lt;&gt;"Yes",A290=""),"",A290+4))</f>
        <v/>
      </c>
      <c r="V290" s="102"/>
      <c r="W290" s="81"/>
      <c r="X290" s="81"/>
      <c r="Y290" s="105"/>
      <c r="Z290" s="105"/>
      <c r="AA290" s="106" t="str">
        <f aca="false">IF(AND($Y290="",$Z290=""),"",ROUND(IFERROR(VALUE(LEFT($Y290,1)),0)*12+IFERROR(VALUE(LEFT($Z290,1)),0)*8,0))</f>
        <v/>
      </c>
      <c r="AB290" s="106" t="str">
        <f aca="false">IF($AA290="","",IF($AA290&gt;=80,"A - call first",IF($AA290&gt;=60,"B - worth pursuing",IF($AA290&gt;=40,"C - nurture","D - do not spend time here"))))</f>
        <v/>
      </c>
      <c r="AC290" s="107" t="str">
        <f aca="false">IF($C290="","",IF($S290="Converted","8 Won / Certified",IF($S290="Application Started","7 Certification / Enterprise opportunity",IF($S290="Meeting Booked","6 Meeting / Application",IF(OR($S290="Interested",$S290="Info Requested"),"5 Interested",IF(OR($S290="Declined",$S290="Not Relevant",$S290="Do Not Contact / Unsubscribed"),"9 Closed - Lost",IF($R290="Yes","4 Contacted",IF($N290="Yes","2 Engaged",IF($M290="Yes","1 Awareness",IF($AA290&gt;=60,"3 Qualified","1 Awareness"))))))))))</f>
        <v/>
      </c>
      <c r="AD290" s="108"/>
      <c r="AE290" s="108"/>
      <c r="AF290" s="111" t="str">
        <f aca="false">IF($AE290="","",$AE290+10)</f>
        <v/>
      </c>
      <c r="AG290" s="108"/>
      <c r="AH290" s="81"/>
      <c r="AI290" s="108"/>
      <c r="AJ290" s="81"/>
      <c r="AK290" s="108"/>
      <c r="AL290" s="110"/>
      <c r="AM290" s="81"/>
      <c r="AN290" s="111" t="str">
        <f aca="false">IF($D290="","",IF(COUNTIF($D$4:$D$1203,$D290)&gt;1,"DUPLICATE — check earlier row",""))</f>
        <v/>
      </c>
      <c r="AO290" s="81"/>
      <c r="AP290" s="81"/>
    </row>
    <row r="291" customFormat="false" ht="30" hidden="false" customHeight="true" outlineLevel="0" collapsed="false">
      <c r="A291" s="79"/>
      <c r="B291" s="80"/>
      <c r="C291" s="80"/>
      <c r="D291" s="80"/>
      <c r="E291" s="80"/>
      <c r="F291" s="80"/>
      <c r="G291" s="80"/>
      <c r="H291" s="80"/>
      <c r="I291" s="80"/>
      <c r="J291" s="102"/>
      <c r="K291" s="103" t="str">
        <f aca="false">IF(J291="","",IF(J291&gt;=8,"Yes","Check"))</f>
        <v/>
      </c>
      <c r="L291" s="81"/>
      <c r="M291" s="102"/>
      <c r="N291" s="102"/>
      <c r="O291" s="80"/>
      <c r="P291" s="81"/>
      <c r="Q291" s="103" t="str">
        <f aca="false">IF(P291="","",LEN(P291))</f>
        <v/>
      </c>
      <c r="R291" s="102"/>
      <c r="S291" s="80"/>
      <c r="T291" s="81"/>
      <c r="U291" s="104" t="str">
        <f aca="false">IF($AE291&lt;&gt;"",$AE291+4,IF(OR(R291&lt;&gt;"Yes",A291=""),"",A291+4))</f>
        <v/>
      </c>
      <c r="V291" s="102"/>
      <c r="W291" s="81"/>
      <c r="X291" s="81"/>
      <c r="Y291" s="105"/>
      <c r="Z291" s="105"/>
      <c r="AA291" s="106" t="str">
        <f aca="false">IF(AND($Y291="",$Z291=""),"",ROUND(IFERROR(VALUE(LEFT($Y291,1)),0)*12+IFERROR(VALUE(LEFT($Z291,1)),0)*8,0))</f>
        <v/>
      </c>
      <c r="AB291" s="106" t="str">
        <f aca="false">IF($AA291="","",IF($AA291&gt;=80,"A - call first",IF($AA291&gt;=60,"B - worth pursuing",IF($AA291&gt;=40,"C - nurture","D - do not spend time here"))))</f>
        <v/>
      </c>
      <c r="AC291" s="107" t="str">
        <f aca="false">IF($C291="","",IF($S291="Converted","8 Won / Certified",IF($S291="Application Started","7 Certification / Enterprise opportunity",IF($S291="Meeting Booked","6 Meeting / Application",IF(OR($S291="Interested",$S291="Info Requested"),"5 Interested",IF(OR($S291="Declined",$S291="Not Relevant",$S291="Do Not Contact / Unsubscribed"),"9 Closed - Lost",IF($R291="Yes","4 Contacted",IF($N291="Yes","2 Engaged",IF($M291="Yes","1 Awareness",IF($AA291&gt;=60,"3 Qualified","1 Awareness"))))))))))</f>
        <v/>
      </c>
      <c r="AD291" s="108"/>
      <c r="AE291" s="108"/>
      <c r="AF291" s="109" t="str">
        <f aca="false">IF($AE291="","",$AE291+10)</f>
        <v/>
      </c>
      <c r="AG291" s="108"/>
      <c r="AH291" s="81"/>
      <c r="AI291" s="108"/>
      <c r="AJ291" s="81"/>
      <c r="AK291" s="108"/>
      <c r="AL291" s="110"/>
      <c r="AM291" s="81"/>
      <c r="AN291" s="109" t="str">
        <f aca="false">IF($D291="","",IF(COUNTIF($D$4:$D$1203,$D291)&gt;1,"DUPLICATE — check earlier row",""))</f>
        <v/>
      </c>
      <c r="AO291" s="81"/>
      <c r="AP291" s="81"/>
    </row>
    <row r="292" customFormat="false" ht="30" hidden="false" customHeight="true" outlineLevel="0" collapsed="false">
      <c r="A292" s="79"/>
      <c r="B292" s="80"/>
      <c r="C292" s="80"/>
      <c r="D292" s="80"/>
      <c r="E292" s="80"/>
      <c r="F292" s="80"/>
      <c r="G292" s="80"/>
      <c r="H292" s="80"/>
      <c r="I292" s="80"/>
      <c r="J292" s="102"/>
      <c r="K292" s="103" t="str">
        <f aca="false">IF(J292="","",IF(J292&gt;=8,"Yes","Check"))</f>
        <v/>
      </c>
      <c r="L292" s="81"/>
      <c r="M292" s="102"/>
      <c r="N292" s="102"/>
      <c r="O292" s="80"/>
      <c r="P292" s="81"/>
      <c r="Q292" s="103" t="str">
        <f aca="false">IF(P292="","",LEN(P292))</f>
        <v/>
      </c>
      <c r="R292" s="102"/>
      <c r="S292" s="80"/>
      <c r="T292" s="81"/>
      <c r="U292" s="104" t="str">
        <f aca="false">IF($AE292&lt;&gt;"",$AE292+4,IF(OR(R292&lt;&gt;"Yes",A292=""),"",A292+4))</f>
        <v/>
      </c>
      <c r="V292" s="102"/>
      <c r="W292" s="81"/>
      <c r="X292" s="81"/>
      <c r="Y292" s="105"/>
      <c r="Z292" s="105"/>
      <c r="AA292" s="106" t="str">
        <f aca="false">IF(AND($Y292="",$Z292=""),"",ROUND(IFERROR(VALUE(LEFT($Y292,1)),0)*12+IFERROR(VALUE(LEFT($Z292,1)),0)*8,0))</f>
        <v/>
      </c>
      <c r="AB292" s="106" t="str">
        <f aca="false">IF($AA292="","",IF($AA292&gt;=80,"A - call first",IF($AA292&gt;=60,"B - worth pursuing",IF($AA292&gt;=40,"C - nurture","D - do not spend time here"))))</f>
        <v/>
      </c>
      <c r="AC292" s="107" t="str">
        <f aca="false">IF($C292="","",IF($S292="Converted","8 Won / Certified",IF($S292="Application Started","7 Certification / Enterprise opportunity",IF($S292="Meeting Booked","6 Meeting / Application",IF(OR($S292="Interested",$S292="Info Requested"),"5 Interested",IF(OR($S292="Declined",$S292="Not Relevant",$S292="Do Not Contact / Unsubscribed"),"9 Closed - Lost",IF($R292="Yes","4 Contacted",IF($N292="Yes","2 Engaged",IF($M292="Yes","1 Awareness",IF($AA292&gt;=60,"3 Qualified","1 Awareness"))))))))))</f>
        <v/>
      </c>
      <c r="AD292" s="108"/>
      <c r="AE292" s="108"/>
      <c r="AF292" s="111" t="str">
        <f aca="false">IF($AE292="","",$AE292+10)</f>
        <v/>
      </c>
      <c r="AG292" s="108"/>
      <c r="AH292" s="81"/>
      <c r="AI292" s="108"/>
      <c r="AJ292" s="81"/>
      <c r="AK292" s="108"/>
      <c r="AL292" s="110"/>
      <c r="AM292" s="81"/>
      <c r="AN292" s="111" t="str">
        <f aca="false">IF($D292="","",IF(COUNTIF($D$4:$D$1203,$D292)&gt;1,"DUPLICATE — check earlier row",""))</f>
        <v/>
      </c>
      <c r="AO292" s="81"/>
      <c r="AP292" s="81"/>
    </row>
    <row r="293" customFormat="false" ht="30" hidden="false" customHeight="true" outlineLevel="0" collapsed="false">
      <c r="A293" s="79"/>
      <c r="B293" s="80"/>
      <c r="C293" s="80"/>
      <c r="D293" s="80"/>
      <c r="E293" s="80"/>
      <c r="F293" s="80"/>
      <c r="G293" s="80"/>
      <c r="H293" s="80"/>
      <c r="I293" s="80"/>
      <c r="J293" s="102"/>
      <c r="K293" s="103" t="str">
        <f aca="false">IF(J293="","",IF(J293&gt;=8,"Yes","Check"))</f>
        <v/>
      </c>
      <c r="L293" s="81"/>
      <c r="M293" s="102"/>
      <c r="N293" s="102"/>
      <c r="O293" s="80"/>
      <c r="P293" s="81"/>
      <c r="Q293" s="103" t="str">
        <f aca="false">IF(P293="","",LEN(P293))</f>
        <v/>
      </c>
      <c r="R293" s="102"/>
      <c r="S293" s="80"/>
      <c r="T293" s="81"/>
      <c r="U293" s="104" t="str">
        <f aca="false">IF($AE293&lt;&gt;"",$AE293+4,IF(OR(R293&lt;&gt;"Yes",A293=""),"",A293+4))</f>
        <v/>
      </c>
      <c r="V293" s="102"/>
      <c r="W293" s="81"/>
      <c r="X293" s="81"/>
      <c r="Y293" s="105"/>
      <c r="Z293" s="105"/>
      <c r="AA293" s="106" t="str">
        <f aca="false">IF(AND($Y293="",$Z293=""),"",ROUND(IFERROR(VALUE(LEFT($Y293,1)),0)*12+IFERROR(VALUE(LEFT($Z293,1)),0)*8,0))</f>
        <v/>
      </c>
      <c r="AB293" s="106" t="str">
        <f aca="false">IF($AA293="","",IF($AA293&gt;=80,"A - call first",IF($AA293&gt;=60,"B - worth pursuing",IF($AA293&gt;=40,"C - nurture","D - do not spend time here"))))</f>
        <v/>
      </c>
      <c r="AC293" s="107" t="str">
        <f aca="false">IF($C293="","",IF($S293="Converted","8 Won / Certified",IF($S293="Application Started","7 Certification / Enterprise opportunity",IF($S293="Meeting Booked","6 Meeting / Application",IF(OR($S293="Interested",$S293="Info Requested"),"5 Interested",IF(OR($S293="Declined",$S293="Not Relevant",$S293="Do Not Contact / Unsubscribed"),"9 Closed - Lost",IF($R293="Yes","4 Contacted",IF($N293="Yes","2 Engaged",IF($M293="Yes","1 Awareness",IF($AA293&gt;=60,"3 Qualified","1 Awareness"))))))))))</f>
        <v/>
      </c>
      <c r="AD293" s="108"/>
      <c r="AE293" s="108"/>
      <c r="AF293" s="109" t="str">
        <f aca="false">IF($AE293="","",$AE293+10)</f>
        <v/>
      </c>
      <c r="AG293" s="108"/>
      <c r="AH293" s="81"/>
      <c r="AI293" s="108"/>
      <c r="AJ293" s="81"/>
      <c r="AK293" s="108"/>
      <c r="AL293" s="110"/>
      <c r="AM293" s="81"/>
      <c r="AN293" s="109" t="str">
        <f aca="false">IF($D293="","",IF(COUNTIF($D$4:$D$1203,$D293)&gt;1,"DUPLICATE — check earlier row",""))</f>
        <v/>
      </c>
      <c r="AO293" s="81"/>
      <c r="AP293" s="81"/>
    </row>
    <row r="294" customFormat="false" ht="30" hidden="false" customHeight="true" outlineLevel="0" collapsed="false">
      <c r="A294" s="79"/>
      <c r="B294" s="80"/>
      <c r="C294" s="80"/>
      <c r="D294" s="80"/>
      <c r="E294" s="80"/>
      <c r="F294" s="80"/>
      <c r="G294" s="80"/>
      <c r="H294" s="80"/>
      <c r="I294" s="80"/>
      <c r="J294" s="102"/>
      <c r="K294" s="103" t="str">
        <f aca="false">IF(J294="","",IF(J294&gt;=8,"Yes","Check"))</f>
        <v/>
      </c>
      <c r="L294" s="81"/>
      <c r="M294" s="102"/>
      <c r="N294" s="102"/>
      <c r="O294" s="80"/>
      <c r="P294" s="81"/>
      <c r="Q294" s="103" t="str">
        <f aca="false">IF(P294="","",LEN(P294))</f>
        <v/>
      </c>
      <c r="R294" s="102"/>
      <c r="S294" s="80"/>
      <c r="T294" s="81"/>
      <c r="U294" s="104" t="str">
        <f aca="false">IF($AE294&lt;&gt;"",$AE294+4,IF(OR(R294&lt;&gt;"Yes",A294=""),"",A294+4))</f>
        <v/>
      </c>
      <c r="V294" s="102"/>
      <c r="W294" s="81"/>
      <c r="X294" s="81"/>
      <c r="Y294" s="105"/>
      <c r="Z294" s="105"/>
      <c r="AA294" s="106" t="str">
        <f aca="false">IF(AND($Y294="",$Z294=""),"",ROUND(IFERROR(VALUE(LEFT($Y294,1)),0)*12+IFERROR(VALUE(LEFT($Z294,1)),0)*8,0))</f>
        <v/>
      </c>
      <c r="AB294" s="106" t="str">
        <f aca="false">IF($AA294="","",IF($AA294&gt;=80,"A - call first",IF($AA294&gt;=60,"B - worth pursuing",IF($AA294&gt;=40,"C - nurture","D - do not spend time here"))))</f>
        <v/>
      </c>
      <c r="AC294" s="107" t="str">
        <f aca="false">IF($C294="","",IF($S294="Converted","8 Won / Certified",IF($S294="Application Started","7 Certification / Enterprise opportunity",IF($S294="Meeting Booked","6 Meeting / Application",IF(OR($S294="Interested",$S294="Info Requested"),"5 Interested",IF(OR($S294="Declined",$S294="Not Relevant",$S294="Do Not Contact / Unsubscribed"),"9 Closed - Lost",IF($R294="Yes","4 Contacted",IF($N294="Yes","2 Engaged",IF($M294="Yes","1 Awareness",IF($AA294&gt;=60,"3 Qualified","1 Awareness"))))))))))</f>
        <v/>
      </c>
      <c r="AD294" s="108"/>
      <c r="AE294" s="108"/>
      <c r="AF294" s="111" t="str">
        <f aca="false">IF($AE294="","",$AE294+10)</f>
        <v/>
      </c>
      <c r="AG294" s="108"/>
      <c r="AH294" s="81"/>
      <c r="AI294" s="108"/>
      <c r="AJ294" s="81"/>
      <c r="AK294" s="108"/>
      <c r="AL294" s="110"/>
      <c r="AM294" s="81"/>
      <c r="AN294" s="111" t="str">
        <f aca="false">IF($D294="","",IF(COUNTIF($D$4:$D$1203,$D294)&gt;1,"DUPLICATE — check earlier row",""))</f>
        <v/>
      </c>
      <c r="AO294" s="81"/>
      <c r="AP294" s="81"/>
    </row>
    <row r="295" customFormat="false" ht="30" hidden="false" customHeight="true" outlineLevel="0" collapsed="false">
      <c r="A295" s="79"/>
      <c r="B295" s="80"/>
      <c r="C295" s="80"/>
      <c r="D295" s="80"/>
      <c r="E295" s="80"/>
      <c r="F295" s="80"/>
      <c r="G295" s="80"/>
      <c r="H295" s="80"/>
      <c r="I295" s="80"/>
      <c r="J295" s="102"/>
      <c r="K295" s="103" t="str">
        <f aca="false">IF(J295="","",IF(J295&gt;=8,"Yes","Check"))</f>
        <v/>
      </c>
      <c r="L295" s="81"/>
      <c r="M295" s="102"/>
      <c r="N295" s="102"/>
      <c r="O295" s="80"/>
      <c r="P295" s="81"/>
      <c r="Q295" s="103" t="str">
        <f aca="false">IF(P295="","",LEN(P295))</f>
        <v/>
      </c>
      <c r="R295" s="102"/>
      <c r="S295" s="80"/>
      <c r="T295" s="81"/>
      <c r="U295" s="104" t="str">
        <f aca="false">IF($AE295&lt;&gt;"",$AE295+4,IF(OR(R295&lt;&gt;"Yes",A295=""),"",A295+4))</f>
        <v/>
      </c>
      <c r="V295" s="102"/>
      <c r="W295" s="81"/>
      <c r="X295" s="81"/>
      <c r="Y295" s="105"/>
      <c r="Z295" s="105"/>
      <c r="AA295" s="106" t="str">
        <f aca="false">IF(AND($Y295="",$Z295=""),"",ROUND(IFERROR(VALUE(LEFT($Y295,1)),0)*12+IFERROR(VALUE(LEFT($Z295,1)),0)*8,0))</f>
        <v/>
      </c>
      <c r="AB295" s="106" t="str">
        <f aca="false">IF($AA295="","",IF($AA295&gt;=80,"A - call first",IF($AA295&gt;=60,"B - worth pursuing",IF($AA295&gt;=40,"C - nurture","D - do not spend time here"))))</f>
        <v/>
      </c>
      <c r="AC295" s="107" t="str">
        <f aca="false">IF($C295="","",IF($S295="Converted","8 Won / Certified",IF($S295="Application Started","7 Certification / Enterprise opportunity",IF($S295="Meeting Booked","6 Meeting / Application",IF(OR($S295="Interested",$S295="Info Requested"),"5 Interested",IF(OR($S295="Declined",$S295="Not Relevant",$S295="Do Not Contact / Unsubscribed"),"9 Closed - Lost",IF($R295="Yes","4 Contacted",IF($N295="Yes","2 Engaged",IF($M295="Yes","1 Awareness",IF($AA295&gt;=60,"3 Qualified","1 Awareness"))))))))))</f>
        <v/>
      </c>
      <c r="AD295" s="108"/>
      <c r="AE295" s="108"/>
      <c r="AF295" s="109" t="str">
        <f aca="false">IF($AE295="","",$AE295+10)</f>
        <v/>
      </c>
      <c r="AG295" s="108"/>
      <c r="AH295" s="81"/>
      <c r="AI295" s="108"/>
      <c r="AJ295" s="81"/>
      <c r="AK295" s="108"/>
      <c r="AL295" s="110"/>
      <c r="AM295" s="81"/>
      <c r="AN295" s="109" t="str">
        <f aca="false">IF($D295="","",IF(COUNTIF($D$4:$D$1203,$D295)&gt;1,"DUPLICATE — check earlier row",""))</f>
        <v/>
      </c>
      <c r="AO295" s="81"/>
      <c r="AP295" s="81"/>
    </row>
    <row r="296" customFormat="false" ht="30" hidden="false" customHeight="true" outlineLevel="0" collapsed="false">
      <c r="A296" s="79"/>
      <c r="B296" s="80"/>
      <c r="C296" s="80"/>
      <c r="D296" s="80"/>
      <c r="E296" s="80"/>
      <c r="F296" s="80"/>
      <c r="G296" s="80"/>
      <c r="H296" s="80"/>
      <c r="I296" s="80"/>
      <c r="J296" s="102"/>
      <c r="K296" s="103" t="str">
        <f aca="false">IF(J296="","",IF(J296&gt;=8,"Yes","Check"))</f>
        <v/>
      </c>
      <c r="L296" s="81"/>
      <c r="M296" s="102"/>
      <c r="N296" s="102"/>
      <c r="O296" s="80"/>
      <c r="P296" s="81"/>
      <c r="Q296" s="103" t="str">
        <f aca="false">IF(P296="","",LEN(P296))</f>
        <v/>
      </c>
      <c r="R296" s="102"/>
      <c r="S296" s="80"/>
      <c r="T296" s="81"/>
      <c r="U296" s="104" t="str">
        <f aca="false">IF($AE296&lt;&gt;"",$AE296+4,IF(OR(R296&lt;&gt;"Yes",A296=""),"",A296+4))</f>
        <v/>
      </c>
      <c r="V296" s="102"/>
      <c r="W296" s="81"/>
      <c r="X296" s="81"/>
      <c r="Y296" s="105"/>
      <c r="Z296" s="105"/>
      <c r="AA296" s="106" t="str">
        <f aca="false">IF(AND($Y296="",$Z296=""),"",ROUND(IFERROR(VALUE(LEFT($Y296,1)),0)*12+IFERROR(VALUE(LEFT($Z296,1)),0)*8,0))</f>
        <v/>
      </c>
      <c r="AB296" s="106" t="str">
        <f aca="false">IF($AA296="","",IF($AA296&gt;=80,"A - call first",IF($AA296&gt;=60,"B - worth pursuing",IF($AA296&gt;=40,"C - nurture","D - do not spend time here"))))</f>
        <v/>
      </c>
      <c r="AC296" s="107" t="str">
        <f aca="false">IF($C296="","",IF($S296="Converted","8 Won / Certified",IF($S296="Application Started","7 Certification / Enterprise opportunity",IF($S296="Meeting Booked","6 Meeting / Application",IF(OR($S296="Interested",$S296="Info Requested"),"5 Interested",IF(OR($S296="Declined",$S296="Not Relevant",$S296="Do Not Contact / Unsubscribed"),"9 Closed - Lost",IF($R296="Yes","4 Contacted",IF($N296="Yes","2 Engaged",IF($M296="Yes","1 Awareness",IF($AA296&gt;=60,"3 Qualified","1 Awareness"))))))))))</f>
        <v/>
      </c>
      <c r="AD296" s="108"/>
      <c r="AE296" s="108"/>
      <c r="AF296" s="111" t="str">
        <f aca="false">IF($AE296="","",$AE296+10)</f>
        <v/>
      </c>
      <c r="AG296" s="108"/>
      <c r="AH296" s="81"/>
      <c r="AI296" s="108"/>
      <c r="AJ296" s="81"/>
      <c r="AK296" s="108"/>
      <c r="AL296" s="110"/>
      <c r="AM296" s="81"/>
      <c r="AN296" s="111" t="str">
        <f aca="false">IF($D296="","",IF(COUNTIF($D$4:$D$1203,$D296)&gt;1,"DUPLICATE — check earlier row",""))</f>
        <v/>
      </c>
      <c r="AO296" s="81"/>
      <c r="AP296" s="81"/>
    </row>
    <row r="297" customFormat="false" ht="30" hidden="false" customHeight="true" outlineLevel="0" collapsed="false">
      <c r="A297" s="79"/>
      <c r="B297" s="80"/>
      <c r="C297" s="80"/>
      <c r="D297" s="80"/>
      <c r="E297" s="80"/>
      <c r="F297" s="80"/>
      <c r="G297" s="80"/>
      <c r="H297" s="80"/>
      <c r="I297" s="80"/>
      <c r="J297" s="102"/>
      <c r="K297" s="103" t="str">
        <f aca="false">IF(J297="","",IF(J297&gt;=8,"Yes","Check"))</f>
        <v/>
      </c>
      <c r="L297" s="81"/>
      <c r="M297" s="102"/>
      <c r="N297" s="102"/>
      <c r="O297" s="80"/>
      <c r="P297" s="81"/>
      <c r="Q297" s="103" t="str">
        <f aca="false">IF(P297="","",LEN(P297))</f>
        <v/>
      </c>
      <c r="R297" s="102"/>
      <c r="S297" s="80"/>
      <c r="T297" s="81"/>
      <c r="U297" s="104" t="str">
        <f aca="false">IF($AE297&lt;&gt;"",$AE297+4,IF(OR(R297&lt;&gt;"Yes",A297=""),"",A297+4))</f>
        <v/>
      </c>
      <c r="V297" s="102"/>
      <c r="W297" s="81"/>
      <c r="X297" s="81"/>
      <c r="Y297" s="105"/>
      <c r="Z297" s="105"/>
      <c r="AA297" s="106" t="str">
        <f aca="false">IF(AND($Y297="",$Z297=""),"",ROUND(IFERROR(VALUE(LEFT($Y297,1)),0)*12+IFERROR(VALUE(LEFT($Z297,1)),0)*8,0))</f>
        <v/>
      </c>
      <c r="AB297" s="106" t="str">
        <f aca="false">IF($AA297="","",IF($AA297&gt;=80,"A - call first",IF($AA297&gt;=60,"B - worth pursuing",IF($AA297&gt;=40,"C - nurture","D - do not spend time here"))))</f>
        <v/>
      </c>
      <c r="AC297" s="107" t="str">
        <f aca="false">IF($C297="","",IF($S297="Converted","8 Won / Certified",IF($S297="Application Started","7 Certification / Enterprise opportunity",IF($S297="Meeting Booked","6 Meeting / Application",IF(OR($S297="Interested",$S297="Info Requested"),"5 Interested",IF(OR($S297="Declined",$S297="Not Relevant",$S297="Do Not Contact / Unsubscribed"),"9 Closed - Lost",IF($R297="Yes","4 Contacted",IF($N297="Yes","2 Engaged",IF($M297="Yes","1 Awareness",IF($AA297&gt;=60,"3 Qualified","1 Awareness"))))))))))</f>
        <v/>
      </c>
      <c r="AD297" s="108"/>
      <c r="AE297" s="108"/>
      <c r="AF297" s="109" t="str">
        <f aca="false">IF($AE297="","",$AE297+10)</f>
        <v/>
      </c>
      <c r="AG297" s="108"/>
      <c r="AH297" s="81"/>
      <c r="AI297" s="108"/>
      <c r="AJ297" s="81"/>
      <c r="AK297" s="108"/>
      <c r="AL297" s="110"/>
      <c r="AM297" s="81"/>
      <c r="AN297" s="109" t="str">
        <f aca="false">IF($D297="","",IF(COUNTIF($D$4:$D$1203,$D297)&gt;1,"DUPLICATE — check earlier row",""))</f>
        <v/>
      </c>
      <c r="AO297" s="81"/>
      <c r="AP297" s="81"/>
    </row>
    <row r="298" customFormat="false" ht="30" hidden="false" customHeight="true" outlineLevel="0" collapsed="false">
      <c r="A298" s="79"/>
      <c r="B298" s="80"/>
      <c r="C298" s="80"/>
      <c r="D298" s="80"/>
      <c r="E298" s="80"/>
      <c r="F298" s="80"/>
      <c r="G298" s="80"/>
      <c r="H298" s="80"/>
      <c r="I298" s="80"/>
      <c r="J298" s="102"/>
      <c r="K298" s="103" t="str">
        <f aca="false">IF(J298="","",IF(J298&gt;=8,"Yes","Check"))</f>
        <v/>
      </c>
      <c r="L298" s="81"/>
      <c r="M298" s="102"/>
      <c r="N298" s="102"/>
      <c r="O298" s="80"/>
      <c r="P298" s="81"/>
      <c r="Q298" s="103" t="str">
        <f aca="false">IF(P298="","",LEN(P298))</f>
        <v/>
      </c>
      <c r="R298" s="102"/>
      <c r="S298" s="80"/>
      <c r="T298" s="81"/>
      <c r="U298" s="104" t="str">
        <f aca="false">IF($AE298&lt;&gt;"",$AE298+4,IF(OR(R298&lt;&gt;"Yes",A298=""),"",A298+4))</f>
        <v/>
      </c>
      <c r="V298" s="102"/>
      <c r="W298" s="81"/>
      <c r="X298" s="81"/>
      <c r="Y298" s="105"/>
      <c r="Z298" s="105"/>
      <c r="AA298" s="106" t="str">
        <f aca="false">IF(AND($Y298="",$Z298=""),"",ROUND(IFERROR(VALUE(LEFT($Y298,1)),0)*12+IFERROR(VALUE(LEFT($Z298,1)),0)*8,0))</f>
        <v/>
      </c>
      <c r="AB298" s="106" t="str">
        <f aca="false">IF($AA298="","",IF($AA298&gt;=80,"A - call first",IF($AA298&gt;=60,"B - worth pursuing",IF($AA298&gt;=40,"C - nurture","D - do not spend time here"))))</f>
        <v/>
      </c>
      <c r="AC298" s="107" t="str">
        <f aca="false">IF($C298="","",IF($S298="Converted","8 Won / Certified",IF($S298="Application Started","7 Certification / Enterprise opportunity",IF($S298="Meeting Booked","6 Meeting / Application",IF(OR($S298="Interested",$S298="Info Requested"),"5 Interested",IF(OR($S298="Declined",$S298="Not Relevant",$S298="Do Not Contact / Unsubscribed"),"9 Closed - Lost",IF($R298="Yes","4 Contacted",IF($N298="Yes","2 Engaged",IF($M298="Yes","1 Awareness",IF($AA298&gt;=60,"3 Qualified","1 Awareness"))))))))))</f>
        <v/>
      </c>
      <c r="AD298" s="108"/>
      <c r="AE298" s="108"/>
      <c r="AF298" s="111" t="str">
        <f aca="false">IF($AE298="","",$AE298+10)</f>
        <v/>
      </c>
      <c r="AG298" s="108"/>
      <c r="AH298" s="81"/>
      <c r="AI298" s="108"/>
      <c r="AJ298" s="81"/>
      <c r="AK298" s="108"/>
      <c r="AL298" s="110"/>
      <c r="AM298" s="81"/>
      <c r="AN298" s="111" t="str">
        <f aca="false">IF($D298="","",IF(COUNTIF($D$4:$D$1203,$D298)&gt;1,"DUPLICATE — check earlier row",""))</f>
        <v/>
      </c>
      <c r="AO298" s="81"/>
      <c r="AP298" s="81"/>
    </row>
    <row r="299" customFormat="false" ht="30" hidden="false" customHeight="true" outlineLevel="0" collapsed="false">
      <c r="A299" s="79"/>
      <c r="B299" s="80"/>
      <c r="C299" s="80"/>
      <c r="D299" s="80"/>
      <c r="E299" s="80"/>
      <c r="F299" s="80"/>
      <c r="G299" s="80"/>
      <c r="H299" s="80"/>
      <c r="I299" s="80"/>
      <c r="J299" s="102"/>
      <c r="K299" s="103" t="str">
        <f aca="false">IF(J299="","",IF(J299&gt;=8,"Yes","Check"))</f>
        <v/>
      </c>
      <c r="L299" s="81"/>
      <c r="M299" s="102"/>
      <c r="N299" s="102"/>
      <c r="O299" s="80"/>
      <c r="P299" s="81"/>
      <c r="Q299" s="103" t="str">
        <f aca="false">IF(P299="","",LEN(P299))</f>
        <v/>
      </c>
      <c r="R299" s="102"/>
      <c r="S299" s="80"/>
      <c r="T299" s="81"/>
      <c r="U299" s="104" t="str">
        <f aca="false">IF($AE299&lt;&gt;"",$AE299+4,IF(OR(R299&lt;&gt;"Yes",A299=""),"",A299+4))</f>
        <v/>
      </c>
      <c r="V299" s="102"/>
      <c r="W299" s="81"/>
      <c r="X299" s="81"/>
      <c r="Y299" s="105"/>
      <c r="Z299" s="105"/>
      <c r="AA299" s="106" t="str">
        <f aca="false">IF(AND($Y299="",$Z299=""),"",ROUND(IFERROR(VALUE(LEFT($Y299,1)),0)*12+IFERROR(VALUE(LEFT($Z299,1)),0)*8,0))</f>
        <v/>
      </c>
      <c r="AB299" s="106" t="str">
        <f aca="false">IF($AA299="","",IF($AA299&gt;=80,"A - call first",IF($AA299&gt;=60,"B - worth pursuing",IF($AA299&gt;=40,"C - nurture","D - do not spend time here"))))</f>
        <v/>
      </c>
      <c r="AC299" s="107" t="str">
        <f aca="false">IF($C299="","",IF($S299="Converted","8 Won / Certified",IF($S299="Application Started","7 Certification / Enterprise opportunity",IF($S299="Meeting Booked","6 Meeting / Application",IF(OR($S299="Interested",$S299="Info Requested"),"5 Interested",IF(OR($S299="Declined",$S299="Not Relevant",$S299="Do Not Contact / Unsubscribed"),"9 Closed - Lost",IF($R299="Yes","4 Contacted",IF($N299="Yes","2 Engaged",IF($M299="Yes","1 Awareness",IF($AA299&gt;=60,"3 Qualified","1 Awareness"))))))))))</f>
        <v/>
      </c>
      <c r="AD299" s="108"/>
      <c r="AE299" s="108"/>
      <c r="AF299" s="109" t="str">
        <f aca="false">IF($AE299="","",$AE299+10)</f>
        <v/>
      </c>
      <c r="AG299" s="108"/>
      <c r="AH299" s="81"/>
      <c r="AI299" s="108"/>
      <c r="AJ299" s="81"/>
      <c r="AK299" s="108"/>
      <c r="AL299" s="110"/>
      <c r="AM299" s="81"/>
      <c r="AN299" s="109" t="str">
        <f aca="false">IF($D299="","",IF(COUNTIF($D$4:$D$1203,$D299)&gt;1,"DUPLICATE — check earlier row",""))</f>
        <v/>
      </c>
      <c r="AO299" s="81"/>
      <c r="AP299" s="81"/>
    </row>
    <row r="300" customFormat="false" ht="30" hidden="false" customHeight="true" outlineLevel="0" collapsed="false">
      <c r="A300" s="79"/>
      <c r="B300" s="80"/>
      <c r="C300" s="80"/>
      <c r="D300" s="80"/>
      <c r="E300" s="80"/>
      <c r="F300" s="80"/>
      <c r="G300" s="80"/>
      <c r="H300" s="80"/>
      <c r="I300" s="80"/>
      <c r="J300" s="102"/>
      <c r="K300" s="103" t="str">
        <f aca="false">IF(J300="","",IF(J300&gt;=8,"Yes","Check"))</f>
        <v/>
      </c>
      <c r="L300" s="81"/>
      <c r="M300" s="102"/>
      <c r="N300" s="102"/>
      <c r="O300" s="80"/>
      <c r="P300" s="81"/>
      <c r="Q300" s="103" t="str">
        <f aca="false">IF(P300="","",LEN(P300))</f>
        <v/>
      </c>
      <c r="R300" s="102"/>
      <c r="S300" s="80"/>
      <c r="T300" s="81"/>
      <c r="U300" s="104" t="str">
        <f aca="false">IF($AE300&lt;&gt;"",$AE300+4,IF(OR(R300&lt;&gt;"Yes",A300=""),"",A300+4))</f>
        <v/>
      </c>
      <c r="V300" s="102"/>
      <c r="W300" s="81"/>
      <c r="X300" s="81"/>
      <c r="Y300" s="105"/>
      <c r="Z300" s="105"/>
      <c r="AA300" s="106" t="str">
        <f aca="false">IF(AND($Y300="",$Z300=""),"",ROUND(IFERROR(VALUE(LEFT($Y300,1)),0)*12+IFERROR(VALUE(LEFT($Z300,1)),0)*8,0))</f>
        <v/>
      </c>
      <c r="AB300" s="106" t="str">
        <f aca="false">IF($AA300="","",IF($AA300&gt;=80,"A - call first",IF($AA300&gt;=60,"B - worth pursuing",IF($AA300&gt;=40,"C - nurture","D - do not spend time here"))))</f>
        <v/>
      </c>
      <c r="AC300" s="107" t="str">
        <f aca="false">IF($C300="","",IF($S300="Converted","8 Won / Certified",IF($S300="Application Started","7 Certification / Enterprise opportunity",IF($S300="Meeting Booked","6 Meeting / Application",IF(OR($S300="Interested",$S300="Info Requested"),"5 Interested",IF(OR($S300="Declined",$S300="Not Relevant",$S300="Do Not Contact / Unsubscribed"),"9 Closed - Lost",IF($R300="Yes","4 Contacted",IF($N300="Yes","2 Engaged",IF($M300="Yes","1 Awareness",IF($AA300&gt;=60,"3 Qualified","1 Awareness"))))))))))</f>
        <v/>
      </c>
      <c r="AD300" s="108"/>
      <c r="AE300" s="108"/>
      <c r="AF300" s="111" t="str">
        <f aca="false">IF($AE300="","",$AE300+10)</f>
        <v/>
      </c>
      <c r="AG300" s="108"/>
      <c r="AH300" s="81"/>
      <c r="AI300" s="108"/>
      <c r="AJ300" s="81"/>
      <c r="AK300" s="108"/>
      <c r="AL300" s="110"/>
      <c r="AM300" s="81"/>
      <c r="AN300" s="111" t="str">
        <f aca="false">IF($D300="","",IF(COUNTIF($D$4:$D$1203,$D300)&gt;1,"DUPLICATE — check earlier row",""))</f>
        <v/>
      </c>
      <c r="AO300" s="81"/>
      <c r="AP300" s="81"/>
    </row>
    <row r="301" customFormat="false" ht="30" hidden="false" customHeight="true" outlineLevel="0" collapsed="false">
      <c r="A301" s="79"/>
      <c r="B301" s="80"/>
      <c r="C301" s="80"/>
      <c r="D301" s="80"/>
      <c r="E301" s="80"/>
      <c r="F301" s="80"/>
      <c r="G301" s="80"/>
      <c r="H301" s="80"/>
      <c r="I301" s="80"/>
      <c r="J301" s="102"/>
      <c r="K301" s="103" t="str">
        <f aca="false">IF(J301="","",IF(J301&gt;=8,"Yes","Check"))</f>
        <v/>
      </c>
      <c r="L301" s="81"/>
      <c r="M301" s="102"/>
      <c r="N301" s="102"/>
      <c r="O301" s="80"/>
      <c r="P301" s="81"/>
      <c r="Q301" s="103" t="str">
        <f aca="false">IF(P301="","",LEN(P301))</f>
        <v/>
      </c>
      <c r="R301" s="102"/>
      <c r="S301" s="80"/>
      <c r="T301" s="81"/>
      <c r="U301" s="104" t="str">
        <f aca="false">IF($AE301&lt;&gt;"",$AE301+4,IF(OR(R301&lt;&gt;"Yes",A301=""),"",A301+4))</f>
        <v/>
      </c>
      <c r="V301" s="102"/>
      <c r="W301" s="81"/>
      <c r="X301" s="81"/>
      <c r="Y301" s="105"/>
      <c r="Z301" s="105"/>
      <c r="AA301" s="106" t="str">
        <f aca="false">IF(AND($Y301="",$Z301=""),"",ROUND(IFERROR(VALUE(LEFT($Y301,1)),0)*12+IFERROR(VALUE(LEFT($Z301,1)),0)*8,0))</f>
        <v/>
      </c>
      <c r="AB301" s="106" t="str">
        <f aca="false">IF($AA301="","",IF($AA301&gt;=80,"A - call first",IF($AA301&gt;=60,"B - worth pursuing",IF($AA301&gt;=40,"C - nurture","D - do not spend time here"))))</f>
        <v/>
      </c>
      <c r="AC301" s="107" t="str">
        <f aca="false">IF($C301="","",IF($S301="Converted","8 Won / Certified",IF($S301="Application Started","7 Certification / Enterprise opportunity",IF($S301="Meeting Booked","6 Meeting / Application",IF(OR($S301="Interested",$S301="Info Requested"),"5 Interested",IF(OR($S301="Declined",$S301="Not Relevant",$S301="Do Not Contact / Unsubscribed"),"9 Closed - Lost",IF($R301="Yes","4 Contacted",IF($N301="Yes","2 Engaged",IF($M301="Yes","1 Awareness",IF($AA301&gt;=60,"3 Qualified","1 Awareness"))))))))))</f>
        <v/>
      </c>
      <c r="AD301" s="108"/>
      <c r="AE301" s="108"/>
      <c r="AF301" s="109" t="str">
        <f aca="false">IF($AE301="","",$AE301+10)</f>
        <v/>
      </c>
      <c r="AG301" s="108"/>
      <c r="AH301" s="81"/>
      <c r="AI301" s="108"/>
      <c r="AJ301" s="81"/>
      <c r="AK301" s="108"/>
      <c r="AL301" s="110"/>
      <c r="AM301" s="81"/>
      <c r="AN301" s="109" t="str">
        <f aca="false">IF($D301="","",IF(COUNTIF($D$4:$D$1203,$D301)&gt;1,"DUPLICATE — check earlier row",""))</f>
        <v/>
      </c>
      <c r="AO301" s="81"/>
      <c r="AP301" s="81"/>
    </row>
    <row r="302" customFormat="false" ht="30" hidden="false" customHeight="true" outlineLevel="0" collapsed="false">
      <c r="A302" s="79"/>
      <c r="B302" s="80"/>
      <c r="C302" s="80"/>
      <c r="D302" s="80"/>
      <c r="E302" s="80"/>
      <c r="F302" s="80"/>
      <c r="G302" s="80"/>
      <c r="H302" s="80"/>
      <c r="I302" s="80"/>
      <c r="J302" s="102"/>
      <c r="K302" s="103" t="str">
        <f aca="false">IF(J302="","",IF(J302&gt;=8,"Yes","Check"))</f>
        <v/>
      </c>
      <c r="L302" s="81"/>
      <c r="M302" s="102"/>
      <c r="N302" s="102"/>
      <c r="O302" s="80"/>
      <c r="P302" s="81"/>
      <c r="Q302" s="103" t="str">
        <f aca="false">IF(P302="","",LEN(P302))</f>
        <v/>
      </c>
      <c r="R302" s="102"/>
      <c r="S302" s="80"/>
      <c r="T302" s="81"/>
      <c r="U302" s="104" t="str">
        <f aca="false">IF($AE302&lt;&gt;"",$AE302+4,IF(OR(R302&lt;&gt;"Yes",A302=""),"",A302+4))</f>
        <v/>
      </c>
      <c r="V302" s="102"/>
      <c r="W302" s="81"/>
      <c r="X302" s="81"/>
      <c r="Y302" s="105"/>
      <c r="Z302" s="105"/>
      <c r="AA302" s="106" t="str">
        <f aca="false">IF(AND($Y302="",$Z302=""),"",ROUND(IFERROR(VALUE(LEFT($Y302,1)),0)*12+IFERROR(VALUE(LEFT($Z302,1)),0)*8,0))</f>
        <v/>
      </c>
      <c r="AB302" s="106" t="str">
        <f aca="false">IF($AA302="","",IF($AA302&gt;=80,"A - call first",IF($AA302&gt;=60,"B - worth pursuing",IF($AA302&gt;=40,"C - nurture","D - do not spend time here"))))</f>
        <v/>
      </c>
      <c r="AC302" s="107" t="str">
        <f aca="false">IF($C302="","",IF($S302="Converted","8 Won / Certified",IF($S302="Application Started","7 Certification / Enterprise opportunity",IF($S302="Meeting Booked","6 Meeting / Application",IF(OR($S302="Interested",$S302="Info Requested"),"5 Interested",IF(OR($S302="Declined",$S302="Not Relevant",$S302="Do Not Contact / Unsubscribed"),"9 Closed - Lost",IF($R302="Yes","4 Contacted",IF($N302="Yes","2 Engaged",IF($M302="Yes","1 Awareness",IF($AA302&gt;=60,"3 Qualified","1 Awareness"))))))))))</f>
        <v/>
      </c>
      <c r="AD302" s="108"/>
      <c r="AE302" s="108"/>
      <c r="AF302" s="111" t="str">
        <f aca="false">IF($AE302="","",$AE302+10)</f>
        <v/>
      </c>
      <c r="AG302" s="108"/>
      <c r="AH302" s="81"/>
      <c r="AI302" s="108"/>
      <c r="AJ302" s="81"/>
      <c r="AK302" s="108"/>
      <c r="AL302" s="110"/>
      <c r="AM302" s="81"/>
      <c r="AN302" s="111" t="str">
        <f aca="false">IF($D302="","",IF(COUNTIF($D$4:$D$1203,$D302)&gt;1,"DUPLICATE — check earlier row",""))</f>
        <v/>
      </c>
      <c r="AO302" s="81"/>
      <c r="AP302" s="81"/>
    </row>
    <row r="303" customFormat="false" ht="30" hidden="false" customHeight="true" outlineLevel="0" collapsed="false">
      <c r="A303" s="79"/>
      <c r="B303" s="80"/>
      <c r="C303" s="80"/>
      <c r="D303" s="80"/>
      <c r="E303" s="80"/>
      <c r="F303" s="80"/>
      <c r="G303" s="80"/>
      <c r="H303" s="80"/>
      <c r="I303" s="80"/>
      <c r="J303" s="102"/>
      <c r="K303" s="103" t="str">
        <f aca="false">IF(J303="","",IF(J303&gt;=8,"Yes","Check"))</f>
        <v/>
      </c>
      <c r="L303" s="81"/>
      <c r="M303" s="102"/>
      <c r="N303" s="102"/>
      <c r="O303" s="80"/>
      <c r="P303" s="81"/>
      <c r="Q303" s="103" t="str">
        <f aca="false">IF(P303="","",LEN(P303))</f>
        <v/>
      </c>
      <c r="R303" s="102"/>
      <c r="S303" s="80"/>
      <c r="T303" s="81"/>
      <c r="U303" s="104" t="str">
        <f aca="false">IF($AE303&lt;&gt;"",$AE303+4,IF(OR(R303&lt;&gt;"Yes",A303=""),"",A303+4))</f>
        <v/>
      </c>
      <c r="V303" s="102"/>
      <c r="W303" s="81"/>
      <c r="X303" s="81"/>
      <c r="Y303" s="105"/>
      <c r="Z303" s="105"/>
      <c r="AA303" s="106" t="str">
        <f aca="false">IF(AND($Y303="",$Z303=""),"",ROUND(IFERROR(VALUE(LEFT($Y303,1)),0)*12+IFERROR(VALUE(LEFT($Z303,1)),0)*8,0))</f>
        <v/>
      </c>
      <c r="AB303" s="106" t="str">
        <f aca="false">IF($AA303="","",IF($AA303&gt;=80,"A - call first",IF($AA303&gt;=60,"B - worth pursuing",IF($AA303&gt;=40,"C - nurture","D - do not spend time here"))))</f>
        <v/>
      </c>
      <c r="AC303" s="107" t="str">
        <f aca="false">IF($C303="","",IF($S303="Converted","8 Won / Certified",IF($S303="Application Started","7 Certification / Enterprise opportunity",IF($S303="Meeting Booked","6 Meeting / Application",IF(OR($S303="Interested",$S303="Info Requested"),"5 Interested",IF(OR($S303="Declined",$S303="Not Relevant",$S303="Do Not Contact / Unsubscribed"),"9 Closed - Lost",IF($R303="Yes","4 Contacted",IF($N303="Yes","2 Engaged",IF($M303="Yes","1 Awareness",IF($AA303&gt;=60,"3 Qualified","1 Awareness"))))))))))</f>
        <v/>
      </c>
      <c r="AD303" s="108"/>
      <c r="AE303" s="108"/>
      <c r="AF303" s="109" t="str">
        <f aca="false">IF($AE303="","",$AE303+10)</f>
        <v/>
      </c>
      <c r="AG303" s="108"/>
      <c r="AH303" s="81"/>
      <c r="AI303" s="108"/>
      <c r="AJ303" s="81"/>
      <c r="AK303" s="108"/>
      <c r="AL303" s="110"/>
      <c r="AM303" s="81"/>
      <c r="AN303" s="109" t="str">
        <f aca="false">IF($D303="","",IF(COUNTIF($D$4:$D$1203,$D303)&gt;1,"DUPLICATE — check earlier row",""))</f>
        <v/>
      </c>
      <c r="AO303" s="81"/>
      <c r="AP303" s="81"/>
    </row>
    <row r="304" customFormat="false" ht="30" hidden="false" customHeight="true" outlineLevel="0" collapsed="false">
      <c r="A304" s="79"/>
      <c r="B304" s="80"/>
      <c r="C304" s="80"/>
      <c r="D304" s="80"/>
      <c r="E304" s="80"/>
      <c r="F304" s="80"/>
      <c r="G304" s="80"/>
      <c r="H304" s="80"/>
      <c r="I304" s="80"/>
      <c r="J304" s="102"/>
      <c r="K304" s="103" t="str">
        <f aca="false">IF(J304="","",IF(J304&gt;=8,"Yes","Check"))</f>
        <v/>
      </c>
      <c r="L304" s="81"/>
      <c r="M304" s="102"/>
      <c r="N304" s="102"/>
      <c r="O304" s="80"/>
      <c r="P304" s="81"/>
      <c r="Q304" s="103" t="str">
        <f aca="false">IF(P304="","",LEN(P304))</f>
        <v/>
      </c>
      <c r="R304" s="102"/>
      <c r="S304" s="80"/>
      <c r="T304" s="81"/>
      <c r="U304" s="104" t="str">
        <f aca="false">IF($AE304&lt;&gt;"",$AE304+4,IF(OR(R304&lt;&gt;"Yes",A304=""),"",A304+4))</f>
        <v/>
      </c>
      <c r="V304" s="102"/>
      <c r="W304" s="81"/>
      <c r="X304" s="81"/>
      <c r="Y304" s="105"/>
      <c r="Z304" s="105"/>
      <c r="AA304" s="106" t="str">
        <f aca="false">IF(AND($Y304="",$Z304=""),"",ROUND(IFERROR(VALUE(LEFT($Y304,1)),0)*12+IFERROR(VALUE(LEFT($Z304,1)),0)*8,0))</f>
        <v/>
      </c>
      <c r="AB304" s="106" t="str">
        <f aca="false">IF($AA304="","",IF($AA304&gt;=80,"A - call first",IF($AA304&gt;=60,"B - worth pursuing",IF($AA304&gt;=40,"C - nurture","D - do not spend time here"))))</f>
        <v/>
      </c>
      <c r="AC304" s="107" t="str">
        <f aca="false">IF($C304="","",IF($S304="Converted","8 Won / Certified",IF($S304="Application Started","7 Certification / Enterprise opportunity",IF($S304="Meeting Booked","6 Meeting / Application",IF(OR($S304="Interested",$S304="Info Requested"),"5 Interested",IF(OR($S304="Declined",$S304="Not Relevant",$S304="Do Not Contact / Unsubscribed"),"9 Closed - Lost",IF($R304="Yes","4 Contacted",IF($N304="Yes","2 Engaged",IF($M304="Yes","1 Awareness",IF($AA304&gt;=60,"3 Qualified","1 Awareness"))))))))))</f>
        <v/>
      </c>
      <c r="AD304" s="108"/>
      <c r="AE304" s="108"/>
      <c r="AF304" s="111" t="str">
        <f aca="false">IF($AE304="","",$AE304+10)</f>
        <v/>
      </c>
      <c r="AG304" s="108"/>
      <c r="AH304" s="81"/>
      <c r="AI304" s="108"/>
      <c r="AJ304" s="81"/>
      <c r="AK304" s="108"/>
      <c r="AL304" s="110"/>
      <c r="AM304" s="81"/>
      <c r="AN304" s="111" t="str">
        <f aca="false">IF($D304="","",IF(COUNTIF($D$4:$D$1203,$D304)&gt;1,"DUPLICATE — check earlier row",""))</f>
        <v/>
      </c>
      <c r="AO304" s="81"/>
      <c r="AP304" s="81"/>
    </row>
    <row r="305" customFormat="false" ht="30" hidden="false" customHeight="true" outlineLevel="0" collapsed="false">
      <c r="A305" s="79"/>
      <c r="B305" s="80"/>
      <c r="C305" s="80"/>
      <c r="D305" s="80"/>
      <c r="E305" s="80"/>
      <c r="F305" s="80"/>
      <c r="G305" s="80"/>
      <c r="H305" s="80"/>
      <c r="I305" s="80"/>
      <c r="J305" s="102"/>
      <c r="K305" s="103" t="str">
        <f aca="false">IF(J305="","",IF(J305&gt;=8,"Yes","Check"))</f>
        <v/>
      </c>
      <c r="L305" s="81"/>
      <c r="M305" s="102"/>
      <c r="N305" s="102"/>
      <c r="O305" s="80"/>
      <c r="P305" s="81"/>
      <c r="Q305" s="103" t="str">
        <f aca="false">IF(P305="","",LEN(P305))</f>
        <v/>
      </c>
      <c r="R305" s="102"/>
      <c r="S305" s="80"/>
      <c r="T305" s="81"/>
      <c r="U305" s="104" t="str">
        <f aca="false">IF($AE305&lt;&gt;"",$AE305+4,IF(OR(R305&lt;&gt;"Yes",A305=""),"",A305+4))</f>
        <v/>
      </c>
      <c r="V305" s="102"/>
      <c r="W305" s="81"/>
      <c r="X305" s="81"/>
      <c r="Y305" s="105"/>
      <c r="Z305" s="105"/>
      <c r="AA305" s="106" t="str">
        <f aca="false">IF(AND($Y305="",$Z305=""),"",ROUND(IFERROR(VALUE(LEFT($Y305,1)),0)*12+IFERROR(VALUE(LEFT($Z305,1)),0)*8,0))</f>
        <v/>
      </c>
      <c r="AB305" s="106" t="str">
        <f aca="false">IF($AA305="","",IF($AA305&gt;=80,"A - call first",IF($AA305&gt;=60,"B - worth pursuing",IF($AA305&gt;=40,"C - nurture","D - do not spend time here"))))</f>
        <v/>
      </c>
      <c r="AC305" s="107" t="str">
        <f aca="false">IF($C305="","",IF($S305="Converted","8 Won / Certified",IF($S305="Application Started","7 Certification / Enterprise opportunity",IF($S305="Meeting Booked","6 Meeting / Application",IF(OR($S305="Interested",$S305="Info Requested"),"5 Interested",IF(OR($S305="Declined",$S305="Not Relevant",$S305="Do Not Contact / Unsubscribed"),"9 Closed - Lost",IF($R305="Yes","4 Contacted",IF($N305="Yes","2 Engaged",IF($M305="Yes","1 Awareness",IF($AA305&gt;=60,"3 Qualified","1 Awareness"))))))))))</f>
        <v/>
      </c>
      <c r="AD305" s="108"/>
      <c r="AE305" s="108"/>
      <c r="AF305" s="109" t="str">
        <f aca="false">IF($AE305="","",$AE305+10)</f>
        <v/>
      </c>
      <c r="AG305" s="108"/>
      <c r="AH305" s="81"/>
      <c r="AI305" s="108"/>
      <c r="AJ305" s="81"/>
      <c r="AK305" s="108"/>
      <c r="AL305" s="110"/>
      <c r="AM305" s="81"/>
      <c r="AN305" s="109" t="str">
        <f aca="false">IF($D305="","",IF(COUNTIF($D$4:$D$1203,$D305)&gt;1,"DUPLICATE — check earlier row",""))</f>
        <v/>
      </c>
      <c r="AO305" s="81"/>
      <c r="AP305" s="81"/>
    </row>
    <row r="306" customFormat="false" ht="30" hidden="false" customHeight="true" outlineLevel="0" collapsed="false">
      <c r="A306" s="79"/>
      <c r="B306" s="80"/>
      <c r="C306" s="80"/>
      <c r="D306" s="80"/>
      <c r="E306" s="80"/>
      <c r="F306" s="80"/>
      <c r="G306" s="80"/>
      <c r="H306" s="80"/>
      <c r="I306" s="80"/>
      <c r="J306" s="102"/>
      <c r="K306" s="103" t="str">
        <f aca="false">IF(J306="","",IF(J306&gt;=8,"Yes","Check"))</f>
        <v/>
      </c>
      <c r="L306" s="81"/>
      <c r="M306" s="102"/>
      <c r="N306" s="102"/>
      <c r="O306" s="80"/>
      <c r="P306" s="81"/>
      <c r="Q306" s="103" t="str">
        <f aca="false">IF(P306="","",LEN(P306))</f>
        <v/>
      </c>
      <c r="R306" s="102"/>
      <c r="S306" s="80"/>
      <c r="T306" s="81"/>
      <c r="U306" s="104" t="str">
        <f aca="false">IF($AE306&lt;&gt;"",$AE306+4,IF(OR(R306&lt;&gt;"Yes",A306=""),"",A306+4))</f>
        <v/>
      </c>
      <c r="V306" s="102"/>
      <c r="W306" s="81"/>
      <c r="X306" s="81"/>
      <c r="Y306" s="105"/>
      <c r="Z306" s="105"/>
      <c r="AA306" s="106" t="str">
        <f aca="false">IF(AND($Y306="",$Z306=""),"",ROUND(IFERROR(VALUE(LEFT($Y306,1)),0)*12+IFERROR(VALUE(LEFT($Z306,1)),0)*8,0))</f>
        <v/>
      </c>
      <c r="AB306" s="106" t="str">
        <f aca="false">IF($AA306="","",IF($AA306&gt;=80,"A - call first",IF($AA306&gt;=60,"B - worth pursuing",IF($AA306&gt;=40,"C - nurture","D - do not spend time here"))))</f>
        <v/>
      </c>
      <c r="AC306" s="107" t="str">
        <f aca="false">IF($C306="","",IF($S306="Converted","8 Won / Certified",IF($S306="Application Started","7 Certification / Enterprise opportunity",IF($S306="Meeting Booked","6 Meeting / Application",IF(OR($S306="Interested",$S306="Info Requested"),"5 Interested",IF(OR($S306="Declined",$S306="Not Relevant",$S306="Do Not Contact / Unsubscribed"),"9 Closed - Lost",IF($R306="Yes","4 Contacted",IF($N306="Yes","2 Engaged",IF($M306="Yes","1 Awareness",IF($AA306&gt;=60,"3 Qualified","1 Awareness"))))))))))</f>
        <v/>
      </c>
      <c r="AD306" s="108"/>
      <c r="AE306" s="108"/>
      <c r="AF306" s="111" t="str">
        <f aca="false">IF($AE306="","",$AE306+10)</f>
        <v/>
      </c>
      <c r="AG306" s="108"/>
      <c r="AH306" s="81"/>
      <c r="AI306" s="108"/>
      <c r="AJ306" s="81"/>
      <c r="AK306" s="108"/>
      <c r="AL306" s="110"/>
      <c r="AM306" s="81"/>
      <c r="AN306" s="111" t="str">
        <f aca="false">IF($D306="","",IF(COUNTIF($D$4:$D$1203,$D306)&gt;1,"DUPLICATE — check earlier row",""))</f>
        <v/>
      </c>
      <c r="AO306" s="81"/>
      <c r="AP306" s="81"/>
    </row>
    <row r="307" customFormat="false" ht="30" hidden="false" customHeight="true" outlineLevel="0" collapsed="false">
      <c r="A307" s="79"/>
      <c r="B307" s="80"/>
      <c r="C307" s="80"/>
      <c r="D307" s="80"/>
      <c r="E307" s="80"/>
      <c r="F307" s="80"/>
      <c r="G307" s="80"/>
      <c r="H307" s="80"/>
      <c r="I307" s="80"/>
      <c r="J307" s="102"/>
      <c r="K307" s="103" t="str">
        <f aca="false">IF(J307="","",IF(J307&gt;=8,"Yes","Check"))</f>
        <v/>
      </c>
      <c r="L307" s="81"/>
      <c r="M307" s="102"/>
      <c r="N307" s="102"/>
      <c r="O307" s="80"/>
      <c r="P307" s="81"/>
      <c r="Q307" s="103" t="str">
        <f aca="false">IF(P307="","",LEN(P307))</f>
        <v/>
      </c>
      <c r="R307" s="102"/>
      <c r="S307" s="80"/>
      <c r="T307" s="81"/>
      <c r="U307" s="104" t="str">
        <f aca="false">IF($AE307&lt;&gt;"",$AE307+4,IF(OR(R307&lt;&gt;"Yes",A307=""),"",A307+4))</f>
        <v/>
      </c>
      <c r="V307" s="102"/>
      <c r="W307" s="81"/>
      <c r="X307" s="81"/>
      <c r="Y307" s="105"/>
      <c r="Z307" s="105"/>
      <c r="AA307" s="106" t="str">
        <f aca="false">IF(AND($Y307="",$Z307=""),"",ROUND(IFERROR(VALUE(LEFT($Y307,1)),0)*12+IFERROR(VALUE(LEFT($Z307,1)),0)*8,0))</f>
        <v/>
      </c>
      <c r="AB307" s="106" t="str">
        <f aca="false">IF($AA307="","",IF($AA307&gt;=80,"A - call first",IF($AA307&gt;=60,"B - worth pursuing",IF($AA307&gt;=40,"C - nurture","D - do not spend time here"))))</f>
        <v/>
      </c>
      <c r="AC307" s="107" t="str">
        <f aca="false">IF($C307="","",IF($S307="Converted","8 Won / Certified",IF($S307="Application Started","7 Certification / Enterprise opportunity",IF($S307="Meeting Booked","6 Meeting / Application",IF(OR($S307="Interested",$S307="Info Requested"),"5 Interested",IF(OR($S307="Declined",$S307="Not Relevant",$S307="Do Not Contact / Unsubscribed"),"9 Closed - Lost",IF($R307="Yes","4 Contacted",IF($N307="Yes","2 Engaged",IF($M307="Yes","1 Awareness",IF($AA307&gt;=60,"3 Qualified","1 Awareness"))))))))))</f>
        <v/>
      </c>
      <c r="AD307" s="108"/>
      <c r="AE307" s="108"/>
      <c r="AF307" s="109" t="str">
        <f aca="false">IF($AE307="","",$AE307+10)</f>
        <v/>
      </c>
      <c r="AG307" s="108"/>
      <c r="AH307" s="81"/>
      <c r="AI307" s="108"/>
      <c r="AJ307" s="81"/>
      <c r="AK307" s="108"/>
      <c r="AL307" s="110"/>
      <c r="AM307" s="81"/>
      <c r="AN307" s="109" t="str">
        <f aca="false">IF($D307="","",IF(COUNTIF($D$4:$D$1203,$D307)&gt;1,"DUPLICATE — check earlier row",""))</f>
        <v/>
      </c>
      <c r="AO307" s="81"/>
      <c r="AP307" s="81"/>
    </row>
    <row r="308" customFormat="false" ht="30" hidden="false" customHeight="true" outlineLevel="0" collapsed="false">
      <c r="A308" s="79"/>
      <c r="B308" s="80"/>
      <c r="C308" s="80"/>
      <c r="D308" s="80"/>
      <c r="E308" s="80"/>
      <c r="F308" s="80"/>
      <c r="G308" s="80"/>
      <c r="H308" s="80"/>
      <c r="I308" s="80"/>
      <c r="J308" s="102"/>
      <c r="K308" s="103" t="str">
        <f aca="false">IF(J308="","",IF(J308&gt;=8,"Yes","Check"))</f>
        <v/>
      </c>
      <c r="L308" s="81"/>
      <c r="M308" s="102"/>
      <c r="N308" s="102"/>
      <c r="O308" s="80"/>
      <c r="P308" s="81"/>
      <c r="Q308" s="103" t="str">
        <f aca="false">IF(P308="","",LEN(P308))</f>
        <v/>
      </c>
      <c r="R308" s="102"/>
      <c r="S308" s="80"/>
      <c r="T308" s="81"/>
      <c r="U308" s="104" t="str">
        <f aca="false">IF($AE308&lt;&gt;"",$AE308+4,IF(OR(R308&lt;&gt;"Yes",A308=""),"",A308+4))</f>
        <v/>
      </c>
      <c r="V308" s="102"/>
      <c r="W308" s="81"/>
      <c r="X308" s="81"/>
      <c r="Y308" s="105"/>
      <c r="Z308" s="105"/>
      <c r="AA308" s="106" t="str">
        <f aca="false">IF(AND($Y308="",$Z308=""),"",ROUND(IFERROR(VALUE(LEFT($Y308,1)),0)*12+IFERROR(VALUE(LEFT($Z308,1)),0)*8,0))</f>
        <v/>
      </c>
      <c r="AB308" s="106" t="str">
        <f aca="false">IF($AA308="","",IF($AA308&gt;=80,"A - call first",IF($AA308&gt;=60,"B - worth pursuing",IF($AA308&gt;=40,"C - nurture","D - do not spend time here"))))</f>
        <v/>
      </c>
      <c r="AC308" s="107" t="str">
        <f aca="false">IF($C308="","",IF($S308="Converted","8 Won / Certified",IF($S308="Application Started","7 Certification / Enterprise opportunity",IF($S308="Meeting Booked","6 Meeting / Application",IF(OR($S308="Interested",$S308="Info Requested"),"5 Interested",IF(OR($S308="Declined",$S308="Not Relevant",$S308="Do Not Contact / Unsubscribed"),"9 Closed - Lost",IF($R308="Yes","4 Contacted",IF($N308="Yes","2 Engaged",IF($M308="Yes","1 Awareness",IF($AA308&gt;=60,"3 Qualified","1 Awareness"))))))))))</f>
        <v/>
      </c>
      <c r="AD308" s="108"/>
      <c r="AE308" s="108"/>
      <c r="AF308" s="111" t="str">
        <f aca="false">IF($AE308="","",$AE308+10)</f>
        <v/>
      </c>
      <c r="AG308" s="108"/>
      <c r="AH308" s="81"/>
      <c r="AI308" s="108"/>
      <c r="AJ308" s="81"/>
      <c r="AK308" s="108"/>
      <c r="AL308" s="110"/>
      <c r="AM308" s="81"/>
      <c r="AN308" s="111" t="str">
        <f aca="false">IF($D308="","",IF(COUNTIF($D$4:$D$1203,$D308)&gt;1,"DUPLICATE — check earlier row",""))</f>
        <v/>
      </c>
      <c r="AO308" s="81"/>
      <c r="AP308" s="81"/>
    </row>
    <row r="309" customFormat="false" ht="30" hidden="false" customHeight="true" outlineLevel="0" collapsed="false">
      <c r="A309" s="79"/>
      <c r="B309" s="80"/>
      <c r="C309" s="80"/>
      <c r="D309" s="80"/>
      <c r="E309" s="80"/>
      <c r="F309" s="80"/>
      <c r="G309" s="80"/>
      <c r="H309" s="80"/>
      <c r="I309" s="80"/>
      <c r="J309" s="102"/>
      <c r="K309" s="103" t="str">
        <f aca="false">IF(J309="","",IF(J309&gt;=8,"Yes","Check"))</f>
        <v/>
      </c>
      <c r="L309" s="81"/>
      <c r="M309" s="102"/>
      <c r="N309" s="102"/>
      <c r="O309" s="80"/>
      <c r="P309" s="81"/>
      <c r="Q309" s="103" t="str">
        <f aca="false">IF(P309="","",LEN(P309))</f>
        <v/>
      </c>
      <c r="R309" s="102"/>
      <c r="S309" s="80"/>
      <c r="T309" s="81"/>
      <c r="U309" s="104" t="str">
        <f aca="false">IF($AE309&lt;&gt;"",$AE309+4,IF(OR(R309&lt;&gt;"Yes",A309=""),"",A309+4))</f>
        <v/>
      </c>
      <c r="V309" s="102"/>
      <c r="W309" s="81"/>
      <c r="X309" s="81"/>
      <c r="Y309" s="105"/>
      <c r="Z309" s="105"/>
      <c r="AA309" s="106" t="str">
        <f aca="false">IF(AND($Y309="",$Z309=""),"",ROUND(IFERROR(VALUE(LEFT($Y309,1)),0)*12+IFERROR(VALUE(LEFT($Z309,1)),0)*8,0))</f>
        <v/>
      </c>
      <c r="AB309" s="106" t="str">
        <f aca="false">IF($AA309="","",IF($AA309&gt;=80,"A - call first",IF($AA309&gt;=60,"B - worth pursuing",IF($AA309&gt;=40,"C - nurture","D - do not spend time here"))))</f>
        <v/>
      </c>
      <c r="AC309" s="107" t="str">
        <f aca="false">IF($C309="","",IF($S309="Converted","8 Won / Certified",IF($S309="Application Started","7 Certification / Enterprise opportunity",IF($S309="Meeting Booked","6 Meeting / Application",IF(OR($S309="Interested",$S309="Info Requested"),"5 Interested",IF(OR($S309="Declined",$S309="Not Relevant",$S309="Do Not Contact / Unsubscribed"),"9 Closed - Lost",IF($R309="Yes","4 Contacted",IF($N309="Yes","2 Engaged",IF($M309="Yes","1 Awareness",IF($AA309&gt;=60,"3 Qualified","1 Awareness"))))))))))</f>
        <v/>
      </c>
      <c r="AD309" s="108"/>
      <c r="AE309" s="108"/>
      <c r="AF309" s="109" t="str">
        <f aca="false">IF($AE309="","",$AE309+10)</f>
        <v/>
      </c>
      <c r="AG309" s="108"/>
      <c r="AH309" s="81"/>
      <c r="AI309" s="108"/>
      <c r="AJ309" s="81"/>
      <c r="AK309" s="108"/>
      <c r="AL309" s="110"/>
      <c r="AM309" s="81"/>
      <c r="AN309" s="109" t="str">
        <f aca="false">IF($D309="","",IF(COUNTIF($D$4:$D$1203,$D309)&gt;1,"DUPLICATE — check earlier row",""))</f>
        <v/>
      </c>
      <c r="AO309" s="81"/>
      <c r="AP309" s="81"/>
    </row>
    <row r="310" customFormat="false" ht="30" hidden="false" customHeight="true" outlineLevel="0" collapsed="false">
      <c r="A310" s="79"/>
      <c r="B310" s="80"/>
      <c r="C310" s="80"/>
      <c r="D310" s="80"/>
      <c r="E310" s="80"/>
      <c r="F310" s="80"/>
      <c r="G310" s="80"/>
      <c r="H310" s="80"/>
      <c r="I310" s="80"/>
      <c r="J310" s="102"/>
      <c r="K310" s="103" t="str">
        <f aca="false">IF(J310="","",IF(J310&gt;=8,"Yes","Check"))</f>
        <v/>
      </c>
      <c r="L310" s="81"/>
      <c r="M310" s="102"/>
      <c r="N310" s="102"/>
      <c r="O310" s="80"/>
      <c r="P310" s="81"/>
      <c r="Q310" s="103" t="str">
        <f aca="false">IF(P310="","",LEN(P310))</f>
        <v/>
      </c>
      <c r="R310" s="102"/>
      <c r="S310" s="80"/>
      <c r="T310" s="81"/>
      <c r="U310" s="104" t="str">
        <f aca="false">IF($AE310&lt;&gt;"",$AE310+4,IF(OR(R310&lt;&gt;"Yes",A310=""),"",A310+4))</f>
        <v/>
      </c>
      <c r="V310" s="102"/>
      <c r="W310" s="81"/>
      <c r="X310" s="81"/>
      <c r="Y310" s="105"/>
      <c r="Z310" s="105"/>
      <c r="AA310" s="106" t="str">
        <f aca="false">IF(AND($Y310="",$Z310=""),"",ROUND(IFERROR(VALUE(LEFT($Y310,1)),0)*12+IFERROR(VALUE(LEFT($Z310,1)),0)*8,0))</f>
        <v/>
      </c>
      <c r="AB310" s="106" t="str">
        <f aca="false">IF($AA310="","",IF($AA310&gt;=80,"A - call first",IF($AA310&gt;=60,"B - worth pursuing",IF($AA310&gt;=40,"C - nurture","D - do not spend time here"))))</f>
        <v/>
      </c>
      <c r="AC310" s="107" t="str">
        <f aca="false">IF($C310="","",IF($S310="Converted","8 Won / Certified",IF($S310="Application Started","7 Certification / Enterprise opportunity",IF($S310="Meeting Booked","6 Meeting / Application",IF(OR($S310="Interested",$S310="Info Requested"),"5 Interested",IF(OR($S310="Declined",$S310="Not Relevant",$S310="Do Not Contact / Unsubscribed"),"9 Closed - Lost",IF($R310="Yes","4 Contacted",IF($N310="Yes","2 Engaged",IF($M310="Yes","1 Awareness",IF($AA310&gt;=60,"3 Qualified","1 Awareness"))))))))))</f>
        <v/>
      </c>
      <c r="AD310" s="108"/>
      <c r="AE310" s="108"/>
      <c r="AF310" s="111" t="str">
        <f aca="false">IF($AE310="","",$AE310+10)</f>
        <v/>
      </c>
      <c r="AG310" s="108"/>
      <c r="AH310" s="81"/>
      <c r="AI310" s="108"/>
      <c r="AJ310" s="81"/>
      <c r="AK310" s="108"/>
      <c r="AL310" s="110"/>
      <c r="AM310" s="81"/>
      <c r="AN310" s="111" t="str">
        <f aca="false">IF($D310="","",IF(COUNTIF($D$4:$D$1203,$D310)&gt;1,"DUPLICATE — check earlier row",""))</f>
        <v/>
      </c>
      <c r="AO310" s="81"/>
      <c r="AP310" s="81"/>
    </row>
    <row r="311" customFormat="false" ht="30" hidden="false" customHeight="true" outlineLevel="0" collapsed="false">
      <c r="A311" s="79"/>
      <c r="B311" s="80"/>
      <c r="C311" s="80"/>
      <c r="D311" s="80"/>
      <c r="E311" s="80"/>
      <c r="F311" s="80"/>
      <c r="G311" s="80"/>
      <c r="H311" s="80"/>
      <c r="I311" s="80"/>
      <c r="J311" s="102"/>
      <c r="K311" s="103" t="str">
        <f aca="false">IF(J311="","",IF(J311&gt;=8,"Yes","Check"))</f>
        <v/>
      </c>
      <c r="L311" s="81"/>
      <c r="M311" s="102"/>
      <c r="N311" s="102"/>
      <c r="O311" s="80"/>
      <c r="P311" s="81"/>
      <c r="Q311" s="103" t="str">
        <f aca="false">IF(P311="","",LEN(P311))</f>
        <v/>
      </c>
      <c r="R311" s="102"/>
      <c r="S311" s="80"/>
      <c r="T311" s="81"/>
      <c r="U311" s="104" t="str">
        <f aca="false">IF($AE311&lt;&gt;"",$AE311+4,IF(OR(R311&lt;&gt;"Yes",A311=""),"",A311+4))</f>
        <v/>
      </c>
      <c r="V311" s="102"/>
      <c r="W311" s="81"/>
      <c r="X311" s="81"/>
      <c r="Y311" s="105"/>
      <c r="Z311" s="105"/>
      <c r="AA311" s="106" t="str">
        <f aca="false">IF(AND($Y311="",$Z311=""),"",ROUND(IFERROR(VALUE(LEFT($Y311,1)),0)*12+IFERROR(VALUE(LEFT($Z311,1)),0)*8,0))</f>
        <v/>
      </c>
      <c r="AB311" s="106" t="str">
        <f aca="false">IF($AA311="","",IF($AA311&gt;=80,"A - call first",IF($AA311&gt;=60,"B - worth pursuing",IF($AA311&gt;=40,"C - nurture","D - do not spend time here"))))</f>
        <v/>
      </c>
      <c r="AC311" s="107" t="str">
        <f aca="false">IF($C311="","",IF($S311="Converted","8 Won / Certified",IF($S311="Application Started","7 Certification / Enterprise opportunity",IF($S311="Meeting Booked","6 Meeting / Application",IF(OR($S311="Interested",$S311="Info Requested"),"5 Interested",IF(OR($S311="Declined",$S311="Not Relevant",$S311="Do Not Contact / Unsubscribed"),"9 Closed - Lost",IF($R311="Yes","4 Contacted",IF($N311="Yes","2 Engaged",IF($M311="Yes","1 Awareness",IF($AA311&gt;=60,"3 Qualified","1 Awareness"))))))))))</f>
        <v/>
      </c>
      <c r="AD311" s="108"/>
      <c r="AE311" s="108"/>
      <c r="AF311" s="109" t="str">
        <f aca="false">IF($AE311="","",$AE311+10)</f>
        <v/>
      </c>
      <c r="AG311" s="108"/>
      <c r="AH311" s="81"/>
      <c r="AI311" s="108"/>
      <c r="AJ311" s="81"/>
      <c r="AK311" s="108"/>
      <c r="AL311" s="110"/>
      <c r="AM311" s="81"/>
      <c r="AN311" s="109" t="str">
        <f aca="false">IF($D311="","",IF(COUNTIF($D$4:$D$1203,$D311)&gt;1,"DUPLICATE — check earlier row",""))</f>
        <v/>
      </c>
      <c r="AO311" s="81"/>
      <c r="AP311" s="81"/>
    </row>
    <row r="312" customFormat="false" ht="30" hidden="false" customHeight="true" outlineLevel="0" collapsed="false">
      <c r="A312" s="79"/>
      <c r="B312" s="80"/>
      <c r="C312" s="80"/>
      <c r="D312" s="80"/>
      <c r="E312" s="80"/>
      <c r="F312" s="80"/>
      <c r="G312" s="80"/>
      <c r="H312" s="80"/>
      <c r="I312" s="80"/>
      <c r="J312" s="102"/>
      <c r="K312" s="103" t="str">
        <f aca="false">IF(J312="","",IF(J312&gt;=8,"Yes","Check"))</f>
        <v/>
      </c>
      <c r="L312" s="81"/>
      <c r="M312" s="102"/>
      <c r="N312" s="102"/>
      <c r="O312" s="80"/>
      <c r="P312" s="81"/>
      <c r="Q312" s="103" t="str">
        <f aca="false">IF(P312="","",LEN(P312))</f>
        <v/>
      </c>
      <c r="R312" s="102"/>
      <c r="S312" s="80"/>
      <c r="T312" s="81"/>
      <c r="U312" s="104" t="str">
        <f aca="false">IF($AE312&lt;&gt;"",$AE312+4,IF(OR(R312&lt;&gt;"Yes",A312=""),"",A312+4))</f>
        <v/>
      </c>
      <c r="V312" s="102"/>
      <c r="W312" s="81"/>
      <c r="X312" s="81"/>
      <c r="Y312" s="105"/>
      <c r="Z312" s="105"/>
      <c r="AA312" s="106" t="str">
        <f aca="false">IF(AND($Y312="",$Z312=""),"",ROUND(IFERROR(VALUE(LEFT($Y312,1)),0)*12+IFERROR(VALUE(LEFT($Z312,1)),0)*8,0))</f>
        <v/>
      </c>
      <c r="AB312" s="106" t="str">
        <f aca="false">IF($AA312="","",IF($AA312&gt;=80,"A - call first",IF($AA312&gt;=60,"B - worth pursuing",IF($AA312&gt;=40,"C - nurture","D - do not spend time here"))))</f>
        <v/>
      </c>
      <c r="AC312" s="107" t="str">
        <f aca="false">IF($C312="","",IF($S312="Converted","8 Won / Certified",IF($S312="Application Started","7 Certification / Enterprise opportunity",IF($S312="Meeting Booked","6 Meeting / Application",IF(OR($S312="Interested",$S312="Info Requested"),"5 Interested",IF(OR($S312="Declined",$S312="Not Relevant",$S312="Do Not Contact / Unsubscribed"),"9 Closed - Lost",IF($R312="Yes","4 Contacted",IF($N312="Yes","2 Engaged",IF($M312="Yes","1 Awareness",IF($AA312&gt;=60,"3 Qualified","1 Awareness"))))))))))</f>
        <v/>
      </c>
      <c r="AD312" s="108"/>
      <c r="AE312" s="108"/>
      <c r="AF312" s="111" t="str">
        <f aca="false">IF($AE312="","",$AE312+10)</f>
        <v/>
      </c>
      <c r="AG312" s="108"/>
      <c r="AH312" s="81"/>
      <c r="AI312" s="108"/>
      <c r="AJ312" s="81"/>
      <c r="AK312" s="108"/>
      <c r="AL312" s="110"/>
      <c r="AM312" s="81"/>
      <c r="AN312" s="111" t="str">
        <f aca="false">IF($D312="","",IF(COUNTIF($D$4:$D$1203,$D312)&gt;1,"DUPLICATE — check earlier row",""))</f>
        <v/>
      </c>
      <c r="AO312" s="81"/>
      <c r="AP312" s="81"/>
    </row>
    <row r="313" customFormat="false" ht="30" hidden="false" customHeight="true" outlineLevel="0" collapsed="false">
      <c r="A313" s="79"/>
      <c r="B313" s="80"/>
      <c r="C313" s="80"/>
      <c r="D313" s="80"/>
      <c r="E313" s="80"/>
      <c r="F313" s="80"/>
      <c r="G313" s="80"/>
      <c r="H313" s="80"/>
      <c r="I313" s="80"/>
      <c r="J313" s="102"/>
      <c r="K313" s="103" t="str">
        <f aca="false">IF(J313="","",IF(J313&gt;=8,"Yes","Check"))</f>
        <v/>
      </c>
      <c r="L313" s="81"/>
      <c r="M313" s="102"/>
      <c r="N313" s="102"/>
      <c r="O313" s="80"/>
      <c r="P313" s="81"/>
      <c r="Q313" s="103" t="str">
        <f aca="false">IF(P313="","",LEN(P313))</f>
        <v/>
      </c>
      <c r="R313" s="102"/>
      <c r="S313" s="80"/>
      <c r="T313" s="81"/>
      <c r="U313" s="104" t="str">
        <f aca="false">IF($AE313&lt;&gt;"",$AE313+4,IF(OR(R313&lt;&gt;"Yes",A313=""),"",A313+4))</f>
        <v/>
      </c>
      <c r="V313" s="102"/>
      <c r="W313" s="81"/>
      <c r="X313" s="81"/>
      <c r="Y313" s="105"/>
      <c r="Z313" s="105"/>
      <c r="AA313" s="106" t="str">
        <f aca="false">IF(AND($Y313="",$Z313=""),"",ROUND(IFERROR(VALUE(LEFT($Y313,1)),0)*12+IFERROR(VALUE(LEFT($Z313,1)),0)*8,0))</f>
        <v/>
      </c>
      <c r="AB313" s="106" t="str">
        <f aca="false">IF($AA313="","",IF($AA313&gt;=80,"A - call first",IF($AA313&gt;=60,"B - worth pursuing",IF($AA313&gt;=40,"C - nurture","D - do not spend time here"))))</f>
        <v/>
      </c>
      <c r="AC313" s="107" t="str">
        <f aca="false">IF($C313="","",IF($S313="Converted","8 Won / Certified",IF($S313="Application Started","7 Certification / Enterprise opportunity",IF($S313="Meeting Booked","6 Meeting / Application",IF(OR($S313="Interested",$S313="Info Requested"),"5 Interested",IF(OR($S313="Declined",$S313="Not Relevant",$S313="Do Not Contact / Unsubscribed"),"9 Closed - Lost",IF($R313="Yes","4 Contacted",IF($N313="Yes","2 Engaged",IF($M313="Yes","1 Awareness",IF($AA313&gt;=60,"3 Qualified","1 Awareness"))))))))))</f>
        <v/>
      </c>
      <c r="AD313" s="108"/>
      <c r="AE313" s="108"/>
      <c r="AF313" s="109" t="str">
        <f aca="false">IF($AE313="","",$AE313+10)</f>
        <v/>
      </c>
      <c r="AG313" s="108"/>
      <c r="AH313" s="81"/>
      <c r="AI313" s="108"/>
      <c r="AJ313" s="81"/>
      <c r="AK313" s="108"/>
      <c r="AL313" s="110"/>
      <c r="AM313" s="81"/>
      <c r="AN313" s="109" t="str">
        <f aca="false">IF($D313="","",IF(COUNTIF($D$4:$D$1203,$D313)&gt;1,"DUPLICATE — check earlier row",""))</f>
        <v/>
      </c>
      <c r="AO313" s="81"/>
      <c r="AP313" s="81"/>
    </row>
    <row r="314" customFormat="false" ht="30" hidden="false" customHeight="true" outlineLevel="0" collapsed="false">
      <c r="A314" s="79"/>
      <c r="B314" s="80"/>
      <c r="C314" s="80"/>
      <c r="D314" s="80"/>
      <c r="E314" s="80"/>
      <c r="F314" s="80"/>
      <c r="G314" s="80"/>
      <c r="H314" s="80"/>
      <c r="I314" s="80"/>
      <c r="J314" s="102"/>
      <c r="K314" s="103" t="str">
        <f aca="false">IF(J314="","",IF(J314&gt;=8,"Yes","Check"))</f>
        <v/>
      </c>
      <c r="L314" s="81"/>
      <c r="M314" s="102"/>
      <c r="N314" s="102"/>
      <c r="O314" s="80"/>
      <c r="P314" s="81"/>
      <c r="Q314" s="103" t="str">
        <f aca="false">IF(P314="","",LEN(P314))</f>
        <v/>
      </c>
      <c r="R314" s="102"/>
      <c r="S314" s="80"/>
      <c r="T314" s="81"/>
      <c r="U314" s="104" t="str">
        <f aca="false">IF($AE314&lt;&gt;"",$AE314+4,IF(OR(R314&lt;&gt;"Yes",A314=""),"",A314+4))</f>
        <v/>
      </c>
      <c r="V314" s="102"/>
      <c r="W314" s="81"/>
      <c r="X314" s="81"/>
      <c r="Y314" s="105"/>
      <c r="Z314" s="105"/>
      <c r="AA314" s="106" t="str">
        <f aca="false">IF(AND($Y314="",$Z314=""),"",ROUND(IFERROR(VALUE(LEFT($Y314,1)),0)*12+IFERROR(VALUE(LEFT($Z314,1)),0)*8,0))</f>
        <v/>
      </c>
      <c r="AB314" s="106" t="str">
        <f aca="false">IF($AA314="","",IF($AA314&gt;=80,"A - call first",IF($AA314&gt;=60,"B - worth pursuing",IF($AA314&gt;=40,"C - nurture","D - do not spend time here"))))</f>
        <v/>
      </c>
      <c r="AC314" s="107" t="str">
        <f aca="false">IF($C314="","",IF($S314="Converted","8 Won / Certified",IF($S314="Application Started","7 Certification / Enterprise opportunity",IF($S314="Meeting Booked","6 Meeting / Application",IF(OR($S314="Interested",$S314="Info Requested"),"5 Interested",IF(OR($S314="Declined",$S314="Not Relevant",$S314="Do Not Contact / Unsubscribed"),"9 Closed - Lost",IF($R314="Yes","4 Contacted",IF($N314="Yes","2 Engaged",IF($M314="Yes","1 Awareness",IF($AA314&gt;=60,"3 Qualified","1 Awareness"))))))))))</f>
        <v/>
      </c>
      <c r="AD314" s="108"/>
      <c r="AE314" s="108"/>
      <c r="AF314" s="111" t="str">
        <f aca="false">IF($AE314="","",$AE314+10)</f>
        <v/>
      </c>
      <c r="AG314" s="108"/>
      <c r="AH314" s="81"/>
      <c r="AI314" s="108"/>
      <c r="AJ314" s="81"/>
      <c r="AK314" s="108"/>
      <c r="AL314" s="110"/>
      <c r="AM314" s="81"/>
      <c r="AN314" s="111" t="str">
        <f aca="false">IF($D314="","",IF(COUNTIF($D$4:$D$1203,$D314)&gt;1,"DUPLICATE — check earlier row",""))</f>
        <v/>
      </c>
      <c r="AO314" s="81"/>
      <c r="AP314" s="81"/>
    </row>
    <row r="315" customFormat="false" ht="30" hidden="false" customHeight="true" outlineLevel="0" collapsed="false">
      <c r="A315" s="79"/>
      <c r="B315" s="80"/>
      <c r="C315" s="80"/>
      <c r="D315" s="80"/>
      <c r="E315" s="80"/>
      <c r="F315" s="80"/>
      <c r="G315" s="80"/>
      <c r="H315" s="80"/>
      <c r="I315" s="80"/>
      <c r="J315" s="102"/>
      <c r="K315" s="103" t="str">
        <f aca="false">IF(J315="","",IF(J315&gt;=8,"Yes","Check"))</f>
        <v/>
      </c>
      <c r="L315" s="81"/>
      <c r="M315" s="102"/>
      <c r="N315" s="102"/>
      <c r="O315" s="80"/>
      <c r="P315" s="81"/>
      <c r="Q315" s="103" t="str">
        <f aca="false">IF(P315="","",LEN(P315))</f>
        <v/>
      </c>
      <c r="R315" s="102"/>
      <c r="S315" s="80"/>
      <c r="T315" s="81"/>
      <c r="U315" s="104" t="str">
        <f aca="false">IF($AE315&lt;&gt;"",$AE315+4,IF(OR(R315&lt;&gt;"Yes",A315=""),"",A315+4))</f>
        <v/>
      </c>
      <c r="V315" s="102"/>
      <c r="W315" s="81"/>
      <c r="X315" s="81"/>
      <c r="Y315" s="105"/>
      <c r="Z315" s="105"/>
      <c r="AA315" s="106" t="str">
        <f aca="false">IF(AND($Y315="",$Z315=""),"",ROUND(IFERROR(VALUE(LEFT($Y315,1)),0)*12+IFERROR(VALUE(LEFT($Z315,1)),0)*8,0))</f>
        <v/>
      </c>
      <c r="AB315" s="106" t="str">
        <f aca="false">IF($AA315="","",IF($AA315&gt;=80,"A - call first",IF($AA315&gt;=60,"B - worth pursuing",IF($AA315&gt;=40,"C - nurture","D - do not spend time here"))))</f>
        <v/>
      </c>
      <c r="AC315" s="107" t="str">
        <f aca="false">IF($C315="","",IF($S315="Converted","8 Won / Certified",IF($S315="Application Started","7 Certification / Enterprise opportunity",IF($S315="Meeting Booked","6 Meeting / Application",IF(OR($S315="Interested",$S315="Info Requested"),"5 Interested",IF(OR($S315="Declined",$S315="Not Relevant",$S315="Do Not Contact / Unsubscribed"),"9 Closed - Lost",IF($R315="Yes","4 Contacted",IF($N315="Yes","2 Engaged",IF($M315="Yes","1 Awareness",IF($AA315&gt;=60,"3 Qualified","1 Awareness"))))))))))</f>
        <v/>
      </c>
      <c r="AD315" s="108"/>
      <c r="AE315" s="108"/>
      <c r="AF315" s="109" t="str">
        <f aca="false">IF($AE315="","",$AE315+10)</f>
        <v/>
      </c>
      <c r="AG315" s="108"/>
      <c r="AH315" s="81"/>
      <c r="AI315" s="108"/>
      <c r="AJ315" s="81"/>
      <c r="AK315" s="108"/>
      <c r="AL315" s="110"/>
      <c r="AM315" s="81"/>
      <c r="AN315" s="109" t="str">
        <f aca="false">IF($D315="","",IF(COUNTIF($D$4:$D$1203,$D315)&gt;1,"DUPLICATE — check earlier row",""))</f>
        <v/>
      </c>
      <c r="AO315" s="81"/>
      <c r="AP315" s="81"/>
    </row>
    <row r="316" customFormat="false" ht="30" hidden="false" customHeight="true" outlineLevel="0" collapsed="false">
      <c r="A316" s="79"/>
      <c r="B316" s="80"/>
      <c r="C316" s="80"/>
      <c r="D316" s="80"/>
      <c r="E316" s="80"/>
      <c r="F316" s="80"/>
      <c r="G316" s="80"/>
      <c r="H316" s="80"/>
      <c r="I316" s="80"/>
      <c r="J316" s="102"/>
      <c r="K316" s="103" t="str">
        <f aca="false">IF(J316="","",IF(J316&gt;=8,"Yes","Check"))</f>
        <v/>
      </c>
      <c r="L316" s="81"/>
      <c r="M316" s="102"/>
      <c r="N316" s="102"/>
      <c r="O316" s="80"/>
      <c r="P316" s="81"/>
      <c r="Q316" s="103" t="str">
        <f aca="false">IF(P316="","",LEN(P316))</f>
        <v/>
      </c>
      <c r="R316" s="102"/>
      <c r="S316" s="80"/>
      <c r="T316" s="81"/>
      <c r="U316" s="104" t="str">
        <f aca="false">IF($AE316&lt;&gt;"",$AE316+4,IF(OR(R316&lt;&gt;"Yes",A316=""),"",A316+4))</f>
        <v/>
      </c>
      <c r="V316" s="102"/>
      <c r="W316" s="81"/>
      <c r="X316" s="81"/>
      <c r="Y316" s="105"/>
      <c r="Z316" s="105"/>
      <c r="AA316" s="106" t="str">
        <f aca="false">IF(AND($Y316="",$Z316=""),"",ROUND(IFERROR(VALUE(LEFT($Y316,1)),0)*12+IFERROR(VALUE(LEFT($Z316,1)),0)*8,0))</f>
        <v/>
      </c>
      <c r="AB316" s="106" t="str">
        <f aca="false">IF($AA316="","",IF($AA316&gt;=80,"A - call first",IF($AA316&gt;=60,"B - worth pursuing",IF($AA316&gt;=40,"C - nurture","D - do not spend time here"))))</f>
        <v/>
      </c>
      <c r="AC316" s="107" t="str">
        <f aca="false">IF($C316="","",IF($S316="Converted","8 Won / Certified",IF($S316="Application Started","7 Certification / Enterprise opportunity",IF($S316="Meeting Booked","6 Meeting / Application",IF(OR($S316="Interested",$S316="Info Requested"),"5 Interested",IF(OR($S316="Declined",$S316="Not Relevant",$S316="Do Not Contact / Unsubscribed"),"9 Closed - Lost",IF($R316="Yes","4 Contacted",IF($N316="Yes","2 Engaged",IF($M316="Yes","1 Awareness",IF($AA316&gt;=60,"3 Qualified","1 Awareness"))))))))))</f>
        <v/>
      </c>
      <c r="AD316" s="108"/>
      <c r="AE316" s="108"/>
      <c r="AF316" s="111" t="str">
        <f aca="false">IF($AE316="","",$AE316+10)</f>
        <v/>
      </c>
      <c r="AG316" s="108"/>
      <c r="AH316" s="81"/>
      <c r="AI316" s="108"/>
      <c r="AJ316" s="81"/>
      <c r="AK316" s="108"/>
      <c r="AL316" s="110"/>
      <c r="AM316" s="81"/>
      <c r="AN316" s="111" t="str">
        <f aca="false">IF($D316="","",IF(COUNTIF($D$4:$D$1203,$D316)&gt;1,"DUPLICATE — check earlier row",""))</f>
        <v/>
      </c>
      <c r="AO316" s="81"/>
      <c r="AP316" s="81"/>
    </row>
    <row r="317" customFormat="false" ht="30" hidden="false" customHeight="true" outlineLevel="0" collapsed="false">
      <c r="A317" s="79"/>
      <c r="B317" s="80"/>
      <c r="C317" s="80"/>
      <c r="D317" s="80"/>
      <c r="E317" s="80"/>
      <c r="F317" s="80"/>
      <c r="G317" s="80"/>
      <c r="H317" s="80"/>
      <c r="I317" s="80"/>
      <c r="J317" s="102"/>
      <c r="K317" s="103" t="str">
        <f aca="false">IF(J317="","",IF(J317&gt;=8,"Yes","Check"))</f>
        <v/>
      </c>
      <c r="L317" s="81"/>
      <c r="M317" s="102"/>
      <c r="N317" s="102"/>
      <c r="O317" s="80"/>
      <c r="P317" s="81"/>
      <c r="Q317" s="103" t="str">
        <f aca="false">IF(P317="","",LEN(P317))</f>
        <v/>
      </c>
      <c r="R317" s="102"/>
      <c r="S317" s="80"/>
      <c r="T317" s="81"/>
      <c r="U317" s="104" t="str">
        <f aca="false">IF($AE317&lt;&gt;"",$AE317+4,IF(OR(R317&lt;&gt;"Yes",A317=""),"",A317+4))</f>
        <v/>
      </c>
      <c r="V317" s="102"/>
      <c r="W317" s="81"/>
      <c r="X317" s="81"/>
      <c r="Y317" s="105"/>
      <c r="Z317" s="105"/>
      <c r="AA317" s="106" t="str">
        <f aca="false">IF(AND($Y317="",$Z317=""),"",ROUND(IFERROR(VALUE(LEFT($Y317,1)),0)*12+IFERROR(VALUE(LEFT($Z317,1)),0)*8,0))</f>
        <v/>
      </c>
      <c r="AB317" s="106" t="str">
        <f aca="false">IF($AA317="","",IF($AA317&gt;=80,"A - call first",IF($AA317&gt;=60,"B - worth pursuing",IF($AA317&gt;=40,"C - nurture","D - do not spend time here"))))</f>
        <v/>
      </c>
      <c r="AC317" s="107" t="str">
        <f aca="false">IF($C317="","",IF($S317="Converted","8 Won / Certified",IF($S317="Application Started","7 Certification / Enterprise opportunity",IF($S317="Meeting Booked","6 Meeting / Application",IF(OR($S317="Interested",$S317="Info Requested"),"5 Interested",IF(OR($S317="Declined",$S317="Not Relevant",$S317="Do Not Contact / Unsubscribed"),"9 Closed - Lost",IF($R317="Yes","4 Contacted",IF($N317="Yes","2 Engaged",IF($M317="Yes","1 Awareness",IF($AA317&gt;=60,"3 Qualified","1 Awareness"))))))))))</f>
        <v/>
      </c>
      <c r="AD317" s="108"/>
      <c r="AE317" s="108"/>
      <c r="AF317" s="109" t="str">
        <f aca="false">IF($AE317="","",$AE317+10)</f>
        <v/>
      </c>
      <c r="AG317" s="108"/>
      <c r="AH317" s="81"/>
      <c r="AI317" s="108"/>
      <c r="AJ317" s="81"/>
      <c r="AK317" s="108"/>
      <c r="AL317" s="110"/>
      <c r="AM317" s="81"/>
      <c r="AN317" s="109" t="str">
        <f aca="false">IF($D317="","",IF(COUNTIF($D$4:$D$1203,$D317)&gt;1,"DUPLICATE — check earlier row",""))</f>
        <v/>
      </c>
      <c r="AO317" s="81"/>
      <c r="AP317" s="81"/>
    </row>
    <row r="318" customFormat="false" ht="30" hidden="false" customHeight="true" outlineLevel="0" collapsed="false">
      <c r="A318" s="79"/>
      <c r="B318" s="80"/>
      <c r="C318" s="80"/>
      <c r="D318" s="80"/>
      <c r="E318" s="80"/>
      <c r="F318" s="80"/>
      <c r="G318" s="80"/>
      <c r="H318" s="80"/>
      <c r="I318" s="80"/>
      <c r="J318" s="102"/>
      <c r="K318" s="103" t="str">
        <f aca="false">IF(J318="","",IF(J318&gt;=8,"Yes","Check"))</f>
        <v/>
      </c>
      <c r="L318" s="81"/>
      <c r="M318" s="102"/>
      <c r="N318" s="102"/>
      <c r="O318" s="80"/>
      <c r="P318" s="81"/>
      <c r="Q318" s="103" t="str">
        <f aca="false">IF(P318="","",LEN(P318))</f>
        <v/>
      </c>
      <c r="R318" s="102"/>
      <c r="S318" s="80"/>
      <c r="T318" s="81"/>
      <c r="U318" s="104" t="str">
        <f aca="false">IF($AE318&lt;&gt;"",$AE318+4,IF(OR(R318&lt;&gt;"Yes",A318=""),"",A318+4))</f>
        <v/>
      </c>
      <c r="V318" s="102"/>
      <c r="W318" s="81"/>
      <c r="X318" s="81"/>
      <c r="Y318" s="105"/>
      <c r="Z318" s="105"/>
      <c r="AA318" s="106" t="str">
        <f aca="false">IF(AND($Y318="",$Z318=""),"",ROUND(IFERROR(VALUE(LEFT($Y318,1)),0)*12+IFERROR(VALUE(LEFT($Z318,1)),0)*8,0))</f>
        <v/>
      </c>
      <c r="AB318" s="106" t="str">
        <f aca="false">IF($AA318="","",IF($AA318&gt;=80,"A - call first",IF($AA318&gt;=60,"B - worth pursuing",IF($AA318&gt;=40,"C - nurture","D - do not spend time here"))))</f>
        <v/>
      </c>
      <c r="AC318" s="107" t="str">
        <f aca="false">IF($C318="","",IF($S318="Converted","8 Won / Certified",IF($S318="Application Started","7 Certification / Enterprise opportunity",IF($S318="Meeting Booked","6 Meeting / Application",IF(OR($S318="Interested",$S318="Info Requested"),"5 Interested",IF(OR($S318="Declined",$S318="Not Relevant",$S318="Do Not Contact / Unsubscribed"),"9 Closed - Lost",IF($R318="Yes","4 Contacted",IF($N318="Yes","2 Engaged",IF($M318="Yes","1 Awareness",IF($AA318&gt;=60,"3 Qualified","1 Awareness"))))))))))</f>
        <v/>
      </c>
      <c r="AD318" s="108"/>
      <c r="AE318" s="108"/>
      <c r="AF318" s="111" t="str">
        <f aca="false">IF($AE318="","",$AE318+10)</f>
        <v/>
      </c>
      <c r="AG318" s="108"/>
      <c r="AH318" s="81"/>
      <c r="AI318" s="108"/>
      <c r="AJ318" s="81"/>
      <c r="AK318" s="108"/>
      <c r="AL318" s="110"/>
      <c r="AM318" s="81"/>
      <c r="AN318" s="111" t="str">
        <f aca="false">IF($D318="","",IF(COUNTIF($D$4:$D$1203,$D318)&gt;1,"DUPLICATE — check earlier row",""))</f>
        <v/>
      </c>
      <c r="AO318" s="81"/>
      <c r="AP318" s="81"/>
    </row>
    <row r="319" customFormat="false" ht="30" hidden="false" customHeight="true" outlineLevel="0" collapsed="false">
      <c r="A319" s="79"/>
      <c r="B319" s="80"/>
      <c r="C319" s="80"/>
      <c r="D319" s="80"/>
      <c r="E319" s="80"/>
      <c r="F319" s="80"/>
      <c r="G319" s="80"/>
      <c r="H319" s="80"/>
      <c r="I319" s="80"/>
      <c r="J319" s="102"/>
      <c r="K319" s="103" t="str">
        <f aca="false">IF(J319="","",IF(J319&gt;=8,"Yes","Check"))</f>
        <v/>
      </c>
      <c r="L319" s="81"/>
      <c r="M319" s="102"/>
      <c r="N319" s="102"/>
      <c r="O319" s="80"/>
      <c r="P319" s="81"/>
      <c r="Q319" s="103" t="str">
        <f aca="false">IF(P319="","",LEN(P319))</f>
        <v/>
      </c>
      <c r="R319" s="102"/>
      <c r="S319" s="80"/>
      <c r="T319" s="81"/>
      <c r="U319" s="104" t="str">
        <f aca="false">IF($AE319&lt;&gt;"",$AE319+4,IF(OR(R319&lt;&gt;"Yes",A319=""),"",A319+4))</f>
        <v/>
      </c>
      <c r="V319" s="102"/>
      <c r="W319" s="81"/>
      <c r="X319" s="81"/>
      <c r="Y319" s="105"/>
      <c r="Z319" s="105"/>
      <c r="AA319" s="106" t="str">
        <f aca="false">IF(AND($Y319="",$Z319=""),"",ROUND(IFERROR(VALUE(LEFT($Y319,1)),0)*12+IFERROR(VALUE(LEFT($Z319,1)),0)*8,0))</f>
        <v/>
      </c>
      <c r="AB319" s="106" t="str">
        <f aca="false">IF($AA319="","",IF($AA319&gt;=80,"A - call first",IF($AA319&gt;=60,"B - worth pursuing",IF($AA319&gt;=40,"C - nurture","D - do not spend time here"))))</f>
        <v/>
      </c>
      <c r="AC319" s="107" t="str">
        <f aca="false">IF($C319="","",IF($S319="Converted","8 Won / Certified",IF($S319="Application Started","7 Certification / Enterprise opportunity",IF($S319="Meeting Booked","6 Meeting / Application",IF(OR($S319="Interested",$S319="Info Requested"),"5 Interested",IF(OR($S319="Declined",$S319="Not Relevant",$S319="Do Not Contact / Unsubscribed"),"9 Closed - Lost",IF($R319="Yes","4 Contacted",IF($N319="Yes","2 Engaged",IF($M319="Yes","1 Awareness",IF($AA319&gt;=60,"3 Qualified","1 Awareness"))))))))))</f>
        <v/>
      </c>
      <c r="AD319" s="108"/>
      <c r="AE319" s="108"/>
      <c r="AF319" s="109" t="str">
        <f aca="false">IF($AE319="","",$AE319+10)</f>
        <v/>
      </c>
      <c r="AG319" s="108"/>
      <c r="AH319" s="81"/>
      <c r="AI319" s="108"/>
      <c r="AJ319" s="81"/>
      <c r="AK319" s="108"/>
      <c r="AL319" s="110"/>
      <c r="AM319" s="81"/>
      <c r="AN319" s="109" t="str">
        <f aca="false">IF($D319="","",IF(COUNTIF($D$4:$D$1203,$D319)&gt;1,"DUPLICATE — check earlier row",""))</f>
        <v/>
      </c>
      <c r="AO319" s="81"/>
      <c r="AP319" s="81"/>
    </row>
    <row r="320" customFormat="false" ht="30" hidden="false" customHeight="true" outlineLevel="0" collapsed="false">
      <c r="A320" s="79"/>
      <c r="B320" s="80"/>
      <c r="C320" s="80"/>
      <c r="D320" s="80"/>
      <c r="E320" s="80"/>
      <c r="F320" s="80"/>
      <c r="G320" s="80"/>
      <c r="H320" s="80"/>
      <c r="I320" s="80"/>
      <c r="J320" s="102"/>
      <c r="K320" s="103" t="str">
        <f aca="false">IF(J320="","",IF(J320&gt;=8,"Yes","Check"))</f>
        <v/>
      </c>
      <c r="L320" s="81"/>
      <c r="M320" s="102"/>
      <c r="N320" s="102"/>
      <c r="O320" s="80"/>
      <c r="P320" s="81"/>
      <c r="Q320" s="103" t="str">
        <f aca="false">IF(P320="","",LEN(P320))</f>
        <v/>
      </c>
      <c r="R320" s="102"/>
      <c r="S320" s="80"/>
      <c r="T320" s="81"/>
      <c r="U320" s="104" t="str">
        <f aca="false">IF($AE320&lt;&gt;"",$AE320+4,IF(OR(R320&lt;&gt;"Yes",A320=""),"",A320+4))</f>
        <v/>
      </c>
      <c r="V320" s="102"/>
      <c r="W320" s="81"/>
      <c r="X320" s="81"/>
      <c r="Y320" s="105"/>
      <c r="Z320" s="105"/>
      <c r="AA320" s="106" t="str">
        <f aca="false">IF(AND($Y320="",$Z320=""),"",ROUND(IFERROR(VALUE(LEFT($Y320,1)),0)*12+IFERROR(VALUE(LEFT($Z320,1)),0)*8,0))</f>
        <v/>
      </c>
      <c r="AB320" s="106" t="str">
        <f aca="false">IF($AA320="","",IF($AA320&gt;=80,"A - call first",IF($AA320&gt;=60,"B - worth pursuing",IF($AA320&gt;=40,"C - nurture","D - do not spend time here"))))</f>
        <v/>
      </c>
      <c r="AC320" s="107" t="str">
        <f aca="false">IF($C320="","",IF($S320="Converted","8 Won / Certified",IF($S320="Application Started","7 Certification / Enterprise opportunity",IF($S320="Meeting Booked","6 Meeting / Application",IF(OR($S320="Interested",$S320="Info Requested"),"5 Interested",IF(OR($S320="Declined",$S320="Not Relevant",$S320="Do Not Contact / Unsubscribed"),"9 Closed - Lost",IF($R320="Yes","4 Contacted",IF($N320="Yes","2 Engaged",IF($M320="Yes","1 Awareness",IF($AA320&gt;=60,"3 Qualified","1 Awareness"))))))))))</f>
        <v/>
      </c>
      <c r="AD320" s="108"/>
      <c r="AE320" s="108"/>
      <c r="AF320" s="111" t="str">
        <f aca="false">IF($AE320="","",$AE320+10)</f>
        <v/>
      </c>
      <c r="AG320" s="108"/>
      <c r="AH320" s="81"/>
      <c r="AI320" s="108"/>
      <c r="AJ320" s="81"/>
      <c r="AK320" s="108"/>
      <c r="AL320" s="110"/>
      <c r="AM320" s="81"/>
      <c r="AN320" s="111" t="str">
        <f aca="false">IF($D320="","",IF(COUNTIF($D$4:$D$1203,$D320)&gt;1,"DUPLICATE — check earlier row",""))</f>
        <v/>
      </c>
      <c r="AO320" s="81"/>
      <c r="AP320" s="81"/>
    </row>
    <row r="321" customFormat="false" ht="30" hidden="false" customHeight="true" outlineLevel="0" collapsed="false">
      <c r="A321" s="79"/>
      <c r="B321" s="80"/>
      <c r="C321" s="80"/>
      <c r="D321" s="80"/>
      <c r="E321" s="80"/>
      <c r="F321" s="80"/>
      <c r="G321" s="80"/>
      <c r="H321" s="80"/>
      <c r="I321" s="80"/>
      <c r="J321" s="102"/>
      <c r="K321" s="103" t="str">
        <f aca="false">IF(J321="","",IF(J321&gt;=8,"Yes","Check"))</f>
        <v/>
      </c>
      <c r="L321" s="81"/>
      <c r="M321" s="102"/>
      <c r="N321" s="102"/>
      <c r="O321" s="80"/>
      <c r="P321" s="81"/>
      <c r="Q321" s="103" t="str">
        <f aca="false">IF(P321="","",LEN(P321))</f>
        <v/>
      </c>
      <c r="R321" s="102"/>
      <c r="S321" s="80"/>
      <c r="T321" s="81"/>
      <c r="U321" s="104" t="str">
        <f aca="false">IF($AE321&lt;&gt;"",$AE321+4,IF(OR(R321&lt;&gt;"Yes",A321=""),"",A321+4))</f>
        <v/>
      </c>
      <c r="V321" s="102"/>
      <c r="W321" s="81"/>
      <c r="X321" s="81"/>
      <c r="Y321" s="105"/>
      <c r="Z321" s="105"/>
      <c r="AA321" s="106" t="str">
        <f aca="false">IF(AND($Y321="",$Z321=""),"",ROUND(IFERROR(VALUE(LEFT($Y321,1)),0)*12+IFERROR(VALUE(LEFT($Z321,1)),0)*8,0))</f>
        <v/>
      </c>
      <c r="AB321" s="106" t="str">
        <f aca="false">IF($AA321="","",IF($AA321&gt;=80,"A - call first",IF($AA321&gt;=60,"B - worth pursuing",IF($AA321&gt;=40,"C - nurture","D - do not spend time here"))))</f>
        <v/>
      </c>
      <c r="AC321" s="107" t="str">
        <f aca="false">IF($C321="","",IF($S321="Converted","8 Won / Certified",IF($S321="Application Started","7 Certification / Enterprise opportunity",IF($S321="Meeting Booked","6 Meeting / Application",IF(OR($S321="Interested",$S321="Info Requested"),"5 Interested",IF(OR($S321="Declined",$S321="Not Relevant",$S321="Do Not Contact / Unsubscribed"),"9 Closed - Lost",IF($R321="Yes","4 Contacted",IF($N321="Yes","2 Engaged",IF($M321="Yes","1 Awareness",IF($AA321&gt;=60,"3 Qualified","1 Awareness"))))))))))</f>
        <v/>
      </c>
      <c r="AD321" s="108"/>
      <c r="AE321" s="108"/>
      <c r="AF321" s="109" t="str">
        <f aca="false">IF($AE321="","",$AE321+10)</f>
        <v/>
      </c>
      <c r="AG321" s="108"/>
      <c r="AH321" s="81"/>
      <c r="AI321" s="108"/>
      <c r="AJ321" s="81"/>
      <c r="AK321" s="108"/>
      <c r="AL321" s="110"/>
      <c r="AM321" s="81"/>
      <c r="AN321" s="109" t="str">
        <f aca="false">IF($D321="","",IF(COUNTIF($D$4:$D$1203,$D321)&gt;1,"DUPLICATE — check earlier row",""))</f>
        <v/>
      </c>
      <c r="AO321" s="81"/>
      <c r="AP321" s="81"/>
    </row>
    <row r="322" customFormat="false" ht="30" hidden="false" customHeight="true" outlineLevel="0" collapsed="false">
      <c r="A322" s="79"/>
      <c r="B322" s="80"/>
      <c r="C322" s="80"/>
      <c r="D322" s="80"/>
      <c r="E322" s="80"/>
      <c r="F322" s="80"/>
      <c r="G322" s="80"/>
      <c r="H322" s="80"/>
      <c r="I322" s="80"/>
      <c r="J322" s="102"/>
      <c r="K322" s="103" t="str">
        <f aca="false">IF(J322="","",IF(J322&gt;=8,"Yes","Check"))</f>
        <v/>
      </c>
      <c r="L322" s="81"/>
      <c r="M322" s="102"/>
      <c r="N322" s="102"/>
      <c r="O322" s="80"/>
      <c r="P322" s="81"/>
      <c r="Q322" s="103" t="str">
        <f aca="false">IF(P322="","",LEN(P322))</f>
        <v/>
      </c>
      <c r="R322" s="102"/>
      <c r="S322" s="80"/>
      <c r="T322" s="81"/>
      <c r="U322" s="104" t="str">
        <f aca="false">IF($AE322&lt;&gt;"",$AE322+4,IF(OR(R322&lt;&gt;"Yes",A322=""),"",A322+4))</f>
        <v/>
      </c>
      <c r="V322" s="102"/>
      <c r="W322" s="81"/>
      <c r="X322" s="81"/>
      <c r="Y322" s="105"/>
      <c r="Z322" s="105"/>
      <c r="AA322" s="106" t="str">
        <f aca="false">IF(AND($Y322="",$Z322=""),"",ROUND(IFERROR(VALUE(LEFT($Y322,1)),0)*12+IFERROR(VALUE(LEFT($Z322,1)),0)*8,0))</f>
        <v/>
      </c>
      <c r="AB322" s="106" t="str">
        <f aca="false">IF($AA322="","",IF($AA322&gt;=80,"A - call first",IF($AA322&gt;=60,"B - worth pursuing",IF($AA322&gt;=40,"C - nurture","D - do not spend time here"))))</f>
        <v/>
      </c>
      <c r="AC322" s="107" t="str">
        <f aca="false">IF($C322="","",IF($S322="Converted","8 Won / Certified",IF($S322="Application Started","7 Certification / Enterprise opportunity",IF($S322="Meeting Booked","6 Meeting / Application",IF(OR($S322="Interested",$S322="Info Requested"),"5 Interested",IF(OR($S322="Declined",$S322="Not Relevant",$S322="Do Not Contact / Unsubscribed"),"9 Closed - Lost",IF($R322="Yes","4 Contacted",IF($N322="Yes","2 Engaged",IF($M322="Yes","1 Awareness",IF($AA322&gt;=60,"3 Qualified","1 Awareness"))))))))))</f>
        <v/>
      </c>
      <c r="AD322" s="108"/>
      <c r="AE322" s="108"/>
      <c r="AF322" s="111" t="str">
        <f aca="false">IF($AE322="","",$AE322+10)</f>
        <v/>
      </c>
      <c r="AG322" s="108"/>
      <c r="AH322" s="81"/>
      <c r="AI322" s="108"/>
      <c r="AJ322" s="81"/>
      <c r="AK322" s="108"/>
      <c r="AL322" s="110"/>
      <c r="AM322" s="81"/>
      <c r="AN322" s="111" t="str">
        <f aca="false">IF($D322="","",IF(COUNTIF($D$4:$D$1203,$D322)&gt;1,"DUPLICATE — check earlier row",""))</f>
        <v/>
      </c>
      <c r="AO322" s="81"/>
      <c r="AP322" s="81"/>
    </row>
    <row r="323" customFormat="false" ht="30" hidden="false" customHeight="true" outlineLevel="0" collapsed="false">
      <c r="A323" s="79"/>
      <c r="B323" s="80"/>
      <c r="C323" s="80"/>
      <c r="D323" s="80"/>
      <c r="E323" s="80"/>
      <c r="F323" s="80"/>
      <c r="G323" s="80"/>
      <c r="H323" s="80"/>
      <c r="I323" s="80"/>
      <c r="J323" s="102"/>
      <c r="K323" s="103" t="str">
        <f aca="false">IF(J323="","",IF(J323&gt;=8,"Yes","Check"))</f>
        <v/>
      </c>
      <c r="L323" s="81"/>
      <c r="M323" s="102"/>
      <c r="N323" s="102"/>
      <c r="O323" s="80"/>
      <c r="P323" s="81"/>
      <c r="Q323" s="103" t="str">
        <f aca="false">IF(P323="","",LEN(P323))</f>
        <v/>
      </c>
      <c r="R323" s="102"/>
      <c r="S323" s="80"/>
      <c r="T323" s="81"/>
      <c r="U323" s="104" t="str">
        <f aca="false">IF($AE323&lt;&gt;"",$AE323+4,IF(OR(R323&lt;&gt;"Yes",A323=""),"",A323+4))</f>
        <v/>
      </c>
      <c r="V323" s="102"/>
      <c r="W323" s="81"/>
      <c r="X323" s="81"/>
      <c r="Y323" s="105"/>
      <c r="Z323" s="105"/>
      <c r="AA323" s="106" t="str">
        <f aca="false">IF(AND($Y323="",$Z323=""),"",ROUND(IFERROR(VALUE(LEFT($Y323,1)),0)*12+IFERROR(VALUE(LEFT($Z323,1)),0)*8,0))</f>
        <v/>
      </c>
      <c r="AB323" s="106" t="str">
        <f aca="false">IF($AA323="","",IF($AA323&gt;=80,"A - call first",IF($AA323&gt;=60,"B - worth pursuing",IF($AA323&gt;=40,"C - nurture","D - do not spend time here"))))</f>
        <v/>
      </c>
      <c r="AC323" s="107" t="str">
        <f aca="false">IF($C323="","",IF($S323="Converted","8 Won / Certified",IF($S323="Application Started","7 Certification / Enterprise opportunity",IF($S323="Meeting Booked","6 Meeting / Application",IF(OR($S323="Interested",$S323="Info Requested"),"5 Interested",IF(OR($S323="Declined",$S323="Not Relevant",$S323="Do Not Contact / Unsubscribed"),"9 Closed - Lost",IF($R323="Yes","4 Contacted",IF($N323="Yes","2 Engaged",IF($M323="Yes","1 Awareness",IF($AA323&gt;=60,"3 Qualified","1 Awareness"))))))))))</f>
        <v/>
      </c>
      <c r="AD323" s="108"/>
      <c r="AE323" s="108"/>
      <c r="AF323" s="109" t="str">
        <f aca="false">IF($AE323="","",$AE323+10)</f>
        <v/>
      </c>
      <c r="AG323" s="108"/>
      <c r="AH323" s="81"/>
      <c r="AI323" s="108"/>
      <c r="AJ323" s="81"/>
      <c r="AK323" s="108"/>
      <c r="AL323" s="110"/>
      <c r="AM323" s="81"/>
      <c r="AN323" s="109" t="str">
        <f aca="false">IF($D323="","",IF(COUNTIF($D$4:$D$1203,$D323)&gt;1,"DUPLICATE — check earlier row",""))</f>
        <v/>
      </c>
      <c r="AO323" s="81"/>
      <c r="AP323" s="81"/>
    </row>
    <row r="324" customFormat="false" ht="30" hidden="false" customHeight="true" outlineLevel="0" collapsed="false">
      <c r="A324" s="79"/>
      <c r="B324" s="80"/>
      <c r="C324" s="80"/>
      <c r="D324" s="80"/>
      <c r="E324" s="80"/>
      <c r="F324" s="80"/>
      <c r="G324" s="80"/>
      <c r="H324" s="80"/>
      <c r="I324" s="80"/>
      <c r="J324" s="102"/>
      <c r="K324" s="103" t="str">
        <f aca="false">IF(J324="","",IF(J324&gt;=8,"Yes","Check"))</f>
        <v/>
      </c>
      <c r="L324" s="81"/>
      <c r="M324" s="102"/>
      <c r="N324" s="102"/>
      <c r="O324" s="80"/>
      <c r="P324" s="81"/>
      <c r="Q324" s="103" t="str">
        <f aca="false">IF(P324="","",LEN(P324))</f>
        <v/>
      </c>
      <c r="R324" s="102"/>
      <c r="S324" s="80"/>
      <c r="T324" s="81"/>
      <c r="U324" s="104" t="str">
        <f aca="false">IF($AE324&lt;&gt;"",$AE324+4,IF(OR(R324&lt;&gt;"Yes",A324=""),"",A324+4))</f>
        <v/>
      </c>
      <c r="V324" s="102"/>
      <c r="W324" s="81"/>
      <c r="X324" s="81"/>
      <c r="Y324" s="105"/>
      <c r="Z324" s="105"/>
      <c r="AA324" s="106" t="str">
        <f aca="false">IF(AND($Y324="",$Z324=""),"",ROUND(IFERROR(VALUE(LEFT($Y324,1)),0)*12+IFERROR(VALUE(LEFT($Z324,1)),0)*8,0))</f>
        <v/>
      </c>
      <c r="AB324" s="106" t="str">
        <f aca="false">IF($AA324="","",IF($AA324&gt;=80,"A - call first",IF($AA324&gt;=60,"B - worth pursuing",IF($AA324&gt;=40,"C - nurture","D - do not spend time here"))))</f>
        <v/>
      </c>
      <c r="AC324" s="107" t="str">
        <f aca="false">IF($C324="","",IF($S324="Converted","8 Won / Certified",IF($S324="Application Started","7 Certification / Enterprise opportunity",IF($S324="Meeting Booked","6 Meeting / Application",IF(OR($S324="Interested",$S324="Info Requested"),"5 Interested",IF(OR($S324="Declined",$S324="Not Relevant",$S324="Do Not Contact / Unsubscribed"),"9 Closed - Lost",IF($R324="Yes","4 Contacted",IF($N324="Yes","2 Engaged",IF($M324="Yes","1 Awareness",IF($AA324&gt;=60,"3 Qualified","1 Awareness"))))))))))</f>
        <v/>
      </c>
      <c r="AD324" s="108"/>
      <c r="AE324" s="108"/>
      <c r="AF324" s="111" t="str">
        <f aca="false">IF($AE324="","",$AE324+10)</f>
        <v/>
      </c>
      <c r="AG324" s="108"/>
      <c r="AH324" s="81"/>
      <c r="AI324" s="108"/>
      <c r="AJ324" s="81"/>
      <c r="AK324" s="108"/>
      <c r="AL324" s="110"/>
      <c r="AM324" s="81"/>
      <c r="AN324" s="111" t="str">
        <f aca="false">IF($D324="","",IF(COUNTIF($D$4:$D$1203,$D324)&gt;1,"DUPLICATE — check earlier row",""))</f>
        <v/>
      </c>
      <c r="AO324" s="81"/>
      <c r="AP324" s="81"/>
    </row>
    <row r="325" customFormat="false" ht="30" hidden="false" customHeight="true" outlineLevel="0" collapsed="false">
      <c r="A325" s="79"/>
      <c r="B325" s="80"/>
      <c r="C325" s="80"/>
      <c r="D325" s="80"/>
      <c r="E325" s="80"/>
      <c r="F325" s="80"/>
      <c r="G325" s="80"/>
      <c r="H325" s="80"/>
      <c r="I325" s="80"/>
      <c r="J325" s="102"/>
      <c r="K325" s="103" t="str">
        <f aca="false">IF(J325="","",IF(J325&gt;=8,"Yes","Check"))</f>
        <v/>
      </c>
      <c r="L325" s="81"/>
      <c r="M325" s="102"/>
      <c r="N325" s="102"/>
      <c r="O325" s="80"/>
      <c r="P325" s="81"/>
      <c r="Q325" s="103" t="str">
        <f aca="false">IF(P325="","",LEN(P325))</f>
        <v/>
      </c>
      <c r="R325" s="102"/>
      <c r="S325" s="80"/>
      <c r="T325" s="81"/>
      <c r="U325" s="104" t="str">
        <f aca="false">IF($AE325&lt;&gt;"",$AE325+4,IF(OR(R325&lt;&gt;"Yes",A325=""),"",A325+4))</f>
        <v/>
      </c>
      <c r="V325" s="102"/>
      <c r="W325" s="81"/>
      <c r="X325" s="81"/>
      <c r="Y325" s="105"/>
      <c r="Z325" s="105"/>
      <c r="AA325" s="106" t="str">
        <f aca="false">IF(AND($Y325="",$Z325=""),"",ROUND(IFERROR(VALUE(LEFT($Y325,1)),0)*12+IFERROR(VALUE(LEFT($Z325,1)),0)*8,0))</f>
        <v/>
      </c>
      <c r="AB325" s="106" t="str">
        <f aca="false">IF($AA325="","",IF($AA325&gt;=80,"A - call first",IF($AA325&gt;=60,"B - worth pursuing",IF($AA325&gt;=40,"C - nurture","D - do not spend time here"))))</f>
        <v/>
      </c>
      <c r="AC325" s="107" t="str">
        <f aca="false">IF($C325="","",IF($S325="Converted","8 Won / Certified",IF($S325="Application Started","7 Certification / Enterprise opportunity",IF($S325="Meeting Booked","6 Meeting / Application",IF(OR($S325="Interested",$S325="Info Requested"),"5 Interested",IF(OR($S325="Declined",$S325="Not Relevant",$S325="Do Not Contact / Unsubscribed"),"9 Closed - Lost",IF($R325="Yes","4 Contacted",IF($N325="Yes","2 Engaged",IF($M325="Yes","1 Awareness",IF($AA325&gt;=60,"3 Qualified","1 Awareness"))))))))))</f>
        <v/>
      </c>
      <c r="AD325" s="108"/>
      <c r="AE325" s="108"/>
      <c r="AF325" s="109" t="str">
        <f aca="false">IF($AE325="","",$AE325+10)</f>
        <v/>
      </c>
      <c r="AG325" s="108"/>
      <c r="AH325" s="81"/>
      <c r="AI325" s="108"/>
      <c r="AJ325" s="81"/>
      <c r="AK325" s="108"/>
      <c r="AL325" s="110"/>
      <c r="AM325" s="81"/>
      <c r="AN325" s="109" t="str">
        <f aca="false">IF($D325="","",IF(COUNTIF($D$4:$D$1203,$D325)&gt;1,"DUPLICATE — check earlier row",""))</f>
        <v/>
      </c>
      <c r="AO325" s="81"/>
      <c r="AP325" s="81"/>
    </row>
    <row r="326" customFormat="false" ht="30" hidden="false" customHeight="true" outlineLevel="0" collapsed="false">
      <c r="A326" s="79"/>
      <c r="B326" s="80"/>
      <c r="C326" s="80"/>
      <c r="D326" s="80"/>
      <c r="E326" s="80"/>
      <c r="F326" s="80"/>
      <c r="G326" s="80"/>
      <c r="H326" s="80"/>
      <c r="I326" s="80"/>
      <c r="J326" s="102"/>
      <c r="K326" s="103" t="str">
        <f aca="false">IF(J326="","",IF(J326&gt;=8,"Yes","Check"))</f>
        <v/>
      </c>
      <c r="L326" s="81"/>
      <c r="M326" s="102"/>
      <c r="N326" s="102"/>
      <c r="O326" s="80"/>
      <c r="P326" s="81"/>
      <c r="Q326" s="103" t="str">
        <f aca="false">IF(P326="","",LEN(P326))</f>
        <v/>
      </c>
      <c r="R326" s="102"/>
      <c r="S326" s="80"/>
      <c r="T326" s="81"/>
      <c r="U326" s="104" t="str">
        <f aca="false">IF($AE326&lt;&gt;"",$AE326+4,IF(OR(R326&lt;&gt;"Yes",A326=""),"",A326+4))</f>
        <v/>
      </c>
      <c r="V326" s="102"/>
      <c r="W326" s="81"/>
      <c r="X326" s="81"/>
      <c r="Y326" s="105"/>
      <c r="Z326" s="105"/>
      <c r="AA326" s="106" t="str">
        <f aca="false">IF(AND($Y326="",$Z326=""),"",ROUND(IFERROR(VALUE(LEFT($Y326,1)),0)*12+IFERROR(VALUE(LEFT($Z326,1)),0)*8,0))</f>
        <v/>
      </c>
      <c r="AB326" s="106" t="str">
        <f aca="false">IF($AA326="","",IF($AA326&gt;=80,"A - call first",IF($AA326&gt;=60,"B - worth pursuing",IF($AA326&gt;=40,"C - nurture","D - do not spend time here"))))</f>
        <v/>
      </c>
      <c r="AC326" s="107" t="str">
        <f aca="false">IF($C326="","",IF($S326="Converted","8 Won / Certified",IF($S326="Application Started","7 Certification / Enterprise opportunity",IF($S326="Meeting Booked","6 Meeting / Application",IF(OR($S326="Interested",$S326="Info Requested"),"5 Interested",IF(OR($S326="Declined",$S326="Not Relevant",$S326="Do Not Contact / Unsubscribed"),"9 Closed - Lost",IF($R326="Yes","4 Contacted",IF($N326="Yes","2 Engaged",IF($M326="Yes","1 Awareness",IF($AA326&gt;=60,"3 Qualified","1 Awareness"))))))))))</f>
        <v/>
      </c>
      <c r="AD326" s="108"/>
      <c r="AE326" s="108"/>
      <c r="AF326" s="111" t="str">
        <f aca="false">IF($AE326="","",$AE326+10)</f>
        <v/>
      </c>
      <c r="AG326" s="108"/>
      <c r="AH326" s="81"/>
      <c r="AI326" s="108"/>
      <c r="AJ326" s="81"/>
      <c r="AK326" s="108"/>
      <c r="AL326" s="110"/>
      <c r="AM326" s="81"/>
      <c r="AN326" s="111" t="str">
        <f aca="false">IF($D326="","",IF(COUNTIF($D$4:$D$1203,$D326)&gt;1,"DUPLICATE — check earlier row",""))</f>
        <v/>
      </c>
      <c r="AO326" s="81"/>
      <c r="AP326" s="81"/>
    </row>
    <row r="327" customFormat="false" ht="30" hidden="false" customHeight="true" outlineLevel="0" collapsed="false">
      <c r="A327" s="79"/>
      <c r="B327" s="80"/>
      <c r="C327" s="80"/>
      <c r="D327" s="80"/>
      <c r="E327" s="80"/>
      <c r="F327" s="80"/>
      <c r="G327" s="80"/>
      <c r="H327" s="80"/>
      <c r="I327" s="80"/>
      <c r="J327" s="102"/>
      <c r="K327" s="103" t="str">
        <f aca="false">IF(J327="","",IF(J327&gt;=8,"Yes","Check"))</f>
        <v/>
      </c>
      <c r="L327" s="81"/>
      <c r="M327" s="102"/>
      <c r="N327" s="102"/>
      <c r="O327" s="80"/>
      <c r="P327" s="81"/>
      <c r="Q327" s="103" t="str">
        <f aca="false">IF(P327="","",LEN(P327))</f>
        <v/>
      </c>
      <c r="R327" s="102"/>
      <c r="S327" s="80"/>
      <c r="T327" s="81"/>
      <c r="U327" s="104" t="str">
        <f aca="false">IF($AE327&lt;&gt;"",$AE327+4,IF(OR(R327&lt;&gt;"Yes",A327=""),"",A327+4))</f>
        <v/>
      </c>
      <c r="V327" s="102"/>
      <c r="W327" s="81"/>
      <c r="X327" s="81"/>
      <c r="Y327" s="105"/>
      <c r="Z327" s="105"/>
      <c r="AA327" s="106" t="str">
        <f aca="false">IF(AND($Y327="",$Z327=""),"",ROUND(IFERROR(VALUE(LEFT($Y327,1)),0)*12+IFERROR(VALUE(LEFT($Z327,1)),0)*8,0))</f>
        <v/>
      </c>
      <c r="AB327" s="106" t="str">
        <f aca="false">IF($AA327="","",IF($AA327&gt;=80,"A - call first",IF($AA327&gt;=60,"B - worth pursuing",IF($AA327&gt;=40,"C - nurture","D - do not spend time here"))))</f>
        <v/>
      </c>
      <c r="AC327" s="107" t="str">
        <f aca="false">IF($C327="","",IF($S327="Converted","8 Won / Certified",IF($S327="Application Started","7 Certification / Enterprise opportunity",IF($S327="Meeting Booked","6 Meeting / Application",IF(OR($S327="Interested",$S327="Info Requested"),"5 Interested",IF(OR($S327="Declined",$S327="Not Relevant",$S327="Do Not Contact / Unsubscribed"),"9 Closed - Lost",IF($R327="Yes","4 Contacted",IF($N327="Yes","2 Engaged",IF($M327="Yes","1 Awareness",IF($AA327&gt;=60,"3 Qualified","1 Awareness"))))))))))</f>
        <v/>
      </c>
      <c r="AD327" s="108"/>
      <c r="AE327" s="108"/>
      <c r="AF327" s="109" t="str">
        <f aca="false">IF($AE327="","",$AE327+10)</f>
        <v/>
      </c>
      <c r="AG327" s="108"/>
      <c r="AH327" s="81"/>
      <c r="AI327" s="108"/>
      <c r="AJ327" s="81"/>
      <c r="AK327" s="108"/>
      <c r="AL327" s="110"/>
      <c r="AM327" s="81"/>
      <c r="AN327" s="109" t="str">
        <f aca="false">IF($D327="","",IF(COUNTIF($D$4:$D$1203,$D327)&gt;1,"DUPLICATE — check earlier row",""))</f>
        <v/>
      </c>
      <c r="AO327" s="81"/>
      <c r="AP327" s="81"/>
    </row>
    <row r="328" customFormat="false" ht="30" hidden="false" customHeight="true" outlineLevel="0" collapsed="false">
      <c r="A328" s="79"/>
      <c r="B328" s="80"/>
      <c r="C328" s="80"/>
      <c r="D328" s="80"/>
      <c r="E328" s="80"/>
      <c r="F328" s="80"/>
      <c r="G328" s="80"/>
      <c r="H328" s="80"/>
      <c r="I328" s="80"/>
      <c r="J328" s="102"/>
      <c r="K328" s="103" t="str">
        <f aca="false">IF(J328="","",IF(J328&gt;=8,"Yes","Check"))</f>
        <v/>
      </c>
      <c r="L328" s="81"/>
      <c r="M328" s="102"/>
      <c r="N328" s="102"/>
      <c r="O328" s="80"/>
      <c r="P328" s="81"/>
      <c r="Q328" s="103" t="str">
        <f aca="false">IF(P328="","",LEN(P328))</f>
        <v/>
      </c>
      <c r="R328" s="102"/>
      <c r="S328" s="80"/>
      <c r="T328" s="81"/>
      <c r="U328" s="104" t="str">
        <f aca="false">IF($AE328&lt;&gt;"",$AE328+4,IF(OR(R328&lt;&gt;"Yes",A328=""),"",A328+4))</f>
        <v/>
      </c>
      <c r="V328" s="102"/>
      <c r="W328" s="81"/>
      <c r="X328" s="81"/>
      <c r="Y328" s="105"/>
      <c r="Z328" s="105"/>
      <c r="AA328" s="106" t="str">
        <f aca="false">IF(AND($Y328="",$Z328=""),"",ROUND(IFERROR(VALUE(LEFT($Y328,1)),0)*12+IFERROR(VALUE(LEFT($Z328,1)),0)*8,0))</f>
        <v/>
      </c>
      <c r="AB328" s="106" t="str">
        <f aca="false">IF($AA328="","",IF($AA328&gt;=80,"A - call first",IF($AA328&gt;=60,"B - worth pursuing",IF($AA328&gt;=40,"C - nurture","D - do not spend time here"))))</f>
        <v/>
      </c>
      <c r="AC328" s="107" t="str">
        <f aca="false">IF($C328="","",IF($S328="Converted","8 Won / Certified",IF($S328="Application Started","7 Certification / Enterprise opportunity",IF($S328="Meeting Booked","6 Meeting / Application",IF(OR($S328="Interested",$S328="Info Requested"),"5 Interested",IF(OR($S328="Declined",$S328="Not Relevant",$S328="Do Not Contact / Unsubscribed"),"9 Closed - Lost",IF($R328="Yes","4 Contacted",IF($N328="Yes","2 Engaged",IF($M328="Yes","1 Awareness",IF($AA328&gt;=60,"3 Qualified","1 Awareness"))))))))))</f>
        <v/>
      </c>
      <c r="AD328" s="108"/>
      <c r="AE328" s="108"/>
      <c r="AF328" s="111" t="str">
        <f aca="false">IF($AE328="","",$AE328+10)</f>
        <v/>
      </c>
      <c r="AG328" s="108"/>
      <c r="AH328" s="81"/>
      <c r="AI328" s="108"/>
      <c r="AJ328" s="81"/>
      <c r="AK328" s="108"/>
      <c r="AL328" s="110"/>
      <c r="AM328" s="81"/>
      <c r="AN328" s="111" t="str">
        <f aca="false">IF($D328="","",IF(COUNTIF($D$4:$D$1203,$D328)&gt;1,"DUPLICATE — check earlier row",""))</f>
        <v/>
      </c>
      <c r="AO328" s="81"/>
      <c r="AP328" s="81"/>
    </row>
    <row r="329" customFormat="false" ht="30" hidden="false" customHeight="true" outlineLevel="0" collapsed="false">
      <c r="A329" s="79"/>
      <c r="B329" s="80"/>
      <c r="C329" s="80"/>
      <c r="D329" s="80"/>
      <c r="E329" s="80"/>
      <c r="F329" s="80"/>
      <c r="G329" s="80"/>
      <c r="H329" s="80"/>
      <c r="I329" s="80"/>
      <c r="J329" s="102"/>
      <c r="K329" s="103" t="str">
        <f aca="false">IF(J329="","",IF(J329&gt;=8,"Yes","Check"))</f>
        <v/>
      </c>
      <c r="L329" s="81"/>
      <c r="M329" s="102"/>
      <c r="N329" s="102"/>
      <c r="O329" s="80"/>
      <c r="P329" s="81"/>
      <c r="Q329" s="103" t="str">
        <f aca="false">IF(P329="","",LEN(P329))</f>
        <v/>
      </c>
      <c r="R329" s="102"/>
      <c r="S329" s="80"/>
      <c r="T329" s="81"/>
      <c r="U329" s="104" t="str">
        <f aca="false">IF($AE329&lt;&gt;"",$AE329+4,IF(OR(R329&lt;&gt;"Yes",A329=""),"",A329+4))</f>
        <v/>
      </c>
      <c r="V329" s="102"/>
      <c r="W329" s="81"/>
      <c r="X329" s="81"/>
      <c r="Y329" s="105"/>
      <c r="Z329" s="105"/>
      <c r="AA329" s="106" t="str">
        <f aca="false">IF(AND($Y329="",$Z329=""),"",ROUND(IFERROR(VALUE(LEFT($Y329,1)),0)*12+IFERROR(VALUE(LEFT($Z329,1)),0)*8,0))</f>
        <v/>
      </c>
      <c r="AB329" s="106" t="str">
        <f aca="false">IF($AA329="","",IF($AA329&gt;=80,"A - call first",IF($AA329&gt;=60,"B - worth pursuing",IF($AA329&gt;=40,"C - nurture","D - do not spend time here"))))</f>
        <v/>
      </c>
      <c r="AC329" s="107" t="str">
        <f aca="false">IF($C329="","",IF($S329="Converted","8 Won / Certified",IF($S329="Application Started","7 Certification / Enterprise opportunity",IF($S329="Meeting Booked","6 Meeting / Application",IF(OR($S329="Interested",$S329="Info Requested"),"5 Interested",IF(OR($S329="Declined",$S329="Not Relevant",$S329="Do Not Contact / Unsubscribed"),"9 Closed - Lost",IF($R329="Yes","4 Contacted",IF($N329="Yes","2 Engaged",IF($M329="Yes","1 Awareness",IF($AA329&gt;=60,"3 Qualified","1 Awareness"))))))))))</f>
        <v/>
      </c>
      <c r="AD329" s="108"/>
      <c r="AE329" s="108"/>
      <c r="AF329" s="109" t="str">
        <f aca="false">IF($AE329="","",$AE329+10)</f>
        <v/>
      </c>
      <c r="AG329" s="108"/>
      <c r="AH329" s="81"/>
      <c r="AI329" s="108"/>
      <c r="AJ329" s="81"/>
      <c r="AK329" s="108"/>
      <c r="AL329" s="110"/>
      <c r="AM329" s="81"/>
      <c r="AN329" s="109" t="str">
        <f aca="false">IF($D329="","",IF(COUNTIF($D$4:$D$1203,$D329)&gt;1,"DUPLICATE — check earlier row",""))</f>
        <v/>
      </c>
      <c r="AO329" s="81"/>
      <c r="AP329" s="81"/>
    </row>
    <row r="330" customFormat="false" ht="30" hidden="false" customHeight="true" outlineLevel="0" collapsed="false">
      <c r="A330" s="79"/>
      <c r="B330" s="80"/>
      <c r="C330" s="80"/>
      <c r="D330" s="80"/>
      <c r="E330" s="80"/>
      <c r="F330" s="80"/>
      <c r="G330" s="80"/>
      <c r="H330" s="80"/>
      <c r="I330" s="80"/>
      <c r="J330" s="102"/>
      <c r="K330" s="103" t="str">
        <f aca="false">IF(J330="","",IF(J330&gt;=8,"Yes","Check"))</f>
        <v/>
      </c>
      <c r="L330" s="81"/>
      <c r="M330" s="102"/>
      <c r="N330" s="102"/>
      <c r="O330" s="80"/>
      <c r="P330" s="81"/>
      <c r="Q330" s="103" t="str">
        <f aca="false">IF(P330="","",LEN(P330))</f>
        <v/>
      </c>
      <c r="R330" s="102"/>
      <c r="S330" s="80"/>
      <c r="T330" s="81"/>
      <c r="U330" s="104" t="str">
        <f aca="false">IF($AE330&lt;&gt;"",$AE330+4,IF(OR(R330&lt;&gt;"Yes",A330=""),"",A330+4))</f>
        <v/>
      </c>
      <c r="V330" s="102"/>
      <c r="W330" s="81"/>
      <c r="X330" s="81"/>
      <c r="Y330" s="105"/>
      <c r="Z330" s="105"/>
      <c r="AA330" s="106" t="str">
        <f aca="false">IF(AND($Y330="",$Z330=""),"",ROUND(IFERROR(VALUE(LEFT($Y330,1)),0)*12+IFERROR(VALUE(LEFT($Z330,1)),0)*8,0))</f>
        <v/>
      </c>
      <c r="AB330" s="106" t="str">
        <f aca="false">IF($AA330="","",IF($AA330&gt;=80,"A - call first",IF($AA330&gt;=60,"B - worth pursuing",IF($AA330&gt;=40,"C - nurture","D - do not spend time here"))))</f>
        <v/>
      </c>
      <c r="AC330" s="107" t="str">
        <f aca="false">IF($C330="","",IF($S330="Converted","8 Won / Certified",IF($S330="Application Started","7 Certification / Enterprise opportunity",IF($S330="Meeting Booked","6 Meeting / Application",IF(OR($S330="Interested",$S330="Info Requested"),"5 Interested",IF(OR($S330="Declined",$S330="Not Relevant",$S330="Do Not Contact / Unsubscribed"),"9 Closed - Lost",IF($R330="Yes","4 Contacted",IF($N330="Yes","2 Engaged",IF($M330="Yes","1 Awareness",IF($AA330&gt;=60,"3 Qualified","1 Awareness"))))))))))</f>
        <v/>
      </c>
      <c r="AD330" s="108"/>
      <c r="AE330" s="108"/>
      <c r="AF330" s="111" t="str">
        <f aca="false">IF($AE330="","",$AE330+10)</f>
        <v/>
      </c>
      <c r="AG330" s="108"/>
      <c r="AH330" s="81"/>
      <c r="AI330" s="108"/>
      <c r="AJ330" s="81"/>
      <c r="AK330" s="108"/>
      <c r="AL330" s="110"/>
      <c r="AM330" s="81"/>
      <c r="AN330" s="111" t="str">
        <f aca="false">IF($D330="","",IF(COUNTIF($D$4:$D$1203,$D330)&gt;1,"DUPLICATE — check earlier row",""))</f>
        <v/>
      </c>
      <c r="AO330" s="81"/>
      <c r="AP330" s="81"/>
    </row>
    <row r="331" customFormat="false" ht="30" hidden="false" customHeight="true" outlineLevel="0" collapsed="false">
      <c r="A331" s="79"/>
      <c r="B331" s="80"/>
      <c r="C331" s="80"/>
      <c r="D331" s="80"/>
      <c r="E331" s="80"/>
      <c r="F331" s="80"/>
      <c r="G331" s="80"/>
      <c r="H331" s="80"/>
      <c r="I331" s="80"/>
      <c r="J331" s="102"/>
      <c r="K331" s="103" t="str">
        <f aca="false">IF(J331="","",IF(J331&gt;=8,"Yes","Check"))</f>
        <v/>
      </c>
      <c r="L331" s="81"/>
      <c r="M331" s="102"/>
      <c r="N331" s="102"/>
      <c r="O331" s="80"/>
      <c r="P331" s="81"/>
      <c r="Q331" s="103" t="str">
        <f aca="false">IF(P331="","",LEN(P331))</f>
        <v/>
      </c>
      <c r="R331" s="102"/>
      <c r="S331" s="80"/>
      <c r="T331" s="81"/>
      <c r="U331" s="104" t="str">
        <f aca="false">IF($AE331&lt;&gt;"",$AE331+4,IF(OR(R331&lt;&gt;"Yes",A331=""),"",A331+4))</f>
        <v/>
      </c>
      <c r="V331" s="102"/>
      <c r="W331" s="81"/>
      <c r="X331" s="81"/>
      <c r="Y331" s="105"/>
      <c r="Z331" s="105"/>
      <c r="AA331" s="106" t="str">
        <f aca="false">IF(AND($Y331="",$Z331=""),"",ROUND(IFERROR(VALUE(LEFT($Y331,1)),0)*12+IFERROR(VALUE(LEFT($Z331,1)),0)*8,0))</f>
        <v/>
      </c>
      <c r="AB331" s="106" t="str">
        <f aca="false">IF($AA331="","",IF($AA331&gt;=80,"A - call first",IF($AA331&gt;=60,"B - worth pursuing",IF($AA331&gt;=40,"C - nurture","D - do not spend time here"))))</f>
        <v/>
      </c>
      <c r="AC331" s="107" t="str">
        <f aca="false">IF($C331="","",IF($S331="Converted","8 Won / Certified",IF($S331="Application Started","7 Certification / Enterprise opportunity",IF($S331="Meeting Booked","6 Meeting / Application",IF(OR($S331="Interested",$S331="Info Requested"),"5 Interested",IF(OR($S331="Declined",$S331="Not Relevant",$S331="Do Not Contact / Unsubscribed"),"9 Closed - Lost",IF($R331="Yes","4 Contacted",IF($N331="Yes","2 Engaged",IF($M331="Yes","1 Awareness",IF($AA331&gt;=60,"3 Qualified","1 Awareness"))))))))))</f>
        <v/>
      </c>
      <c r="AD331" s="108"/>
      <c r="AE331" s="108"/>
      <c r="AF331" s="109" t="str">
        <f aca="false">IF($AE331="","",$AE331+10)</f>
        <v/>
      </c>
      <c r="AG331" s="108"/>
      <c r="AH331" s="81"/>
      <c r="AI331" s="108"/>
      <c r="AJ331" s="81"/>
      <c r="AK331" s="108"/>
      <c r="AL331" s="110"/>
      <c r="AM331" s="81"/>
      <c r="AN331" s="109" t="str">
        <f aca="false">IF($D331="","",IF(COUNTIF($D$4:$D$1203,$D331)&gt;1,"DUPLICATE — check earlier row",""))</f>
        <v/>
      </c>
      <c r="AO331" s="81"/>
      <c r="AP331" s="81"/>
    </row>
    <row r="332" customFormat="false" ht="30" hidden="false" customHeight="true" outlineLevel="0" collapsed="false">
      <c r="A332" s="79"/>
      <c r="B332" s="80"/>
      <c r="C332" s="80"/>
      <c r="D332" s="80"/>
      <c r="E332" s="80"/>
      <c r="F332" s="80"/>
      <c r="G332" s="80"/>
      <c r="H332" s="80"/>
      <c r="I332" s="80"/>
      <c r="J332" s="102"/>
      <c r="K332" s="103" t="str">
        <f aca="false">IF(J332="","",IF(J332&gt;=8,"Yes","Check"))</f>
        <v/>
      </c>
      <c r="L332" s="81"/>
      <c r="M332" s="102"/>
      <c r="N332" s="102"/>
      <c r="O332" s="80"/>
      <c r="P332" s="81"/>
      <c r="Q332" s="103" t="str">
        <f aca="false">IF(P332="","",LEN(P332))</f>
        <v/>
      </c>
      <c r="R332" s="102"/>
      <c r="S332" s="80"/>
      <c r="T332" s="81"/>
      <c r="U332" s="104" t="str">
        <f aca="false">IF($AE332&lt;&gt;"",$AE332+4,IF(OR(R332&lt;&gt;"Yes",A332=""),"",A332+4))</f>
        <v/>
      </c>
      <c r="V332" s="102"/>
      <c r="W332" s="81"/>
      <c r="X332" s="81"/>
      <c r="Y332" s="105"/>
      <c r="Z332" s="105"/>
      <c r="AA332" s="106" t="str">
        <f aca="false">IF(AND($Y332="",$Z332=""),"",ROUND(IFERROR(VALUE(LEFT($Y332,1)),0)*12+IFERROR(VALUE(LEFT($Z332,1)),0)*8,0))</f>
        <v/>
      </c>
      <c r="AB332" s="106" t="str">
        <f aca="false">IF($AA332="","",IF($AA332&gt;=80,"A - call first",IF($AA332&gt;=60,"B - worth pursuing",IF($AA332&gt;=40,"C - nurture","D - do not spend time here"))))</f>
        <v/>
      </c>
      <c r="AC332" s="107" t="str">
        <f aca="false">IF($C332="","",IF($S332="Converted","8 Won / Certified",IF($S332="Application Started","7 Certification / Enterprise opportunity",IF($S332="Meeting Booked","6 Meeting / Application",IF(OR($S332="Interested",$S332="Info Requested"),"5 Interested",IF(OR($S332="Declined",$S332="Not Relevant",$S332="Do Not Contact / Unsubscribed"),"9 Closed - Lost",IF($R332="Yes","4 Contacted",IF($N332="Yes","2 Engaged",IF($M332="Yes","1 Awareness",IF($AA332&gt;=60,"3 Qualified","1 Awareness"))))))))))</f>
        <v/>
      </c>
      <c r="AD332" s="108"/>
      <c r="AE332" s="108"/>
      <c r="AF332" s="111" t="str">
        <f aca="false">IF($AE332="","",$AE332+10)</f>
        <v/>
      </c>
      <c r="AG332" s="108"/>
      <c r="AH332" s="81"/>
      <c r="AI332" s="108"/>
      <c r="AJ332" s="81"/>
      <c r="AK332" s="108"/>
      <c r="AL332" s="110"/>
      <c r="AM332" s="81"/>
      <c r="AN332" s="111" t="str">
        <f aca="false">IF($D332="","",IF(COUNTIF($D$4:$D$1203,$D332)&gt;1,"DUPLICATE — check earlier row",""))</f>
        <v/>
      </c>
      <c r="AO332" s="81"/>
      <c r="AP332" s="81"/>
    </row>
    <row r="333" customFormat="false" ht="30" hidden="false" customHeight="true" outlineLevel="0" collapsed="false">
      <c r="A333" s="79"/>
      <c r="B333" s="80"/>
      <c r="C333" s="80"/>
      <c r="D333" s="80"/>
      <c r="E333" s="80"/>
      <c r="F333" s="80"/>
      <c r="G333" s="80"/>
      <c r="H333" s="80"/>
      <c r="I333" s="80"/>
      <c r="J333" s="102"/>
      <c r="K333" s="103" t="str">
        <f aca="false">IF(J333="","",IF(J333&gt;=8,"Yes","Check"))</f>
        <v/>
      </c>
      <c r="L333" s="81"/>
      <c r="M333" s="102"/>
      <c r="N333" s="102"/>
      <c r="O333" s="80"/>
      <c r="P333" s="81"/>
      <c r="Q333" s="103" t="str">
        <f aca="false">IF(P333="","",LEN(P333))</f>
        <v/>
      </c>
      <c r="R333" s="102"/>
      <c r="S333" s="80"/>
      <c r="T333" s="81"/>
      <c r="U333" s="104" t="str">
        <f aca="false">IF($AE333&lt;&gt;"",$AE333+4,IF(OR(R333&lt;&gt;"Yes",A333=""),"",A333+4))</f>
        <v/>
      </c>
      <c r="V333" s="102"/>
      <c r="W333" s="81"/>
      <c r="X333" s="81"/>
      <c r="Y333" s="105"/>
      <c r="Z333" s="105"/>
      <c r="AA333" s="106" t="str">
        <f aca="false">IF(AND($Y333="",$Z333=""),"",ROUND(IFERROR(VALUE(LEFT($Y333,1)),0)*12+IFERROR(VALUE(LEFT($Z333,1)),0)*8,0))</f>
        <v/>
      </c>
      <c r="AB333" s="106" t="str">
        <f aca="false">IF($AA333="","",IF($AA333&gt;=80,"A - call first",IF($AA333&gt;=60,"B - worth pursuing",IF($AA333&gt;=40,"C - nurture","D - do not spend time here"))))</f>
        <v/>
      </c>
      <c r="AC333" s="107" t="str">
        <f aca="false">IF($C333="","",IF($S333="Converted","8 Won / Certified",IF($S333="Application Started","7 Certification / Enterprise opportunity",IF($S333="Meeting Booked","6 Meeting / Application",IF(OR($S333="Interested",$S333="Info Requested"),"5 Interested",IF(OR($S333="Declined",$S333="Not Relevant",$S333="Do Not Contact / Unsubscribed"),"9 Closed - Lost",IF($R333="Yes","4 Contacted",IF($N333="Yes","2 Engaged",IF($M333="Yes","1 Awareness",IF($AA333&gt;=60,"3 Qualified","1 Awareness"))))))))))</f>
        <v/>
      </c>
      <c r="AD333" s="108"/>
      <c r="AE333" s="108"/>
      <c r="AF333" s="109" t="str">
        <f aca="false">IF($AE333="","",$AE333+10)</f>
        <v/>
      </c>
      <c r="AG333" s="108"/>
      <c r="AH333" s="81"/>
      <c r="AI333" s="108"/>
      <c r="AJ333" s="81"/>
      <c r="AK333" s="108"/>
      <c r="AL333" s="110"/>
      <c r="AM333" s="81"/>
      <c r="AN333" s="109" t="str">
        <f aca="false">IF($D333="","",IF(COUNTIF($D$4:$D$1203,$D333)&gt;1,"DUPLICATE — check earlier row",""))</f>
        <v/>
      </c>
      <c r="AO333" s="81"/>
      <c r="AP333" s="81"/>
    </row>
    <row r="334" customFormat="false" ht="30" hidden="false" customHeight="true" outlineLevel="0" collapsed="false">
      <c r="A334" s="79"/>
      <c r="B334" s="80"/>
      <c r="C334" s="80"/>
      <c r="D334" s="80"/>
      <c r="E334" s="80"/>
      <c r="F334" s="80"/>
      <c r="G334" s="80"/>
      <c r="H334" s="80"/>
      <c r="I334" s="80"/>
      <c r="J334" s="102"/>
      <c r="K334" s="103" t="str">
        <f aca="false">IF(J334="","",IF(J334&gt;=8,"Yes","Check"))</f>
        <v/>
      </c>
      <c r="L334" s="81"/>
      <c r="M334" s="102"/>
      <c r="N334" s="102"/>
      <c r="O334" s="80"/>
      <c r="P334" s="81"/>
      <c r="Q334" s="103" t="str">
        <f aca="false">IF(P334="","",LEN(P334))</f>
        <v/>
      </c>
      <c r="R334" s="102"/>
      <c r="S334" s="80"/>
      <c r="T334" s="81"/>
      <c r="U334" s="104" t="str">
        <f aca="false">IF($AE334&lt;&gt;"",$AE334+4,IF(OR(R334&lt;&gt;"Yes",A334=""),"",A334+4))</f>
        <v/>
      </c>
      <c r="V334" s="102"/>
      <c r="W334" s="81"/>
      <c r="X334" s="81"/>
      <c r="Y334" s="105"/>
      <c r="Z334" s="105"/>
      <c r="AA334" s="106" t="str">
        <f aca="false">IF(AND($Y334="",$Z334=""),"",ROUND(IFERROR(VALUE(LEFT($Y334,1)),0)*12+IFERROR(VALUE(LEFT($Z334,1)),0)*8,0))</f>
        <v/>
      </c>
      <c r="AB334" s="106" t="str">
        <f aca="false">IF($AA334="","",IF($AA334&gt;=80,"A - call first",IF($AA334&gt;=60,"B - worth pursuing",IF($AA334&gt;=40,"C - nurture","D - do not spend time here"))))</f>
        <v/>
      </c>
      <c r="AC334" s="107" t="str">
        <f aca="false">IF($C334="","",IF($S334="Converted","8 Won / Certified",IF($S334="Application Started","7 Certification / Enterprise opportunity",IF($S334="Meeting Booked","6 Meeting / Application",IF(OR($S334="Interested",$S334="Info Requested"),"5 Interested",IF(OR($S334="Declined",$S334="Not Relevant",$S334="Do Not Contact / Unsubscribed"),"9 Closed - Lost",IF($R334="Yes","4 Contacted",IF($N334="Yes","2 Engaged",IF($M334="Yes","1 Awareness",IF($AA334&gt;=60,"3 Qualified","1 Awareness"))))))))))</f>
        <v/>
      </c>
      <c r="AD334" s="108"/>
      <c r="AE334" s="108"/>
      <c r="AF334" s="111" t="str">
        <f aca="false">IF($AE334="","",$AE334+10)</f>
        <v/>
      </c>
      <c r="AG334" s="108"/>
      <c r="AH334" s="81"/>
      <c r="AI334" s="108"/>
      <c r="AJ334" s="81"/>
      <c r="AK334" s="108"/>
      <c r="AL334" s="110"/>
      <c r="AM334" s="81"/>
      <c r="AN334" s="111" t="str">
        <f aca="false">IF($D334="","",IF(COUNTIF($D$4:$D$1203,$D334)&gt;1,"DUPLICATE — check earlier row",""))</f>
        <v/>
      </c>
      <c r="AO334" s="81"/>
      <c r="AP334" s="81"/>
    </row>
    <row r="335" customFormat="false" ht="30" hidden="false" customHeight="true" outlineLevel="0" collapsed="false">
      <c r="A335" s="79"/>
      <c r="B335" s="80"/>
      <c r="C335" s="80"/>
      <c r="D335" s="80"/>
      <c r="E335" s="80"/>
      <c r="F335" s="80"/>
      <c r="G335" s="80"/>
      <c r="H335" s="80"/>
      <c r="I335" s="80"/>
      <c r="J335" s="102"/>
      <c r="K335" s="103" t="str">
        <f aca="false">IF(J335="","",IF(J335&gt;=8,"Yes","Check"))</f>
        <v/>
      </c>
      <c r="L335" s="81"/>
      <c r="M335" s="102"/>
      <c r="N335" s="102"/>
      <c r="O335" s="80"/>
      <c r="P335" s="81"/>
      <c r="Q335" s="103" t="str">
        <f aca="false">IF(P335="","",LEN(P335))</f>
        <v/>
      </c>
      <c r="R335" s="102"/>
      <c r="S335" s="80"/>
      <c r="T335" s="81"/>
      <c r="U335" s="104" t="str">
        <f aca="false">IF($AE335&lt;&gt;"",$AE335+4,IF(OR(R335&lt;&gt;"Yes",A335=""),"",A335+4))</f>
        <v/>
      </c>
      <c r="V335" s="102"/>
      <c r="W335" s="81"/>
      <c r="X335" s="81"/>
      <c r="Y335" s="105"/>
      <c r="Z335" s="105"/>
      <c r="AA335" s="106" t="str">
        <f aca="false">IF(AND($Y335="",$Z335=""),"",ROUND(IFERROR(VALUE(LEFT($Y335,1)),0)*12+IFERROR(VALUE(LEFT($Z335,1)),0)*8,0))</f>
        <v/>
      </c>
      <c r="AB335" s="106" t="str">
        <f aca="false">IF($AA335="","",IF($AA335&gt;=80,"A - call first",IF($AA335&gt;=60,"B - worth pursuing",IF($AA335&gt;=40,"C - nurture","D - do not spend time here"))))</f>
        <v/>
      </c>
      <c r="AC335" s="107" t="str">
        <f aca="false">IF($C335="","",IF($S335="Converted","8 Won / Certified",IF($S335="Application Started","7 Certification / Enterprise opportunity",IF($S335="Meeting Booked","6 Meeting / Application",IF(OR($S335="Interested",$S335="Info Requested"),"5 Interested",IF(OR($S335="Declined",$S335="Not Relevant",$S335="Do Not Contact / Unsubscribed"),"9 Closed - Lost",IF($R335="Yes","4 Contacted",IF($N335="Yes","2 Engaged",IF($M335="Yes","1 Awareness",IF($AA335&gt;=60,"3 Qualified","1 Awareness"))))))))))</f>
        <v/>
      </c>
      <c r="AD335" s="108"/>
      <c r="AE335" s="108"/>
      <c r="AF335" s="109" t="str">
        <f aca="false">IF($AE335="","",$AE335+10)</f>
        <v/>
      </c>
      <c r="AG335" s="108"/>
      <c r="AH335" s="81"/>
      <c r="AI335" s="108"/>
      <c r="AJ335" s="81"/>
      <c r="AK335" s="108"/>
      <c r="AL335" s="110"/>
      <c r="AM335" s="81"/>
      <c r="AN335" s="109" t="str">
        <f aca="false">IF($D335="","",IF(COUNTIF($D$4:$D$1203,$D335)&gt;1,"DUPLICATE — check earlier row",""))</f>
        <v/>
      </c>
      <c r="AO335" s="81"/>
      <c r="AP335" s="81"/>
    </row>
    <row r="336" customFormat="false" ht="30" hidden="false" customHeight="true" outlineLevel="0" collapsed="false">
      <c r="A336" s="79"/>
      <c r="B336" s="80"/>
      <c r="C336" s="80"/>
      <c r="D336" s="80"/>
      <c r="E336" s="80"/>
      <c r="F336" s="80"/>
      <c r="G336" s="80"/>
      <c r="H336" s="80"/>
      <c r="I336" s="80"/>
      <c r="J336" s="102"/>
      <c r="K336" s="103" t="str">
        <f aca="false">IF(J336="","",IF(J336&gt;=8,"Yes","Check"))</f>
        <v/>
      </c>
      <c r="L336" s="81"/>
      <c r="M336" s="102"/>
      <c r="N336" s="102"/>
      <c r="O336" s="80"/>
      <c r="P336" s="81"/>
      <c r="Q336" s="103" t="str">
        <f aca="false">IF(P336="","",LEN(P336))</f>
        <v/>
      </c>
      <c r="R336" s="102"/>
      <c r="S336" s="80"/>
      <c r="T336" s="81"/>
      <c r="U336" s="104" t="str">
        <f aca="false">IF($AE336&lt;&gt;"",$AE336+4,IF(OR(R336&lt;&gt;"Yes",A336=""),"",A336+4))</f>
        <v/>
      </c>
      <c r="V336" s="102"/>
      <c r="W336" s="81"/>
      <c r="X336" s="81"/>
      <c r="Y336" s="105"/>
      <c r="Z336" s="105"/>
      <c r="AA336" s="106" t="str">
        <f aca="false">IF(AND($Y336="",$Z336=""),"",ROUND(IFERROR(VALUE(LEFT($Y336,1)),0)*12+IFERROR(VALUE(LEFT($Z336,1)),0)*8,0))</f>
        <v/>
      </c>
      <c r="AB336" s="106" t="str">
        <f aca="false">IF($AA336="","",IF($AA336&gt;=80,"A - call first",IF($AA336&gt;=60,"B - worth pursuing",IF($AA336&gt;=40,"C - nurture","D - do not spend time here"))))</f>
        <v/>
      </c>
      <c r="AC336" s="107" t="str">
        <f aca="false">IF($C336="","",IF($S336="Converted","8 Won / Certified",IF($S336="Application Started","7 Certification / Enterprise opportunity",IF($S336="Meeting Booked","6 Meeting / Application",IF(OR($S336="Interested",$S336="Info Requested"),"5 Interested",IF(OR($S336="Declined",$S336="Not Relevant",$S336="Do Not Contact / Unsubscribed"),"9 Closed - Lost",IF($R336="Yes","4 Contacted",IF($N336="Yes","2 Engaged",IF($M336="Yes","1 Awareness",IF($AA336&gt;=60,"3 Qualified","1 Awareness"))))))))))</f>
        <v/>
      </c>
      <c r="AD336" s="108"/>
      <c r="AE336" s="108"/>
      <c r="AF336" s="111" t="str">
        <f aca="false">IF($AE336="","",$AE336+10)</f>
        <v/>
      </c>
      <c r="AG336" s="108"/>
      <c r="AH336" s="81"/>
      <c r="AI336" s="108"/>
      <c r="AJ336" s="81"/>
      <c r="AK336" s="108"/>
      <c r="AL336" s="110"/>
      <c r="AM336" s="81"/>
      <c r="AN336" s="111" t="str">
        <f aca="false">IF($D336="","",IF(COUNTIF($D$4:$D$1203,$D336)&gt;1,"DUPLICATE — check earlier row",""))</f>
        <v/>
      </c>
      <c r="AO336" s="81"/>
      <c r="AP336" s="81"/>
    </row>
    <row r="337" customFormat="false" ht="30" hidden="false" customHeight="true" outlineLevel="0" collapsed="false">
      <c r="A337" s="79"/>
      <c r="B337" s="80"/>
      <c r="C337" s="80"/>
      <c r="D337" s="80"/>
      <c r="E337" s="80"/>
      <c r="F337" s="80"/>
      <c r="G337" s="80"/>
      <c r="H337" s="80"/>
      <c r="I337" s="80"/>
      <c r="J337" s="102"/>
      <c r="K337" s="103" t="str">
        <f aca="false">IF(J337="","",IF(J337&gt;=8,"Yes","Check"))</f>
        <v/>
      </c>
      <c r="L337" s="81"/>
      <c r="M337" s="102"/>
      <c r="N337" s="102"/>
      <c r="O337" s="80"/>
      <c r="P337" s="81"/>
      <c r="Q337" s="103" t="str">
        <f aca="false">IF(P337="","",LEN(P337))</f>
        <v/>
      </c>
      <c r="R337" s="102"/>
      <c r="S337" s="80"/>
      <c r="T337" s="81"/>
      <c r="U337" s="104" t="str">
        <f aca="false">IF($AE337&lt;&gt;"",$AE337+4,IF(OR(R337&lt;&gt;"Yes",A337=""),"",A337+4))</f>
        <v/>
      </c>
      <c r="V337" s="102"/>
      <c r="W337" s="81"/>
      <c r="X337" s="81"/>
      <c r="Y337" s="105"/>
      <c r="Z337" s="105"/>
      <c r="AA337" s="106" t="str">
        <f aca="false">IF(AND($Y337="",$Z337=""),"",ROUND(IFERROR(VALUE(LEFT($Y337,1)),0)*12+IFERROR(VALUE(LEFT($Z337,1)),0)*8,0))</f>
        <v/>
      </c>
      <c r="AB337" s="106" t="str">
        <f aca="false">IF($AA337="","",IF($AA337&gt;=80,"A - call first",IF($AA337&gt;=60,"B - worth pursuing",IF($AA337&gt;=40,"C - nurture","D - do not spend time here"))))</f>
        <v/>
      </c>
      <c r="AC337" s="107" t="str">
        <f aca="false">IF($C337="","",IF($S337="Converted","8 Won / Certified",IF($S337="Application Started","7 Certification / Enterprise opportunity",IF($S337="Meeting Booked","6 Meeting / Application",IF(OR($S337="Interested",$S337="Info Requested"),"5 Interested",IF(OR($S337="Declined",$S337="Not Relevant",$S337="Do Not Contact / Unsubscribed"),"9 Closed - Lost",IF($R337="Yes","4 Contacted",IF($N337="Yes","2 Engaged",IF($M337="Yes","1 Awareness",IF($AA337&gt;=60,"3 Qualified","1 Awareness"))))))))))</f>
        <v/>
      </c>
      <c r="AD337" s="108"/>
      <c r="AE337" s="108"/>
      <c r="AF337" s="109" t="str">
        <f aca="false">IF($AE337="","",$AE337+10)</f>
        <v/>
      </c>
      <c r="AG337" s="108"/>
      <c r="AH337" s="81"/>
      <c r="AI337" s="108"/>
      <c r="AJ337" s="81"/>
      <c r="AK337" s="108"/>
      <c r="AL337" s="110"/>
      <c r="AM337" s="81"/>
      <c r="AN337" s="109" t="str">
        <f aca="false">IF($D337="","",IF(COUNTIF($D$4:$D$1203,$D337)&gt;1,"DUPLICATE — check earlier row",""))</f>
        <v/>
      </c>
      <c r="AO337" s="81"/>
      <c r="AP337" s="81"/>
    </row>
    <row r="338" customFormat="false" ht="30" hidden="false" customHeight="true" outlineLevel="0" collapsed="false">
      <c r="A338" s="79"/>
      <c r="B338" s="80"/>
      <c r="C338" s="80"/>
      <c r="D338" s="80"/>
      <c r="E338" s="80"/>
      <c r="F338" s="80"/>
      <c r="G338" s="80"/>
      <c r="H338" s="80"/>
      <c r="I338" s="80"/>
      <c r="J338" s="102"/>
      <c r="K338" s="103" t="str">
        <f aca="false">IF(J338="","",IF(J338&gt;=8,"Yes","Check"))</f>
        <v/>
      </c>
      <c r="L338" s="81"/>
      <c r="M338" s="102"/>
      <c r="N338" s="102"/>
      <c r="O338" s="80"/>
      <c r="P338" s="81"/>
      <c r="Q338" s="103" t="str">
        <f aca="false">IF(P338="","",LEN(P338))</f>
        <v/>
      </c>
      <c r="R338" s="102"/>
      <c r="S338" s="80"/>
      <c r="T338" s="81"/>
      <c r="U338" s="104" t="str">
        <f aca="false">IF($AE338&lt;&gt;"",$AE338+4,IF(OR(R338&lt;&gt;"Yes",A338=""),"",A338+4))</f>
        <v/>
      </c>
      <c r="V338" s="102"/>
      <c r="W338" s="81"/>
      <c r="X338" s="81"/>
      <c r="Y338" s="105"/>
      <c r="Z338" s="105"/>
      <c r="AA338" s="106" t="str">
        <f aca="false">IF(AND($Y338="",$Z338=""),"",ROUND(IFERROR(VALUE(LEFT($Y338,1)),0)*12+IFERROR(VALUE(LEFT($Z338,1)),0)*8,0))</f>
        <v/>
      </c>
      <c r="AB338" s="106" t="str">
        <f aca="false">IF($AA338="","",IF($AA338&gt;=80,"A - call first",IF($AA338&gt;=60,"B - worth pursuing",IF($AA338&gt;=40,"C - nurture","D - do not spend time here"))))</f>
        <v/>
      </c>
      <c r="AC338" s="107" t="str">
        <f aca="false">IF($C338="","",IF($S338="Converted","8 Won / Certified",IF($S338="Application Started","7 Certification / Enterprise opportunity",IF($S338="Meeting Booked","6 Meeting / Application",IF(OR($S338="Interested",$S338="Info Requested"),"5 Interested",IF(OR($S338="Declined",$S338="Not Relevant",$S338="Do Not Contact / Unsubscribed"),"9 Closed - Lost",IF($R338="Yes","4 Contacted",IF($N338="Yes","2 Engaged",IF($M338="Yes","1 Awareness",IF($AA338&gt;=60,"3 Qualified","1 Awareness"))))))))))</f>
        <v/>
      </c>
      <c r="AD338" s="108"/>
      <c r="AE338" s="108"/>
      <c r="AF338" s="111" t="str">
        <f aca="false">IF($AE338="","",$AE338+10)</f>
        <v/>
      </c>
      <c r="AG338" s="108"/>
      <c r="AH338" s="81"/>
      <c r="AI338" s="108"/>
      <c r="AJ338" s="81"/>
      <c r="AK338" s="108"/>
      <c r="AL338" s="110"/>
      <c r="AM338" s="81"/>
      <c r="AN338" s="111" t="str">
        <f aca="false">IF($D338="","",IF(COUNTIF($D$4:$D$1203,$D338)&gt;1,"DUPLICATE — check earlier row",""))</f>
        <v/>
      </c>
      <c r="AO338" s="81"/>
      <c r="AP338" s="81"/>
    </row>
    <row r="339" customFormat="false" ht="30" hidden="false" customHeight="true" outlineLevel="0" collapsed="false">
      <c r="A339" s="79"/>
      <c r="B339" s="80"/>
      <c r="C339" s="80"/>
      <c r="D339" s="80"/>
      <c r="E339" s="80"/>
      <c r="F339" s="80"/>
      <c r="G339" s="80"/>
      <c r="H339" s="80"/>
      <c r="I339" s="80"/>
      <c r="J339" s="102"/>
      <c r="K339" s="103" t="str">
        <f aca="false">IF(J339="","",IF(J339&gt;=8,"Yes","Check"))</f>
        <v/>
      </c>
      <c r="L339" s="81"/>
      <c r="M339" s="102"/>
      <c r="N339" s="102"/>
      <c r="O339" s="80"/>
      <c r="P339" s="81"/>
      <c r="Q339" s="103" t="str">
        <f aca="false">IF(P339="","",LEN(P339))</f>
        <v/>
      </c>
      <c r="R339" s="102"/>
      <c r="S339" s="80"/>
      <c r="T339" s="81"/>
      <c r="U339" s="104" t="str">
        <f aca="false">IF($AE339&lt;&gt;"",$AE339+4,IF(OR(R339&lt;&gt;"Yes",A339=""),"",A339+4))</f>
        <v/>
      </c>
      <c r="V339" s="102"/>
      <c r="W339" s="81"/>
      <c r="X339" s="81"/>
      <c r="Y339" s="105"/>
      <c r="Z339" s="105"/>
      <c r="AA339" s="106" t="str">
        <f aca="false">IF(AND($Y339="",$Z339=""),"",ROUND(IFERROR(VALUE(LEFT($Y339,1)),0)*12+IFERROR(VALUE(LEFT($Z339,1)),0)*8,0))</f>
        <v/>
      </c>
      <c r="AB339" s="106" t="str">
        <f aca="false">IF($AA339="","",IF($AA339&gt;=80,"A - call first",IF($AA339&gt;=60,"B - worth pursuing",IF($AA339&gt;=40,"C - nurture","D - do not spend time here"))))</f>
        <v/>
      </c>
      <c r="AC339" s="107" t="str">
        <f aca="false">IF($C339="","",IF($S339="Converted","8 Won / Certified",IF($S339="Application Started","7 Certification / Enterprise opportunity",IF($S339="Meeting Booked","6 Meeting / Application",IF(OR($S339="Interested",$S339="Info Requested"),"5 Interested",IF(OR($S339="Declined",$S339="Not Relevant",$S339="Do Not Contact / Unsubscribed"),"9 Closed - Lost",IF($R339="Yes","4 Contacted",IF($N339="Yes","2 Engaged",IF($M339="Yes","1 Awareness",IF($AA339&gt;=60,"3 Qualified","1 Awareness"))))))))))</f>
        <v/>
      </c>
      <c r="AD339" s="108"/>
      <c r="AE339" s="108"/>
      <c r="AF339" s="109" t="str">
        <f aca="false">IF($AE339="","",$AE339+10)</f>
        <v/>
      </c>
      <c r="AG339" s="108"/>
      <c r="AH339" s="81"/>
      <c r="AI339" s="108"/>
      <c r="AJ339" s="81"/>
      <c r="AK339" s="108"/>
      <c r="AL339" s="110"/>
      <c r="AM339" s="81"/>
      <c r="AN339" s="109" t="str">
        <f aca="false">IF($D339="","",IF(COUNTIF($D$4:$D$1203,$D339)&gt;1,"DUPLICATE — check earlier row",""))</f>
        <v/>
      </c>
      <c r="AO339" s="81"/>
      <c r="AP339" s="81"/>
    </row>
    <row r="340" customFormat="false" ht="30" hidden="false" customHeight="true" outlineLevel="0" collapsed="false">
      <c r="A340" s="79"/>
      <c r="B340" s="80"/>
      <c r="C340" s="80"/>
      <c r="D340" s="80"/>
      <c r="E340" s="80"/>
      <c r="F340" s="80"/>
      <c r="G340" s="80"/>
      <c r="H340" s="80"/>
      <c r="I340" s="80"/>
      <c r="J340" s="102"/>
      <c r="K340" s="103" t="str">
        <f aca="false">IF(J340="","",IF(J340&gt;=8,"Yes","Check"))</f>
        <v/>
      </c>
      <c r="L340" s="81"/>
      <c r="M340" s="102"/>
      <c r="N340" s="102"/>
      <c r="O340" s="80"/>
      <c r="P340" s="81"/>
      <c r="Q340" s="103" t="str">
        <f aca="false">IF(P340="","",LEN(P340))</f>
        <v/>
      </c>
      <c r="R340" s="102"/>
      <c r="S340" s="80"/>
      <c r="T340" s="81"/>
      <c r="U340" s="104" t="str">
        <f aca="false">IF($AE340&lt;&gt;"",$AE340+4,IF(OR(R340&lt;&gt;"Yes",A340=""),"",A340+4))</f>
        <v/>
      </c>
      <c r="V340" s="102"/>
      <c r="W340" s="81"/>
      <c r="X340" s="81"/>
      <c r="Y340" s="105"/>
      <c r="Z340" s="105"/>
      <c r="AA340" s="106" t="str">
        <f aca="false">IF(AND($Y340="",$Z340=""),"",ROUND(IFERROR(VALUE(LEFT($Y340,1)),0)*12+IFERROR(VALUE(LEFT($Z340,1)),0)*8,0))</f>
        <v/>
      </c>
      <c r="AB340" s="106" t="str">
        <f aca="false">IF($AA340="","",IF($AA340&gt;=80,"A - call first",IF($AA340&gt;=60,"B - worth pursuing",IF($AA340&gt;=40,"C - nurture","D - do not spend time here"))))</f>
        <v/>
      </c>
      <c r="AC340" s="107" t="str">
        <f aca="false">IF($C340="","",IF($S340="Converted","8 Won / Certified",IF($S340="Application Started","7 Certification / Enterprise opportunity",IF($S340="Meeting Booked","6 Meeting / Application",IF(OR($S340="Interested",$S340="Info Requested"),"5 Interested",IF(OR($S340="Declined",$S340="Not Relevant",$S340="Do Not Contact / Unsubscribed"),"9 Closed - Lost",IF($R340="Yes","4 Contacted",IF($N340="Yes","2 Engaged",IF($M340="Yes","1 Awareness",IF($AA340&gt;=60,"3 Qualified","1 Awareness"))))))))))</f>
        <v/>
      </c>
      <c r="AD340" s="108"/>
      <c r="AE340" s="108"/>
      <c r="AF340" s="111" t="str">
        <f aca="false">IF($AE340="","",$AE340+10)</f>
        <v/>
      </c>
      <c r="AG340" s="108"/>
      <c r="AH340" s="81"/>
      <c r="AI340" s="108"/>
      <c r="AJ340" s="81"/>
      <c r="AK340" s="108"/>
      <c r="AL340" s="110"/>
      <c r="AM340" s="81"/>
      <c r="AN340" s="111" t="str">
        <f aca="false">IF($D340="","",IF(COUNTIF($D$4:$D$1203,$D340)&gt;1,"DUPLICATE — check earlier row",""))</f>
        <v/>
      </c>
      <c r="AO340" s="81"/>
      <c r="AP340" s="81"/>
    </row>
    <row r="341" customFormat="false" ht="30" hidden="false" customHeight="true" outlineLevel="0" collapsed="false">
      <c r="A341" s="79"/>
      <c r="B341" s="80"/>
      <c r="C341" s="80"/>
      <c r="D341" s="80"/>
      <c r="E341" s="80"/>
      <c r="F341" s="80"/>
      <c r="G341" s="80"/>
      <c r="H341" s="80"/>
      <c r="I341" s="80"/>
      <c r="J341" s="102"/>
      <c r="K341" s="103" t="str">
        <f aca="false">IF(J341="","",IF(J341&gt;=8,"Yes","Check"))</f>
        <v/>
      </c>
      <c r="L341" s="81"/>
      <c r="M341" s="102"/>
      <c r="N341" s="102"/>
      <c r="O341" s="80"/>
      <c r="P341" s="81"/>
      <c r="Q341" s="103" t="str">
        <f aca="false">IF(P341="","",LEN(P341))</f>
        <v/>
      </c>
      <c r="R341" s="102"/>
      <c r="S341" s="80"/>
      <c r="T341" s="81"/>
      <c r="U341" s="104" t="str">
        <f aca="false">IF($AE341&lt;&gt;"",$AE341+4,IF(OR(R341&lt;&gt;"Yes",A341=""),"",A341+4))</f>
        <v/>
      </c>
      <c r="V341" s="102"/>
      <c r="W341" s="81"/>
      <c r="X341" s="81"/>
      <c r="Y341" s="105"/>
      <c r="Z341" s="105"/>
      <c r="AA341" s="106" t="str">
        <f aca="false">IF(AND($Y341="",$Z341=""),"",ROUND(IFERROR(VALUE(LEFT($Y341,1)),0)*12+IFERROR(VALUE(LEFT($Z341,1)),0)*8,0))</f>
        <v/>
      </c>
      <c r="AB341" s="106" t="str">
        <f aca="false">IF($AA341="","",IF($AA341&gt;=80,"A - call first",IF($AA341&gt;=60,"B - worth pursuing",IF($AA341&gt;=40,"C - nurture","D - do not spend time here"))))</f>
        <v/>
      </c>
      <c r="AC341" s="107" t="str">
        <f aca="false">IF($C341="","",IF($S341="Converted","8 Won / Certified",IF($S341="Application Started","7 Certification / Enterprise opportunity",IF($S341="Meeting Booked","6 Meeting / Application",IF(OR($S341="Interested",$S341="Info Requested"),"5 Interested",IF(OR($S341="Declined",$S341="Not Relevant",$S341="Do Not Contact / Unsubscribed"),"9 Closed - Lost",IF($R341="Yes","4 Contacted",IF($N341="Yes","2 Engaged",IF($M341="Yes","1 Awareness",IF($AA341&gt;=60,"3 Qualified","1 Awareness"))))))))))</f>
        <v/>
      </c>
      <c r="AD341" s="108"/>
      <c r="AE341" s="108"/>
      <c r="AF341" s="109" t="str">
        <f aca="false">IF($AE341="","",$AE341+10)</f>
        <v/>
      </c>
      <c r="AG341" s="108"/>
      <c r="AH341" s="81"/>
      <c r="AI341" s="108"/>
      <c r="AJ341" s="81"/>
      <c r="AK341" s="108"/>
      <c r="AL341" s="110"/>
      <c r="AM341" s="81"/>
      <c r="AN341" s="109" t="str">
        <f aca="false">IF($D341="","",IF(COUNTIF($D$4:$D$1203,$D341)&gt;1,"DUPLICATE — check earlier row",""))</f>
        <v/>
      </c>
      <c r="AO341" s="81"/>
      <c r="AP341" s="81"/>
    </row>
    <row r="342" customFormat="false" ht="30" hidden="false" customHeight="true" outlineLevel="0" collapsed="false">
      <c r="A342" s="79"/>
      <c r="B342" s="80"/>
      <c r="C342" s="80"/>
      <c r="D342" s="80"/>
      <c r="E342" s="80"/>
      <c r="F342" s="80"/>
      <c r="G342" s="80"/>
      <c r="H342" s="80"/>
      <c r="I342" s="80"/>
      <c r="J342" s="102"/>
      <c r="K342" s="103" t="str">
        <f aca="false">IF(J342="","",IF(J342&gt;=8,"Yes","Check"))</f>
        <v/>
      </c>
      <c r="L342" s="81"/>
      <c r="M342" s="102"/>
      <c r="N342" s="102"/>
      <c r="O342" s="80"/>
      <c r="P342" s="81"/>
      <c r="Q342" s="103" t="str">
        <f aca="false">IF(P342="","",LEN(P342))</f>
        <v/>
      </c>
      <c r="R342" s="102"/>
      <c r="S342" s="80"/>
      <c r="T342" s="81"/>
      <c r="U342" s="104" t="str">
        <f aca="false">IF($AE342&lt;&gt;"",$AE342+4,IF(OR(R342&lt;&gt;"Yes",A342=""),"",A342+4))</f>
        <v/>
      </c>
      <c r="V342" s="102"/>
      <c r="W342" s="81"/>
      <c r="X342" s="81"/>
      <c r="Y342" s="105"/>
      <c r="Z342" s="105"/>
      <c r="AA342" s="106" t="str">
        <f aca="false">IF(AND($Y342="",$Z342=""),"",ROUND(IFERROR(VALUE(LEFT($Y342,1)),0)*12+IFERROR(VALUE(LEFT($Z342,1)),0)*8,0))</f>
        <v/>
      </c>
      <c r="AB342" s="106" t="str">
        <f aca="false">IF($AA342="","",IF($AA342&gt;=80,"A - call first",IF($AA342&gt;=60,"B - worth pursuing",IF($AA342&gt;=40,"C - nurture","D - do not spend time here"))))</f>
        <v/>
      </c>
      <c r="AC342" s="107" t="str">
        <f aca="false">IF($C342="","",IF($S342="Converted","8 Won / Certified",IF($S342="Application Started","7 Certification / Enterprise opportunity",IF($S342="Meeting Booked","6 Meeting / Application",IF(OR($S342="Interested",$S342="Info Requested"),"5 Interested",IF(OR($S342="Declined",$S342="Not Relevant",$S342="Do Not Contact / Unsubscribed"),"9 Closed - Lost",IF($R342="Yes","4 Contacted",IF($N342="Yes","2 Engaged",IF($M342="Yes","1 Awareness",IF($AA342&gt;=60,"3 Qualified","1 Awareness"))))))))))</f>
        <v/>
      </c>
      <c r="AD342" s="108"/>
      <c r="AE342" s="108"/>
      <c r="AF342" s="111" t="str">
        <f aca="false">IF($AE342="","",$AE342+10)</f>
        <v/>
      </c>
      <c r="AG342" s="108"/>
      <c r="AH342" s="81"/>
      <c r="AI342" s="108"/>
      <c r="AJ342" s="81"/>
      <c r="AK342" s="108"/>
      <c r="AL342" s="110"/>
      <c r="AM342" s="81"/>
      <c r="AN342" s="111" t="str">
        <f aca="false">IF($D342="","",IF(COUNTIF($D$4:$D$1203,$D342)&gt;1,"DUPLICATE — check earlier row",""))</f>
        <v/>
      </c>
      <c r="AO342" s="81"/>
      <c r="AP342" s="81"/>
    </row>
    <row r="343" customFormat="false" ht="30" hidden="false" customHeight="true" outlineLevel="0" collapsed="false">
      <c r="A343" s="79"/>
      <c r="B343" s="80"/>
      <c r="C343" s="80"/>
      <c r="D343" s="80"/>
      <c r="E343" s="80"/>
      <c r="F343" s="80"/>
      <c r="G343" s="80"/>
      <c r="H343" s="80"/>
      <c r="I343" s="80"/>
      <c r="J343" s="102"/>
      <c r="K343" s="103" t="str">
        <f aca="false">IF(J343="","",IF(J343&gt;=8,"Yes","Check"))</f>
        <v/>
      </c>
      <c r="L343" s="81"/>
      <c r="M343" s="102"/>
      <c r="N343" s="102"/>
      <c r="O343" s="80"/>
      <c r="P343" s="81"/>
      <c r="Q343" s="103" t="str">
        <f aca="false">IF(P343="","",LEN(P343))</f>
        <v/>
      </c>
      <c r="R343" s="102"/>
      <c r="S343" s="80"/>
      <c r="T343" s="81"/>
      <c r="U343" s="104" t="str">
        <f aca="false">IF($AE343&lt;&gt;"",$AE343+4,IF(OR(R343&lt;&gt;"Yes",A343=""),"",A343+4))</f>
        <v/>
      </c>
      <c r="V343" s="102"/>
      <c r="W343" s="81"/>
      <c r="X343" s="81"/>
      <c r="Y343" s="105"/>
      <c r="Z343" s="105"/>
      <c r="AA343" s="106" t="str">
        <f aca="false">IF(AND($Y343="",$Z343=""),"",ROUND(IFERROR(VALUE(LEFT($Y343,1)),0)*12+IFERROR(VALUE(LEFT($Z343,1)),0)*8,0))</f>
        <v/>
      </c>
      <c r="AB343" s="106" t="str">
        <f aca="false">IF($AA343="","",IF($AA343&gt;=80,"A - call first",IF($AA343&gt;=60,"B - worth pursuing",IF($AA343&gt;=40,"C - nurture","D - do not spend time here"))))</f>
        <v/>
      </c>
      <c r="AC343" s="107" t="str">
        <f aca="false">IF($C343="","",IF($S343="Converted","8 Won / Certified",IF($S343="Application Started","7 Certification / Enterprise opportunity",IF($S343="Meeting Booked","6 Meeting / Application",IF(OR($S343="Interested",$S343="Info Requested"),"5 Interested",IF(OR($S343="Declined",$S343="Not Relevant",$S343="Do Not Contact / Unsubscribed"),"9 Closed - Lost",IF($R343="Yes","4 Contacted",IF($N343="Yes","2 Engaged",IF($M343="Yes","1 Awareness",IF($AA343&gt;=60,"3 Qualified","1 Awareness"))))))))))</f>
        <v/>
      </c>
      <c r="AD343" s="108"/>
      <c r="AE343" s="108"/>
      <c r="AF343" s="109" t="str">
        <f aca="false">IF($AE343="","",$AE343+10)</f>
        <v/>
      </c>
      <c r="AG343" s="108"/>
      <c r="AH343" s="81"/>
      <c r="AI343" s="108"/>
      <c r="AJ343" s="81"/>
      <c r="AK343" s="108"/>
      <c r="AL343" s="110"/>
      <c r="AM343" s="81"/>
      <c r="AN343" s="109" t="str">
        <f aca="false">IF($D343="","",IF(COUNTIF($D$4:$D$1203,$D343)&gt;1,"DUPLICATE — check earlier row",""))</f>
        <v/>
      </c>
      <c r="AO343" s="81"/>
      <c r="AP343" s="81"/>
    </row>
    <row r="344" customFormat="false" ht="30" hidden="false" customHeight="true" outlineLevel="0" collapsed="false">
      <c r="A344" s="79"/>
      <c r="B344" s="80"/>
      <c r="C344" s="80"/>
      <c r="D344" s="80"/>
      <c r="E344" s="80"/>
      <c r="F344" s="80"/>
      <c r="G344" s="80"/>
      <c r="H344" s="80"/>
      <c r="I344" s="80"/>
      <c r="J344" s="102"/>
      <c r="K344" s="103" t="str">
        <f aca="false">IF(J344="","",IF(J344&gt;=8,"Yes","Check"))</f>
        <v/>
      </c>
      <c r="L344" s="81"/>
      <c r="M344" s="102"/>
      <c r="N344" s="102"/>
      <c r="O344" s="80"/>
      <c r="P344" s="81"/>
      <c r="Q344" s="103" t="str">
        <f aca="false">IF(P344="","",LEN(P344))</f>
        <v/>
      </c>
      <c r="R344" s="102"/>
      <c r="S344" s="80"/>
      <c r="T344" s="81"/>
      <c r="U344" s="104" t="str">
        <f aca="false">IF($AE344&lt;&gt;"",$AE344+4,IF(OR(R344&lt;&gt;"Yes",A344=""),"",A344+4))</f>
        <v/>
      </c>
      <c r="V344" s="102"/>
      <c r="W344" s="81"/>
      <c r="X344" s="81"/>
      <c r="Y344" s="105"/>
      <c r="Z344" s="105"/>
      <c r="AA344" s="106" t="str">
        <f aca="false">IF(AND($Y344="",$Z344=""),"",ROUND(IFERROR(VALUE(LEFT($Y344,1)),0)*12+IFERROR(VALUE(LEFT($Z344,1)),0)*8,0))</f>
        <v/>
      </c>
      <c r="AB344" s="106" t="str">
        <f aca="false">IF($AA344="","",IF($AA344&gt;=80,"A - call first",IF($AA344&gt;=60,"B - worth pursuing",IF($AA344&gt;=40,"C - nurture","D - do not spend time here"))))</f>
        <v/>
      </c>
      <c r="AC344" s="107" t="str">
        <f aca="false">IF($C344="","",IF($S344="Converted","8 Won / Certified",IF($S344="Application Started","7 Certification / Enterprise opportunity",IF($S344="Meeting Booked","6 Meeting / Application",IF(OR($S344="Interested",$S344="Info Requested"),"5 Interested",IF(OR($S344="Declined",$S344="Not Relevant",$S344="Do Not Contact / Unsubscribed"),"9 Closed - Lost",IF($R344="Yes","4 Contacted",IF($N344="Yes","2 Engaged",IF($M344="Yes","1 Awareness",IF($AA344&gt;=60,"3 Qualified","1 Awareness"))))))))))</f>
        <v/>
      </c>
      <c r="AD344" s="108"/>
      <c r="AE344" s="108"/>
      <c r="AF344" s="111" t="str">
        <f aca="false">IF($AE344="","",$AE344+10)</f>
        <v/>
      </c>
      <c r="AG344" s="108"/>
      <c r="AH344" s="81"/>
      <c r="AI344" s="108"/>
      <c r="AJ344" s="81"/>
      <c r="AK344" s="108"/>
      <c r="AL344" s="110"/>
      <c r="AM344" s="81"/>
      <c r="AN344" s="111" t="str">
        <f aca="false">IF($D344="","",IF(COUNTIF($D$4:$D$1203,$D344)&gt;1,"DUPLICATE — check earlier row",""))</f>
        <v/>
      </c>
      <c r="AO344" s="81"/>
      <c r="AP344" s="81"/>
    </row>
    <row r="345" customFormat="false" ht="30" hidden="false" customHeight="true" outlineLevel="0" collapsed="false">
      <c r="A345" s="79"/>
      <c r="B345" s="80"/>
      <c r="C345" s="80"/>
      <c r="D345" s="80"/>
      <c r="E345" s="80"/>
      <c r="F345" s="80"/>
      <c r="G345" s="80"/>
      <c r="H345" s="80"/>
      <c r="I345" s="80"/>
      <c r="J345" s="102"/>
      <c r="K345" s="103" t="str">
        <f aca="false">IF(J345="","",IF(J345&gt;=8,"Yes","Check"))</f>
        <v/>
      </c>
      <c r="L345" s="81"/>
      <c r="M345" s="102"/>
      <c r="N345" s="102"/>
      <c r="O345" s="80"/>
      <c r="P345" s="81"/>
      <c r="Q345" s="103" t="str">
        <f aca="false">IF(P345="","",LEN(P345))</f>
        <v/>
      </c>
      <c r="R345" s="102"/>
      <c r="S345" s="80"/>
      <c r="T345" s="81"/>
      <c r="U345" s="104" t="str">
        <f aca="false">IF($AE345&lt;&gt;"",$AE345+4,IF(OR(R345&lt;&gt;"Yes",A345=""),"",A345+4))</f>
        <v/>
      </c>
      <c r="V345" s="102"/>
      <c r="W345" s="81"/>
      <c r="X345" s="81"/>
      <c r="Y345" s="105"/>
      <c r="Z345" s="105"/>
      <c r="AA345" s="106" t="str">
        <f aca="false">IF(AND($Y345="",$Z345=""),"",ROUND(IFERROR(VALUE(LEFT($Y345,1)),0)*12+IFERROR(VALUE(LEFT($Z345,1)),0)*8,0))</f>
        <v/>
      </c>
      <c r="AB345" s="106" t="str">
        <f aca="false">IF($AA345="","",IF($AA345&gt;=80,"A - call first",IF($AA345&gt;=60,"B - worth pursuing",IF($AA345&gt;=40,"C - nurture","D - do not spend time here"))))</f>
        <v/>
      </c>
      <c r="AC345" s="107" t="str">
        <f aca="false">IF($C345="","",IF($S345="Converted","8 Won / Certified",IF($S345="Application Started","7 Certification / Enterprise opportunity",IF($S345="Meeting Booked","6 Meeting / Application",IF(OR($S345="Interested",$S345="Info Requested"),"5 Interested",IF(OR($S345="Declined",$S345="Not Relevant",$S345="Do Not Contact / Unsubscribed"),"9 Closed - Lost",IF($R345="Yes","4 Contacted",IF($N345="Yes","2 Engaged",IF($M345="Yes","1 Awareness",IF($AA345&gt;=60,"3 Qualified","1 Awareness"))))))))))</f>
        <v/>
      </c>
      <c r="AD345" s="108"/>
      <c r="AE345" s="108"/>
      <c r="AF345" s="109" t="str">
        <f aca="false">IF($AE345="","",$AE345+10)</f>
        <v/>
      </c>
      <c r="AG345" s="108"/>
      <c r="AH345" s="81"/>
      <c r="AI345" s="108"/>
      <c r="AJ345" s="81"/>
      <c r="AK345" s="108"/>
      <c r="AL345" s="110"/>
      <c r="AM345" s="81"/>
      <c r="AN345" s="109" t="str">
        <f aca="false">IF($D345="","",IF(COUNTIF($D$4:$D$1203,$D345)&gt;1,"DUPLICATE — check earlier row",""))</f>
        <v/>
      </c>
      <c r="AO345" s="81"/>
      <c r="AP345" s="81"/>
    </row>
    <row r="346" customFormat="false" ht="30" hidden="false" customHeight="true" outlineLevel="0" collapsed="false">
      <c r="A346" s="79"/>
      <c r="B346" s="80"/>
      <c r="C346" s="80"/>
      <c r="D346" s="80"/>
      <c r="E346" s="80"/>
      <c r="F346" s="80"/>
      <c r="G346" s="80"/>
      <c r="H346" s="80"/>
      <c r="I346" s="80"/>
      <c r="J346" s="102"/>
      <c r="K346" s="103" t="str">
        <f aca="false">IF(J346="","",IF(J346&gt;=8,"Yes","Check"))</f>
        <v/>
      </c>
      <c r="L346" s="81"/>
      <c r="M346" s="102"/>
      <c r="N346" s="102"/>
      <c r="O346" s="80"/>
      <c r="P346" s="81"/>
      <c r="Q346" s="103" t="str">
        <f aca="false">IF(P346="","",LEN(P346))</f>
        <v/>
      </c>
      <c r="R346" s="102"/>
      <c r="S346" s="80"/>
      <c r="T346" s="81"/>
      <c r="U346" s="104" t="str">
        <f aca="false">IF($AE346&lt;&gt;"",$AE346+4,IF(OR(R346&lt;&gt;"Yes",A346=""),"",A346+4))</f>
        <v/>
      </c>
      <c r="V346" s="102"/>
      <c r="W346" s="81"/>
      <c r="X346" s="81"/>
      <c r="Y346" s="105"/>
      <c r="Z346" s="105"/>
      <c r="AA346" s="106" t="str">
        <f aca="false">IF(AND($Y346="",$Z346=""),"",ROUND(IFERROR(VALUE(LEFT($Y346,1)),0)*12+IFERROR(VALUE(LEFT($Z346,1)),0)*8,0))</f>
        <v/>
      </c>
      <c r="AB346" s="106" t="str">
        <f aca="false">IF($AA346="","",IF($AA346&gt;=80,"A - call first",IF($AA346&gt;=60,"B - worth pursuing",IF($AA346&gt;=40,"C - nurture","D - do not spend time here"))))</f>
        <v/>
      </c>
      <c r="AC346" s="107" t="str">
        <f aca="false">IF($C346="","",IF($S346="Converted","8 Won / Certified",IF($S346="Application Started","7 Certification / Enterprise opportunity",IF($S346="Meeting Booked","6 Meeting / Application",IF(OR($S346="Interested",$S346="Info Requested"),"5 Interested",IF(OR($S346="Declined",$S346="Not Relevant",$S346="Do Not Contact / Unsubscribed"),"9 Closed - Lost",IF($R346="Yes","4 Contacted",IF($N346="Yes","2 Engaged",IF($M346="Yes","1 Awareness",IF($AA346&gt;=60,"3 Qualified","1 Awareness"))))))))))</f>
        <v/>
      </c>
      <c r="AD346" s="108"/>
      <c r="AE346" s="108"/>
      <c r="AF346" s="111" t="str">
        <f aca="false">IF($AE346="","",$AE346+10)</f>
        <v/>
      </c>
      <c r="AG346" s="108"/>
      <c r="AH346" s="81"/>
      <c r="AI346" s="108"/>
      <c r="AJ346" s="81"/>
      <c r="AK346" s="108"/>
      <c r="AL346" s="110"/>
      <c r="AM346" s="81"/>
      <c r="AN346" s="111" t="str">
        <f aca="false">IF($D346="","",IF(COUNTIF($D$4:$D$1203,$D346)&gt;1,"DUPLICATE — check earlier row",""))</f>
        <v/>
      </c>
      <c r="AO346" s="81"/>
      <c r="AP346" s="81"/>
    </row>
    <row r="347" customFormat="false" ht="30" hidden="false" customHeight="true" outlineLevel="0" collapsed="false">
      <c r="A347" s="79"/>
      <c r="B347" s="80"/>
      <c r="C347" s="80"/>
      <c r="D347" s="80"/>
      <c r="E347" s="80"/>
      <c r="F347" s="80"/>
      <c r="G347" s="80"/>
      <c r="H347" s="80"/>
      <c r="I347" s="80"/>
      <c r="J347" s="102"/>
      <c r="K347" s="103" t="str">
        <f aca="false">IF(J347="","",IF(J347&gt;=8,"Yes","Check"))</f>
        <v/>
      </c>
      <c r="L347" s="81"/>
      <c r="M347" s="102"/>
      <c r="N347" s="102"/>
      <c r="O347" s="80"/>
      <c r="P347" s="81"/>
      <c r="Q347" s="103" t="str">
        <f aca="false">IF(P347="","",LEN(P347))</f>
        <v/>
      </c>
      <c r="R347" s="102"/>
      <c r="S347" s="80"/>
      <c r="T347" s="81"/>
      <c r="U347" s="104" t="str">
        <f aca="false">IF($AE347&lt;&gt;"",$AE347+4,IF(OR(R347&lt;&gt;"Yes",A347=""),"",A347+4))</f>
        <v/>
      </c>
      <c r="V347" s="102"/>
      <c r="W347" s="81"/>
      <c r="X347" s="81"/>
      <c r="Y347" s="105"/>
      <c r="Z347" s="105"/>
      <c r="AA347" s="106" t="str">
        <f aca="false">IF(AND($Y347="",$Z347=""),"",ROUND(IFERROR(VALUE(LEFT($Y347,1)),0)*12+IFERROR(VALUE(LEFT($Z347,1)),0)*8,0))</f>
        <v/>
      </c>
      <c r="AB347" s="106" t="str">
        <f aca="false">IF($AA347="","",IF($AA347&gt;=80,"A - call first",IF($AA347&gt;=60,"B - worth pursuing",IF($AA347&gt;=40,"C - nurture","D - do not spend time here"))))</f>
        <v/>
      </c>
      <c r="AC347" s="107" t="str">
        <f aca="false">IF($C347="","",IF($S347="Converted","8 Won / Certified",IF($S347="Application Started","7 Certification / Enterprise opportunity",IF($S347="Meeting Booked","6 Meeting / Application",IF(OR($S347="Interested",$S347="Info Requested"),"5 Interested",IF(OR($S347="Declined",$S347="Not Relevant",$S347="Do Not Contact / Unsubscribed"),"9 Closed - Lost",IF($R347="Yes","4 Contacted",IF($N347="Yes","2 Engaged",IF($M347="Yes","1 Awareness",IF($AA347&gt;=60,"3 Qualified","1 Awareness"))))))))))</f>
        <v/>
      </c>
      <c r="AD347" s="108"/>
      <c r="AE347" s="108"/>
      <c r="AF347" s="109" t="str">
        <f aca="false">IF($AE347="","",$AE347+10)</f>
        <v/>
      </c>
      <c r="AG347" s="108"/>
      <c r="AH347" s="81"/>
      <c r="AI347" s="108"/>
      <c r="AJ347" s="81"/>
      <c r="AK347" s="108"/>
      <c r="AL347" s="110"/>
      <c r="AM347" s="81"/>
      <c r="AN347" s="109" t="str">
        <f aca="false">IF($D347="","",IF(COUNTIF($D$4:$D$1203,$D347)&gt;1,"DUPLICATE — check earlier row",""))</f>
        <v/>
      </c>
      <c r="AO347" s="81"/>
      <c r="AP347" s="81"/>
    </row>
    <row r="348" customFormat="false" ht="30" hidden="false" customHeight="true" outlineLevel="0" collapsed="false">
      <c r="A348" s="79"/>
      <c r="B348" s="80"/>
      <c r="C348" s="80"/>
      <c r="D348" s="80"/>
      <c r="E348" s="80"/>
      <c r="F348" s="80"/>
      <c r="G348" s="80"/>
      <c r="H348" s="80"/>
      <c r="I348" s="80"/>
      <c r="J348" s="102"/>
      <c r="K348" s="103" t="str">
        <f aca="false">IF(J348="","",IF(J348&gt;=8,"Yes","Check"))</f>
        <v/>
      </c>
      <c r="L348" s="81"/>
      <c r="M348" s="102"/>
      <c r="N348" s="102"/>
      <c r="O348" s="80"/>
      <c r="P348" s="81"/>
      <c r="Q348" s="103" t="str">
        <f aca="false">IF(P348="","",LEN(P348))</f>
        <v/>
      </c>
      <c r="R348" s="102"/>
      <c r="S348" s="80"/>
      <c r="T348" s="81"/>
      <c r="U348" s="104" t="str">
        <f aca="false">IF($AE348&lt;&gt;"",$AE348+4,IF(OR(R348&lt;&gt;"Yes",A348=""),"",A348+4))</f>
        <v/>
      </c>
      <c r="V348" s="102"/>
      <c r="W348" s="81"/>
      <c r="X348" s="81"/>
      <c r="Y348" s="105"/>
      <c r="Z348" s="105"/>
      <c r="AA348" s="106" t="str">
        <f aca="false">IF(AND($Y348="",$Z348=""),"",ROUND(IFERROR(VALUE(LEFT($Y348,1)),0)*12+IFERROR(VALUE(LEFT($Z348,1)),0)*8,0))</f>
        <v/>
      </c>
      <c r="AB348" s="106" t="str">
        <f aca="false">IF($AA348="","",IF($AA348&gt;=80,"A - call first",IF($AA348&gt;=60,"B - worth pursuing",IF($AA348&gt;=40,"C - nurture","D - do not spend time here"))))</f>
        <v/>
      </c>
      <c r="AC348" s="107" t="str">
        <f aca="false">IF($C348="","",IF($S348="Converted","8 Won / Certified",IF($S348="Application Started","7 Certification / Enterprise opportunity",IF($S348="Meeting Booked","6 Meeting / Application",IF(OR($S348="Interested",$S348="Info Requested"),"5 Interested",IF(OR($S348="Declined",$S348="Not Relevant",$S348="Do Not Contact / Unsubscribed"),"9 Closed - Lost",IF($R348="Yes","4 Contacted",IF($N348="Yes","2 Engaged",IF($M348="Yes","1 Awareness",IF($AA348&gt;=60,"3 Qualified","1 Awareness"))))))))))</f>
        <v/>
      </c>
      <c r="AD348" s="108"/>
      <c r="AE348" s="108"/>
      <c r="AF348" s="111" t="str">
        <f aca="false">IF($AE348="","",$AE348+10)</f>
        <v/>
      </c>
      <c r="AG348" s="108"/>
      <c r="AH348" s="81"/>
      <c r="AI348" s="108"/>
      <c r="AJ348" s="81"/>
      <c r="AK348" s="108"/>
      <c r="AL348" s="110"/>
      <c r="AM348" s="81"/>
      <c r="AN348" s="111" t="str">
        <f aca="false">IF($D348="","",IF(COUNTIF($D$4:$D$1203,$D348)&gt;1,"DUPLICATE — check earlier row",""))</f>
        <v/>
      </c>
      <c r="AO348" s="81"/>
      <c r="AP348" s="81"/>
    </row>
    <row r="349" customFormat="false" ht="30" hidden="false" customHeight="true" outlineLevel="0" collapsed="false">
      <c r="A349" s="79"/>
      <c r="B349" s="80"/>
      <c r="C349" s="80"/>
      <c r="D349" s="80"/>
      <c r="E349" s="80"/>
      <c r="F349" s="80"/>
      <c r="G349" s="80"/>
      <c r="H349" s="80"/>
      <c r="I349" s="80"/>
      <c r="J349" s="102"/>
      <c r="K349" s="103" t="str">
        <f aca="false">IF(J349="","",IF(J349&gt;=8,"Yes","Check"))</f>
        <v/>
      </c>
      <c r="L349" s="81"/>
      <c r="M349" s="102"/>
      <c r="N349" s="102"/>
      <c r="O349" s="80"/>
      <c r="P349" s="81"/>
      <c r="Q349" s="103" t="str">
        <f aca="false">IF(P349="","",LEN(P349))</f>
        <v/>
      </c>
      <c r="R349" s="102"/>
      <c r="S349" s="80"/>
      <c r="T349" s="81"/>
      <c r="U349" s="104" t="str">
        <f aca="false">IF($AE349&lt;&gt;"",$AE349+4,IF(OR(R349&lt;&gt;"Yes",A349=""),"",A349+4))</f>
        <v/>
      </c>
      <c r="V349" s="102"/>
      <c r="W349" s="81"/>
      <c r="X349" s="81"/>
      <c r="Y349" s="105"/>
      <c r="Z349" s="105"/>
      <c r="AA349" s="106" t="str">
        <f aca="false">IF(AND($Y349="",$Z349=""),"",ROUND(IFERROR(VALUE(LEFT($Y349,1)),0)*12+IFERROR(VALUE(LEFT($Z349,1)),0)*8,0))</f>
        <v/>
      </c>
      <c r="AB349" s="106" t="str">
        <f aca="false">IF($AA349="","",IF($AA349&gt;=80,"A - call first",IF($AA349&gt;=60,"B - worth pursuing",IF($AA349&gt;=40,"C - nurture","D - do not spend time here"))))</f>
        <v/>
      </c>
      <c r="AC349" s="107" t="str">
        <f aca="false">IF($C349="","",IF($S349="Converted","8 Won / Certified",IF($S349="Application Started","7 Certification / Enterprise opportunity",IF($S349="Meeting Booked","6 Meeting / Application",IF(OR($S349="Interested",$S349="Info Requested"),"5 Interested",IF(OR($S349="Declined",$S349="Not Relevant",$S349="Do Not Contact / Unsubscribed"),"9 Closed - Lost",IF($R349="Yes","4 Contacted",IF($N349="Yes","2 Engaged",IF($M349="Yes","1 Awareness",IF($AA349&gt;=60,"3 Qualified","1 Awareness"))))))))))</f>
        <v/>
      </c>
      <c r="AD349" s="108"/>
      <c r="AE349" s="108"/>
      <c r="AF349" s="109" t="str">
        <f aca="false">IF($AE349="","",$AE349+10)</f>
        <v/>
      </c>
      <c r="AG349" s="108"/>
      <c r="AH349" s="81"/>
      <c r="AI349" s="108"/>
      <c r="AJ349" s="81"/>
      <c r="AK349" s="108"/>
      <c r="AL349" s="110"/>
      <c r="AM349" s="81"/>
      <c r="AN349" s="109" t="str">
        <f aca="false">IF($D349="","",IF(COUNTIF($D$4:$D$1203,$D349)&gt;1,"DUPLICATE — check earlier row",""))</f>
        <v/>
      </c>
      <c r="AO349" s="81"/>
      <c r="AP349" s="81"/>
    </row>
    <row r="350" customFormat="false" ht="30" hidden="false" customHeight="true" outlineLevel="0" collapsed="false">
      <c r="A350" s="79"/>
      <c r="B350" s="80"/>
      <c r="C350" s="80"/>
      <c r="D350" s="80"/>
      <c r="E350" s="80"/>
      <c r="F350" s="80"/>
      <c r="G350" s="80"/>
      <c r="H350" s="80"/>
      <c r="I350" s="80"/>
      <c r="J350" s="102"/>
      <c r="K350" s="103" t="str">
        <f aca="false">IF(J350="","",IF(J350&gt;=8,"Yes","Check"))</f>
        <v/>
      </c>
      <c r="L350" s="81"/>
      <c r="M350" s="102"/>
      <c r="N350" s="102"/>
      <c r="O350" s="80"/>
      <c r="P350" s="81"/>
      <c r="Q350" s="103" t="str">
        <f aca="false">IF(P350="","",LEN(P350))</f>
        <v/>
      </c>
      <c r="R350" s="102"/>
      <c r="S350" s="80"/>
      <c r="T350" s="81"/>
      <c r="U350" s="104" t="str">
        <f aca="false">IF($AE350&lt;&gt;"",$AE350+4,IF(OR(R350&lt;&gt;"Yes",A350=""),"",A350+4))</f>
        <v/>
      </c>
      <c r="V350" s="102"/>
      <c r="W350" s="81"/>
      <c r="X350" s="81"/>
      <c r="Y350" s="105"/>
      <c r="Z350" s="105"/>
      <c r="AA350" s="106" t="str">
        <f aca="false">IF(AND($Y350="",$Z350=""),"",ROUND(IFERROR(VALUE(LEFT($Y350,1)),0)*12+IFERROR(VALUE(LEFT($Z350,1)),0)*8,0))</f>
        <v/>
      </c>
      <c r="AB350" s="106" t="str">
        <f aca="false">IF($AA350="","",IF($AA350&gt;=80,"A - call first",IF($AA350&gt;=60,"B - worth pursuing",IF($AA350&gt;=40,"C - nurture","D - do not spend time here"))))</f>
        <v/>
      </c>
      <c r="AC350" s="107" t="str">
        <f aca="false">IF($C350="","",IF($S350="Converted","8 Won / Certified",IF($S350="Application Started","7 Certification / Enterprise opportunity",IF($S350="Meeting Booked","6 Meeting / Application",IF(OR($S350="Interested",$S350="Info Requested"),"5 Interested",IF(OR($S350="Declined",$S350="Not Relevant",$S350="Do Not Contact / Unsubscribed"),"9 Closed - Lost",IF($R350="Yes","4 Contacted",IF($N350="Yes","2 Engaged",IF($M350="Yes","1 Awareness",IF($AA350&gt;=60,"3 Qualified","1 Awareness"))))))))))</f>
        <v/>
      </c>
      <c r="AD350" s="108"/>
      <c r="AE350" s="108"/>
      <c r="AF350" s="111" t="str">
        <f aca="false">IF($AE350="","",$AE350+10)</f>
        <v/>
      </c>
      <c r="AG350" s="108"/>
      <c r="AH350" s="81"/>
      <c r="AI350" s="108"/>
      <c r="AJ350" s="81"/>
      <c r="AK350" s="108"/>
      <c r="AL350" s="110"/>
      <c r="AM350" s="81"/>
      <c r="AN350" s="111" t="str">
        <f aca="false">IF($D350="","",IF(COUNTIF($D$4:$D$1203,$D350)&gt;1,"DUPLICATE — check earlier row",""))</f>
        <v/>
      </c>
      <c r="AO350" s="81"/>
      <c r="AP350" s="81"/>
    </row>
    <row r="351" customFormat="false" ht="30" hidden="false" customHeight="true" outlineLevel="0" collapsed="false">
      <c r="A351" s="79"/>
      <c r="B351" s="80"/>
      <c r="C351" s="80"/>
      <c r="D351" s="80"/>
      <c r="E351" s="80"/>
      <c r="F351" s="80"/>
      <c r="G351" s="80"/>
      <c r="H351" s="80"/>
      <c r="I351" s="80"/>
      <c r="J351" s="102"/>
      <c r="K351" s="103" t="str">
        <f aca="false">IF(J351="","",IF(J351&gt;=8,"Yes","Check"))</f>
        <v/>
      </c>
      <c r="L351" s="81"/>
      <c r="M351" s="102"/>
      <c r="N351" s="102"/>
      <c r="O351" s="80"/>
      <c r="P351" s="81"/>
      <c r="Q351" s="103" t="str">
        <f aca="false">IF(P351="","",LEN(P351))</f>
        <v/>
      </c>
      <c r="R351" s="102"/>
      <c r="S351" s="80"/>
      <c r="T351" s="81"/>
      <c r="U351" s="104" t="str">
        <f aca="false">IF($AE351&lt;&gt;"",$AE351+4,IF(OR(R351&lt;&gt;"Yes",A351=""),"",A351+4))</f>
        <v/>
      </c>
      <c r="V351" s="102"/>
      <c r="W351" s="81"/>
      <c r="X351" s="81"/>
      <c r="Y351" s="105"/>
      <c r="Z351" s="105"/>
      <c r="AA351" s="106" t="str">
        <f aca="false">IF(AND($Y351="",$Z351=""),"",ROUND(IFERROR(VALUE(LEFT($Y351,1)),0)*12+IFERROR(VALUE(LEFT($Z351,1)),0)*8,0))</f>
        <v/>
      </c>
      <c r="AB351" s="106" t="str">
        <f aca="false">IF($AA351="","",IF($AA351&gt;=80,"A - call first",IF($AA351&gt;=60,"B - worth pursuing",IF($AA351&gt;=40,"C - nurture","D - do not spend time here"))))</f>
        <v/>
      </c>
      <c r="AC351" s="107" t="str">
        <f aca="false">IF($C351="","",IF($S351="Converted","8 Won / Certified",IF($S351="Application Started","7 Certification / Enterprise opportunity",IF($S351="Meeting Booked","6 Meeting / Application",IF(OR($S351="Interested",$S351="Info Requested"),"5 Interested",IF(OR($S351="Declined",$S351="Not Relevant",$S351="Do Not Contact / Unsubscribed"),"9 Closed - Lost",IF($R351="Yes","4 Contacted",IF($N351="Yes","2 Engaged",IF($M351="Yes","1 Awareness",IF($AA351&gt;=60,"3 Qualified","1 Awareness"))))))))))</f>
        <v/>
      </c>
      <c r="AD351" s="108"/>
      <c r="AE351" s="108"/>
      <c r="AF351" s="109" t="str">
        <f aca="false">IF($AE351="","",$AE351+10)</f>
        <v/>
      </c>
      <c r="AG351" s="108"/>
      <c r="AH351" s="81"/>
      <c r="AI351" s="108"/>
      <c r="AJ351" s="81"/>
      <c r="AK351" s="108"/>
      <c r="AL351" s="110"/>
      <c r="AM351" s="81"/>
      <c r="AN351" s="109" t="str">
        <f aca="false">IF($D351="","",IF(COUNTIF($D$4:$D$1203,$D351)&gt;1,"DUPLICATE — check earlier row",""))</f>
        <v/>
      </c>
      <c r="AO351" s="81"/>
      <c r="AP351" s="81"/>
    </row>
    <row r="352" customFormat="false" ht="30" hidden="false" customHeight="true" outlineLevel="0" collapsed="false">
      <c r="A352" s="79"/>
      <c r="B352" s="80"/>
      <c r="C352" s="80"/>
      <c r="D352" s="80"/>
      <c r="E352" s="80"/>
      <c r="F352" s="80"/>
      <c r="G352" s="80"/>
      <c r="H352" s="80"/>
      <c r="I352" s="80"/>
      <c r="J352" s="102"/>
      <c r="K352" s="103" t="str">
        <f aca="false">IF(J352="","",IF(J352&gt;=8,"Yes","Check"))</f>
        <v/>
      </c>
      <c r="L352" s="81"/>
      <c r="M352" s="102"/>
      <c r="N352" s="102"/>
      <c r="O352" s="80"/>
      <c r="P352" s="81"/>
      <c r="Q352" s="103" t="str">
        <f aca="false">IF(P352="","",LEN(P352))</f>
        <v/>
      </c>
      <c r="R352" s="102"/>
      <c r="S352" s="80"/>
      <c r="T352" s="81"/>
      <c r="U352" s="104" t="str">
        <f aca="false">IF($AE352&lt;&gt;"",$AE352+4,IF(OR(R352&lt;&gt;"Yes",A352=""),"",A352+4))</f>
        <v/>
      </c>
      <c r="V352" s="102"/>
      <c r="W352" s="81"/>
      <c r="X352" s="81"/>
      <c r="Y352" s="105"/>
      <c r="Z352" s="105"/>
      <c r="AA352" s="106" t="str">
        <f aca="false">IF(AND($Y352="",$Z352=""),"",ROUND(IFERROR(VALUE(LEFT($Y352,1)),0)*12+IFERROR(VALUE(LEFT($Z352,1)),0)*8,0))</f>
        <v/>
      </c>
      <c r="AB352" s="106" t="str">
        <f aca="false">IF($AA352="","",IF($AA352&gt;=80,"A - call first",IF($AA352&gt;=60,"B - worth pursuing",IF($AA352&gt;=40,"C - nurture","D - do not spend time here"))))</f>
        <v/>
      </c>
      <c r="AC352" s="107" t="str">
        <f aca="false">IF($C352="","",IF($S352="Converted","8 Won / Certified",IF($S352="Application Started","7 Certification / Enterprise opportunity",IF($S352="Meeting Booked","6 Meeting / Application",IF(OR($S352="Interested",$S352="Info Requested"),"5 Interested",IF(OR($S352="Declined",$S352="Not Relevant",$S352="Do Not Contact / Unsubscribed"),"9 Closed - Lost",IF($R352="Yes","4 Contacted",IF($N352="Yes","2 Engaged",IF($M352="Yes","1 Awareness",IF($AA352&gt;=60,"3 Qualified","1 Awareness"))))))))))</f>
        <v/>
      </c>
      <c r="AD352" s="108"/>
      <c r="AE352" s="108"/>
      <c r="AF352" s="111" t="str">
        <f aca="false">IF($AE352="","",$AE352+10)</f>
        <v/>
      </c>
      <c r="AG352" s="108"/>
      <c r="AH352" s="81"/>
      <c r="AI352" s="108"/>
      <c r="AJ352" s="81"/>
      <c r="AK352" s="108"/>
      <c r="AL352" s="110"/>
      <c r="AM352" s="81"/>
      <c r="AN352" s="111" t="str">
        <f aca="false">IF($D352="","",IF(COUNTIF($D$4:$D$1203,$D352)&gt;1,"DUPLICATE — check earlier row",""))</f>
        <v/>
      </c>
      <c r="AO352" s="81"/>
      <c r="AP352" s="81"/>
    </row>
    <row r="353" customFormat="false" ht="30" hidden="false" customHeight="true" outlineLevel="0" collapsed="false">
      <c r="A353" s="79"/>
      <c r="B353" s="80"/>
      <c r="C353" s="80"/>
      <c r="D353" s="80"/>
      <c r="E353" s="80"/>
      <c r="F353" s="80"/>
      <c r="G353" s="80"/>
      <c r="H353" s="80"/>
      <c r="I353" s="80"/>
      <c r="J353" s="102"/>
      <c r="K353" s="103" t="str">
        <f aca="false">IF(J353="","",IF(J353&gt;=8,"Yes","Check"))</f>
        <v/>
      </c>
      <c r="L353" s="81"/>
      <c r="M353" s="102"/>
      <c r="N353" s="102"/>
      <c r="O353" s="80"/>
      <c r="P353" s="81"/>
      <c r="Q353" s="103" t="str">
        <f aca="false">IF(P353="","",LEN(P353))</f>
        <v/>
      </c>
      <c r="R353" s="102"/>
      <c r="S353" s="80"/>
      <c r="T353" s="81"/>
      <c r="U353" s="104" t="str">
        <f aca="false">IF($AE353&lt;&gt;"",$AE353+4,IF(OR(R353&lt;&gt;"Yes",A353=""),"",A353+4))</f>
        <v/>
      </c>
      <c r="V353" s="102"/>
      <c r="W353" s="81"/>
      <c r="X353" s="81"/>
      <c r="Y353" s="105"/>
      <c r="Z353" s="105"/>
      <c r="AA353" s="106" t="str">
        <f aca="false">IF(AND($Y353="",$Z353=""),"",ROUND(IFERROR(VALUE(LEFT($Y353,1)),0)*12+IFERROR(VALUE(LEFT($Z353,1)),0)*8,0))</f>
        <v/>
      </c>
      <c r="AB353" s="106" t="str">
        <f aca="false">IF($AA353="","",IF($AA353&gt;=80,"A - call first",IF($AA353&gt;=60,"B - worth pursuing",IF($AA353&gt;=40,"C - nurture","D - do not spend time here"))))</f>
        <v/>
      </c>
      <c r="AC353" s="107" t="str">
        <f aca="false">IF($C353="","",IF($S353="Converted","8 Won / Certified",IF($S353="Application Started","7 Certification / Enterprise opportunity",IF($S353="Meeting Booked","6 Meeting / Application",IF(OR($S353="Interested",$S353="Info Requested"),"5 Interested",IF(OR($S353="Declined",$S353="Not Relevant",$S353="Do Not Contact / Unsubscribed"),"9 Closed - Lost",IF($R353="Yes","4 Contacted",IF($N353="Yes","2 Engaged",IF($M353="Yes","1 Awareness",IF($AA353&gt;=60,"3 Qualified","1 Awareness"))))))))))</f>
        <v/>
      </c>
      <c r="AD353" s="108"/>
      <c r="AE353" s="108"/>
      <c r="AF353" s="109" t="str">
        <f aca="false">IF($AE353="","",$AE353+10)</f>
        <v/>
      </c>
      <c r="AG353" s="108"/>
      <c r="AH353" s="81"/>
      <c r="AI353" s="108"/>
      <c r="AJ353" s="81"/>
      <c r="AK353" s="108"/>
      <c r="AL353" s="110"/>
      <c r="AM353" s="81"/>
      <c r="AN353" s="109" t="str">
        <f aca="false">IF($D353="","",IF(COUNTIF($D$4:$D$1203,$D353)&gt;1,"DUPLICATE — check earlier row",""))</f>
        <v/>
      </c>
      <c r="AO353" s="81"/>
      <c r="AP353" s="81"/>
    </row>
    <row r="354" customFormat="false" ht="30" hidden="false" customHeight="true" outlineLevel="0" collapsed="false">
      <c r="A354" s="79"/>
      <c r="B354" s="80"/>
      <c r="C354" s="80"/>
      <c r="D354" s="80"/>
      <c r="E354" s="80"/>
      <c r="F354" s="80"/>
      <c r="G354" s="80"/>
      <c r="H354" s="80"/>
      <c r="I354" s="80"/>
      <c r="J354" s="102"/>
      <c r="K354" s="103" t="str">
        <f aca="false">IF(J354="","",IF(J354&gt;=8,"Yes","Check"))</f>
        <v/>
      </c>
      <c r="L354" s="81"/>
      <c r="M354" s="102"/>
      <c r="N354" s="102"/>
      <c r="O354" s="80"/>
      <c r="P354" s="81"/>
      <c r="Q354" s="103" t="str">
        <f aca="false">IF(P354="","",LEN(P354))</f>
        <v/>
      </c>
      <c r="R354" s="102"/>
      <c r="S354" s="80"/>
      <c r="T354" s="81"/>
      <c r="U354" s="104" t="str">
        <f aca="false">IF($AE354&lt;&gt;"",$AE354+4,IF(OR(R354&lt;&gt;"Yes",A354=""),"",A354+4))</f>
        <v/>
      </c>
      <c r="V354" s="102"/>
      <c r="W354" s="81"/>
      <c r="X354" s="81"/>
      <c r="Y354" s="105"/>
      <c r="Z354" s="105"/>
      <c r="AA354" s="106" t="str">
        <f aca="false">IF(AND($Y354="",$Z354=""),"",ROUND(IFERROR(VALUE(LEFT($Y354,1)),0)*12+IFERROR(VALUE(LEFT($Z354,1)),0)*8,0))</f>
        <v/>
      </c>
      <c r="AB354" s="106" t="str">
        <f aca="false">IF($AA354="","",IF($AA354&gt;=80,"A - call first",IF($AA354&gt;=60,"B - worth pursuing",IF($AA354&gt;=40,"C - nurture","D - do not spend time here"))))</f>
        <v/>
      </c>
      <c r="AC354" s="107" t="str">
        <f aca="false">IF($C354="","",IF($S354="Converted","8 Won / Certified",IF($S354="Application Started","7 Certification / Enterprise opportunity",IF($S354="Meeting Booked","6 Meeting / Application",IF(OR($S354="Interested",$S354="Info Requested"),"5 Interested",IF(OR($S354="Declined",$S354="Not Relevant",$S354="Do Not Contact / Unsubscribed"),"9 Closed - Lost",IF($R354="Yes","4 Contacted",IF($N354="Yes","2 Engaged",IF($M354="Yes","1 Awareness",IF($AA354&gt;=60,"3 Qualified","1 Awareness"))))))))))</f>
        <v/>
      </c>
      <c r="AD354" s="108"/>
      <c r="AE354" s="108"/>
      <c r="AF354" s="111" t="str">
        <f aca="false">IF($AE354="","",$AE354+10)</f>
        <v/>
      </c>
      <c r="AG354" s="108"/>
      <c r="AH354" s="81"/>
      <c r="AI354" s="108"/>
      <c r="AJ354" s="81"/>
      <c r="AK354" s="108"/>
      <c r="AL354" s="110"/>
      <c r="AM354" s="81"/>
      <c r="AN354" s="111" t="str">
        <f aca="false">IF($D354="","",IF(COUNTIF($D$4:$D$1203,$D354)&gt;1,"DUPLICATE — check earlier row",""))</f>
        <v/>
      </c>
      <c r="AO354" s="81"/>
      <c r="AP354" s="81"/>
    </row>
    <row r="355" customFormat="false" ht="30" hidden="false" customHeight="true" outlineLevel="0" collapsed="false">
      <c r="A355" s="79"/>
      <c r="B355" s="80"/>
      <c r="C355" s="80"/>
      <c r="D355" s="80"/>
      <c r="E355" s="80"/>
      <c r="F355" s="80"/>
      <c r="G355" s="80"/>
      <c r="H355" s="80"/>
      <c r="I355" s="80"/>
      <c r="J355" s="102"/>
      <c r="K355" s="103" t="str">
        <f aca="false">IF(J355="","",IF(J355&gt;=8,"Yes","Check"))</f>
        <v/>
      </c>
      <c r="L355" s="81"/>
      <c r="M355" s="102"/>
      <c r="N355" s="102"/>
      <c r="O355" s="80"/>
      <c r="P355" s="81"/>
      <c r="Q355" s="103" t="str">
        <f aca="false">IF(P355="","",LEN(P355))</f>
        <v/>
      </c>
      <c r="R355" s="102"/>
      <c r="S355" s="80"/>
      <c r="T355" s="81"/>
      <c r="U355" s="104" t="str">
        <f aca="false">IF($AE355&lt;&gt;"",$AE355+4,IF(OR(R355&lt;&gt;"Yes",A355=""),"",A355+4))</f>
        <v/>
      </c>
      <c r="V355" s="102"/>
      <c r="W355" s="81"/>
      <c r="X355" s="81"/>
      <c r="Y355" s="105"/>
      <c r="Z355" s="105"/>
      <c r="AA355" s="106" t="str">
        <f aca="false">IF(AND($Y355="",$Z355=""),"",ROUND(IFERROR(VALUE(LEFT($Y355,1)),0)*12+IFERROR(VALUE(LEFT($Z355,1)),0)*8,0))</f>
        <v/>
      </c>
      <c r="AB355" s="106" t="str">
        <f aca="false">IF($AA355="","",IF($AA355&gt;=80,"A - call first",IF($AA355&gt;=60,"B - worth pursuing",IF($AA355&gt;=40,"C - nurture","D - do not spend time here"))))</f>
        <v/>
      </c>
      <c r="AC355" s="107" t="str">
        <f aca="false">IF($C355="","",IF($S355="Converted","8 Won / Certified",IF($S355="Application Started","7 Certification / Enterprise opportunity",IF($S355="Meeting Booked","6 Meeting / Application",IF(OR($S355="Interested",$S355="Info Requested"),"5 Interested",IF(OR($S355="Declined",$S355="Not Relevant",$S355="Do Not Contact / Unsubscribed"),"9 Closed - Lost",IF($R355="Yes","4 Contacted",IF($N355="Yes","2 Engaged",IF($M355="Yes","1 Awareness",IF($AA355&gt;=60,"3 Qualified","1 Awareness"))))))))))</f>
        <v/>
      </c>
      <c r="AD355" s="108"/>
      <c r="AE355" s="108"/>
      <c r="AF355" s="109" t="str">
        <f aca="false">IF($AE355="","",$AE355+10)</f>
        <v/>
      </c>
      <c r="AG355" s="108"/>
      <c r="AH355" s="81"/>
      <c r="AI355" s="108"/>
      <c r="AJ355" s="81"/>
      <c r="AK355" s="108"/>
      <c r="AL355" s="110"/>
      <c r="AM355" s="81"/>
      <c r="AN355" s="109" t="str">
        <f aca="false">IF($D355="","",IF(COUNTIF($D$4:$D$1203,$D355)&gt;1,"DUPLICATE — check earlier row",""))</f>
        <v/>
      </c>
      <c r="AO355" s="81"/>
      <c r="AP355" s="81"/>
    </row>
    <row r="356" customFormat="false" ht="30" hidden="false" customHeight="true" outlineLevel="0" collapsed="false">
      <c r="A356" s="79"/>
      <c r="B356" s="80"/>
      <c r="C356" s="80"/>
      <c r="D356" s="80"/>
      <c r="E356" s="80"/>
      <c r="F356" s="80"/>
      <c r="G356" s="80"/>
      <c r="H356" s="80"/>
      <c r="I356" s="80"/>
      <c r="J356" s="102"/>
      <c r="K356" s="103" t="str">
        <f aca="false">IF(J356="","",IF(J356&gt;=8,"Yes","Check"))</f>
        <v/>
      </c>
      <c r="L356" s="81"/>
      <c r="M356" s="102"/>
      <c r="N356" s="102"/>
      <c r="O356" s="80"/>
      <c r="P356" s="81"/>
      <c r="Q356" s="103" t="str">
        <f aca="false">IF(P356="","",LEN(P356))</f>
        <v/>
      </c>
      <c r="R356" s="102"/>
      <c r="S356" s="80"/>
      <c r="T356" s="81"/>
      <c r="U356" s="104" t="str">
        <f aca="false">IF($AE356&lt;&gt;"",$AE356+4,IF(OR(R356&lt;&gt;"Yes",A356=""),"",A356+4))</f>
        <v/>
      </c>
      <c r="V356" s="102"/>
      <c r="W356" s="81"/>
      <c r="X356" s="81"/>
      <c r="Y356" s="105"/>
      <c r="Z356" s="105"/>
      <c r="AA356" s="106" t="str">
        <f aca="false">IF(AND($Y356="",$Z356=""),"",ROUND(IFERROR(VALUE(LEFT($Y356,1)),0)*12+IFERROR(VALUE(LEFT($Z356,1)),0)*8,0))</f>
        <v/>
      </c>
      <c r="AB356" s="106" t="str">
        <f aca="false">IF($AA356="","",IF($AA356&gt;=80,"A - call first",IF($AA356&gt;=60,"B - worth pursuing",IF($AA356&gt;=40,"C - nurture","D - do not spend time here"))))</f>
        <v/>
      </c>
      <c r="AC356" s="107" t="str">
        <f aca="false">IF($C356="","",IF($S356="Converted","8 Won / Certified",IF($S356="Application Started","7 Certification / Enterprise opportunity",IF($S356="Meeting Booked","6 Meeting / Application",IF(OR($S356="Interested",$S356="Info Requested"),"5 Interested",IF(OR($S356="Declined",$S356="Not Relevant",$S356="Do Not Contact / Unsubscribed"),"9 Closed - Lost",IF($R356="Yes","4 Contacted",IF($N356="Yes","2 Engaged",IF($M356="Yes","1 Awareness",IF($AA356&gt;=60,"3 Qualified","1 Awareness"))))))))))</f>
        <v/>
      </c>
      <c r="AD356" s="108"/>
      <c r="AE356" s="108"/>
      <c r="AF356" s="111" t="str">
        <f aca="false">IF($AE356="","",$AE356+10)</f>
        <v/>
      </c>
      <c r="AG356" s="108"/>
      <c r="AH356" s="81"/>
      <c r="AI356" s="108"/>
      <c r="AJ356" s="81"/>
      <c r="AK356" s="108"/>
      <c r="AL356" s="110"/>
      <c r="AM356" s="81"/>
      <c r="AN356" s="111" t="str">
        <f aca="false">IF($D356="","",IF(COUNTIF($D$4:$D$1203,$D356)&gt;1,"DUPLICATE — check earlier row",""))</f>
        <v/>
      </c>
      <c r="AO356" s="81"/>
      <c r="AP356" s="81"/>
    </row>
    <row r="357" customFormat="false" ht="30" hidden="false" customHeight="true" outlineLevel="0" collapsed="false">
      <c r="A357" s="79"/>
      <c r="B357" s="80"/>
      <c r="C357" s="80"/>
      <c r="D357" s="80"/>
      <c r="E357" s="80"/>
      <c r="F357" s="80"/>
      <c r="G357" s="80"/>
      <c r="H357" s="80"/>
      <c r="I357" s="80"/>
      <c r="J357" s="102"/>
      <c r="K357" s="103" t="str">
        <f aca="false">IF(J357="","",IF(J357&gt;=8,"Yes","Check"))</f>
        <v/>
      </c>
      <c r="L357" s="81"/>
      <c r="M357" s="102"/>
      <c r="N357" s="102"/>
      <c r="O357" s="80"/>
      <c r="P357" s="81"/>
      <c r="Q357" s="103" t="str">
        <f aca="false">IF(P357="","",LEN(P357))</f>
        <v/>
      </c>
      <c r="R357" s="102"/>
      <c r="S357" s="80"/>
      <c r="T357" s="81"/>
      <c r="U357" s="104" t="str">
        <f aca="false">IF($AE357&lt;&gt;"",$AE357+4,IF(OR(R357&lt;&gt;"Yes",A357=""),"",A357+4))</f>
        <v/>
      </c>
      <c r="V357" s="102"/>
      <c r="W357" s="81"/>
      <c r="X357" s="81"/>
      <c r="Y357" s="105"/>
      <c r="Z357" s="105"/>
      <c r="AA357" s="106" t="str">
        <f aca="false">IF(AND($Y357="",$Z357=""),"",ROUND(IFERROR(VALUE(LEFT($Y357,1)),0)*12+IFERROR(VALUE(LEFT($Z357,1)),0)*8,0))</f>
        <v/>
      </c>
      <c r="AB357" s="106" t="str">
        <f aca="false">IF($AA357="","",IF($AA357&gt;=80,"A - call first",IF($AA357&gt;=60,"B - worth pursuing",IF($AA357&gt;=40,"C - nurture","D - do not spend time here"))))</f>
        <v/>
      </c>
      <c r="AC357" s="107" t="str">
        <f aca="false">IF($C357="","",IF($S357="Converted","8 Won / Certified",IF($S357="Application Started","7 Certification / Enterprise opportunity",IF($S357="Meeting Booked","6 Meeting / Application",IF(OR($S357="Interested",$S357="Info Requested"),"5 Interested",IF(OR($S357="Declined",$S357="Not Relevant",$S357="Do Not Contact / Unsubscribed"),"9 Closed - Lost",IF($R357="Yes","4 Contacted",IF($N357="Yes","2 Engaged",IF($M357="Yes","1 Awareness",IF($AA357&gt;=60,"3 Qualified","1 Awareness"))))))))))</f>
        <v/>
      </c>
      <c r="AD357" s="108"/>
      <c r="AE357" s="108"/>
      <c r="AF357" s="109" t="str">
        <f aca="false">IF($AE357="","",$AE357+10)</f>
        <v/>
      </c>
      <c r="AG357" s="108"/>
      <c r="AH357" s="81"/>
      <c r="AI357" s="108"/>
      <c r="AJ357" s="81"/>
      <c r="AK357" s="108"/>
      <c r="AL357" s="110"/>
      <c r="AM357" s="81"/>
      <c r="AN357" s="109" t="str">
        <f aca="false">IF($D357="","",IF(COUNTIF($D$4:$D$1203,$D357)&gt;1,"DUPLICATE — check earlier row",""))</f>
        <v/>
      </c>
      <c r="AO357" s="81"/>
      <c r="AP357" s="81"/>
    </row>
    <row r="358" customFormat="false" ht="30" hidden="false" customHeight="true" outlineLevel="0" collapsed="false">
      <c r="A358" s="79"/>
      <c r="B358" s="80"/>
      <c r="C358" s="80"/>
      <c r="D358" s="80"/>
      <c r="E358" s="80"/>
      <c r="F358" s="80"/>
      <c r="G358" s="80"/>
      <c r="H358" s="80"/>
      <c r="I358" s="80"/>
      <c r="J358" s="102"/>
      <c r="K358" s="103" t="str">
        <f aca="false">IF(J358="","",IF(J358&gt;=8,"Yes","Check"))</f>
        <v/>
      </c>
      <c r="L358" s="81"/>
      <c r="M358" s="102"/>
      <c r="N358" s="102"/>
      <c r="O358" s="80"/>
      <c r="P358" s="81"/>
      <c r="Q358" s="103" t="str">
        <f aca="false">IF(P358="","",LEN(P358))</f>
        <v/>
      </c>
      <c r="R358" s="102"/>
      <c r="S358" s="80"/>
      <c r="T358" s="81"/>
      <c r="U358" s="104" t="str">
        <f aca="false">IF($AE358&lt;&gt;"",$AE358+4,IF(OR(R358&lt;&gt;"Yes",A358=""),"",A358+4))</f>
        <v/>
      </c>
      <c r="V358" s="102"/>
      <c r="W358" s="81"/>
      <c r="X358" s="81"/>
      <c r="Y358" s="105"/>
      <c r="Z358" s="105"/>
      <c r="AA358" s="106" t="str">
        <f aca="false">IF(AND($Y358="",$Z358=""),"",ROUND(IFERROR(VALUE(LEFT($Y358,1)),0)*12+IFERROR(VALUE(LEFT($Z358,1)),0)*8,0))</f>
        <v/>
      </c>
      <c r="AB358" s="106" t="str">
        <f aca="false">IF($AA358="","",IF($AA358&gt;=80,"A - call first",IF($AA358&gt;=60,"B - worth pursuing",IF($AA358&gt;=40,"C - nurture","D - do not spend time here"))))</f>
        <v/>
      </c>
      <c r="AC358" s="107" t="str">
        <f aca="false">IF($C358="","",IF($S358="Converted","8 Won / Certified",IF($S358="Application Started","7 Certification / Enterprise opportunity",IF($S358="Meeting Booked","6 Meeting / Application",IF(OR($S358="Interested",$S358="Info Requested"),"5 Interested",IF(OR($S358="Declined",$S358="Not Relevant",$S358="Do Not Contact / Unsubscribed"),"9 Closed - Lost",IF($R358="Yes","4 Contacted",IF($N358="Yes","2 Engaged",IF($M358="Yes","1 Awareness",IF($AA358&gt;=60,"3 Qualified","1 Awareness"))))))))))</f>
        <v/>
      </c>
      <c r="AD358" s="108"/>
      <c r="AE358" s="108"/>
      <c r="AF358" s="111" t="str">
        <f aca="false">IF($AE358="","",$AE358+10)</f>
        <v/>
      </c>
      <c r="AG358" s="108"/>
      <c r="AH358" s="81"/>
      <c r="AI358" s="108"/>
      <c r="AJ358" s="81"/>
      <c r="AK358" s="108"/>
      <c r="AL358" s="110"/>
      <c r="AM358" s="81"/>
      <c r="AN358" s="111" t="str">
        <f aca="false">IF($D358="","",IF(COUNTIF($D$4:$D$1203,$D358)&gt;1,"DUPLICATE — check earlier row",""))</f>
        <v/>
      </c>
      <c r="AO358" s="81"/>
      <c r="AP358" s="81"/>
    </row>
    <row r="359" customFormat="false" ht="30" hidden="false" customHeight="true" outlineLevel="0" collapsed="false">
      <c r="A359" s="79"/>
      <c r="B359" s="80"/>
      <c r="C359" s="80"/>
      <c r="D359" s="80"/>
      <c r="E359" s="80"/>
      <c r="F359" s="80"/>
      <c r="G359" s="80"/>
      <c r="H359" s="80"/>
      <c r="I359" s="80"/>
      <c r="J359" s="102"/>
      <c r="K359" s="103" t="str">
        <f aca="false">IF(J359="","",IF(J359&gt;=8,"Yes","Check"))</f>
        <v/>
      </c>
      <c r="L359" s="81"/>
      <c r="M359" s="102"/>
      <c r="N359" s="102"/>
      <c r="O359" s="80"/>
      <c r="P359" s="81"/>
      <c r="Q359" s="103" t="str">
        <f aca="false">IF(P359="","",LEN(P359))</f>
        <v/>
      </c>
      <c r="R359" s="102"/>
      <c r="S359" s="80"/>
      <c r="T359" s="81"/>
      <c r="U359" s="104" t="str">
        <f aca="false">IF($AE359&lt;&gt;"",$AE359+4,IF(OR(R359&lt;&gt;"Yes",A359=""),"",A359+4))</f>
        <v/>
      </c>
      <c r="V359" s="102"/>
      <c r="W359" s="81"/>
      <c r="X359" s="81"/>
      <c r="Y359" s="105"/>
      <c r="Z359" s="105"/>
      <c r="AA359" s="106" t="str">
        <f aca="false">IF(AND($Y359="",$Z359=""),"",ROUND(IFERROR(VALUE(LEFT($Y359,1)),0)*12+IFERROR(VALUE(LEFT($Z359,1)),0)*8,0))</f>
        <v/>
      </c>
      <c r="AB359" s="106" t="str">
        <f aca="false">IF($AA359="","",IF($AA359&gt;=80,"A - call first",IF($AA359&gt;=60,"B - worth pursuing",IF($AA359&gt;=40,"C - nurture","D - do not spend time here"))))</f>
        <v/>
      </c>
      <c r="AC359" s="107" t="str">
        <f aca="false">IF($C359="","",IF($S359="Converted","8 Won / Certified",IF($S359="Application Started","7 Certification / Enterprise opportunity",IF($S359="Meeting Booked","6 Meeting / Application",IF(OR($S359="Interested",$S359="Info Requested"),"5 Interested",IF(OR($S359="Declined",$S359="Not Relevant",$S359="Do Not Contact / Unsubscribed"),"9 Closed - Lost",IF($R359="Yes","4 Contacted",IF($N359="Yes","2 Engaged",IF($M359="Yes","1 Awareness",IF($AA359&gt;=60,"3 Qualified","1 Awareness"))))))))))</f>
        <v/>
      </c>
      <c r="AD359" s="108"/>
      <c r="AE359" s="108"/>
      <c r="AF359" s="109" t="str">
        <f aca="false">IF($AE359="","",$AE359+10)</f>
        <v/>
      </c>
      <c r="AG359" s="108"/>
      <c r="AH359" s="81"/>
      <c r="AI359" s="108"/>
      <c r="AJ359" s="81"/>
      <c r="AK359" s="108"/>
      <c r="AL359" s="110"/>
      <c r="AM359" s="81"/>
      <c r="AN359" s="109" t="str">
        <f aca="false">IF($D359="","",IF(COUNTIF($D$4:$D$1203,$D359)&gt;1,"DUPLICATE — check earlier row",""))</f>
        <v/>
      </c>
      <c r="AO359" s="81"/>
      <c r="AP359" s="81"/>
    </row>
    <row r="360" customFormat="false" ht="30" hidden="false" customHeight="true" outlineLevel="0" collapsed="false">
      <c r="A360" s="79"/>
      <c r="B360" s="80"/>
      <c r="C360" s="80"/>
      <c r="D360" s="80"/>
      <c r="E360" s="80"/>
      <c r="F360" s="80"/>
      <c r="G360" s="80"/>
      <c r="H360" s="80"/>
      <c r="I360" s="80"/>
      <c r="J360" s="102"/>
      <c r="K360" s="103" t="str">
        <f aca="false">IF(J360="","",IF(J360&gt;=8,"Yes","Check"))</f>
        <v/>
      </c>
      <c r="L360" s="81"/>
      <c r="M360" s="102"/>
      <c r="N360" s="102"/>
      <c r="O360" s="80"/>
      <c r="P360" s="81"/>
      <c r="Q360" s="103" t="str">
        <f aca="false">IF(P360="","",LEN(P360))</f>
        <v/>
      </c>
      <c r="R360" s="102"/>
      <c r="S360" s="80"/>
      <c r="T360" s="81"/>
      <c r="U360" s="104" t="str">
        <f aca="false">IF($AE360&lt;&gt;"",$AE360+4,IF(OR(R360&lt;&gt;"Yes",A360=""),"",A360+4))</f>
        <v/>
      </c>
      <c r="V360" s="102"/>
      <c r="W360" s="81"/>
      <c r="X360" s="81"/>
      <c r="Y360" s="105"/>
      <c r="Z360" s="105"/>
      <c r="AA360" s="106" t="str">
        <f aca="false">IF(AND($Y360="",$Z360=""),"",ROUND(IFERROR(VALUE(LEFT($Y360,1)),0)*12+IFERROR(VALUE(LEFT($Z360,1)),0)*8,0))</f>
        <v/>
      </c>
      <c r="AB360" s="106" t="str">
        <f aca="false">IF($AA360="","",IF($AA360&gt;=80,"A - call first",IF($AA360&gt;=60,"B - worth pursuing",IF($AA360&gt;=40,"C - nurture","D - do not spend time here"))))</f>
        <v/>
      </c>
      <c r="AC360" s="107" t="str">
        <f aca="false">IF($C360="","",IF($S360="Converted","8 Won / Certified",IF($S360="Application Started","7 Certification / Enterprise opportunity",IF($S360="Meeting Booked","6 Meeting / Application",IF(OR($S360="Interested",$S360="Info Requested"),"5 Interested",IF(OR($S360="Declined",$S360="Not Relevant",$S360="Do Not Contact / Unsubscribed"),"9 Closed - Lost",IF($R360="Yes","4 Contacted",IF($N360="Yes","2 Engaged",IF($M360="Yes","1 Awareness",IF($AA360&gt;=60,"3 Qualified","1 Awareness"))))))))))</f>
        <v/>
      </c>
      <c r="AD360" s="108"/>
      <c r="AE360" s="108"/>
      <c r="AF360" s="111" t="str">
        <f aca="false">IF($AE360="","",$AE360+10)</f>
        <v/>
      </c>
      <c r="AG360" s="108"/>
      <c r="AH360" s="81"/>
      <c r="AI360" s="108"/>
      <c r="AJ360" s="81"/>
      <c r="AK360" s="108"/>
      <c r="AL360" s="110"/>
      <c r="AM360" s="81"/>
      <c r="AN360" s="111" t="str">
        <f aca="false">IF($D360="","",IF(COUNTIF($D$4:$D$1203,$D360)&gt;1,"DUPLICATE — check earlier row",""))</f>
        <v/>
      </c>
      <c r="AO360" s="81"/>
      <c r="AP360" s="81"/>
    </row>
    <row r="361" customFormat="false" ht="30" hidden="false" customHeight="true" outlineLevel="0" collapsed="false">
      <c r="A361" s="79"/>
      <c r="B361" s="80"/>
      <c r="C361" s="80"/>
      <c r="D361" s="80"/>
      <c r="E361" s="80"/>
      <c r="F361" s="80"/>
      <c r="G361" s="80"/>
      <c r="H361" s="80"/>
      <c r="I361" s="80"/>
      <c r="J361" s="102"/>
      <c r="K361" s="103" t="str">
        <f aca="false">IF(J361="","",IF(J361&gt;=8,"Yes","Check"))</f>
        <v/>
      </c>
      <c r="L361" s="81"/>
      <c r="M361" s="102"/>
      <c r="N361" s="102"/>
      <c r="O361" s="80"/>
      <c r="P361" s="81"/>
      <c r="Q361" s="103" t="str">
        <f aca="false">IF(P361="","",LEN(P361))</f>
        <v/>
      </c>
      <c r="R361" s="102"/>
      <c r="S361" s="80"/>
      <c r="T361" s="81"/>
      <c r="U361" s="104" t="str">
        <f aca="false">IF($AE361&lt;&gt;"",$AE361+4,IF(OR(R361&lt;&gt;"Yes",A361=""),"",A361+4))</f>
        <v/>
      </c>
      <c r="V361" s="102"/>
      <c r="W361" s="81"/>
      <c r="X361" s="81"/>
      <c r="Y361" s="105"/>
      <c r="Z361" s="105"/>
      <c r="AA361" s="106" t="str">
        <f aca="false">IF(AND($Y361="",$Z361=""),"",ROUND(IFERROR(VALUE(LEFT($Y361,1)),0)*12+IFERROR(VALUE(LEFT($Z361,1)),0)*8,0))</f>
        <v/>
      </c>
      <c r="AB361" s="106" t="str">
        <f aca="false">IF($AA361="","",IF($AA361&gt;=80,"A - call first",IF($AA361&gt;=60,"B - worth pursuing",IF($AA361&gt;=40,"C - nurture","D - do not spend time here"))))</f>
        <v/>
      </c>
      <c r="AC361" s="107" t="str">
        <f aca="false">IF($C361="","",IF($S361="Converted","8 Won / Certified",IF($S361="Application Started","7 Certification / Enterprise opportunity",IF($S361="Meeting Booked","6 Meeting / Application",IF(OR($S361="Interested",$S361="Info Requested"),"5 Interested",IF(OR($S361="Declined",$S361="Not Relevant",$S361="Do Not Contact / Unsubscribed"),"9 Closed - Lost",IF($R361="Yes","4 Contacted",IF($N361="Yes","2 Engaged",IF($M361="Yes","1 Awareness",IF($AA361&gt;=60,"3 Qualified","1 Awareness"))))))))))</f>
        <v/>
      </c>
      <c r="AD361" s="108"/>
      <c r="AE361" s="108"/>
      <c r="AF361" s="109" t="str">
        <f aca="false">IF($AE361="","",$AE361+10)</f>
        <v/>
      </c>
      <c r="AG361" s="108"/>
      <c r="AH361" s="81"/>
      <c r="AI361" s="108"/>
      <c r="AJ361" s="81"/>
      <c r="AK361" s="108"/>
      <c r="AL361" s="110"/>
      <c r="AM361" s="81"/>
      <c r="AN361" s="109" t="str">
        <f aca="false">IF($D361="","",IF(COUNTIF($D$4:$D$1203,$D361)&gt;1,"DUPLICATE — check earlier row",""))</f>
        <v/>
      </c>
      <c r="AO361" s="81"/>
      <c r="AP361" s="81"/>
    </row>
    <row r="362" customFormat="false" ht="30" hidden="false" customHeight="true" outlineLevel="0" collapsed="false">
      <c r="A362" s="79"/>
      <c r="B362" s="80"/>
      <c r="C362" s="80"/>
      <c r="D362" s="80"/>
      <c r="E362" s="80"/>
      <c r="F362" s="80"/>
      <c r="G362" s="80"/>
      <c r="H362" s="80"/>
      <c r="I362" s="80"/>
      <c r="J362" s="102"/>
      <c r="K362" s="103" t="str">
        <f aca="false">IF(J362="","",IF(J362&gt;=8,"Yes","Check"))</f>
        <v/>
      </c>
      <c r="L362" s="81"/>
      <c r="M362" s="102"/>
      <c r="N362" s="102"/>
      <c r="O362" s="80"/>
      <c r="P362" s="81"/>
      <c r="Q362" s="103" t="str">
        <f aca="false">IF(P362="","",LEN(P362))</f>
        <v/>
      </c>
      <c r="R362" s="102"/>
      <c r="S362" s="80"/>
      <c r="T362" s="81"/>
      <c r="U362" s="104" t="str">
        <f aca="false">IF($AE362&lt;&gt;"",$AE362+4,IF(OR(R362&lt;&gt;"Yes",A362=""),"",A362+4))</f>
        <v/>
      </c>
      <c r="V362" s="102"/>
      <c r="W362" s="81"/>
      <c r="X362" s="81"/>
      <c r="Y362" s="105"/>
      <c r="Z362" s="105"/>
      <c r="AA362" s="106" t="str">
        <f aca="false">IF(AND($Y362="",$Z362=""),"",ROUND(IFERROR(VALUE(LEFT($Y362,1)),0)*12+IFERROR(VALUE(LEFT($Z362,1)),0)*8,0))</f>
        <v/>
      </c>
      <c r="AB362" s="106" t="str">
        <f aca="false">IF($AA362="","",IF($AA362&gt;=80,"A - call first",IF($AA362&gt;=60,"B - worth pursuing",IF($AA362&gt;=40,"C - nurture","D - do not spend time here"))))</f>
        <v/>
      </c>
      <c r="AC362" s="107" t="str">
        <f aca="false">IF($C362="","",IF($S362="Converted","8 Won / Certified",IF($S362="Application Started","7 Certification / Enterprise opportunity",IF($S362="Meeting Booked","6 Meeting / Application",IF(OR($S362="Interested",$S362="Info Requested"),"5 Interested",IF(OR($S362="Declined",$S362="Not Relevant",$S362="Do Not Contact / Unsubscribed"),"9 Closed - Lost",IF($R362="Yes","4 Contacted",IF($N362="Yes","2 Engaged",IF($M362="Yes","1 Awareness",IF($AA362&gt;=60,"3 Qualified","1 Awareness"))))))))))</f>
        <v/>
      </c>
      <c r="AD362" s="108"/>
      <c r="AE362" s="108"/>
      <c r="AF362" s="111" t="str">
        <f aca="false">IF($AE362="","",$AE362+10)</f>
        <v/>
      </c>
      <c r="AG362" s="108"/>
      <c r="AH362" s="81"/>
      <c r="AI362" s="108"/>
      <c r="AJ362" s="81"/>
      <c r="AK362" s="108"/>
      <c r="AL362" s="110"/>
      <c r="AM362" s="81"/>
      <c r="AN362" s="111" t="str">
        <f aca="false">IF($D362="","",IF(COUNTIF($D$4:$D$1203,$D362)&gt;1,"DUPLICATE — check earlier row",""))</f>
        <v/>
      </c>
      <c r="AO362" s="81"/>
      <c r="AP362" s="81"/>
    </row>
    <row r="363" customFormat="false" ht="30" hidden="false" customHeight="true" outlineLevel="0" collapsed="false">
      <c r="A363" s="79"/>
      <c r="B363" s="80"/>
      <c r="C363" s="80"/>
      <c r="D363" s="80"/>
      <c r="E363" s="80"/>
      <c r="F363" s="80"/>
      <c r="G363" s="80"/>
      <c r="H363" s="80"/>
      <c r="I363" s="80"/>
      <c r="J363" s="102"/>
      <c r="K363" s="103" t="str">
        <f aca="false">IF(J363="","",IF(J363&gt;=8,"Yes","Check"))</f>
        <v/>
      </c>
      <c r="L363" s="81"/>
      <c r="M363" s="102"/>
      <c r="N363" s="102"/>
      <c r="O363" s="80"/>
      <c r="P363" s="81"/>
      <c r="Q363" s="103" t="str">
        <f aca="false">IF(P363="","",LEN(P363))</f>
        <v/>
      </c>
      <c r="R363" s="102"/>
      <c r="S363" s="80"/>
      <c r="T363" s="81"/>
      <c r="U363" s="104" t="str">
        <f aca="false">IF($AE363&lt;&gt;"",$AE363+4,IF(OR(R363&lt;&gt;"Yes",A363=""),"",A363+4))</f>
        <v/>
      </c>
      <c r="V363" s="102"/>
      <c r="W363" s="81"/>
      <c r="X363" s="81"/>
      <c r="Y363" s="105"/>
      <c r="Z363" s="105"/>
      <c r="AA363" s="106" t="str">
        <f aca="false">IF(AND($Y363="",$Z363=""),"",ROUND(IFERROR(VALUE(LEFT($Y363,1)),0)*12+IFERROR(VALUE(LEFT($Z363,1)),0)*8,0))</f>
        <v/>
      </c>
      <c r="AB363" s="106" t="str">
        <f aca="false">IF($AA363="","",IF($AA363&gt;=80,"A - call first",IF($AA363&gt;=60,"B - worth pursuing",IF($AA363&gt;=40,"C - nurture","D - do not spend time here"))))</f>
        <v/>
      </c>
      <c r="AC363" s="107" t="str">
        <f aca="false">IF($C363="","",IF($S363="Converted","8 Won / Certified",IF($S363="Application Started","7 Certification / Enterprise opportunity",IF($S363="Meeting Booked","6 Meeting / Application",IF(OR($S363="Interested",$S363="Info Requested"),"5 Interested",IF(OR($S363="Declined",$S363="Not Relevant",$S363="Do Not Contact / Unsubscribed"),"9 Closed - Lost",IF($R363="Yes","4 Contacted",IF($N363="Yes","2 Engaged",IF($M363="Yes","1 Awareness",IF($AA363&gt;=60,"3 Qualified","1 Awareness"))))))))))</f>
        <v/>
      </c>
      <c r="AD363" s="108"/>
      <c r="AE363" s="108"/>
      <c r="AF363" s="109" t="str">
        <f aca="false">IF($AE363="","",$AE363+10)</f>
        <v/>
      </c>
      <c r="AG363" s="108"/>
      <c r="AH363" s="81"/>
      <c r="AI363" s="108"/>
      <c r="AJ363" s="81"/>
      <c r="AK363" s="108"/>
      <c r="AL363" s="110"/>
      <c r="AM363" s="81"/>
      <c r="AN363" s="109" t="str">
        <f aca="false">IF($D363="","",IF(COUNTIF($D$4:$D$1203,$D363)&gt;1,"DUPLICATE — check earlier row",""))</f>
        <v/>
      </c>
      <c r="AO363" s="81"/>
      <c r="AP363" s="81"/>
    </row>
    <row r="364" customFormat="false" ht="30" hidden="false" customHeight="true" outlineLevel="0" collapsed="false">
      <c r="A364" s="79"/>
      <c r="B364" s="80"/>
      <c r="C364" s="80"/>
      <c r="D364" s="80"/>
      <c r="E364" s="80"/>
      <c r="F364" s="80"/>
      <c r="G364" s="80"/>
      <c r="H364" s="80"/>
      <c r="I364" s="80"/>
      <c r="J364" s="102"/>
      <c r="K364" s="103" t="str">
        <f aca="false">IF(J364="","",IF(J364&gt;=8,"Yes","Check"))</f>
        <v/>
      </c>
      <c r="L364" s="81"/>
      <c r="M364" s="102"/>
      <c r="N364" s="102"/>
      <c r="O364" s="80"/>
      <c r="P364" s="81"/>
      <c r="Q364" s="103" t="str">
        <f aca="false">IF(P364="","",LEN(P364))</f>
        <v/>
      </c>
      <c r="R364" s="102"/>
      <c r="S364" s="80"/>
      <c r="T364" s="81"/>
      <c r="U364" s="104" t="str">
        <f aca="false">IF($AE364&lt;&gt;"",$AE364+4,IF(OR(R364&lt;&gt;"Yes",A364=""),"",A364+4))</f>
        <v/>
      </c>
      <c r="V364" s="102"/>
      <c r="W364" s="81"/>
      <c r="X364" s="81"/>
      <c r="Y364" s="105"/>
      <c r="Z364" s="105"/>
      <c r="AA364" s="106" t="str">
        <f aca="false">IF(AND($Y364="",$Z364=""),"",ROUND(IFERROR(VALUE(LEFT($Y364,1)),0)*12+IFERROR(VALUE(LEFT($Z364,1)),0)*8,0))</f>
        <v/>
      </c>
      <c r="AB364" s="106" t="str">
        <f aca="false">IF($AA364="","",IF($AA364&gt;=80,"A - call first",IF($AA364&gt;=60,"B - worth pursuing",IF($AA364&gt;=40,"C - nurture","D - do not spend time here"))))</f>
        <v/>
      </c>
      <c r="AC364" s="107" t="str">
        <f aca="false">IF($C364="","",IF($S364="Converted","8 Won / Certified",IF($S364="Application Started","7 Certification / Enterprise opportunity",IF($S364="Meeting Booked","6 Meeting / Application",IF(OR($S364="Interested",$S364="Info Requested"),"5 Interested",IF(OR($S364="Declined",$S364="Not Relevant",$S364="Do Not Contact / Unsubscribed"),"9 Closed - Lost",IF($R364="Yes","4 Contacted",IF($N364="Yes","2 Engaged",IF($M364="Yes","1 Awareness",IF($AA364&gt;=60,"3 Qualified","1 Awareness"))))))))))</f>
        <v/>
      </c>
      <c r="AD364" s="108"/>
      <c r="AE364" s="108"/>
      <c r="AF364" s="111" t="str">
        <f aca="false">IF($AE364="","",$AE364+10)</f>
        <v/>
      </c>
      <c r="AG364" s="108"/>
      <c r="AH364" s="81"/>
      <c r="AI364" s="108"/>
      <c r="AJ364" s="81"/>
      <c r="AK364" s="108"/>
      <c r="AL364" s="110"/>
      <c r="AM364" s="81"/>
      <c r="AN364" s="111" t="str">
        <f aca="false">IF($D364="","",IF(COUNTIF($D$4:$D$1203,$D364)&gt;1,"DUPLICATE — check earlier row",""))</f>
        <v/>
      </c>
      <c r="AO364" s="81"/>
      <c r="AP364" s="81"/>
    </row>
    <row r="365" customFormat="false" ht="30" hidden="false" customHeight="true" outlineLevel="0" collapsed="false">
      <c r="A365" s="79"/>
      <c r="B365" s="80"/>
      <c r="C365" s="80"/>
      <c r="D365" s="80"/>
      <c r="E365" s="80"/>
      <c r="F365" s="80"/>
      <c r="G365" s="80"/>
      <c r="H365" s="80"/>
      <c r="I365" s="80"/>
      <c r="J365" s="102"/>
      <c r="K365" s="103" t="str">
        <f aca="false">IF(J365="","",IF(J365&gt;=8,"Yes","Check"))</f>
        <v/>
      </c>
      <c r="L365" s="81"/>
      <c r="M365" s="102"/>
      <c r="N365" s="102"/>
      <c r="O365" s="80"/>
      <c r="P365" s="81"/>
      <c r="Q365" s="103" t="str">
        <f aca="false">IF(P365="","",LEN(P365))</f>
        <v/>
      </c>
      <c r="R365" s="102"/>
      <c r="S365" s="80"/>
      <c r="T365" s="81"/>
      <c r="U365" s="104" t="str">
        <f aca="false">IF($AE365&lt;&gt;"",$AE365+4,IF(OR(R365&lt;&gt;"Yes",A365=""),"",A365+4))</f>
        <v/>
      </c>
      <c r="V365" s="102"/>
      <c r="W365" s="81"/>
      <c r="X365" s="81"/>
      <c r="Y365" s="105"/>
      <c r="Z365" s="105"/>
      <c r="AA365" s="106" t="str">
        <f aca="false">IF(AND($Y365="",$Z365=""),"",ROUND(IFERROR(VALUE(LEFT($Y365,1)),0)*12+IFERROR(VALUE(LEFT($Z365,1)),0)*8,0))</f>
        <v/>
      </c>
      <c r="AB365" s="106" t="str">
        <f aca="false">IF($AA365="","",IF($AA365&gt;=80,"A - call first",IF($AA365&gt;=60,"B - worth pursuing",IF($AA365&gt;=40,"C - nurture","D - do not spend time here"))))</f>
        <v/>
      </c>
      <c r="AC365" s="107" t="str">
        <f aca="false">IF($C365="","",IF($S365="Converted","8 Won / Certified",IF($S365="Application Started","7 Certification / Enterprise opportunity",IF($S365="Meeting Booked","6 Meeting / Application",IF(OR($S365="Interested",$S365="Info Requested"),"5 Interested",IF(OR($S365="Declined",$S365="Not Relevant",$S365="Do Not Contact / Unsubscribed"),"9 Closed - Lost",IF($R365="Yes","4 Contacted",IF($N365="Yes","2 Engaged",IF($M365="Yes","1 Awareness",IF($AA365&gt;=60,"3 Qualified","1 Awareness"))))))))))</f>
        <v/>
      </c>
      <c r="AD365" s="108"/>
      <c r="AE365" s="108"/>
      <c r="AF365" s="109" t="str">
        <f aca="false">IF($AE365="","",$AE365+10)</f>
        <v/>
      </c>
      <c r="AG365" s="108"/>
      <c r="AH365" s="81"/>
      <c r="AI365" s="108"/>
      <c r="AJ365" s="81"/>
      <c r="AK365" s="108"/>
      <c r="AL365" s="110"/>
      <c r="AM365" s="81"/>
      <c r="AN365" s="109" t="str">
        <f aca="false">IF($D365="","",IF(COUNTIF($D$4:$D$1203,$D365)&gt;1,"DUPLICATE — check earlier row",""))</f>
        <v/>
      </c>
      <c r="AO365" s="81"/>
      <c r="AP365" s="81"/>
    </row>
    <row r="366" customFormat="false" ht="30" hidden="false" customHeight="true" outlineLevel="0" collapsed="false">
      <c r="A366" s="79"/>
      <c r="B366" s="80"/>
      <c r="C366" s="80"/>
      <c r="D366" s="80"/>
      <c r="E366" s="80"/>
      <c r="F366" s="80"/>
      <c r="G366" s="80"/>
      <c r="H366" s="80"/>
      <c r="I366" s="80"/>
      <c r="J366" s="102"/>
      <c r="K366" s="103" t="str">
        <f aca="false">IF(J366="","",IF(J366&gt;=8,"Yes","Check"))</f>
        <v/>
      </c>
      <c r="L366" s="81"/>
      <c r="M366" s="102"/>
      <c r="N366" s="102"/>
      <c r="O366" s="80"/>
      <c r="P366" s="81"/>
      <c r="Q366" s="103" t="str">
        <f aca="false">IF(P366="","",LEN(P366))</f>
        <v/>
      </c>
      <c r="R366" s="102"/>
      <c r="S366" s="80"/>
      <c r="T366" s="81"/>
      <c r="U366" s="104" t="str">
        <f aca="false">IF($AE366&lt;&gt;"",$AE366+4,IF(OR(R366&lt;&gt;"Yes",A366=""),"",A366+4))</f>
        <v/>
      </c>
      <c r="V366" s="102"/>
      <c r="W366" s="81"/>
      <c r="X366" s="81"/>
      <c r="Y366" s="105"/>
      <c r="Z366" s="105"/>
      <c r="AA366" s="106" t="str">
        <f aca="false">IF(AND($Y366="",$Z366=""),"",ROUND(IFERROR(VALUE(LEFT($Y366,1)),0)*12+IFERROR(VALUE(LEFT($Z366,1)),0)*8,0))</f>
        <v/>
      </c>
      <c r="AB366" s="106" t="str">
        <f aca="false">IF($AA366="","",IF($AA366&gt;=80,"A - call first",IF($AA366&gt;=60,"B - worth pursuing",IF($AA366&gt;=40,"C - nurture","D - do not spend time here"))))</f>
        <v/>
      </c>
      <c r="AC366" s="107" t="str">
        <f aca="false">IF($C366="","",IF($S366="Converted","8 Won / Certified",IF($S366="Application Started","7 Certification / Enterprise opportunity",IF($S366="Meeting Booked","6 Meeting / Application",IF(OR($S366="Interested",$S366="Info Requested"),"5 Interested",IF(OR($S366="Declined",$S366="Not Relevant",$S366="Do Not Contact / Unsubscribed"),"9 Closed - Lost",IF($R366="Yes","4 Contacted",IF($N366="Yes","2 Engaged",IF($M366="Yes","1 Awareness",IF($AA366&gt;=60,"3 Qualified","1 Awareness"))))))))))</f>
        <v/>
      </c>
      <c r="AD366" s="108"/>
      <c r="AE366" s="108"/>
      <c r="AF366" s="111" t="str">
        <f aca="false">IF($AE366="","",$AE366+10)</f>
        <v/>
      </c>
      <c r="AG366" s="108"/>
      <c r="AH366" s="81"/>
      <c r="AI366" s="108"/>
      <c r="AJ366" s="81"/>
      <c r="AK366" s="108"/>
      <c r="AL366" s="110"/>
      <c r="AM366" s="81"/>
      <c r="AN366" s="111" t="str">
        <f aca="false">IF($D366="","",IF(COUNTIF($D$4:$D$1203,$D366)&gt;1,"DUPLICATE — check earlier row",""))</f>
        <v/>
      </c>
      <c r="AO366" s="81"/>
      <c r="AP366" s="81"/>
    </row>
    <row r="367" customFormat="false" ht="30" hidden="false" customHeight="true" outlineLevel="0" collapsed="false">
      <c r="A367" s="79"/>
      <c r="B367" s="80"/>
      <c r="C367" s="80"/>
      <c r="D367" s="80"/>
      <c r="E367" s="80"/>
      <c r="F367" s="80"/>
      <c r="G367" s="80"/>
      <c r="H367" s="80"/>
      <c r="I367" s="80"/>
      <c r="J367" s="102"/>
      <c r="K367" s="103" t="str">
        <f aca="false">IF(J367="","",IF(J367&gt;=8,"Yes","Check"))</f>
        <v/>
      </c>
      <c r="L367" s="81"/>
      <c r="M367" s="102"/>
      <c r="N367" s="102"/>
      <c r="O367" s="80"/>
      <c r="P367" s="81"/>
      <c r="Q367" s="103" t="str">
        <f aca="false">IF(P367="","",LEN(P367))</f>
        <v/>
      </c>
      <c r="R367" s="102"/>
      <c r="S367" s="80"/>
      <c r="T367" s="81"/>
      <c r="U367" s="104" t="str">
        <f aca="false">IF($AE367&lt;&gt;"",$AE367+4,IF(OR(R367&lt;&gt;"Yes",A367=""),"",A367+4))</f>
        <v/>
      </c>
      <c r="V367" s="102"/>
      <c r="W367" s="81"/>
      <c r="X367" s="81"/>
      <c r="Y367" s="105"/>
      <c r="Z367" s="105"/>
      <c r="AA367" s="106" t="str">
        <f aca="false">IF(AND($Y367="",$Z367=""),"",ROUND(IFERROR(VALUE(LEFT($Y367,1)),0)*12+IFERROR(VALUE(LEFT($Z367,1)),0)*8,0))</f>
        <v/>
      </c>
      <c r="AB367" s="106" t="str">
        <f aca="false">IF($AA367="","",IF($AA367&gt;=80,"A - call first",IF($AA367&gt;=60,"B - worth pursuing",IF($AA367&gt;=40,"C - nurture","D - do not spend time here"))))</f>
        <v/>
      </c>
      <c r="AC367" s="107" t="str">
        <f aca="false">IF($C367="","",IF($S367="Converted","8 Won / Certified",IF($S367="Application Started","7 Certification / Enterprise opportunity",IF($S367="Meeting Booked","6 Meeting / Application",IF(OR($S367="Interested",$S367="Info Requested"),"5 Interested",IF(OR($S367="Declined",$S367="Not Relevant",$S367="Do Not Contact / Unsubscribed"),"9 Closed - Lost",IF($R367="Yes","4 Contacted",IF($N367="Yes","2 Engaged",IF($M367="Yes","1 Awareness",IF($AA367&gt;=60,"3 Qualified","1 Awareness"))))))))))</f>
        <v/>
      </c>
      <c r="AD367" s="108"/>
      <c r="AE367" s="108"/>
      <c r="AF367" s="109" t="str">
        <f aca="false">IF($AE367="","",$AE367+10)</f>
        <v/>
      </c>
      <c r="AG367" s="108"/>
      <c r="AH367" s="81"/>
      <c r="AI367" s="108"/>
      <c r="AJ367" s="81"/>
      <c r="AK367" s="108"/>
      <c r="AL367" s="110"/>
      <c r="AM367" s="81"/>
      <c r="AN367" s="109" t="str">
        <f aca="false">IF($D367="","",IF(COUNTIF($D$4:$D$1203,$D367)&gt;1,"DUPLICATE — check earlier row",""))</f>
        <v/>
      </c>
      <c r="AO367" s="81"/>
      <c r="AP367" s="81"/>
    </row>
    <row r="368" customFormat="false" ht="30" hidden="false" customHeight="true" outlineLevel="0" collapsed="false">
      <c r="A368" s="79"/>
      <c r="B368" s="80"/>
      <c r="C368" s="80"/>
      <c r="D368" s="80"/>
      <c r="E368" s="80"/>
      <c r="F368" s="80"/>
      <c r="G368" s="80"/>
      <c r="H368" s="80"/>
      <c r="I368" s="80"/>
      <c r="J368" s="102"/>
      <c r="K368" s="103" t="str">
        <f aca="false">IF(J368="","",IF(J368&gt;=8,"Yes","Check"))</f>
        <v/>
      </c>
      <c r="L368" s="81"/>
      <c r="M368" s="102"/>
      <c r="N368" s="102"/>
      <c r="O368" s="80"/>
      <c r="P368" s="81"/>
      <c r="Q368" s="103" t="str">
        <f aca="false">IF(P368="","",LEN(P368))</f>
        <v/>
      </c>
      <c r="R368" s="102"/>
      <c r="S368" s="80"/>
      <c r="T368" s="81"/>
      <c r="U368" s="104" t="str">
        <f aca="false">IF($AE368&lt;&gt;"",$AE368+4,IF(OR(R368&lt;&gt;"Yes",A368=""),"",A368+4))</f>
        <v/>
      </c>
      <c r="V368" s="102"/>
      <c r="W368" s="81"/>
      <c r="X368" s="81"/>
      <c r="Y368" s="105"/>
      <c r="Z368" s="105"/>
      <c r="AA368" s="106" t="str">
        <f aca="false">IF(AND($Y368="",$Z368=""),"",ROUND(IFERROR(VALUE(LEFT($Y368,1)),0)*12+IFERROR(VALUE(LEFT($Z368,1)),0)*8,0))</f>
        <v/>
      </c>
      <c r="AB368" s="106" t="str">
        <f aca="false">IF($AA368="","",IF($AA368&gt;=80,"A - call first",IF($AA368&gt;=60,"B - worth pursuing",IF($AA368&gt;=40,"C - nurture","D - do not spend time here"))))</f>
        <v/>
      </c>
      <c r="AC368" s="107" t="str">
        <f aca="false">IF($C368="","",IF($S368="Converted","8 Won / Certified",IF($S368="Application Started","7 Certification / Enterprise opportunity",IF($S368="Meeting Booked","6 Meeting / Application",IF(OR($S368="Interested",$S368="Info Requested"),"5 Interested",IF(OR($S368="Declined",$S368="Not Relevant",$S368="Do Not Contact / Unsubscribed"),"9 Closed - Lost",IF($R368="Yes","4 Contacted",IF($N368="Yes","2 Engaged",IF($M368="Yes","1 Awareness",IF($AA368&gt;=60,"3 Qualified","1 Awareness"))))))))))</f>
        <v/>
      </c>
      <c r="AD368" s="108"/>
      <c r="AE368" s="108"/>
      <c r="AF368" s="111" t="str">
        <f aca="false">IF($AE368="","",$AE368+10)</f>
        <v/>
      </c>
      <c r="AG368" s="108"/>
      <c r="AH368" s="81"/>
      <c r="AI368" s="108"/>
      <c r="AJ368" s="81"/>
      <c r="AK368" s="108"/>
      <c r="AL368" s="110"/>
      <c r="AM368" s="81"/>
      <c r="AN368" s="111" t="str">
        <f aca="false">IF($D368="","",IF(COUNTIF($D$4:$D$1203,$D368)&gt;1,"DUPLICATE — check earlier row",""))</f>
        <v/>
      </c>
      <c r="AO368" s="81"/>
      <c r="AP368" s="81"/>
    </row>
    <row r="369" customFormat="false" ht="30" hidden="false" customHeight="true" outlineLevel="0" collapsed="false">
      <c r="A369" s="79"/>
      <c r="B369" s="80"/>
      <c r="C369" s="80"/>
      <c r="D369" s="80"/>
      <c r="E369" s="80"/>
      <c r="F369" s="80"/>
      <c r="G369" s="80"/>
      <c r="H369" s="80"/>
      <c r="I369" s="80"/>
      <c r="J369" s="102"/>
      <c r="K369" s="103" t="str">
        <f aca="false">IF(J369="","",IF(J369&gt;=8,"Yes","Check"))</f>
        <v/>
      </c>
      <c r="L369" s="81"/>
      <c r="M369" s="102"/>
      <c r="N369" s="102"/>
      <c r="O369" s="80"/>
      <c r="P369" s="81"/>
      <c r="Q369" s="103" t="str">
        <f aca="false">IF(P369="","",LEN(P369))</f>
        <v/>
      </c>
      <c r="R369" s="102"/>
      <c r="S369" s="80"/>
      <c r="T369" s="81"/>
      <c r="U369" s="104" t="str">
        <f aca="false">IF($AE369&lt;&gt;"",$AE369+4,IF(OR(R369&lt;&gt;"Yes",A369=""),"",A369+4))</f>
        <v/>
      </c>
      <c r="V369" s="102"/>
      <c r="W369" s="81"/>
      <c r="X369" s="81"/>
      <c r="Y369" s="105"/>
      <c r="Z369" s="105"/>
      <c r="AA369" s="106" t="str">
        <f aca="false">IF(AND($Y369="",$Z369=""),"",ROUND(IFERROR(VALUE(LEFT($Y369,1)),0)*12+IFERROR(VALUE(LEFT($Z369,1)),0)*8,0))</f>
        <v/>
      </c>
      <c r="AB369" s="106" t="str">
        <f aca="false">IF($AA369="","",IF($AA369&gt;=80,"A - call first",IF($AA369&gt;=60,"B - worth pursuing",IF($AA369&gt;=40,"C - nurture","D - do not spend time here"))))</f>
        <v/>
      </c>
      <c r="AC369" s="107" t="str">
        <f aca="false">IF($C369="","",IF($S369="Converted","8 Won / Certified",IF($S369="Application Started","7 Certification / Enterprise opportunity",IF($S369="Meeting Booked","6 Meeting / Application",IF(OR($S369="Interested",$S369="Info Requested"),"5 Interested",IF(OR($S369="Declined",$S369="Not Relevant",$S369="Do Not Contact / Unsubscribed"),"9 Closed - Lost",IF($R369="Yes","4 Contacted",IF($N369="Yes","2 Engaged",IF($M369="Yes","1 Awareness",IF($AA369&gt;=60,"3 Qualified","1 Awareness"))))))))))</f>
        <v/>
      </c>
      <c r="AD369" s="108"/>
      <c r="AE369" s="108"/>
      <c r="AF369" s="109" t="str">
        <f aca="false">IF($AE369="","",$AE369+10)</f>
        <v/>
      </c>
      <c r="AG369" s="108"/>
      <c r="AH369" s="81"/>
      <c r="AI369" s="108"/>
      <c r="AJ369" s="81"/>
      <c r="AK369" s="108"/>
      <c r="AL369" s="110"/>
      <c r="AM369" s="81"/>
      <c r="AN369" s="109" t="str">
        <f aca="false">IF($D369="","",IF(COUNTIF($D$4:$D$1203,$D369)&gt;1,"DUPLICATE — check earlier row",""))</f>
        <v/>
      </c>
      <c r="AO369" s="81"/>
      <c r="AP369" s="81"/>
    </row>
    <row r="370" customFormat="false" ht="30" hidden="false" customHeight="true" outlineLevel="0" collapsed="false">
      <c r="A370" s="79"/>
      <c r="B370" s="80"/>
      <c r="C370" s="80"/>
      <c r="D370" s="80"/>
      <c r="E370" s="80"/>
      <c r="F370" s="80"/>
      <c r="G370" s="80"/>
      <c r="H370" s="80"/>
      <c r="I370" s="80"/>
      <c r="J370" s="102"/>
      <c r="K370" s="103" t="str">
        <f aca="false">IF(J370="","",IF(J370&gt;=8,"Yes","Check"))</f>
        <v/>
      </c>
      <c r="L370" s="81"/>
      <c r="M370" s="102"/>
      <c r="N370" s="102"/>
      <c r="O370" s="80"/>
      <c r="P370" s="81"/>
      <c r="Q370" s="103" t="str">
        <f aca="false">IF(P370="","",LEN(P370))</f>
        <v/>
      </c>
      <c r="R370" s="102"/>
      <c r="S370" s="80"/>
      <c r="T370" s="81"/>
      <c r="U370" s="104" t="str">
        <f aca="false">IF($AE370&lt;&gt;"",$AE370+4,IF(OR(R370&lt;&gt;"Yes",A370=""),"",A370+4))</f>
        <v/>
      </c>
      <c r="V370" s="102"/>
      <c r="W370" s="81"/>
      <c r="X370" s="81"/>
      <c r="Y370" s="105"/>
      <c r="Z370" s="105"/>
      <c r="AA370" s="106" t="str">
        <f aca="false">IF(AND($Y370="",$Z370=""),"",ROUND(IFERROR(VALUE(LEFT($Y370,1)),0)*12+IFERROR(VALUE(LEFT($Z370,1)),0)*8,0))</f>
        <v/>
      </c>
      <c r="AB370" s="106" t="str">
        <f aca="false">IF($AA370="","",IF($AA370&gt;=80,"A - call first",IF($AA370&gt;=60,"B - worth pursuing",IF($AA370&gt;=40,"C - nurture","D - do not spend time here"))))</f>
        <v/>
      </c>
      <c r="AC370" s="107" t="str">
        <f aca="false">IF($C370="","",IF($S370="Converted","8 Won / Certified",IF($S370="Application Started","7 Certification / Enterprise opportunity",IF($S370="Meeting Booked","6 Meeting / Application",IF(OR($S370="Interested",$S370="Info Requested"),"5 Interested",IF(OR($S370="Declined",$S370="Not Relevant",$S370="Do Not Contact / Unsubscribed"),"9 Closed - Lost",IF($R370="Yes","4 Contacted",IF($N370="Yes","2 Engaged",IF($M370="Yes","1 Awareness",IF($AA370&gt;=60,"3 Qualified","1 Awareness"))))))))))</f>
        <v/>
      </c>
      <c r="AD370" s="108"/>
      <c r="AE370" s="108"/>
      <c r="AF370" s="111" t="str">
        <f aca="false">IF($AE370="","",$AE370+10)</f>
        <v/>
      </c>
      <c r="AG370" s="108"/>
      <c r="AH370" s="81"/>
      <c r="AI370" s="108"/>
      <c r="AJ370" s="81"/>
      <c r="AK370" s="108"/>
      <c r="AL370" s="110"/>
      <c r="AM370" s="81"/>
      <c r="AN370" s="111" t="str">
        <f aca="false">IF($D370="","",IF(COUNTIF($D$4:$D$1203,$D370)&gt;1,"DUPLICATE — check earlier row",""))</f>
        <v/>
      </c>
      <c r="AO370" s="81"/>
      <c r="AP370" s="81"/>
    </row>
    <row r="371" customFormat="false" ht="30" hidden="false" customHeight="true" outlineLevel="0" collapsed="false">
      <c r="A371" s="79"/>
      <c r="B371" s="80"/>
      <c r="C371" s="80"/>
      <c r="D371" s="80"/>
      <c r="E371" s="80"/>
      <c r="F371" s="80"/>
      <c r="G371" s="80"/>
      <c r="H371" s="80"/>
      <c r="I371" s="80"/>
      <c r="J371" s="102"/>
      <c r="K371" s="103" t="str">
        <f aca="false">IF(J371="","",IF(J371&gt;=8,"Yes","Check"))</f>
        <v/>
      </c>
      <c r="L371" s="81"/>
      <c r="M371" s="102"/>
      <c r="N371" s="102"/>
      <c r="O371" s="80"/>
      <c r="P371" s="81"/>
      <c r="Q371" s="103" t="str">
        <f aca="false">IF(P371="","",LEN(P371))</f>
        <v/>
      </c>
      <c r="R371" s="102"/>
      <c r="S371" s="80"/>
      <c r="T371" s="81"/>
      <c r="U371" s="104" t="str">
        <f aca="false">IF($AE371&lt;&gt;"",$AE371+4,IF(OR(R371&lt;&gt;"Yes",A371=""),"",A371+4))</f>
        <v/>
      </c>
      <c r="V371" s="102"/>
      <c r="W371" s="81"/>
      <c r="X371" s="81"/>
      <c r="Y371" s="105"/>
      <c r="Z371" s="105"/>
      <c r="AA371" s="106" t="str">
        <f aca="false">IF(AND($Y371="",$Z371=""),"",ROUND(IFERROR(VALUE(LEFT($Y371,1)),0)*12+IFERROR(VALUE(LEFT($Z371,1)),0)*8,0))</f>
        <v/>
      </c>
      <c r="AB371" s="106" t="str">
        <f aca="false">IF($AA371="","",IF($AA371&gt;=80,"A - call first",IF($AA371&gt;=60,"B - worth pursuing",IF($AA371&gt;=40,"C - nurture","D - do not spend time here"))))</f>
        <v/>
      </c>
      <c r="AC371" s="107" t="str">
        <f aca="false">IF($C371="","",IF($S371="Converted","8 Won / Certified",IF($S371="Application Started","7 Certification / Enterprise opportunity",IF($S371="Meeting Booked","6 Meeting / Application",IF(OR($S371="Interested",$S371="Info Requested"),"5 Interested",IF(OR($S371="Declined",$S371="Not Relevant",$S371="Do Not Contact / Unsubscribed"),"9 Closed - Lost",IF($R371="Yes","4 Contacted",IF($N371="Yes","2 Engaged",IF($M371="Yes","1 Awareness",IF($AA371&gt;=60,"3 Qualified","1 Awareness"))))))))))</f>
        <v/>
      </c>
      <c r="AD371" s="108"/>
      <c r="AE371" s="108"/>
      <c r="AF371" s="109" t="str">
        <f aca="false">IF($AE371="","",$AE371+10)</f>
        <v/>
      </c>
      <c r="AG371" s="108"/>
      <c r="AH371" s="81"/>
      <c r="AI371" s="108"/>
      <c r="AJ371" s="81"/>
      <c r="AK371" s="108"/>
      <c r="AL371" s="110"/>
      <c r="AM371" s="81"/>
      <c r="AN371" s="109" t="str">
        <f aca="false">IF($D371="","",IF(COUNTIF($D$4:$D$1203,$D371)&gt;1,"DUPLICATE — check earlier row",""))</f>
        <v/>
      </c>
      <c r="AO371" s="81"/>
      <c r="AP371" s="81"/>
    </row>
    <row r="372" customFormat="false" ht="30" hidden="false" customHeight="true" outlineLevel="0" collapsed="false">
      <c r="A372" s="79"/>
      <c r="B372" s="80"/>
      <c r="C372" s="80"/>
      <c r="D372" s="80"/>
      <c r="E372" s="80"/>
      <c r="F372" s="80"/>
      <c r="G372" s="80"/>
      <c r="H372" s="80"/>
      <c r="I372" s="80"/>
      <c r="J372" s="102"/>
      <c r="K372" s="103" t="str">
        <f aca="false">IF(J372="","",IF(J372&gt;=8,"Yes","Check"))</f>
        <v/>
      </c>
      <c r="L372" s="81"/>
      <c r="M372" s="102"/>
      <c r="N372" s="102"/>
      <c r="O372" s="80"/>
      <c r="P372" s="81"/>
      <c r="Q372" s="103" t="str">
        <f aca="false">IF(P372="","",LEN(P372))</f>
        <v/>
      </c>
      <c r="R372" s="102"/>
      <c r="S372" s="80"/>
      <c r="T372" s="81"/>
      <c r="U372" s="104" t="str">
        <f aca="false">IF($AE372&lt;&gt;"",$AE372+4,IF(OR(R372&lt;&gt;"Yes",A372=""),"",A372+4))</f>
        <v/>
      </c>
      <c r="V372" s="102"/>
      <c r="W372" s="81"/>
      <c r="X372" s="81"/>
      <c r="Y372" s="105"/>
      <c r="Z372" s="105"/>
      <c r="AA372" s="106" t="str">
        <f aca="false">IF(AND($Y372="",$Z372=""),"",ROUND(IFERROR(VALUE(LEFT($Y372,1)),0)*12+IFERROR(VALUE(LEFT($Z372,1)),0)*8,0))</f>
        <v/>
      </c>
      <c r="AB372" s="106" t="str">
        <f aca="false">IF($AA372="","",IF($AA372&gt;=80,"A - call first",IF($AA372&gt;=60,"B - worth pursuing",IF($AA372&gt;=40,"C - nurture","D - do not spend time here"))))</f>
        <v/>
      </c>
      <c r="AC372" s="107" t="str">
        <f aca="false">IF($C372="","",IF($S372="Converted","8 Won / Certified",IF($S372="Application Started","7 Certification / Enterprise opportunity",IF($S372="Meeting Booked","6 Meeting / Application",IF(OR($S372="Interested",$S372="Info Requested"),"5 Interested",IF(OR($S372="Declined",$S372="Not Relevant",$S372="Do Not Contact / Unsubscribed"),"9 Closed - Lost",IF($R372="Yes","4 Contacted",IF($N372="Yes","2 Engaged",IF($M372="Yes","1 Awareness",IF($AA372&gt;=60,"3 Qualified","1 Awareness"))))))))))</f>
        <v/>
      </c>
      <c r="AD372" s="108"/>
      <c r="AE372" s="108"/>
      <c r="AF372" s="111" t="str">
        <f aca="false">IF($AE372="","",$AE372+10)</f>
        <v/>
      </c>
      <c r="AG372" s="108"/>
      <c r="AH372" s="81"/>
      <c r="AI372" s="108"/>
      <c r="AJ372" s="81"/>
      <c r="AK372" s="108"/>
      <c r="AL372" s="110"/>
      <c r="AM372" s="81"/>
      <c r="AN372" s="111" t="str">
        <f aca="false">IF($D372="","",IF(COUNTIF($D$4:$D$1203,$D372)&gt;1,"DUPLICATE — check earlier row",""))</f>
        <v/>
      </c>
      <c r="AO372" s="81"/>
      <c r="AP372" s="81"/>
    </row>
    <row r="373" customFormat="false" ht="30" hidden="false" customHeight="true" outlineLevel="0" collapsed="false">
      <c r="A373" s="79"/>
      <c r="B373" s="80"/>
      <c r="C373" s="80"/>
      <c r="D373" s="80"/>
      <c r="E373" s="80"/>
      <c r="F373" s="80"/>
      <c r="G373" s="80"/>
      <c r="H373" s="80"/>
      <c r="I373" s="80"/>
      <c r="J373" s="102"/>
      <c r="K373" s="103" t="str">
        <f aca="false">IF(J373="","",IF(J373&gt;=8,"Yes","Check"))</f>
        <v/>
      </c>
      <c r="L373" s="81"/>
      <c r="M373" s="102"/>
      <c r="N373" s="102"/>
      <c r="O373" s="80"/>
      <c r="P373" s="81"/>
      <c r="Q373" s="103" t="str">
        <f aca="false">IF(P373="","",LEN(P373))</f>
        <v/>
      </c>
      <c r="R373" s="102"/>
      <c r="S373" s="80"/>
      <c r="T373" s="81"/>
      <c r="U373" s="104" t="str">
        <f aca="false">IF($AE373&lt;&gt;"",$AE373+4,IF(OR(R373&lt;&gt;"Yes",A373=""),"",A373+4))</f>
        <v/>
      </c>
      <c r="V373" s="102"/>
      <c r="W373" s="81"/>
      <c r="X373" s="81"/>
      <c r="Y373" s="105"/>
      <c r="Z373" s="105"/>
      <c r="AA373" s="106" t="str">
        <f aca="false">IF(AND($Y373="",$Z373=""),"",ROUND(IFERROR(VALUE(LEFT($Y373,1)),0)*12+IFERROR(VALUE(LEFT($Z373,1)),0)*8,0))</f>
        <v/>
      </c>
      <c r="AB373" s="106" t="str">
        <f aca="false">IF($AA373="","",IF($AA373&gt;=80,"A - call first",IF($AA373&gt;=60,"B - worth pursuing",IF($AA373&gt;=40,"C - nurture","D - do not spend time here"))))</f>
        <v/>
      </c>
      <c r="AC373" s="107" t="str">
        <f aca="false">IF($C373="","",IF($S373="Converted","8 Won / Certified",IF($S373="Application Started","7 Certification / Enterprise opportunity",IF($S373="Meeting Booked","6 Meeting / Application",IF(OR($S373="Interested",$S373="Info Requested"),"5 Interested",IF(OR($S373="Declined",$S373="Not Relevant",$S373="Do Not Contact / Unsubscribed"),"9 Closed - Lost",IF($R373="Yes","4 Contacted",IF($N373="Yes","2 Engaged",IF($M373="Yes","1 Awareness",IF($AA373&gt;=60,"3 Qualified","1 Awareness"))))))))))</f>
        <v/>
      </c>
      <c r="AD373" s="108"/>
      <c r="AE373" s="108"/>
      <c r="AF373" s="109" t="str">
        <f aca="false">IF($AE373="","",$AE373+10)</f>
        <v/>
      </c>
      <c r="AG373" s="108"/>
      <c r="AH373" s="81"/>
      <c r="AI373" s="108"/>
      <c r="AJ373" s="81"/>
      <c r="AK373" s="108"/>
      <c r="AL373" s="110"/>
      <c r="AM373" s="81"/>
      <c r="AN373" s="109" t="str">
        <f aca="false">IF($D373="","",IF(COUNTIF($D$4:$D$1203,$D373)&gt;1,"DUPLICATE — check earlier row",""))</f>
        <v/>
      </c>
      <c r="AO373" s="81"/>
      <c r="AP373" s="81"/>
    </row>
    <row r="374" customFormat="false" ht="30" hidden="false" customHeight="true" outlineLevel="0" collapsed="false">
      <c r="A374" s="79"/>
      <c r="B374" s="80"/>
      <c r="C374" s="80"/>
      <c r="D374" s="80"/>
      <c r="E374" s="80"/>
      <c r="F374" s="80"/>
      <c r="G374" s="80"/>
      <c r="H374" s="80"/>
      <c r="I374" s="80"/>
      <c r="J374" s="102"/>
      <c r="K374" s="103" t="str">
        <f aca="false">IF(J374="","",IF(J374&gt;=8,"Yes","Check"))</f>
        <v/>
      </c>
      <c r="L374" s="81"/>
      <c r="M374" s="102"/>
      <c r="N374" s="102"/>
      <c r="O374" s="80"/>
      <c r="P374" s="81"/>
      <c r="Q374" s="103" t="str">
        <f aca="false">IF(P374="","",LEN(P374))</f>
        <v/>
      </c>
      <c r="R374" s="102"/>
      <c r="S374" s="80"/>
      <c r="T374" s="81"/>
      <c r="U374" s="104" t="str">
        <f aca="false">IF($AE374&lt;&gt;"",$AE374+4,IF(OR(R374&lt;&gt;"Yes",A374=""),"",A374+4))</f>
        <v/>
      </c>
      <c r="V374" s="102"/>
      <c r="W374" s="81"/>
      <c r="X374" s="81"/>
      <c r="Y374" s="105"/>
      <c r="Z374" s="105"/>
      <c r="AA374" s="106" t="str">
        <f aca="false">IF(AND($Y374="",$Z374=""),"",ROUND(IFERROR(VALUE(LEFT($Y374,1)),0)*12+IFERROR(VALUE(LEFT($Z374,1)),0)*8,0))</f>
        <v/>
      </c>
      <c r="AB374" s="106" t="str">
        <f aca="false">IF($AA374="","",IF($AA374&gt;=80,"A - call first",IF($AA374&gt;=60,"B - worth pursuing",IF($AA374&gt;=40,"C - nurture","D - do not spend time here"))))</f>
        <v/>
      </c>
      <c r="AC374" s="107" t="str">
        <f aca="false">IF($C374="","",IF($S374="Converted","8 Won / Certified",IF($S374="Application Started","7 Certification / Enterprise opportunity",IF($S374="Meeting Booked","6 Meeting / Application",IF(OR($S374="Interested",$S374="Info Requested"),"5 Interested",IF(OR($S374="Declined",$S374="Not Relevant",$S374="Do Not Contact / Unsubscribed"),"9 Closed - Lost",IF($R374="Yes","4 Contacted",IF($N374="Yes","2 Engaged",IF($M374="Yes","1 Awareness",IF($AA374&gt;=60,"3 Qualified","1 Awareness"))))))))))</f>
        <v/>
      </c>
      <c r="AD374" s="108"/>
      <c r="AE374" s="108"/>
      <c r="AF374" s="111" t="str">
        <f aca="false">IF($AE374="","",$AE374+10)</f>
        <v/>
      </c>
      <c r="AG374" s="108"/>
      <c r="AH374" s="81"/>
      <c r="AI374" s="108"/>
      <c r="AJ374" s="81"/>
      <c r="AK374" s="108"/>
      <c r="AL374" s="110"/>
      <c r="AM374" s="81"/>
      <c r="AN374" s="111" t="str">
        <f aca="false">IF($D374="","",IF(COUNTIF($D$4:$D$1203,$D374)&gt;1,"DUPLICATE — check earlier row",""))</f>
        <v/>
      </c>
      <c r="AO374" s="81"/>
      <c r="AP374" s="81"/>
    </row>
    <row r="375" customFormat="false" ht="30" hidden="false" customHeight="true" outlineLevel="0" collapsed="false">
      <c r="A375" s="79"/>
      <c r="B375" s="80"/>
      <c r="C375" s="80"/>
      <c r="D375" s="80"/>
      <c r="E375" s="80"/>
      <c r="F375" s="80"/>
      <c r="G375" s="80"/>
      <c r="H375" s="80"/>
      <c r="I375" s="80"/>
      <c r="J375" s="102"/>
      <c r="K375" s="103" t="str">
        <f aca="false">IF(J375="","",IF(J375&gt;=8,"Yes","Check"))</f>
        <v/>
      </c>
      <c r="L375" s="81"/>
      <c r="M375" s="102"/>
      <c r="N375" s="102"/>
      <c r="O375" s="80"/>
      <c r="P375" s="81"/>
      <c r="Q375" s="103" t="str">
        <f aca="false">IF(P375="","",LEN(P375))</f>
        <v/>
      </c>
      <c r="R375" s="102"/>
      <c r="S375" s="80"/>
      <c r="T375" s="81"/>
      <c r="U375" s="104" t="str">
        <f aca="false">IF($AE375&lt;&gt;"",$AE375+4,IF(OR(R375&lt;&gt;"Yes",A375=""),"",A375+4))</f>
        <v/>
      </c>
      <c r="V375" s="102"/>
      <c r="W375" s="81"/>
      <c r="X375" s="81"/>
      <c r="Y375" s="105"/>
      <c r="Z375" s="105"/>
      <c r="AA375" s="106" t="str">
        <f aca="false">IF(AND($Y375="",$Z375=""),"",ROUND(IFERROR(VALUE(LEFT($Y375,1)),0)*12+IFERROR(VALUE(LEFT($Z375,1)),0)*8,0))</f>
        <v/>
      </c>
      <c r="AB375" s="106" t="str">
        <f aca="false">IF($AA375="","",IF($AA375&gt;=80,"A - call first",IF($AA375&gt;=60,"B - worth pursuing",IF($AA375&gt;=40,"C - nurture","D - do not spend time here"))))</f>
        <v/>
      </c>
      <c r="AC375" s="107" t="str">
        <f aca="false">IF($C375="","",IF($S375="Converted","8 Won / Certified",IF($S375="Application Started","7 Certification / Enterprise opportunity",IF($S375="Meeting Booked","6 Meeting / Application",IF(OR($S375="Interested",$S375="Info Requested"),"5 Interested",IF(OR($S375="Declined",$S375="Not Relevant",$S375="Do Not Contact / Unsubscribed"),"9 Closed - Lost",IF($R375="Yes","4 Contacted",IF($N375="Yes","2 Engaged",IF($M375="Yes","1 Awareness",IF($AA375&gt;=60,"3 Qualified","1 Awareness"))))))))))</f>
        <v/>
      </c>
      <c r="AD375" s="108"/>
      <c r="AE375" s="108"/>
      <c r="AF375" s="109" t="str">
        <f aca="false">IF($AE375="","",$AE375+10)</f>
        <v/>
      </c>
      <c r="AG375" s="108"/>
      <c r="AH375" s="81"/>
      <c r="AI375" s="108"/>
      <c r="AJ375" s="81"/>
      <c r="AK375" s="108"/>
      <c r="AL375" s="110"/>
      <c r="AM375" s="81"/>
      <c r="AN375" s="109" t="str">
        <f aca="false">IF($D375="","",IF(COUNTIF($D$4:$D$1203,$D375)&gt;1,"DUPLICATE — check earlier row",""))</f>
        <v/>
      </c>
      <c r="AO375" s="81"/>
      <c r="AP375" s="81"/>
    </row>
    <row r="376" customFormat="false" ht="30" hidden="false" customHeight="true" outlineLevel="0" collapsed="false">
      <c r="A376" s="79"/>
      <c r="B376" s="80"/>
      <c r="C376" s="80"/>
      <c r="D376" s="80"/>
      <c r="E376" s="80"/>
      <c r="F376" s="80"/>
      <c r="G376" s="80"/>
      <c r="H376" s="80"/>
      <c r="I376" s="80"/>
      <c r="J376" s="102"/>
      <c r="K376" s="103" t="str">
        <f aca="false">IF(J376="","",IF(J376&gt;=8,"Yes","Check"))</f>
        <v/>
      </c>
      <c r="L376" s="81"/>
      <c r="M376" s="102"/>
      <c r="N376" s="102"/>
      <c r="O376" s="80"/>
      <c r="P376" s="81"/>
      <c r="Q376" s="103" t="str">
        <f aca="false">IF(P376="","",LEN(P376))</f>
        <v/>
      </c>
      <c r="R376" s="102"/>
      <c r="S376" s="80"/>
      <c r="T376" s="81"/>
      <c r="U376" s="104" t="str">
        <f aca="false">IF($AE376&lt;&gt;"",$AE376+4,IF(OR(R376&lt;&gt;"Yes",A376=""),"",A376+4))</f>
        <v/>
      </c>
      <c r="V376" s="102"/>
      <c r="W376" s="81"/>
      <c r="X376" s="81"/>
      <c r="Y376" s="105"/>
      <c r="Z376" s="105"/>
      <c r="AA376" s="106" t="str">
        <f aca="false">IF(AND($Y376="",$Z376=""),"",ROUND(IFERROR(VALUE(LEFT($Y376,1)),0)*12+IFERROR(VALUE(LEFT($Z376,1)),0)*8,0))</f>
        <v/>
      </c>
      <c r="AB376" s="106" t="str">
        <f aca="false">IF($AA376="","",IF($AA376&gt;=80,"A - call first",IF($AA376&gt;=60,"B - worth pursuing",IF($AA376&gt;=40,"C - nurture","D - do not spend time here"))))</f>
        <v/>
      </c>
      <c r="AC376" s="107" t="str">
        <f aca="false">IF($C376="","",IF($S376="Converted","8 Won / Certified",IF($S376="Application Started","7 Certification / Enterprise opportunity",IF($S376="Meeting Booked","6 Meeting / Application",IF(OR($S376="Interested",$S376="Info Requested"),"5 Interested",IF(OR($S376="Declined",$S376="Not Relevant",$S376="Do Not Contact / Unsubscribed"),"9 Closed - Lost",IF($R376="Yes","4 Contacted",IF($N376="Yes","2 Engaged",IF($M376="Yes","1 Awareness",IF($AA376&gt;=60,"3 Qualified","1 Awareness"))))))))))</f>
        <v/>
      </c>
      <c r="AD376" s="108"/>
      <c r="AE376" s="108"/>
      <c r="AF376" s="111" t="str">
        <f aca="false">IF($AE376="","",$AE376+10)</f>
        <v/>
      </c>
      <c r="AG376" s="108"/>
      <c r="AH376" s="81"/>
      <c r="AI376" s="108"/>
      <c r="AJ376" s="81"/>
      <c r="AK376" s="108"/>
      <c r="AL376" s="110"/>
      <c r="AM376" s="81"/>
      <c r="AN376" s="111" t="str">
        <f aca="false">IF($D376="","",IF(COUNTIF($D$4:$D$1203,$D376)&gt;1,"DUPLICATE — check earlier row",""))</f>
        <v/>
      </c>
      <c r="AO376" s="81"/>
      <c r="AP376" s="81"/>
    </row>
    <row r="377" customFormat="false" ht="30" hidden="false" customHeight="true" outlineLevel="0" collapsed="false">
      <c r="A377" s="79"/>
      <c r="B377" s="80"/>
      <c r="C377" s="80"/>
      <c r="D377" s="80"/>
      <c r="E377" s="80"/>
      <c r="F377" s="80"/>
      <c r="G377" s="80"/>
      <c r="H377" s="80"/>
      <c r="I377" s="80"/>
      <c r="J377" s="102"/>
      <c r="K377" s="103" t="str">
        <f aca="false">IF(J377="","",IF(J377&gt;=8,"Yes","Check"))</f>
        <v/>
      </c>
      <c r="L377" s="81"/>
      <c r="M377" s="102"/>
      <c r="N377" s="102"/>
      <c r="O377" s="80"/>
      <c r="P377" s="81"/>
      <c r="Q377" s="103" t="str">
        <f aca="false">IF(P377="","",LEN(P377))</f>
        <v/>
      </c>
      <c r="R377" s="102"/>
      <c r="S377" s="80"/>
      <c r="T377" s="81"/>
      <c r="U377" s="104" t="str">
        <f aca="false">IF($AE377&lt;&gt;"",$AE377+4,IF(OR(R377&lt;&gt;"Yes",A377=""),"",A377+4))</f>
        <v/>
      </c>
      <c r="V377" s="102"/>
      <c r="W377" s="81"/>
      <c r="X377" s="81"/>
      <c r="Y377" s="105"/>
      <c r="Z377" s="105"/>
      <c r="AA377" s="106" t="str">
        <f aca="false">IF(AND($Y377="",$Z377=""),"",ROUND(IFERROR(VALUE(LEFT($Y377,1)),0)*12+IFERROR(VALUE(LEFT($Z377,1)),0)*8,0))</f>
        <v/>
      </c>
      <c r="AB377" s="106" t="str">
        <f aca="false">IF($AA377="","",IF($AA377&gt;=80,"A - call first",IF($AA377&gt;=60,"B - worth pursuing",IF($AA377&gt;=40,"C - nurture","D - do not spend time here"))))</f>
        <v/>
      </c>
      <c r="AC377" s="107" t="str">
        <f aca="false">IF($C377="","",IF($S377="Converted","8 Won / Certified",IF($S377="Application Started","7 Certification / Enterprise opportunity",IF($S377="Meeting Booked","6 Meeting / Application",IF(OR($S377="Interested",$S377="Info Requested"),"5 Interested",IF(OR($S377="Declined",$S377="Not Relevant",$S377="Do Not Contact / Unsubscribed"),"9 Closed - Lost",IF($R377="Yes","4 Contacted",IF($N377="Yes","2 Engaged",IF($M377="Yes","1 Awareness",IF($AA377&gt;=60,"3 Qualified","1 Awareness"))))))))))</f>
        <v/>
      </c>
      <c r="AD377" s="108"/>
      <c r="AE377" s="108"/>
      <c r="AF377" s="109" t="str">
        <f aca="false">IF($AE377="","",$AE377+10)</f>
        <v/>
      </c>
      <c r="AG377" s="108"/>
      <c r="AH377" s="81"/>
      <c r="AI377" s="108"/>
      <c r="AJ377" s="81"/>
      <c r="AK377" s="108"/>
      <c r="AL377" s="110"/>
      <c r="AM377" s="81"/>
      <c r="AN377" s="109" t="str">
        <f aca="false">IF($D377="","",IF(COUNTIF($D$4:$D$1203,$D377)&gt;1,"DUPLICATE — check earlier row",""))</f>
        <v/>
      </c>
      <c r="AO377" s="81"/>
      <c r="AP377" s="81"/>
    </row>
    <row r="378" customFormat="false" ht="30" hidden="false" customHeight="true" outlineLevel="0" collapsed="false">
      <c r="A378" s="79"/>
      <c r="B378" s="80"/>
      <c r="C378" s="80"/>
      <c r="D378" s="80"/>
      <c r="E378" s="80"/>
      <c r="F378" s="80"/>
      <c r="G378" s="80"/>
      <c r="H378" s="80"/>
      <c r="I378" s="80"/>
      <c r="J378" s="102"/>
      <c r="K378" s="103" t="str">
        <f aca="false">IF(J378="","",IF(J378&gt;=8,"Yes","Check"))</f>
        <v/>
      </c>
      <c r="L378" s="81"/>
      <c r="M378" s="102"/>
      <c r="N378" s="102"/>
      <c r="O378" s="80"/>
      <c r="P378" s="81"/>
      <c r="Q378" s="103" t="str">
        <f aca="false">IF(P378="","",LEN(P378))</f>
        <v/>
      </c>
      <c r="R378" s="102"/>
      <c r="S378" s="80"/>
      <c r="T378" s="81"/>
      <c r="U378" s="104" t="str">
        <f aca="false">IF($AE378&lt;&gt;"",$AE378+4,IF(OR(R378&lt;&gt;"Yes",A378=""),"",A378+4))</f>
        <v/>
      </c>
      <c r="V378" s="102"/>
      <c r="W378" s="81"/>
      <c r="X378" s="81"/>
      <c r="Y378" s="105"/>
      <c r="Z378" s="105"/>
      <c r="AA378" s="106" t="str">
        <f aca="false">IF(AND($Y378="",$Z378=""),"",ROUND(IFERROR(VALUE(LEFT($Y378,1)),0)*12+IFERROR(VALUE(LEFT($Z378,1)),0)*8,0))</f>
        <v/>
      </c>
      <c r="AB378" s="106" t="str">
        <f aca="false">IF($AA378="","",IF($AA378&gt;=80,"A - call first",IF($AA378&gt;=60,"B - worth pursuing",IF($AA378&gt;=40,"C - nurture","D - do not spend time here"))))</f>
        <v/>
      </c>
      <c r="AC378" s="107" t="str">
        <f aca="false">IF($C378="","",IF($S378="Converted","8 Won / Certified",IF($S378="Application Started","7 Certification / Enterprise opportunity",IF($S378="Meeting Booked","6 Meeting / Application",IF(OR($S378="Interested",$S378="Info Requested"),"5 Interested",IF(OR($S378="Declined",$S378="Not Relevant",$S378="Do Not Contact / Unsubscribed"),"9 Closed - Lost",IF($R378="Yes","4 Contacted",IF($N378="Yes","2 Engaged",IF($M378="Yes","1 Awareness",IF($AA378&gt;=60,"3 Qualified","1 Awareness"))))))))))</f>
        <v/>
      </c>
      <c r="AD378" s="108"/>
      <c r="AE378" s="108"/>
      <c r="AF378" s="111" t="str">
        <f aca="false">IF($AE378="","",$AE378+10)</f>
        <v/>
      </c>
      <c r="AG378" s="108"/>
      <c r="AH378" s="81"/>
      <c r="AI378" s="108"/>
      <c r="AJ378" s="81"/>
      <c r="AK378" s="108"/>
      <c r="AL378" s="110"/>
      <c r="AM378" s="81"/>
      <c r="AN378" s="111" t="str">
        <f aca="false">IF($D378="","",IF(COUNTIF($D$4:$D$1203,$D378)&gt;1,"DUPLICATE — check earlier row",""))</f>
        <v/>
      </c>
      <c r="AO378" s="81"/>
      <c r="AP378" s="81"/>
    </row>
    <row r="379" customFormat="false" ht="30" hidden="false" customHeight="true" outlineLevel="0" collapsed="false">
      <c r="A379" s="79"/>
      <c r="B379" s="80"/>
      <c r="C379" s="80"/>
      <c r="D379" s="80"/>
      <c r="E379" s="80"/>
      <c r="F379" s="80"/>
      <c r="G379" s="80"/>
      <c r="H379" s="80"/>
      <c r="I379" s="80"/>
      <c r="J379" s="102"/>
      <c r="K379" s="103" t="str">
        <f aca="false">IF(J379="","",IF(J379&gt;=8,"Yes","Check"))</f>
        <v/>
      </c>
      <c r="L379" s="81"/>
      <c r="M379" s="102"/>
      <c r="N379" s="102"/>
      <c r="O379" s="80"/>
      <c r="P379" s="81"/>
      <c r="Q379" s="103" t="str">
        <f aca="false">IF(P379="","",LEN(P379))</f>
        <v/>
      </c>
      <c r="R379" s="102"/>
      <c r="S379" s="80"/>
      <c r="T379" s="81"/>
      <c r="U379" s="104" t="str">
        <f aca="false">IF($AE379&lt;&gt;"",$AE379+4,IF(OR(R379&lt;&gt;"Yes",A379=""),"",A379+4))</f>
        <v/>
      </c>
      <c r="V379" s="102"/>
      <c r="W379" s="81"/>
      <c r="X379" s="81"/>
      <c r="Y379" s="105"/>
      <c r="Z379" s="105"/>
      <c r="AA379" s="106" t="str">
        <f aca="false">IF(AND($Y379="",$Z379=""),"",ROUND(IFERROR(VALUE(LEFT($Y379,1)),0)*12+IFERROR(VALUE(LEFT($Z379,1)),0)*8,0))</f>
        <v/>
      </c>
      <c r="AB379" s="106" t="str">
        <f aca="false">IF($AA379="","",IF($AA379&gt;=80,"A - call first",IF($AA379&gt;=60,"B - worth pursuing",IF($AA379&gt;=40,"C - nurture","D - do not spend time here"))))</f>
        <v/>
      </c>
      <c r="AC379" s="107" t="str">
        <f aca="false">IF($C379="","",IF($S379="Converted","8 Won / Certified",IF($S379="Application Started","7 Certification / Enterprise opportunity",IF($S379="Meeting Booked","6 Meeting / Application",IF(OR($S379="Interested",$S379="Info Requested"),"5 Interested",IF(OR($S379="Declined",$S379="Not Relevant",$S379="Do Not Contact / Unsubscribed"),"9 Closed - Lost",IF($R379="Yes","4 Contacted",IF($N379="Yes","2 Engaged",IF($M379="Yes","1 Awareness",IF($AA379&gt;=60,"3 Qualified","1 Awareness"))))))))))</f>
        <v/>
      </c>
      <c r="AD379" s="108"/>
      <c r="AE379" s="108"/>
      <c r="AF379" s="109" t="str">
        <f aca="false">IF($AE379="","",$AE379+10)</f>
        <v/>
      </c>
      <c r="AG379" s="108"/>
      <c r="AH379" s="81"/>
      <c r="AI379" s="108"/>
      <c r="AJ379" s="81"/>
      <c r="AK379" s="108"/>
      <c r="AL379" s="110"/>
      <c r="AM379" s="81"/>
      <c r="AN379" s="109" t="str">
        <f aca="false">IF($D379="","",IF(COUNTIF($D$4:$D$1203,$D379)&gt;1,"DUPLICATE — check earlier row",""))</f>
        <v/>
      </c>
      <c r="AO379" s="81"/>
      <c r="AP379" s="81"/>
    </row>
    <row r="380" customFormat="false" ht="30" hidden="false" customHeight="true" outlineLevel="0" collapsed="false">
      <c r="A380" s="79"/>
      <c r="B380" s="80"/>
      <c r="C380" s="80"/>
      <c r="D380" s="80"/>
      <c r="E380" s="80"/>
      <c r="F380" s="80"/>
      <c r="G380" s="80"/>
      <c r="H380" s="80"/>
      <c r="I380" s="80"/>
      <c r="J380" s="102"/>
      <c r="K380" s="103" t="str">
        <f aca="false">IF(J380="","",IF(J380&gt;=8,"Yes","Check"))</f>
        <v/>
      </c>
      <c r="L380" s="81"/>
      <c r="M380" s="102"/>
      <c r="N380" s="102"/>
      <c r="O380" s="80"/>
      <c r="P380" s="81"/>
      <c r="Q380" s="103" t="str">
        <f aca="false">IF(P380="","",LEN(P380))</f>
        <v/>
      </c>
      <c r="R380" s="102"/>
      <c r="S380" s="80"/>
      <c r="T380" s="81"/>
      <c r="U380" s="104" t="str">
        <f aca="false">IF($AE380&lt;&gt;"",$AE380+4,IF(OR(R380&lt;&gt;"Yes",A380=""),"",A380+4))</f>
        <v/>
      </c>
      <c r="V380" s="102"/>
      <c r="W380" s="81"/>
      <c r="X380" s="81"/>
      <c r="Y380" s="105"/>
      <c r="Z380" s="105"/>
      <c r="AA380" s="106" t="str">
        <f aca="false">IF(AND($Y380="",$Z380=""),"",ROUND(IFERROR(VALUE(LEFT($Y380,1)),0)*12+IFERROR(VALUE(LEFT($Z380,1)),0)*8,0))</f>
        <v/>
      </c>
      <c r="AB380" s="106" t="str">
        <f aca="false">IF($AA380="","",IF($AA380&gt;=80,"A - call first",IF($AA380&gt;=60,"B - worth pursuing",IF($AA380&gt;=40,"C - nurture","D - do not spend time here"))))</f>
        <v/>
      </c>
      <c r="AC380" s="107" t="str">
        <f aca="false">IF($C380="","",IF($S380="Converted","8 Won / Certified",IF($S380="Application Started","7 Certification / Enterprise opportunity",IF($S380="Meeting Booked","6 Meeting / Application",IF(OR($S380="Interested",$S380="Info Requested"),"5 Interested",IF(OR($S380="Declined",$S380="Not Relevant",$S380="Do Not Contact / Unsubscribed"),"9 Closed - Lost",IF($R380="Yes","4 Contacted",IF($N380="Yes","2 Engaged",IF($M380="Yes","1 Awareness",IF($AA380&gt;=60,"3 Qualified","1 Awareness"))))))))))</f>
        <v/>
      </c>
      <c r="AD380" s="108"/>
      <c r="AE380" s="108"/>
      <c r="AF380" s="111" t="str">
        <f aca="false">IF($AE380="","",$AE380+10)</f>
        <v/>
      </c>
      <c r="AG380" s="108"/>
      <c r="AH380" s="81"/>
      <c r="AI380" s="108"/>
      <c r="AJ380" s="81"/>
      <c r="AK380" s="108"/>
      <c r="AL380" s="110"/>
      <c r="AM380" s="81"/>
      <c r="AN380" s="111" t="str">
        <f aca="false">IF($D380="","",IF(COUNTIF($D$4:$D$1203,$D380)&gt;1,"DUPLICATE — check earlier row",""))</f>
        <v/>
      </c>
      <c r="AO380" s="81"/>
      <c r="AP380" s="81"/>
    </row>
    <row r="381" customFormat="false" ht="30" hidden="false" customHeight="true" outlineLevel="0" collapsed="false">
      <c r="A381" s="79"/>
      <c r="B381" s="80"/>
      <c r="C381" s="80"/>
      <c r="D381" s="80"/>
      <c r="E381" s="80"/>
      <c r="F381" s="80"/>
      <c r="G381" s="80"/>
      <c r="H381" s="80"/>
      <c r="I381" s="80"/>
      <c r="J381" s="102"/>
      <c r="K381" s="103" t="str">
        <f aca="false">IF(J381="","",IF(J381&gt;=8,"Yes","Check"))</f>
        <v/>
      </c>
      <c r="L381" s="81"/>
      <c r="M381" s="102"/>
      <c r="N381" s="102"/>
      <c r="O381" s="80"/>
      <c r="P381" s="81"/>
      <c r="Q381" s="103" t="str">
        <f aca="false">IF(P381="","",LEN(P381))</f>
        <v/>
      </c>
      <c r="R381" s="102"/>
      <c r="S381" s="80"/>
      <c r="T381" s="81"/>
      <c r="U381" s="104" t="str">
        <f aca="false">IF($AE381&lt;&gt;"",$AE381+4,IF(OR(R381&lt;&gt;"Yes",A381=""),"",A381+4))</f>
        <v/>
      </c>
      <c r="V381" s="102"/>
      <c r="W381" s="81"/>
      <c r="X381" s="81"/>
      <c r="Y381" s="105"/>
      <c r="Z381" s="105"/>
      <c r="AA381" s="106" t="str">
        <f aca="false">IF(AND($Y381="",$Z381=""),"",ROUND(IFERROR(VALUE(LEFT($Y381,1)),0)*12+IFERROR(VALUE(LEFT($Z381,1)),0)*8,0))</f>
        <v/>
      </c>
      <c r="AB381" s="106" t="str">
        <f aca="false">IF($AA381="","",IF($AA381&gt;=80,"A - call first",IF($AA381&gt;=60,"B - worth pursuing",IF($AA381&gt;=40,"C - nurture","D - do not spend time here"))))</f>
        <v/>
      </c>
      <c r="AC381" s="107" t="str">
        <f aca="false">IF($C381="","",IF($S381="Converted","8 Won / Certified",IF($S381="Application Started","7 Certification / Enterprise opportunity",IF($S381="Meeting Booked","6 Meeting / Application",IF(OR($S381="Interested",$S381="Info Requested"),"5 Interested",IF(OR($S381="Declined",$S381="Not Relevant",$S381="Do Not Contact / Unsubscribed"),"9 Closed - Lost",IF($R381="Yes","4 Contacted",IF($N381="Yes","2 Engaged",IF($M381="Yes","1 Awareness",IF($AA381&gt;=60,"3 Qualified","1 Awareness"))))))))))</f>
        <v/>
      </c>
      <c r="AD381" s="108"/>
      <c r="AE381" s="108"/>
      <c r="AF381" s="109" t="str">
        <f aca="false">IF($AE381="","",$AE381+10)</f>
        <v/>
      </c>
      <c r="AG381" s="108"/>
      <c r="AH381" s="81"/>
      <c r="AI381" s="108"/>
      <c r="AJ381" s="81"/>
      <c r="AK381" s="108"/>
      <c r="AL381" s="110"/>
      <c r="AM381" s="81"/>
      <c r="AN381" s="109" t="str">
        <f aca="false">IF($D381="","",IF(COUNTIF($D$4:$D$1203,$D381)&gt;1,"DUPLICATE — check earlier row",""))</f>
        <v/>
      </c>
      <c r="AO381" s="81"/>
      <c r="AP381" s="81"/>
    </row>
    <row r="382" customFormat="false" ht="30" hidden="false" customHeight="true" outlineLevel="0" collapsed="false">
      <c r="A382" s="79"/>
      <c r="B382" s="80"/>
      <c r="C382" s="80"/>
      <c r="D382" s="80"/>
      <c r="E382" s="80"/>
      <c r="F382" s="80"/>
      <c r="G382" s="80"/>
      <c r="H382" s="80"/>
      <c r="I382" s="80"/>
      <c r="J382" s="102"/>
      <c r="K382" s="103" t="str">
        <f aca="false">IF(J382="","",IF(J382&gt;=8,"Yes","Check"))</f>
        <v/>
      </c>
      <c r="L382" s="81"/>
      <c r="M382" s="102"/>
      <c r="N382" s="102"/>
      <c r="O382" s="80"/>
      <c r="P382" s="81"/>
      <c r="Q382" s="103" t="str">
        <f aca="false">IF(P382="","",LEN(P382))</f>
        <v/>
      </c>
      <c r="R382" s="102"/>
      <c r="S382" s="80"/>
      <c r="T382" s="81"/>
      <c r="U382" s="104" t="str">
        <f aca="false">IF($AE382&lt;&gt;"",$AE382+4,IF(OR(R382&lt;&gt;"Yes",A382=""),"",A382+4))</f>
        <v/>
      </c>
      <c r="V382" s="102"/>
      <c r="W382" s="81"/>
      <c r="X382" s="81"/>
      <c r="Y382" s="105"/>
      <c r="Z382" s="105"/>
      <c r="AA382" s="106" t="str">
        <f aca="false">IF(AND($Y382="",$Z382=""),"",ROUND(IFERROR(VALUE(LEFT($Y382,1)),0)*12+IFERROR(VALUE(LEFT($Z382,1)),0)*8,0))</f>
        <v/>
      </c>
      <c r="AB382" s="106" t="str">
        <f aca="false">IF($AA382="","",IF($AA382&gt;=80,"A - call first",IF($AA382&gt;=60,"B - worth pursuing",IF($AA382&gt;=40,"C - nurture","D - do not spend time here"))))</f>
        <v/>
      </c>
      <c r="AC382" s="107" t="str">
        <f aca="false">IF($C382="","",IF($S382="Converted","8 Won / Certified",IF($S382="Application Started","7 Certification / Enterprise opportunity",IF($S382="Meeting Booked","6 Meeting / Application",IF(OR($S382="Interested",$S382="Info Requested"),"5 Interested",IF(OR($S382="Declined",$S382="Not Relevant",$S382="Do Not Contact / Unsubscribed"),"9 Closed - Lost",IF($R382="Yes","4 Contacted",IF($N382="Yes","2 Engaged",IF($M382="Yes","1 Awareness",IF($AA382&gt;=60,"3 Qualified","1 Awareness"))))))))))</f>
        <v/>
      </c>
      <c r="AD382" s="108"/>
      <c r="AE382" s="108"/>
      <c r="AF382" s="111" t="str">
        <f aca="false">IF($AE382="","",$AE382+10)</f>
        <v/>
      </c>
      <c r="AG382" s="108"/>
      <c r="AH382" s="81"/>
      <c r="AI382" s="108"/>
      <c r="AJ382" s="81"/>
      <c r="AK382" s="108"/>
      <c r="AL382" s="110"/>
      <c r="AM382" s="81"/>
      <c r="AN382" s="111" t="str">
        <f aca="false">IF($D382="","",IF(COUNTIF($D$4:$D$1203,$D382)&gt;1,"DUPLICATE — check earlier row",""))</f>
        <v/>
      </c>
      <c r="AO382" s="81"/>
      <c r="AP382" s="81"/>
    </row>
    <row r="383" customFormat="false" ht="30" hidden="false" customHeight="true" outlineLevel="0" collapsed="false">
      <c r="A383" s="79"/>
      <c r="B383" s="80"/>
      <c r="C383" s="80"/>
      <c r="D383" s="80"/>
      <c r="E383" s="80"/>
      <c r="F383" s="80"/>
      <c r="G383" s="80"/>
      <c r="H383" s="80"/>
      <c r="I383" s="80"/>
      <c r="J383" s="102"/>
      <c r="K383" s="103" t="str">
        <f aca="false">IF(J383="","",IF(J383&gt;=8,"Yes","Check"))</f>
        <v/>
      </c>
      <c r="L383" s="81"/>
      <c r="M383" s="102"/>
      <c r="N383" s="102"/>
      <c r="O383" s="80"/>
      <c r="P383" s="81"/>
      <c r="Q383" s="103" t="str">
        <f aca="false">IF(P383="","",LEN(P383))</f>
        <v/>
      </c>
      <c r="R383" s="102"/>
      <c r="S383" s="80"/>
      <c r="T383" s="81"/>
      <c r="U383" s="104" t="str">
        <f aca="false">IF($AE383&lt;&gt;"",$AE383+4,IF(OR(R383&lt;&gt;"Yes",A383=""),"",A383+4))</f>
        <v/>
      </c>
      <c r="V383" s="102"/>
      <c r="W383" s="81"/>
      <c r="X383" s="81"/>
      <c r="Y383" s="105"/>
      <c r="Z383" s="105"/>
      <c r="AA383" s="106" t="str">
        <f aca="false">IF(AND($Y383="",$Z383=""),"",ROUND(IFERROR(VALUE(LEFT($Y383,1)),0)*12+IFERROR(VALUE(LEFT($Z383,1)),0)*8,0))</f>
        <v/>
      </c>
      <c r="AB383" s="106" t="str">
        <f aca="false">IF($AA383="","",IF($AA383&gt;=80,"A - call first",IF($AA383&gt;=60,"B - worth pursuing",IF($AA383&gt;=40,"C - nurture","D - do not spend time here"))))</f>
        <v/>
      </c>
      <c r="AC383" s="107" t="str">
        <f aca="false">IF($C383="","",IF($S383="Converted","8 Won / Certified",IF($S383="Application Started","7 Certification / Enterprise opportunity",IF($S383="Meeting Booked","6 Meeting / Application",IF(OR($S383="Interested",$S383="Info Requested"),"5 Interested",IF(OR($S383="Declined",$S383="Not Relevant",$S383="Do Not Contact / Unsubscribed"),"9 Closed - Lost",IF($R383="Yes","4 Contacted",IF($N383="Yes","2 Engaged",IF($M383="Yes","1 Awareness",IF($AA383&gt;=60,"3 Qualified","1 Awareness"))))))))))</f>
        <v/>
      </c>
      <c r="AD383" s="108"/>
      <c r="AE383" s="108"/>
      <c r="AF383" s="109" t="str">
        <f aca="false">IF($AE383="","",$AE383+10)</f>
        <v/>
      </c>
      <c r="AG383" s="108"/>
      <c r="AH383" s="81"/>
      <c r="AI383" s="108"/>
      <c r="AJ383" s="81"/>
      <c r="AK383" s="108"/>
      <c r="AL383" s="110"/>
      <c r="AM383" s="81"/>
      <c r="AN383" s="109" t="str">
        <f aca="false">IF($D383="","",IF(COUNTIF($D$4:$D$1203,$D383)&gt;1,"DUPLICATE — check earlier row",""))</f>
        <v/>
      </c>
      <c r="AO383" s="81"/>
      <c r="AP383" s="81"/>
    </row>
    <row r="384" customFormat="false" ht="30" hidden="false" customHeight="true" outlineLevel="0" collapsed="false">
      <c r="A384" s="79"/>
      <c r="B384" s="80"/>
      <c r="C384" s="80"/>
      <c r="D384" s="80"/>
      <c r="E384" s="80"/>
      <c r="F384" s="80"/>
      <c r="G384" s="80"/>
      <c r="H384" s="80"/>
      <c r="I384" s="80"/>
      <c r="J384" s="102"/>
      <c r="K384" s="103" t="str">
        <f aca="false">IF(J384="","",IF(J384&gt;=8,"Yes","Check"))</f>
        <v/>
      </c>
      <c r="L384" s="81"/>
      <c r="M384" s="102"/>
      <c r="N384" s="102"/>
      <c r="O384" s="80"/>
      <c r="P384" s="81"/>
      <c r="Q384" s="103" t="str">
        <f aca="false">IF(P384="","",LEN(P384))</f>
        <v/>
      </c>
      <c r="R384" s="102"/>
      <c r="S384" s="80"/>
      <c r="T384" s="81"/>
      <c r="U384" s="104" t="str">
        <f aca="false">IF($AE384&lt;&gt;"",$AE384+4,IF(OR(R384&lt;&gt;"Yes",A384=""),"",A384+4))</f>
        <v/>
      </c>
      <c r="V384" s="102"/>
      <c r="W384" s="81"/>
      <c r="X384" s="81"/>
      <c r="Y384" s="105"/>
      <c r="Z384" s="105"/>
      <c r="AA384" s="106" t="str">
        <f aca="false">IF(AND($Y384="",$Z384=""),"",ROUND(IFERROR(VALUE(LEFT($Y384,1)),0)*12+IFERROR(VALUE(LEFT($Z384,1)),0)*8,0))</f>
        <v/>
      </c>
      <c r="AB384" s="106" t="str">
        <f aca="false">IF($AA384="","",IF($AA384&gt;=80,"A - call first",IF($AA384&gt;=60,"B - worth pursuing",IF($AA384&gt;=40,"C - nurture","D - do not spend time here"))))</f>
        <v/>
      </c>
      <c r="AC384" s="107" t="str">
        <f aca="false">IF($C384="","",IF($S384="Converted","8 Won / Certified",IF($S384="Application Started","7 Certification / Enterprise opportunity",IF($S384="Meeting Booked","6 Meeting / Application",IF(OR($S384="Interested",$S384="Info Requested"),"5 Interested",IF(OR($S384="Declined",$S384="Not Relevant",$S384="Do Not Contact / Unsubscribed"),"9 Closed - Lost",IF($R384="Yes","4 Contacted",IF($N384="Yes","2 Engaged",IF($M384="Yes","1 Awareness",IF($AA384&gt;=60,"3 Qualified","1 Awareness"))))))))))</f>
        <v/>
      </c>
      <c r="AD384" s="108"/>
      <c r="AE384" s="108"/>
      <c r="AF384" s="111" t="str">
        <f aca="false">IF($AE384="","",$AE384+10)</f>
        <v/>
      </c>
      <c r="AG384" s="108"/>
      <c r="AH384" s="81"/>
      <c r="AI384" s="108"/>
      <c r="AJ384" s="81"/>
      <c r="AK384" s="108"/>
      <c r="AL384" s="110"/>
      <c r="AM384" s="81"/>
      <c r="AN384" s="111" t="str">
        <f aca="false">IF($D384="","",IF(COUNTIF($D$4:$D$1203,$D384)&gt;1,"DUPLICATE — check earlier row",""))</f>
        <v/>
      </c>
      <c r="AO384" s="81"/>
      <c r="AP384" s="81"/>
    </row>
    <row r="385" customFormat="false" ht="30" hidden="false" customHeight="true" outlineLevel="0" collapsed="false">
      <c r="A385" s="79"/>
      <c r="B385" s="80"/>
      <c r="C385" s="80"/>
      <c r="D385" s="80"/>
      <c r="E385" s="80"/>
      <c r="F385" s="80"/>
      <c r="G385" s="80"/>
      <c r="H385" s="80"/>
      <c r="I385" s="80"/>
      <c r="J385" s="102"/>
      <c r="K385" s="103" t="str">
        <f aca="false">IF(J385="","",IF(J385&gt;=8,"Yes","Check"))</f>
        <v/>
      </c>
      <c r="L385" s="81"/>
      <c r="M385" s="102"/>
      <c r="N385" s="102"/>
      <c r="O385" s="80"/>
      <c r="P385" s="81"/>
      <c r="Q385" s="103" t="str">
        <f aca="false">IF(P385="","",LEN(P385))</f>
        <v/>
      </c>
      <c r="R385" s="102"/>
      <c r="S385" s="80"/>
      <c r="T385" s="81"/>
      <c r="U385" s="104" t="str">
        <f aca="false">IF($AE385&lt;&gt;"",$AE385+4,IF(OR(R385&lt;&gt;"Yes",A385=""),"",A385+4))</f>
        <v/>
      </c>
      <c r="V385" s="102"/>
      <c r="W385" s="81"/>
      <c r="X385" s="81"/>
      <c r="Y385" s="105"/>
      <c r="Z385" s="105"/>
      <c r="AA385" s="106" t="str">
        <f aca="false">IF(AND($Y385="",$Z385=""),"",ROUND(IFERROR(VALUE(LEFT($Y385,1)),0)*12+IFERROR(VALUE(LEFT($Z385,1)),0)*8,0))</f>
        <v/>
      </c>
      <c r="AB385" s="106" t="str">
        <f aca="false">IF($AA385="","",IF($AA385&gt;=80,"A - call first",IF($AA385&gt;=60,"B - worth pursuing",IF($AA385&gt;=40,"C - nurture","D - do not spend time here"))))</f>
        <v/>
      </c>
      <c r="AC385" s="107" t="str">
        <f aca="false">IF($C385="","",IF($S385="Converted","8 Won / Certified",IF($S385="Application Started","7 Certification / Enterprise opportunity",IF($S385="Meeting Booked","6 Meeting / Application",IF(OR($S385="Interested",$S385="Info Requested"),"5 Interested",IF(OR($S385="Declined",$S385="Not Relevant",$S385="Do Not Contact / Unsubscribed"),"9 Closed - Lost",IF($R385="Yes","4 Contacted",IF($N385="Yes","2 Engaged",IF($M385="Yes","1 Awareness",IF($AA385&gt;=60,"3 Qualified","1 Awareness"))))))))))</f>
        <v/>
      </c>
      <c r="AD385" s="108"/>
      <c r="AE385" s="108"/>
      <c r="AF385" s="109" t="str">
        <f aca="false">IF($AE385="","",$AE385+10)</f>
        <v/>
      </c>
      <c r="AG385" s="108"/>
      <c r="AH385" s="81"/>
      <c r="AI385" s="108"/>
      <c r="AJ385" s="81"/>
      <c r="AK385" s="108"/>
      <c r="AL385" s="110"/>
      <c r="AM385" s="81"/>
      <c r="AN385" s="109" t="str">
        <f aca="false">IF($D385="","",IF(COUNTIF($D$4:$D$1203,$D385)&gt;1,"DUPLICATE — check earlier row",""))</f>
        <v/>
      </c>
      <c r="AO385" s="81"/>
      <c r="AP385" s="81"/>
    </row>
    <row r="386" customFormat="false" ht="30" hidden="false" customHeight="true" outlineLevel="0" collapsed="false">
      <c r="A386" s="79"/>
      <c r="B386" s="80"/>
      <c r="C386" s="80"/>
      <c r="D386" s="80"/>
      <c r="E386" s="80"/>
      <c r="F386" s="80"/>
      <c r="G386" s="80"/>
      <c r="H386" s="80"/>
      <c r="I386" s="80"/>
      <c r="J386" s="102"/>
      <c r="K386" s="103" t="str">
        <f aca="false">IF(J386="","",IF(J386&gt;=8,"Yes","Check"))</f>
        <v/>
      </c>
      <c r="L386" s="81"/>
      <c r="M386" s="102"/>
      <c r="N386" s="102"/>
      <c r="O386" s="80"/>
      <c r="P386" s="81"/>
      <c r="Q386" s="103" t="str">
        <f aca="false">IF(P386="","",LEN(P386))</f>
        <v/>
      </c>
      <c r="R386" s="102"/>
      <c r="S386" s="80"/>
      <c r="T386" s="81"/>
      <c r="U386" s="104" t="str">
        <f aca="false">IF($AE386&lt;&gt;"",$AE386+4,IF(OR(R386&lt;&gt;"Yes",A386=""),"",A386+4))</f>
        <v/>
      </c>
      <c r="V386" s="102"/>
      <c r="W386" s="81"/>
      <c r="X386" s="81"/>
      <c r="Y386" s="105"/>
      <c r="Z386" s="105"/>
      <c r="AA386" s="106" t="str">
        <f aca="false">IF(AND($Y386="",$Z386=""),"",ROUND(IFERROR(VALUE(LEFT($Y386,1)),0)*12+IFERROR(VALUE(LEFT($Z386,1)),0)*8,0))</f>
        <v/>
      </c>
      <c r="AB386" s="106" t="str">
        <f aca="false">IF($AA386="","",IF($AA386&gt;=80,"A - call first",IF($AA386&gt;=60,"B - worth pursuing",IF($AA386&gt;=40,"C - nurture","D - do not spend time here"))))</f>
        <v/>
      </c>
      <c r="AC386" s="107" t="str">
        <f aca="false">IF($C386="","",IF($S386="Converted","8 Won / Certified",IF($S386="Application Started","7 Certification / Enterprise opportunity",IF($S386="Meeting Booked","6 Meeting / Application",IF(OR($S386="Interested",$S386="Info Requested"),"5 Interested",IF(OR($S386="Declined",$S386="Not Relevant",$S386="Do Not Contact / Unsubscribed"),"9 Closed - Lost",IF($R386="Yes","4 Contacted",IF($N386="Yes","2 Engaged",IF($M386="Yes","1 Awareness",IF($AA386&gt;=60,"3 Qualified","1 Awareness"))))))))))</f>
        <v/>
      </c>
      <c r="AD386" s="108"/>
      <c r="AE386" s="108"/>
      <c r="AF386" s="111" t="str">
        <f aca="false">IF($AE386="","",$AE386+10)</f>
        <v/>
      </c>
      <c r="AG386" s="108"/>
      <c r="AH386" s="81"/>
      <c r="AI386" s="108"/>
      <c r="AJ386" s="81"/>
      <c r="AK386" s="108"/>
      <c r="AL386" s="110"/>
      <c r="AM386" s="81"/>
      <c r="AN386" s="111" t="str">
        <f aca="false">IF($D386="","",IF(COUNTIF($D$4:$D$1203,$D386)&gt;1,"DUPLICATE — check earlier row",""))</f>
        <v/>
      </c>
      <c r="AO386" s="81"/>
      <c r="AP386" s="81"/>
    </row>
    <row r="387" customFormat="false" ht="30" hidden="false" customHeight="true" outlineLevel="0" collapsed="false">
      <c r="A387" s="79"/>
      <c r="B387" s="80"/>
      <c r="C387" s="80"/>
      <c r="D387" s="80"/>
      <c r="E387" s="80"/>
      <c r="F387" s="80"/>
      <c r="G387" s="80"/>
      <c r="H387" s="80"/>
      <c r="I387" s="80"/>
      <c r="J387" s="102"/>
      <c r="K387" s="103" t="str">
        <f aca="false">IF(J387="","",IF(J387&gt;=8,"Yes","Check"))</f>
        <v/>
      </c>
      <c r="L387" s="81"/>
      <c r="M387" s="102"/>
      <c r="N387" s="102"/>
      <c r="O387" s="80"/>
      <c r="P387" s="81"/>
      <c r="Q387" s="103" t="str">
        <f aca="false">IF(P387="","",LEN(P387))</f>
        <v/>
      </c>
      <c r="R387" s="102"/>
      <c r="S387" s="80"/>
      <c r="T387" s="81"/>
      <c r="U387" s="104" t="str">
        <f aca="false">IF($AE387&lt;&gt;"",$AE387+4,IF(OR(R387&lt;&gt;"Yes",A387=""),"",A387+4))</f>
        <v/>
      </c>
      <c r="V387" s="102"/>
      <c r="W387" s="81"/>
      <c r="X387" s="81"/>
      <c r="Y387" s="105"/>
      <c r="Z387" s="105"/>
      <c r="AA387" s="106" t="str">
        <f aca="false">IF(AND($Y387="",$Z387=""),"",ROUND(IFERROR(VALUE(LEFT($Y387,1)),0)*12+IFERROR(VALUE(LEFT($Z387,1)),0)*8,0))</f>
        <v/>
      </c>
      <c r="AB387" s="106" t="str">
        <f aca="false">IF($AA387="","",IF($AA387&gt;=80,"A - call first",IF($AA387&gt;=60,"B - worth pursuing",IF($AA387&gt;=40,"C - nurture","D - do not spend time here"))))</f>
        <v/>
      </c>
      <c r="AC387" s="107" t="str">
        <f aca="false">IF($C387="","",IF($S387="Converted","8 Won / Certified",IF($S387="Application Started","7 Certification / Enterprise opportunity",IF($S387="Meeting Booked","6 Meeting / Application",IF(OR($S387="Interested",$S387="Info Requested"),"5 Interested",IF(OR($S387="Declined",$S387="Not Relevant",$S387="Do Not Contact / Unsubscribed"),"9 Closed - Lost",IF($R387="Yes","4 Contacted",IF($N387="Yes","2 Engaged",IF($M387="Yes","1 Awareness",IF($AA387&gt;=60,"3 Qualified","1 Awareness"))))))))))</f>
        <v/>
      </c>
      <c r="AD387" s="108"/>
      <c r="AE387" s="108"/>
      <c r="AF387" s="109" t="str">
        <f aca="false">IF($AE387="","",$AE387+10)</f>
        <v/>
      </c>
      <c r="AG387" s="108"/>
      <c r="AH387" s="81"/>
      <c r="AI387" s="108"/>
      <c r="AJ387" s="81"/>
      <c r="AK387" s="108"/>
      <c r="AL387" s="110"/>
      <c r="AM387" s="81"/>
      <c r="AN387" s="109" t="str">
        <f aca="false">IF($D387="","",IF(COUNTIF($D$4:$D$1203,$D387)&gt;1,"DUPLICATE — check earlier row",""))</f>
        <v/>
      </c>
      <c r="AO387" s="81"/>
      <c r="AP387" s="81"/>
    </row>
    <row r="388" customFormat="false" ht="30" hidden="false" customHeight="true" outlineLevel="0" collapsed="false">
      <c r="A388" s="79"/>
      <c r="B388" s="80"/>
      <c r="C388" s="80"/>
      <c r="D388" s="80"/>
      <c r="E388" s="80"/>
      <c r="F388" s="80"/>
      <c r="G388" s="80"/>
      <c r="H388" s="80"/>
      <c r="I388" s="80"/>
      <c r="J388" s="102"/>
      <c r="K388" s="103" t="str">
        <f aca="false">IF(J388="","",IF(J388&gt;=8,"Yes","Check"))</f>
        <v/>
      </c>
      <c r="L388" s="81"/>
      <c r="M388" s="102"/>
      <c r="N388" s="102"/>
      <c r="O388" s="80"/>
      <c r="P388" s="81"/>
      <c r="Q388" s="103" t="str">
        <f aca="false">IF(P388="","",LEN(P388))</f>
        <v/>
      </c>
      <c r="R388" s="102"/>
      <c r="S388" s="80"/>
      <c r="T388" s="81"/>
      <c r="U388" s="104" t="str">
        <f aca="false">IF($AE388&lt;&gt;"",$AE388+4,IF(OR(R388&lt;&gt;"Yes",A388=""),"",A388+4))</f>
        <v/>
      </c>
      <c r="V388" s="102"/>
      <c r="W388" s="81"/>
      <c r="X388" s="81"/>
      <c r="Y388" s="105"/>
      <c r="Z388" s="105"/>
      <c r="AA388" s="106" t="str">
        <f aca="false">IF(AND($Y388="",$Z388=""),"",ROUND(IFERROR(VALUE(LEFT($Y388,1)),0)*12+IFERROR(VALUE(LEFT($Z388,1)),0)*8,0))</f>
        <v/>
      </c>
      <c r="AB388" s="106" t="str">
        <f aca="false">IF($AA388="","",IF($AA388&gt;=80,"A - call first",IF($AA388&gt;=60,"B - worth pursuing",IF($AA388&gt;=40,"C - nurture","D - do not spend time here"))))</f>
        <v/>
      </c>
      <c r="AC388" s="107" t="str">
        <f aca="false">IF($C388="","",IF($S388="Converted","8 Won / Certified",IF($S388="Application Started","7 Certification / Enterprise opportunity",IF($S388="Meeting Booked","6 Meeting / Application",IF(OR($S388="Interested",$S388="Info Requested"),"5 Interested",IF(OR($S388="Declined",$S388="Not Relevant",$S388="Do Not Contact / Unsubscribed"),"9 Closed - Lost",IF($R388="Yes","4 Contacted",IF($N388="Yes","2 Engaged",IF($M388="Yes","1 Awareness",IF($AA388&gt;=60,"3 Qualified","1 Awareness"))))))))))</f>
        <v/>
      </c>
      <c r="AD388" s="108"/>
      <c r="AE388" s="108"/>
      <c r="AF388" s="111" t="str">
        <f aca="false">IF($AE388="","",$AE388+10)</f>
        <v/>
      </c>
      <c r="AG388" s="108"/>
      <c r="AH388" s="81"/>
      <c r="AI388" s="108"/>
      <c r="AJ388" s="81"/>
      <c r="AK388" s="108"/>
      <c r="AL388" s="110"/>
      <c r="AM388" s="81"/>
      <c r="AN388" s="111" t="str">
        <f aca="false">IF($D388="","",IF(COUNTIF($D$4:$D$1203,$D388)&gt;1,"DUPLICATE — check earlier row",""))</f>
        <v/>
      </c>
      <c r="AO388" s="81"/>
      <c r="AP388" s="81"/>
    </row>
    <row r="389" customFormat="false" ht="30" hidden="false" customHeight="true" outlineLevel="0" collapsed="false">
      <c r="A389" s="79"/>
      <c r="B389" s="80"/>
      <c r="C389" s="80"/>
      <c r="D389" s="80"/>
      <c r="E389" s="80"/>
      <c r="F389" s="80"/>
      <c r="G389" s="80"/>
      <c r="H389" s="80"/>
      <c r="I389" s="80"/>
      <c r="J389" s="102"/>
      <c r="K389" s="103" t="str">
        <f aca="false">IF(J389="","",IF(J389&gt;=8,"Yes","Check"))</f>
        <v/>
      </c>
      <c r="L389" s="81"/>
      <c r="M389" s="102"/>
      <c r="N389" s="102"/>
      <c r="O389" s="80"/>
      <c r="P389" s="81"/>
      <c r="Q389" s="103" t="str">
        <f aca="false">IF(P389="","",LEN(P389))</f>
        <v/>
      </c>
      <c r="R389" s="102"/>
      <c r="S389" s="80"/>
      <c r="T389" s="81"/>
      <c r="U389" s="104" t="str">
        <f aca="false">IF($AE389&lt;&gt;"",$AE389+4,IF(OR(R389&lt;&gt;"Yes",A389=""),"",A389+4))</f>
        <v/>
      </c>
      <c r="V389" s="102"/>
      <c r="W389" s="81"/>
      <c r="X389" s="81"/>
      <c r="Y389" s="105"/>
      <c r="Z389" s="105"/>
      <c r="AA389" s="106" t="str">
        <f aca="false">IF(AND($Y389="",$Z389=""),"",ROUND(IFERROR(VALUE(LEFT($Y389,1)),0)*12+IFERROR(VALUE(LEFT($Z389,1)),0)*8,0))</f>
        <v/>
      </c>
      <c r="AB389" s="106" t="str">
        <f aca="false">IF($AA389="","",IF($AA389&gt;=80,"A - call first",IF($AA389&gt;=60,"B - worth pursuing",IF($AA389&gt;=40,"C - nurture","D - do not spend time here"))))</f>
        <v/>
      </c>
      <c r="AC389" s="107" t="str">
        <f aca="false">IF($C389="","",IF($S389="Converted","8 Won / Certified",IF($S389="Application Started","7 Certification / Enterprise opportunity",IF($S389="Meeting Booked","6 Meeting / Application",IF(OR($S389="Interested",$S389="Info Requested"),"5 Interested",IF(OR($S389="Declined",$S389="Not Relevant",$S389="Do Not Contact / Unsubscribed"),"9 Closed - Lost",IF($R389="Yes","4 Contacted",IF($N389="Yes","2 Engaged",IF($M389="Yes","1 Awareness",IF($AA389&gt;=60,"3 Qualified","1 Awareness"))))))))))</f>
        <v/>
      </c>
      <c r="AD389" s="108"/>
      <c r="AE389" s="108"/>
      <c r="AF389" s="109" t="str">
        <f aca="false">IF($AE389="","",$AE389+10)</f>
        <v/>
      </c>
      <c r="AG389" s="108"/>
      <c r="AH389" s="81"/>
      <c r="AI389" s="108"/>
      <c r="AJ389" s="81"/>
      <c r="AK389" s="108"/>
      <c r="AL389" s="110"/>
      <c r="AM389" s="81"/>
      <c r="AN389" s="109" t="str">
        <f aca="false">IF($D389="","",IF(COUNTIF($D$4:$D$1203,$D389)&gt;1,"DUPLICATE — check earlier row",""))</f>
        <v/>
      </c>
      <c r="AO389" s="81"/>
      <c r="AP389" s="81"/>
    </row>
    <row r="390" customFormat="false" ht="30" hidden="false" customHeight="true" outlineLevel="0" collapsed="false">
      <c r="A390" s="79"/>
      <c r="B390" s="80"/>
      <c r="C390" s="80"/>
      <c r="D390" s="80"/>
      <c r="E390" s="80"/>
      <c r="F390" s="80"/>
      <c r="G390" s="80"/>
      <c r="H390" s="80"/>
      <c r="I390" s="80"/>
      <c r="J390" s="102"/>
      <c r="K390" s="103" t="str">
        <f aca="false">IF(J390="","",IF(J390&gt;=8,"Yes","Check"))</f>
        <v/>
      </c>
      <c r="L390" s="81"/>
      <c r="M390" s="102"/>
      <c r="N390" s="102"/>
      <c r="O390" s="80"/>
      <c r="P390" s="81"/>
      <c r="Q390" s="103" t="str">
        <f aca="false">IF(P390="","",LEN(P390))</f>
        <v/>
      </c>
      <c r="R390" s="102"/>
      <c r="S390" s="80"/>
      <c r="T390" s="81"/>
      <c r="U390" s="104" t="str">
        <f aca="false">IF($AE390&lt;&gt;"",$AE390+4,IF(OR(R390&lt;&gt;"Yes",A390=""),"",A390+4))</f>
        <v/>
      </c>
      <c r="V390" s="102"/>
      <c r="W390" s="81"/>
      <c r="X390" s="81"/>
      <c r="Y390" s="105"/>
      <c r="Z390" s="105"/>
      <c r="AA390" s="106" t="str">
        <f aca="false">IF(AND($Y390="",$Z390=""),"",ROUND(IFERROR(VALUE(LEFT($Y390,1)),0)*12+IFERROR(VALUE(LEFT($Z390,1)),0)*8,0))</f>
        <v/>
      </c>
      <c r="AB390" s="106" t="str">
        <f aca="false">IF($AA390="","",IF($AA390&gt;=80,"A - call first",IF($AA390&gt;=60,"B - worth pursuing",IF($AA390&gt;=40,"C - nurture","D - do not spend time here"))))</f>
        <v/>
      </c>
      <c r="AC390" s="107" t="str">
        <f aca="false">IF($C390="","",IF($S390="Converted","8 Won / Certified",IF($S390="Application Started","7 Certification / Enterprise opportunity",IF($S390="Meeting Booked","6 Meeting / Application",IF(OR($S390="Interested",$S390="Info Requested"),"5 Interested",IF(OR($S390="Declined",$S390="Not Relevant",$S390="Do Not Contact / Unsubscribed"),"9 Closed - Lost",IF($R390="Yes","4 Contacted",IF($N390="Yes","2 Engaged",IF($M390="Yes","1 Awareness",IF($AA390&gt;=60,"3 Qualified","1 Awareness"))))))))))</f>
        <v/>
      </c>
      <c r="AD390" s="108"/>
      <c r="AE390" s="108"/>
      <c r="AF390" s="111" t="str">
        <f aca="false">IF($AE390="","",$AE390+10)</f>
        <v/>
      </c>
      <c r="AG390" s="108"/>
      <c r="AH390" s="81"/>
      <c r="AI390" s="108"/>
      <c r="AJ390" s="81"/>
      <c r="AK390" s="108"/>
      <c r="AL390" s="110"/>
      <c r="AM390" s="81"/>
      <c r="AN390" s="111" t="str">
        <f aca="false">IF($D390="","",IF(COUNTIF($D$4:$D$1203,$D390)&gt;1,"DUPLICATE — check earlier row",""))</f>
        <v/>
      </c>
      <c r="AO390" s="81"/>
      <c r="AP390" s="81"/>
    </row>
    <row r="391" customFormat="false" ht="30" hidden="false" customHeight="true" outlineLevel="0" collapsed="false">
      <c r="A391" s="79"/>
      <c r="B391" s="80"/>
      <c r="C391" s="80"/>
      <c r="D391" s="80"/>
      <c r="E391" s="80"/>
      <c r="F391" s="80"/>
      <c r="G391" s="80"/>
      <c r="H391" s="80"/>
      <c r="I391" s="80"/>
      <c r="J391" s="102"/>
      <c r="K391" s="103" t="str">
        <f aca="false">IF(J391="","",IF(J391&gt;=8,"Yes","Check"))</f>
        <v/>
      </c>
      <c r="L391" s="81"/>
      <c r="M391" s="102"/>
      <c r="N391" s="102"/>
      <c r="O391" s="80"/>
      <c r="P391" s="81"/>
      <c r="Q391" s="103" t="str">
        <f aca="false">IF(P391="","",LEN(P391))</f>
        <v/>
      </c>
      <c r="R391" s="102"/>
      <c r="S391" s="80"/>
      <c r="T391" s="81"/>
      <c r="U391" s="104" t="str">
        <f aca="false">IF($AE391&lt;&gt;"",$AE391+4,IF(OR(R391&lt;&gt;"Yes",A391=""),"",A391+4))</f>
        <v/>
      </c>
      <c r="V391" s="102"/>
      <c r="W391" s="81"/>
      <c r="X391" s="81"/>
      <c r="Y391" s="105"/>
      <c r="Z391" s="105"/>
      <c r="AA391" s="106" t="str">
        <f aca="false">IF(AND($Y391="",$Z391=""),"",ROUND(IFERROR(VALUE(LEFT($Y391,1)),0)*12+IFERROR(VALUE(LEFT($Z391,1)),0)*8,0))</f>
        <v/>
      </c>
      <c r="AB391" s="106" t="str">
        <f aca="false">IF($AA391="","",IF($AA391&gt;=80,"A - call first",IF($AA391&gt;=60,"B - worth pursuing",IF($AA391&gt;=40,"C - nurture","D - do not spend time here"))))</f>
        <v/>
      </c>
      <c r="AC391" s="107" t="str">
        <f aca="false">IF($C391="","",IF($S391="Converted","8 Won / Certified",IF($S391="Application Started","7 Certification / Enterprise opportunity",IF($S391="Meeting Booked","6 Meeting / Application",IF(OR($S391="Interested",$S391="Info Requested"),"5 Interested",IF(OR($S391="Declined",$S391="Not Relevant",$S391="Do Not Contact / Unsubscribed"),"9 Closed - Lost",IF($R391="Yes","4 Contacted",IF($N391="Yes","2 Engaged",IF($M391="Yes","1 Awareness",IF($AA391&gt;=60,"3 Qualified","1 Awareness"))))))))))</f>
        <v/>
      </c>
      <c r="AD391" s="108"/>
      <c r="AE391" s="108"/>
      <c r="AF391" s="109" t="str">
        <f aca="false">IF($AE391="","",$AE391+10)</f>
        <v/>
      </c>
      <c r="AG391" s="108"/>
      <c r="AH391" s="81"/>
      <c r="AI391" s="108"/>
      <c r="AJ391" s="81"/>
      <c r="AK391" s="108"/>
      <c r="AL391" s="110"/>
      <c r="AM391" s="81"/>
      <c r="AN391" s="109" t="str">
        <f aca="false">IF($D391="","",IF(COUNTIF($D$4:$D$1203,$D391)&gt;1,"DUPLICATE — check earlier row",""))</f>
        <v/>
      </c>
      <c r="AO391" s="81"/>
      <c r="AP391" s="81"/>
    </row>
    <row r="392" customFormat="false" ht="30" hidden="false" customHeight="true" outlineLevel="0" collapsed="false">
      <c r="A392" s="79"/>
      <c r="B392" s="80"/>
      <c r="C392" s="80"/>
      <c r="D392" s="80"/>
      <c r="E392" s="80"/>
      <c r="F392" s="80"/>
      <c r="G392" s="80"/>
      <c r="H392" s="80"/>
      <c r="I392" s="80"/>
      <c r="J392" s="102"/>
      <c r="K392" s="103" t="str">
        <f aca="false">IF(J392="","",IF(J392&gt;=8,"Yes","Check"))</f>
        <v/>
      </c>
      <c r="L392" s="81"/>
      <c r="M392" s="102"/>
      <c r="N392" s="102"/>
      <c r="O392" s="80"/>
      <c r="P392" s="81"/>
      <c r="Q392" s="103" t="str">
        <f aca="false">IF(P392="","",LEN(P392))</f>
        <v/>
      </c>
      <c r="R392" s="102"/>
      <c r="S392" s="80"/>
      <c r="T392" s="81"/>
      <c r="U392" s="104" t="str">
        <f aca="false">IF($AE392&lt;&gt;"",$AE392+4,IF(OR(R392&lt;&gt;"Yes",A392=""),"",A392+4))</f>
        <v/>
      </c>
      <c r="V392" s="102"/>
      <c r="W392" s="81"/>
      <c r="X392" s="81"/>
      <c r="Y392" s="105"/>
      <c r="Z392" s="105"/>
      <c r="AA392" s="106" t="str">
        <f aca="false">IF(AND($Y392="",$Z392=""),"",ROUND(IFERROR(VALUE(LEFT($Y392,1)),0)*12+IFERROR(VALUE(LEFT($Z392,1)),0)*8,0))</f>
        <v/>
      </c>
      <c r="AB392" s="106" t="str">
        <f aca="false">IF($AA392="","",IF($AA392&gt;=80,"A - call first",IF($AA392&gt;=60,"B - worth pursuing",IF($AA392&gt;=40,"C - nurture","D - do not spend time here"))))</f>
        <v/>
      </c>
      <c r="AC392" s="107" t="str">
        <f aca="false">IF($C392="","",IF($S392="Converted","8 Won / Certified",IF($S392="Application Started","7 Certification / Enterprise opportunity",IF($S392="Meeting Booked","6 Meeting / Application",IF(OR($S392="Interested",$S392="Info Requested"),"5 Interested",IF(OR($S392="Declined",$S392="Not Relevant",$S392="Do Not Contact / Unsubscribed"),"9 Closed - Lost",IF($R392="Yes","4 Contacted",IF($N392="Yes","2 Engaged",IF($M392="Yes","1 Awareness",IF($AA392&gt;=60,"3 Qualified","1 Awareness"))))))))))</f>
        <v/>
      </c>
      <c r="AD392" s="108"/>
      <c r="AE392" s="108"/>
      <c r="AF392" s="111" t="str">
        <f aca="false">IF($AE392="","",$AE392+10)</f>
        <v/>
      </c>
      <c r="AG392" s="108"/>
      <c r="AH392" s="81"/>
      <c r="AI392" s="108"/>
      <c r="AJ392" s="81"/>
      <c r="AK392" s="108"/>
      <c r="AL392" s="110"/>
      <c r="AM392" s="81"/>
      <c r="AN392" s="111" t="str">
        <f aca="false">IF($D392="","",IF(COUNTIF($D$4:$D$1203,$D392)&gt;1,"DUPLICATE — check earlier row",""))</f>
        <v/>
      </c>
      <c r="AO392" s="81"/>
      <c r="AP392" s="81"/>
    </row>
    <row r="393" customFormat="false" ht="30" hidden="false" customHeight="true" outlineLevel="0" collapsed="false">
      <c r="A393" s="79"/>
      <c r="B393" s="80"/>
      <c r="C393" s="80"/>
      <c r="D393" s="80"/>
      <c r="E393" s="80"/>
      <c r="F393" s="80"/>
      <c r="G393" s="80"/>
      <c r="H393" s="80"/>
      <c r="I393" s="80"/>
      <c r="J393" s="102"/>
      <c r="K393" s="103" t="str">
        <f aca="false">IF(J393="","",IF(J393&gt;=8,"Yes","Check"))</f>
        <v/>
      </c>
      <c r="L393" s="81"/>
      <c r="M393" s="102"/>
      <c r="N393" s="102"/>
      <c r="O393" s="80"/>
      <c r="P393" s="81"/>
      <c r="Q393" s="103" t="str">
        <f aca="false">IF(P393="","",LEN(P393))</f>
        <v/>
      </c>
      <c r="R393" s="102"/>
      <c r="S393" s="80"/>
      <c r="T393" s="81"/>
      <c r="U393" s="104" t="str">
        <f aca="false">IF($AE393&lt;&gt;"",$AE393+4,IF(OR(R393&lt;&gt;"Yes",A393=""),"",A393+4))</f>
        <v/>
      </c>
      <c r="V393" s="102"/>
      <c r="W393" s="81"/>
      <c r="X393" s="81"/>
      <c r="Y393" s="105"/>
      <c r="Z393" s="105"/>
      <c r="AA393" s="106" t="str">
        <f aca="false">IF(AND($Y393="",$Z393=""),"",ROUND(IFERROR(VALUE(LEFT($Y393,1)),0)*12+IFERROR(VALUE(LEFT($Z393,1)),0)*8,0))</f>
        <v/>
      </c>
      <c r="AB393" s="106" t="str">
        <f aca="false">IF($AA393="","",IF($AA393&gt;=80,"A - call first",IF($AA393&gt;=60,"B - worth pursuing",IF($AA393&gt;=40,"C - nurture","D - do not spend time here"))))</f>
        <v/>
      </c>
      <c r="AC393" s="107" t="str">
        <f aca="false">IF($C393="","",IF($S393="Converted","8 Won / Certified",IF($S393="Application Started","7 Certification / Enterprise opportunity",IF($S393="Meeting Booked","6 Meeting / Application",IF(OR($S393="Interested",$S393="Info Requested"),"5 Interested",IF(OR($S393="Declined",$S393="Not Relevant",$S393="Do Not Contact / Unsubscribed"),"9 Closed - Lost",IF($R393="Yes","4 Contacted",IF($N393="Yes","2 Engaged",IF($M393="Yes","1 Awareness",IF($AA393&gt;=60,"3 Qualified","1 Awareness"))))))))))</f>
        <v/>
      </c>
      <c r="AD393" s="108"/>
      <c r="AE393" s="108"/>
      <c r="AF393" s="109" t="str">
        <f aca="false">IF($AE393="","",$AE393+10)</f>
        <v/>
      </c>
      <c r="AG393" s="108"/>
      <c r="AH393" s="81"/>
      <c r="AI393" s="108"/>
      <c r="AJ393" s="81"/>
      <c r="AK393" s="108"/>
      <c r="AL393" s="110"/>
      <c r="AM393" s="81"/>
      <c r="AN393" s="109" t="str">
        <f aca="false">IF($D393="","",IF(COUNTIF($D$4:$D$1203,$D393)&gt;1,"DUPLICATE — check earlier row",""))</f>
        <v/>
      </c>
      <c r="AO393" s="81"/>
      <c r="AP393" s="81"/>
    </row>
    <row r="394" customFormat="false" ht="30" hidden="false" customHeight="true" outlineLevel="0" collapsed="false">
      <c r="A394" s="79"/>
      <c r="B394" s="80"/>
      <c r="C394" s="80"/>
      <c r="D394" s="80"/>
      <c r="E394" s="80"/>
      <c r="F394" s="80"/>
      <c r="G394" s="80"/>
      <c r="H394" s="80"/>
      <c r="I394" s="80"/>
      <c r="J394" s="102"/>
      <c r="K394" s="103" t="str">
        <f aca="false">IF(J394="","",IF(J394&gt;=8,"Yes","Check"))</f>
        <v/>
      </c>
      <c r="L394" s="81"/>
      <c r="M394" s="102"/>
      <c r="N394" s="102"/>
      <c r="O394" s="80"/>
      <c r="P394" s="81"/>
      <c r="Q394" s="103" t="str">
        <f aca="false">IF(P394="","",LEN(P394))</f>
        <v/>
      </c>
      <c r="R394" s="102"/>
      <c r="S394" s="80"/>
      <c r="T394" s="81"/>
      <c r="U394" s="104" t="str">
        <f aca="false">IF($AE394&lt;&gt;"",$AE394+4,IF(OR(R394&lt;&gt;"Yes",A394=""),"",A394+4))</f>
        <v/>
      </c>
      <c r="V394" s="102"/>
      <c r="W394" s="81"/>
      <c r="X394" s="81"/>
      <c r="Y394" s="105"/>
      <c r="Z394" s="105"/>
      <c r="AA394" s="106" t="str">
        <f aca="false">IF(AND($Y394="",$Z394=""),"",ROUND(IFERROR(VALUE(LEFT($Y394,1)),0)*12+IFERROR(VALUE(LEFT($Z394,1)),0)*8,0))</f>
        <v/>
      </c>
      <c r="AB394" s="106" t="str">
        <f aca="false">IF($AA394="","",IF($AA394&gt;=80,"A - call first",IF($AA394&gt;=60,"B - worth pursuing",IF($AA394&gt;=40,"C - nurture","D - do not spend time here"))))</f>
        <v/>
      </c>
      <c r="AC394" s="107" t="str">
        <f aca="false">IF($C394="","",IF($S394="Converted","8 Won / Certified",IF($S394="Application Started","7 Certification / Enterprise opportunity",IF($S394="Meeting Booked","6 Meeting / Application",IF(OR($S394="Interested",$S394="Info Requested"),"5 Interested",IF(OR($S394="Declined",$S394="Not Relevant",$S394="Do Not Contact / Unsubscribed"),"9 Closed - Lost",IF($R394="Yes","4 Contacted",IF($N394="Yes","2 Engaged",IF($M394="Yes","1 Awareness",IF($AA394&gt;=60,"3 Qualified","1 Awareness"))))))))))</f>
        <v/>
      </c>
      <c r="AD394" s="108"/>
      <c r="AE394" s="108"/>
      <c r="AF394" s="111" t="str">
        <f aca="false">IF($AE394="","",$AE394+10)</f>
        <v/>
      </c>
      <c r="AG394" s="108"/>
      <c r="AH394" s="81"/>
      <c r="AI394" s="108"/>
      <c r="AJ394" s="81"/>
      <c r="AK394" s="108"/>
      <c r="AL394" s="110"/>
      <c r="AM394" s="81"/>
      <c r="AN394" s="111" t="str">
        <f aca="false">IF($D394="","",IF(COUNTIF($D$4:$D$1203,$D394)&gt;1,"DUPLICATE — check earlier row",""))</f>
        <v/>
      </c>
      <c r="AO394" s="81"/>
      <c r="AP394" s="81"/>
    </row>
    <row r="395" customFormat="false" ht="30" hidden="false" customHeight="true" outlineLevel="0" collapsed="false">
      <c r="A395" s="79"/>
      <c r="B395" s="80"/>
      <c r="C395" s="80"/>
      <c r="D395" s="80"/>
      <c r="E395" s="80"/>
      <c r="F395" s="80"/>
      <c r="G395" s="80"/>
      <c r="H395" s="80"/>
      <c r="I395" s="80"/>
      <c r="J395" s="102"/>
      <c r="K395" s="103" t="str">
        <f aca="false">IF(J395="","",IF(J395&gt;=8,"Yes","Check"))</f>
        <v/>
      </c>
      <c r="L395" s="81"/>
      <c r="M395" s="102"/>
      <c r="N395" s="102"/>
      <c r="O395" s="80"/>
      <c r="P395" s="81"/>
      <c r="Q395" s="103" t="str">
        <f aca="false">IF(P395="","",LEN(P395))</f>
        <v/>
      </c>
      <c r="R395" s="102"/>
      <c r="S395" s="80"/>
      <c r="T395" s="81"/>
      <c r="U395" s="104" t="str">
        <f aca="false">IF($AE395&lt;&gt;"",$AE395+4,IF(OR(R395&lt;&gt;"Yes",A395=""),"",A395+4))</f>
        <v/>
      </c>
      <c r="V395" s="102"/>
      <c r="W395" s="81"/>
      <c r="X395" s="81"/>
      <c r="Y395" s="105"/>
      <c r="Z395" s="105"/>
      <c r="AA395" s="106" t="str">
        <f aca="false">IF(AND($Y395="",$Z395=""),"",ROUND(IFERROR(VALUE(LEFT($Y395,1)),0)*12+IFERROR(VALUE(LEFT($Z395,1)),0)*8,0))</f>
        <v/>
      </c>
      <c r="AB395" s="106" t="str">
        <f aca="false">IF($AA395="","",IF($AA395&gt;=80,"A - call first",IF($AA395&gt;=60,"B - worth pursuing",IF($AA395&gt;=40,"C - nurture","D - do not spend time here"))))</f>
        <v/>
      </c>
      <c r="AC395" s="107" t="str">
        <f aca="false">IF($C395="","",IF($S395="Converted","8 Won / Certified",IF($S395="Application Started","7 Certification / Enterprise opportunity",IF($S395="Meeting Booked","6 Meeting / Application",IF(OR($S395="Interested",$S395="Info Requested"),"5 Interested",IF(OR($S395="Declined",$S395="Not Relevant",$S395="Do Not Contact / Unsubscribed"),"9 Closed - Lost",IF($R395="Yes","4 Contacted",IF($N395="Yes","2 Engaged",IF($M395="Yes","1 Awareness",IF($AA395&gt;=60,"3 Qualified","1 Awareness"))))))))))</f>
        <v/>
      </c>
      <c r="AD395" s="108"/>
      <c r="AE395" s="108"/>
      <c r="AF395" s="109" t="str">
        <f aca="false">IF($AE395="","",$AE395+10)</f>
        <v/>
      </c>
      <c r="AG395" s="108"/>
      <c r="AH395" s="81"/>
      <c r="AI395" s="108"/>
      <c r="AJ395" s="81"/>
      <c r="AK395" s="108"/>
      <c r="AL395" s="110"/>
      <c r="AM395" s="81"/>
      <c r="AN395" s="109" t="str">
        <f aca="false">IF($D395="","",IF(COUNTIF($D$4:$D$1203,$D395)&gt;1,"DUPLICATE — check earlier row",""))</f>
        <v/>
      </c>
      <c r="AO395" s="81"/>
      <c r="AP395" s="81"/>
    </row>
    <row r="396" customFormat="false" ht="30" hidden="false" customHeight="true" outlineLevel="0" collapsed="false">
      <c r="A396" s="79"/>
      <c r="B396" s="80"/>
      <c r="C396" s="80"/>
      <c r="D396" s="80"/>
      <c r="E396" s="80"/>
      <c r="F396" s="80"/>
      <c r="G396" s="80"/>
      <c r="H396" s="80"/>
      <c r="I396" s="80"/>
      <c r="J396" s="102"/>
      <c r="K396" s="103" t="str">
        <f aca="false">IF(J396="","",IF(J396&gt;=8,"Yes","Check"))</f>
        <v/>
      </c>
      <c r="L396" s="81"/>
      <c r="M396" s="102"/>
      <c r="N396" s="102"/>
      <c r="O396" s="80"/>
      <c r="P396" s="81"/>
      <c r="Q396" s="103" t="str">
        <f aca="false">IF(P396="","",LEN(P396))</f>
        <v/>
      </c>
      <c r="R396" s="102"/>
      <c r="S396" s="80"/>
      <c r="T396" s="81"/>
      <c r="U396" s="104" t="str">
        <f aca="false">IF($AE396&lt;&gt;"",$AE396+4,IF(OR(R396&lt;&gt;"Yes",A396=""),"",A396+4))</f>
        <v/>
      </c>
      <c r="V396" s="102"/>
      <c r="W396" s="81"/>
      <c r="X396" s="81"/>
      <c r="Y396" s="105"/>
      <c r="Z396" s="105"/>
      <c r="AA396" s="106" t="str">
        <f aca="false">IF(AND($Y396="",$Z396=""),"",ROUND(IFERROR(VALUE(LEFT($Y396,1)),0)*12+IFERROR(VALUE(LEFT($Z396,1)),0)*8,0))</f>
        <v/>
      </c>
      <c r="AB396" s="106" t="str">
        <f aca="false">IF($AA396="","",IF($AA396&gt;=80,"A - call first",IF($AA396&gt;=60,"B - worth pursuing",IF($AA396&gt;=40,"C - nurture","D - do not spend time here"))))</f>
        <v/>
      </c>
      <c r="AC396" s="107" t="str">
        <f aca="false">IF($C396="","",IF($S396="Converted","8 Won / Certified",IF($S396="Application Started","7 Certification / Enterprise opportunity",IF($S396="Meeting Booked","6 Meeting / Application",IF(OR($S396="Interested",$S396="Info Requested"),"5 Interested",IF(OR($S396="Declined",$S396="Not Relevant",$S396="Do Not Contact / Unsubscribed"),"9 Closed - Lost",IF($R396="Yes","4 Contacted",IF($N396="Yes","2 Engaged",IF($M396="Yes","1 Awareness",IF($AA396&gt;=60,"3 Qualified","1 Awareness"))))))))))</f>
        <v/>
      </c>
      <c r="AD396" s="108"/>
      <c r="AE396" s="108"/>
      <c r="AF396" s="111" t="str">
        <f aca="false">IF($AE396="","",$AE396+10)</f>
        <v/>
      </c>
      <c r="AG396" s="108"/>
      <c r="AH396" s="81"/>
      <c r="AI396" s="108"/>
      <c r="AJ396" s="81"/>
      <c r="AK396" s="108"/>
      <c r="AL396" s="110"/>
      <c r="AM396" s="81"/>
      <c r="AN396" s="111" t="str">
        <f aca="false">IF($D396="","",IF(COUNTIF($D$4:$D$1203,$D396)&gt;1,"DUPLICATE — check earlier row",""))</f>
        <v/>
      </c>
      <c r="AO396" s="81"/>
      <c r="AP396" s="81"/>
    </row>
    <row r="397" customFormat="false" ht="30" hidden="false" customHeight="true" outlineLevel="0" collapsed="false">
      <c r="A397" s="79"/>
      <c r="B397" s="80"/>
      <c r="C397" s="80"/>
      <c r="D397" s="80"/>
      <c r="E397" s="80"/>
      <c r="F397" s="80"/>
      <c r="G397" s="80"/>
      <c r="H397" s="80"/>
      <c r="I397" s="80"/>
      <c r="J397" s="102"/>
      <c r="K397" s="103" t="str">
        <f aca="false">IF(J397="","",IF(J397&gt;=8,"Yes","Check"))</f>
        <v/>
      </c>
      <c r="L397" s="81"/>
      <c r="M397" s="102"/>
      <c r="N397" s="102"/>
      <c r="O397" s="80"/>
      <c r="P397" s="81"/>
      <c r="Q397" s="103" t="str">
        <f aca="false">IF(P397="","",LEN(P397))</f>
        <v/>
      </c>
      <c r="R397" s="102"/>
      <c r="S397" s="80"/>
      <c r="T397" s="81"/>
      <c r="U397" s="104" t="str">
        <f aca="false">IF($AE397&lt;&gt;"",$AE397+4,IF(OR(R397&lt;&gt;"Yes",A397=""),"",A397+4))</f>
        <v/>
      </c>
      <c r="V397" s="102"/>
      <c r="W397" s="81"/>
      <c r="X397" s="81"/>
      <c r="Y397" s="105"/>
      <c r="Z397" s="105"/>
      <c r="AA397" s="106" t="str">
        <f aca="false">IF(AND($Y397="",$Z397=""),"",ROUND(IFERROR(VALUE(LEFT($Y397,1)),0)*12+IFERROR(VALUE(LEFT($Z397,1)),0)*8,0))</f>
        <v/>
      </c>
      <c r="AB397" s="106" t="str">
        <f aca="false">IF($AA397="","",IF($AA397&gt;=80,"A - call first",IF($AA397&gt;=60,"B - worth pursuing",IF($AA397&gt;=40,"C - nurture","D - do not spend time here"))))</f>
        <v/>
      </c>
      <c r="AC397" s="107" t="str">
        <f aca="false">IF($C397="","",IF($S397="Converted","8 Won / Certified",IF($S397="Application Started","7 Certification / Enterprise opportunity",IF($S397="Meeting Booked","6 Meeting / Application",IF(OR($S397="Interested",$S397="Info Requested"),"5 Interested",IF(OR($S397="Declined",$S397="Not Relevant",$S397="Do Not Contact / Unsubscribed"),"9 Closed - Lost",IF($R397="Yes","4 Contacted",IF($N397="Yes","2 Engaged",IF($M397="Yes","1 Awareness",IF($AA397&gt;=60,"3 Qualified","1 Awareness"))))))))))</f>
        <v/>
      </c>
      <c r="AD397" s="108"/>
      <c r="AE397" s="108"/>
      <c r="AF397" s="109" t="str">
        <f aca="false">IF($AE397="","",$AE397+10)</f>
        <v/>
      </c>
      <c r="AG397" s="108"/>
      <c r="AH397" s="81"/>
      <c r="AI397" s="108"/>
      <c r="AJ397" s="81"/>
      <c r="AK397" s="108"/>
      <c r="AL397" s="110"/>
      <c r="AM397" s="81"/>
      <c r="AN397" s="109" t="str">
        <f aca="false">IF($D397="","",IF(COUNTIF($D$4:$D$1203,$D397)&gt;1,"DUPLICATE — check earlier row",""))</f>
        <v/>
      </c>
      <c r="AO397" s="81"/>
      <c r="AP397" s="81"/>
    </row>
    <row r="398" customFormat="false" ht="30" hidden="false" customHeight="true" outlineLevel="0" collapsed="false">
      <c r="A398" s="79"/>
      <c r="B398" s="80"/>
      <c r="C398" s="80"/>
      <c r="D398" s="80"/>
      <c r="E398" s="80"/>
      <c r="F398" s="80"/>
      <c r="G398" s="80"/>
      <c r="H398" s="80"/>
      <c r="I398" s="80"/>
      <c r="J398" s="102"/>
      <c r="K398" s="103" t="str">
        <f aca="false">IF(J398="","",IF(J398&gt;=8,"Yes","Check"))</f>
        <v/>
      </c>
      <c r="L398" s="81"/>
      <c r="M398" s="102"/>
      <c r="N398" s="102"/>
      <c r="O398" s="80"/>
      <c r="P398" s="81"/>
      <c r="Q398" s="103" t="str">
        <f aca="false">IF(P398="","",LEN(P398))</f>
        <v/>
      </c>
      <c r="R398" s="102"/>
      <c r="S398" s="80"/>
      <c r="T398" s="81"/>
      <c r="U398" s="104" t="str">
        <f aca="false">IF($AE398&lt;&gt;"",$AE398+4,IF(OR(R398&lt;&gt;"Yes",A398=""),"",A398+4))</f>
        <v/>
      </c>
      <c r="V398" s="102"/>
      <c r="W398" s="81"/>
      <c r="X398" s="81"/>
      <c r="Y398" s="105"/>
      <c r="Z398" s="105"/>
      <c r="AA398" s="106" t="str">
        <f aca="false">IF(AND($Y398="",$Z398=""),"",ROUND(IFERROR(VALUE(LEFT($Y398,1)),0)*12+IFERROR(VALUE(LEFT($Z398,1)),0)*8,0))</f>
        <v/>
      </c>
      <c r="AB398" s="106" t="str">
        <f aca="false">IF($AA398="","",IF($AA398&gt;=80,"A - call first",IF($AA398&gt;=60,"B - worth pursuing",IF($AA398&gt;=40,"C - nurture","D - do not spend time here"))))</f>
        <v/>
      </c>
      <c r="AC398" s="107" t="str">
        <f aca="false">IF($C398="","",IF($S398="Converted","8 Won / Certified",IF($S398="Application Started","7 Certification / Enterprise opportunity",IF($S398="Meeting Booked","6 Meeting / Application",IF(OR($S398="Interested",$S398="Info Requested"),"5 Interested",IF(OR($S398="Declined",$S398="Not Relevant",$S398="Do Not Contact / Unsubscribed"),"9 Closed - Lost",IF($R398="Yes","4 Contacted",IF($N398="Yes","2 Engaged",IF($M398="Yes","1 Awareness",IF($AA398&gt;=60,"3 Qualified","1 Awareness"))))))))))</f>
        <v/>
      </c>
      <c r="AD398" s="108"/>
      <c r="AE398" s="108"/>
      <c r="AF398" s="111" t="str">
        <f aca="false">IF($AE398="","",$AE398+10)</f>
        <v/>
      </c>
      <c r="AG398" s="108"/>
      <c r="AH398" s="81"/>
      <c r="AI398" s="108"/>
      <c r="AJ398" s="81"/>
      <c r="AK398" s="108"/>
      <c r="AL398" s="110"/>
      <c r="AM398" s="81"/>
      <c r="AN398" s="111" t="str">
        <f aca="false">IF($D398="","",IF(COUNTIF($D$4:$D$1203,$D398)&gt;1,"DUPLICATE — check earlier row",""))</f>
        <v/>
      </c>
      <c r="AO398" s="81"/>
      <c r="AP398" s="81"/>
    </row>
    <row r="399" customFormat="false" ht="30" hidden="false" customHeight="true" outlineLevel="0" collapsed="false">
      <c r="A399" s="79"/>
      <c r="B399" s="80"/>
      <c r="C399" s="80"/>
      <c r="D399" s="80"/>
      <c r="E399" s="80"/>
      <c r="F399" s="80"/>
      <c r="G399" s="80"/>
      <c r="H399" s="80"/>
      <c r="I399" s="80"/>
      <c r="J399" s="102"/>
      <c r="K399" s="103" t="str">
        <f aca="false">IF(J399="","",IF(J399&gt;=8,"Yes","Check"))</f>
        <v/>
      </c>
      <c r="L399" s="81"/>
      <c r="M399" s="102"/>
      <c r="N399" s="102"/>
      <c r="O399" s="80"/>
      <c r="P399" s="81"/>
      <c r="Q399" s="103" t="str">
        <f aca="false">IF(P399="","",LEN(P399))</f>
        <v/>
      </c>
      <c r="R399" s="102"/>
      <c r="S399" s="80"/>
      <c r="T399" s="81"/>
      <c r="U399" s="104" t="str">
        <f aca="false">IF($AE399&lt;&gt;"",$AE399+4,IF(OR(R399&lt;&gt;"Yes",A399=""),"",A399+4))</f>
        <v/>
      </c>
      <c r="V399" s="102"/>
      <c r="W399" s="81"/>
      <c r="X399" s="81"/>
      <c r="Y399" s="105"/>
      <c r="Z399" s="105"/>
      <c r="AA399" s="106" t="str">
        <f aca="false">IF(AND($Y399="",$Z399=""),"",ROUND(IFERROR(VALUE(LEFT($Y399,1)),0)*12+IFERROR(VALUE(LEFT($Z399,1)),0)*8,0))</f>
        <v/>
      </c>
      <c r="AB399" s="106" t="str">
        <f aca="false">IF($AA399="","",IF($AA399&gt;=80,"A - call first",IF($AA399&gt;=60,"B - worth pursuing",IF($AA399&gt;=40,"C - nurture","D - do not spend time here"))))</f>
        <v/>
      </c>
      <c r="AC399" s="107" t="str">
        <f aca="false">IF($C399="","",IF($S399="Converted","8 Won / Certified",IF($S399="Application Started","7 Certification / Enterprise opportunity",IF($S399="Meeting Booked","6 Meeting / Application",IF(OR($S399="Interested",$S399="Info Requested"),"5 Interested",IF(OR($S399="Declined",$S399="Not Relevant",$S399="Do Not Contact / Unsubscribed"),"9 Closed - Lost",IF($R399="Yes","4 Contacted",IF($N399="Yes","2 Engaged",IF($M399="Yes","1 Awareness",IF($AA399&gt;=60,"3 Qualified","1 Awareness"))))))))))</f>
        <v/>
      </c>
      <c r="AD399" s="108"/>
      <c r="AE399" s="108"/>
      <c r="AF399" s="109" t="str">
        <f aca="false">IF($AE399="","",$AE399+10)</f>
        <v/>
      </c>
      <c r="AG399" s="108"/>
      <c r="AH399" s="81"/>
      <c r="AI399" s="108"/>
      <c r="AJ399" s="81"/>
      <c r="AK399" s="108"/>
      <c r="AL399" s="110"/>
      <c r="AM399" s="81"/>
      <c r="AN399" s="109" t="str">
        <f aca="false">IF($D399="","",IF(COUNTIF($D$4:$D$1203,$D399)&gt;1,"DUPLICATE — check earlier row",""))</f>
        <v/>
      </c>
      <c r="AO399" s="81"/>
      <c r="AP399" s="81"/>
    </row>
    <row r="400" customFormat="false" ht="30" hidden="false" customHeight="true" outlineLevel="0" collapsed="false">
      <c r="A400" s="79"/>
      <c r="B400" s="80"/>
      <c r="C400" s="80"/>
      <c r="D400" s="80"/>
      <c r="E400" s="80"/>
      <c r="F400" s="80"/>
      <c r="G400" s="80"/>
      <c r="H400" s="80"/>
      <c r="I400" s="80"/>
      <c r="J400" s="102"/>
      <c r="K400" s="103" t="str">
        <f aca="false">IF(J400="","",IF(J400&gt;=8,"Yes","Check"))</f>
        <v/>
      </c>
      <c r="L400" s="81"/>
      <c r="M400" s="102"/>
      <c r="N400" s="102"/>
      <c r="O400" s="80"/>
      <c r="P400" s="81"/>
      <c r="Q400" s="103" t="str">
        <f aca="false">IF(P400="","",LEN(P400))</f>
        <v/>
      </c>
      <c r="R400" s="102"/>
      <c r="S400" s="80"/>
      <c r="T400" s="81"/>
      <c r="U400" s="104" t="str">
        <f aca="false">IF($AE400&lt;&gt;"",$AE400+4,IF(OR(R400&lt;&gt;"Yes",A400=""),"",A400+4))</f>
        <v/>
      </c>
      <c r="V400" s="102"/>
      <c r="W400" s="81"/>
      <c r="X400" s="81"/>
      <c r="Y400" s="105"/>
      <c r="Z400" s="105"/>
      <c r="AA400" s="106" t="str">
        <f aca="false">IF(AND($Y400="",$Z400=""),"",ROUND(IFERROR(VALUE(LEFT($Y400,1)),0)*12+IFERROR(VALUE(LEFT($Z400,1)),0)*8,0))</f>
        <v/>
      </c>
      <c r="AB400" s="106" t="str">
        <f aca="false">IF($AA400="","",IF($AA400&gt;=80,"A - call first",IF($AA400&gt;=60,"B - worth pursuing",IF($AA400&gt;=40,"C - nurture","D - do not spend time here"))))</f>
        <v/>
      </c>
      <c r="AC400" s="107" t="str">
        <f aca="false">IF($C400="","",IF($S400="Converted","8 Won / Certified",IF($S400="Application Started","7 Certification / Enterprise opportunity",IF($S400="Meeting Booked","6 Meeting / Application",IF(OR($S400="Interested",$S400="Info Requested"),"5 Interested",IF(OR($S400="Declined",$S400="Not Relevant",$S400="Do Not Contact / Unsubscribed"),"9 Closed - Lost",IF($R400="Yes","4 Contacted",IF($N400="Yes","2 Engaged",IF($M400="Yes","1 Awareness",IF($AA400&gt;=60,"3 Qualified","1 Awareness"))))))))))</f>
        <v/>
      </c>
      <c r="AD400" s="108"/>
      <c r="AE400" s="108"/>
      <c r="AF400" s="111" t="str">
        <f aca="false">IF($AE400="","",$AE400+10)</f>
        <v/>
      </c>
      <c r="AG400" s="108"/>
      <c r="AH400" s="81"/>
      <c r="AI400" s="108"/>
      <c r="AJ400" s="81"/>
      <c r="AK400" s="108"/>
      <c r="AL400" s="110"/>
      <c r="AM400" s="81"/>
      <c r="AN400" s="111" t="str">
        <f aca="false">IF($D400="","",IF(COUNTIF($D$4:$D$1203,$D400)&gt;1,"DUPLICATE — check earlier row",""))</f>
        <v/>
      </c>
      <c r="AO400" s="81"/>
      <c r="AP400" s="81"/>
    </row>
    <row r="401" customFormat="false" ht="30" hidden="false" customHeight="true" outlineLevel="0" collapsed="false">
      <c r="A401" s="79"/>
      <c r="B401" s="80"/>
      <c r="C401" s="80"/>
      <c r="D401" s="80"/>
      <c r="E401" s="80"/>
      <c r="F401" s="80"/>
      <c r="G401" s="80"/>
      <c r="H401" s="80"/>
      <c r="I401" s="80"/>
      <c r="J401" s="102"/>
      <c r="K401" s="103" t="str">
        <f aca="false">IF(J401="","",IF(J401&gt;=8,"Yes","Check"))</f>
        <v/>
      </c>
      <c r="L401" s="81"/>
      <c r="M401" s="102"/>
      <c r="N401" s="102"/>
      <c r="O401" s="80"/>
      <c r="P401" s="81"/>
      <c r="Q401" s="103" t="str">
        <f aca="false">IF(P401="","",LEN(P401))</f>
        <v/>
      </c>
      <c r="R401" s="102"/>
      <c r="S401" s="80"/>
      <c r="T401" s="81"/>
      <c r="U401" s="104" t="str">
        <f aca="false">IF($AE401&lt;&gt;"",$AE401+4,IF(OR(R401&lt;&gt;"Yes",A401=""),"",A401+4))</f>
        <v/>
      </c>
      <c r="V401" s="102"/>
      <c r="W401" s="81"/>
      <c r="X401" s="81"/>
      <c r="Y401" s="105"/>
      <c r="Z401" s="105"/>
      <c r="AA401" s="106" t="str">
        <f aca="false">IF(AND($Y401="",$Z401=""),"",ROUND(IFERROR(VALUE(LEFT($Y401,1)),0)*12+IFERROR(VALUE(LEFT($Z401,1)),0)*8,0))</f>
        <v/>
      </c>
      <c r="AB401" s="106" t="str">
        <f aca="false">IF($AA401="","",IF($AA401&gt;=80,"A - call first",IF($AA401&gt;=60,"B - worth pursuing",IF($AA401&gt;=40,"C - nurture","D - do not spend time here"))))</f>
        <v/>
      </c>
      <c r="AC401" s="107" t="str">
        <f aca="false">IF($C401="","",IF($S401="Converted","8 Won / Certified",IF($S401="Application Started","7 Certification / Enterprise opportunity",IF($S401="Meeting Booked","6 Meeting / Application",IF(OR($S401="Interested",$S401="Info Requested"),"5 Interested",IF(OR($S401="Declined",$S401="Not Relevant",$S401="Do Not Contact / Unsubscribed"),"9 Closed - Lost",IF($R401="Yes","4 Contacted",IF($N401="Yes","2 Engaged",IF($M401="Yes","1 Awareness",IF($AA401&gt;=60,"3 Qualified","1 Awareness"))))))))))</f>
        <v/>
      </c>
      <c r="AD401" s="108"/>
      <c r="AE401" s="108"/>
      <c r="AF401" s="109" t="str">
        <f aca="false">IF($AE401="","",$AE401+10)</f>
        <v/>
      </c>
      <c r="AG401" s="108"/>
      <c r="AH401" s="81"/>
      <c r="AI401" s="108"/>
      <c r="AJ401" s="81"/>
      <c r="AK401" s="108"/>
      <c r="AL401" s="110"/>
      <c r="AM401" s="81"/>
      <c r="AN401" s="109" t="str">
        <f aca="false">IF($D401="","",IF(COUNTIF($D$4:$D$1203,$D401)&gt;1,"DUPLICATE — check earlier row",""))</f>
        <v/>
      </c>
      <c r="AO401" s="81"/>
      <c r="AP401" s="81"/>
    </row>
    <row r="402" customFormat="false" ht="30" hidden="false" customHeight="true" outlineLevel="0" collapsed="false">
      <c r="A402" s="79"/>
      <c r="B402" s="80"/>
      <c r="C402" s="80"/>
      <c r="D402" s="80"/>
      <c r="E402" s="80"/>
      <c r="F402" s="80"/>
      <c r="G402" s="80"/>
      <c r="H402" s="80"/>
      <c r="I402" s="80"/>
      <c r="J402" s="102"/>
      <c r="K402" s="103" t="str">
        <f aca="false">IF(J402="","",IF(J402&gt;=8,"Yes","Check"))</f>
        <v/>
      </c>
      <c r="L402" s="81"/>
      <c r="M402" s="102"/>
      <c r="N402" s="102"/>
      <c r="O402" s="80"/>
      <c r="P402" s="81"/>
      <c r="Q402" s="103" t="str">
        <f aca="false">IF(P402="","",LEN(P402))</f>
        <v/>
      </c>
      <c r="R402" s="102"/>
      <c r="S402" s="80"/>
      <c r="T402" s="81"/>
      <c r="U402" s="104" t="str">
        <f aca="false">IF($AE402&lt;&gt;"",$AE402+4,IF(OR(R402&lt;&gt;"Yes",A402=""),"",A402+4))</f>
        <v/>
      </c>
      <c r="V402" s="102"/>
      <c r="W402" s="81"/>
      <c r="X402" s="81"/>
      <c r="Y402" s="105"/>
      <c r="Z402" s="105"/>
      <c r="AA402" s="106" t="str">
        <f aca="false">IF(AND($Y402="",$Z402=""),"",ROUND(IFERROR(VALUE(LEFT($Y402,1)),0)*12+IFERROR(VALUE(LEFT($Z402,1)),0)*8,0))</f>
        <v/>
      </c>
      <c r="AB402" s="106" t="str">
        <f aca="false">IF($AA402="","",IF($AA402&gt;=80,"A - call first",IF($AA402&gt;=60,"B - worth pursuing",IF($AA402&gt;=40,"C - nurture","D - do not spend time here"))))</f>
        <v/>
      </c>
      <c r="AC402" s="107" t="str">
        <f aca="false">IF($C402="","",IF($S402="Converted","8 Won / Certified",IF($S402="Application Started","7 Certification / Enterprise opportunity",IF($S402="Meeting Booked","6 Meeting / Application",IF(OR($S402="Interested",$S402="Info Requested"),"5 Interested",IF(OR($S402="Declined",$S402="Not Relevant",$S402="Do Not Contact / Unsubscribed"),"9 Closed - Lost",IF($R402="Yes","4 Contacted",IF($N402="Yes","2 Engaged",IF($M402="Yes","1 Awareness",IF($AA402&gt;=60,"3 Qualified","1 Awareness"))))))))))</f>
        <v/>
      </c>
      <c r="AD402" s="108"/>
      <c r="AE402" s="108"/>
      <c r="AF402" s="111" t="str">
        <f aca="false">IF($AE402="","",$AE402+10)</f>
        <v/>
      </c>
      <c r="AG402" s="108"/>
      <c r="AH402" s="81"/>
      <c r="AI402" s="108"/>
      <c r="AJ402" s="81"/>
      <c r="AK402" s="108"/>
      <c r="AL402" s="110"/>
      <c r="AM402" s="81"/>
      <c r="AN402" s="111" t="str">
        <f aca="false">IF($D402="","",IF(COUNTIF($D$4:$D$1203,$D402)&gt;1,"DUPLICATE — check earlier row",""))</f>
        <v/>
      </c>
      <c r="AO402" s="81"/>
      <c r="AP402" s="81"/>
    </row>
    <row r="403" customFormat="false" ht="30" hidden="false" customHeight="true" outlineLevel="0" collapsed="false">
      <c r="A403" s="79"/>
      <c r="B403" s="80"/>
      <c r="C403" s="80"/>
      <c r="D403" s="80"/>
      <c r="E403" s="80"/>
      <c r="F403" s="80"/>
      <c r="G403" s="80"/>
      <c r="H403" s="80"/>
      <c r="I403" s="80"/>
      <c r="J403" s="102"/>
      <c r="K403" s="103" t="str">
        <f aca="false">IF(J403="","",IF(J403&gt;=8,"Yes","Check"))</f>
        <v/>
      </c>
      <c r="L403" s="81"/>
      <c r="M403" s="102"/>
      <c r="N403" s="102"/>
      <c r="O403" s="80"/>
      <c r="P403" s="81"/>
      <c r="Q403" s="103" t="str">
        <f aca="false">IF(P403="","",LEN(P403))</f>
        <v/>
      </c>
      <c r="R403" s="102"/>
      <c r="S403" s="80"/>
      <c r="T403" s="81"/>
      <c r="U403" s="104" t="str">
        <f aca="false">IF($AE403&lt;&gt;"",$AE403+4,IF(OR(R403&lt;&gt;"Yes",A403=""),"",A403+4))</f>
        <v/>
      </c>
      <c r="V403" s="102"/>
      <c r="W403" s="81"/>
      <c r="X403" s="81"/>
      <c r="Y403" s="105"/>
      <c r="Z403" s="105"/>
      <c r="AA403" s="106" t="str">
        <f aca="false">IF(AND($Y403="",$Z403=""),"",ROUND(IFERROR(VALUE(LEFT($Y403,1)),0)*12+IFERROR(VALUE(LEFT($Z403,1)),0)*8,0))</f>
        <v/>
      </c>
      <c r="AB403" s="106" t="str">
        <f aca="false">IF($AA403="","",IF($AA403&gt;=80,"A - call first",IF($AA403&gt;=60,"B - worth pursuing",IF($AA403&gt;=40,"C - nurture","D - do not spend time here"))))</f>
        <v/>
      </c>
      <c r="AC403" s="107" t="str">
        <f aca="false">IF($C403="","",IF($S403="Converted","8 Won / Certified",IF($S403="Application Started","7 Certification / Enterprise opportunity",IF($S403="Meeting Booked","6 Meeting / Application",IF(OR($S403="Interested",$S403="Info Requested"),"5 Interested",IF(OR($S403="Declined",$S403="Not Relevant",$S403="Do Not Contact / Unsubscribed"),"9 Closed - Lost",IF($R403="Yes","4 Contacted",IF($N403="Yes","2 Engaged",IF($M403="Yes","1 Awareness",IF($AA403&gt;=60,"3 Qualified","1 Awareness"))))))))))</f>
        <v/>
      </c>
      <c r="AD403" s="108"/>
      <c r="AE403" s="108"/>
      <c r="AF403" s="109" t="str">
        <f aca="false">IF($AE403="","",$AE403+10)</f>
        <v/>
      </c>
      <c r="AG403" s="108"/>
      <c r="AH403" s="81"/>
      <c r="AI403" s="108"/>
      <c r="AJ403" s="81"/>
      <c r="AK403" s="108"/>
      <c r="AL403" s="110"/>
      <c r="AM403" s="81"/>
      <c r="AN403" s="109" t="str">
        <f aca="false">IF($D403="","",IF(COUNTIF($D$4:$D$1203,$D403)&gt;1,"DUPLICATE — check earlier row",""))</f>
        <v/>
      </c>
      <c r="AO403" s="81"/>
      <c r="AP403" s="81"/>
    </row>
    <row r="404" customFormat="false" ht="30" hidden="false" customHeight="true" outlineLevel="0" collapsed="false">
      <c r="A404" s="79"/>
      <c r="B404" s="80"/>
      <c r="C404" s="80"/>
      <c r="D404" s="80"/>
      <c r="E404" s="80"/>
      <c r="F404" s="80"/>
      <c r="G404" s="80"/>
      <c r="H404" s="80"/>
      <c r="I404" s="80"/>
      <c r="J404" s="102"/>
      <c r="K404" s="103" t="str">
        <f aca="false">IF(J404="","",IF(J404&gt;=8,"Yes","Check"))</f>
        <v/>
      </c>
      <c r="L404" s="81"/>
      <c r="M404" s="102"/>
      <c r="N404" s="102"/>
      <c r="O404" s="80"/>
      <c r="P404" s="81"/>
      <c r="Q404" s="103" t="str">
        <f aca="false">IF(P404="","",LEN(P404))</f>
        <v/>
      </c>
      <c r="R404" s="102"/>
      <c r="S404" s="80"/>
      <c r="T404" s="81"/>
      <c r="U404" s="104" t="str">
        <f aca="false">IF($AE404&lt;&gt;"",$AE404+4,IF(OR(R404&lt;&gt;"Yes",A404=""),"",A404+4))</f>
        <v/>
      </c>
      <c r="V404" s="102"/>
      <c r="W404" s="81"/>
      <c r="X404" s="81"/>
      <c r="Y404" s="105"/>
      <c r="Z404" s="105"/>
      <c r="AA404" s="106" t="str">
        <f aca="false">IF(AND($Y404="",$Z404=""),"",ROUND(IFERROR(VALUE(LEFT($Y404,1)),0)*12+IFERROR(VALUE(LEFT($Z404,1)),0)*8,0))</f>
        <v/>
      </c>
      <c r="AB404" s="106" t="str">
        <f aca="false">IF($AA404="","",IF($AA404&gt;=80,"A - call first",IF($AA404&gt;=60,"B - worth pursuing",IF($AA404&gt;=40,"C - nurture","D - do not spend time here"))))</f>
        <v/>
      </c>
      <c r="AC404" s="107" t="str">
        <f aca="false">IF($C404="","",IF($S404="Converted","8 Won / Certified",IF($S404="Application Started","7 Certification / Enterprise opportunity",IF($S404="Meeting Booked","6 Meeting / Application",IF(OR($S404="Interested",$S404="Info Requested"),"5 Interested",IF(OR($S404="Declined",$S404="Not Relevant",$S404="Do Not Contact / Unsubscribed"),"9 Closed - Lost",IF($R404="Yes","4 Contacted",IF($N404="Yes","2 Engaged",IF($M404="Yes","1 Awareness",IF($AA404&gt;=60,"3 Qualified","1 Awareness"))))))))))</f>
        <v/>
      </c>
      <c r="AD404" s="108"/>
      <c r="AE404" s="108"/>
      <c r="AF404" s="111" t="str">
        <f aca="false">IF($AE404="","",$AE404+10)</f>
        <v/>
      </c>
      <c r="AG404" s="108"/>
      <c r="AH404" s="81"/>
      <c r="AI404" s="108"/>
      <c r="AJ404" s="81"/>
      <c r="AK404" s="108"/>
      <c r="AL404" s="110"/>
      <c r="AM404" s="81"/>
      <c r="AN404" s="111" t="str">
        <f aca="false">IF($D404="","",IF(COUNTIF($D$4:$D$1203,$D404)&gt;1,"DUPLICATE — check earlier row",""))</f>
        <v/>
      </c>
      <c r="AO404" s="81"/>
      <c r="AP404" s="81"/>
    </row>
    <row r="405" customFormat="false" ht="30" hidden="false" customHeight="true" outlineLevel="0" collapsed="false">
      <c r="A405" s="79"/>
      <c r="B405" s="80"/>
      <c r="C405" s="80"/>
      <c r="D405" s="80"/>
      <c r="E405" s="80"/>
      <c r="F405" s="80"/>
      <c r="G405" s="80"/>
      <c r="H405" s="80"/>
      <c r="I405" s="80"/>
      <c r="J405" s="102"/>
      <c r="K405" s="103" t="str">
        <f aca="false">IF(J405="","",IF(J405&gt;=8,"Yes","Check"))</f>
        <v/>
      </c>
      <c r="L405" s="81"/>
      <c r="M405" s="102"/>
      <c r="N405" s="102"/>
      <c r="O405" s="80"/>
      <c r="P405" s="81"/>
      <c r="Q405" s="103" t="str">
        <f aca="false">IF(P405="","",LEN(P405))</f>
        <v/>
      </c>
      <c r="R405" s="102"/>
      <c r="S405" s="80"/>
      <c r="T405" s="81"/>
      <c r="U405" s="104" t="str">
        <f aca="false">IF($AE405&lt;&gt;"",$AE405+4,IF(OR(R405&lt;&gt;"Yes",A405=""),"",A405+4))</f>
        <v/>
      </c>
      <c r="V405" s="102"/>
      <c r="W405" s="81"/>
      <c r="X405" s="81"/>
      <c r="Y405" s="105"/>
      <c r="Z405" s="105"/>
      <c r="AA405" s="106" t="str">
        <f aca="false">IF(AND($Y405="",$Z405=""),"",ROUND(IFERROR(VALUE(LEFT($Y405,1)),0)*12+IFERROR(VALUE(LEFT($Z405,1)),0)*8,0))</f>
        <v/>
      </c>
      <c r="AB405" s="106" t="str">
        <f aca="false">IF($AA405="","",IF($AA405&gt;=80,"A - call first",IF($AA405&gt;=60,"B - worth pursuing",IF($AA405&gt;=40,"C - nurture","D - do not spend time here"))))</f>
        <v/>
      </c>
      <c r="AC405" s="107" t="str">
        <f aca="false">IF($C405="","",IF($S405="Converted","8 Won / Certified",IF($S405="Application Started","7 Certification / Enterprise opportunity",IF($S405="Meeting Booked","6 Meeting / Application",IF(OR($S405="Interested",$S405="Info Requested"),"5 Interested",IF(OR($S405="Declined",$S405="Not Relevant",$S405="Do Not Contact / Unsubscribed"),"9 Closed - Lost",IF($R405="Yes","4 Contacted",IF($N405="Yes","2 Engaged",IF($M405="Yes","1 Awareness",IF($AA405&gt;=60,"3 Qualified","1 Awareness"))))))))))</f>
        <v/>
      </c>
      <c r="AD405" s="108"/>
      <c r="AE405" s="108"/>
      <c r="AF405" s="109" t="str">
        <f aca="false">IF($AE405="","",$AE405+10)</f>
        <v/>
      </c>
      <c r="AG405" s="108"/>
      <c r="AH405" s="81"/>
      <c r="AI405" s="108"/>
      <c r="AJ405" s="81"/>
      <c r="AK405" s="108"/>
      <c r="AL405" s="110"/>
      <c r="AM405" s="81"/>
      <c r="AN405" s="109" t="str">
        <f aca="false">IF($D405="","",IF(COUNTIF($D$4:$D$1203,$D405)&gt;1,"DUPLICATE — check earlier row",""))</f>
        <v/>
      </c>
      <c r="AO405" s="81"/>
      <c r="AP405" s="81"/>
    </row>
    <row r="406" customFormat="false" ht="30" hidden="false" customHeight="true" outlineLevel="0" collapsed="false">
      <c r="A406" s="79"/>
      <c r="B406" s="80"/>
      <c r="C406" s="80"/>
      <c r="D406" s="80"/>
      <c r="E406" s="80"/>
      <c r="F406" s="80"/>
      <c r="G406" s="80"/>
      <c r="H406" s="80"/>
      <c r="I406" s="80"/>
      <c r="J406" s="102"/>
      <c r="K406" s="103" t="str">
        <f aca="false">IF(J406="","",IF(J406&gt;=8,"Yes","Check"))</f>
        <v/>
      </c>
      <c r="L406" s="81"/>
      <c r="M406" s="102"/>
      <c r="N406" s="102"/>
      <c r="O406" s="80"/>
      <c r="P406" s="81"/>
      <c r="Q406" s="103" t="str">
        <f aca="false">IF(P406="","",LEN(P406))</f>
        <v/>
      </c>
      <c r="R406" s="102"/>
      <c r="S406" s="80"/>
      <c r="T406" s="81"/>
      <c r="U406" s="104" t="str">
        <f aca="false">IF($AE406&lt;&gt;"",$AE406+4,IF(OR(R406&lt;&gt;"Yes",A406=""),"",A406+4))</f>
        <v/>
      </c>
      <c r="V406" s="102"/>
      <c r="W406" s="81"/>
      <c r="X406" s="81"/>
      <c r="Y406" s="105"/>
      <c r="Z406" s="105"/>
      <c r="AA406" s="106" t="str">
        <f aca="false">IF(AND($Y406="",$Z406=""),"",ROUND(IFERROR(VALUE(LEFT($Y406,1)),0)*12+IFERROR(VALUE(LEFT($Z406,1)),0)*8,0))</f>
        <v/>
      </c>
      <c r="AB406" s="106" t="str">
        <f aca="false">IF($AA406="","",IF($AA406&gt;=80,"A - call first",IF($AA406&gt;=60,"B - worth pursuing",IF($AA406&gt;=40,"C - nurture","D - do not spend time here"))))</f>
        <v/>
      </c>
      <c r="AC406" s="107" t="str">
        <f aca="false">IF($C406="","",IF($S406="Converted","8 Won / Certified",IF($S406="Application Started","7 Certification / Enterprise opportunity",IF($S406="Meeting Booked","6 Meeting / Application",IF(OR($S406="Interested",$S406="Info Requested"),"5 Interested",IF(OR($S406="Declined",$S406="Not Relevant",$S406="Do Not Contact / Unsubscribed"),"9 Closed - Lost",IF($R406="Yes","4 Contacted",IF($N406="Yes","2 Engaged",IF($M406="Yes","1 Awareness",IF($AA406&gt;=60,"3 Qualified","1 Awareness"))))))))))</f>
        <v/>
      </c>
      <c r="AD406" s="108"/>
      <c r="AE406" s="108"/>
      <c r="AF406" s="111" t="str">
        <f aca="false">IF($AE406="","",$AE406+10)</f>
        <v/>
      </c>
      <c r="AG406" s="108"/>
      <c r="AH406" s="81"/>
      <c r="AI406" s="108"/>
      <c r="AJ406" s="81"/>
      <c r="AK406" s="108"/>
      <c r="AL406" s="110"/>
      <c r="AM406" s="81"/>
      <c r="AN406" s="111" t="str">
        <f aca="false">IF($D406="","",IF(COUNTIF($D$4:$D$1203,$D406)&gt;1,"DUPLICATE — check earlier row",""))</f>
        <v/>
      </c>
      <c r="AO406" s="81"/>
      <c r="AP406" s="81"/>
    </row>
    <row r="407" customFormat="false" ht="30" hidden="false" customHeight="true" outlineLevel="0" collapsed="false">
      <c r="A407" s="79"/>
      <c r="B407" s="80"/>
      <c r="C407" s="80"/>
      <c r="D407" s="80"/>
      <c r="E407" s="80"/>
      <c r="F407" s="80"/>
      <c r="G407" s="80"/>
      <c r="H407" s="80"/>
      <c r="I407" s="80"/>
      <c r="J407" s="102"/>
      <c r="K407" s="103" t="str">
        <f aca="false">IF(J407="","",IF(J407&gt;=8,"Yes","Check"))</f>
        <v/>
      </c>
      <c r="L407" s="81"/>
      <c r="M407" s="102"/>
      <c r="N407" s="102"/>
      <c r="O407" s="80"/>
      <c r="P407" s="81"/>
      <c r="Q407" s="103" t="str">
        <f aca="false">IF(P407="","",LEN(P407))</f>
        <v/>
      </c>
      <c r="R407" s="102"/>
      <c r="S407" s="80"/>
      <c r="T407" s="81"/>
      <c r="U407" s="104" t="str">
        <f aca="false">IF($AE407&lt;&gt;"",$AE407+4,IF(OR(R407&lt;&gt;"Yes",A407=""),"",A407+4))</f>
        <v/>
      </c>
      <c r="V407" s="102"/>
      <c r="W407" s="81"/>
      <c r="X407" s="81"/>
      <c r="Y407" s="105"/>
      <c r="Z407" s="105"/>
      <c r="AA407" s="106" t="str">
        <f aca="false">IF(AND($Y407="",$Z407=""),"",ROUND(IFERROR(VALUE(LEFT($Y407,1)),0)*12+IFERROR(VALUE(LEFT($Z407,1)),0)*8,0))</f>
        <v/>
      </c>
      <c r="AB407" s="106" t="str">
        <f aca="false">IF($AA407="","",IF($AA407&gt;=80,"A - call first",IF($AA407&gt;=60,"B - worth pursuing",IF($AA407&gt;=40,"C - nurture","D - do not spend time here"))))</f>
        <v/>
      </c>
      <c r="AC407" s="107" t="str">
        <f aca="false">IF($C407="","",IF($S407="Converted","8 Won / Certified",IF($S407="Application Started","7 Certification / Enterprise opportunity",IF($S407="Meeting Booked","6 Meeting / Application",IF(OR($S407="Interested",$S407="Info Requested"),"5 Interested",IF(OR($S407="Declined",$S407="Not Relevant",$S407="Do Not Contact / Unsubscribed"),"9 Closed - Lost",IF($R407="Yes","4 Contacted",IF($N407="Yes","2 Engaged",IF($M407="Yes","1 Awareness",IF($AA407&gt;=60,"3 Qualified","1 Awareness"))))))))))</f>
        <v/>
      </c>
      <c r="AD407" s="108"/>
      <c r="AE407" s="108"/>
      <c r="AF407" s="109" t="str">
        <f aca="false">IF($AE407="","",$AE407+10)</f>
        <v/>
      </c>
      <c r="AG407" s="108"/>
      <c r="AH407" s="81"/>
      <c r="AI407" s="108"/>
      <c r="AJ407" s="81"/>
      <c r="AK407" s="108"/>
      <c r="AL407" s="110"/>
      <c r="AM407" s="81"/>
      <c r="AN407" s="109" t="str">
        <f aca="false">IF($D407="","",IF(COUNTIF($D$4:$D$1203,$D407)&gt;1,"DUPLICATE — check earlier row",""))</f>
        <v/>
      </c>
      <c r="AO407" s="81"/>
      <c r="AP407" s="81"/>
    </row>
    <row r="408" customFormat="false" ht="30" hidden="false" customHeight="true" outlineLevel="0" collapsed="false">
      <c r="A408" s="79"/>
      <c r="B408" s="80"/>
      <c r="C408" s="80"/>
      <c r="D408" s="80"/>
      <c r="E408" s="80"/>
      <c r="F408" s="80"/>
      <c r="G408" s="80"/>
      <c r="H408" s="80"/>
      <c r="I408" s="80"/>
      <c r="J408" s="102"/>
      <c r="K408" s="103" t="str">
        <f aca="false">IF(J408="","",IF(J408&gt;=8,"Yes","Check"))</f>
        <v/>
      </c>
      <c r="L408" s="81"/>
      <c r="M408" s="102"/>
      <c r="N408" s="102"/>
      <c r="O408" s="80"/>
      <c r="P408" s="81"/>
      <c r="Q408" s="103" t="str">
        <f aca="false">IF(P408="","",LEN(P408))</f>
        <v/>
      </c>
      <c r="R408" s="102"/>
      <c r="S408" s="80"/>
      <c r="T408" s="81"/>
      <c r="U408" s="104" t="str">
        <f aca="false">IF($AE408&lt;&gt;"",$AE408+4,IF(OR(R408&lt;&gt;"Yes",A408=""),"",A408+4))</f>
        <v/>
      </c>
      <c r="V408" s="102"/>
      <c r="W408" s="81"/>
      <c r="X408" s="81"/>
      <c r="Y408" s="105"/>
      <c r="Z408" s="105"/>
      <c r="AA408" s="106" t="str">
        <f aca="false">IF(AND($Y408="",$Z408=""),"",ROUND(IFERROR(VALUE(LEFT($Y408,1)),0)*12+IFERROR(VALUE(LEFT($Z408,1)),0)*8,0))</f>
        <v/>
      </c>
      <c r="AB408" s="106" t="str">
        <f aca="false">IF($AA408="","",IF($AA408&gt;=80,"A - call first",IF($AA408&gt;=60,"B - worth pursuing",IF($AA408&gt;=40,"C - nurture","D - do not spend time here"))))</f>
        <v/>
      </c>
      <c r="AC408" s="107" t="str">
        <f aca="false">IF($C408="","",IF($S408="Converted","8 Won / Certified",IF($S408="Application Started","7 Certification / Enterprise opportunity",IF($S408="Meeting Booked","6 Meeting / Application",IF(OR($S408="Interested",$S408="Info Requested"),"5 Interested",IF(OR($S408="Declined",$S408="Not Relevant",$S408="Do Not Contact / Unsubscribed"),"9 Closed - Lost",IF($R408="Yes","4 Contacted",IF($N408="Yes","2 Engaged",IF($M408="Yes","1 Awareness",IF($AA408&gt;=60,"3 Qualified","1 Awareness"))))))))))</f>
        <v/>
      </c>
      <c r="AD408" s="108"/>
      <c r="AE408" s="108"/>
      <c r="AF408" s="111" t="str">
        <f aca="false">IF($AE408="","",$AE408+10)</f>
        <v/>
      </c>
      <c r="AG408" s="108"/>
      <c r="AH408" s="81"/>
      <c r="AI408" s="108"/>
      <c r="AJ408" s="81"/>
      <c r="AK408" s="108"/>
      <c r="AL408" s="110"/>
      <c r="AM408" s="81"/>
      <c r="AN408" s="111" t="str">
        <f aca="false">IF($D408="","",IF(COUNTIF($D$4:$D$1203,$D408)&gt;1,"DUPLICATE — check earlier row",""))</f>
        <v/>
      </c>
      <c r="AO408" s="81"/>
      <c r="AP408" s="81"/>
    </row>
    <row r="409" customFormat="false" ht="30" hidden="false" customHeight="true" outlineLevel="0" collapsed="false">
      <c r="A409" s="79"/>
      <c r="B409" s="80"/>
      <c r="C409" s="80"/>
      <c r="D409" s="80"/>
      <c r="E409" s="80"/>
      <c r="F409" s="80"/>
      <c r="G409" s="80"/>
      <c r="H409" s="80"/>
      <c r="I409" s="80"/>
      <c r="J409" s="102"/>
      <c r="K409" s="103" t="str">
        <f aca="false">IF(J409="","",IF(J409&gt;=8,"Yes","Check"))</f>
        <v/>
      </c>
      <c r="L409" s="81"/>
      <c r="M409" s="102"/>
      <c r="N409" s="102"/>
      <c r="O409" s="80"/>
      <c r="P409" s="81"/>
      <c r="Q409" s="103" t="str">
        <f aca="false">IF(P409="","",LEN(P409))</f>
        <v/>
      </c>
      <c r="R409" s="102"/>
      <c r="S409" s="80"/>
      <c r="T409" s="81"/>
      <c r="U409" s="104" t="str">
        <f aca="false">IF($AE409&lt;&gt;"",$AE409+4,IF(OR(R409&lt;&gt;"Yes",A409=""),"",A409+4))</f>
        <v/>
      </c>
      <c r="V409" s="102"/>
      <c r="W409" s="81"/>
      <c r="X409" s="81"/>
      <c r="Y409" s="105"/>
      <c r="Z409" s="105"/>
      <c r="AA409" s="106" t="str">
        <f aca="false">IF(AND($Y409="",$Z409=""),"",ROUND(IFERROR(VALUE(LEFT($Y409,1)),0)*12+IFERROR(VALUE(LEFT($Z409,1)),0)*8,0))</f>
        <v/>
      </c>
      <c r="AB409" s="106" t="str">
        <f aca="false">IF($AA409="","",IF($AA409&gt;=80,"A - call first",IF($AA409&gt;=60,"B - worth pursuing",IF($AA409&gt;=40,"C - nurture","D - do not spend time here"))))</f>
        <v/>
      </c>
      <c r="AC409" s="107" t="str">
        <f aca="false">IF($C409="","",IF($S409="Converted","8 Won / Certified",IF($S409="Application Started","7 Certification / Enterprise opportunity",IF($S409="Meeting Booked","6 Meeting / Application",IF(OR($S409="Interested",$S409="Info Requested"),"5 Interested",IF(OR($S409="Declined",$S409="Not Relevant",$S409="Do Not Contact / Unsubscribed"),"9 Closed - Lost",IF($R409="Yes","4 Contacted",IF($N409="Yes","2 Engaged",IF($M409="Yes","1 Awareness",IF($AA409&gt;=60,"3 Qualified","1 Awareness"))))))))))</f>
        <v/>
      </c>
      <c r="AD409" s="108"/>
      <c r="AE409" s="108"/>
      <c r="AF409" s="109" t="str">
        <f aca="false">IF($AE409="","",$AE409+10)</f>
        <v/>
      </c>
      <c r="AG409" s="108"/>
      <c r="AH409" s="81"/>
      <c r="AI409" s="108"/>
      <c r="AJ409" s="81"/>
      <c r="AK409" s="108"/>
      <c r="AL409" s="110"/>
      <c r="AM409" s="81"/>
      <c r="AN409" s="109" t="str">
        <f aca="false">IF($D409="","",IF(COUNTIF($D$4:$D$1203,$D409)&gt;1,"DUPLICATE — check earlier row",""))</f>
        <v/>
      </c>
      <c r="AO409" s="81"/>
      <c r="AP409" s="81"/>
    </row>
    <row r="410" customFormat="false" ht="30" hidden="false" customHeight="true" outlineLevel="0" collapsed="false">
      <c r="A410" s="79"/>
      <c r="B410" s="80"/>
      <c r="C410" s="80"/>
      <c r="D410" s="80"/>
      <c r="E410" s="80"/>
      <c r="F410" s="80"/>
      <c r="G410" s="80"/>
      <c r="H410" s="80"/>
      <c r="I410" s="80"/>
      <c r="J410" s="102"/>
      <c r="K410" s="103" t="str">
        <f aca="false">IF(J410="","",IF(J410&gt;=8,"Yes","Check"))</f>
        <v/>
      </c>
      <c r="L410" s="81"/>
      <c r="M410" s="102"/>
      <c r="N410" s="102"/>
      <c r="O410" s="80"/>
      <c r="P410" s="81"/>
      <c r="Q410" s="103" t="str">
        <f aca="false">IF(P410="","",LEN(P410))</f>
        <v/>
      </c>
      <c r="R410" s="102"/>
      <c r="S410" s="80"/>
      <c r="T410" s="81"/>
      <c r="U410" s="104" t="str">
        <f aca="false">IF($AE410&lt;&gt;"",$AE410+4,IF(OR(R410&lt;&gt;"Yes",A410=""),"",A410+4))</f>
        <v/>
      </c>
      <c r="V410" s="102"/>
      <c r="W410" s="81"/>
      <c r="X410" s="81"/>
      <c r="Y410" s="105"/>
      <c r="Z410" s="105"/>
      <c r="AA410" s="106" t="str">
        <f aca="false">IF(AND($Y410="",$Z410=""),"",ROUND(IFERROR(VALUE(LEFT($Y410,1)),0)*12+IFERROR(VALUE(LEFT($Z410,1)),0)*8,0))</f>
        <v/>
      </c>
      <c r="AB410" s="106" t="str">
        <f aca="false">IF($AA410="","",IF($AA410&gt;=80,"A - call first",IF($AA410&gt;=60,"B - worth pursuing",IF($AA410&gt;=40,"C - nurture","D - do not spend time here"))))</f>
        <v/>
      </c>
      <c r="AC410" s="107" t="str">
        <f aca="false">IF($C410="","",IF($S410="Converted","8 Won / Certified",IF($S410="Application Started","7 Certification / Enterprise opportunity",IF($S410="Meeting Booked","6 Meeting / Application",IF(OR($S410="Interested",$S410="Info Requested"),"5 Interested",IF(OR($S410="Declined",$S410="Not Relevant",$S410="Do Not Contact / Unsubscribed"),"9 Closed - Lost",IF($R410="Yes","4 Contacted",IF($N410="Yes","2 Engaged",IF($M410="Yes","1 Awareness",IF($AA410&gt;=60,"3 Qualified","1 Awareness"))))))))))</f>
        <v/>
      </c>
      <c r="AD410" s="108"/>
      <c r="AE410" s="108"/>
      <c r="AF410" s="111" t="str">
        <f aca="false">IF($AE410="","",$AE410+10)</f>
        <v/>
      </c>
      <c r="AG410" s="108"/>
      <c r="AH410" s="81"/>
      <c r="AI410" s="108"/>
      <c r="AJ410" s="81"/>
      <c r="AK410" s="108"/>
      <c r="AL410" s="110"/>
      <c r="AM410" s="81"/>
      <c r="AN410" s="111" t="str">
        <f aca="false">IF($D410="","",IF(COUNTIF($D$4:$D$1203,$D410)&gt;1,"DUPLICATE — check earlier row",""))</f>
        <v/>
      </c>
      <c r="AO410" s="81"/>
      <c r="AP410" s="81"/>
    </row>
    <row r="411" customFormat="false" ht="30" hidden="false" customHeight="true" outlineLevel="0" collapsed="false">
      <c r="A411" s="79"/>
      <c r="B411" s="80"/>
      <c r="C411" s="80"/>
      <c r="D411" s="80"/>
      <c r="E411" s="80"/>
      <c r="F411" s="80"/>
      <c r="G411" s="80"/>
      <c r="H411" s="80"/>
      <c r="I411" s="80"/>
      <c r="J411" s="102"/>
      <c r="K411" s="103" t="str">
        <f aca="false">IF(J411="","",IF(J411&gt;=8,"Yes","Check"))</f>
        <v/>
      </c>
      <c r="L411" s="81"/>
      <c r="M411" s="102"/>
      <c r="N411" s="102"/>
      <c r="O411" s="80"/>
      <c r="P411" s="81"/>
      <c r="Q411" s="103" t="str">
        <f aca="false">IF(P411="","",LEN(P411))</f>
        <v/>
      </c>
      <c r="R411" s="102"/>
      <c r="S411" s="80"/>
      <c r="T411" s="81"/>
      <c r="U411" s="104" t="str">
        <f aca="false">IF($AE411&lt;&gt;"",$AE411+4,IF(OR(R411&lt;&gt;"Yes",A411=""),"",A411+4))</f>
        <v/>
      </c>
      <c r="V411" s="102"/>
      <c r="W411" s="81"/>
      <c r="X411" s="81"/>
      <c r="Y411" s="105"/>
      <c r="Z411" s="105"/>
      <c r="AA411" s="106" t="str">
        <f aca="false">IF(AND($Y411="",$Z411=""),"",ROUND(IFERROR(VALUE(LEFT($Y411,1)),0)*12+IFERROR(VALUE(LEFT($Z411,1)),0)*8,0))</f>
        <v/>
      </c>
      <c r="AB411" s="106" t="str">
        <f aca="false">IF($AA411="","",IF($AA411&gt;=80,"A - call first",IF($AA411&gt;=60,"B - worth pursuing",IF($AA411&gt;=40,"C - nurture","D - do not spend time here"))))</f>
        <v/>
      </c>
      <c r="AC411" s="107" t="str">
        <f aca="false">IF($C411="","",IF($S411="Converted","8 Won / Certified",IF($S411="Application Started","7 Certification / Enterprise opportunity",IF($S411="Meeting Booked","6 Meeting / Application",IF(OR($S411="Interested",$S411="Info Requested"),"5 Interested",IF(OR($S411="Declined",$S411="Not Relevant",$S411="Do Not Contact / Unsubscribed"),"9 Closed - Lost",IF($R411="Yes","4 Contacted",IF($N411="Yes","2 Engaged",IF($M411="Yes","1 Awareness",IF($AA411&gt;=60,"3 Qualified","1 Awareness"))))))))))</f>
        <v/>
      </c>
      <c r="AD411" s="108"/>
      <c r="AE411" s="108"/>
      <c r="AF411" s="109" t="str">
        <f aca="false">IF($AE411="","",$AE411+10)</f>
        <v/>
      </c>
      <c r="AG411" s="108"/>
      <c r="AH411" s="81"/>
      <c r="AI411" s="108"/>
      <c r="AJ411" s="81"/>
      <c r="AK411" s="108"/>
      <c r="AL411" s="110"/>
      <c r="AM411" s="81"/>
      <c r="AN411" s="109" t="str">
        <f aca="false">IF($D411="","",IF(COUNTIF($D$4:$D$1203,$D411)&gt;1,"DUPLICATE — check earlier row",""))</f>
        <v/>
      </c>
      <c r="AO411" s="81"/>
      <c r="AP411" s="81"/>
    </row>
    <row r="412" customFormat="false" ht="30" hidden="false" customHeight="true" outlineLevel="0" collapsed="false">
      <c r="A412" s="79"/>
      <c r="B412" s="80"/>
      <c r="C412" s="80"/>
      <c r="D412" s="80"/>
      <c r="E412" s="80"/>
      <c r="F412" s="80"/>
      <c r="G412" s="80"/>
      <c r="H412" s="80"/>
      <c r="I412" s="80"/>
      <c r="J412" s="102"/>
      <c r="K412" s="103" t="str">
        <f aca="false">IF(J412="","",IF(J412&gt;=8,"Yes","Check"))</f>
        <v/>
      </c>
      <c r="L412" s="81"/>
      <c r="M412" s="102"/>
      <c r="N412" s="102"/>
      <c r="O412" s="80"/>
      <c r="P412" s="81"/>
      <c r="Q412" s="103" t="str">
        <f aca="false">IF(P412="","",LEN(P412))</f>
        <v/>
      </c>
      <c r="R412" s="102"/>
      <c r="S412" s="80"/>
      <c r="T412" s="81"/>
      <c r="U412" s="104" t="str">
        <f aca="false">IF($AE412&lt;&gt;"",$AE412+4,IF(OR(R412&lt;&gt;"Yes",A412=""),"",A412+4))</f>
        <v/>
      </c>
      <c r="V412" s="102"/>
      <c r="W412" s="81"/>
      <c r="X412" s="81"/>
      <c r="Y412" s="105"/>
      <c r="Z412" s="105"/>
      <c r="AA412" s="106" t="str">
        <f aca="false">IF(AND($Y412="",$Z412=""),"",ROUND(IFERROR(VALUE(LEFT($Y412,1)),0)*12+IFERROR(VALUE(LEFT($Z412,1)),0)*8,0))</f>
        <v/>
      </c>
      <c r="AB412" s="106" t="str">
        <f aca="false">IF($AA412="","",IF($AA412&gt;=80,"A - call first",IF($AA412&gt;=60,"B - worth pursuing",IF($AA412&gt;=40,"C - nurture","D - do not spend time here"))))</f>
        <v/>
      </c>
      <c r="AC412" s="107" t="str">
        <f aca="false">IF($C412="","",IF($S412="Converted","8 Won / Certified",IF($S412="Application Started","7 Certification / Enterprise opportunity",IF($S412="Meeting Booked","6 Meeting / Application",IF(OR($S412="Interested",$S412="Info Requested"),"5 Interested",IF(OR($S412="Declined",$S412="Not Relevant",$S412="Do Not Contact / Unsubscribed"),"9 Closed - Lost",IF($R412="Yes","4 Contacted",IF($N412="Yes","2 Engaged",IF($M412="Yes","1 Awareness",IF($AA412&gt;=60,"3 Qualified","1 Awareness"))))))))))</f>
        <v/>
      </c>
      <c r="AD412" s="108"/>
      <c r="AE412" s="108"/>
      <c r="AF412" s="111" t="str">
        <f aca="false">IF($AE412="","",$AE412+10)</f>
        <v/>
      </c>
      <c r="AG412" s="108"/>
      <c r="AH412" s="81"/>
      <c r="AI412" s="108"/>
      <c r="AJ412" s="81"/>
      <c r="AK412" s="108"/>
      <c r="AL412" s="110"/>
      <c r="AM412" s="81"/>
      <c r="AN412" s="111" t="str">
        <f aca="false">IF($D412="","",IF(COUNTIF($D$4:$D$1203,$D412)&gt;1,"DUPLICATE — check earlier row",""))</f>
        <v/>
      </c>
      <c r="AO412" s="81"/>
      <c r="AP412" s="81"/>
    </row>
    <row r="413" customFormat="false" ht="30" hidden="false" customHeight="true" outlineLevel="0" collapsed="false">
      <c r="A413" s="79"/>
      <c r="B413" s="80"/>
      <c r="C413" s="80"/>
      <c r="D413" s="80"/>
      <c r="E413" s="80"/>
      <c r="F413" s="80"/>
      <c r="G413" s="80"/>
      <c r="H413" s="80"/>
      <c r="I413" s="80"/>
      <c r="J413" s="102"/>
      <c r="K413" s="103" t="str">
        <f aca="false">IF(J413="","",IF(J413&gt;=8,"Yes","Check"))</f>
        <v/>
      </c>
      <c r="L413" s="81"/>
      <c r="M413" s="102"/>
      <c r="N413" s="102"/>
      <c r="O413" s="80"/>
      <c r="P413" s="81"/>
      <c r="Q413" s="103" t="str">
        <f aca="false">IF(P413="","",LEN(P413))</f>
        <v/>
      </c>
      <c r="R413" s="102"/>
      <c r="S413" s="80"/>
      <c r="T413" s="81"/>
      <c r="U413" s="104" t="str">
        <f aca="false">IF($AE413&lt;&gt;"",$AE413+4,IF(OR(R413&lt;&gt;"Yes",A413=""),"",A413+4))</f>
        <v/>
      </c>
      <c r="V413" s="102"/>
      <c r="W413" s="81"/>
      <c r="X413" s="81"/>
      <c r="Y413" s="105"/>
      <c r="Z413" s="105"/>
      <c r="AA413" s="106" t="str">
        <f aca="false">IF(AND($Y413="",$Z413=""),"",ROUND(IFERROR(VALUE(LEFT($Y413,1)),0)*12+IFERROR(VALUE(LEFT($Z413,1)),0)*8,0))</f>
        <v/>
      </c>
      <c r="AB413" s="106" t="str">
        <f aca="false">IF($AA413="","",IF($AA413&gt;=80,"A - call first",IF($AA413&gt;=60,"B - worth pursuing",IF($AA413&gt;=40,"C - nurture","D - do not spend time here"))))</f>
        <v/>
      </c>
      <c r="AC413" s="107" t="str">
        <f aca="false">IF($C413="","",IF($S413="Converted","8 Won / Certified",IF($S413="Application Started","7 Certification / Enterprise opportunity",IF($S413="Meeting Booked","6 Meeting / Application",IF(OR($S413="Interested",$S413="Info Requested"),"5 Interested",IF(OR($S413="Declined",$S413="Not Relevant",$S413="Do Not Contact / Unsubscribed"),"9 Closed - Lost",IF($R413="Yes","4 Contacted",IF($N413="Yes","2 Engaged",IF($M413="Yes","1 Awareness",IF($AA413&gt;=60,"3 Qualified","1 Awareness"))))))))))</f>
        <v/>
      </c>
      <c r="AD413" s="108"/>
      <c r="AE413" s="108"/>
      <c r="AF413" s="109" t="str">
        <f aca="false">IF($AE413="","",$AE413+10)</f>
        <v/>
      </c>
      <c r="AG413" s="108"/>
      <c r="AH413" s="81"/>
      <c r="AI413" s="108"/>
      <c r="AJ413" s="81"/>
      <c r="AK413" s="108"/>
      <c r="AL413" s="110"/>
      <c r="AM413" s="81"/>
      <c r="AN413" s="109" t="str">
        <f aca="false">IF($D413="","",IF(COUNTIF($D$4:$D$1203,$D413)&gt;1,"DUPLICATE — check earlier row",""))</f>
        <v/>
      </c>
      <c r="AO413" s="81"/>
      <c r="AP413" s="81"/>
    </row>
    <row r="414" customFormat="false" ht="30" hidden="false" customHeight="true" outlineLevel="0" collapsed="false">
      <c r="A414" s="79"/>
      <c r="B414" s="80"/>
      <c r="C414" s="80"/>
      <c r="D414" s="80"/>
      <c r="E414" s="80"/>
      <c r="F414" s="80"/>
      <c r="G414" s="80"/>
      <c r="H414" s="80"/>
      <c r="I414" s="80"/>
      <c r="J414" s="102"/>
      <c r="K414" s="103" t="str">
        <f aca="false">IF(J414="","",IF(J414&gt;=8,"Yes","Check"))</f>
        <v/>
      </c>
      <c r="L414" s="81"/>
      <c r="M414" s="102"/>
      <c r="N414" s="102"/>
      <c r="O414" s="80"/>
      <c r="P414" s="81"/>
      <c r="Q414" s="103" t="str">
        <f aca="false">IF(P414="","",LEN(P414))</f>
        <v/>
      </c>
      <c r="R414" s="102"/>
      <c r="S414" s="80"/>
      <c r="T414" s="81"/>
      <c r="U414" s="104" t="str">
        <f aca="false">IF($AE414&lt;&gt;"",$AE414+4,IF(OR(R414&lt;&gt;"Yes",A414=""),"",A414+4))</f>
        <v/>
      </c>
      <c r="V414" s="102"/>
      <c r="W414" s="81"/>
      <c r="X414" s="81"/>
      <c r="Y414" s="105"/>
      <c r="Z414" s="105"/>
      <c r="AA414" s="106" t="str">
        <f aca="false">IF(AND($Y414="",$Z414=""),"",ROUND(IFERROR(VALUE(LEFT($Y414,1)),0)*12+IFERROR(VALUE(LEFT($Z414,1)),0)*8,0))</f>
        <v/>
      </c>
      <c r="AB414" s="106" t="str">
        <f aca="false">IF($AA414="","",IF($AA414&gt;=80,"A - call first",IF($AA414&gt;=60,"B - worth pursuing",IF($AA414&gt;=40,"C - nurture","D - do not spend time here"))))</f>
        <v/>
      </c>
      <c r="AC414" s="107" t="str">
        <f aca="false">IF($C414="","",IF($S414="Converted","8 Won / Certified",IF($S414="Application Started","7 Certification / Enterprise opportunity",IF($S414="Meeting Booked","6 Meeting / Application",IF(OR($S414="Interested",$S414="Info Requested"),"5 Interested",IF(OR($S414="Declined",$S414="Not Relevant",$S414="Do Not Contact / Unsubscribed"),"9 Closed - Lost",IF($R414="Yes","4 Contacted",IF($N414="Yes","2 Engaged",IF($M414="Yes","1 Awareness",IF($AA414&gt;=60,"3 Qualified","1 Awareness"))))))))))</f>
        <v/>
      </c>
      <c r="AD414" s="108"/>
      <c r="AE414" s="108"/>
      <c r="AF414" s="111" t="str">
        <f aca="false">IF($AE414="","",$AE414+10)</f>
        <v/>
      </c>
      <c r="AG414" s="108"/>
      <c r="AH414" s="81"/>
      <c r="AI414" s="108"/>
      <c r="AJ414" s="81"/>
      <c r="AK414" s="108"/>
      <c r="AL414" s="110"/>
      <c r="AM414" s="81"/>
      <c r="AN414" s="111" t="str">
        <f aca="false">IF($D414="","",IF(COUNTIF($D$4:$D$1203,$D414)&gt;1,"DUPLICATE — check earlier row",""))</f>
        <v/>
      </c>
      <c r="AO414" s="81"/>
      <c r="AP414" s="81"/>
    </row>
    <row r="415" customFormat="false" ht="30" hidden="false" customHeight="true" outlineLevel="0" collapsed="false">
      <c r="A415" s="79"/>
      <c r="B415" s="80"/>
      <c r="C415" s="80"/>
      <c r="D415" s="80"/>
      <c r="E415" s="80"/>
      <c r="F415" s="80"/>
      <c r="G415" s="80"/>
      <c r="H415" s="80"/>
      <c r="I415" s="80"/>
      <c r="J415" s="102"/>
      <c r="K415" s="103" t="str">
        <f aca="false">IF(J415="","",IF(J415&gt;=8,"Yes","Check"))</f>
        <v/>
      </c>
      <c r="L415" s="81"/>
      <c r="M415" s="102"/>
      <c r="N415" s="102"/>
      <c r="O415" s="80"/>
      <c r="P415" s="81"/>
      <c r="Q415" s="103" t="str">
        <f aca="false">IF(P415="","",LEN(P415))</f>
        <v/>
      </c>
      <c r="R415" s="102"/>
      <c r="S415" s="80"/>
      <c r="T415" s="81"/>
      <c r="U415" s="104" t="str">
        <f aca="false">IF($AE415&lt;&gt;"",$AE415+4,IF(OR(R415&lt;&gt;"Yes",A415=""),"",A415+4))</f>
        <v/>
      </c>
      <c r="V415" s="102"/>
      <c r="W415" s="81"/>
      <c r="X415" s="81"/>
      <c r="Y415" s="105"/>
      <c r="Z415" s="105"/>
      <c r="AA415" s="106" t="str">
        <f aca="false">IF(AND($Y415="",$Z415=""),"",ROUND(IFERROR(VALUE(LEFT($Y415,1)),0)*12+IFERROR(VALUE(LEFT($Z415,1)),0)*8,0))</f>
        <v/>
      </c>
      <c r="AB415" s="106" t="str">
        <f aca="false">IF($AA415="","",IF($AA415&gt;=80,"A - call first",IF($AA415&gt;=60,"B - worth pursuing",IF($AA415&gt;=40,"C - nurture","D - do not spend time here"))))</f>
        <v/>
      </c>
      <c r="AC415" s="107" t="str">
        <f aca="false">IF($C415="","",IF($S415="Converted","8 Won / Certified",IF($S415="Application Started","7 Certification / Enterprise opportunity",IF($S415="Meeting Booked","6 Meeting / Application",IF(OR($S415="Interested",$S415="Info Requested"),"5 Interested",IF(OR($S415="Declined",$S415="Not Relevant",$S415="Do Not Contact / Unsubscribed"),"9 Closed - Lost",IF($R415="Yes","4 Contacted",IF($N415="Yes","2 Engaged",IF($M415="Yes","1 Awareness",IF($AA415&gt;=60,"3 Qualified","1 Awareness"))))))))))</f>
        <v/>
      </c>
      <c r="AD415" s="108"/>
      <c r="AE415" s="108"/>
      <c r="AF415" s="109" t="str">
        <f aca="false">IF($AE415="","",$AE415+10)</f>
        <v/>
      </c>
      <c r="AG415" s="108"/>
      <c r="AH415" s="81"/>
      <c r="AI415" s="108"/>
      <c r="AJ415" s="81"/>
      <c r="AK415" s="108"/>
      <c r="AL415" s="110"/>
      <c r="AM415" s="81"/>
      <c r="AN415" s="109" t="str">
        <f aca="false">IF($D415="","",IF(COUNTIF($D$4:$D$1203,$D415)&gt;1,"DUPLICATE — check earlier row",""))</f>
        <v/>
      </c>
      <c r="AO415" s="81"/>
      <c r="AP415" s="81"/>
    </row>
    <row r="416" customFormat="false" ht="30" hidden="false" customHeight="true" outlineLevel="0" collapsed="false">
      <c r="A416" s="79"/>
      <c r="B416" s="80"/>
      <c r="C416" s="80"/>
      <c r="D416" s="80"/>
      <c r="E416" s="80"/>
      <c r="F416" s="80"/>
      <c r="G416" s="80"/>
      <c r="H416" s="80"/>
      <c r="I416" s="80"/>
      <c r="J416" s="102"/>
      <c r="K416" s="103" t="str">
        <f aca="false">IF(J416="","",IF(J416&gt;=8,"Yes","Check"))</f>
        <v/>
      </c>
      <c r="L416" s="81"/>
      <c r="M416" s="102"/>
      <c r="N416" s="102"/>
      <c r="O416" s="80"/>
      <c r="P416" s="81"/>
      <c r="Q416" s="103" t="str">
        <f aca="false">IF(P416="","",LEN(P416))</f>
        <v/>
      </c>
      <c r="R416" s="102"/>
      <c r="S416" s="80"/>
      <c r="T416" s="81"/>
      <c r="U416" s="104" t="str">
        <f aca="false">IF($AE416&lt;&gt;"",$AE416+4,IF(OR(R416&lt;&gt;"Yes",A416=""),"",A416+4))</f>
        <v/>
      </c>
      <c r="V416" s="102"/>
      <c r="W416" s="81"/>
      <c r="X416" s="81"/>
      <c r="Y416" s="105"/>
      <c r="Z416" s="105"/>
      <c r="AA416" s="106" t="str">
        <f aca="false">IF(AND($Y416="",$Z416=""),"",ROUND(IFERROR(VALUE(LEFT($Y416,1)),0)*12+IFERROR(VALUE(LEFT($Z416,1)),0)*8,0))</f>
        <v/>
      </c>
      <c r="AB416" s="106" t="str">
        <f aca="false">IF($AA416="","",IF($AA416&gt;=80,"A - call first",IF($AA416&gt;=60,"B - worth pursuing",IF($AA416&gt;=40,"C - nurture","D - do not spend time here"))))</f>
        <v/>
      </c>
      <c r="AC416" s="107" t="str">
        <f aca="false">IF($C416="","",IF($S416="Converted","8 Won / Certified",IF($S416="Application Started","7 Certification / Enterprise opportunity",IF($S416="Meeting Booked","6 Meeting / Application",IF(OR($S416="Interested",$S416="Info Requested"),"5 Interested",IF(OR($S416="Declined",$S416="Not Relevant",$S416="Do Not Contact / Unsubscribed"),"9 Closed - Lost",IF($R416="Yes","4 Contacted",IF($N416="Yes","2 Engaged",IF($M416="Yes","1 Awareness",IF($AA416&gt;=60,"3 Qualified","1 Awareness"))))))))))</f>
        <v/>
      </c>
      <c r="AD416" s="108"/>
      <c r="AE416" s="108"/>
      <c r="AF416" s="111" t="str">
        <f aca="false">IF($AE416="","",$AE416+10)</f>
        <v/>
      </c>
      <c r="AG416" s="108"/>
      <c r="AH416" s="81"/>
      <c r="AI416" s="108"/>
      <c r="AJ416" s="81"/>
      <c r="AK416" s="108"/>
      <c r="AL416" s="110"/>
      <c r="AM416" s="81"/>
      <c r="AN416" s="111" t="str">
        <f aca="false">IF($D416="","",IF(COUNTIF($D$4:$D$1203,$D416)&gt;1,"DUPLICATE — check earlier row",""))</f>
        <v/>
      </c>
      <c r="AO416" s="81"/>
      <c r="AP416" s="81"/>
    </row>
    <row r="417" customFormat="false" ht="30" hidden="false" customHeight="true" outlineLevel="0" collapsed="false">
      <c r="A417" s="79"/>
      <c r="B417" s="80"/>
      <c r="C417" s="80"/>
      <c r="D417" s="80"/>
      <c r="E417" s="80"/>
      <c r="F417" s="80"/>
      <c r="G417" s="80"/>
      <c r="H417" s="80"/>
      <c r="I417" s="80"/>
      <c r="J417" s="102"/>
      <c r="K417" s="103" t="str">
        <f aca="false">IF(J417="","",IF(J417&gt;=8,"Yes","Check"))</f>
        <v/>
      </c>
      <c r="L417" s="81"/>
      <c r="M417" s="102"/>
      <c r="N417" s="102"/>
      <c r="O417" s="80"/>
      <c r="P417" s="81"/>
      <c r="Q417" s="103" t="str">
        <f aca="false">IF(P417="","",LEN(P417))</f>
        <v/>
      </c>
      <c r="R417" s="102"/>
      <c r="S417" s="80"/>
      <c r="T417" s="81"/>
      <c r="U417" s="104" t="str">
        <f aca="false">IF($AE417&lt;&gt;"",$AE417+4,IF(OR(R417&lt;&gt;"Yes",A417=""),"",A417+4))</f>
        <v/>
      </c>
      <c r="V417" s="102"/>
      <c r="W417" s="81"/>
      <c r="X417" s="81"/>
      <c r="Y417" s="105"/>
      <c r="Z417" s="105"/>
      <c r="AA417" s="106" t="str">
        <f aca="false">IF(AND($Y417="",$Z417=""),"",ROUND(IFERROR(VALUE(LEFT($Y417,1)),0)*12+IFERROR(VALUE(LEFT($Z417,1)),0)*8,0))</f>
        <v/>
      </c>
      <c r="AB417" s="106" t="str">
        <f aca="false">IF($AA417="","",IF($AA417&gt;=80,"A - call first",IF($AA417&gt;=60,"B - worth pursuing",IF($AA417&gt;=40,"C - nurture","D - do not spend time here"))))</f>
        <v/>
      </c>
      <c r="AC417" s="107" t="str">
        <f aca="false">IF($C417="","",IF($S417="Converted","8 Won / Certified",IF($S417="Application Started","7 Certification / Enterprise opportunity",IF($S417="Meeting Booked","6 Meeting / Application",IF(OR($S417="Interested",$S417="Info Requested"),"5 Interested",IF(OR($S417="Declined",$S417="Not Relevant",$S417="Do Not Contact / Unsubscribed"),"9 Closed - Lost",IF($R417="Yes","4 Contacted",IF($N417="Yes","2 Engaged",IF($M417="Yes","1 Awareness",IF($AA417&gt;=60,"3 Qualified","1 Awareness"))))))))))</f>
        <v/>
      </c>
      <c r="AD417" s="108"/>
      <c r="AE417" s="108"/>
      <c r="AF417" s="109" t="str">
        <f aca="false">IF($AE417="","",$AE417+10)</f>
        <v/>
      </c>
      <c r="AG417" s="108"/>
      <c r="AH417" s="81"/>
      <c r="AI417" s="108"/>
      <c r="AJ417" s="81"/>
      <c r="AK417" s="108"/>
      <c r="AL417" s="110"/>
      <c r="AM417" s="81"/>
      <c r="AN417" s="109" t="str">
        <f aca="false">IF($D417="","",IF(COUNTIF($D$4:$D$1203,$D417)&gt;1,"DUPLICATE — check earlier row",""))</f>
        <v/>
      </c>
      <c r="AO417" s="81"/>
      <c r="AP417" s="81"/>
    </row>
    <row r="418" customFormat="false" ht="30" hidden="false" customHeight="true" outlineLevel="0" collapsed="false">
      <c r="A418" s="79"/>
      <c r="B418" s="80"/>
      <c r="C418" s="80"/>
      <c r="D418" s="80"/>
      <c r="E418" s="80"/>
      <c r="F418" s="80"/>
      <c r="G418" s="80"/>
      <c r="H418" s="80"/>
      <c r="I418" s="80"/>
      <c r="J418" s="102"/>
      <c r="K418" s="103" t="str">
        <f aca="false">IF(J418="","",IF(J418&gt;=8,"Yes","Check"))</f>
        <v/>
      </c>
      <c r="L418" s="81"/>
      <c r="M418" s="102"/>
      <c r="N418" s="102"/>
      <c r="O418" s="80"/>
      <c r="P418" s="81"/>
      <c r="Q418" s="103" t="str">
        <f aca="false">IF(P418="","",LEN(P418))</f>
        <v/>
      </c>
      <c r="R418" s="102"/>
      <c r="S418" s="80"/>
      <c r="T418" s="81"/>
      <c r="U418" s="104" t="str">
        <f aca="false">IF($AE418&lt;&gt;"",$AE418+4,IF(OR(R418&lt;&gt;"Yes",A418=""),"",A418+4))</f>
        <v/>
      </c>
      <c r="V418" s="102"/>
      <c r="W418" s="81"/>
      <c r="X418" s="81"/>
      <c r="Y418" s="105"/>
      <c r="Z418" s="105"/>
      <c r="AA418" s="106" t="str">
        <f aca="false">IF(AND($Y418="",$Z418=""),"",ROUND(IFERROR(VALUE(LEFT($Y418,1)),0)*12+IFERROR(VALUE(LEFT($Z418,1)),0)*8,0))</f>
        <v/>
      </c>
      <c r="AB418" s="106" t="str">
        <f aca="false">IF($AA418="","",IF($AA418&gt;=80,"A - call first",IF($AA418&gt;=60,"B - worth pursuing",IF($AA418&gt;=40,"C - nurture","D - do not spend time here"))))</f>
        <v/>
      </c>
      <c r="AC418" s="107" t="str">
        <f aca="false">IF($C418="","",IF($S418="Converted","8 Won / Certified",IF($S418="Application Started","7 Certification / Enterprise opportunity",IF($S418="Meeting Booked","6 Meeting / Application",IF(OR($S418="Interested",$S418="Info Requested"),"5 Interested",IF(OR($S418="Declined",$S418="Not Relevant",$S418="Do Not Contact / Unsubscribed"),"9 Closed - Lost",IF($R418="Yes","4 Contacted",IF($N418="Yes","2 Engaged",IF($M418="Yes","1 Awareness",IF($AA418&gt;=60,"3 Qualified","1 Awareness"))))))))))</f>
        <v/>
      </c>
      <c r="AD418" s="108"/>
      <c r="AE418" s="108"/>
      <c r="AF418" s="111" t="str">
        <f aca="false">IF($AE418="","",$AE418+10)</f>
        <v/>
      </c>
      <c r="AG418" s="108"/>
      <c r="AH418" s="81"/>
      <c r="AI418" s="108"/>
      <c r="AJ418" s="81"/>
      <c r="AK418" s="108"/>
      <c r="AL418" s="110"/>
      <c r="AM418" s="81"/>
      <c r="AN418" s="111" t="str">
        <f aca="false">IF($D418="","",IF(COUNTIF($D$4:$D$1203,$D418)&gt;1,"DUPLICATE — check earlier row",""))</f>
        <v/>
      </c>
      <c r="AO418" s="81"/>
      <c r="AP418" s="81"/>
    </row>
    <row r="419" customFormat="false" ht="30" hidden="false" customHeight="true" outlineLevel="0" collapsed="false">
      <c r="A419" s="79"/>
      <c r="B419" s="80"/>
      <c r="C419" s="80"/>
      <c r="D419" s="80"/>
      <c r="E419" s="80"/>
      <c r="F419" s="80"/>
      <c r="G419" s="80"/>
      <c r="H419" s="80"/>
      <c r="I419" s="80"/>
      <c r="J419" s="102"/>
      <c r="K419" s="103" t="str">
        <f aca="false">IF(J419="","",IF(J419&gt;=8,"Yes","Check"))</f>
        <v/>
      </c>
      <c r="L419" s="81"/>
      <c r="M419" s="102"/>
      <c r="N419" s="102"/>
      <c r="O419" s="80"/>
      <c r="P419" s="81"/>
      <c r="Q419" s="103" t="str">
        <f aca="false">IF(P419="","",LEN(P419))</f>
        <v/>
      </c>
      <c r="R419" s="102"/>
      <c r="S419" s="80"/>
      <c r="T419" s="81"/>
      <c r="U419" s="104" t="str">
        <f aca="false">IF($AE419&lt;&gt;"",$AE419+4,IF(OR(R419&lt;&gt;"Yes",A419=""),"",A419+4))</f>
        <v/>
      </c>
      <c r="V419" s="102"/>
      <c r="W419" s="81"/>
      <c r="X419" s="81"/>
      <c r="Y419" s="105"/>
      <c r="Z419" s="105"/>
      <c r="AA419" s="106" t="str">
        <f aca="false">IF(AND($Y419="",$Z419=""),"",ROUND(IFERROR(VALUE(LEFT($Y419,1)),0)*12+IFERROR(VALUE(LEFT($Z419,1)),0)*8,0))</f>
        <v/>
      </c>
      <c r="AB419" s="106" t="str">
        <f aca="false">IF($AA419="","",IF($AA419&gt;=80,"A - call first",IF($AA419&gt;=60,"B - worth pursuing",IF($AA419&gt;=40,"C - nurture","D - do not spend time here"))))</f>
        <v/>
      </c>
      <c r="AC419" s="107" t="str">
        <f aca="false">IF($C419="","",IF($S419="Converted","8 Won / Certified",IF($S419="Application Started","7 Certification / Enterprise opportunity",IF($S419="Meeting Booked","6 Meeting / Application",IF(OR($S419="Interested",$S419="Info Requested"),"5 Interested",IF(OR($S419="Declined",$S419="Not Relevant",$S419="Do Not Contact / Unsubscribed"),"9 Closed - Lost",IF($R419="Yes","4 Contacted",IF($N419="Yes","2 Engaged",IF($M419="Yes","1 Awareness",IF($AA419&gt;=60,"3 Qualified","1 Awareness"))))))))))</f>
        <v/>
      </c>
      <c r="AD419" s="108"/>
      <c r="AE419" s="108"/>
      <c r="AF419" s="109" t="str">
        <f aca="false">IF($AE419="","",$AE419+10)</f>
        <v/>
      </c>
      <c r="AG419" s="108"/>
      <c r="AH419" s="81"/>
      <c r="AI419" s="108"/>
      <c r="AJ419" s="81"/>
      <c r="AK419" s="108"/>
      <c r="AL419" s="110"/>
      <c r="AM419" s="81"/>
      <c r="AN419" s="109" t="str">
        <f aca="false">IF($D419="","",IF(COUNTIF($D$4:$D$1203,$D419)&gt;1,"DUPLICATE — check earlier row",""))</f>
        <v/>
      </c>
      <c r="AO419" s="81"/>
      <c r="AP419" s="81"/>
    </row>
    <row r="420" customFormat="false" ht="30" hidden="false" customHeight="true" outlineLevel="0" collapsed="false">
      <c r="A420" s="79"/>
      <c r="B420" s="80"/>
      <c r="C420" s="80"/>
      <c r="D420" s="80"/>
      <c r="E420" s="80"/>
      <c r="F420" s="80"/>
      <c r="G420" s="80"/>
      <c r="H420" s="80"/>
      <c r="I420" s="80"/>
      <c r="J420" s="102"/>
      <c r="K420" s="103" t="str">
        <f aca="false">IF(J420="","",IF(J420&gt;=8,"Yes","Check"))</f>
        <v/>
      </c>
      <c r="L420" s="81"/>
      <c r="M420" s="102"/>
      <c r="N420" s="102"/>
      <c r="O420" s="80"/>
      <c r="P420" s="81"/>
      <c r="Q420" s="103" t="str">
        <f aca="false">IF(P420="","",LEN(P420))</f>
        <v/>
      </c>
      <c r="R420" s="102"/>
      <c r="S420" s="80"/>
      <c r="T420" s="81"/>
      <c r="U420" s="104" t="str">
        <f aca="false">IF($AE420&lt;&gt;"",$AE420+4,IF(OR(R420&lt;&gt;"Yes",A420=""),"",A420+4))</f>
        <v/>
      </c>
      <c r="V420" s="102"/>
      <c r="W420" s="81"/>
      <c r="X420" s="81"/>
      <c r="Y420" s="105"/>
      <c r="Z420" s="105"/>
      <c r="AA420" s="106" t="str">
        <f aca="false">IF(AND($Y420="",$Z420=""),"",ROUND(IFERROR(VALUE(LEFT($Y420,1)),0)*12+IFERROR(VALUE(LEFT($Z420,1)),0)*8,0))</f>
        <v/>
      </c>
      <c r="AB420" s="106" t="str">
        <f aca="false">IF($AA420="","",IF($AA420&gt;=80,"A - call first",IF($AA420&gt;=60,"B - worth pursuing",IF($AA420&gt;=40,"C - nurture","D - do not spend time here"))))</f>
        <v/>
      </c>
      <c r="AC420" s="107" t="str">
        <f aca="false">IF($C420="","",IF($S420="Converted","8 Won / Certified",IF($S420="Application Started","7 Certification / Enterprise opportunity",IF($S420="Meeting Booked","6 Meeting / Application",IF(OR($S420="Interested",$S420="Info Requested"),"5 Interested",IF(OR($S420="Declined",$S420="Not Relevant",$S420="Do Not Contact / Unsubscribed"),"9 Closed - Lost",IF($R420="Yes","4 Contacted",IF($N420="Yes","2 Engaged",IF($M420="Yes","1 Awareness",IF($AA420&gt;=60,"3 Qualified","1 Awareness"))))))))))</f>
        <v/>
      </c>
      <c r="AD420" s="108"/>
      <c r="AE420" s="108"/>
      <c r="AF420" s="111" t="str">
        <f aca="false">IF($AE420="","",$AE420+10)</f>
        <v/>
      </c>
      <c r="AG420" s="108"/>
      <c r="AH420" s="81"/>
      <c r="AI420" s="108"/>
      <c r="AJ420" s="81"/>
      <c r="AK420" s="108"/>
      <c r="AL420" s="110"/>
      <c r="AM420" s="81"/>
      <c r="AN420" s="111" t="str">
        <f aca="false">IF($D420="","",IF(COUNTIF($D$4:$D$1203,$D420)&gt;1,"DUPLICATE — check earlier row",""))</f>
        <v/>
      </c>
      <c r="AO420" s="81"/>
      <c r="AP420" s="81"/>
    </row>
    <row r="421" customFormat="false" ht="30" hidden="false" customHeight="true" outlineLevel="0" collapsed="false">
      <c r="A421" s="79"/>
      <c r="B421" s="80"/>
      <c r="C421" s="80"/>
      <c r="D421" s="80"/>
      <c r="E421" s="80"/>
      <c r="F421" s="80"/>
      <c r="G421" s="80"/>
      <c r="H421" s="80"/>
      <c r="I421" s="80"/>
      <c r="J421" s="102"/>
      <c r="K421" s="103" t="str">
        <f aca="false">IF(J421="","",IF(J421&gt;=8,"Yes","Check"))</f>
        <v/>
      </c>
      <c r="L421" s="81"/>
      <c r="M421" s="102"/>
      <c r="N421" s="102"/>
      <c r="O421" s="80"/>
      <c r="P421" s="81"/>
      <c r="Q421" s="103" t="str">
        <f aca="false">IF(P421="","",LEN(P421))</f>
        <v/>
      </c>
      <c r="R421" s="102"/>
      <c r="S421" s="80"/>
      <c r="T421" s="81"/>
      <c r="U421" s="104" t="str">
        <f aca="false">IF($AE421&lt;&gt;"",$AE421+4,IF(OR(R421&lt;&gt;"Yes",A421=""),"",A421+4))</f>
        <v/>
      </c>
      <c r="V421" s="102"/>
      <c r="W421" s="81"/>
      <c r="X421" s="81"/>
      <c r="Y421" s="105"/>
      <c r="Z421" s="105"/>
      <c r="AA421" s="106" t="str">
        <f aca="false">IF(AND($Y421="",$Z421=""),"",ROUND(IFERROR(VALUE(LEFT($Y421,1)),0)*12+IFERROR(VALUE(LEFT($Z421,1)),0)*8,0))</f>
        <v/>
      </c>
      <c r="AB421" s="106" t="str">
        <f aca="false">IF($AA421="","",IF($AA421&gt;=80,"A - call first",IF($AA421&gt;=60,"B - worth pursuing",IF($AA421&gt;=40,"C - nurture","D - do not spend time here"))))</f>
        <v/>
      </c>
      <c r="AC421" s="107" t="str">
        <f aca="false">IF($C421="","",IF($S421="Converted","8 Won / Certified",IF($S421="Application Started","7 Certification / Enterprise opportunity",IF($S421="Meeting Booked","6 Meeting / Application",IF(OR($S421="Interested",$S421="Info Requested"),"5 Interested",IF(OR($S421="Declined",$S421="Not Relevant",$S421="Do Not Contact / Unsubscribed"),"9 Closed - Lost",IF($R421="Yes","4 Contacted",IF($N421="Yes","2 Engaged",IF($M421="Yes","1 Awareness",IF($AA421&gt;=60,"3 Qualified","1 Awareness"))))))))))</f>
        <v/>
      </c>
      <c r="AD421" s="108"/>
      <c r="AE421" s="108"/>
      <c r="AF421" s="109" t="str">
        <f aca="false">IF($AE421="","",$AE421+10)</f>
        <v/>
      </c>
      <c r="AG421" s="108"/>
      <c r="AH421" s="81"/>
      <c r="AI421" s="108"/>
      <c r="AJ421" s="81"/>
      <c r="AK421" s="108"/>
      <c r="AL421" s="110"/>
      <c r="AM421" s="81"/>
      <c r="AN421" s="109" t="str">
        <f aca="false">IF($D421="","",IF(COUNTIF($D$4:$D$1203,$D421)&gt;1,"DUPLICATE — check earlier row",""))</f>
        <v/>
      </c>
      <c r="AO421" s="81"/>
      <c r="AP421" s="81"/>
    </row>
    <row r="422" customFormat="false" ht="30" hidden="false" customHeight="true" outlineLevel="0" collapsed="false">
      <c r="A422" s="79"/>
      <c r="B422" s="80"/>
      <c r="C422" s="80"/>
      <c r="D422" s="80"/>
      <c r="E422" s="80"/>
      <c r="F422" s="80"/>
      <c r="G422" s="80"/>
      <c r="H422" s="80"/>
      <c r="I422" s="80"/>
      <c r="J422" s="102"/>
      <c r="K422" s="103" t="str">
        <f aca="false">IF(J422="","",IF(J422&gt;=8,"Yes","Check"))</f>
        <v/>
      </c>
      <c r="L422" s="81"/>
      <c r="M422" s="102"/>
      <c r="N422" s="102"/>
      <c r="O422" s="80"/>
      <c r="P422" s="81"/>
      <c r="Q422" s="103" t="str">
        <f aca="false">IF(P422="","",LEN(P422))</f>
        <v/>
      </c>
      <c r="R422" s="102"/>
      <c r="S422" s="80"/>
      <c r="T422" s="81"/>
      <c r="U422" s="104" t="str">
        <f aca="false">IF($AE422&lt;&gt;"",$AE422+4,IF(OR(R422&lt;&gt;"Yes",A422=""),"",A422+4))</f>
        <v/>
      </c>
      <c r="V422" s="102"/>
      <c r="W422" s="81"/>
      <c r="X422" s="81"/>
      <c r="Y422" s="105"/>
      <c r="Z422" s="105"/>
      <c r="AA422" s="106" t="str">
        <f aca="false">IF(AND($Y422="",$Z422=""),"",ROUND(IFERROR(VALUE(LEFT($Y422,1)),0)*12+IFERROR(VALUE(LEFT($Z422,1)),0)*8,0))</f>
        <v/>
      </c>
      <c r="AB422" s="106" t="str">
        <f aca="false">IF($AA422="","",IF($AA422&gt;=80,"A - call first",IF($AA422&gt;=60,"B - worth pursuing",IF($AA422&gt;=40,"C - nurture","D - do not spend time here"))))</f>
        <v/>
      </c>
      <c r="AC422" s="107" t="str">
        <f aca="false">IF($C422="","",IF($S422="Converted","8 Won / Certified",IF($S422="Application Started","7 Certification / Enterprise opportunity",IF($S422="Meeting Booked","6 Meeting / Application",IF(OR($S422="Interested",$S422="Info Requested"),"5 Interested",IF(OR($S422="Declined",$S422="Not Relevant",$S422="Do Not Contact / Unsubscribed"),"9 Closed - Lost",IF($R422="Yes","4 Contacted",IF($N422="Yes","2 Engaged",IF($M422="Yes","1 Awareness",IF($AA422&gt;=60,"3 Qualified","1 Awareness"))))))))))</f>
        <v/>
      </c>
      <c r="AD422" s="108"/>
      <c r="AE422" s="108"/>
      <c r="AF422" s="111" t="str">
        <f aca="false">IF($AE422="","",$AE422+10)</f>
        <v/>
      </c>
      <c r="AG422" s="108"/>
      <c r="AH422" s="81"/>
      <c r="AI422" s="108"/>
      <c r="AJ422" s="81"/>
      <c r="AK422" s="108"/>
      <c r="AL422" s="110"/>
      <c r="AM422" s="81"/>
      <c r="AN422" s="111" t="str">
        <f aca="false">IF($D422="","",IF(COUNTIF($D$4:$D$1203,$D422)&gt;1,"DUPLICATE — check earlier row",""))</f>
        <v/>
      </c>
      <c r="AO422" s="81"/>
      <c r="AP422" s="81"/>
    </row>
    <row r="423" customFormat="false" ht="30" hidden="false" customHeight="true" outlineLevel="0" collapsed="false">
      <c r="A423" s="79"/>
      <c r="B423" s="80"/>
      <c r="C423" s="80"/>
      <c r="D423" s="80"/>
      <c r="E423" s="80"/>
      <c r="F423" s="80"/>
      <c r="G423" s="80"/>
      <c r="H423" s="80"/>
      <c r="I423" s="80"/>
      <c r="J423" s="102"/>
      <c r="K423" s="103" t="str">
        <f aca="false">IF(J423="","",IF(J423&gt;=8,"Yes","Check"))</f>
        <v/>
      </c>
      <c r="L423" s="81"/>
      <c r="M423" s="102"/>
      <c r="N423" s="102"/>
      <c r="O423" s="80"/>
      <c r="P423" s="81"/>
      <c r="Q423" s="103" t="str">
        <f aca="false">IF(P423="","",LEN(P423))</f>
        <v/>
      </c>
      <c r="R423" s="102"/>
      <c r="S423" s="80"/>
      <c r="T423" s="81"/>
      <c r="U423" s="104" t="str">
        <f aca="false">IF($AE423&lt;&gt;"",$AE423+4,IF(OR(R423&lt;&gt;"Yes",A423=""),"",A423+4))</f>
        <v/>
      </c>
      <c r="V423" s="102"/>
      <c r="W423" s="81"/>
      <c r="X423" s="81"/>
      <c r="Y423" s="105"/>
      <c r="Z423" s="105"/>
      <c r="AA423" s="106" t="str">
        <f aca="false">IF(AND($Y423="",$Z423=""),"",ROUND(IFERROR(VALUE(LEFT($Y423,1)),0)*12+IFERROR(VALUE(LEFT($Z423,1)),0)*8,0))</f>
        <v/>
      </c>
      <c r="AB423" s="106" t="str">
        <f aca="false">IF($AA423="","",IF($AA423&gt;=80,"A - call first",IF($AA423&gt;=60,"B - worth pursuing",IF($AA423&gt;=40,"C - nurture","D - do not spend time here"))))</f>
        <v/>
      </c>
      <c r="AC423" s="107" t="str">
        <f aca="false">IF($C423="","",IF($S423="Converted","8 Won / Certified",IF($S423="Application Started","7 Certification / Enterprise opportunity",IF($S423="Meeting Booked","6 Meeting / Application",IF(OR($S423="Interested",$S423="Info Requested"),"5 Interested",IF(OR($S423="Declined",$S423="Not Relevant",$S423="Do Not Contact / Unsubscribed"),"9 Closed - Lost",IF($R423="Yes","4 Contacted",IF($N423="Yes","2 Engaged",IF($M423="Yes","1 Awareness",IF($AA423&gt;=60,"3 Qualified","1 Awareness"))))))))))</f>
        <v/>
      </c>
      <c r="AD423" s="108"/>
      <c r="AE423" s="108"/>
      <c r="AF423" s="109" t="str">
        <f aca="false">IF($AE423="","",$AE423+10)</f>
        <v/>
      </c>
      <c r="AG423" s="108"/>
      <c r="AH423" s="81"/>
      <c r="AI423" s="108"/>
      <c r="AJ423" s="81"/>
      <c r="AK423" s="108"/>
      <c r="AL423" s="110"/>
      <c r="AM423" s="81"/>
      <c r="AN423" s="109" t="str">
        <f aca="false">IF($D423="","",IF(COUNTIF($D$4:$D$1203,$D423)&gt;1,"DUPLICATE — check earlier row",""))</f>
        <v/>
      </c>
      <c r="AO423" s="81"/>
      <c r="AP423" s="81"/>
    </row>
    <row r="424" customFormat="false" ht="30" hidden="false" customHeight="true" outlineLevel="0" collapsed="false">
      <c r="A424" s="79"/>
      <c r="B424" s="80"/>
      <c r="C424" s="80"/>
      <c r="D424" s="80"/>
      <c r="E424" s="80"/>
      <c r="F424" s="80"/>
      <c r="G424" s="80"/>
      <c r="H424" s="80"/>
      <c r="I424" s="80"/>
      <c r="J424" s="102"/>
      <c r="K424" s="103" t="str">
        <f aca="false">IF(J424="","",IF(J424&gt;=8,"Yes","Check"))</f>
        <v/>
      </c>
      <c r="L424" s="81"/>
      <c r="M424" s="102"/>
      <c r="N424" s="102"/>
      <c r="O424" s="80"/>
      <c r="P424" s="81"/>
      <c r="Q424" s="103" t="str">
        <f aca="false">IF(P424="","",LEN(P424))</f>
        <v/>
      </c>
      <c r="R424" s="102"/>
      <c r="S424" s="80"/>
      <c r="T424" s="81"/>
      <c r="U424" s="104" t="str">
        <f aca="false">IF($AE424&lt;&gt;"",$AE424+4,IF(OR(R424&lt;&gt;"Yes",A424=""),"",A424+4))</f>
        <v/>
      </c>
      <c r="V424" s="102"/>
      <c r="W424" s="81"/>
      <c r="X424" s="81"/>
      <c r="Y424" s="105"/>
      <c r="Z424" s="105"/>
      <c r="AA424" s="106" t="str">
        <f aca="false">IF(AND($Y424="",$Z424=""),"",ROUND(IFERROR(VALUE(LEFT($Y424,1)),0)*12+IFERROR(VALUE(LEFT($Z424,1)),0)*8,0))</f>
        <v/>
      </c>
      <c r="AB424" s="106" t="str">
        <f aca="false">IF($AA424="","",IF($AA424&gt;=80,"A - call first",IF($AA424&gt;=60,"B - worth pursuing",IF($AA424&gt;=40,"C - nurture","D - do not spend time here"))))</f>
        <v/>
      </c>
      <c r="AC424" s="107" t="str">
        <f aca="false">IF($C424="","",IF($S424="Converted","8 Won / Certified",IF($S424="Application Started","7 Certification / Enterprise opportunity",IF($S424="Meeting Booked","6 Meeting / Application",IF(OR($S424="Interested",$S424="Info Requested"),"5 Interested",IF(OR($S424="Declined",$S424="Not Relevant",$S424="Do Not Contact / Unsubscribed"),"9 Closed - Lost",IF($R424="Yes","4 Contacted",IF($N424="Yes","2 Engaged",IF($M424="Yes","1 Awareness",IF($AA424&gt;=60,"3 Qualified","1 Awareness"))))))))))</f>
        <v/>
      </c>
      <c r="AD424" s="108"/>
      <c r="AE424" s="108"/>
      <c r="AF424" s="111" t="str">
        <f aca="false">IF($AE424="","",$AE424+10)</f>
        <v/>
      </c>
      <c r="AG424" s="108"/>
      <c r="AH424" s="81"/>
      <c r="AI424" s="108"/>
      <c r="AJ424" s="81"/>
      <c r="AK424" s="108"/>
      <c r="AL424" s="110"/>
      <c r="AM424" s="81"/>
      <c r="AN424" s="111" t="str">
        <f aca="false">IF($D424="","",IF(COUNTIF($D$4:$D$1203,$D424)&gt;1,"DUPLICATE — check earlier row",""))</f>
        <v/>
      </c>
      <c r="AO424" s="81"/>
      <c r="AP424" s="81"/>
    </row>
    <row r="425" customFormat="false" ht="30" hidden="false" customHeight="true" outlineLevel="0" collapsed="false">
      <c r="A425" s="79"/>
      <c r="B425" s="80"/>
      <c r="C425" s="80"/>
      <c r="D425" s="80"/>
      <c r="E425" s="80"/>
      <c r="F425" s="80"/>
      <c r="G425" s="80"/>
      <c r="H425" s="80"/>
      <c r="I425" s="80"/>
      <c r="J425" s="102"/>
      <c r="K425" s="103" t="str">
        <f aca="false">IF(J425="","",IF(J425&gt;=8,"Yes","Check"))</f>
        <v/>
      </c>
      <c r="L425" s="81"/>
      <c r="M425" s="102"/>
      <c r="N425" s="102"/>
      <c r="O425" s="80"/>
      <c r="P425" s="81"/>
      <c r="Q425" s="103" t="str">
        <f aca="false">IF(P425="","",LEN(P425))</f>
        <v/>
      </c>
      <c r="R425" s="102"/>
      <c r="S425" s="80"/>
      <c r="T425" s="81"/>
      <c r="U425" s="104" t="str">
        <f aca="false">IF($AE425&lt;&gt;"",$AE425+4,IF(OR(R425&lt;&gt;"Yes",A425=""),"",A425+4))</f>
        <v/>
      </c>
      <c r="V425" s="102"/>
      <c r="W425" s="81"/>
      <c r="X425" s="81"/>
      <c r="Y425" s="105"/>
      <c r="Z425" s="105"/>
      <c r="AA425" s="106" t="str">
        <f aca="false">IF(AND($Y425="",$Z425=""),"",ROUND(IFERROR(VALUE(LEFT($Y425,1)),0)*12+IFERROR(VALUE(LEFT($Z425,1)),0)*8,0))</f>
        <v/>
      </c>
      <c r="AB425" s="106" t="str">
        <f aca="false">IF($AA425="","",IF($AA425&gt;=80,"A - call first",IF($AA425&gt;=60,"B - worth pursuing",IF($AA425&gt;=40,"C - nurture","D - do not spend time here"))))</f>
        <v/>
      </c>
      <c r="AC425" s="107" t="str">
        <f aca="false">IF($C425="","",IF($S425="Converted","8 Won / Certified",IF($S425="Application Started","7 Certification / Enterprise opportunity",IF($S425="Meeting Booked","6 Meeting / Application",IF(OR($S425="Interested",$S425="Info Requested"),"5 Interested",IF(OR($S425="Declined",$S425="Not Relevant",$S425="Do Not Contact / Unsubscribed"),"9 Closed - Lost",IF($R425="Yes","4 Contacted",IF($N425="Yes","2 Engaged",IF($M425="Yes","1 Awareness",IF($AA425&gt;=60,"3 Qualified","1 Awareness"))))))))))</f>
        <v/>
      </c>
      <c r="AD425" s="108"/>
      <c r="AE425" s="108"/>
      <c r="AF425" s="109" t="str">
        <f aca="false">IF($AE425="","",$AE425+10)</f>
        <v/>
      </c>
      <c r="AG425" s="108"/>
      <c r="AH425" s="81"/>
      <c r="AI425" s="108"/>
      <c r="AJ425" s="81"/>
      <c r="AK425" s="108"/>
      <c r="AL425" s="110"/>
      <c r="AM425" s="81"/>
      <c r="AN425" s="109" t="str">
        <f aca="false">IF($D425="","",IF(COUNTIF($D$4:$D$1203,$D425)&gt;1,"DUPLICATE — check earlier row",""))</f>
        <v/>
      </c>
      <c r="AO425" s="81"/>
      <c r="AP425" s="81"/>
    </row>
    <row r="426" customFormat="false" ht="30" hidden="false" customHeight="true" outlineLevel="0" collapsed="false">
      <c r="A426" s="79"/>
      <c r="B426" s="80"/>
      <c r="C426" s="80"/>
      <c r="D426" s="80"/>
      <c r="E426" s="80"/>
      <c r="F426" s="80"/>
      <c r="G426" s="80"/>
      <c r="H426" s="80"/>
      <c r="I426" s="80"/>
      <c r="J426" s="102"/>
      <c r="K426" s="103" t="str">
        <f aca="false">IF(J426="","",IF(J426&gt;=8,"Yes","Check"))</f>
        <v/>
      </c>
      <c r="L426" s="81"/>
      <c r="M426" s="102"/>
      <c r="N426" s="102"/>
      <c r="O426" s="80"/>
      <c r="P426" s="81"/>
      <c r="Q426" s="103" t="str">
        <f aca="false">IF(P426="","",LEN(P426))</f>
        <v/>
      </c>
      <c r="R426" s="102"/>
      <c r="S426" s="80"/>
      <c r="T426" s="81"/>
      <c r="U426" s="104" t="str">
        <f aca="false">IF($AE426&lt;&gt;"",$AE426+4,IF(OR(R426&lt;&gt;"Yes",A426=""),"",A426+4))</f>
        <v/>
      </c>
      <c r="V426" s="102"/>
      <c r="W426" s="81"/>
      <c r="X426" s="81"/>
      <c r="Y426" s="105"/>
      <c r="Z426" s="105"/>
      <c r="AA426" s="106" t="str">
        <f aca="false">IF(AND($Y426="",$Z426=""),"",ROUND(IFERROR(VALUE(LEFT($Y426,1)),0)*12+IFERROR(VALUE(LEFT($Z426,1)),0)*8,0))</f>
        <v/>
      </c>
      <c r="AB426" s="106" t="str">
        <f aca="false">IF($AA426="","",IF($AA426&gt;=80,"A - call first",IF($AA426&gt;=60,"B - worth pursuing",IF($AA426&gt;=40,"C - nurture","D - do not spend time here"))))</f>
        <v/>
      </c>
      <c r="AC426" s="107" t="str">
        <f aca="false">IF($C426="","",IF($S426="Converted","8 Won / Certified",IF($S426="Application Started","7 Certification / Enterprise opportunity",IF($S426="Meeting Booked","6 Meeting / Application",IF(OR($S426="Interested",$S426="Info Requested"),"5 Interested",IF(OR($S426="Declined",$S426="Not Relevant",$S426="Do Not Contact / Unsubscribed"),"9 Closed - Lost",IF($R426="Yes","4 Contacted",IF($N426="Yes","2 Engaged",IF($M426="Yes","1 Awareness",IF($AA426&gt;=60,"3 Qualified","1 Awareness"))))))))))</f>
        <v/>
      </c>
      <c r="AD426" s="108"/>
      <c r="AE426" s="108"/>
      <c r="AF426" s="111" t="str">
        <f aca="false">IF($AE426="","",$AE426+10)</f>
        <v/>
      </c>
      <c r="AG426" s="108"/>
      <c r="AH426" s="81"/>
      <c r="AI426" s="108"/>
      <c r="AJ426" s="81"/>
      <c r="AK426" s="108"/>
      <c r="AL426" s="110"/>
      <c r="AM426" s="81"/>
      <c r="AN426" s="111" t="str">
        <f aca="false">IF($D426="","",IF(COUNTIF($D$4:$D$1203,$D426)&gt;1,"DUPLICATE — check earlier row",""))</f>
        <v/>
      </c>
      <c r="AO426" s="81"/>
      <c r="AP426" s="81"/>
    </row>
    <row r="427" customFormat="false" ht="30" hidden="false" customHeight="true" outlineLevel="0" collapsed="false">
      <c r="A427" s="79"/>
      <c r="B427" s="80"/>
      <c r="C427" s="80"/>
      <c r="D427" s="80"/>
      <c r="E427" s="80"/>
      <c r="F427" s="80"/>
      <c r="G427" s="80"/>
      <c r="H427" s="80"/>
      <c r="I427" s="80"/>
      <c r="J427" s="102"/>
      <c r="K427" s="103" t="str">
        <f aca="false">IF(J427="","",IF(J427&gt;=8,"Yes","Check"))</f>
        <v/>
      </c>
      <c r="L427" s="81"/>
      <c r="M427" s="102"/>
      <c r="N427" s="102"/>
      <c r="O427" s="80"/>
      <c r="P427" s="81"/>
      <c r="Q427" s="103" t="str">
        <f aca="false">IF(P427="","",LEN(P427))</f>
        <v/>
      </c>
      <c r="R427" s="102"/>
      <c r="S427" s="80"/>
      <c r="T427" s="81"/>
      <c r="U427" s="104" t="str">
        <f aca="false">IF($AE427&lt;&gt;"",$AE427+4,IF(OR(R427&lt;&gt;"Yes",A427=""),"",A427+4))</f>
        <v/>
      </c>
      <c r="V427" s="102"/>
      <c r="W427" s="81"/>
      <c r="X427" s="81"/>
      <c r="Y427" s="105"/>
      <c r="Z427" s="105"/>
      <c r="AA427" s="106" t="str">
        <f aca="false">IF(AND($Y427="",$Z427=""),"",ROUND(IFERROR(VALUE(LEFT($Y427,1)),0)*12+IFERROR(VALUE(LEFT($Z427,1)),0)*8,0))</f>
        <v/>
      </c>
      <c r="AB427" s="106" t="str">
        <f aca="false">IF($AA427="","",IF($AA427&gt;=80,"A - call first",IF($AA427&gt;=60,"B - worth pursuing",IF($AA427&gt;=40,"C - nurture","D - do not spend time here"))))</f>
        <v/>
      </c>
      <c r="AC427" s="107" t="str">
        <f aca="false">IF($C427="","",IF($S427="Converted","8 Won / Certified",IF($S427="Application Started","7 Certification / Enterprise opportunity",IF($S427="Meeting Booked","6 Meeting / Application",IF(OR($S427="Interested",$S427="Info Requested"),"5 Interested",IF(OR($S427="Declined",$S427="Not Relevant",$S427="Do Not Contact / Unsubscribed"),"9 Closed - Lost",IF($R427="Yes","4 Contacted",IF($N427="Yes","2 Engaged",IF($M427="Yes","1 Awareness",IF($AA427&gt;=60,"3 Qualified","1 Awareness"))))))))))</f>
        <v/>
      </c>
      <c r="AD427" s="108"/>
      <c r="AE427" s="108"/>
      <c r="AF427" s="109" t="str">
        <f aca="false">IF($AE427="","",$AE427+10)</f>
        <v/>
      </c>
      <c r="AG427" s="108"/>
      <c r="AH427" s="81"/>
      <c r="AI427" s="108"/>
      <c r="AJ427" s="81"/>
      <c r="AK427" s="108"/>
      <c r="AL427" s="110"/>
      <c r="AM427" s="81"/>
      <c r="AN427" s="109" t="str">
        <f aca="false">IF($D427="","",IF(COUNTIF($D$4:$D$1203,$D427)&gt;1,"DUPLICATE — check earlier row",""))</f>
        <v/>
      </c>
      <c r="AO427" s="81"/>
      <c r="AP427" s="81"/>
    </row>
    <row r="428" customFormat="false" ht="30" hidden="false" customHeight="true" outlineLevel="0" collapsed="false">
      <c r="A428" s="79"/>
      <c r="B428" s="80"/>
      <c r="C428" s="80"/>
      <c r="D428" s="80"/>
      <c r="E428" s="80"/>
      <c r="F428" s="80"/>
      <c r="G428" s="80"/>
      <c r="H428" s="80"/>
      <c r="I428" s="80"/>
      <c r="J428" s="102"/>
      <c r="K428" s="103" t="str">
        <f aca="false">IF(J428="","",IF(J428&gt;=8,"Yes","Check"))</f>
        <v/>
      </c>
      <c r="L428" s="81"/>
      <c r="M428" s="102"/>
      <c r="N428" s="102"/>
      <c r="O428" s="80"/>
      <c r="P428" s="81"/>
      <c r="Q428" s="103" t="str">
        <f aca="false">IF(P428="","",LEN(P428))</f>
        <v/>
      </c>
      <c r="R428" s="102"/>
      <c r="S428" s="80"/>
      <c r="T428" s="81"/>
      <c r="U428" s="104" t="str">
        <f aca="false">IF($AE428&lt;&gt;"",$AE428+4,IF(OR(R428&lt;&gt;"Yes",A428=""),"",A428+4))</f>
        <v/>
      </c>
      <c r="V428" s="102"/>
      <c r="W428" s="81"/>
      <c r="X428" s="81"/>
      <c r="Y428" s="105"/>
      <c r="Z428" s="105"/>
      <c r="AA428" s="106" t="str">
        <f aca="false">IF(AND($Y428="",$Z428=""),"",ROUND(IFERROR(VALUE(LEFT($Y428,1)),0)*12+IFERROR(VALUE(LEFT($Z428,1)),0)*8,0))</f>
        <v/>
      </c>
      <c r="AB428" s="106" t="str">
        <f aca="false">IF($AA428="","",IF($AA428&gt;=80,"A - call first",IF($AA428&gt;=60,"B - worth pursuing",IF($AA428&gt;=40,"C - nurture","D - do not spend time here"))))</f>
        <v/>
      </c>
      <c r="AC428" s="107" t="str">
        <f aca="false">IF($C428="","",IF($S428="Converted","8 Won / Certified",IF($S428="Application Started","7 Certification / Enterprise opportunity",IF($S428="Meeting Booked","6 Meeting / Application",IF(OR($S428="Interested",$S428="Info Requested"),"5 Interested",IF(OR($S428="Declined",$S428="Not Relevant",$S428="Do Not Contact / Unsubscribed"),"9 Closed - Lost",IF($R428="Yes","4 Contacted",IF($N428="Yes","2 Engaged",IF($M428="Yes","1 Awareness",IF($AA428&gt;=60,"3 Qualified","1 Awareness"))))))))))</f>
        <v/>
      </c>
      <c r="AD428" s="108"/>
      <c r="AE428" s="108"/>
      <c r="AF428" s="111" t="str">
        <f aca="false">IF($AE428="","",$AE428+10)</f>
        <v/>
      </c>
      <c r="AG428" s="108"/>
      <c r="AH428" s="81"/>
      <c r="AI428" s="108"/>
      <c r="AJ428" s="81"/>
      <c r="AK428" s="108"/>
      <c r="AL428" s="110"/>
      <c r="AM428" s="81"/>
      <c r="AN428" s="111" t="str">
        <f aca="false">IF($D428="","",IF(COUNTIF($D$4:$D$1203,$D428)&gt;1,"DUPLICATE — check earlier row",""))</f>
        <v/>
      </c>
      <c r="AO428" s="81"/>
      <c r="AP428" s="81"/>
    </row>
    <row r="429" customFormat="false" ht="30" hidden="false" customHeight="true" outlineLevel="0" collapsed="false">
      <c r="A429" s="79"/>
      <c r="B429" s="80"/>
      <c r="C429" s="80"/>
      <c r="D429" s="80"/>
      <c r="E429" s="80"/>
      <c r="F429" s="80"/>
      <c r="G429" s="80"/>
      <c r="H429" s="80"/>
      <c r="I429" s="80"/>
      <c r="J429" s="102"/>
      <c r="K429" s="103" t="str">
        <f aca="false">IF(J429="","",IF(J429&gt;=8,"Yes","Check"))</f>
        <v/>
      </c>
      <c r="L429" s="81"/>
      <c r="M429" s="102"/>
      <c r="N429" s="102"/>
      <c r="O429" s="80"/>
      <c r="P429" s="81"/>
      <c r="Q429" s="103" t="str">
        <f aca="false">IF(P429="","",LEN(P429))</f>
        <v/>
      </c>
      <c r="R429" s="102"/>
      <c r="S429" s="80"/>
      <c r="T429" s="81"/>
      <c r="U429" s="104" t="str">
        <f aca="false">IF($AE429&lt;&gt;"",$AE429+4,IF(OR(R429&lt;&gt;"Yes",A429=""),"",A429+4))</f>
        <v/>
      </c>
      <c r="V429" s="102"/>
      <c r="W429" s="81"/>
      <c r="X429" s="81"/>
      <c r="Y429" s="105"/>
      <c r="Z429" s="105"/>
      <c r="AA429" s="106" t="str">
        <f aca="false">IF(AND($Y429="",$Z429=""),"",ROUND(IFERROR(VALUE(LEFT($Y429,1)),0)*12+IFERROR(VALUE(LEFT($Z429,1)),0)*8,0))</f>
        <v/>
      </c>
      <c r="AB429" s="106" t="str">
        <f aca="false">IF($AA429="","",IF($AA429&gt;=80,"A - call first",IF($AA429&gt;=60,"B - worth pursuing",IF($AA429&gt;=40,"C - nurture","D - do not spend time here"))))</f>
        <v/>
      </c>
      <c r="AC429" s="107" t="str">
        <f aca="false">IF($C429="","",IF($S429="Converted","8 Won / Certified",IF($S429="Application Started","7 Certification / Enterprise opportunity",IF($S429="Meeting Booked","6 Meeting / Application",IF(OR($S429="Interested",$S429="Info Requested"),"5 Interested",IF(OR($S429="Declined",$S429="Not Relevant",$S429="Do Not Contact / Unsubscribed"),"9 Closed - Lost",IF($R429="Yes","4 Contacted",IF($N429="Yes","2 Engaged",IF($M429="Yes","1 Awareness",IF($AA429&gt;=60,"3 Qualified","1 Awareness"))))))))))</f>
        <v/>
      </c>
      <c r="AD429" s="108"/>
      <c r="AE429" s="108"/>
      <c r="AF429" s="109" t="str">
        <f aca="false">IF($AE429="","",$AE429+10)</f>
        <v/>
      </c>
      <c r="AG429" s="108"/>
      <c r="AH429" s="81"/>
      <c r="AI429" s="108"/>
      <c r="AJ429" s="81"/>
      <c r="AK429" s="108"/>
      <c r="AL429" s="110"/>
      <c r="AM429" s="81"/>
      <c r="AN429" s="109" t="str">
        <f aca="false">IF($D429="","",IF(COUNTIF($D$4:$D$1203,$D429)&gt;1,"DUPLICATE — check earlier row",""))</f>
        <v/>
      </c>
      <c r="AO429" s="81"/>
      <c r="AP429" s="81"/>
    </row>
    <row r="430" customFormat="false" ht="30" hidden="false" customHeight="true" outlineLevel="0" collapsed="false">
      <c r="A430" s="79"/>
      <c r="B430" s="80"/>
      <c r="C430" s="80"/>
      <c r="D430" s="80"/>
      <c r="E430" s="80"/>
      <c r="F430" s="80"/>
      <c r="G430" s="80"/>
      <c r="H430" s="80"/>
      <c r="I430" s="80"/>
      <c r="J430" s="102"/>
      <c r="K430" s="103" t="str">
        <f aca="false">IF(J430="","",IF(J430&gt;=8,"Yes","Check"))</f>
        <v/>
      </c>
      <c r="L430" s="81"/>
      <c r="M430" s="102"/>
      <c r="N430" s="102"/>
      <c r="O430" s="80"/>
      <c r="P430" s="81"/>
      <c r="Q430" s="103" t="str">
        <f aca="false">IF(P430="","",LEN(P430))</f>
        <v/>
      </c>
      <c r="R430" s="102"/>
      <c r="S430" s="80"/>
      <c r="T430" s="81"/>
      <c r="U430" s="104" t="str">
        <f aca="false">IF($AE430&lt;&gt;"",$AE430+4,IF(OR(R430&lt;&gt;"Yes",A430=""),"",A430+4))</f>
        <v/>
      </c>
      <c r="V430" s="102"/>
      <c r="W430" s="81"/>
      <c r="X430" s="81"/>
      <c r="Y430" s="105"/>
      <c r="Z430" s="105"/>
      <c r="AA430" s="106" t="str">
        <f aca="false">IF(AND($Y430="",$Z430=""),"",ROUND(IFERROR(VALUE(LEFT($Y430,1)),0)*12+IFERROR(VALUE(LEFT($Z430,1)),0)*8,0))</f>
        <v/>
      </c>
      <c r="AB430" s="106" t="str">
        <f aca="false">IF($AA430="","",IF($AA430&gt;=80,"A - call first",IF($AA430&gt;=60,"B - worth pursuing",IF($AA430&gt;=40,"C - nurture","D - do not spend time here"))))</f>
        <v/>
      </c>
      <c r="AC430" s="107" t="str">
        <f aca="false">IF($C430="","",IF($S430="Converted","8 Won / Certified",IF($S430="Application Started","7 Certification / Enterprise opportunity",IF($S430="Meeting Booked","6 Meeting / Application",IF(OR($S430="Interested",$S430="Info Requested"),"5 Interested",IF(OR($S430="Declined",$S430="Not Relevant",$S430="Do Not Contact / Unsubscribed"),"9 Closed - Lost",IF($R430="Yes","4 Contacted",IF($N430="Yes","2 Engaged",IF($M430="Yes","1 Awareness",IF($AA430&gt;=60,"3 Qualified","1 Awareness"))))))))))</f>
        <v/>
      </c>
      <c r="AD430" s="108"/>
      <c r="AE430" s="108"/>
      <c r="AF430" s="111" t="str">
        <f aca="false">IF($AE430="","",$AE430+10)</f>
        <v/>
      </c>
      <c r="AG430" s="108"/>
      <c r="AH430" s="81"/>
      <c r="AI430" s="108"/>
      <c r="AJ430" s="81"/>
      <c r="AK430" s="108"/>
      <c r="AL430" s="110"/>
      <c r="AM430" s="81"/>
      <c r="AN430" s="111" t="str">
        <f aca="false">IF($D430="","",IF(COUNTIF($D$4:$D$1203,$D430)&gt;1,"DUPLICATE — check earlier row",""))</f>
        <v/>
      </c>
      <c r="AO430" s="81"/>
      <c r="AP430" s="81"/>
    </row>
    <row r="431" customFormat="false" ht="30" hidden="false" customHeight="true" outlineLevel="0" collapsed="false">
      <c r="A431" s="79"/>
      <c r="B431" s="80"/>
      <c r="C431" s="80"/>
      <c r="D431" s="80"/>
      <c r="E431" s="80"/>
      <c r="F431" s="80"/>
      <c r="G431" s="80"/>
      <c r="H431" s="80"/>
      <c r="I431" s="80"/>
      <c r="J431" s="102"/>
      <c r="K431" s="103" t="str">
        <f aca="false">IF(J431="","",IF(J431&gt;=8,"Yes","Check"))</f>
        <v/>
      </c>
      <c r="L431" s="81"/>
      <c r="M431" s="102"/>
      <c r="N431" s="102"/>
      <c r="O431" s="80"/>
      <c r="P431" s="81"/>
      <c r="Q431" s="103" t="str">
        <f aca="false">IF(P431="","",LEN(P431))</f>
        <v/>
      </c>
      <c r="R431" s="102"/>
      <c r="S431" s="80"/>
      <c r="T431" s="81"/>
      <c r="U431" s="104" t="str">
        <f aca="false">IF($AE431&lt;&gt;"",$AE431+4,IF(OR(R431&lt;&gt;"Yes",A431=""),"",A431+4))</f>
        <v/>
      </c>
      <c r="V431" s="102"/>
      <c r="W431" s="81"/>
      <c r="X431" s="81"/>
      <c r="Y431" s="105"/>
      <c r="Z431" s="105"/>
      <c r="AA431" s="106" t="str">
        <f aca="false">IF(AND($Y431="",$Z431=""),"",ROUND(IFERROR(VALUE(LEFT($Y431,1)),0)*12+IFERROR(VALUE(LEFT($Z431,1)),0)*8,0))</f>
        <v/>
      </c>
      <c r="AB431" s="106" t="str">
        <f aca="false">IF($AA431="","",IF($AA431&gt;=80,"A - call first",IF($AA431&gt;=60,"B - worth pursuing",IF($AA431&gt;=40,"C - nurture","D - do not spend time here"))))</f>
        <v/>
      </c>
      <c r="AC431" s="107" t="str">
        <f aca="false">IF($C431="","",IF($S431="Converted","8 Won / Certified",IF($S431="Application Started","7 Certification / Enterprise opportunity",IF($S431="Meeting Booked","6 Meeting / Application",IF(OR($S431="Interested",$S431="Info Requested"),"5 Interested",IF(OR($S431="Declined",$S431="Not Relevant",$S431="Do Not Contact / Unsubscribed"),"9 Closed - Lost",IF($R431="Yes","4 Contacted",IF($N431="Yes","2 Engaged",IF($M431="Yes","1 Awareness",IF($AA431&gt;=60,"3 Qualified","1 Awareness"))))))))))</f>
        <v/>
      </c>
      <c r="AD431" s="108"/>
      <c r="AE431" s="108"/>
      <c r="AF431" s="109" t="str">
        <f aca="false">IF($AE431="","",$AE431+10)</f>
        <v/>
      </c>
      <c r="AG431" s="108"/>
      <c r="AH431" s="81"/>
      <c r="AI431" s="108"/>
      <c r="AJ431" s="81"/>
      <c r="AK431" s="108"/>
      <c r="AL431" s="110"/>
      <c r="AM431" s="81"/>
      <c r="AN431" s="109" t="str">
        <f aca="false">IF($D431="","",IF(COUNTIF($D$4:$D$1203,$D431)&gt;1,"DUPLICATE — check earlier row",""))</f>
        <v/>
      </c>
      <c r="AO431" s="81"/>
      <c r="AP431" s="81"/>
    </row>
    <row r="432" customFormat="false" ht="30" hidden="false" customHeight="true" outlineLevel="0" collapsed="false">
      <c r="A432" s="79"/>
      <c r="B432" s="80"/>
      <c r="C432" s="80"/>
      <c r="D432" s="80"/>
      <c r="E432" s="80"/>
      <c r="F432" s="80"/>
      <c r="G432" s="80"/>
      <c r="H432" s="80"/>
      <c r="I432" s="80"/>
      <c r="J432" s="102"/>
      <c r="K432" s="103" t="str">
        <f aca="false">IF(J432="","",IF(J432&gt;=8,"Yes","Check"))</f>
        <v/>
      </c>
      <c r="L432" s="81"/>
      <c r="M432" s="102"/>
      <c r="N432" s="102"/>
      <c r="O432" s="80"/>
      <c r="P432" s="81"/>
      <c r="Q432" s="103" t="str">
        <f aca="false">IF(P432="","",LEN(P432))</f>
        <v/>
      </c>
      <c r="R432" s="102"/>
      <c r="S432" s="80"/>
      <c r="T432" s="81"/>
      <c r="U432" s="104" t="str">
        <f aca="false">IF($AE432&lt;&gt;"",$AE432+4,IF(OR(R432&lt;&gt;"Yes",A432=""),"",A432+4))</f>
        <v/>
      </c>
      <c r="V432" s="102"/>
      <c r="W432" s="81"/>
      <c r="X432" s="81"/>
      <c r="Y432" s="105"/>
      <c r="Z432" s="105"/>
      <c r="AA432" s="106" t="str">
        <f aca="false">IF(AND($Y432="",$Z432=""),"",ROUND(IFERROR(VALUE(LEFT($Y432,1)),0)*12+IFERROR(VALUE(LEFT($Z432,1)),0)*8,0))</f>
        <v/>
      </c>
      <c r="AB432" s="106" t="str">
        <f aca="false">IF($AA432="","",IF($AA432&gt;=80,"A - call first",IF($AA432&gt;=60,"B - worth pursuing",IF($AA432&gt;=40,"C - nurture","D - do not spend time here"))))</f>
        <v/>
      </c>
      <c r="AC432" s="107" t="str">
        <f aca="false">IF($C432="","",IF($S432="Converted","8 Won / Certified",IF($S432="Application Started","7 Certification / Enterprise opportunity",IF($S432="Meeting Booked","6 Meeting / Application",IF(OR($S432="Interested",$S432="Info Requested"),"5 Interested",IF(OR($S432="Declined",$S432="Not Relevant",$S432="Do Not Contact / Unsubscribed"),"9 Closed - Lost",IF($R432="Yes","4 Contacted",IF($N432="Yes","2 Engaged",IF($M432="Yes","1 Awareness",IF($AA432&gt;=60,"3 Qualified","1 Awareness"))))))))))</f>
        <v/>
      </c>
      <c r="AD432" s="108"/>
      <c r="AE432" s="108"/>
      <c r="AF432" s="111" t="str">
        <f aca="false">IF($AE432="","",$AE432+10)</f>
        <v/>
      </c>
      <c r="AG432" s="108"/>
      <c r="AH432" s="81"/>
      <c r="AI432" s="108"/>
      <c r="AJ432" s="81"/>
      <c r="AK432" s="108"/>
      <c r="AL432" s="110"/>
      <c r="AM432" s="81"/>
      <c r="AN432" s="111" t="str">
        <f aca="false">IF($D432="","",IF(COUNTIF($D$4:$D$1203,$D432)&gt;1,"DUPLICATE — check earlier row",""))</f>
        <v/>
      </c>
      <c r="AO432" s="81"/>
      <c r="AP432" s="81"/>
    </row>
    <row r="433" customFormat="false" ht="30" hidden="false" customHeight="true" outlineLevel="0" collapsed="false">
      <c r="A433" s="79"/>
      <c r="B433" s="80"/>
      <c r="C433" s="80"/>
      <c r="D433" s="80"/>
      <c r="E433" s="80"/>
      <c r="F433" s="80"/>
      <c r="G433" s="80"/>
      <c r="H433" s="80"/>
      <c r="I433" s="80"/>
      <c r="J433" s="102"/>
      <c r="K433" s="103" t="str">
        <f aca="false">IF(J433="","",IF(J433&gt;=8,"Yes","Check"))</f>
        <v/>
      </c>
      <c r="L433" s="81"/>
      <c r="M433" s="102"/>
      <c r="N433" s="102"/>
      <c r="O433" s="80"/>
      <c r="P433" s="81"/>
      <c r="Q433" s="103" t="str">
        <f aca="false">IF(P433="","",LEN(P433))</f>
        <v/>
      </c>
      <c r="R433" s="102"/>
      <c r="S433" s="80"/>
      <c r="T433" s="81"/>
      <c r="U433" s="104" t="str">
        <f aca="false">IF($AE433&lt;&gt;"",$AE433+4,IF(OR(R433&lt;&gt;"Yes",A433=""),"",A433+4))</f>
        <v/>
      </c>
      <c r="V433" s="102"/>
      <c r="W433" s="81"/>
      <c r="X433" s="81"/>
      <c r="Y433" s="105"/>
      <c r="Z433" s="105"/>
      <c r="AA433" s="106" t="str">
        <f aca="false">IF(AND($Y433="",$Z433=""),"",ROUND(IFERROR(VALUE(LEFT($Y433,1)),0)*12+IFERROR(VALUE(LEFT($Z433,1)),0)*8,0))</f>
        <v/>
      </c>
      <c r="AB433" s="106" t="str">
        <f aca="false">IF($AA433="","",IF($AA433&gt;=80,"A - call first",IF($AA433&gt;=60,"B - worth pursuing",IF($AA433&gt;=40,"C - nurture","D - do not spend time here"))))</f>
        <v/>
      </c>
      <c r="AC433" s="107" t="str">
        <f aca="false">IF($C433="","",IF($S433="Converted","8 Won / Certified",IF($S433="Application Started","7 Certification / Enterprise opportunity",IF($S433="Meeting Booked","6 Meeting / Application",IF(OR($S433="Interested",$S433="Info Requested"),"5 Interested",IF(OR($S433="Declined",$S433="Not Relevant",$S433="Do Not Contact / Unsubscribed"),"9 Closed - Lost",IF($R433="Yes","4 Contacted",IF($N433="Yes","2 Engaged",IF($M433="Yes","1 Awareness",IF($AA433&gt;=60,"3 Qualified","1 Awareness"))))))))))</f>
        <v/>
      </c>
      <c r="AD433" s="108"/>
      <c r="AE433" s="108"/>
      <c r="AF433" s="109" t="str">
        <f aca="false">IF($AE433="","",$AE433+10)</f>
        <v/>
      </c>
      <c r="AG433" s="108"/>
      <c r="AH433" s="81"/>
      <c r="AI433" s="108"/>
      <c r="AJ433" s="81"/>
      <c r="AK433" s="108"/>
      <c r="AL433" s="110"/>
      <c r="AM433" s="81"/>
      <c r="AN433" s="109" t="str">
        <f aca="false">IF($D433="","",IF(COUNTIF($D$4:$D$1203,$D433)&gt;1,"DUPLICATE — check earlier row",""))</f>
        <v/>
      </c>
      <c r="AO433" s="81"/>
      <c r="AP433" s="81"/>
    </row>
    <row r="434" customFormat="false" ht="30" hidden="false" customHeight="true" outlineLevel="0" collapsed="false">
      <c r="A434" s="79"/>
      <c r="B434" s="80"/>
      <c r="C434" s="80"/>
      <c r="D434" s="80"/>
      <c r="E434" s="80"/>
      <c r="F434" s="80"/>
      <c r="G434" s="80"/>
      <c r="H434" s="80"/>
      <c r="I434" s="80"/>
      <c r="J434" s="102"/>
      <c r="K434" s="103" t="str">
        <f aca="false">IF(J434="","",IF(J434&gt;=8,"Yes","Check"))</f>
        <v/>
      </c>
      <c r="L434" s="81"/>
      <c r="M434" s="102"/>
      <c r="N434" s="102"/>
      <c r="O434" s="80"/>
      <c r="P434" s="81"/>
      <c r="Q434" s="103" t="str">
        <f aca="false">IF(P434="","",LEN(P434))</f>
        <v/>
      </c>
      <c r="R434" s="102"/>
      <c r="S434" s="80"/>
      <c r="T434" s="81"/>
      <c r="U434" s="104" t="str">
        <f aca="false">IF($AE434&lt;&gt;"",$AE434+4,IF(OR(R434&lt;&gt;"Yes",A434=""),"",A434+4))</f>
        <v/>
      </c>
      <c r="V434" s="102"/>
      <c r="W434" s="81"/>
      <c r="X434" s="81"/>
      <c r="Y434" s="105"/>
      <c r="Z434" s="105"/>
      <c r="AA434" s="106" t="str">
        <f aca="false">IF(AND($Y434="",$Z434=""),"",ROUND(IFERROR(VALUE(LEFT($Y434,1)),0)*12+IFERROR(VALUE(LEFT($Z434,1)),0)*8,0))</f>
        <v/>
      </c>
      <c r="AB434" s="106" t="str">
        <f aca="false">IF($AA434="","",IF($AA434&gt;=80,"A - call first",IF($AA434&gt;=60,"B - worth pursuing",IF($AA434&gt;=40,"C - nurture","D - do not spend time here"))))</f>
        <v/>
      </c>
      <c r="AC434" s="107" t="str">
        <f aca="false">IF($C434="","",IF($S434="Converted","8 Won / Certified",IF($S434="Application Started","7 Certification / Enterprise opportunity",IF($S434="Meeting Booked","6 Meeting / Application",IF(OR($S434="Interested",$S434="Info Requested"),"5 Interested",IF(OR($S434="Declined",$S434="Not Relevant",$S434="Do Not Contact / Unsubscribed"),"9 Closed - Lost",IF($R434="Yes","4 Contacted",IF($N434="Yes","2 Engaged",IF($M434="Yes","1 Awareness",IF($AA434&gt;=60,"3 Qualified","1 Awareness"))))))))))</f>
        <v/>
      </c>
      <c r="AD434" s="108"/>
      <c r="AE434" s="108"/>
      <c r="AF434" s="111" t="str">
        <f aca="false">IF($AE434="","",$AE434+10)</f>
        <v/>
      </c>
      <c r="AG434" s="108"/>
      <c r="AH434" s="81"/>
      <c r="AI434" s="108"/>
      <c r="AJ434" s="81"/>
      <c r="AK434" s="108"/>
      <c r="AL434" s="110"/>
      <c r="AM434" s="81"/>
      <c r="AN434" s="111" t="str">
        <f aca="false">IF($D434="","",IF(COUNTIF($D$4:$D$1203,$D434)&gt;1,"DUPLICATE — check earlier row",""))</f>
        <v/>
      </c>
      <c r="AO434" s="81"/>
      <c r="AP434" s="81"/>
    </row>
    <row r="435" customFormat="false" ht="30" hidden="false" customHeight="true" outlineLevel="0" collapsed="false">
      <c r="A435" s="79"/>
      <c r="B435" s="80"/>
      <c r="C435" s="80"/>
      <c r="D435" s="80"/>
      <c r="E435" s="80"/>
      <c r="F435" s="80"/>
      <c r="G435" s="80"/>
      <c r="H435" s="80"/>
      <c r="I435" s="80"/>
      <c r="J435" s="102"/>
      <c r="K435" s="103" t="str">
        <f aca="false">IF(J435="","",IF(J435&gt;=8,"Yes","Check"))</f>
        <v/>
      </c>
      <c r="L435" s="81"/>
      <c r="M435" s="102"/>
      <c r="N435" s="102"/>
      <c r="O435" s="80"/>
      <c r="P435" s="81"/>
      <c r="Q435" s="103" t="str">
        <f aca="false">IF(P435="","",LEN(P435))</f>
        <v/>
      </c>
      <c r="R435" s="102"/>
      <c r="S435" s="80"/>
      <c r="T435" s="81"/>
      <c r="U435" s="104" t="str">
        <f aca="false">IF($AE435&lt;&gt;"",$AE435+4,IF(OR(R435&lt;&gt;"Yes",A435=""),"",A435+4))</f>
        <v/>
      </c>
      <c r="V435" s="102"/>
      <c r="W435" s="81"/>
      <c r="X435" s="81"/>
      <c r="Y435" s="105"/>
      <c r="Z435" s="105"/>
      <c r="AA435" s="106" t="str">
        <f aca="false">IF(AND($Y435="",$Z435=""),"",ROUND(IFERROR(VALUE(LEFT($Y435,1)),0)*12+IFERROR(VALUE(LEFT($Z435,1)),0)*8,0))</f>
        <v/>
      </c>
      <c r="AB435" s="106" t="str">
        <f aca="false">IF($AA435="","",IF($AA435&gt;=80,"A - call first",IF($AA435&gt;=60,"B - worth pursuing",IF($AA435&gt;=40,"C - nurture","D - do not spend time here"))))</f>
        <v/>
      </c>
      <c r="AC435" s="107" t="str">
        <f aca="false">IF($C435="","",IF($S435="Converted","8 Won / Certified",IF($S435="Application Started","7 Certification / Enterprise opportunity",IF($S435="Meeting Booked","6 Meeting / Application",IF(OR($S435="Interested",$S435="Info Requested"),"5 Interested",IF(OR($S435="Declined",$S435="Not Relevant",$S435="Do Not Contact / Unsubscribed"),"9 Closed - Lost",IF($R435="Yes","4 Contacted",IF($N435="Yes","2 Engaged",IF($M435="Yes","1 Awareness",IF($AA435&gt;=60,"3 Qualified","1 Awareness"))))))))))</f>
        <v/>
      </c>
      <c r="AD435" s="108"/>
      <c r="AE435" s="108"/>
      <c r="AF435" s="109" t="str">
        <f aca="false">IF($AE435="","",$AE435+10)</f>
        <v/>
      </c>
      <c r="AG435" s="108"/>
      <c r="AH435" s="81"/>
      <c r="AI435" s="108"/>
      <c r="AJ435" s="81"/>
      <c r="AK435" s="108"/>
      <c r="AL435" s="110"/>
      <c r="AM435" s="81"/>
      <c r="AN435" s="109" t="str">
        <f aca="false">IF($D435="","",IF(COUNTIF($D$4:$D$1203,$D435)&gt;1,"DUPLICATE — check earlier row",""))</f>
        <v/>
      </c>
      <c r="AO435" s="81"/>
      <c r="AP435" s="81"/>
    </row>
    <row r="436" customFormat="false" ht="30" hidden="false" customHeight="true" outlineLevel="0" collapsed="false">
      <c r="A436" s="79"/>
      <c r="B436" s="80"/>
      <c r="C436" s="80"/>
      <c r="D436" s="80"/>
      <c r="E436" s="80"/>
      <c r="F436" s="80"/>
      <c r="G436" s="80"/>
      <c r="H436" s="80"/>
      <c r="I436" s="80"/>
      <c r="J436" s="102"/>
      <c r="K436" s="103" t="str">
        <f aca="false">IF(J436="","",IF(J436&gt;=8,"Yes","Check"))</f>
        <v/>
      </c>
      <c r="L436" s="81"/>
      <c r="M436" s="102"/>
      <c r="N436" s="102"/>
      <c r="O436" s="80"/>
      <c r="P436" s="81"/>
      <c r="Q436" s="103" t="str">
        <f aca="false">IF(P436="","",LEN(P436))</f>
        <v/>
      </c>
      <c r="R436" s="102"/>
      <c r="S436" s="80"/>
      <c r="T436" s="81"/>
      <c r="U436" s="104" t="str">
        <f aca="false">IF($AE436&lt;&gt;"",$AE436+4,IF(OR(R436&lt;&gt;"Yes",A436=""),"",A436+4))</f>
        <v/>
      </c>
      <c r="V436" s="102"/>
      <c r="W436" s="81"/>
      <c r="X436" s="81"/>
      <c r="Y436" s="105"/>
      <c r="Z436" s="105"/>
      <c r="AA436" s="106" t="str">
        <f aca="false">IF(AND($Y436="",$Z436=""),"",ROUND(IFERROR(VALUE(LEFT($Y436,1)),0)*12+IFERROR(VALUE(LEFT($Z436,1)),0)*8,0))</f>
        <v/>
      </c>
      <c r="AB436" s="106" t="str">
        <f aca="false">IF($AA436="","",IF($AA436&gt;=80,"A - call first",IF($AA436&gt;=60,"B - worth pursuing",IF($AA436&gt;=40,"C - nurture","D - do not spend time here"))))</f>
        <v/>
      </c>
      <c r="AC436" s="107" t="str">
        <f aca="false">IF($C436="","",IF($S436="Converted","8 Won / Certified",IF($S436="Application Started","7 Certification / Enterprise opportunity",IF($S436="Meeting Booked","6 Meeting / Application",IF(OR($S436="Interested",$S436="Info Requested"),"5 Interested",IF(OR($S436="Declined",$S436="Not Relevant",$S436="Do Not Contact / Unsubscribed"),"9 Closed - Lost",IF($R436="Yes","4 Contacted",IF($N436="Yes","2 Engaged",IF($M436="Yes","1 Awareness",IF($AA436&gt;=60,"3 Qualified","1 Awareness"))))))))))</f>
        <v/>
      </c>
      <c r="AD436" s="108"/>
      <c r="AE436" s="108"/>
      <c r="AF436" s="111" t="str">
        <f aca="false">IF($AE436="","",$AE436+10)</f>
        <v/>
      </c>
      <c r="AG436" s="108"/>
      <c r="AH436" s="81"/>
      <c r="AI436" s="108"/>
      <c r="AJ436" s="81"/>
      <c r="AK436" s="108"/>
      <c r="AL436" s="110"/>
      <c r="AM436" s="81"/>
      <c r="AN436" s="111" t="str">
        <f aca="false">IF($D436="","",IF(COUNTIF($D$4:$D$1203,$D436)&gt;1,"DUPLICATE — check earlier row",""))</f>
        <v/>
      </c>
      <c r="AO436" s="81"/>
      <c r="AP436" s="81"/>
    </row>
    <row r="437" customFormat="false" ht="30" hidden="false" customHeight="true" outlineLevel="0" collapsed="false">
      <c r="A437" s="79"/>
      <c r="B437" s="80"/>
      <c r="C437" s="80"/>
      <c r="D437" s="80"/>
      <c r="E437" s="80"/>
      <c r="F437" s="80"/>
      <c r="G437" s="80"/>
      <c r="H437" s="80"/>
      <c r="I437" s="80"/>
      <c r="J437" s="102"/>
      <c r="K437" s="103" t="str">
        <f aca="false">IF(J437="","",IF(J437&gt;=8,"Yes","Check"))</f>
        <v/>
      </c>
      <c r="L437" s="81"/>
      <c r="M437" s="102"/>
      <c r="N437" s="102"/>
      <c r="O437" s="80"/>
      <c r="P437" s="81"/>
      <c r="Q437" s="103" t="str">
        <f aca="false">IF(P437="","",LEN(P437))</f>
        <v/>
      </c>
      <c r="R437" s="102"/>
      <c r="S437" s="80"/>
      <c r="T437" s="81"/>
      <c r="U437" s="104" t="str">
        <f aca="false">IF($AE437&lt;&gt;"",$AE437+4,IF(OR(R437&lt;&gt;"Yes",A437=""),"",A437+4))</f>
        <v/>
      </c>
      <c r="V437" s="102"/>
      <c r="W437" s="81"/>
      <c r="X437" s="81"/>
      <c r="Y437" s="105"/>
      <c r="Z437" s="105"/>
      <c r="AA437" s="106" t="str">
        <f aca="false">IF(AND($Y437="",$Z437=""),"",ROUND(IFERROR(VALUE(LEFT($Y437,1)),0)*12+IFERROR(VALUE(LEFT($Z437,1)),0)*8,0))</f>
        <v/>
      </c>
      <c r="AB437" s="106" t="str">
        <f aca="false">IF($AA437="","",IF($AA437&gt;=80,"A - call first",IF($AA437&gt;=60,"B - worth pursuing",IF($AA437&gt;=40,"C - nurture","D - do not spend time here"))))</f>
        <v/>
      </c>
      <c r="AC437" s="107" t="str">
        <f aca="false">IF($C437="","",IF($S437="Converted","8 Won / Certified",IF($S437="Application Started","7 Certification / Enterprise opportunity",IF($S437="Meeting Booked","6 Meeting / Application",IF(OR($S437="Interested",$S437="Info Requested"),"5 Interested",IF(OR($S437="Declined",$S437="Not Relevant",$S437="Do Not Contact / Unsubscribed"),"9 Closed - Lost",IF($R437="Yes","4 Contacted",IF($N437="Yes","2 Engaged",IF($M437="Yes","1 Awareness",IF($AA437&gt;=60,"3 Qualified","1 Awareness"))))))))))</f>
        <v/>
      </c>
      <c r="AD437" s="108"/>
      <c r="AE437" s="108"/>
      <c r="AF437" s="109" t="str">
        <f aca="false">IF($AE437="","",$AE437+10)</f>
        <v/>
      </c>
      <c r="AG437" s="108"/>
      <c r="AH437" s="81"/>
      <c r="AI437" s="108"/>
      <c r="AJ437" s="81"/>
      <c r="AK437" s="108"/>
      <c r="AL437" s="110"/>
      <c r="AM437" s="81"/>
      <c r="AN437" s="109" t="str">
        <f aca="false">IF($D437="","",IF(COUNTIF($D$4:$D$1203,$D437)&gt;1,"DUPLICATE — check earlier row",""))</f>
        <v/>
      </c>
      <c r="AO437" s="81"/>
      <c r="AP437" s="81"/>
    </row>
    <row r="438" customFormat="false" ht="30" hidden="false" customHeight="true" outlineLevel="0" collapsed="false">
      <c r="A438" s="79"/>
      <c r="B438" s="80"/>
      <c r="C438" s="80"/>
      <c r="D438" s="80"/>
      <c r="E438" s="80"/>
      <c r="F438" s="80"/>
      <c r="G438" s="80"/>
      <c r="H438" s="80"/>
      <c r="I438" s="80"/>
      <c r="J438" s="102"/>
      <c r="K438" s="103" t="str">
        <f aca="false">IF(J438="","",IF(J438&gt;=8,"Yes","Check"))</f>
        <v/>
      </c>
      <c r="L438" s="81"/>
      <c r="M438" s="102"/>
      <c r="N438" s="102"/>
      <c r="O438" s="80"/>
      <c r="P438" s="81"/>
      <c r="Q438" s="103" t="str">
        <f aca="false">IF(P438="","",LEN(P438))</f>
        <v/>
      </c>
      <c r="R438" s="102"/>
      <c r="S438" s="80"/>
      <c r="T438" s="81"/>
      <c r="U438" s="104" t="str">
        <f aca="false">IF($AE438&lt;&gt;"",$AE438+4,IF(OR(R438&lt;&gt;"Yes",A438=""),"",A438+4))</f>
        <v/>
      </c>
      <c r="V438" s="102"/>
      <c r="W438" s="81"/>
      <c r="X438" s="81"/>
      <c r="Y438" s="105"/>
      <c r="Z438" s="105"/>
      <c r="AA438" s="106" t="str">
        <f aca="false">IF(AND($Y438="",$Z438=""),"",ROUND(IFERROR(VALUE(LEFT($Y438,1)),0)*12+IFERROR(VALUE(LEFT($Z438,1)),0)*8,0))</f>
        <v/>
      </c>
      <c r="AB438" s="106" t="str">
        <f aca="false">IF($AA438="","",IF($AA438&gt;=80,"A - call first",IF($AA438&gt;=60,"B - worth pursuing",IF($AA438&gt;=40,"C - nurture","D - do not spend time here"))))</f>
        <v/>
      </c>
      <c r="AC438" s="107" t="str">
        <f aca="false">IF($C438="","",IF($S438="Converted","8 Won / Certified",IF($S438="Application Started","7 Certification / Enterprise opportunity",IF($S438="Meeting Booked","6 Meeting / Application",IF(OR($S438="Interested",$S438="Info Requested"),"5 Interested",IF(OR($S438="Declined",$S438="Not Relevant",$S438="Do Not Contact / Unsubscribed"),"9 Closed - Lost",IF($R438="Yes","4 Contacted",IF($N438="Yes","2 Engaged",IF($M438="Yes","1 Awareness",IF($AA438&gt;=60,"3 Qualified","1 Awareness"))))))))))</f>
        <v/>
      </c>
      <c r="AD438" s="108"/>
      <c r="AE438" s="108"/>
      <c r="AF438" s="111" t="str">
        <f aca="false">IF($AE438="","",$AE438+10)</f>
        <v/>
      </c>
      <c r="AG438" s="108"/>
      <c r="AH438" s="81"/>
      <c r="AI438" s="108"/>
      <c r="AJ438" s="81"/>
      <c r="AK438" s="108"/>
      <c r="AL438" s="110"/>
      <c r="AM438" s="81"/>
      <c r="AN438" s="111" t="str">
        <f aca="false">IF($D438="","",IF(COUNTIF($D$4:$D$1203,$D438)&gt;1,"DUPLICATE — check earlier row",""))</f>
        <v/>
      </c>
      <c r="AO438" s="81"/>
      <c r="AP438" s="81"/>
    </row>
    <row r="439" customFormat="false" ht="30" hidden="false" customHeight="true" outlineLevel="0" collapsed="false">
      <c r="A439" s="79"/>
      <c r="B439" s="80"/>
      <c r="C439" s="80"/>
      <c r="D439" s="80"/>
      <c r="E439" s="80"/>
      <c r="F439" s="80"/>
      <c r="G439" s="80"/>
      <c r="H439" s="80"/>
      <c r="I439" s="80"/>
      <c r="J439" s="102"/>
      <c r="K439" s="103" t="str">
        <f aca="false">IF(J439="","",IF(J439&gt;=8,"Yes","Check"))</f>
        <v/>
      </c>
      <c r="L439" s="81"/>
      <c r="M439" s="102"/>
      <c r="N439" s="102"/>
      <c r="O439" s="80"/>
      <c r="P439" s="81"/>
      <c r="Q439" s="103" t="str">
        <f aca="false">IF(P439="","",LEN(P439))</f>
        <v/>
      </c>
      <c r="R439" s="102"/>
      <c r="S439" s="80"/>
      <c r="T439" s="81"/>
      <c r="U439" s="104" t="str">
        <f aca="false">IF($AE439&lt;&gt;"",$AE439+4,IF(OR(R439&lt;&gt;"Yes",A439=""),"",A439+4))</f>
        <v/>
      </c>
      <c r="V439" s="102"/>
      <c r="W439" s="81"/>
      <c r="X439" s="81"/>
      <c r="Y439" s="105"/>
      <c r="Z439" s="105"/>
      <c r="AA439" s="106" t="str">
        <f aca="false">IF(AND($Y439="",$Z439=""),"",ROUND(IFERROR(VALUE(LEFT($Y439,1)),0)*12+IFERROR(VALUE(LEFT($Z439,1)),0)*8,0))</f>
        <v/>
      </c>
      <c r="AB439" s="106" t="str">
        <f aca="false">IF($AA439="","",IF($AA439&gt;=80,"A - call first",IF($AA439&gt;=60,"B - worth pursuing",IF($AA439&gt;=40,"C - nurture","D - do not spend time here"))))</f>
        <v/>
      </c>
      <c r="AC439" s="107" t="str">
        <f aca="false">IF($C439="","",IF($S439="Converted","8 Won / Certified",IF($S439="Application Started","7 Certification / Enterprise opportunity",IF($S439="Meeting Booked","6 Meeting / Application",IF(OR($S439="Interested",$S439="Info Requested"),"5 Interested",IF(OR($S439="Declined",$S439="Not Relevant",$S439="Do Not Contact / Unsubscribed"),"9 Closed - Lost",IF($R439="Yes","4 Contacted",IF($N439="Yes","2 Engaged",IF($M439="Yes","1 Awareness",IF($AA439&gt;=60,"3 Qualified","1 Awareness"))))))))))</f>
        <v/>
      </c>
      <c r="AD439" s="108"/>
      <c r="AE439" s="108"/>
      <c r="AF439" s="109" t="str">
        <f aca="false">IF($AE439="","",$AE439+10)</f>
        <v/>
      </c>
      <c r="AG439" s="108"/>
      <c r="AH439" s="81"/>
      <c r="AI439" s="108"/>
      <c r="AJ439" s="81"/>
      <c r="AK439" s="108"/>
      <c r="AL439" s="110"/>
      <c r="AM439" s="81"/>
      <c r="AN439" s="109" t="str">
        <f aca="false">IF($D439="","",IF(COUNTIF($D$4:$D$1203,$D439)&gt;1,"DUPLICATE — check earlier row",""))</f>
        <v/>
      </c>
      <c r="AO439" s="81"/>
      <c r="AP439" s="81"/>
    </row>
    <row r="440" customFormat="false" ht="30" hidden="false" customHeight="true" outlineLevel="0" collapsed="false">
      <c r="A440" s="79"/>
      <c r="B440" s="80"/>
      <c r="C440" s="80"/>
      <c r="D440" s="80"/>
      <c r="E440" s="80"/>
      <c r="F440" s="80"/>
      <c r="G440" s="80"/>
      <c r="H440" s="80"/>
      <c r="I440" s="80"/>
      <c r="J440" s="102"/>
      <c r="K440" s="103" t="str">
        <f aca="false">IF(J440="","",IF(J440&gt;=8,"Yes","Check"))</f>
        <v/>
      </c>
      <c r="L440" s="81"/>
      <c r="M440" s="102"/>
      <c r="N440" s="102"/>
      <c r="O440" s="80"/>
      <c r="P440" s="81"/>
      <c r="Q440" s="103" t="str">
        <f aca="false">IF(P440="","",LEN(P440))</f>
        <v/>
      </c>
      <c r="R440" s="102"/>
      <c r="S440" s="80"/>
      <c r="T440" s="81"/>
      <c r="U440" s="104" t="str">
        <f aca="false">IF($AE440&lt;&gt;"",$AE440+4,IF(OR(R440&lt;&gt;"Yes",A440=""),"",A440+4))</f>
        <v/>
      </c>
      <c r="V440" s="102"/>
      <c r="W440" s="81"/>
      <c r="X440" s="81"/>
      <c r="Y440" s="105"/>
      <c r="Z440" s="105"/>
      <c r="AA440" s="106" t="str">
        <f aca="false">IF(AND($Y440="",$Z440=""),"",ROUND(IFERROR(VALUE(LEFT($Y440,1)),0)*12+IFERROR(VALUE(LEFT($Z440,1)),0)*8,0))</f>
        <v/>
      </c>
      <c r="AB440" s="106" t="str">
        <f aca="false">IF($AA440="","",IF($AA440&gt;=80,"A - call first",IF($AA440&gt;=60,"B - worth pursuing",IF($AA440&gt;=40,"C - nurture","D - do not spend time here"))))</f>
        <v/>
      </c>
      <c r="AC440" s="107" t="str">
        <f aca="false">IF($C440="","",IF($S440="Converted","8 Won / Certified",IF($S440="Application Started","7 Certification / Enterprise opportunity",IF($S440="Meeting Booked","6 Meeting / Application",IF(OR($S440="Interested",$S440="Info Requested"),"5 Interested",IF(OR($S440="Declined",$S440="Not Relevant",$S440="Do Not Contact / Unsubscribed"),"9 Closed - Lost",IF($R440="Yes","4 Contacted",IF($N440="Yes","2 Engaged",IF($M440="Yes","1 Awareness",IF($AA440&gt;=60,"3 Qualified","1 Awareness"))))))))))</f>
        <v/>
      </c>
      <c r="AD440" s="108"/>
      <c r="AE440" s="108"/>
      <c r="AF440" s="111" t="str">
        <f aca="false">IF($AE440="","",$AE440+10)</f>
        <v/>
      </c>
      <c r="AG440" s="108"/>
      <c r="AH440" s="81"/>
      <c r="AI440" s="108"/>
      <c r="AJ440" s="81"/>
      <c r="AK440" s="108"/>
      <c r="AL440" s="110"/>
      <c r="AM440" s="81"/>
      <c r="AN440" s="111" t="str">
        <f aca="false">IF($D440="","",IF(COUNTIF($D$4:$D$1203,$D440)&gt;1,"DUPLICATE — check earlier row",""))</f>
        <v/>
      </c>
      <c r="AO440" s="81"/>
      <c r="AP440" s="81"/>
    </row>
    <row r="441" customFormat="false" ht="30" hidden="false" customHeight="true" outlineLevel="0" collapsed="false">
      <c r="A441" s="79"/>
      <c r="B441" s="80"/>
      <c r="C441" s="80"/>
      <c r="D441" s="80"/>
      <c r="E441" s="80"/>
      <c r="F441" s="80"/>
      <c r="G441" s="80"/>
      <c r="H441" s="80"/>
      <c r="I441" s="80"/>
      <c r="J441" s="102"/>
      <c r="K441" s="103" t="str">
        <f aca="false">IF(J441="","",IF(J441&gt;=8,"Yes","Check"))</f>
        <v/>
      </c>
      <c r="L441" s="81"/>
      <c r="M441" s="102"/>
      <c r="N441" s="102"/>
      <c r="O441" s="80"/>
      <c r="P441" s="81"/>
      <c r="Q441" s="103" t="str">
        <f aca="false">IF(P441="","",LEN(P441))</f>
        <v/>
      </c>
      <c r="R441" s="102"/>
      <c r="S441" s="80"/>
      <c r="T441" s="81"/>
      <c r="U441" s="104" t="str">
        <f aca="false">IF($AE441&lt;&gt;"",$AE441+4,IF(OR(R441&lt;&gt;"Yes",A441=""),"",A441+4))</f>
        <v/>
      </c>
      <c r="V441" s="102"/>
      <c r="W441" s="81"/>
      <c r="X441" s="81"/>
      <c r="Y441" s="105"/>
      <c r="Z441" s="105"/>
      <c r="AA441" s="106" t="str">
        <f aca="false">IF(AND($Y441="",$Z441=""),"",ROUND(IFERROR(VALUE(LEFT($Y441,1)),0)*12+IFERROR(VALUE(LEFT($Z441,1)),0)*8,0))</f>
        <v/>
      </c>
      <c r="AB441" s="106" t="str">
        <f aca="false">IF($AA441="","",IF($AA441&gt;=80,"A - call first",IF($AA441&gt;=60,"B - worth pursuing",IF($AA441&gt;=40,"C - nurture","D - do not spend time here"))))</f>
        <v/>
      </c>
      <c r="AC441" s="107" t="str">
        <f aca="false">IF($C441="","",IF($S441="Converted","8 Won / Certified",IF($S441="Application Started","7 Certification / Enterprise opportunity",IF($S441="Meeting Booked","6 Meeting / Application",IF(OR($S441="Interested",$S441="Info Requested"),"5 Interested",IF(OR($S441="Declined",$S441="Not Relevant",$S441="Do Not Contact / Unsubscribed"),"9 Closed - Lost",IF($R441="Yes","4 Contacted",IF($N441="Yes","2 Engaged",IF($M441="Yes","1 Awareness",IF($AA441&gt;=60,"3 Qualified","1 Awareness"))))))))))</f>
        <v/>
      </c>
      <c r="AD441" s="108"/>
      <c r="AE441" s="108"/>
      <c r="AF441" s="109" t="str">
        <f aca="false">IF($AE441="","",$AE441+10)</f>
        <v/>
      </c>
      <c r="AG441" s="108"/>
      <c r="AH441" s="81"/>
      <c r="AI441" s="108"/>
      <c r="AJ441" s="81"/>
      <c r="AK441" s="108"/>
      <c r="AL441" s="110"/>
      <c r="AM441" s="81"/>
      <c r="AN441" s="109" t="str">
        <f aca="false">IF($D441="","",IF(COUNTIF($D$4:$D$1203,$D441)&gt;1,"DUPLICATE — check earlier row",""))</f>
        <v/>
      </c>
      <c r="AO441" s="81"/>
      <c r="AP441" s="81"/>
    </row>
    <row r="442" customFormat="false" ht="30" hidden="false" customHeight="true" outlineLevel="0" collapsed="false">
      <c r="A442" s="79"/>
      <c r="B442" s="80"/>
      <c r="C442" s="80"/>
      <c r="D442" s="80"/>
      <c r="E442" s="80"/>
      <c r="F442" s="80"/>
      <c r="G442" s="80"/>
      <c r="H442" s="80"/>
      <c r="I442" s="80"/>
      <c r="J442" s="102"/>
      <c r="K442" s="103" t="str">
        <f aca="false">IF(J442="","",IF(J442&gt;=8,"Yes","Check"))</f>
        <v/>
      </c>
      <c r="L442" s="81"/>
      <c r="M442" s="102"/>
      <c r="N442" s="102"/>
      <c r="O442" s="80"/>
      <c r="P442" s="81"/>
      <c r="Q442" s="103" t="str">
        <f aca="false">IF(P442="","",LEN(P442))</f>
        <v/>
      </c>
      <c r="R442" s="102"/>
      <c r="S442" s="80"/>
      <c r="T442" s="81"/>
      <c r="U442" s="104" t="str">
        <f aca="false">IF($AE442&lt;&gt;"",$AE442+4,IF(OR(R442&lt;&gt;"Yes",A442=""),"",A442+4))</f>
        <v/>
      </c>
      <c r="V442" s="102"/>
      <c r="W442" s="81"/>
      <c r="X442" s="81"/>
      <c r="Y442" s="105"/>
      <c r="Z442" s="105"/>
      <c r="AA442" s="106" t="str">
        <f aca="false">IF(AND($Y442="",$Z442=""),"",ROUND(IFERROR(VALUE(LEFT($Y442,1)),0)*12+IFERROR(VALUE(LEFT($Z442,1)),0)*8,0))</f>
        <v/>
      </c>
      <c r="AB442" s="106" t="str">
        <f aca="false">IF($AA442="","",IF($AA442&gt;=80,"A - call first",IF($AA442&gt;=60,"B - worth pursuing",IF($AA442&gt;=40,"C - nurture","D - do not spend time here"))))</f>
        <v/>
      </c>
      <c r="AC442" s="107" t="str">
        <f aca="false">IF($C442="","",IF($S442="Converted","8 Won / Certified",IF($S442="Application Started","7 Certification / Enterprise opportunity",IF($S442="Meeting Booked","6 Meeting / Application",IF(OR($S442="Interested",$S442="Info Requested"),"5 Interested",IF(OR($S442="Declined",$S442="Not Relevant",$S442="Do Not Contact / Unsubscribed"),"9 Closed - Lost",IF($R442="Yes","4 Contacted",IF($N442="Yes","2 Engaged",IF($M442="Yes","1 Awareness",IF($AA442&gt;=60,"3 Qualified","1 Awareness"))))))))))</f>
        <v/>
      </c>
      <c r="AD442" s="108"/>
      <c r="AE442" s="108"/>
      <c r="AF442" s="111" t="str">
        <f aca="false">IF($AE442="","",$AE442+10)</f>
        <v/>
      </c>
      <c r="AG442" s="108"/>
      <c r="AH442" s="81"/>
      <c r="AI442" s="108"/>
      <c r="AJ442" s="81"/>
      <c r="AK442" s="108"/>
      <c r="AL442" s="110"/>
      <c r="AM442" s="81"/>
      <c r="AN442" s="111" t="str">
        <f aca="false">IF($D442="","",IF(COUNTIF($D$4:$D$1203,$D442)&gt;1,"DUPLICATE — check earlier row",""))</f>
        <v/>
      </c>
      <c r="AO442" s="81"/>
      <c r="AP442" s="81"/>
    </row>
    <row r="443" customFormat="false" ht="30" hidden="false" customHeight="true" outlineLevel="0" collapsed="false">
      <c r="A443" s="79"/>
      <c r="B443" s="80"/>
      <c r="C443" s="80"/>
      <c r="D443" s="80"/>
      <c r="E443" s="80"/>
      <c r="F443" s="80"/>
      <c r="G443" s="80"/>
      <c r="H443" s="80"/>
      <c r="I443" s="80"/>
      <c r="J443" s="102"/>
      <c r="K443" s="103" t="str">
        <f aca="false">IF(J443="","",IF(J443&gt;=8,"Yes","Check"))</f>
        <v/>
      </c>
      <c r="L443" s="81"/>
      <c r="M443" s="102"/>
      <c r="N443" s="102"/>
      <c r="O443" s="80"/>
      <c r="P443" s="81"/>
      <c r="Q443" s="103" t="str">
        <f aca="false">IF(P443="","",LEN(P443))</f>
        <v/>
      </c>
      <c r="R443" s="102"/>
      <c r="S443" s="80"/>
      <c r="T443" s="81"/>
      <c r="U443" s="104" t="str">
        <f aca="false">IF($AE443&lt;&gt;"",$AE443+4,IF(OR(R443&lt;&gt;"Yes",A443=""),"",A443+4))</f>
        <v/>
      </c>
      <c r="V443" s="102"/>
      <c r="W443" s="81"/>
      <c r="X443" s="81"/>
      <c r="Y443" s="105"/>
      <c r="Z443" s="105"/>
      <c r="AA443" s="106" t="str">
        <f aca="false">IF(AND($Y443="",$Z443=""),"",ROUND(IFERROR(VALUE(LEFT($Y443,1)),0)*12+IFERROR(VALUE(LEFT($Z443,1)),0)*8,0))</f>
        <v/>
      </c>
      <c r="AB443" s="106" t="str">
        <f aca="false">IF($AA443="","",IF($AA443&gt;=80,"A - call first",IF($AA443&gt;=60,"B - worth pursuing",IF($AA443&gt;=40,"C - nurture","D - do not spend time here"))))</f>
        <v/>
      </c>
      <c r="AC443" s="107" t="str">
        <f aca="false">IF($C443="","",IF($S443="Converted","8 Won / Certified",IF($S443="Application Started","7 Certification / Enterprise opportunity",IF($S443="Meeting Booked","6 Meeting / Application",IF(OR($S443="Interested",$S443="Info Requested"),"5 Interested",IF(OR($S443="Declined",$S443="Not Relevant",$S443="Do Not Contact / Unsubscribed"),"9 Closed - Lost",IF($R443="Yes","4 Contacted",IF($N443="Yes","2 Engaged",IF($M443="Yes","1 Awareness",IF($AA443&gt;=60,"3 Qualified","1 Awareness"))))))))))</f>
        <v/>
      </c>
      <c r="AD443" s="108"/>
      <c r="AE443" s="108"/>
      <c r="AF443" s="109" t="str">
        <f aca="false">IF($AE443="","",$AE443+10)</f>
        <v/>
      </c>
      <c r="AG443" s="108"/>
      <c r="AH443" s="81"/>
      <c r="AI443" s="108"/>
      <c r="AJ443" s="81"/>
      <c r="AK443" s="108"/>
      <c r="AL443" s="110"/>
      <c r="AM443" s="81"/>
      <c r="AN443" s="109" t="str">
        <f aca="false">IF($D443="","",IF(COUNTIF($D$4:$D$1203,$D443)&gt;1,"DUPLICATE — check earlier row",""))</f>
        <v/>
      </c>
      <c r="AO443" s="81"/>
      <c r="AP443" s="81"/>
    </row>
    <row r="444" customFormat="false" ht="30" hidden="false" customHeight="true" outlineLevel="0" collapsed="false">
      <c r="A444" s="79"/>
      <c r="B444" s="80"/>
      <c r="C444" s="80"/>
      <c r="D444" s="80"/>
      <c r="E444" s="80"/>
      <c r="F444" s="80"/>
      <c r="G444" s="80"/>
      <c r="H444" s="80"/>
      <c r="I444" s="80"/>
      <c r="J444" s="102"/>
      <c r="K444" s="103" t="str">
        <f aca="false">IF(J444="","",IF(J444&gt;=8,"Yes","Check"))</f>
        <v/>
      </c>
      <c r="L444" s="81"/>
      <c r="M444" s="102"/>
      <c r="N444" s="102"/>
      <c r="O444" s="80"/>
      <c r="P444" s="81"/>
      <c r="Q444" s="103" t="str">
        <f aca="false">IF(P444="","",LEN(P444))</f>
        <v/>
      </c>
      <c r="R444" s="102"/>
      <c r="S444" s="80"/>
      <c r="T444" s="81"/>
      <c r="U444" s="104" t="str">
        <f aca="false">IF($AE444&lt;&gt;"",$AE444+4,IF(OR(R444&lt;&gt;"Yes",A444=""),"",A444+4))</f>
        <v/>
      </c>
      <c r="V444" s="102"/>
      <c r="W444" s="81"/>
      <c r="X444" s="81"/>
      <c r="Y444" s="105"/>
      <c r="Z444" s="105"/>
      <c r="AA444" s="106" t="str">
        <f aca="false">IF(AND($Y444="",$Z444=""),"",ROUND(IFERROR(VALUE(LEFT($Y444,1)),0)*12+IFERROR(VALUE(LEFT($Z444,1)),0)*8,0))</f>
        <v/>
      </c>
      <c r="AB444" s="106" t="str">
        <f aca="false">IF($AA444="","",IF($AA444&gt;=80,"A - call first",IF($AA444&gt;=60,"B - worth pursuing",IF($AA444&gt;=40,"C - nurture","D - do not spend time here"))))</f>
        <v/>
      </c>
      <c r="AC444" s="107" t="str">
        <f aca="false">IF($C444="","",IF($S444="Converted","8 Won / Certified",IF($S444="Application Started","7 Certification / Enterprise opportunity",IF($S444="Meeting Booked","6 Meeting / Application",IF(OR($S444="Interested",$S444="Info Requested"),"5 Interested",IF(OR($S444="Declined",$S444="Not Relevant",$S444="Do Not Contact / Unsubscribed"),"9 Closed - Lost",IF($R444="Yes","4 Contacted",IF($N444="Yes","2 Engaged",IF($M444="Yes","1 Awareness",IF($AA444&gt;=60,"3 Qualified","1 Awareness"))))))))))</f>
        <v/>
      </c>
      <c r="AD444" s="108"/>
      <c r="AE444" s="108"/>
      <c r="AF444" s="111" t="str">
        <f aca="false">IF($AE444="","",$AE444+10)</f>
        <v/>
      </c>
      <c r="AG444" s="108"/>
      <c r="AH444" s="81"/>
      <c r="AI444" s="108"/>
      <c r="AJ444" s="81"/>
      <c r="AK444" s="108"/>
      <c r="AL444" s="110"/>
      <c r="AM444" s="81"/>
      <c r="AN444" s="111" t="str">
        <f aca="false">IF($D444="","",IF(COUNTIF($D$4:$D$1203,$D444)&gt;1,"DUPLICATE — check earlier row",""))</f>
        <v/>
      </c>
      <c r="AO444" s="81"/>
      <c r="AP444" s="81"/>
    </row>
    <row r="445" customFormat="false" ht="30" hidden="false" customHeight="true" outlineLevel="0" collapsed="false">
      <c r="A445" s="79"/>
      <c r="B445" s="80"/>
      <c r="C445" s="80"/>
      <c r="D445" s="80"/>
      <c r="E445" s="80"/>
      <c r="F445" s="80"/>
      <c r="G445" s="80"/>
      <c r="H445" s="80"/>
      <c r="I445" s="80"/>
      <c r="J445" s="102"/>
      <c r="K445" s="103" t="str">
        <f aca="false">IF(J445="","",IF(J445&gt;=8,"Yes","Check"))</f>
        <v/>
      </c>
      <c r="L445" s="81"/>
      <c r="M445" s="102"/>
      <c r="N445" s="102"/>
      <c r="O445" s="80"/>
      <c r="P445" s="81"/>
      <c r="Q445" s="103" t="str">
        <f aca="false">IF(P445="","",LEN(P445))</f>
        <v/>
      </c>
      <c r="R445" s="102"/>
      <c r="S445" s="80"/>
      <c r="T445" s="81"/>
      <c r="U445" s="104" t="str">
        <f aca="false">IF($AE445&lt;&gt;"",$AE445+4,IF(OR(R445&lt;&gt;"Yes",A445=""),"",A445+4))</f>
        <v/>
      </c>
      <c r="V445" s="102"/>
      <c r="W445" s="81"/>
      <c r="X445" s="81"/>
      <c r="Y445" s="105"/>
      <c r="Z445" s="105"/>
      <c r="AA445" s="106" t="str">
        <f aca="false">IF(AND($Y445="",$Z445=""),"",ROUND(IFERROR(VALUE(LEFT($Y445,1)),0)*12+IFERROR(VALUE(LEFT($Z445,1)),0)*8,0))</f>
        <v/>
      </c>
      <c r="AB445" s="106" t="str">
        <f aca="false">IF($AA445="","",IF($AA445&gt;=80,"A - call first",IF($AA445&gt;=60,"B - worth pursuing",IF($AA445&gt;=40,"C - nurture","D - do not spend time here"))))</f>
        <v/>
      </c>
      <c r="AC445" s="107" t="str">
        <f aca="false">IF($C445="","",IF($S445="Converted","8 Won / Certified",IF($S445="Application Started","7 Certification / Enterprise opportunity",IF($S445="Meeting Booked","6 Meeting / Application",IF(OR($S445="Interested",$S445="Info Requested"),"5 Interested",IF(OR($S445="Declined",$S445="Not Relevant",$S445="Do Not Contact / Unsubscribed"),"9 Closed - Lost",IF($R445="Yes","4 Contacted",IF($N445="Yes","2 Engaged",IF($M445="Yes","1 Awareness",IF($AA445&gt;=60,"3 Qualified","1 Awareness"))))))))))</f>
        <v/>
      </c>
      <c r="AD445" s="108"/>
      <c r="AE445" s="108"/>
      <c r="AF445" s="109" t="str">
        <f aca="false">IF($AE445="","",$AE445+10)</f>
        <v/>
      </c>
      <c r="AG445" s="108"/>
      <c r="AH445" s="81"/>
      <c r="AI445" s="108"/>
      <c r="AJ445" s="81"/>
      <c r="AK445" s="108"/>
      <c r="AL445" s="110"/>
      <c r="AM445" s="81"/>
      <c r="AN445" s="109" t="str">
        <f aca="false">IF($D445="","",IF(COUNTIF($D$4:$D$1203,$D445)&gt;1,"DUPLICATE — check earlier row",""))</f>
        <v/>
      </c>
      <c r="AO445" s="81"/>
      <c r="AP445" s="81"/>
    </row>
    <row r="446" customFormat="false" ht="30" hidden="false" customHeight="true" outlineLevel="0" collapsed="false">
      <c r="A446" s="79"/>
      <c r="B446" s="80"/>
      <c r="C446" s="80"/>
      <c r="D446" s="80"/>
      <c r="E446" s="80"/>
      <c r="F446" s="80"/>
      <c r="G446" s="80"/>
      <c r="H446" s="80"/>
      <c r="I446" s="80"/>
      <c r="J446" s="102"/>
      <c r="K446" s="103" t="str">
        <f aca="false">IF(J446="","",IF(J446&gt;=8,"Yes","Check"))</f>
        <v/>
      </c>
      <c r="L446" s="81"/>
      <c r="M446" s="102"/>
      <c r="N446" s="102"/>
      <c r="O446" s="80"/>
      <c r="P446" s="81"/>
      <c r="Q446" s="103" t="str">
        <f aca="false">IF(P446="","",LEN(P446))</f>
        <v/>
      </c>
      <c r="R446" s="102"/>
      <c r="S446" s="80"/>
      <c r="T446" s="81"/>
      <c r="U446" s="104" t="str">
        <f aca="false">IF($AE446&lt;&gt;"",$AE446+4,IF(OR(R446&lt;&gt;"Yes",A446=""),"",A446+4))</f>
        <v/>
      </c>
      <c r="V446" s="102"/>
      <c r="W446" s="81"/>
      <c r="X446" s="81"/>
      <c r="Y446" s="105"/>
      <c r="Z446" s="105"/>
      <c r="AA446" s="106" t="str">
        <f aca="false">IF(AND($Y446="",$Z446=""),"",ROUND(IFERROR(VALUE(LEFT($Y446,1)),0)*12+IFERROR(VALUE(LEFT($Z446,1)),0)*8,0))</f>
        <v/>
      </c>
      <c r="AB446" s="106" t="str">
        <f aca="false">IF($AA446="","",IF($AA446&gt;=80,"A - call first",IF($AA446&gt;=60,"B - worth pursuing",IF($AA446&gt;=40,"C - nurture","D - do not spend time here"))))</f>
        <v/>
      </c>
      <c r="AC446" s="107" t="str">
        <f aca="false">IF($C446="","",IF($S446="Converted","8 Won / Certified",IF($S446="Application Started","7 Certification / Enterprise opportunity",IF($S446="Meeting Booked","6 Meeting / Application",IF(OR($S446="Interested",$S446="Info Requested"),"5 Interested",IF(OR($S446="Declined",$S446="Not Relevant",$S446="Do Not Contact / Unsubscribed"),"9 Closed - Lost",IF($R446="Yes","4 Contacted",IF($N446="Yes","2 Engaged",IF($M446="Yes","1 Awareness",IF($AA446&gt;=60,"3 Qualified","1 Awareness"))))))))))</f>
        <v/>
      </c>
      <c r="AD446" s="108"/>
      <c r="AE446" s="108"/>
      <c r="AF446" s="111" t="str">
        <f aca="false">IF($AE446="","",$AE446+10)</f>
        <v/>
      </c>
      <c r="AG446" s="108"/>
      <c r="AH446" s="81"/>
      <c r="AI446" s="108"/>
      <c r="AJ446" s="81"/>
      <c r="AK446" s="108"/>
      <c r="AL446" s="110"/>
      <c r="AM446" s="81"/>
      <c r="AN446" s="111" t="str">
        <f aca="false">IF($D446="","",IF(COUNTIF($D$4:$D$1203,$D446)&gt;1,"DUPLICATE — check earlier row",""))</f>
        <v/>
      </c>
      <c r="AO446" s="81"/>
      <c r="AP446" s="81"/>
    </row>
    <row r="447" customFormat="false" ht="30" hidden="false" customHeight="true" outlineLevel="0" collapsed="false">
      <c r="A447" s="79"/>
      <c r="B447" s="80"/>
      <c r="C447" s="80"/>
      <c r="D447" s="80"/>
      <c r="E447" s="80"/>
      <c r="F447" s="80"/>
      <c r="G447" s="80"/>
      <c r="H447" s="80"/>
      <c r="I447" s="80"/>
      <c r="J447" s="102"/>
      <c r="K447" s="103" t="str">
        <f aca="false">IF(J447="","",IF(J447&gt;=8,"Yes","Check"))</f>
        <v/>
      </c>
      <c r="L447" s="81"/>
      <c r="M447" s="102"/>
      <c r="N447" s="102"/>
      <c r="O447" s="80"/>
      <c r="P447" s="81"/>
      <c r="Q447" s="103" t="str">
        <f aca="false">IF(P447="","",LEN(P447))</f>
        <v/>
      </c>
      <c r="R447" s="102"/>
      <c r="S447" s="80"/>
      <c r="T447" s="81"/>
      <c r="U447" s="104" t="str">
        <f aca="false">IF($AE447&lt;&gt;"",$AE447+4,IF(OR(R447&lt;&gt;"Yes",A447=""),"",A447+4))</f>
        <v/>
      </c>
      <c r="V447" s="102"/>
      <c r="W447" s="81"/>
      <c r="X447" s="81"/>
      <c r="Y447" s="105"/>
      <c r="Z447" s="105"/>
      <c r="AA447" s="106" t="str">
        <f aca="false">IF(AND($Y447="",$Z447=""),"",ROUND(IFERROR(VALUE(LEFT($Y447,1)),0)*12+IFERROR(VALUE(LEFT($Z447,1)),0)*8,0))</f>
        <v/>
      </c>
      <c r="AB447" s="106" t="str">
        <f aca="false">IF($AA447="","",IF($AA447&gt;=80,"A - call first",IF($AA447&gt;=60,"B - worth pursuing",IF($AA447&gt;=40,"C - nurture","D - do not spend time here"))))</f>
        <v/>
      </c>
      <c r="AC447" s="107" t="str">
        <f aca="false">IF($C447="","",IF($S447="Converted","8 Won / Certified",IF($S447="Application Started","7 Certification / Enterprise opportunity",IF($S447="Meeting Booked","6 Meeting / Application",IF(OR($S447="Interested",$S447="Info Requested"),"5 Interested",IF(OR($S447="Declined",$S447="Not Relevant",$S447="Do Not Contact / Unsubscribed"),"9 Closed - Lost",IF($R447="Yes","4 Contacted",IF($N447="Yes","2 Engaged",IF($M447="Yes","1 Awareness",IF($AA447&gt;=60,"3 Qualified","1 Awareness"))))))))))</f>
        <v/>
      </c>
      <c r="AD447" s="108"/>
      <c r="AE447" s="108"/>
      <c r="AF447" s="109" t="str">
        <f aca="false">IF($AE447="","",$AE447+10)</f>
        <v/>
      </c>
      <c r="AG447" s="108"/>
      <c r="AH447" s="81"/>
      <c r="AI447" s="108"/>
      <c r="AJ447" s="81"/>
      <c r="AK447" s="108"/>
      <c r="AL447" s="110"/>
      <c r="AM447" s="81"/>
      <c r="AN447" s="109" t="str">
        <f aca="false">IF($D447="","",IF(COUNTIF($D$4:$D$1203,$D447)&gt;1,"DUPLICATE — check earlier row",""))</f>
        <v/>
      </c>
      <c r="AO447" s="81"/>
      <c r="AP447" s="81"/>
    </row>
    <row r="448" customFormat="false" ht="30" hidden="false" customHeight="true" outlineLevel="0" collapsed="false">
      <c r="A448" s="79"/>
      <c r="B448" s="80"/>
      <c r="C448" s="80"/>
      <c r="D448" s="80"/>
      <c r="E448" s="80"/>
      <c r="F448" s="80"/>
      <c r="G448" s="80"/>
      <c r="H448" s="80"/>
      <c r="I448" s="80"/>
      <c r="J448" s="102"/>
      <c r="K448" s="103" t="str">
        <f aca="false">IF(J448="","",IF(J448&gt;=8,"Yes","Check"))</f>
        <v/>
      </c>
      <c r="L448" s="81"/>
      <c r="M448" s="102"/>
      <c r="N448" s="102"/>
      <c r="O448" s="80"/>
      <c r="P448" s="81"/>
      <c r="Q448" s="103" t="str">
        <f aca="false">IF(P448="","",LEN(P448))</f>
        <v/>
      </c>
      <c r="R448" s="102"/>
      <c r="S448" s="80"/>
      <c r="T448" s="81"/>
      <c r="U448" s="104" t="str">
        <f aca="false">IF($AE448&lt;&gt;"",$AE448+4,IF(OR(R448&lt;&gt;"Yes",A448=""),"",A448+4))</f>
        <v/>
      </c>
      <c r="V448" s="102"/>
      <c r="W448" s="81"/>
      <c r="X448" s="81"/>
      <c r="Y448" s="105"/>
      <c r="Z448" s="105"/>
      <c r="AA448" s="106" t="str">
        <f aca="false">IF(AND($Y448="",$Z448=""),"",ROUND(IFERROR(VALUE(LEFT($Y448,1)),0)*12+IFERROR(VALUE(LEFT($Z448,1)),0)*8,0))</f>
        <v/>
      </c>
      <c r="AB448" s="106" t="str">
        <f aca="false">IF($AA448="","",IF($AA448&gt;=80,"A - call first",IF($AA448&gt;=60,"B - worth pursuing",IF($AA448&gt;=40,"C - nurture","D - do not spend time here"))))</f>
        <v/>
      </c>
      <c r="AC448" s="107" t="str">
        <f aca="false">IF($C448="","",IF($S448="Converted","8 Won / Certified",IF($S448="Application Started","7 Certification / Enterprise opportunity",IF($S448="Meeting Booked","6 Meeting / Application",IF(OR($S448="Interested",$S448="Info Requested"),"5 Interested",IF(OR($S448="Declined",$S448="Not Relevant",$S448="Do Not Contact / Unsubscribed"),"9 Closed - Lost",IF($R448="Yes","4 Contacted",IF($N448="Yes","2 Engaged",IF($M448="Yes","1 Awareness",IF($AA448&gt;=60,"3 Qualified","1 Awareness"))))))))))</f>
        <v/>
      </c>
      <c r="AD448" s="108"/>
      <c r="AE448" s="108"/>
      <c r="AF448" s="111" t="str">
        <f aca="false">IF($AE448="","",$AE448+10)</f>
        <v/>
      </c>
      <c r="AG448" s="108"/>
      <c r="AH448" s="81"/>
      <c r="AI448" s="108"/>
      <c r="AJ448" s="81"/>
      <c r="AK448" s="108"/>
      <c r="AL448" s="110"/>
      <c r="AM448" s="81"/>
      <c r="AN448" s="111" t="str">
        <f aca="false">IF($D448="","",IF(COUNTIF($D$4:$D$1203,$D448)&gt;1,"DUPLICATE — check earlier row",""))</f>
        <v/>
      </c>
      <c r="AO448" s="81"/>
      <c r="AP448" s="81"/>
    </row>
    <row r="449" customFormat="false" ht="30" hidden="false" customHeight="true" outlineLevel="0" collapsed="false">
      <c r="A449" s="79"/>
      <c r="B449" s="80"/>
      <c r="C449" s="80"/>
      <c r="D449" s="80"/>
      <c r="E449" s="80"/>
      <c r="F449" s="80"/>
      <c r="G449" s="80"/>
      <c r="H449" s="80"/>
      <c r="I449" s="80"/>
      <c r="J449" s="102"/>
      <c r="K449" s="103" t="str">
        <f aca="false">IF(J449="","",IF(J449&gt;=8,"Yes","Check"))</f>
        <v/>
      </c>
      <c r="L449" s="81"/>
      <c r="M449" s="102"/>
      <c r="N449" s="102"/>
      <c r="O449" s="80"/>
      <c r="P449" s="81"/>
      <c r="Q449" s="103" t="str">
        <f aca="false">IF(P449="","",LEN(P449))</f>
        <v/>
      </c>
      <c r="R449" s="102"/>
      <c r="S449" s="80"/>
      <c r="T449" s="81"/>
      <c r="U449" s="104" t="str">
        <f aca="false">IF($AE449&lt;&gt;"",$AE449+4,IF(OR(R449&lt;&gt;"Yes",A449=""),"",A449+4))</f>
        <v/>
      </c>
      <c r="V449" s="102"/>
      <c r="W449" s="81"/>
      <c r="X449" s="81"/>
      <c r="Y449" s="105"/>
      <c r="Z449" s="105"/>
      <c r="AA449" s="106" t="str">
        <f aca="false">IF(AND($Y449="",$Z449=""),"",ROUND(IFERROR(VALUE(LEFT($Y449,1)),0)*12+IFERROR(VALUE(LEFT($Z449,1)),0)*8,0))</f>
        <v/>
      </c>
      <c r="AB449" s="106" t="str">
        <f aca="false">IF($AA449="","",IF($AA449&gt;=80,"A - call first",IF($AA449&gt;=60,"B - worth pursuing",IF($AA449&gt;=40,"C - nurture","D - do not spend time here"))))</f>
        <v/>
      </c>
      <c r="AC449" s="107" t="str">
        <f aca="false">IF($C449="","",IF($S449="Converted","8 Won / Certified",IF($S449="Application Started","7 Certification / Enterprise opportunity",IF($S449="Meeting Booked","6 Meeting / Application",IF(OR($S449="Interested",$S449="Info Requested"),"5 Interested",IF(OR($S449="Declined",$S449="Not Relevant",$S449="Do Not Contact / Unsubscribed"),"9 Closed - Lost",IF($R449="Yes","4 Contacted",IF($N449="Yes","2 Engaged",IF($M449="Yes","1 Awareness",IF($AA449&gt;=60,"3 Qualified","1 Awareness"))))))))))</f>
        <v/>
      </c>
      <c r="AD449" s="108"/>
      <c r="AE449" s="108"/>
      <c r="AF449" s="109" t="str">
        <f aca="false">IF($AE449="","",$AE449+10)</f>
        <v/>
      </c>
      <c r="AG449" s="108"/>
      <c r="AH449" s="81"/>
      <c r="AI449" s="108"/>
      <c r="AJ449" s="81"/>
      <c r="AK449" s="108"/>
      <c r="AL449" s="110"/>
      <c r="AM449" s="81"/>
      <c r="AN449" s="109" t="str">
        <f aca="false">IF($D449="","",IF(COUNTIF($D$4:$D$1203,$D449)&gt;1,"DUPLICATE — check earlier row",""))</f>
        <v/>
      </c>
      <c r="AO449" s="81"/>
      <c r="AP449" s="81"/>
    </row>
    <row r="450" customFormat="false" ht="30" hidden="false" customHeight="true" outlineLevel="0" collapsed="false">
      <c r="A450" s="79"/>
      <c r="B450" s="80"/>
      <c r="C450" s="80"/>
      <c r="D450" s="80"/>
      <c r="E450" s="80"/>
      <c r="F450" s="80"/>
      <c r="G450" s="80"/>
      <c r="H450" s="80"/>
      <c r="I450" s="80"/>
      <c r="J450" s="102"/>
      <c r="K450" s="103" t="str">
        <f aca="false">IF(J450="","",IF(J450&gt;=8,"Yes","Check"))</f>
        <v/>
      </c>
      <c r="L450" s="81"/>
      <c r="M450" s="102"/>
      <c r="N450" s="102"/>
      <c r="O450" s="80"/>
      <c r="P450" s="81"/>
      <c r="Q450" s="103" t="str">
        <f aca="false">IF(P450="","",LEN(P450))</f>
        <v/>
      </c>
      <c r="R450" s="102"/>
      <c r="S450" s="80"/>
      <c r="T450" s="81"/>
      <c r="U450" s="104" t="str">
        <f aca="false">IF($AE450&lt;&gt;"",$AE450+4,IF(OR(R450&lt;&gt;"Yes",A450=""),"",A450+4))</f>
        <v/>
      </c>
      <c r="V450" s="102"/>
      <c r="W450" s="81"/>
      <c r="X450" s="81"/>
      <c r="Y450" s="105"/>
      <c r="Z450" s="105"/>
      <c r="AA450" s="106" t="str">
        <f aca="false">IF(AND($Y450="",$Z450=""),"",ROUND(IFERROR(VALUE(LEFT($Y450,1)),0)*12+IFERROR(VALUE(LEFT($Z450,1)),0)*8,0))</f>
        <v/>
      </c>
      <c r="AB450" s="106" t="str">
        <f aca="false">IF($AA450="","",IF($AA450&gt;=80,"A - call first",IF($AA450&gt;=60,"B - worth pursuing",IF($AA450&gt;=40,"C - nurture","D - do not spend time here"))))</f>
        <v/>
      </c>
      <c r="AC450" s="107" t="str">
        <f aca="false">IF($C450="","",IF($S450="Converted","8 Won / Certified",IF($S450="Application Started","7 Certification / Enterprise opportunity",IF($S450="Meeting Booked","6 Meeting / Application",IF(OR($S450="Interested",$S450="Info Requested"),"5 Interested",IF(OR($S450="Declined",$S450="Not Relevant",$S450="Do Not Contact / Unsubscribed"),"9 Closed - Lost",IF($R450="Yes","4 Contacted",IF($N450="Yes","2 Engaged",IF($M450="Yes","1 Awareness",IF($AA450&gt;=60,"3 Qualified","1 Awareness"))))))))))</f>
        <v/>
      </c>
      <c r="AD450" s="108"/>
      <c r="AE450" s="108"/>
      <c r="AF450" s="111" t="str">
        <f aca="false">IF($AE450="","",$AE450+10)</f>
        <v/>
      </c>
      <c r="AG450" s="108"/>
      <c r="AH450" s="81"/>
      <c r="AI450" s="108"/>
      <c r="AJ450" s="81"/>
      <c r="AK450" s="108"/>
      <c r="AL450" s="110"/>
      <c r="AM450" s="81"/>
      <c r="AN450" s="111" t="str">
        <f aca="false">IF($D450="","",IF(COUNTIF($D$4:$D$1203,$D450)&gt;1,"DUPLICATE — check earlier row",""))</f>
        <v/>
      </c>
      <c r="AO450" s="81"/>
      <c r="AP450" s="81"/>
    </row>
    <row r="451" customFormat="false" ht="30" hidden="false" customHeight="true" outlineLevel="0" collapsed="false">
      <c r="A451" s="79"/>
      <c r="B451" s="80"/>
      <c r="C451" s="80"/>
      <c r="D451" s="80"/>
      <c r="E451" s="80"/>
      <c r="F451" s="80"/>
      <c r="G451" s="80"/>
      <c r="H451" s="80"/>
      <c r="I451" s="80"/>
      <c r="J451" s="102"/>
      <c r="K451" s="103" t="str">
        <f aca="false">IF(J451="","",IF(J451&gt;=8,"Yes","Check"))</f>
        <v/>
      </c>
      <c r="L451" s="81"/>
      <c r="M451" s="102"/>
      <c r="N451" s="102"/>
      <c r="O451" s="80"/>
      <c r="P451" s="81"/>
      <c r="Q451" s="103" t="str">
        <f aca="false">IF(P451="","",LEN(P451))</f>
        <v/>
      </c>
      <c r="R451" s="102"/>
      <c r="S451" s="80"/>
      <c r="T451" s="81"/>
      <c r="U451" s="104" t="str">
        <f aca="false">IF($AE451&lt;&gt;"",$AE451+4,IF(OR(R451&lt;&gt;"Yes",A451=""),"",A451+4))</f>
        <v/>
      </c>
      <c r="V451" s="102"/>
      <c r="W451" s="81"/>
      <c r="X451" s="81"/>
      <c r="Y451" s="105"/>
      <c r="Z451" s="105"/>
      <c r="AA451" s="106" t="str">
        <f aca="false">IF(AND($Y451="",$Z451=""),"",ROUND(IFERROR(VALUE(LEFT($Y451,1)),0)*12+IFERROR(VALUE(LEFT($Z451,1)),0)*8,0))</f>
        <v/>
      </c>
      <c r="AB451" s="106" t="str">
        <f aca="false">IF($AA451="","",IF($AA451&gt;=80,"A - call first",IF($AA451&gt;=60,"B - worth pursuing",IF($AA451&gt;=40,"C - nurture","D - do not spend time here"))))</f>
        <v/>
      </c>
      <c r="AC451" s="107" t="str">
        <f aca="false">IF($C451="","",IF($S451="Converted","8 Won / Certified",IF($S451="Application Started","7 Certification / Enterprise opportunity",IF($S451="Meeting Booked","6 Meeting / Application",IF(OR($S451="Interested",$S451="Info Requested"),"5 Interested",IF(OR($S451="Declined",$S451="Not Relevant",$S451="Do Not Contact / Unsubscribed"),"9 Closed - Lost",IF($R451="Yes","4 Contacted",IF($N451="Yes","2 Engaged",IF($M451="Yes","1 Awareness",IF($AA451&gt;=60,"3 Qualified","1 Awareness"))))))))))</f>
        <v/>
      </c>
      <c r="AD451" s="108"/>
      <c r="AE451" s="108"/>
      <c r="AF451" s="109" t="str">
        <f aca="false">IF($AE451="","",$AE451+10)</f>
        <v/>
      </c>
      <c r="AG451" s="108"/>
      <c r="AH451" s="81"/>
      <c r="AI451" s="108"/>
      <c r="AJ451" s="81"/>
      <c r="AK451" s="108"/>
      <c r="AL451" s="110"/>
      <c r="AM451" s="81"/>
      <c r="AN451" s="109" t="str">
        <f aca="false">IF($D451="","",IF(COUNTIF($D$4:$D$1203,$D451)&gt;1,"DUPLICATE — check earlier row",""))</f>
        <v/>
      </c>
      <c r="AO451" s="81"/>
      <c r="AP451" s="81"/>
    </row>
    <row r="452" customFormat="false" ht="30" hidden="false" customHeight="true" outlineLevel="0" collapsed="false">
      <c r="A452" s="79"/>
      <c r="B452" s="80"/>
      <c r="C452" s="80"/>
      <c r="D452" s="80"/>
      <c r="E452" s="80"/>
      <c r="F452" s="80"/>
      <c r="G452" s="80"/>
      <c r="H452" s="80"/>
      <c r="I452" s="80"/>
      <c r="J452" s="102"/>
      <c r="K452" s="103" t="str">
        <f aca="false">IF(J452="","",IF(J452&gt;=8,"Yes","Check"))</f>
        <v/>
      </c>
      <c r="L452" s="81"/>
      <c r="M452" s="102"/>
      <c r="N452" s="102"/>
      <c r="O452" s="80"/>
      <c r="P452" s="81"/>
      <c r="Q452" s="103" t="str">
        <f aca="false">IF(P452="","",LEN(P452))</f>
        <v/>
      </c>
      <c r="R452" s="102"/>
      <c r="S452" s="80"/>
      <c r="T452" s="81"/>
      <c r="U452" s="104" t="str">
        <f aca="false">IF($AE452&lt;&gt;"",$AE452+4,IF(OR(R452&lt;&gt;"Yes",A452=""),"",A452+4))</f>
        <v/>
      </c>
      <c r="V452" s="102"/>
      <c r="W452" s="81"/>
      <c r="X452" s="81"/>
      <c r="Y452" s="105"/>
      <c r="Z452" s="105"/>
      <c r="AA452" s="106" t="str">
        <f aca="false">IF(AND($Y452="",$Z452=""),"",ROUND(IFERROR(VALUE(LEFT($Y452,1)),0)*12+IFERROR(VALUE(LEFT($Z452,1)),0)*8,0))</f>
        <v/>
      </c>
      <c r="AB452" s="106" t="str">
        <f aca="false">IF($AA452="","",IF($AA452&gt;=80,"A - call first",IF($AA452&gt;=60,"B - worth pursuing",IF($AA452&gt;=40,"C - nurture","D - do not spend time here"))))</f>
        <v/>
      </c>
      <c r="AC452" s="107" t="str">
        <f aca="false">IF($C452="","",IF($S452="Converted","8 Won / Certified",IF($S452="Application Started","7 Certification / Enterprise opportunity",IF($S452="Meeting Booked","6 Meeting / Application",IF(OR($S452="Interested",$S452="Info Requested"),"5 Interested",IF(OR($S452="Declined",$S452="Not Relevant",$S452="Do Not Contact / Unsubscribed"),"9 Closed - Lost",IF($R452="Yes","4 Contacted",IF($N452="Yes","2 Engaged",IF($M452="Yes","1 Awareness",IF($AA452&gt;=60,"3 Qualified","1 Awareness"))))))))))</f>
        <v/>
      </c>
      <c r="AD452" s="108"/>
      <c r="AE452" s="108"/>
      <c r="AF452" s="111" t="str">
        <f aca="false">IF($AE452="","",$AE452+10)</f>
        <v/>
      </c>
      <c r="AG452" s="108"/>
      <c r="AH452" s="81"/>
      <c r="AI452" s="108"/>
      <c r="AJ452" s="81"/>
      <c r="AK452" s="108"/>
      <c r="AL452" s="110"/>
      <c r="AM452" s="81"/>
      <c r="AN452" s="111" t="str">
        <f aca="false">IF($D452="","",IF(COUNTIF($D$4:$D$1203,$D452)&gt;1,"DUPLICATE — check earlier row",""))</f>
        <v/>
      </c>
      <c r="AO452" s="81"/>
      <c r="AP452" s="81"/>
    </row>
    <row r="453" customFormat="false" ht="30" hidden="false" customHeight="true" outlineLevel="0" collapsed="false">
      <c r="A453" s="79"/>
      <c r="B453" s="80"/>
      <c r="C453" s="80"/>
      <c r="D453" s="80"/>
      <c r="E453" s="80"/>
      <c r="F453" s="80"/>
      <c r="G453" s="80"/>
      <c r="H453" s="80"/>
      <c r="I453" s="80"/>
      <c r="J453" s="102"/>
      <c r="K453" s="103" t="str">
        <f aca="false">IF(J453="","",IF(J453&gt;=8,"Yes","Check"))</f>
        <v/>
      </c>
      <c r="L453" s="81"/>
      <c r="M453" s="102"/>
      <c r="N453" s="102"/>
      <c r="O453" s="80"/>
      <c r="P453" s="81"/>
      <c r="Q453" s="103" t="str">
        <f aca="false">IF(P453="","",LEN(P453))</f>
        <v/>
      </c>
      <c r="R453" s="102"/>
      <c r="S453" s="80"/>
      <c r="T453" s="81"/>
      <c r="U453" s="104" t="str">
        <f aca="false">IF($AE453&lt;&gt;"",$AE453+4,IF(OR(R453&lt;&gt;"Yes",A453=""),"",A453+4))</f>
        <v/>
      </c>
      <c r="V453" s="102"/>
      <c r="W453" s="81"/>
      <c r="X453" s="81"/>
      <c r="Y453" s="105"/>
      <c r="Z453" s="105"/>
      <c r="AA453" s="106" t="str">
        <f aca="false">IF(AND($Y453="",$Z453=""),"",ROUND(IFERROR(VALUE(LEFT($Y453,1)),0)*12+IFERROR(VALUE(LEFT($Z453,1)),0)*8,0))</f>
        <v/>
      </c>
      <c r="AB453" s="106" t="str">
        <f aca="false">IF($AA453="","",IF($AA453&gt;=80,"A - call first",IF($AA453&gt;=60,"B - worth pursuing",IF($AA453&gt;=40,"C - nurture","D - do not spend time here"))))</f>
        <v/>
      </c>
      <c r="AC453" s="107" t="str">
        <f aca="false">IF($C453="","",IF($S453="Converted","8 Won / Certified",IF($S453="Application Started","7 Certification / Enterprise opportunity",IF($S453="Meeting Booked","6 Meeting / Application",IF(OR($S453="Interested",$S453="Info Requested"),"5 Interested",IF(OR($S453="Declined",$S453="Not Relevant",$S453="Do Not Contact / Unsubscribed"),"9 Closed - Lost",IF($R453="Yes","4 Contacted",IF($N453="Yes","2 Engaged",IF($M453="Yes","1 Awareness",IF($AA453&gt;=60,"3 Qualified","1 Awareness"))))))))))</f>
        <v/>
      </c>
      <c r="AD453" s="108"/>
      <c r="AE453" s="108"/>
      <c r="AF453" s="109" t="str">
        <f aca="false">IF($AE453="","",$AE453+10)</f>
        <v/>
      </c>
      <c r="AG453" s="108"/>
      <c r="AH453" s="81"/>
      <c r="AI453" s="108"/>
      <c r="AJ453" s="81"/>
      <c r="AK453" s="108"/>
      <c r="AL453" s="110"/>
      <c r="AM453" s="81"/>
      <c r="AN453" s="109" t="str">
        <f aca="false">IF($D453="","",IF(COUNTIF($D$4:$D$1203,$D453)&gt;1,"DUPLICATE — check earlier row",""))</f>
        <v/>
      </c>
      <c r="AO453" s="81"/>
      <c r="AP453" s="81"/>
    </row>
    <row r="454" customFormat="false" ht="30" hidden="false" customHeight="true" outlineLevel="0" collapsed="false">
      <c r="A454" s="79"/>
      <c r="B454" s="80"/>
      <c r="C454" s="80"/>
      <c r="D454" s="80"/>
      <c r="E454" s="80"/>
      <c r="F454" s="80"/>
      <c r="G454" s="80"/>
      <c r="H454" s="80"/>
      <c r="I454" s="80"/>
      <c r="J454" s="102"/>
      <c r="K454" s="103" t="str">
        <f aca="false">IF(J454="","",IF(J454&gt;=8,"Yes","Check"))</f>
        <v/>
      </c>
      <c r="L454" s="81"/>
      <c r="M454" s="102"/>
      <c r="N454" s="102"/>
      <c r="O454" s="80"/>
      <c r="P454" s="81"/>
      <c r="Q454" s="103" t="str">
        <f aca="false">IF(P454="","",LEN(P454))</f>
        <v/>
      </c>
      <c r="R454" s="102"/>
      <c r="S454" s="80"/>
      <c r="T454" s="81"/>
      <c r="U454" s="104" t="str">
        <f aca="false">IF($AE454&lt;&gt;"",$AE454+4,IF(OR(R454&lt;&gt;"Yes",A454=""),"",A454+4))</f>
        <v/>
      </c>
      <c r="V454" s="102"/>
      <c r="W454" s="81"/>
      <c r="X454" s="81"/>
      <c r="Y454" s="105"/>
      <c r="Z454" s="105"/>
      <c r="AA454" s="106" t="str">
        <f aca="false">IF(AND($Y454="",$Z454=""),"",ROUND(IFERROR(VALUE(LEFT($Y454,1)),0)*12+IFERROR(VALUE(LEFT($Z454,1)),0)*8,0))</f>
        <v/>
      </c>
      <c r="AB454" s="106" t="str">
        <f aca="false">IF($AA454="","",IF($AA454&gt;=80,"A - call first",IF($AA454&gt;=60,"B - worth pursuing",IF($AA454&gt;=40,"C - nurture","D - do not spend time here"))))</f>
        <v/>
      </c>
      <c r="AC454" s="107" t="str">
        <f aca="false">IF($C454="","",IF($S454="Converted","8 Won / Certified",IF($S454="Application Started","7 Certification / Enterprise opportunity",IF($S454="Meeting Booked","6 Meeting / Application",IF(OR($S454="Interested",$S454="Info Requested"),"5 Interested",IF(OR($S454="Declined",$S454="Not Relevant",$S454="Do Not Contact / Unsubscribed"),"9 Closed - Lost",IF($R454="Yes","4 Contacted",IF($N454="Yes","2 Engaged",IF($M454="Yes","1 Awareness",IF($AA454&gt;=60,"3 Qualified","1 Awareness"))))))))))</f>
        <v/>
      </c>
      <c r="AD454" s="108"/>
      <c r="AE454" s="108"/>
      <c r="AF454" s="111" t="str">
        <f aca="false">IF($AE454="","",$AE454+10)</f>
        <v/>
      </c>
      <c r="AG454" s="108"/>
      <c r="AH454" s="81"/>
      <c r="AI454" s="108"/>
      <c r="AJ454" s="81"/>
      <c r="AK454" s="108"/>
      <c r="AL454" s="110"/>
      <c r="AM454" s="81"/>
      <c r="AN454" s="111" t="str">
        <f aca="false">IF($D454="","",IF(COUNTIF($D$4:$D$1203,$D454)&gt;1,"DUPLICATE — check earlier row",""))</f>
        <v/>
      </c>
      <c r="AO454" s="81"/>
      <c r="AP454" s="81"/>
    </row>
    <row r="455" customFormat="false" ht="30" hidden="false" customHeight="true" outlineLevel="0" collapsed="false">
      <c r="A455" s="79"/>
      <c r="B455" s="80"/>
      <c r="C455" s="80"/>
      <c r="D455" s="80"/>
      <c r="E455" s="80"/>
      <c r="F455" s="80"/>
      <c r="G455" s="80"/>
      <c r="H455" s="80"/>
      <c r="I455" s="80"/>
      <c r="J455" s="102"/>
      <c r="K455" s="103" t="str">
        <f aca="false">IF(J455="","",IF(J455&gt;=8,"Yes","Check"))</f>
        <v/>
      </c>
      <c r="L455" s="81"/>
      <c r="M455" s="102"/>
      <c r="N455" s="102"/>
      <c r="O455" s="80"/>
      <c r="P455" s="81"/>
      <c r="Q455" s="103" t="str">
        <f aca="false">IF(P455="","",LEN(P455))</f>
        <v/>
      </c>
      <c r="R455" s="102"/>
      <c r="S455" s="80"/>
      <c r="T455" s="81"/>
      <c r="U455" s="104" t="str">
        <f aca="false">IF($AE455&lt;&gt;"",$AE455+4,IF(OR(R455&lt;&gt;"Yes",A455=""),"",A455+4))</f>
        <v/>
      </c>
      <c r="V455" s="102"/>
      <c r="W455" s="81"/>
      <c r="X455" s="81"/>
      <c r="Y455" s="105"/>
      <c r="Z455" s="105"/>
      <c r="AA455" s="106" t="str">
        <f aca="false">IF(AND($Y455="",$Z455=""),"",ROUND(IFERROR(VALUE(LEFT($Y455,1)),0)*12+IFERROR(VALUE(LEFT($Z455,1)),0)*8,0))</f>
        <v/>
      </c>
      <c r="AB455" s="106" t="str">
        <f aca="false">IF($AA455="","",IF($AA455&gt;=80,"A - call first",IF($AA455&gt;=60,"B - worth pursuing",IF($AA455&gt;=40,"C - nurture","D - do not spend time here"))))</f>
        <v/>
      </c>
      <c r="AC455" s="107" t="str">
        <f aca="false">IF($C455="","",IF($S455="Converted","8 Won / Certified",IF($S455="Application Started","7 Certification / Enterprise opportunity",IF($S455="Meeting Booked","6 Meeting / Application",IF(OR($S455="Interested",$S455="Info Requested"),"5 Interested",IF(OR($S455="Declined",$S455="Not Relevant",$S455="Do Not Contact / Unsubscribed"),"9 Closed - Lost",IF($R455="Yes","4 Contacted",IF($N455="Yes","2 Engaged",IF($M455="Yes","1 Awareness",IF($AA455&gt;=60,"3 Qualified","1 Awareness"))))))))))</f>
        <v/>
      </c>
      <c r="AD455" s="108"/>
      <c r="AE455" s="108"/>
      <c r="AF455" s="109" t="str">
        <f aca="false">IF($AE455="","",$AE455+10)</f>
        <v/>
      </c>
      <c r="AG455" s="108"/>
      <c r="AH455" s="81"/>
      <c r="AI455" s="108"/>
      <c r="AJ455" s="81"/>
      <c r="AK455" s="108"/>
      <c r="AL455" s="110"/>
      <c r="AM455" s="81"/>
      <c r="AN455" s="109" t="str">
        <f aca="false">IF($D455="","",IF(COUNTIF($D$4:$D$1203,$D455)&gt;1,"DUPLICATE — check earlier row",""))</f>
        <v/>
      </c>
      <c r="AO455" s="81"/>
      <c r="AP455" s="81"/>
    </row>
    <row r="456" customFormat="false" ht="30" hidden="false" customHeight="true" outlineLevel="0" collapsed="false">
      <c r="A456" s="79"/>
      <c r="B456" s="80"/>
      <c r="C456" s="80"/>
      <c r="D456" s="80"/>
      <c r="E456" s="80"/>
      <c r="F456" s="80"/>
      <c r="G456" s="80"/>
      <c r="H456" s="80"/>
      <c r="I456" s="80"/>
      <c r="J456" s="102"/>
      <c r="K456" s="103" t="str">
        <f aca="false">IF(J456="","",IF(J456&gt;=8,"Yes","Check"))</f>
        <v/>
      </c>
      <c r="L456" s="81"/>
      <c r="M456" s="102"/>
      <c r="N456" s="102"/>
      <c r="O456" s="80"/>
      <c r="P456" s="81"/>
      <c r="Q456" s="103" t="str">
        <f aca="false">IF(P456="","",LEN(P456))</f>
        <v/>
      </c>
      <c r="R456" s="102"/>
      <c r="S456" s="80"/>
      <c r="T456" s="81"/>
      <c r="U456" s="104" t="str">
        <f aca="false">IF($AE456&lt;&gt;"",$AE456+4,IF(OR(R456&lt;&gt;"Yes",A456=""),"",A456+4))</f>
        <v/>
      </c>
      <c r="V456" s="102"/>
      <c r="W456" s="81"/>
      <c r="X456" s="81"/>
      <c r="Y456" s="105"/>
      <c r="Z456" s="105"/>
      <c r="AA456" s="106" t="str">
        <f aca="false">IF(AND($Y456="",$Z456=""),"",ROUND(IFERROR(VALUE(LEFT($Y456,1)),0)*12+IFERROR(VALUE(LEFT($Z456,1)),0)*8,0))</f>
        <v/>
      </c>
      <c r="AB456" s="106" t="str">
        <f aca="false">IF($AA456="","",IF($AA456&gt;=80,"A - call first",IF($AA456&gt;=60,"B - worth pursuing",IF($AA456&gt;=40,"C - nurture","D - do not spend time here"))))</f>
        <v/>
      </c>
      <c r="AC456" s="107" t="str">
        <f aca="false">IF($C456="","",IF($S456="Converted","8 Won / Certified",IF($S456="Application Started","7 Certification / Enterprise opportunity",IF($S456="Meeting Booked","6 Meeting / Application",IF(OR($S456="Interested",$S456="Info Requested"),"5 Interested",IF(OR($S456="Declined",$S456="Not Relevant",$S456="Do Not Contact / Unsubscribed"),"9 Closed - Lost",IF($R456="Yes","4 Contacted",IF($N456="Yes","2 Engaged",IF($M456="Yes","1 Awareness",IF($AA456&gt;=60,"3 Qualified","1 Awareness"))))))))))</f>
        <v/>
      </c>
      <c r="AD456" s="108"/>
      <c r="AE456" s="108"/>
      <c r="AF456" s="111" t="str">
        <f aca="false">IF($AE456="","",$AE456+10)</f>
        <v/>
      </c>
      <c r="AG456" s="108"/>
      <c r="AH456" s="81"/>
      <c r="AI456" s="108"/>
      <c r="AJ456" s="81"/>
      <c r="AK456" s="108"/>
      <c r="AL456" s="110"/>
      <c r="AM456" s="81"/>
      <c r="AN456" s="111" t="str">
        <f aca="false">IF($D456="","",IF(COUNTIF($D$4:$D$1203,$D456)&gt;1,"DUPLICATE — check earlier row",""))</f>
        <v/>
      </c>
      <c r="AO456" s="81"/>
      <c r="AP456" s="81"/>
    </row>
    <row r="457" customFormat="false" ht="30" hidden="false" customHeight="true" outlineLevel="0" collapsed="false">
      <c r="A457" s="79"/>
      <c r="B457" s="80"/>
      <c r="C457" s="80"/>
      <c r="D457" s="80"/>
      <c r="E457" s="80"/>
      <c r="F457" s="80"/>
      <c r="G457" s="80"/>
      <c r="H457" s="80"/>
      <c r="I457" s="80"/>
      <c r="J457" s="102"/>
      <c r="K457" s="103" t="str">
        <f aca="false">IF(J457="","",IF(J457&gt;=8,"Yes","Check"))</f>
        <v/>
      </c>
      <c r="L457" s="81"/>
      <c r="M457" s="102"/>
      <c r="N457" s="102"/>
      <c r="O457" s="80"/>
      <c r="P457" s="81"/>
      <c r="Q457" s="103" t="str">
        <f aca="false">IF(P457="","",LEN(P457))</f>
        <v/>
      </c>
      <c r="R457" s="102"/>
      <c r="S457" s="80"/>
      <c r="T457" s="81"/>
      <c r="U457" s="104" t="str">
        <f aca="false">IF($AE457&lt;&gt;"",$AE457+4,IF(OR(R457&lt;&gt;"Yes",A457=""),"",A457+4))</f>
        <v/>
      </c>
      <c r="V457" s="102"/>
      <c r="W457" s="81"/>
      <c r="X457" s="81"/>
      <c r="Y457" s="105"/>
      <c r="Z457" s="105"/>
      <c r="AA457" s="106" t="str">
        <f aca="false">IF(AND($Y457="",$Z457=""),"",ROUND(IFERROR(VALUE(LEFT($Y457,1)),0)*12+IFERROR(VALUE(LEFT($Z457,1)),0)*8,0))</f>
        <v/>
      </c>
      <c r="AB457" s="106" t="str">
        <f aca="false">IF($AA457="","",IF($AA457&gt;=80,"A - call first",IF($AA457&gt;=60,"B - worth pursuing",IF($AA457&gt;=40,"C - nurture","D - do not spend time here"))))</f>
        <v/>
      </c>
      <c r="AC457" s="107" t="str">
        <f aca="false">IF($C457="","",IF($S457="Converted","8 Won / Certified",IF($S457="Application Started","7 Certification / Enterprise opportunity",IF($S457="Meeting Booked","6 Meeting / Application",IF(OR($S457="Interested",$S457="Info Requested"),"5 Interested",IF(OR($S457="Declined",$S457="Not Relevant",$S457="Do Not Contact / Unsubscribed"),"9 Closed - Lost",IF($R457="Yes","4 Contacted",IF($N457="Yes","2 Engaged",IF($M457="Yes","1 Awareness",IF($AA457&gt;=60,"3 Qualified","1 Awareness"))))))))))</f>
        <v/>
      </c>
      <c r="AD457" s="108"/>
      <c r="AE457" s="108"/>
      <c r="AF457" s="109" t="str">
        <f aca="false">IF($AE457="","",$AE457+10)</f>
        <v/>
      </c>
      <c r="AG457" s="108"/>
      <c r="AH457" s="81"/>
      <c r="AI457" s="108"/>
      <c r="AJ457" s="81"/>
      <c r="AK457" s="108"/>
      <c r="AL457" s="110"/>
      <c r="AM457" s="81"/>
      <c r="AN457" s="109" t="str">
        <f aca="false">IF($D457="","",IF(COUNTIF($D$4:$D$1203,$D457)&gt;1,"DUPLICATE — check earlier row",""))</f>
        <v/>
      </c>
      <c r="AO457" s="81"/>
      <c r="AP457" s="81"/>
    </row>
    <row r="458" customFormat="false" ht="30" hidden="false" customHeight="true" outlineLevel="0" collapsed="false">
      <c r="A458" s="79"/>
      <c r="B458" s="80"/>
      <c r="C458" s="80"/>
      <c r="D458" s="80"/>
      <c r="E458" s="80"/>
      <c r="F458" s="80"/>
      <c r="G458" s="80"/>
      <c r="H458" s="80"/>
      <c r="I458" s="80"/>
      <c r="J458" s="102"/>
      <c r="K458" s="103" t="str">
        <f aca="false">IF(J458="","",IF(J458&gt;=8,"Yes","Check"))</f>
        <v/>
      </c>
      <c r="L458" s="81"/>
      <c r="M458" s="102"/>
      <c r="N458" s="102"/>
      <c r="O458" s="80"/>
      <c r="P458" s="81"/>
      <c r="Q458" s="103" t="str">
        <f aca="false">IF(P458="","",LEN(P458))</f>
        <v/>
      </c>
      <c r="R458" s="102"/>
      <c r="S458" s="80"/>
      <c r="T458" s="81"/>
      <c r="U458" s="104" t="str">
        <f aca="false">IF($AE458&lt;&gt;"",$AE458+4,IF(OR(R458&lt;&gt;"Yes",A458=""),"",A458+4))</f>
        <v/>
      </c>
      <c r="V458" s="102"/>
      <c r="W458" s="81"/>
      <c r="X458" s="81"/>
      <c r="Y458" s="105"/>
      <c r="Z458" s="105"/>
      <c r="AA458" s="106" t="str">
        <f aca="false">IF(AND($Y458="",$Z458=""),"",ROUND(IFERROR(VALUE(LEFT($Y458,1)),0)*12+IFERROR(VALUE(LEFT($Z458,1)),0)*8,0))</f>
        <v/>
      </c>
      <c r="AB458" s="106" t="str">
        <f aca="false">IF($AA458="","",IF($AA458&gt;=80,"A - call first",IF($AA458&gt;=60,"B - worth pursuing",IF($AA458&gt;=40,"C - nurture","D - do not spend time here"))))</f>
        <v/>
      </c>
      <c r="AC458" s="107" t="str">
        <f aca="false">IF($C458="","",IF($S458="Converted","8 Won / Certified",IF($S458="Application Started","7 Certification / Enterprise opportunity",IF($S458="Meeting Booked","6 Meeting / Application",IF(OR($S458="Interested",$S458="Info Requested"),"5 Interested",IF(OR($S458="Declined",$S458="Not Relevant",$S458="Do Not Contact / Unsubscribed"),"9 Closed - Lost",IF($R458="Yes","4 Contacted",IF($N458="Yes","2 Engaged",IF($M458="Yes","1 Awareness",IF($AA458&gt;=60,"3 Qualified","1 Awareness"))))))))))</f>
        <v/>
      </c>
      <c r="AD458" s="108"/>
      <c r="AE458" s="108"/>
      <c r="AF458" s="111" t="str">
        <f aca="false">IF($AE458="","",$AE458+10)</f>
        <v/>
      </c>
      <c r="AG458" s="108"/>
      <c r="AH458" s="81"/>
      <c r="AI458" s="108"/>
      <c r="AJ458" s="81"/>
      <c r="AK458" s="108"/>
      <c r="AL458" s="110"/>
      <c r="AM458" s="81"/>
      <c r="AN458" s="111" t="str">
        <f aca="false">IF($D458="","",IF(COUNTIF($D$4:$D$1203,$D458)&gt;1,"DUPLICATE — check earlier row",""))</f>
        <v/>
      </c>
      <c r="AO458" s="81"/>
      <c r="AP458" s="81"/>
    </row>
    <row r="459" customFormat="false" ht="30" hidden="false" customHeight="true" outlineLevel="0" collapsed="false">
      <c r="A459" s="79"/>
      <c r="B459" s="80"/>
      <c r="C459" s="80"/>
      <c r="D459" s="80"/>
      <c r="E459" s="80"/>
      <c r="F459" s="80"/>
      <c r="G459" s="80"/>
      <c r="H459" s="80"/>
      <c r="I459" s="80"/>
      <c r="J459" s="102"/>
      <c r="K459" s="103" t="str">
        <f aca="false">IF(J459="","",IF(J459&gt;=8,"Yes","Check"))</f>
        <v/>
      </c>
      <c r="L459" s="81"/>
      <c r="M459" s="102"/>
      <c r="N459" s="102"/>
      <c r="O459" s="80"/>
      <c r="P459" s="81"/>
      <c r="Q459" s="103" t="str">
        <f aca="false">IF(P459="","",LEN(P459))</f>
        <v/>
      </c>
      <c r="R459" s="102"/>
      <c r="S459" s="80"/>
      <c r="T459" s="81"/>
      <c r="U459" s="104" t="str">
        <f aca="false">IF($AE459&lt;&gt;"",$AE459+4,IF(OR(R459&lt;&gt;"Yes",A459=""),"",A459+4))</f>
        <v/>
      </c>
      <c r="V459" s="102"/>
      <c r="W459" s="81"/>
      <c r="X459" s="81"/>
      <c r="Y459" s="105"/>
      <c r="Z459" s="105"/>
      <c r="AA459" s="106" t="str">
        <f aca="false">IF(AND($Y459="",$Z459=""),"",ROUND(IFERROR(VALUE(LEFT($Y459,1)),0)*12+IFERROR(VALUE(LEFT($Z459,1)),0)*8,0))</f>
        <v/>
      </c>
      <c r="AB459" s="106" t="str">
        <f aca="false">IF($AA459="","",IF($AA459&gt;=80,"A - call first",IF($AA459&gt;=60,"B - worth pursuing",IF($AA459&gt;=40,"C - nurture","D - do not spend time here"))))</f>
        <v/>
      </c>
      <c r="AC459" s="107" t="str">
        <f aca="false">IF($C459="","",IF($S459="Converted","8 Won / Certified",IF($S459="Application Started","7 Certification / Enterprise opportunity",IF($S459="Meeting Booked","6 Meeting / Application",IF(OR($S459="Interested",$S459="Info Requested"),"5 Interested",IF(OR($S459="Declined",$S459="Not Relevant",$S459="Do Not Contact / Unsubscribed"),"9 Closed - Lost",IF($R459="Yes","4 Contacted",IF($N459="Yes","2 Engaged",IF($M459="Yes","1 Awareness",IF($AA459&gt;=60,"3 Qualified","1 Awareness"))))))))))</f>
        <v/>
      </c>
      <c r="AD459" s="108"/>
      <c r="AE459" s="108"/>
      <c r="AF459" s="109" t="str">
        <f aca="false">IF($AE459="","",$AE459+10)</f>
        <v/>
      </c>
      <c r="AG459" s="108"/>
      <c r="AH459" s="81"/>
      <c r="AI459" s="108"/>
      <c r="AJ459" s="81"/>
      <c r="AK459" s="108"/>
      <c r="AL459" s="110"/>
      <c r="AM459" s="81"/>
      <c r="AN459" s="109" t="str">
        <f aca="false">IF($D459="","",IF(COUNTIF($D$4:$D$1203,$D459)&gt;1,"DUPLICATE — check earlier row",""))</f>
        <v/>
      </c>
      <c r="AO459" s="81"/>
      <c r="AP459" s="81"/>
    </row>
    <row r="460" customFormat="false" ht="30" hidden="false" customHeight="true" outlineLevel="0" collapsed="false">
      <c r="A460" s="79"/>
      <c r="B460" s="80"/>
      <c r="C460" s="80"/>
      <c r="D460" s="80"/>
      <c r="E460" s="80"/>
      <c r="F460" s="80"/>
      <c r="G460" s="80"/>
      <c r="H460" s="80"/>
      <c r="I460" s="80"/>
      <c r="J460" s="102"/>
      <c r="K460" s="103" t="str">
        <f aca="false">IF(J460="","",IF(J460&gt;=8,"Yes","Check"))</f>
        <v/>
      </c>
      <c r="L460" s="81"/>
      <c r="M460" s="102"/>
      <c r="N460" s="102"/>
      <c r="O460" s="80"/>
      <c r="P460" s="81"/>
      <c r="Q460" s="103" t="str">
        <f aca="false">IF(P460="","",LEN(P460))</f>
        <v/>
      </c>
      <c r="R460" s="102"/>
      <c r="S460" s="80"/>
      <c r="T460" s="81"/>
      <c r="U460" s="104" t="str">
        <f aca="false">IF($AE460&lt;&gt;"",$AE460+4,IF(OR(R460&lt;&gt;"Yes",A460=""),"",A460+4))</f>
        <v/>
      </c>
      <c r="V460" s="102"/>
      <c r="W460" s="81"/>
      <c r="X460" s="81"/>
      <c r="Y460" s="105"/>
      <c r="Z460" s="105"/>
      <c r="AA460" s="106" t="str">
        <f aca="false">IF(AND($Y460="",$Z460=""),"",ROUND(IFERROR(VALUE(LEFT($Y460,1)),0)*12+IFERROR(VALUE(LEFT($Z460,1)),0)*8,0))</f>
        <v/>
      </c>
      <c r="AB460" s="106" t="str">
        <f aca="false">IF($AA460="","",IF($AA460&gt;=80,"A - call first",IF($AA460&gt;=60,"B - worth pursuing",IF($AA460&gt;=40,"C - nurture","D - do not spend time here"))))</f>
        <v/>
      </c>
      <c r="AC460" s="107" t="str">
        <f aca="false">IF($C460="","",IF($S460="Converted","8 Won / Certified",IF($S460="Application Started","7 Certification / Enterprise opportunity",IF($S460="Meeting Booked","6 Meeting / Application",IF(OR($S460="Interested",$S460="Info Requested"),"5 Interested",IF(OR($S460="Declined",$S460="Not Relevant",$S460="Do Not Contact / Unsubscribed"),"9 Closed - Lost",IF($R460="Yes","4 Contacted",IF($N460="Yes","2 Engaged",IF($M460="Yes","1 Awareness",IF($AA460&gt;=60,"3 Qualified","1 Awareness"))))))))))</f>
        <v/>
      </c>
      <c r="AD460" s="108"/>
      <c r="AE460" s="108"/>
      <c r="AF460" s="111" t="str">
        <f aca="false">IF($AE460="","",$AE460+10)</f>
        <v/>
      </c>
      <c r="AG460" s="108"/>
      <c r="AH460" s="81"/>
      <c r="AI460" s="108"/>
      <c r="AJ460" s="81"/>
      <c r="AK460" s="108"/>
      <c r="AL460" s="110"/>
      <c r="AM460" s="81"/>
      <c r="AN460" s="111" t="str">
        <f aca="false">IF($D460="","",IF(COUNTIF($D$4:$D$1203,$D460)&gt;1,"DUPLICATE — check earlier row",""))</f>
        <v/>
      </c>
      <c r="AO460" s="81"/>
      <c r="AP460" s="81"/>
    </row>
    <row r="461" customFormat="false" ht="30" hidden="false" customHeight="true" outlineLevel="0" collapsed="false">
      <c r="A461" s="79"/>
      <c r="B461" s="80"/>
      <c r="C461" s="80"/>
      <c r="D461" s="80"/>
      <c r="E461" s="80"/>
      <c r="F461" s="80"/>
      <c r="G461" s="80"/>
      <c r="H461" s="80"/>
      <c r="I461" s="80"/>
      <c r="J461" s="102"/>
      <c r="K461" s="103" t="str">
        <f aca="false">IF(J461="","",IF(J461&gt;=8,"Yes","Check"))</f>
        <v/>
      </c>
      <c r="L461" s="81"/>
      <c r="M461" s="102"/>
      <c r="N461" s="102"/>
      <c r="O461" s="80"/>
      <c r="P461" s="81"/>
      <c r="Q461" s="103" t="str">
        <f aca="false">IF(P461="","",LEN(P461))</f>
        <v/>
      </c>
      <c r="R461" s="102"/>
      <c r="S461" s="80"/>
      <c r="T461" s="81"/>
      <c r="U461" s="104" t="str">
        <f aca="false">IF($AE461&lt;&gt;"",$AE461+4,IF(OR(R461&lt;&gt;"Yes",A461=""),"",A461+4))</f>
        <v/>
      </c>
      <c r="V461" s="102"/>
      <c r="W461" s="81"/>
      <c r="X461" s="81"/>
      <c r="Y461" s="105"/>
      <c r="Z461" s="105"/>
      <c r="AA461" s="106" t="str">
        <f aca="false">IF(AND($Y461="",$Z461=""),"",ROUND(IFERROR(VALUE(LEFT($Y461,1)),0)*12+IFERROR(VALUE(LEFT($Z461,1)),0)*8,0))</f>
        <v/>
      </c>
      <c r="AB461" s="106" t="str">
        <f aca="false">IF($AA461="","",IF($AA461&gt;=80,"A - call first",IF($AA461&gt;=60,"B - worth pursuing",IF($AA461&gt;=40,"C - nurture","D - do not spend time here"))))</f>
        <v/>
      </c>
      <c r="AC461" s="107" t="str">
        <f aca="false">IF($C461="","",IF($S461="Converted","8 Won / Certified",IF($S461="Application Started","7 Certification / Enterprise opportunity",IF($S461="Meeting Booked","6 Meeting / Application",IF(OR($S461="Interested",$S461="Info Requested"),"5 Interested",IF(OR($S461="Declined",$S461="Not Relevant",$S461="Do Not Contact / Unsubscribed"),"9 Closed - Lost",IF($R461="Yes","4 Contacted",IF($N461="Yes","2 Engaged",IF($M461="Yes","1 Awareness",IF($AA461&gt;=60,"3 Qualified","1 Awareness"))))))))))</f>
        <v/>
      </c>
      <c r="AD461" s="108"/>
      <c r="AE461" s="108"/>
      <c r="AF461" s="109" t="str">
        <f aca="false">IF($AE461="","",$AE461+10)</f>
        <v/>
      </c>
      <c r="AG461" s="108"/>
      <c r="AH461" s="81"/>
      <c r="AI461" s="108"/>
      <c r="AJ461" s="81"/>
      <c r="AK461" s="108"/>
      <c r="AL461" s="110"/>
      <c r="AM461" s="81"/>
      <c r="AN461" s="109" t="str">
        <f aca="false">IF($D461="","",IF(COUNTIF($D$4:$D$1203,$D461)&gt;1,"DUPLICATE — check earlier row",""))</f>
        <v/>
      </c>
      <c r="AO461" s="81"/>
      <c r="AP461" s="81"/>
    </row>
    <row r="462" customFormat="false" ht="30" hidden="false" customHeight="true" outlineLevel="0" collapsed="false">
      <c r="A462" s="79"/>
      <c r="B462" s="80"/>
      <c r="C462" s="80"/>
      <c r="D462" s="80"/>
      <c r="E462" s="80"/>
      <c r="F462" s="80"/>
      <c r="G462" s="80"/>
      <c r="H462" s="80"/>
      <c r="I462" s="80"/>
      <c r="J462" s="102"/>
      <c r="K462" s="103" t="str">
        <f aca="false">IF(J462="","",IF(J462&gt;=8,"Yes","Check"))</f>
        <v/>
      </c>
      <c r="L462" s="81"/>
      <c r="M462" s="102"/>
      <c r="N462" s="102"/>
      <c r="O462" s="80"/>
      <c r="P462" s="81"/>
      <c r="Q462" s="103" t="str">
        <f aca="false">IF(P462="","",LEN(P462))</f>
        <v/>
      </c>
      <c r="R462" s="102"/>
      <c r="S462" s="80"/>
      <c r="T462" s="81"/>
      <c r="U462" s="104" t="str">
        <f aca="false">IF($AE462&lt;&gt;"",$AE462+4,IF(OR(R462&lt;&gt;"Yes",A462=""),"",A462+4))</f>
        <v/>
      </c>
      <c r="V462" s="102"/>
      <c r="W462" s="81"/>
      <c r="X462" s="81"/>
      <c r="Y462" s="105"/>
      <c r="Z462" s="105"/>
      <c r="AA462" s="106" t="str">
        <f aca="false">IF(AND($Y462="",$Z462=""),"",ROUND(IFERROR(VALUE(LEFT($Y462,1)),0)*12+IFERROR(VALUE(LEFT($Z462,1)),0)*8,0))</f>
        <v/>
      </c>
      <c r="AB462" s="106" t="str">
        <f aca="false">IF($AA462="","",IF($AA462&gt;=80,"A - call first",IF($AA462&gt;=60,"B - worth pursuing",IF($AA462&gt;=40,"C - nurture","D - do not spend time here"))))</f>
        <v/>
      </c>
      <c r="AC462" s="107" t="str">
        <f aca="false">IF($C462="","",IF($S462="Converted","8 Won / Certified",IF($S462="Application Started","7 Certification / Enterprise opportunity",IF($S462="Meeting Booked","6 Meeting / Application",IF(OR($S462="Interested",$S462="Info Requested"),"5 Interested",IF(OR($S462="Declined",$S462="Not Relevant",$S462="Do Not Contact / Unsubscribed"),"9 Closed - Lost",IF($R462="Yes","4 Contacted",IF($N462="Yes","2 Engaged",IF($M462="Yes","1 Awareness",IF($AA462&gt;=60,"3 Qualified","1 Awareness"))))))))))</f>
        <v/>
      </c>
      <c r="AD462" s="108"/>
      <c r="AE462" s="108"/>
      <c r="AF462" s="111" t="str">
        <f aca="false">IF($AE462="","",$AE462+10)</f>
        <v/>
      </c>
      <c r="AG462" s="108"/>
      <c r="AH462" s="81"/>
      <c r="AI462" s="108"/>
      <c r="AJ462" s="81"/>
      <c r="AK462" s="108"/>
      <c r="AL462" s="110"/>
      <c r="AM462" s="81"/>
      <c r="AN462" s="111" t="str">
        <f aca="false">IF($D462="","",IF(COUNTIF($D$4:$D$1203,$D462)&gt;1,"DUPLICATE — check earlier row",""))</f>
        <v/>
      </c>
      <c r="AO462" s="81"/>
      <c r="AP462" s="81"/>
    </row>
    <row r="463" customFormat="false" ht="30" hidden="false" customHeight="true" outlineLevel="0" collapsed="false">
      <c r="A463" s="79"/>
      <c r="B463" s="80"/>
      <c r="C463" s="80"/>
      <c r="D463" s="80"/>
      <c r="E463" s="80"/>
      <c r="F463" s="80"/>
      <c r="G463" s="80"/>
      <c r="H463" s="80"/>
      <c r="I463" s="80"/>
      <c r="J463" s="102"/>
      <c r="K463" s="103" t="str">
        <f aca="false">IF(J463="","",IF(J463&gt;=8,"Yes","Check"))</f>
        <v/>
      </c>
      <c r="L463" s="81"/>
      <c r="M463" s="102"/>
      <c r="N463" s="102"/>
      <c r="O463" s="80"/>
      <c r="P463" s="81"/>
      <c r="Q463" s="103" t="str">
        <f aca="false">IF(P463="","",LEN(P463))</f>
        <v/>
      </c>
      <c r="R463" s="102"/>
      <c r="S463" s="80"/>
      <c r="T463" s="81"/>
      <c r="U463" s="104" t="str">
        <f aca="false">IF($AE463&lt;&gt;"",$AE463+4,IF(OR(R463&lt;&gt;"Yes",A463=""),"",A463+4))</f>
        <v/>
      </c>
      <c r="V463" s="102"/>
      <c r="W463" s="81"/>
      <c r="X463" s="81"/>
      <c r="Y463" s="105"/>
      <c r="Z463" s="105"/>
      <c r="AA463" s="106" t="str">
        <f aca="false">IF(AND($Y463="",$Z463=""),"",ROUND(IFERROR(VALUE(LEFT($Y463,1)),0)*12+IFERROR(VALUE(LEFT($Z463,1)),0)*8,0))</f>
        <v/>
      </c>
      <c r="AB463" s="106" t="str">
        <f aca="false">IF($AA463="","",IF($AA463&gt;=80,"A - call first",IF($AA463&gt;=60,"B - worth pursuing",IF($AA463&gt;=40,"C - nurture","D - do not spend time here"))))</f>
        <v/>
      </c>
      <c r="AC463" s="107" t="str">
        <f aca="false">IF($C463="","",IF($S463="Converted","8 Won / Certified",IF($S463="Application Started","7 Certification / Enterprise opportunity",IF($S463="Meeting Booked","6 Meeting / Application",IF(OR($S463="Interested",$S463="Info Requested"),"5 Interested",IF(OR($S463="Declined",$S463="Not Relevant",$S463="Do Not Contact / Unsubscribed"),"9 Closed - Lost",IF($R463="Yes","4 Contacted",IF($N463="Yes","2 Engaged",IF($M463="Yes","1 Awareness",IF($AA463&gt;=60,"3 Qualified","1 Awareness"))))))))))</f>
        <v/>
      </c>
      <c r="AD463" s="108"/>
      <c r="AE463" s="108"/>
      <c r="AF463" s="109" t="str">
        <f aca="false">IF($AE463="","",$AE463+10)</f>
        <v/>
      </c>
      <c r="AG463" s="108"/>
      <c r="AH463" s="81"/>
      <c r="AI463" s="108"/>
      <c r="AJ463" s="81"/>
      <c r="AK463" s="108"/>
      <c r="AL463" s="110"/>
      <c r="AM463" s="81"/>
      <c r="AN463" s="109" t="str">
        <f aca="false">IF($D463="","",IF(COUNTIF($D$4:$D$1203,$D463)&gt;1,"DUPLICATE — check earlier row",""))</f>
        <v/>
      </c>
      <c r="AO463" s="81"/>
      <c r="AP463" s="81"/>
    </row>
    <row r="464" customFormat="false" ht="30" hidden="false" customHeight="true" outlineLevel="0" collapsed="false">
      <c r="A464" s="79"/>
      <c r="B464" s="80"/>
      <c r="C464" s="80"/>
      <c r="D464" s="80"/>
      <c r="E464" s="80"/>
      <c r="F464" s="80"/>
      <c r="G464" s="80"/>
      <c r="H464" s="80"/>
      <c r="I464" s="80"/>
      <c r="J464" s="102"/>
      <c r="K464" s="103" t="str">
        <f aca="false">IF(J464="","",IF(J464&gt;=8,"Yes","Check"))</f>
        <v/>
      </c>
      <c r="L464" s="81"/>
      <c r="M464" s="102"/>
      <c r="N464" s="102"/>
      <c r="O464" s="80"/>
      <c r="P464" s="81"/>
      <c r="Q464" s="103" t="str">
        <f aca="false">IF(P464="","",LEN(P464))</f>
        <v/>
      </c>
      <c r="R464" s="102"/>
      <c r="S464" s="80"/>
      <c r="T464" s="81"/>
      <c r="U464" s="104" t="str">
        <f aca="false">IF($AE464&lt;&gt;"",$AE464+4,IF(OR(R464&lt;&gt;"Yes",A464=""),"",A464+4))</f>
        <v/>
      </c>
      <c r="V464" s="102"/>
      <c r="W464" s="81"/>
      <c r="X464" s="81"/>
      <c r="Y464" s="105"/>
      <c r="Z464" s="105"/>
      <c r="AA464" s="106" t="str">
        <f aca="false">IF(AND($Y464="",$Z464=""),"",ROUND(IFERROR(VALUE(LEFT($Y464,1)),0)*12+IFERROR(VALUE(LEFT($Z464,1)),0)*8,0))</f>
        <v/>
      </c>
      <c r="AB464" s="106" t="str">
        <f aca="false">IF($AA464="","",IF($AA464&gt;=80,"A - call first",IF($AA464&gt;=60,"B - worth pursuing",IF($AA464&gt;=40,"C - nurture","D - do not spend time here"))))</f>
        <v/>
      </c>
      <c r="AC464" s="107" t="str">
        <f aca="false">IF($C464="","",IF($S464="Converted","8 Won / Certified",IF($S464="Application Started","7 Certification / Enterprise opportunity",IF($S464="Meeting Booked","6 Meeting / Application",IF(OR($S464="Interested",$S464="Info Requested"),"5 Interested",IF(OR($S464="Declined",$S464="Not Relevant",$S464="Do Not Contact / Unsubscribed"),"9 Closed - Lost",IF($R464="Yes","4 Contacted",IF($N464="Yes","2 Engaged",IF($M464="Yes","1 Awareness",IF($AA464&gt;=60,"3 Qualified","1 Awareness"))))))))))</f>
        <v/>
      </c>
      <c r="AD464" s="108"/>
      <c r="AE464" s="108"/>
      <c r="AF464" s="111" t="str">
        <f aca="false">IF($AE464="","",$AE464+10)</f>
        <v/>
      </c>
      <c r="AG464" s="108"/>
      <c r="AH464" s="81"/>
      <c r="AI464" s="108"/>
      <c r="AJ464" s="81"/>
      <c r="AK464" s="108"/>
      <c r="AL464" s="110"/>
      <c r="AM464" s="81"/>
      <c r="AN464" s="111" t="str">
        <f aca="false">IF($D464="","",IF(COUNTIF($D$4:$D$1203,$D464)&gt;1,"DUPLICATE — check earlier row",""))</f>
        <v/>
      </c>
      <c r="AO464" s="81"/>
      <c r="AP464" s="81"/>
    </row>
    <row r="465" customFormat="false" ht="30" hidden="false" customHeight="true" outlineLevel="0" collapsed="false">
      <c r="A465" s="79"/>
      <c r="B465" s="80"/>
      <c r="C465" s="80"/>
      <c r="D465" s="80"/>
      <c r="E465" s="80"/>
      <c r="F465" s="80"/>
      <c r="G465" s="80"/>
      <c r="H465" s="80"/>
      <c r="I465" s="80"/>
      <c r="J465" s="102"/>
      <c r="K465" s="103" t="str">
        <f aca="false">IF(J465="","",IF(J465&gt;=8,"Yes","Check"))</f>
        <v/>
      </c>
      <c r="L465" s="81"/>
      <c r="M465" s="102"/>
      <c r="N465" s="102"/>
      <c r="O465" s="80"/>
      <c r="P465" s="81"/>
      <c r="Q465" s="103" t="str">
        <f aca="false">IF(P465="","",LEN(P465))</f>
        <v/>
      </c>
      <c r="R465" s="102"/>
      <c r="S465" s="80"/>
      <c r="T465" s="81"/>
      <c r="U465" s="104" t="str">
        <f aca="false">IF($AE465&lt;&gt;"",$AE465+4,IF(OR(R465&lt;&gt;"Yes",A465=""),"",A465+4))</f>
        <v/>
      </c>
      <c r="V465" s="102"/>
      <c r="W465" s="81"/>
      <c r="X465" s="81"/>
      <c r="Y465" s="105"/>
      <c r="Z465" s="105"/>
      <c r="AA465" s="106" t="str">
        <f aca="false">IF(AND($Y465="",$Z465=""),"",ROUND(IFERROR(VALUE(LEFT($Y465,1)),0)*12+IFERROR(VALUE(LEFT($Z465,1)),0)*8,0))</f>
        <v/>
      </c>
      <c r="AB465" s="106" t="str">
        <f aca="false">IF($AA465="","",IF($AA465&gt;=80,"A - call first",IF($AA465&gt;=60,"B - worth pursuing",IF($AA465&gt;=40,"C - nurture","D - do not spend time here"))))</f>
        <v/>
      </c>
      <c r="AC465" s="107" t="str">
        <f aca="false">IF($C465="","",IF($S465="Converted","8 Won / Certified",IF($S465="Application Started","7 Certification / Enterprise opportunity",IF($S465="Meeting Booked","6 Meeting / Application",IF(OR($S465="Interested",$S465="Info Requested"),"5 Interested",IF(OR($S465="Declined",$S465="Not Relevant",$S465="Do Not Contact / Unsubscribed"),"9 Closed - Lost",IF($R465="Yes","4 Contacted",IF($N465="Yes","2 Engaged",IF($M465="Yes","1 Awareness",IF($AA465&gt;=60,"3 Qualified","1 Awareness"))))))))))</f>
        <v/>
      </c>
      <c r="AD465" s="108"/>
      <c r="AE465" s="108"/>
      <c r="AF465" s="109" t="str">
        <f aca="false">IF($AE465="","",$AE465+10)</f>
        <v/>
      </c>
      <c r="AG465" s="108"/>
      <c r="AH465" s="81"/>
      <c r="AI465" s="108"/>
      <c r="AJ465" s="81"/>
      <c r="AK465" s="108"/>
      <c r="AL465" s="110"/>
      <c r="AM465" s="81"/>
      <c r="AN465" s="109" t="str">
        <f aca="false">IF($D465="","",IF(COUNTIF($D$4:$D$1203,$D465)&gt;1,"DUPLICATE — check earlier row",""))</f>
        <v/>
      </c>
      <c r="AO465" s="81"/>
      <c r="AP465" s="81"/>
    </row>
    <row r="466" customFormat="false" ht="30" hidden="false" customHeight="true" outlineLevel="0" collapsed="false">
      <c r="A466" s="79"/>
      <c r="B466" s="80"/>
      <c r="C466" s="80"/>
      <c r="D466" s="80"/>
      <c r="E466" s="80"/>
      <c r="F466" s="80"/>
      <c r="G466" s="80"/>
      <c r="H466" s="80"/>
      <c r="I466" s="80"/>
      <c r="J466" s="102"/>
      <c r="K466" s="103" t="str">
        <f aca="false">IF(J466="","",IF(J466&gt;=8,"Yes","Check"))</f>
        <v/>
      </c>
      <c r="L466" s="81"/>
      <c r="M466" s="102"/>
      <c r="N466" s="102"/>
      <c r="O466" s="80"/>
      <c r="P466" s="81"/>
      <c r="Q466" s="103" t="str">
        <f aca="false">IF(P466="","",LEN(P466))</f>
        <v/>
      </c>
      <c r="R466" s="102"/>
      <c r="S466" s="80"/>
      <c r="T466" s="81"/>
      <c r="U466" s="104" t="str">
        <f aca="false">IF($AE466&lt;&gt;"",$AE466+4,IF(OR(R466&lt;&gt;"Yes",A466=""),"",A466+4))</f>
        <v/>
      </c>
      <c r="V466" s="102"/>
      <c r="W466" s="81"/>
      <c r="X466" s="81"/>
      <c r="Y466" s="105"/>
      <c r="Z466" s="105"/>
      <c r="AA466" s="106" t="str">
        <f aca="false">IF(AND($Y466="",$Z466=""),"",ROUND(IFERROR(VALUE(LEFT($Y466,1)),0)*12+IFERROR(VALUE(LEFT($Z466,1)),0)*8,0))</f>
        <v/>
      </c>
      <c r="AB466" s="106" t="str">
        <f aca="false">IF($AA466="","",IF($AA466&gt;=80,"A - call first",IF($AA466&gt;=60,"B - worth pursuing",IF($AA466&gt;=40,"C - nurture","D - do not spend time here"))))</f>
        <v/>
      </c>
      <c r="AC466" s="107" t="str">
        <f aca="false">IF($C466="","",IF($S466="Converted","8 Won / Certified",IF($S466="Application Started","7 Certification / Enterprise opportunity",IF($S466="Meeting Booked","6 Meeting / Application",IF(OR($S466="Interested",$S466="Info Requested"),"5 Interested",IF(OR($S466="Declined",$S466="Not Relevant",$S466="Do Not Contact / Unsubscribed"),"9 Closed - Lost",IF($R466="Yes","4 Contacted",IF($N466="Yes","2 Engaged",IF($M466="Yes","1 Awareness",IF($AA466&gt;=60,"3 Qualified","1 Awareness"))))))))))</f>
        <v/>
      </c>
      <c r="AD466" s="108"/>
      <c r="AE466" s="108"/>
      <c r="AF466" s="111" t="str">
        <f aca="false">IF($AE466="","",$AE466+10)</f>
        <v/>
      </c>
      <c r="AG466" s="108"/>
      <c r="AH466" s="81"/>
      <c r="AI466" s="108"/>
      <c r="AJ466" s="81"/>
      <c r="AK466" s="108"/>
      <c r="AL466" s="110"/>
      <c r="AM466" s="81"/>
      <c r="AN466" s="111" t="str">
        <f aca="false">IF($D466="","",IF(COUNTIF($D$4:$D$1203,$D466)&gt;1,"DUPLICATE — check earlier row",""))</f>
        <v/>
      </c>
      <c r="AO466" s="81"/>
      <c r="AP466" s="81"/>
    </row>
    <row r="467" customFormat="false" ht="30" hidden="false" customHeight="true" outlineLevel="0" collapsed="false">
      <c r="A467" s="79"/>
      <c r="B467" s="80"/>
      <c r="C467" s="80"/>
      <c r="D467" s="80"/>
      <c r="E467" s="80"/>
      <c r="F467" s="80"/>
      <c r="G467" s="80"/>
      <c r="H467" s="80"/>
      <c r="I467" s="80"/>
      <c r="J467" s="102"/>
      <c r="K467" s="103" t="str">
        <f aca="false">IF(J467="","",IF(J467&gt;=8,"Yes","Check"))</f>
        <v/>
      </c>
      <c r="L467" s="81"/>
      <c r="M467" s="102"/>
      <c r="N467" s="102"/>
      <c r="O467" s="80"/>
      <c r="P467" s="81"/>
      <c r="Q467" s="103" t="str">
        <f aca="false">IF(P467="","",LEN(P467))</f>
        <v/>
      </c>
      <c r="R467" s="102"/>
      <c r="S467" s="80"/>
      <c r="T467" s="81"/>
      <c r="U467" s="104" t="str">
        <f aca="false">IF($AE467&lt;&gt;"",$AE467+4,IF(OR(R467&lt;&gt;"Yes",A467=""),"",A467+4))</f>
        <v/>
      </c>
      <c r="V467" s="102"/>
      <c r="W467" s="81"/>
      <c r="X467" s="81"/>
      <c r="Y467" s="105"/>
      <c r="Z467" s="105"/>
      <c r="AA467" s="106" t="str">
        <f aca="false">IF(AND($Y467="",$Z467=""),"",ROUND(IFERROR(VALUE(LEFT($Y467,1)),0)*12+IFERROR(VALUE(LEFT($Z467,1)),0)*8,0))</f>
        <v/>
      </c>
      <c r="AB467" s="106" t="str">
        <f aca="false">IF($AA467="","",IF($AA467&gt;=80,"A - call first",IF($AA467&gt;=60,"B - worth pursuing",IF($AA467&gt;=40,"C - nurture","D - do not spend time here"))))</f>
        <v/>
      </c>
      <c r="AC467" s="107" t="str">
        <f aca="false">IF($C467="","",IF($S467="Converted","8 Won / Certified",IF($S467="Application Started","7 Certification / Enterprise opportunity",IF($S467="Meeting Booked","6 Meeting / Application",IF(OR($S467="Interested",$S467="Info Requested"),"5 Interested",IF(OR($S467="Declined",$S467="Not Relevant",$S467="Do Not Contact / Unsubscribed"),"9 Closed - Lost",IF($R467="Yes","4 Contacted",IF($N467="Yes","2 Engaged",IF($M467="Yes","1 Awareness",IF($AA467&gt;=60,"3 Qualified","1 Awareness"))))))))))</f>
        <v/>
      </c>
      <c r="AD467" s="108"/>
      <c r="AE467" s="108"/>
      <c r="AF467" s="109" t="str">
        <f aca="false">IF($AE467="","",$AE467+10)</f>
        <v/>
      </c>
      <c r="AG467" s="108"/>
      <c r="AH467" s="81"/>
      <c r="AI467" s="108"/>
      <c r="AJ467" s="81"/>
      <c r="AK467" s="108"/>
      <c r="AL467" s="110"/>
      <c r="AM467" s="81"/>
      <c r="AN467" s="109" t="str">
        <f aca="false">IF($D467="","",IF(COUNTIF($D$4:$D$1203,$D467)&gt;1,"DUPLICATE — check earlier row",""))</f>
        <v/>
      </c>
      <c r="AO467" s="81"/>
      <c r="AP467" s="81"/>
    </row>
    <row r="468" customFormat="false" ht="30" hidden="false" customHeight="true" outlineLevel="0" collapsed="false">
      <c r="A468" s="79"/>
      <c r="B468" s="80"/>
      <c r="C468" s="80"/>
      <c r="D468" s="80"/>
      <c r="E468" s="80"/>
      <c r="F468" s="80"/>
      <c r="G468" s="80"/>
      <c r="H468" s="80"/>
      <c r="I468" s="80"/>
      <c r="J468" s="102"/>
      <c r="K468" s="103" t="str">
        <f aca="false">IF(J468="","",IF(J468&gt;=8,"Yes","Check"))</f>
        <v/>
      </c>
      <c r="L468" s="81"/>
      <c r="M468" s="102"/>
      <c r="N468" s="102"/>
      <c r="O468" s="80"/>
      <c r="P468" s="81"/>
      <c r="Q468" s="103" t="str">
        <f aca="false">IF(P468="","",LEN(P468))</f>
        <v/>
      </c>
      <c r="R468" s="102"/>
      <c r="S468" s="80"/>
      <c r="T468" s="81"/>
      <c r="U468" s="104" t="str">
        <f aca="false">IF($AE468&lt;&gt;"",$AE468+4,IF(OR(R468&lt;&gt;"Yes",A468=""),"",A468+4))</f>
        <v/>
      </c>
      <c r="V468" s="102"/>
      <c r="W468" s="81"/>
      <c r="X468" s="81"/>
      <c r="Y468" s="105"/>
      <c r="Z468" s="105"/>
      <c r="AA468" s="106" t="str">
        <f aca="false">IF(AND($Y468="",$Z468=""),"",ROUND(IFERROR(VALUE(LEFT($Y468,1)),0)*12+IFERROR(VALUE(LEFT($Z468,1)),0)*8,0))</f>
        <v/>
      </c>
      <c r="AB468" s="106" t="str">
        <f aca="false">IF($AA468="","",IF($AA468&gt;=80,"A - call first",IF($AA468&gt;=60,"B - worth pursuing",IF($AA468&gt;=40,"C - nurture","D - do not spend time here"))))</f>
        <v/>
      </c>
      <c r="AC468" s="107" t="str">
        <f aca="false">IF($C468="","",IF($S468="Converted","8 Won / Certified",IF($S468="Application Started","7 Certification / Enterprise opportunity",IF($S468="Meeting Booked","6 Meeting / Application",IF(OR($S468="Interested",$S468="Info Requested"),"5 Interested",IF(OR($S468="Declined",$S468="Not Relevant",$S468="Do Not Contact / Unsubscribed"),"9 Closed - Lost",IF($R468="Yes","4 Contacted",IF($N468="Yes","2 Engaged",IF($M468="Yes","1 Awareness",IF($AA468&gt;=60,"3 Qualified","1 Awareness"))))))))))</f>
        <v/>
      </c>
      <c r="AD468" s="108"/>
      <c r="AE468" s="108"/>
      <c r="AF468" s="111" t="str">
        <f aca="false">IF($AE468="","",$AE468+10)</f>
        <v/>
      </c>
      <c r="AG468" s="108"/>
      <c r="AH468" s="81"/>
      <c r="AI468" s="108"/>
      <c r="AJ468" s="81"/>
      <c r="AK468" s="108"/>
      <c r="AL468" s="110"/>
      <c r="AM468" s="81"/>
      <c r="AN468" s="111" t="str">
        <f aca="false">IF($D468="","",IF(COUNTIF($D$4:$D$1203,$D468)&gt;1,"DUPLICATE — check earlier row",""))</f>
        <v/>
      </c>
      <c r="AO468" s="81"/>
      <c r="AP468" s="81"/>
    </row>
    <row r="469" customFormat="false" ht="30" hidden="false" customHeight="true" outlineLevel="0" collapsed="false">
      <c r="A469" s="79"/>
      <c r="B469" s="80"/>
      <c r="C469" s="80"/>
      <c r="D469" s="80"/>
      <c r="E469" s="80"/>
      <c r="F469" s="80"/>
      <c r="G469" s="80"/>
      <c r="H469" s="80"/>
      <c r="I469" s="80"/>
      <c r="J469" s="102"/>
      <c r="K469" s="103" t="str">
        <f aca="false">IF(J469="","",IF(J469&gt;=8,"Yes","Check"))</f>
        <v/>
      </c>
      <c r="L469" s="81"/>
      <c r="M469" s="102"/>
      <c r="N469" s="102"/>
      <c r="O469" s="80"/>
      <c r="P469" s="81"/>
      <c r="Q469" s="103" t="str">
        <f aca="false">IF(P469="","",LEN(P469))</f>
        <v/>
      </c>
      <c r="R469" s="102"/>
      <c r="S469" s="80"/>
      <c r="T469" s="81"/>
      <c r="U469" s="104" t="str">
        <f aca="false">IF($AE469&lt;&gt;"",$AE469+4,IF(OR(R469&lt;&gt;"Yes",A469=""),"",A469+4))</f>
        <v/>
      </c>
      <c r="V469" s="102"/>
      <c r="W469" s="81"/>
      <c r="X469" s="81"/>
      <c r="Y469" s="105"/>
      <c r="Z469" s="105"/>
      <c r="AA469" s="106" t="str">
        <f aca="false">IF(AND($Y469="",$Z469=""),"",ROUND(IFERROR(VALUE(LEFT($Y469,1)),0)*12+IFERROR(VALUE(LEFT($Z469,1)),0)*8,0))</f>
        <v/>
      </c>
      <c r="AB469" s="106" t="str">
        <f aca="false">IF($AA469="","",IF($AA469&gt;=80,"A - call first",IF($AA469&gt;=60,"B - worth pursuing",IF($AA469&gt;=40,"C - nurture","D - do not spend time here"))))</f>
        <v/>
      </c>
      <c r="AC469" s="107" t="str">
        <f aca="false">IF($C469="","",IF($S469="Converted","8 Won / Certified",IF($S469="Application Started","7 Certification / Enterprise opportunity",IF($S469="Meeting Booked","6 Meeting / Application",IF(OR($S469="Interested",$S469="Info Requested"),"5 Interested",IF(OR($S469="Declined",$S469="Not Relevant",$S469="Do Not Contact / Unsubscribed"),"9 Closed - Lost",IF($R469="Yes","4 Contacted",IF($N469="Yes","2 Engaged",IF($M469="Yes","1 Awareness",IF($AA469&gt;=60,"3 Qualified","1 Awareness"))))))))))</f>
        <v/>
      </c>
      <c r="AD469" s="108"/>
      <c r="AE469" s="108"/>
      <c r="AF469" s="109" t="str">
        <f aca="false">IF($AE469="","",$AE469+10)</f>
        <v/>
      </c>
      <c r="AG469" s="108"/>
      <c r="AH469" s="81"/>
      <c r="AI469" s="108"/>
      <c r="AJ469" s="81"/>
      <c r="AK469" s="108"/>
      <c r="AL469" s="110"/>
      <c r="AM469" s="81"/>
      <c r="AN469" s="109" t="str">
        <f aca="false">IF($D469="","",IF(COUNTIF($D$4:$D$1203,$D469)&gt;1,"DUPLICATE — check earlier row",""))</f>
        <v/>
      </c>
      <c r="AO469" s="81"/>
      <c r="AP469" s="81"/>
    </row>
    <row r="470" customFormat="false" ht="30" hidden="false" customHeight="true" outlineLevel="0" collapsed="false">
      <c r="A470" s="79"/>
      <c r="B470" s="80"/>
      <c r="C470" s="80"/>
      <c r="D470" s="80"/>
      <c r="E470" s="80"/>
      <c r="F470" s="80"/>
      <c r="G470" s="80"/>
      <c r="H470" s="80"/>
      <c r="I470" s="80"/>
      <c r="J470" s="102"/>
      <c r="K470" s="103" t="str">
        <f aca="false">IF(J470="","",IF(J470&gt;=8,"Yes","Check"))</f>
        <v/>
      </c>
      <c r="L470" s="81"/>
      <c r="M470" s="102"/>
      <c r="N470" s="102"/>
      <c r="O470" s="80"/>
      <c r="P470" s="81"/>
      <c r="Q470" s="103" t="str">
        <f aca="false">IF(P470="","",LEN(P470))</f>
        <v/>
      </c>
      <c r="R470" s="102"/>
      <c r="S470" s="80"/>
      <c r="T470" s="81"/>
      <c r="U470" s="104" t="str">
        <f aca="false">IF($AE470&lt;&gt;"",$AE470+4,IF(OR(R470&lt;&gt;"Yes",A470=""),"",A470+4))</f>
        <v/>
      </c>
      <c r="V470" s="102"/>
      <c r="W470" s="81"/>
      <c r="X470" s="81"/>
      <c r="Y470" s="105"/>
      <c r="Z470" s="105"/>
      <c r="AA470" s="106" t="str">
        <f aca="false">IF(AND($Y470="",$Z470=""),"",ROUND(IFERROR(VALUE(LEFT($Y470,1)),0)*12+IFERROR(VALUE(LEFT($Z470,1)),0)*8,0))</f>
        <v/>
      </c>
      <c r="AB470" s="106" t="str">
        <f aca="false">IF($AA470="","",IF($AA470&gt;=80,"A - call first",IF($AA470&gt;=60,"B - worth pursuing",IF($AA470&gt;=40,"C - nurture","D - do not spend time here"))))</f>
        <v/>
      </c>
      <c r="AC470" s="107" t="str">
        <f aca="false">IF($C470="","",IF($S470="Converted","8 Won / Certified",IF($S470="Application Started","7 Certification / Enterprise opportunity",IF($S470="Meeting Booked","6 Meeting / Application",IF(OR($S470="Interested",$S470="Info Requested"),"5 Interested",IF(OR($S470="Declined",$S470="Not Relevant",$S470="Do Not Contact / Unsubscribed"),"9 Closed - Lost",IF($R470="Yes","4 Contacted",IF($N470="Yes","2 Engaged",IF($M470="Yes","1 Awareness",IF($AA470&gt;=60,"3 Qualified","1 Awareness"))))))))))</f>
        <v/>
      </c>
      <c r="AD470" s="108"/>
      <c r="AE470" s="108"/>
      <c r="AF470" s="111" t="str">
        <f aca="false">IF($AE470="","",$AE470+10)</f>
        <v/>
      </c>
      <c r="AG470" s="108"/>
      <c r="AH470" s="81"/>
      <c r="AI470" s="108"/>
      <c r="AJ470" s="81"/>
      <c r="AK470" s="108"/>
      <c r="AL470" s="110"/>
      <c r="AM470" s="81"/>
      <c r="AN470" s="111" t="str">
        <f aca="false">IF($D470="","",IF(COUNTIF($D$4:$D$1203,$D470)&gt;1,"DUPLICATE — check earlier row",""))</f>
        <v/>
      </c>
      <c r="AO470" s="81"/>
      <c r="AP470" s="81"/>
    </row>
    <row r="471" customFormat="false" ht="30" hidden="false" customHeight="true" outlineLevel="0" collapsed="false">
      <c r="A471" s="79"/>
      <c r="B471" s="80"/>
      <c r="C471" s="80"/>
      <c r="D471" s="80"/>
      <c r="E471" s="80"/>
      <c r="F471" s="80"/>
      <c r="G471" s="80"/>
      <c r="H471" s="80"/>
      <c r="I471" s="80"/>
      <c r="J471" s="102"/>
      <c r="K471" s="103" t="str">
        <f aca="false">IF(J471="","",IF(J471&gt;=8,"Yes","Check"))</f>
        <v/>
      </c>
      <c r="L471" s="81"/>
      <c r="M471" s="102"/>
      <c r="N471" s="102"/>
      <c r="O471" s="80"/>
      <c r="P471" s="81"/>
      <c r="Q471" s="103" t="str">
        <f aca="false">IF(P471="","",LEN(P471))</f>
        <v/>
      </c>
      <c r="R471" s="102"/>
      <c r="S471" s="80"/>
      <c r="T471" s="81"/>
      <c r="U471" s="104" t="str">
        <f aca="false">IF($AE471&lt;&gt;"",$AE471+4,IF(OR(R471&lt;&gt;"Yes",A471=""),"",A471+4))</f>
        <v/>
      </c>
      <c r="V471" s="102"/>
      <c r="W471" s="81"/>
      <c r="X471" s="81"/>
      <c r="Y471" s="105"/>
      <c r="Z471" s="105"/>
      <c r="AA471" s="106" t="str">
        <f aca="false">IF(AND($Y471="",$Z471=""),"",ROUND(IFERROR(VALUE(LEFT($Y471,1)),0)*12+IFERROR(VALUE(LEFT($Z471,1)),0)*8,0))</f>
        <v/>
      </c>
      <c r="AB471" s="106" t="str">
        <f aca="false">IF($AA471="","",IF($AA471&gt;=80,"A - call first",IF($AA471&gt;=60,"B - worth pursuing",IF($AA471&gt;=40,"C - nurture","D - do not spend time here"))))</f>
        <v/>
      </c>
      <c r="AC471" s="107" t="str">
        <f aca="false">IF($C471="","",IF($S471="Converted","8 Won / Certified",IF($S471="Application Started","7 Certification / Enterprise opportunity",IF($S471="Meeting Booked","6 Meeting / Application",IF(OR($S471="Interested",$S471="Info Requested"),"5 Interested",IF(OR($S471="Declined",$S471="Not Relevant",$S471="Do Not Contact / Unsubscribed"),"9 Closed - Lost",IF($R471="Yes","4 Contacted",IF($N471="Yes","2 Engaged",IF($M471="Yes","1 Awareness",IF($AA471&gt;=60,"3 Qualified","1 Awareness"))))))))))</f>
        <v/>
      </c>
      <c r="AD471" s="108"/>
      <c r="AE471" s="108"/>
      <c r="AF471" s="109" t="str">
        <f aca="false">IF($AE471="","",$AE471+10)</f>
        <v/>
      </c>
      <c r="AG471" s="108"/>
      <c r="AH471" s="81"/>
      <c r="AI471" s="108"/>
      <c r="AJ471" s="81"/>
      <c r="AK471" s="108"/>
      <c r="AL471" s="110"/>
      <c r="AM471" s="81"/>
      <c r="AN471" s="109" t="str">
        <f aca="false">IF($D471="","",IF(COUNTIF($D$4:$D$1203,$D471)&gt;1,"DUPLICATE — check earlier row",""))</f>
        <v/>
      </c>
      <c r="AO471" s="81"/>
      <c r="AP471" s="81"/>
    </row>
    <row r="472" customFormat="false" ht="30" hidden="false" customHeight="true" outlineLevel="0" collapsed="false">
      <c r="A472" s="79"/>
      <c r="B472" s="80"/>
      <c r="C472" s="80"/>
      <c r="D472" s="80"/>
      <c r="E472" s="80"/>
      <c r="F472" s="80"/>
      <c r="G472" s="80"/>
      <c r="H472" s="80"/>
      <c r="I472" s="80"/>
      <c r="J472" s="102"/>
      <c r="K472" s="103" t="str">
        <f aca="false">IF(J472="","",IF(J472&gt;=8,"Yes","Check"))</f>
        <v/>
      </c>
      <c r="L472" s="81"/>
      <c r="M472" s="102"/>
      <c r="N472" s="102"/>
      <c r="O472" s="80"/>
      <c r="P472" s="81"/>
      <c r="Q472" s="103" t="str">
        <f aca="false">IF(P472="","",LEN(P472))</f>
        <v/>
      </c>
      <c r="R472" s="102"/>
      <c r="S472" s="80"/>
      <c r="T472" s="81"/>
      <c r="U472" s="104" t="str">
        <f aca="false">IF($AE472&lt;&gt;"",$AE472+4,IF(OR(R472&lt;&gt;"Yes",A472=""),"",A472+4))</f>
        <v/>
      </c>
      <c r="V472" s="102"/>
      <c r="W472" s="81"/>
      <c r="X472" s="81"/>
      <c r="Y472" s="105"/>
      <c r="Z472" s="105"/>
      <c r="AA472" s="106" t="str">
        <f aca="false">IF(AND($Y472="",$Z472=""),"",ROUND(IFERROR(VALUE(LEFT($Y472,1)),0)*12+IFERROR(VALUE(LEFT($Z472,1)),0)*8,0))</f>
        <v/>
      </c>
      <c r="AB472" s="106" t="str">
        <f aca="false">IF($AA472="","",IF($AA472&gt;=80,"A - call first",IF($AA472&gt;=60,"B - worth pursuing",IF($AA472&gt;=40,"C - nurture","D - do not spend time here"))))</f>
        <v/>
      </c>
      <c r="AC472" s="107" t="str">
        <f aca="false">IF($C472="","",IF($S472="Converted","8 Won / Certified",IF($S472="Application Started","7 Certification / Enterprise opportunity",IF($S472="Meeting Booked","6 Meeting / Application",IF(OR($S472="Interested",$S472="Info Requested"),"5 Interested",IF(OR($S472="Declined",$S472="Not Relevant",$S472="Do Not Contact / Unsubscribed"),"9 Closed - Lost",IF($R472="Yes","4 Contacted",IF($N472="Yes","2 Engaged",IF($M472="Yes","1 Awareness",IF($AA472&gt;=60,"3 Qualified","1 Awareness"))))))))))</f>
        <v/>
      </c>
      <c r="AD472" s="108"/>
      <c r="AE472" s="108"/>
      <c r="AF472" s="111" t="str">
        <f aca="false">IF($AE472="","",$AE472+10)</f>
        <v/>
      </c>
      <c r="AG472" s="108"/>
      <c r="AH472" s="81"/>
      <c r="AI472" s="108"/>
      <c r="AJ472" s="81"/>
      <c r="AK472" s="108"/>
      <c r="AL472" s="110"/>
      <c r="AM472" s="81"/>
      <c r="AN472" s="111" t="str">
        <f aca="false">IF($D472="","",IF(COUNTIF($D$4:$D$1203,$D472)&gt;1,"DUPLICATE — check earlier row",""))</f>
        <v/>
      </c>
      <c r="AO472" s="81"/>
      <c r="AP472" s="81"/>
    </row>
    <row r="473" customFormat="false" ht="30" hidden="false" customHeight="true" outlineLevel="0" collapsed="false">
      <c r="A473" s="79"/>
      <c r="B473" s="80"/>
      <c r="C473" s="80"/>
      <c r="D473" s="80"/>
      <c r="E473" s="80"/>
      <c r="F473" s="80"/>
      <c r="G473" s="80"/>
      <c r="H473" s="80"/>
      <c r="I473" s="80"/>
      <c r="J473" s="102"/>
      <c r="K473" s="103" t="str">
        <f aca="false">IF(J473="","",IF(J473&gt;=8,"Yes","Check"))</f>
        <v/>
      </c>
      <c r="L473" s="81"/>
      <c r="M473" s="102"/>
      <c r="N473" s="102"/>
      <c r="O473" s="80"/>
      <c r="P473" s="81"/>
      <c r="Q473" s="103" t="str">
        <f aca="false">IF(P473="","",LEN(P473))</f>
        <v/>
      </c>
      <c r="R473" s="102"/>
      <c r="S473" s="80"/>
      <c r="T473" s="81"/>
      <c r="U473" s="104" t="str">
        <f aca="false">IF($AE473&lt;&gt;"",$AE473+4,IF(OR(R473&lt;&gt;"Yes",A473=""),"",A473+4))</f>
        <v/>
      </c>
      <c r="V473" s="102"/>
      <c r="W473" s="81"/>
      <c r="X473" s="81"/>
      <c r="Y473" s="105"/>
      <c r="Z473" s="105"/>
      <c r="AA473" s="106" t="str">
        <f aca="false">IF(AND($Y473="",$Z473=""),"",ROUND(IFERROR(VALUE(LEFT($Y473,1)),0)*12+IFERROR(VALUE(LEFT($Z473,1)),0)*8,0))</f>
        <v/>
      </c>
      <c r="AB473" s="106" t="str">
        <f aca="false">IF($AA473="","",IF($AA473&gt;=80,"A - call first",IF($AA473&gt;=60,"B - worth pursuing",IF($AA473&gt;=40,"C - nurture","D - do not spend time here"))))</f>
        <v/>
      </c>
      <c r="AC473" s="107" t="str">
        <f aca="false">IF($C473="","",IF($S473="Converted","8 Won / Certified",IF($S473="Application Started","7 Certification / Enterprise opportunity",IF($S473="Meeting Booked","6 Meeting / Application",IF(OR($S473="Interested",$S473="Info Requested"),"5 Interested",IF(OR($S473="Declined",$S473="Not Relevant",$S473="Do Not Contact / Unsubscribed"),"9 Closed - Lost",IF($R473="Yes","4 Contacted",IF($N473="Yes","2 Engaged",IF($M473="Yes","1 Awareness",IF($AA473&gt;=60,"3 Qualified","1 Awareness"))))))))))</f>
        <v/>
      </c>
      <c r="AD473" s="108"/>
      <c r="AE473" s="108"/>
      <c r="AF473" s="109" t="str">
        <f aca="false">IF($AE473="","",$AE473+10)</f>
        <v/>
      </c>
      <c r="AG473" s="108"/>
      <c r="AH473" s="81"/>
      <c r="AI473" s="108"/>
      <c r="AJ473" s="81"/>
      <c r="AK473" s="108"/>
      <c r="AL473" s="110"/>
      <c r="AM473" s="81"/>
      <c r="AN473" s="109" t="str">
        <f aca="false">IF($D473="","",IF(COUNTIF($D$4:$D$1203,$D473)&gt;1,"DUPLICATE — check earlier row",""))</f>
        <v/>
      </c>
      <c r="AO473" s="81"/>
      <c r="AP473" s="81"/>
    </row>
    <row r="474" customFormat="false" ht="30" hidden="false" customHeight="true" outlineLevel="0" collapsed="false">
      <c r="A474" s="79"/>
      <c r="B474" s="80"/>
      <c r="C474" s="80"/>
      <c r="D474" s="80"/>
      <c r="E474" s="80"/>
      <c r="F474" s="80"/>
      <c r="G474" s="80"/>
      <c r="H474" s="80"/>
      <c r="I474" s="80"/>
      <c r="J474" s="102"/>
      <c r="K474" s="103" t="str">
        <f aca="false">IF(J474="","",IF(J474&gt;=8,"Yes","Check"))</f>
        <v/>
      </c>
      <c r="L474" s="81"/>
      <c r="M474" s="102"/>
      <c r="N474" s="102"/>
      <c r="O474" s="80"/>
      <c r="P474" s="81"/>
      <c r="Q474" s="103" t="str">
        <f aca="false">IF(P474="","",LEN(P474))</f>
        <v/>
      </c>
      <c r="R474" s="102"/>
      <c r="S474" s="80"/>
      <c r="T474" s="81"/>
      <c r="U474" s="104" t="str">
        <f aca="false">IF($AE474&lt;&gt;"",$AE474+4,IF(OR(R474&lt;&gt;"Yes",A474=""),"",A474+4))</f>
        <v/>
      </c>
      <c r="V474" s="102"/>
      <c r="W474" s="81"/>
      <c r="X474" s="81"/>
      <c r="Y474" s="105"/>
      <c r="Z474" s="105"/>
      <c r="AA474" s="106" t="str">
        <f aca="false">IF(AND($Y474="",$Z474=""),"",ROUND(IFERROR(VALUE(LEFT($Y474,1)),0)*12+IFERROR(VALUE(LEFT($Z474,1)),0)*8,0))</f>
        <v/>
      </c>
      <c r="AB474" s="106" t="str">
        <f aca="false">IF($AA474="","",IF($AA474&gt;=80,"A - call first",IF($AA474&gt;=60,"B - worth pursuing",IF($AA474&gt;=40,"C - nurture","D - do not spend time here"))))</f>
        <v/>
      </c>
      <c r="AC474" s="107" t="str">
        <f aca="false">IF($C474="","",IF($S474="Converted","8 Won / Certified",IF($S474="Application Started","7 Certification / Enterprise opportunity",IF($S474="Meeting Booked","6 Meeting / Application",IF(OR($S474="Interested",$S474="Info Requested"),"5 Interested",IF(OR($S474="Declined",$S474="Not Relevant",$S474="Do Not Contact / Unsubscribed"),"9 Closed - Lost",IF($R474="Yes","4 Contacted",IF($N474="Yes","2 Engaged",IF($M474="Yes","1 Awareness",IF($AA474&gt;=60,"3 Qualified","1 Awareness"))))))))))</f>
        <v/>
      </c>
      <c r="AD474" s="108"/>
      <c r="AE474" s="108"/>
      <c r="AF474" s="111" t="str">
        <f aca="false">IF($AE474="","",$AE474+10)</f>
        <v/>
      </c>
      <c r="AG474" s="108"/>
      <c r="AH474" s="81"/>
      <c r="AI474" s="108"/>
      <c r="AJ474" s="81"/>
      <c r="AK474" s="108"/>
      <c r="AL474" s="110"/>
      <c r="AM474" s="81"/>
      <c r="AN474" s="111" t="str">
        <f aca="false">IF($D474="","",IF(COUNTIF($D$4:$D$1203,$D474)&gt;1,"DUPLICATE — check earlier row",""))</f>
        <v/>
      </c>
      <c r="AO474" s="81"/>
      <c r="AP474" s="81"/>
    </row>
    <row r="475" customFormat="false" ht="30" hidden="false" customHeight="true" outlineLevel="0" collapsed="false">
      <c r="A475" s="79"/>
      <c r="B475" s="80"/>
      <c r="C475" s="80"/>
      <c r="D475" s="80"/>
      <c r="E475" s="80"/>
      <c r="F475" s="80"/>
      <c r="G475" s="80"/>
      <c r="H475" s="80"/>
      <c r="I475" s="80"/>
      <c r="J475" s="102"/>
      <c r="K475" s="103" t="str">
        <f aca="false">IF(J475="","",IF(J475&gt;=8,"Yes","Check"))</f>
        <v/>
      </c>
      <c r="L475" s="81"/>
      <c r="M475" s="102"/>
      <c r="N475" s="102"/>
      <c r="O475" s="80"/>
      <c r="P475" s="81"/>
      <c r="Q475" s="103" t="str">
        <f aca="false">IF(P475="","",LEN(P475))</f>
        <v/>
      </c>
      <c r="R475" s="102"/>
      <c r="S475" s="80"/>
      <c r="T475" s="81"/>
      <c r="U475" s="104" t="str">
        <f aca="false">IF($AE475&lt;&gt;"",$AE475+4,IF(OR(R475&lt;&gt;"Yes",A475=""),"",A475+4))</f>
        <v/>
      </c>
      <c r="V475" s="102"/>
      <c r="W475" s="81"/>
      <c r="X475" s="81"/>
      <c r="Y475" s="105"/>
      <c r="Z475" s="105"/>
      <c r="AA475" s="106" t="str">
        <f aca="false">IF(AND($Y475="",$Z475=""),"",ROUND(IFERROR(VALUE(LEFT($Y475,1)),0)*12+IFERROR(VALUE(LEFT($Z475,1)),0)*8,0))</f>
        <v/>
      </c>
      <c r="AB475" s="106" t="str">
        <f aca="false">IF($AA475="","",IF($AA475&gt;=80,"A - call first",IF($AA475&gt;=60,"B - worth pursuing",IF($AA475&gt;=40,"C - nurture","D - do not spend time here"))))</f>
        <v/>
      </c>
      <c r="AC475" s="107" t="str">
        <f aca="false">IF($C475="","",IF($S475="Converted","8 Won / Certified",IF($S475="Application Started","7 Certification / Enterprise opportunity",IF($S475="Meeting Booked","6 Meeting / Application",IF(OR($S475="Interested",$S475="Info Requested"),"5 Interested",IF(OR($S475="Declined",$S475="Not Relevant",$S475="Do Not Contact / Unsubscribed"),"9 Closed - Lost",IF($R475="Yes","4 Contacted",IF($N475="Yes","2 Engaged",IF($M475="Yes","1 Awareness",IF($AA475&gt;=60,"3 Qualified","1 Awareness"))))))))))</f>
        <v/>
      </c>
      <c r="AD475" s="108"/>
      <c r="AE475" s="108"/>
      <c r="AF475" s="109" t="str">
        <f aca="false">IF($AE475="","",$AE475+10)</f>
        <v/>
      </c>
      <c r="AG475" s="108"/>
      <c r="AH475" s="81"/>
      <c r="AI475" s="108"/>
      <c r="AJ475" s="81"/>
      <c r="AK475" s="108"/>
      <c r="AL475" s="110"/>
      <c r="AM475" s="81"/>
      <c r="AN475" s="109" t="str">
        <f aca="false">IF($D475="","",IF(COUNTIF($D$4:$D$1203,$D475)&gt;1,"DUPLICATE — check earlier row",""))</f>
        <v/>
      </c>
      <c r="AO475" s="81"/>
      <c r="AP475" s="81"/>
    </row>
    <row r="476" customFormat="false" ht="30" hidden="false" customHeight="true" outlineLevel="0" collapsed="false">
      <c r="A476" s="79"/>
      <c r="B476" s="80"/>
      <c r="C476" s="80"/>
      <c r="D476" s="80"/>
      <c r="E476" s="80"/>
      <c r="F476" s="80"/>
      <c r="G476" s="80"/>
      <c r="H476" s="80"/>
      <c r="I476" s="80"/>
      <c r="J476" s="102"/>
      <c r="K476" s="103" t="str">
        <f aca="false">IF(J476="","",IF(J476&gt;=8,"Yes","Check"))</f>
        <v/>
      </c>
      <c r="L476" s="81"/>
      <c r="M476" s="102"/>
      <c r="N476" s="102"/>
      <c r="O476" s="80"/>
      <c r="P476" s="81"/>
      <c r="Q476" s="103" t="str">
        <f aca="false">IF(P476="","",LEN(P476))</f>
        <v/>
      </c>
      <c r="R476" s="102"/>
      <c r="S476" s="80"/>
      <c r="T476" s="81"/>
      <c r="U476" s="104" t="str">
        <f aca="false">IF($AE476&lt;&gt;"",$AE476+4,IF(OR(R476&lt;&gt;"Yes",A476=""),"",A476+4))</f>
        <v/>
      </c>
      <c r="V476" s="102"/>
      <c r="W476" s="81"/>
      <c r="X476" s="81"/>
      <c r="Y476" s="105"/>
      <c r="Z476" s="105"/>
      <c r="AA476" s="106" t="str">
        <f aca="false">IF(AND($Y476="",$Z476=""),"",ROUND(IFERROR(VALUE(LEFT($Y476,1)),0)*12+IFERROR(VALUE(LEFT($Z476,1)),0)*8,0))</f>
        <v/>
      </c>
      <c r="AB476" s="106" t="str">
        <f aca="false">IF($AA476="","",IF($AA476&gt;=80,"A - call first",IF($AA476&gt;=60,"B - worth pursuing",IF($AA476&gt;=40,"C - nurture","D - do not spend time here"))))</f>
        <v/>
      </c>
      <c r="AC476" s="107" t="str">
        <f aca="false">IF($C476="","",IF($S476="Converted","8 Won / Certified",IF($S476="Application Started","7 Certification / Enterprise opportunity",IF($S476="Meeting Booked","6 Meeting / Application",IF(OR($S476="Interested",$S476="Info Requested"),"5 Interested",IF(OR($S476="Declined",$S476="Not Relevant",$S476="Do Not Contact / Unsubscribed"),"9 Closed - Lost",IF($R476="Yes","4 Contacted",IF($N476="Yes","2 Engaged",IF($M476="Yes","1 Awareness",IF($AA476&gt;=60,"3 Qualified","1 Awareness"))))))))))</f>
        <v/>
      </c>
      <c r="AD476" s="108"/>
      <c r="AE476" s="108"/>
      <c r="AF476" s="111" t="str">
        <f aca="false">IF($AE476="","",$AE476+10)</f>
        <v/>
      </c>
      <c r="AG476" s="108"/>
      <c r="AH476" s="81"/>
      <c r="AI476" s="108"/>
      <c r="AJ476" s="81"/>
      <c r="AK476" s="108"/>
      <c r="AL476" s="110"/>
      <c r="AM476" s="81"/>
      <c r="AN476" s="111" t="str">
        <f aca="false">IF($D476="","",IF(COUNTIF($D$4:$D$1203,$D476)&gt;1,"DUPLICATE — check earlier row",""))</f>
        <v/>
      </c>
      <c r="AO476" s="81"/>
      <c r="AP476" s="81"/>
    </row>
    <row r="477" customFormat="false" ht="30" hidden="false" customHeight="true" outlineLevel="0" collapsed="false">
      <c r="A477" s="79"/>
      <c r="B477" s="80"/>
      <c r="C477" s="80"/>
      <c r="D477" s="80"/>
      <c r="E477" s="80"/>
      <c r="F477" s="80"/>
      <c r="G477" s="80"/>
      <c r="H477" s="80"/>
      <c r="I477" s="80"/>
      <c r="J477" s="102"/>
      <c r="K477" s="103" t="str">
        <f aca="false">IF(J477="","",IF(J477&gt;=8,"Yes","Check"))</f>
        <v/>
      </c>
      <c r="L477" s="81"/>
      <c r="M477" s="102"/>
      <c r="N477" s="102"/>
      <c r="O477" s="80"/>
      <c r="P477" s="81"/>
      <c r="Q477" s="103" t="str">
        <f aca="false">IF(P477="","",LEN(P477))</f>
        <v/>
      </c>
      <c r="R477" s="102"/>
      <c r="S477" s="80"/>
      <c r="T477" s="81"/>
      <c r="U477" s="104" t="str">
        <f aca="false">IF($AE477&lt;&gt;"",$AE477+4,IF(OR(R477&lt;&gt;"Yes",A477=""),"",A477+4))</f>
        <v/>
      </c>
      <c r="V477" s="102"/>
      <c r="W477" s="81"/>
      <c r="X477" s="81"/>
      <c r="Y477" s="105"/>
      <c r="Z477" s="105"/>
      <c r="AA477" s="106" t="str">
        <f aca="false">IF(AND($Y477="",$Z477=""),"",ROUND(IFERROR(VALUE(LEFT($Y477,1)),0)*12+IFERROR(VALUE(LEFT($Z477,1)),0)*8,0))</f>
        <v/>
      </c>
      <c r="AB477" s="106" t="str">
        <f aca="false">IF($AA477="","",IF($AA477&gt;=80,"A - call first",IF($AA477&gt;=60,"B - worth pursuing",IF($AA477&gt;=40,"C - nurture","D - do not spend time here"))))</f>
        <v/>
      </c>
      <c r="AC477" s="107" t="str">
        <f aca="false">IF($C477="","",IF($S477="Converted","8 Won / Certified",IF($S477="Application Started","7 Certification / Enterprise opportunity",IF($S477="Meeting Booked","6 Meeting / Application",IF(OR($S477="Interested",$S477="Info Requested"),"5 Interested",IF(OR($S477="Declined",$S477="Not Relevant",$S477="Do Not Contact / Unsubscribed"),"9 Closed - Lost",IF($R477="Yes","4 Contacted",IF($N477="Yes","2 Engaged",IF($M477="Yes","1 Awareness",IF($AA477&gt;=60,"3 Qualified","1 Awareness"))))))))))</f>
        <v/>
      </c>
      <c r="AD477" s="108"/>
      <c r="AE477" s="108"/>
      <c r="AF477" s="109" t="str">
        <f aca="false">IF($AE477="","",$AE477+10)</f>
        <v/>
      </c>
      <c r="AG477" s="108"/>
      <c r="AH477" s="81"/>
      <c r="AI477" s="108"/>
      <c r="AJ477" s="81"/>
      <c r="AK477" s="108"/>
      <c r="AL477" s="110"/>
      <c r="AM477" s="81"/>
      <c r="AN477" s="109" t="str">
        <f aca="false">IF($D477="","",IF(COUNTIF($D$4:$D$1203,$D477)&gt;1,"DUPLICATE — check earlier row",""))</f>
        <v/>
      </c>
      <c r="AO477" s="81"/>
      <c r="AP477" s="81"/>
    </row>
    <row r="478" customFormat="false" ht="30" hidden="false" customHeight="true" outlineLevel="0" collapsed="false">
      <c r="A478" s="79"/>
      <c r="B478" s="80"/>
      <c r="C478" s="80"/>
      <c r="D478" s="80"/>
      <c r="E478" s="80"/>
      <c r="F478" s="80"/>
      <c r="G478" s="80"/>
      <c r="H478" s="80"/>
      <c r="I478" s="80"/>
      <c r="J478" s="102"/>
      <c r="K478" s="103" t="str">
        <f aca="false">IF(J478="","",IF(J478&gt;=8,"Yes","Check"))</f>
        <v/>
      </c>
      <c r="L478" s="81"/>
      <c r="M478" s="102"/>
      <c r="N478" s="102"/>
      <c r="O478" s="80"/>
      <c r="P478" s="81"/>
      <c r="Q478" s="103" t="str">
        <f aca="false">IF(P478="","",LEN(P478))</f>
        <v/>
      </c>
      <c r="R478" s="102"/>
      <c r="S478" s="80"/>
      <c r="T478" s="81"/>
      <c r="U478" s="104" t="str">
        <f aca="false">IF($AE478&lt;&gt;"",$AE478+4,IF(OR(R478&lt;&gt;"Yes",A478=""),"",A478+4))</f>
        <v/>
      </c>
      <c r="V478" s="102"/>
      <c r="W478" s="81"/>
      <c r="X478" s="81"/>
      <c r="Y478" s="105"/>
      <c r="Z478" s="105"/>
      <c r="AA478" s="106" t="str">
        <f aca="false">IF(AND($Y478="",$Z478=""),"",ROUND(IFERROR(VALUE(LEFT($Y478,1)),0)*12+IFERROR(VALUE(LEFT($Z478,1)),0)*8,0))</f>
        <v/>
      </c>
      <c r="AB478" s="106" t="str">
        <f aca="false">IF($AA478="","",IF($AA478&gt;=80,"A - call first",IF($AA478&gt;=60,"B - worth pursuing",IF($AA478&gt;=40,"C - nurture","D - do not spend time here"))))</f>
        <v/>
      </c>
      <c r="AC478" s="107" t="str">
        <f aca="false">IF($C478="","",IF($S478="Converted","8 Won / Certified",IF($S478="Application Started","7 Certification / Enterprise opportunity",IF($S478="Meeting Booked","6 Meeting / Application",IF(OR($S478="Interested",$S478="Info Requested"),"5 Interested",IF(OR($S478="Declined",$S478="Not Relevant",$S478="Do Not Contact / Unsubscribed"),"9 Closed - Lost",IF($R478="Yes","4 Contacted",IF($N478="Yes","2 Engaged",IF($M478="Yes","1 Awareness",IF($AA478&gt;=60,"3 Qualified","1 Awareness"))))))))))</f>
        <v/>
      </c>
      <c r="AD478" s="108"/>
      <c r="AE478" s="108"/>
      <c r="AF478" s="111" t="str">
        <f aca="false">IF($AE478="","",$AE478+10)</f>
        <v/>
      </c>
      <c r="AG478" s="108"/>
      <c r="AH478" s="81"/>
      <c r="AI478" s="108"/>
      <c r="AJ478" s="81"/>
      <c r="AK478" s="108"/>
      <c r="AL478" s="110"/>
      <c r="AM478" s="81"/>
      <c r="AN478" s="111" t="str">
        <f aca="false">IF($D478="","",IF(COUNTIF($D$4:$D$1203,$D478)&gt;1,"DUPLICATE — check earlier row",""))</f>
        <v/>
      </c>
      <c r="AO478" s="81"/>
      <c r="AP478" s="81"/>
    </row>
    <row r="479" customFormat="false" ht="30" hidden="false" customHeight="true" outlineLevel="0" collapsed="false">
      <c r="A479" s="79"/>
      <c r="B479" s="80"/>
      <c r="C479" s="80"/>
      <c r="D479" s="80"/>
      <c r="E479" s="80"/>
      <c r="F479" s="80"/>
      <c r="G479" s="80"/>
      <c r="H479" s="80"/>
      <c r="I479" s="80"/>
      <c r="J479" s="102"/>
      <c r="K479" s="103" t="str">
        <f aca="false">IF(J479="","",IF(J479&gt;=8,"Yes","Check"))</f>
        <v/>
      </c>
      <c r="L479" s="81"/>
      <c r="M479" s="102"/>
      <c r="N479" s="102"/>
      <c r="O479" s="80"/>
      <c r="P479" s="81"/>
      <c r="Q479" s="103" t="str">
        <f aca="false">IF(P479="","",LEN(P479))</f>
        <v/>
      </c>
      <c r="R479" s="102"/>
      <c r="S479" s="80"/>
      <c r="T479" s="81"/>
      <c r="U479" s="104" t="str">
        <f aca="false">IF($AE479&lt;&gt;"",$AE479+4,IF(OR(R479&lt;&gt;"Yes",A479=""),"",A479+4))</f>
        <v/>
      </c>
      <c r="V479" s="102"/>
      <c r="W479" s="81"/>
      <c r="X479" s="81"/>
      <c r="Y479" s="105"/>
      <c r="Z479" s="105"/>
      <c r="AA479" s="106" t="str">
        <f aca="false">IF(AND($Y479="",$Z479=""),"",ROUND(IFERROR(VALUE(LEFT($Y479,1)),0)*12+IFERROR(VALUE(LEFT($Z479,1)),0)*8,0))</f>
        <v/>
      </c>
      <c r="AB479" s="106" t="str">
        <f aca="false">IF($AA479="","",IF($AA479&gt;=80,"A - call first",IF($AA479&gt;=60,"B - worth pursuing",IF($AA479&gt;=40,"C - nurture","D - do not spend time here"))))</f>
        <v/>
      </c>
      <c r="AC479" s="107" t="str">
        <f aca="false">IF($C479="","",IF($S479="Converted","8 Won / Certified",IF($S479="Application Started","7 Certification / Enterprise opportunity",IF($S479="Meeting Booked","6 Meeting / Application",IF(OR($S479="Interested",$S479="Info Requested"),"5 Interested",IF(OR($S479="Declined",$S479="Not Relevant",$S479="Do Not Contact / Unsubscribed"),"9 Closed - Lost",IF($R479="Yes","4 Contacted",IF($N479="Yes","2 Engaged",IF($M479="Yes","1 Awareness",IF($AA479&gt;=60,"3 Qualified","1 Awareness"))))))))))</f>
        <v/>
      </c>
      <c r="AD479" s="108"/>
      <c r="AE479" s="108"/>
      <c r="AF479" s="109" t="str">
        <f aca="false">IF($AE479="","",$AE479+10)</f>
        <v/>
      </c>
      <c r="AG479" s="108"/>
      <c r="AH479" s="81"/>
      <c r="AI479" s="108"/>
      <c r="AJ479" s="81"/>
      <c r="AK479" s="108"/>
      <c r="AL479" s="110"/>
      <c r="AM479" s="81"/>
      <c r="AN479" s="109" t="str">
        <f aca="false">IF($D479="","",IF(COUNTIF($D$4:$D$1203,$D479)&gt;1,"DUPLICATE — check earlier row",""))</f>
        <v/>
      </c>
      <c r="AO479" s="81"/>
      <c r="AP479" s="81"/>
    </row>
    <row r="480" customFormat="false" ht="30" hidden="false" customHeight="true" outlineLevel="0" collapsed="false">
      <c r="A480" s="79"/>
      <c r="B480" s="80"/>
      <c r="C480" s="80"/>
      <c r="D480" s="80"/>
      <c r="E480" s="80"/>
      <c r="F480" s="80"/>
      <c r="G480" s="80"/>
      <c r="H480" s="80"/>
      <c r="I480" s="80"/>
      <c r="J480" s="102"/>
      <c r="K480" s="103" t="str">
        <f aca="false">IF(J480="","",IF(J480&gt;=8,"Yes","Check"))</f>
        <v/>
      </c>
      <c r="L480" s="81"/>
      <c r="M480" s="102"/>
      <c r="N480" s="102"/>
      <c r="O480" s="80"/>
      <c r="P480" s="81"/>
      <c r="Q480" s="103" t="str">
        <f aca="false">IF(P480="","",LEN(P480))</f>
        <v/>
      </c>
      <c r="R480" s="102"/>
      <c r="S480" s="80"/>
      <c r="T480" s="81"/>
      <c r="U480" s="104" t="str">
        <f aca="false">IF($AE480&lt;&gt;"",$AE480+4,IF(OR(R480&lt;&gt;"Yes",A480=""),"",A480+4))</f>
        <v/>
      </c>
      <c r="V480" s="102"/>
      <c r="W480" s="81"/>
      <c r="X480" s="81"/>
      <c r="Y480" s="105"/>
      <c r="Z480" s="105"/>
      <c r="AA480" s="106" t="str">
        <f aca="false">IF(AND($Y480="",$Z480=""),"",ROUND(IFERROR(VALUE(LEFT($Y480,1)),0)*12+IFERROR(VALUE(LEFT($Z480,1)),0)*8,0))</f>
        <v/>
      </c>
      <c r="AB480" s="106" t="str">
        <f aca="false">IF($AA480="","",IF($AA480&gt;=80,"A - call first",IF($AA480&gt;=60,"B - worth pursuing",IF($AA480&gt;=40,"C - nurture","D - do not spend time here"))))</f>
        <v/>
      </c>
      <c r="AC480" s="107" t="str">
        <f aca="false">IF($C480="","",IF($S480="Converted","8 Won / Certified",IF($S480="Application Started","7 Certification / Enterprise opportunity",IF($S480="Meeting Booked","6 Meeting / Application",IF(OR($S480="Interested",$S480="Info Requested"),"5 Interested",IF(OR($S480="Declined",$S480="Not Relevant",$S480="Do Not Contact / Unsubscribed"),"9 Closed - Lost",IF($R480="Yes","4 Contacted",IF($N480="Yes","2 Engaged",IF($M480="Yes","1 Awareness",IF($AA480&gt;=60,"3 Qualified","1 Awareness"))))))))))</f>
        <v/>
      </c>
      <c r="AD480" s="108"/>
      <c r="AE480" s="108"/>
      <c r="AF480" s="111" t="str">
        <f aca="false">IF($AE480="","",$AE480+10)</f>
        <v/>
      </c>
      <c r="AG480" s="108"/>
      <c r="AH480" s="81"/>
      <c r="AI480" s="108"/>
      <c r="AJ480" s="81"/>
      <c r="AK480" s="108"/>
      <c r="AL480" s="110"/>
      <c r="AM480" s="81"/>
      <c r="AN480" s="111" t="str">
        <f aca="false">IF($D480="","",IF(COUNTIF($D$4:$D$1203,$D480)&gt;1,"DUPLICATE — check earlier row",""))</f>
        <v/>
      </c>
      <c r="AO480" s="81"/>
      <c r="AP480" s="81"/>
    </row>
    <row r="481" customFormat="false" ht="30" hidden="false" customHeight="true" outlineLevel="0" collapsed="false">
      <c r="A481" s="79"/>
      <c r="B481" s="80"/>
      <c r="C481" s="80"/>
      <c r="D481" s="80"/>
      <c r="E481" s="80"/>
      <c r="F481" s="80"/>
      <c r="G481" s="80"/>
      <c r="H481" s="80"/>
      <c r="I481" s="80"/>
      <c r="J481" s="102"/>
      <c r="K481" s="103" t="str">
        <f aca="false">IF(J481="","",IF(J481&gt;=8,"Yes","Check"))</f>
        <v/>
      </c>
      <c r="L481" s="81"/>
      <c r="M481" s="102"/>
      <c r="N481" s="102"/>
      <c r="O481" s="80"/>
      <c r="P481" s="81"/>
      <c r="Q481" s="103" t="str">
        <f aca="false">IF(P481="","",LEN(P481))</f>
        <v/>
      </c>
      <c r="R481" s="102"/>
      <c r="S481" s="80"/>
      <c r="T481" s="81"/>
      <c r="U481" s="104" t="str">
        <f aca="false">IF($AE481&lt;&gt;"",$AE481+4,IF(OR(R481&lt;&gt;"Yes",A481=""),"",A481+4))</f>
        <v/>
      </c>
      <c r="V481" s="102"/>
      <c r="W481" s="81"/>
      <c r="X481" s="81"/>
      <c r="Y481" s="105"/>
      <c r="Z481" s="105"/>
      <c r="AA481" s="106" t="str">
        <f aca="false">IF(AND($Y481="",$Z481=""),"",ROUND(IFERROR(VALUE(LEFT($Y481,1)),0)*12+IFERROR(VALUE(LEFT($Z481,1)),0)*8,0))</f>
        <v/>
      </c>
      <c r="AB481" s="106" t="str">
        <f aca="false">IF($AA481="","",IF($AA481&gt;=80,"A - call first",IF($AA481&gt;=60,"B - worth pursuing",IF($AA481&gt;=40,"C - nurture","D - do not spend time here"))))</f>
        <v/>
      </c>
      <c r="AC481" s="107" t="str">
        <f aca="false">IF($C481="","",IF($S481="Converted","8 Won / Certified",IF($S481="Application Started","7 Certification / Enterprise opportunity",IF($S481="Meeting Booked","6 Meeting / Application",IF(OR($S481="Interested",$S481="Info Requested"),"5 Interested",IF(OR($S481="Declined",$S481="Not Relevant",$S481="Do Not Contact / Unsubscribed"),"9 Closed - Lost",IF($R481="Yes","4 Contacted",IF($N481="Yes","2 Engaged",IF($M481="Yes","1 Awareness",IF($AA481&gt;=60,"3 Qualified","1 Awareness"))))))))))</f>
        <v/>
      </c>
      <c r="AD481" s="108"/>
      <c r="AE481" s="108"/>
      <c r="AF481" s="109" t="str">
        <f aca="false">IF($AE481="","",$AE481+10)</f>
        <v/>
      </c>
      <c r="AG481" s="108"/>
      <c r="AH481" s="81"/>
      <c r="AI481" s="108"/>
      <c r="AJ481" s="81"/>
      <c r="AK481" s="108"/>
      <c r="AL481" s="110"/>
      <c r="AM481" s="81"/>
      <c r="AN481" s="109" t="str">
        <f aca="false">IF($D481="","",IF(COUNTIF($D$4:$D$1203,$D481)&gt;1,"DUPLICATE — check earlier row",""))</f>
        <v/>
      </c>
      <c r="AO481" s="81"/>
      <c r="AP481" s="81"/>
    </row>
    <row r="482" customFormat="false" ht="30" hidden="false" customHeight="true" outlineLevel="0" collapsed="false">
      <c r="A482" s="79"/>
      <c r="B482" s="80"/>
      <c r="C482" s="80"/>
      <c r="D482" s="80"/>
      <c r="E482" s="80"/>
      <c r="F482" s="80"/>
      <c r="G482" s="80"/>
      <c r="H482" s="80"/>
      <c r="I482" s="80"/>
      <c r="J482" s="102"/>
      <c r="K482" s="103" t="str">
        <f aca="false">IF(J482="","",IF(J482&gt;=8,"Yes","Check"))</f>
        <v/>
      </c>
      <c r="L482" s="81"/>
      <c r="M482" s="102"/>
      <c r="N482" s="102"/>
      <c r="O482" s="80"/>
      <c r="P482" s="81"/>
      <c r="Q482" s="103" t="str">
        <f aca="false">IF(P482="","",LEN(P482))</f>
        <v/>
      </c>
      <c r="R482" s="102"/>
      <c r="S482" s="80"/>
      <c r="T482" s="81"/>
      <c r="U482" s="104" t="str">
        <f aca="false">IF($AE482&lt;&gt;"",$AE482+4,IF(OR(R482&lt;&gt;"Yes",A482=""),"",A482+4))</f>
        <v/>
      </c>
      <c r="V482" s="102"/>
      <c r="W482" s="81"/>
      <c r="X482" s="81"/>
      <c r="Y482" s="105"/>
      <c r="Z482" s="105"/>
      <c r="AA482" s="106" t="str">
        <f aca="false">IF(AND($Y482="",$Z482=""),"",ROUND(IFERROR(VALUE(LEFT($Y482,1)),0)*12+IFERROR(VALUE(LEFT($Z482,1)),0)*8,0))</f>
        <v/>
      </c>
      <c r="AB482" s="106" t="str">
        <f aca="false">IF($AA482="","",IF($AA482&gt;=80,"A - call first",IF($AA482&gt;=60,"B - worth pursuing",IF($AA482&gt;=40,"C - nurture","D - do not spend time here"))))</f>
        <v/>
      </c>
      <c r="AC482" s="107" t="str">
        <f aca="false">IF($C482="","",IF($S482="Converted","8 Won / Certified",IF($S482="Application Started","7 Certification / Enterprise opportunity",IF($S482="Meeting Booked","6 Meeting / Application",IF(OR($S482="Interested",$S482="Info Requested"),"5 Interested",IF(OR($S482="Declined",$S482="Not Relevant",$S482="Do Not Contact / Unsubscribed"),"9 Closed - Lost",IF($R482="Yes","4 Contacted",IF($N482="Yes","2 Engaged",IF($M482="Yes","1 Awareness",IF($AA482&gt;=60,"3 Qualified","1 Awareness"))))))))))</f>
        <v/>
      </c>
      <c r="AD482" s="108"/>
      <c r="AE482" s="108"/>
      <c r="AF482" s="111" t="str">
        <f aca="false">IF($AE482="","",$AE482+10)</f>
        <v/>
      </c>
      <c r="AG482" s="108"/>
      <c r="AH482" s="81"/>
      <c r="AI482" s="108"/>
      <c r="AJ482" s="81"/>
      <c r="AK482" s="108"/>
      <c r="AL482" s="110"/>
      <c r="AM482" s="81"/>
      <c r="AN482" s="111" t="str">
        <f aca="false">IF($D482="","",IF(COUNTIF($D$4:$D$1203,$D482)&gt;1,"DUPLICATE — check earlier row",""))</f>
        <v/>
      </c>
      <c r="AO482" s="81"/>
      <c r="AP482" s="81"/>
    </row>
    <row r="483" customFormat="false" ht="30" hidden="false" customHeight="true" outlineLevel="0" collapsed="false">
      <c r="A483" s="79"/>
      <c r="B483" s="80"/>
      <c r="C483" s="80"/>
      <c r="D483" s="80"/>
      <c r="E483" s="80"/>
      <c r="F483" s="80"/>
      <c r="G483" s="80"/>
      <c r="H483" s="80"/>
      <c r="I483" s="80"/>
      <c r="J483" s="102"/>
      <c r="K483" s="103" t="str">
        <f aca="false">IF(J483="","",IF(J483&gt;=8,"Yes","Check"))</f>
        <v/>
      </c>
      <c r="L483" s="81"/>
      <c r="M483" s="102"/>
      <c r="N483" s="102"/>
      <c r="O483" s="80"/>
      <c r="P483" s="81"/>
      <c r="Q483" s="103" t="str">
        <f aca="false">IF(P483="","",LEN(P483))</f>
        <v/>
      </c>
      <c r="R483" s="102"/>
      <c r="S483" s="80"/>
      <c r="T483" s="81"/>
      <c r="U483" s="104" t="str">
        <f aca="false">IF($AE483&lt;&gt;"",$AE483+4,IF(OR(R483&lt;&gt;"Yes",A483=""),"",A483+4))</f>
        <v/>
      </c>
      <c r="V483" s="102"/>
      <c r="W483" s="81"/>
      <c r="X483" s="81"/>
      <c r="Y483" s="105"/>
      <c r="Z483" s="105"/>
      <c r="AA483" s="106" t="str">
        <f aca="false">IF(AND($Y483="",$Z483=""),"",ROUND(IFERROR(VALUE(LEFT($Y483,1)),0)*12+IFERROR(VALUE(LEFT($Z483,1)),0)*8,0))</f>
        <v/>
      </c>
      <c r="AB483" s="106" t="str">
        <f aca="false">IF($AA483="","",IF($AA483&gt;=80,"A - call first",IF($AA483&gt;=60,"B - worth pursuing",IF($AA483&gt;=40,"C - nurture","D - do not spend time here"))))</f>
        <v/>
      </c>
      <c r="AC483" s="107" t="str">
        <f aca="false">IF($C483="","",IF($S483="Converted","8 Won / Certified",IF($S483="Application Started","7 Certification / Enterprise opportunity",IF($S483="Meeting Booked","6 Meeting / Application",IF(OR($S483="Interested",$S483="Info Requested"),"5 Interested",IF(OR($S483="Declined",$S483="Not Relevant",$S483="Do Not Contact / Unsubscribed"),"9 Closed - Lost",IF($R483="Yes","4 Contacted",IF($N483="Yes","2 Engaged",IF($M483="Yes","1 Awareness",IF($AA483&gt;=60,"3 Qualified","1 Awareness"))))))))))</f>
        <v/>
      </c>
      <c r="AD483" s="108"/>
      <c r="AE483" s="108"/>
      <c r="AF483" s="109" t="str">
        <f aca="false">IF($AE483="","",$AE483+10)</f>
        <v/>
      </c>
      <c r="AG483" s="108"/>
      <c r="AH483" s="81"/>
      <c r="AI483" s="108"/>
      <c r="AJ483" s="81"/>
      <c r="AK483" s="108"/>
      <c r="AL483" s="110"/>
      <c r="AM483" s="81"/>
      <c r="AN483" s="109" t="str">
        <f aca="false">IF($D483="","",IF(COUNTIF($D$4:$D$1203,$D483)&gt;1,"DUPLICATE — check earlier row",""))</f>
        <v/>
      </c>
      <c r="AO483" s="81"/>
      <c r="AP483" s="81"/>
    </row>
    <row r="484" customFormat="false" ht="30" hidden="false" customHeight="true" outlineLevel="0" collapsed="false">
      <c r="A484" s="79"/>
      <c r="B484" s="80"/>
      <c r="C484" s="80"/>
      <c r="D484" s="80"/>
      <c r="E484" s="80"/>
      <c r="F484" s="80"/>
      <c r="G484" s="80"/>
      <c r="H484" s="80"/>
      <c r="I484" s="80"/>
      <c r="J484" s="102"/>
      <c r="K484" s="103" t="str">
        <f aca="false">IF(J484="","",IF(J484&gt;=8,"Yes","Check"))</f>
        <v/>
      </c>
      <c r="L484" s="81"/>
      <c r="M484" s="102"/>
      <c r="N484" s="102"/>
      <c r="O484" s="80"/>
      <c r="P484" s="81"/>
      <c r="Q484" s="103" t="str">
        <f aca="false">IF(P484="","",LEN(P484))</f>
        <v/>
      </c>
      <c r="R484" s="102"/>
      <c r="S484" s="80"/>
      <c r="T484" s="81"/>
      <c r="U484" s="104" t="str">
        <f aca="false">IF($AE484&lt;&gt;"",$AE484+4,IF(OR(R484&lt;&gt;"Yes",A484=""),"",A484+4))</f>
        <v/>
      </c>
      <c r="V484" s="102"/>
      <c r="W484" s="81"/>
      <c r="X484" s="81"/>
      <c r="Y484" s="105"/>
      <c r="Z484" s="105"/>
      <c r="AA484" s="106" t="str">
        <f aca="false">IF(AND($Y484="",$Z484=""),"",ROUND(IFERROR(VALUE(LEFT($Y484,1)),0)*12+IFERROR(VALUE(LEFT($Z484,1)),0)*8,0))</f>
        <v/>
      </c>
      <c r="AB484" s="106" t="str">
        <f aca="false">IF($AA484="","",IF($AA484&gt;=80,"A - call first",IF($AA484&gt;=60,"B - worth pursuing",IF($AA484&gt;=40,"C - nurture","D - do not spend time here"))))</f>
        <v/>
      </c>
      <c r="AC484" s="107" t="str">
        <f aca="false">IF($C484="","",IF($S484="Converted","8 Won / Certified",IF($S484="Application Started","7 Certification / Enterprise opportunity",IF($S484="Meeting Booked","6 Meeting / Application",IF(OR($S484="Interested",$S484="Info Requested"),"5 Interested",IF(OR($S484="Declined",$S484="Not Relevant",$S484="Do Not Contact / Unsubscribed"),"9 Closed - Lost",IF($R484="Yes","4 Contacted",IF($N484="Yes","2 Engaged",IF($M484="Yes","1 Awareness",IF($AA484&gt;=60,"3 Qualified","1 Awareness"))))))))))</f>
        <v/>
      </c>
      <c r="AD484" s="108"/>
      <c r="AE484" s="108"/>
      <c r="AF484" s="111" t="str">
        <f aca="false">IF($AE484="","",$AE484+10)</f>
        <v/>
      </c>
      <c r="AG484" s="108"/>
      <c r="AH484" s="81"/>
      <c r="AI484" s="108"/>
      <c r="AJ484" s="81"/>
      <c r="AK484" s="108"/>
      <c r="AL484" s="110"/>
      <c r="AM484" s="81"/>
      <c r="AN484" s="111" t="str">
        <f aca="false">IF($D484="","",IF(COUNTIF($D$4:$D$1203,$D484)&gt;1,"DUPLICATE — check earlier row",""))</f>
        <v/>
      </c>
      <c r="AO484" s="81"/>
      <c r="AP484" s="81"/>
    </row>
    <row r="485" customFormat="false" ht="30" hidden="false" customHeight="true" outlineLevel="0" collapsed="false">
      <c r="A485" s="79"/>
      <c r="B485" s="80"/>
      <c r="C485" s="80"/>
      <c r="D485" s="80"/>
      <c r="E485" s="80"/>
      <c r="F485" s="80"/>
      <c r="G485" s="80"/>
      <c r="H485" s="80"/>
      <c r="I485" s="80"/>
      <c r="J485" s="102"/>
      <c r="K485" s="103" t="str">
        <f aca="false">IF(J485="","",IF(J485&gt;=8,"Yes","Check"))</f>
        <v/>
      </c>
      <c r="L485" s="81"/>
      <c r="M485" s="102"/>
      <c r="N485" s="102"/>
      <c r="O485" s="80"/>
      <c r="P485" s="81"/>
      <c r="Q485" s="103" t="str">
        <f aca="false">IF(P485="","",LEN(P485))</f>
        <v/>
      </c>
      <c r="R485" s="102"/>
      <c r="S485" s="80"/>
      <c r="T485" s="81"/>
      <c r="U485" s="104" t="str">
        <f aca="false">IF($AE485&lt;&gt;"",$AE485+4,IF(OR(R485&lt;&gt;"Yes",A485=""),"",A485+4))</f>
        <v/>
      </c>
      <c r="V485" s="102"/>
      <c r="W485" s="81"/>
      <c r="X485" s="81"/>
      <c r="Y485" s="105"/>
      <c r="Z485" s="105"/>
      <c r="AA485" s="106" t="str">
        <f aca="false">IF(AND($Y485="",$Z485=""),"",ROUND(IFERROR(VALUE(LEFT($Y485,1)),0)*12+IFERROR(VALUE(LEFT($Z485,1)),0)*8,0))</f>
        <v/>
      </c>
      <c r="AB485" s="106" t="str">
        <f aca="false">IF($AA485="","",IF($AA485&gt;=80,"A - call first",IF($AA485&gt;=60,"B - worth pursuing",IF($AA485&gt;=40,"C - nurture","D - do not spend time here"))))</f>
        <v/>
      </c>
      <c r="AC485" s="107" t="str">
        <f aca="false">IF($C485="","",IF($S485="Converted","8 Won / Certified",IF($S485="Application Started","7 Certification / Enterprise opportunity",IF($S485="Meeting Booked","6 Meeting / Application",IF(OR($S485="Interested",$S485="Info Requested"),"5 Interested",IF(OR($S485="Declined",$S485="Not Relevant",$S485="Do Not Contact / Unsubscribed"),"9 Closed - Lost",IF($R485="Yes","4 Contacted",IF($N485="Yes","2 Engaged",IF($M485="Yes","1 Awareness",IF($AA485&gt;=60,"3 Qualified","1 Awareness"))))))))))</f>
        <v/>
      </c>
      <c r="AD485" s="108"/>
      <c r="AE485" s="108"/>
      <c r="AF485" s="109" t="str">
        <f aca="false">IF($AE485="","",$AE485+10)</f>
        <v/>
      </c>
      <c r="AG485" s="108"/>
      <c r="AH485" s="81"/>
      <c r="AI485" s="108"/>
      <c r="AJ485" s="81"/>
      <c r="AK485" s="108"/>
      <c r="AL485" s="110"/>
      <c r="AM485" s="81"/>
      <c r="AN485" s="109" t="str">
        <f aca="false">IF($D485="","",IF(COUNTIF($D$4:$D$1203,$D485)&gt;1,"DUPLICATE — check earlier row",""))</f>
        <v/>
      </c>
      <c r="AO485" s="81"/>
      <c r="AP485" s="81"/>
    </row>
    <row r="486" customFormat="false" ht="30" hidden="false" customHeight="true" outlineLevel="0" collapsed="false">
      <c r="A486" s="79"/>
      <c r="B486" s="80"/>
      <c r="C486" s="80"/>
      <c r="D486" s="80"/>
      <c r="E486" s="80"/>
      <c r="F486" s="80"/>
      <c r="G486" s="80"/>
      <c r="H486" s="80"/>
      <c r="I486" s="80"/>
      <c r="J486" s="102"/>
      <c r="K486" s="103" t="str">
        <f aca="false">IF(J486="","",IF(J486&gt;=8,"Yes","Check"))</f>
        <v/>
      </c>
      <c r="L486" s="81"/>
      <c r="M486" s="102"/>
      <c r="N486" s="102"/>
      <c r="O486" s="80"/>
      <c r="P486" s="81"/>
      <c r="Q486" s="103" t="str">
        <f aca="false">IF(P486="","",LEN(P486))</f>
        <v/>
      </c>
      <c r="R486" s="102"/>
      <c r="S486" s="80"/>
      <c r="T486" s="81"/>
      <c r="U486" s="104" t="str">
        <f aca="false">IF($AE486&lt;&gt;"",$AE486+4,IF(OR(R486&lt;&gt;"Yes",A486=""),"",A486+4))</f>
        <v/>
      </c>
      <c r="V486" s="102"/>
      <c r="W486" s="81"/>
      <c r="X486" s="81"/>
      <c r="Y486" s="105"/>
      <c r="Z486" s="105"/>
      <c r="AA486" s="106" t="str">
        <f aca="false">IF(AND($Y486="",$Z486=""),"",ROUND(IFERROR(VALUE(LEFT($Y486,1)),0)*12+IFERROR(VALUE(LEFT($Z486,1)),0)*8,0))</f>
        <v/>
      </c>
      <c r="AB486" s="106" t="str">
        <f aca="false">IF($AA486="","",IF($AA486&gt;=80,"A - call first",IF($AA486&gt;=60,"B - worth pursuing",IF($AA486&gt;=40,"C - nurture","D - do not spend time here"))))</f>
        <v/>
      </c>
      <c r="AC486" s="107" t="str">
        <f aca="false">IF($C486="","",IF($S486="Converted","8 Won / Certified",IF($S486="Application Started","7 Certification / Enterprise opportunity",IF($S486="Meeting Booked","6 Meeting / Application",IF(OR($S486="Interested",$S486="Info Requested"),"5 Interested",IF(OR($S486="Declined",$S486="Not Relevant",$S486="Do Not Contact / Unsubscribed"),"9 Closed - Lost",IF($R486="Yes","4 Contacted",IF($N486="Yes","2 Engaged",IF($M486="Yes","1 Awareness",IF($AA486&gt;=60,"3 Qualified","1 Awareness"))))))))))</f>
        <v/>
      </c>
      <c r="AD486" s="108"/>
      <c r="AE486" s="108"/>
      <c r="AF486" s="111" t="str">
        <f aca="false">IF($AE486="","",$AE486+10)</f>
        <v/>
      </c>
      <c r="AG486" s="108"/>
      <c r="AH486" s="81"/>
      <c r="AI486" s="108"/>
      <c r="AJ486" s="81"/>
      <c r="AK486" s="108"/>
      <c r="AL486" s="110"/>
      <c r="AM486" s="81"/>
      <c r="AN486" s="111" t="str">
        <f aca="false">IF($D486="","",IF(COUNTIF($D$4:$D$1203,$D486)&gt;1,"DUPLICATE — check earlier row",""))</f>
        <v/>
      </c>
      <c r="AO486" s="81"/>
      <c r="AP486" s="81"/>
    </row>
    <row r="487" customFormat="false" ht="30" hidden="false" customHeight="true" outlineLevel="0" collapsed="false">
      <c r="A487" s="79"/>
      <c r="B487" s="80"/>
      <c r="C487" s="80"/>
      <c r="D487" s="80"/>
      <c r="E487" s="80"/>
      <c r="F487" s="80"/>
      <c r="G487" s="80"/>
      <c r="H487" s="80"/>
      <c r="I487" s="80"/>
      <c r="J487" s="102"/>
      <c r="K487" s="103" t="str">
        <f aca="false">IF(J487="","",IF(J487&gt;=8,"Yes","Check"))</f>
        <v/>
      </c>
      <c r="L487" s="81"/>
      <c r="M487" s="102"/>
      <c r="N487" s="102"/>
      <c r="O487" s="80"/>
      <c r="P487" s="81"/>
      <c r="Q487" s="103" t="str">
        <f aca="false">IF(P487="","",LEN(P487))</f>
        <v/>
      </c>
      <c r="R487" s="102"/>
      <c r="S487" s="80"/>
      <c r="T487" s="81"/>
      <c r="U487" s="104" t="str">
        <f aca="false">IF($AE487&lt;&gt;"",$AE487+4,IF(OR(R487&lt;&gt;"Yes",A487=""),"",A487+4))</f>
        <v/>
      </c>
      <c r="V487" s="102"/>
      <c r="W487" s="81"/>
      <c r="X487" s="81"/>
      <c r="Y487" s="105"/>
      <c r="Z487" s="105"/>
      <c r="AA487" s="106" t="str">
        <f aca="false">IF(AND($Y487="",$Z487=""),"",ROUND(IFERROR(VALUE(LEFT($Y487,1)),0)*12+IFERROR(VALUE(LEFT($Z487,1)),0)*8,0))</f>
        <v/>
      </c>
      <c r="AB487" s="106" t="str">
        <f aca="false">IF($AA487="","",IF($AA487&gt;=80,"A - call first",IF($AA487&gt;=60,"B - worth pursuing",IF($AA487&gt;=40,"C - nurture","D - do not spend time here"))))</f>
        <v/>
      </c>
      <c r="AC487" s="107" t="str">
        <f aca="false">IF($C487="","",IF($S487="Converted","8 Won / Certified",IF($S487="Application Started","7 Certification / Enterprise opportunity",IF($S487="Meeting Booked","6 Meeting / Application",IF(OR($S487="Interested",$S487="Info Requested"),"5 Interested",IF(OR($S487="Declined",$S487="Not Relevant",$S487="Do Not Contact / Unsubscribed"),"9 Closed - Lost",IF($R487="Yes","4 Contacted",IF($N487="Yes","2 Engaged",IF($M487="Yes","1 Awareness",IF($AA487&gt;=60,"3 Qualified","1 Awareness"))))))))))</f>
        <v/>
      </c>
      <c r="AD487" s="108"/>
      <c r="AE487" s="108"/>
      <c r="AF487" s="109" t="str">
        <f aca="false">IF($AE487="","",$AE487+10)</f>
        <v/>
      </c>
      <c r="AG487" s="108"/>
      <c r="AH487" s="81"/>
      <c r="AI487" s="108"/>
      <c r="AJ487" s="81"/>
      <c r="AK487" s="108"/>
      <c r="AL487" s="110"/>
      <c r="AM487" s="81"/>
      <c r="AN487" s="109" t="str">
        <f aca="false">IF($D487="","",IF(COUNTIF($D$4:$D$1203,$D487)&gt;1,"DUPLICATE — check earlier row",""))</f>
        <v/>
      </c>
      <c r="AO487" s="81"/>
      <c r="AP487" s="81"/>
    </row>
    <row r="488" customFormat="false" ht="30" hidden="false" customHeight="true" outlineLevel="0" collapsed="false">
      <c r="A488" s="79"/>
      <c r="B488" s="80"/>
      <c r="C488" s="80"/>
      <c r="D488" s="80"/>
      <c r="E488" s="80"/>
      <c r="F488" s="80"/>
      <c r="G488" s="80"/>
      <c r="H488" s="80"/>
      <c r="I488" s="80"/>
      <c r="J488" s="102"/>
      <c r="K488" s="103" t="str">
        <f aca="false">IF(J488="","",IF(J488&gt;=8,"Yes","Check"))</f>
        <v/>
      </c>
      <c r="L488" s="81"/>
      <c r="M488" s="102"/>
      <c r="N488" s="102"/>
      <c r="O488" s="80"/>
      <c r="P488" s="81"/>
      <c r="Q488" s="103" t="str">
        <f aca="false">IF(P488="","",LEN(P488))</f>
        <v/>
      </c>
      <c r="R488" s="102"/>
      <c r="S488" s="80"/>
      <c r="T488" s="81"/>
      <c r="U488" s="104" t="str">
        <f aca="false">IF($AE488&lt;&gt;"",$AE488+4,IF(OR(R488&lt;&gt;"Yes",A488=""),"",A488+4))</f>
        <v/>
      </c>
      <c r="V488" s="102"/>
      <c r="W488" s="81"/>
      <c r="X488" s="81"/>
      <c r="Y488" s="105"/>
      <c r="Z488" s="105"/>
      <c r="AA488" s="106" t="str">
        <f aca="false">IF(AND($Y488="",$Z488=""),"",ROUND(IFERROR(VALUE(LEFT($Y488,1)),0)*12+IFERROR(VALUE(LEFT($Z488,1)),0)*8,0))</f>
        <v/>
      </c>
      <c r="AB488" s="106" t="str">
        <f aca="false">IF($AA488="","",IF($AA488&gt;=80,"A - call first",IF($AA488&gt;=60,"B - worth pursuing",IF($AA488&gt;=40,"C - nurture","D - do not spend time here"))))</f>
        <v/>
      </c>
      <c r="AC488" s="107" t="str">
        <f aca="false">IF($C488="","",IF($S488="Converted","8 Won / Certified",IF($S488="Application Started","7 Certification / Enterprise opportunity",IF($S488="Meeting Booked","6 Meeting / Application",IF(OR($S488="Interested",$S488="Info Requested"),"5 Interested",IF(OR($S488="Declined",$S488="Not Relevant",$S488="Do Not Contact / Unsubscribed"),"9 Closed - Lost",IF($R488="Yes","4 Contacted",IF($N488="Yes","2 Engaged",IF($M488="Yes","1 Awareness",IF($AA488&gt;=60,"3 Qualified","1 Awareness"))))))))))</f>
        <v/>
      </c>
      <c r="AD488" s="108"/>
      <c r="AE488" s="108"/>
      <c r="AF488" s="111" t="str">
        <f aca="false">IF($AE488="","",$AE488+10)</f>
        <v/>
      </c>
      <c r="AG488" s="108"/>
      <c r="AH488" s="81"/>
      <c r="AI488" s="108"/>
      <c r="AJ488" s="81"/>
      <c r="AK488" s="108"/>
      <c r="AL488" s="110"/>
      <c r="AM488" s="81"/>
      <c r="AN488" s="111" t="str">
        <f aca="false">IF($D488="","",IF(COUNTIF($D$4:$D$1203,$D488)&gt;1,"DUPLICATE — check earlier row",""))</f>
        <v/>
      </c>
      <c r="AO488" s="81"/>
      <c r="AP488" s="81"/>
    </row>
    <row r="489" customFormat="false" ht="30" hidden="false" customHeight="true" outlineLevel="0" collapsed="false">
      <c r="A489" s="79"/>
      <c r="B489" s="80"/>
      <c r="C489" s="80"/>
      <c r="D489" s="80"/>
      <c r="E489" s="80"/>
      <c r="F489" s="80"/>
      <c r="G489" s="80"/>
      <c r="H489" s="80"/>
      <c r="I489" s="80"/>
      <c r="J489" s="102"/>
      <c r="K489" s="103" t="str">
        <f aca="false">IF(J489="","",IF(J489&gt;=8,"Yes","Check"))</f>
        <v/>
      </c>
      <c r="L489" s="81"/>
      <c r="M489" s="102"/>
      <c r="N489" s="102"/>
      <c r="O489" s="80"/>
      <c r="P489" s="81"/>
      <c r="Q489" s="103" t="str">
        <f aca="false">IF(P489="","",LEN(P489))</f>
        <v/>
      </c>
      <c r="R489" s="102"/>
      <c r="S489" s="80"/>
      <c r="T489" s="81"/>
      <c r="U489" s="104" t="str">
        <f aca="false">IF($AE489&lt;&gt;"",$AE489+4,IF(OR(R489&lt;&gt;"Yes",A489=""),"",A489+4))</f>
        <v/>
      </c>
      <c r="V489" s="102"/>
      <c r="W489" s="81"/>
      <c r="X489" s="81"/>
      <c r="Y489" s="105"/>
      <c r="Z489" s="105"/>
      <c r="AA489" s="106" t="str">
        <f aca="false">IF(AND($Y489="",$Z489=""),"",ROUND(IFERROR(VALUE(LEFT($Y489,1)),0)*12+IFERROR(VALUE(LEFT($Z489,1)),0)*8,0))</f>
        <v/>
      </c>
      <c r="AB489" s="106" t="str">
        <f aca="false">IF($AA489="","",IF($AA489&gt;=80,"A - call first",IF($AA489&gt;=60,"B - worth pursuing",IF($AA489&gt;=40,"C - nurture","D - do not spend time here"))))</f>
        <v/>
      </c>
      <c r="AC489" s="107" t="str">
        <f aca="false">IF($C489="","",IF($S489="Converted","8 Won / Certified",IF($S489="Application Started","7 Certification / Enterprise opportunity",IF($S489="Meeting Booked","6 Meeting / Application",IF(OR($S489="Interested",$S489="Info Requested"),"5 Interested",IF(OR($S489="Declined",$S489="Not Relevant",$S489="Do Not Contact / Unsubscribed"),"9 Closed - Lost",IF($R489="Yes","4 Contacted",IF($N489="Yes","2 Engaged",IF($M489="Yes","1 Awareness",IF($AA489&gt;=60,"3 Qualified","1 Awareness"))))))))))</f>
        <v/>
      </c>
      <c r="AD489" s="108"/>
      <c r="AE489" s="108"/>
      <c r="AF489" s="109" t="str">
        <f aca="false">IF($AE489="","",$AE489+10)</f>
        <v/>
      </c>
      <c r="AG489" s="108"/>
      <c r="AH489" s="81"/>
      <c r="AI489" s="108"/>
      <c r="AJ489" s="81"/>
      <c r="AK489" s="108"/>
      <c r="AL489" s="110"/>
      <c r="AM489" s="81"/>
      <c r="AN489" s="109" t="str">
        <f aca="false">IF($D489="","",IF(COUNTIF($D$4:$D$1203,$D489)&gt;1,"DUPLICATE — check earlier row",""))</f>
        <v/>
      </c>
      <c r="AO489" s="81"/>
      <c r="AP489" s="81"/>
    </row>
    <row r="490" customFormat="false" ht="30" hidden="false" customHeight="true" outlineLevel="0" collapsed="false">
      <c r="A490" s="79"/>
      <c r="B490" s="80"/>
      <c r="C490" s="80"/>
      <c r="D490" s="80"/>
      <c r="E490" s="80"/>
      <c r="F490" s="80"/>
      <c r="G490" s="80"/>
      <c r="H490" s="80"/>
      <c r="I490" s="80"/>
      <c r="J490" s="102"/>
      <c r="K490" s="103" t="str">
        <f aca="false">IF(J490="","",IF(J490&gt;=8,"Yes","Check"))</f>
        <v/>
      </c>
      <c r="L490" s="81"/>
      <c r="M490" s="102"/>
      <c r="N490" s="102"/>
      <c r="O490" s="80"/>
      <c r="P490" s="81"/>
      <c r="Q490" s="103" t="str">
        <f aca="false">IF(P490="","",LEN(P490))</f>
        <v/>
      </c>
      <c r="R490" s="102"/>
      <c r="S490" s="80"/>
      <c r="T490" s="81"/>
      <c r="U490" s="104" t="str">
        <f aca="false">IF($AE490&lt;&gt;"",$AE490+4,IF(OR(R490&lt;&gt;"Yes",A490=""),"",A490+4))</f>
        <v/>
      </c>
      <c r="V490" s="102"/>
      <c r="W490" s="81"/>
      <c r="X490" s="81"/>
      <c r="Y490" s="105"/>
      <c r="Z490" s="105"/>
      <c r="AA490" s="106" t="str">
        <f aca="false">IF(AND($Y490="",$Z490=""),"",ROUND(IFERROR(VALUE(LEFT($Y490,1)),0)*12+IFERROR(VALUE(LEFT($Z490,1)),0)*8,0))</f>
        <v/>
      </c>
      <c r="AB490" s="106" t="str">
        <f aca="false">IF($AA490="","",IF($AA490&gt;=80,"A - call first",IF($AA490&gt;=60,"B - worth pursuing",IF($AA490&gt;=40,"C - nurture","D - do not spend time here"))))</f>
        <v/>
      </c>
      <c r="AC490" s="107" t="str">
        <f aca="false">IF($C490="","",IF($S490="Converted","8 Won / Certified",IF($S490="Application Started","7 Certification / Enterprise opportunity",IF($S490="Meeting Booked","6 Meeting / Application",IF(OR($S490="Interested",$S490="Info Requested"),"5 Interested",IF(OR($S490="Declined",$S490="Not Relevant",$S490="Do Not Contact / Unsubscribed"),"9 Closed - Lost",IF($R490="Yes","4 Contacted",IF($N490="Yes","2 Engaged",IF($M490="Yes","1 Awareness",IF($AA490&gt;=60,"3 Qualified","1 Awareness"))))))))))</f>
        <v/>
      </c>
      <c r="AD490" s="108"/>
      <c r="AE490" s="108"/>
      <c r="AF490" s="111" t="str">
        <f aca="false">IF($AE490="","",$AE490+10)</f>
        <v/>
      </c>
      <c r="AG490" s="108"/>
      <c r="AH490" s="81"/>
      <c r="AI490" s="108"/>
      <c r="AJ490" s="81"/>
      <c r="AK490" s="108"/>
      <c r="AL490" s="110"/>
      <c r="AM490" s="81"/>
      <c r="AN490" s="111" t="str">
        <f aca="false">IF($D490="","",IF(COUNTIF($D$4:$D$1203,$D490)&gt;1,"DUPLICATE — check earlier row",""))</f>
        <v/>
      </c>
      <c r="AO490" s="81"/>
      <c r="AP490" s="81"/>
    </row>
    <row r="491" customFormat="false" ht="30" hidden="false" customHeight="true" outlineLevel="0" collapsed="false">
      <c r="A491" s="79"/>
      <c r="B491" s="80"/>
      <c r="C491" s="80"/>
      <c r="D491" s="80"/>
      <c r="E491" s="80"/>
      <c r="F491" s="80"/>
      <c r="G491" s="80"/>
      <c r="H491" s="80"/>
      <c r="I491" s="80"/>
      <c r="J491" s="102"/>
      <c r="K491" s="103" t="str">
        <f aca="false">IF(J491="","",IF(J491&gt;=8,"Yes","Check"))</f>
        <v/>
      </c>
      <c r="L491" s="81"/>
      <c r="M491" s="102"/>
      <c r="N491" s="102"/>
      <c r="O491" s="80"/>
      <c r="P491" s="81"/>
      <c r="Q491" s="103" t="str">
        <f aca="false">IF(P491="","",LEN(P491))</f>
        <v/>
      </c>
      <c r="R491" s="102"/>
      <c r="S491" s="80"/>
      <c r="T491" s="81"/>
      <c r="U491" s="104" t="str">
        <f aca="false">IF($AE491&lt;&gt;"",$AE491+4,IF(OR(R491&lt;&gt;"Yes",A491=""),"",A491+4))</f>
        <v/>
      </c>
      <c r="V491" s="102"/>
      <c r="W491" s="81"/>
      <c r="X491" s="81"/>
      <c r="Y491" s="105"/>
      <c r="Z491" s="105"/>
      <c r="AA491" s="106" t="str">
        <f aca="false">IF(AND($Y491="",$Z491=""),"",ROUND(IFERROR(VALUE(LEFT($Y491,1)),0)*12+IFERROR(VALUE(LEFT($Z491,1)),0)*8,0))</f>
        <v/>
      </c>
      <c r="AB491" s="106" t="str">
        <f aca="false">IF($AA491="","",IF($AA491&gt;=80,"A - call first",IF($AA491&gt;=60,"B - worth pursuing",IF($AA491&gt;=40,"C - nurture","D - do not spend time here"))))</f>
        <v/>
      </c>
      <c r="AC491" s="107" t="str">
        <f aca="false">IF($C491="","",IF($S491="Converted","8 Won / Certified",IF($S491="Application Started","7 Certification / Enterprise opportunity",IF($S491="Meeting Booked","6 Meeting / Application",IF(OR($S491="Interested",$S491="Info Requested"),"5 Interested",IF(OR($S491="Declined",$S491="Not Relevant",$S491="Do Not Contact / Unsubscribed"),"9 Closed - Lost",IF($R491="Yes","4 Contacted",IF($N491="Yes","2 Engaged",IF($M491="Yes","1 Awareness",IF($AA491&gt;=60,"3 Qualified","1 Awareness"))))))))))</f>
        <v/>
      </c>
      <c r="AD491" s="108"/>
      <c r="AE491" s="108"/>
      <c r="AF491" s="109" t="str">
        <f aca="false">IF($AE491="","",$AE491+10)</f>
        <v/>
      </c>
      <c r="AG491" s="108"/>
      <c r="AH491" s="81"/>
      <c r="AI491" s="108"/>
      <c r="AJ491" s="81"/>
      <c r="AK491" s="108"/>
      <c r="AL491" s="110"/>
      <c r="AM491" s="81"/>
      <c r="AN491" s="109" t="str">
        <f aca="false">IF($D491="","",IF(COUNTIF($D$4:$D$1203,$D491)&gt;1,"DUPLICATE — check earlier row",""))</f>
        <v/>
      </c>
      <c r="AO491" s="81"/>
      <c r="AP491" s="81"/>
    </row>
    <row r="492" customFormat="false" ht="30" hidden="false" customHeight="true" outlineLevel="0" collapsed="false">
      <c r="A492" s="79"/>
      <c r="B492" s="80"/>
      <c r="C492" s="80"/>
      <c r="D492" s="80"/>
      <c r="E492" s="80"/>
      <c r="F492" s="80"/>
      <c r="G492" s="80"/>
      <c r="H492" s="80"/>
      <c r="I492" s="80"/>
      <c r="J492" s="102"/>
      <c r="K492" s="103" t="str">
        <f aca="false">IF(J492="","",IF(J492&gt;=8,"Yes","Check"))</f>
        <v/>
      </c>
      <c r="L492" s="81"/>
      <c r="M492" s="102"/>
      <c r="N492" s="102"/>
      <c r="O492" s="80"/>
      <c r="P492" s="81"/>
      <c r="Q492" s="103" t="str">
        <f aca="false">IF(P492="","",LEN(P492))</f>
        <v/>
      </c>
      <c r="R492" s="102"/>
      <c r="S492" s="80"/>
      <c r="T492" s="81"/>
      <c r="U492" s="104" t="str">
        <f aca="false">IF($AE492&lt;&gt;"",$AE492+4,IF(OR(R492&lt;&gt;"Yes",A492=""),"",A492+4))</f>
        <v/>
      </c>
      <c r="V492" s="102"/>
      <c r="W492" s="81"/>
      <c r="X492" s="81"/>
      <c r="Y492" s="105"/>
      <c r="Z492" s="105"/>
      <c r="AA492" s="106" t="str">
        <f aca="false">IF(AND($Y492="",$Z492=""),"",ROUND(IFERROR(VALUE(LEFT($Y492,1)),0)*12+IFERROR(VALUE(LEFT($Z492,1)),0)*8,0))</f>
        <v/>
      </c>
      <c r="AB492" s="106" t="str">
        <f aca="false">IF($AA492="","",IF($AA492&gt;=80,"A - call first",IF($AA492&gt;=60,"B - worth pursuing",IF($AA492&gt;=40,"C - nurture","D - do not spend time here"))))</f>
        <v/>
      </c>
      <c r="AC492" s="107" t="str">
        <f aca="false">IF($C492="","",IF($S492="Converted","8 Won / Certified",IF($S492="Application Started","7 Certification / Enterprise opportunity",IF($S492="Meeting Booked","6 Meeting / Application",IF(OR($S492="Interested",$S492="Info Requested"),"5 Interested",IF(OR($S492="Declined",$S492="Not Relevant",$S492="Do Not Contact / Unsubscribed"),"9 Closed - Lost",IF($R492="Yes","4 Contacted",IF($N492="Yes","2 Engaged",IF($M492="Yes","1 Awareness",IF($AA492&gt;=60,"3 Qualified","1 Awareness"))))))))))</f>
        <v/>
      </c>
      <c r="AD492" s="108"/>
      <c r="AE492" s="108"/>
      <c r="AF492" s="111" t="str">
        <f aca="false">IF($AE492="","",$AE492+10)</f>
        <v/>
      </c>
      <c r="AG492" s="108"/>
      <c r="AH492" s="81"/>
      <c r="AI492" s="108"/>
      <c r="AJ492" s="81"/>
      <c r="AK492" s="108"/>
      <c r="AL492" s="110"/>
      <c r="AM492" s="81"/>
      <c r="AN492" s="111" t="str">
        <f aca="false">IF($D492="","",IF(COUNTIF($D$4:$D$1203,$D492)&gt;1,"DUPLICATE — check earlier row",""))</f>
        <v/>
      </c>
      <c r="AO492" s="81"/>
      <c r="AP492" s="81"/>
    </row>
    <row r="493" customFormat="false" ht="30" hidden="false" customHeight="true" outlineLevel="0" collapsed="false">
      <c r="A493" s="79"/>
      <c r="B493" s="80"/>
      <c r="C493" s="80"/>
      <c r="D493" s="80"/>
      <c r="E493" s="80"/>
      <c r="F493" s="80"/>
      <c r="G493" s="80"/>
      <c r="H493" s="80"/>
      <c r="I493" s="80"/>
      <c r="J493" s="102"/>
      <c r="K493" s="103" t="str">
        <f aca="false">IF(J493="","",IF(J493&gt;=8,"Yes","Check"))</f>
        <v/>
      </c>
      <c r="L493" s="81"/>
      <c r="M493" s="102"/>
      <c r="N493" s="102"/>
      <c r="O493" s="80"/>
      <c r="P493" s="81"/>
      <c r="Q493" s="103" t="str">
        <f aca="false">IF(P493="","",LEN(P493))</f>
        <v/>
      </c>
      <c r="R493" s="102"/>
      <c r="S493" s="80"/>
      <c r="T493" s="81"/>
      <c r="U493" s="104" t="str">
        <f aca="false">IF($AE493&lt;&gt;"",$AE493+4,IF(OR(R493&lt;&gt;"Yes",A493=""),"",A493+4))</f>
        <v/>
      </c>
      <c r="V493" s="102"/>
      <c r="W493" s="81"/>
      <c r="X493" s="81"/>
      <c r="Y493" s="105"/>
      <c r="Z493" s="105"/>
      <c r="AA493" s="106" t="str">
        <f aca="false">IF(AND($Y493="",$Z493=""),"",ROUND(IFERROR(VALUE(LEFT($Y493,1)),0)*12+IFERROR(VALUE(LEFT($Z493,1)),0)*8,0))</f>
        <v/>
      </c>
      <c r="AB493" s="106" t="str">
        <f aca="false">IF($AA493="","",IF($AA493&gt;=80,"A - call first",IF($AA493&gt;=60,"B - worth pursuing",IF($AA493&gt;=40,"C - nurture","D - do not spend time here"))))</f>
        <v/>
      </c>
      <c r="AC493" s="107" t="str">
        <f aca="false">IF($C493="","",IF($S493="Converted","8 Won / Certified",IF($S493="Application Started","7 Certification / Enterprise opportunity",IF($S493="Meeting Booked","6 Meeting / Application",IF(OR($S493="Interested",$S493="Info Requested"),"5 Interested",IF(OR($S493="Declined",$S493="Not Relevant",$S493="Do Not Contact / Unsubscribed"),"9 Closed - Lost",IF($R493="Yes","4 Contacted",IF($N493="Yes","2 Engaged",IF($M493="Yes","1 Awareness",IF($AA493&gt;=60,"3 Qualified","1 Awareness"))))))))))</f>
        <v/>
      </c>
      <c r="AD493" s="108"/>
      <c r="AE493" s="108"/>
      <c r="AF493" s="109" t="str">
        <f aca="false">IF($AE493="","",$AE493+10)</f>
        <v/>
      </c>
      <c r="AG493" s="108"/>
      <c r="AH493" s="81"/>
      <c r="AI493" s="108"/>
      <c r="AJ493" s="81"/>
      <c r="AK493" s="108"/>
      <c r="AL493" s="110"/>
      <c r="AM493" s="81"/>
      <c r="AN493" s="109" t="str">
        <f aca="false">IF($D493="","",IF(COUNTIF($D$4:$D$1203,$D493)&gt;1,"DUPLICATE — check earlier row",""))</f>
        <v/>
      </c>
      <c r="AO493" s="81"/>
      <c r="AP493" s="81"/>
    </row>
    <row r="494" customFormat="false" ht="30" hidden="false" customHeight="true" outlineLevel="0" collapsed="false">
      <c r="A494" s="79"/>
      <c r="B494" s="80"/>
      <c r="C494" s="80"/>
      <c r="D494" s="80"/>
      <c r="E494" s="80"/>
      <c r="F494" s="80"/>
      <c r="G494" s="80"/>
      <c r="H494" s="80"/>
      <c r="I494" s="80"/>
      <c r="J494" s="102"/>
      <c r="K494" s="103" t="str">
        <f aca="false">IF(J494="","",IF(J494&gt;=8,"Yes","Check"))</f>
        <v/>
      </c>
      <c r="L494" s="81"/>
      <c r="M494" s="102"/>
      <c r="N494" s="102"/>
      <c r="O494" s="80"/>
      <c r="P494" s="81"/>
      <c r="Q494" s="103" t="str">
        <f aca="false">IF(P494="","",LEN(P494))</f>
        <v/>
      </c>
      <c r="R494" s="102"/>
      <c r="S494" s="80"/>
      <c r="T494" s="81"/>
      <c r="U494" s="104" t="str">
        <f aca="false">IF($AE494&lt;&gt;"",$AE494+4,IF(OR(R494&lt;&gt;"Yes",A494=""),"",A494+4))</f>
        <v/>
      </c>
      <c r="V494" s="102"/>
      <c r="W494" s="81"/>
      <c r="X494" s="81"/>
      <c r="Y494" s="105"/>
      <c r="Z494" s="105"/>
      <c r="AA494" s="106" t="str">
        <f aca="false">IF(AND($Y494="",$Z494=""),"",ROUND(IFERROR(VALUE(LEFT($Y494,1)),0)*12+IFERROR(VALUE(LEFT($Z494,1)),0)*8,0))</f>
        <v/>
      </c>
      <c r="AB494" s="106" t="str">
        <f aca="false">IF($AA494="","",IF($AA494&gt;=80,"A - call first",IF($AA494&gt;=60,"B - worth pursuing",IF($AA494&gt;=40,"C - nurture","D - do not spend time here"))))</f>
        <v/>
      </c>
      <c r="AC494" s="107" t="str">
        <f aca="false">IF($C494="","",IF($S494="Converted","8 Won / Certified",IF($S494="Application Started","7 Certification / Enterprise opportunity",IF($S494="Meeting Booked","6 Meeting / Application",IF(OR($S494="Interested",$S494="Info Requested"),"5 Interested",IF(OR($S494="Declined",$S494="Not Relevant",$S494="Do Not Contact / Unsubscribed"),"9 Closed - Lost",IF($R494="Yes","4 Contacted",IF($N494="Yes","2 Engaged",IF($M494="Yes","1 Awareness",IF($AA494&gt;=60,"3 Qualified","1 Awareness"))))))))))</f>
        <v/>
      </c>
      <c r="AD494" s="108"/>
      <c r="AE494" s="108"/>
      <c r="AF494" s="111" t="str">
        <f aca="false">IF($AE494="","",$AE494+10)</f>
        <v/>
      </c>
      <c r="AG494" s="108"/>
      <c r="AH494" s="81"/>
      <c r="AI494" s="108"/>
      <c r="AJ494" s="81"/>
      <c r="AK494" s="108"/>
      <c r="AL494" s="110"/>
      <c r="AM494" s="81"/>
      <c r="AN494" s="111" t="str">
        <f aca="false">IF($D494="","",IF(COUNTIF($D$4:$D$1203,$D494)&gt;1,"DUPLICATE — check earlier row",""))</f>
        <v/>
      </c>
      <c r="AO494" s="81"/>
      <c r="AP494" s="81"/>
    </row>
    <row r="495" customFormat="false" ht="30" hidden="false" customHeight="true" outlineLevel="0" collapsed="false">
      <c r="A495" s="79"/>
      <c r="B495" s="80"/>
      <c r="C495" s="80"/>
      <c r="D495" s="80"/>
      <c r="E495" s="80"/>
      <c r="F495" s="80"/>
      <c r="G495" s="80"/>
      <c r="H495" s="80"/>
      <c r="I495" s="80"/>
      <c r="J495" s="102"/>
      <c r="K495" s="103" t="str">
        <f aca="false">IF(J495="","",IF(J495&gt;=8,"Yes","Check"))</f>
        <v/>
      </c>
      <c r="L495" s="81"/>
      <c r="M495" s="102"/>
      <c r="N495" s="102"/>
      <c r="O495" s="80"/>
      <c r="P495" s="81"/>
      <c r="Q495" s="103" t="str">
        <f aca="false">IF(P495="","",LEN(P495))</f>
        <v/>
      </c>
      <c r="R495" s="102"/>
      <c r="S495" s="80"/>
      <c r="T495" s="81"/>
      <c r="U495" s="104" t="str">
        <f aca="false">IF($AE495&lt;&gt;"",$AE495+4,IF(OR(R495&lt;&gt;"Yes",A495=""),"",A495+4))</f>
        <v/>
      </c>
      <c r="V495" s="102"/>
      <c r="W495" s="81"/>
      <c r="X495" s="81"/>
      <c r="Y495" s="105"/>
      <c r="Z495" s="105"/>
      <c r="AA495" s="106" t="str">
        <f aca="false">IF(AND($Y495="",$Z495=""),"",ROUND(IFERROR(VALUE(LEFT($Y495,1)),0)*12+IFERROR(VALUE(LEFT($Z495,1)),0)*8,0))</f>
        <v/>
      </c>
      <c r="AB495" s="106" t="str">
        <f aca="false">IF($AA495="","",IF($AA495&gt;=80,"A - call first",IF($AA495&gt;=60,"B - worth pursuing",IF($AA495&gt;=40,"C - nurture","D - do not spend time here"))))</f>
        <v/>
      </c>
      <c r="AC495" s="107" t="str">
        <f aca="false">IF($C495="","",IF($S495="Converted","8 Won / Certified",IF($S495="Application Started","7 Certification / Enterprise opportunity",IF($S495="Meeting Booked","6 Meeting / Application",IF(OR($S495="Interested",$S495="Info Requested"),"5 Interested",IF(OR($S495="Declined",$S495="Not Relevant",$S495="Do Not Contact / Unsubscribed"),"9 Closed - Lost",IF($R495="Yes","4 Contacted",IF($N495="Yes","2 Engaged",IF($M495="Yes","1 Awareness",IF($AA495&gt;=60,"3 Qualified","1 Awareness"))))))))))</f>
        <v/>
      </c>
      <c r="AD495" s="108"/>
      <c r="AE495" s="108"/>
      <c r="AF495" s="109" t="str">
        <f aca="false">IF($AE495="","",$AE495+10)</f>
        <v/>
      </c>
      <c r="AG495" s="108"/>
      <c r="AH495" s="81"/>
      <c r="AI495" s="108"/>
      <c r="AJ495" s="81"/>
      <c r="AK495" s="108"/>
      <c r="AL495" s="110"/>
      <c r="AM495" s="81"/>
      <c r="AN495" s="109" t="str">
        <f aca="false">IF($D495="","",IF(COUNTIF($D$4:$D$1203,$D495)&gt;1,"DUPLICATE — check earlier row",""))</f>
        <v/>
      </c>
      <c r="AO495" s="81"/>
      <c r="AP495" s="81"/>
    </row>
    <row r="496" customFormat="false" ht="30" hidden="false" customHeight="true" outlineLevel="0" collapsed="false">
      <c r="A496" s="79"/>
      <c r="B496" s="80"/>
      <c r="C496" s="80"/>
      <c r="D496" s="80"/>
      <c r="E496" s="80"/>
      <c r="F496" s="80"/>
      <c r="G496" s="80"/>
      <c r="H496" s="80"/>
      <c r="I496" s="80"/>
      <c r="J496" s="102"/>
      <c r="K496" s="103" t="str">
        <f aca="false">IF(J496="","",IF(J496&gt;=8,"Yes","Check"))</f>
        <v/>
      </c>
      <c r="L496" s="81"/>
      <c r="M496" s="102"/>
      <c r="N496" s="102"/>
      <c r="O496" s="80"/>
      <c r="P496" s="81"/>
      <c r="Q496" s="103" t="str">
        <f aca="false">IF(P496="","",LEN(P496))</f>
        <v/>
      </c>
      <c r="R496" s="102"/>
      <c r="S496" s="80"/>
      <c r="T496" s="81"/>
      <c r="U496" s="104" t="str">
        <f aca="false">IF($AE496&lt;&gt;"",$AE496+4,IF(OR(R496&lt;&gt;"Yes",A496=""),"",A496+4))</f>
        <v/>
      </c>
      <c r="V496" s="102"/>
      <c r="W496" s="81"/>
      <c r="X496" s="81"/>
      <c r="Y496" s="105"/>
      <c r="Z496" s="105"/>
      <c r="AA496" s="106" t="str">
        <f aca="false">IF(AND($Y496="",$Z496=""),"",ROUND(IFERROR(VALUE(LEFT($Y496,1)),0)*12+IFERROR(VALUE(LEFT($Z496,1)),0)*8,0))</f>
        <v/>
      </c>
      <c r="AB496" s="106" t="str">
        <f aca="false">IF($AA496="","",IF($AA496&gt;=80,"A - call first",IF($AA496&gt;=60,"B - worth pursuing",IF($AA496&gt;=40,"C - nurture","D - do not spend time here"))))</f>
        <v/>
      </c>
      <c r="AC496" s="107" t="str">
        <f aca="false">IF($C496="","",IF($S496="Converted","8 Won / Certified",IF($S496="Application Started","7 Certification / Enterprise opportunity",IF($S496="Meeting Booked","6 Meeting / Application",IF(OR($S496="Interested",$S496="Info Requested"),"5 Interested",IF(OR($S496="Declined",$S496="Not Relevant",$S496="Do Not Contact / Unsubscribed"),"9 Closed - Lost",IF($R496="Yes","4 Contacted",IF($N496="Yes","2 Engaged",IF($M496="Yes","1 Awareness",IF($AA496&gt;=60,"3 Qualified","1 Awareness"))))))))))</f>
        <v/>
      </c>
      <c r="AD496" s="108"/>
      <c r="AE496" s="108"/>
      <c r="AF496" s="111" t="str">
        <f aca="false">IF($AE496="","",$AE496+10)</f>
        <v/>
      </c>
      <c r="AG496" s="108"/>
      <c r="AH496" s="81"/>
      <c r="AI496" s="108"/>
      <c r="AJ496" s="81"/>
      <c r="AK496" s="108"/>
      <c r="AL496" s="110"/>
      <c r="AM496" s="81"/>
      <c r="AN496" s="111" t="str">
        <f aca="false">IF($D496="","",IF(COUNTIF($D$4:$D$1203,$D496)&gt;1,"DUPLICATE — check earlier row",""))</f>
        <v/>
      </c>
      <c r="AO496" s="81"/>
      <c r="AP496" s="81"/>
    </row>
    <row r="497" customFormat="false" ht="30" hidden="false" customHeight="true" outlineLevel="0" collapsed="false">
      <c r="A497" s="79"/>
      <c r="B497" s="80"/>
      <c r="C497" s="80"/>
      <c r="D497" s="80"/>
      <c r="E497" s="80"/>
      <c r="F497" s="80"/>
      <c r="G497" s="80"/>
      <c r="H497" s="80"/>
      <c r="I497" s="80"/>
      <c r="J497" s="102"/>
      <c r="K497" s="103" t="str">
        <f aca="false">IF(J497="","",IF(J497&gt;=8,"Yes","Check"))</f>
        <v/>
      </c>
      <c r="L497" s="81"/>
      <c r="M497" s="102"/>
      <c r="N497" s="102"/>
      <c r="O497" s="80"/>
      <c r="P497" s="81"/>
      <c r="Q497" s="103" t="str">
        <f aca="false">IF(P497="","",LEN(P497))</f>
        <v/>
      </c>
      <c r="R497" s="102"/>
      <c r="S497" s="80"/>
      <c r="T497" s="81"/>
      <c r="U497" s="104" t="str">
        <f aca="false">IF($AE497&lt;&gt;"",$AE497+4,IF(OR(R497&lt;&gt;"Yes",A497=""),"",A497+4))</f>
        <v/>
      </c>
      <c r="V497" s="102"/>
      <c r="W497" s="81"/>
      <c r="X497" s="81"/>
      <c r="Y497" s="105"/>
      <c r="Z497" s="105"/>
      <c r="AA497" s="106" t="str">
        <f aca="false">IF(AND($Y497="",$Z497=""),"",ROUND(IFERROR(VALUE(LEFT($Y497,1)),0)*12+IFERROR(VALUE(LEFT($Z497,1)),0)*8,0))</f>
        <v/>
      </c>
      <c r="AB497" s="106" t="str">
        <f aca="false">IF($AA497="","",IF($AA497&gt;=80,"A - call first",IF($AA497&gt;=60,"B - worth pursuing",IF($AA497&gt;=40,"C - nurture","D - do not spend time here"))))</f>
        <v/>
      </c>
      <c r="AC497" s="107" t="str">
        <f aca="false">IF($C497="","",IF($S497="Converted","8 Won / Certified",IF($S497="Application Started","7 Certification / Enterprise opportunity",IF($S497="Meeting Booked","6 Meeting / Application",IF(OR($S497="Interested",$S497="Info Requested"),"5 Interested",IF(OR($S497="Declined",$S497="Not Relevant",$S497="Do Not Contact / Unsubscribed"),"9 Closed - Lost",IF($R497="Yes","4 Contacted",IF($N497="Yes","2 Engaged",IF($M497="Yes","1 Awareness",IF($AA497&gt;=60,"3 Qualified","1 Awareness"))))))))))</f>
        <v/>
      </c>
      <c r="AD497" s="108"/>
      <c r="AE497" s="108"/>
      <c r="AF497" s="109" t="str">
        <f aca="false">IF($AE497="","",$AE497+10)</f>
        <v/>
      </c>
      <c r="AG497" s="108"/>
      <c r="AH497" s="81"/>
      <c r="AI497" s="108"/>
      <c r="AJ497" s="81"/>
      <c r="AK497" s="108"/>
      <c r="AL497" s="110"/>
      <c r="AM497" s="81"/>
      <c r="AN497" s="109" t="str">
        <f aca="false">IF($D497="","",IF(COUNTIF($D$4:$D$1203,$D497)&gt;1,"DUPLICATE — check earlier row",""))</f>
        <v/>
      </c>
      <c r="AO497" s="81"/>
      <c r="AP497" s="81"/>
    </row>
    <row r="498" customFormat="false" ht="30" hidden="false" customHeight="true" outlineLevel="0" collapsed="false">
      <c r="A498" s="79"/>
      <c r="B498" s="80"/>
      <c r="C498" s="80"/>
      <c r="D498" s="80"/>
      <c r="E498" s="80"/>
      <c r="F498" s="80"/>
      <c r="G498" s="80"/>
      <c r="H498" s="80"/>
      <c r="I498" s="80"/>
      <c r="J498" s="102"/>
      <c r="K498" s="103" t="str">
        <f aca="false">IF(J498="","",IF(J498&gt;=8,"Yes","Check"))</f>
        <v/>
      </c>
      <c r="L498" s="81"/>
      <c r="M498" s="102"/>
      <c r="N498" s="102"/>
      <c r="O498" s="80"/>
      <c r="P498" s="81"/>
      <c r="Q498" s="103" t="str">
        <f aca="false">IF(P498="","",LEN(P498))</f>
        <v/>
      </c>
      <c r="R498" s="102"/>
      <c r="S498" s="80"/>
      <c r="T498" s="81"/>
      <c r="U498" s="104" t="str">
        <f aca="false">IF($AE498&lt;&gt;"",$AE498+4,IF(OR(R498&lt;&gt;"Yes",A498=""),"",A498+4))</f>
        <v/>
      </c>
      <c r="V498" s="102"/>
      <c r="W498" s="81"/>
      <c r="X498" s="81"/>
      <c r="Y498" s="105"/>
      <c r="Z498" s="105"/>
      <c r="AA498" s="106" t="str">
        <f aca="false">IF(AND($Y498="",$Z498=""),"",ROUND(IFERROR(VALUE(LEFT($Y498,1)),0)*12+IFERROR(VALUE(LEFT($Z498,1)),0)*8,0))</f>
        <v/>
      </c>
      <c r="AB498" s="106" t="str">
        <f aca="false">IF($AA498="","",IF($AA498&gt;=80,"A - call first",IF($AA498&gt;=60,"B - worth pursuing",IF($AA498&gt;=40,"C - nurture","D - do not spend time here"))))</f>
        <v/>
      </c>
      <c r="AC498" s="107" t="str">
        <f aca="false">IF($C498="","",IF($S498="Converted","8 Won / Certified",IF($S498="Application Started","7 Certification / Enterprise opportunity",IF($S498="Meeting Booked","6 Meeting / Application",IF(OR($S498="Interested",$S498="Info Requested"),"5 Interested",IF(OR($S498="Declined",$S498="Not Relevant",$S498="Do Not Contact / Unsubscribed"),"9 Closed - Lost",IF($R498="Yes","4 Contacted",IF($N498="Yes","2 Engaged",IF($M498="Yes","1 Awareness",IF($AA498&gt;=60,"3 Qualified","1 Awareness"))))))))))</f>
        <v/>
      </c>
      <c r="AD498" s="108"/>
      <c r="AE498" s="108"/>
      <c r="AF498" s="111" t="str">
        <f aca="false">IF($AE498="","",$AE498+10)</f>
        <v/>
      </c>
      <c r="AG498" s="108"/>
      <c r="AH498" s="81"/>
      <c r="AI498" s="108"/>
      <c r="AJ498" s="81"/>
      <c r="AK498" s="108"/>
      <c r="AL498" s="110"/>
      <c r="AM498" s="81"/>
      <c r="AN498" s="111" t="str">
        <f aca="false">IF($D498="","",IF(COUNTIF($D$4:$D$1203,$D498)&gt;1,"DUPLICATE — check earlier row",""))</f>
        <v/>
      </c>
      <c r="AO498" s="81"/>
      <c r="AP498" s="81"/>
    </row>
    <row r="499" customFormat="false" ht="30" hidden="false" customHeight="true" outlineLevel="0" collapsed="false">
      <c r="A499" s="79"/>
      <c r="B499" s="80"/>
      <c r="C499" s="80"/>
      <c r="D499" s="80"/>
      <c r="E499" s="80"/>
      <c r="F499" s="80"/>
      <c r="G499" s="80"/>
      <c r="H499" s="80"/>
      <c r="I499" s="80"/>
      <c r="J499" s="102"/>
      <c r="K499" s="103" t="str">
        <f aca="false">IF(J499="","",IF(J499&gt;=8,"Yes","Check"))</f>
        <v/>
      </c>
      <c r="L499" s="81"/>
      <c r="M499" s="102"/>
      <c r="N499" s="102"/>
      <c r="O499" s="80"/>
      <c r="P499" s="81"/>
      <c r="Q499" s="103" t="str">
        <f aca="false">IF(P499="","",LEN(P499))</f>
        <v/>
      </c>
      <c r="R499" s="102"/>
      <c r="S499" s="80"/>
      <c r="T499" s="81"/>
      <c r="U499" s="104" t="str">
        <f aca="false">IF($AE499&lt;&gt;"",$AE499+4,IF(OR(R499&lt;&gt;"Yes",A499=""),"",A499+4))</f>
        <v/>
      </c>
      <c r="V499" s="102"/>
      <c r="W499" s="81"/>
      <c r="X499" s="81"/>
      <c r="Y499" s="105"/>
      <c r="Z499" s="105"/>
      <c r="AA499" s="106" t="str">
        <f aca="false">IF(AND($Y499="",$Z499=""),"",ROUND(IFERROR(VALUE(LEFT($Y499,1)),0)*12+IFERROR(VALUE(LEFT($Z499,1)),0)*8,0))</f>
        <v/>
      </c>
      <c r="AB499" s="106" t="str">
        <f aca="false">IF($AA499="","",IF($AA499&gt;=80,"A - call first",IF($AA499&gt;=60,"B - worth pursuing",IF($AA499&gt;=40,"C - nurture","D - do not spend time here"))))</f>
        <v/>
      </c>
      <c r="AC499" s="107" t="str">
        <f aca="false">IF($C499="","",IF($S499="Converted","8 Won / Certified",IF($S499="Application Started","7 Certification / Enterprise opportunity",IF($S499="Meeting Booked","6 Meeting / Application",IF(OR($S499="Interested",$S499="Info Requested"),"5 Interested",IF(OR($S499="Declined",$S499="Not Relevant",$S499="Do Not Contact / Unsubscribed"),"9 Closed - Lost",IF($R499="Yes","4 Contacted",IF($N499="Yes","2 Engaged",IF($M499="Yes","1 Awareness",IF($AA499&gt;=60,"3 Qualified","1 Awareness"))))))))))</f>
        <v/>
      </c>
      <c r="AD499" s="108"/>
      <c r="AE499" s="108"/>
      <c r="AF499" s="109" t="str">
        <f aca="false">IF($AE499="","",$AE499+10)</f>
        <v/>
      </c>
      <c r="AG499" s="108"/>
      <c r="AH499" s="81"/>
      <c r="AI499" s="108"/>
      <c r="AJ499" s="81"/>
      <c r="AK499" s="108"/>
      <c r="AL499" s="110"/>
      <c r="AM499" s="81"/>
      <c r="AN499" s="109" t="str">
        <f aca="false">IF($D499="","",IF(COUNTIF($D$4:$D$1203,$D499)&gt;1,"DUPLICATE — check earlier row",""))</f>
        <v/>
      </c>
      <c r="AO499" s="81"/>
      <c r="AP499" s="81"/>
    </row>
    <row r="500" customFormat="false" ht="30" hidden="false" customHeight="true" outlineLevel="0" collapsed="false">
      <c r="A500" s="79"/>
      <c r="B500" s="80"/>
      <c r="C500" s="80"/>
      <c r="D500" s="80"/>
      <c r="E500" s="80"/>
      <c r="F500" s="80"/>
      <c r="G500" s="80"/>
      <c r="H500" s="80"/>
      <c r="I500" s="80"/>
      <c r="J500" s="102"/>
      <c r="K500" s="103" t="str">
        <f aca="false">IF(J500="","",IF(J500&gt;=8,"Yes","Check"))</f>
        <v/>
      </c>
      <c r="L500" s="81"/>
      <c r="M500" s="102"/>
      <c r="N500" s="102"/>
      <c r="O500" s="80"/>
      <c r="P500" s="81"/>
      <c r="Q500" s="103" t="str">
        <f aca="false">IF(P500="","",LEN(P500))</f>
        <v/>
      </c>
      <c r="R500" s="102"/>
      <c r="S500" s="80"/>
      <c r="T500" s="81"/>
      <c r="U500" s="104" t="str">
        <f aca="false">IF($AE500&lt;&gt;"",$AE500+4,IF(OR(R500&lt;&gt;"Yes",A500=""),"",A500+4))</f>
        <v/>
      </c>
      <c r="V500" s="102"/>
      <c r="W500" s="81"/>
      <c r="X500" s="81"/>
      <c r="Y500" s="105"/>
      <c r="Z500" s="105"/>
      <c r="AA500" s="106" t="str">
        <f aca="false">IF(AND($Y500="",$Z500=""),"",ROUND(IFERROR(VALUE(LEFT($Y500,1)),0)*12+IFERROR(VALUE(LEFT($Z500,1)),0)*8,0))</f>
        <v/>
      </c>
      <c r="AB500" s="106" t="str">
        <f aca="false">IF($AA500="","",IF($AA500&gt;=80,"A - call first",IF($AA500&gt;=60,"B - worth pursuing",IF($AA500&gt;=40,"C - nurture","D - do not spend time here"))))</f>
        <v/>
      </c>
      <c r="AC500" s="107" t="str">
        <f aca="false">IF($C500="","",IF($S500="Converted","8 Won / Certified",IF($S500="Application Started","7 Certification / Enterprise opportunity",IF($S500="Meeting Booked","6 Meeting / Application",IF(OR($S500="Interested",$S500="Info Requested"),"5 Interested",IF(OR($S500="Declined",$S500="Not Relevant",$S500="Do Not Contact / Unsubscribed"),"9 Closed - Lost",IF($R500="Yes","4 Contacted",IF($N500="Yes","2 Engaged",IF($M500="Yes","1 Awareness",IF($AA500&gt;=60,"3 Qualified","1 Awareness"))))))))))</f>
        <v/>
      </c>
      <c r="AD500" s="108"/>
      <c r="AE500" s="108"/>
      <c r="AF500" s="111" t="str">
        <f aca="false">IF($AE500="","",$AE500+10)</f>
        <v/>
      </c>
      <c r="AG500" s="108"/>
      <c r="AH500" s="81"/>
      <c r="AI500" s="108"/>
      <c r="AJ500" s="81"/>
      <c r="AK500" s="108"/>
      <c r="AL500" s="110"/>
      <c r="AM500" s="81"/>
      <c r="AN500" s="111" t="str">
        <f aca="false">IF($D500="","",IF(COUNTIF($D$4:$D$1203,$D500)&gt;1,"DUPLICATE — check earlier row",""))</f>
        <v/>
      </c>
      <c r="AO500" s="81"/>
      <c r="AP500" s="81"/>
    </row>
    <row r="501" customFormat="false" ht="30" hidden="false" customHeight="true" outlineLevel="0" collapsed="false">
      <c r="A501" s="79"/>
      <c r="B501" s="80"/>
      <c r="C501" s="80"/>
      <c r="D501" s="80"/>
      <c r="E501" s="80"/>
      <c r="F501" s="80"/>
      <c r="G501" s="80"/>
      <c r="H501" s="80"/>
      <c r="I501" s="80"/>
      <c r="J501" s="102"/>
      <c r="K501" s="103" t="str">
        <f aca="false">IF(J501="","",IF(J501&gt;=8,"Yes","Check"))</f>
        <v/>
      </c>
      <c r="L501" s="81"/>
      <c r="M501" s="102"/>
      <c r="N501" s="102"/>
      <c r="O501" s="80"/>
      <c r="P501" s="81"/>
      <c r="Q501" s="103" t="str">
        <f aca="false">IF(P501="","",LEN(P501))</f>
        <v/>
      </c>
      <c r="R501" s="102"/>
      <c r="S501" s="80"/>
      <c r="T501" s="81"/>
      <c r="U501" s="104" t="str">
        <f aca="false">IF($AE501&lt;&gt;"",$AE501+4,IF(OR(R501&lt;&gt;"Yes",A501=""),"",A501+4))</f>
        <v/>
      </c>
      <c r="V501" s="102"/>
      <c r="W501" s="81"/>
      <c r="X501" s="81"/>
      <c r="Y501" s="105"/>
      <c r="Z501" s="105"/>
      <c r="AA501" s="106" t="str">
        <f aca="false">IF(AND($Y501="",$Z501=""),"",ROUND(IFERROR(VALUE(LEFT($Y501,1)),0)*12+IFERROR(VALUE(LEFT($Z501,1)),0)*8,0))</f>
        <v/>
      </c>
      <c r="AB501" s="106" t="str">
        <f aca="false">IF($AA501="","",IF($AA501&gt;=80,"A - call first",IF($AA501&gt;=60,"B - worth pursuing",IF($AA501&gt;=40,"C - nurture","D - do not spend time here"))))</f>
        <v/>
      </c>
      <c r="AC501" s="107" t="str">
        <f aca="false">IF($C501="","",IF($S501="Converted","8 Won / Certified",IF($S501="Application Started","7 Certification / Enterprise opportunity",IF($S501="Meeting Booked","6 Meeting / Application",IF(OR($S501="Interested",$S501="Info Requested"),"5 Interested",IF(OR($S501="Declined",$S501="Not Relevant",$S501="Do Not Contact / Unsubscribed"),"9 Closed - Lost",IF($R501="Yes","4 Contacted",IF($N501="Yes","2 Engaged",IF($M501="Yes","1 Awareness",IF($AA501&gt;=60,"3 Qualified","1 Awareness"))))))))))</f>
        <v/>
      </c>
      <c r="AD501" s="108"/>
      <c r="AE501" s="108"/>
      <c r="AF501" s="109" t="str">
        <f aca="false">IF($AE501="","",$AE501+10)</f>
        <v/>
      </c>
      <c r="AG501" s="108"/>
      <c r="AH501" s="81"/>
      <c r="AI501" s="108"/>
      <c r="AJ501" s="81"/>
      <c r="AK501" s="108"/>
      <c r="AL501" s="110"/>
      <c r="AM501" s="81"/>
      <c r="AN501" s="109" t="str">
        <f aca="false">IF($D501="","",IF(COUNTIF($D$4:$D$1203,$D501)&gt;1,"DUPLICATE — check earlier row",""))</f>
        <v/>
      </c>
      <c r="AO501" s="81"/>
      <c r="AP501" s="81"/>
    </row>
    <row r="502" customFormat="false" ht="30" hidden="false" customHeight="true" outlineLevel="0" collapsed="false">
      <c r="A502" s="79"/>
      <c r="B502" s="80"/>
      <c r="C502" s="80"/>
      <c r="D502" s="80"/>
      <c r="E502" s="80"/>
      <c r="F502" s="80"/>
      <c r="G502" s="80"/>
      <c r="H502" s="80"/>
      <c r="I502" s="80"/>
      <c r="J502" s="102"/>
      <c r="K502" s="103" t="str">
        <f aca="false">IF(J502="","",IF(J502&gt;=8,"Yes","Check"))</f>
        <v/>
      </c>
      <c r="L502" s="81"/>
      <c r="M502" s="102"/>
      <c r="N502" s="102"/>
      <c r="O502" s="80"/>
      <c r="P502" s="81"/>
      <c r="Q502" s="103" t="str">
        <f aca="false">IF(P502="","",LEN(P502))</f>
        <v/>
      </c>
      <c r="R502" s="102"/>
      <c r="S502" s="80"/>
      <c r="T502" s="81"/>
      <c r="U502" s="104" t="str">
        <f aca="false">IF($AE502&lt;&gt;"",$AE502+4,IF(OR(R502&lt;&gt;"Yes",A502=""),"",A502+4))</f>
        <v/>
      </c>
      <c r="V502" s="102"/>
      <c r="W502" s="81"/>
      <c r="X502" s="81"/>
      <c r="Y502" s="105"/>
      <c r="Z502" s="105"/>
      <c r="AA502" s="106" t="str">
        <f aca="false">IF(AND($Y502="",$Z502=""),"",ROUND(IFERROR(VALUE(LEFT($Y502,1)),0)*12+IFERROR(VALUE(LEFT($Z502,1)),0)*8,0))</f>
        <v/>
      </c>
      <c r="AB502" s="106" t="str">
        <f aca="false">IF($AA502="","",IF($AA502&gt;=80,"A - call first",IF($AA502&gt;=60,"B - worth pursuing",IF($AA502&gt;=40,"C - nurture","D - do not spend time here"))))</f>
        <v/>
      </c>
      <c r="AC502" s="107" t="str">
        <f aca="false">IF($C502="","",IF($S502="Converted","8 Won / Certified",IF($S502="Application Started","7 Certification / Enterprise opportunity",IF($S502="Meeting Booked","6 Meeting / Application",IF(OR($S502="Interested",$S502="Info Requested"),"5 Interested",IF(OR($S502="Declined",$S502="Not Relevant",$S502="Do Not Contact / Unsubscribed"),"9 Closed - Lost",IF($R502="Yes","4 Contacted",IF($N502="Yes","2 Engaged",IF($M502="Yes","1 Awareness",IF($AA502&gt;=60,"3 Qualified","1 Awareness"))))))))))</f>
        <v/>
      </c>
      <c r="AD502" s="108"/>
      <c r="AE502" s="108"/>
      <c r="AF502" s="111" t="str">
        <f aca="false">IF($AE502="","",$AE502+10)</f>
        <v/>
      </c>
      <c r="AG502" s="108"/>
      <c r="AH502" s="81"/>
      <c r="AI502" s="108"/>
      <c r="AJ502" s="81"/>
      <c r="AK502" s="108"/>
      <c r="AL502" s="110"/>
      <c r="AM502" s="81"/>
      <c r="AN502" s="111" t="str">
        <f aca="false">IF($D502="","",IF(COUNTIF($D$4:$D$1203,$D502)&gt;1,"DUPLICATE — check earlier row",""))</f>
        <v/>
      </c>
      <c r="AO502" s="81"/>
      <c r="AP502" s="81"/>
    </row>
    <row r="503" customFormat="false" ht="30" hidden="false" customHeight="true" outlineLevel="0" collapsed="false">
      <c r="A503" s="79"/>
      <c r="B503" s="80"/>
      <c r="C503" s="80"/>
      <c r="D503" s="80"/>
      <c r="E503" s="80"/>
      <c r="F503" s="80"/>
      <c r="G503" s="80"/>
      <c r="H503" s="80"/>
      <c r="I503" s="80"/>
      <c r="J503" s="102"/>
      <c r="K503" s="103" t="str">
        <f aca="false">IF(J503="","",IF(J503&gt;=8,"Yes","Check"))</f>
        <v/>
      </c>
      <c r="L503" s="81"/>
      <c r="M503" s="102"/>
      <c r="N503" s="102"/>
      <c r="O503" s="80"/>
      <c r="P503" s="81"/>
      <c r="Q503" s="103" t="str">
        <f aca="false">IF(P503="","",LEN(P503))</f>
        <v/>
      </c>
      <c r="R503" s="102"/>
      <c r="S503" s="80"/>
      <c r="T503" s="81"/>
      <c r="U503" s="104" t="str">
        <f aca="false">IF($AE503&lt;&gt;"",$AE503+4,IF(OR(R503&lt;&gt;"Yes",A503=""),"",A503+4))</f>
        <v/>
      </c>
      <c r="V503" s="102"/>
      <c r="W503" s="81"/>
      <c r="X503" s="81"/>
      <c r="Y503" s="105"/>
      <c r="Z503" s="105"/>
      <c r="AA503" s="106" t="str">
        <f aca="false">IF(AND($Y503="",$Z503=""),"",ROUND(IFERROR(VALUE(LEFT($Y503,1)),0)*12+IFERROR(VALUE(LEFT($Z503,1)),0)*8,0))</f>
        <v/>
      </c>
      <c r="AB503" s="106" t="str">
        <f aca="false">IF($AA503="","",IF($AA503&gt;=80,"A - call first",IF($AA503&gt;=60,"B - worth pursuing",IF($AA503&gt;=40,"C - nurture","D - do not spend time here"))))</f>
        <v/>
      </c>
      <c r="AC503" s="107" t="str">
        <f aca="false">IF($C503="","",IF($S503="Converted","8 Won / Certified",IF($S503="Application Started","7 Certification / Enterprise opportunity",IF($S503="Meeting Booked","6 Meeting / Application",IF(OR($S503="Interested",$S503="Info Requested"),"5 Interested",IF(OR($S503="Declined",$S503="Not Relevant",$S503="Do Not Contact / Unsubscribed"),"9 Closed - Lost",IF($R503="Yes","4 Contacted",IF($N503="Yes","2 Engaged",IF($M503="Yes","1 Awareness",IF($AA503&gt;=60,"3 Qualified","1 Awareness"))))))))))</f>
        <v/>
      </c>
      <c r="AD503" s="108"/>
      <c r="AE503" s="108"/>
      <c r="AF503" s="109" t="str">
        <f aca="false">IF($AE503="","",$AE503+10)</f>
        <v/>
      </c>
      <c r="AG503" s="108"/>
      <c r="AH503" s="81"/>
      <c r="AI503" s="108"/>
      <c r="AJ503" s="81"/>
      <c r="AK503" s="108"/>
      <c r="AL503" s="110"/>
      <c r="AM503" s="81"/>
      <c r="AN503" s="109" t="str">
        <f aca="false">IF($D503="","",IF(COUNTIF($D$4:$D$1203,$D503)&gt;1,"DUPLICATE — check earlier row",""))</f>
        <v/>
      </c>
      <c r="AO503" s="81"/>
      <c r="AP503" s="81"/>
    </row>
    <row r="504" customFormat="false" ht="30" hidden="false" customHeight="true" outlineLevel="0" collapsed="false">
      <c r="A504" s="79"/>
      <c r="B504" s="80"/>
      <c r="C504" s="80"/>
      <c r="D504" s="80"/>
      <c r="E504" s="80"/>
      <c r="F504" s="80"/>
      <c r="G504" s="80"/>
      <c r="H504" s="80"/>
      <c r="I504" s="80"/>
      <c r="J504" s="102"/>
      <c r="K504" s="103" t="str">
        <f aca="false">IF(J504="","",IF(J504&gt;=8,"Yes","Check"))</f>
        <v/>
      </c>
      <c r="L504" s="81"/>
      <c r="M504" s="102"/>
      <c r="N504" s="102"/>
      <c r="O504" s="80"/>
      <c r="P504" s="81"/>
      <c r="Q504" s="103" t="str">
        <f aca="false">IF(P504="","",LEN(P504))</f>
        <v/>
      </c>
      <c r="R504" s="102"/>
      <c r="S504" s="80"/>
      <c r="T504" s="81"/>
      <c r="U504" s="104" t="str">
        <f aca="false">IF($AE504&lt;&gt;"",$AE504+4,IF(OR(R504&lt;&gt;"Yes",A504=""),"",A504+4))</f>
        <v/>
      </c>
      <c r="V504" s="102"/>
      <c r="W504" s="81"/>
      <c r="X504" s="81"/>
      <c r="Y504" s="105"/>
      <c r="Z504" s="105"/>
      <c r="AA504" s="106" t="str">
        <f aca="false">IF(AND($Y504="",$Z504=""),"",ROUND(IFERROR(VALUE(LEFT($Y504,1)),0)*12+IFERROR(VALUE(LEFT($Z504,1)),0)*8,0))</f>
        <v/>
      </c>
      <c r="AB504" s="106" t="str">
        <f aca="false">IF($AA504="","",IF($AA504&gt;=80,"A - call first",IF($AA504&gt;=60,"B - worth pursuing",IF($AA504&gt;=40,"C - nurture","D - do not spend time here"))))</f>
        <v/>
      </c>
      <c r="AC504" s="107" t="str">
        <f aca="false">IF($C504="","",IF($S504="Converted","8 Won / Certified",IF($S504="Application Started","7 Certification / Enterprise opportunity",IF($S504="Meeting Booked","6 Meeting / Application",IF(OR($S504="Interested",$S504="Info Requested"),"5 Interested",IF(OR($S504="Declined",$S504="Not Relevant",$S504="Do Not Contact / Unsubscribed"),"9 Closed - Lost",IF($R504="Yes","4 Contacted",IF($N504="Yes","2 Engaged",IF($M504="Yes","1 Awareness",IF($AA504&gt;=60,"3 Qualified","1 Awareness"))))))))))</f>
        <v/>
      </c>
      <c r="AD504" s="108"/>
      <c r="AE504" s="108"/>
      <c r="AF504" s="111" t="str">
        <f aca="false">IF($AE504="","",$AE504+10)</f>
        <v/>
      </c>
      <c r="AG504" s="108"/>
      <c r="AH504" s="81"/>
      <c r="AI504" s="108"/>
      <c r="AJ504" s="81"/>
      <c r="AK504" s="108"/>
      <c r="AL504" s="110"/>
      <c r="AM504" s="81"/>
      <c r="AN504" s="111" t="str">
        <f aca="false">IF($D504="","",IF(COUNTIF($D$4:$D$1203,$D504)&gt;1,"DUPLICATE — check earlier row",""))</f>
        <v/>
      </c>
      <c r="AO504" s="81"/>
      <c r="AP504" s="81"/>
    </row>
    <row r="505" customFormat="false" ht="30" hidden="false" customHeight="true" outlineLevel="0" collapsed="false">
      <c r="A505" s="79"/>
      <c r="B505" s="80"/>
      <c r="C505" s="80"/>
      <c r="D505" s="80"/>
      <c r="E505" s="80"/>
      <c r="F505" s="80"/>
      <c r="G505" s="80"/>
      <c r="H505" s="80"/>
      <c r="I505" s="80"/>
      <c r="J505" s="102"/>
      <c r="K505" s="103" t="str">
        <f aca="false">IF(J505="","",IF(J505&gt;=8,"Yes","Check"))</f>
        <v/>
      </c>
      <c r="L505" s="81"/>
      <c r="M505" s="102"/>
      <c r="N505" s="102"/>
      <c r="O505" s="80"/>
      <c r="P505" s="81"/>
      <c r="Q505" s="103" t="str">
        <f aca="false">IF(P505="","",LEN(P505))</f>
        <v/>
      </c>
      <c r="R505" s="102"/>
      <c r="S505" s="80"/>
      <c r="T505" s="81"/>
      <c r="U505" s="104" t="str">
        <f aca="false">IF($AE505&lt;&gt;"",$AE505+4,IF(OR(R505&lt;&gt;"Yes",A505=""),"",A505+4))</f>
        <v/>
      </c>
      <c r="V505" s="102"/>
      <c r="W505" s="81"/>
      <c r="X505" s="81"/>
      <c r="Y505" s="105"/>
      <c r="Z505" s="105"/>
      <c r="AA505" s="106" t="str">
        <f aca="false">IF(AND($Y505="",$Z505=""),"",ROUND(IFERROR(VALUE(LEFT($Y505,1)),0)*12+IFERROR(VALUE(LEFT($Z505,1)),0)*8,0))</f>
        <v/>
      </c>
      <c r="AB505" s="106" t="str">
        <f aca="false">IF($AA505="","",IF($AA505&gt;=80,"A - call first",IF($AA505&gt;=60,"B - worth pursuing",IF($AA505&gt;=40,"C - nurture","D - do not spend time here"))))</f>
        <v/>
      </c>
      <c r="AC505" s="107" t="str">
        <f aca="false">IF($C505="","",IF($S505="Converted","8 Won / Certified",IF($S505="Application Started","7 Certification / Enterprise opportunity",IF($S505="Meeting Booked","6 Meeting / Application",IF(OR($S505="Interested",$S505="Info Requested"),"5 Interested",IF(OR($S505="Declined",$S505="Not Relevant",$S505="Do Not Contact / Unsubscribed"),"9 Closed - Lost",IF($R505="Yes","4 Contacted",IF($N505="Yes","2 Engaged",IF($M505="Yes","1 Awareness",IF($AA505&gt;=60,"3 Qualified","1 Awareness"))))))))))</f>
        <v/>
      </c>
      <c r="AD505" s="108"/>
      <c r="AE505" s="108"/>
      <c r="AF505" s="109" t="str">
        <f aca="false">IF($AE505="","",$AE505+10)</f>
        <v/>
      </c>
      <c r="AG505" s="108"/>
      <c r="AH505" s="81"/>
      <c r="AI505" s="108"/>
      <c r="AJ505" s="81"/>
      <c r="AK505" s="108"/>
      <c r="AL505" s="110"/>
      <c r="AM505" s="81"/>
      <c r="AN505" s="109" t="str">
        <f aca="false">IF($D505="","",IF(COUNTIF($D$4:$D$1203,$D505)&gt;1,"DUPLICATE — check earlier row",""))</f>
        <v/>
      </c>
      <c r="AO505" s="81"/>
      <c r="AP505" s="81"/>
    </row>
    <row r="506" customFormat="false" ht="30" hidden="false" customHeight="true" outlineLevel="0" collapsed="false">
      <c r="A506" s="79"/>
      <c r="B506" s="80"/>
      <c r="C506" s="80"/>
      <c r="D506" s="80"/>
      <c r="E506" s="80"/>
      <c r="F506" s="80"/>
      <c r="G506" s="80"/>
      <c r="H506" s="80"/>
      <c r="I506" s="80"/>
      <c r="J506" s="102"/>
      <c r="K506" s="103" t="str">
        <f aca="false">IF(J506="","",IF(J506&gt;=8,"Yes","Check"))</f>
        <v/>
      </c>
      <c r="L506" s="81"/>
      <c r="M506" s="102"/>
      <c r="N506" s="102"/>
      <c r="O506" s="80"/>
      <c r="P506" s="81"/>
      <c r="Q506" s="103" t="str">
        <f aca="false">IF(P506="","",LEN(P506))</f>
        <v/>
      </c>
      <c r="R506" s="102"/>
      <c r="S506" s="80"/>
      <c r="T506" s="81"/>
      <c r="U506" s="104" t="str">
        <f aca="false">IF($AE506&lt;&gt;"",$AE506+4,IF(OR(R506&lt;&gt;"Yes",A506=""),"",A506+4))</f>
        <v/>
      </c>
      <c r="V506" s="102"/>
      <c r="W506" s="81"/>
      <c r="X506" s="81"/>
      <c r="Y506" s="105"/>
      <c r="Z506" s="105"/>
      <c r="AA506" s="106" t="str">
        <f aca="false">IF(AND($Y506="",$Z506=""),"",ROUND(IFERROR(VALUE(LEFT($Y506,1)),0)*12+IFERROR(VALUE(LEFT($Z506,1)),0)*8,0))</f>
        <v/>
      </c>
      <c r="AB506" s="106" t="str">
        <f aca="false">IF($AA506="","",IF($AA506&gt;=80,"A - call first",IF($AA506&gt;=60,"B - worth pursuing",IF($AA506&gt;=40,"C - nurture","D - do not spend time here"))))</f>
        <v/>
      </c>
      <c r="AC506" s="107" t="str">
        <f aca="false">IF($C506="","",IF($S506="Converted","8 Won / Certified",IF($S506="Application Started","7 Certification / Enterprise opportunity",IF($S506="Meeting Booked","6 Meeting / Application",IF(OR($S506="Interested",$S506="Info Requested"),"5 Interested",IF(OR($S506="Declined",$S506="Not Relevant",$S506="Do Not Contact / Unsubscribed"),"9 Closed - Lost",IF($R506="Yes","4 Contacted",IF($N506="Yes","2 Engaged",IF($M506="Yes","1 Awareness",IF($AA506&gt;=60,"3 Qualified","1 Awareness"))))))))))</f>
        <v/>
      </c>
      <c r="AD506" s="108"/>
      <c r="AE506" s="108"/>
      <c r="AF506" s="111" t="str">
        <f aca="false">IF($AE506="","",$AE506+10)</f>
        <v/>
      </c>
      <c r="AG506" s="108"/>
      <c r="AH506" s="81"/>
      <c r="AI506" s="108"/>
      <c r="AJ506" s="81"/>
      <c r="AK506" s="108"/>
      <c r="AL506" s="110"/>
      <c r="AM506" s="81"/>
      <c r="AN506" s="111" t="str">
        <f aca="false">IF($D506="","",IF(COUNTIF($D$4:$D$1203,$D506)&gt;1,"DUPLICATE — check earlier row",""))</f>
        <v/>
      </c>
      <c r="AO506" s="81"/>
      <c r="AP506" s="81"/>
    </row>
    <row r="507" customFormat="false" ht="30" hidden="false" customHeight="true" outlineLevel="0" collapsed="false">
      <c r="A507" s="79"/>
      <c r="B507" s="80"/>
      <c r="C507" s="80"/>
      <c r="D507" s="80"/>
      <c r="E507" s="80"/>
      <c r="F507" s="80"/>
      <c r="G507" s="80"/>
      <c r="H507" s="80"/>
      <c r="I507" s="80"/>
      <c r="J507" s="102"/>
      <c r="K507" s="103" t="str">
        <f aca="false">IF(J507="","",IF(J507&gt;=8,"Yes","Check"))</f>
        <v/>
      </c>
      <c r="L507" s="81"/>
      <c r="M507" s="102"/>
      <c r="N507" s="102"/>
      <c r="O507" s="80"/>
      <c r="P507" s="81"/>
      <c r="Q507" s="103" t="str">
        <f aca="false">IF(P507="","",LEN(P507))</f>
        <v/>
      </c>
      <c r="R507" s="102"/>
      <c r="S507" s="80"/>
      <c r="T507" s="81"/>
      <c r="U507" s="104" t="str">
        <f aca="false">IF($AE507&lt;&gt;"",$AE507+4,IF(OR(R507&lt;&gt;"Yes",A507=""),"",A507+4))</f>
        <v/>
      </c>
      <c r="V507" s="102"/>
      <c r="W507" s="81"/>
      <c r="X507" s="81"/>
      <c r="Y507" s="105"/>
      <c r="Z507" s="105"/>
      <c r="AA507" s="106" t="str">
        <f aca="false">IF(AND($Y507="",$Z507=""),"",ROUND(IFERROR(VALUE(LEFT($Y507,1)),0)*12+IFERROR(VALUE(LEFT($Z507,1)),0)*8,0))</f>
        <v/>
      </c>
      <c r="AB507" s="106" t="str">
        <f aca="false">IF($AA507="","",IF($AA507&gt;=80,"A - call first",IF($AA507&gt;=60,"B - worth pursuing",IF($AA507&gt;=40,"C - nurture","D - do not spend time here"))))</f>
        <v/>
      </c>
      <c r="AC507" s="107" t="str">
        <f aca="false">IF($C507="","",IF($S507="Converted","8 Won / Certified",IF($S507="Application Started","7 Certification / Enterprise opportunity",IF($S507="Meeting Booked","6 Meeting / Application",IF(OR($S507="Interested",$S507="Info Requested"),"5 Interested",IF(OR($S507="Declined",$S507="Not Relevant",$S507="Do Not Contact / Unsubscribed"),"9 Closed - Lost",IF($R507="Yes","4 Contacted",IF($N507="Yes","2 Engaged",IF($M507="Yes","1 Awareness",IF($AA507&gt;=60,"3 Qualified","1 Awareness"))))))))))</f>
        <v/>
      </c>
      <c r="AD507" s="108"/>
      <c r="AE507" s="108"/>
      <c r="AF507" s="109" t="str">
        <f aca="false">IF($AE507="","",$AE507+10)</f>
        <v/>
      </c>
      <c r="AG507" s="108"/>
      <c r="AH507" s="81"/>
      <c r="AI507" s="108"/>
      <c r="AJ507" s="81"/>
      <c r="AK507" s="108"/>
      <c r="AL507" s="110"/>
      <c r="AM507" s="81"/>
      <c r="AN507" s="109" t="str">
        <f aca="false">IF($D507="","",IF(COUNTIF($D$4:$D$1203,$D507)&gt;1,"DUPLICATE — check earlier row",""))</f>
        <v/>
      </c>
      <c r="AO507" s="81"/>
      <c r="AP507" s="81"/>
    </row>
    <row r="508" customFormat="false" ht="30" hidden="false" customHeight="true" outlineLevel="0" collapsed="false">
      <c r="A508" s="79"/>
      <c r="B508" s="80"/>
      <c r="C508" s="80"/>
      <c r="D508" s="80"/>
      <c r="E508" s="80"/>
      <c r="F508" s="80"/>
      <c r="G508" s="80"/>
      <c r="H508" s="80"/>
      <c r="I508" s="80"/>
      <c r="J508" s="102"/>
      <c r="K508" s="103" t="str">
        <f aca="false">IF(J508="","",IF(J508&gt;=8,"Yes","Check"))</f>
        <v/>
      </c>
      <c r="L508" s="81"/>
      <c r="M508" s="102"/>
      <c r="N508" s="102"/>
      <c r="O508" s="80"/>
      <c r="P508" s="81"/>
      <c r="Q508" s="103" t="str">
        <f aca="false">IF(P508="","",LEN(P508))</f>
        <v/>
      </c>
      <c r="R508" s="102"/>
      <c r="S508" s="80"/>
      <c r="T508" s="81"/>
      <c r="U508" s="104" t="str">
        <f aca="false">IF($AE508&lt;&gt;"",$AE508+4,IF(OR(R508&lt;&gt;"Yes",A508=""),"",A508+4))</f>
        <v/>
      </c>
      <c r="V508" s="102"/>
      <c r="W508" s="81"/>
      <c r="X508" s="81"/>
      <c r="Y508" s="105"/>
      <c r="Z508" s="105"/>
      <c r="AA508" s="106" t="str">
        <f aca="false">IF(AND($Y508="",$Z508=""),"",ROUND(IFERROR(VALUE(LEFT($Y508,1)),0)*12+IFERROR(VALUE(LEFT($Z508,1)),0)*8,0))</f>
        <v/>
      </c>
      <c r="AB508" s="106" t="str">
        <f aca="false">IF($AA508="","",IF($AA508&gt;=80,"A - call first",IF($AA508&gt;=60,"B - worth pursuing",IF($AA508&gt;=40,"C - nurture","D - do not spend time here"))))</f>
        <v/>
      </c>
      <c r="AC508" s="107" t="str">
        <f aca="false">IF($C508="","",IF($S508="Converted","8 Won / Certified",IF($S508="Application Started","7 Certification / Enterprise opportunity",IF($S508="Meeting Booked","6 Meeting / Application",IF(OR($S508="Interested",$S508="Info Requested"),"5 Interested",IF(OR($S508="Declined",$S508="Not Relevant",$S508="Do Not Contact / Unsubscribed"),"9 Closed - Lost",IF($R508="Yes","4 Contacted",IF($N508="Yes","2 Engaged",IF($M508="Yes","1 Awareness",IF($AA508&gt;=60,"3 Qualified","1 Awareness"))))))))))</f>
        <v/>
      </c>
      <c r="AD508" s="108"/>
      <c r="AE508" s="108"/>
      <c r="AF508" s="111" t="str">
        <f aca="false">IF($AE508="","",$AE508+10)</f>
        <v/>
      </c>
      <c r="AG508" s="108"/>
      <c r="AH508" s="81"/>
      <c r="AI508" s="108"/>
      <c r="AJ508" s="81"/>
      <c r="AK508" s="108"/>
      <c r="AL508" s="110"/>
      <c r="AM508" s="81"/>
      <c r="AN508" s="111" t="str">
        <f aca="false">IF($D508="","",IF(COUNTIF($D$4:$D$1203,$D508)&gt;1,"DUPLICATE — check earlier row",""))</f>
        <v/>
      </c>
      <c r="AO508" s="81"/>
      <c r="AP508" s="81"/>
    </row>
    <row r="509" customFormat="false" ht="30" hidden="false" customHeight="true" outlineLevel="0" collapsed="false">
      <c r="A509" s="79"/>
      <c r="B509" s="80"/>
      <c r="C509" s="80"/>
      <c r="D509" s="80"/>
      <c r="E509" s="80"/>
      <c r="F509" s="80"/>
      <c r="G509" s="80"/>
      <c r="H509" s="80"/>
      <c r="I509" s="80"/>
      <c r="J509" s="102"/>
      <c r="K509" s="103" t="str">
        <f aca="false">IF(J509="","",IF(J509&gt;=8,"Yes","Check"))</f>
        <v/>
      </c>
      <c r="L509" s="81"/>
      <c r="M509" s="102"/>
      <c r="N509" s="102"/>
      <c r="O509" s="80"/>
      <c r="P509" s="81"/>
      <c r="Q509" s="103" t="str">
        <f aca="false">IF(P509="","",LEN(P509))</f>
        <v/>
      </c>
      <c r="R509" s="102"/>
      <c r="S509" s="80"/>
      <c r="T509" s="81"/>
      <c r="U509" s="104" t="str">
        <f aca="false">IF($AE509&lt;&gt;"",$AE509+4,IF(OR(R509&lt;&gt;"Yes",A509=""),"",A509+4))</f>
        <v/>
      </c>
      <c r="V509" s="102"/>
      <c r="W509" s="81"/>
      <c r="X509" s="81"/>
      <c r="Y509" s="105"/>
      <c r="Z509" s="105"/>
      <c r="AA509" s="106" t="str">
        <f aca="false">IF(AND($Y509="",$Z509=""),"",ROUND(IFERROR(VALUE(LEFT($Y509,1)),0)*12+IFERROR(VALUE(LEFT($Z509,1)),0)*8,0))</f>
        <v/>
      </c>
      <c r="AB509" s="106" t="str">
        <f aca="false">IF($AA509="","",IF($AA509&gt;=80,"A - call first",IF($AA509&gt;=60,"B - worth pursuing",IF($AA509&gt;=40,"C - nurture","D - do not spend time here"))))</f>
        <v/>
      </c>
      <c r="AC509" s="107" t="str">
        <f aca="false">IF($C509="","",IF($S509="Converted","8 Won / Certified",IF($S509="Application Started","7 Certification / Enterprise opportunity",IF($S509="Meeting Booked","6 Meeting / Application",IF(OR($S509="Interested",$S509="Info Requested"),"5 Interested",IF(OR($S509="Declined",$S509="Not Relevant",$S509="Do Not Contact / Unsubscribed"),"9 Closed - Lost",IF($R509="Yes","4 Contacted",IF($N509="Yes","2 Engaged",IF($M509="Yes","1 Awareness",IF($AA509&gt;=60,"3 Qualified","1 Awareness"))))))))))</f>
        <v/>
      </c>
      <c r="AD509" s="108"/>
      <c r="AE509" s="108"/>
      <c r="AF509" s="109" t="str">
        <f aca="false">IF($AE509="","",$AE509+10)</f>
        <v/>
      </c>
      <c r="AG509" s="108"/>
      <c r="AH509" s="81"/>
      <c r="AI509" s="108"/>
      <c r="AJ509" s="81"/>
      <c r="AK509" s="108"/>
      <c r="AL509" s="110"/>
      <c r="AM509" s="81"/>
      <c r="AN509" s="109" t="str">
        <f aca="false">IF($D509="","",IF(COUNTIF($D$4:$D$1203,$D509)&gt;1,"DUPLICATE — check earlier row",""))</f>
        <v/>
      </c>
      <c r="AO509" s="81"/>
      <c r="AP509" s="81"/>
    </row>
    <row r="510" customFormat="false" ht="30" hidden="false" customHeight="true" outlineLevel="0" collapsed="false">
      <c r="A510" s="79"/>
      <c r="B510" s="80"/>
      <c r="C510" s="80"/>
      <c r="D510" s="80"/>
      <c r="E510" s="80"/>
      <c r="F510" s="80"/>
      <c r="G510" s="80"/>
      <c r="H510" s="80"/>
      <c r="I510" s="80"/>
      <c r="J510" s="102"/>
      <c r="K510" s="103" t="str">
        <f aca="false">IF(J510="","",IF(J510&gt;=8,"Yes","Check"))</f>
        <v/>
      </c>
      <c r="L510" s="81"/>
      <c r="M510" s="102"/>
      <c r="N510" s="102"/>
      <c r="O510" s="80"/>
      <c r="P510" s="81"/>
      <c r="Q510" s="103" t="str">
        <f aca="false">IF(P510="","",LEN(P510))</f>
        <v/>
      </c>
      <c r="R510" s="102"/>
      <c r="S510" s="80"/>
      <c r="T510" s="81"/>
      <c r="U510" s="104" t="str">
        <f aca="false">IF($AE510&lt;&gt;"",$AE510+4,IF(OR(R510&lt;&gt;"Yes",A510=""),"",A510+4))</f>
        <v/>
      </c>
      <c r="V510" s="102"/>
      <c r="W510" s="81"/>
      <c r="X510" s="81"/>
      <c r="Y510" s="105"/>
      <c r="Z510" s="105"/>
      <c r="AA510" s="106" t="str">
        <f aca="false">IF(AND($Y510="",$Z510=""),"",ROUND(IFERROR(VALUE(LEFT($Y510,1)),0)*12+IFERROR(VALUE(LEFT($Z510,1)),0)*8,0))</f>
        <v/>
      </c>
      <c r="AB510" s="106" t="str">
        <f aca="false">IF($AA510="","",IF($AA510&gt;=80,"A - call first",IF($AA510&gt;=60,"B - worth pursuing",IF($AA510&gt;=40,"C - nurture","D - do not spend time here"))))</f>
        <v/>
      </c>
      <c r="AC510" s="107" t="str">
        <f aca="false">IF($C510="","",IF($S510="Converted","8 Won / Certified",IF($S510="Application Started","7 Certification / Enterprise opportunity",IF($S510="Meeting Booked","6 Meeting / Application",IF(OR($S510="Interested",$S510="Info Requested"),"5 Interested",IF(OR($S510="Declined",$S510="Not Relevant",$S510="Do Not Contact / Unsubscribed"),"9 Closed - Lost",IF($R510="Yes","4 Contacted",IF($N510="Yes","2 Engaged",IF($M510="Yes","1 Awareness",IF($AA510&gt;=60,"3 Qualified","1 Awareness"))))))))))</f>
        <v/>
      </c>
      <c r="AD510" s="108"/>
      <c r="AE510" s="108"/>
      <c r="AF510" s="111" t="str">
        <f aca="false">IF($AE510="","",$AE510+10)</f>
        <v/>
      </c>
      <c r="AG510" s="108"/>
      <c r="AH510" s="81"/>
      <c r="AI510" s="108"/>
      <c r="AJ510" s="81"/>
      <c r="AK510" s="108"/>
      <c r="AL510" s="110"/>
      <c r="AM510" s="81"/>
      <c r="AN510" s="111" t="str">
        <f aca="false">IF($D510="","",IF(COUNTIF($D$4:$D$1203,$D510)&gt;1,"DUPLICATE — check earlier row",""))</f>
        <v/>
      </c>
      <c r="AO510" s="81"/>
      <c r="AP510" s="81"/>
    </row>
    <row r="511" customFormat="false" ht="30" hidden="false" customHeight="true" outlineLevel="0" collapsed="false">
      <c r="A511" s="79"/>
      <c r="B511" s="80"/>
      <c r="C511" s="80"/>
      <c r="D511" s="80"/>
      <c r="E511" s="80"/>
      <c r="F511" s="80"/>
      <c r="G511" s="80"/>
      <c r="H511" s="80"/>
      <c r="I511" s="80"/>
      <c r="J511" s="102"/>
      <c r="K511" s="103" t="str">
        <f aca="false">IF(J511="","",IF(J511&gt;=8,"Yes","Check"))</f>
        <v/>
      </c>
      <c r="L511" s="81"/>
      <c r="M511" s="102"/>
      <c r="N511" s="102"/>
      <c r="O511" s="80"/>
      <c r="P511" s="81"/>
      <c r="Q511" s="103" t="str">
        <f aca="false">IF(P511="","",LEN(P511))</f>
        <v/>
      </c>
      <c r="R511" s="102"/>
      <c r="S511" s="80"/>
      <c r="T511" s="81"/>
      <c r="U511" s="104" t="str">
        <f aca="false">IF($AE511&lt;&gt;"",$AE511+4,IF(OR(R511&lt;&gt;"Yes",A511=""),"",A511+4))</f>
        <v/>
      </c>
      <c r="V511" s="102"/>
      <c r="W511" s="81"/>
      <c r="X511" s="81"/>
      <c r="Y511" s="105"/>
      <c r="Z511" s="105"/>
      <c r="AA511" s="106" t="str">
        <f aca="false">IF(AND($Y511="",$Z511=""),"",ROUND(IFERROR(VALUE(LEFT($Y511,1)),0)*12+IFERROR(VALUE(LEFT($Z511,1)),0)*8,0))</f>
        <v/>
      </c>
      <c r="AB511" s="106" t="str">
        <f aca="false">IF($AA511="","",IF($AA511&gt;=80,"A - call first",IF($AA511&gt;=60,"B - worth pursuing",IF($AA511&gt;=40,"C - nurture","D - do not spend time here"))))</f>
        <v/>
      </c>
      <c r="AC511" s="107" t="str">
        <f aca="false">IF($C511="","",IF($S511="Converted","8 Won / Certified",IF($S511="Application Started","7 Certification / Enterprise opportunity",IF($S511="Meeting Booked","6 Meeting / Application",IF(OR($S511="Interested",$S511="Info Requested"),"5 Interested",IF(OR($S511="Declined",$S511="Not Relevant",$S511="Do Not Contact / Unsubscribed"),"9 Closed - Lost",IF($R511="Yes","4 Contacted",IF($N511="Yes","2 Engaged",IF($M511="Yes","1 Awareness",IF($AA511&gt;=60,"3 Qualified","1 Awareness"))))))))))</f>
        <v/>
      </c>
      <c r="AD511" s="108"/>
      <c r="AE511" s="108"/>
      <c r="AF511" s="109" t="str">
        <f aca="false">IF($AE511="","",$AE511+10)</f>
        <v/>
      </c>
      <c r="AG511" s="108"/>
      <c r="AH511" s="81"/>
      <c r="AI511" s="108"/>
      <c r="AJ511" s="81"/>
      <c r="AK511" s="108"/>
      <c r="AL511" s="110"/>
      <c r="AM511" s="81"/>
      <c r="AN511" s="109" t="str">
        <f aca="false">IF($D511="","",IF(COUNTIF($D$4:$D$1203,$D511)&gt;1,"DUPLICATE — check earlier row",""))</f>
        <v/>
      </c>
      <c r="AO511" s="81"/>
      <c r="AP511" s="81"/>
    </row>
    <row r="512" customFormat="false" ht="30" hidden="false" customHeight="true" outlineLevel="0" collapsed="false">
      <c r="A512" s="79"/>
      <c r="B512" s="80"/>
      <c r="C512" s="80"/>
      <c r="D512" s="80"/>
      <c r="E512" s="80"/>
      <c r="F512" s="80"/>
      <c r="G512" s="80"/>
      <c r="H512" s="80"/>
      <c r="I512" s="80"/>
      <c r="J512" s="102"/>
      <c r="K512" s="103" t="str">
        <f aca="false">IF(J512="","",IF(J512&gt;=8,"Yes","Check"))</f>
        <v/>
      </c>
      <c r="L512" s="81"/>
      <c r="M512" s="102"/>
      <c r="N512" s="102"/>
      <c r="O512" s="80"/>
      <c r="P512" s="81"/>
      <c r="Q512" s="103" t="str">
        <f aca="false">IF(P512="","",LEN(P512))</f>
        <v/>
      </c>
      <c r="R512" s="102"/>
      <c r="S512" s="80"/>
      <c r="T512" s="81"/>
      <c r="U512" s="104" t="str">
        <f aca="false">IF($AE512&lt;&gt;"",$AE512+4,IF(OR(R512&lt;&gt;"Yes",A512=""),"",A512+4))</f>
        <v/>
      </c>
      <c r="V512" s="102"/>
      <c r="W512" s="81"/>
      <c r="X512" s="81"/>
      <c r="Y512" s="105"/>
      <c r="Z512" s="105"/>
      <c r="AA512" s="106" t="str">
        <f aca="false">IF(AND($Y512="",$Z512=""),"",ROUND(IFERROR(VALUE(LEFT($Y512,1)),0)*12+IFERROR(VALUE(LEFT($Z512,1)),0)*8,0))</f>
        <v/>
      </c>
      <c r="AB512" s="106" t="str">
        <f aca="false">IF($AA512="","",IF($AA512&gt;=80,"A - call first",IF($AA512&gt;=60,"B - worth pursuing",IF($AA512&gt;=40,"C - nurture","D - do not spend time here"))))</f>
        <v/>
      </c>
      <c r="AC512" s="107" t="str">
        <f aca="false">IF($C512="","",IF($S512="Converted","8 Won / Certified",IF($S512="Application Started","7 Certification / Enterprise opportunity",IF($S512="Meeting Booked","6 Meeting / Application",IF(OR($S512="Interested",$S512="Info Requested"),"5 Interested",IF(OR($S512="Declined",$S512="Not Relevant",$S512="Do Not Contact / Unsubscribed"),"9 Closed - Lost",IF($R512="Yes","4 Contacted",IF($N512="Yes","2 Engaged",IF($M512="Yes","1 Awareness",IF($AA512&gt;=60,"3 Qualified","1 Awareness"))))))))))</f>
        <v/>
      </c>
      <c r="AD512" s="108"/>
      <c r="AE512" s="108"/>
      <c r="AF512" s="111" t="str">
        <f aca="false">IF($AE512="","",$AE512+10)</f>
        <v/>
      </c>
      <c r="AG512" s="108"/>
      <c r="AH512" s="81"/>
      <c r="AI512" s="108"/>
      <c r="AJ512" s="81"/>
      <c r="AK512" s="108"/>
      <c r="AL512" s="110"/>
      <c r="AM512" s="81"/>
      <c r="AN512" s="111" t="str">
        <f aca="false">IF($D512="","",IF(COUNTIF($D$4:$D$1203,$D512)&gt;1,"DUPLICATE — check earlier row",""))</f>
        <v/>
      </c>
      <c r="AO512" s="81"/>
      <c r="AP512" s="81"/>
    </row>
    <row r="513" customFormat="false" ht="30" hidden="false" customHeight="true" outlineLevel="0" collapsed="false">
      <c r="A513" s="79"/>
      <c r="B513" s="80"/>
      <c r="C513" s="80"/>
      <c r="D513" s="80"/>
      <c r="E513" s="80"/>
      <c r="F513" s="80"/>
      <c r="G513" s="80"/>
      <c r="H513" s="80"/>
      <c r="I513" s="80"/>
      <c r="J513" s="102"/>
      <c r="K513" s="103" t="str">
        <f aca="false">IF(J513="","",IF(J513&gt;=8,"Yes","Check"))</f>
        <v/>
      </c>
      <c r="L513" s="81"/>
      <c r="M513" s="102"/>
      <c r="N513" s="102"/>
      <c r="O513" s="80"/>
      <c r="P513" s="81"/>
      <c r="Q513" s="103" t="str">
        <f aca="false">IF(P513="","",LEN(P513))</f>
        <v/>
      </c>
      <c r="R513" s="102"/>
      <c r="S513" s="80"/>
      <c r="T513" s="81"/>
      <c r="U513" s="104" t="str">
        <f aca="false">IF($AE513&lt;&gt;"",$AE513+4,IF(OR(R513&lt;&gt;"Yes",A513=""),"",A513+4))</f>
        <v/>
      </c>
      <c r="V513" s="102"/>
      <c r="W513" s="81"/>
      <c r="X513" s="81"/>
      <c r="Y513" s="105"/>
      <c r="Z513" s="105"/>
      <c r="AA513" s="106" t="str">
        <f aca="false">IF(AND($Y513="",$Z513=""),"",ROUND(IFERROR(VALUE(LEFT($Y513,1)),0)*12+IFERROR(VALUE(LEFT($Z513,1)),0)*8,0))</f>
        <v/>
      </c>
      <c r="AB513" s="106" t="str">
        <f aca="false">IF($AA513="","",IF($AA513&gt;=80,"A - call first",IF($AA513&gt;=60,"B - worth pursuing",IF($AA513&gt;=40,"C - nurture","D - do not spend time here"))))</f>
        <v/>
      </c>
      <c r="AC513" s="107" t="str">
        <f aca="false">IF($C513="","",IF($S513="Converted","8 Won / Certified",IF($S513="Application Started","7 Certification / Enterprise opportunity",IF($S513="Meeting Booked","6 Meeting / Application",IF(OR($S513="Interested",$S513="Info Requested"),"5 Interested",IF(OR($S513="Declined",$S513="Not Relevant",$S513="Do Not Contact / Unsubscribed"),"9 Closed - Lost",IF($R513="Yes","4 Contacted",IF($N513="Yes","2 Engaged",IF($M513="Yes","1 Awareness",IF($AA513&gt;=60,"3 Qualified","1 Awareness"))))))))))</f>
        <v/>
      </c>
      <c r="AD513" s="108"/>
      <c r="AE513" s="108"/>
      <c r="AF513" s="109" t="str">
        <f aca="false">IF($AE513="","",$AE513+10)</f>
        <v/>
      </c>
      <c r="AG513" s="108"/>
      <c r="AH513" s="81"/>
      <c r="AI513" s="108"/>
      <c r="AJ513" s="81"/>
      <c r="AK513" s="108"/>
      <c r="AL513" s="110"/>
      <c r="AM513" s="81"/>
      <c r="AN513" s="109" t="str">
        <f aca="false">IF($D513="","",IF(COUNTIF($D$4:$D$1203,$D513)&gt;1,"DUPLICATE — check earlier row",""))</f>
        <v/>
      </c>
      <c r="AO513" s="81"/>
      <c r="AP513" s="81"/>
    </row>
    <row r="514" customFormat="false" ht="30" hidden="false" customHeight="true" outlineLevel="0" collapsed="false">
      <c r="A514" s="79"/>
      <c r="B514" s="80"/>
      <c r="C514" s="80"/>
      <c r="D514" s="80"/>
      <c r="E514" s="80"/>
      <c r="F514" s="80"/>
      <c r="G514" s="80"/>
      <c r="H514" s="80"/>
      <c r="I514" s="80"/>
      <c r="J514" s="102"/>
      <c r="K514" s="103" t="str">
        <f aca="false">IF(J514="","",IF(J514&gt;=8,"Yes","Check"))</f>
        <v/>
      </c>
      <c r="L514" s="81"/>
      <c r="M514" s="102"/>
      <c r="N514" s="102"/>
      <c r="O514" s="80"/>
      <c r="P514" s="81"/>
      <c r="Q514" s="103" t="str">
        <f aca="false">IF(P514="","",LEN(P514))</f>
        <v/>
      </c>
      <c r="R514" s="102"/>
      <c r="S514" s="80"/>
      <c r="T514" s="81"/>
      <c r="U514" s="104" t="str">
        <f aca="false">IF($AE514&lt;&gt;"",$AE514+4,IF(OR(R514&lt;&gt;"Yes",A514=""),"",A514+4))</f>
        <v/>
      </c>
      <c r="V514" s="102"/>
      <c r="W514" s="81"/>
      <c r="X514" s="81"/>
      <c r="Y514" s="105"/>
      <c r="Z514" s="105"/>
      <c r="AA514" s="106" t="str">
        <f aca="false">IF(AND($Y514="",$Z514=""),"",ROUND(IFERROR(VALUE(LEFT($Y514,1)),0)*12+IFERROR(VALUE(LEFT($Z514,1)),0)*8,0))</f>
        <v/>
      </c>
      <c r="AB514" s="106" t="str">
        <f aca="false">IF($AA514="","",IF($AA514&gt;=80,"A - call first",IF($AA514&gt;=60,"B - worth pursuing",IF($AA514&gt;=40,"C - nurture","D - do not spend time here"))))</f>
        <v/>
      </c>
      <c r="AC514" s="107" t="str">
        <f aca="false">IF($C514="","",IF($S514="Converted","8 Won / Certified",IF($S514="Application Started","7 Certification / Enterprise opportunity",IF($S514="Meeting Booked","6 Meeting / Application",IF(OR($S514="Interested",$S514="Info Requested"),"5 Interested",IF(OR($S514="Declined",$S514="Not Relevant",$S514="Do Not Contact / Unsubscribed"),"9 Closed - Lost",IF($R514="Yes","4 Contacted",IF($N514="Yes","2 Engaged",IF($M514="Yes","1 Awareness",IF($AA514&gt;=60,"3 Qualified","1 Awareness"))))))))))</f>
        <v/>
      </c>
      <c r="AD514" s="108"/>
      <c r="AE514" s="108"/>
      <c r="AF514" s="111" t="str">
        <f aca="false">IF($AE514="","",$AE514+10)</f>
        <v/>
      </c>
      <c r="AG514" s="108"/>
      <c r="AH514" s="81"/>
      <c r="AI514" s="108"/>
      <c r="AJ514" s="81"/>
      <c r="AK514" s="108"/>
      <c r="AL514" s="110"/>
      <c r="AM514" s="81"/>
      <c r="AN514" s="111" t="str">
        <f aca="false">IF($D514="","",IF(COUNTIF($D$4:$D$1203,$D514)&gt;1,"DUPLICATE — check earlier row",""))</f>
        <v/>
      </c>
      <c r="AO514" s="81"/>
      <c r="AP514" s="81"/>
    </row>
    <row r="515" customFormat="false" ht="30" hidden="false" customHeight="true" outlineLevel="0" collapsed="false">
      <c r="A515" s="79"/>
      <c r="B515" s="80"/>
      <c r="C515" s="80"/>
      <c r="D515" s="80"/>
      <c r="E515" s="80"/>
      <c r="F515" s="80"/>
      <c r="G515" s="80"/>
      <c r="H515" s="80"/>
      <c r="I515" s="80"/>
      <c r="J515" s="102"/>
      <c r="K515" s="103" t="str">
        <f aca="false">IF(J515="","",IF(J515&gt;=8,"Yes","Check"))</f>
        <v/>
      </c>
      <c r="L515" s="81"/>
      <c r="M515" s="102"/>
      <c r="N515" s="102"/>
      <c r="O515" s="80"/>
      <c r="P515" s="81"/>
      <c r="Q515" s="103" t="str">
        <f aca="false">IF(P515="","",LEN(P515))</f>
        <v/>
      </c>
      <c r="R515" s="102"/>
      <c r="S515" s="80"/>
      <c r="T515" s="81"/>
      <c r="U515" s="104" t="str">
        <f aca="false">IF($AE515&lt;&gt;"",$AE515+4,IF(OR(R515&lt;&gt;"Yes",A515=""),"",A515+4))</f>
        <v/>
      </c>
      <c r="V515" s="102"/>
      <c r="W515" s="81"/>
      <c r="X515" s="81"/>
      <c r="Y515" s="105"/>
      <c r="Z515" s="105"/>
      <c r="AA515" s="106" t="str">
        <f aca="false">IF(AND($Y515="",$Z515=""),"",ROUND(IFERROR(VALUE(LEFT($Y515,1)),0)*12+IFERROR(VALUE(LEFT($Z515,1)),0)*8,0))</f>
        <v/>
      </c>
      <c r="AB515" s="106" t="str">
        <f aca="false">IF($AA515="","",IF($AA515&gt;=80,"A - call first",IF($AA515&gt;=60,"B - worth pursuing",IF($AA515&gt;=40,"C - nurture","D - do not spend time here"))))</f>
        <v/>
      </c>
      <c r="AC515" s="107" t="str">
        <f aca="false">IF($C515="","",IF($S515="Converted","8 Won / Certified",IF($S515="Application Started","7 Certification / Enterprise opportunity",IF($S515="Meeting Booked","6 Meeting / Application",IF(OR($S515="Interested",$S515="Info Requested"),"5 Interested",IF(OR($S515="Declined",$S515="Not Relevant",$S515="Do Not Contact / Unsubscribed"),"9 Closed - Lost",IF($R515="Yes","4 Contacted",IF($N515="Yes","2 Engaged",IF($M515="Yes","1 Awareness",IF($AA515&gt;=60,"3 Qualified","1 Awareness"))))))))))</f>
        <v/>
      </c>
      <c r="AD515" s="108"/>
      <c r="AE515" s="108"/>
      <c r="AF515" s="109" t="str">
        <f aca="false">IF($AE515="","",$AE515+10)</f>
        <v/>
      </c>
      <c r="AG515" s="108"/>
      <c r="AH515" s="81"/>
      <c r="AI515" s="108"/>
      <c r="AJ515" s="81"/>
      <c r="AK515" s="108"/>
      <c r="AL515" s="110"/>
      <c r="AM515" s="81"/>
      <c r="AN515" s="109" t="str">
        <f aca="false">IF($D515="","",IF(COUNTIF($D$4:$D$1203,$D515)&gt;1,"DUPLICATE — check earlier row",""))</f>
        <v/>
      </c>
      <c r="AO515" s="81"/>
      <c r="AP515" s="81"/>
    </row>
    <row r="516" customFormat="false" ht="30" hidden="false" customHeight="true" outlineLevel="0" collapsed="false">
      <c r="A516" s="79"/>
      <c r="B516" s="80"/>
      <c r="C516" s="80"/>
      <c r="D516" s="80"/>
      <c r="E516" s="80"/>
      <c r="F516" s="80"/>
      <c r="G516" s="80"/>
      <c r="H516" s="80"/>
      <c r="I516" s="80"/>
      <c r="J516" s="102"/>
      <c r="K516" s="103" t="str">
        <f aca="false">IF(J516="","",IF(J516&gt;=8,"Yes","Check"))</f>
        <v/>
      </c>
      <c r="L516" s="81"/>
      <c r="M516" s="102"/>
      <c r="N516" s="102"/>
      <c r="O516" s="80"/>
      <c r="P516" s="81"/>
      <c r="Q516" s="103" t="str">
        <f aca="false">IF(P516="","",LEN(P516))</f>
        <v/>
      </c>
      <c r="R516" s="102"/>
      <c r="S516" s="80"/>
      <c r="T516" s="81"/>
      <c r="U516" s="104" t="str">
        <f aca="false">IF($AE516&lt;&gt;"",$AE516+4,IF(OR(R516&lt;&gt;"Yes",A516=""),"",A516+4))</f>
        <v/>
      </c>
      <c r="V516" s="102"/>
      <c r="W516" s="81"/>
      <c r="X516" s="81"/>
      <c r="Y516" s="105"/>
      <c r="Z516" s="105"/>
      <c r="AA516" s="106" t="str">
        <f aca="false">IF(AND($Y516="",$Z516=""),"",ROUND(IFERROR(VALUE(LEFT($Y516,1)),0)*12+IFERROR(VALUE(LEFT($Z516,1)),0)*8,0))</f>
        <v/>
      </c>
      <c r="AB516" s="106" t="str">
        <f aca="false">IF($AA516="","",IF($AA516&gt;=80,"A - call first",IF($AA516&gt;=60,"B - worth pursuing",IF($AA516&gt;=40,"C - nurture","D - do not spend time here"))))</f>
        <v/>
      </c>
      <c r="AC516" s="107" t="str">
        <f aca="false">IF($C516="","",IF($S516="Converted","8 Won / Certified",IF($S516="Application Started","7 Certification / Enterprise opportunity",IF($S516="Meeting Booked","6 Meeting / Application",IF(OR($S516="Interested",$S516="Info Requested"),"5 Interested",IF(OR($S516="Declined",$S516="Not Relevant",$S516="Do Not Contact / Unsubscribed"),"9 Closed - Lost",IF($R516="Yes","4 Contacted",IF($N516="Yes","2 Engaged",IF($M516="Yes","1 Awareness",IF($AA516&gt;=60,"3 Qualified","1 Awareness"))))))))))</f>
        <v/>
      </c>
      <c r="AD516" s="108"/>
      <c r="AE516" s="108"/>
      <c r="AF516" s="111" t="str">
        <f aca="false">IF($AE516="","",$AE516+10)</f>
        <v/>
      </c>
      <c r="AG516" s="108"/>
      <c r="AH516" s="81"/>
      <c r="AI516" s="108"/>
      <c r="AJ516" s="81"/>
      <c r="AK516" s="108"/>
      <c r="AL516" s="110"/>
      <c r="AM516" s="81"/>
      <c r="AN516" s="111" t="str">
        <f aca="false">IF($D516="","",IF(COUNTIF($D$4:$D$1203,$D516)&gt;1,"DUPLICATE — check earlier row",""))</f>
        <v/>
      </c>
      <c r="AO516" s="81"/>
      <c r="AP516" s="81"/>
    </row>
    <row r="517" customFormat="false" ht="30" hidden="false" customHeight="true" outlineLevel="0" collapsed="false">
      <c r="A517" s="79"/>
      <c r="B517" s="80"/>
      <c r="C517" s="80"/>
      <c r="D517" s="80"/>
      <c r="E517" s="80"/>
      <c r="F517" s="80"/>
      <c r="G517" s="80"/>
      <c r="H517" s="80"/>
      <c r="I517" s="80"/>
      <c r="J517" s="102"/>
      <c r="K517" s="103" t="str">
        <f aca="false">IF(J517="","",IF(J517&gt;=8,"Yes","Check"))</f>
        <v/>
      </c>
      <c r="L517" s="81"/>
      <c r="M517" s="102"/>
      <c r="N517" s="102"/>
      <c r="O517" s="80"/>
      <c r="P517" s="81"/>
      <c r="Q517" s="103" t="str">
        <f aca="false">IF(P517="","",LEN(P517))</f>
        <v/>
      </c>
      <c r="R517" s="102"/>
      <c r="S517" s="80"/>
      <c r="T517" s="81"/>
      <c r="U517" s="104" t="str">
        <f aca="false">IF($AE517&lt;&gt;"",$AE517+4,IF(OR(R517&lt;&gt;"Yes",A517=""),"",A517+4))</f>
        <v/>
      </c>
      <c r="V517" s="102"/>
      <c r="W517" s="81"/>
      <c r="X517" s="81"/>
      <c r="Y517" s="105"/>
      <c r="Z517" s="105"/>
      <c r="AA517" s="106" t="str">
        <f aca="false">IF(AND($Y517="",$Z517=""),"",ROUND(IFERROR(VALUE(LEFT($Y517,1)),0)*12+IFERROR(VALUE(LEFT($Z517,1)),0)*8,0))</f>
        <v/>
      </c>
      <c r="AB517" s="106" t="str">
        <f aca="false">IF($AA517="","",IF($AA517&gt;=80,"A - call first",IF($AA517&gt;=60,"B - worth pursuing",IF($AA517&gt;=40,"C - nurture","D - do not spend time here"))))</f>
        <v/>
      </c>
      <c r="AC517" s="107" t="str">
        <f aca="false">IF($C517="","",IF($S517="Converted","8 Won / Certified",IF($S517="Application Started","7 Certification / Enterprise opportunity",IF($S517="Meeting Booked","6 Meeting / Application",IF(OR($S517="Interested",$S517="Info Requested"),"5 Interested",IF(OR($S517="Declined",$S517="Not Relevant",$S517="Do Not Contact / Unsubscribed"),"9 Closed - Lost",IF($R517="Yes","4 Contacted",IF($N517="Yes","2 Engaged",IF($M517="Yes","1 Awareness",IF($AA517&gt;=60,"3 Qualified","1 Awareness"))))))))))</f>
        <v/>
      </c>
      <c r="AD517" s="108"/>
      <c r="AE517" s="108"/>
      <c r="AF517" s="109" t="str">
        <f aca="false">IF($AE517="","",$AE517+10)</f>
        <v/>
      </c>
      <c r="AG517" s="108"/>
      <c r="AH517" s="81"/>
      <c r="AI517" s="108"/>
      <c r="AJ517" s="81"/>
      <c r="AK517" s="108"/>
      <c r="AL517" s="110"/>
      <c r="AM517" s="81"/>
      <c r="AN517" s="109" t="str">
        <f aca="false">IF($D517="","",IF(COUNTIF($D$4:$D$1203,$D517)&gt;1,"DUPLICATE — check earlier row",""))</f>
        <v/>
      </c>
      <c r="AO517" s="81"/>
      <c r="AP517" s="81"/>
    </row>
    <row r="518" customFormat="false" ht="30" hidden="false" customHeight="true" outlineLevel="0" collapsed="false">
      <c r="A518" s="79"/>
      <c r="B518" s="80"/>
      <c r="C518" s="80"/>
      <c r="D518" s="80"/>
      <c r="E518" s="80"/>
      <c r="F518" s="80"/>
      <c r="G518" s="80"/>
      <c r="H518" s="80"/>
      <c r="I518" s="80"/>
      <c r="J518" s="102"/>
      <c r="K518" s="103" t="str">
        <f aca="false">IF(J518="","",IF(J518&gt;=8,"Yes","Check"))</f>
        <v/>
      </c>
      <c r="L518" s="81"/>
      <c r="M518" s="102"/>
      <c r="N518" s="102"/>
      <c r="O518" s="80"/>
      <c r="P518" s="81"/>
      <c r="Q518" s="103" t="str">
        <f aca="false">IF(P518="","",LEN(P518))</f>
        <v/>
      </c>
      <c r="R518" s="102"/>
      <c r="S518" s="80"/>
      <c r="T518" s="81"/>
      <c r="U518" s="104" t="str">
        <f aca="false">IF($AE518&lt;&gt;"",$AE518+4,IF(OR(R518&lt;&gt;"Yes",A518=""),"",A518+4))</f>
        <v/>
      </c>
      <c r="V518" s="102"/>
      <c r="W518" s="81"/>
      <c r="X518" s="81"/>
      <c r="Y518" s="105"/>
      <c r="Z518" s="105"/>
      <c r="AA518" s="106" t="str">
        <f aca="false">IF(AND($Y518="",$Z518=""),"",ROUND(IFERROR(VALUE(LEFT($Y518,1)),0)*12+IFERROR(VALUE(LEFT($Z518,1)),0)*8,0))</f>
        <v/>
      </c>
      <c r="AB518" s="106" t="str">
        <f aca="false">IF($AA518="","",IF($AA518&gt;=80,"A - call first",IF($AA518&gt;=60,"B - worth pursuing",IF($AA518&gt;=40,"C - nurture","D - do not spend time here"))))</f>
        <v/>
      </c>
      <c r="AC518" s="107" t="str">
        <f aca="false">IF($C518="","",IF($S518="Converted","8 Won / Certified",IF($S518="Application Started","7 Certification / Enterprise opportunity",IF($S518="Meeting Booked","6 Meeting / Application",IF(OR($S518="Interested",$S518="Info Requested"),"5 Interested",IF(OR($S518="Declined",$S518="Not Relevant",$S518="Do Not Contact / Unsubscribed"),"9 Closed - Lost",IF($R518="Yes","4 Contacted",IF($N518="Yes","2 Engaged",IF($M518="Yes","1 Awareness",IF($AA518&gt;=60,"3 Qualified","1 Awareness"))))))))))</f>
        <v/>
      </c>
      <c r="AD518" s="108"/>
      <c r="AE518" s="108"/>
      <c r="AF518" s="111" t="str">
        <f aca="false">IF($AE518="","",$AE518+10)</f>
        <v/>
      </c>
      <c r="AG518" s="108"/>
      <c r="AH518" s="81"/>
      <c r="AI518" s="108"/>
      <c r="AJ518" s="81"/>
      <c r="AK518" s="108"/>
      <c r="AL518" s="110"/>
      <c r="AM518" s="81"/>
      <c r="AN518" s="111" t="str">
        <f aca="false">IF($D518="","",IF(COUNTIF($D$4:$D$1203,$D518)&gt;1,"DUPLICATE — check earlier row",""))</f>
        <v/>
      </c>
      <c r="AO518" s="81"/>
      <c r="AP518" s="81"/>
    </row>
    <row r="519" customFormat="false" ht="30" hidden="false" customHeight="true" outlineLevel="0" collapsed="false">
      <c r="A519" s="79"/>
      <c r="B519" s="80"/>
      <c r="C519" s="80"/>
      <c r="D519" s="80"/>
      <c r="E519" s="80"/>
      <c r="F519" s="80"/>
      <c r="G519" s="80"/>
      <c r="H519" s="80"/>
      <c r="I519" s="80"/>
      <c r="J519" s="102"/>
      <c r="K519" s="103" t="str">
        <f aca="false">IF(J519="","",IF(J519&gt;=8,"Yes","Check"))</f>
        <v/>
      </c>
      <c r="L519" s="81"/>
      <c r="M519" s="102"/>
      <c r="N519" s="102"/>
      <c r="O519" s="80"/>
      <c r="P519" s="81"/>
      <c r="Q519" s="103" t="str">
        <f aca="false">IF(P519="","",LEN(P519))</f>
        <v/>
      </c>
      <c r="R519" s="102"/>
      <c r="S519" s="80"/>
      <c r="T519" s="81"/>
      <c r="U519" s="104" t="str">
        <f aca="false">IF($AE519&lt;&gt;"",$AE519+4,IF(OR(R519&lt;&gt;"Yes",A519=""),"",A519+4))</f>
        <v/>
      </c>
      <c r="V519" s="102"/>
      <c r="W519" s="81"/>
      <c r="X519" s="81"/>
      <c r="Y519" s="105"/>
      <c r="Z519" s="105"/>
      <c r="AA519" s="106" t="str">
        <f aca="false">IF(AND($Y519="",$Z519=""),"",ROUND(IFERROR(VALUE(LEFT($Y519,1)),0)*12+IFERROR(VALUE(LEFT($Z519,1)),0)*8,0))</f>
        <v/>
      </c>
      <c r="AB519" s="106" t="str">
        <f aca="false">IF($AA519="","",IF($AA519&gt;=80,"A - call first",IF($AA519&gt;=60,"B - worth pursuing",IF($AA519&gt;=40,"C - nurture","D - do not spend time here"))))</f>
        <v/>
      </c>
      <c r="AC519" s="107" t="str">
        <f aca="false">IF($C519="","",IF($S519="Converted","8 Won / Certified",IF($S519="Application Started","7 Certification / Enterprise opportunity",IF($S519="Meeting Booked","6 Meeting / Application",IF(OR($S519="Interested",$S519="Info Requested"),"5 Interested",IF(OR($S519="Declined",$S519="Not Relevant",$S519="Do Not Contact / Unsubscribed"),"9 Closed - Lost",IF($R519="Yes","4 Contacted",IF($N519="Yes","2 Engaged",IF($M519="Yes","1 Awareness",IF($AA519&gt;=60,"3 Qualified","1 Awareness"))))))))))</f>
        <v/>
      </c>
      <c r="AD519" s="108"/>
      <c r="AE519" s="108"/>
      <c r="AF519" s="109" t="str">
        <f aca="false">IF($AE519="","",$AE519+10)</f>
        <v/>
      </c>
      <c r="AG519" s="108"/>
      <c r="AH519" s="81"/>
      <c r="AI519" s="108"/>
      <c r="AJ519" s="81"/>
      <c r="AK519" s="108"/>
      <c r="AL519" s="110"/>
      <c r="AM519" s="81"/>
      <c r="AN519" s="109" t="str">
        <f aca="false">IF($D519="","",IF(COUNTIF($D$4:$D$1203,$D519)&gt;1,"DUPLICATE — check earlier row",""))</f>
        <v/>
      </c>
      <c r="AO519" s="81"/>
      <c r="AP519" s="81"/>
    </row>
    <row r="520" customFormat="false" ht="30" hidden="false" customHeight="true" outlineLevel="0" collapsed="false">
      <c r="A520" s="79"/>
      <c r="B520" s="80"/>
      <c r="C520" s="80"/>
      <c r="D520" s="80"/>
      <c r="E520" s="80"/>
      <c r="F520" s="80"/>
      <c r="G520" s="80"/>
      <c r="H520" s="80"/>
      <c r="I520" s="80"/>
      <c r="J520" s="102"/>
      <c r="K520" s="103" t="str">
        <f aca="false">IF(J520="","",IF(J520&gt;=8,"Yes","Check"))</f>
        <v/>
      </c>
      <c r="L520" s="81"/>
      <c r="M520" s="102"/>
      <c r="N520" s="102"/>
      <c r="O520" s="80"/>
      <c r="P520" s="81"/>
      <c r="Q520" s="103" t="str">
        <f aca="false">IF(P520="","",LEN(P520))</f>
        <v/>
      </c>
      <c r="R520" s="102"/>
      <c r="S520" s="80"/>
      <c r="T520" s="81"/>
      <c r="U520" s="104" t="str">
        <f aca="false">IF($AE520&lt;&gt;"",$AE520+4,IF(OR(R520&lt;&gt;"Yes",A520=""),"",A520+4))</f>
        <v/>
      </c>
      <c r="V520" s="102"/>
      <c r="W520" s="81"/>
      <c r="X520" s="81"/>
      <c r="Y520" s="105"/>
      <c r="Z520" s="105"/>
      <c r="AA520" s="106" t="str">
        <f aca="false">IF(AND($Y520="",$Z520=""),"",ROUND(IFERROR(VALUE(LEFT($Y520,1)),0)*12+IFERROR(VALUE(LEFT($Z520,1)),0)*8,0))</f>
        <v/>
      </c>
      <c r="AB520" s="106" t="str">
        <f aca="false">IF($AA520="","",IF($AA520&gt;=80,"A - call first",IF($AA520&gt;=60,"B - worth pursuing",IF($AA520&gt;=40,"C - nurture","D - do not spend time here"))))</f>
        <v/>
      </c>
      <c r="AC520" s="107" t="str">
        <f aca="false">IF($C520="","",IF($S520="Converted","8 Won / Certified",IF($S520="Application Started","7 Certification / Enterprise opportunity",IF($S520="Meeting Booked","6 Meeting / Application",IF(OR($S520="Interested",$S520="Info Requested"),"5 Interested",IF(OR($S520="Declined",$S520="Not Relevant",$S520="Do Not Contact / Unsubscribed"),"9 Closed - Lost",IF($R520="Yes","4 Contacted",IF($N520="Yes","2 Engaged",IF($M520="Yes","1 Awareness",IF($AA520&gt;=60,"3 Qualified","1 Awareness"))))))))))</f>
        <v/>
      </c>
      <c r="AD520" s="108"/>
      <c r="AE520" s="108"/>
      <c r="AF520" s="111" t="str">
        <f aca="false">IF($AE520="","",$AE520+10)</f>
        <v/>
      </c>
      <c r="AG520" s="108"/>
      <c r="AH520" s="81"/>
      <c r="AI520" s="108"/>
      <c r="AJ520" s="81"/>
      <c r="AK520" s="108"/>
      <c r="AL520" s="110"/>
      <c r="AM520" s="81"/>
      <c r="AN520" s="111" t="str">
        <f aca="false">IF($D520="","",IF(COUNTIF($D$4:$D$1203,$D520)&gt;1,"DUPLICATE — check earlier row",""))</f>
        <v/>
      </c>
      <c r="AO520" s="81"/>
      <c r="AP520" s="81"/>
    </row>
    <row r="521" customFormat="false" ht="30" hidden="false" customHeight="true" outlineLevel="0" collapsed="false">
      <c r="A521" s="79"/>
      <c r="B521" s="80"/>
      <c r="C521" s="80"/>
      <c r="D521" s="80"/>
      <c r="E521" s="80"/>
      <c r="F521" s="80"/>
      <c r="G521" s="80"/>
      <c r="H521" s="80"/>
      <c r="I521" s="80"/>
      <c r="J521" s="102"/>
      <c r="K521" s="103" t="str">
        <f aca="false">IF(J521="","",IF(J521&gt;=8,"Yes","Check"))</f>
        <v/>
      </c>
      <c r="L521" s="81"/>
      <c r="M521" s="102"/>
      <c r="N521" s="102"/>
      <c r="O521" s="80"/>
      <c r="P521" s="81"/>
      <c r="Q521" s="103" t="str">
        <f aca="false">IF(P521="","",LEN(P521))</f>
        <v/>
      </c>
      <c r="R521" s="102"/>
      <c r="S521" s="80"/>
      <c r="T521" s="81"/>
      <c r="U521" s="104" t="str">
        <f aca="false">IF($AE521&lt;&gt;"",$AE521+4,IF(OR(R521&lt;&gt;"Yes",A521=""),"",A521+4))</f>
        <v/>
      </c>
      <c r="V521" s="102"/>
      <c r="W521" s="81"/>
      <c r="X521" s="81"/>
      <c r="Y521" s="105"/>
      <c r="Z521" s="105"/>
      <c r="AA521" s="106" t="str">
        <f aca="false">IF(AND($Y521="",$Z521=""),"",ROUND(IFERROR(VALUE(LEFT($Y521,1)),0)*12+IFERROR(VALUE(LEFT($Z521,1)),0)*8,0))</f>
        <v/>
      </c>
      <c r="AB521" s="106" t="str">
        <f aca="false">IF($AA521="","",IF($AA521&gt;=80,"A - call first",IF($AA521&gt;=60,"B - worth pursuing",IF($AA521&gt;=40,"C - nurture","D - do not spend time here"))))</f>
        <v/>
      </c>
      <c r="AC521" s="107" t="str">
        <f aca="false">IF($C521="","",IF($S521="Converted","8 Won / Certified",IF($S521="Application Started","7 Certification / Enterprise opportunity",IF($S521="Meeting Booked","6 Meeting / Application",IF(OR($S521="Interested",$S521="Info Requested"),"5 Interested",IF(OR($S521="Declined",$S521="Not Relevant",$S521="Do Not Contact / Unsubscribed"),"9 Closed - Lost",IF($R521="Yes","4 Contacted",IF($N521="Yes","2 Engaged",IF($M521="Yes","1 Awareness",IF($AA521&gt;=60,"3 Qualified","1 Awareness"))))))))))</f>
        <v/>
      </c>
      <c r="AD521" s="108"/>
      <c r="AE521" s="108"/>
      <c r="AF521" s="109" t="str">
        <f aca="false">IF($AE521="","",$AE521+10)</f>
        <v/>
      </c>
      <c r="AG521" s="108"/>
      <c r="AH521" s="81"/>
      <c r="AI521" s="108"/>
      <c r="AJ521" s="81"/>
      <c r="AK521" s="108"/>
      <c r="AL521" s="110"/>
      <c r="AM521" s="81"/>
      <c r="AN521" s="109" t="str">
        <f aca="false">IF($D521="","",IF(COUNTIF($D$4:$D$1203,$D521)&gt;1,"DUPLICATE — check earlier row",""))</f>
        <v/>
      </c>
      <c r="AO521" s="81"/>
      <c r="AP521" s="81"/>
    </row>
    <row r="522" customFormat="false" ht="30" hidden="false" customHeight="true" outlineLevel="0" collapsed="false">
      <c r="A522" s="79"/>
      <c r="B522" s="80"/>
      <c r="C522" s="80"/>
      <c r="D522" s="80"/>
      <c r="E522" s="80"/>
      <c r="F522" s="80"/>
      <c r="G522" s="80"/>
      <c r="H522" s="80"/>
      <c r="I522" s="80"/>
      <c r="J522" s="102"/>
      <c r="K522" s="103" t="str">
        <f aca="false">IF(J522="","",IF(J522&gt;=8,"Yes","Check"))</f>
        <v/>
      </c>
      <c r="L522" s="81"/>
      <c r="M522" s="102"/>
      <c r="N522" s="102"/>
      <c r="O522" s="80"/>
      <c r="P522" s="81"/>
      <c r="Q522" s="103" t="str">
        <f aca="false">IF(P522="","",LEN(P522))</f>
        <v/>
      </c>
      <c r="R522" s="102"/>
      <c r="S522" s="80"/>
      <c r="T522" s="81"/>
      <c r="U522" s="104" t="str">
        <f aca="false">IF($AE522&lt;&gt;"",$AE522+4,IF(OR(R522&lt;&gt;"Yes",A522=""),"",A522+4))</f>
        <v/>
      </c>
      <c r="V522" s="102"/>
      <c r="W522" s="81"/>
      <c r="X522" s="81"/>
      <c r="Y522" s="105"/>
      <c r="Z522" s="105"/>
      <c r="AA522" s="106" t="str">
        <f aca="false">IF(AND($Y522="",$Z522=""),"",ROUND(IFERROR(VALUE(LEFT($Y522,1)),0)*12+IFERROR(VALUE(LEFT($Z522,1)),0)*8,0))</f>
        <v/>
      </c>
      <c r="AB522" s="106" t="str">
        <f aca="false">IF($AA522="","",IF($AA522&gt;=80,"A - call first",IF($AA522&gt;=60,"B - worth pursuing",IF($AA522&gt;=40,"C - nurture","D - do not spend time here"))))</f>
        <v/>
      </c>
      <c r="AC522" s="107" t="str">
        <f aca="false">IF($C522="","",IF($S522="Converted","8 Won / Certified",IF($S522="Application Started","7 Certification / Enterprise opportunity",IF($S522="Meeting Booked","6 Meeting / Application",IF(OR($S522="Interested",$S522="Info Requested"),"5 Interested",IF(OR($S522="Declined",$S522="Not Relevant",$S522="Do Not Contact / Unsubscribed"),"9 Closed - Lost",IF($R522="Yes","4 Contacted",IF($N522="Yes","2 Engaged",IF($M522="Yes","1 Awareness",IF($AA522&gt;=60,"3 Qualified","1 Awareness"))))))))))</f>
        <v/>
      </c>
      <c r="AD522" s="108"/>
      <c r="AE522" s="108"/>
      <c r="AF522" s="111" t="str">
        <f aca="false">IF($AE522="","",$AE522+10)</f>
        <v/>
      </c>
      <c r="AG522" s="108"/>
      <c r="AH522" s="81"/>
      <c r="AI522" s="108"/>
      <c r="AJ522" s="81"/>
      <c r="AK522" s="108"/>
      <c r="AL522" s="110"/>
      <c r="AM522" s="81"/>
      <c r="AN522" s="111" t="str">
        <f aca="false">IF($D522="","",IF(COUNTIF($D$4:$D$1203,$D522)&gt;1,"DUPLICATE — check earlier row",""))</f>
        <v/>
      </c>
      <c r="AO522" s="81"/>
      <c r="AP522" s="81"/>
    </row>
    <row r="523" customFormat="false" ht="30" hidden="false" customHeight="true" outlineLevel="0" collapsed="false">
      <c r="A523" s="79"/>
      <c r="B523" s="80"/>
      <c r="C523" s="80"/>
      <c r="D523" s="80"/>
      <c r="E523" s="80"/>
      <c r="F523" s="80"/>
      <c r="G523" s="80"/>
      <c r="H523" s="80"/>
      <c r="I523" s="80"/>
      <c r="J523" s="102"/>
      <c r="K523" s="103" t="str">
        <f aca="false">IF(J523="","",IF(J523&gt;=8,"Yes","Check"))</f>
        <v/>
      </c>
      <c r="L523" s="81"/>
      <c r="M523" s="102"/>
      <c r="N523" s="102"/>
      <c r="O523" s="80"/>
      <c r="P523" s="81"/>
      <c r="Q523" s="103" t="str">
        <f aca="false">IF(P523="","",LEN(P523))</f>
        <v/>
      </c>
      <c r="R523" s="102"/>
      <c r="S523" s="80"/>
      <c r="T523" s="81"/>
      <c r="U523" s="104" t="str">
        <f aca="false">IF($AE523&lt;&gt;"",$AE523+4,IF(OR(R523&lt;&gt;"Yes",A523=""),"",A523+4))</f>
        <v/>
      </c>
      <c r="V523" s="102"/>
      <c r="W523" s="81"/>
      <c r="X523" s="81"/>
      <c r="Y523" s="105"/>
      <c r="Z523" s="105"/>
      <c r="AA523" s="106" t="str">
        <f aca="false">IF(AND($Y523="",$Z523=""),"",ROUND(IFERROR(VALUE(LEFT($Y523,1)),0)*12+IFERROR(VALUE(LEFT($Z523,1)),0)*8,0))</f>
        <v/>
      </c>
      <c r="AB523" s="106" t="str">
        <f aca="false">IF($AA523="","",IF($AA523&gt;=80,"A - call first",IF($AA523&gt;=60,"B - worth pursuing",IF($AA523&gt;=40,"C - nurture","D - do not spend time here"))))</f>
        <v/>
      </c>
      <c r="AC523" s="107" t="str">
        <f aca="false">IF($C523="","",IF($S523="Converted","8 Won / Certified",IF($S523="Application Started","7 Certification / Enterprise opportunity",IF($S523="Meeting Booked","6 Meeting / Application",IF(OR($S523="Interested",$S523="Info Requested"),"5 Interested",IF(OR($S523="Declined",$S523="Not Relevant",$S523="Do Not Contact / Unsubscribed"),"9 Closed - Lost",IF($R523="Yes","4 Contacted",IF($N523="Yes","2 Engaged",IF($M523="Yes","1 Awareness",IF($AA523&gt;=60,"3 Qualified","1 Awareness"))))))))))</f>
        <v/>
      </c>
      <c r="AD523" s="108"/>
      <c r="AE523" s="108"/>
      <c r="AF523" s="109" t="str">
        <f aca="false">IF($AE523="","",$AE523+10)</f>
        <v/>
      </c>
      <c r="AG523" s="108"/>
      <c r="AH523" s="81"/>
      <c r="AI523" s="108"/>
      <c r="AJ523" s="81"/>
      <c r="AK523" s="108"/>
      <c r="AL523" s="110"/>
      <c r="AM523" s="81"/>
      <c r="AN523" s="109" t="str">
        <f aca="false">IF($D523="","",IF(COUNTIF($D$4:$D$1203,$D523)&gt;1,"DUPLICATE — check earlier row",""))</f>
        <v/>
      </c>
      <c r="AO523" s="81"/>
      <c r="AP523" s="81"/>
    </row>
    <row r="524" customFormat="false" ht="30" hidden="false" customHeight="true" outlineLevel="0" collapsed="false">
      <c r="A524" s="79"/>
      <c r="B524" s="80"/>
      <c r="C524" s="80"/>
      <c r="D524" s="80"/>
      <c r="E524" s="80"/>
      <c r="F524" s="80"/>
      <c r="G524" s="80"/>
      <c r="H524" s="80"/>
      <c r="I524" s="80"/>
      <c r="J524" s="102"/>
      <c r="K524" s="103" t="str">
        <f aca="false">IF(J524="","",IF(J524&gt;=8,"Yes","Check"))</f>
        <v/>
      </c>
      <c r="L524" s="81"/>
      <c r="M524" s="102"/>
      <c r="N524" s="102"/>
      <c r="O524" s="80"/>
      <c r="P524" s="81"/>
      <c r="Q524" s="103" t="str">
        <f aca="false">IF(P524="","",LEN(P524))</f>
        <v/>
      </c>
      <c r="R524" s="102"/>
      <c r="S524" s="80"/>
      <c r="T524" s="81"/>
      <c r="U524" s="104" t="str">
        <f aca="false">IF($AE524&lt;&gt;"",$AE524+4,IF(OR(R524&lt;&gt;"Yes",A524=""),"",A524+4))</f>
        <v/>
      </c>
      <c r="V524" s="102"/>
      <c r="W524" s="81"/>
      <c r="X524" s="81"/>
      <c r="Y524" s="105"/>
      <c r="Z524" s="105"/>
      <c r="AA524" s="106" t="str">
        <f aca="false">IF(AND($Y524="",$Z524=""),"",ROUND(IFERROR(VALUE(LEFT($Y524,1)),0)*12+IFERROR(VALUE(LEFT($Z524,1)),0)*8,0))</f>
        <v/>
      </c>
      <c r="AB524" s="106" t="str">
        <f aca="false">IF($AA524="","",IF($AA524&gt;=80,"A - call first",IF($AA524&gt;=60,"B - worth pursuing",IF($AA524&gt;=40,"C - nurture","D - do not spend time here"))))</f>
        <v/>
      </c>
      <c r="AC524" s="107" t="str">
        <f aca="false">IF($C524="","",IF($S524="Converted","8 Won / Certified",IF($S524="Application Started","7 Certification / Enterprise opportunity",IF($S524="Meeting Booked","6 Meeting / Application",IF(OR($S524="Interested",$S524="Info Requested"),"5 Interested",IF(OR($S524="Declined",$S524="Not Relevant",$S524="Do Not Contact / Unsubscribed"),"9 Closed - Lost",IF($R524="Yes","4 Contacted",IF($N524="Yes","2 Engaged",IF($M524="Yes","1 Awareness",IF($AA524&gt;=60,"3 Qualified","1 Awareness"))))))))))</f>
        <v/>
      </c>
      <c r="AD524" s="108"/>
      <c r="AE524" s="108"/>
      <c r="AF524" s="111" t="str">
        <f aca="false">IF($AE524="","",$AE524+10)</f>
        <v/>
      </c>
      <c r="AG524" s="108"/>
      <c r="AH524" s="81"/>
      <c r="AI524" s="108"/>
      <c r="AJ524" s="81"/>
      <c r="AK524" s="108"/>
      <c r="AL524" s="110"/>
      <c r="AM524" s="81"/>
      <c r="AN524" s="111" t="str">
        <f aca="false">IF($D524="","",IF(COUNTIF($D$4:$D$1203,$D524)&gt;1,"DUPLICATE — check earlier row",""))</f>
        <v/>
      </c>
      <c r="AO524" s="81"/>
      <c r="AP524" s="81"/>
    </row>
    <row r="525" customFormat="false" ht="30" hidden="false" customHeight="true" outlineLevel="0" collapsed="false">
      <c r="A525" s="79"/>
      <c r="B525" s="80"/>
      <c r="C525" s="80"/>
      <c r="D525" s="80"/>
      <c r="E525" s="80"/>
      <c r="F525" s="80"/>
      <c r="G525" s="80"/>
      <c r="H525" s="80"/>
      <c r="I525" s="80"/>
      <c r="J525" s="102"/>
      <c r="K525" s="103" t="str">
        <f aca="false">IF(J525="","",IF(J525&gt;=8,"Yes","Check"))</f>
        <v/>
      </c>
      <c r="L525" s="81"/>
      <c r="M525" s="102"/>
      <c r="N525" s="102"/>
      <c r="O525" s="80"/>
      <c r="P525" s="81"/>
      <c r="Q525" s="103" t="str">
        <f aca="false">IF(P525="","",LEN(P525))</f>
        <v/>
      </c>
      <c r="R525" s="102"/>
      <c r="S525" s="80"/>
      <c r="T525" s="81"/>
      <c r="U525" s="104" t="str">
        <f aca="false">IF($AE525&lt;&gt;"",$AE525+4,IF(OR(R525&lt;&gt;"Yes",A525=""),"",A525+4))</f>
        <v/>
      </c>
      <c r="V525" s="102"/>
      <c r="W525" s="81"/>
      <c r="X525" s="81"/>
      <c r="Y525" s="105"/>
      <c r="Z525" s="105"/>
      <c r="AA525" s="106" t="str">
        <f aca="false">IF(AND($Y525="",$Z525=""),"",ROUND(IFERROR(VALUE(LEFT($Y525,1)),0)*12+IFERROR(VALUE(LEFT($Z525,1)),0)*8,0))</f>
        <v/>
      </c>
      <c r="AB525" s="106" t="str">
        <f aca="false">IF($AA525="","",IF($AA525&gt;=80,"A - call first",IF($AA525&gt;=60,"B - worth pursuing",IF($AA525&gt;=40,"C - nurture","D - do not spend time here"))))</f>
        <v/>
      </c>
      <c r="AC525" s="107" t="str">
        <f aca="false">IF($C525="","",IF($S525="Converted","8 Won / Certified",IF($S525="Application Started","7 Certification / Enterprise opportunity",IF($S525="Meeting Booked","6 Meeting / Application",IF(OR($S525="Interested",$S525="Info Requested"),"5 Interested",IF(OR($S525="Declined",$S525="Not Relevant",$S525="Do Not Contact / Unsubscribed"),"9 Closed - Lost",IF($R525="Yes","4 Contacted",IF($N525="Yes","2 Engaged",IF($M525="Yes","1 Awareness",IF($AA525&gt;=60,"3 Qualified","1 Awareness"))))))))))</f>
        <v/>
      </c>
      <c r="AD525" s="108"/>
      <c r="AE525" s="108"/>
      <c r="AF525" s="109" t="str">
        <f aca="false">IF($AE525="","",$AE525+10)</f>
        <v/>
      </c>
      <c r="AG525" s="108"/>
      <c r="AH525" s="81"/>
      <c r="AI525" s="108"/>
      <c r="AJ525" s="81"/>
      <c r="AK525" s="108"/>
      <c r="AL525" s="110"/>
      <c r="AM525" s="81"/>
      <c r="AN525" s="109" t="str">
        <f aca="false">IF($D525="","",IF(COUNTIF($D$4:$D$1203,$D525)&gt;1,"DUPLICATE — check earlier row",""))</f>
        <v/>
      </c>
      <c r="AO525" s="81"/>
      <c r="AP525" s="81"/>
    </row>
    <row r="526" customFormat="false" ht="30" hidden="false" customHeight="true" outlineLevel="0" collapsed="false">
      <c r="A526" s="79"/>
      <c r="B526" s="80"/>
      <c r="C526" s="80"/>
      <c r="D526" s="80"/>
      <c r="E526" s="80"/>
      <c r="F526" s="80"/>
      <c r="G526" s="80"/>
      <c r="H526" s="80"/>
      <c r="I526" s="80"/>
      <c r="J526" s="102"/>
      <c r="K526" s="103" t="str">
        <f aca="false">IF(J526="","",IF(J526&gt;=8,"Yes","Check"))</f>
        <v/>
      </c>
      <c r="L526" s="81"/>
      <c r="M526" s="102"/>
      <c r="N526" s="102"/>
      <c r="O526" s="80"/>
      <c r="P526" s="81"/>
      <c r="Q526" s="103" t="str">
        <f aca="false">IF(P526="","",LEN(P526))</f>
        <v/>
      </c>
      <c r="R526" s="102"/>
      <c r="S526" s="80"/>
      <c r="T526" s="81"/>
      <c r="U526" s="104" t="str">
        <f aca="false">IF($AE526&lt;&gt;"",$AE526+4,IF(OR(R526&lt;&gt;"Yes",A526=""),"",A526+4))</f>
        <v/>
      </c>
      <c r="V526" s="102"/>
      <c r="W526" s="81"/>
      <c r="X526" s="81"/>
      <c r="Y526" s="105"/>
      <c r="Z526" s="105"/>
      <c r="AA526" s="106" t="str">
        <f aca="false">IF(AND($Y526="",$Z526=""),"",ROUND(IFERROR(VALUE(LEFT($Y526,1)),0)*12+IFERROR(VALUE(LEFT($Z526,1)),0)*8,0))</f>
        <v/>
      </c>
      <c r="AB526" s="106" t="str">
        <f aca="false">IF($AA526="","",IF($AA526&gt;=80,"A - call first",IF($AA526&gt;=60,"B - worth pursuing",IF($AA526&gt;=40,"C - nurture","D - do not spend time here"))))</f>
        <v/>
      </c>
      <c r="AC526" s="107" t="str">
        <f aca="false">IF($C526="","",IF($S526="Converted","8 Won / Certified",IF($S526="Application Started","7 Certification / Enterprise opportunity",IF($S526="Meeting Booked","6 Meeting / Application",IF(OR($S526="Interested",$S526="Info Requested"),"5 Interested",IF(OR($S526="Declined",$S526="Not Relevant",$S526="Do Not Contact / Unsubscribed"),"9 Closed - Lost",IF($R526="Yes","4 Contacted",IF($N526="Yes","2 Engaged",IF($M526="Yes","1 Awareness",IF($AA526&gt;=60,"3 Qualified","1 Awareness"))))))))))</f>
        <v/>
      </c>
      <c r="AD526" s="108"/>
      <c r="AE526" s="108"/>
      <c r="AF526" s="111" t="str">
        <f aca="false">IF($AE526="","",$AE526+10)</f>
        <v/>
      </c>
      <c r="AG526" s="108"/>
      <c r="AH526" s="81"/>
      <c r="AI526" s="108"/>
      <c r="AJ526" s="81"/>
      <c r="AK526" s="108"/>
      <c r="AL526" s="110"/>
      <c r="AM526" s="81"/>
      <c r="AN526" s="111" t="str">
        <f aca="false">IF($D526="","",IF(COUNTIF($D$4:$D$1203,$D526)&gt;1,"DUPLICATE — check earlier row",""))</f>
        <v/>
      </c>
      <c r="AO526" s="81"/>
      <c r="AP526" s="81"/>
    </row>
    <row r="527" customFormat="false" ht="30" hidden="false" customHeight="true" outlineLevel="0" collapsed="false">
      <c r="A527" s="79"/>
      <c r="B527" s="80"/>
      <c r="C527" s="80"/>
      <c r="D527" s="80"/>
      <c r="E527" s="80"/>
      <c r="F527" s="80"/>
      <c r="G527" s="80"/>
      <c r="H527" s="80"/>
      <c r="I527" s="80"/>
      <c r="J527" s="102"/>
      <c r="K527" s="103" t="str">
        <f aca="false">IF(J527="","",IF(J527&gt;=8,"Yes","Check"))</f>
        <v/>
      </c>
      <c r="L527" s="81"/>
      <c r="M527" s="102"/>
      <c r="N527" s="102"/>
      <c r="O527" s="80"/>
      <c r="P527" s="81"/>
      <c r="Q527" s="103" t="str">
        <f aca="false">IF(P527="","",LEN(P527))</f>
        <v/>
      </c>
      <c r="R527" s="102"/>
      <c r="S527" s="80"/>
      <c r="T527" s="81"/>
      <c r="U527" s="104" t="str">
        <f aca="false">IF($AE527&lt;&gt;"",$AE527+4,IF(OR(R527&lt;&gt;"Yes",A527=""),"",A527+4))</f>
        <v/>
      </c>
      <c r="V527" s="102"/>
      <c r="W527" s="81"/>
      <c r="X527" s="81"/>
      <c r="Y527" s="105"/>
      <c r="Z527" s="105"/>
      <c r="AA527" s="106" t="str">
        <f aca="false">IF(AND($Y527="",$Z527=""),"",ROUND(IFERROR(VALUE(LEFT($Y527,1)),0)*12+IFERROR(VALUE(LEFT($Z527,1)),0)*8,0))</f>
        <v/>
      </c>
      <c r="AB527" s="106" t="str">
        <f aca="false">IF($AA527="","",IF($AA527&gt;=80,"A - call first",IF($AA527&gt;=60,"B - worth pursuing",IF($AA527&gt;=40,"C - nurture","D - do not spend time here"))))</f>
        <v/>
      </c>
      <c r="AC527" s="107" t="str">
        <f aca="false">IF($C527="","",IF($S527="Converted","8 Won / Certified",IF($S527="Application Started","7 Certification / Enterprise opportunity",IF($S527="Meeting Booked","6 Meeting / Application",IF(OR($S527="Interested",$S527="Info Requested"),"5 Interested",IF(OR($S527="Declined",$S527="Not Relevant",$S527="Do Not Contact / Unsubscribed"),"9 Closed - Lost",IF($R527="Yes","4 Contacted",IF($N527="Yes","2 Engaged",IF($M527="Yes","1 Awareness",IF($AA527&gt;=60,"3 Qualified","1 Awareness"))))))))))</f>
        <v/>
      </c>
      <c r="AD527" s="108"/>
      <c r="AE527" s="108"/>
      <c r="AF527" s="109" t="str">
        <f aca="false">IF($AE527="","",$AE527+10)</f>
        <v/>
      </c>
      <c r="AG527" s="108"/>
      <c r="AH527" s="81"/>
      <c r="AI527" s="108"/>
      <c r="AJ527" s="81"/>
      <c r="AK527" s="108"/>
      <c r="AL527" s="110"/>
      <c r="AM527" s="81"/>
      <c r="AN527" s="109" t="str">
        <f aca="false">IF($D527="","",IF(COUNTIF($D$4:$D$1203,$D527)&gt;1,"DUPLICATE — check earlier row",""))</f>
        <v/>
      </c>
      <c r="AO527" s="81"/>
      <c r="AP527" s="81"/>
    </row>
    <row r="528" customFormat="false" ht="30" hidden="false" customHeight="true" outlineLevel="0" collapsed="false">
      <c r="A528" s="79"/>
      <c r="B528" s="80"/>
      <c r="C528" s="80"/>
      <c r="D528" s="80"/>
      <c r="E528" s="80"/>
      <c r="F528" s="80"/>
      <c r="G528" s="80"/>
      <c r="H528" s="80"/>
      <c r="I528" s="80"/>
      <c r="J528" s="102"/>
      <c r="K528" s="103" t="str">
        <f aca="false">IF(J528="","",IF(J528&gt;=8,"Yes","Check"))</f>
        <v/>
      </c>
      <c r="L528" s="81"/>
      <c r="M528" s="102"/>
      <c r="N528" s="102"/>
      <c r="O528" s="80"/>
      <c r="P528" s="81"/>
      <c r="Q528" s="103" t="str">
        <f aca="false">IF(P528="","",LEN(P528))</f>
        <v/>
      </c>
      <c r="R528" s="102"/>
      <c r="S528" s="80"/>
      <c r="T528" s="81"/>
      <c r="U528" s="104" t="str">
        <f aca="false">IF($AE528&lt;&gt;"",$AE528+4,IF(OR(R528&lt;&gt;"Yes",A528=""),"",A528+4))</f>
        <v/>
      </c>
      <c r="V528" s="102"/>
      <c r="W528" s="81"/>
      <c r="X528" s="81"/>
      <c r="Y528" s="105"/>
      <c r="Z528" s="105"/>
      <c r="AA528" s="106" t="str">
        <f aca="false">IF(AND($Y528="",$Z528=""),"",ROUND(IFERROR(VALUE(LEFT($Y528,1)),0)*12+IFERROR(VALUE(LEFT($Z528,1)),0)*8,0))</f>
        <v/>
      </c>
      <c r="AB528" s="106" t="str">
        <f aca="false">IF($AA528="","",IF($AA528&gt;=80,"A - call first",IF($AA528&gt;=60,"B - worth pursuing",IF($AA528&gt;=40,"C - nurture","D - do not spend time here"))))</f>
        <v/>
      </c>
      <c r="AC528" s="107" t="str">
        <f aca="false">IF($C528="","",IF($S528="Converted","8 Won / Certified",IF($S528="Application Started","7 Certification / Enterprise opportunity",IF($S528="Meeting Booked","6 Meeting / Application",IF(OR($S528="Interested",$S528="Info Requested"),"5 Interested",IF(OR($S528="Declined",$S528="Not Relevant",$S528="Do Not Contact / Unsubscribed"),"9 Closed - Lost",IF($R528="Yes","4 Contacted",IF($N528="Yes","2 Engaged",IF($M528="Yes","1 Awareness",IF($AA528&gt;=60,"3 Qualified","1 Awareness"))))))))))</f>
        <v/>
      </c>
      <c r="AD528" s="108"/>
      <c r="AE528" s="108"/>
      <c r="AF528" s="111" t="str">
        <f aca="false">IF($AE528="","",$AE528+10)</f>
        <v/>
      </c>
      <c r="AG528" s="108"/>
      <c r="AH528" s="81"/>
      <c r="AI528" s="108"/>
      <c r="AJ528" s="81"/>
      <c r="AK528" s="108"/>
      <c r="AL528" s="110"/>
      <c r="AM528" s="81"/>
      <c r="AN528" s="111" t="str">
        <f aca="false">IF($D528="","",IF(COUNTIF($D$4:$D$1203,$D528)&gt;1,"DUPLICATE — check earlier row",""))</f>
        <v/>
      </c>
      <c r="AO528" s="81"/>
      <c r="AP528" s="81"/>
    </row>
    <row r="529" customFormat="false" ht="30" hidden="false" customHeight="true" outlineLevel="0" collapsed="false">
      <c r="A529" s="79"/>
      <c r="B529" s="80"/>
      <c r="C529" s="80"/>
      <c r="D529" s="80"/>
      <c r="E529" s="80"/>
      <c r="F529" s="80"/>
      <c r="G529" s="80"/>
      <c r="H529" s="80"/>
      <c r="I529" s="80"/>
      <c r="J529" s="102"/>
      <c r="K529" s="103" t="str">
        <f aca="false">IF(J529="","",IF(J529&gt;=8,"Yes","Check"))</f>
        <v/>
      </c>
      <c r="L529" s="81"/>
      <c r="M529" s="102"/>
      <c r="N529" s="102"/>
      <c r="O529" s="80"/>
      <c r="P529" s="81"/>
      <c r="Q529" s="103" t="str">
        <f aca="false">IF(P529="","",LEN(P529))</f>
        <v/>
      </c>
      <c r="R529" s="102"/>
      <c r="S529" s="80"/>
      <c r="T529" s="81"/>
      <c r="U529" s="104" t="str">
        <f aca="false">IF($AE529&lt;&gt;"",$AE529+4,IF(OR(R529&lt;&gt;"Yes",A529=""),"",A529+4))</f>
        <v/>
      </c>
      <c r="V529" s="102"/>
      <c r="W529" s="81"/>
      <c r="X529" s="81"/>
      <c r="Y529" s="105"/>
      <c r="Z529" s="105"/>
      <c r="AA529" s="106" t="str">
        <f aca="false">IF(AND($Y529="",$Z529=""),"",ROUND(IFERROR(VALUE(LEFT($Y529,1)),0)*12+IFERROR(VALUE(LEFT($Z529,1)),0)*8,0))</f>
        <v/>
      </c>
      <c r="AB529" s="106" t="str">
        <f aca="false">IF($AA529="","",IF($AA529&gt;=80,"A - call first",IF($AA529&gt;=60,"B - worth pursuing",IF($AA529&gt;=40,"C - nurture","D - do not spend time here"))))</f>
        <v/>
      </c>
      <c r="AC529" s="107" t="str">
        <f aca="false">IF($C529="","",IF($S529="Converted","8 Won / Certified",IF($S529="Application Started","7 Certification / Enterprise opportunity",IF($S529="Meeting Booked","6 Meeting / Application",IF(OR($S529="Interested",$S529="Info Requested"),"5 Interested",IF(OR($S529="Declined",$S529="Not Relevant",$S529="Do Not Contact / Unsubscribed"),"9 Closed - Lost",IF($R529="Yes","4 Contacted",IF($N529="Yes","2 Engaged",IF($M529="Yes","1 Awareness",IF($AA529&gt;=60,"3 Qualified","1 Awareness"))))))))))</f>
        <v/>
      </c>
      <c r="AD529" s="108"/>
      <c r="AE529" s="108"/>
      <c r="AF529" s="109" t="str">
        <f aca="false">IF($AE529="","",$AE529+10)</f>
        <v/>
      </c>
      <c r="AG529" s="108"/>
      <c r="AH529" s="81"/>
      <c r="AI529" s="108"/>
      <c r="AJ529" s="81"/>
      <c r="AK529" s="108"/>
      <c r="AL529" s="110"/>
      <c r="AM529" s="81"/>
      <c r="AN529" s="109" t="str">
        <f aca="false">IF($D529="","",IF(COUNTIF($D$4:$D$1203,$D529)&gt;1,"DUPLICATE — check earlier row",""))</f>
        <v/>
      </c>
      <c r="AO529" s="81"/>
      <c r="AP529" s="81"/>
    </row>
    <row r="530" customFormat="false" ht="30" hidden="false" customHeight="true" outlineLevel="0" collapsed="false">
      <c r="A530" s="79"/>
      <c r="B530" s="80"/>
      <c r="C530" s="80"/>
      <c r="D530" s="80"/>
      <c r="E530" s="80"/>
      <c r="F530" s="80"/>
      <c r="G530" s="80"/>
      <c r="H530" s="80"/>
      <c r="I530" s="80"/>
      <c r="J530" s="102"/>
      <c r="K530" s="103" t="str">
        <f aca="false">IF(J530="","",IF(J530&gt;=8,"Yes","Check"))</f>
        <v/>
      </c>
      <c r="L530" s="81"/>
      <c r="M530" s="102"/>
      <c r="N530" s="102"/>
      <c r="O530" s="80"/>
      <c r="P530" s="81"/>
      <c r="Q530" s="103" t="str">
        <f aca="false">IF(P530="","",LEN(P530))</f>
        <v/>
      </c>
      <c r="R530" s="102"/>
      <c r="S530" s="80"/>
      <c r="T530" s="81"/>
      <c r="U530" s="104" t="str">
        <f aca="false">IF($AE530&lt;&gt;"",$AE530+4,IF(OR(R530&lt;&gt;"Yes",A530=""),"",A530+4))</f>
        <v/>
      </c>
      <c r="V530" s="102"/>
      <c r="W530" s="81"/>
      <c r="X530" s="81"/>
      <c r="Y530" s="105"/>
      <c r="Z530" s="105"/>
      <c r="AA530" s="106" t="str">
        <f aca="false">IF(AND($Y530="",$Z530=""),"",ROUND(IFERROR(VALUE(LEFT($Y530,1)),0)*12+IFERROR(VALUE(LEFT($Z530,1)),0)*8,0))</f>
        <v/>
      </c>
      <c r="AB530" s="106" t="str">
        <f aca="false">IF($AA530="","",IF($AA530&gt;=80,"A - call first",IF($AA530&gt;=60,"B - worth pursuing",IF($AA530&gt;=40,"C - nurture","D - do not spend time here"))))</f>
        <v/>
      </c>
      <c r="AC530" s="107" t="str">
        <f aca="false">IF($C530="","",IF($S530="Converted","8 Won / Certified",IF($S530="Application Started","7 Certification / Enterprise opportunity",IF($S530="Meeting Booked","6 Meeting / Application",IF(OR($S530="Interested",$S530="Info Requested"),"5 Interested",IF(OR($S530="Declined",$S530="Not Relevant",$S530="Do Not Contact / Unsubscribed"),"9 Closed - Lost",IF($R530="Yes","4 Contacted",IF($N530="Yes","2 Engaged",IF($M530="Yes","1 Awareness",IF($AA530&gt;=60,"3 Qualified","1 Awareness"))))))))))</f>
        <v/>
      </c>
      <c r="AD530" s="108"/>
      <c r="AE530" s="108"/>
      <c r="AF530" s="111" t="str">
        <f aca="false">IF($AE530="","",$AE530+10)</f>
        <v/>
      </c>
      <c r="AG530" s="108"/>
      <c r="AH530" s="81"/>
      <c r="AI530" s="108"/>
      <c r="AJ530" s="81"/>
      <c r="AK530" s="108"/>
      <c r="AL530" s="110"/>
      <c r="AM530" s="81"/>
      <c r="AN530" s="111" t="str">
        <f aca="false">IF($D530="","",IF(COUNTIF($D$4:$D$1203,$D530)&gt;1,"DUPLICATE — check earlier row",""))</f>
        <v/>
      </c>
      <c r="AO530" s="81"/>
      <c r="AP530" s="81"/>
    </row>
    <row r="531" customFormat="false" ht="30" hidden="false" customHeight="true" outlineLevel="0" collapsed="false">
      <c r="A531" s="79"/>
      <c r="B531" s="80"/>
      <c r="C531" s="80"/>
      <c r="D531" s="80"/>
      <c r="E531" s="80"/>
      <c r="F531" s="80"/>
      <c r="G531" s="80"/>
      <c r="H531" s="80"/>
      <c r="I531" s="80"/>
      <c r="J531" s="102"/>
      <c r="K531" s="103" t="str">
        <f aca="false">IF(J531="","",IF(J531&gt;=8,"Yes","Check"))</f>
        <v/>
      </c>
      <c r="L531" s="81"/>
      <c r="M531" s="102"/>
      <c r="N531" s="102"/>
      <c r="O531" s="80"/>
      <c r="P531" s="81"/>
      <c r="Q531" s="103" t="str">
        <f aca="false">IF(P531="","",LEN(P531))</f>
        <v/>
      </c>
      <c r="R531" s="102"/>
      <c r="S531" s="80"/>
      <c r="T531" s="81"/>
      <c r="U531" s="104" t="str">
        <f aca="false">IF($AE531&lt;&gt;"",$AE531+4,IF(OR(R531&lt;&gt;"Yes",A531=""),"",A531+4))</f>
        <v/>
      </c>
      <c r="V531" s="102"/>
      <c r="W531" s="81"/>
      <c r="X531" s="81"/>
      <c r="Y531" s="105"/>
      <c r="Z531" s="105"/>
      <c r="AA531" s="106" t="str">
        <f aca="false">IF(AND($Y531="",$Z531=""),"",ROUND(IFERROR(VALUE(LEFT($Y531,1)),0)*12+IFERROR(VALUE(LEFT($Z531,1)),0)*8,0))</f>
        <v/>
      </c>
      <c r="AB531" s="106" t="str">
        <f aca="false">IF($AA531="","",IF($AA531&gt;=80,"A - call first",IF($AA531&gt;=60,"B - worth pursuing",IF($AA531&gt;=40,"C - nurture","D - do not spend time here"))))</f>
        <v/>
      </c>
      <c r="AC531" s="107" t="str">
        <f aca="false">IF($C531="","",IF($S531="Converted","8 Won / Certified",IF($S531="Application Started","7 Certification / Enterprise opportunity",IF($S531="Meeting Booked","6 Meeting / Application",IF(OR($S531="Interested",$S531="Info Requested"),"5 Interested",IF(OR($S531="Declined",$S531="Not Relevant",$S531="Do Not Contact / Unsubscribed"),"9 Closed - Lost",IF($R531="Yes","4 Contacted",IF($N531="Yes","2 Engaged",IF($M531="Yes","1 Awareness",IF($AA531&gt;=60,"3 Qualified","1 Awareness"))))))))))</f>
        <v/>
      </c>
      <c r="AD531" s="108"/>
      <c r="AE531" s="108"/>
      <c r="AF531" s="109" t="str">
        <f aca="false">IF($AE531="","",$AE531+10)</f>
        <v/>
      </c>
      <c r="AG531" s="108"/>
      <c r="AH531" s="81"/>
      <c r="AI531" s="108"/>
      <c r="AJ531" s="81"/>
      <c r="AK531" s="108"/>
      <c r="AL531" s="110"/>
      <c r="AM531" s="81"/>
      <c r="AN531" s="109" t="str">
        <f aca="false">IF($D531="","",IF(COUNTIF($D$4:$D$1203,$D531)&gt;1,"DUPLICATE — check earlier row",""))</f>
        <v/>
      </c>
      <c r="AO531" s="81"/>
      <c r="AP531" s="81"/>
    </row>
    <row r="532" customFormat="false" ht="30" hidden="false" customHeight="true" outlineLevel="0" collapsed="false">
      <c r="A532" s="79"/>
      <c r="B532" s="80"/>
      <c r="C532" s="80"/>
      <c r="D532" s="80"/>
      <c r="E532" s="80"/>
      <c r="F532" s="80"/>
      <c r="G532" s="80"/>
      <c r="H532" s="80"/>
      <c r="I532" s="80"/>
      <c r="J532" s="102"/>
      <c r="K532" s="103" t="str">
        <f aca="false">IF(J532="","",IF(J532&gt;=8,"Yes","Check"))</f>
        <v/>
      </c>
      <c r="L532" s="81"/>
      <c r="M532" s="102"/>
      <c r="N532" s="102"/>
      <c r="O532" s="80"/>
      <c r="P532" s="81"/>
      <c r="Q532" s="103" t="str">
        <f aca="false">IF(P532="","",LEN(P532))</f>
        <v/>
      </c>
      <c r="R532" s="102"/>
      <c r="S532" s="80"/>
      <c r="T532" s="81"/>
      <c r="U532" s="104" t="str">
        <f aca="false">IF($AE532&lt;&gt;"",$AE532+4,IF(OR(R532&lt;&gt;"Yes",A532=""),"",A532+4))</f>
        <v/>
      </c>
      <c r="V532" s="102"/>
      <c r="W532" s="81"/>
      <c r="X532" s="81"/>
      <c r="Y532" s="105"/>
      <c r="Z532" s="105"/>
      <c r="AA532" s="106" t="str">
        <f aca="false">IF(AND($Y532="",$Z532=""),"",ROUND(IFERROR(VALUE(LEFT($Y532,1)),0)*12+IFERROR(VALUE(LEFT($Z532,1)),0)*8,0))</f>
        <v/>
      </c>
      <c r="AB532" s="106" t="str">
        <f aca="false">IF($AA532="","",IF($AA532&gt;=80,"A - call first",IF($AA532&gt;=60,"B - worth pursuing",IF($AA532&gt;=40,"C - nurture","D - do not spend time here"))))</f>
        <v/>
      </c>
      <c r="AC532" s="107" t="str">
        <f aca="false">IF($C532="","",IF($S532="Converted","8 Won / Certified",IF($S532="Application Started","7 Certification / Enterprise opportunity",IF($S532="Meeting Booked","6 Meeting / Application",IF(OR($S532="Interested",$S532="Info Requested"),"5 Interested",IF(OR($S532="Declined",$S532="Not Relevant",$S532="Do Not Contact / Unsubscribed"),"9 Closed - Lost",IF($R532="Yes","4 Contacted",IF($N532="Yes","2 Engaged",IF($M532="Yes","1 Awareness",IF($AA532&gt;=60,"3 Qualified","1 Awareness"))))))))))</f>
        <v/>
      </c>
      <c r="AD532" s="108"/>
      <c r="AE532" s="108"/>
      <c r="AF532" s="111" t="str">
        <f aca="false">IF($AE532="","",$AE532+10)</f>
        <v/>
      </c>
      <c r="AG532" s="108"/>
      <c r="AH532" s="81"/>
      <c r="AI532" s="108"/>
      <c r="AJ532" s="81"/>
      <c r="AK532" s="108"/>
      <c r="AL532" s="110"/>
      <c r="AM532" s="81"/>
      <c r="AN532" s="111" t="str">
        <f aca="false">IF($D532="","",IF(COUNTIF($D$4:$D$1203,$D532)&gt;1,"DUPLICATE — check earlier row",""))</f>
        <v/>
      </c>
      <c r="AO532" s="81"/>
      <c r="AP532" s="81"/>
    </row>
    <row r="533" customFormat="false" ht="30" hidden="false" customHeight="true" outlineLevel="0" collapsed="false">
      <c r="A533" s="79"/>
      <c r="B533" s="80"/>
      <c r="C533" s="80"/>
      <c r="D533" s="80"/>
      <c r="E533" s="80"/>
      <c r="F533" s="80"/>
      <c r="G533" s="80"/>
      <c r="H533" s="80"/>
      <c r="I533" s="80"/>
      <c r="J533" s="102"/>
      <c r="K533" s="103" t="str">
        <f aca="false">IF(J533="","",IF(J533&gt;=8,"Yes","Check"))</f>
        <v/>
      </c>
      <c r="L533" s="81"/>
      <c r="M533" s="102"/>
      <c r="N533" s="102"/>
      <c r="O533" s="80"/>
      <c r="P533" s="81"/>
      <c r="Q533" s="103" t="str">
        <f aca="false">IF(P533="","",LEN(P533))</f>
        <v/>
      </c>
      <c r="R533" s="102"/>
      <c r="S533" s="80"/>
      <c r="T533" s="81"/>
      <c r="U533" s="104" t="str">
        <f aca="false">IF($AE533&lt;&gt;"",$AE533+4,IF(OR(R533&lt;&gt;"Yes",A533=""),"",A533+4))</f>
        <v/>
      </c>
      <c r="V533" s="102"/>
      <c r="W533" s="81"/>
      <c r="X533" s="81"/>
      <c r="Y533" s="105"/>
      <c r="Z533" s="105"/>
      <c r="AA533" s="106" t="str">
        <f aca="false">IF(AND($Y533="",$Z533=""),"",ROUND(IFERROR(VALUE(LEFT($Y533,1)),0)*12+IFERROR(VALUE(LEFT($Z533,1)),0)*8,0))</f>
        <v/>
      </c>
      <c r="AB533" s="106" t="str">
        <f aca="false">IF($AA533="","",IF($AA533&gt;=80,"A - call first",IF($AA533&gt;=60,"B - worth pursuing",IF($AA533&gt;=40,"C - nurture","D - do not spend time here"))))</f>
        <v/>
      </c>
      <c r="AC533" s="107" t="str">
        <f aca="false">IF($C533="","",IF($S533="Converted","8 Won / Certified",IF($S533="Application Started","7 Certification / Enterprise opportunity",IF($S533="Meeting Booked","6 Meeting / Application",IF(OR($S533="Interested",$S533="Info Requested"),"5 Interested",IF(OR($S533="Declined",$S533="Not Relevant",$S533="Do Not Contact / Unsubscribed"),"9 Closed - Lost",IF($R533="Yes","4 Contacted",IF($N533="Yes","2 Engaged",IF($M533="Yes","1 Awareness",IF($AA533&gt;=60,"3 Qualified","1 Awareness"))))))))))</f>
        <v/>
      </c>
      <c r="AD533" s="108"/>
      <c r="AE533" s="108"/>
      <c r="AF533" s="109" t="str">
        <f aca="false">IF($AE533="","",$AE533+10)</f>
        <v/>
      </c>
      <c r="AG533" s="108"/>
      <c r="AH533" s="81"/>
      <c r="AI533" s="108"/>
      <c r="AJ533" s="81"/>
      <c r="AK533" s="108"/>
      <c r="AL533" s="110"/>
      <c r="AM533" s="81"/>
      <c r="AN533" s="109" t="str">
        <f aca="false">IF($D533="","",IF(COUNTIF($D$4:$D$1203,$D533)&gt;1,"DUPLICATE — check earlier row",""))</f>
        <v/>
      </c>
      <c r="AO533" s="81"/>
      <c r="AP533" s="81"/>
    </row>
    <row r="534" customFormat="false" ht="30" hidden="false" customHeight="true" outlineLevel="0" collapsed="false">
      <c r="A534" s="79"/>
      <c r="B534" s="80"/>
      <c r="C534" s="80"/>
      <c r="D534" s="80"/>
      <c r="E534" s="80"/>
      <c r="F534" s="80"/>
      <c r="G534" s="80"/>
      <c r="H534" s="80"/>
      <c r="I534" s="80"/>
      <c r="J534" s="102"/>
      <c r="K534" s="103" t="str">
        <f aca="false">IF(J534="","",IF(J534&gt;=8,"Yes","Check"))</f>
        <v/>
      </c>
      <c r="L534" s="81"/>
      <c r="M534" s="102"/>
      <c r="N534" s="102"/>
      <c r="O534" s="80"/>
      <c r="P534" s="81"/>
      <c r="Q534" s="103" t="str">
        <f aca="false">IF(P534="","",LEN(P534))</f>
        <v/>
      </c>
      <c r="R534" s="102"/>
      <c r="S534" s="80"/>
      <c r="T534" s="81"/>
      <c r="U534" s="104" t="str">
        <f aca="false">IF($AE534&lt;&gt;"",$AE534+4,IF(OR(R534&lt;&gt;"Yes",A534=""),"",A534+4))</f>
        <v/>
      </c>
      <c r="V534" s="102"/>
      <c r="W534" s="81"/>
      <c r="X534" s="81"/>
      <c r="Y534" s="105"/>
      <c r="Z534" s="105"/>
      <c r="AA534" s="106" t="str">
        <f aca="false">IF(AND($Y534="",$Z534=""),"",ROUND(IFERROR(VALUE(LEFT($Y534,1)),0)*12+IFERROR(VALUE(LEFT($Z534,1)),0)*8,0))</f>
        <v/>
      </c>
      <c r="AB534" s="106" t="str">
        <f aca="false">IF($AA534="","",IF($AA534&gt;=80,"A - call first",IF($AA534&gt;=60,"B - worth pursuing",IF($AA534&gt;=40,"C - nurture","D - do not spend time here"))))</f>
        <v/>
      </c>
      <c r="AC534" s="107" t="str">
        <f aca="false">IF($C534="","",IF($S534="Converted","8 Won / Certified",IF($S534="Application Started","7 Certification / Enterprise opportunity",IF($S534="Meeting Booked","6 Meeting / Application",IF(OR($S534="Interested",$S534="Info Requested"),"5 Interested",IF(OR($S534="Declined",$S534="Not Relevant",$S534="Do Not Contact / Unsubscribed"),"9 Closed - Lost",IF($R534="Yes","4 Contacted",IF($N534="Yes","2 Engaged",IF($M534="Yes","1 Awareness",IF($AA534&gt;=60,"3 Qualified","1 Awareness"))))))))))</f>
        <v/>
      </c>
      <c r="AD534" s="108"/>
      <c r="AE534" s="108"/>
      <c r="AF534" s="111" t="str">
        <f aca="false">IF($AE534="","",$AE534+10)</f>
        <v/>
      </c>
      <c r="AG534" s="108"/>
      <c r="AH534" s="81"/>
      <c r="AI534" s="108"/>
      <c r="AJ534" s="81"/>
      <c r="AK534" s="108"/>
      <c r="AL534" s="110"/>
      <c r="AM534" s="81"/>
      <c r="AN534" s="111" t="str">
        <f aca="false">IF($D534="","",IF(COUNTIF($D$4:$D$1203,$D534)&gt;1,"DUPLICATE — check earlier row",""))</f>
        <v/>
      </c>
      <c r="AO534" s="81"/>
      <c r="AP534" s="81"/>
    </row>
    <row r="535" customFormat="false" ht="30" hidden="false" customHeight="true" outlineLevel="0" collapsed="false">
      <c r="A535" s="79"/>
      <c r="B535" s="80"/>
      <c r="C535" s="80"/>
      <c r="D535" s="80"/>
      <c r="E535" s="80"/>
      <c r="F535" s="80"/>
      <c r="G535" s="80"/>
      <c r="H535" s="80"/>
      <c r="I535" s="80"/>
      <c r="J535" s="102"/>
      <c r="K535" s="103" t="str">
        <f aca="false">IF(J535="","",IF(J535&gt;=8,"Yes","Check"))</f>
        <v/>
      </c>
      <c r="L535" s="81"/>
      <c r="M535" s="102"/>
      <c r="N535" s="102"/>
      <c r="O535" s="80"/>
      <c r="P535" s="81"/>
      <c r="Q535" s="103" t="str">
        <f aca="false">IF(P535="","",LEN(P535))</f>
        <v/>
      </c>
      <c r="R535" s="102"/>
      <c r="S535" s="80"/>
      <c r="T535" s="81"/>
      <c r="U535" s="104" t="str">
        <f aca="false">IF($AE535&lt;&gt;"",$AE535+4,IF(OR(R535&lt;&gt;"Yes",A535=""),"",A535+4))</f>
        <v/>
      </c>
      <c r="V535" s="102"/>
      <c r="W535" s="81"/>
      <c r="X535" s="81"/>
      <c r="Y535" s="105"/>
      <c r="Z535" s="105"/>
      <c r="AA535" s="106" t="str">
        <f aca="false">IF(AND($Y535="",$Z535=""),"",ROUND(IFERROR(VALUE(LEFT($Y535,1)),0)*12+IFERROR(VALUE(LEFT($Z535,1)),0)*8,0))</f>
        <v/>
      </c>
      <c r="AB535" s="106" t="str">
        <f aca="false">IF($AA535="","",IF($AA535&gt;=80,"A - call first",IF($AA535&gt;=60,"B - worth pursuing",IF($AA535&gt;=40,"C - nurture","D - do not spend time here"))))</f>
        <v/>
      </c>
      <c r="AC535" s="107" t="str">
        <f aca="false">IF($C535="","",IF($S535="Converted","8 Won / Certified",IF($S535="Application Started","7 Certification / Enterprise opportunity",IF($S535="Meeting Booked","6 Meeting / Application",IF(OR($S535="Interested",$S535="Info Requested"),"5 Interested",IF(OR($S535="Declined",$S535="Not Relevant",$S535="Do Not Contact / Unsubscribed"),"9 Closed - Lost",IF($R535="Yes","4 Contacted",IF($N535="Yes","2 Engaged",IF($M535="Yes","1 Awareness",IF($AA535&gt;=60,"3 Qualified","1 Awareness"))))))))))</f>
        <v/>
      </c>
      <c r="AD535" s="108"/>
      <c r="AE535" s="108"/>
      <c r="AF535" s="109" t="str">
        <f aca="false">IF($AE535="","",$AE535+10)</f>
        <v/>
      </c>
      <c r="AG535" s="108"/>
      <c r="AH535" s="81"/>
      <c r="AI535" s="108"/>
      <c r="AJ535" s="81"/>
      <c r="AK535" s="108"/>
      <c r="AL535" s="110"/>
      <c r="AM535" s="81"/>
      <c r="AN535" s="109" t="str">
        <f aca="false">IF($D535="","",IF(COUNTIF($D$4:$D$1203,$D535)&gt;1,"DUPLICATE — check earlier row",""))</f>
        <v/>
      </c>
      <c r="AO535" s="81"/>
      <c r="AP535" s="81"/>
    </row>
    <row r="536" customFormat="false" ht="30" hidden="false" customHeight="true" outlineLevel="0" collapsed="false">
      <c r="A536" s="79"/>
      <c r="B536" s="80"/>
      <c r="C536" s="80"/>
      <c r="D536" s="80"/>
      <c r="E536" s="80"/>
      <c r="F536" s="80"/>
      <c r="G536" s="80"/>
      <c r="H536" s="80"/>
      <c r="I536" s="80"/>
      <c r="J536" s="102"/>
      <c r="K536" s="103" t="str">
        <f aca="false">IF(J536="","",IF(J536&gt;=8,"Yes","Check"))</f>
        <v/>
      </c>
      <c r="L536" s="81"/>
      <c r="M536" s="102"/>
      <c r="N536" s="102"/>
      <c r="O536" s="80"/>
      <c r="P536" s="81"/>
      <c r="Q536" s="103" t="str">
        <f aca="false">IF(P536="","",LEN(P536))</f>
        <v/>
      </c>
      <c r="R536" s="102"/>
      <c r="S536" s="80"/>
      <c r="T536" s="81"/>
      <c r="U536" s="104" t="str">
        <f aca="false">IF($AE536&lt;&gt;"",$AE536+4,IF(OR(R536&lt;&gt;"Yes",A536=""),"",A536+4))</f>
        <v/>
      </c>
      <c r="V536" s="102"/>
      <c r="W536" s="81"/>
      <c r="X536" s="81"/>
      <c r="Y536" s="105"/>
      <c r="Z536" s="105"/>
      <c r="AA536" s="106" t="str">
        <f aca="false">IF(AND($Y536="",$Z536=""),"",ROUND(IFERROR(VALUE(LEFT($Y536,1)),0)*12+IFERROR(VALUE(LEFT($Z536,1)),0)*8,0))</f>
        <v/>
      </c>
      <c r="AB536" s="106" t="str">
        <f aca="false">IF($AA536="","",IF($AA536&gt;=80,"A - call first",IF($AA536&gt;=60,"B - worth pursuing",IF($AA536&gt;=40,"C - nurture","D - do not spend time here"))))</f>
        <v/>
      </c>
      <c r="AC536" s="107" t="str">
        <f aca="false">IF($C536="","",IF($S536="Converted","8 Won / Certified",IF($S536="Application Started","7 Certification / Enterprise opportunity",IF($S536="Meeting Booked","6 Meeting / Application",IF(OR($S536="Interested",$S536="Info Requested"),"5 Interested",IF(OR($S536="Declined",$S536="Not Relevant",$S536="Do Not Contact / Unsubscribed"),"9 Closed - Lost",IF($R536="Yes","4 Contacted",IF($N536="Yes","2 Engaged",IF($M536="Yes","1 Awareness",IF($AA536&gt;=60,"3 Qualified","1 Awareness"))))))))))</f>
        <v/>
      </c>
      <c r="AD536" s="108"/>
      <c r="AE536" s="108"/>
      <c r="AF536" s="111" t="str">
        <f aca="false">IF($AE536="","",$AE536+10)</f>
        <v/>
      </c>
      <c r="AG536" s="108"/>
      <c r="AH536" s="81"/>
      <c r="AI536" s="108"/>
      <c r="AJ536" s="81"/>
      <c r="AK536" s="108"/>
      <c r="AL536" s="110"/>
      <c r="AM536" s="81"/>
      <c r="AN536" s="111" t="str">
        <f aca="false">IF($D536="","",IF(COUNTIF($D$4:$D$1203,$D536)&gt;1,"DUPLICATE — check earlier row",""))</f>
        <v/>
      </c>
      <c r="AO536" s="81"/>
      <c r="AP536" s="81"/>
    </row>
    <row r="537" customFormat="false" ht="30" hidden="false" customHeight="true" outlineLevel="0" collapsed="false">
      <c r="A537" s="79"/>
      <c r="B537" s="80"/>
      <c r="C537" s="80"/>
      <c r="D537" s="80"/>
      <c r="E537" s="80"/>
      <c r="F537" s="80"/>
      <c r="G537" s="80"/>
      <c r="H537" s="80"/>
      <c r="I537" s="80"/>
      <c r="J537" s="102"/>
      <c r="K537" s="103" t="str">
        <f aca="false">IF(J537="","",IF(J537&gt;=8,"Yes","Check"))</f>
        <v/>
      </c>
      <c r="L537" s="81"/>
      <c r="M537" s="102"/>
      <c r="N537" s="102"/>
      <c r="O537" s="80"/>
      <c r="P537" s="81"/>
      <c r="Q537" s="103" t="str">
        <f aca="false">IF(P537="","",LEN(P537))</f>
        <v/>
      </c>
      <c r="R537" s="102"/>
      <c r="S537" s="80"/>
      <c r="T537" s="81"/>
      <c r="U537" s="104" t="str">
        <f aca="false">IF($AE537&lt;&gt;"",$AE537+4,IF(OR(R537&lt;&gt;"Yes",A537=""),"",A537+4))</f>
        <v/>
      </c>
      <c r="V537" s="102"/>
      <c r="W537" s="81"/>
      <c r="X537" s="81"/>
      <c r="Y537" s="105"/>
      <c r="Z537" s="105"/>
      <c r="AA537" s="106" t="str">
        <f aca="false">IF(AND($Y537="",$Z537=""),"",ROUND(IFERROR(VALUE(LEFT($Y537,1)),0)*12+IFERROR(VALUE(LEFT($Z537,1)),0)*8,0))</f>
        <v/>
      </c>
      <c r="AB537" s="106" t="str">
        <f aca="false">IF($AA537="","",IF($AA537&gt;=80,"A - call first",IF($AA537&gt;=60,"B - worth pursuing",IF($AA537&gt;=40,"C - nurture","D - do not spend time here"))))</f>
        <v/>
      </c>
      <c r="AC537" s="107" t="str">
        <f aca="false">IF($C537="","",IF($S537="Converted","8 Won / Certified",IF($S537="Application Started","7 Certification / Enterprise opportunity",IF($S537="Meeting Booked","6 Meeting / Application",IF(OR($S537="Interested",$S537="Info Requested"),"5 Interested",IF(OR($S537="Declined",$S537="Not Relevant",$S537="Do Not Contact / Unsubscribed"),"9 Closed - Lost",IF($R537="Yes","4 Contacted",IF($N537="Yes","2 Engaged",IF($M537="Yes","1 Awareness",IF($AA537&gt;=60,"3 Qualified","1 Awareness"))))))))))</f>
        <v/>
      </c>
      <c r="AD537" s="108"/>
      <c r="AE537" s="108"/>
      <c r="AF537" s="109" t="str">
        <f aca="false">IF($AE537="","",$AE537+10)</f>
        <v/>
      </c>
      <c r="AG537" s="108"/>
      <c r="AH537" s="81"/>
      <c r="AI537" s="108"/>
      <c r="AJ537" s="81"/>
      <c r="AK537" s="108"/>
      <c r="AL537" s="110"/>
      <c r="AM537" s="81"/>
      <c r="AN537" s="109" t="str">
        <f aca="false">IF($D537="","",IF(COUNTIF($D$4:$D$1203,$D537)&gt;1,"DUPLICATE — check earlier row",""))</f>
        <v/>
      </c>
      <c r="AO537" s="81"/>
      <c r="AP537" s="81"/>
    </row>
    <row r="538" customFormat="false" ht="30" hidden="false" customHeight="true" outlineLevel="0" collapsed="false">
      <c r="A538" s="79"/>
      <c r="B538" s="80"/>
      <c r="C538" s="80"/>
      <c r="D538" s="80"/>
      <c r="E538" s="80"/>
      <c r="F538" s="80"/>
      <c r="G538" s="80"/>
      <c r="H538" s="80"/>
      <c r="I538" s="80"/>
      <c r="J538" s="102"/>
      <c r="K538" s="103" t="str">
        <f aca="false">IF(J538="","",IF(J538&gt;=8,"Yes","Check"))</f>
        <v/>
      </c>
      <c r="L538" s="81"/>
      <c r="M538" s="102"/>
      <c r="N538" s="102"/>
      <c r="O538" s="80"/>
      <c r="P538" s="81"/>
      <c r="Q538" s="103" t="str">
        <f aca="false">IF(P538="","",LEN(P538))</f>
        <v/>
      </c>
      <c r="R538" s="102"/>
      <c r="S538" s="80"/>
      <c r="T538" s="81"/>
      <c r="U538" s="104" t="str">
        <f aca="false">IF($AE538&lt;&gt;"",$AE538+4,IF(OR(R538&lt;&gt;"Yes",A538=""),"",A538+4))</f>
        <v/>
      </c>
      <c r="V538" s="102"/>
      <c r="W538" s="81"/>
      <c r="X538" s="81"/>
      <c r="Y538" s="105"/>
      <c r="Z538" s="105"/>
      <c r="AA538" s="106" t="str">
        <f aca="false">IF(AND($Y538="",$Z538=""),"",ROUND(IFERROR(VALUE(LEFT($Y538,1)),0)*12+IFERROR(VALUE(LEFT($Z538,1)),0)*8,0))</f>
        <v/>
      </c>
      <c r="AB538" s="106" t="str">
        <f aca="false">IF($AA538="","",IF($AA538&gt;=80,"A - call first",IF($AA538&gt;=60,"B - worth pursuing",IF($AA538&gt;=40,"C - nurture","D - do not spend time here"))))</f>
        <v/>
      </c>
      <c r="AC538" s="107" t="str">
        <f aca="false">IF($C538="","",IF($S538="Converted","8 Won / Certified",IF($S538="Application Started","7 Certification / Enterprise opportunity",IF($S538="Meeting Booked","6 Meeting / Application",IF(OR($S538="Interested",$S538="Info Requested"),"5 Interested",IF(OR($S538="Declined",$S538="Not Relevant",$S538="Do Not Contact / Unsubscribed"),"9 Closed - Lost",IF($R538="Yes","4 Contacted",IF($N538="Yes","2 Engaged",IF($M538="Yes","1 Awareness",IF($AA538&gt;=60,"3 Qualified","1 Awareness"))))))))))</f>
        <v/>
      </c>
      <c r="AD538" s="108"/>
      <c r="AE538" s="108"/>
      <c r="AF538" s="111" t="str">
        <f aca="false">IF($AE538="","",$AE538+10)</f>
        <v/>
      </c>
      <c r="AG538" s="108"/>
      <c r="AH538" s="81"/>
      <c r="AI538" s="108"/>
      <c r="AJ538" s="81"/>
      <c r="AK538" s="108"/>
      <c r="AL538" s="110"/>
      <c r="AM538" s="81"/>
      <c r="AN538" s="111" t="str">
        <f aca="false">IF($D538="","",IF(COUNTIF($D$4:$D$1203,$D538)&gt;1,"DUPLICATE — check earlier row",""))</f>
        <v/>
      </c>
      <c r="AO538" s="81"/>
      <c r="AP538" s="81"/>
    </row>
    <row r="539" customFormat="false" ht="30" hidden="false" customHeight="true" outlineLevel="0" collapsed="false">
      <c r="A539" s="79"/>
      <c r="B539" s="80"/>
      <c r="C539" s="80"/>
      <c r="D539" s="80"/>
      <c r="E539" s="80"/>
      <c r="F539" s="80"/>
      <c r="G539" s="80"/>
      <c r="H539" s="80"/>
      <c r="I539" s="80"/>
      <c r="J539" s="102"/>
      <c r="K539" s="103" t="str">
        <f aca="false">IF(J539="","",IF(J539&gt;=8,"Yes","Check"))</f>
        <v/>
      </c>
      <c r="L539" s="81"/>
      <c r="M539" s="102"/>
      <c r="N539" s="102"/>
      <c r="O539" s="80"/>
      <c r="P539" s="81"/>
      <c r="Q539" s="103" t="str">
        <f aca="false">IF(P539="","",LEN(P539))</f>
        <v/>
      </c>
      <c r="R539" s="102"/>
      <c r="S539" s="80"/>
      <c r="T539" s="81"/>
      <c r="U539" s="104" t="str">
        <f aca="false">IF($AE539&lt;&gt;"",$AE539+4,IF(OR(R539&lt;&gt;"Yes",A539=""),"",A539+4))</f>
        <v/>
      </c>
      <c r="V539" s="102"/>
      <c r="W539" s="81"/>
      <c r="X539" s="81"/>
      <c r="Y539" s="105"/>
      <c r="Z539" s="105"/>
      <c r="AA539" s="106" t="str">
        <f aca="false">IF(AND($Y539="",$Z539=""),"",ROUND(IFERROR(VALUE(LEFT($Y539,1)),0)*12+IFERROR(VALUE(LEFT($Z539,1)),0)*8,0))</f>
        <v/>
      </c>
      <c r="AB539" s="106" t="str">
        <f aca="false">IF($AA539="","",IF($AA539&gt;=80,"A - call first",IF($AA539&gt;=60,"B - worth pursuing",IF($AA539&gt;=40,"C - nurture","D - do not spend time here"))))</f>
        <v/>
      </c>
      <c r="AC539" s="107" t="str">
        <f aca="false">IF($C539="","",IF($S539="Converted","8 Won / Certified",IF($S539="Application Started","7 Certification / Enterprise opportunity",IF($S539="Meeting Booked","6 Meeting / Application",IF(OR($S539="Interested",$S539="Info Requested"),"5 Interested",IF(OR($S539="Declined",$S539="Not Relevant",$S539="Do Not Contact / Unsubscribed"),"9 Closed - Lost",IF($R539="Yes","4 Contacted",IF($N539="Yes","2 Engaged",IF($M539="Yes","1 Awareness",IF($AA539&gt;=60,"3 Qualified","1 Awareness"))))))))))</f>
        <v/>
      </c>
      <c r="AD539" s="108"/>
      <c r="AE539" s="108"/>
      <c r="AF539" s="109" t="str">
        <f aca="false">IF($AE539="","",$AE539+10)</f>
        <v/>
      </c>
      <c r="AG539" s="108"/>
      <c r="AH539" s="81"/>
      <c r="AI539" s="108"/>
      <c r="AJ539" s="81"/>
      <c r="AK539" s="108"/>
      <c r="AL539" s="110"/>
      <c r="AM539" s="81"/>
      <c r="AN539" s="109" t="str">
        <f aca="false">IF($D539="","",IF(COUNTIF($D$4:$D$1203,$D539)&gt;1,"DUPLICATE — check earlier row",""))</f>
        <v/>
      </c>
      <c r="AO539" s="81"/>
      <c r="AP539" s="81"/>
    </row>
    <row r="540" customFormat="false" ht="30" hidden="false" customHeight="true" outlineLevel="0" collapsed="false">
      <c r="A540" s="79"/>
      <c r="B540" s="80"/>
      <c r="C540" s="80"/>
      <c r="D540" s="80"/>
      <c r="E540" s="80"/>
      <c r="F540" s="80"/>
      <c r="G540" s="80"/>
      <c r="H540" s="80"/>
      <c r="I540" s="80"/>
      <c r="J540" s="102"/>
      <c r="K540" s="103" t="str">
        <f aca="false">IF(J540="","",IF(J540&gt;=8,"Yes","Check"))</f>
        <v/>
      </c>
      <c r="L540" s="81"/>
      <c r="M540" s="102"/>
      <c r="N540" s="102"/>
      <c r="O540" s="80"/>
      <c r="P540" s="81"/>
      <c r="Q540" s="103" t="str">
        <f aca="false">IF(P540="","",LEN(P540))</f>
        <v/>
      </c>
      <c r="R540" s="102"/>
      <c r="S540" s="80"/>
      <c r="T540" s="81"/>
      <c r="U540" s="104" t="str">
        <f aca="false">IF($AE540&lt;&gt;"",$AE540+4,IF(OR(R540&lt;&gt;"Yes",A540=""),"",A540+4))</f>
        <v/>
      </c>
      <c r="V540" s="102"/>
      <c r="W540" s="81"/>
      <c r="X540" s="81"/>
      <c r="Y540" s="105"/>
      <c r="Z540" s="105"/>
      <c r="AA540" s="106" t="str">
        <f aca="false">IF(AND($Y540="",$Z540=""),"",ROUND(IFERROR(VALUE(LEFT($Y540,1)),0)*12+IFERROR(VALUE(LEFT($Z540,1)),0)*8,0))</f>
        <v/>
      </c>
      <c r="AB540" s="106" t="str">
        <f aca="false">IF($AA540="","",IF($AA540&gt;=80,"A - call first",IF($AA540&gt;=60,"B - worth pursuing",IF($AA540&gt;=40,"C - nurture","D - do not spend time here"))))</f>
        <v/>
      </c>
      <c r="AC540" s="107" t="str">
        <f aca="false">IF($C540="","",IF($S540="Converted","8 Won / Certified",IF($S540="Application Started","7 Certification / Enterprise opportunity",IF($S540="Meeting Booked","6 Meeting / Application",IF(OR($S540="Interested",$S540="Info Requested"),"5 Interested",IF(OR($S540="Declined",$S540="Not Relevant",$S540="Do Not Contact / Unsubscribed"),"9 Closed - Lost",IF($R540="Yes","4 Contacted",IF($N540="Yes","2 Engaged",IF($M540="Yes","1 Awareness",IF($AA540&gt;=60,"3 Qualified","1 Awareness"))))))))))</f>
        <v/>
      </c>
      <c r="AD540" s="108"/>
      <c r="AE540" s="108"/>
      <c r="AF540" s="111" t="str">
        <f aca="false">IF($AE540="","",$AE540+10)</f>
        <v/>
      </c>
      <c r="AG540" s="108"/>
      <c r="AH540" s="81"/>
      <c r="AI540" s="108"/>
      <c r="AJ540" s="81"/>
      <c r="AK540" s="108"/>
      <c r="AL540" s="110"/>
      <c r="AM540" s="81"/>
      <c r="AN540" s="111" t="str">
        <f aca="false">IF($D540="","",IF(COUNTIF($D$4:$D$1203,$D540)&gt;1,"DUPLICATE — check earlier row",""))</f>
        <v/>
      </c>
      <c r="AO540" s="81"/>
      <c r="AP540" s="81"/>
    </row>
    <row r="541" customFormat="false" ht="30" hidden="false" customHeight="true" outlineLevel="0" collapsed="false">
      <c r="A541" s="79"/>
      <c r="B541" s="80"/>
      <c r="C541" s="80"/>
      <c r="D541" s="80"/>
      <c r="E541" s="80"/>
      <c r="F541" s="80"/>
      <c r="G541" s="80"/>
      <c r="H541" s="80"/>
      <c r="I541" s="80"/>
      <c r="J541" s="102"/>
      <c r="K541" s="103" t="str">
        <f aca="false">IF(J541="","",IF(J541&gt;=8,"Yes","Check"))</f>
        <v/>
      </c>
      <c r="L541" s="81"/>
      <c r="M541" s="102"/>
      <c r="N541" s="102"/>
      <c r="O541" s="80"/>
      <c r="P541" s="81"/>
      <c r="Q541" s="103" t="str">
        <f aca="false">IF(P541="","",LEN(P541))</f>
        <v/>
      </c>
      <c r="R541" s="102"/>
      <c r="S541" s="80"/>
      <c r="T541" s="81"/>
      <c r="U541" s="104" t="str">
        <f aca="false">IF($AE541&lt;&gt;"",$AE541+4,IF(OR(R541&lt;&gt;"Yes",A541=""),"",A541+4))</f>
        <v/>
      </c>
      <c r="V541" s="102"/>
      <c r="W541" s="81"/>
      <c r="X541" s="81"/>
      <c r="Y541" s="105"/>
      <c r="Z541" s="105"/>
      <c r="AA541" s="106" t="str">
        <f aca="false">IF(AND($Y541="",$Z541=""),"",ROUND(IFERROR(VALUE(LEFT($Y541,1)),0)*12+IFERROR(VALUE(LEFT($Z541,1)),0)*8,0))</f>
        <v/>
      </c>
      <c r="AB541" s="106" t="str">
        <f aca="false">IF($AA541="","",IF($AA541&gt;=80,"A - call first",IF($AA541&gt;=60,"B - worth pursuing",IF($AA541&gt;=40,"C - nurture","D - do not spend time here"))))</f>
        <v/>
      </c>
      <c r="AC541" s="107" t="str">
        <f aca="false">IF($C541="","",IF($S541="Converted","8 Won / Certified",IF($S541="Application Started","7 Certification / Enterprise opportunity",IF($S541="Meeting Booked","6 Meeting / Application",IF(OR($S541="Interested",$S541="Info Requested"),"5 Interested",IF(OR($S541="Declined",$S541="Not Relevant",$S541="Do Not Contact / Unsubscribed"),"9 Closed - Lost",IF($R541="Yes","4 Contacted",IF($N541="Yes","2 Engaged",IF($M541="Yes","1 Awareness",IF($AA541&gt;=60,"3 Qualified","1 Awareness"))))))))))</f>
        <v/>
      </c>
      <c r="AD541" s="108"/>
      <c r="AE541" s="108"/>
      <c r="AF541" s="109" t="str">
        <f aca="false">IF($AE541="","",$AE541+10)</f>
        <v/>
      </c>
      <c r="AG541" s="108"/>
      <c r="AH541" s="81"/>
      <c r="AI541" s="108"/>
      <c r="AJ541" s="81"/>
      <c r="AK541" s="108"/>
      <c r="AL541" s="110"/>
      <c r="AM541" s="81"/>
      <c r="AN541" s="109" t="str">
        <f aca="false">IF($D541="","",IF(COUNTIF($D$4:$D$1203,$D541)&gt;1,"DUPLICATE — check earlier row",""))</f>
        <v/>
      </c>
      <c r="AO541" s="81"/>
      <c r="AP541" s="81"/>
    </row>
    <row r="542" customFormat="false" ht="30" hidden="false" customHeight="true" outlineLevel="0" collapsed="false">
      <c r="A542" s="79"/>
      <c r="B542" s="80"/>
      <c r="C542" s="80"/>
      <c r="D542" s="80"/>
      <c r="E542" s="80"/>
      <c r="F542" s="80"/>
      <c r="G542" s="80"/>
      <c r="H542" s="80"/>
      <c r="I542" s="80"/>
      <c r="J542" s="102"/>
      <c r="K542" s="103" t="str">
        <f aca="false">IF(J542="","",IF(J542&gt;=8,"Yes","Check"))</f>
        <v/>
      </c>
      <c r="L542" s="81"/>
      <c r="M542" s="102"/>
      <c r="N542" s="102"/>
      <c r="O542" s="80"/>
      <c r="P542" s="81"/>
      <c r="Q542" s="103" t="str">
        <f aca="false">IF(P542="","",LEN(P542))</f>
        <v/>
      </c>
      <c r="R542" s="102"/>
      <c r="S542" s="80"/>
      <c r="T542" s="81"/>
      <c r="U542" s="104" t="str">
        <f aca="false">IF($AE542&lt;&gt;"",$AE542+4,IF(OR(R542&lt;&gt;"Yes",A542=""),"",A542+4))</f>
        <v/>
      </c>
      <c r="V542" s="102"/>
      <c r="W542" s="81"/>
      <c r="X542" s="81"/>
      <c r="Y542" s="105"/>
      <c r="Z542" s="105"/>
      <c r="AA542" s="106" t="str">
        <f aca="false">IF(AND($Y542="",$Z542=""),"",ROUND(IFERROR(VALUE(LEFT($Y542,1)),0)*12+IFERROR(VALUE(LEFT($Z542,1)),0)*8,0))</f>
        <v/>
      </c>
      <c r="AB542" s="106" t="str">
        <f aca="false">IF($AA542="","",IF($AA542&gt;=80,"A - call first",IF($AA542&gt;=60,"B - worth pursuing",IF($AA542&gt;=40,"C - nurture","D - do not spend time here"))))</f>
        <v/>
      </c>
      <c r="AC542" s="107" t="str">
        <f aca="false">IF($C542="","",IF($S542="Converted","8 Won / Certified",IF($S542="Application Started","7 Certification / Enterprise opportunity",IF($S542="Meeting Booked","6 Meeting / Application",IF(OR($S542="Interested",$S542="Info Requested"),"5 Interested",IF(OR($S542="Declined",$S542="Not Relevant",$S542="Do Not Contact / Unsubscribed"),"9 Closed - Lost",IF($R542="Yes","4 Contacted",IF($N542="Yes","2 Engaged",IF($M542="Yes","1 Awareness",IF($AA542&gt;=60,"3 Qualified","1 Awareness"))))))))))</f>
        <v/>
      </c>
      <c r="AD542" s="108"/>
      <c r="AE542" s="108"/>
      <c r="AF542" s="111" t="str">
        <f aca="false">IF($AE542="","",$AE542+10)</f>
        <v/>
      </c>
      <c r="AG542" s="108"/>
      <c r="AH542" s="81"/>
      <c r="AI542" s="108"/>
      <c r="AJ542" s="81"/>
      <c r="AK542" s="108"/>
      <c r="AL542" s="110"/>
      <c r="AM542" s="81"/>
      <c r="AN542" s="111" t="str">
        <f aca="false">IF($D542="","",IF(COUNTIF($D$4:$D$1203,$D542)&gt;1,"DUPLICATE — check earlier row",""))</f>
        <v/>
      </c>
      <c r="AO542" s="81"/>
      <c r="AP542" s="81"/>
    </row>
    <row r="543" customFormat="false" ht="30" hidden="false" customHeight="true" outlineLevel="0" collapsed="false">
      <c r="A543" s="79"/>
      <c r="B543" s="80"/>
      <c r="C543" s="80"/>
      <c r="D543" s="80"/>
      <c r="E543" s="80"/>
      <c r="F543" s="80"/>
      <c r="G543" s="80"/>
      <c r="H543" s="80"/>
      <c r="I543" s="80"/>
      <c r="J543" s="102"/>
      <c r="K543" s="103" t="str">
        <f aca="false">IF(J543="","",IF(J543&gt;=8,"Yes","Check"))</f>
        <v/>
      </c>
      <c r="L543" s="81"/>
      <c r="M543" s="102"/>
      <c r="N543" s="102"/>
      <c r="O543" s="80"/>
      <c r="P543" s="81"/>
      <c r="Q543" s="103" t="str">
        <f aca="false">IF(P543="","",LEN(P543))</f>
        <v/>
      </c>
      <c r="R543" s="102"/>
      <c r="S543" s="80"/>
      <c r="T543" s="81"/>
      <c r="U543" s="104" t="str">
        <f aca="false">IF($AE543&lt;&gt;"",$AE543+4,IF(OR(R543&lt;&gt;"Yes",A543=""),"",A543+4))</f>
        <v/>
      </c>
      <c r="V543" s="102"/>
      <c r="W543" s="81"/>
      <c r="X543" s="81"/>
      <c r="Y543" s="105"/>
      <c r="Z543" s="105"/>
      <c r="AA543" s="106" t="str">
        <f aca="false">IF(AND($Y543="",$Z543=""),"",ROUND(IFERROR(VALUE(LEFT($Y543,1)),0)*12+IFERROR(VALUE(LEFT($Z543,1)),0)*8,0))</f>
        <v/>
      </c>
      <c r="AB543" s="106" t="str">
        <f aca="false">IF($AA543="","",IF($AA543&gt;=80,"A - call first",IF($AA543&gt;=60,"B - worth pursuing",IF($AA543&gt;=40,"C - nurture","D - do not spend time here"))))</f>
        <v/>
      </c>
      <c r="AC543" s="107" t="str">
        <f aca="false">IF($C543="","",IF($S543="Converted","8 Won / Certified",IF($S543="Application Started","7 Certification / Enterprise opportunity",IF($S543="Meeting Booked","6 Meeting / Application",IF(OR($S543="Interested",$S543="Info Requested"),"5 Interested",IF(OR($S543="Declined",$S543="Not Relevant",$S543="Do Not Contact / Unsubscribed"),"9 Closed - Lost",IF($R543="Yes","4 Contacted",IF($N543="Yes","2 Engaged",IF($M543="Yes","1 Awareness",IF($AA543&gt;=60,"3 Qualified","1 Awareness"))))))))))</f>
        <v/>
      </c>
      <c r="AD543" s="108"/>
      <c r="AE543" s="108"/>
      <c r="AF543" s="109" t="str">
        <f aca="false">IF($AE543="","",$AE543+10)</f>
        <v/>
      </c>
      <c r="AG543" s="108"/>
      <c r="AH543" s="81"/>
      <c r="AI543" s="108"/>
      <c r="AJ543" s="81"/>
      <c r="AK543" s="108"/>
      <c r="AL543" s="110"/>
      <c r="AM543" s="81"/>
      <c r="AN543" s="109" t="str">
        <f aca="false">IF($D543="","",IF(COUNTIF($D$4:$D$1203,$D543)&gt;1,"DUPLICATE — check earlier row",""))</f>
        <v/>
      </c>
      <c r="AO543" s="81"/>
      <c r="AP543" s="81"/>
    </row>
    <row r="544" customFormat="false" ht="30" hidden="false" customHeight="true" outlineLevel="0" collapsed="false">
      <c r="A544" s="79"/>
      <c r="B544" s="80"/>
      <c r="C544" s="80"/>
      <c r="D544" s="80"/>
      <c r="E544" s="80"/>
      <c r="F544" s="80"/>
      <c r="G544" s="80"/>
      <c r="H544" s="80"/>
      <c r="I544" s="80"/>
      <c r="J544" s="102"/>
      <c r="K544" s="103" t="str">
        <f aca="false">IF(J544="","",IF(J544&gt;=8,"Yes","Check"))</f>
        <v/>
      </c>
      <c r="L544" s="81"/>
      <c r="M544" s="102"/>
      <c r="N544" s="102"/>
      <c r="O544" s="80"/>
      <c r="P544" s="81"/>
      <c r="Q544" s="103" t="str">
        <f aca="false">IF(P544="","",LEN(P544))</f>
        <v/>
      </c>
      <c r="R544" s="102"/>
      <c r="S544" s="80"/>
      <c r="T544" s="81"/>
      <c r="U544" s="104" t="str">
        <f aca="false">IF($AE544&lt;&gt;"",$AE544+4,IF(OR(R544&lt;&gt;"Yes",A544=""),"",A544+4))</f>
        <v/>
      </c>
      <c r="V544" s="102"/>
      <c r="W544" s="81"/>
      <c r="X544" s="81"/>
      <c r="Y544" s="105"/>
      <c r="Z544" s="105"/>
      <c r="AA544" s="106" t="str">
        <f aca="false">IF(AND($Y544="",$Z544=""),"",ROUND(IFERROR(VALUE(LEFT($Y544,1)),0)*12+IFERROR(VALUE(LEFT($Z544,1)),0)*8,0))</f>
        <v/>
      </c>
      <c r="AB544" s="106" t="str">
        <f aca="false">IF($AA544="","",IF($AA544&gt;=80,"A - call first",IF($AA544&gt;=60,"B - worth pursuing",IF($AA544&gt;=40,"C - nurture","D - do not spend time here"))))</f>
        <v/>
      </c>
      <c r="AC544" s="107" t="str">
        <f aca="false">IF($C544="","",IF($S544="Converted","8 Won / Certified",IF($S544="Application Started","7 Certification / Enterprise opportunity",IF($S544="Meeting Booked","6 Meeting / Application",IF(OR($S544="Interested",$S544="Info Requested"),"5 Interested",IF(OR($S544="Declined",$S544="Not Relevant",$S544="Do Not Contact / Unsubscribed"),"9 Closed - Lost",IF($R544="Yes","4 Contacted",IF($N544="Yes","2 Engaged",IF($M544="Yes","1 Awareness",IF($AA544&gt;=60,"3 Qualified","1 Awareness"))))))))))</f>
        <v/>
      </c>
      <c r="AD544" s="108"/>
      <c r="AE544" s="108"/>
      <c r="AF544" s="111" t="str">
        <f aca="false">IF($AE544="","",$AE544+10)</f>
        <v/>
      </c>
      <c r="AG544" s="108"/>
      <c r="AH544" s="81"/>
      <c r="AI544" s="108"/>
      <c r="AJ544" s="81"/>
      <c r="AK544" s="108"/>
      <c r="AL544" s="110"/>
      <c r="AM544" s="81"/>
      <c r="AN544" s="111" t="str">
        <f aca="false">IF($D544="","",IF(COUNTIF($D$4:$D$1203,$D544)&gt;1,"DUPLICATE — check earlier row",""))</f>
        <v/>
      </c>
      <c r="AO544" s="81"/>
      <c r="AP544" s="81"/>
    </row>
    <row r="545" customFormat="false" ht="30" hidden="false" customHeight="true" outlineLevel="0" collapsed="false">
      <c r="A545" s="79"/>
      <c r="B545" s="80"/>
      <c r="C545" s="80"/>
      <c r="D545" s="80"/>
      <c r="E545" s="80"/>
      <c r="F545" s="80"/>
      <c r="G545" s="80"/>
      <c r="H545" s="80"/>
      <c r="I545" s="80"/>
      <c r="J545" s="102"/>
      <c r="K545" s="103" t="str">
        <f aca="false">IF(J545="","",IF(J545&gt;=8,"Yes","Check"))</f>
        <v/>
      </c>
      <c r="L545" s="81"/>
      <c r="M545" s="102"/>
      <c r="N545" s="102"/>
      <c r="O545" s="80"/>
      <c r="P545" s="81"/>
      <c r="Q545" s="103" t="str">
        <f aca="false">IF(P545="","",LEN(P545))</f>
        <v/>
      </c>
      <c r="R545" s="102"/>
      <c r="S545" s="80"/>
      <c r="T545" s="81"/>
      <c r="U545" s="104" t="str">
        <f aca="false">IF($AE545&lt;&gt;"",$AE545+4,IF(OR(R545&lt;&gt;"Yes",A545=""),"",A545+4))</f>
        <v/>
      </c>
      <c r="V545" s="102"/>
      <c r="W545" s="81"/>
      <c r="X545" s="81"/>
      <c r="Y545" s="105"/>
      <c r="Z545" s="105"/>
      <c r="AA545" s="106" t="str">
        <f aca="false">IF(AND($Y545="",$Z545=""),"",ROUND(IFERROR(VALUE(LEFT($Y545,1)),0)*12+IFERROR(VALUE(LEFT($Z545,1)),0)*8,0))</f>
        <v/>
      </c>
      <c r="AB545" s="106" t="str">
        <f aca="false">IF($AA545="","",IF($AA545&gt;=80,"A - call first",IF($AA545&gt;=60,"B - worth pursuing",IF($AA545&gt;=40,"C - nurture","D - do not spend time here"))))</f>
        <v/>
      </c>
      <c r="AC545" s="107" t="str">
        <f aca="false">IF($C545="","",IF($S545="Converted","8 Won / Certified",IF($S545="Application Started","7 Certification / Enterprise opportunity",IF($S545="Meeting Booked","6 Meeting / Application",IF(OR($S545="Interested",$S545="Info Requested"),"5 Interested",IF(OR($S545="Declined",$S545="Not Relevant",$S545="Do Not Contact / Unsubscribed"),"9 Closed - Lost",IF($R545="Yes","4 Contacted",IF($N545="Yes","2 Engaged",IF($M545="Yes","1 Awareness",IF($AA545&gt;=60,"3 Qualified","1 Awareness"))))))))))</f>
        <v/>
      </c>
      <c r="AD545" s="108"/>
      <c r="AE545" s="108"/>
      <c r="AF545" s="109" t="str">
        <f aca="false">IF($AE545="","",$AE545+10)</f>
        <v/>
      </c>
      <c r="AG545" s="108"/>
      <c r="AH545" s="81"/>
      <c r="AI545" s="108"/>
      <c r="AJ545" s="81"/>
      <c r="AK545" s="108"/>
      <c r="AL545" s="110"/>
      <c r="AM545" s="81"/>
      <c r="AN545" s="109" t="str">
        <f aca="false">IF($D545="","",IF(COUNTIF($D$4:$D$1203,$D545)&gt;1,"DUPLICATE — check earlier row",""))</f>
        <v/>
      </c>
      <c r="AO545" s="81"/>
      <c r="AP545" s="81"/>
    </row>
    <row r="546" customFormat="false" ht="30" hidden="false" customHeight="true" outlineLevel="0" collapsed="false">
      <c r="A546" s="79"/>
      <c r="B546" s="80"/>
      <c r="C546" s="80"/>
      <c r="D546" s="80"/>
      <c r="E546" s="80"/>
      <c r="F546" s="80"/>
      <c r="G546" s="80"/>
      <c r="H546" s="80"/>
      <c r="I546" s="80"/>
      <c r="J546" s="102"/>
      <c r="K546" s="103" t="str">
        <f aca="false">IF(J546="","",IF(J546&gt;=8,"Yes","Check"))</f>
        <v/>
      </c>
      <c r="L546" s="81"/>
      <c r="M546" s="102"/>
      <c r="N546" s="102"/>
      <c r="O546" s="80"/>
      <c r="P546" s="81"/>
      <c r="Q546" s="103" t="str">
        <f aca="false">IF(P546="","",LEN(P546))</f>
        <v/>
      </c>
      <c r="R546" s="102"/>
      <c r="S546" s="80"/>
      <c r="T546" s="81"/>
      <c r="U546" s="104" t="str">
        <f aca="false">IF($AE546&lt;&gt;"",$AE546+4,IF(OR(R546&lt;&gt;"Yes",A546=""),"",A546+4))</f>
        <v/>
      </c>
      <c r="V546" s="102"/>
      <c r="W546" s="81"/>
      <c r="X546" s="81"/>
      <c r="Y546" s="105"/>
      <c r="Z546" s="105"/>
      <c r="AA546" s="106" t="str">
        <f aca="false">IF(AND($Y546="",$Z546=""),"",ROUND(IFERROR(VALUE(LEFT($Y546,1)),0)*12+IFERROR(VALUE(LEFT($Z546,1)),0)*8,0))</f>
        <v/>
      </c>
      <c r="AB546" s="106" t="str">
        <f aca="false">IF($AA546="","",IF($AA546&gt;=80,"A - call first",IF($AA546&gt;=60,"B - worth pursuing",IF($AA546&gt;=40,"C - nurture","D - do not spend time here"))))</f>
        <v/>
      </c>
      <c r="AC546" s="107" t="str">
        <f aca="false">IF($C546="","",IF($S546="Converted","8 Won / Certified",IF($S546="Application Started","7 Certification / Enterprise opportunity",IF($S546="Meeting Booked","6 Meeting / Application",IF(OR($S546="Interested",$S546="Info Requested"),"5 Interested",IF(OR($S546="Declined",$S546="Not Relevant",$S546="Do Not Contact / Unsubscribed"),"9 Closed - Lost",IF($R546="Yes","4 Contacted",IF($N546="Yes","2 Engaged",IF($M546="Yes","1 Awareness",IF($AA546&gt;=60,"3 Qualified","1 Awareness"))))))))))</f>
        <v/>
      </c>
      <c r="AD546" s="108"/>
      <c r="AE546" s="108"/>
      <c r="AF546" s="111" t="str">
        <f aca="false">IF($AE546="","",$AE546+10)</f>
        <v/>
      </c>
      <c r="AG546" s="108"/>
      <c r="AH546" s="81"/>
      <c r="AI546" s="108"/>
      <c r="AJ546" s="81"/>
      <c r="AK546" s="108"/>
      <c r="AL546" s="110"/>
      <c r="AM546" s="81"/>
      <c r="AN546" s="111" t="str">
        <f aca="false">IF($D546="","",IF(COUNTIF($D$4:$D$1203,$D546)&gt;1,"DUPLICATE — check earlier row",""))</f>
        <v/>
      </c>
      <c r="AO546" s="81"/>
      <c r="AP546" s="81"/>
    </row>
    <row r="547" customFormat="false" ht="30" hidden="false" customHeight="true" outlineLevel="0" collapsed="false">
      <c r="A547" s="79"/>
      <c r="B547" s="80"/>
      <c r="C547" s="80"/>
      <c r="D547" s="80"/>
      <c r="E547" s="80"/>
      <c r="F547" s="80"/>
      <c r="G547" s="80"/>
      <c r="H547" s="80"/>
      <c r="I547" s="80"/>
      <c r="J547" s="102"/>
      <c r="K547" s="103" t="str">
        <f aca="false">IF(J547="","",IF(J547&gt;=8,"Yes","Check"))</f>
        <v/>
      </c>
      <c r="L547" s="81"/>
      <c r="M547" s="102"/>
      <c r="N547" s="102"/>
      <c r="O547" s="80"/>
      <c r="P547" s="81"/>
      <c r="Q547" s="103" t="str">
        <f aca="false">IF(P547="","",LEN(P547))</f>
        <v/>
      </c>
      <c r="R547" s="102"/>
      <c r="S547" s="80"/>
      <c r="T547" s="81"/>
      <c r="U547" s="104" t="str">
        <f aca="false">IF($AE547&lt;&gt;"",$AE547+4,IF(OR(R547&lt;&gt;"Yes",A547=""),"",A547+4))</f>
        <v/>
      </c>
      <c r="V547" s="102"/>
      <c r="W547" s="81"/>
      <c r="X547" s="81"/>
      <c r="Y547" s="105"/>
      <c r="Z547" s="105"/>
      <c r="AA547" s="106" t="str">
        <f aca="false">IF(AND($Y547="",$Z547=""),"",ROUND(IFERROR(VALUE(LEFT($Y547,1)),0)*12+IFERROR(VALUE(LEFT($Z547,1)),0)*8,0))</f>
        <v/>
      </c>
      <c r="AB547" s="106" t="str">
        <f aca="false">IF($AA547="","",IF($AA547&gt;=80,"A - call first",IF($AA547&gt;=60,"B - worth pursuing",IF($AA547&gt;=40,"C - nurture","D - do not spend time here"))))</f>
        <v/>
      </c>
      <c r="AC547" s="107" t="str">
        <f aca="false">IF($C547="","",IF($S547="Converted","8 Won / Certified",IF($S547="Application Started","7 Certification / Enterprise opportunity",IF($S547="Meeting Booked","6 Meeting / Application",IF(OR($S547="Interested",$S547="Info Requested"),"5 Interested",IF(OR($S547="Declined",$S547="Not Relevant",$S547="Do Not Contact / Unsubscribed"),"9 Closed - Lost",IF($R547="Yes","4 Contacted",IF($N547="Yes","2 Engaged",IF($M547="Yes","1 Awareness",IF($AA547&gt;=60,"3 Qualified","1 Awareness"))))))))))</f>
        <v/>
      </c>
      <c r="AD547" s="108"/>
      <c r="AE547" s="108"/>
      <c r="AF547" s="109" t="str">
        <f aca="false">IF($AE547="","",$AE547+10)</f>
        <v/>
      </c>
      <c r="AG547" s="108"/>
      <c r="AH547" s="81"/>
      <c r="AI547" s="108"/>
      <c r="AJ547" s="81"/>
      <c r="AK547" s="108"/>
      <c r="AL547" s="110"/>
      <c r="AM547" s="81"/>
      <c r="AN547" s="109" t="str">
        <f aca="false">IF($D547="","",IF(COUNTIF($D$4:$D$1203,$D547)&gt;1,"DUPLICATE — check earlier row",""))</f>
        <v/>
      </c>
      <c r="AO547" s="81"/>
      <c r="AP547" s="81"/>
    </row>
    <row r="548" customFormat="false" ht="30" hidden="false" customHeight="true" outlineLevel="0" collapsed="false">
      <c r="A548" s="79"/>
      <c r="B548" s="80"/>
      <c r="C548" s="80"/>
      <c r="D548" s="80"/>
      <c r="E548" s="80"/>
      <c r="F548" s="80"/>
      <c r="G548" s="80"/>
      <c r="H548" s="80"/>
      <c r="I548" s="80"/>
      <c r="J548" s="102"/>
      <c r="K548" s="103" t="str">
        <f aca="false">IF(J548="","",IF(J548&gt;=8,"Yes","Check"))</f>
        <v/>
      </c>
      <c r="L548" s="81"/>
      <c r="M548" s="102"/>
      <c r="N548" s="102"/>
      <c r="O548" s="80"/>
      <c r="P548" s="81"/>
      <c r="Q548" s="103" t="str">
        <f aca="false">IF(P548="","",LEN(P548))</f>
        <v/>
      </c>
      <c r="R548" s="102"/>
      <c r="S548" s="80"/>
      <c r="T548" s="81"/>
      <c r="U548" s="104" t="str">
        <f aca="false">IF($AE548&lt;&gt;"",$AE548+4,IF(OR(R548&lt;&gt;"Yes",A548=""),"",A548+4))</f>
        <v/>
      </c>
      <c r="V548" s="102"/>
      <c r="W548" s="81"/>
      <c r="X548" s="81"/>
      <c r="Y548" s="105"/>
      <c r="Z548" s="105"/>
      <c r="AA548" s="106" t="str">
        <f aca="false">IF(AND($Y548="",$Z548=""),"",ROUND(IFERROR(VALUE(LEFT($Y548,1)),0)*12+IFERROR(VALUE(LEFT($Z548,1)),0)*8,0))</f>
        <v/>
      </c>
      <c r="AB548" s="106" t="str">
        <f aca="false">IF($AA548="","",IF($AA548&gt;=80,"A - call first",IF($AA548&gt;=60,"B - worth pursuing",IF($AA548&gt;=40,"C - nurture","D - do not spend time here"))))</f>
        <v/>
      </c>
      <c r="AC548" s="107" t="str">
        <f aca="false">IF($C548="","",IF($S548="Converted","8 Won / Certified",IF($S548="Application Started","7 Certification / Enterprise opportunity",IF($S548="Meeting Booked","6 Meeting / Application",IF(OR($S548="Interested",$S548="Info Requested"),"5 Interested",IF(OR($S548="Declined",$S548="Not Relevant",$S548="Do Not Contact / Unsubscribed"),"9 Closed - Lost",IF($R548="Yes","4 Contacted",IF($N548="Yes","2 Engaged",IF($M548="Yes","1 Awareness",IF($AA548&gt;=60,"3 Qualified","1 Awareness"))))))))))</f>
        <v/>
      </c>
      <c r="AD548" s="108"/>
      <c r="AE548" s="108"/>
      <c r="AF548" s="111" t="str">
        <f aca="false">IF($AE548="","",$AE548+10)</f>
        <v/>
      </c>
      <c r="AG548" s="108"/>
      <c r="AH548" s="81"/>
      <c r="AI548" s="108"/>
      <c r="AJ548" s="81"/>
      <c r="AK548" s="108"/>
      <c r="AL548" s="110"/>
      <c r="AM548" s="81"/>
      <c r="AN548" s="111" t="str">
        <f aca="false">IF($D548="","",IF(COUNTIF($D$4:$D$1203,$D548)&gt;1,"DUPLICATE — check earlier row",""))</f>
        <v/>
      </c>
      <c r="AO548" s="81"/>
      <c r="AP548" s="81"/>
    </row>
    <row r="549" customFormat="false" ht="30" hidden="false" customHeight="true" outlineLevel="0" collapsed="false">
      <c r="A549" s="79"/>
      <c r="B549" s="80"/>
      <c r="C549" s="80"/>
      <c r="D549" s="80"/>
      <c r="E549" s="80"/>
      <c r="F549" s="80"/>
      <c r="G549" s="80"/>
      <c r="H549" s="80"/>
      <c r="I549" s="80"/>
      <c r="J549" s="102"/>
      <c r="K549" s="103" t="str">
        <f aca="false">IF(J549="","",IF(J549&gt;=8,"Yes","Check"))</f>
        <v/>
      </c>
      <c r="L549" s="81"/>
      <c r="M549" s="102"/>
      <c r="N549" s="102"/>
      <c r="O549" s="80"/>
      <c r="P549" s="81"/>
      <c r="Q549" s="103" t="str">
        <f aca="false">IF(P549="","",LEN(P549))</f>
        <v/>
      </c>
      <c r="R549" s="102"/>
      <c r="S549" s="80"/>
      <c r="T549" s="81"/>
      <c r="U549" s="104" t="str">
        <f aca="false">IF($AE549&lt;&gt;"",$AE549+4,IF(OR(R549&lt;&gt;"Yes",A549=""),"",A549+4))</f>
        <v/>
      </c>
      <c r="V549" s="102"/>
      <c r="W549" s="81"/>
      <c r="X549" s="81"/>
      <c r="Y549" s="105"/>
      <c r="Z549" s="105"/>
      <c r="AA549" s="106" t="str">
        <f aca="false">IF(AND($Y549="",$Z549=""),"",ROUND(IFERROR(VALUE(LEFT($Y549,1)),0)*12+IFERROR(VALUE(LEFT($Z549,1)),0)*8,0))</f>
        <v/>
      </c>
      <c r="AB549" s="106" t="str">
        <f aca="false">IF($AA549="","",IF($AA549&gt;=80,"A - call first",IF($AA549&gt;=60,"B - worth pursuing",IF($AA549&gt;=40,"C - nurture","D - do not spend time here"))))</f>
        <v/>
      </c>
      <c r="AC549" s="107" t="str">
        <f aca="false">IF($C549="","",IF($S549="Converted","8 Won / Certified",IF($S549="Application Started","7 Certification / Enterprise opportunity",IF($S549="Meeting Booked","6 Meeting / Application",IF(OR($S549="Interested",$S549="Info Requested"),"5 Interested",IF(OR($S549="Declined",$S549="Not Relevant",$S549="Do Not Contact / Unsubscribed"),"9 Closed - Lost",IF($R549="Yes","4 Contacted",IF($N549="Yes","2 Engaged",IF($M549="Yes","1 Awareness",IF($AA549&gt;=60,"3 Qualified","1 Awareness"))))))))))</f>
        <v/>
      </c>
      <c r="AD549" s="108"/>
      <c r="AE549" s="108"/>
      <c r="AF549" s="109" t="str">
        <f aca="false">IF($AE549="","",$AE549+10)</f>
        <v/>
      </c>
      <c r="AG549" s="108"/>
      <c r="AH549" s="81"/>
      <c r="AI549" s="108"/>
      <c r="AJ549" s="81"/>
      <c r="AK549" s="108"/>
      <c r="AL549" s="110"/>
      <c r="AM549" s="81"/>
      <c r="AN549" s="109" t="str">
        <f aca="false">IF($D549="","",IF(COUNTIF($D$4:$D$1203,$D549)&gt;1,"DUPLICATE — check earlier row",""))</f>
        <v/>
      </c>
      <c r="AO549" s="81"/>
      <c r="AP549" s="81"/>
    </row>
    <row r="550" customFormat="false" ht="30" hidden="false" customHeight="true" outlineLevel="0" collapsed="false">
      <c r="A550" s="79"/>
      <c r="B550" s="80"/>
      <c r="C550" s="80"/>
      <c r="D550" s="80"/>
      <c r="E550" s="80"/>
      <c r="F550" s="80"/>
      <c r="G550" s="80"/>
      <c r="H550" s="80"/>
      <c r="I550" s="80"/>
      <c r="J550" s="102"/>
      <c r="K550" s="103" t="str">
        <f aca="false">IF(J550="","",IF(J550&gt;=8,"Yes","Check"))</f>
        <v/>
      </c>
      <c r="L550" s="81"/>
      <c r="M550" s="102"/>
      <c r="N550" s="102"/>
      <c r="O550" s="80"/>
      <c r="P550" s="81"/>
      <c r="Q550" s="103" t="str">
        <f aca="false">IF(P550="","",LEN(P550))</f>
        <v/>
      </c>
      <c r="R550" s="102"/>
      <c r="S550" s="80"/>
      <c r="T550" s="81"/>
      <c r="U550" s="104" t="str">
        <f aca="false">IF($AE550&lt;&gt;"",$AE550+4,IF(OR(R550&lt;&gt;"Yes",A550=""),"",A550+4))</f>
        <v/>
      </c>
      <c r="V550" s="102"/>
      <c r="W550" s="81"/>
      <c r="X550" s="81"/>
      <c r="Y550" s="105"/>
      <c r="Z550" s="105"/>
      <c r="AA550" s="106" t="str">
        <f aca="false">IF(AND($Y550="",$Z550=""),"",ROUND(IFERROR(VALUE(LEFT($Y550,1)),0)*12+IFERROR(VALUE(LEFT($Z550,1)),0)*8,0))</f>
        <v/>
      </c>
      <c r="AB550" s="106" t="str">
        <f aca="false">IF($AA550="","",IF($AA550&gt;=80,"A - call first",IF($AA550&gt;=60,"B - worth pursuing",IF($AA550&gt;=40,"C - nurture","D - do not spend time here"))))</f>
        <v/>
      </c>
      <c r="AC550" s="107" t="str">
        <f aca="false">IF($C550="","",IF($S550="Converted","8 Won / Certified",IF($S550="Application Started","7 Certification / Enterprise opportunity",IF($S550="Meeting Booked","6 Meeting / Application",IF(OR($S550="Interested",$S550="Info Requested"),"5 Interested",IF(OR($S550="Declined",$S550="Not Relevant",$S550="Do Not Contact / Unsubscribed"),"9 Closed - Lost",IF($R550="Yes","4 Contacted",IF($N550="Yes","2 Engaged",IF($M550="Yes","1 Awareness",IF($AA550&gt;=60,"3 Qualified","1 Awareness"))))))))))</f>
        <v/>
      </c>
      <c r="AD550" s="108"/>
      <c r="AE550" s="108"/>
      <c r="AF550" s="111" t="str">
        <f aca="false">IF($AE550="","",$AE550+10)</f>
        <v/>
      </c>
      <c r="AG550" s="108"/>
      <c r="AH550" s="81"/>
      <c r="AI550" s="108"/>
      <c r="AJ550" s="81"/>
      <c r="AK550" s="108"/>
      <c r="AL550" s="110"/>
      <c r="AM550" s="81"/>
      <c r="AN550" s="111" t="str">
        <f aca="false">IF($D550="","",IF(COUNTIF($D$4:$D$1203,$D550)&gt;1,"DUPLICATE — check earlier row",""))</f>
        <v/>
      </c>
      <c r="AO550" s="81"/>
      <c r="AP550" s="81"/>
    </row>
    <row r="551" customFormat="false" ht="30" hidden="false" customHeight="true" outlineLevel="0" collapsed="false">
      <c r="A551" s="79"/>
      <c r="B551" s="80"/>
      <c r="C551" s="80"/>
      <c r="D551" s="80"/>
      <c r="E551" s="80"/>
      <c r="F551" s="80"/>
      <c r="G551" s="80"/>
      <c r="H551" s="80"/>
      <c r="I551" s="80"/>
      <c r="J551" s="102"/>
      <c r="K551" s="103" t="str">
        <f aca="false">IF(J551="","",IF(J551&gt;=8,"Yes","Check"))</f>
        <v/>
      </c>
      <c r="L551" s="81"/>
      <c r="M551" s="102"/>
      <c r="N551" s="102"/>
      <c r="O551" s="80"/>
      <c r="P551" s="81"/>
      <c r="Q551" s="103" t="str">
        <f aca="false">IF(P551="","",LEN(P551))</f>
        <v/>
      </c>
      <c r="R551" s="102"/>
      <c r="S551" s="80"/>
      <c r="T551" s="81"/>
      <c r="U551" s="104" t="str">
        <f aca="false">IF($AE551&lt;&gt;"",$AE551+4,IF(OR(R551&lt;&gt;"Yes",A551=""),"",A551+4))</f>
        <v/>
      </c>
      <c r="V551" s="102"/>
      <c r="W551" s="81"/>
      <c r="X551" s="81"/>
      <c r="Y551" s="105"/>
      <c r="Z551" s="105"/>
      <c r="AA551" s="106" t="str">
        <f aca="false">IF(AND($Y551="",$Z551=""),"",ROUND(IFERROR(VALUE(LEFT($Y551,1)),0)*12+IFERROR(VALUE(LEFT($Z551,1)),0)*8,0))</f>
        <v/>
      </c>
      <c r="AB551" s="106" t="str">
        <f aca="false">IF($AA551="","",IF($AA551&gt;=80,"A - call first",IF($AA551&gt;=60,"B - worth pursuing",IF($AA551&gt;=40,"C - nurture","D - do not spend time here"))))</f>
        <v/>
      </c>
      <c r="AC551" s="107" t="str">
        <f aca="false">IF($C551="","",IF($S551="Converted","8 Won / Certified",IF($S551="Application Started","7 Certification / Enterprise opportunity",IF($S551="Meeting Booked","6 Meeting / Application",IF(OR($S551="Interested",$S551="Info Requested"),"5 Interested",IF(OR($S551="Declined",$S551="Not Relevant",$S551="Do Not Contact / Unsubscribed"),"9 Closed - Lost",IF($R551="Yes","4 Contacted",IF($N551="Yes","2 Engaged",IF($M551="Yes","1 Awareness",IF($AA551&gt;=60,"3 Qualified","1 Awareness"))))))))))</f>
        <v/>
      </c>
      <c r="AD551" s="108"/>
      <c r="AE551" s="108"/>
      <c r="AF551" s="109" t="str">
        <f aca="false">IF($AE551="","",$AE551+10)</f>
        <v/>
      </c>
      <c r="AG551" s="108"/>
      <c r="AH551" s="81"/>
      <c r="AI551" s="108"/>
      <c r="AJ551" s="81"/>
      <c r="AK551" s="108"/>
      <c r="AL551" s="110"/>
      <c r="AM551" s="81"/>
      <c r="AN551" s="109" t="str">
        <f aca="false">IF($D551="","",IF(COUNTIF($D$4:$D$1203,$D551)&gt;1,"DUPLICATE — check earlier row",""))</f>
        <v/>
      </c>
      <c r="AO551" s="81"/>
      <c r="AP551" s="81"/>
    </row>
    <row r="552" customFormat="false" ht="30" hidden="false" customHeight="true" outlineLevel="0" collapsed="false">
      <c r="A552" s="79"/>
      <c r="B552" s="80"/>
      <c r="C552" s="80"/>
      <c r="D552" s="80"/>
      <c r="E552" s="80"/>
      <c r="F552" s="80"/>
      <c r="G552" s="80"/>
      <c r="H552" s="80"/>
      <c r="I552" s="80"/>
      <c r="J552" s="102"/>
      <c r="K552" s="103" t="str">
        <f aca="false">IF(J552="","",IF(J552&gt;=8,"Yes","Check"))</f>
        <v/>
      </c>
      <c r="L552" s="81"/>
      <c r="M552" s="102"/>
      <c r="N552" s="102"/>
      <c r="O552" s="80"/>
      <c r="P552" s="81"/>
      <c r="Q552" s="103" t="str">
        <f aca="false">IF(P552="","",LEN(P552))</f>
        <v/>
      </c>
      <c r="R552" s="102"/>
      <c r="S552" s="80"/>
      <c r="T552" s="81"/>
      <c r="U552" s="104" t="str">
        <f aca="false">IF($AE552&lt;&gt;"",$AE552+4,IF(OR(R552&lt;&gt;"Yes",A552=""),"",A552+4))</f>
        <v/>
      </c>
      <c r="V552" s="102"/>
      <c r="W552" s="81"/>
      <c r="X552" s="81"/>
      <c r="Y552" s="105"/>
      <c r="Z552" s="105"/>
      <c r="AA552" s="106" t="str">
        <f aca="false">IF(AND($Y552="",$Z552=""),"",ROUND(IFERROR(VALUE(LEFT($Y552,1)),0)*12+IFERROR(VALUE(LEFT($Z552,1)),0)*8,0))</f>
        <v/>
      </c>
      <c r="AB552" s="106" t="str">
        <f aca="false">IF($AA552="","",IF($AA552&gt;=80,"A - call first",IF($AA552&gt;=60,"B - worth pursuing",IF($AA552&gt;=40,"C - nurture","D - do not spend time here"))))</f>
        <v/>
      </c>
      <c r="AC552" s="107" t="str">
        <f aca="false">IF($C552="","",IF($S552="Converted","8 Won / Certified",IF($S552="Application Started","7 Certification / Enterprise opportunity",IF($S552="Meeting Booked","6 Meeting / Application",IF(OR($S552="Interested",$S552="Info Requested"),"5 Interested",IF(OR($S552="Declined",$S552="Not Relevant",$S552="Do Not Contact / Unsubscribed"),"9 Closed - Lost",IF($R552="Yes","4 Contacted",IF($N552="Yes","2 Engaged",IF($M552="Yes","1 Awareness",IF($AA552&gt;=60,"3 Qualified","1 Awareness"))))))))))</f>
        <v/>
      </c>
      <c r="AD552" s="108"/>
      <c r="AE552" s="108"/>
      <c r="AF552" s="111" t="str">
        <f aca="false">IF($AE552="","",$AE552+10)</f>
        <v/>
      </c>
      <c r="AG552" s="108"/>
      <c r="AH552" s="81"/>
      <c r="AI552" s="108"/>
      <c r="AJ552" s="81"/>
      <c r="AK552" s="108"/>
      <c r="AL552" s="110"/>
      <c r="AM552" s="81"/>
      <c r="AN552" s="111" t="str">
        <f aca="false">IF($D552="","",IF(COUNTIF($D$4:$D$1203,$D552)&gt;1,"DUPLICATE — check earlier row",""))</f>
        <v/>
      </c>
      <c r="AO552" s="81"/>
      <c r="AP552" s="81"/>
    </row>
    <row r="553" customFormat="false" ht="30" hidden="false" customHeight="true" outlineLevel="0" collapsed="false">
      <c r="A553" s="79"/>
      <c r="B553" s="80"/>
      <c r="C553" s="80"/>
      <c r="D553" s="80"/>
      <c r="E553" s="80"/>
      <c r="F553" s="80"/>
      <c r="G553" s="80"/>
      <c r="H553" s="80"/>
      <c r="I553" s="80"/>
      <c r="J553" s="102"/>
      <c r="K553" s="103" t="str">
        <f aca="false">IF(J553="","",IF(J553&gt;=8,"Yes","Check"))</f>
        <v/>
      </c>
      <c r="L553" s="81"/>
      <c r="M553" s="102"/>
      <c r="N553" s="102"/>
      <c r="O553" s="80"/>
      <c r="P553" s="81"/>
      <c r="Q553" s="103" t="str">
        <f aca="false">IF(P553="","",LEN(P553))</f>
        <v/>
      </c>
      <c r="R553" s="102"/>
      <c r="S553" s="80"/>
      <c r="T553" s="81"/>
      <c r="U553" s="104" t="str">
        <f aca="false">IF($AE553&lt;&gt;"",$AE553+4,IF(OR(R553&lt;&gt;"Yes",A553=""),"",A553+4))</f>
        <v/>
      </c>
      <c r="V553" s="102"/>
      <c r="W553" s="81"/>
      <c r="X553" s="81"/>
      <c r="Y553" s="105"/>
      <c r="Z553" s="105"/>
      <c r="AA553" s="106" t="str">
        <f aca="false">IF(AND($Y553="",$Z553=""),"",ROUND(IFERROR(VALUE(LEFT($Y553,1)),0)*12+IFERROR(VALUE(LEFT($Z553,1)),0)*8,0))</f>
        <v/>
      </c>
      <c r="AB553" s="106" t="str">
        <f aca="false">IF($AA553="","",IF($AA553&gt;=80,"A - call first",IF($AA553&gt;=60,"B - worth pursuing",IF($AA553&gt;=40,"C - nurture","D - do not spend time here"))))</f>
        <v/>
      </c>
      <c r="AC553" s="107" t="str">
        <f aca="false">IF($C553="","",IF($S553="Converted","8 Won / Certified",IF($S553="Application Started","7 Certification / Enterprise opportunity",IF($S553="Meeting Booked","6 Meeting / Application",IF(OR($S553="Interested",$S553="Info Requested"),"5 Interested",IF(OR($S553="Declined",$S553="Not Relevant",$S553="Do Not Contact / Unsubscribed"),"9 Closed - Lost",IF($R553="Yes","4 Contacted",IF($N553="Yes","2 Engaged",IF($M553="Yes","1 Awareness",IF($AA553&gt;=60,"3 Qualified","1 Awareness"))))))))))</f>
        <v/>
      </c>
      <c r="AD553" s="108"/>
      <c r="AE553" s="108"/>
      <c r="AF553" s="109" t="str">
        <f aca="false">IF($AE553="","",$AE553+10)</f>
        <v/>
      </c>
      <c r="AG553" s="108"/>
      <c r="AH553" s="81"/>
      <c r="AI553" s="108"/>
      <c r="AJ553" s="81"/>
      <c r="AK553" s="108"/>
      <c r="AL553" s="110"/>
      <c r="AM553" s="81"/>
      <c r="AN553" s="109" t="str">
        <f aca="false">IF($D553="","",IF(COUNTIF($D$4:$D$1203,$D553)&gt;1,"DUPLICATE — check earlier row",""))</f>
        <v/>
      </c>
      <c r="AO553" s="81"/>
      <c r="AP553" s="81"/>
    </row>
    <row r="554" customFormat="false" ht="30" hidden="false" customHeight="true" outlineLevel="0" collapsed="false">
      <c r="A554" s="79"/>
      <c r="B554" s="80"/>
      <c r="C554" s="80"/>
      <c r="D554" s="80"/>
      <c r="E554" s="80"/>
      <c r="F554" s="80"/>
      <c r="G554" s="80"/>
      <c r="H554" s="80"/>
      <c r="I554" s="80"/>
      <c r="J554" s="102"/>
      <c r="K554" s="103" t="str">
        <f aca="false">IF(J554="","",IF(J554&gt;=8,"Yes","Check"))</f>
        <v/>
      </c>
      <c r="L554" s="81"/>
      <c r="M554" s="102"/>
      <c r="N554" s="102"/>
      <c r="O554" s="80"/>
      <c r="P554" s="81"/>
      <c r="Q554" s="103" t="str">
        <f aca="false">IF(P554="","",LEN(P554))</f>
        <v/>
      </c>
      <c r="R554" s="102"/>
      <c r="S554" s="80"/>
      <c r="T554" s="81"/>
      <c r="U554" s="104" t="str">
        <f aca="false">IF($AE554&lt;&gt;"",$AE554+4,IF(OR(R554&lt;&gt;"Yes",A554=""),"",A554+4))</f>
        <v/>
      </c>
      <c r="V554" s="102"/>
      <c r="W554" s="81"/>
      <c r="X554" s="81"/>
      <c r="Y554" s="105"/>
      <c r="Z554" s="105"/>
      <c r="AA554" s="106" t="str">
        <f aca="false">IF(AND($Y554="",$Z554=""),"",ROUND(IFERROR(VALUE(LEFT($Y554,1)),0)*12+IFERROR(VALUE(LEFT($Z554,1)),0)*8,0))</f>
        <v/>
      </c>
      <c r="AB554" s="106" t="str">
        <f aca="false">IF($AA554="","",IF($AA554&gt;=80,"A - call first",IF($AA554&gt;=60,"B - worth pursuing",IF($AA554&gt;=40,"C - nurture","D - do not spend time here"))))</f>
        <v/>
      </c>
      <c r="AC554" s="107" t="str">
        <f aca="false">IF($C554="","",IF($S554="Converted","8 Won / Certified",IF($S554="Application Started","7 Certification / Enterprise opportunity",IF($S554="Meeting Booked","6 Meeting / Application",IF(OR($S554="Interested",$S554="Info Requested"),"5 Interested",IF(OR($S554="Declined",$S554="Not Relevant",$S554="Do Not Contact / Unsubscribed"),"9 Closed - Lost",IF($R554="Yes","4 Contacted",IF($N554="Yes","2 Engaged",IF($M554="Yes","1 Awareness",IF($AA554&gt;=60,"3 Qualified","1 Awareness"))))))))))</f>
        <v/>
      </c>
      <c r="AD554" s="108"/>
      <c r="AE554" s="108"/>
      <c r="AF554" s="111" t="str">
        <f aca="false">IF($AE554="","",$AE554+10)</f>
        <v/>
      </c>
      <c r="AG554" s="108"/>
      <c r="AH554" s="81"/>
      <c r="AI554" s="108"/>
      <c r="AJ554" s="81"/>
      <c r="AK554" s="108"/>
      <c r="AL554" s="110"/>
      <c r="AM554" s="81"/>
      <c r="AN554" s="111" t="str">
        <f aca="false">IF($D554="","",IF(COUNTIF($D$4:$D$1203,$D554)&gt;1,"DUPLICATE — check earlier row",""))</f>
        <v/>
      </c>
      <c r="AO554" s="81"/>
      <c r="AP554" s="81"/>
    </row>
    <row r="555" customFormat="false" ht="30" hidden="false" customHeight="true" outlineLevel="0" collapsed="false">
      <c r="A555" s="79"/>
      <c r="B555" s="80"/>
      <c r="C555" s="80"/>
      <c r="D555" s="80"/>
      <c r="E555" s="80"/>
      <c r="F555" s="80"/>
      <c r="G555" s="80"/>
      <c r="H555" s="80"/>
      <c r="I555" s="80"/>
      <c r="J555" s="102"/>
      <c r="K555" s="103" t="str">
        <f aca="false">IF(J555="","",IF(J555&gt;=8,"Yes","Check"))</f>
        <v/>
      </c>
      <c r="L555" s="81"/>
      <c r="M555" s="102"/>
      <c r="N555" s="102"/>
      <c r="O555" s="80"/>
      <c r="P555" s="81"/>
      <c r="Q555" s="103" t="str">
        <f aca="false">IF(P555="","",LEN(P555))</f>
        <v/>
      </c>
      <c r="R555" s="102"/>
      <c r="S555" s="80"/>
      <c r="T555" s="81"/>
      <c r="U555" s="104" t="str">
        <f aca="false">IF($AE555&lt;&gt;"",$AE555+4,IF(OR(R555&lt;&gt;"Yes",A555=""),"",A555+4))</f>
        <v/>
      </c>
      <c r="V555" s="102"/>
      <c r="W555" s="81"/>
      <c r="X555" s="81"/>
      <c r="Y555" s="105"/>
      <c r="Z555" s="105"/>
      <c r="AA555" s="106" t="str">
        <f aca="false">IF(AND($Y555="",$Z555=""),"",ROUND(IFERROR(VALUE(LEFT($Y555,1)),0)*12+IFERROR(VALUE(LEFT($Z555,1)),0)*8,0))</f>
        <v/>
      </c>
      <c r="AB555" s="106" t="str">
        <f aca="false">IF($AA555="","",IF($AA555&gt;=80,"A - call first",IF($AA555&gt;=60,"B - worth pursuing",IF($AA555&gt;=40,"C - nurture","D - do not spend time here"))))</f>
        <v/>
      </c>
      <c r="AC555" s="107" t="str">
        <f aca="false">IF($C555="","",IF($S555="Converted","8 Won / Certified",IF($S555="Application Started","7 Certification / Enterprise opportunity",IF($S555="Meeting Booked","6 Meeting / Application",IF(OR($S555="Interested",$S555="Info Requested"),"5 Interested",IF(OR($S555="Declined",$S555="Not Relevant",$S555="Do Not Contact / Unsubscribed"),"9 Closed - Lost",IF($R555="Yes","4 Contacted",IF($N555="Yes","2 Engaged",IF($M555="Yes","1 Awareness",IF($AA555&gt;=60,"3 Qualified","1 Awareness"))))))))))</f>
        <v/>
      </c>
      <c r="AD555" s="108"/>
      <c r="AE555" s="108"/>
      <c r="AF555" s="109" t="str">
        <f aca="false">IF($AE555="","",$AE555+10)</f>
        <v/>
      </c>
      <c r="AG555" s="108"/>
      <c r="AH555" s="81"/>
      <c r="AI555" s="108"/>
      <c r="AJ555" s="81"/>
      <c r="AK555" s="108"/>
      <c r="AL555" s="110"/>
      <c r="AM555" s="81"/>
      <c r="AN555" s="109" t="str">
        <f aca="false">IF($D555="","",IF(COUNTIF($D$4:$D$1203,$D555)&gt;1,"DUPLICATE — check earlier row",""))</f>
        <v/>
      </c>
      <c r="AO555" s="81"/>
      <c r="AP555" s="81"/>
    </row>
    <row r="556" customFormat="false" ht="30" hidden="false" customHeight="true" outlineLevel="0" collapsed="false">
      <c r="A556" s="79"/>
      <c r="B556" s="80"/>
      <c r="C556" s="80"/>
      <c r="D556" s="80"/>
      <c r="E556" s="80"/>
      <c r="F556" s="80"/>
      <c r="G556" s="80"/>
      <c r="H556" s="80"/>
      <c r="I556" s="80"/>
      <c r="J556" s="102"/>
      <c r="K556" s="103" t="str">
        <f aca="false">IF(J556="","",IF(J556&gt;=8,"Yes","Check"))</f>
        <v/>
      </c>
      <c r="L556" s="81"/>
      <c r="M556" s="102"/>
      <c r="N556" s="102"/>
      <c r="O556" s="80"/>
      <c r="P556" s="81"/>
      <c r="Q556" s="103" t="str">
        <f aca="false">IF(P556="","",LEN(P556))</f>
        <v/>
      </c>
      <c r="R556" s="102"/>
      <c r="S556" s="80"/>
      <c r="T556" s="81"/>
      <c r="U556" s="104" t="str">
        <f aca="false">IF($AE556&lt;&gt;"",$AE556+4,IF(OR(R556&lt;&gt;"Yes",A556=""),"",A556+4))</f>
        <v/>
      </c>
      <c r="V556" s="102"/>
      <c r="W556" s="81"/>
      <c r="X556" s="81"/>
      <c r="Y556" s="105"/>
      <c r="Z556" s="105"/>
      <c r="AA556" s="106" t="str">
        <f aca="false">IF(AND($Y556="",$Z556=""),"",ROUND(IFERROR(VALUE(LEFT($Y556,1)),0)*12+IFERROR(VALUE(LEFT($Z556,1)),0)*8,0))</f>
        <v/>
      </c>
      <c r="AB556" s="106" t="str">
        <f aca="false">IF($AA556="","",IF($AA556&gt;=80,"A - call first",IF($AA556&gt;=60,"B - worth pursuing",IF($AA556&gt;=40,"C - nurture","D - do not spend time here"))))</f>
        <v/>
      </c>
      <c r="AC556" s="107" t="str">
        <f aca="false">IF($C556="","",IF($S556="Converted","8 Won / Certified",IF($S556="Application Started","7 Certification / Enterprise opportunity",IF($S556="Meeting Booked","6 Meeting / Application",IF(OR($S556="Interested",$S556="Info Requested"),"5 Interested",IF(OR($S556="Declined",$S556="Not Relevant",$S556="Do Not Contact / Unsubscribed"),"9 Closed - Lost",IF($R556="Yes","4 Contacted",IF($N556="Yes","2 Engaged",IF($M556="Yes","1 Awareness",IF($AA556&gt;=60,"3 Qualified","1 Awareness"))))))))))</f>
        <v/>
      </c>
      <c r="AD556" s="108"/>
      <c r="AE556" s="108"/>
      <c r="AF556" s="111" t="str">
        <f aca="false">IF($AE556="","",$AE556+10)</f>
        <v/>
      </c>
      <c r="AG556" s="108"/>
      <c r="AH556" s="81"/>
      <c r="AI556" s="108"/>
      <c r="AJ556" s="81"/>
      <c r="AK556" s="108"/>
      <c r="AL556" s="110"/>
      <c r="AM556" s="81"/>
      <c r="AN556" s="111" t="str">
        <f aca="false">IF($D556="","",IF(COUNTIF($D$4:$D$1203,$D556)&gt;1,"DUPLICATE — check earlier row",""))</f>
        <v/>
      </c>
      <c r="AO556" s="81"/>
      <c r="AP556" s="81"/>
    </row>
    <row r="557" customFormat="false" ht="30" hidden="false" customHeight="true" outlineLevel="0" collapsed="false">
      <c r="A557" s="79"/>
      <c r="B557" s="80"/>
      <c r="C557" s="80"/>
      <c r="D557" s="80"/>
      <c r="E557" s="80"/>
      <c r="F557" s="80"/>
      <c r="G557" s="80"/>
      <c r="H557" s="80"/>
      <c r="I557" s="80"/>
      <c r="J557" s="102"/>
      <c r="K557" s="103" t="str">
        <f aca="false">IF(J557="","",IF(J557&gt;=8,"Yes","Check"))</f>
        <v/>
      </c>
      <c r="L557" s="81"/>
      <c r="M557" s="102"/>
      <c r="N557" s="102"/>
      <c r="O557" s="80"/>
      <c r="P557" s="81"/>
      <c r="Q557" s="103" t="str">
        <f aca="false">IF(P557="","",LEN(P557))</f>
        <v/>
      </c>
      <c r="R557" s="102"/>
      <c r="S557" s="80"/>
      <c r="T557" s="81"/>
      <c r="U557" s="104" t="str">
        <f aca="false">IF($AE557&lt;&gt;"",$AE557+4,IF(OR(R557&lt;&gt;"Yes",A557=""),"",A557+4))</f>
        <v/>
      </c>
      <c r="V557" s="102"/>
      <c r="W557" s="81"/>
      <c r="X557" s="81"/>
      <c r="Y557" s="105"/>
      <c r="Z557" s="105"/>
      <c r="AA557" s="106" t="str">
        <f aca="false">IF(AND($Y557="",$Z557=""),"",ROUND(IFERROR(VALUE(LEFT($Y557,1)),0)*12+IFERROR(VALUE(LEFT($Z557,1)),0)*8,0))</f>
        <v/>
      </c>
      <c r="AB557" s="106" t="str">
        <f aca="false">IF($AA557="","",IF($AA557&gt;=80,"A - call first",IF($AA557&gt;=60,"B - worth pursuing",IF($AA557&gt;=40,"C - nurture","D - do not spend time here"))))</f>
        <v/>
      </c>
      <c r="AC557" s="107" t="str">
        <f aca="false">IF($C557="","",IF($S557="Converted","8 Won / Certified",IF($S557="Application Started","7 Certification / Enterprise opportunity",IF($S557="Meeting Booked","6 Meeting / Application",IF(OR($S557="Interested",$S557="Info Requested"),"5 Interested",IF(OR($S557="Declined",$S557="Not Relevant",$S557="Do Not Contact / Unsubscribed"),"9 Closed - Lost",IF($R557="Yes","4 Contacted",IF($N557="Yes","2 Engaged",IF($M557="Yes","1 Awareness",IF($AA557&gt;=60,"3 Qualified","1 Awareness"))))))))))</f>
        <v/>
      </c>
      <c r="AD557" s="108"/>
      <c r="AE557" s="108"/>
      <c r="AF557" s="109" t="str">
        <f aca="false">IF($AE557="","",$AE557+10)</f>
        <v/>
      </c>
      <c r="AG557" s="108"/>
      <c r="AH557" s="81"/>
      <c r="AI557" s="108"/>
      <c r="AJ557" s="81"/>
      <c r="AK557" s="108"/>
      <c r="AL557" s="110"/>
      <c r="AM557" s="81"/>
      <c r="AN557" s="109" t="str">
        <f aca="false">IF($D557="","",IF(COUNTIF($D$4:$D$1203,$D557)&gt;1,"DUPLICATE — check earlier row",""))</f>
        <v/>
      </c>
      <c r="AO557" s="81"/>
      <c r="AP557" s="81"/>
    </row>
    <row r="558" customFormat="false" ht="30" hidden="false" customHeight="true" outlineLevel="0" collapsed="false">
      <c r="A558" s="79"/>
      <c r="B558" s="80"/>
      <c r="C558" s="80"/>
      <c r="D558" s="80"/>
      <c r="E558" s="80"/>
      <c r="F558" s="80"/>
      <c r="G558" s="80"/>
      <c r="H558" s="80"/>
      <c r="I558" s="80"/>
      <c r="J558" s="102"/>
      <c r="K558" s="103" t="str">
        <f aca="false">IF(J558="","",IF(J558&gt;=8,"Yes","Check"))</f>
        <v/>
      </c>
      <c r="L558" s="81"/>
      <c r="M558" s="102"/>
      <c r="N558" s="102"/>
      <c r="O558" s="80"/>
      <c r="P558" s="81"/>
      <c r="Q558" s="103" t="str">
        <f aca="false">IF(P558="","",LEN(P558))</f>
        <v/>
      </c>
      <c r="R558" s="102"/>
      <c r="S558" s="80"/>
      <c r="T558" s="81"/>
      <c r="U558" s="104" t="str">
        <f aca="false">IF($AE558&lt;&gt;"",$AE558+4,IF(OR(R558&lt;&gt;"Yes",A558=""),"",A558+4))</f>
        <v/>
      </c>
      <c r="V558" s="102"/>
      <c r="W558" s="81"/>
      <c r="X558" s="81"/>
      <c r="Y558" s="105"/>
      <c r="Z558" s="105"/>
      <c r="AA558" s="106" t="str">
        <f aca="false">IF(AND($Y558="",$Z558=""),"",ROUND(IFERROR(VALUE(LEFT($Y558,1)),0)*12+IFERROR(VALUE(LEFT($Z558,1)),0)*8,0))</f>
        <v/>
      </c>
      <c r="AB558" s="106" t="str">
        <f aca="false">IF($AA558="","",IF($AA558&gt;=80,"A - call first",IF($AA558&gt;=60,"B - worth pursuing",IF($AA558&gt;=40,"C - nurture","D - do not spend time here"))))</f>
        <v/>
      </c>
      <c r="AC558" s="107" t="str">
        <f aca="false">IF($C558="","",IF($S558="Converted","8 Won / Certified",IF($S558="Application Started","7 Certification / Enterprise opportunity",IF($S558="Meeting Booked","6 Meeting / Application",IF(OR($S558="Interested",$S558="Info Requested"),"5 Interested",IF(OR($S558="Declined",$S558="Not Relevant",$S558="Do Not Contact / Unsubscribed"),"9 Closed - Lost",IF($R558="Yes","4 Contacted",IF($N558="Yes","2 Engaged",IF($M558="Yes","1 Awareness",IF($AA558&gt;=60,"3 Qualified","1 Awareness"))))))))))</f>
        <v/>
      </c>
      <c r="AD558" s="108"/>
      <c r="AE558" s="108"/>
      <c r="AF558" s="111" t="str">
        <f aca="false">IF($AE558="","",$AE558+10)</f>
        <v/>
      </c>
      <c r="AG558" s="108"/>
      <c r="AH558" s="81"/>
      <c r="AI558" s="108"/>
      <c r="AJ558" s="81"/>
      <c r="AK558" s="108"/>
      <c r="AL558" s="110"/>
      <c r="AM558" s="81"/>
      <c r="AN558" s="111" t="str">
        <f aca="false">IF($D558="","",IF(COUNTIF($D$4:$D$1203,$D558)&gt;1,"DUPLICATE — check earlier row",""))</f>
        <v/>
      </c>
      <c r="AO558" s="81"/>
      <c r="AP558" s="81"/>
    </row>
    <row r="559" customFormat="false" ht="30" hidden="false" customHeight="true" outlineLevel="0" collapsed="false">
      <c r="A559" s="79"/>
      <c r="B559" s="80"/>
      <c r="C559" s="80"/>
      <c r="D559" s="80"/>
      <c r="E559" s="80"/>
      <c r="F559" s="80"/>
      <c r="G559" s="80"/>
      <c r="H559" s="80"/>
      <c r="I559" s="80"/>
      <c r="J559" s="102"/>
      <c r="K559" s="103" t="str">
        <f aca="false">IF(J559="","",IF(J559&gt;=8,"Yes","Check"))</f>
        <v/>
      </c>
      <c r="L559" s="81"/>
      <c r="M559" s="102"/>
      <c r="N559" s="102"/>
      <c r="O559" s="80"/>
      <c r="P559" s="81"/>
      <c r="Q559" s="103" t="str">
        <f aca="false">IF(P559="","",LEN(P559))</f>
        <v/>
      </c>
      <c r="R559" s="102"/>
      <c r="S559" s="80"/>
      <c r="T559" s="81"/>
      <c r="U559" s="104" t="str">
        <f aca="false">IF($AE559&lt;&gt;"",$AE559+4,IF(OR(R559&lt;&gt;"Yes",A559=""),"",A559+4))</f>
        <v/>
      </c>
      <c r="V559" s="102"/>
      <c r="W559" s="81"/>
      <c r="X559" s="81"/>
      <c r="Y559" s="105"/>
      <c r="Z559" s="105"/>
      <c r="AA559" s="106" t="str">
        <f aca="false">IF(AND($Y559="",$Z559=""),"",ROUND(IFERROR(VALUE(LEFT($Y559,1)),0)*12+IFERROR(VALUE(LEFT($Z559,1)),0)*8,0))</f>
        <v/>
      </c>
      <c r="AB559" s="106" t="str">
        <f aca="false">IF($AA559="","",IF($AA559&gt;=80,"A - call first",IF($AA559&gt;=60,"B - worth pursuing",IF($AA559&gt;=40,"C - nurture","D - do not spend time here"))))</f>
        <v/>
      </c>
      <c r="AC559" s="107" t="str">
        <f aca="false">IF($C559="","",IF($S559="Converted","8 Won / Certified",IF($S559="Application Started","7 Certification / Enterprise opportunity",IF($S559="Meeting Booked","6 Meeting / Application",IF(OR($S559="Interested",$S559="Info Requested"),"5 Interested",IF(OR($S559="Declined",$S559="Not Relevant",$S559="Do Not Contact / Unsubscribed"),"9 Closed - Lost",IF($R559="Yes","4 Contacted",IF($N559="Yes","2 Engaged",IF($M559="Yes","1 Awareness",IF($AA559&gt;=60,"3 Qualified","1 Awareness"))))))))))</f>
        <v/>
      </c>
      <c r="AD559" s="108"/>
      <c r="AE559" s="108"/>
      <c r="AF559" s="109" t="str">
        <f aca="false">IF($AE559="","",$AE559+10)</f>
        <v/>
      </c>
      <c r="AG559" s="108"/>
      <c r="AH559" s="81"/>
      <c r="AI559" s="108"/>
      <c r="AJ559" s="81"/>
      <c r="AK559" s="108"/>
      <c r="AL559" s="110"/>
      <c r="AM559" s="81"/>
      <c r="AN559" s="109" t="str">
        <f aca="false">IF($D559="","",IF(COUNTIF($D$4:$D$1203,$D559)&gt;1,"DUPLICATE — check earlier row",""))</f>
        <v/>
      </c>
      <c r="AO559" s="81"/>
      <c r="AP559" s="81"/>
    </row>
    <row r="560" customFormat="false" ht="30" hidden="false" customHeight="true" outlineLevel="0" collapsed="false">
      <c r="A560" s="79"/>
      <c r="B560" s="80"/>
      <c r="C560" s="80"/>
      <c r="D560" s="80"/>
      <c r="E560" s="80"/>
      <c r="F560" s="80"/>
      <c r="G560" s="80"/>
      <c r="H560" s="80"/>
      <c r="I560" s="80"/>
      <c r="J560" s="102"/>
      <c r="K560" s="103" t="str">
        <f aca="false">IF(J560="","",IF(J560&gt;=8,"Yes","Check"))</f>
        <v/>
      </c>
      <c r="L560" s="81"/>
      <c r="M560" s="102"/>
      <c r="N560" s="102"/>
      <c r="O560" s="80"/>
      <c r="P560" s="81"/>
      <c r="Q560" s="103" t="str">
        <f aca="false">IF(P560="","",LEN(P560))</f>
        <v/>
      </c>
      <c r="R560" s="102"/>
      <c r="S560" s="80"/>
      <c r="T560" s="81"/>
      <c r="U560" s="104" t="str">
        <f aca="false">IF($AE560&lt;&gt;"",$AE560+4,IF(OR(R560&lt;&gt;"Yes",A560=""),"",A560+4))</f>
        <v/>
      </c>
      <c r="V560" s="102"/>
      <c r="W560" s="81"/>
      <c r="X560" s="81"/>
      <c r="Y560" s="105"/>
      <c r="Z560" s="105"/>
      <c r="AA560" s="106" t="str">
        <f aca="false">IF(AND($Y560="",$Z560=""),"",ROUND(IFERROR(VALUE(LEFT($Y560,1)),0)*12+IFERROR(VALUE(LEFT($Z560,1)),0)*8,0))</f>
        <v/>
      </c>
      <c r="AB560" s="106" t="str">
        <f aca="false">IF($AA560="","",IF($AA560&gt;=80,"A - call first",IF($AA560&gt;=60,"B - worth pursuing",IF($AA560&gt;=40,"C - nurture","D - do not spend time here"))))</f>
        <v/>
      </c>
      <c r="AC560" s="107" t="str">
        <f aca="false">IF($C560="","",IF($S560="Converted","8 Won / Certified",IF($S560="Application Started","7 Certification / Enterprise opportunity",IF($S560="Meeting Booked","6 Meeting / Application",IF(OR($S560="Interested",$S560="Info Requested"),"5 Interested",IF(OR($S560="Declined",$S560="Not Relevant",$S560="Do Not Contact / Unsubscribed"),"9 Closed - Lost",IF($R560="Yes","4 Contacted",IF($N560="Yes","2 Engaged",IF($M560="Yes","1 Awareness",IF($AA560&gt;=60,"3 Qualified","1 Awareness"))))))))))</f>
        <v/>
      </c>
      <c r="AD560" s="108"/>
      <c r="AE560" s="108"/>
      <c r="AF560" s="111" t="str">
        <f aca="false">IF($AE560="","",$AE560+10)</f>
        <v/>
      </c>
      <c r="AG560" s="108"/>
      <c r="AH560" s="81"/>
      <c r="AI560" s="108"/>
      <c r="AJ560" s="81"/>
      <c r="AK560" s="108"/>
      <c r="AL560" s="110"/>
      <c r="AM560" s="81"/>
      <c r="AN560" s="111" t="str">
        <f aca="false">IF($D560="","",IF(COUNTIF($D$4:$D$1203,$D560)&gt;1,"DUPLICATE — check earlier row",""))</f>
        <v/>
      </c>
      <c r="AO560" s="81"/>
      <c r="AP560" s="81"/>
    </row>
    <row r="561" customFormat="false" ht="30" hidden="false" customHeight="true" outlineLevel="0" collapsed="false">
      <c r="A561" s="79"/>
      <c r="B561" s="80"/>
      <c r="C561" s="80"/>
      <c r="D561" s="80"/>
      <c r="E561" s="80"/>
      <c r="F561" s="80"/>
      <c r="G561" s="80"/>
      <c r="H561" s="80"/>
      <c r="I561" s="80"/>
      <c r="J561" s="102"/>
      <c r="K561" s="103" t="str">
        <f aca="false">IF(J561="","",IF(J561&gt;=8,"Yes","Check"))</f>
        <v/>
      </c>
      <c r="L561" s="81"/>
      <c r="M561" s="102"/>
      <c r="N561" s="102"/>
      <c r="O561" s="80"/>
      <c r="P561" s="81"/>
      <c r="Q561" s="103" t="str">
        <f aca="false">IF(P561="","",LEN(P561))</f>
        <v/>
      </c>
      <c r="R561" s="102"/>
      <c r="S561" s="80"/>
      <c r="T561" s="81"/>
      <c r="U561" s="104" t="str">
        <f aca="false">IF($AE561&lt;&gt;"",$AE561+4,IF(OR(R561&lt;&gt;"Yes",A561=""),"",A561+4))</f>
        <v/>
      </c>
      <c r="V561" s="102"/>
      <c r="W561" s="81"/>
      <c r="X561" s="81"/>
      <c r="Y561" s="105"/>
      <c r="Z561" s="105"/>
      <c r="AA561" s="106" t="str">
        <f aca="false">IF(AND($Y561="",$Z561=""),"",ROUND(IFERROR(VALUE(LEFT($Y561,1)),0)*12+IFERROR(VALUE(LEFT($Z561,1)),0)*8,0))</f>
        <v/>
      </c>
      <c r="AB561" s="106" t="str">
        <f aca="false">IF($AA561="","",IF($AA561&gt;=80,"A - call first",IF($AA561&gt;=60,"B - worth pursuing",IF($AA561&gt;=40,"C - nurture","D - do not spend time here"))))</f>
        <v/>
      </c>
      <c r="AC561" s="107" t="str">
        <f aca="false">IF($C561="","",IF($S561="Converted","8 Won / Certified",IF($S561="Application Started","7 Certification / Enterprise opportunity",IF($S561="Meeting Booked","6 Meeting / Application",IF(OR($S561="Interested",$S561="Info Requested"),"5 Interested",IF(OR($S561="Declined",$S561="Not Relevant",$S561="Do Not Contact / Unsubscribed"),"9 Closed - Lost",IF($R561="Yes","4 Contacted",IF($N561="Yes","2 Engaged",IF($M561="Yes","1 Awareness",IF($AA561&gt;=60,"3 Qualified","1 Awareness"))))))))))</f>
        <v/>
      </c>
      <c r="AD561" s="108"/>
      <c r="AE561" s="108"/>
      <c r="AF561" s="109" t="str">
        <f aca="false">IF($AE561="","",$AE561+10)</f>
        <v/>
      </c>
      <c r="AG561" s="108"/>
      <c r="AH561" s="81"/>
      <c r="AI561" s="108"/>
      <c r="AJ561" s="81"/>
      <c r="AK561" s="108"/>
      <c r="AL561" s="110"/>
      <c r="AM561" s="81"/>
      <c r="AN561" s="109" t="str">
        <f aca="false">IF($D561="","",IF(COUNTIF($D$4:$D$1203,$D561)&gt;1,"DUPLICATE — check earlier row",""))</f>
        <v/>
      </c>
      <c r="AO561" s="81"/>
      <c r="AP561" s="81"/>
    </row>
    <row r="562" customFormat="false" ht="30" hidden="false" customHeight="true" outlineLevel="0" collapsed="false">
      <c r="A562" s="79"/>
      <c r="B562" s="80"/>
      <c r="C562" s="80"/>
      <c r="D562" s="80"/>
      <c r="E562" s="80"/>
      <c r="F562" s="80"/>
      <c r="G562" s="80"/>
      <c r="H562" s="80"/>
      <c r="I562" s="80"/>
      <c r="J562" s="102"/>
      <c r="K562" s="103" t="str">
        <f aca="false">IF(J562="","",IF(J562&gt;=8,"Yes","Check"))</f>
        <v/>
      </c>
      <c r="L562" s="81"/>
      <c r="M562" s="102"/>
      <c r="N562" s="102"/>
      <c r="O562" s="80"/>
      <c r="P562" s="81"/>
      <c r="Q562" s="103" t="str">
        <f aca="false">IF(P562="","",LEN(P562))</f>
        <v/>
      </c>
      <c r="R562" s="102"/>
      <c r="S562" s="80"/>
      <c r="T562" s="81"/>
      <c r="U562" s="104" t="str">
        <f aca="false">IF($AE562&lt;&gt;"",$AE562+4,IF(OR(R562&lt;&gt;"Yes",A562=""),"",A562+4))</f>
        <v/>
      </c>
      <c r="V562" s="102"/>
      <c r="W562" s="81"/>
      <c r="X562" s="81"/>
      <c r="Y562" s="105"/>
      <c r="Z562" s="105"/>
      <c r="AA562" s="106" t="str">
        <f aca="false">IF(AND($Y562="",$Z562=""),"",ROUND(IFERROR(VALUE(LEFT($Y562,1)),0)*12+IFERROR(VALUE(LEFT($Z562,1)),0)*8,0))</f>
        <v/>
      </c>
      <c r="AB562" s="106" t="str">
        <f aca="false">IF($AA562="","",IF($AA562&gt;=80,"A - call first",IF($AA562&gt;=60,"B - worth pursuing",IF($AA562&gt;=40,"C - nurture","D - do not spend time here"))))</f>
        <v/>
      </c>
      <c r="AC562" s="107" t="str">
        <f aca="false">IF($C562="","",IF($S562="Converted","8 Won / Certified",IF($S562="Application Started","7 Certification / Enterprise opportunity",IF($S562="Meeting Booked","6 Meeting / Application",IF(OR($S562="Interested",$S562="Info Requested"),"5 Interested",IF(OR($S562="Declined",$S562="Not Relevant",$S562="Do Not Contact / Unsubscribed"),"9 Closed - Lost",IF($R562="Yes","4 Contacted",IF($N562="Yes","2 Engaged",IF($M562="Yes","1 Awareness",IF($AA562&gt;=60,"3 Qualified","1 Awareness"))))))))))</f>
        <v/>
      </c>
      <c r="AD562" s="108"/>
      <c r="AE562" s="108"/>
      <c r="AF562" s="111" t="str">
        <f aca="false">IF($AE562="","",$AE562+10)</f>
        <v/>
      </c>
      <c r="AG562" s="108"/>
      <c r="AH562" s="81"/>
      <c r="AI562" s="108"/>
      <c r="AJ562" s="81"/>
      <c r="AK562" s="108"/>
      <c r="AL562" s="110"/>
      <c r="AM562" s="81"/>
      <c r="AN562" s="111" t="str">
        <f aca="false">IF($D562="","",IF(COUNTIF($D$4:$D$1203,$D562)&gt;1,"DUPLICATE — check earlier row",""))</f>
        <v/>
      </c>
      <c r="AO562" s="81"/>
      <c r="AP562" s="81"/>
    </row>
    <row r="563" customFormat="false" ht="30" hidden="false" customHeight="true" outlineLevel="0" collapsed="false">
      <c r="A563" s="79"/>
      <c r="B563" s="80"/>
      <c r="C563" s="80"/>
      <c r="D563" s="80"/>
      <c r="E563" s="80"/>
      <c r="F563" s="80"/>
      <c r="G563" s="80"/>
      <c r="H563" s="80"/>
      <c r="I563" s="80"/>
      <c r="J563" s="102"/>
      <c r="K563" s="103" t="str">
        <f aca="false">IF(J563="","",IF(J563&gt;=8,"Yes","Check"))</f>
        <v/>
      </c>
      <c r="L563" s="81"/>
      <c r="M563" s="102"/>
      <c r="N563" s="102"/>
      <c r="O563" s="80"/>
      <c r="P563" s="81"/>
      <c r="Q563" s="103" t="str">
        <f aca="false">IF(P563="","",LEN(P563))</f>
        <v/>
      </c>
      <c r="R563" s="102"/>
      <c r="S563" s="80"/>
      <c r="T563" s="81"/>
      <c r="U563" s="104" t="str">
        <f aca="false">IF($AE563&lt;&gt;"",$AE563+4,IF(OR(R563&lt;&gt;"Yes",A563=""),"",A563+4))</f>
        <v/>
      </c>
      <c r="V563" s="102"/>
      <c r="W563" s="81"/>
      <c r="X563" s="81"/>
      <c r="Y563" s="105"/>
      <c r="Z563" s="105"/>
      <c r="AA563" s="106" t="str">
        <f aca="false">IF(AND($Y563="",$Z563=""),"",ROUND(IFERROR(VALUE(LEFT($Y563,1)),0)*12+IFERROR(VALUE(LEFT($Z563,1)),0)*8,0))</f>
        <v/>
      </c>
      <c r="AB563" s="106" t="str">
        <f aca="false">IF($AA563="","",IF($AA563&gt;=80,"A - call first",IF($AA563&gt;=60,"B - worth pursuing",IF($AA563&gt;=40,"C - nurture","D - do not spend time here"))))</f>
        <v/>
      </c>
      <c r="AC563" s="107" t="str">
        <f aca="false">IF($C563="","",IF($S563="Converted","8 Won / Certified",IF($S563="Application Started","7 Certification / Enterprise opportunity",IF($S563="Meeting Booked","6 Meeting / Application",IF(OR($S563="Interested",$S563="Info Requested"),"5 Interested",IF(OR($S563="Declined",$S563="Not Relevant",$S563="Do Not Contact / Unsubscribed"),"9 Closed - Lost",IF($R563="Yes","4 Contacted",IF($N563="Yes","2 Engaged",IF($M563="Yes","1 Awareness",IF($AA563&gt;=60,"3 Qualified","1 Awareness"))))))))))</f>
        <v/>
      </c>
      <c r="AD563" s="108"/>
      <c r="AE563" s="108"/>
      <c r="AF563" s="109" t="str">
        <f aca="false">IF($AE563="","",$AE563+10)</f>
        <v/>
      </c>
      <c r="AG563" s="108"/>
      <c r="AH563" s="81"/>
      <c r="AI563" s="108"/>
      <c r="AJ563" s="81"/>
      <c r="AK563" s="108"/>
      <c r="AL563" s="110"/>
      <c r="AM563" s="81"/>
      <c r="AN563" s="109" t="str">
        <f aca="false">IF($D563="","",IF(COUNTIF($D$4:$D$1203,$D563)&gt;1,"DUPLICATE — check earlier row",""))</f>
        <v/>
      </c>
      <c r="AO563" s="81"/>
      <c r="AP563" s="81"/>
    </row>
    <row r="564" customFormat="false" ht="30" hidden="false" customHeight="true" outlineLevel="0" collapsed="false">
      <c r="A564" s="79"/>
      <c r="B564" s="80"/>
      <c r="C564" s="80"/>
      <c r="D564" s="80"/>
      <c r="E564" s="80"/>
      <c r="F564" s="80"/>
      <c r="G564" s="80"/>
      <c r="H564" s="80"/>
      <c r="I564" s="80"/>
      <c r="J564" s="102"/>
      <c r="K564" s="103" t="str">
        <f aca="false">IF(J564="","",IF(J564&gt;=8,"Yes","Check"))</f>
        <v/>
      </c>
      <c r="L564" s="81"/>
      <c r="M564" s="102"/>
      <c r="N564" s="102"/>
      <c r="O564" s="80"/>
      <c r="P564" s="81"/>
      <c r="Q564" s="103" t="str">
        <f aca="false">IF(P564="","",LEN(P564))</f>
        <v/>
      </c>
      <c r="R564" s="102"/>
      <c r="S564" s="80"/>
      <c r="T564" s="81"/>
      <c r="U564" s="104" t="str">
        <f aca="false">IF($AE564&lt;&gt;"",$AE564+4,IF(OR(R564&lt;&gt;"Yes",A564=""),"",A564+4))</f>
        <v/>
      </c>
      <c r="V564" s="102"/>
      <c r="W564" s="81"/>
      <c r="X564" s="81"/>
      <c r="Y564" s="105"/>
      <c r="Z564" s="105"/>
      <c r="AA564" s="106" t="str">
        <f aca="false">IF(AND($Y564="",$Z564=""),"",ROUND(IFERROR(VALUE(LEFT($Y564,1)),0)*12+IFERROR(VALUE(LEFT($Z564,1)),0)*8,0))</f>
        <v/>
      </c>
      <c r="AB564" s="106" t="str">
        <f aca="false">IF($AA564="","",IF($AA564&gt;=80,"A - call first",IF($AA564&gt;=60,"B - worth pursuing",IF($AA564&gt;=40,"C - nurture","D - do not spend time here"))))</f>
        <v/>
      </c>
      <c r="AC564" s="107" t="str">
        <f aca="false">IF($C564="","",IF($S564="Converted","8 Won / Certified",IF($S564="Application Started","7 Certification / Enterprise opportunity",IF($S564="Meeting Booked","6 Meeting / Application",IF(OR($S564="Interested",$S564="Info Requested"),"5 Interested",IF(OR($S564="Declined",$S564="Not Relevant",$S564="Do Not Contact / Unsubscribed"),"9 Closed - Lost",IF($R564="Yes","4 Contacted",IF($N564="Yes","2 Engaged",IF($M564="Yes","1 Awareness",IF($AA564&gt;=60,"3 Qualified","1 Awareness"))))))))))</f>
        <v/>
      </c>
      <c r="AD564" s="108"/>
      <c r="AE564" s="108"/>
      <c r="AF564" s="111" t="str">
        <f aca="false">IF($AE564="","",$AE564+10)</f>
        <v/>
      </c>
      <c r="AG564" s="108"/>
      <c r="AH564" s="81"/>
      <c r="AI564" s="108"/>
      <c r="AJ564" s="81"/>
      <c r="AK564" s="108"/>
      <c r="AL564" s="110"/>
      <c r="AM564" s="81"/>
      <c r="AN564" s="111" t="str">
        <f aca="false">IF($D564="","",IF(COUNTIF($D$4:$D$1203,$D564)&gt;1,"DUPLICATE — check earlier row",""))</f>
        <v/>
      </c>
      <c r="AO564" s="81"/>
      <c r="AP564" s="81"/>
    </row>
    <row r="565" customFormat="false" ht="30" hidden="false" customHeight="true" outlineLevel="0" collapsed="false">
      <c r="A565" s="79"/>
      <c r="B565" s="80"/>
      <c r="C565" s="80"/>
      <c r="D565" s="80"/>
      <c r="E565" s="80"/>
      <c r="F565" s="80"/>
      <c r="G565" s="80"/>
      <c r="H565" s="80"/>
      <c r="I565" s="80"/>
      <c r="J565" s="102"/>
      <c r="K565" s="103" t="str">
        <f aca="false">IF(J565="","",IF(J565&gt;=8,"Yes","Check"))</f>
        <v/>
      </c>
      <c r="L565" s="81"/>
      <c r="M565" s="102"/>
      <c r="N565" s="102"/>
      <c r="O565" s="80"/>
      <c r="P565" s="81"/>
      <c r="Q565" s="103" t="str">
        <f aca="false">IF(P565="","",LEN(P565))</f>
        <v/>
      </c>
      <c r="R565" s="102"/>
      <c r="S565" s="80"/>
      <c r="T565" s="81"/>
      <c r="U565" s="104" t="str">
        <f aca="false">IF($AE565&lt;&gt;"",$AE565+4,IF(OR(R565&lt;&gt;"Yes",A565=""),"",A565+4))</f>
        <v/>
      </c>
      <c r="V565" s="102"/>
      <c r="W565" s="81"/>
      <c r="X565" s="81"/>
      <c r="Y565" s="105"/>
      <c r="Z565" s="105"/>
      <c r="AA565" s="106" t="str">
        <f aca="false">IF(AND($Y565="",$Z565=""),"",ROUND(IFERROR(VALUE(LEFT($Y565,1)),0)*12+IFERROR(VALUE(LEFT($Z565,1)),0)*8,0))</f>
        <v/>
      </c>
      <c r="AB565" s="106" t="str">
        <f aca="false">IF($AA565="","",IF($AA565&gt;=80,"A - call first",IF($AA565&gt;=60,"B - worth pursuing",IF($AA565&gt;=40,"C - nurture","D - do not spend time here"))))</f>
        <v/>
      </c>
      <c r="AC565" s="107" t="str">
        <f aca="false">IF($C565="","",IF($S565="Converted","8 Won / Certified",IF($S565="Application Started","7 Certification / Enterprise opportunity",IF($S565="Meeting Booked","6 Meeting / Application",IF(OR($S565="Interested",$S565="Info Requested"),"5 Interested",IF(OR($S565="Declined",$S565="Not Relevant",$S565="Do Not Contact / Unsubscribed"),"9 Closed - Lost",IF($R565="Yes","4 Contacted",IF($N565="Yes","2 Engaged",IF($M565="Yes","1 Awareness",IF($AA565&gt;=60,"3 Qualified","1 Awareness"))))))))))</f>
        <v/>
      </c>
      <c r="AD565" s="108"/>
      <c r="AE565" s="108"/>
      <c r="AF565" s="109" t="str">
        <f aca="false">IF($AE565="","",$AE565+10)</f>
        <v/>
      </c>
      <c r="AG565" s="108"/>
      <c r="AH565" s="81"/>
      <c r="AI565" s="108"/>
      <c r="AJ565" s="81"/>
      <c r="AK565" s="108"/>
      <c r="AL565" s="110"/>
      <c r="AM565" s="81"/>
      <c r="AN565" s="109" t="str">
        <f aca="false">IF($D565="","",IF(COUNTIF($D$4:$D$1203,$D565)&gt;1,"DUPLICATE — check earlier row",""))</f>
        <v/>
      </c>
      <c r="AO565" s="81"/>
      <c r="AP565" s="81"/>
    </row>
    <row r="566" customFormat="false" ht="30" hidden="false" customHeight="true" outlineLevel="0" collapsed="false">
      <c r="A566" s="79"/>
      <c r="B566" s="80"/>
      <c r="C566" s="80"/>
      <c r="D566" s="80"/>
      <c r="E566" s="80"/>
      <c r="F566" s="80"/>
      <c r="G566" s="80"/>
      <c r="H566" s="80"/>
      <c r="I566" s="80"/>
      <c r="J566" s="102"/>
      <c r="K566" s="103" t="str">
        <f aca="false">IF(J566="","",IF(J566&gt;=8,"Yes","Check"))</f>
        <v/>
      </c>
      <c r="L566" s="81"/>
      <c r="M566" s="102"/>
      <c r="N566" s="102"/>
      <c r="O566" s="80"/>
      <c r="P566" s="81"/>
      <c r="Q566" s="103" t="str">
        <f aca="false">IF(P566="","",LEN(P566))</f>
        <v/>
      </c>
      <c r="R566" s="102"/>
      <c r="S566" s="80"/>
      <c r="T566" s="81"/>
      <c r="U566" s="104" t="str">
        <f aca="false">IF($AE566&lt;&gt;"",$AE566+4,IF(OR(R566&lt;&gt;"Yes",A566=""),"",A566+4))</f>
        <v/>
      </c>
      <c r="V566" s="102"/>
      <c r="W566" s="81"/>
      <c r="X566" s="81"/>
      <c r="Y566" s="105"/>
      <c r="Z566" s="105"/>
      <c r="AA566" s="106" t="str">
        <f aca="false">IF(AND($Y566="",$Z566=""),"",ROUND(IFERROR(VALUE(LEFT($Y566,1)),0)*12+IFERROR(VALUE(LEFT($Z566,1)),0)*8,0))</f>
        <v/>
      </c>
      <c r="AB566" s="106" t="str">
        <f aca="false">IF($AA566="","",IF($AA566&gt;=80,"A - call first",IF($AA566&gt;=60,"B - worth pursuing",IF($AA566&gt;=40,"C - nurture","D - do not spend time here"))))</f>
        <v/>
      </c>
      <c r="AC566" s="107" t="str">
        <f aca="false">IF($C566="","",IF($S566="Converted","8 Won / Certified",IF($S566="Application Started","7 Certification / Enterprise opportunity",IF($S566="Meeting Booked","6 Meeting / Application",IF(OR($S566="Interested",$S566="Info Requested"),"5 Interested",IF(OR($S566="Declined",$S566="Not Relevant",$S566="Do Not Contact / Unsubscribed"),"9 Closed - Lost",IF($R566="Yes","4 Contacted",IF($N566="Yes","2 Engaged",IF($M566="Yes","1 Awareness",IF($AA566&gt;=60,"3 Qualified","1 Awareness"))))))))))</f>
        <v/>
      </c>
      <c r="AD566" s="108"/>
      <c r="AE566" s="108"/>
      <c r="AF566" s="111" t="str">
        <f aca="false">IF($AE566="","",$AE566+10)</f>
        <v/>
      </c>
      <c r="AG566" s="108"/>
      <c r="AH566" s="81"/>
      <c r="AI566" s="108"/>
      <c r="AJ566" s="81"/>
      <c r="AK566" s="108"/>
      <c r="AL566" s="110"/>
      <c r="AM566" s="81"/>
      <c r="AN566" s="111" t="str">
        <f aca="false">IF($D566="","",IF(COUNTIF($D$4:$D$1203,$D566)&gt;1,"DUPLICATE — check earlier row",""))</f>
        <v/>
      </c>
      <c r="AO566" s="81"/>
      <c r="AP566" s="81"/>
    </row>
    <row r="567" customFormat="false" ht="30" hidden="false" customHeight="true" outlineLevel="0" collapsed="false">
      <c r="A567" s="79"/>
      <c r="B567" s="80"/>
      <c r="C567" s="80"/>
      <c r="D567" s="80"/>
      <c r="E567" s="80"/>
      <c r="F567" s="80"/>
      <c r="G567" s="80"/>
      <c r="H567" s="80"/>
      <c r="I567" s="80"/>
      <c r="J567" s="102"/>
      <c r="K567" s="103" t="str">
        <f aca="false">IF(J567="","",IF(J567&gt;=8,"Yes","Check"))</f>
        <v/>
      </c>
      <c r="L567" s="81"/>
      <c r="M567" s="102"/>
      <c r="N567" s="102"/>
      <c r="O567" s="80"/>
      <c r="P567" s="81"/>
      <c r="Q567" s="103" t="str">
        <f aca="false">IF(P567="","",LEN(P567))</f>
        <v/>
      </c>
      <c r="R567" s="102"/>
      <c r="S567" s="80"/>
      <c r="T567" s="81"/>
      <c r="U567" s="104" t="str">
        <f aca="false">IF($AE567&lt;&gt;"",$AE567+4,IF(OR(R567&lt;&gt;"Yes",A567=""),"",A567+4))</f>
        <v/>
      </c>
      <c r="V567" s="102"/>
      <c r="W567" s="81"/>
      <c r="X567" s="81"/>
      <c r="Y567" s="105"/>
      <c r="Z567" s="105"/>
      <c r="AA567" s="106" t="str">
        <f aca="false">IF(AND($Y567="",$Z567=""),"",ROUND(IFERROR(VALUE(LEFT($Y567,1)),0)*12+IFERROR(VALUE(LEFT($Z567,1)),0)*8,0))</f>
        <v/>
      </c>
      <c r="AB567" s="106" t="str">
        <f aca="false">IF($AA567="","",IF($AA567&gt;=80,"A - call first",IF($AA567&gt;=60,"B - worth pursuing",IF($AA567&gt;=40,"C - nurture","D - do not spend time here"))))</f>
        <v/>
      </c>
      <c r="AC567" s="107" t="str">
        <f aca="false">IF($C567="","",IF($S567="Converted","8 Won / Certified",IF($S567="Application Started","7 Certification / Enterprise opportunity",IF($S567="Meeting Booked","6 Meeting / Application",IF(OR($S567="Interested",$S567="Info Requested"),"5 Interested",IF(OR($S567="Declined",$S567="Not Relevant",$S567="Do Not Contact / Unsubscribed"),"9 Closed - Lost",IF($R567="Yes","4 Contacted",IF($N567="Yes","2 Engaged",IF($M567="Yes","1 Awareness",IF($AA567&gt;=60,"3 Qualified","1 Awareness"))))))))))</f>
        <v/>
      </c>
      <c r="AD567" s="108"/>
      <c r="AE567" s="108"/>
      <c r="AF567" s="109" t="str">
        <f aca="false">IF($AE567="","",$AE567+10)</f>
        <v/>
      </c>
      <c r="AG567" s="108"/>
      <c r="AH567" s="81"/>
      <c r="AI567" s="108"/>
      <c r="AJ567" s="81"/>
      <c r="AK567" s="108"/>
      <c r="AL567" s="110"/>
      <c r="AM567" s="81"/>
      <c r="AN567" s="109" t="str">
        <f aca="false">IF($D567="","",IF(COUNTIF($D$4:$D$1203,$D567)&gt;1,"DUPLICATE — check earlier row",""))</f>
        <v/>
      </c>
      <c r="AO567" s="81"/>
      <c r="AP567" s="81"/>
    </row>
    <row r="568" customFormat="false" ht="30" hidden="false" customHeight="true" outlineLevel="0" collapsed="false">
      <c r="A568" s="79"/>
      <c r="B568" s="80"/>
      <c r="C568" s="80"/>
      <c r="D568" s="80"/>
      <c r="E568" s="80"/>
      <c r="F568" s="80"/>
      <c r="G568" s="80"/>
      <c r="H568" s="80"/>
      <c r="I568" s="80"/>
      <c r="J568" s="102"/>
      <c r="K568" s="103" t="str">
        <f aca="false">IF(J568="","",IF(J568&gt;=8,"Yes","Check"))</f>
        <v/>
      </c>
      <c r="L568" s="81"/>
      <c r="M568" s="102"/>
      <c r="N568" s="102"/>
      <c r="O568" s="80"/>
      <c r="P568" s="81"/>
      <c r="Q568" s="103" t="str">
        <f aca="false">IF(P568="","",LEN(P568))</f>
        <v/>
      </c>
      <c r="R568" s="102"/>
      <c r="S568" s="80"/>
      <c r="T568" s="81"/>
      <c r="U568" s="104" t="str">
        <f aca="false">IF($AE568&lt;&gt;"",$AE568+4,IF(OR(R568&lt;&gt;"Yes",A568=""),"",A568+4))</f>
        <v/>
      </c>
      <c r="V568" s="102"/>
      <c r="W568" s="81"/>
      <c r="X568" s="81"/>
      <c r="Y568" s="105"/>
      <c r="Z568" s="105"/>
      <c r="AA568" s="106" t="str">
        <f aca="false">IF(AND($Y568="",$Z568=""),"",ROUND(IFERROR(VALUE(LEFT($Y568,1)),0)*12+IFERROR(VALUE(LEFT($Z568,1)),0)*8,0))</f>
        <v/>
      </c>
      <c r="AB568" s="106" t="str">
        <f aca="false">IF($AA568="","",IF($AA568&gt;=80,"A - call first",IF($AA568&gt;=60,"B - worth pursuing",IF($AA568&gt;=40,"C - nurture","D - do not spend time here"))))</f>
        <v/>
      </c>
      <c r="AC568" s="107" t="str">
        <f aca="false">IF($C568="","",IF($S568="Converted","8 Won / Certified",IF($S568="Application Started","7 Certification / Enterprise opportunity",IF($S568="Meeting Booked","6 Meeting / Application",IF(OR($S568="Interested",$S568="Info Requested"),"5 Interested",IF(OR($S568="Declined",$S568="Not Relevant",$S568="Do Not Contact / Unsubscribed"),"9 Closed - Lost",IF($R568="Yes","4 Contacted",IF($N568="Yes","2 Engaged",IF($M568="Yes","1 Awareness",IF($AA568&gt;=60,"3 Qualified","1 Awareness"))))))))))</f>
        <v/>
      </c>
      <c r="AD568" s="108"/>
      <c r="AE568" s="108"/>
      <c r="AF568" s="111" t="str">
        <f aca="false">IF($AE568="","",$AE568+10)</f>
        <v/>
      </c>
      <c r="AG568" s="108"/>
      <c r="AH568" s="81"/>
      <c r="AI568" s="108"/>
      <c r="AJ568" s="81"/>
      <c r="AK568" s="108"/>
      <c r="AL568" s="110"/>
      <c r="AM568" s="81"/>
      <c r="AN568" s="111" t="str">
        <f aca="false">IF($D568="","",IF(COUNTIF($D$4:$D$1203,$D568)&gt;1,"DUPLICATE — check earlier row",""))</f>
        <v/>
      </c>
      <c r="AO568" s="81"/>
      <c r="AP568" s="81"/>
    </row>
    <row r="569" customFormat="false" ht="30" hidden="false" customHeight="true" outlineLevel="0" collapsed="false">
      <c r="A569" s="79"/>
      <c r="B569" s="80"/>
      <c r="C569" s="80"/>
      <c r="D569" s="80"/>
      <c r="E569" s="80"/>
      <c r="F569" s="80"/>
      <c r="G569" s="80"/>
      <c r="H569" s="80"/>
      <c r="I569" s="80"/>
      <c r="J569" s="102"/>
      <c r="K569" s="103" t="str">
        <f aca="false">IF(J569="","",IF(J569&gt;=8,"Yes","Check"))</f>
        <v/>
      </c>
      <c r="L569" s="81"/>
      <c r="M569" s="102"/>
      <c r="N569" s="102"/>
      <c r="O569" s="80"/>
      <c r="P569" s="81"/>
      <c r="Q569" s="103" t="str">
        <f aca="false">IF(P569="","",LEN(P569))</f>
        <v/>
      </c>
      <c r="R569" s="102"/>
      <c r="S569" s="80"/>
      <c r="T569" s="81"/>
      <c r="U569" s="104" t="str">
        <f aca="false">IF($AE569&lt;&gt;"",$AE569+4,IF(OR(R569&lt;&gt;"Yes",A569=""),"",A569+4))</f>
        <v/>
      </c>
      <c r="V569" s="102"/>
      <c r="W569" s="81"/>
      <c r="X569" s="81"/>
      <c r="Y569" s="105"/>
      <c r="Z569" s="105"/>
      <c r="AA569" s="106" t="str">
        <f aca="false">IF(AND($Y569="",$Z569=""),"",ROUND(IFERROR(VALUE(LEFT($Y569,1)),0)*12+IFERROR(VALUE(LEFT($Z569,1)),0)*8,0))</f>
        <v/>
      </c>
      <c r="AB569" s="106" t="str">
        <f aca="false">IF($AA569="","",IF($AA569&gt;=80,"A - call first",IF($AA569&gt;=60,"B - worth pursuing",IF($AA569&gt;=40,"C - nurture","D - do not spend time here"))))</f>
        <v/>
      </c>
      <c r="AC569" s="107" t="str">
        <f aca="false">IF($C569="","",IF($S569="Converted","8 Won / Certified",IF($S569="Application Started","7 Certification / Enterprise opportunity",IF($S569="Meeting Booked","6 Meeting / Application",IF(OR($S569="Interested",$S569="Info Requested"),"5 Interested",IF(OR($S569="Declined",$S569="Not Relevant",$S569="Do Not Contact / Unsubscribed"),"9 Closed - Lost",IF($R569="Yes","4 Contacted",IF($N569="Yes","2 Engaged",IF($M569="Yes","1 Awareness",IF($AA569&gt;=60,"3 Qualified","1 Awareness"))))))))))</f>
        <v/>
      </c>
      <c r="AD569" s="108"/>
      <c r="AE569" s="108"/>
      <c r="AF569" s="109" t="str">
        <f aca="false">IF($AE569="","",$AE569+10)</f>
        <v/>
      </c>
      <c r="AG569" s="108"/>
      <c r="AH569" s="81"/>
      <c r="AI569" s="108"/>
      <c r="AJ569" s="81"/>
      <c r="AK569" s="108"/>
      <c r="AL569" s="110"/>
      <c r="AM569" s="81"/>
      <c r="AN569" s="109" t="str">
        <f aca="false">IF($D569="","",IF(COUNTIF($D$4:$D$1203,$D569)&gt;1,"DUPLICATE — check earlier row",""))</f>
        <v/>
      </c>
      <c r="AO569" s="81"/>
      <c r="AP569" s="81"/>
    </row>
    <row r="570" customFormat="false" ht="30" hidden="false" customHeight="true" outlineLevel="0" collapsed="false">
      <c r="A570" s="79"/>
      <c r="B570" s="80"/>
      <c r="C570" s="80"/>
      <c r="D570" s="80"/>
      <c r="E570" s="80"/>
      <c r="F570" s="80"/>
      <c r="G570" s="80"/>
      <c r="H570" s="80"/>
      <c r="I570" s="80"/>
      <c r="J570" s="102"/>
      <c r="K570" s="103" t="str">
        <f aca="false">IF(J570="","",IF(J570&gt;=8,"Yes","Check"))</f>
        <v/>
      </c>
      <c r="L570" s="81"/>
      <c r="M570" s="102"/>
      <c r="N570" s="102"/>
      <c r="O570" s="80"/>
      <c r="P570" s="81"/>
      <c r="Q570" s="103" t="str">
        <f aca="false">IF(P570="","",LEN(P570))</f>
        <v/>
      </c>
      <c r="R570" s="102"/>
      <c r="S570" s="80"/>
      <c r="T570" s="81"/>
      <c r="U570" s="104" t="str">
        <f aca="false">IF($AE570&lt;&gt;"",$AE570+4,IF(OR(R570&lt;&gt;"Yes",A570=""),"",A570+4))</f>
        <v/>
      </c>
      <c r="V570" s="102"/>
      <c r="W570" s="81"/>
      <c r="X570" s="81"/>
      <c r="Y570" s="105"/>
      <c r="Z570" s="105"/>
      <c r="AA570" s="106" t="str">
        <f aca="false">IF(AND($Y570="",$Z570=""),"",ROUND(IFERROR(VALUE(LEFT($Y570,1)),0)*12+IFERROR(VALUE(LEFT($Z570,1)),0)*8,0))</f>
        <v/>
      </c>
      <c r="AB570" s="106" t="str">
        <f aca="false">IF($AA570="","",IF($AA570&gt;=80,"A - call first",IF($AA570&gt;=60,"B - worth pursuing",IF($AA570&gt;=40,"C - nurture","D - do not spend time here"))))</f>
        <v/>
      </c>
      <c r="AC570" s="107" t="str">
        <f aca="false">IF($C570="","",IF($S570="Converted","8 Won / Certified",IF($S570="Application Started","7 Certification / Enterprise opportunity",IF($S570="Meeting Booked","6 Meeting / Application",IF(OR($S570="Interested",$S570="Info Requested"),"5 Interested",IF(OR($S570="Declined",$S570="Not Relevant",$S570="Do Not Contact / Unsubscribed"),"9 Closed - Lost",IF($R570="Yes","4 Contacted",IF($N570="Yes","2 Engaged",IF($M570="Yes","1 Awareness",IF($AA570&gt;=60,"3 Qualified","1 Awareness"))))))))))</f>
        <v/>
      </c>
      <c r="AD570" s="108"/>
      <c r="AE570" s="108"/>
      <c r="AF570" s="111" t="str">
        <f aca="false">IF($AE570="","",$AE570+10)</f>
        <v/>
      </c>
      <c r="AG570" s="108"/>
      <c r="AH570" s="81"/>
      <c r="AI570" s="108"/>
      <c r="AJ570" s="81"/>
      <c r="AK570" s="108"/>
      <c r="AL570" s="110"/>
      <c r="AM570" s="81"/>
      <c r="AN570" s="111" t="str">
        <f aca="false">IF($D570="","",IF(COUNTIF($D$4:$D$1203,$D570)&gt;1,"DUPLICATE — check earlier row",""))</f>
        <v/>
      </c>
      <c r="AO570" s="81"/>
      <c r="AP570" s="81"/>
    </row>
    <row r="571" customFormat="false" ht="30" hidden="false" customHeight="true" outlineLevel="0" collapsed="false">
      <c r="A571" s="79"/>
      <c r="B571" s="80"/>
      <c r="C571" s="80"/>
      <c r="D571" s="80"/>
      <c r="E571" s="80"/>
      <c r="F571" s="80"/>
      <c r="G571" s="80"/>
      <c r="H571" s="80"/>
      <c r="I571" s="80"/>
      <c r="J571" s="102"/>
      <c r="K571" s="103" t="str">
        <f aca="false">IF(J571="","",IF(J571&gt;=8,"Yes","Check"))</f>
        <v/>
      </c>
      <c r="L571" s="81"/>
      <c r="M571" s="102"/>
      <c r="N571" s="102"/>
      <c r="O571" s="80"/>
      <c r="P571" s="81"/>
      <c r="Q571" s="103" t="str">
        <f aca="false">IF(P571="","",LEN(P571))</f>
        <v/>
      </c>
      <c r="R571" s="102"/>
      <c r="S571" s="80"/>
      <c r="T571" s="81"/>
      <c r="U571" s="104" t="str">
        <f aca="false">IF($AE571&lt;&gt;"",$AE571+4,IF(OR(R571&lt;&gt;"Yes",A571=""),"",A571+4))</f>
        <v/>
      </c>
      <c r="V571" s="102"/>
      <c r="W571" s="81"/>
      <c r="X571" s="81"/>
      <c r="Y571" s="105"/>
      <c r="Z571" s="105"/>
      <c r="AA571" s="106" t="str">
        <f aca="false">IF(AND($Y571="",$Z571=""),"",ROUND(IFERROR(VALUE(LEFT($Y571,1)),0)*12+IFERROR(VALUE(LEFT($Z571,1)),0)*8,0))</f>
        <v/>
      </c>
      <c r="AB571" s="106" t="str">
        <f aca="false">IF($AA571="","",IF($AA571&gt;=80,"A - call first",IF($AA571&gt;=60,"B - worth pursuing",IF($AA571&gt;=40,"C - nurture","D - do not spend time here"))))</f>
        <v/>
      </c>
      <c r="AC571" s="107" t="str">
        <f aca="false">IF($C571="","",IF($S571="Converted","8 Won / Certified",IF($S571="Application Started","7 Certification / Enterprise opportunity",IF($S571="Meeting Booked","6 Meeting / Application",IF(OR($S571="Interested",$S571="Info Requested"),"5 Interested",IF(OR($S571="Declined",$S571="Not Relevant",$S571="Do Not Contact / Unsubscribed"),"9 Closed - Lost",IF($R571="Yes","4 Contacted",IF($N571="Yes","2 Engaged",IF($M571="Yes","1 Awareness",IF($AA571&gt;=60,"3 Qualified","1 Awareness"))))))))))</f>
        <v/>
      </c>
      <c r="AD571" s="108"/>
      <c r="AE571" s="108"/>
      <c r="AF571" s="109" t="str">
        <f aca="false">IF($AE571="","",$AE571+10)</f>
        <v/>
      </c>
      <c r="AG571" s="108"/>
      <c r="AH571" s="81"/>
      <c r="AI571" s="108"/>
      <c r="AJ571" s="81"/>
      <c r="AK571" s="108"/>
      <c r="AL571" s="110"/>
      <c r="AM571" s="81"/>
      <c r="AN571" s="109" t="str">
        <f aca="false">IF($D571="","",IF(COUNTIF($D$4:$D$1203,$D571)&gt;1,"DUPLICATE — check earlier row",""))</f>
        <v/>
      </c>
      <c r="AO571" s="81"/>
      <c r="AP571" s="81"/>
    </row>
    <row r="572" customFormat="false" ht="30" hidden="false" customHeight="true" outlineLevel="0" collapsed="false">
      <c r="A572" s="79"/>
      <c r="B572" s="80"/>
      <c r="C572" s="80"/>
      <c r="D572" s="80"/>
      <c r="E572" s="80"/>
      <c r="F572" s="80"/>
      <c r="G572" s="80"/>
      <c r="H572" s="80"/>
      <c r="I572" s="80"/>
      <c r="J572" s="102"/>
      <c r="K572" s="103" t="str">
        <f aca="false">IF(J572="","",IF(J572&gt;=8,"Yes","Check"))</f>
        <v/>
      </c>
      <c r="L572" s="81"/>
      <c r="M572" s="102"/>
      <c r="N572" s="102"/>
      <c r="O572" s="80"/>
      <c r="P572" s="81"/>
      <c r="Q572" s="103" t="str">
        <f aca="false">IF(P572="","",LEN(P572))</f>
        <v/>
      </c>
      <c r="R572" s="102"/>
      <c r="S572" s="80"/>
      <c r="T572" s="81"/>
      <c r="U572" s="104" t="str">
        <f aca="false">IF($AE572&lt;&gt;"",$AE572+4,IF(OR(R572&lt;&gt;"Yes",A572=""),"",A572+4))</f>
        <v/>
      </c>
      <c r="V572" s="102"/>
      <c r="W572" s="81"/>
      <c r="X572" s="81"/>
      <c r="Y572" s="105"/>
      <c r="Z572" s="105"/>
      <c r="AA572" s="106" t="str">
        <f aca="false">IF(AND($Y572="",$Z572=""),"",ROUND(IFERROR(VALUE(LEFT($Y572,1)),0)*12+IFERROR(VALUE(LEFT($Z572,1)),0)*8,0))</f>
        <v/>
      </c>
      <c r="AB572" s="106" t="str">
        <f aca="false">IF($AA572="","",IF($AA572&gt;=80,"A - call first",IF($AA572&gt;=60,"B - worth pursuing",IF($AA572&gt;=40,"C - nurture","D - do not spend time here"))))</f>
        <v/>
      </c>
      <c r="AC572" s="107" t="str">
        <f aca="false">IF($C572="","",IF($S572="Converted","8 Won / Certified",IF($S572="Application Started","7 Certification / Enterprise opportunity",IF($S572="Meeting Booked","6 Meeting / Application",IF(OR($S572="Interested",$S572="Info Requested"),"5 Interested",IF(OR($S572="Declined",$S572="Not Relevant",$S572="Do Not Contact / Unsubscribed"),"9 Closed - Lost",IF($R572="Yes","4 Contacted",IF($N572="Yes","2 Engaged",IF($M572="Yes","1 Awareness",IF($AA572&gt;=60,"3 Qualified","1 Awareness"))))))))))</f>
        <v/>
      </c>
      <c r="AD572" s="108"/>
      <c r="AE572" s="108"/>
      <c r="AF572" s="111" t="str">
        <f aca="false">IF($AE572="","",$AE572+10)</f>
        <v/>
      </c>
      <c r="AG572" s="108"/>
      <c r="AH572" s="81"/>
      <c r="AI572" s="108"/>
      <c r="AJ572" s="81"/>
      <c r="AK572" s="108"/>
      <c r="AL572" s="110"/>
      <c r="AM572" s="81"/>
      <c r="AN572" s="111" t="str">
        <f aca="false">IF($D572="","",IF(COUNTIF($D$4:$D$1203,$D572)&gt;1,"DUPLICATE — check earlier row",""))</f>
        <v/>
      </c>
      <c r="AO572" s="81"/>
      <c r="AP572" s="81"/>
    </row>
    <row r="573" customFormat="false" ht="30" hidden="false" customHeight="true" outlineLevel="0" collapsed="false">
      <c r="A573" s="79"/>
      <c r="B573" s="80"/>
      <c r="C573" s="80"/>
      <c r="D573" s="80"/>
      <c r="E573" s="80"/>
      <c r="F573" s="80"/>
      <c r="G573" s="80"/>
      <c r="H573" s="80"/>
      <c r="I573" s="80"/>
      <c r="J573" s="102"/>
      <c r="K573" s="103" t="str">
        <f aca="false">IF(J573="","",IF(J573&gt;=8,"Yes","Check"))</f>
        <v/>
      </c>
      <c r="L573" s="81"/>
      <c r="M573" s="102"/>
      <c r="N573" s="102"/>
      <c r="O573" s="80"/>
      <c r="P573" s="81"/>
      <c r="Q573" s="103" t="str">
        <f aca="false">IF(P573="","",LEN(P573))</f>
        <v/>
      </c>
      <c r="R573" s="102"/>
      <c r="S573" s="80"/>
      <c r="T573" s="81"/>
      <c r="U573" s="104" t="str">
        <f aca="false">IF($AE573&lt;&gt;"",$AE573+4,IF(OR(R573&lt;&gt;"Yes",A573=""),"",A573+4))</f>
        <v/>
      </c>
      <c r="V573" s="102"/>
      <c r="W573" s="81"/>
      <c r="X573" s="81"/>
      <c r="Y573" s="105"/>
      <c r="Z573" s="105"/>
      <c r="AA573" s="106" t="str">
        <f aca="false">IF(AND($Y573="",$Z573=""),"",ROUND(IFERROR(VALUE(LEFT($Y573,1)),0)*12+IFERROR(VALUE(LEFT($Z573,1)),0)*8,0))</f>
        <v/>
      </c>
      <c r="AB573" s="106" t="str">
        <f aca="false">IF($AA573="","",IF($AA573&gt;=80,"A - call first",IF($AA573&gt;=60,"B - worth pursuing",IF($AA573&gt;=40,"C - nurture","D - do not spend time here"))))</f>
        <v/>
      </c>
      <c r="AC573" s="107" t="str">
        <f aca="false">IF($C573="","",IF($S573="Converted","8 Won / Certified",IF($S573="Application Started","7 Certification / Enterprise opportunity",IF($S573="Meeting Booked","6 Meeting / Application",IF(OR($S573="Interested",$S573="Info Requested"),"5 Interested",IF(OR($S573="Declined",$S573="Not Relevant",$S573="Do Not Contact / Unsubscribed"),"9 Closed - Lost",IF($R573="Yes","4 Contacted",IF($N573="Yes","2 Engaged",IF($M573="Yes","1 Awareness",IF($AA573&gt;=60,"3 Qualified","1 Awareness"))))))))))</f>
        <v/>
      </c>
      <c r="AD573" s="108"/>
      <c r="AE573" s="108"/>
      <c r="AF573" s="109" t="str">
        <f aca="false">IF($AE573="","",$AE573+10)</f>
        <v/>
      </c>
      <c r="AG573" s="108"/>
      <c r="AH573" s="81"/>
      <c r="AI573" s="108"/>
      <c r="AJ573" s="81"/>
      <c r="AK573" s="108"/>
      <c r="AL573" s="110"/>
      <c r="AM573" s="81"/>
      <c r="AN573" s="109" t="str">
        <f aca="false">IF($D573="","",IF(COUNTIF($D$4:$D$1203,$D573)&gt;1,"DUPLICATE — check earlier row",""))</f>
        <v/>
      </c>
      <c r="AO573" s="81"/>
      <c r="AP573" s="81"/>
    </row>
    <row r="574" customFormat="false" ht="30" hidden="false" customHeight="true" outlineLevel="0" collapsed="false">
      <c r="A574" s="79"/>
      <c r="B574" s="80"/>
      <c r="C574" s="80"/>
      <c r="D574" s="80"/>
      <c r="E574" s="80"/>
      <c r="F574" s="80"/>
      <c r="G574" s="80"/>
      <c r="H574" s="80"/>
      <c r="I574" s="80"/>
      <c r="J574" s="102"/>
      <c r="K574" s="103" t="str">
        <f aca="false">IF(J574="","",IF(J574&gt;=8,"Yes","Check"))</f>
        <v/>
      </c>
      <c r="L574" s="81"/>
      <c r="M574" s="102"/>
      <c r="N574" s="102"/>
      <c r="O574" s="80"/>
      <c r="P574" s="81"/>
      <c r="Q574" s="103" t="str">
        <f aca="false">IF(P574="","",LEN(P574))</f>
        <v/>
      </c>
      <c r="R574" s="102"/>
      <c r="S574" s="80"/>
      <c r="T574" s="81"/>
      <c r="U574" s="104" t="str">
        <f aca="false">IF($AE574&lt;&gt;"",$AE574+4,IF(OR(R574&lt;&gt;"Yes",A574=""),"",A574+4))</f>
        <v/>
      </c>
      <c r="V574" s="102"/>
      <c r="W574" s="81"/>
      <c r="X574" s="81"/>
      <c r="Y574" s="105"/>
      <c r="Z574" s="105"/>
      <c r="AA574" s="106" t="str">
        <f aca="false">IF(AND($Y574="",$Z574=""),"",ROUND(IFERROR(VALUE(LEFT($Y574,1)),0)*12+IFERROR(VALUE(LEFT($Z574,1)),0)*8,0))</f>
        <v/>
      </c>
      <c r="AB574" s="106" t="str">
        <f aca="false">IF($AA574="","",IF($AA574&gt;=80,"A - call first",IF($AA574&gt;=60,"B - worth pursuing",IF($AA574&gt;=40,"C - nurture","D - do not spend time here"))))</f>
        <v/>
      </c>
      <c r="AC574" s="107" t="str">
        <f aca="false">IF($C574="","",IF($S574="Converted","8 Won / Certified",IF($S574="Application Started","7 Certification / Enterprise opportunity",IF($S574="Meeting Booked","6 Meeting / Application",IF(OR($S574="Interested",$S574="Info Requested"),"5 Interested",IF(OR($S574="Declined",$S574="Not Relevant",$S574="Do Not Contact / Unsubscribed"),"9 Closed - Lost",IF($R574="Yes","4 Contacted",IF($N574="Yes","2 Engaged",IF($M574="Yes","1 Awareness",IF($AA574&gt;=60,"3 Qualified","1 Awareness"))))))))))</f>
        <v/>
      </c>
      <c r="AD574" s="108"/>
      <c r="AE574" s="108"/>
      <c r="AF574" s="111" t="str">
        <f aca="false">IF($AE574="","",$AE574+10)</f>
        <v/>
      </c>
      <c r="AG574" s="108"/>
      <c r="AH574" s="81"/>
      <c r="AI574" s="108"/>
      <c r="AJ574" s="81"/>
      <c r="AK574" s="108"/>
      <c r="AL574" s="110"/>
      <c r="AM574" s="81"/>
      <c r="AN574" s="111" t="str">
        <f aca="false">IF($D574="","",IF(COUNTIF($D$4:$D$1203,$D574)&gt;1,"DUPLICATE — check earlier row",""))</f>
        <v/>
      </c>
      <c r="AO574" s="81"/>
      <c r="AP574" s="81"/>
    </row>
    <row r="575" customFormat="false" ht="30" hidden="false" customHeight="true" outlineLevel="0" collapsed="false">
      <c r="A575" s="79"/>
      <c r="B575" s="80"/>
      <c r="C575" s="80"/>
      <c r="D575" s="80"/>
      <c r="E575" s="80"/>
      <c r="F575" s="80"/>
      <c r="G575" s="80"/>
      <c r="H575" s="80"/>
      <c r="I575" s="80"/>
      <c r="J575" s="102"/>
      <c r="K575" s="103" t="str">
        <f aca="false">IF(J575="","",IF(J575&gt;=8,"Yes","Check"))</f>
        <v/>
      </c>
      <c r="L575" s="81"/>
      <c r="M575" s="102"/>
      <c r="N575" s="102"/>
      <c r="O575" s="80"/>
      <c r="P575" s="81"/>
      <c r="Q575" s="103" t="str">
        <f aca="false">IF(P575="","",LEN(P575))</f>
        <v/>
      </c>
      <c r="R575" s="102"/>
      <c r="S575" s="80"/>
      <c r="T575" s="81"/>
      <c r="U575" s="104" t="str">
        <f aca="false">IF($AE575&lt;&gt;"",$AE575+4,IF(OR(R575&lt;&gt;"Yes",A575=""),"",A575+4))</f>
        <v/>
      </c>
      <c r="V575" s="102"/>
      <c r="W575" s="81"/>
      <c r="X575" s="81"/>
      <c r="Y575" s="105"/>
      <c r="Z575" s="105"/>
      <c r="AA575" s="106" t="str">
        <f aca="false">IF(AND($Y575="",$Z575=""),"",ROUND(IFERROR(VALUE(LEFT($Y575,1)),0)*12+IFERROR(VALUE(LEFT($Z575,1)),0)*8,0))</f>
        <v/>
      </c>
      <c r="AB575" s="106" t="str">
        <f aca="false">IF($AA575="","",IF($AA575&gt;=80,"A - call first",IF($AA575&gt;=60,"B - worth pursuing",IF($AA575&gt;=40,"C - nurture","D - do not spend time here"))))</f>
        <v/>
      </c>
      <c r="AC575" s="107" t="str">
        <f aca="false">IF($C575="","",IF($S575="Converted","8 Won / Certified",IF($S575="Application Started","7 Certification / Enterprise opportunity",IF($S575="Meeting Booked","6 Meeting / Application",IF(OR($S575="Interested",$S575="Info Requested"),"5 Interested",IF(OR($S575="Declined",$S575="Not Relevant",$S575="Do Not Contact / Unsubscribed"),"9 Closed - Lost",IF($R575="Yes","4 Contacted",IF($N575="Yes","2 Engaged",IF($M575="Yes","1 Awareness",IF($AA575&gt;=60,"3 Qualified","1 Awareness"))))))))))</f>
        <v/>
      </c>
      <c r="AD575" s="108"/>
      <c r="AE575" s="108"/>
      <c r="AF575" s="109" t="str">
        <f aca="false">IF($AE575="","",$AE575+10)</f>
        <v/>
      </c>
      <c r="AG575" s="108"/>
      <c r="AH575" s="81"/>
      <c r="AI575" s="108"/>
      <c r="AJ575" s="81"/>
      <c r="AK575" s="108"/>
      <c r="AL575" s="110"/>
      <c r="AM575" s="81"/>
      <c r="AN575" s="109" t="str">
        <f aca="false">IF($D575="","",IF(COUNTIF($D$4:$D$1203,$D575)&gt;1,"DUPLICATE — check earlier row",""))</f>
        <v/>
      </c>
      <c r="AO575" s="81"/>
      <c r="AP575" s="81"/>
    </row>
    <row r="576" customFormat="false" ht="30" hidden="false" customHeight="true" outlineLevel="0" collapsed="false">
      <c r="A576" s="79"/>
      <c r="B576" s="80"/>
      <c r="C576" s="80"/>
      <c r="D576" s="80"/>
      <c r="E576" s="80"/>
      <c r="F576" s="80"/>
      <c r="G576" s="80"/>
      <c r="H576" s="80"/>
      <c r="I576" s="80"/>
      <c r="J576" s="102"/>
      <c r="K576" s="103" t="str">
        <f aca="false">IF(J576="","",IF(J576&gt;=8,"Yes","Check"))</f>
        <v/>
      </c>
      <c r="L576" s="81"/>
      <c r="M576" s="102"/>
      <c r="N576" s="102"/>
      <c r="O576" s="80"/>
      <c r="P576" s="81"/>
      <c r="Q576" s="103" t="str">
        <f aca="false">IF(P576="","",LEN(P576))</f>
        <v/>
      </c>
      <c r="R576" s="102"/>
      <c r="S576" s="80"/>
      <c r="T576" s="81"/>
      <c r="U576" s="104" t="str">
        <f aca="false">IF($AE576&lt;&gt;"",$AE576+4,IF(OR(R576&lt;&gt;"Yes",A576=""),"",A576+4))</f>
        <v/>
      </c>
      <c r="V576" s="102"/>
      <c r="W576" s="81"/>
      <c r="X576" s="81"/>
      <c r="Y576" s="105"/>
      <c r="Z576" s="105"/>
      <c r="AA576" s="106" t="str">
        <f aca="false">IF(AND($Y576="",$Z576=""),"",ROUND(IFERROR(VALUE(LEFT($Y576,1)),0)*12+IFERROR(VALUE(LEFT($Z576,1)),0)*8,0))</f>
        <v/>
      </c>
      <c r="AB576" s="106" t="str">
        <f aca="false">IF($AA576="","",IF($AA576&gt;=80,"A - call first",IF($AA576&gt;=60,"B - worth pursuing",IF($AA576&gt;=40,"C - nurture","D - do not spend time here"))))</f>
        <v/>
      </c>
      <c r="AC576" s="107" t="str">
        <f aca="false">IF($C576="","",IF($S576="Converted","8 Won / Certified",IF($S576="Application Started","7 Certification / Enterprise opportunity",IF($S576="Meeting Booked","6 Meeting / Application",IF(OR($S576="Interested",$S576="Info Requested"),"5 Interested",IF(OR($S576="Declined",$S576="Not Relevant",$S576="Do Not Contact / Unsubscribed"),"9 Closed - Lost",IF($R576="Yes","4 Contacted",IF($N576="Yes","2 Engaged",IF($M576="Yes","1 Awareness",IF($AA576&gt;=60,"3 Qualified","1 Awareness"))))))))))</f>
        <v/>
      </c>
      <c r="AD576" s="108"/>
      <c r="AE576" s="108"/>
      <c r="AF576" s="111" t="str">
        <f aca="false">IF($AE576="","",$AE576+10)</f>
        <v/>
      </c>
      <c r="AG576" s="108"/>
      <c r="AH576" s="81"/>
      <c r="AI576" s="108"/>
      <c r="AJ576" s="81"/>
      <c r="AK576" s="108"/>
      <c r="AL576" s="110"/>
      <c r="AM576" s="81"/>
      <c r="AN576" s="111" t="str">
        <f aca="false">IF($D576="","",IF(COUNTIF($D$4:$D$1203,$D576)&gt;1,"DUPLICATE — check earlier row",""))</f>
        <v/>
      </c>
      <c r="AO576" s="81"/>
      <c r="AP576" s="81"/>
    </row>
    <row r="577" customFormat="false" ht="30" hidden="false" customHeight="true" outlineLevel="0" collapsed="false">
      <c r="A577" s="79"/>
      <c r="B577" s="80"/>
      <c r="C577" s="80"/>
      <c r="D577" s="80"/>
      <c r="E577" s="80"/>
      <c r="F577" s="80"/>
      <c r="G577" s="80"/>
      <c r="H577" s="80"/>
      <c r="I577" s="80"/>
      <c r="J577" s="102"/>
      <c r="K577" s="103" t="str">
        <f aca="false">IF(J577="","",IF(J577&gt;=8,"Yes","Check"))</f>
        <v/>
      </c>
      <c r="L577" s="81"/>
      <c r="M577" s="102"/>
      <c r="N577" s="102"/>
      <c r="O577" s="80"/>
      <c r="P577" s="81"/>
      <c r="Q577" s="103" t="str">
        <f aca="false">IF(P577="","",LEN(P577))</f>
        <v/>
      </c>
      <c r="R577" s="102"/>
      <c r="S577" s="80"/>
      <c r="T577" s="81"/>
      <c r="U577" s="104" t="str">
        <f aca="false">IF($AE577&lt;&gt;"",$AE577+4,IF(OR(R577&lt;&gt;"Yes",A577=""),"",A577+4))</f>
        <v/>
      </c>
      <c r="V577" s="102"/>
      <c r="W577" s="81"/>
      <c r="X577" s="81"/>
      <c r="Y577" s="105"/>
      <c r="Z577" s="105"/>
      <c r="AA577" s="106" t="str">
        <f aca="false">IF(AND($Y577="",$Z577=""),"",ROUND(IFERROR(VALUE(LEFT($Y577,1)),0)*12+IFERROR(VALUE(LEFT($Z577,1)),0)*8,0))</f>
        <v/>
      </c>
      <c r="AB577" s="106" t="str">
        <f aca="false">IF($AA577="","",IF($AA577&gt;=80,"A - call first",IF($AA577&gt;=60,"B - worth pursuing",IF($AA577&gt;=40,"C - nurture","D - do not spend time here"))))</f>
        <v/>
      </c>
      <c r="AC577" s="107" t="str">
        <f aca="false">IF($C577="","",IF($S577="Converted","8 Won / Certified",IF($S577="Application Started","7 Certification / Enterprise opportunity",IF($S577="Meeting Booked","6 Meeting / Application",IF(OR($S577="Interested",$S577="Info Requested"),"5 Interested",IF(OR($S577="Declined",$S577="Not Relevant",$S577="Do Not Contact / Unsubscribed"),"9 Closed - Lost",IF($R577="Yes","4 Contacted",IF($N577="Yes","2 Engaged",IF($M577="Yes","1 Awareness",IF($AA577&gt;=60,"3 Qualified","1 Awareness"))))))))))</f>
        <v/>
      </c>
      <c r="AD577" s="108"/>
      <c r="AE577" s="108"/>
      <c r="AF577" s="109" t="str">
        <f aca="false">IF($AE577="","",$AE577+10)</f>
        <v/>
      </c>
      <c r="AG577" s="108"/>
      <c r="AH577" s="81"/>
      <c r="AI577" s="108"/>
      <c r="AJ577" s="81"/>
      <c r="AK577" s="108"/>
      <c r="AL577" s="110"/>
      <c r="AM577" s="81"/>
      <c r="AN577" s="109" t="str">
        <f aca="false">IF($D577="","",IF(COUNTIF($D$4:$D$1203,$D577)&gt;1,"DUPLICATE — check earlier row",""))</f>
        <v/>
      </c>
      <c r="AO577" s="81"/>
      <c r="AP577" s="81"/>
    </row>
    <row r="578" customFormat="false" ht="30" hidden="false" customHeight="true" outlineLevel="0" collapsed="false">
      <c r="A578" s="79"/>
      <c r="B578" s="80"/>
      <c r="C578" s="80"/>
      <c r="D578" s="80"/>
      <c r="E578" s="80"/>
      <c r="F578" s="80"/>
      <c r="G578" s="80"/>
      <c r="H578" s="80"/>
      <c r="I578" s="80"/>
      <c r="J578" s="102"/>
      <c r="K578" s="103" t="str">
        <f aca="false">IF(J578="","",IF(J578&gt;=8,"Yes","Check"))</f>
        <v/>
      </c>
      <c r="L578" s="81"/>
      <c r="M578" s="102"/>
      <c r="N578" s="102"/>
      <c r="O578" s="80"/>
      <c r="P578" s="81"/>
      <c r="Q578" s="103" t="str">
        <f aca="false">IF(P578="","",LEN(P578))</f>
        <v/>
      </c>
      <c r="R578" s="102"/>
      <c r="S578" s="80"/>
      <c r="T578" s="81"/>
      <c r="U578" s="104" t="str">
        <f aca="false">IF($AE578&lt;&gt;"",$AE578+4,IF(OR(R578&lt;&gt;"Yes",A578=""),"",A578+4))</f>
        <v/>
      </c>
      <c r="V578" s="102"/>
      <c r="W578" s="81"/>
      <c r="X578" s="81"/>
      <c r="Y578" s="105"/>
      <c r="Z578" s="105"/>
      <c r="AA578" s="106" t="str">
        <f aca="false">IF(AND($Y578="",$Z578=""),"",ROUND(IFERROR(VALUE(LEFT($Y578,1)),0)*12+IFERROR(VALUE(LEFT($Z578,1)),0)*8,0))</f>
        <v/>
      </c>
      <c r="AB578" s="106" t="str">
        <f aca="false">IF($AA578="","",IF($AA578&gt;=80,"A - call first",IF($AA578&gt;=60,"B - worth pursuing",IF($AA578&gt;=40,"C - nurture","D - do not spend time here"))))</f>
        <v/>
      </c>
      <c r="AC578" s="107" t="str">
        <f aca="false">IF($C578="","",IF($S578="Converted","8 Won / Certified",IF($S578="Application Started","7 Certification / Enterprise opportunity",IF($S578="Meeting Booked","6 Meeting / Application",IF(OR($S578="Interested",$S578="Info Requested"),"5 Interested",IF(OR($S578="Declined",$S578="Not Relevant",$S578="Do Not Contact / Unsubscribed"),"9 Closed - Lost",IF($R578="Yes","4 Contacted",IF($N578="Yes","2 Engaged",IF($M578="Yes","1 Awareness",IF($AA578&gt;=60,"3 Qualified","1 Awareness"))))))))))</f>
        <v/>
      </c>
      <c r="AD578" s="108"/>
      <c r="AE578" s="108"/>
      <c r="AF578" s="111" t="str">
        <f aca="false">IF($AE578="","",$AE578+10)</f>
        <v/>
      </c>
      <c r="AG578" s="108"/>
      <c r="AH578" s="81"/>
      <c r="AI578" s="108"/>
      <c r="AJ578" s="81"/>
      <c r="AK578" s="108"/>
      <c r="AL578" s="110"/>
      <c r="AM578" s="81"/>
      <c r="AN578" s="111" t="str">
        <f aca="false">IF($D578="","",IF(COUNTIF($D$4:$D$1203,$D578)&gt;1,"DUPLICATE — check earlier row",""))</f>
        <v/>
      </c>
      <c r="AO578" s="81"/>
      <c r="AP578" s="81"/>
    </row>
    <row r="579" customFormat="false" ht="30" hidden="false" customHeight="true" outlineLevel="0" collapsed="false">
      <c r="A579" s="79"/>
      <c r="B579" s="80"/>
      <c r="C579" s="80"/>
      <c r="D579" s="80"/>
      <c r="E579" s="80"/>
      <c r="F579" s="80"/>
      <c r="G579" s="80"/>
      <c r="H579" s="80"/>
      <c r="I579" s="80"/>
      <c r="J579" s="102"/>
      <c r="K579" s="103" t="str">
        <f aca="false">IF(J579="","",IF(J579&gt;=8,"Yes","Check"))</f>
        <v/>
      </c>
      <c r="L579" s="81"/>
      <c r="M579" s="102"/>
      <c r="N579" s="102"/>
      <c r="O579" s="80"/>
      <c r="P579" s="81"/>
      <c r="Q579" s="103" t="str">
        <f aca="false">IF(P579="","",LEN(P579))</f>
        <v/>
      </c>
      <c r="R579" s="102"/>
      <c r="S579" s="80"/>
      <c r="T579" s="81"/>
      <c r="U579" s="104" t="str">
        <f aca="false">IF($AE579&lt;&gt;"",$AE579+4,IF(OR(R579&lt;&gt;"Yes",A579=""),"",A579+4))</f>
        <v/>
      </c>
      <c r="V579" s="102"/>
      <c r="W579" s="81"/>
      <c r="X579" s="81"/>
      <c r="Y579" s="105"/>
      <c r="Z579" s="105"/>
      <c r="AA579" s="106" t="str">
        <f aca="false">IF(AND($Y579="",$Z579=""),"",ROUND(IFERROR(VALUE(LEFT($Y579,1)),0)*12+IFERROR(VALUE(LEFT($Z579,1)),0)*8,0))</f>
        <v/>
      </c>
      <c r="AB579" s="106" t="str">
        <f aca="false">IF($AA579="","",IF($AA579&gt;=80,"A - call first",IF($AA579&gt;=60,"B - worth pursuing",IF($AA579&gt;=40,"C - nurture","D - do not spend time here"))))</f>
        <v/>
      </c>
      <c r="AC579" s="107" t="str">
        <f aca="false">IF($C579="","",IF($S579="Converted","8 Won / Certified",IF($S579="Application Started","7 Certification / Enterprise opportunity",IF($S579="Meeting Booked","6 Meeting / Application",IF(OR($S579="Interested",$S579="Info Requested"),"5 Interested",IF(OR($S579="Declined",$S579="Not Relevant",$S579="Do Not Contact / Unsubscribed"),"9 Closed - Lost",IF($R579="Yes","4 Contacted",IF($N579="Yes","2 Engaged",IF($M579="Yes","1 Awareness",IF($AA579&gt;=60,"3 Qualified","1 Awareness"))))))))))</f>
        <v/>
      </c>
      <c r="AD579" s="108"/>
      <c r="AE579" s="108"/>
      <c r="AF579" s="109" t="str">
        <f aca="false">IF($AE579="","",$AE579+10)</f>
        <v/>
      </c>
      <c r="AG579" s="108"/>
      <c r="AH579" s="81"/>
      <c r="AI579" s="108"/>
      <c r="AJ579" s="81"/>
      <c r="AK579" s="108"/>
      <c r="AL579" s="110"/>
      <c r="AM579" s="81"/>
      <c r="AN579" s="109" t="str">
        <f aca="false">IF($D579="","",IF(COUNTIF($D$4:$D$1203,$D579)&gt;1,"DUPLICATE — check earlier row",""))</f>
        <v/>
      </c>
      <c r="AO579" s="81"/>
      <c r="AP579" s="81"/>
    </row>
    <row r="580" customFormat="false" ht="30" hidden="false" customHeight="true" outlineLevel="0" collapsed="false">
      <c r="A580" s="79"/>
      <c r="B580" s="80"/>
      <c r="C580" s="80"/>
      <c r="D580" s="80"/>
      <c r="E580" s="80"/>
      <c r="F580" s="80"/>
      <c r="G580" s="80"/>
      <c r="H580" s="80"/>
      <c r="I580" s="80"/>
      <c r="J580" s="102"/>
      <c r="K580" s="103" t="str">
        <f aca="false">IF(J580="","",IF(J580&gt;=8,"Yes","Check"))</f>
        <v/>
      </c>
      <c r="L580" s="81"/>
      <c r="M580" s="102"/>
      <c r="N580" s="102"/>
      <c r="O580" s="80"/>
      <c r="P580" s="81"/>
      <c r="Q580" s="103" t="str">
        <f aca="false">IF(P580="","",LEN(P580))</f>
        <v/>
      </c>
      <c r="R580" s="102"/>
      <c r="S580" s="80"/>
      <c r="T580" s="81"/>
      <c r="U580" s="104" t="str">
        <f aca="false">IF($AE580&lt;&gt;"",$AE580+4,IF(OR(R580&lt;&gt;"Yes",A580=""),"",A580+4))</f>
        <v/>
      </c>
      <c r="V580" s="102"/>
      <c r="W580" s="81"/>
      <c r="X580" s="81"/>
      <c r="Y580" s="105"/>
      <c r="Z580" s="105"/>
      <c r="AA580" s="106" t="str">
        <f aca="false">IF(AND($Y580="",$Z580=""),"",ROUND(IFERROR(VALUE(LEFT($Y580,1)),0)*12+IFERROR(VALUE(LEFT($Z580,1)),0)*8,0))</f>
        <v/>
      </c>
      <c r="AB580" s="106" t="str">
        <f aca="false">IF($AA580="","",IF($AA580&gt;=80,"A - call first",IF($AA580&gt;=60,"B - worth pursuing",IF($AA580&gt;=40,"C - nurture","D - do not spend time here"))))</f>
        <v/>
      </c>
      <c r="AC580" s="107" t="str">
        <f aca="false">IF($C580="","",IF($S580="Converted","8 Won / Certified",IF($S580="Application Started","7 Certification / Enterprise opportunity",IF($S580="Meeting Booked","6 Meeting / Application",IF(OR($S580="Interested",$S580="Info Requested"),"5 Interested",IF(OR($S580="Declined",$S580="Not Relevant",$S580="Do Not Contact / Unsubscribed"),"9 Closed - Lost",IF($R580="Yes","4 Contacted",IF($N580="Yes","2 Engaged",IF($M580="Yes","1 Awareness",IF($AA580&gt;=60,"3 Qualified","1 Awareness"))))))))))</f>
        <v/>
      </c>
      <c r="AD580" s="108"/>
      <c r="AE580" s="108"/>
      <c r="AF580" s="111" t="str">
        <f aca="false">IF($AE580="","",$AE580+10)</f>
        <v/>
      </c>
      <c r="AG580" s="108"/>
      <c r="AH580" s="81"/>
      <c r="AI580" s="108"/>
      <c r="AJ580" s="81"/>
      <c r="AK580" s="108"/>
      <c r="AL580" s="110"/>
      <c r="AM580" s="81"/>
      <c r="AN580" s="111" t="str">
        <f aca="false">IF($D580="","",IF(COUNTIF($D$4:$D$1203,$D580)&gt;1,"DUPLICATE — check earlier row",""))</f>
        <v/>
      </c>
      <c r="AO580" s="81"/>
      <c r="AP580" s="81"/>
    </row>
    <row r="581" customFormat="false" ht="30" hidden="false" customHeight="true" outlineLevel="0" collapsed="false">
      <c r="A581" s="79"/>
      <c r="B581" s="80"/>
      <c r="C581" s="80"/>
      <c r="D581" s="80"/>
      <c r="E581" s="80"/>
      <c r="F581" s="80"/>
      <c r="G581" s="80"/>
      <c r="H581" s="80"/>
      <c r="I581" s="80"/>
      <c r="J581" s="102"/>
      <c r="K581" s="103" t="str">
        <f aca="false">IF(J581="","",IF(J581&gt;=8,"Yes","Check"))</f>
        <v/>
      </c>
      <c r="L581" s="81"/>
      <c r="M581" s="102"/>
      <c r="N581" s="102"/>
      <c r="O581" s="80"/>
      <c r="P581" s="81"/>
      <c r="Q581" s="103" t="str">
        <f aca="false">IF(P581="","",LEN(P581))</f>
        <v/>
      </c>
      <c r="R581" s="102"/>
      <c r="S581" s="80"/>
      <c r="T581" s="81"/>
      <c r="U581" s="104" t="str">
        <f aca="false">IF($AE581&lt;&gt;"",$AE581+4,IF(OR(R581&lt;&gt;"Yes",A581=""),"",A581+4))</f>
        <v/>
      </c>
      <c r="V581" s="102"/>
      <c r="W581" s="81"/>
      <c r="X581" s="81"/>
      <c r="Y581" s="105"/>
      <c r="Z581" s="105"/>
      <c r="AA581" s="106" t="str">
        <f aca="false">IF(AND($Y581="",$Z581=""),"",ROUND(IFERROR(VALUE(LEFT($Y581,1)),0)*12+IFERROR(VALUE(LEFT($Z581,1)),0)*8,0))</f>
        <v/>
      </c>
      <c r="AB581" s="106" t="str">
        <f aca="false">IF($AA581="","",IF($AA581&gt;=80,"A - call first",IF($AA581&gt;=60,"B - worth pursuing",IF($AA581&gt;=40,"C - nurture","D - do not spend time here"))))</f>
        <v/>
      </c>
      <c r="AC581" s="107" t="str">
        <f aca="false">IF($C581="","",IF($S581="Converted","8 Won / Certified",IF($S581="Application Started","7 Certification / Enterprise opportunity",IF($S581="Meeting Booked","6 Meeting / Application",IF(OR($S581="Interested",$S581="Info Requested"),"5 Interested",IF(OR($S581="Declined",$S581="Not Relevant",$S581="Do Not Contact / Unsubscribed"),"9 Closed - Lost",IF($R581="Yes","4 Contacted",IF($N581="Yes","2 Engaged",IF($M581="Yes","1 Awareness",IF($AA581&gt;=60,"3 Qualified","1 Awareness"))))))))))</f>
        <v/>
      </c>
      <c r="AD581" s="108"/>
      <c r="AE581" s="108"/>
      <c r="AF581" s="109" t="str">
        <f aca="false">IF($AE581="","",$AE581+10)</f>
        <v/>
      </c>
      <c r="AG581" s="108"/>
      <c r="AH581" s="81"/>
      <c r="AI581" s="108"/>
      <c r="AJ581" s="81"/>
      <c r="AK581" s="108"/>
      <c r="AL581" s="110"/>
      <c r="AM581" s="81"/>
      <c r="AN581" s="109" t="str">
        <f aca="false">IF($D581="","",IF(COUNTIF($D$4:$D$1203,$D581)&gt;1,"DUPLICATE — check earlier row",""))</f>
        <v/>
      </c>
      <c r="AO581" s="81"/>
      <c r="AP581" s="81"/>
    </row>
    <row r="582" customFormat="false" ht="30" hidden="false" customHeight="true" outlineLevel="0" collapsed="false">
      <c r="A582" s="79"/>
      <c r="B582" s="80"/>
      <c r="C582" s="80"/>
      <c r="D582" s="80"/>
      <c r="E582" s="80"/>
      <c r="F582" s="80"/>
      <c r="G582" s="80"/>
      <c r="H582" s="80"/>
      <c r="I582" s="80"/>
      <c r="J582" s="102"/>
      <c r="K582" s="103" t="str">
        <f aca="false">IF(J582="","",IF(J582&gt;=8,"Yes","Check"))</f>
        <v/>
      </c>
      <c r="L582" s="81"/>
      <c r="M582" s="102"/>
      <c r="N582" s="102"/>
      <c r="O582" s="80"/>
      <c r="P582" s="81"/>
      <c r="Q582" s="103" t="str">
        <f aca="false">IF(P582="","",LEN(P582))</f>
        <v/>
      </c>
      <c r="R582" s="102"/>
      <c r="S582" s="80"/>
      <c r="T582" s="81"/>
      <c r="U582" s="104" t="str">
        <f aca="false">IF($AE582&lt;&gt;"",$AE582+4,IF(OR(R582&lt;&gt;"Yes",A582=""),"",A582+4))</f>
        <v/>
      </c>
      <c r="V582" s="102"/>
      <c r="W582" s="81"/>
      <c r="X582" s="81"/>
      <c r="Y582" s="105"/>
      <c r="Z582" s="105"/>
      <c r="AA582" s="106" t="str">
        <f aca="false">IF(AND($Y582="",$Z582=""),"",ROUND(IFERROR(VALUE(LEFT($Y582,1)),0)*12+IFERROR(VALUE(LEFT($Z582,1)),0)*8,0))</f>
        <v/>
      </c>
      <c r="AB582" s="106" t="str">
        <f aca="false">IF($AA582="","",IF($AA582&gt;=80,"A - call first",IF($AA582&gt;=60,"B - worth pursuing",IF($AA582&gt;=40,"C - nurture","D - do not spend time here"))))</f>
        <v/>
      </c>
      <c r="AC582" s="107" t="str">
        <f aca="false">IF($C582="","",IF($S582="Converted","8 Won / Certified",IF($S582="Application Started","7 Certification / Enterprise opportunity",IF($S582="Meeting Booked","6 Meeting / Application",IF(OR($S582="Interested",$S582="Info Requested"),"5 Interested",IF(OR($S582="Declined",$S582="Not Relevant",$S582="Do Not Contact / Unsubscribed"),"9 Closed - Lost",IF($R582="Yes","4 Contacted",IF($N582="Yes","2 Engaged",IF($M582="Yes","1 Awareness",IF($AA582&gt;=60,"3 Qualified","1 Awareness"))))))))))</f>
        <v/>
      </c>
      <c r="AD582" s="108"/>
      <c r="AE582" s="108"/>
      <c r="AF582" s="111" t="str">
        <f aca="false">IF($AE582="","",$AE582+10)</f>
        <v/>
      </c>
      <c r="AG582" s="108"/>
      <c r="AH582" s="81"/>
      <c r="AI582" s="108"/>
      <c r="AJ582" s="81"/>
      <c r="AK582" s="108"/>
      <c r="AL582" s="110"/>
      <c r="AM582" s="81"/>
      <c r="AN582" s="111" t="str">
        <f aca="false">IF($D582="","",IF(COUNTIF($D$4:$D$1203,$D582)&gt;1,"DUPLICATE — check earlier row",""))</f>
        <v/>
      </c>
      <c r="AO582" s="81"/>
      <c r="AP582" s="81"/>
    </row>
    <row r="583" customFormat="false" ht="30" hidden="false" customHeight="true" outlineLevel="0" collapsed="false">
      <c r="A583" s="79"/>
      <c r="B583" s="80"/>
      <c r="C583" s="80"/>
      <c r="D583" s="80"/>
      <c r="E583" s="80"/>
      <c r="F583" s="80"/>
      <c r="G583" s="80"/>
      <c r="H583" s="80"/>
      <c r="I583" s="80"/>
      <c r="J583" s="102"/>
      <c r="K583" s="103" t="str">
        <f aca="false">IF(J583="","",IF(J583&gt;=8,"Yes","Check"))</f>
        <v/>
      </c>
      <c r="L583" s="81"/>
      <c r="M583" s="102"/>
      <c r="N583" s="102"/>
      <c r="O583" s="80"/>
      <c r="P583" s="81"/>
      <c r="Q583" s="103" t="str">
        <f aca="false">IF(P583="","",LEN(P583))</f>
        <v/>
      </c>
      <c r="R583" s="102"/>
      <c r="S583" s="80"/>
      <c r="T583" s="81"/>
      <c r="U583" s="104" t="str">
        <f aca="false">IF($AE583&lt;&gt;"",$AE583+4,IF(OR(R583&lt;&gt;"Yes",A583=""),"",A583+4))</f>
        <v/>
      </c>
      <c r="V583" s="102"/>
      <c r="W583" s="81"/>
      <c r="X583" s="81"/>
      <c r="Y583" s="105"/>
      <c r="Z583" s="105"/>
      <c r="AA583" s="106" t="str">
        <f aca="false">IF(AND($Y583="",$Z583=""),"",ROUND(IFERROR(VALUE(LEFT($Y583,1)),0)*12+IFERROR(VALUE(LEFT($Z583,1)),0)*8,0))</f>
        <v/>
      </c>
      <c r="AB583" s="106" t="str">
        <f aca="false">IF($AA583="","",IF($AA583&gt;=80,"A - call first",IF($AA583&gt;=60,"B - worth pursuing",IF($AA583&gt;=40,"C - nurture","D - do not spend time here"))))</f>
        <v/>
      </c>
      <c r="AC583" s="107" t="str">
        <f aca="false">IF($C583="","",IF($S583="Converted","8 Won / Certified",IF($S583="Application Started","7 Certification / Enterprise opportunity",IF($S583="Meeting Booked","6 Meeting / Application",IF(OR($S583="Interested",$S583="Info Requested"),"5 Interested",IF(OR($S583="Declined",$S583="Not Relevant",$S583="Do Not Contact / Unsubscribed"),"9 Closed - Lost",IF($R583="Yes","4 Contacted",IF($N583="Yes","2 Engaged",IF($M583="Yes","1 Awareness",IF($AA583&gt;=60,"3 Qualified","1 Awareness"))))))))))</f>
        <v/>
      </c>
      <c r="AD583" s="108"/>
      <c r="AE583" s="108"/>
      <c r="AF583" s="109" t="str">
        <f aca="false">IF($AE583="","",$AE583+10)</f>
        <v/>
      </c>
      <c r="AG583" s="108"/>
      <c r="AH583" s="81"/>
      <c r="AI583" s="108"/>
      <c r="AJ583" s="81"/>
      <c r="AK583" s="108"/>
      <c r="AL583" s="110"/>
      <c r="AM583" s="81"/>
      <c r="AN583" s="109" t="str">
        <f aca="false">IF($D583="","",IF(COUNTIF($D$4:$D$1203,$D583)&gt;1,"DUPLICATE — check earlier row",""))</f>
        <v/>
      </c>
      <c r="AO583" s="81"/>
      <c r="AP583" s="81"/>
    </row>
    <row r="584" customFormat="false" ht="30" hidden="false" customHeight="true" outlineLevel="0" collapsed="false">
      <c r="A584" s="79"/>
      <c r="B584" s="80"/>
      <c r="C584" s="80"/>
      <c r="D584" s="80"/>
      <c r="E584" s="80"/>
      <c r="F584" s="80"/>
      <c r="G584" s="80"/>
      <c r="H584" s="80"/>
      <c r="I584" s="80"/>
      <c r="J584" s="102"/>
      <c r="K584" s="103" t="str">
        <f aca="false">IF(J584="","",IF(J584&gt;=8,"Yes","Check"))</f>
        <v/>
      </c>
      <c r="L584" s="81"/>
      <c r="M584" s="102"/>
      <c r="N584" s="102"/>
      <c r="O584" s="80"/>
      <c r="P584" s="81"/>
      <c r="Q584" s="103" t="str">
        <f aca="false">IF(P584="","",LEN(P584))</f>
        <v/>
      </c>
      <c r="R584" s="102"/>
      <c r="S584" s="80"/>
      <c r="T584" s="81"/>
      <c r="U584" s="104" t="str">
        <f aca="false">IF($AE584&lt;&gt;"",$AE584+4,IF(OR(R584&lt;&gt;"Yes",A584=""),"",A584+4))</f>
        <v/>
      </c>
      <c r="V584" s="102"/>
      <c r="W584" s="81"/>
      <c r="X584" s="81"/>
      <c r="Y584" s="105"/>
      <c r="Z584" s="105"/>
      <c r="AA584" s="106" t="str">
        <f aca="false">IF(AND($Y584="",$Z584=""),"",ROUND(IFERROR(VALUE(LEFT($Y584,1)),0)*12+IFERROR(VALUE(LEFT($Z584,1)),0)*8,0))</f>
        <v/>
      </c>
      <c r="AB584" s="106" t="str">
        <f aca="false">IF($AA584="","",IF($AA584&gt;=80,"A - call first",IF($AA584&gt;=60,"B - worth pursuing",IF($AA584&gt;=40,"C - nurture","D - do not spend time here"))))</f>
        <v/>
      </c>
      <c r="AC584" s="107" t="str">
        <f aca="false">IF($C584="","",IF($S584="Converted","8 Won / Certified",IF($S584="Application Started","7 Certification / Enterprise opportunity",IF($S584="Meeting Booked","6 Meeting / Application",IF(OR($S584="Interested",$S584="Info Requested"),"5 Interested",IF(OR($S584="Declined",$S584="Not Relevant",$S584="Do Not Contact / Unsubscribed"),"9 Closed - Lost",IF($R584="Yes","4 Contacted",IF($N584="Yes","2 Engaged",IF($M584="Yes","1 Awareness",IF($AA584&gt;=60,"3 Qualified","1 Awareness"))))))))))</f>
        <v/>
      </c>
      <c r="AD584" s="108"/>
      <c r="AE584" s="108"/>
      <c r="AF584" s="111" t="str">
        <f aca="false">IF($AE584="","",$AE584+10)</f>
        <v/>
      </c>
      <c r="AG584" s="108"/>
      <c r="AH584" s="81"/>
      <c r="AI584" s="108"/>
      <c r="AJ584" s="81"/>
      <c r="AK584" s="108"/>
      <c r="AL584" s="110"/>
      <c r="AM584" s="81"/>
      <c r="AN584" s="111" t="str">
        <f aca="false">IF($D584="","",IF(COUNTIF($D$4:$D$1203,$D584)&gt;1,"DUPLICATE — check earlier row",""))</f>
        <v/>
      </c>
      <c r="AO584" s="81"/>
      <c r="AP584" s="81"/>
    </row>
    <row r="585" customFormat="false" ht="30" hidden="false" customHeight="true" outlineLevel="0" collapsed="false">
      <c r="A585" s="79"/>
      <c r="B585" s="80"/>
      <c r="C585" s="80"/>
      <c r="D585" s="80"/>
      <c r="E585" s="80"/>
      <c r="F585" s="80"/>
      <c r="G585" s="80"/>
      <c r="H585" s="80"/>
      <c r="I585" s="80"/>
      <c r="J585" s="102"/>
      <c r="K585" s="103" t="str">
        <f aca="false">IF(J585="","",IF(J585&gt;=8,"Yes","Check"))</f>
        <v/>
      </c>
      <c r="L585" s="81"/>
      <c r="M585" s="102"/>
      <c r="N585" s="102"/>
      <c r="O585" s="80"/>
      <c r="P585" s="81"/>
      <c r="Q585" s="103" t="str">
        <f aca="false">IF(P585="","",LEN(P585))</f>
        <v/>
      </c>
      <c r="R585" s="102"/>
      <c r="S585" s="80"/>
      <c r="T585" s="81"/>
      <c r="U585" s="104" t="str">
        <f aca="false">IF($AE585&lt;&gt;"",$AE585+4,IF(OR(R585&lt;&gt;"Yes",A585=""),"",A585+4))</f>
        <v/>
      </c>
      <c r="V585" s="102"/>
      <c r="W585" s="81"/>
      <c r="X585" s="81"/>
      <c r="Y585" s="105"/>
      <c r="Z585" s="105"/>
      <c r="AA585" s="106" t="str">
        <f aca="false">IF(AND($Y585="",$Z585=""),"",ROUND(IFERROR(VALUE(LEFT($Y585,1)),0)*12+IFERROR(VALUE(LEFT($Z585,1)),0)*8,0))</f>
        <v/>
      </c>
      <c r="AB585" s="106" t="str">
        <f aca="false">IF($AA585="","",IF($AA585&gt;=80,"A - call first",IF($AA585&gt;=60,"B - worth pursuing",IF($AA585&gt;=40,"C - nurture","D - do not spend time here"))))</f>
        <v/>
      </c>
      <c r="AC585" s="107" t="str">
        <f aca="false">IF($C585="","",IF($S585="Converted","8 Won / Certified",IF($S585="Application Started","7 Certification / Enterprise opportunity",IF($S585="Meeting Booked","6 Meeting / Application",IF(OR($S585="Interested",$S585="Info Requested"),"5 Interested",IF(OR($S585="Declined",$S585="Not Relevant",$S585="Do Not Contact / Unsubscribed"),"9 Closed - Lost",IF($R585="Yes","4 Contacted",IF($N585="Yes","2 Engaged",IF($M585="Yes","1 Awareness",IF($AA585&gt;=60,"3 Qualified","1 Awareness"))))))))))</f>
        <v/>
      </c>
      <c r="AD585" s="108"/>
      <c r="AE585" s="108"/>
      <c r="AF585" s="109" t="str">
        <f aca="false">IF($AE585="","",$AE585+10)</f>
        <v/>
      </c>
      <c r="AG585" s="108"/>
      <c r="AH585" s="81"/>
      <c r="AI585" s="108"/>
      <c r="AJ585" s="81"/>
      <c r="AK585" s="108"/>
      <c r="AL585" s="110"/>
      <c r="AM585" s="81"/>
      <c r="AN585" s="109" t="str">
        <f aca="false">IF($D585="","",IF(COUNTIF($D$4:$D$1203,$D585)&gt;1,"DUPLICATE — check earlier row",""))</f>
        <v/>
      </c>
      <c r="AO585" s="81"/>
      <c r="AP585" s="81"/>
    </row>
    <row r="586" customFormat="false" ht="30" hidden="false" customHeight="true" outlineLevel="0" collapsed="false">
      <c r="A586" s="79"/>
      <c r="B586" s="80"/>
      <c r="C586" s="80"/>
      <c r="D586" s="80"/>
      <c r="E586" s="80"/>
      <c r="F586" s="80"/>
      <c r="G586" s="80"/>
      <c r="H586" s="80"/>
      <c r="I586" s="80"/>
      <c r="J586" s="102"/>
      <c r="K586" s="103" t="str">
        <f aca="false">IF(J586="","",IF(J586&gt;=8,"Yes","Check"))</f>
        <v/>
      </c>
      <c r="L586" s="81"/>
      <c r="M586" s="102"/>
      <c r="N586" s="102"/>
      <c r="O586" s="80"/>
      <c r="P586" s="81"/>
      <c r="Q586" s="103" t="str">
        <f aca="false">IF(P586="","",LEN(P586))</f>
        <v/>
      </c>
      <c r="R586" s="102"/>
      <c r="S586" s="80"/>
      <c r="T586" s="81"/>
      <c r="U586" s="104" t="str">
        <f aca="false">IF($AE586&lt;&gt;"",$AE586+4,IF(OR(R586&lt;&gt;"Yes",A586=""),"",A586+4))</f>
        <v/>
      </c>
      <c r="V586" s="102"/>
      <c r="W586" s="81"/>
      <c r="X586" s="81"/>
      <c r="Y586" s="105"/>
      <c r="Z586" s="105"/>
      <c r="AA586" s="106" t="str">
        <f aca="false">IF(AND($Y586="",$Z586=""),"",ROUND(IFERROR(VALUE(LEFT($Y586,1)),0)*12+IFERROR(VALUE(LEFT($Z586,1)),0)*8,0))</f>
        <v/>
      </c>
      <c r="AB586" s="106" t="str">
        <f aca="false">IF($AA586="","",IF($AA586&gt;=80,"A - call first",IF($AA586&gt;=60,"B - worth pursuing",IF($AA586&gt;=40,"C - nurture","D - do not spend time here"))))</f>
        <v/>
      </c>
      <c r="AC586" s="107" t="str">
        <f aca="false">IF($C586="","",IF($S586="Converted","8 Won / Certified",IF($S586="Application Started","7 Certification / Enterprise opportunity",IF($S586="Meeting Booked","6 Meeting / Application",IF(OR($S586="Interested",$S586="Info Requested"),"5 Interested",IF(OR($S586="Declined",$S586="Not Relevant",$S586="Do Not Contact / Unsubscribed"),"9 Closed - Lost",IF($R586="Yes","4 Contacted",IF($N586="Yes","2 Engaged",IF($M586="Yes","1 Awareness",IF($AA586&gt;=60,"3 Qualified","1 Awareness"))))))))))</f>
        <v/>
      </c>
      <c r="AD586" s="108"/>
      <c r="AE586" s="108"/>
      <c r="AF586" s="111" t="str">
        <f aca="false">IF($AE586="","",$AE586+10)</f>
        <v/>
      </c>
      <c r="AG586" s="108"/>
      <c r="AH586" s="81"/>
      <c r="AI586" s="108"/>
      <c r="AJ586" s="81"/>
      <c r="AK586" s="108"/>
      <c r="AL586" s="110"/>
      <c r="AM586" s="81"/>
      <c r="AN586" s="111" t="str">
        <f aca="false">IF($D586="","",IF(COUNTIF($D$4:$D$1203,$D586)&gt;1,"DUPLICATE — check earlier row",""))</f>
        <v/>
      </c>
      <c r="AO586" s="81"/>
      <c r="AP586" s="81"/>
    </row>
    <row r="587" customFormat="false" ht="30" hidden="false" customHeight="true" outlineLevel="0" collapsed="false">
      <c r="A587" s="79"/>
      <c r="B587" s="80"/>
      <c r="C587" s="80"/>
      <c r="D587" s="80"/>
      <c r="E587" s="80"/>
      <c r="F587" s="80"/>
      <c r="G587" s="80"/>
      <c r="H587" s="80"/>
      <c r="I587" s="80"/>
      <c r="J587" s="102"/>
      <c r="K587" s="103" t="str">
        <f aca="false">IF(J587="","",IF(J587&gt;=8,"Yes","Check"))</f>
        <v/>
      </c>
      <c r="L587" s="81"/>
      <c r="M587" s="102"/>
      <c r="N587" s="102"/>
      <c r="O587" s="80"/>
      <c r="P587" s="81"/>
      <c r="Q587" s="103" t="str">
        <f aca="false">IF(P587="","",LEN(P587))</f>
        <v/>
      </c>
      <c r="R587" s="102"/>
      <c r="S587" s="80"/>
      <c r="T587" s="81"/>
      <c r="U587" s="104" t="str">
        <f aca="false">IF($AE587&lt;&gt;"",$AE587+4,IF(OR(R587&lt;&gt;"Yes",A587=""),"",A587+4))</f>
        <v/>
      </c>
      <c r="V587" s="102"/>
      <c r="W587" s="81"/>
      <c r="X587" s="81"/>
      <c r="Y587" s="105"/>
      <c r="Z587" s="105"/>
      <c r="AA587" s="106" t="str">
        <f aca="false">IF(AND($Y587="",$Z587=""),"",ROUND(IFERROR(VALUE(LEFT($Y587,1)),0)*12+IFERROR(VALUE(LEFT($Z587,1)),0)*8,0))</f>
        <v/>
      </c>
      <c r="AB587" s="106" t="str">
        <f aca="false">IF($AA587="","",IF($AA587&gt;=80,"A - call first",IF($AA587&gt;=60,"B - worth pursuing",IF($AA587&gt;=40,"C - nurture","D - do not spend time here"))))</f>
        <v/>
      </c>
      <c r="AC587" s="107" t="str">
        <f aca="false">IF($C587="","",IF($S587="Converted","8 Won / Certified",IF($S587="Application Started","7 Certification / Enterprise opportunity",IF($S587="Meeting Booked","6 Meeting / Application",IF(OR($S587="Interested",$S587="Info Requested"),"5 Interested",IF(OR($S587="Declined",$S587="Not Relevant",$S587="Do Not Contact / Unsubscribed"),"9 Closed - Lost",IF($R587="Yes","4 Contacted",IF($N587="Yes","2 Engaged",IF($M587="Yes","1 Awareness",IF($AA587&gt;=60,"3 Qualified","1 Awareness"))))))))))</f>
        <v/>
      </c>
      <c r="AD587" s="108"/>
      <c r="AE587" s="108"/>
      <c r="AF587" s="109" t="str">
        <f aca="false">IF($AE587="","",$AE587+10)</f>
        <v/>
      </c>
      <c r="AG587" s="108"/>
      <c r="AH587" s="81"/>
      <c r="AI587" s="108"/>
      <c r="AJ587" s="81"/>
      <c r="AK587" s="108"/>
      <c r="AL587" s="110"/>
      <c r="AM587" s="81"/>
      <c r="AN587" s="109" t="str">
        <f aca="false">IF($D587="","",IF(COUNTIF($D$4:$D$1203,$D587)&gt;1,"DUPLICATE — check earlier row",""))</f>
        <v/>
      </c>
      <c r="AO587" s="81"/>
      <c r="AP587" s="81"/>
    </row>
    <row r="588" customFormat="false" ht="30" hidden="false" customHeight="true" outlineLevel="0" collapsed="false">
      <c r="A588" s="79"/>
      <c r="B588" s="80"/>
      <c r="C588" s="80"/>
      <c r="D588" s="80"/>
      <c r="E588" s="80"/>
      <c r="F588" s="80"/>
      <c r="G588" s="80"/>
      <c r="H588" s="80"/>
      <c r="I588" s="80"/>
      <c r="J588" s="102"/>
      <c r="K588" s="103" t="str">
        <f aca="false">IF(J588="","",IF(J588&gt;=8,"Yes","Check"))</f>
        <v/>
      </c>
      <c r="L588" s="81"/>
      <c r="M588" s="102"/>
      <c r="N588" s="102"/>
      <c r="O588" s="80"/>
      <c r="P588" s="81"/>
      <c r="Q588" s="103" t="str">
        <f aca="false">IF(P588="","",LEN(P588))</f>
        <v/>
      </c>
      <c r="R588" s="102"/>
      <c r="S588" s="80"/>
      <c r="T588" s="81"/>
      <c r="U588" s="104" t="str">
        <f aca="false">IF($AE588&lt;&gt;"",$AE588+4,IF(OR(R588&lt;&gt;"Yes",A588=""),"",A588+4))</f>
        <v/>
      </c>
      <c r="V588" s="102"/>
      <c r="W588" s="81"/>
      <c r="X588" s="81"/>
      <c r="Y588" s="105"/>
      <c r="Z588" s="105"/>
      <c r="AA588" s="106" t="str">
        <f aca="false">IF(AND($Y588="",$Z588=""),"",ROUND(IFERROR(VALUE(LEFT($Y588,1)),0)*12+IFERROR(VALUE(LEFT($Z588,1)),0)*8,0))</f>
        <v/>
      </c>
      <c r="AB588" s="106" t="str">
        <f aca="false">IF($AA588="","",IF($AA588&gt;=80,"A - call first",IF($AA588&gt;=60,"B - worth pursuing",IF($AA588&gt;=40,"C - nurture","D - do not spend time here"))))</f>
        <v/>
      </c>
      <c r="AC588" s="107" t="str">
        <f aca="false">IF($C588="","",IF($S588="Converted","8 Won / Certified",IF($S588="Application Started","7 Certification / Enterprise opportunity",IF($S588="Meeting Booked","6 Meeting / Application",IF(OR($S588="Interested",$S588="Info Requested"),"5 Interested",IF(OR($S588="Declined",$S588="Not Relevant",$S588="Do Not Contact / Unsubscribed"),"9 Closed - Lost",IF($R588="Yes","4 Contacted",IF($N588="Yes","2 Engaged",IF($M588="Yes","1 Awareness",IF($AA588&gt;=60,"3 Qualified","1 Awareness"))))))))))</f>
        <v/>
      </c>
      <c r="AD588" s="108"/>
      <c r="AE588" s="108"/>
      <c r="AF588" s="111" t="str">
        <f aca="false">IF($AE588="","",$AE588+10)</f>
        <v/>
      </c>
      <c r="AG588" s="108"/>
      <c r="AH588" s="81"/>
      <c r="AI588" s="108"/>
      <c r="AJ588" s="81"/>
      <c r="AK588" s="108"/>
      <c r="AL588" s="110"/>
      <c r="AM588" s="81"/>
      <c r="AN588" s="111" t="str">
        <f aca="false">IF($D588="","",IF(COUNTIF($D$4:$D$1203,$D588)&gt;1,"DUPLICATE — check earlier row",""))</f>
        <v/>
      </c>
      <c r="AO588" s="81"/>
      <c r="AP588" s="81"/>
    </row>
    <row r="589" customFormat="false" ht="30" hidden="false" customHeight="true" outlineLevel="0" collapsed="false">
      <c r="A589" s="79"/>
      <c r="B589" s="80"/>
      <c r="C589" s="80"/>
      <c r="D589" s="80"/>
      <c r="E589" s="80"/>
      <c r="F589" s="80"/>
      <c r="G589" s="80"/>
      <c r="H589" s="80"/>
      <c r="I589" s="80"/>
      <c r="J589" s="102"/>
      <c r="K589" s="103" t="str">
        <f aca="false">IF(J589="","",IF(J589&gt;=8,"Yes","Check"))</f>
        <v/>
      </c>
      <c r="L589" s="81"/>
      <c r="M589" s="102"/>
      <c r="N589" s="102"/>
      <c r="O589" s="80"/>
      <c r="P589" s="81"/>
      <c r="Q589" s="103" t="str">
        <f aca="false">IF(P589="","",LEN(P589))</f>
        <v/>
      </c>
      <c r="R589" s="102"/>
      <c r="S589" s="80"/>
      <c r="T589" s="81"/>
      <c r="U589" s="104" t="str">
        <f aca="false">IF($AE589&lt;&gt;"",$AE589+4,IF(OR(R589&lt;&gt;"Yes",A589=""),"",A589+4))</f>
        <v/>
      </c>
      <c r="V589" s="102"/>
      <c r="W589" s="81"/>
      <c r="X589" s="81"/>
      <c r="Y589" s="105"/>
      <c r="Z589" s="105"/>
      <c r="AA589" s="106" t="str">
        <f aca="false">IF(AND($Y589="",$Z589=""),"",ROUND(IFERROR(VALUE(LEFT($Y589,1)),0)*12+IFERROR(VALUE(LEFT($Z589,1)),0)*8,0))</f>
        <v/>
      </c>
      <c r="AB589" s="106" t="str">
        <f aca="false">IF($AA589="","",IF($AA589&gt;=80,"A - call first",IF($AA589&gt;=60,"B - worth pursuing",IF($AA589&gt;=40,"C - nurture","D - do not spend time here"))))</f>
        <v/>
      </c>
      <c r="AC589" s="107" t="str">
        <f aca="false">IF($C589="","",IF($S589="Converted","8 Won / Certified",IF($S589="Application Started","7 Certification / Enterprise opportunity",IF($S589="Meeting Booked","6 Meeting / Application",IF(OR($S589="Interested",$S589="Info Requested"),"5 Interested",IF(OR($S589="Declined",$S589="Not Relevant",$S589="Do Not Contact / Unsubscribed"),"9 Closed - Lost",IF($R589="Yes","4 Contacted",IF($N589="Yes","2 Engaged",IF($M589="Yes","1 Awareness",IF($AA589&gt;=60,"3 Qualified","1 Awareness"))))))))))</f>
        <v/>
      </c>
      <c r="AD589" s="108"/>
      <c r="AE589" s="108"/>
      <c r="AF589" s="109" t="str">
        <f aca="false">IF($AE589="","",$AE589+10)</f>
        <v/>
      </c>
      <c r="AG589" s="108"/>
      <c r="AH589" s="81"/>
      <c r="AI589" s="108"/>
      <c r="AJ589" s="81"/>
      <c r="AK589" s="108"/>
      <c r="AL589" s="110"/>
      <c r="AM589" s="81"/>
      <c r="AN589" s="109" t="str">
        <f aca="false">IF($D589="","",IF(COUNTIF($D$4:$D$1203,$D589)&gt;1,"DUPLICATE — check earlier row",""))</f>
        <v/>
      </c>
      <c r="AO589" s="81"/>
      <c r="AP589" s="81"/>
    </row>
    <row r="590" customFormat="false" ht="30" hidden="false" customHeight="true" outlineLevel="0" collapsed="false">
      <c r="A590" s="79"/>
      <c r="B590" s="80"/>
      <c r="C590" s="80"/>
      <c r="D590" s="80"/>
      <c r="E590" s="80"/>
      <c r="F590" s="80"/>
      <c r="G590" s="80"/>
      <c r="H590" s="80"/>
      <c r="I590" s="80"/>
      <c r="J590" s="102"/>
      <c r="K590" s="103" t="str">
        <f aca="false">IF(J590="","",IF(J590&gt;=8,"Yes","Check"))</f>
        <v/>
      </c>
      <c r="L590" s="81"/>
      <c r="M590" s="102"/>
      <c r="N590" s="102"/>
      <c r="O590" s="80"/>
      <c r="P590" s="81"/>
      <c r="Q590" s="103" t="str">
        <f aca="false">IF(P590="","",LEN(P590))</f>
        <v/>
      </c>
      <c r="R590" s="102"/>
      <c r="S590" s="80"/>
      <c r="T590" s="81"/>
      <c r="U590" s="104" t="str">
        <f aca="false">IF($AE590&lt;&gt;"",$AE590+4,IF(OR(R590&lt;&gt;"Yes",A590=""),"",A590+4))</f>
        <v/>
      </c>
      <c r="V590" s="102"/>
      <c r="W590" s="81"/>
      <c r="X590" s="81"/>
      <c r="Y590" s="105"/>
      <c r="Z590" s="105"/>
      <c r="AA590" s="106" t="str">
        <f aca="false">IF(AND($Y590="",$Z590=""),"",ROUND(IFERROR(VALUE(LEFT($Y590,1)),0)*12+IFERROR(VALUE(LEFT($Z590,1)),0)*8,0))</f>
        <v/>
      </c>
      <c r="AB590" s="106" t="str">
        <f aca="false">IF($AA590="","",IF($AA590&gt;=80,"A - call first",IF($AA590&gt;=60,"B - worth pursuing",IF($AA590&gt;=40,"C - nurture","D - do not spend time here"))))</f>
        <v/>
      </c>
      <c r="AC590" s="107" t="str">
        <f aca="false">IF($C590="","",IF($S590="Converted","8 Won / Certified",IF($S590="Application Started","7 Certification / Enterprise opportunity",IF($S590="Meeting Booked","6 Meeting / Application",IF(OR($S590="Interested",$S590="Info Requested"),"5 Interested",IF(OR($S590="Declined",$S590="Not Relevant",$S590="Do Not Contact / Unsubscribed"),"9 Closed - Lost",IF($R590="Yes","4 Contacted",IF($N590="Yes","2 Engaged",IF($M590="Yes","1 Awareness",IF($AA590&gt;=60,"3 Qualified","1 Awareness"))))))))))</f>
        <v/>
      </c>
      <c r="AD590" s="108"/>
      <c r="AE590" s="108"/>
      <c r="AF590" s="111" t="str">
        <f aca="false">IF($AE590="","",$AE590+10)</f>
        <v/>
      </c>
      <c r="AG590" s="108"/>
      <c r="AH590" s="81"/>
      <c r="AI590" s="108"/>
      <c r="AJ590" s="81"/>
      <c r="AK590" s="108"/>
      <c r="AL590" s="110"/>
      <c r="AM590" s="81"/>
      <c r="AN590" s="111" t="str">
        <f aca="false">IF($D590="","",IF(COUNTIF($D$4:$D$1203,$D590)&gt;1,"DUPLICATE — check earlier row",""))</f>
        <v/>
      </c>
      <c r="AO590" s="81"/>
      <c r="AP590" s="81"/>
    </row>
    <row r="591" customFormat="false" ht="30" hidden="false" customHeight="true" outlineLevel="0" collapsed="false">
      <c r="A591" s="79"/>
      <c r="B591" s="80"/>
      <c r="C591" s="80"/>
      <c r="D591" s="80"/>
      <c r="E591" s="80"/>
      <c r="F591" s="80"/>
      <c r="G591" s="80"/>
      <c r="H591" s="80"/>
      <c r="I591" s="80"/>
      <c r="J591" s="102"/>
      <c r="K591" s="103" t="str">
        <f aca="false">IF(J591="","",IF(J591&gt;=8,"Yes","Check"))</f>
        <v/>
      </c>
      <c r="L591" s="81"/>
      <c r="M591" s="102"/>
      <c r="N591" s="102"/>
      <c r="O591" s="80"/>
      <c r="P591" s="81"/>
      <c r="Q591" s="103" t="str">
        <f aca="false">IF(P591="","",LEN(P591))</f>
        <v/>
      </c>
      <c r="R591" s="102"/>
      <c r="S591" s="80"/>
      <c r="T591" s="81"/>
      <c r="U591" s="104" t="str">
        <f aca="false">IF($AE591&lt;&gt;"",$AE591+4,IF(OR(R591&lt;&gt;"Yes",A591=""),"",A591+4))</f>
        <v/>
      </c>
      <c r="V591" s="102"/>
      <c r="W591" s="81"/>
      <c r="X591" s="81"/>
      <c r="Y591" s="105"/>
      <c r="Z591" s="105"/>
      <c r="AA591" s="106" t="str">
        <f aca="false">IF(AND($Y591="",$Z591=""),"",ROUND(IFERROR(VALUE(LEFT($Y591,1)),0)*12+IFERROR(VALUE(LEFT($Z591,1)),0)*8,0))</f>
        <v/>
      </c>
      <c r="AB591" s="106" t="str">
        <f aca="false">IF($AA591="","",IF($AA591&gt;=80,"A - call first",IF($AA591&gt;=60,"B - worth pursuing",IF($AA591&gt;=40,"C - nurture","D - do not spend time here"))))</f>
        <v/>
      </c>
      <c r="AC591" s="107" t="str">
        <f aca="false">IF($C591="","",IF($S591="Converted","8 Won / Certified",IF($S591="Application Started","7 Certification / Enterprise opportunity",IF($S591="Meeting Booked","6 Meeting / Application",IF(OR($S591="Interested",$S591="Info Requested"),"5 Interested",IF(OR($S591="Declined",$S591="Not Relevant",$S591="Do Not Contact / Unsubscribed"),"9 Closed - Lost",IF($R591="Yes","4 Contacted",IF($N591="Yes","2 Engaged",IF($M591="Yes","1 Awareness",IF($AA591&gt;=60,"3 Qualified","1 Awareness"))))))))))</f>
        <v/>
      </c>
      <c r="AD591" s="108"/>
      <c r="AE591" s="108"/>
      <c r="AF591" s="109" t="str">
        <f aca="false">IF($AE591="","",$AE591+10)</f>
        <v/>
      </c>
      <c r="AG591" s="108"/>
      <c r="AH591" s="81"/>
      <c r="AI591" s="108"/>
      <c r="AJ591" s="81"/>
      <c r="AK591" s="108"/>
      <c r="AL591" s="110"/>
      <c r="AM591" s="81"/>
      <c r="AN591" s="109" t="str">
        <f aca="false">IF($D591="","",IF(COUNTIF($D$4:$D$1203,$D591)&gt;1,"DUPLICATE — check earlier row",""))</f>
        <v/>
      </c>
      <c r="AO591" s="81"/>
      <c r="AP591" s="81"/>
    </row>
    <row r="592" customFormat="false" ht="30" hidden="false" customHeight="true" outlineLevel="0" collapsed="false">
      <c r="A592" s="79"/>
      <c r="B592" s="80"/>
      <c r="C592" s="80"/>
      <c r="D592" s="80"/>
      <c r="E592" s="80"/>
      <c r="F592" s="80"/>
      <c r="G592" s="80"/>
      <c r="H592" s="80"/>
      <c r="I592" s="80"/>
      <c r="J592" s="102"/>
      <c r="K592" s="103" t="str">
        <f aca="false">IF(J592="","",IF(J592&gt;=8,"Yes","Check"))</f>
        <v/>
      </c>
      <c r="L592" s="81"/>
      <c r="M592" s="102"/>
      <c r="N592" s="102"/>
      <c r="O592" s="80"/>
      <c r="P592" s="81"/>
      <c r="Q592" s="103" t="str">
        <f aca="false">IF(P592="","",LEN(P592))</f>
        <v/>
      </c>
      <c r="R592" s="102"/>
      <c r="S592" s="80"/>
      <c r="T592" s="81"/>
      <c r="U592" s="104" t="str">
        <f aca="false">IF($AE592&lt;&gt;"",$AE592+4,IF(OR(R592&lt;&gt;"Yes",A592=""),"",A592+4))</f>
        <v/>
      </c>
      <c r="V592" s="102"/>
      <c r="W592" s="81"/>
      <c r="X592" s="81"/>
      <c r="Y592" s="105"/>
      <c r="Z592" s="105"/>
      <c r="AA592" s="106" t="str">
        <f aca="false">IF(AND($Y592="",$Z592=""),"",ROUND(IFERROR(VALUE(LEFT($Y592,1)),0)*12+IFERROR(VALUE(LEFT($Z592,1)),0)*8,0))</f>
        <v/>
      </c>
      <c r="AB592" s="106" t="str">
        <f aca="false">IF($AA592="","",IF($AA592&gt;=80,"A - call first",IF($AA592&gt;=60,"B - worth pursuing",IF($AA592&gt;=40,"C - nurture","D - do not spend time here"))))</f>
        <v/>
      </c>
      <c r="AC592" s="107" t="str">
        <f aca="false">IF($C592="","",IF($S592="Converted","8 Won / Certified",IF($S592="Application Started","7 Certification / Enterprise opportunity",IF($S592="Meeting Booked","6 Meeting / Application",IF(OR($S592="Interested",$S592="Info Requested"),"5 Interested",IF(OR($S592="Declined",$S592="Not Relevant",$S592="Do Not Contact / Unsubscribed"),"9 Closed - Lost",IF($R592="Yes","4 Contacted",IF($N592="Yes","2 Engaged",IF($M592="Yes","1 Awareness",IF($AA592&gt;=60,"3 Qualified","1 Awareness"))))))))))</f>
        <v/>
      </c>
      <c r="AD592" s="108"/>
      <c r="AE592" s="108"/>
      <c r="AF592" s="111" t="str">
        <f aca="false">IF($AE592="","",$AE592+10)</f>
        <v/>
      </c>
      <c r="AG592" s="108"/>
      <c r="AH592" s="81"/>
      <c r="AI592" s="108"/>
      <c r="AJ592" s="81"/>
      <c r="AK592" s="108"/>
      <c r="AL592" s="110"/>
      <c r="AM592" s="81"/>
      <c r="AN592" s="111" t="str">
        <f aca="false">IF($D592="","",IF(COUNTIF($D$4:$D$1203,$D592)&gt;1,"DUPLICATE — check earlier row",""))</f>
        <v/>
      </c>
      <c r="AO592" s="81"/>
      <c r="AP592" s="81"/>
    </row>
    <row r="593" customFormat="false" ht="30" hidden="false" customHeight="true" outlineLevel="0" collapsed="false">
      <c r="A593" s="79"/>
      <c r="B593" s="80"/>
      <c r="C593" s="80"/>
      <c r="D593" s="80"/>
      <c r="E593" s="80"/>
      <c r="F593" s="80"/>
      <c r="G593" s="80"/>
      <c r="H593" s="80"/>
      <c r="I593" s="80"/>
      <c r="J593" s="102"/>
      <c r="K593" s="103" t="str">
        <f aca="false">IF(J593="","",IF(J593&gt;=8,"Yes","Check"))</f>
        <v/>
      </c>
      <c r="L593" s="81"/>
      <c r="M593" s="102"/>
      <c r="N593" s="102"/>
      <c r="O593" s="80"/>
      <c r="P593" s="81"/>
      <c r="Q593" s="103" t="str">
        <f aca="false">IF(P593="","",LEN(P593))</f>
        <v/>
      </c>
      <c r="R593" s="102"/>
      <c r="S593" s="80"/>
      <c r="T593" s="81"/>
      <c r="U593" s="104" t="str">
        <f aca="false">IF($AE593&lt;&gt;"",$AE593+4,IF(OR(R593&lt;&gt;"Yes",A593=""),"",A593+4))</f>
        <v/>
      </c>
      <c r="V593" s="102"/>
      <c r="W593" s="81"/>
      <c r="X593" s="81"/>
      <c r="Y593" s="105"/>
      <c r="Z593" s="105"/>
      <c r="AA593" s="106" t="str">
        <f aca="false">IF(AND($Y593="",$Z593=""),"",ROUND(IFERROR(VALUE(LEFT($Y593,1)),0)*12+IFERROR(VALUE(LEFT($Z593,1)),0)*8,0))</f>
        <v/>
      </c>
      <c r="AB593" s="106" t="str">
        <f aca="false">IF($AA593="","",IF($AA593&gt;=80,"A - call first",IF($AA593&gt;=60,"B - worth pursuing",IF($AA593&gt;=40,"C - nurture","D - do not spend time here"))))</f>
        <v/>
      </c>
      <c r="AC593" s="107" t="str">
        <f aca="false">IF($C593="","",IF($S593="Converted","8 Won / Certified",IF($S593="Application Started","7 Certification / Enterprise opportunity",IF($S593="Meeting Booked","6 Meeting / Application",IF(OR($S593="Interested",$S593="Info Requested"),"5 Interested",IF(OR($S593="Declined",$S593="Not Relevant",$S593="Do Not Contact / Unsubscribed"),"9 Closed - Lost",IF($R593="Yes","4 Contacted",IF($N593="Yes","2 Engaged",IF($M593="Yes","1 Awareness",IF($AA593&gt;=60,"3 Qualified","1 Awareness"))))))))))</f>
        <v/>
      </c>
      <c r="AD593" s="108"/>
      <c r="AE593" s="108"/>
      <c r="AF593" s="109" t="str">
        <f aca="false">IF($AE593="","",$AE593+10)</f>
        <v/>
      </c>
      <c r="AG593" s="108"/>
      <c r="AH593" s="81"/>
      <c r="AI593" s="108"/>
      <c r="AJ593" s="81"/>
      <c r="AK593" s="108"/>
      <c r="AL593" s="110"/>
      <c r="AM593" s="81"/>
      <c r="AN593" s="109" t="str">
        <f aca="false">IF($D593="","",IF(COUNTIF($D$4:$D$1203,$D593)&gt;1,"DUPLICATE — check earlier row",""))</f>
        <v/>
      </c>
      <c r="AO593" s="81"/>
      <c r="AP593" s="81"/>
    </row>
    <row r="594" customFormat="false" ht="30" hidden="false" customHeight="true" outlineLevel="0" collapsed="false">
      <c r="A594" s="79"/>
      <c r="B594" s="80"/>
      <c r="C594" s="80"/>
      <c r="D594" s="80"/>
      <c r="E594" s="80"/>
      <c r="F594" s="80"/>
      <c r="G594" s="80"/>
      <c r="H594" s="80"/>
      <c r="I594" s="80"/>
      <c r="J594" s="102"/>
      <c r="K594" s="103" t="str">
        <f aca="false">IF(J594="","",IF(J594&gt;=8,"Yes","Check"))</f>
        <v/>
      </c>
      <c r="L594" s="81"/>
      <c r="M594" s="102"/>
      <c r="N594" s="102"/>
      <c r="O594" s="80"/>
      <c r="P594" s="81"/>
      <c r="Q594" s="103" t="str">
        <f aca="false">IF(P594="","",LEN(P594))</f>
        <v/>
      </c>
      <c r="R594" s="102"/>
      <c r="S594" s="80"/>
      <c r="T594" s="81"/>
      <c r="U594" s="104" t="str">
        <f aca="false">IF($AE594&lt;&gt;"",$AE594+4,IF(OR(R594&lt;&gt;"Yes",A594=""),"",A594+4))</f>
        <v/>
      </c>
      <c r="V594" s="102"/>
      <c r="W594" s="81"/>
      <c r="X594" s="81"/>
      <c r="Y594" s="105"/>
      <c r="Z594" s="105"/>
      <c r="AA594" s="106" t="str">
        <f aca="false">IF(AND($Y594="",$Z594=""),"",ROUND(IFERROR(VALUE(LEFT($Y594,1)),0)*12+IFERROR(VALUE(LEFT($Z594,1)),0)*8,0))</f>
        <v/>
      </c>
      <c r="AB594" s="106" t="str">
        <f aca="false">IF($AA594="","",IF($AA594&gt;=80,"A - call first",IF($AA594&gt;=60,"B - worth pursuing",IF($AA594&gt;=40,"C - nurture","D - do not spend time here"))))</f>
        <v/>
      </c>
      <c r="AC594" s="107" t="str">
        <f aca="false">IF($C594="","",IF($S594="Converted","8 Won / Certified",IF($S594="Application Started","7 Certification / Enterprise opportunity",IF($S594="Meeting Booked","6 Meeting / Application",IF(OR($S594="Interested",$S594="Info Requested"),"5 Interested",IF(OR($S594="Declined",$S594="Not Relevant",$S594="Do Not Contact / Unsubscribed"),"9 Closed - Lost",IF($R594="Yes","4 Contacted",IF($N594="Yes","2 Engaged",IF($M594="Yes","1 Awareness",IF($AA594&gt;=60,"3 Qualified","1 Awareness"))))))))))</f>
        <v/>
      </c>
      <c r="AD594" s="108"/>
      <c r="AE594" s="108"/>
      <c r="AF594" s="111" t="str">
        <f aca="false">IF($AE594="","",$AE594+10)</f>
        <v/>
      </c>
      <c r="AG594" s="108"/>
      <c r="AH594" s="81"/>
      <c r="AI594" s="108"/>
      <c r="AJ594" s="81"/>
      <c r="AK594" s="108"/>
      <c r="AL594" s="110"/>
      <c r="AM594" s="81"/>
      <c r="AN594" s="111" t="str">
        <f aca="false">IF($D594="","",IF(COUNTIF($D$4:$D$1203,$D594)&gt;1,"DUPLICATE — check earlier row",""))</f>
        <v/>
      </c>
      <c r="AO594" s="81"/>
      <c r="AP594" s="81"/>
    </row>
    <row r="595" customFormat="false" ht="30" hidden="false" customHeight="true" outlineLevel="0" collapsed="false">
      <c r="A595" s="79"/>
      <c r="B595" s="80"/>
      <c r="C595" s="80"/>
      <c r="D595" s="80"/>
      <c r="E595" s="80"/>
      <c r="F595" s="80"/>
      <c r="G595" s="80"/>
      <c r="H595" s="80"/>
      <c r="I595" s="80"/>
      <c r="J595" s="102"/>
      <c r="K595" s="103" t="str">
        <f aca="false">IF(J595="","",IF(J595&gt;=8,"Yes","Check"))</f>
        <v/>
      </c>
      <c r="L595" s="81"/>
      <c r="M595" s="102"/>
      <c r="N595" s="102"/>
      <c r="O595" s="80"/>
      <c r="P595" s="81"/>
      <c r="Q595" s="103" t="str">
        <f aca="false">IF(P595="","",LEN(P595))</f>
        <v/>
      </c>
      <c r="R595" s="102"/>
      <c r="S595" s="80"/>
      <c r="T595" s="81"/>
      <c r="U595" s="104" t="str">
        <f aca="false">IF($AE595&lt;&gt;"",$AE595+4,IF(OR(R595&lt;&gt;"Yes",A595=""),"",A595+4))</f>
        <v/>
      </c>
      <c r="V595" s="102"/>
      <c r="W595" s="81"/>
      <c r="X595" s="81"/>
      <c r="Y595" s="105"/>
      <c r="Z595" s="105"/>
      <c r="AA595" s="106" t="str">
        <f aca="false">IF(AND($Y595="",$Z595=""),"",ROUND(IFERROR(VALUE(LEFT($Y595,1)),0)*12+IFERROR(VALUE(LEFT($Z595,1)),0)*8,0))</f>
        <v/>
      </c>
      <c r="AB595" s="106" t="str">
        <f aca="false">IF($AA595="","",IF($AA595&gt;=80,"A - call first",IF($AA595&gt;=60,"B - worth pursuing",IF($AA595&gt;=40,"C - nurture","D - do not spend time here"))))</f>
        <v/>
      </c>
      <c r="AC595" s="107" t="str">
        <f aca="false">IF($C595="","",IF($S595="Converted","8 Won / Certified",IF($S595="Application Started","7 Certification / Enterprise opportunity",IF($S595="Meeting Booked","6 Meeting / Application",IF(OR($S595="Interested",$S595="Info Requested"),"5 Interested",IF(OR($S595="Declined",$S595="Not Relevant",$S595="Do Not Contact / Unsubscribed"),"9 Closed - Lost",IF($R595="Yes","4 Contacted",IF($N595="Yes","2 Engaged",IF($M595="Yes","1 Awareness",IF($AA595&gt;=60,"3 Qualified","1 Awareness"))))))))))</f>
        <v/>
      </c>
      <c r="AD595" s="108"/>
      <c r="AE595" s="108"/>
      <c r="AF595" s="109" t="str">
        <f aca="false">IF($AE595="","",$AE595+10)</f>
        <v/>
      </c>
      <c r="AG595" s="108"/>
      <c r="AH595" s="81"/>
      <c r="AI595" s="108"/>
      <c r="AJ595" s="81"/>
      <c r="AK595" s="108"/>
      <c r="AL595" s="110"/>
      <c r="AM595" s="81"/>
      <c r="AN595" s="109" t="str">
        <f aca="false">IF($D595="","",IF(COUNTIF($D$4:$D$1203,$D595)&gt;1,"DUPLICATE — check earlier row",""))</f>
        <v/>
      </c>
      <c r="AO595" s="81"/>
      <c r="AP595" s="81"/>
    </row>
    <row r="596" customFormat="false" ht="30" hidden="false" customHeight="true" outlineLevel="0" collapsed="false">
      <c r="A596" s="79"/>
      <c r="B596" s="80"/>
      <c r="C596" s="80"/>
      <c r="D596" s="80"/>
      <c r="E596" s="80"/>
      <c r="F596" s="80"/>
      <c r="G596" s="80"/>
      <c r="H596" s="80"/>
      <c r="I596" s="80"/>
      <c r="J596" s="102"/>
      <c r="K596" s="103" t="str">
        <f aca="false">IF(J596="","",IF(J596&gt;=8,"Yes","Check"))</f>
        <v/>
      </c>
      <c r="L596" s="81"/>
      <c r="M596" s="102"/>
      <c r="N596" s="102"/>
      <c r="O596" s="80"/>
      <c r="P596" s="81"/>
      <c r="Q596" s="103" t="str">
        <f aca="false">IF(P596="","",LEN(P596))</f>
        <v/>
      </c>
      <c r="R596" s="102"/>
      <c r="S596" s="80"/>
      <c r="T596" s="81"/>
      <c r="U596" s="104" t="str">
        <f aca="false">IF($AE596&lt;&gt;"",$AE596+4,IF(OR(R596&lt;&gt;"Yes",A596=""),"",A596+4))</f>
        <v/>
      </c>
      <c r="V596" s="102"/>
      <c r="W596" s="81"/>
      <c r="X596" s="81"/>
      <c r="Y596" s="105"/>
      <c r="Z596" s="105"/>
      <c r="AA596" s="106" t="str">
        <f aca="false">IF(AND($Y596="",$Z596=""),"",ROUND(IFERROR(VALUE(LEFT($Y596,1)),0)*12+IFERROR(VALUE(LEFT($Z596,1)),0)*8,0))</f>
        <v/>
      </c>
      <c r="AB596" s="106" t="str">
        <f aca="false">IF($AA596="","",IF($AA596&gt;=80,"A - call first",IF($AA596&gt;=60,"B - worth pursuing",IF($AA596&gt;=40,"C - nurture","D - do not spend time here"))))</f>
        <v/>
      </c>
      <c r="AC596" s="107" t="str">
        <f aca="false">IF($C596="","",IF($S596="Converted","8 Won / Certified",IF($S596="Application Started","7 Certification / Enterprise opportunity",IF($S596="Meeting Booked","6 Meeting / Application",IF(OR($S596="Interested",$S596="Info Requested"),"5 Interested",IF(OR($S596="Declined",$S596="Not Relevant",$S596="Do Not Contact / Unsubscribed"),"9 Closed - Lost",IF($R596="Yes","4 Contacted",IF($N596="Yes","2 Engaged",IF($M596="Yes","1 Awareness",IF($AA596&gt;=60,"3 Qualified","1 Awareness"))))))))))</f>
        <v/>
      </c>
      <c r="AD596" s="108"/>
      <c r="AE596" s="108"/>
      <c r="AF596" s="111" t="str">
        <f aca="false">IF($AE596="","",$AE596+10)</f>
        <v/>
      </c>
      <c r="AG596" s="108"/>
      <c r="AH596" s="81"/>
      <c r="AI596" s="108"/>
      <c r="AJ596" s="81"/>
      <c r="AK596" s="108"/>
      <c r="AL596" s="110"/>
      <c r="AM596" s="81"/>
      <c r="AN596" s="111" t="str">
        <f aca="false">IF($D596="","",IF(COUNTIF($D$4:$D$1203,$D596)&gt;1,"DUPLICATE — check earlier row",""))</f>
        <v/>
      </c>
      <c r="AO596" s="81"/>
      <c r="AP596" s="81"/>
    </row>
    <row r="597" customFormat="false" ht="30" hidden="false" customHeight="true" outlineLevel="0" collapsed="false">
      <c r="A597" s="79"/>
      <c r="B597" s="80"/>
      <c r="C597" s="80"/>
      <c r="D597" s="80"/>
      <c r="E597" s="80"/>
      <c r="F597" s="80"/>
      <c r="G597" s="80"/>
      <c r="H597" s="80"/>
      <c r="I597" s="80"/>
      <c r="J597" s="102"/>
      <c r="K597" s="103" t="str">
        <f aca="false">IF(J597="","",IF(J597&gt;=8,"Yes","Check"))</f>
        <v/>
      </c>
      <c r="L597" s="81"/>
      <c r="M597" s="102"/>
      <c r="N597" s="102"/>
      <c r="O597" s="80"/>
      <c r="P597" s="81"/>
      <c r="Q597" s="103" t="str">
        <f aca="false">IF(P597="","",LEN(P597))</f>
        <v/>
      </c>
      <c r="R597" s="102"/>
      <c r="S597" s="80"/>
      <c r="T597" s="81"/>
      <c r="U597" s="104" t="str">
        <f aca="false">IF($AE597&lt;&gt;"",$AE597+4,IF(OR(R597&lt;&gt;"Yes",A597=""),"",A597+4))</f>
        <v/>
      </c>
      <c r="V597" s="102"/>
      <c r="W597" s="81"/>
      <c r="X597" s="81"/>
      <c r="Y597" s="105"/>
      <c r="Z597" s="105"/>
      <c r="AA597" s="106" t="str">
        <f aca="false">IF(AND($Y597="",$Z597=""),"",ROUND(IFERROR(VALUE(LEFT($Y597,1)),0)*12+IFERROR(VALUE(LEFT($Z597,1)),0)*8,0))</f>
        <v/>
      </c>
      <c r="AB597" s="106" t="str">
        <f aca="false">IF($AA597="","",IF($AA597&gt;=80,"A - call first",IF($AA597&gt;=60,"B - worth pursuing",IF($AA597&gt;=40,"C - nurture","D - do not spend time here"))))</f>
        <v/>
      </c>
      <c r="AC597" s="107" t="str">
        <f aca="false">IF($C597="","",IF($S597="Converted","8 Won / Certified",IF($S597="Application Started","7 Certification / Enterprise opportunity",IF($S597="Meeting Booked","6 Meeting / Application",IF(OR($S597="Interested",$S597="Info Requested"),"5 Interested",IF(OR($S597="Declined",$S597="Not Relevant",$S597="Do Not Contact / Unsubscribed"),"9 Closed - Lost",IF($R597="Yes","4 Contacted",IF($N597="Yes","2 Engaged",IF($M597="Yes","1 Awareness",IF($AA597&gt;=60,"3 Qualified","1 Awareness"))))))))))</f>
        <v/>
      </c>
      <c r="AD597" s="108"/>
      <c r="AE597" s="108"/>
      <c r="AF597" s="109" t="str">
        <f aca="false">IF($AE597="","",$AE597+10)</f>
        <v/>
      </c>
      <c r="AG597" s="108"/>
      <c r="AH597" s="81"/>
      <c r="AI597" s="108"/>
      <c r="AJ597" s="81"/>
      <c r="AK597" s="108"/>
      <c r="AL597" s="110"/>
      <c r="AM597" s="81"/>
      <c r="AN597" s="109" t="str">
        <f aca="false">IF($D597="","",IF(COUNTIF($D$4:$D$1203,$D597)&gt;1,"DUPLICATE — check earlier row",""))</f>
        <v/>
      </c>
      <c r="AO597" s="81"/>
      <c r="AP597" s="81"/>
    </row>
    <row r="598" customFormat="false" ht="30" hidden="false" customHeight="true" outlineLevel="0" collapsed="false">
      <c r="A598" s="79"/>
      <c r="B598" s="80"/>
      <c r="C598" s="80"/>
      <c r="D598" s="80"/>
      <c r="E598" s="80"/>
      <c r="F598" s="80"/>
      <c r="G598" s="80"/>
      <c r="H598" s="80"/>
      <c r="I598" s="80"/>
      <c r="J598" s="102"/>
      <c r="K598" s="103" t="str">
        <f aca="false">IF(J598="","",IF(J598&gt;=8,"Yes","Check"))</f>
        <v/>
      </c>
      <c r="L598" s="81"/>
      <c r="M598" s="102"/>
      <c r="N598" s="102"/>
      <c r="O598" s="80"/>
      <c r="P598" s="81"/>
      <c r="Q598" s="103" t="str">
        <f aca="false">IF(P598="","",LEN(P598))</f>
        <v/>
      </c>
      <c r="R598" s="102"/>
      <c r="S598" s="80"/>
      <c r="T598" s="81"/>
      <c r="U598" s="104" t="str">
        <f aca="false">IF($AE598&lt;&gt;"",$AE598+4,IF(OR(R598&lt;&gt;"Yes",A598=""),"",A598+4))</f>
        <v/>
      </c>
      <c r="V598" s="102"/>
      <c r="W598" s="81"/>
      <c r="X598" s="81"/>
      <c r="Y598" s="105"/>
      <c r="Z598" s="105"/>
      <c r="AA598" s="106" t="str">
        <f aca="false">IF(AND($Y598="",$Z598=""),"",ROUND(IFERROR(VALUE(LEFT($Y598,1)),0)*12+IFERROR(VALUE(LEFT($Z598,1)),0)*8,0))</f>
        <v/>
      </c>
      <c r="AB598" s="106" t="str">
        <f aca="false">IF($AA598="","",IF($AA598&gt;=80,"A - call first",IF($AA598&gt;=60,"B - worth pursuing",IF($AA598&gt;=40,"C - nurture","D - do not spend time here"))))</f>
        <v/>
      </c>
      <c r="AC598" s="107" t="str">
        <f aca="false">IF($C598="","",IF($S598="Converted","8 Won / Certified",IF($S598="Application Started","7 Certification / Enterprise opportunity",IF($S598="Meeting Booked","6 Meeting / Application",IF(OR($S598="Interested",$S598="Info Requested"),"5 Interested",IF(OR($S598="Declined",$S598="Not Relevant",$S598="Do Not Contact / Unsubscribed"),"9 Closed - Lost",IF($R598="Yes","4 Contacted",IF($N598="Yes","2 Engaged",IF($M598="Yes","1 Awareness",IF($AA598&gt;=60,"3 Qualified","1 Awareness"))))))))))</f>
        <v/>
      </c>
      <c r="AD598" s="108"/>
      <c r="AE598" s="108"/>
      <c r="AF598" s="111" t="str">
        <f aca="false">IF($AE598="","",$AE598+10)</f>
        <v/>
      </c>
      <c r="AG598" s="108"/>
      <c r="AH598" s="81"/>
      <c r="AI598" s="108"/>
      <c r="AJ598" s="81"/>
      <c r="AK598" s="108"/>
      <c r="AL598" s="110"/>
      <c r="AM598" s="81"/>
      <c r="AN598" s="111" t="str">
        <f aca="false">IF($D598="","",IF(COUNTIF($D$4:$D$1203,$D598)&gt;1,"DUPLICATE — check earlier row",""))</f>
        <v/>
      </c>
      <c r="AO598" s="81"/>
      <c r="AP598" s="81"/>
    </row>
    <row r="599" customFormat="false" ht="30" hidden="false" customHeight="true" outlineLevel="0" collapsed="false">
      <c r="A599" s="79"/>
      <c r="B599" s="80"/>
      <c r="C599" s="80"/>
      <c r="D599" s="80"/>
      <c r="E599" s="80"/>
      <c r="F599" s="80"/>
      <c r="G599" s="80"/>
      <c r="H599" s="80"/>
      <c r="I599" s="80"/>
      <c r="J599" s="102"/>
      <c r="K599" s="103" t="str">
        <f aca="false">IF(J599="","",IF(J599&gt;=8,"Yes","Check"))</f>
        <v/>
      </c>
      <c r="L599" s="81"/>
      <c r="M599" s="102"/>
      <c r="N599" s="102"/>
      <c r="O599" s="80"/>
      <c r="P599" s="81"/>
      <c r="Q599" s="103" t="str">
        <f aca="false">IF(P599="","",LEN(P599))</f>
        <v/>
      </c>
      <c r="R599" s="102"/>
      <c r="S599" s="80"/>
      <c r="T599" s="81"/>
      <c r="U599" s="104" t="str">
        <f aca="false">IF($AE599&lt;&gt;"",$AE599+4,IF(OR(R599&lt;&gt;"Yes",A599=""),"",A599+4))</f>
        <v/>
      </c>
      <c r="V599" s="102"/>
      <c r="W599" s="81"/>
      <c r="X599" s="81"/>
      <c r="Y599" s="105"/>
      <c r="Z599" s="105"/>
      <c r="AA599" s="106" t="str">
        <f aca="false">IF(AND($Y599="",$Z599=""),"",ROUND(IFERROR(VALUE(LEFT($Y599,1)),0)*12+IFERROR(VALUE(LEFT($Z599,1)),0)*8,0))</f>
        <v/>
      </c>
      <c r="AB599" s="106" t="str">
        <f aca="false">IF($AA599="","",IF($AA599&gt;=80,"A - call first",IF($AA599&gt;=60,"B - worth pursuing",IF($AA599&gt;=40,"C - nurture","D - do not spend time here"))))</f>
        <v/>
      </c>
      <c r="AC599" s="107" t="str">
        <f aca="false">IF($C599="","",IF($S599="Converted","8 Won / Certified",IF($S599="Application Started","7 Certification / Enterprise opportunity",IF($S599="Meeting Booked","6 Meeting / Application",IF(OR($S599="Interested",$S599="Info Requested"),"5 Interested",IF(OR($S599="Declined",$S599="Not Relevant",$S599="Do Not Contact / Unsubscribed"),"9 Closed - Lost",IF($R599="Yes","4 Contacted",IF($N599="Yes","2 Engaged",IF($M599="Yes","1 Awareness",IF($AA599&gt;=60,"3 Qualified","1 Awareness"))))))))))</f>
        <v/>
      </c>
      <c r="AD599" s="108"/>
      <c r="AE599" s="108"/>
      <c r="AF599" s="109" t="str">
        <f aca="false">IF($AE599="","",$AE599+10)</f>
        <v/>
      </c>
      <c r="AG599" s="108"/>
      <c r="AH599" s="81"/>
      <c r="AI599" s="108"/>
      <c r="AJ599" s="81"/>
      <c r="AK599" s="108"/>
      <c r="AL599" s="110"/>
      <c r="AM599" s="81"/>
      <c r="AN599" s="109" t="str">
        <f aca="false">IF($D599="","",IF(COUNTIF($D$4:$D$1203,$D599)&gt;1,"DUPLICATE — check earlier row",""))</f>
        <v/>
      </c>
      <c r="AO599" s="81"/>
      <c r="AP599" s="81"/>
    </row>
    <row r="600" customFormat="false" ht="30" hidden="false" customHeight="true" outlineLevel="0" collapsed="false">
      <c r="A600" s="79"/>
      <c r="B600" s="80"/>
      <c r="C600" s="80"/>
      <c r="D600" s="80"/>
      <c r="E600" s="80"/>
      <c r="F600" s="80"/>
      <c r="G600" s="80"/>
      <c r="H600" s="80"/>
      <c r="I600" s="80"/>
      <c r="J600" s="102"/>
      <c r="K600" s="103" t="str">
        <f aca="false">IF(J600="","",IF(J600&gt;=8,"Yes","Check"))</f>
        <v/>
      </c>
      <c r="L600" s="81"/>
      <c r="M600" s="102"/>
      <c r="N600" s="102"/>
      <c r="O600" s="80"/>
      <c r="P600" s="81"/>
      <c r="Q600" s="103" t="str">
        <f aca="false">IF(P600="","",LEN(P600))</f>
        <v/>
      </c>
      <c r="R600" s="102"/>
      <c r="S600" s="80"/>
      <c r="T600" s="81"/>
      <c r="U600" s="104" t="str">
        <f aca="false">IF($AE600&lt;&gt;"",$AE600+4,IF(OR(R600&lt;&gt;"Yes",A600=""),"",A600+4))</f>
        <v/>
      </c>
      <c r="V600" s="102"/>
      <c r="W600" s="81"/>
      <c r="X600" s="81"/>
      <c r="Y600" s="105"/>
      <c r="Z600" s="105"/>
      <c r="AA600" s="106" t="str">
        <f aca="false">IF(AND($Y600="",$Z600=""),"",ROUND(IFERROR(VALUE(LEFT($Y600,1)),0)*12+IFERROR(VALUE(LEFT($Z600,1)),0)*8,0))</f>
        <v/>
      </c>
      <c r="AB600" s="106" t="str">
        <f aca="false">IF($AA600="","",IF($AA600&gt;=80,"A - call first",IF($AA600&gt;=60,"B - worth pursuing",IF($AA600&gt;=40,"C - nurture","D - do not spend time here"))))</f>
        <v/>
      </c>
      <c r="AC600" s="107" t="str">
        <f aca="false">IF($C600="","",IF($S600="Converted","8 Won / Certified",IF($S600="Application Started","7 Certification / Enterprise opportunity",IF($S600="Meeting Booked","6 Meeting / Application",IF(OR($S600="Interested",$S600="Info Requested"),"5 Interested",IF(OR($S600="Declined",$S600="Not Relevant",$S600="Do Not Contact / Unsubscribed"),"9 Closed - Lost",IF($R600="Yes","4 Contacted",IF($N600="Yes","2 Engaged",IF($M600="Yes","1 Awareness",IF($AA600&gt;=60,"3 Qualified","1 Awareness"))))))))))</f>
        <v/>
      </c>
      <c r="AD600" s="108"/>
      <c r="AE600" s="108"/>
      <c r="AF600" s="111" t="str">
        <f aca="false">IF($AE600="","",$AE600+10)</f>
        <v/>
      </c>
      <c r="AG600" s="108"/>
      <c r="AH600" s="81"/>
      <c r="AI600" s="108"/>
      <c r="AJ600" s="81"/>
      <c r="AK600" s="108"/>
      <c r="AL600" s="110"/>
      <c r="AM600" s="81"/>
      <c r="AN600" s="111" t="str">
        <f aca="false">IF($D600="","",IF(COUNTIF($D$4:$D$1203,$D600)&gt;1,"DUPLICATE — check earlier row",""))</f>
        <v/>
      </c>
      <c r="AO600" s="81"/>
      <c r="AP600" s="81"/>
    </row>
    <row r="601" customFormat="false" ht="30" hidden="false" customHeight="true" outlineLevel="0" collapsed="false">
      <c r="A601" s="79"/>
      <c r="B601" s="80"/>
      <c r="C601" s="80"/>
      <c r="D601" s="80"/>
      <c r="E601" s="80"/>
      <c r="F601" s="80"/>
      <c r="G601" s="80"/>
      <c r="H601" s="80"/>
      <c r="I601" s="80"/>
      <c r="J601" s="102"/>
      <c r="K601" s="103" t="str">
        <f aca="false">IF(J601="","",IF(J601&gt;=8,"Yes","Check"))</f>
        <v/>
      </c>
      <c r="L601" s="81"/>
      <c r="M601" s="102"/>
      <c r="N601" s="102"/>
      <c r="O601" s="80"/>
      <c r="P601" s="81"/>
      <c r="Q601" s="103" t="str">
        <f aca="false">IF(P601="","",LEN(P601))</f>
        <v/>
      </c>
      <c r="R601" s="102"/>
      <c r="S601" s="80"/>
      <c r="T601" s="81"/>
      <c r="U601" s="104" t="str">
        <f aca="false">IF($AE601&lt;&gt;"",$AE601+4,IF(OR(R601&lt;&gt;"Yes",A601=""),"",A601+4))</f>
        <v/>
      </c>
      <c r="V601" s="102"/>
      <c r="W601" s="81"/>
      <c r="X601" s="81"/>
      <c r="Y601" s="105"/>
      <c r="Z601" s="105"/>
      <c r="AA601" s="106" t="str">
        <f aca="false">IF(AND($Y601="",$Z601=""),"",ROUND(IFERROR(VALUE(LEFT($Y601,1)),0)*12+IFERROR(VALUE(LEFT($Z601,1)),0)*8,0))</f>
        <v/>
      </c>
      <c r="AB601" s="106" t="str">
        <f aca="false">IF($AA601="","",IF($AA601&gt;=80,"A - call first",IF($AA601&gt;=60,"B - worth pursuing",IF($AA601&gt;=40,"C - nurture","D - do not spend time here"))))</f>
        <v/>
      </c>
      <c r="AC601" s="107" t="str">
        <f aca="false">IF($C601="","",IF($S601="Converted","8 Won / Certified",IF($S601="Application Started","7 Certification / Enterprise opportunity",IF($S601="Meeting Booked","6 Meeting / Application",IF(OR($S601="Interested",$S601="Info Requested"),"5 Interested",IF(OR($S601="Declined",$S601="Not Relevant",$S601="Do Not Contact / Unsubscribed"),"9 Closed - Lost",IF($R601="Yes","4 Contacted",IF($N601="Yes","2 Engaged",IF($M601="Yes","1 Awareness",IF($AA601&gt;=60,"3 Qualified","1 Awareness"))))))))))</f>
        <v/>
      </c>
      <c r="AD601" s="108"/>
      <c r="AE601" s="108"/>
      <c r="AF601" s="109" t="str">
        <f aca="false">IF($AE601="","",$AE601+10)</f>
        <v/>
      </c>
      <c r="AG601" s="108"/>
      <c r="AH601" s="81"/>
      <c r="AI601" s="108"/>
      <c r="AJ601" s="81"/>
      <c r="AK601" s="108"/>
      <c r="AL601" s="110"/>
      <c r="AM601" s="81"/>
      <c r="AN601" s="109" t="str">
        <f aca="false">IF($D601="","",IF(COUNTIF($D$4:$D$1203,$D601)&gt;1,"DUPLICATE — check earlier row",""))</f>
        <v/>
      </c>
      <c r="AO601" s="81"/>
      <c r="AP601" s="81"/>
    </row>
    <row r="602" customFormat="false" ht="30" hidden="false" customHeight="true" outlineLevel="0" collapsed="false">
      <c r="A602" s="79"/>
      <c r="B602" s="80"/>
      <c r="C602" s="80"/>
      <c r="D602" s="80"/>
      <c r="E602" s="80"/>
      <c r="F602" s="80"/>
      <c r="G602" s="80"/>
      <c r="H602" s="80"/>
      <c r="I602" s="80"/>
      <c r="J602" s="102"/>
      <c r="K602" s="103" t="str">
        <f aca="false">IF(J602="","",IF(J602&gt;=8,"Yes","Check"))</f>
        <v/>
      </c>
      <c r="L602" s="81"/>
      <c r="M602" s="102"/>
      <c r="N602" s="102"/>
      <c r="O602" s="80"/>
      <c r="P602" s="81"/>
      <c r="Q602" s="103" t="str">
        <f aca="false">IF(P602="","",LEN(P602))</f>
        <v/>
      </c>
      <c r="R602" s="102"/>
      <c r="S602" s="80"/>
      <c r="T602" s="81"/>
      <c r="U602" s="104" t="str">
        <f aca="false">IF($AE602&lt;&gt;"",$AE602+4,IF(OR(R602&lt;&gt;"Yes",A602=""),"",A602+4))</f>
        <v/>
      </c>
      <c r="V602" s="102"/>
      <c r="W602" s="81"/>
      <c r="X602" s="81"/>
      <c r="Y602" s="105"/>
      <c r="Z602" s="105"/>
      <c r="AA602" s="106" t="str">
        <f aca="false">IF(AND($Y602="",$Z602=""),"",ROUND(IFERROR(VALUE(LEFT($Y602,1)),0)*12+IFERROR(VALUE(LEFT($Z602,1)),0)*8,0))</f>
        <v/>
      </c>
      <c r="AB602" s="106" t="str">
        <f aca="false">IF($AA602="","",IF($AA602&gt;=80,"A - call first",IF($AA602&gt;=60,"B - worth pursuing",IF($AA602&gt;=40,"C - nurture","D - do not spend time here"))))</f>
        <v/>
      </c>
      <c r="AC602" s="107" t="str">
        <f aca="false">IF($C602="","",IF($S602="Converted","8 Won / Certified",IF($S602="Application Started","7 Certification / Enterprise opportunity",IF($S602="Meeting Booked","6 Meeting / Application",IF(OR($S602="Interested",$S602="Info Requested"),"5 Interested",IF(OR($S602="Declined",$S602="Not Relevant",$S602="Do Not Contact / Unsubscribed"),"9 Closed - Lost",IF($R602="Yes","4 Contacted",IF($N602="Yes","2 Engaged",IF($M602="Yes","1 Awareness",IF($AA602&gt;=60,"3 Qualified","1 Awareness"))))))))))</f>
        <v/>
      </c>
      <c r="AD602" s="108"/>
      <c r="AE602" s="108"/>
      <c r="AF602" s="111" t="str">
        <f aca="false">IF($AE602="","",$AE602+10)</f>
        <v/>
      </c>
      <c r="AG602" s="108"/>
      <c r="AH602" s="81"/>
      <c r="AI602" s="108"/>
      <c r="AJ602" s="81"/>
      <c r="AK602" s="108"/>
      <c r="AL602" s="110"/>
      <c r="AM602" s="81"/>
      <c r="AN602" s="111" t="str">
        <f aca="false">IF($D602="","",IF(COUNTIF($D$4:$D$1203,$D602)&gt;1,"DUPLICATE — check earlier row",""))</f>
        <v/>
      </c>
      <c r="AO602" s="81"/>
      <c r="AP602" s="81"/>
    </row>
    <row r="603" customFormat="false" ht="30" hidden="false" customHeight="true" outlineLevel="0" collapsed="false">
      <c r="A603" s="79"/>
      <c r="B603" s="80"/>
      <c r="C603" s="80"/>
      <c r="D603" s="80"/>
      <c r="E603" s="80"/>
      <c r="F603" s="80"/>
      <c r="G603" s="80"/>
      <c r="H603" s="80"/>
      <c r="I603" s="80"/>
      <c r="J603" s="102"/>
      <c r="K603" s="103" t="str">
        <f aca="false">IF(J603="","",IF(J603&gt;=8,"Yes","Check"))</f>
        <v/>
      </c>
      <c r="L603" s="81"/>
      <c r="M603" s="102"/>
      <c r="N603" s="102"/>
      <c r="O603" s="80"/>
      <c r="P603" s="81"/>
      <c r="Q603" s="103" t="str">
        <f aca="false">IF(P603="","",LEN(P603))</f>
        <v/>
      </c>
      <c r="R603" s="102"/>
      <c r="S603" s="80"/>
      <c r="T603" s="81"/>
      <c r="U603" s="104" t="str">
        <f aca="false">IF($AE603&lt;&gt;"",$AE603+4,IF(OR(R603&lt;&gt;"Yes",A603=""),"",A603+4))</f>
        <v/>
      </c>
      <c r="V603" s="102"/>
      <c r="W603" s="81"/>
      <c r="X603" s="81"/>
      <c r="Y603" s="105"/>
      <c r="Z603" s="105"/>
      <c r="AA603" s="106" t="str">
        <f aca="false">IF(AND($Y603="",$Z603=""),"",ROUND(IFERROR(VALUE(LEFT($Y603,1)),0)*12+IFERROR(VALUE(LEFT($Z603,1)),0)*8,0))</f>
        <v/>
      </c>
      <c r="AB603" s="106" t="str">
        <f aca="false">IF($AA603="","",IF($AA603&gt;=80,"A - call first",IF($AA603&gt;=60,"B - worth pursuing",IF($AA603&gt;=40,"C - nurture","D - do not spend time here"))))</f>
        <v/>
      </c>
      <c r="AC603" s="107" t="str">
        <f aca="false">IF($C603="","",IF($S603="Converted","8 Won / Certified",IF($S603="Application Started","7 Certification / Enterprise opportunity",IF($S603="Meeting Booked","6 Meeting / Application",IF(OR($S603="Interested",$S603="Info Requested"),"5 Interested",IF(OR($S603="Declined",$S603="Not Relevant",$S603="Do Not Contact / Unsubscribed"),"9 Closed - Lost",IF($R603="Yes","4 Contacted",IF($N603="Yes","2 Engaged",IF($M603="Yes","1 Awareness",IF($AA603&gt;=60,"3 Qualified","1 Awareness"))))))))))</f>
        <v/>
      </c>
      <c r="AD603" s="108"/>
      <c r="AE603" s="108"/>
      <c r="AF603" s="109" t="str">
        <f aca="false">IF($AE603="","",$AE603+10)</f>
        <v/>
      </c>
      <c r="AG603" s="108"/>
      <c r="AH603" s="81"/>
      <c r="AI603" s="108"/>
      <c r="AJ603" s="81"/>
      <c r="AK603" s="108"/>
      <c r="AL603" s="110"/>
      <c r="AM603" s="81"/>
      <c r="AN603" s="109" t="str">
        <f aca="false">IF($D603="","",IF(COUNTIF($D$4:$D$1203,$D603)&gt;1,"DUPLICATE — check earlier row",""))</f>
        <v/>
      </c>
      <c r="AO603" s="81"/>
      <c r="AP603" s="81"/>
    </row>
    <row r="604" customFormat="false" ht="30" hidden="false" customHeight="true" outlineLevel="0" collapsed="false">
      <c r="A604" s="79"/>
      <c r="B604" s="80"/>
      <c r="C604" s="80"/>
      <c r="D604" s="80"/>
      <c r="E604" s="80"/>
      <c r="F604" s="80"/>
      <c r="G604" s="80"/>
      <c r="H604" s="80"/>
      <c r="I604" s="80"/>
      <c r="J604" s="102"/>
      <c r="K604" s="103" t="str">
        <f aca="false">IF(J604="","",IF(J604&gt;=8,"Yes","Check"))</f>
        <v/>
      </c>
      <c r="L604" s="81"/>
      <c r="M604" s="102"/>
      <c r="N604" s="102"/>
      <c r="O604" s="80"/>
      <c r="P604" s="81"/>
      <c r="Q604" s="103" t="str">
        <f aca="false">IF(P604="","",LEN(P604))</f>
        <v/>
      </c>
      <c r="R604" s="102"/>
      <c r="S604" s="80"/>
      <c r="T604" s="81"/>
      <c r="U604" s="104" t="str">
        <f aca="false">IF($AE604&lt;&gt;"",$AE604+4,IF(OR(R604&lt;&gt;"Yes",A604=""),"",A604+4))</f>
        <v/>
      </c>
      <c r="V604" s="102"/>
      <c r="W604" s="81"/>
      <c r="X604" s="81"/>
      <c r="Y604" s="105"/>
      <c r="Z604" s="105"/>
      <c r="AA604" s="106" t="str">
        <f aca="false">IF(AND($Y604="",$Z604=""),"",ROUND(IFERROR(VALUE(LEFT($Y604,1)),0)*12+IFERROR(VALUE(LEFT($Z604,1)),0)*8,0))</f>
        <v/>
      </c>
      <c r="AB604" s="106" t="str">
        <f aca="false">IF($AA604="","",IF($AA604&gt;=80,"A - call first",IF($AA604&gt;=60,"B - worth pursuing",IF($AA604&gt;=40,"C - nurture","D - do not spend time here"))))</f>
        <v/>
      </c>
      <c r="AC604" s="107" t="str">
        <f aca="false">IF($C604="","",IF($S604="Converted","8 Won / Certified",IF($S604="Application Started","7 Certification / Enterprise opportunity",IF($S604="Meeting Booked","6 Meeting / Application",IF(OR($S604="Interested",$S604="Info Requested"),"5 Interested",IF(OR($S604="Declined",$S604="Not Relevant",$S604="Do Not Contact / Unsubscribed"),"9 Closed - Lost",IF($R604="Yes","4 Contacted",IF($N604="Yes","2 Engaged",IF($M604="Yes","1 Awareness",IF($AA604&gt;=60,"3 Qualified","1 Awareness"))))))))))</f>
        <v/>
      </c>
      <c r="AD604" s="108"/>
      <c r="AE604" s="108"/>
      <c r="AF604" s="111" t="str">
        <f aca="false">IF($AE604="","",$AE604+10)</f>
        <v/>
      </c>
      <c r="AG604" s="108"/>
      <c r="AH604" s="81"/>
      <c r="AI604" s="108"/>
      <c r="AJ604" s="81"/>
      <c r="AK604" s="108"/>
      <c r="AL604" s="110"/>
      <c r="AM604" s="81"/>
      <c r="AN604" s="111" t="str">
        <f aca="false">IF($D604="","",IF(COUNTIF($D$4:$D$1203,$D604)&gt;1,"DUPLICATE — check earlier row",""))</f>
        <v/>
      </c>
      <c r="AO604" s="81"/>
      <c r="AP604" s="81"/>
    </row>
    <row r="605" customFormat="false" ht="30" hidden="false" customHeight="true" outlineLevel="0" collapsed="false">
      <c r="A605" s="79"/>
      <c r="B605" s="80"/>
      <c r="C605" s="80"/>
      <c r="D605" s="80"/>
      <c r="E605" s="80"/>
      <c r="F605" s="80"/>
      <c r="G605" s="80"/>
      <c r="H605" s="80"/>
      <c r="I605" s="80"/>
      <c r="J605" s="102"/>
      <c r="K605" s="103" t="str">
        <f aca="false">IF(J605="","",IF(J605&gt;=8,"Yes","Check"))</f>
        <v/>
      </c>
      <c r="L605" s="81"/>
      <c r="M605" s="102"/>
      <c r="N605" s="102"/>
      <c r="O605" s="80"/>
      <c r="P605" s="81"/>
      <c r="Q605" s="103" t="str">
        <f aca="false">IF(P605="","",LEN(P605))</f>
        <v/>
      </c>
      <c r="R605" s="102"/>
      <c r="S605" s="80"/>
      <c r="T605" s="81"/>
      <c r="U605" s="104" t="str">
        <f aca="false">IF($AE605&lt;&gt;"",$AE605+4,IF(OR(R605&lt;&gt;"Yes",A605=""),"",A605+4))</f>
        <v/>
      </c>
      <c r="V605" s="102"/>
      <c r="W605" s="81"/>
      <c r="X605" s="81"/>
      <c r="Y605" s="105"/>
      <c r="Z605" s="105"/>
      <c r="AA605" s="106" t="str">
        <f aca="false">IF(AND($Y605="",$Z605=""),"",ROUND(IFERROR(VALUE(LEFT($Y605,1)),0)*12+IFERROR(VALUE(LEFT($Z605,1)),0)*8,0))</f>
        <v/>
      </c>
      <c r="AB605" s="106" t="str">
        <f aca="false">IF($AA605="","",IF($AA605&gt;=80,"A - call first",IF($AA605&gt;=60,"B - worth pursuing",IF($AA605&gt;=40,"C - nurture","D - do not spend time here"))))</f>
        <v/>
      </c>
      <c r="AC605" s="107" t="str">
        <f aca="false">IF($C605="","",IF($S605="Converted","8 Won / Certified",IF($S605="Application Started","7 Certification / Enterprise opportunity",IF($S605="Meeting Booked","6 Meeting / Application",IF(OR($S605="Interested",$S605="Info Requested"),"5 Interested",IF(OR($S605="Declined",$S605="Not Relevant",$S605="Do Not Contact / Unsubscribed"),"9 Closed - Lost",IF($R605="Yes","4 Contacted",IF($N605="Yes","2 Engaged",IF($M605="Yes","1 Awareness",IF($AA605&gt;=60,"3 Qualified","1 Awareness"))))))))))</f>
        <v/>
      </c>
      <c r="AD605" s="108"/>
      <c r="AE605" s="108"/>
      <c r="AF605" s="109" t="str">
        <f aca="false">IF($AE605="","",$AE605+10)</f>
        <v/>
      </c>
      <c r="AG605" s="108"/>
      <c r="AH605" s="81"/>
      <c r="AI605" s="108"/>
      <c r="AJ605" s="81"/>
      <c r="AK605" s="108"/>
      <c r="AL605" s="110"/>
      <c r="AM605" s="81"/>
      <c r="AN605" s="109" t="str">
        <f aca="false">IF($D605="","",IF(COUNTIF($D$4:$D$1203,$D605)&gt;1,"DUPLICATE — check earlier row",""))</f>
        <v/>
      </c>
      <c r="AO605" s="81"/>
      <c r="AP605" s="81"/>
    </row>
    <row r="606" customFormat="false" ht="30" hidden="false" customHeight="true" outlineLevel="0" collapsed="false">
      <c r="A606" s="79"/>
      <c r="B606" s="80"/>
      <c r="C606" s="80"/>
      <c r="D606" s="80"/>
      <c r="E606" s="80"/>
      <c r="F606" s="80"/>
      <c r="G606" s="80"/>
      <c r="H606" s="80"/>
      <c r="I606" s="80"/>
      <c r="J606" s="102"/>
      <c r="K606" s="103" t="str">
        <f aca="false">IF(J606="","",IF(J606&gt;=8,"Yes","Check"))</f>
        <v/>
      </c>
      <c r="L606" s="81"/>
      <c r="M606" s="102"/>
      <c r="N606" s="102"/>
      <c r="O606" s="80"/>
      <c r="P606" s="81"/>
      <c r="Q606" s="103" t="str">
        <f aca="false">IF(P606="","",LEN(P606))</f>
        <v/>
      </c>
      <c r="R606" s="102"/>
      <c r="S606" s="80"/>
      <c r="T606" s="81"/>
      <c r="U606" s="104" t="str">
        <f aca="false">IF($AE606&lt;&gt;"",$AE606+4,IF(OR(R606&lt;&gt;"Yes",A606=""),"",A606+4))</f>
        <v/>
      </c>
      <c r="V606" s="102"/>
      <c r="W606" s="81"/>
      <c r="X606" s="81"/>
      <c r="Y606" s="105"/>
      <c r="Z606" s="105"/>
      <c r="AA606" s="106" t="str">
        <f aca="false">IF(AND($Y606="",$Z606=""),"",ROUND(IFERROR(VALUE(LEFT($Y606,1)),0)*12+IFERROR(VALUE(LEFT($Z606,1)),0)*8,0))</f>
        <v/>
      </c>
      <c r="AB606" s="106" t="str">
        <f aca="false">IF($AA606="","",IF($AA606&gt;=80,"A - call first",IF($AA606&gt;=60,"B - worth pursuing",IF($AA606&gt;=40,"C - nurture","D - do not spend time here"))))</f>
        <v/>
      </c>
      <c r="AC606" s="107" t="str">
        <f aca="false">IF($C606="","",IF($S606="Converted","8 Won / Certified",IF($S606="Application Started","7 Certification / Enterprise opportunity",IF($S606="Meeting Booked","6 Meeting / Application",IF(OR($S606="Interested",$S606="Info Requested"),"5 Interested",IF(OR($S606="Declined",$S606="Not Relevant",$S606="Do Not Contact / Unsubscribed"),"9 Closed - Lost",IF($R606="Yes","4 Contacted",IF($N606="Yes","2 Engaged",IF($M606="Yes","1 Awareness",IF($AA606&gt;=60,"3 Qualified","1 Awareness"))))))))))</f>
        <v/>
      </c>
      <c r="AD606" s="108"/>
      <c r="AE606" s="108"/>
      <c r="AF606" s="111" t="str">
        <f aca="false">IF($AE606="","",$AE606+10)</f>
        <v/>
      </c>
      <c r="AG606" s="108"/>
      <c r="AH606" s="81"/>
      <c r="AI606" s="108"/>
      <c r="AJ606" s="81"/>
      <c r="AK606" s="108"/>
      <c r="AL606" s="110"/>
      <c r="AM606" s="81"/>
      <c r="AN606" s="111" t="str">
        <f aca="false">IF($D606="","",IF(COUNTIF($D$4:$D$1203,$D606)&gt;1,"DUPLICATE — check earlier row",""))</f>
        <v/>
      </c>
      <c r="AO606" s="81"/>
      <c r="AP606" s="81"/>
    </row>
    <row r="607" customFormat="false" ht="30" hidden="false" customHeight="true" outlineLevel="0" collapsed="false">
      <c r="A607" s="79"/>
      <c r="B607" s="80"/>
      <c r="C607" s="80"/>
      <c r="D607" s="80"/>
      <c r="E607" s="80"/>
      <c r="F607" s="80"/>
      <c r="G607" s="80"/>
      <c r="H607" s="80"/>
      <c r="I607" s="80"/>
      <c r="J607" s="102"/>
      <c r="K607" s="103" t="str">
        <f aca="false">IF(J607="","",IF(J607&gt;=8,"Yes","Check"))</f>
        <v/>
      </c>
      <c r="L607" s="81"/>
      <c r="M607" s="102"/>
      <c r="N607" s="102"/>
      <c r="O607" s="80"/>
      <c r="P607" s="81"/>
      <c r="Q607" s="103" t="str">
        <f aca="false">IF(P607="","",LEN(P607))</f>
        <v/>
      </c>
      <c r="R607" s="102"/>
      <c r="S607" s="80"/>
      <c r="T607" s="81"/>
      <c r="U607" s="104" t="str">
        <f aca="false">IF($AE607&lt;&gt;"",$AE607+4,IF(OR(R607&lt;&gt;"Yes",A607=""),"",A607+4))</f>
        <v/>
      </c>
      <c r="V607" s="102"/>
      <c r="W607" s="81"/>
      <c r="X607" s="81"/>
      <c r="Y607" s="105"/>
      <c r="Z607" s="105"/>
      <c r="AA607" s="106" t="str">
        <f aca="false">IF(AND($Y607="",$Z607=""),"",ROUND(IFERROR(VALUE(LEFT($Y607,1)),0)*12+IFERROR(VALUE(LEFT($Z607,1)),0)*8,0))</f>
        <v/>
      </c>
      <c r="AB607" s="106" t="str">
        <f aca="false">IF($AA607="","",IF($AA607&gt;=80,"A - call first",IF($AA607&gt;=60,"B - worth pursuing",IF($AA607&gt;=40,"C - nurture","D - do not spend time here"))))</f>
        <v/>
      </c>
      <c r="AC607" s="107" t="str">
        <f aca="false">IF($C607="","",IF($S607="Converted","8 Won / Certified",IF($S607="Application Started","7 Certification / Enterprise opportunity",IF($S607="Meeting Booked","6 Meeting / Application",IF(OR($S607="Interested",$S607="Info Requested"),"5 Interested",IF(OR($S607="Declined",$S607="Not Relevant",$S607="Do Not Contact / Unsubscribed"),"9 Closed - Lost",IF($R607="Yes","4 Contacted",IF($N607="Yes","2 Engaged",IF($M607="Yes","1 Awareness",IF($AA607&gt;=60,"3 Qualified","1 Awareness"))))))))))</f>
        <v/>
      </c>
      <c r="AD607" s="108"/>
      <c r="AE607" s="108"/>
      <c r="AF607" s="109" t="str">
        <f aca="false">IF($AE607="","",$AE607+10)</f>
        <v/>
      </c>
      <c r="AG607" s="108"/>
      <c r="AH607" s="81"/>
      <c r="AI607" s="108"/>
      <c r="AJ607" s="81"/>
      <c r="AK607" s="108"/>
      <c r="AL607" s="110"/>
      <c r="AM607" s="81"/>
      <c r="AN607" s="109" t="str">
        <f aca="false">IF($D607="","",IF(COUNTIF($D$4:$D$1203,$D607)&gt;1,"DUPLICATE — check earlier row",""))</f>
        <v/>
      </c>
      <c r="AO607" s="81"/>
      <c r="AP607" s="81"/>
    </row>
    <row r="608" customFormat="false" ht="30" hidden="false" customHeight="true" outlineLevel="0" collapsed="false">
      <c r="A608" s="79"/>
      <c r="B608" s="80"/>
      <c r="C608" s="80"/>
      <c r="D608" s="80"/>
      <c r="E608" s="80"/>
      <c r="F608" s="80"/>
      <c r="G608" s="80"/>
      <c r="H608" s="80"/>
      <c r="I608" s="80"/>
      <c r="J608" s="102"/>
      <c r="K608" s="103" t="str">
        <f aca="false">IF(J608="","",IF(J608&gt;=8,"Yes","Check"))</f>
        <v/>
      </c>
      <c r="L608" s="81"/>
      <c r="M608" s="102"/>
      <c r="N608" s="102"/>
      <c r="O608" s="80"/>
      <c r="P608" s="81"/>
      <c r="Q608" s="103" t="str">
        <f aca="false">IF(P608="","",LEN(P608))</f>
        <v/>
      </c>
      <c r="R608" s="102"/>
      <c r="S608" s="80"/>
      <c r="T608" s="81"/>
      <c r="U608" s="104" t="str">
        <f aca="false">IF($AE608&lt;&gt;"",$AE608+4,IF(OR(R608&lt;&gt;"Yes",A608=""),"",A608+4))</f>
        <v/>
      </c>
      <c r="V608" s="102"/>
      <c r="W608" s="81"/>
      <c r="X608" s="81"/>
      <c r="Y608" s="105"/>
      <c r="Z608" s="105"/>
      <c r="AA608" s="106" t="str">
        <f aca="false">IF(AND($Y608="",$Z608=""),"",ROUND(IFERROR(VALUE(LEFT($Y608,1)),0)*12+IFERROR(VALUE(LEFT($Z608,1)),0)*8,0))</f>
        <v/>
      </c>
      <c r="AB608" s="106" t="str">
        <f aca="false">IF($AA608="","",IF($AA608&gt;=80,"A - call first",IF($AA608&gt;=60,"B - worth pursuing",IF($AA608&gt;=40,"C - nurture","D - do not spend time here"))))</f>
        <v/>
      </c>
      <c r="AC608" s="107" t="str">
        <f aca="false">IF($C608="","",IF($S608="Converted","8 Won / Certified",IF($S608="Application Started","7 Certification / Enterprise opportunity",IF($S608="Meeting Booked","6 Meeting / Application",IF(OR($S608="Interested",$S608="Info Requested"),"5 Interested",IF(OR($S608="Declined",$S608="Not Relevant",$S608="Do Not Contact / Unsubscribed"),"9 Closed - Lost",IF($R608="Yes","4 Contacted",IF($N608="Yes","2 Engaged",IF($M608="Yes","1 Awareness",IF($AA608&gt;=60,"3 Qualified","1 Awareness"))))))))))</f>
        <v/>
      </c>
      <c r="AD608" s="108"/>
      <c r="AE608" s="108"/>
      <c r="AF608" s="111" t="str">
        <f aca="false">IF($AE608="","",$AE608+10)</f>
        <v/>
      </c>
      <c r="AG608" s="108"/>
      <c r="AH608" s="81"/>
      <c r="AI608" s="108"/>
      <c r="AJ608" s="81"/>
      <c r="AK608" s="108"/>
      <c r="AL608" s="110"/>
      <c r="AM608" s="81"/>
      <c r="AN608" s="111" t="str">
        <f aca="false">IF($D608="","",IF(COUNTIF($D$4:$D$1203,$D608)&gt;1,"DUPLICATE — check earlier row",""))</f>
        <v/>
      </c>
      <c r="AO608" s="81"/>
      <c r="AP608" s="81"/>
    </row>
    <row r="609" customFormat="false" ht="30" hidden="false" customHeight="true" outlineLevel="0" collapsed="false">
      <c r="A609" s="79"/>
      <c r="B609" s="80"/>
      <c r="C609" s="80"/>
      <c r="D609" s="80"/>
      <c r="E609" s="80"/>
      <c r="F609" s="80"/>
      <c r="G609" s="80"/>
      <c r="H609" s="80"/>
      <c r="I609" s="80"/>
      <c r="J609" s="102"/>
      <c r="K609" s="103" t="str">
        <f aca="false">IF(J609="","",IF(J609&gt;=8,"Yes","Check"))</f>
        <v/>
      </c>
      <c r="L609" s="81"/>
      <c r="M609" s="102"/>
      <c r="N609" s="102"/>
      <c r="O609" s="80"/>
      <c r="P609" s="81"/>
      <c r="Q609" s="103" t="str">
        <f aca="false">IF(P609="","",LEN(P609))</f>
        <v/>
      </c>
      <c r="R609" s="102"/>
      <c r="S609" s="80"/>
      <c r="T609" s="81"/>
      <c r="U609" s="104" t="str">
        <f aca="false">IF($AE609&lt;&gt;"",$AE609+4,IF(OR(R609&lt;&gt;"Yes",A609=""),"",A609+4))</f>
        <v/>
      </c>
      <c r="V609" s="102"/>
      <c r="W609" s="81"/>
      <c r="X609" s="81"/>
      <c r="Y609" s="105"/>
      <c r="Z609" s="105"/>
      <c r="AA609" s="106" t="str">
        <f aca="false">IF(AND($Y609="",$Z609=""),"",ROUND(IFERROR(VALUE(LEFT($Y609,1)),0)*12+IFERROR(VALUE(LEFT($Z609,1)),0)*8,0))</f>
        <v/>
      </c>
      <c r="AB609" s="106" t="str">
        <f aca="false">IF($AA609="","",IF($AA609&gt;=80,"A - call first",IF($AA609&gt;=60,"B - worth pursuing",IF($AA609&gt;=40,"C - nurture","D - do not spend time here"))))</f>
        <v/>
      </c>
      <c r="AC609" s="107" t="str">
        <f aca="false">IF($C609="","",IF($S609="Converted","8 Won / Certified",IF($S609="Application Started","7 Certification / Enterprise opportunity",IF($S609="Meeting Booked","6 Meeting / Application",IF(OR($S609="Interested",$S609="Info Requested"),"5 Interested",IF(OR($S609="Declined",$S609="Not Relevant",$S609="Do Not Contact / Unsubscribed"),"9 Closed - Lost",IF($R609="Yes","4 Contacted",IF($N609="Yes","2 Engaged",IF($M609="Yes","1 Awareness",IF($AA609&gt;=60,"3 Qualified","1 Awareness"))))))))))</f>
        <v/>
      </c>
      <c r="AD609" s="108"/>
      <c r="AE609" s="108"/>
      <c r="AF609" s="109" t="str">
        <f aca="false">IF($AE609="","",$AE609+10)</f>
        <v/>
      </c>
      <c r="AG609" s="108"/>
      <c r="AH609" s="81"/>
      <c r="AI609" s="108"/>
      <c r="AJ609" s="81"/>
      <c r="AK609" s="108"/>
      <c r="AL609" s="110"/>
      <c r="AM609" s="81"/>
      <c r="AN609" s="109" t="str">
        <f aca="false">IF($D609="","",IF(COUNTIF($D$4:$D$1203,$D609)&gt;1,"DUPLICATE — check earlier row",""))</f>
        <v/>
      </c>
      <c r="AO609" s="81"/>
      <c r="AP609" s="81"/>
    </row>
    <row r="610" customFormat="false" ht="30" hidden="false" customHeight="true" outlineLevel="0" collapsed="false">
      <c r="A610" s="79"/>
      <c r="B610" s="80"/>
      <c r="C610" s="80"/>
      <c r="D610" s="80"/>
      <c r="E610" s="80"/>
      <c r="F610" s="80"/>
      <c r="G610" s="80"/>
      <c r="H610" s="80"/>
      <c r="I610" s="80"/>
      <c r="J610" s="102"/>
      <c r="K610" s="103" t="str">
        <f aca="false">IF(J610="","",IF(J610&gt;=8,"Yes","Check"))</f>
        <v/>
      </c>
      <c r="L610" s="81"/>
      <c r="M610" s="102"/>
      <c r="N610" s="102"/>
      <c r="O610" s="80"/>
      <c r="P610" s="81"/>
      <c r="Q610" s="103" t="str">
        <f aca="false">IF(P610="","",LEN(P610))</f>
        <v/>
      </c>
      <c r="R610" s="102"/>
      <c r="S610" s="80"/>
      <c r="T610" s="81"/>
      <c r="U610" s="104" t="str">
        <f aca="false">IF($AE610&lt;&gt;"",$AE610+4,IF(OR(R610&lt;&gt;"Yes",A610=""),"",A610+4))</f>
        <v/>
      </c>
      <c r="V610" s="102"/>
      <c r="W610" s="81"/>
      <c r="X610" s="81"/>
      <c r="Y610" s="105"/>
      <c r="Z610" s="105"/>
      <c r="AA610" s="106" t="str">
        <f aca="false">IF(AND($Y610="",$Z610=""),"",ROUND(IFERROR(VALUE(LEFT($Y610,1)),0)*12+IFERROR(VALUE(LEFT($Z610,1)),0)*8,0))</f>
        <v/>
      </c>
      <c r="AB610" s="106" t="str">
        <f aca="false">IF($AA610="","",IF($AA610&gt;=80,"A - call first",IF($AA610&gt;=60,"B - worth pursuing",IF($AA610&gt;=40,"C - nurture","D - do not spend time here"))))</f>
        <v/>
      </c>
      <c r="AC610" s="107" t="str">
        <f aca="false">IF($C610="","",IF($S610="Converted","8 Won / Certified",IF($S610="Application Started","7 Certification / Enterprise opportunity",IF($S610="Meeting Booked","6 Meeting / Application",IF(OR($S610="Interested",$S610="Info Requested"),"5 Interested",IF(OR($S610="Declined",$S610="Not Relevant",$S610="Do Not Contact / Unsubscribed"),"9 Closed - Lost",IF($R610="Yes","4 Contacted",IF($N610="Yes","2 Engaged",IF($M610="Yes","1 Awareness",IF($AA610&gt;=60,"3 Qualified","1 Awareness"))))))))))</f>
        <v/>
      </c>
      <c r="AD610" s="108"/>
      <c r="AE610" s="108"/>
      <c r="AF610" s="111" t="str">
        <f aca="false">IF($AE610="","",$AE610+10)</f>
        <v/>
      </c>
      <c r="AG610" s="108"/>
      <c r="AH610" s="81"/>
      <c r="AI610" s="108"/>
      <c r="AJ610" s="81"/>
      <c r="AK610" s="108"/>
      <c r="AL610" s="110"/>
      <c r="AM610" s="81"/>
      <c r="AN610" s="111" t="str">
        <f aca="false">IF($D610="","",IF(COUNTIF($D$4:$D$1203,$D610)&gt;1,"DUPLICATE — check earlier row",""))</f>
        <v/>
      </c>
      <c r="AO610" s="81"/>
      <c r="AP610" s="81"/>
    </row>
    <row r="611" customFormat="false" ht="30" hidden="false" customHeight="true" outlineLevel="0" collapsed="false">
      <c r="A611" s="79"/>
      <c r="B611" s="80"/>
      <c r="C611" s="80"/>
      <c r="D611" s="80"/>
      <c r="E611" s="80"/>
      <c r="F611" s="80"/>
      <c r="G611" s="80"/>
      <c r="H611" s="80"/>
      <c r="I611" s="80"/>
      <c r="J611" s="102"/>
      <c r="K611" s="103" t="str">
        <f aca="false">IF(J611="","",IF(J611&gt;=8,"Yes","Check"))</f>
        <v/>
      </c>
      <c r="L611" s="81"/>
      <c r="M611" s="102"/>
      <c r="N611" s="102"/>
      <c r="O611" s="80"/>
      <c r="P611" s="81"/>
      <c r="Q611" s="103" t="str">
        <f aca="false">IF(P611="","",LEN(P611))</f>
        <v/>
      </c>
      <c r="R611" s="102"/>
      <c r="S611" s="80"/>
      <c r="T611" s="81"/>
      <c r="U611" s="104" t="str">
        <f aca="false">IF($AE611&lt;&gt;"",$AE611+4,IF(OR(R611&lt;&gt;"Yes",A611=""),"",A611+4))</f>
        <v/>
      </c>
      <c r="V611" s="102"/>
      <c r="W611" s="81"/>
      <c r="X611" s="81"/>
      <c r="Y611" s="105"/>
      <c r="Z611" s="105"/>
      <c r="AA611" s="106" t="str">
        <f aca="false">IF(AND($Y611="",$Z611=""),"",ROUND(IFERROR(VALUE(LEFT($Y611,1)),0)*12+IFERROR(VALUE(LEFT($Z611,1)),0)*8,0))</f>
        <v/>
      </c>
      <c r="AB611" s="106" t="str">
        <f aca="false">IF($AA611="","",IF($AA611&gt;=80,"A - call first",IF($AA611&gt;=60,"B - worth pursuing",IF($AA611&gt;=40,"C - nurture","D - do not spend time here"))))</f>
        <v/>
      </c>
      <c r="AC611" s="107" t="str">
        <f aca="false">IF($C611="","",IF($S611="Converted","8 Won / Certified",IF($S611="Application Started","7 Certification / Enterprise opportunity",IF($S611="Meeting Booked","6 Meeting / Application",IF(OR($S611="Interested",$S611="Info Requested"),"5 Interested",IF(OR($S611="Declined",$S611="Not Relevant",$S611="Do Not Contact / Unsubscribed"),"9 Closed - Lost",IF($R611="Yes","4 Contacted",IF($N611="Yes","2 Engaged",IF($M611="Yes","1 Awareness",IF($AA611&gt;=60,"3 Qualified","1 Awareness"))))))))))</f>
        <v/>
      </c>
      <c r="AD611" s="108"/>
      <c r="AE611" s="108"/>
      <c r="AF611" s="109" t="str">
        <f aca="false">IF($AE611="","",$AE611+10)</f>
        <v/>
      </c>
      <c r="AG611" s="108"/>
      <c r="AH611" s="81"/>
      <c r="AI611" s="108"/>
      <c r="AJ611" s="81"/>
      <c r="AK611" s="108"/>
      <c r="AL611" s="110"/>
      <c r="AM611" s="81"/>
      <c r="AN611" s="109" t="str">
        <f aca="false">IF($D611="","",IF(COUNTIF($D$4:$D$1203,$D611)&gt;1,"DUPLICATE — check earlier row",""))</f>
        <v/>
      </c>
      <c r="AO611" s="81"/>
      <c r="AP611" s="81"/>
    </row>
    <row r="612" customFormat="false" ht="30" hidden="false" customHeight="true" outlineLevel="0" collapsed="false">
      <c r="A612" s="79"/>
      <c r="B612" s="80"/>
      <c r="C612" s="80"/>
      <c r="D612" s="80"/>
      <c r="E612" s="80"/>
      <c r="F612" s="80"/>
      <c r="G612" s="80"/>
      <c r="H612" s="80"/>
      <c r="I612" s="80"/>
      <c r="J612" s="102"/>
      <c r="K612" s="103" t="str">
        <f aca="false">IF(J612="","",IF(J612&gt;=8,"Yes","Check"))</f>
        <v/>
      </c>
      <c r="L612" s="81"/>
      <c r="M612" s="102"/>
      <c r="N612" s="102"/>
      <c r="O612" s="80"/>
      <c r="P612" s="81"/>
      <c r="Q612" s="103" t="str">
        <f aca="false">IF(P612="","",LEN(P612))</f>
        <v/>
      </c>
      <c r="R612" s="102"/>
      <c r="S612" s="80"/>
      <c r="T612" s="81"/>
      <c r="U612" s="104" t="str">
        <f aca="false">IF($AE612&lt;&gt;"",$AE612+4,IF(OR(R612&lt;&gt;"Yes",A612=""),"",A612+4))</f>
        <v/>
      </c>
      <c r="V612" s="102"/>
      <c r="W612" s="81"/>
      <c r="X612" s="81"/>
      <c r="Y612" s="105"/>
      <c r="Z612" s="105"/>
      <c r="AA612" s="106" t="str">
        <f aca="false">IF(AND($Y612="",$Z612=""),"",ROUND(IFERROR(VALUE(LEFT($Y612,1)),0)*12+IFERROR(VALUE(LEFT($Z612,1)),0)*8,0))</f>
        <v/>
      </c>
      <c r="AB612" s="106" t="str">
        <f aca="false">IF($AA612="","",IF($AA612&gt;=80,"A - call first",IF($AA612&gt;=60,"B - worth pursuing",IF($AA612&gt;=40,"C - nurture","D - do not spend time here"))))</f>
        <v/>
      </c>
      <c r="AC612" s="107" t="str">
        <f aca="false">IF($C612="","",IF($S612="Converted","8 Won / Certified",IF($S612="Application Started","7 Certification / Enterprise opportunity",IF($S612="Meeting Booked","6 Meeting / Application",IF(OR($S612="Interested",$S612="Info Requested"),"5 Interested",IF(OR($S612="Declined",$S612="Not Relevant",$S612="Do Not Contact / Unsubscribed"),"9 Closed - Lost",IF($R612="Yes","4 Contacted",IF($N612="Yes","2 Engaged",IF($M612="Yes","1 Awareness",IF($AA612&gt;=60,"3 Qualified","1 Awareness"))))))))))</f>
        <v/>
      </c>
      <c r="AD612" s="108"/>
      <c r="AE612" s="108"/>
      <c r="AF612" s="111" t="str">
        <f aca="false">IF($AE612="","",$AE612+10)</f>
        <v/>
      </c>
      <c r="AG612" s="108"/>
      <c r="AH612" s="81"/>
      <c r="AI612" s="108"/>
      <c r="AJ612" s="81"/>
      <c r="AK612" s="108"/>
      <c r="AL612" s="110"/>
      <c r="AM612" s="81"/>
      <c r="AN612" s="111" t="str">
        <f aca="false">IF($D612="","",IF(COUNTIF($D$4:$D$1203,$D612)&gt;1,"DUPLICATE — check earlier row",""))</f>
        <v/>
      </c>
      <c r="AO612" s="81"/>
      <c r="AP612" s="81"/>
    </row>
    <row r="613" customFormat="false" ht="30" hidden="false" customHeight="true" outlineLevel="0" collapsed="false">
      <c r="A613" s="79"/>
      <c r="B613" s="80"/>
      <c r="C613" s="80"/>
      <c r="D613" s="80"/>
      <c r="E613" s="80"/>
      <c r="F613" s="80"/>
      <c r="G613" s="80"/>
      <c r="H613" s="80"/>
      <c r="I613" s="80"/>
      <c r="J613" s="102"/>
      <c r="K613" s="103" t="str">
        <f aca="false">IF(J613="","",IF(J613&gt;=8,"Yes","Check"))</f>
        <v/>
      </c>
      <c r="L613" s="81"/>
      <c r="M613" s="102"/>
      <c r="N613" s="102"/>
      <c r="O613" s="80"/>
      <c r="P613" s="81"/>
      <c r="Q613" s="103" t="str">
        <f aca="false">IF(P613="","",LEN(P613))</f>
        <v/>
      </c>
      <c r="R613" s="102"/>
      <c r="S613" s="80"/>
      <c r="T613" s="81"/>
      <c r="U613" s="104" t="str">
        <f aca="false">IF($AE613&lt;&gt;"",$AE613+4,IF(OR(R613&lt;&gt;"Yes",A613=""),"",A613+4))</f>
        <v/>
      </c>
      <c r="V613" s="102"/>
      <c r="W613" s="81"/>
      <c r="X613" s="81"/>
      <c r="Y613" s="105"/>
      <c r="Z613" s="105"/>
      <c r="AA613" s="106" t="str">
        <f aca="false">IF(AND($Y613="",$Z613=""),"",ROUND(IFERROR(VALUE(LEFT($Y613,1)),0)*12+IFERROR(VALUE(LEFT($Z613,1)),0)*8,0))</f>
        <v/>
      </c>
      <c r="AB613" s="106" t="str">
        <f aca="false">IF($AA613="","",IF($AA613&gt;=80,"A - call first",IF($AA613&gt;=60,"B - worth pursuing",IF($AA613&gt;=40,"C - nurture","D - do not spend time here"))))</f>
        <v/>
      </c>
      <c r="AC613" s="107" t="str">
        <f aca="false">IF($C613="","",IF($S613="Converted","8 Won / Certified",IF($S613="Application Started","7 Certification / Enterprise opportunity",IF($S613="Meeting Booked","6 Meeting / Application",IF(OR($S613="Interested",$S613="Info Requested"),"5 Interested",IF(OR($S613="Declined",$S613="Not Relevant",$S613="Do Not Contact / Unsubscribed"),"9 Closed - Lost",IF($R613="Yes","4 Contacted",IF($N613="Yes","2 Engaged",IF($M613="Yes","1 Awareness",IF($AA613&gt;=60,"3 Qualified","1 Awareness"))))))))))</f>
        <v/>
      </c>
      <c r="AD613" s="108"/>
      <c r="AE613" s="108"/>
      <c r="AF613" s="109" t="str">
        <f aca="false">IF($AE613="","",$AE613+10)</f>
        <v/>
      </c>
      <c r="AG613" s="108"/>
      <c r="AH613" s="81"/>
      <c r="AI613" s="108"/>
      <c r="AJ613" s="81"/>
      <c r="AK613" s="108"/>
      <c r="AL613" s="110"/>
      <c r="AM613" s="81"/>
      <c r="AN613" s="109" t="str">
        <f aca="false">IF($D613="","",IF(COUNTIF($D$4:$D$1203,$D613)&gt;1,"DUPLICATE — check earlier row",""))</f>
        <v/>
      </c>
      <c r="AO613" s="81"/>
      <c r="AP613" s="81"/>
    </row>
    <row r="614" customFormat="false" ht="30" hidden="false" customHeight="true" outlineLevel="0" collapsed="false">
      <c r="A614" s="79"/>
      <c r="B614" s="80"/>
      <c r="C614" s="80"/>
      <c r="D614" s="80"/>
      <c r="E614" s="80"/>
      <c r="F614" s="80"/>
      <c r="G614" s="80"/>
      <c r="H614" s="80"/>
      <c r="I614" s="80"/>
      <c r="J614" s="102"/>
      <c r="K614" s="103" t="str">
        <f aca="false">IF(J614="","",IF(J614&gt;=8,"Yes","Check"))</f>
        <v/>
      </c>
      <c r="L614" s="81"/>
      <c r="M614" s="102"/>
      <c r="N614" s="102"/>
      <c r="O614" s="80"/>
      <c r="P614" s="81"/>
      <c r="Q614" s="103" t="str">
        <f aca="false">IF(P614="","",LEN(P614))</f>
        <v/>
      </c>
      <c r="R614" s="102"/>
      <c r="S614" s="80"/>
      <c r="T614" s="81"/>
      <c r="U614" s="104" t="str">
        <f aca="false">IF($AE614&lt;&gt;"",$AE614+4,IF(OR(R614&lt;&gt;"Yes",A614=""),"",A614+4))</f>
        <v/>
      </c>
      <c r="V614" s="102"/>
      <c r="W614" s="81"/>
      <c r="X614" s="81"/>
      <c r="Y614" s="105"/>
      <c r="Z614" s="105"/>
      <c r="AA614" s="106" t="str">
        <f aca="false">IF(AND($Y614="",$Z614=""),"",ROUND(IFERROR(VALUE(LEFT($Y614,1)),0)*12+IFERROR(VALUE(LEFT($Z614,1)),0)*8,0))</f>
        <v/>
      </c>
      <c r="AB614" s="106" t="str">
        <f aca="false">IF($AA614="","",IF($AA614&gt;=80,"A - call first",IF($AA614&gt;=60,"B - worth pursuing",IF($AA614&gt;=40,"C - nurture","D - do not spend time here"))))</f>
        <v/>
      </c>
      <c r="AC614" s="107" t="str">
        <f aca="false">IF($C614="","",IF($S614="Converted","8 Won / Certified",IF($S614="Application Started","7 Certification / Enterprise opportunity",IF($S614="Meeting Booked","6 Meeting / Application",IF(OR($S614="Interested",$S614="Info Requested"),"5 Interested",IF(OR($S614="Declined",$S614="Not Relevant",$S614="Do Not Contact / Unsubscribed"),"9 Closed - Lost",IF($R614="Yes","4 Contacted",IF($N614="Yes","2 Engaged",IF($M614="Yes","1 Awareness",IF($AA614&gt;=60,"3 Qualified","1 Awareness"))))))))))</f>
        <v/>
      </c>
      <c r="AD614" s="108"/>
      <c r="AE614" s="108"/>
      <c r="AF614" s="111" t="str">
        <f aca="false">IF($AE614="","",$AE614+10)</f>
        <v/>
      </c>
      <c r="AG614" s="108"/>
      <c r="AH614" s="81"/>
      <c r="AI614" s="108"/>
      <c r="AJ614" s="81"/>
      <c r="AK614" s="108"/>
      <c r="AL614" s="110"/>
      <c r="AM614" s="81"/>
      <c r="AN614" s="111" t="str">
        <f aca="false">IF($D614="","",IF(COUNTIF($D$4:$D$1203,$D614)&gt;1,"DUPLICATE — check earlier row",""))</f>
        <v/>
      </c>
      <c r="AO614" s="81"/>
      <c r="AP614" s="81"/>
    </row>
    <row r="615" customFormat="false" ht="30" hidden="false" customHeight="true" outlineLevel="0" collapsed="false">
      <c r="A615" s="79"/>
      <c r="B615" s="80"/>
      <c r="C615" s="80"/>
      <c r="D615" s="80"/>
      <c r="E615" s="80"/>
      <c r="F615" s="80"/>
      <c r="G615" s="80"/>
      <c r="H615" s="80"/>
      <c r="I615" s="80"/>
      <c r="J615" s="102"/>
      <c r="K615" s="103" t="str">
        <f aca="false">IF(J615="","",IF(J615&gt;=8,"Yes","Check"))</f>
        <v/>
      </c>
      <c r="L615" s="81"/>
      <c r="M615" s="102"/>
      <c r="N615" s="102"/>
      <c r="O615" s="80"/>
      <c r="P615" s="81"/>
      <c r="Q615" s="103" t="str">
        <f aca="false">IF(P615="","",LEN(P615))</f>
        <v/>
      </c>
      <c r="R615" s="102"/>
      <c r="S615" s="80"/>
      <c r="T615" s="81"/>
      <c r="U615" s="104" t="str">
        <f aca="false">IF($AE615&lt;&gt;"",$AE615+4,IF(OR(R615&lt;&gt;"Yes",A615=""),"",A615+4))</f>
        <v/>
      </c>
      <c r="V615" s="102"/>
      <c r="W615" s="81"/>
      <c r="X615" s="81"/>
      <c r="Y615" s="105"/>
      <c r="Z615" s="105"/>
      <c r="AA615" s="106" t="str">
        <f aca="false">IF(AND($Y615="",$Z615=""),"",ROUND(IFERROR(VALUE(LEFT($Y615,1)),0)*12+IFERROR(VALUE(LEFT($Z615,1)),0)*8,0))</f>
        <v/>
      </c>
      <c r="AB615" s="106" t="str">
        <f aca="false">IF($AA615="","",IF($AA615&gt;=80,"A - call first",IF($AA615&gt;=60,"B - worth pursuing",IF($AA615&gt;=40,"C - nurture","D - do not spend time here"))))</f>
        <v/>
      </c>
      <c r="AC615" s="107" t="str">
        <f aca="false">IF($C615="","",IF($S615="Converted","8 Won / Certified",IF($S615="Application Started","7 Certification / Enterprise opportunity",IF($S615="Meeting Booked","6 Meeting / Application",IF(OR($S615="Interested",$S615="Info Requested"),"5 Interested",IF(OR($S615="Declined",$S615="Not Relevant",$S615="Do Not Contact / Unsubscribed"),"9 Closed - Lost",IF($R615="Yes","4 Contacted",IF($N615="Yes","2 Engaged",IF($M615="Yes","1 Awareness",IF($AA615&gt;=60,"3 Qualified","1 Awareness"))))))))))</f>
        <v/>
      </c>
      <c r="AD615" s="108"/>
      <c r="AE615" s="108"/>
      <c r="AF615" s="109" t="str">
        <f aca="false">IF($AE615="","",$AE615+10)</f>
        <v/>
      </c>
      <c r="AG615" s="108"/>
      <c r="AH615" s="81"/>
      <c r="AI615" s="108"/>
      <c r="AJ615" s="81"/>
      <c r="AK615" s="108"/>
      <c r="AL615" s="110"/>
      <c r="AM615" s="81"/>
      <c r="AN615" s="109" t="str">
        <f aca="false">IF($D615="","",IF(COUNTIF($D$4:$D$1203,$D615)&gt;1,"DUPLICATE — check earlier row",""))</f>
        <v/>
      </c>
      <c r="AO615" s="81"/>
      <c r="AP615" s="81"/>
    </row>
    <row r="616" customFormat="false" ht="30" hidden="false" customHeight="true" outlineLevel="0" collapsed="false">
      <c r="A616" s="79"/>
      <c r="B616" s="80"/>
      <c r="C616" s="80"/>
      <c r="D616" s="80"/>
      <c r="E616" s="80"/>
      <c r="F616" s="80"/>
      <c r="G616" s="80"/>
      <c r="H616" s="80"/>
      <c r="I616" s="80"/>
      <c r="J616" s="102"/>
      <c r="K616" s="103" t="str">
        <f aca="false">IF(J616="","",IF(J616&gt;=8,"Yes","Check"))</f>
        <v/>
      </c>
      <c r="L616" s="81"/>
      <c r="M616" s="102"/>
      <c r="N616" s="102"/>
      <c r="O616" s="80"/>
      <c r="P616" s="81"/>
      <c r="Q616" s="103" t="str">
        <f aca="false">IF(P616="","",LEN(P616))</f>
        <v/>
      </c>
      <c r="R616" s="102"/>
      <c r="S616" s="80"/>
      <c r="T616" s="81"/>
      <c r="U616" s="104" t="str">
        <f aca="false">IF($AE616&lt;&gt;"",$AE616+4,IF(OR(R616&lt;&gt;"Yes",A616=""),"",A616+4))</f>
        <v/>
      </c>
      <c r="V616" s="102"/>
      <c r="W616" s="81"/>
      <c r="X616" s="81"/>
      <c r="Y616" s="105"/>
      <c r="Z616" s="105"/>
      <c r="AA616" s="106" t="str">
        <f aca="false">IF(AND($Y616="",$Z616=""),"",ROUND(IFERROR(VALUE(LEFT($Y616,1)),0)*12+IFERROR(VALUE(LEFT($Z616,1)),0)*8,0))</f>
        <v/>
      </c>
      <c r="AB616" s="106" t="str">
        <f aca="false">IF($AA616="","",IF($AA616&gt;=80,"A - call first",IF($AA616&gt;=60,"B - worth pursuing",IF($AA616&gt;=40,"C - nurture","D - do not spend time here"))))</f>
        <v/>
      </c>
      <c r="AC616" s="107" t="str">
        <f aca="false">IF($C616="","",IF($S616="Converted","8 Won / Certified",IF($S616="Application Started","7 Certification / Enterprise opportunity",IF($S616="Meeting Booked","6 Meeting / Application",IF(OR($S616="Interested",$S616="Info Requested"),"5 Interested",IF(OR($S616="Declined",$S616="Not Relevant",$S616="Do Not Contact / Unsubscribed"),"9 Closed - Lost",IF($R616="Yes","4 Contacted",IF($N616="Yes","2 Engaged",IF($M616="Yes","1 Awareness",IF($AA616&gt;=60,"3 Qualified","1 Awareness"))))))))))</f>
        <v/>
      </c>
      <c r="AD616" s="108"/>
      <c r="AE616" s="108"/>
      <c r="AF616" s="111" t="str">
        <f aca="false">IF($AE616="","",$AE616+10)</f>
        <v/>
      </c>
      <c r="AG616" s="108"/>
      <c r="AH616" s="81"/>
      <c r="AI616" s="108"/>
      <c r="AJ616" s="81"/>
      <c r="AK616" s="108"/>
      <c r="AL616" s="110"/>
      <c r="AM616" s="81"/>
      <c r="AN616" s="111" t="str">
        <f aca="false">IF($D616="","",IF(COUNTIF($D$4:$D$1203,$D616)&gt;1,"DUPLICATE — check earlier row",""))</f>
        <v/>
      </c>
      <c r="AO616" s="81"/>
      <c r="AP616" s="81"/>
    </row>
    <row r="617" customFormat="false" ht="30" hidden="false" customHeight="true" outlineLevel="0" collapsed="false">
      <c r="A617" s="79"/>
      <c r="B617" s="80"/>
      <c r="C617" s="80"/>
      <c r="D617" s="80"/>
      <c r="E617" s="80"/>
      <c r="F617" s="80"/>
      <c r="G617" s="80"/>
      <c r="H617" s="80"/>
      <c r="I617" s="80"/>
      <c r="J617" s="102"/>
      <c r="K617" s="103" t="str">
        <f aca="false">IF(J617="","",IF(J617&gt;=8,"Yes","Check"))</f>
        <v/>
      </c>
      <c r="L617" s="81"/>
      <c r="M617" s="102"/>
      <c r="N617" s="102"/>
      <c r="O617" s="80"/>
      <c r="P617" s="81"/>
      <c r="Q617" s="103" t="str">
        <f aca="false">IF(P617="","",LEN(P617))</f>
        <v/>
      </c>
      <c r="R617" s="102"/>
      <c r="S617" s="80"/>
      <c r="T617" s="81"/>
      <c r="U617" s="104" t="str">
        <f aca="false">IF($AE617&lt;&gt;"",$AE617+4,IF(OR(R617&lt;&gt;"Yes",A617=""),"",A617+4))</f>
        <v/>
      </c>
      <c r="V617" s="102"/>
      <c r="W617" s="81"/>
      <c r="X617" s="81"/>
      <c r="Y617" s="105"/>
      <c r="Z617" s="105"/>
      <c r="AA617" s="106" t="str">
        <f aca="false">IF(AND($Y617="",$Z617=""),"",ROUND(IFERROR(VALUE(LEFT($Y617,1)),0)*12+IFERROR(VALUE(LEFT($Z617,1)),0)*8,0))</f>
        <v/>
      </c>
      <c r="AB617" s="106" t="str">
        <f aca="false">IF($AA617="","",IF($AA617&gt;=80,"A - call first",IF($AA617&gt;=60,"B - worth pursuing",IF($AA617&gt;=40,"C - nurture","D - do not spend time here"))))</f>
        <v/>
      </c>
      <c r="AC617" s="107" t="str">
        <f aca="false">IF($C617="","",IF($S617="Converted","8 Won / Certified",IF($S617="Application Started","7 Certification / Enterprise opportunity",IF($S617="Meeting Booked","6 Meeting / Application",IF(OR($S617="Interested",$S617="Info Requested"),"5 Interested",IF(OR($S617="Declined",$S617="Not Relevant",$S617="Do Not Contact / Unsubscribed"),"9 Closed - Lost",IF($R617="Yes","4 Contacted",IF($N617="Yes","2 Engaged",IF($M617="Yes","1 Awareness",IF($AA617&gt;=60,"3 Qualified","1 Awareness"))))))))))</f>
        <v/>
      </c>
      <c r="AD617" s="108"/>
      <c r="AE617" s="108"/>
      <c r="AF617" s="109" t="str">
        <f aca="false">IF($AE617="","",$AE617+10)</f>
        <v/>
      </c>
      <c r="AG617" s="108"/>
      <c r="AH617" s="81"/>
      <c r="AI617" s="108"/>
      <c r="AJ617" s="81"/>
      <c r="AK617" s="108"/>
      <c r="AL617" s="110"/>
      <c r="AM617" s="81"/>
      <c r="AN617" s="109" t="str">
        <f aca="false">IF($D617="","",IF(COUNTIF($D$4:$D$1203,$D617)&gt;1,"DUPLICATE — check earlier row",""))</f>
        <v/>
      </c>
      <c r="AO617" s="81"/>
      <c r="AP617" s="81"/>
    </row>
    <row r="618" customFormat="false" ht="30" hidden="false" customHeight="true" outlineLevel="0" collapsed="false">
      <c r="A618" s="79"/>
      <c r="B618" s="80"/>
      <c r="C618" s="80"/>
      <c r="D618" s="80"/>
      <c r="E618" s="80"/>
      <c r="F618" s="80"/>
      <c r="G618" s="80"/>
      <c r="H618" s="80"/>
      <c r="I618" s="80"/>
      <c r="J618" s="102"/>
      <c r="K618" s="103" t="str">
        <f aca="false">IF(J618="","",IF(J618&gt;=8,"Yes","Check"))</f>
        <v/>
      </c>
      <c r="L618" s="81"/>
      <c r="M618" s="102"/>
      <c r="N618" s="102"/>
      <c r="O618" s="80"/>
      <c r="P618" s="81"/>
      <c r="Q618" s="103" t="str">
        <f aca="false">IF(P618="","",LEN(P618))</f>
        <v/>
      </c>
      <c r="R618" s="102"/>
      <c r="S618" s="80"/>
      <c r="T618" s="81"/>
      <c r="U618" s="104" t="str">
        <f aca="false">IF($AE618&lt;&gt;"",$AE618+4,IF(OR(R618&lt;&gt;"Yes",A618=""),"",A618+4))</f>
        <v/>
      </c>
      <c r="V618" s="102"/>
      <c r="W618" s="81"/>
      <c r="X618" s="81"/>
      <c r="Y618" s="105"/>
      <c r="Z618" s="105"/>
      <c r="AA618" s="106" t="str">
        <f aca="false">IF(AND($Y618="",$Z618=""),"",ROUND(IFERROR(VALUE(LEFT($Y618,1)),0)*12+IFERROR(VALUE(LEFT($Z618,1)),0)*8,0))</f>
        <v/>
      </c>
      <c r="AB618" s="106" t="str">
        <f aca="false">IF($AA618="","",IF($AA618&gt;=80,"A - call first",IF($AA618&gt;=60,"B - worth pursuing",IF($AA618&gt;=40,"C - nurture","D - do not spend time here"))))</f>
        <v/>
      </c>
      <c r="AC618" s="107" t="str">
        <f aca="false">IF($C618="","",IF($S618="Converted","8 Won / Certified",IF($S618="Application Started","7 Certification / Enterprise opportunity",IF($S618="Meeting Booked","6 Meeting / Application",IF(OR($S618="Interested",$S618="Info Requested"),"5 Interested",IF(OR($S618="Declined",$S618="Not Relevant",$S618="Do Not Contact / Unsubscribed"),"9 Closed - Lost",IF($R618="Yes","4 Contacted",IF($N618="Yes","2 Engaged",IF($M618="Yes","1 Awareness",IF($AA618&gt;=60,"3 Qualified","1 Awareness"))))))))))</f>
        <v/>
      </c>
      <c r="AD618" s="108"/>
      <c r="AE618" s="108"/>
      <c r="AF618" s="111" t="str">
        <f aca="false">IF($AE618="","",$AE618+10)</f>
        <v/>
      </c>
      <c r="AG618" s="108"/>
      <c r="AH618" s="81"/>
      <c r="AI618" s="108"/>
      <c r="AJ618" s="81"/>
      <c r="AK618" s="108"/>
      <c r="AL618" s="110"/>
      <c r="AM618" s="81"/>
      <c r="AN618" s="111" t="str">
        <f aca="false">IF($D618="","",IF(COUNTIF($D$4:$D$1203,$D618)&gt;1,"DUPLICATE — check earlier row",""))</f>
        <v/>
      </c>
      <c r="AO618" s="81"/>
      <c r="AP618" s="81"/>
    </row>
    <row r="619" customFormat="false" ht="30" hidden="false" customHeight="true" outlineLevel="0" collapsed="false">
      <c r="A619" s="79"/>
      <c r="B619" s="80"/>
      <c r="C619" s="80"/>
      <c r="D619" s="80"/>
      <c r="E619" s="80"/>
      <c r="F619" s="80"/>
      <c r="G619" s="80"/>
      <c r="H619" s="80"/>
      <c r="I619" s="80"/>
      <c r="J619" s="102"/>
      <c r="K619" s="103" t="str">
        <f aca="false">IF(J619="","",IF(J619&gt;=8,"Yes","Check"))</f>
        <v/>
      </c>
      <c r="L619" s="81"/>
      <c r="M619" s="102"/>
      <c r="N619" s="102"/>
      <c r="O619" s="80"/>
      <c r="P619" s="81"/>
      <c r="Q619" s="103" t="str">
        <f aca="false">IF(P619="","",LEN(P619))</f>
        <v/>
      </c>
      <c r="R619" s="102"/>
      <c r="S619" s="80"/>
      <c r="T619" s="81"/>
      <c r="U619" s="104" t="str">
        <f aca="false">IF($AE619&lt;&gt;"",$AE619+4,IF(OR(R619&lt;&gt;"Yes",A619=""),"",A619+4))</f>
        <v/>
      </c>
      <c r="V619" s="102"/>
      <c r="W619" s="81"/>
      <c r="X619" s="81"/>
      <c r="Y619" s="105"/>
      <c r="Z619" s="105"/>
      <c r="AA619" s="106" t="str">
        <f aca="false">IF(AND($Y619="",$Z619=""),"",ROUND(IFERROR(VALUE(LEFT($Y619,1)),0)*12+IFERROR(VALUE(LEFT($Z619,1)),0)*8,0))</f>
        <v/>
      </c>
      <c r="AB619" s="106" t="str">
        <f aca="false">IF($AA619="","",IF($AA619&gt;=80,"A - call first",IF($AA619&gt;=60,"B - worth pursuing",IF($AA619&gt;=40,"C - nurture","D - do not spend time here"))))</f>
        <v/>
      </c>
      <c r="AC619" s="107" t="str">
        <f aca="false">IF($C619="","",IF($S619="Converted","8 Won / Certified",IF($S619="Application Started","7 Certification / Enterprise opportunity",IF($S619="Meeting Booked","6 Meeting / Application",IF(OR($S619="Interested",$S619="Info Requested"),"5 Interested",IF(OR($S619="Declined",$S619="Not Relevant",$S619="Do Not Contact / Unsubscribed"),"9 Closed - Lost",IF($R619="Yes","4 Contacted",IF($N619="Yes","2 Engaged",IF($M619="Yes","1 Awareness",IF($AA619&gt;=60,"3 Qualified","1 Awareness"))))))))))</f>
        <v/>
      </c>
      <c r="AD619" s="108"/>
      <c r="AE619" s="108"/>
      <c r="AF619" s="109" t="str">
        <f aca="false">IF($AE619="","",$AE619+10)</f>
        <v/>
      </c>
      <c r="AG619" s="108"/>
      <c r="AH619" s="81"/>
      <c r="AI619" s="108"/>
      <c r="AJ619" s="81"/>
      <c r="AK619" s="108"/>
      <c r="AL619" s="110"/>
      <c r="AM619" s="81"/>
      <c r="AN619" s="109" t="str">
        <f aca="false">IF($D619="","",IF(COUNTIF($D$4:$D$1203,$D619)&gt;1,"DUPLICATE — check earlier row",""))</f>
        <v/>
      </c>
      <c r="AO619" s="81"/>
      <c r="AP619" s="81"/>
    </row>
    <row r="620" customFormat="false" ht="30" hidden="false" customHeight="true" outlineLevel="0" collapsed="false">
      <c r="A620" s="79"/>
      <c r="B620" s="80"/>
      <c r="C620" s="80"/>
      <c r="D620" s="80"/>
      <c r="E620" s="80"/>
      <c r="F620" s="80"/>
      <c r="G620" s="80"/>
      <c r="H620" s="80"/>
      <c r="I620" s="80"/>
      <c r="J620" s="102"/>
      <c r="K620" s="103" t="str">
        <f aca="false">IF(J620="","",IF(J620&gt;=8,"Yes","Check"))</f>
        <v/>
      </c>
      <c r="L620" s="81"/>
      <c r="M620" s="102"/>
      <c r="N620" s="102"/>
      <c r="O620" s="80"/>
      <c r="P620" s="81"/>
      <c r="Q620" s="103" t="str">
        <f aca="false">IF(P620="","",LEN(P620))</f>
        <v/>
      </c>
      <c r="R620" s="102"/>
      <c r="S620" s="80"/>
      <c r="T620" s="81"/>
      <c r="U620" s="104" t="str">
        <f aca="false">IF($AE620&lt;&gt;"",$AE620+4,IF(OR(R620&lt;&gt;"Yes",A620=""),"",A620+4))</f>
        <v/>
      </c>
      <c r="V620" s="102"/>
      <c r="W620" s="81"/>
      <c r="X620" s="81"/>
      <c r="Y620" s="105"/>
      <c r="Z620" s="105"/>
      <c r="AA620" s="106" t="str">
        <f aca="false">IF(AND($Y620="",$Z620=""),"",ROUND(IFERROR(VALUE(LEFT($Y620,1)),0)*12+IFERROR(VALUE(LEFT($Z620,1)),0)*8,0))</f>
        <v/>
      </c>
      <c r="AB620" s="106" t="str">
        <f aca="false">IF($AA620="","",IF($AA620&gt;=80,"A - call first",IF($AA620&gt;=60,"B - worth pursuing",IF($AA620&gt;=40,"C - nurture","D - do not spend time here"))))</f>
        <v/>
      </c>
      <c r="AC620" s="107" t="str">
        <f aca="false">IF($C620="","",IF($S620="Converted","8 Won / Certified",IF($S620="Application Started","7 Certification / Enterprise opportunity",IF($S620="Meeting Booked","6 Meeting / Application",IF(OR($S620="Interested",$S620="Info Requested"),"5 Interested",IF(OR($S620="Declined",$S620="Not Relevant",$S620="Do Not Contact / Unsubscribed"),"9 Closed - Lost",IF($R620="Yes","4 Contacted",IF($N620="Yes","2 Engaged",IF($M620="Yes","1 Awareness",IF($AA620&gt;=60,"3 Qualified","1 Awareness"))))))))))</f>
        <v/>
      </c>
      <c r="AD620" s="108"/>
      <c r="AE620" s="108"/>
      <c r="AF620" s="111" t="str">
        <f aca="false">IF($AE620="","",$AE620+10)</f>
        <v/>
      </c>
      <c r="AG620" s="108"/>
      <c r="AH620" s="81"/>
      <c r="AI620" s="108"/>
      <c r="AJ620" s="81"/>
      <c r="AK620" s="108"/>
      <c r="AL620" s="110"/>
      <c r="AM620" s="81"/>
      <c r="AN620" s="111" t="str">
        <f aca="false">IF($D620="","",IF(COUNTIF($D$4:$D$1203,$D620)&gt;1,"DUPLICATE — check earlier row",""))</f>
        <v/>
      </c>
      <c r="AO620" s="81"/>
      <c r="AP620" s="81"/>
    </row>
    <row r="621" customFormat="false" ht="30" hidden="false" customHeight="true" outlineLevel="0" collapsed="false">
      <c r="A621" s="79"/>
      <c r="B621" s="80"/>
      <c r="C621" s="80"/>
      <c r="D621" s="80"/>
      <c r="E621" s="80"/>
      <c r="F621" s="80"/>
      <c r="G621" s="80"/>
      <c r="H621" s="80"/>
      <c r="I621" s="80"/>
      <c r="J621" s="102"/>
      <c r="K621" s="103" t="str">
        <f aca="false">IF(J621="","",IF(J621&gt;=8,"Yes","Check"))</f>
        <v/>
      </c>
      <c r="L621" s="81"/>
      <c r="M621" s="102"/>
      <c r="N621" s="102"/>
      <c r="O621" s="80"/>
      <c r="P621" s="81"/>
      <c r="Q621" s="103" t="str">
        <f aca="false">IF(P621="","",LEN(P621))</f>
        <v/>
      </c>
      <c r="R621" s="102"/>
      <c r="S621" s="80"/>
      <c r="T621" s="81"/>
      <c r="U621" s="104" t="str">
        <f aca="false">IF($AE621&lt;&gt;"",$AE621+4,IF(OR(R621&lt;&gt;"Yes",A621=""),"",A621+4))</f>
        <v/>
      </c>
      <c r="V621" s="102"/>
      <c r="W621" s="81"/>
      <c r="X621" s="81"/>
      <c r="Y621" s="105"/>
      <c r="Z621" s="105"/>
      <c r="AA621" s="106" t="str">
        <f aca="false">IF(AND($Y621="",$Z621=""),"",ROUND(IFERROR(VALUE(LEFT($Y621,1)),0)*12+IFERROR(VALUE(LEFT($Z621,1)),0)*8,0))</f>
        <v/>
      </c>
      <c r="AB621" s="106" t="str">
        <f aca="false">IF($AA621="","",IF($AA621&gt;=80,"A - call first",IF($AA621&gt;=60,"B - worth pursuing",IF($AA621&gt;=40,"C - nurture","D - do not spend time here"))))</f>
        <v/>
      </c>
      <c r="AC621" s="107" t="str">
        <f aca="false">IF($C621="","",IF($S621="Converted","8 Won / Certified",IF($S621="Application Started","7 Certification / Enterprise opportunity",IF($S621="Meeting Booked","6 Meeting / Application",IF(OR($S621="Interested",$S621="Info Requested"),"5 Interested",IF(OR($S621="Declined",$S621="Not Relevant",$S621="Do Not Contact / Unsubscribed"),"9 Closed - Lost",IF($R621="Yes","4 Contacted",IF($N621="Yes","2 Engaged",IF($M621="Yes","1 Awareness",IF($AA621&gt;=60,"3 Qualified","1 Awareness"))))))))))</f>
        <v/>
      </c>
      <c r="AD621" s="108"/>
      <c r="AE621" s="108"/>
      <c r="AF621" s="109" t="str">
        <f aca="false">IF($AE621="","",$AE621+10)</f>
        <v/>
      </c>
      <c r="AG621" s="108"/>
      <c r="AH621" s="81"/>
      <c r="AI621" s="108"/>
      <c r="AJ621" s="81"/>
      <c r="AK621" s="108"/>
      <c r="AL621" s="110"/>
      <c r="AM621" s="81"/>
      <c r="AN621" s="109" t="str">
        <f aca="false">IF($D621="","",IF(COUNTIF($D$4:$D$1203,$D621)&gt;1,"DUPLICATE — check earlier row",""))</f>
        <v/>
      </c>
      <c r="AO621" s="81"/>
      <c r="AP621" s="81"/>
    </row>
    <row r="622" customFormat="false" ht="30" hidden="false" customHeight="true" outlineLevel="0" collapsed="false">
      <c r="A622" s="79"/>
      <c r="B622" s="80"/>
      <c r="C622" s="80"/>
      <c r="D622" s="80"/>
      <c r="E622" s="80"/>
      <c r="F622" s="80"/>
      <c r="G622" s="80"/>
      <c r="H622" s="80"/>
      <c r="I622" s="80"/>
      <c r="J622" s="102"/>
      <c r="K622" s="103" t="str">
        <f aca="false">IF(J622="","",IF(J622&gt;=8,"Yes","Check"))</f>
        <v/>
      </c>
      <c r="L622" s="81"/>
      <c r="M622" s="102"/>
      <c r="N622" s="102"/>
      <c r="O622" s="80"/>
      <c r="P622" s="81"/>
      <c r="Q622" s="103" t="str">
        <f aca="false">IF(P622="","",LEN(P622))</f>
        <v/>
      </c>
      <c r="R622" s="102"/>
      <c r="S622" s="80"/>
      <c r="T622" s="81"/>
      <c r="U622" s="104" t="str">
        <f aca="false">IF($AE622&lt;&gt;"",$AE622+4,IF(OR(R622&lt;&gt;"Yes",A622=""),"",A622+4))</f>
        <v/>
      </c>
      <c r="V622" s="102"/>
      <c r="W622" s="81"/>
      <c r="X622" s="81"/>
      <c r="Y622" s="105"/>
      <c r="Z622" s="105"/>
      <c r="AA622" s="106" t="str">
        <f aca="false">IF(AND($Y622="",$Z622=""),"",ROUND(IFERROR(VALUE(LEFT($Y622,1)),0)*12+IFERROR(VALUE(LEFT($Z622,1)),0)*8,0))</f>
        <v/>
      </c>
      <c r="AB622" s="106" t="str">
        <f aca="false">IF($AA622="","",IF($AA622&gt;=80,"A - call first",IF($AA622&gt;=60,"B - worth pursuing",IF($AA622&gt;=40,"C - nurture","D - do not spend time here"))))</f>
        <v/>
      </c>
      <c r="AC622" s="107" t="str">
        <f aca="false">IF($C622="","",IF($S622="Converted","8 Won / Certified",IF($S622="Application Started","7 Certification / Enterprise opportunity",IF($S622="Meeting Booked","6 Meeting / Application",IF(OR($S622="Interested",$S622="Info Requested"),"5 Interested",IF(OR($S622="Declined",$S622="Not Relevant",$S622="Do Not Contact / Unsubscribed"),"9 Closed - Lost",IF($R622="Yes","4 Contacted",IF($N622="Yes","2 Engaged",IF($M622="Yes","1 Awareness",IF($AA622&gt;=60,"3 Qualified","1 Awareness"))))))))))</f>
        <v/>
      </c>
      <c r="AD622" s="108"/>
      <c r="AE622" s="108"/>
      <c r="AF622" s="111" t="str">
        <f aca="false">IF($AE622="","",$AE622+10)</f>
        <v/>
      </c>
      <c r="AG622" s="108"/>
      <c r="AH622" s="81"/>
      <c r="AI622" s="108"/>
      <c r="AJ622" s="81"/>
      <c r="AK622" s="108"/>
      <c r="AL622" s="110"/>
      <c r="AM622" s="81"/>
      <c r="AN622" s="111" t="str">
        <f aca="false">IF($D622="","",IF(COUNTIF($D$4:$D$1203,$D622)&gt;1,"DUPLICATE — check earlier row",""))</f>
        <v/>
      </c>
      <c r="AO622" s="81"/>
      <c r="AP622" s="81"/>
    </row>
    <row r="623" customFormat="false" ht="30" hidden="false" customHeight="true" outlineLevel="0" collapsed="false">
      <c r="A623" s="79"/>
      <c r="B623" s="80"/>
      <c r="C623" s="80"/>
      <c r="D623" s="80"/>
      <c r="E623" s="80"/>
      <c r="F623" s="80"/>
      <c r="G623" s="80"/>
      <c r="H623" s="80"/>
      <c r="I623" s="80"/>
      <c r="J623" s="102"/>
      <c r="K623" s="103" t="str">
        <f aca="false">IF(J623="","",IF(J623&gt;=8,"Yes","Check"))</f>
        <v/>
      </c>
      <c r="L623" s="81"/>
      <c r="M623" s="102"/>
      <c r="N623" s="102"/>
      <c r="O623" s="80"/>
      <c r="P623" s="81"/>
      <c r="Q623" s="103" t="str">
        <f aca="false">IF(P623="","",LEN(P623))</f>
        <v/>
      </c>
      <c r="R623" s="102"/>
      <c r="S623" s="80"/>
      <c r="T623" s="81"/>
      <c r="U623" s="104" t="str">
        <f aca="false">IF($AE623&lt;&gt;"",$AE623+4,IF(OR(R623&lt;&gt;"Yes",A623=""),"",A623+4))</f>
        <v/>
      </c>
      <c r="V623" s="102"/>
      <c r="W623" s="81"/>
      <c r="X623" s="81"/>
      <c r="Y623" s="105"/>
      <c r="Z623" s="105"/>
      <c r="AA623" s="106" t="str">
        <f aca="false">IF(AND($Y623="",$Z623=""),"",ROUND(IFERROR(VALUE(LEFT($Y623,1)),0)*12+IFERROR(VALUE(LEFT($Z623,1)),0)*8,0))</f>
        <v/>
      </c>
      <c r="AB623" s="106" t="str">
        <f aca="false">IF($AA623="","",IF($AA623&gt;=80,"A - call first",IF($AA623&gt;=60,"B - worth pursuing",IF($AA623&gt;=40,"C - nurture","D - do not spend time here"))))</f>
        <v/>
      </c>
      <c r="AC623" s="107" t="str">
        <f aca="false">IF($C623="","",IF($S623="Converted","8 Won / Certified",IF($S623="Application Started","7 Certification / Enterprise opportunity",IF($S623="Meeting Booked","6 Meeting / Application",IF(OR($S623="Interested",$S623="Info Requested"),"5 Interested",IF(OR($S623="Declined",$S623="Not Relevant",$S623="Do Not Contact / Unsubscribed"),"9 Closed - Lost",IF($R623="Yes","4 Contacted",IF($N623="Yes","2 Engaged",IF($M623="Yes","1 Awareness",IF($AA623&gt;=60,"3 Qualified","1 Awareness"))))))))))</f>
        <v/>
      </c>
      <c r="AD623" s="108"/>
      <c r="AE623" s="108"/>
      <c r="AF623" s="109" t="str">
        <f aca="false">IF($AE623="","",$AE623+10)</f>
        <v/>
      </c>
      <c r="AG623" s="108"/>
      <c r="AH623" s="81"/>
      <c r="AI623" s="108"/>
      <c r="AJ623" s="81"/>
      <c r="AK623" s="108"/>
      <c r="AL623" s="110"/>
      <c r="AM623" s="81"/>
      <c r="AN623" s="109" t="str">
        <f aca="false">IF($D623="","",IF(COUNTIF($D$4:$D$1203,$D623)&gt;1,"DUPLICATE — check earlier row",""))</f>
        <v/>
      </c>
      <c r="AO623" s="81"/>
      <c r="AP623" s="81"/>
    </row>
    <row r="624" customFormat="false" ht="30" hidden="false" customHeight="true" outlineLevel="0" collapsed="false">
      <c r="A624" s="79"/>
      <c r="B624" s="80"/>
      <c r="C624" s="80"/>
      <c r="D624" s="80"/>
      <c r="E624" s="80"/>
      <c r="F624" s="80"/>
      <c r="G624" s="80"/>
      <c r="H624" s="80"/>
      <c r="I624" s="80"/>
      <c r="J624" s="102"/>
      <c r="K624" s="103" t="str">
        <f aca="false">IF(J624="","",IF(J624&gt;=8,"Yes","Check"))</f>
        <v/>
      </c>
      <c r="L624" s="81"/>
      <c r="M624" s="102"/>
      <c r="N624" s="102"/>
      <c r="O624" s="80"/>
      <c r="P624" s="81"/>
      <c r="Q624" s="103" t="str">
        <f aca="false">IF(P624="","",LEN(P624))</f>
        <v/>
      </c>
      <c r="R624" s="102"/>
      <c r="S624" s="80"/>
      <c r="T624" s="81"/>
      <c r="U624" s="104" t="str">
        <f aca="false">IF($AE624&lt;&gt;"",$AE624+4,IF(OR(R624&lt;&gt;"Yes",A624=""),"",A624+4))</f>
        <v/>
      </c>
      <c r="V624" s="102"/>
      <c r="W624" s="81"/>
      <c r="X624" s="81"/>
      <c r="Y624" s="105"/>
      <c r="Z624" s="105"/>
      <c r="AA624" s="106" t="str">
        <f aca="false">IF(AND($Y624="",$Z624=""),"",ROUND(IFERROR(VALUE(LEFT($Y624,1)),0)*12+IFERROR(VALUE(LEFT($Z624,1)),0)*8,0))</f>
        <v/>
      </c>
      <c r="AB624" s="106" t="str">
        <f aca="false">IF($AA624="","",IF($AA624&gt;=80,"A - call first",IF($AA624&gt;=60,"B - worth pursuing",IF($AA624&gt;=40,"C - nurture","D - do not spend time here"))))</f>
        <v/>
      </c>
      <c r="AC624" s="107" t="str">
        <f aca="false">IF($C624="","",IF($S624="Converted","8 Won / Certified",IF($S624="Application Started","7 Certification / Enterprise opportunity",IF($S624="Meeting Booked","6 Meeting / Application",IF(OR($S624="Interested",$S624="Info Requested"),"5 Interested",IF(OR($S624="Declined",$S624="Not Relevant",$S624="Do Not Contact / Unsubscribed"),"9 Closed - Lost",IF($R624="Yes","4 Contacted",IF($N624="Yes","2 Engaged",IF($M624="Yes","1 Awareness",IF($AA624&gt;=60,"3 Qualified","1 Awareness"))))))))))</f>
        <v/>
      </c>
      <c r="AD624" s="108"/>
      <c r="AE624" s="108"/>
      <c r="AF624" s="111" t="str">
        <f aca="false">IF($AE624="","",$AE624+10)</f>
        <v/>
      </c>
      <c r="AG624" s="108"/>
      <c r="AH624" s="81"/>
      <c r="AI624" s="108"/>
      <c r="AJ624" s="81"/>
      <c r="AK624" s="108"/>
      <c r="AL624" s="110"/>
      <c r="AM624" s="81"/>
      <c r="AN624" s="111" t="str">
        <f aca="false">IF($D624="","",IF(COUNTIF($D$4:$D$1203,$D624)&gt;1,"DUPLICATE — check earlier row",""))</f>
        <v/>
      </c>
      <c r="AO624" s="81"/>
      <c r="AP624" s="81"/>
    </row>
    <row r="625" customFormat="false" ht="30" hidden="false" customHeight="true" outlineLevel="0" collapsed="false">
      <c r="A625" s="79"/>
      <c r="B625" s="80"/>
      <c r="C625" s="80"/>
      <c r="D625" s="80"/>
      <c r="E625" s="80"/>
      <c r="F625" s="80"/>
      <c r="G625" s="80"/>
      <c r="H625" s="80"/>
      <c r="I625" s="80"/>
      <c r="J625" s="102"/>
      <c r="K625" s="103" t="str">
        <f aca="false">IF(J625="","",IF(J625&gt;=8,"Yes","Check"))</f>
        <v/>
      </c>
      <c r="L625" s="81"/>
      <c r="M625" s="102"/>
      <c r="N625" s="102"/>
      <c r="O625" s="80"/>
      <c r="P625" s="81"/>
      <c r="Q625" s="103" t="str">
        <f aca="false">IF(P625="","",LEN(P625))</f>
        <v/>
      </c>
      <c r="R625" s="102"/>
      <c r="S625" s="80"/>
      <c r="T625" s="81"/>
      <c r="U625" s="104" t="str">
        <f aca="false">IF($AE625&lt;&gt;"",$AE625+4,IF(OR(R625&lt;&gt;"Yes",A625=""),"",A625+4))</f>
        <v/>
      </c>
      <c r="V625" s="102"/>
      <c r="W625" s="81"/>
      <c r="X625" s="81"/>
      <c r="Y625" s="105"/>
      <c r="Z625" s="105"/>
      <c r="AA625" s="106" t="str">
        <f aca="false">IF(AND($Y625="",$Z625=""),"",ROUND(IFERROR(VALUE(LEFT($Y625,1)),0)*12+IFERROR(VALUE(LEFT($Z625,1)),0)*8,0))</f>
        <v/>
      </c>
      <c r="AB625" s="106" t="str">
        <f aca="false">IF($AA625="","",IF($AA625&gt;=80,"A - call first",IF($AA625&gt;=60,"B - worth pursuing",IF($AA625&gt;=40,"C - nurture","D - do not spend time here"))))</f>
        <v/>
      </c>
      <c r="AC625" s="107" t="str">
        <f aca="false">IF($C625="","",IF($S625="Converted","8 Won / Certified",IF($S625="Application Started","7 Certification / Enterprise opportunity",IF($S625="Meeting Booked","6 Meeting / Application",IF(OR($S625="Interested",$S625="Info Requested"),"5 Interested",IF(OR($S625="Declined",$S625="Not Relevant",$S625="Do Not Contact / Unsubscribed"),"9 Closed - Lost",IF($R625="Yes","4 Contacted",IF($N625="Yes","2 Engaged",IF($M625="Yes","1 Awareness",IF($AA625&gt;=60,"3 Qualified","1 Awareness"))))))))))</f>
        <v/>
      </c>
      <c r="AD625" s="108"/>
      <c r="AE625" s="108"/>
      <c r="AF625" s="109" t="str">
        <f aca="false">IF($AE625="","",$AE625+10)</f>
        <v/>
      </c>
      <c r="AG625" s="108"/>
      <c r="AH625" s="81"/>
      <c r="AI625" s="108"/>
      <c r="AJ625" s="81"/>
      <c r="AK625" s="108"/>
      <c r="AL625" s="110"/>
      <c r="AM625" s="81"/>
      <c r="AN625" s="109" t="str">
        <f aca="false">IF($D625="","",IF(COUNTIF($D$4:$D$1203,$D625)&gt;1,"DUPLICATE — check earlier row",""))</f>
        <v/>
      </c>
      <c r="AO625" s="81"/>
      <c r="AP625" s="81"/>
    </row>
    <row r="626" customFormat="false" ht="30" hidden="false" customHeight="true" outlineLevel="0" collapsed="false">
      <c r="A626" s="79"/>
      <c r="B626" s="80"/>
      <c r="C626" s="80"/>
      <c r="D626" s="80"/>
      <c r="E626" s="80"/>
      <c r="F626" s="80"/>
      <c r="G626" s="80"/>
      <c r="H626" s="80"/>
      <c r="I626" s="80"/>
      <c r="J626" s="102"/>
      <c r="K626" s="103" t="str">
        <f aca="false">IF(J626="","",IF(J626&gt;=8,"Yes","Check"))</f>
        <v/>
      </c>
      <c r="L626" s="81"/>
      <c r="M626" s="102"/>
      <c r="N626" s="102"/>
      <c r="O626" s="80"/>
      <c r="P626" s="81"/>
      <c r="Q626" s="103" t="str">
        <f aca="false">IF(P626="","",LEN(P626))</f>
        <v/>
      </c>
      <c r="R626" s="102"/>
      <c r="S626" s="80"/>
      <c r="T626" s="81"/>
      <c r="U626" s="104" t="str">
        <f aca="false">IF($AE626&lt;&gt;"",$AE626+4,IF(OR(R626&lt;&gt;"Yes",A626=""),"",A626+4))</f>
        <v/>
      </c>
      <c r="V626" s="102"/>
      <c r="W626" s="81"/>
      <c r="X626" s="81"/>
      <c r="Y626" s="105"/>
      <c r="Z626" s="105"/>
      <c r="AA626" s="106" t="str">
        <f aca="false">IF(AND($Y626="",$Z626=""),"",ROUND(IFERROR(VALUE(LEFT($Y626,1)),0)*12+IFERROR(VALUE(LEFT($Z626,1)),0)*8,0))</f>
        <v/>
      </c>
      <c r="AB626" s="106" t="str">
        <f aca="false">IF($AA626="","",IF($AA626&gt;=80,"A - call first",IF($AA626&gt;=60,"B - worth pursuing",IF($AA626&gt;=40,"C - nurture","D - do not spend time here"))))</f>
        <v/>
      </c>
      <c r="AC626" s="107" t="str">
        <f aca="false">IF($C626="","",IF($S626="Converted","8 Won / Certified",IF($S626="Application Started","7 Certification / Enterprise opportunity",IF($S626="Meeting Booked","6 Meeting / Application",IF(OR($S626="Interested",$S626="Info Requested"),"5 Interested",IF(OR($S626="Declined",$S626="Not Relevant",$S626="Do Not Contact / Unsubscribed"),"9 Closed - Lost",IF($R626="Yes","4 Contacted",IF($N626="Yes","2 Engaged",IF($M626="Yes","1 Awareness",IF($AA626&gt;=60,"3 Qualified","1 Awareness"))))))))))</f>
        <v/>
      </c>
      <c r="AD626" s="108"/>
      <c r="AE626" s="108"/>
      <c r="AF626" s="111" t="str">
        <f aca="false">IF($AE626="","",$AE626+10)</f>
        <v/>
      </c>
      <c r="AG626" s="108"/>
      <c r="AH626" s="81"/>
      <c r="AI626" s="108"/>
      <c r="AJ626" s="81"/>
      <c r="AK626" s="108"/>
      <c r="AL626" s="110"/>
      <c r="AM626" s="81"/>
      <c r="AN626" s="111" t="str">
        <f aca="false">IF($D626="","",IF(COUNTIF($D$4:$D$1203,$D626)&gt;1,"DUPLICATE — check earlier row",""))</f>
        <v/>
      </c>
      <c r="AO626" s="81"/>
      <c r="AP626" s="81"/>
    </row>
    <row r="627" customFormat="false" ht="30" hidden="false" customHeight="true" outlineLevel="0" collapsed="false">
      <c r="A627" s="79"/>
      <c r="B627" s="80"/>
      <c r="C627" s="80"/>
      <c r="D627" s="80"/>
      <c r="E627" s="80"/>
      <c r="F627" s="80"/>
      <c r="G627" s="80"/>
      <c r="H627" s="80"/>
      <c r="I627" s="80"/>
      <c r="J627" s="102"/>
      <c r="K627" s="103" t="str">
        <f aca="false">IF(J627="","",IF(J627&gt;=8,"Yes","Check"))</f>
        <v/>
      </c>
      <c r="L627" s="81"/>
      <c r="M627" s="102"/>
      <c r="N627" s="102"/>
      <c r="O627" s="80"/>
      <c r="P627" s="81"/>
      <c r="Q627" s="103" t="str">
        <f aca="false">IF(P627="","",LEN(P627))</f>
        <v/>
      </c>
      <c r="R627" s="102"/>
      <c r="S627" s="80"/>
      <c r="T627" s="81"/>
      <c r="U627" s="104" t="str">
        <f aca="false">IF($AE627&lt;&gt;"",$AE627+4,IF(OR(R627&lt;&gt;"Yes",A627=""),"",A627+4))</f>
        <v/>
      </c>
      <c r="V627" s="102"/>
      <c r="W627" s="81"/>
      <c r="X627" s="81"/>
      <c r="Y627" s="105"/>
      <c r="Z627" s="105"/>
      <c r="AA627" s="106" t="str">
        <f aca="false">IF(AND($Y627="",$Z627=""),"",ROUND(IFERROR(VALUE(LEFT($Y627,1)),0)*12+IFERROR(VALUE(LEFT($Z627,1)),0)*8,0))</f>
        <v/>
      </c>
      <c r="AB627" s="106" t="str">
        <f aca="false">IF($AA627="","",IF($AA627&gt;=80,"A - call first",IF($AA627&gt;=60,"B - worth pursuing",IF($AA627&gt;=40,"C - nurture","D - do not spend time here"))))</f>
        <v/>
      </c>
      <c r="AC627" s="107" t="str">
        <f aca="false">IF($C627="","",IF($S627="Converted","8 Won / Certified",IF($S627="Application Started","7 Certification / Enterprise opportunity",IF($S627="Meeting Booked","6 Meeting / Application",IF(OR($S627="Interested",$S627="Info Requested"),"5 Interested",IF(OR($S627="Declined",$S627="Not Relevant",$S627="Do Not Contact / Unsubscribed"),"9 Closed - Lost",IF($R627="Yes","4 Contacted",IF($N627="Yes","2 Engaged",IF($M627="Yes","1 Awareness",IF($AA627&gt;=60,"3 Qualified","1 Awareness"))))))))))</f>
        <v/>
      </c>
      <c r="AD627" s="108"/>
      <c r="AE627" s="108"/>
      <c r="AF627" s="109" t="str">
        <f aca="false">IF($AE627="","",$AE627+10)</f>
        <v/>
      </c>
      <c r="AG627" s="108"/>
      <c r="AH627" s="81"/>
      <c r="AI627" s="108"/>
      <c r="AJ627" s="81"/>
      <c r="AK627" s="108"/>
      <c r="AL627" s="110"/>
      <c r="AM627" s="81"/>
      <c r="AN627" s="109" t="str">
        <f aca="false">IF($D627="","",IF(COUNTIF($D$4:$D$1203,$D627)&gt;1,"DUPLICATE — check earlier row",""))</f>
        <v/>
      </c>
      <c r="AO627" s="81"/>
      <c r="AP627" s="81"/>
    </row>
    <row r="628" customFormat="false" ht="30" hidden="false" customHeight="true" outlineLevel="0" collapsed="false">
      <c r="A628" s="79"/>
      <c r="B628" s="80"/>
      <c r="C628" s="80"/>
      <c r="D628" s="80"/>
      <c r="E628" s="80"/>
      <c r="F628" s="80"/>
      <c r="G628" s="80"/>
      <c r="H628" s="80"/>
      <c r="I628" s="80"/>
      <c r="J628" s="102"/>
      <c r="K628" s="103" t="str">
        <f aca="false">IF(J628="","",IF(J628&gt;=8,"Yes","Check"))</f>
        <v/>
      </c>
      <c r="L628" s="81"/>
      <c r="M628" s="102"/>
      <c r="N628" s="102"/>
      <c r="O628" s="80"/>
      <c r="P628" s="81"/>
      <c r="Q628" s="103" t="str">
        <f aca="false">IF(P628="","",LEN(P628))</f>
        <v/>
      </c>
      <c r="R628" s="102"/>
      <c r="S628" s="80"/>
      <c r="T628" s="81"/>
      <c r="U628" s="104" t="str">
        <f aca="false">IF($AE628&lt;&gt;"",$AE628+4,IF(OR(R628&lt;&gt;"Yes",A628=""),"",A628+4))</f>
        <v/>
      </c>
      <c r="V628" s="102"/>
      <c r="W628" s="81"/>
      <c r="X628" s="81"/>
      <c r="Y628" s="105"/>
      <c r="Z628" s="105"/>
      <c r="AA628" s="106" t="str">
        <f aca="false">IF(AND($Y628="",$Z628=""),"",ROUND(IFERROR(VALUE(LEFT($Y628,1)),0)*12+IFERROR(VALUE(LEFT($Z628,1)),0)*8,0))</f>
        <v/>
      </c>
      <c r="AB628" s="106" t="str">
        <f aca="false">IF($AA628="","",IF($AA628&gt;=80,"A - call first",IF($AA628&gt;=60,"B - worth pursuing",IF($AA628&gt;=40,"C - nurture","D - do not spend time here"))))</f>
        <v/>
      </c>
      <c r="AC628" s="107" t="str">
        <f aca="false">IF($C628="","",IF($S628="Converted","8 Won / Certified",IF($S628="Application Started","7 Certification / Enterprise opportunity",IF($S628="Meeting Booked","6 Meeting / Application",IF(OR($S628="Interested",$S628="Info Requested"),"5 Interested",IF(OR($S628="Declined",$S628="Not Relevant",$S628="Do Not Contact / Unsubscribed"),"9 Closed - Lost",IF($R628="Yes","4 Contacted",IF($N628="Yes","2 Engaged",IF($M628="Yes","1 Awareness",IF($AA628&gt;=60,"3 Qualified","1 Awareness"))))))))))</f>
        <v/>
      </c>
      <c r="AD628" s="108"/>
      <c r="AE628" s="108"/>
      <c r="AF628" s="111" t="str">
        <f aca="false">IF($AE628="","",$AE628+10)</f>
        <v/>
      </c>
      <c r="AG628" s="108"/>
      <c r="AH628" s="81"/>
      <c r="AI628" s="108"/>
      <c r="AJ628" s="81"/>
      <c r="AK628" s="108"/>
      <c r="AL628" s="110"/>
      <c r="AM628" s="81"/>
      <c r="AN628" s="111" t="str">
        <f aca="false">IF($D628="","",IF(COUNTIF($D$4:$D$1203,$D628)&gt;1,"DUPLICATE — check earlier row",""))</f>
        <v/>
      </c>
      <c r="AO628" s="81"/>
      <c r="AP628" s="81"/>
    </row>
    <row r="629" customFormat="false" ht="30" hidden="false" customHeight="true" outlineLevel="0" collapsed="false">
      <c r="A629" s="79"/>
      <c r="B629" s="80"/>
      <c r="C629" s="80"/>
      <c r="D629" s="80"/>
      <c r="E629" s="80"/>
      <c r="F629" s="80"/>
      <c r="G629" s="80"/>
      <c r="H629" s="80"/>
      <c r="I629" s="80"/>
      <c r="J629" s="102"/>
      <c r="K629" s="103" t="str">
        <f aca="false">IF(J629="","",IF(J629&gt;=8,"Yes","Check"))</f>
        <v/>
      </c>
      <c r="L629" s="81"/>
      <c r="M629" s="102"/>
      <c r="N629" s="102"/>
      <c r="O629" s="80"/>
      <c r="P629" s="81"/>
      <c r="Q629" s="103" t="str">
        <f aca="false">IF(P629="","",LEN(P629))</f>
        <v/>
      </c>
      <c r="R629" s="102"/>
      <c r="S629" s="80"/>
      <c r="T629" s="81"/>
      <c r="U629" s="104" t="str">
        <f aca="false">IF($AE629&lt;&gt;"",$AE629+4,IF(OR(R629&lt;&gt;"Yes",A629=""),"",A629+4))</f>
        <v/>
      </c>
      <c r="V629" s="102"/>
      <c r="W629" s="81"/>
      <c r="X629" s="81"/>
      <c r="Y629" s="105"/>
      <c r="Z629" s="105"/>
      <c r="AA629" s="106" t="str">
        <f aca="false">IF(AND($Y629="",$Z629=""),"",ROUND(IFERROR(VALUE(LEFT($Y629,1)),0)*12+IFERROR(VALUE(LEFT($Z629,1)),0)*8,0))</f>
        <v/>
      </c>
      <c r="AB629" s="106" t="str">
        <f aca="false">IF($AA629="","",IF($AA629&gt;=80,"A - call first",IF($AA629&gt;=60,"B - worth pursuing",IF($AA629&gt;=40,"C - nurture","D - do not spend time here"))))</f>
        <v/>
      </c>
      <c r="AC629" s="107" t="str">
        <f aca="false">IF($C629="","",IF($S629="Converted","8 Won / Certified",IF($S629="Application Started","7 Certification / Enterprise opportunity",IF($S629="Meeting Booked","6 Meeting / Application",IF(OR($S629="Interested",$S629="Info Requested"),"5 Interested",IF(OR($S629="Declined",$S629="Not Relevant",$S629="Do Not Contact / Unsubscribed"),"9 Closed - Lost",IF($R629="Yes","4 Contacted",IF($N629="Yes","2 Engaged",IF($M629="Yes","1 Awareness",IF($AA629&gt;=60,"3 Qualified","1 Awareness"))))))))))</f>
        <v/>
      </c>
      <c r="AD629" s="108"/>
      <c r="AE629" s="108"/>
      <c r="AF629" s="109" t="str">
        <f aca="false">IF($AE629="","",$AE629+10)</f>
        <v/>
      </c>
      <c r="AG629" s="108"/>
      <c r="AH629" s="81"/>
      <c r="AI629" s="108"/>
      <c r="AJ629" s="81"/>
      <c r="AK629" s="108"/>
      <c r="AL629" s="110"/>
      <c r="AM629" s="81"/>
      <c r="AN629" s="109" t="str">
        <f aca="false">IF($D629="","",IF(COUNTIF($D$4:$D$1203,$D629)&gt;1,"DUPLICATE — check earlier row",""))</f>
        <v/>
      </c>
      <c r="AO629" s="81"/>
      <c r="AP629" s="81"/>
    </row>
    <row r="630" customFormat="false" ht="30" hidden="false" customHeight="true" outlineLevel="0" collapsed="false">
      <c r="A630" s="79"/>
      <c r="B630" s="80"/>
      <c r="C630" s="80"/>
      <c r="D630" s="80"/>
      <c r="E630" s="80"/>
      <c r="F630" s="80"/>
      <c r="G630" s="80"/>
      <c r="H630" s="80"/>
      <c r="I630" s="80"/>
      <c r="J630" s="102"/>
      <c r="K630" s="103" t="str">
        <f aca="false">IF(J630="","",IF(J630&gt;=8,"Yes","Check"))</f>
        <v/>
      </c>
      <c r="L630" s="81"/>
      <c r="M630" s="102"/>
      <c r="N630" s="102"/>
      <c r="O630" s="80"/>
      <c r="P630" s="81"/>
      <c r="Q630" s="103" t="str">
        <f aca="false">IF(P630="","",LEN(P630))</f>
        <v/>
      </c>
      <c r="R630" s="102"/>
      <c r="S630" s="80"/>
      <c r="T630" s="81"/>
      <c r="U630" s="104" t="str">
        <f aca="false">IF($AE630&lt;&gt;"",$AE630+4,IF(OR(R630&lt;&gt;"Yes",A630=""),"",A630+4))</f>
        <v/>
      </c>
      <c r="V630" s="102"/>
      <c r="W630" s="81"/>
      <c r="X630" s="81"/>
      <c r="Y630" s="105"/>
      <c r="Z630" s="105"/>
      <c r="AA630" s="106" t="str">
        <f aca="false">IF(AND($Y630="",$Z630=""),"",ROUND(IFERROR(VALUE(LEFT($Y630,1)),0)*12+IFERROR(VALUE(LEFT($Z630,1)),0)*8,0))</f>
        <v/>
      </c>
      <c r="AB630" s="106" t="str">
        <f aca="false">IF($AA630="","",IF($AA630&gt;=80,"A - call first",IF($AA630&gt;=60,"B - worth pursuing",IF($AA630&gt;=40,"C - nurture","D - do not spend time here"))))</f>
        <v/>
      </c>
      <c r="AC630" s="107" t="str">
        <f aca="false">IF($C630="","",IF($S630="Converted","8 Won / Certified",IF($S630="Application Started","7 Certification / Enterprise opportunity",IF($S630="Meeting Booked","6 Meeting / Application",IF(OR($S630="Interested",$S630="Info Requested"),"5 Interested",IF(OR($S630="Declined",$S630="Not Relevant",$S630="Do Not Contact / Unsubscribed"),"9 Closed - Lost",IF($R630="Yes","4 Contacted",IF($N630="Yes","2 Engaged",IF($M630="Yes","1 Awareness",IF($AA630&gt;=60,"3 Qualified","1 Awareness"))))))))))</f>
        <v/>
      </c>
      <c r="AD630" s="108"/>
      <c r="AE630" s="108"/>
      <c r="AF630" s="111" t="str">
        <f aca="false">IF($AE630="","",$AE630+10)</f>
        <v/>
      </c>
      <c r="AG630" s="108"/>
      <c r="AH630" s="81"/>
      <c r="AI630" s="108"/>
      <c r="AJ630" s="81"/>
      <c r="AK630" s="108"/>
      <c r="AL630" s="110"/>
      <c r="AM630" s="81"/>
      <c r="AN630" s="111" t="str">
        <f aca="false">IF($D630="","",IF(COUNTIF($D$4:$D$1203,$D630)&gt;1,"DUPLICATE — check earlier row",""))</f>
        <v/>
      </c>
      <c r="AO630" s="81"/>
      <c r="AP630" s="81"/>
    </row>
    <row r="631" customFormat="false" ht="30" hidden="false" customHeight="true" outlineLevel="0" collapsed="false">
      <c r="A631" s="79"/>
      <c r="B631" s="80"/>
      <c r="C631" s="80"/>
      <c r="D631" s="80"/>
      <c r="E631" s="80"/>
      <c r="F631" s="80"/>
      <c r="G631" s="80"/>
      <c r="H631" s="80"/>
      <c r="I631" s="80"/>
      <c r="J631" s="102"/>
      <c r="K631" s="103" t="str">
        <f aca="false">IF(J631="","",IF(J631&gt;=8,"Yes","Check"))</f>
        <v/>
      </c>
      <c r="L631" s="81"/>
      <c r="M631" s="102"/>
      <c r="N631" s="102"/>
      <c r="O631" s="80"/>
      <c r="P631" s="81"/>
      <c r="Q631" s="103" t="str">
        <f aca="false">IF(P631="","",LEN(P631))</f>
        <v/>
      </c>
      <c r="R631" s="102"/>
      <c r="S631" s="80"/>
      <c r="T631" s="81"/>
      <c r="U631" s="104" t="str">
        <f aca="false">IF($AE631&lt;&gt;"",$AE631+4,IF(OR(R631&lt;&gt;"Yes",A631=""),"",A631+4))</f>
        <v/>
      </c>
      <c r="V631" s="102"/>
      <c r="W631" s="81"/>
      <c r="X631" s="81"/>
      <c r="Y631" s="105"/>
      <c r="Z631" s="105"/>
      <c r="AA631" s="106" t="str">
        <f aca="false">IF(AND($Y631="",$Z631=""),"",ROUND(IFERROR(VALUE(LEFT($Y631,1)),0)*12+IFERROR(VALUE(LEFT($Z631,1)),0)*8,0))</f>
        <v/>
      </c>
      <c r="AB631" s="106" t="str">
        <f aca="false">IF($AA631="","",IF($AA631&gt;=80,"A - call first",IF($AA631&gt;=60,"B - worth pursuing",IF($AA631&gt;=40,"C - nurture","D - do not spend time here"))))</f>
        <v/>
      </c>
      <c r="AC631" s="107" t="str">
        <f aca="false">IF($C631="","",IF($S631="Converted","8 Won / Certified",IF($S631="Application Started","7 Certification / Enterprise opportunity",IF($S631="Meeting Booked","6 Meeting / Application",IF(OR($S631="Interested",$S631="Info Requested"),"5 Interested",IF(OR($S631="Declined",$S631="Not Relevant",$S631="Do Not Contact / Unsubscribed"),"9 Closed - Lost",IF($R631="Yes","4 Contacted",IF($N631="Yes","2 Engaged",IF($M631="Yes","1 Awareness",IF($AA631&gt;=60,"3 Qualified","1 Awareness"))))))))))</f>
        <v/>
      </c>
      <c r="AD631" s="108"/>
      <c r="AE631" s="108"/>
      <c r="AF631" s="109" t="str">
        <f aca="false">IF($AE631="","",$AE631+10)</f>
        <v/>
      </c>
      <c r="AG631" s="108"/>
      <c r="AH631" s="81"/>
      <c r="AI631" s="108"/>
      <c r="AJ631" s="81"/>
      <c r="AK631" s="108"/>
      <c r="AL631" s="110"/>
      <c r="AM631" s="81"/>
      <c r="AN631" s="109" t="str">
        <f aca="false">IF($D631="","",IF(COUNTIF($D$4:$D$1203,$D631)&gt;1,"DUPLICATE — check earlier row",""))</f>
        <v/>
      </c>
      <c r="AO631" s="81"/>
      <c r="AP631" s="81"/>
    </row>
    <row r="632" customFormat="false" ht="30" hidden="false" customHeight="true" outlineLevel="0" collapsed="false">
      <c r="A632" s="79"/>
      <c r="B632" s="80"/>
      <c r="C632" s="80"/>
      <c r="D632" s="80"/>
      <c r="E632" s="80"/>
      <c r="F632" s="80"/>
      <c r="G632" s="80"/>
      <c r="H632" s="80"/>
      <c r="I632" s="80"/>
      <c r="J632" s="102"/>
      <c r="K632" s="103" t="str">
        <f aca="false">IF(J632="","",IF(J632&gt;=8,"Yes","Check"))</f>
        <v/>
      </c>
      <c r="L632" s="81"/>
      <c r="M632" s="102"/>
      <c r="N632" s="102"/>
      <c r="O632" s="80"/>
      <c r="P632" s="81"/>
      <c r="Q632" s="103" t="str">
        <f aca="false">IF(P632="","",LEN(P632))</f>
        <v/>
      </c>
      <c r="R632" s="102"/>
      <c r="S632" s="80"/>
      <c r="T632" s="81"/>
      <c r="U632" s="104" t="str">
        <f aca="false">IF($AE632&lt;&gt;"",$AE632+4,IF(OR(R632&lt;&gt;"Yes",A632=""),"",A632+4))</f>
        <v/>
      </c>
      <c r="V632" s="102"/>
      <c r="W632" s="81"/>
      <c r="X632" s="81"/>
      <c r="Y632" s="105"/>
      <c r="Z632" s="105"/>
      <c r="AA632" s="106" t="str">
        <f aca="false">IF(AND($Y632="",$Z632=""),"",ROUND(IFERROR(VALUE(LEFT($Y632,1)),0)*12+IFERROR(VALUE(LEFT($Z632,1)),0)*8,0))</f>
        <v/>
      </c>
      <c r="AB632" s="106" t="str">
        <f aca="false">IF($AA632="","",IF($AA632&gt;=80,"A - call first",IF($AA632&gt;=60,"B - worth pursuing",IF($AA632&gt;=40,"C - nurture","D - do not spend time here"))))</f>
        <v/>
      </c>
      <c r="AC632" s="107" t="str">
        <f aca="false">IF($C632="","",IF($S632="Converted","8 Won / Certified",IF($S632="Application Started","7 Certification / Enterprise opportunity",IF($S632="Meeting Booked","6 Meeting / Application",IF(OR($S632="Interested",$S632="Info Requested"),"5 Interested",IF(OR($S632="Declined",$S632="Not Relevant",$S632="Do Not Contact / Unsubscribed"),"9 Closed - Lost",IF($R632="Yes","4 Contacted",IF($N632="Yes","2 Engaged",IF($M632="Yes","1 Awareness",IF($AA632&gt;=60,"3 Qualified","1 Awareness"))))))))))</f>
        <v/>
      </c>
      <c r="AD632" s="108"/>
      <c r="AE632" s="108"/>
      <c r="AF632" s="111" t="str">
        <f aca="false">IF($AE632="","",$AE632+10)</f>
        <v/>
      </c>
      <c r="AG632" s="108"/>
      <c r="AH632" s="81"/>
      <c r="AI632" s="108"/>
      <c r="AJ632" s="81"/>
      <c r="AK632" s="108"/>
      <c r="AL632" s="110"/>
      <c r="AM632" s="81"/>
      <c r="AN632" s="111" t="str">
        <f aca="false">IF($D632="","",IF(COUNTIF($D$4:$D$1203,$D632)&gt;1,"DUPLICATE — check earlier row",""))</f>
        <v/>
      </c>
      <c r="AO632" s="81"/>
      <c r="AP632" s="81"/>
    </row>
    <row r="633" customFormat="false" ht="30" hidden="false" customHeight="true" outlineLevel="0" collapsed="false">
      <c r="A633" s="79"/>
      <c r="B633" s="80"/>
      <c r="C633" s="80"/>
      <c r="D633" s="80"/>
      <c r="E633" s="80"/>
      <c r="F633" s="80"/>
      <c r="G633" s="80"/>
      <c r="H633" s="80"/>
      <c r="I633" s="80"/>
      <c r="J633" s="102"/>
      <c r="K633" s="103" t="str">
        <f aca="false">IF(J633="","",IF(J633&gt;=8,"Yes","Check"))</f>
        <v/>
      </c>
      <c r="L633" s="81"/>
      <c r="M633" s="102"/>
      <c r="N633" s="102"/>
      <c r="O633" s="80"/>
      <c r="P633" s="81"/>
      <c r="Q633" s="103" t="str">
        <f aca="false">IF(P633="","",LEN(P633))</f>
        <v/>
      </c>
      <c r="R633" s="102"/>
      <c r="S633" s="80"/>
      <c r="T633" s="81"/>
      <c r="U633" s="104" t="str">
        <f aca="false">IF($AE633&lt;&gt;"",$AE633+4,IF(OR(R633&lt;&gt;"Yes",A633=""),"",A633+4))</f>
        <v/>
      </c>
      <c r="V633" s="102"/>
      <c r="W633" s="81"/>
      <c r="X633" s="81"/>
      <c r="Y633" s="105"/>
      <c r="Z633" s="105"/>
      <c r="AA633" s="106" t="str">
        <f aca="false">IF(AND($Y633="",$Z633=""),"",ROUND(IFERROR(VALUE(LEFT($Y633,1)),0)*12+IFERROR(VALUE(LEFT($Z633,1)),0)*8,0))</f>
        <v/>
      </c>
      <c r="AB633" s="106" t="str">
        <f aca="false">IF($AA633="","",IF($AA633&gt;=80,"A - call first",IF($AA633&gt;=60,"B - worth pursuing",IF($AA633&gt;=40,"C - nurture","D - do not spend time here"))))</f>
        <v/>
      </c>
      <c r="AC633" s="107" t="str">
        <f aca="false">IF($C633="","",IF($S633="Converted","8 Won / Certified",IF($S633="Application Started","7 Certification / Enterprise opportunity",IF($S633="Meeting Booked","6 Meeting / Application",IF(OR($S633="Interested",$S633="Info Requested"),"5 Interested",IF(OR($S633="Declined",$S633="Not Relevant",$S633="Do Not Contact / Unsubscribed"),"9 Closed - Lost",IF($R633="Yes","4 Contacted",IF($N633="Yes","2 Engaged",IF($M633="Yes","1 Awareness",IF($AA633&gt;=60,"3 Qualified","1 Awareness"))))))))))</f>
        <v/>
      </c>
      <c r="AD633" s="108"/>
      <c r="AE633" s="108"/>
      <c r="AF633" s="109" t="str">
        <f aca="false">IF($AE633="","",$AE633+10)</f>
        <v/>
      </c>
      <c r="AG633" s="108"/>
      <c r="AH633" s="81"/>
      <c r="AI633" s="108"/>
      <c r="AJ633" s="81"/>
      <c r="AK633" s="108"/>
      <c r="AL633" s="110"/>
      <c r="AM633" s="81"/>
      <c r="AN633" s="109" t="str">
        <f aca="false">IF($D633="","",IF(COUNTIF($D$4:$D$1203,$D633)&gt;1,"DUPLICATE — check earlier row",""))</f>
        <v/>
      </c>
      <c r="AO633" s="81"/>
      <c r="AP633" s="81"/>
    </row>
    <row r="634" customFormat="false" ht="30" hidden="false" customHeight="true" outlineLevel="0" collapsed="false">
      <c r="A634" s="79"/>
      <c r="B634" s="80"/>
      <c r="C634" s="80"/>
      <c r="D634" s="80"/>
      <c r="E634" s="80"/>
      <c r="F634" s="80"/>
      <c r="G634" s="80"/>
      <c r="H634" s="80"/>
      <c r="I634" s="80"/>
      <c r="J634" s="102"/>
      <c r="K634" s="103" t="str">
        <f aca="false">IF(J634="","",IF(J634&gt;=8,"Yes","Check"))</f>
        <v/>
      </c>
      <c r="L634" s="81"/>
      <c r="M634" s="102"/>
      <c r="N634" s="102"/>
      <c r="O634" s="80"/>
      <c r="P634" s="81"/>
      <c r="Q634" s="103" t="str">
        <f aca="false">IF(P634="","",LEN(P634))</f>
        <v/>
      </c>
      <c r="R634" s="102"/>
      <c r="S634" s="80"/>
      <c r="T634" s="81"/>
      <c r="U634" s="104" t="str">
        <f aca="false">IF($AE634&lt;&gt;"",$AE634+4,IF(OR(R634&lt;&gt;"Yes",A634=""),"",A634+4))</f>
        <v/>
      </c>
      <c r="V634" s="102"/>
      <c r="W634" s="81"/>
      <c r="X634" s="81"/>
      <c r="Y634" s="105"/>
      <c r="Z634" s="105"/>
      <c r="AA634" s="106" t="str">
        <f aca="false">IF(AND($Y634="",$Z634=""),"",ROUND(IFERROR(VALUE(LEFT($Y634,1)),0)*12+IFERROR(VALUE(LEFT($Z634,1)),0)*8,0))</f>
        <v/>
      </c>
      <c r="AB634" s="106" t="str">
        <f aca="false">IF($AA634="","",IF($AA634&gt;=80,"A - call first",IF($AA634&gt;=60,"B - worth pursuing",IF($AA634&gt;=40,"C - nurture","D - do not spend time here"))))</f>
        <v/>
      </c>
      <c r="AC634" s="107" t="str">
        <f aca="false">IF($C634="","",IF($S634="Converted","8 Won / Certified",IF($S634="Application Started","7 Certification / Enterprise opportunity",IF($S634="Meeting Booked","6 Meeting / Application",IF(OR($S634="Interested",$S634="Info Requested"),"5 Interested",IF(OR($S634="Declined",$S634="Not Relevant",$S634="Do Not Contact / Unsubscribed"),"9 Closed - Lost",IF($R634="Yes","4 Contacted",IF($N634="Yes","2 Engaged",IF($M634="Yes","1 Awareness",IF($AA634&gt;=60,"3 Qualified","1 Awareness"))))))))))</f>
        <v/>
      </c>
      <c r="AD634" s="108"/>
      <c r="AE634" s="108"/>
      <c r="AF634" s="111" t="str">
        <f aca="false">IF($AE634="","",$AE634+10)</f>
        <v/>
      </c>
      <c r="AG634" s="108"/>
      <c r="AH634" s="81"/>
      <c r="AI634" s="108"/>
      <c r="AJ634" s="81"/>
      <c r="AK634" s="108"/>
      <c r="AL634" s="110"/>
      <c r="AM634" s="81"/>
      <c r="AN634" s="111" t="str">
        <f aca="false">IF($D634="","",IF(COUNTIF($D$4:$D$1203,$D634)&gt;1,"DUPLICATE — check earlier row",""))</f>
        <v/>
      </c>
      <c r="AO634" s="81"/>
      <c r="AP634" s="81"/>
    </row>
    <row r="635" customFormat="false" ht="30" hidden="false" customHeight="true" outlineLevel="0" collapsed="false">
      <c r="A635" s="79"/>
      <c r="B635" s="80"/>
      <c r="C635" s="80"/>
      <c r="D635" s="80"/>
      <c r="E635" s="80"/>
      <c r="F635" s="80"/>
      <c r="G635" s="80"/>
      <c r="H635" s="80"/>
      <c r="I635" s="80"/>
      <c r="J635" s="102"/>
      <c r="K635" s="103" t="str">
        <f aca="false">IF(J635="","",IF(J635&gt;=8,"Yes","Check"))</f>
        <v/>
      </c>
      <c r="L635" s="81"/>
      <c r="M635" s="102"/>
      <c r="N635" s="102"/>
      <c r="O635" s="80"/>
      <c r="P635" s="81"/>
      <c r="Q635" s="103" t="str">
        <f aca="false">IF(P635="","",LEN(P635))</f>
        <v/>
      </c>
      <c r="R635" s="102"/>
      <c r="S635" s="80"/>
      <c r="T635" s="81"/>
      <c r="U635" s="104" t="str">
        <f aca="false">IF($AE635&lt;&gt;"",$AE635+4,IF(OR(R635&lt;&gt;"Yes",A635=""),"",A635+4))</f>
        <v/>
      </c>
      <c r="V635" s="102"/>
      <c r="W635" s="81"/>
      <c r="X635" s="81"/>
      <c r="Y635" s="105"/>
      <c r="Z635" s="105"/>
      <c r="AA635" s="106" t="str">
        <f aca="false">IF(AND($Y635="",$Z635=""),"",ROUND(IFERROR(VALUE(LEFT($Y635,1)),0)*12+IFERROR(VALUE(LEFT($Z635,1)),0)*8,0))</f>
        <v/>
      </c>
      <c r="AB635" s="106" t="str">
        <f aca="false">IF($AA635="","",IF($AA635&gt;=80,"A - call first",IF($AA635&gt;=60,"B - worth pursuing",IF($AA635&gt;=40,"C - nurture","D - do not spend time here"))))</f>
        <v/>
      </c>
      <c r="AC635" s="107" t="str">
        <f aca="false">IF($C635="","",IF($S635="Converted","8 Won / Certified",IF($S635="Application Started","7 Certification / Enterprise opportunity",IF($S635="Meeting Booked","6 Meeting / Application",IF(OR($S635="Interested",$S635="Info Requested"),"5 Interested",IF(OR($S635="Declined",$S635="Not Relevant",$S635="Do Not Contact / Unsubscribed"),"9 Closed - Lost",IF($R635="Yes","4 Contacted",IF($N635="Yes","2 Engaged",IF($M635="Yes","1 Awareness",IF($AA635&gt;=60,"3 Qualified","1 Awareness"))))))))))</f>
        <v/>
      </c>
      <c r="AD635" s="108"/>
      <c r="AE635" s="108"/>
      <c r="AF635" s="109" t="str">
        <f aca="false">IF($AE635="","",$AE635+10)</f>
        <v/>
      </c>
      <c r="AG635" s="108"/>
      <c r="AH635" s="81"/>
      <c r="AI635" s="108"/>
      <c r="AJ635" s="81"/>
      <c r="AK635" s="108"/>
      <c r="AL635" s="110"/>
      <c r="AM635" s="81"/>
      <c r="AN635" s="109" t="str">
        <f aca="false">IF($D635="","",IF(COUNTIF($D$4:$D$1203,$D635)&gt;1,"DUPLICATE — check earlier row",""))</f>
        <v/>
      </c>
      <c r="AO635" s="81"/>
      <c r="AP635" s="81"/>
    </row>
    <row r="636" customFormat="false" ht="30" hidden="false" customHeight="true" outlineLevel="0" collapsed="false">
      <c r="A636" s="79"/>
      <c r="B636" s="80"/>
      <c r="C636" s="80"/>
      <c r="D636" s="80"/>
      <c r="E636" s="80"/>
      <c r="F636" s="80"/>
      <c r="G636" s="80"/>
      <c r="H636" s="80"/>
      <c r="I636" s="80"/>
      <c r="J636" s="102"/>
      <c r="K636" s="103" t="str">
        <f aca="false">IF(J636="","",IF(J636&gt;=8,"Yes","Check"))</f>
        <v/>
      </c>
      <c r="L636" s="81"/>
      <c r="M636" s="102"/>
      <c r="N636" s="102"/>
      <c r="O636" s="80"/>
      <c r="P636" s="81"/>
      <c r="Q636" s="103" t="str">
        <f aca="false">IF(P636="","",LEN(P636))</f>
        <v/>
      </c>
      <c r="R636" s="102"/>
      <c r="S636" s="80"/>
      <c r="T636" s="81"/>
      <c r="U636" s="104" t="str">
        <f aca="false">IF($AE636&lt;&gt;"",$AE636+4,IF(OR(R636&lt;&gt;"Yes",A636=""),"",A636+4))</f>
        <v/>
      </c>
      <c r="V636" s="102"/>
      <c r="W636" s="81"/>
      <c r="X636" s="81"/>
      <c r="Y636" s="105"/>
      <c r="Z636" s="105"/>
      <c r="AA636" s="106" t="str">
        <f aca="false">IF(AND($Y636="",$Z636=""),"",ROUND(IFERROR(VALUE(LEFT($Y636,1)),0)*12+IFERROR(VALUE(LEFT($Z636,1)),0)*8,0))</f>
        <v/>
      </c>
      <c r="AB636" s="106" t="str">
        <f aca="false">IF($AA636="","",IF($AA636&gt;=80,"A - call first",IF($AA636&gt;=60,"B - worth pursuing",IF($AA636&gt;=40,"C - nurture","D - do not spend time here"))))</f>
        <v/>
      </c>
      <c r="AC636" s="107" t="str">
        <f aca="false">IF($C636="","",IF($S636="Converted","8 Won / Certified",IF($S636="Application Started","7 Certification / Enterprise opportunity",IF($S636="Meeting Booked","6 Meeting / Application",IF(OR($S636="Interested",$S636="Info Requested"),"5 Interested",IF(OR($S636="Declined",$S636="Not Relevant",$S636="Do Not Contact / Unsubscribed"),"9 Closed - Lost",IF($R636="Yes","4 Contacted",IF($N636="Yes","2 Engaged",IF($M636="Yes","1 Awareness",IF($AA636&gt;=60,"3 Qualified","1 Awareness"))))))))))</f>
        <v/>
      </c>
      <c r="AD636" s="108"/>
      <c r="AE636" s="108"/>
      <c r="AF636" s="111" t="str">
        <f aca="false">IF($AE636="","",$AE636+10)</f>
        <v/>
      </c>
      <c r="AG636" s="108"/>
      <c r="AH636" s="81"/>
      <c r="AI636" s="108"/>
      <c r="AJ636" s="81"/>
      <c r="AK636" s="108"/>
      <c r="AL636" s="110"/>
      <c r="AM636" s="81"/>
      <c r="AN636" s="111" t="str">
        <f aca="false">IF($D636="","",IF(COUNTIF($D$4:$D$1203,$D636)&gt;1,"DUPLICATE — check earlier row",""))</f>
        <v/>
      </c>
      <c r="AO636" s="81"/>
      <c r="AP636" s="81"/>
    </row>
    <row r="637" customFormat="false" ht="30" hidden="false" customHeight="true" outlineLevel="0" collapsed="false">
      <c r="A637" s="79"/>
      <c r="B637" s="80"/>
      <c r="C637" s="80"/>
      <c r="D637" s="80"/>
      <c r="E637" s="80"/>
      <c r="F637" s="80"/>
      <c r="G637" s="80"/>
      <c r="H637" s="80"/>
      <c r="I637" s="80"/>
      <c r="J637" s="102"/>
      <c r="K637" s="103" t="str">
        <f aca="false">IF(J637="","",IF(J637&gt;=8,"Yes","Check"))</f>
        <v/>
      </c>
      <c r="L637" s="81"/>
      <c r="M637" s="102"/>
      <c r="N637" s="102"/>
      <c r="O637" s="80"/>
      <c r="P637" s="81"/>
      <c r="Q637" s="103" t="str">
        <f aca="false">IF(P637="","",LEN(P637))</f>
        <v/>
      </c>
      <c r="R637" s="102"/>
      <c r="S637" s="80"/>
      <c r="T637" s="81"/>
      <c r="U637" s="104" t="str">
        <f aca="false">IF($AE637&lt;&gt;"",$AE637+4,IF(OR(R637&lt;&gt;"Yes",A637=""),"",A637+4))</f>
        <v/>
      </c>
      <c r="V637" s="102"/>
      <c r="W637" s="81"/>
      <c r="X637" s="81"/>
      <c r="Y637" s="105"/>
      <c r="Z637" s="105"/>
      <c r="AA637" s="106" t="str">
        <f aca="false">IF(AND($Y637="",$Z637=""),"",ROUND(IFERROR(VALUE(LEFT($Y637,1)),0)*12+IFERROR(VALUE(LEFT($Z637,1)),0)*8,0))</f>
        <v/>
      </c>
      <c r="AB637" s="106" t="str">
        <f aca="false">IF($AA637="","",IF($AA637&gt;=80,"A - call first",IF($AA637&gt;=60,"B - worth pursuing",IF($AA637&gt;=40,"C - nurture","D - do not spend time here"))))</f>
        <v/>
      </c>
      <c r="AC637" s="107" t="str">
        <f aca="false">IF($C637="","",IF($S637="Converted","8 Won / Certified",IF($S637="Application Started","7 Certification / Enterprise opportunity",IF($S637="Meeting Booked","6 Meeting / Application",IF(OR($S637="Interested",$S637="Info Requested"),"5 Interested",IF(OR($S637="Declined",$S637="Not Relevant",$S637="Do Not Contact / Unsubscribed"),"9 Closed - Lost",IF($R637="Yes","4 Contacted",IF($N637="Yes","2 Engaged",IF($M637="Yes","1 Awareness",IF($AA637&gt;=60,"3 Qualified","1 Awareness"))))))))))</f>
        <v/>
      </c>
      <c r="AD637" s="108"/>
      <c r="AE637" s="108"/>
      <c r="AF637" s="109" t="str">
        <f aca="false">IF($AE637="","",$AE637+10)</f>
        <v/>
      </c>
      <c r="AG637" s="108"/>
      <c r="AH637" s="81"/>
      <c r="AI637" s="108"/>
      <c r="AJ637" s="81"/>
      <c r="AK637" s="108"/>
      <c r="AL637" s="110"/>
      <c r="AM637" s="81"/>
      <c r="AN637" s="109" t="str">
        <f aca="false">IF($D637="","",IF(COUNTIF($D$4:$D$1203,$D637)&gt;1,"DUPLICATE — check earlier row",""))</f>
        <v/>
      </c>
      <c r="AO637" s="81"/>
      <c r="AP637" s="81"/>
    </row>
    <row r="638" customFormat="false" ht="30" hidden="false" customHeight="true" outlineLevel="0" collapsed="false">
      <c r="A638" s="79"/>
      <c r="B638" s="80"/>
      <c r="C638" s="80"/>
      <c r="D638" s="80"/>
      <c r="E638" s="80"/>
      <c r="F638" s="80"/>
      <c r="G638" s="80"/>
      <c r="H638" s="80"/>
      <c r="I638" s="80"/>
      <c r="J638" s="102"/>
      <c r="K638" s="103" t="str">
        <f aca="false">IF(J638="","",IF(J638&gt;=8,"Yes","Check"))</f>
        <v/>
      </c>
      <c r="L638" s="81"/>
      <c r="M638" s="102"/>
      <c r="N638" s="102"/>
      <c r="O638" s="80"/>
      <c r="P638" s="81"/>
      <c r="Q638" s="103" t="str">
        <f aca="false">IF(P638="","",LEN(P638))</f>
        <v/>
      </c>
      <c r="R638" s="102"/>
      <c r="S638" s="80"/>
      <c r="T638" s="81"/>
      <c r="U638" s="104" t="str">
        <f aca="false">IF($AE638&lt;&gt;"",$AE638+4,IF(OR(R638&lt;&gt;"Yes",A638=""),"",A638+4))</f>
        <v/>
      </c>
      <c r="V638" s="102"/>
      <c r="W638" s="81"/>
      <c r="X638" s="81"/>
      <c r="Y638" s="105"/>
      <c r="Z638" s="105"/>
      <c r="AA638" s="106" t="str">
        <f aca="false">IF(AND($Y638="",$Z638=""),"",ROUND(IFERROR(VALUE(LEFT($Y638,1)),0)*12+IFERROR(VALUE(LEFT($Z638,1)),0)*8,0))</f>
        <v/>
      </c>
      <c r="AB638" s="106" t="str">
        <f aca="false">IF($AA638="","",IF($AA638&gt;=80,"A - call first",IF($AA638&gt;=60,"B - worth pursuing",IF($AA638&gt;=40,"C - nurture","D - do not spend time here"))))</f>
        <v/>
      </c>
      <c r="AC638" s="107" t="str">
        <f aca="false">IF($C638="","",IF($S638="Converted","8 Won / Certified",IF($S638="Application Started","7 Certification / Enterprise opportunity",IF($S638="Meeting Booked","6 Meeting / Application",IF(OR($S638="Interested",$S638="Info Requested"),"5 Interested",IF(OR($S638="Declined",$S638="Not Relevant",$S638="Do Not Contact / Unsubscribed"),"9 Closed - Lost",IF($R638="Yes","4 Contacted",IF($N638="Yes","2 Engaged",IF($M638="Yes","1 Awareness",IF($AA638&gt;=60,"3 Qualified","1 Awareness"))))))))))</f>
        <v/>
      </c>
      <c r="AD638" s="108"/>
      <c r="AE638" s="108"/>
      <c r="AF638" s="111" t="str">
        <f aca="false">IF($AE638="","",$AE638+10)</f>
        <v/>
      </c>
      <c r="AG638" s="108"/>
      <c r="AH638" s="81"/>
      <c r="AI638" s="108"/>
      <c r="AJ638" s="81"/>
      <c r="AK638" s="108"/>
      <c r="AL638" s="110"/>
      <c r="AM638" s="81"/>
      <c r="AN638" s="111" t="str">
        <f aca="false">IF($D638="","",IF(COUNTIF($D$4:$D$1203,$D638)&gt;1,"DUPLICATE — check earlier row",""))</f>
        <v/>
      </c>
      <c r="AO638" s="81"/>
      <c r="AP638" s="81"/>
    </row>
    <row r="639" customFormat="false" ht="30" hidden="false" customHeight="true" outlineLevel="0" collapsed="false">
      <c r="A639" s="79"/>
      <c r="B639" s="80"/>
      <c r="C639" s="80"/>
      <c r="D639" s="80"/>
      <c r="E639" s="80"/>
      <c r="F639" s="80"/>
      <c r="G639" s="80"/>
      <c r="H639" s="80"/>
      <c r="I639" s="80"/>
      <c r="J639" s="102"/>
      <c r="K639" s="103" t="str">
        <f aca="false">IF(J639="","",IF(J639&gt;=8,"Yes","Check"))</f>
        <v/>
      </c>
      <c r="L639" s="81"/>
      <c r="M639" s="102"/>
      <c r="N639" s="102"/>
      <c r="O639" s="80"/>
      <c r="P639" s="81"/>
      <c r="Q639" s="103" t="str">
        <f aca="false">IF(P639="","",LEN(P639))</f>
        <v/>
      </c>
      <c r="R639" s="102"/>
      <c r="S639" s="80"/>
      <c r="T639" s="81"/>
      <c r="U639" s="104" t="str">
        <f aca="false">IF($AE639&lt;&gt;"",$AE639+4,IF(OR(R639&lt;&gt;"Yes",A639=""),"",A639+4))</f>
        <v/>
      </c>
      <c r="V639" s="102"/>
      <c r="W639" s="81"/>
      <c r="X639" s="81"/>
      <c r="Y639" s="105"/>
      <c r="Z639" s="105"/>
      <c r="AA639" s="106" t="str">
        <f aca="false">IF(AND($Y639="",$Z639=""),"",ROUND(IFERROR(VALUE(LEFT($Y639,1)),0)*12+IFERROR(VALUE(LEFT($Z639,1)),0)*8,0))</f>
        <v/>
      </c>
      <c r="AB639" s="106" t="str">
        <f aca="false">IF($AA639="","",IF($AA639&gt;=80,"A - call first",IF($AA639&gt;=60,"B - worth pursuing",IF($AA639&gt;=40,"C - nurture","D - do not spend time here"))))</f>
        <v/>
      </c>
      <c r="AC639" s="107" t="str">
        <f aca="false">IF($C639="","",IF($S639="Converted","8 Won / Certified",IF($S639="Application Started","7 Certification / Enterprise opportunity",IF($S639="Meeting Booked","6 Meeting / Application",IF(OR($S639="Interested",$S639="Info Requested"),"5 Interested",IF(OR($S639="Declined",$S639="Not Relevant",$S639="Do Not Contact / Unsubscribed"),"9 Closed - Lost",IF($R639="Yes","4 Contacted",IF($N639="Yes","2 Engaged",IF($M639="Yes","1 Awareness",IF($AA639&gt;=60,"3 Qualified","1 Awareness"))))))))))</f>
        <v/>
      </c>
      <c r="AD639" s="108"/>
      <c r="AE639" s="108"/>
      <c r="AF639" s="109" t="str">
        <f aca="false">IF($AE639="","",$AE639+10)</f>
        <v/>
      </c>
      <c r="AG639" s="108"/>
      <c r="AH639" s="81"/>
      <c r="AI639" s="108"/>
      <c r="AJ639" s="81"/>
      <c r="AK639" s="108"/>
      <c r="AL639" s="110"/>
      <c r="AM639" s="81"/>
      <c r="AN639" s="109" t="str">
        <f aca="false">IF($D639="","",IF(COUNTIF($D$4:$D$1203,$D639)&gt;1,"DUPLICATE — check earlier row",""))</f>
        <v/>
      </c>
      <c r="AO639" s="81"/>
      <c r="AP639" s="81"/>
    </row>
    <row r="640" customFormat="false" ht="30" hidden="false" customHeight="true" outlineLevel="0" collapsed="false">
      <c r="A640" s="79"/>
      <c r="B640" s="80"/>
      <c r="C640" s="80"/>
      <c r="D640" s="80"/>
      <c r="E640" s="80"/>
      <c r="F640" s="80"/>
      <c r="G640" s="80"/>
      <c r="H640" s="80"/>
      <c r="I640" s="80"/>
      <c r="J640" s="102"/>
      <c r="K640" s="103" t="str">
        <f aca="false">IF(J640="","",IF(J640&gt;=8,"Yes","Check"))</f>
        <v/>
      </c>
      <c r="L640" s="81"/>
      <c r="M640" s="102"/>
      <c r="N640" s="102"/>
      <c r="O640" s="80"/>
      <c r="P640" s="81"/>
      <c r="Q640" s="103" t="str">
        <f aca="false">IF(P640="","",LEN(P640))</f>
        <v/>
      </c>
      <c r="R640" s="102"/>
      <c r="S640" s="80"/>
      <c r="T640" s="81"/>
      <c r="U640" s="104" t="str">
        <f aca="false">IF($AE640&lt;&gt;"",$AE640+4,IF(OR(R640&lt;&gt;"Yes",A640=""),"",A640+4))</f>
        <v/>
      </c>
      <c r="V640" s="102"/>
      <c r="W640" s="81"/>
      <c r="X640" s="81"/>
      <c r="Y640" s="105"/>
      <c r="Z640" s="105"/>
      <c r="AA640" s="106" t="str">
        <f aca="false">IF(AND($Y640="",$Z640=""),"",ROUND(IFERROR(VALUE(LEFT($Y640,1)),0)*12+IFERROR(VALUE(LEFT($Z640,1)),0)*8,0))</f>
        <v/>
      </c>
      <c r="AB640" s="106" t="str">
        <f aca="false">IF($AA640="","",IF($AA640&gt;=80,"A - call first",IF($AA640&gt;=60,"B - worth pursuing",IF($AA640&gt;=40,"C - nurture","D - do not spend time here"))))</f>
        <v/>
      </c>
      <c r="AC640" s="107" t="str">
        <f aca="false">IF($C640="","",IF($S640="Converted","8 Won / Certified",IF($S640="Application Started","7 Certification / Enterprise opportunity",IF($S640="Meeting Booked","6 Meeting / Application",IF(OR($S640="Interested",$S640="Info Requested"),"5 Interested",IF(OR($S640="Declined",$S640="Not Relevant",$S640="Do Not Contact / Unsubscribed"),"9 Closed - Lost",IF($R640="Yes","4 Contacted",IF($N640="Yes","2 Engaged",IF($M640="Yes","1 Awareness",IF($AA640&gt;=60,"3 Qualified","1 Awareness"))))))))))</f>
        <v/>
      </c>
      <c r="AD640" s="108"/>
      <c r="AE640" s="108"/>
      <c r="AF640" s="111" t="str">
        <f aca="false">IF($AE640="","",$AE640+10)</f>
        <v/>
      </c>
      <c r="AG640" s="108"/>
      <c r="AH640" s="81"/>
      <c r="AI640" s="108"/>
      <c r="AJ640" s="81"/>
      <c r="AK640" s="108"/>
      <c r="AL640" s="110"/>
      <c r="AM640" s="81"/>
      <c r="AN640" s="111" t="str">
        <f aca="false">IF($D640="","",IF(COUNTIF($D$4:$D$1203,$D640)&gt;1,"DUPLICATE — check earlier row",""))</f>
        <v/>
      </c>
      <c r="AO640" s="81"/>
      <c r="AP640" s="81"/>
    </row>
    <row r="641" customFormat="false" ht="30" hidden="false" customHeight="true" outlineLevel="0" collapsed="false">
      <c r="A641" s="79"/>
      <c r="B641" s="80"/>
      <c r="C641" s="80"/>
      <c r="D641" s="80"/>
      <c r="E641" s="80"/>
      <c r="F641" s="80"/>
      <c r="G641" s="80"/>
      <c r="H641" s="80"/>
      <c r="I641" s="80"/>
      <c r="J641" s="102"/>
      <c r="K641" s="103" t="str">
        <f aca="false">IF(J641="","",IF(J641&gt;=8,"Yes","Check"))</f>
        <v/>
      </c>
      <c r="L641" s="81"/>
      <c r="M641" s="102"/>
      <c r="N641" s="102"/>
      <c r="O641" s="80"/>
      <c r="P641" s="81"/>
      <c r="Q641" s="103" t="str">
        <f aca="false">IF(P641="","",LEN(P641))</f>
        <v/>
      </c>
      <c r="R641" s="102"/>
      <c r="S641" s="80"/>
      <c r="T641" s="81"/>
      <c r="U641" s="104" t="str">
        <f aca="false">IF($AE641&lt;&gt;"",$AE641+4,IF(OR(R641&lt;&gt;"Yes",A641=""),"",A641+4))</f>
        <v/>
      </c>
      <c r="V641" s="102"/>
      <c r="W641" s="81"/>
      <c r="X641" s="81"/>
      <c r="Y641" s="105"/>
      <c r="Z641" s="105"/>
      <c r="AA641" s="106" t="str">
        <f aca="false">IF(AND($Y641="",$Z641=""),"",ROUND(IFERROR(VALUE(LEFT($Y641,1)),0)*12+IFERROR(VALUE(LEFT($Z641,1)),0)*8,0))</f>
        <v/>
      </c>
      <c r="AB641" s="106" t="str">
        <f aca="false">IF($AA641="","",IF($AA641&gt;=80,"A - call first",IF($AA641&gt;=60,"B - worth pursuing",IF($AA641&gt;=40,"C - nurture","D - do not spend time here"))))</f>
        <v/>
      </c>
      <c r="AC641" s="107" t="str">
        <f aca="false">IF($C641="","",IF($S641="Converted","8 Won / Certified",IF($S641="Application Started","7 Certification / Enterprise opportunity",IF($S641="Meeting Booked","6 Meeting / Application",IF(OR($S641="Interested",$S641="Info Requested"),"5 Interested",IF(OR($S641="Declined",$S641="Not Relevant",$S641="Do Not Contact / Unsubscribed"),"9 Closed - Lost",IF($R641="Yes","4 Contacted",IF($N641="Yes","2 Engaged",IF($M641="Yes","1 Awareness",IF($AA641&gt;=60,"3 Qualified","1 Awareness"))))))))))</f>
        <v/>
      </c>
      <c r="AD641" s="108"/>
      <c r="AE641" s="108"/>
      <c r="AF641" s="109" t="str">
        <f aca="false">IF($AE641="","",$AE641+10)</f>
        <v/>
      </c>
      <c r="AG641" s="108"/>
      <c r="AH641" s="81"/>
      <c r="AI641" s="108"/>
      <c r="AJ641" s="81"/>
      <c r="AK641" s="108"/>
      <c r="AL641" s="110"/>
      <c r="AM641" s="81"/>
      <c r="AN641" s="109" t="str">
        <f aca="false">IF($D641="","",IF(COUNTIF($D$4:$D$1203,$D641)&gt;1,"DUPLICATE — check earlier row",""))</f>
        <v/>
      </c>
      <c r="AO641" s="81"/>
      <c r="AP641" s="81"/>
    </row>
    <row r="642" customFormat="false" ht="30" hidden="false" customHeight="true" outlineLevel="0" collapsed="false">
      <c r="A642" s="79"/>
      <c r="B642" s="80"/>
      <c r="C642" s="80"/>
      <c r="D642" s="80"/>
      <c r="E642" s="80"/>
      <c r="F642" s="80"/>
      <c r="G642" s="80"/>
      <c r="H642" s="80"/>
      <c r="I642" s="80"/>
      <c r="J642" s="102"/>
      <c r="K642" s="103" t="str">
        <f aca="false">IF(J642="","",IF(J642&gt;=8,"Yes","Check"))</f>
        <v/>
      </c>
      <c r="L642" s="81"/>
      <c r="M642" s="102"/>
      <c r="N642" s="102"/>
      <c r="O642" s="80"/>
      <c r="P642" s="81"/>
      <c r="Q642" s="103" t="str">
        <f aca="false">IF(P642="","",LEN(P642))</f>
        <v/>
      </c>
      <c r="R642" s="102"/>
      <c r="S642" s="80"/>
      <c r="T642" s="81"/>
      <c r="U642" s="104" t="str">
        <f aca="false">IF($AE642&lt;&gt;"",$AE642+4,IF(OR(R642&lt;&gt;"Yes",A642=""),"",A642+4))</f>
        <v/>
      </c>
      <c r="V642" s="102"/>
      <c r="W642" s="81"/>
      <c r="X642" s="81"/>
      <c r="Y642" s="105"/>
      <c r="Z642" s="105"/>
      <c r="AA642" s="106" t="str">
        <f aca="false">IF(AND($Y642="",$Z642=""),"",ROUND(IFERROR(VALUE(LEFT($Y642,1)),0)*12+IFERROR(VALUE(LEFT($Z642,1)),0)*8,0))</f>
        <v/>
      </c>
      <c r="AB642" s="106" t="str">
        <f aca="false">IF($AA642="","",IF($AA642&gt;=80,"A - call first",IF($AA642&gt;=60,"B - worth pursuing",IF($AA642&gt;=40,"C - nurture","D - do not spend time here"))))</f>
        <v/>
      </c>
      <c r="AC642" s="107" t="str">
        <f aca="false">IF($C642="","",IF($S642="Converted","8 Won / Certified",IF($S642="Application Started","7 Certification / Enterprise opportunity",IF($S642="Meeting Booked","6 Meeting / Application",IF(OR($S642="Interested",$S642="Info Requested"),"5 Interested",IF(OR($S642="Declined",$S642="Not Relevant",$S642="Do Not Contact / Unsubscribed"),"9 Closed - Lost",IF($R642="Yes","4 Contacted",IF($N642="Yes","2 Engaged",IF($M642="Yes","1 Awareness",IF($AA642&gt;=60,"3 Qualified","1 Awareness"))))))))))</f>
        <v/>
      </c>
      <c r="AD642" s="108"/>
      <c r="AE642" s="108"/>
      <c r="AF642" s="111" t="str">
        <f aca="false">IF($AE642="","",$AE642+10)</f>
        <v/>
      </c>
      <c r="AG642" s="108"/>
      <c r="AH642" s="81"/>
      <c r="AI642" s="108"/>
      <c r="AJ642" s="81"/>
      <c r="AK642" s="108"/>
      <c r="AL642" s="110"/>
      <c r="AM642" s="81"/>
      <c r="AN642" s="111" t="str">
        <f aca="false">IF($D642="","",IF(COUNTIF($D$4:$D$1203,$D642)&gt;1,"DUPLICATE — check earlier row",""))</f>
        <v/>
      </c>
      <c r="AO642" s="81"/>
      <c r="AP642" s="81"/>
    </row>
    <row r="643" customFormat="false" ht="30" hidden="false" customHeight="true" outlineLevel="0" collapsed="false">
      <c r="A643" s="79"/>
      <c r="B643" s="80"/>
      <c r="C643" s="80"/>
      <c r="D643" s="80"/>
      <c r="E643" s="80"/>
      <c r="F643" s="80"/>
      <c r="G643" s="80"/>
      <c r="H643" s="80"/>
      <c r="I643" s="80"/>
      <c r="J643" s="102"/>
      <c r="K643" s="103" t="str">
        <f aca="false">IF(J643="","",IF(J643&gt;=8,"Yes","Check"))</f>
        <v/>
      </c>
      <c r="L643" s="81"/>
      <c r="M643" s="102"/>
      <c r="N643" s="102"/>
      <c r="O643" s="80"/>
      <c r="P643" s="81"/>
      <c r="Q643" s="103" t="str">
        <f aca="false">IF(P643="","",LEN(P643))</f>
        <v/>
      </c>
      <c r="R643" s="102"/>
      <c r="S643" s="80"/>
      <c r="T643" s="81"/>
      <c r="U643" s="104" t="str">
        <f aca="false">IF($AE643&lt;&gt;"",$AE643+4,IF(OR(R643&lt;&gt;"Yes",A643=""),"",A643+4))</f>
        <v/>
      </c>
      <c r="V643" s="102"/>
      <c r="W643" s="81"/>
      <c r="X643" s="81"/>
      <c r="Y643" s="105"/>
      <c r="Z643" s="105"/>
      <c r="AA643" s="106" t="str">
        <f aca="false">IF(AND($Y643="",$Z643=""),"",ROUND(IFERROR(VALUE(LEFT($Y643,1)),0)*12+IFERROR(VALUE(LEFT($Z643,1)),0)*8,0))</f>
        <v/>
      </c>
      <c r="AB643" s="106" t="str">
        <f aca="false">IF($AA643="","",IF($AA643&gt;=80,"A - call first",IF($AA643&gt;=60,"B - worth pursuing",IF($AA643&gt;=40,"C - nurture","D - do not spend time here"))))</f>
        <v/>
      </c>
      <c r="AC643" s="107" t="str">
        <f aca="false">IF($C643="","",IF($S643="Converted","8 Won / Certified",IF($S643="Application Started","7 Certification / Enterprise opportunity",IF($S643="Meeting Booked","6 Meeting / Application",IF(OR($S643="Interested",$S643="Info Requested"),"5 Interested",IF(OR($S643="Declined",$S643="Not Relevant",$S643="Do Not Contact / Unsubscribed"),"9 Closed - Lost",IF($R643="Yes","4 Contacted",IF($N643="Yes","2 Engaged",IF($M643="Yes","1 Awareness",IF($AA643&gt;=60,"3 Qualified","1 Awareness"))))))))))</f>
        <v/>
      </c>
      <c r="AD643" s="108"/>
      <c r="AE643" s="108"/>
      <c r="AF643" s="109" t="str">
        <f aca="false">IF($AE643="","",$AE643+10)</f>
        <v/>
      </c>
      <c r="AG643" s="108"/>
      <c r="AH643" s="81"/>
      <c r="AI643" s="108"/>
      <c r="AJ643" s="81"/>
      <c r="AK643" s="108"/>
      <c r="AL643" s="110"/>
      <c r="AM643" s="81"/>
      <c r="AN643" s="109" t="str">
        <f aca="false">IF($D643="","",IF(COUNTIF($D$4:$D$1203,$D643)&gt;1,"DUPLICATE — check earlier row",""))</f>
        <v/>
      </c>
      <c r="AO643" s="81"/>
      <c r="AP643" s="81"/>
    </row>
    <row r="644" customFormat="false" ht="30" hidden="false" customHeight="true" outlineLevel="0" collapsed="false">
      <c r="A644" s="79"/>
      <c r="B644" s="80"/>
      <c r="C644" s="80"/>
      <c r="D644" s="80"/>
      <c r="E644" s="80"/>
      <c r="F644" s="80"/>
      <c r="G644" s="80"/>
      <c r="H644" s="80"/>
      <c r="I644" s="80"/>
      <c r="J644" s="102"/>
      <c r="K644" s="103" t="str">
        <f aca="false">IF(J644="","",IF(J644&gt;=8,"Yes","Check"))</f>
        <v/>
      </c>
      <c r="L644" s="81"/>
      <c r="M644" s="102"/>
      <c r="N644" s="102"/>
      <c r="O644" s="80"/>
      <c r="P644" s="81"/>
      <c r="Q644" s="103" t="str">
        <f aca="false">IF(P644="","",LEN(P644))</f>
        <v/>
      </c>
      <c r="R644" s="102"/>
      <c r="S644" s="80"/>
      <c r="T644" s="81"/>
      <c r="U644" s="104" t="str">
        <f aca="false">IF($AE644&lt;&gt;"",$AE644+4,IF(OR(R644&lt;&gt;"Yes",A644=""),"",A644+4))</f>
        <v/>
      </c>
      <c r="V644" s="102"/>
      <c r="W644" s="81"/>
      <c r="X644" s="81"/>
      <c r="Y644" s="105"/>
      <c r="Z644" s="105"/>
      <c r="AA644" s="106" t="str">
        <f aca="false">IF(AND($Y644="",$Z644=""),"",ROUND(IFERROR(VALUE(LEFT($Y644,1)),0)*12+IFERROR(VALUE(LEFT($Z644,1)),0)*8,0))</f>
        <v/>
      </c>
      <c r="AB644" s="106" t="str">
        <f aca="false">IF($AA644="","",IF($AA644&gt;=80,"A - call first",IF($AA644&gt;=60,"B - worth pursuing",IF($AA644&gt;=40,"C - nurture","D - do not spend time here"))))</f>
        <v/>
      </c>
      <c r="AC644" s="107" t="str">
        <f aca="false">IF($C644="","",IF($S644="Converted","8 Won / Certified",IF($S644="Application Started","7 Certification / Enterprise opportunity",IF($S644="Meeting Booked","6 Meeting / Application",IF(OR($S644="Interested",$S644="Info Requested"),"5 Interested",IF(OR($S644="Declined",$S644="Not Relevant",$S644="Do Not Contact / Unsubscribed"),"9 Closed - Lost",IF($R644="Yes","4 Contacted",IF($N644="Yes","2 Engaged",IF($M644="Yes","1 Awareness",IF($AA644&gt;=60,"3 Qualified","1 Awareness"))))))))))</f>
        <v/>
      </c>
      <c r="AD644" s="108"/>
      <c r="AE644" s="108"/>
      <c r="AF644" s="111" t="str">
        <f aca="false">IF($AE644="","",$AE644+10)</f>
        <v/>
      </c>
      <c r="AG644" s="108"/>
      <c r="AH644" s="81"/>
      <c r="AI644" s="108"/>
      <c r="AJ644" s="81"/>
      <c r="AK644" s="108"/>
      <c r="AL644" s="110"/>
      <c r="AM644" s="81"/>
      <c r="AN644" s="111" t="str">
        <f aca="false">IF($D644="","",IF(COUNTIF($D$4:$D$1203,$D644)&gt;1,"DUPLICATE — check earlier row",""))</f>
        <v/>
      </c>
      <c r="AO644" s="81"/>
      <c r="AP644" s="81"/>
    </row>
    <row r="645" customFormat="false" ht="30" hidden="false" customHeight="true" outlineLevel="0" collapsed="false">
      <c r="A645" s="79"/>
      <c r="B645" s="80"/>
      <c r="C645" s="80"/>
      <c r="D645" s="80"/>
      <c r="E645" s="80"/>
      <c r="F645" s="80"/>
      <c r="G645" s="80"/>
      <c r="H645" s="80"/>
      <c r="I645" s="80"/>
      <c r="J645" s="102"/>
      <c r="K645" s="103" t="str">
        <f aca="false">IF(J645="","",IF(J645&gt;=8,"Yes","Check"))</f>
        <v/>
      </c>
      <c r="L645" s="81"/>
      <c r="M645" s="102"/>
      <c r="N645" s="102"/>
      <c r="O645" s="80"/>
      <c r="P645" s="81"/>
      <c r="Q645" s="103" t="str">
        <f aca="false">IF(P645="","",LEN(P645))</f>
        <v/>
      </c>
      <c r="R645" s="102"/>
      <c r="S645" s="80"/>
      <c r="T645" s="81"/>
      <c r="U645" s="104" t="str">
        <f aca="false">IF($AE645&lt;&gt;"",$AE645+4,IF(OR(R645&lt;&gt;"Yes",A645=""),"",A645+4))</f>
        <v/>
      </c>
      <c r="V645" s="102"/>
      <c r="W645" s="81"/>
      <c r="X645" s="81"/>
      <c r="Y645" s="105"/>
      <c r="Z645" s="105"/>
      <c r="AA645" s="106" t="str">
        <f aca="false">IF(AND($Y645="",$Z645=""),"",ROUND(IFERROR(VALUE(LEFT($Y645,1)),0)*12+IFERROR(VALUE(LEFT($Z645,1)),0)*8,0))</f>
        <v/>
      </c>
      <c r="AB645" s="106" t="str">
        <f aca="false">IF($AA645="","",IF($AA645&gt;=80,"A - call first",IF($AA645&gt;=60,"B - worth pursuing",IF($AA645&gt;=40,"C - nurture","D - do not spend time here"))))</f>
        <v/>
      </c>
      <c r="AC645" s="107" t="str">
        <f aca="false">IF($C645="","",IF($S645="Converted","8 Won / Certified",IF($S645="Application Started","7 Certification / Enterprise opportunity",IF($S645="Meeting Booked","6 Meeting / Application",IF(OR($S645="Interested",$S645="Info Requested"),"5 Interested",IF(OR($S645="Declined",$S645="Not Relevant",$S645="Do Not Contact / Unsubscribed"),"9 Closed - Lost",IF($R645="Yes","4 Contacted",IF($N645="Yes","2 Engaged",IF($M645="Yes","1 Awareness",IF($AA645&gt;=60,"3 Qualified","1 Awareness"))))))))))</f>
        <v/>
      </c>
      <c r="AD645" s="108"/>
      <c r="AE645" s="108"/>
      <c r="AF645" s="109" t="str">
        <f aca="false">IF($AE645="","",$AE645+10)</f>
        <v/>
      </c>
      <c r="AG645" s="108"/>
      <c r="AH645" s="81"/>
      <c r="AI645" s="108"/>
      <c r="AJ645" s="81"/>
      <c r="AK645" s="108"/>
      <c r="AL645" s="110"/>
      <c r="AM645" s="81"/>
      <c r="AN645" s="109" t="str">
        <f aca="false">IF($D645="","",IF(COUNTIF($D$4:$D$1203,$D645)&gt;1,"DUPLICATE — check earlier row",""))</f>
        <v/>
      </c>
      <c r="AO645" s="81"/>
      <c r="AP645" s="81"/>
    </row>
    <row r="646" customFormat="false" ht="30" hidden="false" customHeight="true" outlineLevel="0" collapsed="false">
      <c r="A646" s="79"/>
      <c r="B646" s="80"/>
      <c r="C646" s="80"/>
      <c r="D646" s="80"/>
      <c r="E646" s="80"/>
      <c r="F646" s="80"/>
      <c r="G646" s="80"/>
      <c r="H646" s="80"/>
      <c r="I646" s="80"/>
      <c r="J646" s="102"/>
      <c r="K646" s="103" t="str">
        <f aca="false">IF(J646="","",IF(J646&gt;=8,"Yes","Check"))</f>
        <v/>
      </c>
      <c r="L646" s="81"/>
      <c r="M646" s="102"/>
      <c r="N646" s="102"/>
      <c r="O646" s="80"/>
      <c r="P646" s="81"/>
      <c r="Q646" s="103" t="str">
        <f aca="false">IF(P646="","",LEN(P646))</f>
        <v/>
      </c>
      <c r="R646" s="102"/>
      <c r="S646" s="80"/>
      <c r="T646" s="81"/>
      <c r="U646" s="104" t="str">
        <f aca="false">IF($AE646&lt;&gt;"",$AE646+4,IF(OR(R646&lt;&gt;"Yes",A646=""),"",A646+4))</f>
        <v/>
      </c>
      <c r="V646" s="102"/>
      <c r="W646" s="81"/>
      <c r="X646" s="81"/>
      <c r="Y646" s="105"/>
      <c r="Z646" s="105"/>
      <c r="AA646" s="106" t="str">
        <f aca="false">IF(AND($Y646="",$Z646=""),"",ROUND(IFERROR(VALUE(LEFT($Y646,1)),0)*12+IFERROR(VALUE(LEFT($Z646,1)),0)*8,0))</f>
        <v/>
      </c>
      <c r="AB646" s="106" t="str">
        <f aca="false">IF($AA646="","",IF($AA646&gt;=80,"A - call first",IF($AA646&gt;=60,"B - worth pursuing",IF($AA646&gt;=40,"C - nurture","D - do not spend time here"))))</f>
        <v/>
      </c>
      <c r="AC646" s="107" t="str">
        <f aca="false">IF($C646="","",IF($S646="Converted","8 Won / Certified",IF($S646="Application Started","7 Certification / Enterprise opportunity",IF($S646="Meeting Booked","6 Meeting / Application",IF(OR($S646="Interested",$S646="Info Requested"),"5 Interested",IF(OR($S646="Declined",$S646="Not Relevant",$S646="Do Not Contact / Unsubscribed"),"9 Closed - Lost",IF($R646="Yes","4 Contacted",IF($N646="Yes","2 Engaged",IF($M646="Yes","1 Awareness",IF($AA646&gt;=60,"3 Qualified","1 Awareness"))))))))))</f>
        <v/>
      </c>
      <c r="AD646" s="108"/>
      <c r="AE646" s="108"/>
      <c r="AF646" s="111" t="str">
        <f aca="false">IF($AE646="","",$AE646+10)</f>
        <v/>
      </c>
      <c r="AG646" s="108"/>
      <c r="AH646" s="81"/>
      <c r="AI646" s="108"/>
      <c r="AJ646" s="81"/>
      <c r="AK646" s="108"/>
      <c r="AL646" s="110"/>
      <c r="AM646" s="81"/>
      <c r="AN646" s="111" t="str">
        <f aca="false">IF($D646="","",IF(COUNTIF($D$4:$D$1203,$D646)&gt;1,"DUPLICATE — check earlier row",""))</f>
        <v/>
      </c>
      <c r="AO646" s="81"/>
      <c r="AP646" s="81"/>
    </row>
    <row r="647" customFormat="false" ht="30" hidden="false" customHeight="true" outlineLevel="0" collapsed="false">
      <c r="A647" s="79"/>
      <c r="B647" s="80"/>
      <c r="C647" s="80"/>
      <c r="D647" s="80"/>
      <c r="E647" s="80"/>
      <c r="F647" s="80"/>
      <c r="G647" s="80"/>
      <c r="H647" s="80"/>
      <c r="I647" s="80"/>
      <c r="J647" s="102"/>
      <c r="K647" s="103" t="str">
        <f aca="false">IF(J647="","",IF(J647&gt;=8,"Yes","Check"))</f>
        <v/>
      </c>
      <c r="L647" s="81"/>
      <c r="M647" s="102"/>
      <c r="N647" s="102"/>
      <c r="O647" s="80"/>
      <c r="P647" s="81"/>
      <c r="Q647" s="103" t="str">
        <f aca="false">IF(P647="","",LEN(P647))</f>
        <v/>
      </c>
      <c r="R647" s="102"/>
      <c r="S647" s="80"/>
      <c r="T647" s="81"/>
      <c r="U647" s="104" t="str">
        <f aca="false">IF($AE647&lt;&gt;"",$AE647+4,IF(OR(R647&lt;&gt;"Yes",A647=""),"",A647+4))</f>
        <v/>
      </c>
      <c r="V647" s="102"/>
      <c r="W647" s="81"/>
      <c r="X647" s="81"/>
      <c r="Y647" s="105"/>
      <c r="Z647" s="105"/>
      <c r="AA647" s="106" t="str">
        <f aca="false">IF(AND($Y647="",$Z647=""),"",ROUND(IFERROR(VALUE(LEFT($Y647,1)),0)*12+IFERROR(VALUE(LEFT($Z647,1)),0)*8,0))</f>
        <v/>
      </c>
      <c r="AB647" s="106" t="str">
        <f aca="false">IF($AA647="","",IF($AA647&gt;=80,"A - call first",IF($AA647&gt;=60,"B - worth pursuing",IF($AA647&gt;=40,"C - nurture","D - do not spend time here"))))</f>
        <v/>
      </c>
      <c r="AC647" s="107" t="str">
        <f aca="false">IF($C647="","",IF($S647="Converted","8 Won / Certified",IF($S647="Application Started","7 Certification / Enterprise opportunity",IF($S647="Meeting Booked","6 Meeting / Application",IF(OR($S647="Interested",$S647="Info Requested"),"5 Interested",IF(OR($S647="Declined",$S647="Not Relevant",$S647="Do Not Contact / Unsubscribed"),"9 Closed - Lost",IF($R647="Yes","4 Contacted",IF($N647="Yes","2 Engaged",IF($M647="Yes","1 Awareness",IF($AA647&gt;=60,"3 Qualified","1 Awareness"))))))))))</f>
        <v/>
      </c>
      <c r="AD647" s="108"/>
      <c r="AE647" s="108"/>
      <c r="AF647" s="109" t="str">
        <f aca="false">IF($AE647="","",$AE647+10)</f>
        <v/>
      </c>
      <c r="AG647" s="108"/>
      <c r="AH647" s="81"/>
      <c r="AI647" s="108"/>
      <c r="AJ647" s="81"/>
      <c r="AK647" s="108"/>
      <c r="AL647" s="110"/>
      <c r="AM647" s="81"/>
      <c r="AN647" s="109" t="str">
        <f aca="false">IF($D647="","",IF(COUNTIF($D$4:$D$1203,$D647)&gt;1,"DUPLICATE — check earlier row",""))</f>
        <v/>
      </c>
      <c r="AO647" s="81"/>
      <c r="AP647" s="81"/>
    </row>
    <row r="648" customFormat="false" ht="30" hidden="false" customHeight="true" outlineLevel="0" collapsed="false">
      <c r="A648" s="79"/>
      <c r="B648" s="80"/>
      <c r="C648" s="80"/>
      <c r="D648" s="80"/>
      <c r="E648" s="80"/>
      <c r="F648" s="80"/>
      <c r="G648" s="80"/>
      <c r="H648" s="80"/>
      <c r="I648" s="80"/>
      <c r="J648" s="102"/>
      <c r="K648" s="103" t="str">
        <f aca="false">IF(J648="","",IF(J648&gt;=8,"Yes","Check"))</f>
        <v/>
      </c>
      <c r="L648" s="81"/>
      <c r="M648" s="102"/>
      <c r="N648" s="102"/>
      <c r="O648" s="80"/>
      <c r="P648" s="81"/>
      <c r="Q648" s="103" t="str">
        <f aca="false">IF(P648="","",LEN(P648))</f>
        <v/>
      </c>
      <c r="R648" s="102"/>
      <c r="S648" s="80"/>
      <c r="T648" s="81"/>
      <c r="U648" s="104" t="str">
        <f aca="false">IF($AE648&lt;&gt;"",$AE648+4,IF(OR(R648&lt;&gt;"Yes",A648=""),"",A648+4))</f>
        <v/>
      </c>
      <c r="V648" s="102"/>
      <c r="W648" s="81"/>
      <c r="X648" s="81"/>
      <c r="Y648" s="105"/>
      <c r="Z648" s="105"/>
      <c r="AA648" s="106" t="str">
        <f aca="false">IF(AND($Y648="",$Z648=""),"",ROUND(IFERROR(VALUE(LEFT($Y648,1)),0)*12+IFERROR(VALUE(LEFT($Z648,1)),0)*8,0))</f>
        <v/>
      </c>
      <c r="AB648" s="106" t="str">
        <f aca="false">IF($AA648="","",IF($AA648&gt;=80,"A - call first",IF($AA648&gt;=60,"B - worth pursuing",IF($AA648&gt;=40,"C - nurture","D - do not spend time here"))))</f>
        <v/>
      </c>
      <c r="AC648" s="107" t="str">
        <f aca="false">IF($C648="","",IF($S648="Converted","8 Won / Certified",IF($S648="Application Started","7 Certification / Enterprise opportunity",IF($S648="Meeting Booked","6 Meeting / Application",IF(OR($S648="Interested",$S648="Info Requested"),"5 Interested",IF(OR($S648="Declined",$S648="Not Relevant",$S648="Do Not Contact / Unsubscribed"),"9 Closed - Lost",IF($R648="Yes","4 Contacted",IF($N648="Yes","2 Engaged",IF($M648="Yes","1 Awareness",IF($AA648&gt;=60,"3 Qualified","1 Awareness"))))))))))</f>
        <v/>
      </c>
      <c r="AD648" s="108"/>
      <c r="AE648" s="108"/>
      <c r="AF648" s="111" t="str">
        <f aca="false">IF($AE648="","",$AE648+10)</f>
        <v/>
      </c>
      <c r="AG648" s="108"/>
      <c r="AH648" s="81"/>
      <c r="AI648" s="108"/>
      <c r="AJ648" s="81"/>
      <c r="AK648" s="108"/>
      <c r="AL648" s="110"/>
      <c r="AM648" s="81"/>
      <c r="AN648" s="111" t="str">
        <f aca="false">IF($D648="","",IF(COUNTIF($D$4:$D$1203,$D648)&gt;1,"DUPLICATE — check earlier row",""))</f>
        <v/>
      </c>
      <c r="AO648" s="81"/>
      <c r="AP648" s="81"/>
    </row>
    <row r="649" customFormat="false" ht="30" hidden="false" customHeight="true" outlineLevel="0" collapsed="false">
      <c r="A649" s="79"/>
      <c r="B649" s="80"/>
      <c r="C649" s="80"/>
      <c r="D649" s="80"/>
      <c r="E649" s="80"/>
      <c r="F649" s="80"/>
      <c r="G649" s="80"/>
      <c r="H649" s="80"/>
      <c r="I649" s="80"/>
      <c r="J649" s="102"/>
      <c r="K649" s="103" t="str">
        <f aca="false">IF(J649="","",IF(J649&gt;=8,"Yes","Check"))</f>
        <v/>
      </c>
      <c r="L649" s="81"/>
      <c r="M649" s="102"/>
      <c r="N649" s="102"/>
      <c r="O649" s="80"/>
      <c r="P649" s="81"/>
      <c r="Q649" s="103" t="str">
        <f aca="false">IF(P649="","",LEN(P649))</f>
        <v/>
      </c>
      <c r="R649" s="102"/>
      <c r="S649" s="80"/>
      <c r="T649" s="81"/>
      <c r="U649" s="104" t="str">
        <f aca="false">IF($AE649&lt;&gt;"",$AE649+4,IF(OR(R649&lt;&gt;"Yes",A649=""),"",A649+4))</f>
        <v/>
      </c>
      <c r="V649" s="102"/>
      <c r="W649" s="81"/>
      <c r="X649" s="81"/>
      <c r="Y649" s="105"/>
      <c r="Z649" s="105"/>
      <c r="AA649" s="106" t="str">
        <f aca="false">IF(AND($Y649="",$Z649=""),"",ROUND(IFERROR(VALUE(LEFT($Y649,1)),0)*12+IFERROR(VALUE(LEFT($Z649,1)),0)*8,0))</f>
        <v/>
      </c>
      <c r="AB649" s="106" t="str">
        <f aca="false">IF($AA649="","",IF($AA649&gt;=80,"A - call first",IF($AA649&gt;=60,"B - worth pursuing",IF($AA649&gt;=40,"C - nurture","D - do not spend time here"))))</f>
        <v/>
      </c>
      <c r="AC649" s="107" t="str">
        <f aca="false">IF($C649="","",IF($S649="Converted","8 Won / Certified",IF($S649="Application Started","7 Certification / Enterprise opportunity",IF($S649="Meeting Booked","6 Meeting / Application",IF(OR($S649="Interested",$S649="Info Requested"),"5 Interested",IF(OR($S649="Declined",$S649="Not Relevant",$S649="Do Not Contact / Unsubscribed"),"9 Closed - Lost",IF($R649="Yes","4 Contacted",IF($N649="Yes","2 Engaged",IF($M649="Yes","1 Awareness",IF($AA649&gt;=60,"3 Qualified","1 Awareness"))))))))))</f>
        <v/>
      </c>
      <c r="AD649" s="108"/>
      <c r="AE649" s="108"/>
      <c r="AF649" s="109" t="str">
        <f aca="false">IF($AE649="","",$AE649+10)</f>
        <v/>
      </c>
      <c r="AG649" s="108"/>
      <c r="AH649" s="81"/>
      <c r="AI649" s="108"/>
      <c r="AJ649" s="81"/>
      <c r="AK649" s="108"/>
      <c r="AL649" s="110"/>
      <c r="AM649" s="81"/>
      <c r="AN649" s="109" t="str">
        <f aca="false">IF($D649="","",IF(COUNTIF($D$4:$D$1203,$D649)&gt;1,"DUPLICATE — check earlier row",""))</f>
        <v/>
      </c>
      <c r="AO649" s="81"/>
      <c r="AP649" s="81"/>
    </row>
    <row r="650" customFormat="false" ht="30" hidden="false" customHeight="true" outlineLevel="0" collapsed="false">
      <c r="A650" s="79"/>
      <c r="B650" s="80"/>
      <c r="C650" s="80"/>
      <c r="D650" s="80"/>
      <c r="E650" s="80"/>
      <c r="F650" s="80"/>
      <c r="G650" s="80"/>
      <c r="H650" s="80"/>
      <c r="I650" s="80"/>
      <c r="J650" s="102"/>
      <c r="K650" s="103" t="str">
        <f aca="false">IF(J650="","",IF(J650&gt;=8,"Yes","Check"))</f>
        <v/>
      </c>
      <c r="L650" s="81"/>
      <c r="M650" s="102"/>
      <c r="N650" s="102"/>
      <c r="O650" s="80"/>
      <c r="P650" s="81"/>
      <c r="Q650" s="103" t="str">
        <f aca="false">IF(P650="","",LEN(P650))</f>
        <v/>
      </c>
      <c r="R650" s="102"/>
      <c r="S650" s="80"/>
      <c r="T650" s="81"/>
      <c r="U650" s="104" t="str">
        <f aca="false">IF($AE650&lt;&gt;"",$AE650+4,IF(OR(R650&lt;&gt;"Yes",A650=""),"",A650+4))</f>
        <v/>
      </c>
      <c r="V650" s="102"/>
      <c r="W650" s="81"/>
      <c r="X650" s="81"/>
      <c r="Y650" s="105"/>
      <c r="Z650" s="105"/>
      <c r="AA650" s="106" t="str">
        <f aca="false">IF(AND($Y650="",$Z650=""),"",ROUND(IFERROR(VALUE(LEFT($Y650,1)),0)*12+IFERROR(VALUE(LEFT($Z650,1)),0)*8,0))</f>
        <v/>
      </c>
      <c r="AB650" s="106" t="str">
        <f aca="false">IF($AA650="","",IF($AA650&gt;=80,"A - call first",IF($AA650&gt;=60,"B - worth pursuing",IF($AA650&gt;=40,"C - nurture","D - do not spend time here"))))</f>
        <v/>
      </c>
      <c r="AC650" s="107" t="str">
        <f aca="false">IF($C650="","",IF($S650="Converted","8 Won / Certified",IF($S650="Application Started","7 Certification / Enterprise opportunity",IF($S650="Meeting Booked","6 Meeting / Application",IF(OR($S650="Interested",$S650="Info Requested"),"5 Interested",IF(OR($S650="Declined",$S650="Not Relevant",$S650="Do Not Contact / Unsubscribed"),"9 Closed - Lost",IF($R650="Yes","4 Contacted",IF($N650="Yes","2 Engaged",IF($M650="Yes","1 Awareness",IF($AA650&gt;=60,"3 Qualified","1 Awareness"))))))))))</f>
        <v/>
      </c>
      <c r="AD650" s="108"/>
      <c r="AE650" s="108"/>
      <c r="AF650" s="111" t="str">
        <f aca="false">IF($AE650="","",$AE650+10)</f>
        <v/>
      </c>
      <c r="AG650" s="108"/>
      <c r="AH650" s="81"/>
      <c r="AI650" s="108"/>
      <c r="AJ650" s="81"/>
      <c r="AK650" s="108"/>
      <c r="AL650" s="110"/>
      <c r="AM650" s="81"/>
      <c r="AN650" s="111" t="str">
        <f aca="false">IF($D650="","",IF(COUNTIF($D$4:$D$1203,$D650)&gt;1,"DUPLICATE — check earlier row",""))</f>
        <v/>
      </c>
      <c r="AO650" s="81"/>
      <c r="AP650" s="81"/>
    </row>
    <row r="651" customFormat="false" ht="30" hidden="false" customHeight="true" outlineLevel="0" collapsed="false">
      <c r="A651" s="79"/>
      <c r="B651" s="80"/>
      <c r="C651" s="80"/>
      <c r="D651" s="80"/>
      <c r="E651" s="80"/>
      <c r="F651" s="80"/>
      <c r="G651" s="80"/>
      <c r="H651" s="80"/>
      <c r="I651" s="80"/>
      <c r="J651" s="102"/>
      <c r="K651" s="103" t="str">
        <f aca="false">IF(J651="","",IF(J651&gt;=8,"Yes","Check"))</f>
        <v/>
      </c>
      <c r="L651" s="81"/>
      <c r="M651" s="102"/>
      <c r="N651" s="102"/>
      <c r="O651" s="80"/>
      <c r="P651" s="81"/>
      <c r="Q651" s="103" t="str">
        <f aca="false">IF(P651="","",LEN(P651))</f>
        <v/>
      </c>
      <c r="R651" s="102"/>
      <c r="S651" s="80"/>
      <c r="T651" s="81"/>
      <c r="U651" s="104" t="str">
        <f aca="false">IF($AE651&lt;&gt;"",$AE651+4,IF(OR(R651&lt;&gt;"Yes",A651=""),"",A651+4))</f>
        <v/>
      </c>
      <c r="V651" s="102"/>
      <c r="W651" s="81"/>
      <c r="X651" s="81"/>
      <c r="Y651" s="105"/>
      <c r="Z651" s="105"/>
      <c r="AA651" s="106" t="str">
        <f aca="false">IF(AND($Y651="",$Z651=""),"",ROUND(IFERROR(VALUE(LEFT($Y651,1)),0)*12+IFERROR(VALUE(LEFT($Z651,1)),0)*8,0))</f>
        <v/>
      </c>
      <c r="AB651" s="106" t="str">
        <f aca="false">IF($AA651="","",IF($AA651&gt;=80,"A - call first",IF($AA651&gt;=60,"B - worth pursuing",IF($AA651&gt;=40,"C - nurture","D - do not spend time here"))))</f>
        <v/>
      </c>
      <c r="AC651" s="107" t="str">
        <f aca="false">IF($C651="","",IF($S651="Converted","8 Won / Certified",IF($S651="Application Started","7 Certification / Enterprise opportunity",IF($S651="Meeting Booked","6 Meeting / Application",IF(OR($S651="Interested",$S651="Info Requested"),"5 Interested",IF(OR($S651="Declined",$S651="Not Relevant",$S651="Do Not Contact / Unsubscribed"),"9 Closed - Lost",IF($R651="Yes","4 Contacted",IF($N651="Yes","2 Engaged",IF($M651="Yes","1 Awareness",IF($AA651&gt;=60,"3 Qualified","1 Awareness"))))))))))</f>
        <v/>
      </c>
      <c r="AD651" s="108"/>
      <c r="AE651" s="108"/>
      <c r="AF651" s="109" t="str">
        <f aca="false">IF($AE651="","",$AE651+10)</f>
        <v/>
      </c>
      <c r="AG651" s="108"/>
      <c r="AH651" s="81"/>
      <c r="AI651" s="108"/>
      <c r="AJ651" s="81"/>
      <c r="AK651" s="108"/>
      <c r="AL651" s="110"/>
      <c r="AM651" s="81"/>
      <c r="AN651" s="109" t="str">
        <f aca="false">IF($D651="","",IF(COUNTIF($D$4:$D$1203,$D651)&gt;1,"DUPLICATE — check earlier row",""))</f>
        <v/>
      </c>
      <c r="AO651" s="81"/>
      <c r="AP651" s="81"/>
    </row>
    <row r="652" customFormat="false" ht="30" hidden="false" customHeight="true" outlineLevel="0" collapsed="false">
      <c r="A652" s="79"/>
      <c r="B652" s="80"/>
      <c r="C652" s="80"/>
      <c r="D652" s="80"/>
      <c r="E652" s="80"/>
      <c r="F652" s="80"/>
      <c r="G652" s="80"/>
      <c r="H652" s="80"/>
      <c r="I652" s="80"/>
      <c r="J652" s="102"/>
      <c r="K652" s="103" t="str">
        <f aca="false">IF(J652="","",IF(J652&gt;=8,"Yes","Check"))</f>
        <v/>
      </c>
      <c r="L652" s="81"/>
      <c r="M652" s="102"/>
      <c r="N652" s="102"/>
      <c r="O652" s="80"/>
      <c r="P652" s="81"/>
      <c r="Q652" s="103" t="str">
        <f aca="false">IF(P652="","",LEN(P652))</f>
        <v/>
      </c>
      <c r="R652" s="102"/>
      <c r="S652" s="80"/>
      <c r="T652" s="81"/>
      <c r="U652" s="104" t="str">
        <f aca="false">IF($AE652&lt;&gt;"",$AE652+4,IF(OR(R652&lt;&gt;"Yes",A652=""),"",A652+4))</f>
        <v/>
      </c>
      <c r="V652" s="102"/>
      <c r="W652" s="81"/>
      <c r="X652" s="81"/>
      <c r="Y652" s="105"/>
      <c r="Z652" s="105"/>
      <c r="AA652" s="106" t="str">
        <f aca="false">IF(AND($Y652="",$Z652=""),"",ROUND(IFERROR(VALUE(LEFT($Y652,1)),0)*12+IFERROR(VALUE(LEFT($Z652,1)),0)*8,0))</f>
        <v/>
      </c>
      <c r="AB652" s="106" t="str">
        <f aca="false">IF($AA652="","",IF($AA652&gt;=80,"A - call first",IF($AA652&gt;=60,"B - worth pursuing",IF($AA652&gt;=40,"C - nurture","D - do not spend time here"))))</f>
        <v/>
      </c>
      <c r="AC652" s="107" t="str">
        <f aca="false">IF($C652="","",IF($S652="Converted","8 Won / Certified",IF($S652="Application Started","7 Certification / Enterprise opportunity",IF($S652="Meeting Booked","6 Meeting / Application",IF(OR($S652="Interested",$S652="Info Requested"),"5 Interested",IF(OR($S652="Declined",$S652="Not Relevant",$S652="Do Not Contact / Unsubscribed"),"9 Closed - Lost",IF($R652="Yes","4 Contacted",IF($N652="Yes","2 Engaged",IF($M652="Yes","1 Awareness",IF($AA652&gt;=60,"3 Qualified","1 Awareness"))))))))))</f>
        <v/>
      </c>
      <c r="AD652" s="108"/>
      <c r="AE652" s="108"/>
      <c r="AF652" s="111" t="str">
        <f aca="false">IF($AE652="","",$AE652+10)</f>
        <v/>
      </c>
      <c r="AG652" s="108"/>
      <c r="AH652" s="81"/>
      <c r="AI652" s="108"/>
      <c r="AJ652" s="81"/>
      <c r="AK652" s="108"/>
      <c r="AL652" s="110"/>
      <c r="AM652" s="81"/>
      <c r="AN652" s="111" t="str">
        <f aca="false">IF($D652="","",IF(COUNTIF($D$4:$D$1203,$D652)&gt;1,"DUPLICATE — check earlier row",""))</f>
        <v/>
      </c>
      <c r="AO652" s="81"/>
      <c r="AP652" s="81"/>
    </row>
    <row r="653" customFormat="false" ht="30" hidden="false" customHeight="true" outlineLevel="0" collapsed="false">
      <c r="A653" s="79"/>
      <c r="B653" s="80"/>
      <c r="C653" s="80"/>
      <c r="D653" s="80"/>
      <c r="E653" s="80"/>
      <c r="F653" s="80"/>
      <c r="G653" s="80"/>
      <c r="H653" s="80"/>
      <c r="I653" s="80"/>
      <c r="J653" s="102"/>
      <c r="K653" s="103" t="str">
        <f aca="false">IF(J653="","",IF(J653&gt;=8,"Yes","Check"))</f>
        <v/>
      </c>
      <c r="L653" s="81"/>
      <c r="M653" s="102"/>
      <c r="N653" s="102"/>
      <c r="O653" s="80"/>
      <c r="P653" s="81"/>
      <c r="Q653" s="103" t="str">
        <f aca="false">IF(P653="","",LEN(P653))</f>
        <v/>
      </c>
      <c r="R653" s="102"/>
      <c r="S653" s="80"/>
      <c r="T653" s="81"/>
      <c r="U653" s="104" t="str">
        <f aca="false">IF($AE653&lt;&gt;"",$AE653+4,IF(OR(R653&lt;&gt;"Yes",A653=""),"",A653+4))</f>
        <v/>
      </c>
      <c r="V653" s="102"/>
      <c r="W653" s="81"/>
      <c r="X653" s="81"/>
      <c r="Y653" s="105"/>
      <c r="Z653" s="105"/>
      <c r="AA653" s="106" t="str">
        <f aca="false">IF(AND($Y653="",$Z653=""),"",ROUND(IFERROR(VALUE(LEFT($Y653,1)),0)*12+IFERROR(VALUE(LEFT($Z653,1)),0)*8,0))</f>
        <v/>
      </c>
      <c r="AB653" s="106" t="str">
        <f aca="false">IF($AA653="","",IF($AA653&gt;=80,"A - call first",IF($AA653&gt;=60,"B - worth pursuing",IF($AA653&gt;=40,"C - nurture","D - do not spend time here"))))</f>
        <v/>
      </c>
      <c r="AC653" s="107" t="str">
        <f aca="false">IF($C653="","",IF($S653="Converted","8 Won / Certified",IF($S653="Application Started","7 Certification / Enterprise opportunity",IF($S653="Meeting Booked","6 Meeting / Application",IF(OR($S653="Interested",$S653="Info Requested"),"5 Interested",IF(OR($S653="Declined",$S653="Not Relevant",$S653="Do Not Contact / Unsubscribed"),"9 Closed - Lost",IF($R653="Yes","4 Contacted",IF($N653="Yes","2 Engaged",IF($M653="Yes","1 Awareness",IF($AA653&gt;=60,"3 Qualified","1 Awareness"))))))))))</f>
        <v/>
      </c>
      <c r="AD653" s="108"/>
      <c r="AE653" s="108"/>
      <c r="AF653" s="109" t="str">
        <f aca="false">IF($AE653="","",$AE653+10)</f>
        <v/>
      </c>
      <c r="AG653" s="108"/>
      <c r="AH653" s="81"/>
      <c r="AI653" s="108"/>
      <c r="AJ653" s="81"/>
      <c r="AK653" s="108"/>
      <c r="AL653" s="110"/>
      <c r="AM653" s="81"/>
      <c r="AN653" s="109" t="str">
        <f aca="false">IF($D653="","",IF(COUNTIF($D$4:$D$1203,$D653)&gt;1,"DUPLICATE — check earlier row",""))</f>
        <v/>
      </c>
      <c r="AO653" s="81"/>
      <c r="AP653" s="81"/>
    </row>
    <row r="654" customFormat="false" ht="30" hidden="false" customHeight="true" outlineLevel="0" collapsed="false">
      <c r="A654" s="79"/>
      <c r="B654" s="80"/>
      <c r="C654" s="80"/>
      <c r="D654" s="80"/>
      <c r="E654" s="80"/>
      <c r="F654" s="80"/>
      <c r="G654" s="80"/>
      <c r="H654" s="80"/>
      <c r="I654" s="80"/>
      <c r="J654" s="102"/>
      <c r="K654" s="103" t="str">
        <f aca="false">IF(J654="","",IF(J654&gt;=8,"Yes","Check"))</f>
        <v/>
      </c>
      <c r="L654" s="81"/>
      <c r="M654" s="102"/>
      <c r="N654" s="102"/>
      <c r="O654" s="80"/>
      <c r="P654" s="81"/>
      <c r="Q654" s="103" t="str">
        <f aca="false">IF(P654="","",LEN(P654))</f>
        <v/>
      </c>
      <c r="R654" s="102"/>
      <c r="S654" s="80"/>
      <c r="T654" s="81"/>
      <c r="U654" s="104" t="str">
        <f aca="false">IF($AE654&lt;&gt;"",$AE654+4,IF(OR(R654&lt;&gt;"Yes",A654=""),"",A654+4))</f>
        <v/>
      </c>
      <c r="V654" s="102"/>
      <c r="W654" s="81"/>
      <c r="X654" s="81"/>
      <c r="Y654" s="105"/>
      <c r="Z654" s="105"/>
      <c r="AA654" s="106" t="str">
        <f aca="false">IF(AND($Y654="",$Z654=""),"",ROUND(IFERROR(VALUE(LEFT($Y654,1)),0)*12+IFERROR(VALUE(LEFT($Z654,1)),0)*8,0))</f>
        <v/>
      </c>
      <c r="AB654" s="106" t="str">
        <f aca="false">IF($AA654="","",IF($AA654&gt;=80,"A - call first",IF($AA654&gt;=60,"B - worth pursuing",IF($AA654&gt;=40,"C - nurture","D - do not spend time here"))))</f>
        <v/>
      </c>
      <c r="AC654" s="107" t="str">
        <f aca="false">IF($C654="","",IF($S654="Converted","8 Won / Certified",IF($S654="Application Started","7 Certification / Enterprise opportunity",IF($S654="Meeting Booked","6 Meeting / Application",IF(OR($S654="Interested",$S654="Info Requested"),"5 Interested",IF(OR($S654="Declined",$S654="Not Relevant",$S654="Do Not Contact / Unsubscribed"),"9 Closed - Lost",IF($R654="Yes","4 Contacted",IF($N654="Yes","2 Engaged",IF($M654="Yes","1 Awareness",IF($AA654&gt;=60,"3 Qualified","1 Awareness"))))))))))</f>
        <v/>
      </c>
      <c r="AD654" s="108"/>
      <c r="AE654" s="108"/>
      <c r="AF654" s="111" t="str">
        <f aca="false">IF($AE654="","",$AE654+10)</f>
        <v/>
      </c>
      <c r="AG654" s="108"/>
      <c r="AH654" s="81"/>
      <c r="AI654" s="108"/>
      <c r="AJ654" s="81"/>
      <c r="AK654" s="108"/>
      <c r="AL654" s="110"/>
      <c r="AM654" s="81"/>
      <c r="AN654" s="111" t="str">
        <f aca="false">IF($D654="","",IF(COUNTIF($D$4:$D$1203,$D654)&gt;1,"DUPLICATE — check earlier row",""))</f>
        <v/>
      </c>
      <c r="AO654" s="81"/>
      <c r="AP654" s="81"/>
    </row>
    <row r="655" customFormat="false" ht="30" hidden="false" customHeight="true" outlineLevel="0" collapsed="false">
      <c r="A655" s="79"/>
      <c r="B655" s="80"/>
      <c r="C655" s="80"/>
      <c r="D655" s="80"/>
      <c r="E655" s="80"/>
      <c r="F655" s="80"/>
      <c r="G655" s="80"/>
      <c r="H655" s="80"/>
      <c r="I655" s="80"/>
      <c r="J655" s="102"/>
      <c r="K655" s="103" t="str">
        <f aca="false">IF(J655="","",IF(J655&gt;=8,"Yes","Check"))</f>
        <v/>
      </c>
      <c r="L655" s="81"/>
      <c r="M655" s="102"/>
      <c r="N655" s="102"/>
      <c r="O655" s="80"/>
      <c r="P655" s="81"/>
      <c r="Q655" s="103" t="str">
        <f aca="false">IF(P655="","",LEN(P655))</f>
        <v/>
      </c>
      <c r="R655" s="102"/>
      <c r="S655" s="80"/>
      <c r="T655" s="81"/>
      <c r="U655" s="104" t="str">
        <f aca="false">IF($AE655&lt;&gt;"",$AE655+4,IF(OR(R655&lt;&gt;"Yes",A655=""),"",A655+4))</f>
        <v/>
      </c>
      <c r="V655" s="102"/>
      <c r="W655" s="81"/>
      <c r="X655" s="81"/>
      <c r="Y655" s="105"/>
      <c r="Z655" s="105"/>
      <c r="AA655" s="106" t="str">
        <f aca="false">IF(AND($Y655="",$Z655=""),"",ROUND(IFERROR(VALUE(LEFT($Y655,1)),0)*12+IFERROR(VALUE(LEFT($Z655,1)),0)*8,0))</f>
        <v/>
      </c>
      <c r="AB655" s="106" t="str">
        <f aca="false">IF($AA655="","",IF($AA655&gt;=80,"A - call first",IF($AA655&gt;=60,"B - worth pursuing",IF($AA655&gt;=40,"C - nurture","D - do not spend time here"))))</f>
        <v/>
      </c>
      <c r="AC655" s="107" t="str">
        <f aca="false">IF($C655="","",IF($S655="Converted","8 Won / Certified",IF($S655="Application Started","7 Certification / Enterprise opportunity",IF($S655="Meeting Booked","6 Meeting / Application",IF(OR($S655="Interested",$S655="Info Requested"),"5 Interested",IF(OR($S655="Declined",$S655="Not Relevant",$S655="Do Not Contact / Unsubscribed"),"9 Closed - Lost",IF($R655="Yes","4 Contacted",IF($N655="Yes","2 Engaged",IF($M655="Yes","1 Awareness",IF($AA655&gt;=60,"3 Qualified","1 Awareness"))))))))))</f>
        <v/>
      </c>
      <c r="AD655" s="108"/>
      <c r="AE655" s="108"/>
      <c r="AF655" s="109" t="str">
        <f aca="false">IF($AE655="","",$AE655+10)</f>
        <v/>
      </c>
      <c r="AG655" s="108"/>
      <c r="AH655" s="81"/>
      <c r="AI655" s="108"/>
      <c r="AJ655" s="81"/>
      <c r="AK655" s="108"/>
      <c r="AL655" s="110"/>
      <c r="AM655" s="81"/>
      <c r="AN655" s="109" t="str">
        <f aca="false">IF($D655="","",IF(COUNTIF($D$4:$D$1203,$D655)&gt;1,"DUPLICATE — check earlier row",""))</f>
        <v/>
      </c>
      <c r="AO655" s="81"/>
      <c r="AP655" s="81"/>
    </row>
    <row r="656" customFormat="false" ht="30" hidden="false" customHeight="true" outlineLevel="0" collapsed="false">
      <c r="A656" s="79"/>
      <c r="B656" s="80"/>
      <c r="C656" s="80"/>
      <c r="D656" s="80"/>
      <c r="E656" s="80"/>
      <c r="F656" s="80"/>
      <c r="G656" s="80"/>
      <c r="H656" s="80"/>
      <c r="I656" s="80"/>
      <c r="J656" s="102"/>
      <c r="K656" s="103" t="str">
        <f aca="false">IF(J656="","",IF(J656&gt;=8,"Yes","Check"))</f>
        <v/>
      </c>
      <c r="L656" s="81"/>
      <c r="M656" s="102"/>
      <c r="N656" s="102"/>
      <c r="O656" s="80"/>
      <c r="P656" s="81"/>
      <c r="Q656" s="103" t="str">
        <f aca="false">IF(P656="","",LEN(P656))</f>
        <v/>
      </c>
      <c r="R656" s="102"/>
      <c r="S656" s="80"/>
      <c r="T656" s="81"/>
      <c r="U656" s="104" t="str">
        <f aca="false">IF($AE656&lt;&gt;"",$AE656+4,IF(OR(R656&lt;&gt;"Yes",A656=""),"",A656+4))</f>
        <v/>
      </c>
      <c r="V656" s="102"/>
      <c r="W656" s="81"/>
      <c r="X656" s="81"/>
      <c r="Y656" s="105"/>
      <c r="Z656" s="105"/>
      <c r="AA656" s="106" t="str">
        <f aca="false">IF(AND($Y656="",$Z656=""),"",ROUND(IFERROR(VALUE(LEFT($Y656,1)),0)*12+IFERROR(VALUE(LEFT($Z656,1)),0)*8,0))</f>
        <v/>
      </c>
      <c r="AB656" s="106" t="str">
        <f aca="false">IF($AA656="","",IF($AA656&gt;=80,"A - call first",IF($AA656&gt;=60,"B - worth pursuing",IF($AA656&gt;=40,"C - nurture","D - do not spend time here"))))</f>
        <v/>
      </c>
      <c r="AC656" s="107" t="str">
        <f aca="false">IF($C656="","",IF($S656="Converted","8 Won / Certified",IF($S656="Application Started","7 Certification / Enterprise opportunity",IF($S656="Meeting Booked","6 Meeting / Application",IF(OR($S656="Interested",$S656="Info Requested"),"5 Interested",IF(OR($S656="Declined",$S656="Not Relevant",$S656="Do Not Contact / Unsubscribed"),"9 Closed - Lost",IF($R656="Yes","4 Contacted",IF($N656="Yes","2 Engaged",IF($M656="Yes","1 Awareness",IF($AA656&gt;=60,"3 Qualified","1 Awareness"))))))))))</f>
        <v/>
      </c>
      <c r="AD656" s="108"/>
      <c r="AE656" s="108"/>
      <c r="AF656" s="111" t="str">
        <f aca="false">IF($AE656="","",$AE656+10)</f>
        <v/>
      </c>
      <c r="AG656" s="108"/>
      <c r="AH656" s="81"/>
      <c r="AI656" s="108"/>
      <c r="AJ656" s="81"/>
      <c r="AK656" s="108"/>
      <c r="AL656" s="110"/>
      <c r="AM656" s="81"/>
      <c r="AN656" s="111" t="str">
        <f aca="false">IF($D656="","",IF(COUNTIF($D$4:$D$1203,$D656)&gt;1,"DUPLICATE — check earlier row",""))</f>
        <v/>
      </c>
      <c r="AO656" s="81"/>
      <c r="AP656" s="81"/>
    </row>
    <row r="657" customFormat="false" ht="30" hidden="false" customHeight="true" outlineLevel="0" collapsed="false">
      <c r="A657" s="79"/>
      <c r="B657" s="80"/>
      <c r="C657" s="80"/>
      <c r="D657" s="80"/>
      <c r="E657" s="80"/>
      <c r="F657" s="80"/>
      <c r="G657" s="80"/>
      <c r="H657" s="80"/>
      <c r="I657" s="80"/>
      <c r="J657" s="102"/>
      <c r="K657" s="103" t="str">
        <f aca="false">IF(J657="","",IF(J657&gt;=8,"Yes","Check"))</f>
        <v/>
      </c>
      <c r="L657" s="81"/>
      <c r="M657" s="102"/>
      <c r="N657" s="102"/>
      <c r="O657" s="80"/>
      <c r="P657" s="81"/>
      <c r="Q657" s="103" t="str">
        <f aca="false">IF(P657="","",LEN(P657))</f>
        <v/>
      </c>
      <c r="R657" s="102"/>
      <c r="S657" s="80"/>
      <c r="T657" s="81"/>
      <c r="U657" s="104" t="str">
        <f aca="false">IF($AE657&lt;&gt;"",$AE657+4,IF(OR(R657&lt;&gt;"Yes",A657=""),"",A657+4))</f>
        <v/>
      </c>
      <c r="V657" s="102"/>
      <c r="W657" s="81"/>
      <c r="X657" s="81"/>
      <c r="Y657" s="105"/>
      <c r="Z657" s="105"/>
      <c r="AA657" s="106" t="str">
        <f aca="false">IF(AND($Y657="",$Z657=""),"",ROUND(IFERROR(VALUE(LEFT($Y657,1)),0)*12+IFERROR(VALUE(LEFT($Z657,1)),0)*8,0))</f>
        <v/>
      </c>
      <c r="AB657" s="106" t="str">
        <f aca="false">IF($AA657="","",IF($AA657&gt;=80,"A - call first",IF($AA657&gt;=60,"B - worth pursuing",IF($AA657&gt;=40,"C - nurture","D - do not spend time here"))))</f>
        <v/>
      </c>
      <c r="AC657" s="107" t="str">
        <f aca="false">IF($C657="","",IF($S657="Converted","8 Won / Certified",IF($S657="Application Started","7 Certification / Enterprise opportunity",IF($S657="Meeting Booked","6 Meeting / Application",IF(OR($S657="Interested",$S657="Info Requested"),"5 Interested",IF(OR($S657="Declined",$S657="Not Relevant",$S657="Do Not Contact / Unsubscribed"),"9 Closed - Lost",IF($R657="Yes","4 Contacted",IF($N657="Yes","2 Engaged",IF($M657="Yes","1 Awareness",IF($AA657&gt;=60,"3 Qualified","1 Awareness"))))))))))</f>
        <v/>
      </c>
      <c r="AD657" s="108"/>
      <c r="AE657" s="108"/>
      <c r="AF657" s="109" t="str">
        <f aca="false">IF($AE657="","",$AE657+10)</f>
        <v/>
      </c>
      <c r="AG657" s="108"/>
      <c r="AH657" s="81"/>
      <c r="AI657" s="108"/>
      <c r="AJ657" s="81"/>
      <c r="AK657" s="108"/>
      <c r="AL657" s="110"/>
      <c r="AM657" s="81"/>
      <c r="AN657" s="109" t="str">
        <f aca="false">IF($D657="","",IF(COUNTIF($D$4:$D$1203,$D657)&gt;1,"DUPLICATE — check earlier row",""))</f>
        <v/>
      </c>
      <c r="AO657" s="81"/>
      <c r="AP657" s="81"/>
    </row>
    <row r="658" customFormat="false" ht="30" hidden="false" customHeight="true" outlineLevel="0" collapsed="false">
      <c r="A658" s="79"/>
      <c r="B658" s="80"/>
      <c r="C658" s="80"/>
      <c r="D658" s="80"/>
      <c r="E658" s="80"/>
      <c r="F658" s="80"/>
      <c r="G658" s="80"/>
      <c r="H658" s="80"/>
      <c r="I658" s="80"/>
      <c r="J658" s="102"/>
      <c r="K658" s="103" t="str">
        <f aca="false">IF(J658="","",IF(J658&gt;=8,"Yes","Check"))</f>
        <v/>
      </c>
      <c r="L658" s="81"/>
      <c r="M658" s="102"/>
      <c r="N658" s="102"/>
      <c r="O658" s="80"/>
      <c r="P658" s="81"/>
      <c r="Q658" s="103" t="str">
        <f aca="false">IF(P658="","",LEN(P658))</f>
        <v/>
      </c>
      <c r="R658" s="102"/>
      <c r="S658" s="80"/>
      <c r="T658" s="81"/>
      <c r="U658" s="104" t="str">
        <f aca="false">IF($AE658&lt;&gt;"",$AE658+4,IF(OR(R658&lt;&gt;"Yes",A658=""),"",A658+4))</f>
        <v/>
      </c>
      <c r="V658" s="102"/>
      <c r="W658" s="81"/>
      <c r="X658" s="81"/>
      <c r="Y658" s="105"/>
      <c r="Z658" s="105"/>
      <c r="AA658" s="106" t="str">
        <f aca="false">IF(AND($Y658="",$Z658=""),"",ROUND(IFERROR(VALUE(LEFT($Y658,1)),0)*12+IFERROR(VALUE(LEFT($Z658,1)),0)*8,0))</f>
        <v/>
      </c>
      <c r="AB658" s="106" t="str">
        <f aca="false">IF($AA658="","",IF($AA658&gt;=80,"A - call first",IF($AA658&gt;=60,"B - worth pursuing",IF($AA658&gt;=40,"C - nurture","D - do not spend time here"))))</f>
        <v/>
      </c>
      <c r="AC658" s="107" t="str">
        <f aca="false">IF($C658="","",IF($S658="Converted","8 Won / Certified",IF($S658="Application Started","7 Certification / Enterprise opportunity",IF($S658="Meeting Booked","6 Meeting / Application",IF(OR($S658="Interested",$S658="Info Requested"),"5 Interested",IF(OR($S658="Declined",$S658="Not Relevant",$S658="Do Not Contact / Unsubscribed"),"9 Closed - Lost",IF($R658="Yes","4 Contacted",IF($N658="Yes","2 Engaged",IF($M658="Yes","1 Awareness",IF($AA658&gt;=60,"3 Qualified","1 Awareness"))))))))))</f>
        <v/>
      </c>
      <c r="AD658" s="108"/>
      <c r="AE658" s="108"/>
      <c r="AF658" s="111" t="str">
        <f aca="false">IF($AE658="","",$AE658+10)</f>
        <v/>
      </c>
      <c r="AG658" s="108"/>
      <c r="AH658" s="81"/>
      <c r="AI658" s="108"/>
      <c r="AJ658" s="81"/>
      <c r="AK658" s="108"/>
      <c r="AL658" s="110"/>
      <c r="AM658" s="81"/>
      <c r="AN658" s="111" t="str">
        <f aca="false">IF($D658="","",IF(COUNTIF($D$4:$D$1203,$D658)&gt;1,"DUPLICATE — check earlier row",""))</f>
        <v/>
      </c>
      <c r="AO658" s="81"/>
      <c r="AP658" s="81"/>
    </row>
    <row r="659" customFormat="false" ht="30" hidden="false" customHeight="true" outlineLevel="0" collapsed="false">
      <c r="A659" s="79"/>
      <c r="B659" s="80"/>
      <c r="C659" s="80"/>
      <c r="D659" s="80"/>
      <c r="E659" s="80"/>
      <c r="F659" s="80"/>
      <c r="G659" s="80"/>
      <c r="H659" s="80"/>
      <c r="I659" s="80"/>
      <c r="J659" s="102"/>
      <c r="K659" s="103" t="str">
        <f aca="false">IF(J659="","",IF(J659&gt;=8,"Yes","Check"))</f>
        <v/>
      </c>
      <c r="L659" s="81"/>
      <c r="M659" s="102"/>
      <c r="N659" s="102"/>
      <c r="O659" s="80"/>
      <c r="P659" s="81"/>
      <c r="Q659" s="103" t="str">
        <f aca="false">IF(P659="","",LEN(P659))</f>
        <v/>
      </c>
      <c r="R659" s="102"/>
      <c r="S659" s="80"/>
      <c r="T659" s="81"/>
      <c r="U659" s="104" t="str">
        <f aca="false">IF($AE659&lt;&gt;"",$AE659+4,IF(OR(R659&lt;&gt;"Yes",A659=""),"",A659+4))</f>
        <v/>
      </c>
      <c r="V659" s="102"/>
      <c r="W659" s="81"/>
      <c r="X659" s="81"/>
      <c r="Y659" s="105"/>
      <c r="Z659" s="105"/>
      <c r="AA659" s="106" t="str">
        <f aca="false">IF(AND($Y659="",$Z659=""),"",ROUND(IFERROR(VALUE(LEFT($Y659,1)),0)*12+IFERROR(VALUE(LEFT($Z659,1)),0)*8,0))</f>
        <v/>
      </c>
      <c r="AB659" s="106" t="str">
        <f aca="false">IF($AA659="","",IF($AA659&gt;=80,"A - call first",IF($AA659&gt;=60,"B - worth pursuing",IF($AA659&gt;=40,"C - nurture","D - do not spend time here"))))</f>
        <v/>
      </c>
      <c r="AC659" s="107" t="str">
        <f aca="false">IF($C659="","",IF($S659="Converted","8 Won / Certified",IF($S659="Application Started","7 Certification / Enterprise opportunity",IF($S659="Meeting Booked","6 Meeting / Application",IF(OR($S659="Interested",$S659="Info Requested"),"5 Interested",IF(OR($S659="Declined",$S659="Not Relevant",$S659="Do Not Contact / Unsubscribed"),"9 Closed - Lost",IF($R659="Yes","4 Contacted",IF($N659="Yes","2 Engaged",IF($M659="Yes","1 Awareness",IF($AA659&gt;=60,"3 Qualified","1 Awareness"))))))))))</f>
        <v/>
      </c>
      <c r="AD659" s="108"/>
      <c r="AE659" s="108"/>
      <c r="AF659" s="109" t="str">
        <f aca="false">IF($AE659="","",$AE659+10)</f>
        <v/>
      </c>
      <c r="AG659" s="108"/>
      <c r="AH659" s="81"/>
      <c r="AI659" s="108"/>
      <c r="AJ659" s="81"/>
      <c r="AK659" s="108"/>
      <c r="AL659" s="110"/>
      <c r="AM659" s="81"/>
      <c r="AN659" s="109" t="str">
        <f aca="false">IF($D659="","",IF(COUNTIF($D$4:$D$1203,$D659)&gt;1,"DUPLICATE — check earlier row",""))</f>
        <v/>
      </c>
      <c r="AO659" s="81"/>
      <c r="AP659" s="81"/>
    </row>
    <row r="660" customFormat="false" ht="30" hidden="false" customHeight="true" outlineLevel="0" collapsed="false">
      <c r="A660" s="79"/>
      <c r="B660" s="80"/>
      <c r="C660" s="80"/>
      <c r="D660" s="80"/>
      <c r="E660" s="80"/>
      <c r="F660" s="80"/>
      <c r="G660" s="80"/>
      <c r="H660" s="80"/>
      <c r="I660" s="80"/>
      <c r="J660" s="102"/>
      <c r="K660" s="103" t="str">
        <f aca="false">IF(J660="","",IF(J660&gt;=8,"Yes","Check"))</f>
        <v/>
      </c>
      <c r="L660" s="81"/>
      <c r="M660" s="102"/>
      <c r="N660" s="102"/>
      <c r="O660" s="80"/>
      <c r="P660" s="81"/>
      <c r="Q660" s="103" t="str">
        <f aca="false">IF(P660="","",LEN(P660))</f>
        <v/>
      </c>
      <c r="R660" s="102"/>
      <c r="S660" s="80"/>
      <c r="T660" s="81"/>
      <c r="U660" s="104" t="str">
        <f aca="false">IF($AE660&lt;&gt;"",$AE660+4,IF(OR(R660&lt;&gt;"Yes",A660=""),"",A660+4))</f>
        <v/>
      </c>
      <c r="V660" s="102"/>
      <c r="W660" s="81"/>
      <c r="X660" s="81"/>
      <c r="Y660" s="105"/>
      <c r="Z660" s="105"/>
      <c r="AA660" s="106" t="str">
        <f aca="false">IF(AND($Y660="",$Z660=""),"",ROUND(IFERROR(VALUE(LEFT($Y660,1)),0)*12+IFERROR(VALUE(LEFT($Z660,1)),0)*8,0))</f>
        <v/>
      </c>
      <c r="AB660" s="106" t="str">
        <f aca="false">IF($AA660="","",IF($AA660&gt;=80,"A - call first",IF($AA660&gt;=60,"B - worth pursuing",IF($AA660&gt;=40,"C - nurture","D - do not spend time here"))))</f>
        <v/>
      </c>
      <c r="AC660" s="107" t="str">
        <f aca="false">IF($C660="","",IF($S660="Converted","8 Won / Certified",IF($S660="Application Started","7 Certification / Enterprise opportunity",IF($S660="Meeting Booked","6 Meeting / Application",IF(OR($S660="Interested",$S660="Info Requested"),"5 Interested",IF(OR($S660="Declined",$S660="Not Relevant",$S660="Do Not Contact / Unsubscribed"),"9 Closed - Lost",IF($R660="Yes","4 Contacted",IF($N660="Yes","2 Engaged",IF($M660="Yes","1 Awareness",IF($AA660&gt;=60,"3 Qualified","1 Awareness"))))))))))</f>
        <v/>
      </c>
      <c r="AD660" s="108"/>
      <c r="AE660" s="108"/>
      <c r="AF660" s="111" t="str">
        <f aca="false">IF($AE660="","",$AE660+10)</f>
        <v/>
      </c>
      <c r="AG660" s="108"/>
      <c r="AH660" s="81"/>
      <c r="AI660" s="108"/>
      <c r="AJ660" s="81"/>
      <c r="AK660" s="108"/>
      <c r="AL660" s="110"/>
      <c r="AM660" s="81"/>
      <c r="AN660" s="111" t="str">
        <f aca="false">IF($D660="","",IF(COUNTIF($D$4:$D$1203,$D660)&gt;1,"DUPLICATE — check earlier row",""))</f>
        <v/>
      </c>
      <c r="AO660" s="81"/>
      <c r="AP660" s="81"/>
    </row>
    <row r="661" customFormat="false" ht="30" hidden="false" customHeight="true" outlineLevel="0" collapsed="false">
      <c r="A661" s="79"/>
      <c r="B661" s="80"/>
      <c r="C661" s="80"/>
      <c r="D661" s="80"/>
      <c r="E661" s="80"/>
      <c r="F661" s="80"/>
      <c r="G661" s="80"/>
      <c r="H661" s="80"/>
      <c r="I661" s="80"/>
      <c r="J661" s="102"/>
      <c r="K661" s="103" t="str">
        <f aca="false">IF(J661="","",IF(J661&gt;=8,"Yes","Check"))</f>
        <v/>
      </c>
      <c r="L661" s="81"/>
      <c r="M661" s="102"/>
      <c r="N661" s="102"/>
      <c r="O661" s="80"/>
      <c r="P661" s="81"/>
      <c r="Q661" s="103" t="str">
        <f aca="false">IF(P661="","",LEN(P661))</f>
        <v/>
      </c>
      <c r="R661" s="102"/>
      <c r="S661" s="80"/>
      <c r="T661" s="81"/>
      <c r="U661" s="104" t="str">
        <f aca="false">IF($AE661&lt;&gt;"",$AE661+4,IF(OR(R661&lt;&gt;"Yes",A661=""),"",A661+4))</f>
        <v/>
      </c>
      <c r="V661" s="102"/>
      <c r="W661" s="81"/>
      <c r="X661" s="81"/>
      <c r="Y661" s="105"/>
      <c r="Z661" s="105"/>
      <c r="AA661" s="106" t="str">
        <f aca="false">IF(AND($Y661="",$Z661=""),"",ROUND(IFERROR(VALUE(LEFT($Y661,1)),0)*12+IFERROR(VALUE(LEFT($Z661,1)),0)*8,0))</f>
        <v/>
      </c>
      <c r="AB661" s="106" t="str">
        <f aca="false">IF($AA661="","",IF($AA661&gt;=80,"A - call first",IF($AA661&gt;=60,"B - worth pursuing",IF($AA661&gt;=40,"C - nurture","D - do not spend time here"))))</f>
        <v/>
      </c>
      <c r="AC661" s="107" t="str">
        <f aca="false">IF($C661="","",IF($S661="Converted","8 Won / Certified",IF($S661="Application Started","7 Certification / Enterprise opportunity",IF($S661="Meeting Booked","6 Meeting / Application",IF(OR($S661="Interested",$S661="Info Requested"),"5 Interested",IF(OR($S661="Declined",$S661="Not Relevant",$S661="Do Not Contact / Unsubscribed"),"9 Closed - Lost",IF($R661="Yes","4 Contacted",IF($N661="Yes","2 Engaged",IF($M661="Yes","1 Awareness",IF($AA661&gt;=60,"3 Qualified","1 Awareness"))))))))))</f>
        <v/>
      </c>
      <c r="AD661" s="108"/>
      <c r="AE661" s="108"/>
      <c r="AF661" s="109" t="str">
        <f aca="false">IF($AE661="","",$AE661+10)</f>
        <v/>
      </c>
      <c r="AG661" s="108"/>
      <c r="AH661" s="81"/>
      <c r="AI661" s="108"/>
      <c r="AJ661" s="81"/>
      <c r="AK661" s="108"/>
      <c r="AL661" s="110"/>
      <c r="AM661" s="81"/>
      <c r="AN661" s="109" t="str">
        <f aca="false">IF($D661="","",IF(COUNTIF($D$4:$D$1203,$D661)&gt;1,"DUPLICATE — check earlier row",""))</f>
        <v/>
      </c>
      <c r="AO661" s="81"/>
      <c r="AP661" s="81"/>
    </row>
    <row r="662" customFormat="false" ht="30" hidden="false" customHeight="true" outlineLevel="0" collapsed="false">
      <c r="A662" s="79"/>
      <c r="B662" s="80"/>
      <c r="C662" s="80"/>
      <c r="D662" s="80"/>
      <c r="E662" s="80"/>
      <c r="F662" s="80"/>
      <c r="G662" s="80"/>
      <c r="H662" s="80"/>
      <c r="I662" s="80"/>
      <c r="J662" s="102"/>
      <c r="K662" s="103" t="str">
        <f aca="false">IF(J662="","",IF(J662&gt;=8,"Yes","Check"))</f>
        <v/>
      </c>
      <c r="L662" s="81"/>
      <c r="M662" s="102"/>
      <c r="N662" s="102"/>
      <c r="O662" s="80"/>
      <c r="P662" s="81"/>
      <c r="Q662" s="103" t="str">
        <f aca="false">IF(P662="","",LEN(P662))</f>
        <v/>
      </c>
      <c r="R662" s="102"/>
      <c r="S662" s="80"/>
      <c r="T662" s="81"/>
      <c r="U662" s="104" t="str">
        <f aca="false">IF($AE662&lt;&gt;"",$AE662+4,IF(OR(R662&lt;&gt;"Yes",A662=""),"",A662+4))</f>
        <v/>
      </c>
      <c r="V662" s="102"/>
      <c r="W662" s="81"/>
      <c r="X662" s="81"/>
      <c r="Y662" s="105"/>
      <c r="Z662" s="105"/>
      <c r="AA662" s="106" t="str">
        <f aca="false">IF(AND($Y662="",$Z662=""),"",ROUND(IFERROR(VALUE(LEFT($Y662,1)),0)*12+IFERROR(VALUE(LEFT($Z662,1)),0)*8,0))</f>
        <v/>
      </c>
      <c r="AB662" s="106" t="str">
        <f aca="false">IF($AA662="","",IF($AA662&gt;=80,"A - call first",IF($AA662&gt;=60,"B - worth pursuing",IF($AA662&gt;=40,"C - nurture","D - do not spend time here"))))</f>
        <v/>
      </c>
      <c r="AC662" s="107" t="str">
        <f aca="false">IF($C662="","",IF($S662="Converted","8 Won / Certified",IF($S662="Application Started","7 Certification / Enterprise opportunity",IF($S662="Meeting Booked","6 Meeting / Application",IF(OR($S662="Interested",$S662="Info Requested"),"5 Interested",IF(OR($S662="Declined",$S662="Not Relevant",$S662="Do Not Contact / Unsubscribed"),"9 Closed - Lost",IF($R662="Yes","4 Contacted",IF($N662="Yes","2 Engaged",IF($M662="Yes","1 Awareness",IF($AA662&gt;=60,"3 Qualified","1 Awareness"))))))))))</f>
        <v/>
      </c>
      <c r="AD662" s="108"/>
      <c r="AE662" s="108"/>
      <c r="AF662" s="111" t="str">
        <f aca="false">IF($AE662="","",$AE662+10)</f>
        <v/>
      </c>
      <c r="AG662" s="108"/>
      <c r="AH662" s="81"/>
      <c r="AI662" s="108"/>
      <c r="AJ662" s="81"/>
      <c r="AK662" s="108"/>
      <c r="AL662" s="110"/>
      <c r="AM662" s="81"/>
      <c r="AN662" s="111" t="str">
        <f aca="false">IF($D662="","",IF(COUNTIF($D$4:$D$1203,$D662)&gt;1,"DUPLICATE — check earlier row",""))</f>
        <v/>
      </c>
      <c r="AO662" s="81"/>
      <c r="AP662" s="81"/>
    </row>
    <row r="663" customFormat="false" ht="30" hidden="false" customHeight="true" outlineLevel="0" collapsed="false">
      <c r="A663" s="79"/>
      <c r="B663" s="80"/>
      <c r="C663" s="80"/>
      <c r="D663" s="80"/>
      <c r="E663" s="80"/>
      <c r="F663" s="80"/>
      <c r="G663" s="80"/>
      <c r="H663" s="80"/>
      <c r="I663" s="80"/>
      <c r="J663" s="102"/>
      <c r="K663" s="103" t="str">
        <f aca="false">IF(J663="","",IF(J663&gt;=8,"Yes","Check"))</f>
        <v/>
      </c>
      <c r="L663" s="81"/>
      <c r="M663" s="102"/>
      <c r="N663" s="102"/>
      <c r="O663" s="80"/>
      <c r="P663" s="81"/>
      <c r="Q663" s="103" t="str">
        <f aca="false">IF(P663="","",LEN(P663))</f>
        <v/>
      </c>
      <c r="R663" s="102"/>
      <c r="S663" s="80"/>
      <c r="T663" s="81"/>
      <c r="U663" s="104" t="str">
        <f aca="false">IF($AE663&lt;&gt;"",$AE663+4,IF(OR(R663&lt;&gt;"Yes",A663=""),"",A663+4))</f>
        <v/>
      </c>
      <c r="V663" s="102"/>
      <c r="W663" s="81"/>
      <c r="X663" s="81"/>
      <c r="Y663" s="105"/>
      <c r="Z663" s="105"/>
      <c r="AA663" s="106" t="str">
        <f aca="false">IF(AND($Y663="",$Z663=""),"",ROUND(IFERROR(VALUE(LEFT($Y663,1)),0)*12+IFERROR(VALUE(LEFT($Z663,1)),0)*8,0))</f>
        <v/>
      </c>
      <c r="AB663" s="106" t="str">
        <f aca="false">IF($AA663="","",IF($AA663&gt;=80,"A - call first",IF($AA663&gt;=60,"B - worth pursuing",IF($AA663&gt;=40,"C - nurture","D - do not spend time here"))))</f>
        <v/>
      </c>
      <c r="AC663" s="107" t="str">
        <f aca="false">IF($C663="","",IF($S663="Converted","8 Won / Certified",IF($S663="Application Started","7 Certification / Enterprise opportunity",IF($S663="Meeting Booked","6 Meeting / Application",IF(OR($S663="Interested",$S663="Info Requested"),"5 Interested",IF(OR($S663="Declined",$S663="Not Relevant",$S663="Do Not Contact / Unsubscribed"),"9 Closed - Lost",IF($R663="Yes","4 Contacted",IF($N663="Yes","2 Engaged",IF($M663="Yes","1 Awareness",IF($AA663&gt;=60,"3 Qualified","1 Awareness"))))))))))</f>
        <v/>
      </c>
      <c r="AD663" s="108"/>
      <c r="AE663" s="108"/>
      <c r="AF663" s="109" t="str">
        <f aca="false">IF($AE663="","",$AE663+10)</f>
        <v/>
      </c>
      <c r="AG663" s="108"/>
      <c r="AH663" s="81"/>
      <c r="AI663" s="108"/>
      <c r="AJ663" s="81"/>
      <c r="AK663" s="108"/>
      <c r="AL663" s="110"/>
      <c r="AM663" s="81"/>
      <c r="AN663" s="109" t="str">
        <f aca="false">IF($D663="","",IF(COUNTIF($D$4:$D$1203,$D663)&gt;1,"DUPLICATE — check earlier row",""))</f>
        <v/>
      </c>
      <c r="AO663" s="81"/>
      <c r="AP663" s="81"/>
    </row>
    <row r="664" customFormat="false" ht="30" hidden="false" customHeight="true" outlineLevel="0" collapsed="false">
      <c r="A664" s="79"/>
      <c r="B664" s="80"/>
      <c r="C664" s="80"/>
      <c r="D664" s="80"/>
      <c r="E664" s="80"/>
      <c r="F664" s="80"/>
      <c r="G664" s="80"/>
      <c r="H664" s="80"/>
      <c r="I664" s="80"/>
      <c r="J664" s="102"/>
      <c r="K664" s="103" t="str">
        <f aca="false">IF(J664="","",IF(J664&gt;=8,"Yes","Check"))</f>
        <v/>
      </c>
      <c r="L664" s="81"/>
      <c r="M664" s="102"/>
      <c r="N664" s="102"/>
      <c r="O664" s="80"/>
      <c r="P664" s="81"/>
      <c r="Q664" s="103" t="str">
        <f aca="false">IF(P664="","",LEN(P664))</f>
        <v/>
      </c>
      <c r="R664" s="102"/>
      <c r="S664" s="80"/>
      <c r="T664" s="81"/>
      <c r="U664" s="104" t="str">
        <f aca="false">IF($AE664&lt;&gt;"",$AE664+4,IF(OR(R664&lt;&gt;"Yes",A664=""),"",A664+4))</f>
        <v/>
      </c>
      <c r="V664" s="102"/>
      <c r="W664" s="81"/>
      <c r="X664" s="81"/>
      <c r="Y664" s="105"/>
      <c r="Z664" s="105"/>
      <c r="AA664" s="106" t="str">
        <f aca="false">IF(AND($Y664="",$Z664=""),"",ROUND(IFERROR(VALUE(LEFT($Y664,1)),0)*12+IFERROR(VALUE(LEFT($Z664,1)),0)*8,0))</f>
        <v/>
      </c>
      <c r="AB664" s="106" t="str">
        <f aca="false">IF($AA664="","",IF($AA664&gt;=80,"A - call first",IF($AA664&gt;=60,"B - worth pursuing",IF($AA664&gt;=40,"C - nurture","D - do not spend time here"))))</f>
        <v/>
      </c>
      <c r="AC664" s="107" t="str">
        <f aca="false">IF($C664="","",IF($S664="Converted","8 Won / Certified",IF($S664="Application Started","7 Certification / Enterprise opportunity",IF($S664="Meeting Booked","6 Meeting / Application",IF(OR($S664="Interested",$S664="Info Requested"),"5 Interested",IF(OR($S664="Declined",$S664="Not Relevant",$S664="Do Not Contact / Unsubscribed"),"9 Closed - Lost",IF($R664="Yes","4 Contacted",IF($N664="Yes","2 Engaged",IF($M664="Yes","1 Awareness",IF($AA664&gt;=60,"3 Qualified","1 Awareness"))))))))))</f>
        <v/>
      </c>
      <c r="AD664" s="108"/>
      <c r="AE664" s="108"/>
      <c r="AF664" s="111" t="str">
        <f aca="false">IF($AE664="","",$AE664+10)</f>
        <v/>
      </c>
      <c r="AG664" s="108"/>
      <c r="AH664" s="81"/>
      <c r="AI664" s="108"/>
      <c r="AJ664" s="81"/>
      <c r="AK664" s="108"/>
      <c r="AL664" s="110"/>
      <c r="AM664" s="81"/>
      <c r="AN664" s="111" t="str">
        <f aca="false">IF($D664="","",IF(COUNTIF($D$4:$D$1203,$D664)&gt;1,"DUPLICATE — check earlier row",""))</f>
        <v/>
      </c>
      <c r="AO664" s="81"/>
      <c r="AP664" s="81"/>
    </row>
    <row r="665" customFormat="false" ht="30" hidden="false" customHeight="true" outlineLevel="0" collapsed="false">
      <c r="A665" s="79"/>
      <c r="B665" s="80"/>
      <c r="C665" s="80"/>
      <c r="D665" s="80"/>
      <c r="E665" s="80"/>
      <c r="F665" s="80"/>
      <c r="G665" s="80"/>
      <c r="H665" s="80"/>
      <c r="I665" s="80"/>
      <c r="J665" s="102"/>
      <c r="K665" s="103" t="str">
        <f aca="false">IF(J665="","",IF(J665&gt;=8,"Yes","Check"))</f>
        <v/>
      </c>
      <c r="L665" s="81"/>
      <c r="M665" s="102"/>
      <c r="N665" s="102"/>
      <c r="O665" s="80"/>
      <c r="P665" s="81"/>
      <c r="Q665" s="103" t="str">
        <f aca="false">IF(P665="","",LEN(P665))</f>
        <v/>
      </c>
      <c r="R665" s="102"/>
      <c r="S665" s="80"/>
      <c r="T665" s="81"/>
      <c r="U665" s="104" t="str">
        <f aca="false">IF($AE665&lt;&gt;"",$AE665+4,IF(OR(R665&lt;&gt;"Yes",A665=""),"",A665+4))</f>
        <v/>
      </c>
      <c r="V665" s="102"/>
      <c r="W665" s="81"/>
      <c r="X665" s="81"/>
      <c r="Y665" s="105"/>
      <c r="Z665" s="105"/>
      <c r="AA665" s="106" t="str">
        <f aca="false">IF(AND($Y665="",$Z665=""),"",ROUND(IFERROR(VALUE(LEFT($Y665,1)),0)*12+IFERROR(VALUE(LEFT($Z665,1)),0)*8,0))</f>
        <v/>
      </c>
      <c r="AB665" s="106" t="str">
        <f aca="false">IF($AA665="","",IF($AA665&gt;=80,"A - call first",IF($AA665&gt;=60,"B - worth pursuing",IF($AA665&gt;=40,"C - nurture","D - do not spend time here"))))</f>
        <v/>
      </c>
      <c r="AC665" s="107" t="str">
        <f aca="false">IF($C665="","",IF($S665="Converted","8 Won / Certified",IF($S665="Application Started","7 Certification / Enterprise opportunity",IF($S665="Meeting Booked","6 Meeting / Application",IF(OR($S665="Interested",$S665="Info Requested"),"5 Interested",IF(OR($S665="Declined",$S665="Not Relevant",$S665="Do Not Contact / Unsubscribed"),"9 Closed - Lost",IF($R665="Yes","4 Contacted",IF($N665="Yes","2 Engaged",IF($M665="Yes","1 Awareness",IF($AA665&gt;=60,"3 Qualified","1 Awareness"))))))))))</f>
        <v/>
      </c>
      <c r="AD665" s="108"/>
      <c r="AE665" s="108"/>
      <c r="AF665" s="109" t="str">
        <f aca="false">IF($AE665="","",$AE665+10)</f>
        <v/>
      </c>
      <c r="AG665" s="108"/>
      <c r="AH665" s="81"/>
      <c r="AI665" s="108"/>
      <c r="AJ665" s="81"/>
      <c r="AK665" s="108"/>
      <c r="AL665" s="110"/>
      <c r="AM665" s="81"/>
      <c r="AN665" s="109" t="str">
        <f aca="false">IF($D665="","",IF(COUNTIF($D$4:$D$1203,$D665)&gt;1,"DUPLICATE — check earlier row",""))</f>
        <v/>
      </c>
      <c r="AO665" s="81"/>
      <c r="AP665" s="81"/>
    </row>
    <row r="666" customFormat="false" ht="30" hidden="false" customHeight="true" outlineLevel="0" collapsed="false">
      <c r="A666" s="79"/>
      <c r="B666" s="80"/>
      <c r="C666" s="80"/>
      <c r="D666" s="80"/>
      <c r="E666" s="80"/>
      <c r="F666" s="80"/>
      <c r="G666" s="80"/>
      <c r="H666" s="80"/>
      <c r="I666" s="80"/>
      <c r="J666" s="102"/>
      <c r="K666" s="103" t="str">
        <f aca="false">IF(J666="","",IF(J666&gt;=8,"Yes","Check"))</f>
        <v/>
      </c>
      <c r="L666" s="81"/>
      <c r="M666" s="102"/>
      <c r="N666" s="102"/>
      <c r="O666" s="80"/>
      <c r="P666" s="81"/>
      <c r="Q666" s="103" t="str">
        <f aca="false">IF(P666="","",LEN(P666))</f>
        <v/>
      </c>
      <c r="R666" s="102"/>
      <c r="S666" s="80"/>
      <c r="T666" s="81"/>
      <c r="U666" s="104" t="str">
        <f aca="false">IF($AE666&lt;&gt;"",$AE666+4,IF(OR(R666&lt;&gt;"Yes",A666=""),"",A666+4))</f>
        <v/>
      </c>
      <c r="V666" s="102"/>
      <c r="W666" s="81"/>
      <c r="X666" s="81"/>
      <c r="Y666" s="105"/>
      <c r="Z666" s="105"/>
      <c r="AA666" s="106" t="str">
        <f aca="false">IF(AND($Y666="",$Z666=""),"",ROUND(IFERROR(VALUE(LEFT($Y666,1)),0)*12+IFERROR(VALUE(LEFT($Z666,1)),0)*8,0))</f>
        <v/>
      </c>
      <c r="AB666" s="106" t="str">
        <f aca="false">IF($AA666="","",IF($AA666&gt;=80,"A - call first",IF($AA666&gt;=60,"B - worth pursuing",IF($AA666&gt;=40,"C - nurture","D - do not spend time here"))))</f>
        <v/>
      </c>
      <c r="AC666" s="107" t="str">
        <f aca="false">IF($C666="","",IF($S666="Converted","8 Won / Certified",IF($S666="Application Started","7 Certification / Enterprise opportunity",IF($S666="Meeting Booked","6 Meeting / Application",IF(OR($S666="Interested",$S666="Info Requested"),"5 Interested",IF(OR($S666="Declined",$S666="Not Relevant",$S666="Do Not Contact / Unsubscribed"),"9 Closed - Lost",IF($R666="Yes","4 Contacted",IF($N666="Yes","2 Engaged",IF($M666="Yes","1 Awareness",IF($AA666&gt;=60,"3 Qualified","1 Awareness"))))))))))</f>
        <v/>
      </c>
      <c r="AD666" s="108"/>
      <c r="AE666" s="108"/>
      <c r="AF666" s="111" t="str">
        <f aca="false">IF($AE666="","",$AE666+10)</f>
        <v/>
      </c>
      <c r="AG666" s="108"/>
      <c r="AH666" s="81"/>
      <c r="AI666" s="108"/>
      <c r="AJ666" s="81"/>
      <c r="AK666" s="108"/>
      <c r="AL666" s="110"/>
      <c r="AM666" s="81"/>
      <c r="AN666" s="111" t="str">
        <f aca="false">IF($D666="","",IF(COUNTIF($D$4:$D$1203,$D666)&gt;1,"DUPLICATE — check earlier row",""))</f>
        <v/>
      </c>
      <c r="AO666" s="81"/>
      <c r="AP666" s="81"/>
    </row>
    <row r="667" customFormat="false" ht="30" hidden="false" customHeight="true" outlineLevel="0" collapsed="false">
      <c r="A667" s="79"/>
      <c r="B667" s="80"/>
      <c r="C667" s="80"/>
      <c r="D667" s="80"/>
      <c r="E667" s="80"/>
      <c r="F667" s="80"/>
      <c r="G667" s="80"/>
      <c r="H667" s="80"/>
      <c r="I667" s="80"/>
      <c r="J667" s="102"/>
      <c r="K667" s="103" t="str">
        <f aca="false">IF(J667="","",IF(J667&gt;=8,"Yes","Check"))</f>
        <v/>
      </c>
      <c r="L667" s="81"/>
      <c r="M667" s="102"/>
      <c r="N667" s="102"/>
      <c r="O667" s="80"/>
      <c r="P667" s="81"/>
      <c r="Q667" s="103" t="str">
        <f aca="false">IF(P667="","",LEN(P667))</f>
        <v/>
      </c>
      <c r="R667" s="102"/>
      <c r="S667" s="80"/>
      <c r="T667" s="81"/>
      <c r="U667" s="104" t="str">
        <f aca="false">IF($AE667&lt;&gt;"",$AE667+4,IF(OR(R667&lt;&gt;"Yes",A667=""),"",A667+4))</f>
        <v/>
      </c>
      <c r="V667" s="102"/>
      <c r="W667" s="81"/>
      <c r="X667" s="81"/>
      <c r="Y667" s="105"/>
      <c r="Z667" s="105"/>
      <c r="AA667" s="106" t="str">
        <f aca="false">IF(AND($Y667="",$Z667=""),"",ROUND(IFERROR(VALUE(LEFT($Y667,1)),0)*12+IFERROR(VALUE(LEFT($Z667,1)),0)*8,0))</f>
        <v/>
      </c>
      <c r="AB667" s="106" t="str">
        <f aca="false">IF($AA667="","",IF($AA667&gt;=80,"A - call first",IF($AA667&gt;=60,"B - worth pursuing",IF($AA667&gt;=40,"C - nurture","D - do not spend time here"))))</f>
        <v/>
      </c>
      <c r="AC667" s="107" t="str">
        <f aca="false">IF($C667="","",IF($S667="Converted","8 Won / Certified",IF($S667="Application Started","7 Certification / Enterprise opportunity",IF($S667="Meeting Booked","6 Meeting / Application",IF(OR($S667="Interested",$S667="Info Requested"),"5 Interested",IF(OR($S667="Declined",$S667="Not Relevant",$S667="Do Not Contact / Unsubscribed"),"9 Closed - Lost",IF($R667="Yes","4 Contacted",IF($N667="Yes","2 Engaged",IF($M667="Yes","1 Awareness",IF($AA667&gt;=60,"3 Qualified","1 Awareness"))))))))))</f>
        <v/>
      </c>
      <c r="AD667" s="108"/>
      <c r="AE667" s="108"/>
      <c r="AF667" s="109" t="str">
        <f aca="false">IF($AE667="","",$AE667+10)</f>
        <v/>
      </c>
      <c r="AG667" s="108"/>
      <c r="AH667" s="81"/>
      <c r="AI667" s="108"/>
      <c r="AJ667" s="81"/>
      <c r="AK667" s="108"/>
      <c r="AL667" s="110"/>
      <c r="AM667" s="81"/>
      <c r="AN667" s="109" t="str">
        <f aca="false">IF($D667="","",IF(COUNTIF($D$4:$D$1203,$D667)&gt;1,"DUPLICATE — check earlier row",""))</f>
        <v/>
      </c>
      <c r="AO667" s="81"/>
      <c r="AP667" s="81"/>
    </row>
    <row r="668" customFormat="false" ht="30" hidden="false" customHeight="true" outlineLevel="0" collapsed="false">
      <c r="A668" s="79"/>
      <c r="B668" s="80"/>
      <c r="C668" s="80"/>
      <c r="D668" s="80"/>
      <c r="E668" s="80"/>
      <c r="F668" s="80"/>
      <c r="G668" s="80"/>
      <c r="H668" s="80"/>
      <c r="I668" s="80"/>
      <c r="J668" s="102"/>
      <c r="K668" s="103" t="str">
        <f aca="false">IF(J668="","",IF(J668&gt;=8,"Yes","Check"))</f>
        <v/>
      </c>
      <c r="L668" s="81"/>
      <c r="M668" s="102"/>
      <c r="N668" s="102"/>
      <c r="O668" s="80"/>
      <c r="P668" s="81"/>
      <c r="Q668" s="103" t="str">
        <f aca="false">IF(P668="","",LEN(P668))</f>
        <v/>
      </c>
      <c r="R668" s="102"/>
      <c r="S668" s="80"/>
      <c r="T668" s="81"/>
      <c r="U668" s="104" t="str">
        <f aca="false">IF($AE668&lt;&gt;"",$AE668+4,IF(OR(R668&lt;&gt;"Yes",A668=""),"",A668+4))</f>
        <v/>
      </c>
      <c r="V668" s="102"/>
      <c r="W668" s="81"/>
      <c r="X668" s="81"/>
      <c r="Y668" s="105"/>
      <c r="Z668" s="105"/>
      <c r="AA668" s="106" t="str">
        <f aca="false">IF(AND($Y668="",$Z668=""),"",ROUND(IFERROR(VALUE(LEFT($Y668,1)),0)*12+IFERROR(VALUE(LEFT($Z668,1)),0)*8,0))</f>
        <v/>
      </c>
      <c r="AB668" s="106" t="str">
        <f aca="false">IF($AA668="","",IF($AA668&gt;=80,"A - call first",IF($AA668&gt;=60,"B - worth pursuing",IF($AA668&gt;=40,"C - nurture","D - do not spend time here"))))</f>
        <v/>
      </c>
      <c r="AC668" s="107" t="str">
        <f aca="false">IF($C668="","",IF($S668="Converted","8 Won / Certified",IF($S668="Application Started","7 Certification / Enterprise opportunity",IF($S668="Meeting Booked","6 Meeting / Application",IF(OR($S668="Interested",$S668="Info Requested"),"5 Interested",IF(OR($S668="Declined",$S668="Not Relevant",$S668="Do Not Contact / Unsubscribed"),"9 Closed - Lost",IF($R668="Yes","4 Contacted",IF($N668="Yes","2 Engaged",IF($M668="Yes","1 Awareness",IF($AA668&gt;=60,"3 Qualified","1 Awareness"))))))))))</f>
        <v/>
      </c>
      <c r="AD668" s="108"/>
      <c r="AE668" s="108"/>
      <c r="AF668" s="111" t="str">
        <f aca="false">IF($AE668="","",$AE668+10)</f>
        <v/>
      </c>
      <c r="AG668" s="108"/>
      <c r="AH668" s="81"/>
      <c r="AI668" s="108"/>
      <c r="AJ668" s="81"/>
      <c r="AK668" s="108"/>
      <c r="AL668" s="110"/>
      <c r="AM668" s="81"/>
      <c r="AN668" s="111" t="str">
        <f aca="false">IF($D668="","",IF(COUNTIF($D$4:$D$1203,$D668)&gt;1,"DUPLICATE — check earlier row",""))</f>
        <v/>
      </c>
      <c r="AO668" s="81"/>
      <c r="AP668" s="81"/>
    </row>
    <row r="669" customFormat="false" ht="30" hidden="false" customHeight="true" outlineLevel="0" collapsed="false">
      <c r="A669" s="79"/>
      <c r="B669" s="80"/>
      <c r="C669" s="80"/>
      <c r="D669" s="80"/>
      <c r="E669" s="80"/>
      <c r="F669" s="80"/>
      <c r="G669" s="80"/>
      <c r="H669" s="80"/>
      <c r="I669" s="80"/>
      <c r="J669" s="102"/>
      <c r="K669" s="103" t="str">
        <f aca="false">IF(J669="","",IF(J669&gt;=8,"Yes","Check"))</f>
        <v/>
      </c>
      <c r="L669" s="81"/>
      <c r="M669" s="102"/>
      <c r="N669" s="102"/>
      <c r="O669" s="80"/>
      <c r="P669" s="81"/>
      <c r="Q669" s="103" t="str">
        <f aca="false">IF(P669="","",LEN(P669))</f>
        <v/>
      </c>
      <c r="R669" s="102"/>
      <c r="S669" s="80"/>
      <c r="T669" s="81"/>
      <c r="U669" s="104" t="str">
        <f aca="false">IF($AE669&lt;&gt;"",$AE669+4,IF(OR(R669&lt;&gt;"Yes",A669=""),"",A669+4))</f>
        <v/>
      </c>
      <c r="V669" s="102"/>
      <c r="W669" s="81"/>
      <c r="X669" s="81"/>
      <c r="Y669" s="105"/>
      <c r="Z669" s="105"/>
      <c r="AA669" s="106" t="str">
        <f aca="false">IF(AND($Y669="",$Z669=""),"",ROUND(IFERROR(VALUE(LEFT($Y669,1)),0)*12+IFERROR(VALUE(LEFT($Z669,1)),0)*8,0))</f>
        <v/>
      </c>
      <c r="AB669" s="106" t="str">
        <f aca="false">IF($AA669="","",IF($AA669&gt;=80,"A - call first",IF($AA669&gt;=60,"B - worth pursuing",IF($AA669&gt;=40,"C - nurture","D - do not spend time here"))))</f>
        <v/>
      </c>
      <c r="AC669" s="107" t="str">
        <f aca="false">IF($C669="","",IF($S669="Converted","8 Won / Certified",IF($S669="Application Started","7 Certification / Enterprise opportunity",IF($S669="Meeting Booked","6 Meeting / Application",IF(OR($S669="Interested",$S669="Info Requested"),"5 Interested",IF(OR($S669="Declined",$S669="Not Relevant",$S669="Do Not Contact / Unsubscribed"),"9 Closed - Lost",IF($R669="Yes","4 Contacted",IF($N669="Yes","2 Engaged",IF($M669="Yes","1 Awareness",IF($AA669&gt;=60,"3 Qualified","1 Awareness"))))))))))</f>
        <v/>
      </c>
      <c r="AD669" s="108"/>
      <c r="AE669" s="108"/>
      <c r="AF669" s="109" t="str">
        <f aca="false">IF($AE669="","",$AE669+10)</f>
        <v/>
      </c>
      <c r="AG669" s="108"/>
      <c r="AH669" s="81"/>
      <c r="AI669" s="108"/>
      <c r="AJ669" s="81"/>
      <c r="AK669" s="108"/>
      <c r="AL669" s="110"/>
      <c r="AM669" s="81"/>
      <c r="AN669" s="109" t="str">
        <f aca="false">IF($D669="","",IF(COUNTIF($D$4:$D$1203,$D669)&gt;1,"DUPLICATE — check earlier row",""))</f>
        <v/>
      </c>
      <c r="AO669" s="81"/>
      <c r="AP669" s="81"/>
    </row>
    <row r="670" customFormat="false" ht="30" hidden="false" customHeight="true" outlineLevel="0" collapsed="false">
      <c r="A670" s="79"/>
      <c r="B670" s="80"/>
      <c r="C670" s="80"/>
      <c r="D670" s="80"/>
      <c r="E670" s="80"/>
      <c r="F670" s="80"/>
      <c r="G670" s="80"/>
      <c r="H670" s="80"/>
      <c r="I670" s="80"/>
      <c r="J670" s="102"/>
      <c r="K670" s="103" t="str">
        <f aca="false">IF(J670="","",IF(J670&gt;=8,"Yes","Check"))</f>
        <v/>
      </c>
      <c r="L670" s="81"/>
      <c r="M670" s="102"/>
      <c r="N670" s="102"/>
      <c r="O670" s="80"/>
      <c r="P670" s="81"/>
      <c r="Q670" s="103" t="str">
        <f aca="false">IF(P670="","",LEN(P670))</f>
        <v/>
      </c>
      <c r="R670" s="102"/>
      <c r="S670" s="80"/>
      <c r="T670" s="81"/>
      <c r="U670" s="104" t="str">
        <f aca="false">IF($AE670&lt;&gt;"",$AE670+4,IF(OR(R670&lt;&gt;"Yes",A670=""),"",A670+4))</f>
        <v/>
      </c>
      <c r="V670" s="102"/>
      <c r="W670" s="81"/>
      <c r="X670" s="81"/>
      <c r="Y670" s="105"/>
      <c r="Z670" s="105"/>
      <c r="AA670" s="106" t="str">
        <f aca="false">IF(AND($Y670="",$Z670=""),"",ROUND(IFERROR(VALUE(LEFT($Y670,1)),0)*12+IFERROR(VALUE(LEFT($Z670,1)),0)*8,0))</f>
        <v/>
      </c>
      <c r="AB670" s="106" t="str">
        <f aca="false">IF($AA670="","",IF($AA670&gt;=80,"A - call first",IF($AA670&gt;=60,"B - worth pursuing",IF($AA670&gt;=40,"C - nurture","D - do not spend time here"))))</f>
        <v/>
      </c>
      <c r="AC670" s="107" t="str">
        <f aca="false">IF($C670="","",IF($S670="Converted","8 Won / Certified",IF($S670="Application Started","7 Certification / Enterprise opportunity",IF($S670="Meeting Booked","6 Meeting / Application",IF(OR($S670="Interested",$S670="Info Requested"),"5 Interested",IF(OR($S670="Declined",$S670="Not Relevant",$S670="Do Not Contact / Unsubscribed"),"9 Closed - Lost",IF($R670="Yes","4 Contacted",IF($N670="Yes","2 Engaged",IF($M670="Yes","1 Awareness",IF($AA670&gt;=60,"3 Qualified","1 Awareness"))))))))))</f>
        <v/>
      </c>
      <c r="AD670" s="108"/>
      <c r="AE670" s="108"/>
      <c r="AF670" s="111" t="str">
        <f aca="false">IF($AE670="","",$AE670+10)</f>
        <v/>
      </c>
      <c r="AG670" s="108"/>
      <c r="AH670" s="81"/>
      <c r="AI670" s="108"/>
      <c r="AJ670" s="81"/>
      <c r="AK670" s="108"/>
      <c r="AL670" s="110"/>
      <c r="AM670" s="81"/>
      <c r="AN670" s="111" t="str">
        <f aca="false">IF($D670="","",IF(COUNTIF($D$4:$D$1203,$D670)&gt;1,"DUPLICATE — check earlier row",""))</f>
        <v/>
      </c>
      <c r="AO670" s="81"/>
      <c r="AP670" s="81"/>
    </row>
    <row r="671" customFormat="false" ht="30" hidden="false" customHeight="true" outlineLevel="0" collapsed="false">
      <c r="A671" s="79"/>
      <c r="B671" s="80"/>
      <c r="C671" s="80"/>
      <c r="D671" s="80"/>
      <c r="E671" s="80"/>
      <c r="F671" s="80"/>
      <c r="G671" s="80"/>
      <c r="H671" s="80"/>
      <c r="I671" s="80"/>
      <c r="J671" s="102"/>
      <c r="K671" s="103" t="str">
        <f aca="false">IF(J671="","",IF(J671&gt;=8,"Yes","Check"))</f>
        <v/>
      </c>
      <c r="L671" s="81"/>
      <c r="M671" s="102"/>
      <c r="N671" s="102"/>
      <c r="O671" s="80"/>
      <c r="P671" s="81"/>
      <c r="Q671" s="103" t="str">
        <f aca="false">IF(P671="","",LEN(P671))</f>
        <v/>
      </c>
      <c r="R671" s="102"/>
      <c r="S671" s="80"/>
      <c r="T671" s="81"/>
      <c r="U671" s="104" t="str">
        <f aca="false">IF($AE671&lt;&gt;"",$AE671+4,IF(OR(R671&lt;&gt;"Yes",A671=""),"",A671+4))</f>
        <v/>
      </c>
      <c r="V671" s="102"/>
      <c r="W671" s="81"/>
      <c r="X671" s="81"/>
      <c r="Y671" s="105"/>
      <c r="Z671" s="105"/>
      <c r="AA671" s="106" t="str">
        <f aca="false">IF(AND($Y671="",$Z671=""),"",ROUND(IFERROR(VALUE(LEFT($Y671,1)),0)*12+IFERROR(VALUE(LEFT($Z671,1)),0)*8,0))</f>
        <v/>
      </c>
      <c r="AB671" s="106" t="str">
        <f aca="false">IF($AA671="","",IF($AA671&gt;=80,"A - call first",IF($AA671&gt;=60,"B - worth pursuing",IF($AA671&gt;=40,"C - nurture","D - do not spend time here"))))</f>
        <v/>
      </c>
      <c r="AC671" s="107" t="str">
        <f aca="false">IF($C671="","",IF($S671="Converted","8 Won / Certified",IF($S671="Application Started","7 Certification / Enterprise opportunity",IF($S671="Meeting Booked","6 Meeting / Application",IF(OR($S671="Interested",$S671="Info Requested"),"5 Interested",IF(OR($S671="Declined",$S671="Not Relevant",$S671="Do Not Contact / Unsubscribed"),"9 Closed - Lost",IF($R671="Yes","4 Contacted",IF($N671="Yes","2 Engaged",IF($M671="Yes","1 Awareness",IF($AA671&gt;=60,"3 Qualified","1 Awareness"))))))))))</f>
        <v/>
      </c>
      <c r="AD671" s="108"/>
      <c r="AE671" s="108"/>
      <c r="AF671" s="109" t="str">
        <f aca="false">IF($AE671="","",$AE671+10)</f>
        <v/>
      </c>
      <c r="AG671" s="108"/>
      <c r="AH671" s="81"/>
      <c r="AI671" s="108"/>
      <c r="AJ671" s="81"/>
      <c r="AK671" s="108"/>
      <c r="AL671" s="110"/>
      <c r="AM671" s="81"/>
      <c r="AN671" s="109" t="str">
        <f aca="false">IF($D671="","",IF(COUNTIF($D$4:$D$1203,$D671)&gt;1,"DUPLICATE — check earlier row",""))</f>
        <v/>
      </c>
      <c r="AO671" s="81"/>
      <c r="AP671" s="81"/>
    </row>
    <row r="672" customFormat="false" ht="30" hidden="false" customHeight="true" outlineLevel="0" collapsed="false">
      <c r="A672" s="79"/>
      <c r="B672" s="80"/>
      <c r="C672" s="80"/>
      <c r="D672" s="80"/>
      <c r="E672" s="80"/>
      <c r="F672" s="80"/>
      <c r="G672" s="80"/>
      <c r="H672" s="80"/>
      <c r="I672" s="80"/>
      <c r="J672" s="102"/>
      <c r="K672" s="103" t="str">
        <f aca="false">IF(J672="","",IF(J672&gt;=8,"Yes","Check"))</f>
        <v/>
      </c>
      <c r="L672" s="81"/>
      <c r="M672" s="102"/>
      <c r="N672" s="102"/>
      <c r="O672" s="80"/>
      <c r="P672" s="81"/>
      <c r="Q672" s="103" t="str">
        <f aca="false">IF(P672="","",LEN(P672))</f>
        <v/>
      </c>
      <c r="R672" s="102"/>
      <c r="S672" s="80"/>
      <c r="T672" s="81"/>
      <c r="U672" s="104" t="str">
        <f aca="false">IF($AE672&lt;&gt;"",$AE672+4,IF(OR(R672&lt;&gt;"Yes",A672=""),"",A672+4))</f>
        <v/>
      </c>
      <c r="V672" s="102"/>
      <c r="W672" s="81"/>
      <c r="X672" s="81"/>
      <c r="Y672" s="105"/>
      <c r="Z672" s="105"/>
      <c r="AA672" s="106" t="str">
        <f aca="false">IF(AND($Y672="",$Z672=""),"",ROUND(IFERROR(VALUE(LEFT($Y672,1)),0)*12+IFERROR(VALUE(LEFT($Z672,1)),0)*8,0))</f>
        <v/>
      </c>
      <c r="AB672" s="106" t="str">
        <f aca="false">IF($AA672="","",IF($AA672&gt;=80,"A - call first",IF($AA672&gt;=60,"B - worth pursuing",IF($AA672&gt;=40,"C - nurture","D - do not spend time here"))))</f>
        <v/>
      </c>
      <c r="AC672" s="107" t="str">
        <f aca="false">IF($C672="","",IF($S672="Converted","8 Won / Certified",IF($S672="Application Started","7 Certification / Enterprise opportunity",IF($S672="Meeting Booked","6 Meeting / Application",IF(OR($S672="Interested",$S672="Info Requested"),"5 Interested",IF(OR($S672="Declined",$S672="Not Relevant",$S672="Do Not Contact / Unsubscribed"),"9 Closed - Lost",IF($R672="Yes","4 Contacted",IF($N672="Yes","2 Engaged",IF($M672="Yes","1 Awareness",IF($AA672&gt;=60,"3 Qualified","1 Awareness"))))))))))</f>
        <v/>
      </c>
      <c r="AD672" s="108"/>
      <c r="AE672" s="108"/>
      <c r="AF672" s="111" t="str">
        <f aca="false">IF($AE672="","",$AE672+10)</f>
        <v/>
      </c>
      <c r="AG672" s="108"/>
      <c r="AH672" s="81"/>
      <c r="AI672" s="108"/>
      <c r="AJ672" s="81"/>
      <c r="AK672" s="108"/>
      <c r="AL672" s="110"/>
      <c r="AM672" s="81"/>
      <c r="AN672" s="111" t="str">
        <f aca="false">IF($D672="","",IF(COUNTIF($D$4:$D$1203,$D672)&gt;1,"DUPLICATE — check earlier row",""))</f>
        <v/>
      </c>
      <c r="AO672" s="81"/>
      <c r="AP672" s="81"/>
    </row>
    <row r="673" customFormat="false" ht="30" hidden="false" customHeight="true" outlineLevel="0" collapsed="false">
      <c r="A673" s="79"/>
      <c r="B673" s="80"/>
      <c r="C673" s="80"/>
      <c r="D673" s="80"/>
      <c r="E673" s="80"/>
      <c r="F673" s="80"/>
      <c r="G673" s="80"/>
      <c r="H673" s="80"/>
      <c r="I673" s="80"/>
      <c r="J673" s="102"/>
      <c r="K673" s="103" t="str">
        <f aca="false">IF(J673="","",IF(J673&gt;=8,"Yes","Check"))</f>
        <v/>
      </c>
      <c r="L673" s="81"/>
      <c r="M673" s="102"/>
      <c r="N673" s="102"/>
      <c r="O673" s="80"/>
      <c r="P673" s="81"/>
      <c r="Q673" s="103" t="str">
        <f aca="false">IF(P673="","",LEN(P673))</f>
        <v/>
      </c>
      <c r="R673" s="102"/>
      <c r="S673" s="80"/>
      <c r="T673" s="81"/>
      <c r="U673" s="104" t="str">
        <f aca="false">IF($AE673&lt;&gt;"",$AE673+4,IF(OR(R673&lt;&gt;"Yes",A673=""),"",A673+4))</f>
        <v/>
      </c>
      <c r="V673" s="102"/>
      <c r="W673" s="81"/>
      <c r="X673" s="81"/>
      <c r="Y673" s="105"/>
      <c r="Z673" s="105"/>
      <c r="AA673" s="106" t="str">
        <f aca="false">IF(AND($Y673="",$Z673=""),"",ROUND(IFERROR(VALUE(LEFT($Y673,1)),0)*12+IFERROR(VALUE(LEFT($Z673,1)),0)*8,0))</f>
        <v/>
      </c>
      <c r="AB673" s="106" t="str">
        <f aca="false">IF($AA673="","",IF($AA673&gt;=80,"A - call first",IF($AA673&gt;=60,"B - worth pursuing",IF($AA673&gt;=40,"C - nurture","D - do not spend time here"))))</f>
        <v/>
      </c>
      <c r="AC673" s="107" t="str">
        <f aca="false">IF($C673="","",IF($S673="Converted","8 Won / Certified",IF($S673="Application Started","7 Certification / Enterprise opportunity",IF($S673="Meeting Booked","6 Meeting / Application",IF(OR($S673="Interested",$S673="Info Requested"),"5 Interested",IF(OR($S673="Declined",$S673="Not Relevant",$S673="Do Not Contact / Unsubscribed"),"9 Closed - Lost",IF($R673="Yes","4 Contacted",IF($N673="Yes","2 Engaged",IF($M673="Yes","1 Awareness",IF($AA673&gt;=60,"3 Qualified","1 Awareness"))))))))))</f>
        <v/>
      </c>
      <c r="AD673" s="108"/>
      <c r="AE673" s="108"/>
      <c r="AF673" s="109" t="str">
        <f aca="false">IF($AE673="","",$AE673+10)</f>
        <v/>
      </c>
      <c r="AG673" s="108"/>
      <c r="AH673" s="81"/>
      <c r="AI673" s="108"/>
      <c r="AJ673" s="81"/>
      <c r="AK673" s="108"/>
      <c r="AL673" s="110"/>
      <c r="AM673" s="81"/>
      <c r="AN673" s="109" t="str">
        <f aca="false">IF($D673="","",IF(COUNTIF($D$4:$D$1203,$D673)&gt;1,"DUPLICATE — check earlier row",""))</f>
        <v/>
      </c>
      <c r="AO673" s="81"/>
      <c r="AP673" s="81"/>
    </row>
    <row r="674" customFormat="false" ht="30" hidden="false" customHeight="true" outlineLevel="0" collapsed="false">
      <c r="A674" s="79"/>
      <c r="B674" s="80"/>
      <c r="C674" s="80"/>
      <c r="D674" s="80"/>
      <c r="E674" s="80"/>
      <c r="F674" s="80"/>
      <c r="G674" s="80"/>
      <c r="H674" s="80"/>
      <c r="I674" s="80"/>
      <c r="J674" s="102"/>
      <c r="K674" s="103" t="str">
        <f aca="false">IF(J674="","",IF(J674&gt;=8,"Yes","Check"))</f>
        <v/>
      </c>
      <c r="L674" s="81"/>
      <c r="M674" s="102"/>
      <c r="N674" s="102"/>
      <c r="O674" s="80"/>
      <c r="P674" s="81"/>
      <c r="Q674" s="103" t="str">
        <f aca="false">IF(P674="","",LEN(P674))</f>
        <v/>
      </c>
      <c r="R674" s="102"/>
      <c r="S674" s="80"/>
      <c r="T674" s="81"/>
      <c r="U674" s="104" t="str">
        <f aca="false">IF($AE674&lt;&gt;"",$AE674+4,IF(OR(R674&lt;&gt;"Yes",A674=""),"",A674+4))</f>
        <v/>
      </c>
      <c r="V674" s="102"/>
      <c r="W674" s="81"/>
      <c r="X674" s="81"/>
      <c r="Y674" s="105"/>
      <c r="Z674" s="105"/>
      <c r="AA674" s="106" t="str">
        <f aca="false">IF(AND($Y674="",$Z674=""),"",ROUND(IFERROR(VALUE(LEFT($Y674,1)),0)*12+IFERROR(VALUE(LEFT($Z674,1)),0)*8,0))</f>
        <v/>
      </c>
      <c r="AB674" s="106" t="str">
        <f aca="false">IF($AA674="","",IF($AA674&gt;=80,"A - call first",IF($AA674&gt;=60,"B - worth pursuing",IF($AA674&gt;=40,"C - nurture","D - do not spend time here"))))</f>
        <v/>
      </c>
      <c r="AC674" s="107" t="str">
        <f aca="false">IF($C674="","",IF($S674="Converted","8 Won / Certified",IF($S674="Application Started","7 Certification / Enterprise opportunity",IF($S674="Meeting Booked","6 Meeting / Application",IF(OR($S674="Interested",$S674="Info Requested"),"5 Interested",IF(OR($S674="Declined",$S674="Not Relevant",$S674="Do Not Contact / Unsubscribed"),"9 Closed - Lost",IF($R674="Yes","4 Contacted",IF($N674="Yes","2 Engaged",IF($M674="Yes","1 Awareness",IF($AA674&gt;=60,"3 Qualified","1 Awareness"))))))))))</f>
        <v/>
      </c>
      <c r="AD674" s="108"/>
      <c r="AE674" s="108"/>
      <c r="AF674" s="111" t="str">
        <f aca="false">IF($AE674="","",$AE674+10)</f>
        <v/>
      </c>
      <c r="AG674" s="108"/>
      <c r="AH674" s="81"/>
      <c r="AI674" s="108"/>
      <c r="AJ674" s="81"/>
      <c r="AK674" s="108"/>
      <c r="AL674" s="110"/>
      <c r="AM674" s="81"/>
      <c r="AN674" s="111" t="str">
        <f aca="false">IF($D674="","",IF(COUNTIF($D$4:$D$1203,$D674)&gt;1,"DUPLICATE — check earlier row",""))</f>
        <v/>
      </c>
      <c r="AO674" s="81"/>
      <c r="AP674" s="81"/>
    </row>
    <row r="675" customFormat="false" ht="30" hidden="false" customHeight="true" outlineLevel="0" collapsed="false">
      <c r="A675" s="79"/>
      <c r="B675" s="80"/>
      <c r="C675" s="80"/>
      <c r="D675" s="80"/>
      <c r="E675" s="80"/>
      <c r="F675" s="80"/>
      <c r="G675" s="80"/>
      <c r="H675" s="80"/>
      <c r="I675" s="80"/>
      <c r="J675" s="102"/>
      <c r="K675" s="103" t="str">
        <f aca="false">IF(J675="","",IF(J675&gt;=8,"Yes","Check"))</f>
        <v/>
      </c>
      <c r="L675" s="81"/>
      <c r="M675" s="102"/>
      <c r="N675" s="102"/>
      <c r="O675" s="80"/>
      <c r="P675" s="81"/>
      <c r="Q675" s="103" t="str">
        <f aca="false">IF(P675="","",LEN(P675))</f>
        <v/>
      </c>
      <c r="R675" s="102"/>
      <c r="S675" s="80"/>
      <c r="T675" s="81"/>
      <c r="U675" s="104" t="str">
        <f aca="false">IF($AE675&lt;&gt;"",$AE675+4,IF(OR(R675&lt;&gt;"Yes",A675=""),"",A675+4))</f>
        <v/>
      </c>
      <c r="V675" s="102"/>
      <c r="W675" s="81"/>
      <c r="X675" s="81"/>
      <c r="Y675" s="105"/>
      <c r="Z675" s="105"/>
      <c r="AA675" s="106" t="str">
        <f aca="false">IF(AND($Y675="",$Z675=""),"",ROUND(IFERROR(VALUE(LEFT($Y675,1)),0)*12+IFERROR(VALUE(LEFT($Z675,1)),0)*8,0))</f>
        <v/>
      </c>
      <c r="AB675" s="106" t="str">
        <f aca="false">IF($AA675="","",IF($AA675&gt;=80,"A - call first",IF($AA675&gt;=60,"B - worth pursuing",IF($AA675&gt;=40,"C - nurture","D - do not spend time here"))))</f>
        <v/>
      </c>
      <c r="AC675" s="107" t="str">
        <f aca="false">IF($C675="","",IF($S675="Converted","8 Won / Certified",IF($S675="Application Started","7 Certification / Enterprise opportunity",IF($S675="Meeting Booked","6 Meeting / Application",IF(OR($S675="Interested",$S675="Info Requested"),"5 Interested",IF(OR($S675="Declined",$S675="Not Relevant",$S675="Do Not Contact / Unsubscribed"),"9 Closed - Lost",IF($R675="Yes","4 Contacted",IF($N675="Yes","2 Engaged",IF($M675="Yes","1 Awareness",IF($AA675&gt;=60,"3 Qualified","1 Awareness"))))))))))</f>
        <v/>
      </c>
      <c r="AD675" s="108"/>
      <c r="AE675" s="108"/>
      <c r="AF675" s="109" t="str">
        <f aca="false">IF($AE675="","",$AE675+10)</f>
        <v/>
      </c>
      <c r="AG675" s="108"/>
      <c r="AH675" s="81"/>
      <c r="AI675" s="108"/>
      <c r="AJ675" s="81"/>
      <c r="AK675" s="108"/>
      <c r="AL675" s="110"/>
      <c r="AM675" s="81"/>
      <c r="AN675" s="109" t="str">
        <f aca="false">IF($D675="","",IF(COUNTIF($D$4:$D$1203,$D675)&gt;1,"DUPLICATE — check earlier row",""))</f>
        <v/>
      </c>
      <c r="AO675" s="81"/>
      <c r="AP675" s="81"/>
    </row>
    <row r="676" customFormat="false" ht="30" hidden="false" customHeight="true" outlineLevel="0" collapsed="false">
      <c r="A676" s="79"/>
      <c r="B676" s="80"/>
      <c r="C676" s="80"/>
      <c r="D676" s="80"/>
      <c r="E676" s="80"/>
      <c r="F676" s="80"/>
      <c r="G676" s="80"/>
      <c r="H676" s="80"/>
      <c r="I676" s="80"/>
      <c r="J676" s="102"/>
      <c r="K676" s="103" t="str">
        <f aca="false">IF(J676="","",IF(J676&gt;=8,"Yes","Check"))</f>
        <v/>
      </c>
      <c r="L676" s="81"/>
      <c r="M676" s="102"/>
      <c r="N676" s="102"/>
      <c r="O676" s="80"/>
      <c r="P676" s="81"/>
      <c r="Q676" s="103" t="str">
        <f aca="false">IF(P676="","",LEN(P676))</f>
        <v/>
      </c>
      <c r="R676" s="102"/>
      <c r="S676" s="80"/>
      <c r="T676" s="81"/>
      <c r="U676" s="104" t="str">
        <f aca="false">IF($AE676&lt;&gt;"",$AE676+4,IF(OR(R676&lt;&gt;"Yes",A676=""),"",A676+4))</f>
        <v/>
      </c>
      <c r="V676" s="102"/>
      <c r="W676" s="81"/>
      <c r="X676" s="81"/>
      <c r="Y676" s="105"/>
      <c r="Z676" s="105"/>
      <c r="AA676" s="106" t="str">
        <f aca="false">IF(AND($Y676="",$Z676=""),"",ROUND(IFERROR(VALUE(LEFT($Y676,1)),0)*12+IFERROR(VALUE(LEFT($Z676,1)),0)*8,0))</f>
        <v/>
      </c>
      <c r="AB676" s="106" t="str">
        <f aca="false">IF($AA676="","",IF($AA676&gt;=80,"A - call first",IF($AA676&gt;=60,"B - worth pursuing",IF($AA676&gt;=40,"C - nurture","D - do not spend time here"))))</f>
        <v/>
      </c>
      <c r="AC676" s="107" t="str">
        <f aca="false">IF($C676="","",IF($S676="Converted","8 Won / Certified",IF($S676="Application Started","7 Certification / Enterprise opportunity",IF($S676="Meeting Booked","6 Meeting / Application",IF(OR($S676="Interested",$S676="Info Requested"),"5 Interested",IF(OR($S676="Declined",$S676="Not Relevant",$S676="Do Not Contact / Unsubscribed"),"9 Closed - Lost",IF($R676="Yes","4 Contacted",IF($N676="Yes","2 Engaged",IF($M676="Yes","1 Awareness",IF($AA676&gt;=60,"3 Qualified","1 Awareness"))))))))))</f>
        <v/>
      </c>
      <c r="AD676" s="108"/>
      <c r="AE676" s="108"/>
      <c r="AF676" s="111" t="str">
        <f aca="false">IF($AE676="","",$AE676+10)</f>
        <v/>
      </c>
      <c r="AG676" s="108"/>
      <c r="AH676" s="81"/>
      <c r="AI676" s="108"/>
      <c r="AJ676" s="81"/>
      <c r="AK676" s="108"/>
      <c r="AL676" s="110"/>
      <c r="AM676" s="81"/>
      <c r="AN676" s="111" t="str">
        <f aca="false">IF($D676="","",IF(COUNTIF($D$4:$D$1203,$D676)&gt;1,"DUPLICATE — check earlier row",""))</f>
        <v/>
      </c>
      <c r="AO676" s="81"/>
      <c r="AP676" s="81"/>
    </row>
    <row r="677" customFormat="false" ht="30" hidden="false" customHeight="true" outlineLevel="0" collapsed="false">
      <c r="A677" s="79"/>
      <c r="B677" s="80"/>
      <c r="C677" s="80"/>
      <c r="D677" s="80"/>
      <c r="E677" s="80"/>
      <c r="F677" s="80"/>
      <c r="G677" s="80"/>
      <c r="H677" s="80"/>
      <c r="I677" s="80"/>
      <c r="J677" s="102"/>
      <c r="K677" s="103" t="str">
        <f aca="false">IF(J677="","",IF(J677&gt;=8,"Yes","Check"))</f>
        <v/>
      </c>
      <c r="L677" s="81"/>
      <c r="M677" s="102"/>
      <c r="N677" s="102"/>
      <c r="O677" s="80"/>
      <c r="P677" s="81"/>
      <c r="Q677" s="103" t="str">
        <f aca="false">IF(P677="","",LEN(P677))</f>
        <v/>
      </c>
      <c r="R677" s="102"/>
      <c r="S677" s="80"/>
      <c r="T677" s="81"/>
      <c r="U677" s="104" t="str">
        <f aca="false">IF($AE677&lt;&gt;"",$AE677+4,IF(OR(R677&lt;&gt;"Yes",A677=""),"",A677+4))</f>
        <v/>
      </c>
      <c r="V677" s="102"/>
      <c r="W677" s="81"/>
      <c r="X677" s="81"/>
      <c r="Y677" s="105"/>
      <c r="Z677" s="105"/>
      <c r="AA677" s="106" t="str">
        <f aca="false">IF(AND($Y677="",$Z677=""),"",ROUND(IFERROR(VALUE(LEFT($Y677,1)),0)*12+IFERROR(VALUE(LEFT($Z677,1)),0)*8,0))</f>
        <v/>
      </c>
      <c r="AB677" s="106" t="str">
        <f aca="false">IF($AA677="","",IF($AA677&gt;=80,"A - call first",IF($AA677&gt;=60,"B - worth pursuing",IF($AA677&gt;=40,"C - nurture","D - do not spend time here"))))</f>
        <v/>
      </c>
      <c r="AC677" s="107" t="str">
        <f aca="false">IF($C677="","",IF($S677="Converted","8 Won / Certified",IF($S677="Application Started","7 Certification / Enterprise opportunity",IF($S677="Meeting Booked","6 Meeting / Application",IF(OR($S677="Interested",$S677="Info Requested"),"5 Interested",IF(OR($S677="Declined",$S677="Not Relevant",$S677="Do Not Contact / Unsubscribed"),"9 Closed - Lost",IF($R677="Yes","4 Contacted",IF($N677="Yes","2 Engaged",IF($M677="Yes","1 Awareness",IF($AA677&gt;=60,"3 Qualified","1 Awareness"))))))))))</f>
        <v/>
      </c>
      <c r="AD677" s="108"/>
      <c r="AE677" s="108"/>
      <c r="AF677" s="109" t="str">
        <f aca="false">IF($AE677="","",$AE677+10)</f>
        <v/>
      </c>
      <c r="AG677" s="108"/>
      <c r="AH677" s="81"/>
      <c r="AI677" s="108"/>
      <c r="AJ677" s="81"/>
      <c r="AK677" s="108"/>
      <c r="AL677" s="110"/>
      <c r="AM677" s="81"/>
      <c r="AN677" s="109" t="str">
        <f aca="false">IF($D677="","",IF(COUNTIF($D$4:$D$1203,$D677)&gt;1,"DUPLICATE — check earlier row",""))</f>
        <v/>
      </c>
      <c r="AO677" s="81"/>
      <c r="AP677" s="81"/>
    </row>
    <row r="678" customFormat="false" ht="30" hidden="false" customHeight="true" outlineLevel="0" collapsed="false">
      <c r="A678" s="79"/>
      <c r="B678" s="80"/>
      <c r="C678" s="80"/>
      <c r="D678" s="80"/>
      <c r="E678" s="80"/>
      <c r="F678" s="80"/>
      <c r="G678" s="80"/>
      <c r="H678" s="80"/>
      <c r="I678" s="80"/>
      <c r="J678" s="102"/>
      <c r="K678" s="103" t="str">
        <f aca="false">IF(J678="","",IF(J678&gt;=8,"Yes","Check"))</f>
        <v/>
      </c>
      <c r="L678" s="81"/>
      <c r="M678" s="102"/>
      <c r="N678" s="102"/>
      <c r="O678" s="80"/>
      <c r="P678" s="81"/>
      <c r="Q678" s="103" t="str">
        <f aca="false">IF(P678="","",LEN(P678))</f>
        <v/>
      </c>
      <c r="R678" s="102"/>
      <c r="S678" s="80"/>
      <c r="T678" s="81"/>
      <c r="U678" s="104" t="str">
        <f aca="false">IF($AE678&lt;&gt;"",$AE678+4,IF(OR(R678&lt;&gt;"Yes",A678=""),"",A678+4))</f>
        <v/>
      </c>
      <c r="V678" s="102"/>
      <c r="W678" s="81"/>
      <c r="X678" s="81"/>
      <c r="Y678" s="105"/>
      <c r="Z678" s="105"/>
      <c r="AA678" s="106" t="str">
        <f aca="false">IF(AND($Y678="",$Z678=""),"",ROUND(IFERROR(VALUE(LEFT($Y678,1)),0)*12+IFERROR(VALUE(LEFT($Z678,1)),0)*8,0))</f>
        <v/>
      </c>
      <c r="AB678" s="106" t="str">
        <f aca="false">IF($AA678="","",IF($AA678&gt;=80,"A - call first",IF($AA678&gt;=60,"B - worth pursuing",IF($AA678&gt;=40,"C - nurture","D - do not spend time here"))))</f>
        <v/>
      </c>
      <c r="AC678" s="107" t="str">
        <f aca="false">IF($C678="","",IF($S678="Converted","8 Won / Certified",IF($S678="Application Started","7 Certification / Enterprise opportunity",IF($S678="Meeting Booked","6 Meeting / Application",IF(OR($S678="Interested",$S678="Info Requested"),"5 Interested",IF(OR($S678="Declined",$S678="Not Relevant",$S678="Do Not Contact / Unsubscribed"),"9 Closed - Lost",IF($R678="Yes","4 Contacted",IF($N678="Yes","2 Engaged",IF($M678="Yes","1 Awareness",IF($AA678&gt;=60,"3 Qualified","1 Awareness"))))))))))</f>
        <v/>
      </c>
      <c r="AD678" s="108"/>
      <c r="AE678" s="108"/>
      <c r="AF678" s="111" t="str">
        <f aca="false">IF($AE678="","",$AE678+10)</f>
        <v/>
      </c>
      <c r="AG678" s="108"/>
      <c r="AH678" s="81"/>
      <c r="AI678" s="108"/>
      <c r="AJ678" s="81"/>
      <c r="AK678" s="108"/>
      <c r="AL678" s="110"/>
      <c r="AM678" s="81"/>
      <c r="AN678" s="111" t="str">
        <f aca="false">IF($D678="","",IF(COUNTIF($D$4:$D$1203,$D678)&gt;1,"DUPLICATE — check earlier row",""))</f>
        <v/>
      </c>
      <c r="AO678" s="81"/>
      <c r="AP678" s="81"/>
    </row>
    <row r="679" customFormat="false" ht="30" hidden="false" customHeight="true" outlineLevel="0" collapsed="false">
      <c r="A679" s="79"/>
      <c r="B679" s="80"/>
      <c r="C679" s="80"/>
      <c r="D679" s="80"/>
      <c r="E679" s="80"/>
      <c r="F679" s="80"/>
      <c r="G679" s="80"/>
      <c r="H679" s="80"/>
      <c r="I679" s="80"/>
      <c r="J679" s="102"/>
      <c r="K679" s="103" t="str">
        <f aca="false">IF(J679="","",IF(J679&gt;=8,"Yes","Check"))</f>
        <v/>
      </c>
      <c r="L679" s="81"/>
      <c r="M679" s="102"/>
      <c r="N679" s="102"/>
      <c r="O679" s="80"/>
      <c r="P679" s="81"/>
      <c r="Q679" s="103" t="str">
        <f aca="false">IF(P679="","",LEN(P679))</f>
        <v/>
      </c>
      <c r="R679" s="102"/>
      <c r="S679" s="80"/>
      <c r="T679" s="81"/>
      <c r="U679" s="104" t="str">
        <f aca="false">IF($AE679&lt;&gt;"",$AE679+4,IF(OR(R679&lt;&gt;"Yes",A679=""),"",A679+4))</f>
        <v/>
      </c>
      <c r="V679" s="102"/>
      <c r="W679" s="81"/>
      <c r="X679" s="81"/>
      <c r="Y679" s="105"/>
      <c r="Z679" s="105"/>
      <c r="AA679" s="106" t="str">
        <f aca="false">IF(AND($Y679="",$Z679=""),"",ROUND(IFERROR(VALUE(LEFT($Y679,1)),0)*12+IFERROR(VALUE(LEFT($Z679,1)),0)*8,0))</f>
        <v/>
      </c>
      <c r="AB679" s="106" t="str">
        <f aca="false">IF($AA679="","",IF($AA679&gt;=80,"A - call first",IF($AA679&gt;=60,"B - worth pursuing",IF($AA679&gt;=40,"C - nurture","D - do not spend time here"))))</f>
        <v/>
      </c>
      <c r="AC679" s="107" t="str">
        <f aca="false">IF($C679="","",IF($S679="Converted","8 Won / Certified",IF($S679="Application Started","7 Certification / Enterprise opportunity",IF($S679="Meeting Booked","6 Meeting / Application",IF(OR($S679="Interested",$S679="Info Requested"),"5 Interested",IF(OR($S679="Declined",$S679="Not Relevant",$S679="Do Not Contact / Unsubscribed"),"9 Closed - Lost",IF($R679="Yes","4 Contacted",IF($N679="Yes","2 Engaged",IF($M679="Yes","1 Awareness",IF($AA679&gt;=60,"3 Qualified","1 Awareness"))))))))))</f>
        <v/>
      </c>
      <c r="AD679" s="108"/>
      <c r="AE679" s="108"/>
      <c r="AF679" s="109" t="str">
        <f aca="false">IF($AE679="","",$AE679+10)</f>
        <v/>
      </c>
      <c r="AG679" s="108"/>
      <c r="AH679" s="81"/>
      <c r="AI679" s="108"/>
      <c r="AJ679" s="81"/>
      <c r="AK679" s="108"/>
      <c r="AL679" s="110"/>
      <c r="AM679" s="81"/>
      <c r="AN679" s="109" t="str">
        <f aca="false">IF($D679="","",IF(COUNTIF($D$4:$D$1203,$D679)&gt;1,"DUPLICATE — check earlier row",""))</f>
        <v/>
      </c>
      <c r="AO679" s="81"/>
      <c r="AP679" s="81"/>
    </row>
    <row r="680" customFormat="false" ht="30" hidden="false" customHeight="true" outlineLevel="0" collapsed="false">
      <c r="A680" s="79"/>
      <c r="B680" s="80"/>
      <c r="C680" s="80"/>
      <c r="D680" s="80"/>
      <c r="E680" s="80"/>
      <c r="F680" s="80"/>
      <c r="G680" s="80"/>
      <c r="H680" s="80"/>
      <c r="I680" s="80"/>
      <c r="J680" s="102"/>
      <c r="K680" s="103" t="str">
        <f aca="false">IF(J680="","",IF(J680&gt;=8,"Yes","Check"))</f>
        <v/>
      </c>
      <c r="L680" s="81"/>
      <c r="M680" s="102"/>
      <c r="N680" s="102"/>
      <c r="O680" s="80"/>
      <c r="P680" s="81"/>
      <c r="Q680" s="103" t="str">
        <f aca="false">IF(P680="","",LEN(P680))</f>
        <v/>
      </c>
      <c r="R680" s="102"/>
      <c r="S680" s="80"/>
      <c r="T680" s="81"/>
      <c r="U680" s="104" t="str">
        <f aca="false">IF($AE680&lt;&gt;"",$AE680+4,IF(OR(R680&lt;&gt;"Yes",A680=""),"",A680+4))</f>
        <v/>
      </c>
      <c r="V680" s="102"/>
      <c r="W680" s="81"/>
      <c r="X680" s="81"/>
      <c r="Y680" s="105"/>
      <c r="Z680" s="105"/>
      <c r="AA680" s="106" t="str">
        <f aca="false">IF(AND($Y680="",$Z680=""),"",ROUND(IFERROR(VALUE(LEFT($Y680,1)),0)*12+IFERROR(VALUE(LEFT($Z680,1)),0)*8,0))</f>
        <v/>
      </c>
      <c r="AB680" s="106" t="str">
        <f aca="false">IF($AA680="","",IF($AA680&gt;=80,"A - call first",IF($AA680&gt;=60,"B - worth pursuing",IF($AA680&gt;=40,"C - nurture","D - do not spend time here"))))</f>
        <v/>
      </c>
      <c r="AC680" s="107" t="str">
        <f aca="false">IF($C680="","",IF($S680="Converted","8 Won / Certified",IF($S680="Application Started","7 Certification / Enterprise opportunity",IF($S680="Meeting Booked","6 Meeting / Application",IF(OR($S680="Interested",$S680="Info Requested"),"5 Interested",IF(OR($S680="Declined",$S680="Not Relevant",$S680="Do Not Contact / Unsubscribed"),"9 Closed - Lost",IF($R680="Yes","4 Contacted",IF($N680="Yes","2 Engaged",IF($M680="Yes","1 Awareness",IF($AA680&gt;=60,"3 Qualified","1 Awareness"))))))))))</f>
        <v/>
      </c>
      <c r="AD680" s="108"/>
      <c r="AE680" s="108"/>
      <c r="AF680" s="111" t="str">
        <f aca="false">IF($AE680="","",$AE680+10)</f>
        <v/>
      </c>
      <c r="AG680" s="108"/>
      <c r="AH680" s="81"/>
      <c r="AI680" s="108"/>
      <c r="AJ680" s="81"/>
      <c r="AK680" s="108"/>
      <c r="AL680" s="110"/>
      <c r="AM680" s="81"/>
      <c r="AN680" s="111" t="str">
        <f aca="false">IF($D680="","",IF(COUNTIF($D$4:$D$1203,$D680)&gt;1,"DUPLICATE — check earlier row",""))</f>
        <v/>
      </c>
      <c r="AO680" s="81"/>
      <c r="AP680" s="81"/>
    </row>
    <row r="681" customFormat="false" ht="30" hidden="false" customHeight="true" outlineLevel="0" collapsed="false">
      <c r="A681" s="79"/>
      <c r="B681" s="80"/>
      <c r="C681" s="80"/>
      <c r="D681" s="80"/>
      <c r="E681" s="80"/>
      <c r="F681" s="80"/>
      <c r="G681" s="80"/>
      <c r="H681" s="80"/>
      <c r="I681" s="80"/>
      <c r="J681" s="102"/>
      <c r="K681" s="103" t="str">
        <f aca="false">IF(J681="","",IF(J681&gt;=8,"Yes","Check"))</f>
        <v/>
      </c>
      <c r="L681" s="81"/>
      <c r="M681" s="102"/>
      <c r="N681" s="102"/>
      <c r="O681" s="80"/>
      <c r="P681" s="81"/>
      <c r="Q681" s="103" t="str">
        <f aca="false">IF(P681="","",LEN(P681))</f>
        <v/>
      </c>
      <c r="R681" s="102"/>
      <c r="S681" s="80"/>
      <c r="T681" s="81"/>
      <c r="U681" s="104" t="str">
        <f aca="false">IF($AE681&lt;&gt;"",$AE681+4,IF(OR(R681&lt;&gt;"Yes",A681=""),"",A681+4))</f>
        <v/>
      </c>
      <c r="V681" s="102"/>
      <c r="W681" s="81"/>
      <c r="X681" s="81"/>
      <c r="Y681" s="105"/>
      <c r="Z681" s="105"/>
      <c r="AA681" s="106" t="str">
        <f aca="false">IF(AND($Y681="",$Z681=""),"",ROUND(IFERROR(VALUE(LEFT($Y681,1)),0)*12+IFERROR(VALUE(LEFT($Z681,1)),0)*8,0))</f>
        <v/>
      </c>
      <c r="AB681" s="106" t="str">
        <f aca="false">IF($AA681="","",IF($AA681&gt;=80,"A - call first",IF($AA681&gt;=60,"B - worth pursuing",IF($AA681&gt;=40,"C - nurture","D - do not spend time here"))))</f>
        <v/>
      </c>
      <c r="AC681" s="107" t="str">
        <f aca="false">IF($C681="","",IF($S681="Converted","8 Won / Certified",IF($S681="Application Started","7 Certification / Enterprise opportunity",IF($S681="Meeting Booked","6 Meeting / Application",IF(OR($S681="Interested",$S681="Info Requested"),"5 Interested",IF(OR($S681="Declined",$S681="Not Relevant",$S681="Do Not Contact / Unsubscribed"),"9 Closed - Lost",IF($R681="Yes","4 Contacted",IF($N681="Yes","2 Engaged",IF($M681="Yes","1 Awareness",IF($AA681&gt;=60,"3 Qualified","1 Awareness"))))))))))</f>
        <v/>
      </c>
      <c r="AD681" s="108"/>
      <c r="AE681" s="108"/>
      <c r="AF681" s="109" t="str">
        <f aca="false">IF($AE681="","",$AE681+10)</f>
        <v/>
      </c>
      <c r="AG681" s="108"/>
      <c r="AH681" s="81"/>
      <c r="AI681" s="108"/>
      <c r="AJ681" s="81"/>
      <c r="AK681" s="108"/>
      <c r="AL681" s="110"/>
      <c r="AM681" s="81"/>
      <c r="AN681" s="109" t="str">
        <f aca="false">IF($D681="","",IF(COUNTIF($D$4:$D$1203,$D681)&gt;1,"DUPLICATE — check earlier row",""))</f>
        <v/>
      </c>
      <c r="AO681" s="81"/>
      <c r="AP681" s="81"/>
    </row>
    <row r="682" customFormat="false" ht="30" hidden="false" customHeight="true" outlineLevel="0" collapsed="false">
      <c r="A682" s="79"/>
      <c r="B682" s="80"/>
      <c r="C682" s="80"/>
      <c r="D682" s="80"/>
      <c r="E682" s="80"/>
      <c r="F682" s="80"/>
      <c r="G682" s="80"/>
      <c r="H682" s="80"/>
      <c r="I682" s="80"/>
      <c r="J682" s="102"/>
      <c r="K682" s="103" t="str">
        <f aca="false">IF(J682="","",IF(J682&gt;=8,"Yes","Check"))</f>
        <v/>
      </c>
      <c r="L682" s="81"/>
      <c r="M682" s="102"/>
      <c r="N682" s="102"/>
      <c r="O682" s="80"/>
      <c r="P682" s="81"/>
      <c r="Q682" s="103" t="str">
        <f aca="false">IF(P682="","",LEN(P682))</f>
        <v/>
      </c>
      <c r="R682" s="102"/>
      <c r="S682" s="80"/>
      <c r="T682" s="81"/>
      <c r="U682" s="104" t="str">
        <f aca="false">IF($AE682&lt;&gt;"",$AE682+4,IF(OR(R682&lt;&gt;"Yes",A682=""),"",A682+4))</f>
        <v/>
      </c>
      <c r="V682" s="102"/>
      <c r="W682" s="81"/>
      <c r="X682" s="81"/>
      <c r="Y682" s="105"/>
      <c r="Z682" s="105"/>
      <c r="AA682" s="106" t="str">
        <f aca="false">IF(AND($Y682="",$Z682=""),"",ROUND(IFERROR(VALUE(LEFT($Y682,1)),0)*12+IFERROR(VALUE(LEFT($Z682,1)),0)*8,0))</f>
        <v/>
      </c>
      <c r="AB682" s="106" t="str">
        <f aca="false">IF($AA682="","",IF($AA682&gt;=80,"A - call first",IF($AA682&gt;=60,"B - worth pursuing",IF($AA682&gt;=40,"C - nurture","D - do not spend time here"))))</f>
        <v/>
      </c>
      <c r="AC682" s="107" t="str">
        <f aca="false">IF($C682="","",IF($S682="Converted","8 Won / Certified",IF($S682="Application Started","7 Certification / Enterprise opportunity",IF($S682="Meeting Booked","6 Meeting / Application",IF(OR($S682="Interested",$S682="Info Requested"),"5 Interested",IF(OR($S682="Declined",$S682="Not Relevant",$S682="Do Not Contact / Unsubscribed"),"9 Closed - Lost",IF($R682="Yes","4 Contacted",IF($N682="Yes","2 Engaged",IF($M682="Yes","1 Awareness",IF($AA682&gt;=60,"3 Qualified","1 Awareness"))))))))))</f>
        <v/>
      </c>
      <c r="AD682" s="108"/>
      <c r="AE682" s="108"/>
      <c r="AF682" s="111" t="str">
        <f aca="false">IF($AE682="","",$AE682+10)</f>
        <v/>
      </c>
      <c r="AG682" s="108"/>
      <c r="AH682" s="81"/>
      <c r="AI682" s="108"/>
      <c r="AJ682" s="81"/>
      <c r="AK682" s="108"/>
      <c r="AL682" s="110"/>
      <c r="AM682" s="81"/>
      <c r="AN682" s="111" t="str">
        <f aca="false">IF($D682="","",IF(COUNTIF($D$4:$D$1203,$D682)&gt;1,"DUPLICATE — check earlier row",""))</f>
        <v/>
      </c>
      <c r="AO682" s="81"/>
      <c r="AP682" s="81"/>
    </row>
    <row r="683" customFormat="false" ht="30" hidden="false" customHeight="true" outlineLevel="0" collapsed="false">
      <c r="A683" s="79"/>
      <c r="B683" s="80"/>
      <c r="C683" s="80"/>
      <c r="D683" s="80"/>
      <c r="E683" s="80"/>
      <c r="F683" s="80"/>
      <c r="G683" s="80"/>
      <c r="H683" s="80"/>
      <c r="I683" s="80"/>
      <c r="J683" s="102"/>
      <c r="K683" s="103" t="str">
        <f aca="false">IF(J683="","",IF(J683&gt;=8,"Yes","Check"))</f>
        <v/>
      </c>
      <c r="L683" s="81"/>
      <c r="M683" s="102"/>
      <c r="N683" s="102"/>
      <c r="O683" s="80"/>
      <c r="P683" s="81"/>
      <c r="Q683" s="103" t="str">
        <f aca="false">IF(P683="","",LEN(P683))</f>
        <v/>
      </c>
      <c r="R683" s="102"/>
      <c r="S683" s="80"/>
      <c r="T683" s="81"/>
      <c r="U683" s="104" t="str">
        <f aca="false">IF($AE683&lt;&gt;"",$AE683+4,IF(OR(R683&lt;&gt;"Yes",A683=""),"",A683+4))</f>
        <v/>
      </c>
      <c r="V683" s="102"/>
      <c r="W683" s="81"/>
      <c r="X683" s="81"/>
      <c r="Y683" s="105"/>
      <c r="Z683" s="105"/>
      <c r="AA683" s="106" t="str">
        <f aca="false">IF(AND($Y683="",$Z683=""),"",ROUND(IFERROR(VALUE(LEFT($Y683,1)),0)*12+IFERROR(VALUE(LEFT($Z683,1)),0)*8,0))</f>
        <v/>
      </c>
      <c r="AB683" s="106" t="str">
        <f aca="false">IF($AA683="","",IF($AA683&gt;=80,"A - call first",IF($AA683&gt;=60,"B - worth pursuing",IF($AA683&gt;=40,"C - nurture","D - do not spend time here"))))</f>
        <v/>
      </c>
      <c r="AC683" s="107" t="str">
        <f aca="false">IF($C683="","",IF($S683="Converted","8 Won / Certified",IF($S683="Application Started","7 Certification / Enterprise opportunity",IF($S683="Meeting Booked","6 Meeting / Application",IF(OR($S683="Interested",$S683="Info Requested"),"5 Interested",IF(OR($S683="Declined",$S683="Not Relevant",$S683="Do Not Contact / Unsubscribed"),"9 Closed - Lost",IF($R683="Yes","4 Contacted",IF($N683="Yes","2 Engaged",IF($M683="Yes","1 Awareness",IF($AA683&gt;=60,"3 Qualified","1 Awareness"))))))))))</f>
        <v/>
      </c>
      <c r="AD683" s="108"/>
      <c r="AE683" s="108"/>
      <c r="AF683" s="109" t="str">
        <f aca="false">IF($AE683="","",$AE683+10)</f>
        <v/>
      </c>
      <c r="AG683" s="108"/>
      <c r="AH683" s="81"/>
      <c r="AI683" s="108"/>
      <c r="AJ683" s="81"/>
      <c r="AK683" s="108"/>
      <c r="AL683" s="110"/>
      <c r="AM683" s="81"/>
      <c r="AN683" s="109" t="str">
        <f aca="false">IF($D683="","",IF(COUNTIF($D$4:$D$1203,$D683)&gt;1,"DUPLICATE — check earlier row",""))</f>
        <v/>
      </c>
      <c r="AO683" s="81"/>
      <c r="AP683" s="81"/>
    </row>
    <row r="684" customFormat="false" ht="30" hidden="false" customHeight="true" outlineLevel="0" collapsed="false">
      <c r="A684" s="79"/>
      <c r="B684" s="80"/>
      <c r="C684" s="80"/>
      <c r="D684" s="80"/>
      <c r="E684" s="80"/>
      <c r="F684" s="80"/>
      <c r="G684" s="80"/>
      <c r="H684" s="80"/>
      <c r="I684" s="80"/>
      <c r="J684" s="102"/>
      <c r="K684" s="103" t="str">
        <f aca="false">IF(J684="","",IF(J684&gt;=8,"Yes","Check"))</f>
        <v/>
      </c>
      <c r="L684" s="81"/>
      <c r="M684" s="102"/>
      <c r="N684" s="102"/>
      <c r="O684" s="80"/>
      <c r="P684" s="81"/>
      <c r="Q684" s="103" t="str">
        <f aca="false">IF(P684="","",LEN(P684))</f>
        <v/>
      </c>
      <c r="R684" s="102"/>
      <c r="S684" s="80"/>
      <c r="T684" s="81"/>
      <c r="U684" s="104" t="str">
        <f aca="false">IF($AE684&lt;&gt;"",$AE684+4,IF(OR(R684&lt;&gt;"Yes",A684=""),"",A684+4))</f>
        <v/>
      </c>
      <c r="V684" s="102"/>
      <c r="W684" s="81"/>
      <c r="X684" s="81"/>
      <c r="Y684" s="105"/>
      <c r="Z684" s="105"/>
      <c r="AA684" s="106" t="str">
        <f aca="false">IF(AND($Y684="",$Z684=""),"",ROUND(IFERROR(VALUE(LEFT($Y684,1)),0)*12+IFERROR(VALUE(LEFT($Z684,1)),0)*8,0))</f>
        <v/>
      </c>
      <c r="AB684" s="106" t="str">
        <f aca="false">IF($AA684="","",IF($AA684&gt;=80,"A - call first",IF($AA684&gt;=60,"B - worth pursuing",IF($AA684&gt;=40,"C - nurture","D - do not spend time here"))))</f>
        <v/>
      </c>
      <c r="AC684" s="107" t="str">
        <f aca="false">IF($C684="","",IF($S684="Converted","8 Won / Certified",IF($S684="Application Started","7 Certification / Enterprise opportunity",IF($S684="Meeting Booked","6 Meeting / Application",IF(OR($S684="Interested",$S684="Info Requested"),"5 Interested",IF(OR($S684="Declined",$S684="Not Relevant",$S684="Do Not Contact / Unsubscribed"),"9 Closed - Lost",IF($R684="Yes","4 Contacted",IF($N684="Yes","2 Engaged",IF($M684="Yes","1 Awareness",IF($AA684&gt;=60,"3 Qualified","1 Awareness"))))))))))</f>
        <v/>
      </c>
      <c r="AD684" s="108"/>
      <c r="AE684" s="108"/>
      <c r="AF684" s="111" t="str">
        <f aca="false">IF($AE684="","",$AE684+10)</f>
        <v/>
      </c>
      <c r="AG684" s="108"/>
      <c r="AH684" s="81"/>
      <c r="AI684" s="108"/>
      <c r="AJ684" s="81"/>
      <c r="AK684" s="108"/>
      <c r="AL684" s="110"/>
      <c r="AM684" s="81"/>
      <c r="AN684" s="111" t="str">
        <f aca="false">IF($D684="","",IF(COUNTIF($D$4:$D$1203,$D684)&gt;1,"DUPLICATE — check earlier row",""))</f>
        <v/>
      </c>
      <c r="AO684" s="81"/>
      <c r="AP684" s="81"/>
    </row>
    <row r="685" customFormat="false" ht="30" hidden="false" customHeight="true" outlineLevel="0" collapsed="false">
      <c r="A685" s="79"/>
      <c r="B685" s="80"/>
      <c r="C685" s="80"/>
      <c r="D685" s="80"/>
      <c r="E685" s="80"/>
      <c r="F685" s="80"/>
      <c r="G685" s="80"/>
      <c r="H685" s="80"/>
      <c r="I685" s="80"/>
      <c r="J685" s="102"/>
      <c r="K685" s="103" t="str">
        <f aca="false">IF(J685="","",IF(J685&gt;=8,"Yes","Check"))</f>
        <v/>
      </c>
      <c r="L685" s="81"/>
      <c r="M685" s="102"/>
      <c r="N685" s="102"/>
      <c r="O685" s="80"/>
      <c r="P685" s="81"/>
      <c r="Q685" s="103" t="str">
        <f aca="false">IF(P685="","",LEN(P685))</f>
        <v/>
      </c>
      <c r="R685" s="102"/>
      <c r="S685" s="80"/>
      <c r="T685" s="81"/>
      <c r="U685" s="104" t="str">
        <f aca="false">IF($AE685&lt;&gt;"",$AE685+4,IF(OR(R685&lt;&gt;"Yes",A685=""),"",A685+4))</f>
        <v/>
      </c>
      <c r="V685" s="102"/>
      <c r="W685" s="81"/>
      <c r="X685" s="81"/>
      <c r="Y685" s="105"/>
      <c r="Z685" s="105"/>
      <c r="AA685" s="106" t="str">
        <f aca="false">IF(AND($Y685="",$Z685=""),"",ROUND(IFERROR(VALUE(LEFT($Y685,1)),0)*12+IFERROR(VALUE(LEFT($Z685,1)),0)*8,0))</f>
        <v/>
      </c>
      <c r="AB685" s="106" t="str">
        <f aca="false">IF($AA685="","",IF($AA685&gt;=80,"A - call first",IF($AA685&gt;=60,"B - worth pursuing",IF($AA685&gt;=40,"C - nurture","D - do not spend time here"))))</f>
        <v/>
      </c>
      <c r="AC685" s="107" t="str">
        <f aca="false">IF($C685="","",IF($S685="Converted","8 Won / Certified",IF($S685="Application Started","7 Certification / Enterprise opportunity",IF($S685="Meeting Booked","6 Meeting / Application",IF(OR($S685="Interested",$S685="Info Requested"),"5 Interested",IF(OR($S685="Declined",$S685="Not Relevant",$S685="Do Not Contact / Unsubscribed"),"9 Closed - Lost",IF($R685="Yes","4 Contacted",IF($N685="Yes","2 Engaged",IF($M685="Yes","1 Awareness",IF($AA685&gt;=60,"3 Qualified","1 Awareness"))))))))))</f>
        <v/>
      </c>
      <c r="AD685" s="108"/>
      <c r="AE685" s="108"/>
      <c r="AF685" s="109" t="str">
        <f aca="false">IF($AE685="","",$AE685+10)</f>
        <v/>
      </c>
      <c r="AG685" s="108"/>
      <c r="AH685" s="81"/>
      <c r="AI685" s="108"/>
      <c r="AJ685" s="81"/>
      <c r="AK685" s="108"/>
      <c r="AL685" s="110"/>
      <c r="AM685" s="81"/>
      <c r="AN685" s="109" t="str">
        <f aca="false">IF($D685="","",IF(COUNTIF($D$4:$D$1203,$D685)&gt;1,"DUPLICATE — check earlier row",""))</f>
        <v/>
      </c>
      <c r="AO685" s="81"/>
      <c r="AP685" s="81"/>
    </row>
    <row r="686" customFormat="false" ht="30" hidden="false" customHeight="true" outlineLevel="0" collapsed="false">
      <c r="A686" s="79"/>
      <c r="B686" s="80"/>
      <c r="C686" s="80"/>
      <c r="D686" s="80"/>
      <c r="E686" s="80"/>
      <c r="F686" s="80"/>
      <c r="G686" s="80"/>
      <c r="H686" s="80"/>
      <c r="I686" s="80"/>
      <c r="J686" s="102"/>
      <c r="K686" s="103" t="str">
        <f aca="false">IF(J686="","",IF(J686&gt;=8,"Yes","Check"))</f>
        <v/>
      </c>
      <c r="L686" s="81"/>
      <c r="M686" s="102"/>
      <c r="N686" s="102"/>
      <c r="O686" s="80"/>
      <c r="P686" s="81"/>
      <c r="Q686" s="103" t="str">
        <f aca="false">IF(P686="","",LEN(P686))</f>
        <v/>
      </c>
      <c r="R686" s="102"/>
      <c r="S686" s="80"/>
      <c r="T686" s="81"/>
      <c r="U686" s="104" t="str">
        <f aca="false">IF($AE686&lt;&gt;"",$AE686+4,IF(OR(R686&lt;&gt;"Yes",A686=""),"",A686+4))</f>
        <v/>
      </c>
      <c r="V686" s="102"/>
      <c r="W686" s="81"/>
      <c r="X686" s="81"/>
      <c r="Y686" s="105"/>
      <c r="Z686" s="105"/>
      <c r="AA686" s="106" t="str">
        <f aca="false">IF(AND($Y686="",$Z686=""),"",ROUND(IFERROR(VALUE(LEFT($Y686,1)),0)*12+IFERROR(VALUE(LEFT($Z686,1)),0)*8,0))</f>
        <v/>
      </c>
      <c r="AB686" s="106" t="str">
        <f aca="false">IF($AA686="","",IF($AA686&gt;=80,"A - call first",IF($AA686&gt;=60,"B - worth pursuing",IF($AA686&gt;=40,"C - nurture","D - do not spend time here"))))</f>
        <v/>
      </c>
      <c r="AC686" s="107" t="str">
        <f aca="false">IF($C686="","",IF($S686="Converted","8 Won / Certified",IF($S686="Application Started","7 Certification / Enterprise opportunity",IF($S686="Meeting Booked","6 Meeting / Application",IF(OR($S686="Interested",$S686="Info Requested"),"5 Interested",IF(OR($S686="Declined",$S686="Not Relevant",$S686="Do Not Contact / Unsubscribed"),"9 Closed - Lost",IF($R686="Yes","4 Contacted",IF($N686="Yes","2 Engaged",IF($M686="Yes","1 Awareness",IF($AA686&gt;=60,"3 Qualified","1 Awareness"))))))))))</f>
        <v/>
      </c>
      <c r="AD686" s="108"/>
      <c r="AE686" s="108"/>
      <c r="AF686" s="111" t="str">
        <f aca="false">IF($AE686="","",$AE686+10)</f>
        <v/>
      </c>
      <c r="AG686" s="108"/>
      <c r="AH686" s="81"/>
      <c r="AI686" s="108"/>
      <c r="AJ686" s="81"/>
      <c r="AK686" s="108"/>
      <c r="AL686" s="110"/>
      <c r="AM686" s="81"/>
      <c r="AN686" s="111" t="str">
        <f aca="false">IF($D686="","",IF(COUNTIF($D$4:$D$1203,$D686)&gt;1,"DUPLICATE — check earlier row",""))</f>
        <v/>
      </c>
      <c r="AO686" s="81"/>
      <c r="AP686" s="81"/>
    </row>
    <row r="687" customFormat="false" ht="30" hidden="false" customHeight="true" outlineLevel="0" collapsed="false">
      <c r="A687" s="79"/>
      <c r="B687" s="80"/>
      <c r="C687" s="80"/>
      <c r="D687" s="80"/>
      <c r="E687" s="80"/>
      <c r="F687" s="80"/>
      <c r="G687" s="80"/>
      <c r="H687" s="80"/>
      <c r="I687" s="80"/>
      <c r="J687" s="102"/>
      <c r="K687" s="103" t="str">
        <f aca="false">IF(J687="","",IF(J687&gt;=8,"Yes","Check"))</f>
        <v/>
      </c>
      <c r="L687" s="81"/>
      <c r="M687" s="102"/>
      <c r="N687" s="102"/>
      <c r="O687" s="80"/>
      <c r="P687" s="81"/>
      <c r="Q687" s="103" t="str">
        <f aca="false">IF(P687="","",LEN(P687))</f>
        <v/>
      </c>
      <c r="R687" s="102"/>
      <c r="S687" s="80"/>
      <c r="T687" s="81"/>
      <c r="U687" s="104" t="str">
        <f aca="false">IF($AE687&lt;&gt;"",$AE687+4,IF(OR(R687&lt;&gt;"Yes",A687=""),"",A687+4))</f>
        <v/>
      </c>
      <c r="V687" s="102"/>
      <c r="W687" s="81"/>
      <c r="X687" s="81"/>
      <c r="Y687" s="105"/>
      <c r="Z687" s="105"/>
      <c r="AA687" s="106" t="str">
        <f aca="false">IF(AND($Y687="",$Z687=""),"",ROUND(IFERROR(VALUE(LEFT($Y687,1)),0)*12+IFERROR(VALUE(LEFT($Z687,1)),0)*8,0))</f>
        <v/>
      </c>
      <c r="AB687" s="106" t="str">
        <f aca="false">IF($AA687="","",IF($AA687&gt;=80,"A - call first",IF($AA687&gt;=60,"B - worth pursuing",IF($AA687&gt;=40,"C - nurture","D - do not spend time here"))))</f>
        <v/>
      </c>
      <c r="AC687" s="107" t="str">
        <f aca="false">IF($C687="","",IF($S687="Converted","8 Won / Certified",IF($S687="Application Started","7 Certification / Enterprise opportunity",IF($S687="Meeting Booked","6 Meeting / Application",IF(OR($S687="Interested",$S687="Info Requested"),"5 Interested",IF(OR($S687="Declined",$S687="Not Relevant",$S687="Do Not Contact / Unsubscribed"),"9 Closed - Lost",IF($R687="Yes","4 Contacted",IF($N687="Yes","2 Engaged",IF($M687="Yes","1 Awareness",IF($AA687&gt;=60,"3 Qualified","1 Awareness"))))))))))</f>
        <v/>
      </c>
      <c r="AD687" s="108"/>
      <c r="AE687" s="108"/>
      <c r="AF687" s="109" t="str">
        <f aca="false">IF($AE687="","",$AE687+10)</f>
        <v/>
      </c>
      <c r="AG687" s="108"/>
      <c r="AH687" s="81"/>
      <c r="AI687" s="108"/>
      <c r="AJ687" s="81"/>
      <c r="AK687" s="108"/>
      <c r="AL687" s="110"/>
      <c r="AM687" s="81"/>
      <c r="AN687" s="109" t="str">
        <f aca="false">IF($D687="","",IF(COUNTIF($D$4:$D$1203,$D687)&gt;1,"DUPLICATE — check earlier row",""))</f>
        <v/>
      </c>
      <c r="AO687" s="81"/>
      <c r="AP687" s="81"/>
    </row>
    <row r="688" customFormat="false" ht="30" hidden="false" customHeight="true" outlineLevel="0" collapsed="false">
      <c r="A688" s="79"/>
      <c r="B688" s="80"/>
      <c r="C688" s="80"/>
      <c r="D688" s="80"/>
      <c r="E688" s="80"/>
      <c r="F688" s="80"/>
      <c r="G688" s="80"/>
      <c r="H688" s="80"/>
      <c r="I688" s="80"/>
      <c r="J688" s="102"/>
      <c r="K688" s="103" t="str">
        <f aca="false">IF(J688="","",IF(J688&gt;=8,"Yes","Check"))</f>
        <v/>
      </c>
      <c r="L688" s="81"/>
      <c r="M688" s="102"/>
      <c r="N688" s="102"/>
      <c r="O688" s="80"/>
      <c r="P688" s="81"/>
      <c r="Q688" s="103" t="str">
        <f aca="false">IF(P688="","",LEN(P688))</f>
        <v/>
      </c>
      <c r="R688" s="102"/>
      <c r="S688" s="80"/>
      <c r="T688" s="81"/>
      <c r="U688" s="104" t="str">
        <f aca="false">IF($AE688&lt;&gt;"",$AE688+4,IF(OR(R688&lt;&gt;"Yes",A688=""),"",A688+4))</f>
        <v/>
      </c>
      <c r="V688" s="102"/>
      <c r="W688" s="81"/>
      <c r="X688" s="81"/>
      <c r="Y688" s="105"/>
      <c r="Z688" s="105"/>
      <c r="AA688" s="106" t="str">
        <f aca="false">IF(AND($Y688="",$Z688=""),"",ROUND(IFERROR(VALUE(LEFT($Y688,1)),0)*12+IFERROR(VALUE(LEFT($Z688,1)),0)*8,0))</f>
        <v/>
      </c>
      <c r="AB688" s="106" t="str">
        <f aca="false">IF($AA688="","",IF($AA688&gt;=80,"A - call first",IF($AA688&gt;=60,"B - worth pursuing",IF($AA688&gt;=40,"C - nurture","D - do not spend time here"))))</f>
        <v/>
      </c>
      <c r="AC688" s="107" t="str">
        <f aca="false">IF($C688="","",IF($S688="Converted","8 Won / Certified",IF($S688="Application Started","7 Certification / Enterprise opportunity",IF($S688="Meeting Booked","6 Meeting / Application",IF(OR($S688="Interested",$S688="Info Requested"),"5 Interested",IF(OR($S688="Declined",$S688="Not Relevant",$S688="Do Not Contact / Unsubscribed"),"9 Closed - Lost",IF($R688="Yes","4 Contacted",IF($N688="Yes","2 Engaged",IF($M688="Yes","1 Awareness",IF($AA688&gt;=60,"3 Qualified","1 Awareness"))))))))))</f>
        <v/>
      </c>
      <c r="AD688" s="108"/>
      <c r="AE688" s="108"/>
      <c r="AF688" s="111" t="str">
        <f aca="false">IF($AE688="","",$AE688+10)</f>
        <v/>
      </c>
      <c r="AG688" s="108"/>
      <c r="AH688" s="81"/>
      <c r="AI688" s="108"/>
      <c r="AJ688" s="81"/>
      <c r="AK688" s="108"/>
      <c r="AL688" s="110"/>
      <c r="AM688" s="81"/>
      <c r="AN688" s="111" t="str">
        <f aca="false">IF($D688="","",IF(COUNTIF($D$4:$D$1203,$D688)&gt;1,"DUPLICATE — check earlier row",""))</f>
        <v/>
      </c>
      <c r="AO688" s="81"/>
      <c r="AP688" s="81"/>
    </row>
    <row r="689" customFormat="false" ht="30" hidden="false" customHeight="true" outlineLevel="0" collapsed="false">
      <c r="A689" s="79"/>
      <c r="B689" s="80"/>
      <c r="C689" s="80"/>
      <c r="D689" s="80"/>
      <c r="E689" s="80"/>
      <c r="F689" s="80"/>
      <c r="G689" s="80"/>
      <c r="H689" s="80"/>
      <c r="I689" s="80"/>
      <c r="J689" s="102"/>
      <c r="K689" s="103" t="str">
        <f aca="false">IF(J689="","",IF(J689&gt;=8,"Yes","Check"))</f>
        <v/>
      </c>
      <c r="L689" s="81"/>
      <c r="M689" s="102"/>
      <c r="N689" s="102"/>
      <c r="O689" s="80"/>
      <c r="P689" s="81"/>
      <c r="Q689" s="103" t="str">
        <f aca="false">IF(P689="","",LEN(P689))</f>
        <v/>
      </c>
      <c r="R689" s="102"/>
      <c r="S689" s="80"/>
      <c r="T689" s="81"/>
      <c r="U689" s="104" t="str">
        <f aca="false">IF($AE689&lt;&gt;"",$AE689+4,IF(OR(R689&lt;&gt;"Yes",A689=""),"",A689+4))</f>
        <v/>
      </c>
      <c r="V689" s="102"/>
      <c r="W689" s="81"/>
      <c r="X689" s="81"/>
      <c r="Y689" s="105"/>
      <c r="Z689" s="105"/>
      <c r="AA689" s="106" t="str">
        <f aca="false">IF(AND($Y689="",$Z689=""),"",ROUND(IFERROR(VALUE(LEFT($Y689,1)),0)*12+IFERROR(VALUE(LEFT($Z689,1)),0)*8,0))</f>
        <v/>
      </c>
      <c r="AB689" s="106" t="str">
        <f aca="false">IF($AA689="","",IF($AA689&gt;=80,"A - call first",IF($AA689&gt;=60,"B - worth pursuing",IF($AA689&gt;=40,"C - nurture","D - do not spend time here"))))</f>
        <v/>
      </c>
      <c r="AC689" s="107" t="str">
        <f aca="false">IF($C689="","",IF($S689="Converted","8 Won / Certified",IF($S689="Application Started","7 Certification / Enterprise opportunity",IF($S689="Meeting Booked","6 Meeting / Application",IF(OR($S689="Interested",$S689="Info Requested"),"5 Interested",IF(OR($S689="Declined",$S689="Not Relevant",$S689="Do Not Contact / Unsubscribed"),"9 Closed - Lost",IF($R689="Yes","4 Contacted",IF($N689="Yes","2 Engaged",IF($M689="Yes","1 Awareness",IF($AA689&gt;=60,"3 Qualified","1 Awareness"))))))))))</f>
        <v/>
      </c>
      <c r="AD689" s="108"/>
      <c r="AE689" s="108"/>
      <c r="AF689" s="109" t="str">
        <f aca="false">IF($AE689="","",$AE689+10)</f>
        <v/>
      </c>
      <c r="AG689" s="108"/>
      <c r="AH689" s="81"/>
      <c r="AI689" s="108"/>
      <c r="AJ689" s="81"/>
      <c r="AK689" s="108"/>
      <c r="AL689" s="110"/>
      <c r="AM689" s="81"/>
      <c r="AN689" s="109" t="str">
        <f aca="false">IF($D689="","",IF(COUNTIF($D$4:$D$1203,$D689)&gt;1,"DUPLICATE — check earlier row",""))</f>
        <v/>
      </c>
      <c r="AO689" s="81"/>
      <c r="AP689" s="81"/>
    </row>
    <row r="690" customFormat="false" ht="30" hidden="false" customHeight="true" outlineLevel="0" collapsed="false">
      <c r="A690" s="79"/>
      <c r="B690" s="80"/>
      <c r="C690" s="80"/>
      <c r="D690" s="80"/>
      <c r="E690" s="80"/>
      <c r="F690" s="80"/>
      <c r="G690" s="80"/>
      <c r="H690" s="80"/>
      <c r="I690" s="80"/>
      <c r="J690" s="102"/>
      <c r="K690" s="103" t="str">
        <f aca="false">IF(J690="","",IF(J690&gt;=8,"Yes","Check"))</f>
        <v/>
      </c>
      <c r="L690" s="81"/>
      <c r="M690" s="102"/>
      <c r="N690" s="102"/>
      <c r="O690" s="80"/>
      <c r="P690" s="81"/>
      <c r="Q690" s="103" t="str">
        <f aca="false">IF(P690="","",LEN(P690))</f>
        <v/>
      </c>
      <c r="R690" s="102"/>
      <c r="S690" s="80"/>
      <c r="T690" s="81"/>
      <c r="U690" s="104" t="str">
        <f aca="false">IF($AE690&lt;&gt;"",$AE690+4,IF(OR(R690&lt;&gt;"Yes",A690=""),"",A690+4))</f>
        <v/>
      </c>
      <c r="V690" s="102"/>
      <c r="W690" s="81"/>
      <c r="X690" s="81"/>
      <c r="Y690" s="105"/>
      <c r="Z690" s="105"/>
      <c r="AA690" s="106" t="str">
        <f aca="false">IF(AND($Y690="",$Z690=""),"",ROUND(IFERROR(VALUE(LEFT($Y690,1)),0)*12+IFERROR(VALUE(LEFT($Z690,1)),0)*8,0))</f>
        <v/>
      </c>
      <c r="AB690" s="106" t="str">
        <f aca="false">IF($AA690="","",IF($AA690&gt;=80,"A - call first",IF($AA690&gt;=60,"B - worth pursuing",IF($AA690&gt;=40,"C - nurture","D - do not spend time here"))))</f>
        <v/>
      </c>
      <c r="AC690" s="107" t="str">
        <f aca="false">IF($C690="","",IF($S690="Converted","8 Won / Certified",IF($S690="Application Started","7 Certification / Enterprise opportunity",IF($S690="Meeting Booked","6 Meeting / Application",IF(OR($S690="Interested",$S690="Info Requested"),"5 Interested",IF(OR($S690="Declined",$S690="Not Relevant",$S690="Do Not Contact / Unsubscribed"),"9 Closed - Lost",IF($R690="Yes","4 Contacted",IF($N690="Yes","2 Engaged",IF($M690="Yes","1 Awareness",IF($AA690&gt;=60,"3 Qualified","1 Awareness"))))))))))</f>
        <v/>
      </c>
      <c r="AD690" s="108"/>
      <c r="AE690" s="108"/>
      <c r="AF690" s="111" t="str">
        <f aca="false">IF($AE690="","",$AE690+10)</f>
        <v/>
      </c>
      <c r="AG690" s="108"/>
      <c r="AH690" s="81"/>
      <c r="AI690" s="108"/>
      <c r="AJ690" s="81"/>
      <c r="AK690" s="108"/>
      <c r="AL690" s="110"/>
      <c r="AM690" s="81"/>
      <c r="AN690" s="111" t="str">
        <f aca="false">IF($D690="","",IF(COUNTIF($D$4:$D$1203,$D690)&gt;1,"DUPLICATE — check earlier row",""))</f>
        <v/>
      </c>
      <c r="AO690" s="81"/>
      <c r="AP690" s="81"/>
    </row>
    <row r="691" customFormat="false" ht="30" hidden="false" customHeight="true" outlineLevel="0" collapsed="false">
      <c r="A691" s="79"/>
      <c r="B691" s="80"/>
      <c r="C691" s="80"/>
      <c r="D691" s="80"/>
      <c r="E691" s="80"/>
      <c r="F691" s="80"/>
      <c r="G691" s="80"/>
      <c r="H691" s="80"/>
      <c r="I691" s="80"/>
      <c r="J691" s="102"/>
      <c r="K691" s="103" t="str">
        <f aca="false">IF(J691="","",IF(J691&gt;=8,"Yes","Check"))</f>
        <v/>
      </c>
      <c r="L691" s="81"/>
      <c r="M691" s="102"/>
      <c r="N691" s="102"/>
      <c r="O691" s="80"/>
      <c r="P691" s="81"/>
      <c r="Q691" s="103" t="str">
        <f aca="false">IF(P691="","",LEN(P691))</f>
        <v/>
      </c>
      <c r="R691" s="102"/>
      <c r="S691" s="80"/>
      <c r="T691" s="81"/>
      <c r="U691" s="104" t="str">
        <f aca="false">IF($AE691&lt;&gt;"",$AE691+4,IF(OR(R691&lt;&gt;"Yes",A691=""),"",A691+4))</f>
        <v/>
      </c>
      <c r="V691" s="102"/>
      <c r="W691" s="81"/>
      <c r="X691" s="81"/>
      <c r="Y691" s="105"/>
      <c r="Z691" s="105"/>
      <c r="AA691" s="106" t="str">
        <f aca="false">IF(AND($Y691="",$Z691=""),"",ROUND(IFERROR(VALUE(LEFT($Y691,1)),0)*12+IFERROR(VALUE(LEFT($Z691,1)),0)*8,0))</f>
        <v/>
      </c>
      <c r="AB691" s="106" t="str">
        <f aca="false">IF($AA691="","",IF($AA691&gt;=80,"A - call first",IF($AA691&gt;=60,"B - worth pursuing",IF($AA691&gt;=40,"C - nurture","D - do not spend time here"))))</f>
        <v/>
      </c>
      <c r="AC691" s="107" t="str">
        <f aca="false">IF($C691="","",IF($S691="Converted","8 Won / Certified",IF($S691="Application Started","7 Certification / Enterprise opportunity",IF($S691="Meeting Booked","6 Meeting / Application",IF(OR($S691="Interested",$S691="Info Requested"),"5 Interested",IF(OR($S691="Declined",$S691="Not Relevant",$S691="Do Not Contact / Unsubscribed"),"9 Closed - Lost",IF($R691="Yes","4 Contacted",IF($N691="Yes","2 Engaged",IF($M691="Yes","1 Awareness",IF($AA691&gt;=60,"3 Qualified","1 Awareness"))))))))))</f>
        <v/>
      </c>
      <c r="AD691" s="108"/>
      <c r="AE691" s="108"/>
      <c r="AF691" s="109" t="str">
        <f aca="false">IF($AE691="","",$AE691+10)</f>
        <v/>
      </c>
      <c r="AG691" s="108"/>
      <c r="AH691" s="81"/>
      <c r="AI691" s="108"/>
      <c r="AJ691" s="81"/>
      <c r="AK691" s="108"/>
      <c r="AL691" s="110"/>
      <c r="AM691" s="81"/>
      <c r="AN691" s="109" t="str">
        <f aca="false">IF($D691="","",IF(COUNTIF($D$4:$D$1203,$D691)&gt;1,"DUPLICATE — check earlier row",""))</f>
        <v/>
      </c>
      <c r="AO691" s="81"/>
      <c r="AP691" s="81"/>
    </row>
    <row r="692" customFormat="false" ht="30" hidden="false" customHeight="true" outlineLevel="0" collapsed="false">
      <c r="A692" s="79"/>
      <c r="B692" s="80"/>
      <c r="C692" s="80"/>
      <c r="D692" s="80"/>
      <c r="E692" s="80"/>
      <c r="F692" s="80"/>
      <c r="G692" s="80"/>
      <c r="H692" s="80"/>
      <c r="I692" s="80"/>
      <c r="J692" s="102"/>
      <c r="K692" s="103" t="str">
        <f aca="false">IF(J692="","",IF(J692&gt;=8,"Yes","Check"))</f>
        <v/>
      </c>
      <c r="L692" s="81"/>
      <c r="M692" s="102"/>
      <c r="N692" s="102"/>
      <c r="O692" s="80"/>
      <c r="P692" s="81"/>
      <c r="Q692" s="103" t="str">
        <f aca="false">IF(P692="","",LEN(P692))</f>
        <v/>
      </c>
      <c r="R692" s="102"/>
      <c r="S692" s="80"/>
      <c r="T692" s="81"/>
      <c r="U692" s="104" t="str">
        <f aca="false">IF($AE692&lt;&gt;"",$AE692+4,IF(OR(R692&lt;&gt;"Yes",A692=""),"",A692+4))</f>
        <v/>
      </c>
      <c r="V692" s="102"/>
      <c r="W692" s="81"/>
      <c r="X692" s="81"/>
      <c r="Y692" s="105"/>
      <c r="Z692" s="105"/>
      <c r="AA692" s="106" t="str">
        <f aca="false">IF(AND($Y692="",$Z692=""),"",ROUND(IFERROR(VALUE(LEFT($Y692,1)),0)*12+IFERROR(VALUE(LEFT($Z692,1)),0)*8,0))</f>
        <v/>
      </c>
      <c r="AB692" s="106" t="str">
        <f aca="false">IF($AA692="","",IF($AA692&gt;=80,"A - call first",IF($AA692&gt;=60,"B - worth pursuing",IF($AA692&gt;=40,"C - nurture","D - do not spend time here"))))</f>
        <v/>
      </c>
      <c r="AC692" s="107" t="str">
        <f aca="false">IF($C692="","",IF($S692="Converted","8 Won / Certified",IF($S692="Application Started","7 Certification / Enterprise opportunity",IF($S692="Meeting Booked","6 Meeting / Application",IF(OR($S692="Interested",$S692="Info Requested"),"5 Interested",IF(OR($S692="Declined",$S692="Not Relevant",$S692="Do Not Contact / Unsubscribed"),"9 Closed - Lost",IF($R692="Yes","4 Contacted",IF($N692="Yes","2 Engaged",IF($M692="Yes","1 Awareness",IF($AA692&gt;=60,"3 Qualified","1 Awareness"))))))))))</f>
        <v/>
      </c>
      <c r="AD692" s="108"/>
      <c r="AE692" s="108"/>
      <c r="AF692" s="111" t="str">
        <f aca="false">IF($AE692="","",$AE692+10)</f>
        <v/>
      </c>
      <c r="AG692" s="108"/>
      <c r="AH692" s="81"/>
      <c r="AI692" s="108"/>
      <c r="AJ692" s="81"/>
      <c r="AK692" s="108"/>
      <c r="AL692" s="110"/>
      <c r="AM692" s="81"/>
      <c r="AN692" s="111" t="str">
        <f aca="false">IF($D692="","",IF(COUNTIF($D$4:$D$1203,$D692)&gt;1,"DUPLICATE — check earlier row",""))</f>
        <v/>
      </c>
      <c r="AO692" s="81"/>
      <c r="AP692" s="81"/>
    </row>
    <row r="693" customFormat="false" ht="30" hidden="false" customHeight="true" outlineLevel="0" collapsed="false">
      <c r="A693" s="79"/>
      <c r="B693" s="80"/>
      <c r="C693" s="80"/>
      <c r="D693" s="80"/>
      <c r="E693" s="80"/>
      <c r="F693" s="80"/>
      <c r="G693" s="80"/>
      <c r="H693" s="80"/>
      <c r="I693" s="80"/>
      <c r="J693" s="102"/>
      <c r="K693" s="103" t="str">
        <f aca="false">IF(J693="","",IF(J693&gt;=8,"Yes","Check"))</f>
        <v/>
      </c>
      <c r="L693" s="81"/>
      <c r="M693" s="102"/>
      <c r="N693" s="102"/>
      <c r="O693" s="80"/>
      <c r="P693" s="81"/>
      <c r="Q693" s="103" t="str">
        <f aca="false">IF(P693="","",LEN(P693))</f>
        <v/>
      </c>
      <c r="R693" s="102"/>
      <c r="S693" s="80"/>
      <c r="T693" s="81"/>
      <c r="U693" s="104" t="str">
        <f aca="false">IF($AE693&lt;&gt;"",$AE693+4,IF(OR(R693&lt;&gt;"Yes",A693=""),"",A693+4))</f>
        <v/>
      </c>
      <c r="V693" s="102"/>
      <c r="W693" s="81"/>
      <c r="X693" s="81"/>
      <c r="Y693" s="105"/>
      <c r="Z693" s="105"/>
      <c r="AA693" s="106" t="str">
        <f aca="false">IF(AND($Y693="",$Z693=""),"",ROUND(IFERROR(VALUE(LEFT($Y693,1)),0)*12+IFERROR(VALUE(LEFT($Z693,1)),0)*8,0))</f>
        <v/>
      </c>
      <c r="AB693" s="106" t="str">
        <f aca="false">IF($AA693="","",IF($AA693&gt;=80,"A - call first",IF($AA693&gt;=60,"B - worth pursuing",IF($AA693&gt;=40,"C - nurture","D - do not spend time here"))))</f>
        <v/>
      </c>
      <c r="AC693" s="107" t="str">
        <f aca="false">IF($C693="","",IF($S693="Converted","8 Won / Certified",IF($S693="Application Started","7 Certification / Enterprise opportunity",IF($S693="Meeting Booked","6 Meeting / Application",IF(OR($S693="Interested",$S693="Info Requested"),"5 Interested",IF(OR($S693="Declined",$S693="Not Relevant",$S693="Do Not Contact / Unsubscribed"),"9 Closed - Lost",IF($R693="Yes","4 Contacted",IF($N693="Yes","2 Engaged",IF($M693="Yes","1 Awareness",IF($AA693&gt;=60,"3 Qualified","1 Awareness"))))))))))</f>
        <v/>
      </c>
      <c r="AD693" s="108"/>
      <c r="AE693" s="108"/>
      <c r="AF693" s="109" t="str">
        <f aca="false">IF($AE693="","",$AE693+10)</f>
        <v/>
      </c>
      <c r="AG693" s="108"/>
      <c r="AH693" s="81"/>
      <c r="AI693" s="108"/>
      <c r="AJ693" s="81"/>
      <c r="AK693" s="108"/>
      <c r="AL693" s="110"/>
      <c r="AM693" s="81"/>
      <c r="AN693" s="109" t="str">
        <f aca="false">IF($D693="","",IF(COUNTIF($D$4:$D$1203,$D693)&gt;1,"DUPLICATE — check earlier row",""))</f>
        <v/>
      </c>
      <c r="AO693" s="81"/>
      <c r="AP693" s="81"/>
    </row>
    <row r="694" customFormat="false" ht="30" hidden="false" customHeight="true" outlineLevel="0" collapsed="false">
      <c r="A694" s="79"/>
      <c r="B694" s="80"/>
      <c r="C694" s="80"/>
      <c r="D694" s="80"/>
      <c r="E694" s="80"/>
      <c r="F694" s="80"/>
      <c r="G694" s="80"/>
      <c r="H694" s="80"/>
      <c r="I694" s="80"/>
      <c r="J694" s="102"/>
      <c r="K694" s="103" t="str">
        <f aca="false">IF(J694="","",IF(J694&gt;=8,"Yes","Check"))</f>
        <v/>
      </c>
      <c r="L694" s="81"/>
      <c r="M694" s="102"/>
      <c r="N694" s="102"/>
      <c r="O694" s="80"/>
      <c r="P694" s="81"/>
      <c r="Q694" s="103" t="str">
        <f aca="false">IF(P694="","",LEN(P694))</f>
        <v/>
      </c>
      <c r="R694" s="102"/>
      <c r="S694" s="80"/>
      <c r="T694" s="81"/>
      <c r="U694" s="104" t="str">
        <f aca="false">IF($AE694&lt;&gt;"",$AE694+4,IF(OR(R694&lt;&gt;"Yes",A694=""),"",A694+4))</f>
        <v/>
      </c>
      <c r="V694" s="102"/>
      <c r="W694" s="81"/>
      <c r="X694" s="81"/>
      <c r="Y694" s="105"/>
      <c r="Z694" s="105"/>
      <c r="AA694" s="106" t="str">
        <f aca="false">IF(AND($Y694="",$Z694=""),"",ROUND(IFERROR(VALUE(LEFT($Y694,1)),0)*12+IFERROR(VALUE(LEFT($Z694,1)),0)*8,0))</f>
        <v/>
      </c>
      <c r="AB694" s="106" t="str">
        <f aca="false">IF($AA694="","",IF($AA694&gt;=80,"A - call first",IF($AA694&gt;=60,"B - worth pursuing",IF($AA694&gt;=40,"C - nurture","D - do not spend time here"))))</f>
        <v/>
      </c>
      <c r="AC694" s="107" t="str">
        <f aca="false">IF($C694="","",IF($S694="Converted","8 Won / Certified",IF($S694="Application Started","7 Certification / Enterprise opportunity",IF($S694="Meeting Booked","6 Meeting / Application",IF(OR($S694="Interested",$S694="Info Requested"),"5 Interested",IF(OR($S694="Declined",$S694="Not Relevant",$S694="Do Not Contact / Unsubscribed"),"9 Closed - Lost",IF($R694="Yes","4 Contacted",IF($N694="Yes","2 Engaged",IF($M694="Yes","1 Awareness",IF($AA694&gt;=60,"3 Qualified","1 Awareness"))))))))))</f>
        <v/>
      </c>
      <c r="AD694" s="108"/>
      <c r="AE694" s="108"/>
      <c r="AF694" s="111" t="str">
        <f aca="false">IF($AE694="","",$AE694+10)</f>
        <v/>
      </c>
      <c r="AG694" s="108"/>
      <c r="AH694" s="81"/>
      <c r="AI694" s="108"/>
      <c r="AJ694" s="81"/>
      <c r="AK694" s="108"/>
      <c r="AL694" s="110"/>
      <c r="AM694" s="81"/>
      <c r="AN694" s="111" t="str">
        <f aca="false">IF($D694="","",IF(COUNTIF($D$4:$D$1203,$D694)&gt;1,"DUPLICATE — check earlier row",""))</f>
        <v/>
      </c>
      <c r="AO694" s="81"/>
      <c r="AP694" s="81"/>
    </row>
    <row r="695" customFormat="false" ht="30" hidden="false" customHeight="true" outlineLevel="0" collapsed="false">
      <c r="A695" s="79"/>
      <c r="B695" s="80"/>
      <c r="C695" s="80"/>
      <c r="D695" s="80"/>
      <c r="E695" s="80"/>
      <c r="F695" s="80"/>
      <c r="G695" s="80"/>
      <c r="H695" s="80"/>
      <c r="I695" s="80"/>
      <c r="J695" s="102"/>
      <c r="K695" s="103" t="str">
        <f aca="false">IF(J695="","",IF(J695&gt;=8,"Yes","Check"))</f>
        <v/>
      </c>
      <c r="L695" s="81"/>
      <c r="M695" s="102"/>
      <c r="N695" s="102"/>
      <c r="O695" s="80"/>
      <c r="P695" s="81"/>
      <c r="Q695" s="103" t="str">
        <f aca="false">IF(P695="","",LEN(P695))</f>
        <v/>
      </c>
      <c r="R695" s="102"/>
      <c r="S695" s="80"/>
      <c r="T695" s="81"/>
      <c r="U695" s="104" t="str">
        <f aca="false">IF($AE695&lt;&gt;"",$AE695+4,IF(OR(R695&lt;&gt;"Yes",A695=""),"",A695+4))</f>
        <v/>
      </c>
      <c r="V695" s="102"/>
      <c r="W695" s="81"/>
      <c r="X695" s="81"/>
      <c r="Y695" s="105"/>
      <c r="Z695" s="105"/>
      <c r="AA695" s="106" t="str">
        <f aca="false">IF(AND($Y695="",$Z695=""),"",ROUND(IFERROR(VALUE(LEFT($Y695,1)),0)*12+IFERROR(VALUE(LEFT($Z695,1)),0)*8,0))</f>
        <v/>
      </c>
      <c r="AB695" s="106" t="str">
        <f aca="false">IF($AA695="","",IF($AA695&gt;=80,"A - call first",IF($AA695&gt;=60,"B - worth pursuing",IF($AA695&gt;=40,"C - nurture","D - do not spend time here"))))</f>
        <v/>
      </c>
      <c r="AC695" s="107" t="str">
        <f aca="false">IF($C695="","",IF($S695="Converted","8 Won / Certified",IF($S695="Application Started","7 Certification / Enterprise opportunity",IF($S695="Meeting Booked","6 Meeting / Application",IF(OR($S695="Interested",$S695="Info Requested"),"5 Interested",IF(OR($S695="Declined",$S695="Not Relevant",$S695="Do Not Contact / Unsubscribed"),"9 Closed - Lost",IF($R695="Yes","4 Contacted",IF($N695="Yes","2 Engaged",IF($M695="Yes","1 Awareness",IF($AA695&gt;=60,"3 Qualified","1 Awareness"))))))))))</f>
        <v/>
      </c>
      <c r="AD695" s="108"/>
      <c r="AE695" s="108"/>
      <c r="AF695" s="109" t="str">
        <f aca="false">IF($AE695="","",$AE695+10)</f>
        <v/>
      </c>
      <c r="AG695" s="108"/>
      <c r="AH695" s="81"/>
      <c r="AI695" s="108"/>
      <c r="AJ695" s="81"/>
      <c r="AK695" s="108"/>
      <c r="AL695" s="110"/>
      <c r="AM695" s="81"/>
      <c r="AN695" s="109" t="str">
        <f aca="false">IF($D695="","",IF(COUNTIF($D$4:$D$1203,$D695)&gt;1,"DUPLICATE — check earlier row",""))</f>
        <v/>
      </c>
      <c r="AO695" s="81"/>
      <c r="AP695" s="81"/>
    </row>
    <row r="696" customFormat="false" ht="30" hidden="false" customHeight="true" outlineLevel="0" collapsed="false">
      <c r="A696" s="79"/>
      <c r="B696" s="80"/>
      <c r="C696" s="80"/>
      <c r="D696" s="80"/>
      <c r="E696" s="80"/>
      <c r="F696" s="80"/>
      <c r="G696" s="80"/>
      <c r="H696" s="80"/>
      <c r="I696" s="80"/>
      <c r="J696" s="102"/>
      <c r="K696" s="103" t="str">
        <f aca="false">IF(J696="","",IF(J696&gt;=8,"Yes","Check"))</f>
        <v/>
      </c>
      <c r="L696" s="81"/>
      <c r="M696" s="102"/>
      <c r="N696" s="102"/>
      <c r="O696" s="80"/>
      <c r="P696" s="81"/>
      <c r="Q696" s="103" t="str">
        <f aca="false">IF(P696="","",LEN(P696))</f>
        <v/>
      </c>
      <c r="R696" s="102"/>
      <c r="S696" s="80"/>
      <c r="T696" s="81"/>
      <c r="U696" s="104" t="str">
        <f aca="false">IF($AE696&lt;&gt;"",$AE696+4,IF(OR(R696&lt;&gt;"Yes",A696=""),"",A696+4))</f>
        <v/>
      </c>
      <c r="V696" s="102"/>
      <c r="W696" s="81"/>
      <c r="X696" s="81"/>
      <c r="Y696" s="105"/>
      <c r="Z696" s="105"/>
      <c r="AA696" s="106" t="str">
        <f aca="false">IF(AND($Y696="",$Z696=""),"",ROUND(IFERROR(VALUE(LEFT($Y696,1)),0)*12+IFERROR(VALUE(LEFT($Z696,1)),0)*8,0))</f>
        <v/>
      </c>
      <c r="AB696" s="106" t="str">
        <f aca="false">IF($AA696="","",IF($AA696&gt;=80,"A - call first",IF($AA696&gt;=60,"B - worth pursuing",IF($AA696&gt;=40,"C - nurture","D - do not spend time here"))))</f>
        <v/>
      </c>
      <c r="AC696" s="107" t="str">
        <f aca="false">IF($C696="","",IF($S696="Converted","8 Won / Certified",IF($S696="Application Started","7 Certification / Enterprise opportunity",IF($S696="Meeting Booked","6 Meeting / Application",IF(OR($S696="Interested",$S696="Info Requested"),"5 Interested",IF(OR($S696="Declined",$S696="Not Relevant",$S696="Do Not Contact / Unsubscribed"),"9 Closed - Lost",IF($R696="Yes","4 Contacted",IF($N696="Yes","2 Engaged",IF($M696="Yes","1 Awareness",IF($AA696&gt;=60,"3 Qualified","1 Awareness"))))))))))</f>
        <v/>
      </c>
      <c r="AD696" s="108"/>
      <c r="AE696" s="108"/>
      <c r="AF696" s="111" t="str">
        <f aca="false">IF($AE696="","",$AE696+10)</f>
        <v/>
      </c>
      <c r="AG696" s="108"/>
      <c r="AH696" s="81"/>
      <c r="AI696" s="108"/>
      <c r="AJ696" s="81"/>
      <c r="AK696" s="108"/>
      <c r="AL696" s="110"/>
      <c r="AM696" s="81"/>
      <c r="AN696" s="111" t="str">
        <f aca="false">IF($D696="","",IF(COUNTIF($D$4:$D$1203,$D696)&gt;1,"DUPLICATE — check earlier row",""))</f>
        <v/>
      </c>
      <c r="AO696" s="81"/>
      <c r="AP696" s="81"/>
    </row>
    <row r="697" customFormat="false" ht="30" hidden="false" customHeight="true" outlineLevel="0" collapsed="false">
      <c r="A697" s="79"/>
      <c r="B697" s="80"/>
      <c r="C697" s="80"/>
      <c r="D697" s="80"/>
      <c r="E697" s="80"/>
      <c r="F697" s="80"/>
      <c r="G697" s="80"/>
      <c r="H697" s="80"/>
      <c r="I697" s="80"/>
      <c r="J697" s="102"/>
      <c r="K697" s="103" t="str">
        <f aca="false">IF(J697="","",IF(J697&gt;=8,"Yes","Check"))</f>
        <v/>
      </c>
      <c r="L697" s="81"/>
      <c r="M697" s="102"/>
      <c r="N697" s="102"/>
      <c r="O697" s="80"/>
      <c r="P697" s="81"/>
      <c r="Q697" s="103" t="str">
        <f aca="false">IF(P697="","",LEN(P697))</f>
        <v/>
      </c>
      <c r="R697" s="102"/>
      <c r="S697" s="80"/>
      <c r="T697" s="81"/>
      <c r="U697" s="104" t="str">
        <f aca="false">IF($AE697&lt;&gt;"",$AE697+4,IF(OR(R697&lt;&gt;"Yes",A697=""),"",A697+4))</f>
        <v/>
      </c>
      <c r="V697" s="102"/>
      <c r="W697" s="81"/>
      <c r="X697" s="81"/>
      <c r="Y697" s="105"/>
      <c r="Z697" s="105"/>
      <c r="AA697" s="106" t="str">
        <f aca="false">IF(AND($Y697="",$Z697=""),"",ROUND(IFERROR(VALUE(LEFT($Y697,1)),0)*12+IFERROR(VALUE(LEFT($Z697,1)),0)*8,0))</f>
        <v/>
      </c>
      <c r="AB697" s="106" t="str">
        <f aca="false">IF($AA697="","",IF($AA697&gt;=80,"A - call first",IF($AA697&gt;=60,"B - worth pursuing",IF($AA697&gt;=40,"C - nurture","D - do not spend time here"))))</f>
        <v/>
      </c>
      <c r="AC697" s="107" t="str">
        <f aca="false">IF($C697="","",IF($S697="Converted","8 Won / Certified",IF($S697="Application Started","7 Certification / Enterprise opportunity",IF($S697="Meeting Booked","6 Meeting / Application",IF(OR($S697="Interested",$S697="Info Requested"),"5 Interested",IF(OR($S697="Declined",$S697="Not Relevant",$S697="Do Not Contact / Unsubscribed"),"9 Closed - Lost",IF($R697="Yes","4 Contacted",IF($N697="Yes","2 Engaged",IF($M697="Yes","1 Awareness",IF($AA697&gt;=60,"3 Qualified","1 Awareness"))))))))))</f>
        <v/>
      </c>
      <c r="AD697" s="108"/>
      <c r="AE697" s="108"/>
      <c r="AF697" s="109" t="str">
        <f aca="false">IF($AE697="","",$AE697+10)</f>
        <v/>
      </c>
      <c r="AG697" s="108"/>
      <c r="AH697" s="81"/>
      <c r="AI697" s="108"/>
      <c r="AJ697" s="81"/>
      <c r="AK697" s="108"/>
      <c r="AL697" s="110"/>
      <c r="AM697" s="81"/>
      <c r="AN697" s="109" t="str">
        <f aca="false">IF($D697="","",IF(COUNTIF($D$4:$D$1203,$D697)&gt;1,"DUPLICATE — check earlier row",""))</f>
        <v/>
      </c>
      <c r="AO697" s="81"/>
      <c r="AP697" s="81"/>
    </row>
    <row r="698" customFormat="false" ht="30" hidden="false" customHeight="true" outlineLevel="0" collapsed="false">
      <c r="A698" s="79"/>
      <c r="B698" s="80"/>
      <c r="C698" s="80"/>
      <c r="D698" s="80"/>
      <c r="E698" s="80"/>
      <c r="F698" s="80"/>
      <c r="G698" s="80"/>
      <c r="H698" s="80"/>
      <c r="I698" s="80"/>
      <c r="J698" s="102"/>
      <c r="K698" s="103" t="str">
        <f aca="false">IF(J698="","",IF(J698&gt;=8,"Yes","Check"))</f>
        <v/>
      </c>
      <c r="L698" s="81"/>
      <c r="M698" s="102"/>
      <c r="N698" s="102"/>
      <c r="O698" s="80"/>
      <c r="P698" s="81"/>
      <c r="Q698" s="103" t="str">
        <f aca="false">IF(P698="","",LEN(P698))</f>
        <v/>
      </c>
      <c r="R698" s="102"/>
      <c r="S698" s="80"/>
      <c r="T698" s="81"/>
      <c r="U698" s="104" t="str">
        <f aca="false">IF($AE698&lt;&gt;"",$AE698+4,IF(OR(R698&lt;&gt;"Yes",A698=""),"",A698+4))</f>
        <v/>
      </c>
      <c r="V698" s="102"/>
      <c r="W698" s="81"/>
      <c r="X698" s="81"/>
      <c r="Y698" s="105"/>
      <c r="Z698" s="105"/>
      <c r="AA698" s="106" t="str">
        <f aca="false">IF(AND($Y698="",$Z698=""),"",ROUND(IFERROR(VALUE(LEFT($Y698,1)),0)*12+IFERROR(VALUE(LEFT($Z698,1)),0)*8,0))</f>
        <v/>
      </c>
      <c r="AB698" s="106" t="str">
        <f aca="false">IF($AA698="","",IF($AA698&gt;=80,"A - call first",IF($AA698&gt;=60,"B - worth pursuing",IF($AA698&gt;=40,"C - nurture","D - do not spend time here"))))</f>
        <v/>
      </c>
      <c r="AC698" s="107" t="str">
        <f aca="false">IF($C698="","",IF($S698="Converted","8 Won / Certified",IF($S698="Application Started","7 Certification / Enterprise opportunity",IF($S698="Meeting Booked","6 Meeting / Application",IF(OR($S698="Interested",$S698="Info Requested"),"5 Interested",IF(OR($S698="Declined",$S698="Not Relevant",$S698="Do Not Contact / Unsubscribed"),"9 Closed - Lost",IF($R698="Yes","4 Contacted",IF($N698="Yes","2 Engaged",IF($M698="Yes","1 Awareness",IF($AA698&gt;=60,"3 Qualified","1 Awareness"))))))))))</f>
        <v/>
      </c>
      <c r="AD698" s="108"/>
      <c r="AE698" s="108"/>
      <c r="AF698" s="111" t="str">
        <f aca="false">IF($AE698="","",$AE698+10)</f>
        <v/>
      </c>
      <c r="AG698" s="108"/>
      <c r="AH698" s="81"/>
      <c r="AI698" s="108"/>
      <c r="AJ698" s="81"/>
      <c r="AK698" s="108"/>
      <c r="AL698" s="110"/>
      <c r="AM698" s="81"/>
      <c r="AN698" s="111" t="str">
        <f aca="false">IF($D698="","",IF(COUNTIF($D$4:$D$1203,$D698)&gt;1,"DUPLICATE — check earlier row",""))</f>
        <v/>
      </c>
      <c r="AO698" s="81"/>
      <c r="AP698" s="81"/>
    </row>
    <row r="699" customFormat="false" ht="30" hidden="false" customHeight="true" outlineLevel="0" collapsed="false">
      <c r="A699" s="79"/>
      <c r="B699" s="80"/>
      <c r="C699" s="80"/>
      <c r="D699" s="80"/>
      <c r="E699" s="80"/>
      <c r="F699" s="80"/>
      <c r="G699" s="80"/>
      <c r="H699" s="80"/>
      <c r="I699" s="80"/>
      <c r="J699" s="102"/>
      <c r="K699" s="103" t="str">
        <f aca="false">IF(J699="","",IF(J699&gt;=8,"Yes","Check"))</f>
        <v/>
      </c>
      <c r="L699" s="81"/>
      <c r="M699" s="102"/>
      <c r="N699" s="102"/>
      <c r="O699" s="80"/>
      <c r="P699" s="81"/>
      <c r="Q699" s="103" t="str">
        <f aca="false">IF(P699="","",LEN(P699))</f>
        <v/>
      </c>
      <c r="R699" s="102"/>
      <c r="S699" s="80"/>
      <c r="T699" s="81"/>
      <c r="U699" s="104" t="str">
        <f aca="false">IF($AE699&lt;&gt;"",$AE699+4,IF(OR(R699&lt;&gt;"Yes",A699=""),"",A699+4))</f>
        <v/>
      </c>
      <c r="V699" s="102"/>
      <c r="W699" s="81"/>
      <c r="X699" s="81"/>
      <c r="Y699" s="105"/>
      <c r="Z699" s="105"/>
      <c r="AA699" s="106" t="str">
        <f aca="false">IF(AND($Y699="",$Z699=""),"",ROUND(IFERROR(VALUE(LEFT($Y699,1)),0)*12+IFERROR(VALUE(LEFT($Z699,1)),0)*8,0))</f>
        <v/>
      </c>
      <c r="AB699" s="106" t="str">
        <f aca="false">IF($AA699="","",IF($AA699&gt;=80,"A - call first",IF($AA699&gt;=60,"B - worth pursuing",IF($AA699&gt;=40,"C - nurture","D - do not spend time here"))))</f>
        <v/>
      </c>
      <c r="AC699" s="107" t="str">
        <f aca="false">IF($C699="","",IF($S699="Converted","8 Won / Certified",IF($S699="Application Started","7 Certification / Enterprise opportunity",IF($S699="Meeting Booked","6 Meeting / Application",IF(OR($S699="Interested",$S699="Info Requested"),"5 Interested",IF(OR($S699="Declined",$S699="Not Relevant",$S699="Do Not Contact / Unsubscribed"),"9 Closed - Lost",IF($R699="Yes","4 Contacted",IF($N699="Yes","2 Engaged",IF($M699="Yes","1 Awareness",IF($AA699&gt;=60,"3 Qualified","1 Awareness"))))))))))</f>
        <v/>
      </c>
      <c r="AD699" s="108"/>
      <c r="AE699" s="108"/>
      <c r="AF699" s="109" t="str">
        <f aca="false">IF($AE699="","",$AE699+10)</f>
        <v/>
      </c>
      <c r="AG699" s="108"/>
      <c r="AH699" s="81"/>
      <c r="AI699" s="108"/>
      <c r="AJ699" s="81"/>
      <c r="AK699" s="108"/>
      <c r="AL699" s="110"/>
      <c r="AM699" s="81"/>
      <c r="AN699" s="109" t="str">
        <f aca="false">IF($D699="","",IF(COUNTIF($D$4:$D$1203,$D699)&gt;1,"DUPLICATE — check earlier row",""))</f>
        <v/>
      </c>
      <c r="AO699" s="81"/>
      <c r="AP699" s="81"/>
    </row>
    <row r="700" customFormat="false" ht="30" hidden="false" customHeight="true" outlineLevel="0" collapsed="false">
      <c r="A700" s="79"/>
      <c r="B700" s="80"/>
      <c r="C700" s="80"/>
      <c r="D700" s="80"/>
      <c r="E700" s="80"/>
      <c r="F700" s="80"/>
      <c r="G700" s="80"/>
      <c r="H700" s="80"/>
      <c r="I700" s="80"/>
      <c r="J700" s="102"/>
      <c r="K700" s="103" t="str">
        <f aca="false">IF(J700="","",IF(J700&gt;=8,"Yes","Check"))</f>
        <v/>
      </c>
      <c r="L700" s="81"/>
      <c r="M700" s="102"/>
      <c r="N700" s="102"/>
      <c r="O700" s="80"/>
      <c r="P700" s="81"/>
      <c r="Q700" s="103" t="str">
        <f aca="false">IF(P700="","",LEN(P700))</f>
        <v/>
      </c>
      <c r="R700" s="102"/>
      <c r="S700" s="80"/>
      <c r="T700" s="81"/>
      <c r="U700" s="104" t="str">
        <f aca="false">IF($AE700&lt;&gt;"",$AE700+4,IF(OR(R700&lt;&gt;"Yes",A700=""),"",A700+4))</f>
        <v/>
      </c>
      <c r="V700" s="102"/>
      <c r="W700" s="81"/>
      <c r="X700" s="81"/>
      <c r="Y700" s="105"/>
      <c r="Z700" s="105"/>
      <c r="AA700" s="106" t="str">
        <f aca="false">IF(AND($Y700="",$Z700=""),"",ROUND(IFERROR(VALUE(LEFT($Y700,1)),0)*12+IFERROR(VALUE(LEFT($Z700,1)),0)*8,0))</f>
        <v/>
      </c>
      <c r="AB700" s="106" t="str">
        <f aca="false">IF($AA700="","",IF($AA700&gt;=80,"A - call first",IF($AA700&gt;=60,"B - worth pursuing",IF($AA700&gt;=40,"C - nurture","D - do not spend time here"))))</f>
        <v/>
      </c>
      <c r="AC700" s="107" t="str">
        <f aca="false">IF($C700="","",IF($S700="Converted","8 Won / Certified",IF($S700="Application Started","7 Certification / Enterprise opportunity",IF($S700="Meeting Booked","6 Meeting / Application",IF(OR($S700="Interested",$S700="Info Requested"),"5 Interested",IF(OR($S700="Declined",$S700="Not Relevant",$S700="Do Not Contact / Unsubscribed"),"9 Closed - Lost",IF($R700="Yes","4 Contacted",IF($N700="Yes","2 Engaged",IF($M700="Yes","1 Awareness",IF($AA700&gt;=60,"3 Qualified","1 Awareness"))))))))))</f>
        <v/>
      </c>
      <c r="AD700" s="108"/>
      <c r="AE700" s="108"/>
      <c r="AF700" s="111" t="str">
        <f aca="false">IF($AE700="","",$AE700+10)</f>
        <v/>
      </c>
      <c r="AG700" s="108"/>
      <c r="AH700" s="81"/>
      <c r="AI700" s="108"/>
      <c r="AJ700" s="81"/>
      <c r="AK700" s="108"/>
      <c r="AL700" s="110"/>
      <c r="AM700" s="81"/>
      <c r="AN700" s="111" t="str">
        <f aca="false">IF($D700="","",IF(COUNTIF($D$4:$D$1203,$D700)&gt;1,"DUPLICATE — check earlier row",""))</f>
        <v/>
      </c>
      <c r="AO700" s="81"/>
      <c r="AP700" s="81"/>
    </row>
    <row r="701" customFormat="false" ht="30" hidden="false" customHeight="true" outlineLevel="0" collapsed="false">
      <c r="A701" s="79"/>
      <c r="B701" s="80"/>
      <c r="C701" s="80"/>
      <c r="D701" s="80"/>
      <c r="E701" s="80"/>
      <c r="F701" s="80"/>
      <c r="G701" s="80"/>
      <c r="H701" s="80"/>
      <c r="I701" s="80"/>
      <c r="J701" s="102"/>
      <c r="K701" s="103" t="str">
        <f aca="false">IF(J701="","",IF(J701&gt;=8,"Yes","Check"))</f>
        <v/>
      </c>
      <c r="L701" s="81"/>
      <c r="M701" s="102"/>
      <c r="N701" s="102"/>
      <c r="O701" s="80"/>
      <c r="P701" s="81"/>
      <c r="Q701" s="103" t="str">
        <f aca="false">IF(P701="","",LEN(P701))</f>
        <v/>
      </c>
      <c r="R701" s="102"/>
      <c r="S701" s="80"/>
      <c r="T701" s="81"/>
      <c r="U701" s="104" t="str">
        <f aca="false">IF($AE701&lt;&gt;"",$AE701+4,IF(OR(R701&lt;&gt;"Yes",A701=""),"",A701+4))</f>
        <v/>
      </c>
      <c r="V701" s="102"/>
      <c r="W701" s="81"/>
      <c r="X701" s="81"/>
      <c r="Y701" s="105"/>
      <c r="Z701" s="105"/>
      <c r="AA701" s="106" t="str">
        <f aca="false">IF(AND($Y701="",$Z701=""),"",ROUND(IFERROR(VALUE(LEFT($Y701,1)),0)*12+IFERROR(VALUE(LEFT($Z701,1)),0)*8,0))</f>
        <v/>
      </c>
      <c r="AB701" s="106" t="str">
        <f aca="false">IF($AA701="","",IF($AA701&gt;=80,"A - call first",IF($AA701&gt;=60,"B - worth pursuing",IF($AA701&gt;=40,"C - nurture","D - do not spend time here"))))</f>
        <v/>
      </c>
      <c r="AC701" s="107" t="str">
        <f aca="false">IF($C701="","",IF($S701="Converted","8 Won / Certified",IF($S701="Application Started","7 Certification / Enterprise opportunity",IF($S701="Meeting Booked","6 Meeting / Application",IF(OR($S701="Interested",$S701="Info Requested"),"5 Interested",IF(OR($S701="Declined",$S701="Not Relevant",$S701="Do Not Contact / Unsubscribed"),"9 Closed - Lost",IF($R701="Yes","4 Contacted",IF($N701="Yes","2 Engaged",IF($M701="Yes","1 Awareness",IF($AA701&gt;=60,"3 Qualified","1 Awareness"))))))))))</f>
        <v/>
      </c>
      <c r="AD701" s="108"/>
      <c r="AE701" s="108"/>
      <c r="AF701" s="109" t="str">
        <f aca="false">IF($AE701="","",$AE701+10)</f>
        <v/>
      </c>
      <c r="AG701" s="108"/>
      <c r="AH701" s="81"/>
      <c r="AI701" s="108"/>
      <c r="AJ701" s="81"/>
      <c r="AK701" s="108"/>
      <c r="AL701" s="110"/>
      <c r="AM701" s="81"/>
      <c r="AN701" s="109" t="str">
        <f aca="false">IF($D701="","",IF(COUNTIF($D$4:$D$1203,$D701)&gt;1,"DUPLICATE — check earlier row",""))</f>
        <v/>
      </c>
      <c r="AO701" s="81"/>
      <c r="AP701" s="81"/>
    </row>
    <row r="702" customFormat="false" ht="30" hidden="false" customHeight="true" outlineLevel="0" collapsed="false">
      <c r="A702" s="79"/>
      <c r="B702" s="80"/>
      <c r="C702" s="80"/>
      <c r="D702" s="80"/>
      <c r="E702" s="80"/>
      <c r="F702" s="80"/>
      <c r="G702" s="80"/>
      <c r="H702" s="80"/>
      <c r="I702" s="80"/>
      <c r="J702" s="102"/>
      <c r="K702" s="103" t="str">
        <f aca="false">IF(J702="","",IF(J702&gt;=8,"Yes","Check"))</f>
        <v/>
      </c>
      <c r="L702" s="81"/>
      <c r="M702" s="102"/>
      <c r="N702" s="102"/>
      <c r="O702" s="80"/>
      <c r="P702" s="81"/>
      <c r="Q702" s="103" t="str">
        <f aca="false">IF(P702="","",LEN(P702))</f>
        <v/>
      </c>
      <c r="R702" s="102"/>
      <c r="S702" s="80"/>
      <c r="T702" s="81"/>
      <c r="U702" s="104" t="str">
        <f aca="false">IF($AE702&lt;&gt;"",$AE702+4,IF(OR(R702&lt;&gt;"Yes",A702=""),"",A702+4))</f>
        <v/>
      </c>
      <c r="V702" s="102"/>
      <c r="W702" s="81"/>
      <c r="X702" s="81"/>
      <c r="Y702" s="105"/>
      <c r="Z702" s="105"/>
      <c r="AA702" s="106" t="str">
        <f aca="false">IF(AND($Y702="",$Z702=""),"",ROUND(IFERROR(VALUE(LEFT($Y702,1)),0)*12+IFERROR(VALUE(LEFT($Z702,1)),0)*8,0))</f>
        <v/>
      </c>
      <c r="AB702" s="106" t="str">
        <f aca="false">IF($AA702="","",IF($AA702&gt;=80,"A - call first",IF($AA702&gt;=60,"B - worth pursuing",IF($AA702&gt;=40,"C - nurture","D - do not spend time here"))))</f>
        <v/>
      </c>
      <c r="AC702" s="107" t="str">
        <f aca="false">IF($C702="","",IF($S702="Converted","8 Won / Certified",IF($S702="Application Started","7 Certification / Enterprise opportunity",IF($S702="Meeting Booked","6 Meeting / Application",IF(OR($S702="Interested",$S702="Info Requested"),"5 Interested",IF(OR($S702="Declined",$S702="Not Relevant",$S702="Do Not Contact / Unsubscribed"),"9 Closed - Lost",IF($R702="Yes","4 Contacted",IF($N702="Yes","2 Engaged",IF($M702="Yes","1 Awareness",IF($AA702&gt;=60,"3 Qualified","1 Awareness"))))))))))</f>
        <v/>
      </c>
      <c r="AD702" s="108"/>
      <c r="AE702" s="108"/>
      <c r="AF702" s="111" t="str">
        <f aca="false">IF($AE702="","",$AE702+10)</f>
        <v/>
      </c>
      <c r="AG702" s="108"/>
      <c r="AH702" s="81"/>
      <c r="AI702" s="108"/>
      <c r="AJ702" s="81"/>
      <c r="AK702" s="108"/>
      <c r="AL702" s="110"/>
      <c r="AM702" s="81"/>
      <c r="AN702" s="111" t="str">
        <f aca="false">IF($D702="","",IF(COUNTIF($D$4:$D$1203,$D702)&gt;1,"DUPLICATE — check earlier row",""))</f>
        <v/>
      </c>
      <c r="AO702" s="81"/>
      <c r="AP702" s="81"/>
    </row>
    <row r="703" customFormat="false" ht="30" hidden="false" customHeight="true" outlineLevel="0" collapsed="false">
      <c r="A703" s="79"/>
      <c r="B703" s="80"/>
      <c r="C703" s="80"/>
      <c r="D703" s="80"/>
      <c r="E703" s="80"/>
      <c r="F703" s="80"/>
      <c r="G703" s="80"/>
      <c r="H703" s="80"/>
      <c r="I703" s="80"/>
      <c r="J703" s="102"/>
      <c r="K703" s="103" t="str">
        <f aca="false">IF(J703="","",IF(J703&gt;=8,"Yes","Check"))</f>
        <v/>
      </c>
      <c r="L703" s="81"/>
      <c r="M703" s="102"/>
      <c r="N703" s="102"/>
      <c r="O703" s="80"/>
      <c r="P703" s="81"/>
      <c r="Q703" s="103" t="str">
        <f aca="false">IF(P703="","",LEN(P703))</f>
        <v/>
      </c>
      <c r="R703" s="102"/>
      <c r="S703" s="80"/>
      <c r="T703" s="81"/>
      <c r="U703" s="104" t="str">
        <f aca="false">IF($AE703&lt;&gt;"",$AE703+4,IF(OR(R703&lt;&gt;"Yes",A703=""),"",A703+4))</f>
        <v/>
      </c>
      <c r="V703" s="102"/>
      <c r="W703" s="81"/>
      <c r="X703" s="81"/>
      <c r="Y703" s="105"/>
      <c r="Z703" s="105"/>
      <c r="AA703" s="106" t="str">
        <f aca="false">IF(AND($Y703="",$Z703=""),"",ROUND(IFERROR(VALUE(LEFT($Y703,1)),0)*12+IFERROR(VALUE(LEFT($Z703,1)),0)*8,0))</f>
        <v/>
      </c>
      <c r="AB703" s="106" t="str">
        <f aca="false">IF($AA703="","",IF($AA703&gt;=80,"A - call first",IF($AA703&gt;=60,"B - worth pursuing",IF($AA703&gt;=40,"C - nurture","D - do not spend time here"))))</f>
        <v/>
      </c>
      <c r="AC703" s="107" t="str">
        <f aca="false">IF($C703="","",IF($S703="Converted","8 Won / Certified",IF($S703="Application Started","7 Certification / Enterprise opportunity",IF($S703="Meeting Booked","6 Meeting / Application",IF(OR($S703="Interested",$S703="Info Requested"),"5 Interested",IF(OR($S703="Declined",$S703="Not Relevant",$S703="Do Not Contact / Unsubscribed"),"9 Closed - Lost",IF($R703="Yes","4 Contacted",IF($N703="Yes","2 Engaged",IF($M703="Yes","1 Awareness",IF($AA703&gt;=60,"3 Qualified","1 Awareness"))))))))))</f>
        <v/>
      </c>
      <c r="AD703" s="108"/>
      <c r="AE703" s="108"/>
      <c r="AF703" s="109" t="str">
        <f aca="false">IF($AE703="","",$AE703+10)</f>
        <v/>
      </c>
      <c r="AG703" s="108"/>
      <c r="AH703" s="81"/>
      <c r="AI703" s="108"/>
      <c r="AJ703" s="81"/>
      <c r="AK703" s="108"/>
      <c r="AL703" s="110"/>
      <c r="AM703" s="81"/>
      <c r="AN703" s="109" t="str">
        <f aca="false">IF($D703="","",IF(COUNTIF($D$4:$D$1203,$D703)&gt;1,"DUPLICATE — check earlier row",""))</f>
        <v/>
      </c>
      <c r="AO703" s="81"/>
      <c r="AP703" s="81"/>
    </row>
    <row r="704" customFormat="false" ht="30" hidden="false" customHeight="true" outlineLevel="0" collapsed="false">
      <c r="A704" s="79"/>
      <c r="B704" s="80"/>
      <c r="C704" s="80"/>
      <c r="D704" s="80"/>
      <c r="E704" s="80"/>
      <c r="F704" s="80"/>
      <c r="G704" s="80"/>
      <c r="H704" s="80"/>
      <c r="I704" s="80"/>
      <c r="J704" s="102"/>
      <c r="K704" s="103" t="str">
        <f aca="false">IF(J704="","",IF(J704&gt;=8,"Yes","Check"))</f>
        <v/>
      </c>
      <c r="L704" s="81"/>
      <c r="M704" s="102"/>
      <c r="N704" s="102"/>
      <c r="O704" s="80"/>
      <c r="P704" s="81"/>
      <c r="Q704" s="103" t="str">
        <f aca="false">IF(P704="","",LEN(P704))</f>
        <v/>
      </c>
      <c r="R704" s="102"/>
      <c r="S704" s="80"/>
      <c r="T704" s="81"/>
      <c r="U704" s="104" t="str">
        <f aca="false">IF($AE704&lt;&gt;"",$AE704+4,IF(OR(R704&lt;&gt;"Yes",A704=""),"",A704+4))</f>
        <v/>
      </c>
      <c r="V704" s="102"/>
      <c r="W704" s="81"/>
      <c r="X704" s="81"/>
      <c r="Y704" s="105"/>
      <c r="Z704" s="105"/>
      <c r="AA704" s="106" t="str">
        <f aca="false">IF(AND($Y704="",$Z704=""),"",ROUND(IFERROR(VALUE(LEFT($Y704,1)),0)*12+IFERROR(VALUE(LEFT($Z704,1)),0)*8,0))</f>
        <v/>
      </c>
      <c r="AB704" s="106" t="str">
        <f aca="false">IF($AA704="","",IF($AA704&gt;=80,"A - call first",IF($AA704&gt;=60,"B - worth pursuing",IF($AA704&gt;=40,"C - nurture","D - do not spend time here"))))</f>
        <v/>
      </c>
      <c r="AC704" s="107" t="str">
        <f aca="false">IF($C704="","",IF($S704="Converted","8 Won / Certified",IF($S704="Application Started","7 Certification / Enterprise opportunity",IF($S704="Meeting Booked","6 Meeting / Application",IF(OR($S704="Interested",$S704="Info Requested"),"5 Interested",IF(OR($S704="Declined",$S704="Not Relevant",$S704="Do Not Contact / Unsubscribed"),"9 Closed - Lost",IF($R704="Yes","4 Contacted",IF($N704="Yes","2 Engaged",IF($M704="Yes","1 Awareness",IF($AA704&gt;=60,"3 Qualified","1 Awareness"))))))))))</f>
        <v/>
      </c>
      <c r="AD704" s="108"/>
      <c r="AE704" s="108"/>
      <c r="AF704" s="111" t="str">
        <f aca="false">IF($AE704="","",$AE704+10)</f>
        <v/>
      </c>
      <c r="AG704" s="108"/>
      <c r="AH704" s="81"/>
      <c r="AI704" s="108"/>
      <c r="AJ704" s="81"/>
      <c r="AK704" s="108"/>
      <c r="AL704" s="110"/>
      <c r="AM704" s="81"/>
      <c r="AN704" s="111" t="str">
        <f aca="false">IF($D704="","",IF(COUNTIF($D$4:$D$1203,$D704)&gt;1,"DUPLICATE — check earlier row",""))</f>
        <v/>
      </c>
      <c r="AO704" s="81"/>
      <c r="AP704" s="81"/>
    </row>
    <row r="705" customFormat="false" ht="30" hidden="false" customHeight="true" outlineLevel="0" collapsed="false">
      <c r="A705" s="79"/>
      <c r="B705" s="80"/>
      <c r="C705" s="80"/>
      <c r="D705" s="80"/>
      <c r="E705" s="80"/>
      <c r="F705" s="80"/>
      <c r="G705" s="80"/>
      <c r="H705" s="80"/>
      <c r="I705" s="80"/>
      <c r="J705" s="102"/>
      <c r="K705" s="103" t="str">
        <f aca="false">IF(J705="","",IF(J705&gt;=8,"Yes","Check"))</f>
        <v/>
      </c>
      <c r="L705" s="81"/>
      <c r="M705" s="102"/>
      <c r="N705" s="102"/>
      <c r="O705" s="80"/>
      <c r="P705" s="81"/>
      <c r="Q705" s="103" t="str">
        <f aca="false">IF(P705="","",LEN(P705))</f>
        <v/>
      </c>
      <c r="R705" s="102"/>
      <c r="S705" s="80"/>
      <c r="T705" s="81"/>
      <c r="U705" s="104" t="str">
        <f aca="false">IF($AE705&lt;&gt;"",$AE705+4,IF(OR(R705&lt;&gt;"Yes",A705=""),"",A705+4))</f>
        <v/>
      </c>
      <c r="V705" s="102"/>
      <c r="W705" s="81"/>
      <c r="X705" s="81"/>
      <c r="Y705" s="105"/>
      <c r="Z705" s="105"/>
      <c r="AA705" s="106" t="str">
        <f aca="false">IF(AND($Y705="",$Z705=""),"",ROUND(IFERROR(VALUE(LEFT($Y705,1)),0)*12+IFERROR(VALUE(LEFT($Z705,1)),0)*8,0))</f>
        <v/>
      </c>
      <c r="AB705" s="106" t="str">
        <f aca="false">IF($AA705="","",IF($AA705&gt;=80,"A - call first",IF($AA705&gt;=60,"B - worth pursuing",IF($AA705&gt;=40,"C - nurture","D - do not spend time here"))))</f>
        <v/>
      </c>
      <c r="AC705" s="107" t="str">
        <f aca="false">IF($C705="","",IF($S705="Converted","8 Won / Certified",IF($S705="Application Started","7 Certification / Enterprise opportunity",IF($S705="Meeting Booked","6 Meeting / Application",IF(OR($S705="Interested",$S705="Info Requested"),"5 Interested",IF(OR($S705="Declined",$S705="Not Relevant",$S705="Do Not Contact / Unsubscribed"),"9 Closed - Lost",IF($R705="Yes","4 Contacted",IF($N705="Yes","2 Engaged",IF($M705="Yes","1 Awareness",IF($AA705&gt;=60,"3 Qualified","1 Awareness"))))))))))</f>
        <v/>
      </c>
      <c r="AD705" s="108"/>
      <c r="AE705" s="108"/>
      <c r="AF705" s="109" t="str">
        <f aca="false">IF($AE705="","",$AE705+10)</f>
        <v/>
      </c>
      <c r="AG705" s="108"/>
      <c r="AH705" s="81"/>
      <c r="AI705" s="108"/>
      <c r="AJ705" s="81"/>
      <c r="AK705" s="108"/>
      <c r="AL705" s="110"/>
      <c r="AM705" s="81"/>
      <c r="AN705" s="109" t="str">
        <f aca="false">IF($D705="","",IF(COUNTIF($D$4:$D$1203,$D705)&gt;1,"DUPLICATE — check earlier row",""))</f>
        <v/>
      </c>
      <c r="AO705" s="81"/>
      <c r="AP705" s="81"/>
    </row>
    <row r="706" customFormat="false" ht="30" hidden="false" customHeight="true" outlineLevel="0" collapsed="false">
      <c r="A706" s="79"/>
      <c r="B706" s="80"/>
      <c r="C706" s="80"/>
      <c r="D706" s="80"/>
      <c r="E706" s="80"/>
      <c r="F706" s="80"/>
      <c r="G706" s="80"/>
      <c r="H706" s="80"/>
      <c r="I706" s="80"/>
      <c r="J706" s="102"/>
      <c r="K706" s="103" t="str">
        <f aca="false">IF(J706="","",IF(J706&gt;=8,"Yes","Check"))</f>
        <v/>
      </c>
      <c r="L706" s="81"/>
      <c r="M706" s="102"/>
      <c r="N706" s="102"/>
      <c r="O706" s="80"/>
      <c r="P706" s="81"/>
      <c r="Q706" s="103" t="str">
        <f aca="false">IF(P706="","",LEN(P706))</f>
        <v/>
      </c>
      <c r="R706" s="102"/>
      <c r="S706" s="80"/>
      <c r="T706" s="81"/>
      <c r="U706" s="104" t="str">
        <f aca="false">IF($AE706&lt;&gt;"",$AE706+4,IF(OR(R706&lt;&gt;"Yes",A706=""),"",A706+4))</f>
        <v/>
      </c>
      <c r="V706" s="102"/>
      <c r="W706" s="81"/>
      <c r="X706" s="81"/>
      <c r="Y706" s="105"/>
      <c r="Z706" s="105"/>
      <c r="AA706" s="106" t="str">
        <f aca="false">IF(AND($Y706="",$Z706=""),"",ROUND(IFERROR(VALUE(LEFT($Y706,1)),0)*12+IFERROR(VALUE(LEFT($Z706,1)),0)*8,0))</f>
        <v/>
      </c>
      <c r="AB706" s="106" t="str">
        <f aca="false">IF($AA706="","",IF($AA706&gt;=80,"A - call first",IF($AA706&gt;=60,"B - worth pursuing",IF($AA706&gt;=40,"C - nurture","D - do not spend time here"))))</f>
        <v/>
      </c>
      <c r="AC706" s="107" t="str">
        <f aca="false">IF($C706="","",IF($S706="Converted","8 Won / Certified",IF($S706="Application Started","7 Certification / Enterprise opportunity",IF($S706="Meeting Booked","6 Meeting / Application",IF(OR($S706="Interested",$S706="Info Requested"),"5 Interested",IF(OR($S706="Declined",$S706="Not Relevant",$S706="Do Not Contact / Unsubscribed"),"9 Closed - Lost",IF($R706="Yes","4 Contacted",IF($N706="Yes","2 Engaged",IF($M706="Yes","1 Awareness",IF($AA706&gt;=60,"3 Qualified","1 Awareness"))))))))))</f>
        <v/>
      </c>
      <c r="AD706" s="108"/>
      <c r="AE706" s="108"/>
      <c r="AF706" s="111" t="str">
        <f aca="false">IF($AE706="","",$AE706+10)</f>
        <v/>
      </c>
      <c r="AG706" s="108"/>
      <c r="AH706" s="81"/>
      <c r="AI706" s="108"/>
      <c r="AJ706" s="81"/>
      <c r="AK706" s="108"/>
      <c r="AL706" s="110"/>
      <c r="AM706" s="81"/>
      <c r="AN706" s="111" t="str">
        <f aca="false">IF($D706="","",IF(COUNTIF($D$4:$D$1203,$D706)&gt;1,"DUPLICATE — check earlier row",""))</f>
        <v/>
      </c>
      <c r="AO706" s="81"/>
      <c r="AP706" s="81"/>
    </row>
    <row r="707" customFormat="false" ht="30" hidden="false" customHeight="true" outlineLevel="0" collapsed="false">
      <c r="A707" s="79"/>
      <c r="B707" s="80"/>
      <c r="C707" s="80"/>
      <c r="D707" s="80"/>
      <c r="E707" s="80"/>
      <c r="F707" s="80"/>
      <c r="G707" s="80"/>
      <c r="H707" s="80"/>
      <c r="I707" s="80"/>
      <c r="J707" s="102"/>
      <c r="K707" s="103" t="str">
        <f aca="false">IF(J707="","",IF(J707&gt;=8,"Yes","Check"))</f>
        <v/>
      </c>
      <c r="L707" s="81"/>
      <c r="M707" s="102"/>
      <c r="N707" s="102"/>
      <c r="O707" s="80"/>
      <c r="P707" s="81"/>
      <c r="Q707" s="103" t="str">
        <f aca="false">IF(P707="","",LEN(P707))</f>
        <v/>
      </c>
      <c r="R707" s="102"/>
      <c r="S707" s="80"/>
      <c r="T707" s="81"/>
      <c r="U707" s="104" t="str">
        <f aca="false">IF($AE707&lt;&gt;"",$AE707+4,IF(OR(R707&lt;&gt;"Yes",A707=""),"",A707+4))</f>
        <v/>
      </c>
      <c r="V707" s="102"/>
      <c r="W707" s="81"/>
      <c r="X707" s="81"/>
      <c r="Y707" s="105"/>
      <c r="Z707" s="105"/>
      <c r="AA707" s="106" t="str">
        <f aca="false">IF(AND($Y707="",$Z707=""),"",ROUND(IFERROR(VALUE(LEFT($Y707,1)),0)*12+IFERROR(VALUE(LEFT($Z707,1)),0)*8,0))</f>
        <v/>
      </c>
      <c r="AB707" s="106" t="str">
        <f aca="false">IF($AA707="","",IF($AA707&gt;=80,"A - call first",IF($AA707&gt;=60,"B - worth pursuing",IF($AA707&gt;=40,"C - nurture","D - do not spend time here"))))</f>
        <v/>
      </c>
      <c r="AC707" s="107" t="str">
        <f aca="false">IF($C707="","",IF($S707="Converted","8 Won / Certified",IF($S707="Application Started","7 Certification / Enterprise opportunity",IF($S707="Meeting Booked","6 Meeting / Application",IF(OR($S707="Interested",$S707="Info Requested"),"5 Interested",IF(OR($S707="Declined",$S707="Not Relevant",$S707="Do Not Contact / Unsubscribed"),"9 Closed - Lost",IF($R707="Yes","4 Contacted",IF($N707="Yes","2 Engaged",IF($M707="Yes","1 Awareness",IF($AA707&gt;=60,"3 Qualified","1 Awareness"))))))))))</f>
        <v/>
      </c>
      <c r="AD707" s="108"/>
      <c r="AE707" s="108"/>
      <c r="AF707" s="109" t="str">
        <f aca="false">IF($AE707="","",$AE707+10)</f>
        <v/>
      </c>
      <c r="AG707" s="108"/>
      <c r="AH707" s="81"/>
      <c r="AI707" s="108"/>
      <c r="AJ707" s="81"/>
      <c r="AK707" s="108"/>
      <c r="AL707" s="110"/>
      <c r="AM707" s="81"/>
      <c r="AN707" s="109" t="str">
        <f aca="false">IF($D707="","",IF(COUNTIF($D$4:$D$1203,$D707)&gt;1,"DUPLICATE — check earlier row",""))</f>
        <v/>
      </c>
      <c r="AO707" s="81"/>
      <c r="AP707" s="81"/>
    </row>
    <row r="708" customFormat="false" ht="30" hidden="false" customHeight="true" outlineLevel="0" collapsed="false">
      <c r="A708" s="79"/>
      <c r="B708" s="80"/>
      <c r="C708" s="80"/>
      <c r="D708" s="80"/>
      <c r="E708" s="80"/>
      <c r="F708" s="80"/>
      <c r="G708" s="80"/>
      <c r="H708" s="80"/>
      <c r="I708" s="80"/>
      <c r="J708" s="102"/>
      <c r="K708" s="103" t="str">
        <f aca="false">IF(J708="","",IF(J708&gt;=8,"Yes","Check"))</f>
        <v/>
      </c>
      <c r="L708" s="81"/>
      <c r="M708" s="102"/>
      <c r="N708" s="102"/>
      <c r="O708" s="80"/>
      <c r="P708" s="81"/>
      <c r="Q708" s="103" t="str">
        <f aca="false">IF(P708="","",LEN(P708))</f>
        <v/>
      </c>
      <c r="R708" s="102"/>
      <c r="S708" s="80"/>
      <c r="T708" s="81"/>
      <c r="U708" s="104" t="str">
        <f aca="false">IF($AE708&lt;&gt;"",$AE708+4,IF(OR(R708&lt;&gt;"Yes",A708=""),"",A708+4))</f>
        <v/>
      </c>
      <c r="V708" s="102"/>
      <c r="W708" s="81"/>
      <c r="X708" s="81"/>
      <c r="Y708" s="105"/>
      <c r="Z708" s="105"/>
      <c r="AA708" s="106" t="str">
        <f aca="false">IF(AND($Y708="",$Z708=""),"",ROUND(IFERROR(VALUE(LEFT($Y708,1)),0)*12+IFERROR(VALUE(LEFT($Z708,1)),0)*8,0))</f>
        <v/>
      </c>
      <c r="AB708" s="106" t="str">
        <f aca="false">IF($AA708="","",IF($AA708&gt;=80,"A - call first",IF($AA708&gt;=60,"B - worth pursuing",IF($AA708&gt;=40,"C - nurture","D - do not spend time here"))))</f>
        <v/>
      </c>
      <c r="AC708" s="107" t="str">
        <f aca="false">IF($C708="","",IF($S708="Converted","8 Won / Certified",IF($S708="Application Started","7 Certification / Enterprise opportunity",IF($S708="Meeting Booked","6 Meeting / Application",IF(OR($S708="Interested",$S708="Info Requested"),"5 Interested",IF(OR($S708="Declined",$S708="Not Relevant",$S708="Do Not Contact / Unsubscribed"),"9 Closed - Lost",IF($R708="Yes","4 Contacted",IF($N708="Yes","2 Engaged",IF($M708="Yes","1 Awareness",IF($AA708&gt;=60,"3 Qualified","1 Awareness"))))))))))</f>
        <v/>
      </c>
      <c r="AD708" s="108"/>
      <c r="AE708" s="108"/>
      <c r="AF708" s="111" t="str">
        <f aca="false">IF($AE708="","",$AE708+10)</f>
        <v/>
      </c>
      <c r="AG708" s="108"/>
      <c r="AH708" s="81"/>
      <c r="AI708" s="108"/>
      <c r="AJ708" s="81"/>
      <c r="AK708" s="108"/>
      <c r="AL708" s="110"/>
      <c r="AM708" s="81"/>
      <c r="AN708" s="111" t="str">
        <f aca="false">IF($D708="","",IF(COUNTIF($D$4:$D$1203,$D708)&gt;1,"DUPLICATE — check earlier row",""))</f>
        <v/>
      </c>
      <c r="AO708" s="81"/>
      <c r="AP708" s="81"/>
    </row>
    <row r="709" customFormat="false" ht="30" hidden="false" customHeight="true" outlineLevel="0" collapsed="false">
      <c r="A709" s="79"/>
      <c r="B709" s="80"/>
      <c r="C709" s="80"/>
      <c r="D709" s="80"/>
      <c r="E709" s="80"/>
      <c r="F709" s="80"/>
      <c r="G709" s="80"/>
      <c r="H709" s="80"/>
      <c r="I709" s="80"/>
      <c r="J709" s="102"/>
      <c r="K709" s="103" t="str">
        <f aca="false">IF(J709="","",IF(J709&gt;=8,"Yes","Check"))</f>
        <v/>
      </c>
      <c r="L709" s="81"/>
      <c r="M709" s="102"/>
      <c r="N709" s="102"/>
      <c r="O709" s="80"/>
      <c r="P709" s="81"/>
      <c r="Q709" s="103" t="str">
        <f aca="false">IF(P709="","",LEN(P709))</f>
        <v/>
      </c>
      <c r="R709" s="102"/>
      <c r="S709" s="80"/>
      <c r="T709" s="81"/>
      <c r="U709" s="104" t="str">
        <f aca="false">IF($AE709&lt;&gt;"",$AE709+4,IF(OR(R709&lt;&gt;"Yes",A709=""),"",A709+4))</f>
        <v/>
      </c>
      <c r="V709" s="102"/>
      <c r="W709" s="81"/>
      <c r="X709" s="81"/>
      <c r="Y709" s="105"/>
      <c r="Z709" s="105"/>
      <c r="AA709" s="106" t="str">
        <f aca="false">IF(AND($Y709="",$Z709=""),"",ROUND(IFERROR(VALUE(LEFT($Y709,1)),0)*12+IFERROR(VALUE(LEFT($Z709,1)),0)*8,0))</f>
        <v/>
      </c>
      <c r="AB709" s="106" t="str">
        <f aca="false">IF($AA709="","",IF($AA709&gt;=80,"A - call first",IF($AA709&gt;=60,"B - worth pursuing",IF($AA709&gt;=40,"C - nurture","D - do not spend time here"))))</f>
        <v/>
      </c>
      <c r="AC709" s="107" t="str">
        <f aca="false">IF($C709="","",IF($S709="Converted","8 Won / Certified",IF($S709="Application Started","7 Certification / Enterprise opportunity",IF($S709="Meeting Booked","6 Meeting / Application",IF(OR($S709="Interested",$S709="Info Requested"),"5 Interested",IF(OR($S709="Declined",$S709="Not Relevant",$S709="Do Not Contact / Unsubscribed"),"9 Closed - Lost",IF($R709="Yes","4 Contacted",IF($N709="Yes","2 Engaged",IF($M709="Yes","1 Awareness",IF($AA709&gt;=60,"3 Qualified","1 Awareness"))))))))))</f>
        <v/>
      </c>
      <c r="AD709" s="108"/>
      <c r="AE709" s="108"/>
      <c r="AF709" s="109" t="str">
        <f aca="false">IF($AE709="","",$AE709+10)</f>
        <v/>
      </c>
      <c r="AG709" s="108"/>
      <c r="AH709" s="81"/>
      <c r="AI709" s="108"/>
      <c r="AJ709" s="81"/>
      <c r="AK709" s="108"/>
      <c r="AL709" s="110"/>
      <c r="AM709" s="81"/>
      <c r="AN709" s="109" t="str">
        <f aca="false">IF($D709="","",IF(COUNTIF($D$4:$D$1203,$D709)&gt;1,"DUPLICATE — check earlier row",""))</f>
        <v/>
      </c>
      <c r="AO709" s="81"/>
      <c r="AP709" s="81"/>
    </row>
    <row r="710" customFormat="false" ht="30" hidden="false" customHeight="true" outlineLevel="0" collapsed="false">
      <c r="A710" s="79"/>
      <c r="B710" s="80"/>
      <c r="C710" s="80"/>
      <c r="D710" s="80"/>
      <c r="E710" s="80"/>
      <c r="F710" s="80"/>
      <c r="G710" s="80"/>
      <c r="H710" s="80"/>
      <c r="I710" s="80"/>
      <c r="J710" s="102"/>
      <c r="K710" s="103" t="str">
        <f aca="false">IF(J710="","",IF(J710&gt;=8,"Yes","Check"))</f>
        <v/>
      </c>
      <c r="L710" s="81"/>
      <c r="M710" s="102"/>
      <c r="N710" s="102"/>
      <c r="O710" s="80"/>
      <c r="P710" s="81"/>
      <c r="Q710" s="103" t="str">
        <f aca="false">IF(P710="","",LEN(P710))</f>
        <v/>
      </c>
      <c r="R710" s="102"/>
      <c r="S710" s="80"/>
      <c r="T710" s="81"/>
      <c r="U710" s="104" t="str">
        <f aca="false">IF($AE710&lt;&gt;"",$AE710+4,IF(OR(R710&lt;&gt;"Yes",A710=""),"",A710+4))</f>
        <v/>
      </c>
      <c r="V710" s="102"/>
      <c r="W710" s="81"/>
      <c r="X710" s="81"/>
      <c r="Y710" s="105"/>
      <c r="Z710" s="105"/>
      <c r="AA710" s="106" t="str">
        <f aca="false">IF(AND($Y710="",$Z710=""),"",ROUND(IFERROR(VALUE(LEFT($Y710,1)),0)*12+IFERROR(VALUE(LEFT($Z710,1)),0)*8,0))</f>
        <v/>
      </c>
      <c r="AB710" s="106" t="str">
        <f aca="false">IF($AA710="","",IF($AA710&gt;=80,"A - call first",IF($AA710&gt;=60,"B - worth pursuing",IF($AA710&gt;=40,"C - nurture","D - do not spend time here"))))</f>
        <v/>
      </c>
      <c r="AC710" s="107" t="str">
        <f aca="false">IF($C710="","",IF($S710="Converted","8 Won / Certified",IF($S710="Application Started","7 Certification / Enterprise opportunity",IF($S710="Meeting Booked","6 Meeting / Application",IF(OR($S710="Interested",$S710="Info Requested"),"5 Interested",IF(OR($S710="Declined",$S710="Not Relevant",$S710="Do Not Contact / Unsubscribed"),"9 Closed - Lost",IF($R710="Yes","4 Contacted",IF($N710="Yes","2 Engaged",IF($M710="Yes","1 Awareness",IF($AA710&gt;=60,"3 Qualified","1 Awareness"))))))))))</f>
        <v/>
      </c>
      <c r="AD710" s="108"/>
      <c r="AE710" s="108"/>
      <c r="AF710" s="111" t="str">
        <f aca="false">IF($AE710="","",$AE710+10)</f>
        <v/>
      </c>
      <c r="AG710" s="108"/>
      <c r="AH710" s="81"/>
      <c r="AI710" s="108"/>
      <c r="AJ710" s="81"/>
      <c r="AK710" s="108"/>
      <c r="AL710" s="110"/>
      <c r="AM710" s="81"/>
      <c r="AN710" s="111" t="str">
        <f aca="false">IF($D710="","",IF(COUNTIF($D$4:$D$1203,$D710)&gt;1,"DUPLICATE — check earlier row",""))</f>
        <v/>
      </c>
      <c r="AO710" s="81"/>
      <c r="AP710" s="81"/>
    </row>
    <row r="711" customFormat="false" ht="30" hidden="false" customHeight="true" outlineLevel="0" collapsed="false">
      <c r="A711" s="79"/>
      <c r="B711" s="80"/>
      <c r="C711" s="80"/>
      <c r="D711" s="80"/>
      <c r="E711" s="80"/>
      <c r="F711" s="80"/>
      <c r="G711" s="80"/>
      <c r="H711" s="80"/>
      <c r="I711" s="80"/>
      <c r="J711" s="102"/>
      <c r="K711" s="103" t="str">
        <f aca="false">IF(J711="","",IF(J711&gt;=8,"Yes","Check"))</f>
        <v/>
      </c>
      <c r="L711" s="81"/>
      <c r="M711" s="102"/>
      <c r="N711" s="102"/>
      <c r="O711" s="80"/>
      <c r="P711" s="81"/>
      <c r="Q711" s="103" t="str">
        <f aca="false">IF(P711="","",LEN(P711))</f>
        <v/>
      </c>
      <c r="R711" s="102"/>
      <c r="S711" s="80"/>
      <c r="T711" s="81"/>
      <c r="U711" s="104" t="str">
        <f aca="false">IF($AE711&lt;&gt;"",$AE711+4,IF(OR(R711&lt;&gt;"Yes",A711=""),"",A711+4))</f>
        <v/>
      </c>
      <c r="V711" s="102"/>
      <c r="W711" s="81"/>
      <c r="X711" s="81"/>
      <c r="Y711" s="105"/>
      <c r="Z711" s="105"/>
      <c r="AA711" s="106" t="str">
        <f aca="false">IF(AND($Y711="",$Z711=""),"",ROUND(IFERROR(VALUE(LEFT($Y711,1)),0)*12+IFERROR(VALUE(LEFT($Z711,1)),0)*8,0))</f>
        <v/>
      </c>
      <c r="AB711" s="106" t="str">
        <f aca="false">IF($AA711="","",IF($AA711&gt;=80,"A - call first",IF($AA711&gt;=60,"B - worth pursuing",IF($AA711&gt;=40,"C - nurture","D - do not spend time here"))))</f>
        <v/>
      </c>
      <c r="AC711" s="107" t="str">
        <f aca="false">IF($C711="","",IF($S711="Converted","8 Won / Certified",IF($S711="Application Started","7 Certification / Enterprise opportunity",IF($S711="Meeting Booked","6 Meeting / Application",IF(OR($S711="Interested",$S711="Info Requested"),"5 Interested",IF(OR($S711="Declined",$S711="Not Relevant",$S711="Do Not Contact / Unsubscribed"),"9 Closed - Lost",IF($R711="Yes","4 Contacted",IF($N711="Yes","2 Engaged",IF($M711="Yes","1 Awareness",IF($AA711&gt;=60,"3 Qualified","1 Awareness"))))))))))</f>
        <v/>
      </c>
      <c r="AD711" s="108"/>
      <c r="AE711" s="108"/>
      <c r="AF711" s="109" t="str">
        <f aca="false">IF($AE711="","",$AE711+10)</f>
        <v/>
      </c>
      <c r="AG711" s="108"/>
      <c r="AH711" s="81"/>
      <c r="AI711" s="108"/>
      <c r="AJ711" s="81"/>
      <c r="AK711" s="108"/>
      <c r="AL711" s="110"/>
      <c r="AM711" s="81"/>
      <c r="AN711" s="109" t="str">
        <f aca="false">IF($D711="","",IF(COUNTIF($D$4:$D$1203,$D711)&gt;1,"DUPLICATE — check earlier row",""))</f>
        <v/>
      </c>
      <c r="AO711" s="81"/>
      <c r="AP711" s="81"/>
    </row>
    <row r="712" customFormat="false" ht="30" hidden="false" customHeight="true" outlineLevel="0" collapsed="false">
      <c r="A712" s="79"/>
      <c r="B712" s="80"/>
      <c r="C712" s="80"/>
      <c r="D712" s="80"/>
      <c r="E712" s="80"/>
      <c r="F712" s="80"/>
      <c r="G712" s="80"/>
      <c r="H712" s="80"/>
      <c r="I712" s="80"/>
      <c r="J712" s="102"/>
      <c r="K712" s="103" t="str">
        <f aca="false">IF(J712="","",IF(J712&gt;=8,"Yes","Check"))</f>
        <v/>
      </c>
      <c r="L712" s="81"/>
      <c r="M712" s="102"/>
      <c r="N712" s="102"/>
      <c r="O712" s="80"/>
      <c r="P712" s="81"/>
      <c r="Q712" s="103" t="str">
        <f aca="false">IF(P712="","",LEN(P712))</f>
        <v/>
      </c>
      <c r="R712" s="102"/>
      <c r="S712" s="80"/>
      <c r="T712" s="81"/>
      <c r="U712" s="104" t="str">
        <f aca="false">IF($AE712&lt;&gt;"",$AE712+4,IF(OR(R712&lt;&gt;"Yes",A712=""),"",A712+4))</f>
        <v/>
      </c>
      <c r="V712" s="102"/>
      <c r="W712" s="81"/>
      <c r="X712" s="81"/>
      <c r="Y712" s="105"/>
      <c r="Z712" s="105"/>
      <c r="AA712" s="106" t="str">
        <f aca="false">IF(AND($Y712="",$Z712=""),"",ROUND(IFERROR(VALUE(LEFT($Y712,1)),0)*12+IFERROR(VALUE(LEFT($Z712,1)),0)*8,0))</f>
        <v/>
      </c>
      <c r="AB712" s="106" t="str">
        <f aca="false">IF($AA712="","",IF($AA712&gt;=80,"A - call first",IF($AA712&gt;=60,"B - worth pursuing",IF($AA712&gt;=40,"C - nurture","D - do not spend time here"))))</f>
        <v/>
      </c>
      <c r="AC712" s="107" t="str">
        <f aca="false">IF($C712="","",IF($S712="Converted","8 Won / Certified",IF($S712="Application Started","7 Certification / Enterprise opportunity",IF($S712="Meeting Booked","6 Meeting / Application",IF(OR($S712="Interested",$S712="Info Requested"),"5 Interested",IF(OR($S712="Declined",$S712="Not Relevant",$S712="Do Not Contact / Unsubscribed"),"9 Closed - Lost",IF($R712="Yes","4 Contacted",IF($N712="Yes","2 Engaged",IF($M712="Yes","1 Awareness",IF($AA712&gt;=60,"3 Qualified","1 Awareness"))))))))))</f>
        <v/>
      </c>
      <c r="AD712" s="108"/>
      <c r="AE712" s="108"/>
      <c r="AF712" s="111" t="str">
        <f aca="false">IF($AE712="","",$AE712+10)</f>
        <v/>
      </c>
      <c r="AG712" s="108"/>
      <c r="AH712" s="81"/>
      <c r="AI712" s="108"/>
      <c r="AJ712" s="81"/>
      <c r="AK712" s="108"/>
      <c r="AL712" s="110"/>
      <c r="AM712" s="81"/>
      <c r="AN712" s="111" t="str">
        <f aca="false">IF($D712="","",IF(COUNTIF($D$4:$D$1203,$D712)&gt;1,"DUPLICATE — check earlier row",""))</f>
        <v/>
      </c>
      <c r="AO712" s="81"/>
      <c r="AP712" s="81"/>
    </row>
    <row r="713" customFormat="false" ht="30" hidden="false" customHeight="true" outlineLevel="0" collapsed="false">
      <c r="A713" s="79"/>
      <c r="B713" s="80"/>
      <c r="C713" s="80"/>
      <c r="D713" s="80"/>
      <c r="E713" s="80"/>
      <c r="F713" s="80"/>
      <c r="G713" s="80"/>
      <c r="H713" s="80"/>
      <c r="I713" s="80"/>
      <c r="J713" s="102"/>
      <c r="K713" s="103" t="str">
        <f aca="false">IF(J713="","",IF(J713&gt;=8,"Yes","Check"))</f>
        <v/>
      </c>
      <c r="L713" s="81"/>
      <c r="M713" s="102"/>
      <c r="N713" s="102"/>
      <c r="O713" s="80"/>
      <c r="P713" s="81"/>
      <c r="Q713" s="103" t="str">
        <f aca="false">IF(P713="","",LEN(P713))</f>
        <v/>
      </c>
      <c r="R713" s="102"/>
      <c r="S713" s="80"/>
      <c r="T713" s="81"/>
      <c r="U713" s="104" t="str">
        <f aca="false">IF($AE713&lt;&gt;"",$AE713+4,IF(OR(R713&lt;&gt;"Yes",A713=""),"",A713+4))</f>
        <v/>
      </c>
      <c r="V713" s="102"/>
      <c r="W713" s="81"/>
      <c r="X713" s="81"/>
      <c r="Y713" s="105"/>
      <c r="Z713" s="105"/>
      <c r="AA713" s="106" t="str">
        <f aca="false">IF(AND($Y713="",$Z713=""),"",ROUND(IFERROR(VALUE(LEFT($Y713,1)),0)*12+IFERROR(VALUE(LEFT($Z713,1)),0)*8,0))</f>
        <v/>
      </c>
      <c r="AB713" s="106" t="str">
        <f aca="false">IF($AA713="","",IF($AA713&gt;=80,"A - call first",IF($AA713&gt;=60,"B - worth pursuing",IF($AA713&gt;=40,"C - nurture","D - do not spend time here"))))</f>
        <v/>
      </c>
      <c r="AC713" s="107" t="str">
        <f aca="false">IF($C713="","",IF($S713="Converted","8 Won / Certified",IF($S713="Application Started","7 Certification / Enterprise opportunity",IF($S713="Meeting Booked","6 Meeting / Application",IF(OR($S713="Interested",$S713="Info Requested"),"5 Interested",IF(OR($S713="Declined",$S713="Not Relevant",$S713="Do Not Contact / Unsubscribed"),"9 Closed - Lost",IF($R713="Yes","4 Contacted",IF($N713="Yes","2 Engaged",IF($M713="Yes","1 Awareness",IF($AA713&gt;=60,"3 Qualified","1 Awareness"))))))))))</f>
        <v/>
      </c>
      <c r="AD713" s="108"/>
      <c r="AE713" s="108"/>
      <c r="AF713" s="109" t="str">
        <f aca="false">IF($AE713="","",$AE713+10)</f>
        <v/>
      </c>
      <c r="AG713" s="108"/>
      <c r="AH713" s="81"/>
      <c r="AI713" s="108"/>
      <c r="AJ713" s="81"/>
      <c r="AK713" s="108"/>
      <c r="AL713" s="110"/>
      <c r="AM713" s="81"/>
      <c r="AN713" s="109" t="str">
        <f aca="false">IF($D713="","",IF(COUNTIF($D$4:$D$1203,$D713)&gt;1,"DUPLICATE — check earlier row",""))</f>
        <v/>
      </c>
      <c r="AO713" s="81"/>
      <c r="AP713" s="81"/>
    </row>
    <row r="714" customFormat="false" ht="30" hidden="false" customHeight="true" outlineLevel="0" collapsed="false">
      <c r="A714" s="79"/>
      <c r="B714" s="80"/>
      <c r="C714" s="80"/>
      <c r="D714" s="80"/>
      <c r="E714" s="80"/>
      <c r="F714" s="80"/>
      <c r="G714" s="80"/>
      <c r="H714" s="80"/>
      <c r="I714" s="80"/>
      <c r="J714" s="102"/>
      <c r="K714" s="103" t="str">
        <f aca="false">IF(J714="","",IF(J714&gt;=8,"Yes","Check"))</f>
        <v/>
      </c>
      <c r="L714" s="81"/>
      <c r="M714" s="102"/>
      <c r="N714" s="102"/>
      <c r="O714" s="80"/>
      <c r="P714" s="81"/>
      <c r="Q714" s="103" t="str">
        <f aca="false">IF(P714="","",LEN(P714))</f>
        <v/>
      </c>
      <c r="R714" s="102"/>
      <c r="S714" s="80"/>
      <c r="T714" s="81"/>
      <c r="U714" s="104" t="str">
        <f aca="false">IF($AE714&lt;&gt;"",$AE714+4,IF(OR(R714&lt;&gt;"Yes",A714=""),"",A714+4))</f>
        <v/>
      </c>
      <c r="V714" s="102"/>
      <c r="W714" s="81"/>
      <c r="X714" s="81"/>
      <c r="Y714" s="105"/>
      <c r="Z714" s="105"/>
      <c r="AA714" s="106" t="str">
        <f aca="false">IF(AND($Y714="",$Z714=""),"",ROUND(IFERROR(VALUE(LEFT($Y714,1)),0)*12+IFERROR(VALUE(LEFT($Z714,1)),0)*8,0))</f>
        <v/>
      </c>
      <c r="AB714" s="106" t="str">
        <f aca="false">IF($AA714="","",IF($AA714&gt;=80,"A - call first",IF($AA714&gt;=60,"B - worth pursuing",IF($AA714&gt;=40,"C - nurture","D - do not spend time here"))))</f>
        <v/>
      </c>
      <c r="AC714" s="107" t="str">
        <f aca="false">IF($C714="","",IF($S714="Converted","8 Won / Certified",IF($S714="Application Started","7 Certification / Enterprise opportunity",IF($S714="Meeting Booked","6 Meeting / Application",IF(OR($S714="Interested",$S714="Info Requested"),"5 Interested",IF(OR($S714="Declined",$S714="Not Relevant",$S714="Do Not Contact / Unsubscribed"),"9 Closed - Lost",IF($R714="Yes","4 Contacted",IF($N714="Yes","2 Engaged",IF($M714="Yes","1 Awareness",IF($AA714&gt;=60,"3 Qualified","1 Awareness"))))))))))</f>
        <v/>
      </c>
      <c r="AD714" s="108"/>
      <c r="AE714" s="108"/>
      <c r="AF714" s="111" t="str">
        <f aca="false">IF($AE714="","",$AE714+10)</f>
        <v/>
      </c>
      <c r="AG714" s="108"/>
      <c r="AH714" s="81"/>
      <c r="AI714" s="108"/>
      <c r="AJ714" s="81"/>
      <c r="AK714" s="108"/>
      <c r="AL714" s="110"/>
      <c r="AM714" s="81"/>
      <c r="AN714" s="111" t="str">
        <f aca="false">IF($D714="","",IF(COUNTIF($D$4:$D$1203,$D714)&gt;1,"DUPLICATE — check earlier row",""))</f>
        <v/>
      </c>
      <c r="AO714" s="81"/>
      <c r="AP714" s="81"/>
    </row>
    <row r="715" customFormat="false" ht="30" hidden="false" customHeight="true" outlineLevel="0" collapsed="false">
      <c r="A715" s="79"/>
      <c r="B715" s="80"/>
      <c r="C715" s="80"/>
      <c r="D715" s="80"/>
      <c r="E715" s="80"/>
      <c r="F715" s="80"/>
      <c r="G715" s="80"/>
      <c r="H715" s="80"/>
      <c r="I715" s="80"/>
      <c r="J715" s="102"/>
      <c r="K715" s="103" t="str">
        <f aca="false">IF(J715="","",IF(J715&gt;=8,"Yes","Check"))</f>
        <v/>
      </c>
      <c r="L715" s="81"/>
      <c r="M715" s="102"/>
      <c r="N715" s="102"/>
      <c r="O715" s="80"/>
      <c r="P715" s="81"/>
      <c r="Q715" s="103" t="str">
        <f aca="false">IF(P715="","",LEN(P715))</f>
        <v/>
      </c>
      <c r="R715" s="102"/>
      <c r="S715" s="80"/>
      <c r="T715" s="81"/>
      <c r="U715" s="104" t="str">
        <f aca="false">IF($AE715&lt;&gt;"",$AE715+4,IF(OR(R715&lt;&gt;"Yes",A715=""),"",A715+4))</f>
        <v/>
      </c>
      <c r="V715" s="102"/>
      <c r="W715" s="81"/>
      <c r="X715" s="81"/>
      <c r="Y715" s="105"/>
      <c r="Z715" s="105"/>
      <c r="AA715" s="106" t="str">
        <f aca="false">IF(AND($Y715="",$Z715=""),"",ROUND(IFERROR(VALUE(LEFT($Y715,1)),0)*12+IFERROR(VALUE(LEFT($Z715,1)),0)*8,0))</f>
        <v/>
      </c>
      <c r="AB715" s="106" t="str">
        <f aca="false">IF($AA715="","",IF($AA715&gt;=80,"A - call first",IF($AA715&gt;=60,"B - worth pursuing",IF($AA715&gt;=40,"C - nurture","D - do not spend time here"))))</f>
        <v/>
      </c>
      <c r="AC715" s="107" t="str">
        <f aca="false">IF($C715="","",IF($S715="Converted","8 Won / Certified",IF($S715="Application Started","7 Certification / Enterprise opportunity",IF($S715="Meeting Booked","6 Meeting / Application",IF(OR($S715="Interested",$S715="Info Requested"),"5 Interested",IF(OR($S715="Declined",$S715="Not Relevant",$S715="Do Not Contact / Unsubscribed"),"9 Closed - Lost",IF($R715="Yes","4 Contacted",IF($N715="Yes","2 Engaged",IF($M715="Yes","1 Awareness",IF($AA715&gt;=60,"3 Qualified","1 Awareness"))))))))))</f>
        <v/>
      </c>
      <c r="AD715" s="108"/>
      <c r="AE715" s="108"/>
      <c r="AF715" s="109" t="str">
        <f aca="false">IF($AE715="","",$AE715+10)</f>
        <v/>
      </c>
      <c r="AG715" s="108"/>
      <c r="AH715" s="81"/>
      <c r="AI715" s="108"/>
      <c r="AJ715" s="81"/>
      <c r="AK715" s="108"/>
      <c r="AL715" s="110"/>
      <c r="AM715" s="81"/>
      <c r="AN715" s="109" t="str">
        <f aca="false">IF($D715="","",IF(COUNTIF($D$4:$D$1203,$D715)&gt;1,"DUPLICATE — check earlier row",""))</f>
        <v/>
      </c>
      <c r="AO715" s="81"/>
      <c r="AP715" s="81"/>
    </row>
    <row r="716" customFormat="false" ht="30" hidden="false" customHeight="true" outlineLevel="0" collapsed="false">
      <c r="A716" s="79"/>
      <c r="B716" s="80"/>
      <c r="C716" s="80"/>
      <c r="D716" s="80"/>
      <c r="E716" s="80"/>
      <c r="F716" s="80"/>
      <c r="G716" s="80"/>
      <c r="H716" s="80"/>
      <c r="I716" s="80"/>
      <c r="J716" s="102"/>
      <c r="K716" s="103" t="str">
        <f aca="false">IF(J716="","",IF(J716&gt;=8,"Yes","Check"))</f>
        <v/>
      </c>
      <c r="L716" s="81"/>
      <c r="M716" s="102"/>
      <c r="N716" s="102"/>
      <c r="O716" s="80"/>
      <c r="P716" s="81"/>
      <c r="Q716" s="103" t="str">
        <f aca="false">IF(P716="","",LEN(P716))</f>
        <v/>
      </c>
      <c r="R716" s="102"/>
      <c r="S716" s="80"/>
      <c r="T716" s="81"/>
      <c r="U716" s="104" t="str">
        <f aca="false">IF($AE716&lt;&gt;"",$AE716+4,IF(OR(R716&lt;&gt;"Yes",A716=""),"",A716+4))</f>
        <v/>
      </c>
      <c r="V716" s="102"/>
      <c r="W716" s="81"/>
      <c r="X716" s="81"/>
      <c r="Y716" s="105"/>
      <c r="Z716" s="105"/>
      <c r="AA716" s="106" t="str">
        <f aca="false">IF(AND($Y716="",$Z716=""),"",ROUND(IFERROR(VALUE(LEFT($Y716,1)),0)*12+IFERROR(VALUE(LEFT($Z716,1)),0)*8,0))</f>
        <v/>
      </c>
      <c r="AB716" s="106" t="str">
        <f aca="false">IF($AA716="","",IF($AA716&gt;=80,"A - call first",IF($AA716&gt;=60,"B - worth pursuing",IF($AA716&gt;=40,"C - nurture","D - do not spend time here"))))</f>
        <v/>
      </c>
      <c r="AC716" s="107" t="str">
        <f aca="false">IF($C716="","",IF($S716="Converted","8 Won / Certified",IF($S716="Application Started","7 Certification / Enterprise opportunity",IF($S716="Meeting Booked","6 Meeting / Application",IF(OR($S716="Interested",$S716="Info Requested"),"5 Interested",IF(OR($S716="Declined",$S716="Not Relevant",$S716="Do Not Contact / Unsubscribed"),"9 Closed - Lost",IF($R716="Yes","4 Contacted",IF($N716="Yes","2 Engaged",IF($M716="Yes","1 Awareness",IF($AA716&gt;=60,"3 Qualified","1 Awareness"))))))))))</f>
        <v/>
      </c>
      <c r="AD716" s="108"/>
      <c r="AE716" s="108"/>
      <c r="AF716" s="111" t="str">
        <f aca="false">IF($AE716="","",$AE716+10)</f>
        <v/>
      </c>
      <c r="AG716" s="108"/>
      <c r="AH716" s="81"/>
      <c r="AI716" s="108"/>
      <c r="AJ716" s="81"/>
      <c r="AK716" s="108"/>
      <c r="AL716" s="110"/>
      <c r="AM716" s="81"/>
      <c r="AN716" s="111" t="str">
        <f aca="false">IF($D716="","",IF(COUNTIF($D$4:$D$1203,$D716)&gt;1,"DUPLICATE — check earlier row",""))</f>
        <v/>
      </c>
      <c r="AO716" s="81"/>
      <c r="AP716" s="81"/>
    </row>
    <row r="717" customFormat="false" ht="30" hidden="false" customHeight="true" outlineLevel="0" collapsed="false">
      <c r="A717" s="79"/>
      <c r="B717" s="80"/>
      <c r="C717" s="80"/>
      <c r="D717" s="80"/>
      <c r="E717" s="80"/>
      <c r="F717" s="80"/>
      <c r="G717" s="80"/>
      <c r="H717" s="80"/>
      <c r="I717" s="80"/>
      <c r="J717" s="102"/>
      <c r="K717" s="103" t="str">
        <f aca="false">IF(J717="","",IF(J717&gt;=8,"Yes","Check"))</f>
        <v/>
      </c>
      <c r="L717" s="81"/>
      <c r="M717" s="102"/>
      <c r="N717" s="102"/>
      <c r="O717" s="80"/>
      <c r="P717" s="81"/>
      <c r="Q717" s="103" t="str">
        <f aca="false">IF(P717="","",LEN(P717))</f>
        <v/>
      </c>
      <c r="R717" s="102"/>
      <c r="S717" s="80"/>
      <c r="T717" s="81"/>
      <c r="U717" s="104" t="str">
        <f aca="false">IF($AE717&lt;&gt;"",$AE717+4,IF(OR(R717&lt;&gt;"Yes",A717=""),"",A717+4))</f>
        <v/>
      </c>
      <c r="V717" s="102"/>
      <c r="W717" s="81"/>
      <c r="X717" s="81"/>
      <c r="Y717" s="105"/>
      <c r="Z717" s="105"/>
      <c r="AA717" s="106" t="str">
        <f aca="false">IF(AND($Y717="",$Z717=""),"",ROUND(IFERROR(VALUE(LEFT($Y717,1)),0)*12+IFERROR(VALUE(LEFT($Z717,1)),0)*8,0))</f>
        <v/>
      </c>
      <c r="AB717" s="106" t="str">
        <f aca="false">IF($AA717="","",IF($AA717&gt;=80,"A - call first",IF($AA717&gt;=60,"B - worth pursuing",IF($AA717&gt;=40,"C - nurture","D - do not spend time here"))))</f>
        <v/>
      </c>
      <c r="AC717" s="107" t="str">
        <f aca="false">IF($C717="","",IF($S717="Converted","8 Won / Certified",IF($S717="Application Started","7 Certification / Enterprise opportunity",IF($S717="Meeting Booked","6 Meeting / Application",IF(OR($S717="Interested",$S717="Info Requested"),"5 Interested",IF(OR($S717="Declined",$S717="Not Relevant",$S717="Do Not Contact / Unsubscribed"),"9 Closed - Lost",IF($R717="Yes","4 Contacted",IF($N717="Yes","2 Engaged",IF($M717="Yes","1 Awareness",IF($AA717&gt;=60,"3 Qualified","1 Awareness"))))))))))</f>
        <v/>
      </c>
      <c r="AD717" s="108"/>
      <c r="AE717" s="108"/>
      <c r="AF717" s="109" t="str">
        <f aca="false">IF($AE717="","",$AE717+10)</f>
        <v/>
      </c>
      <c r="AG717" s="108"/>
      <c r="AH717" s="81"/>
      <c r="AI717" s="108"/>
      <c r="AJ717" s="81"/>
      <c r="AK717" s="108"/>
      <c r="AL717" s="110"/>
      <c r="AM717" s="81"/>
      <c r="AN717" s="109" t="str">
        <f aca="false">IF($D717="","",IF(COUNTIF($D$4:$D$1203,$D717)&gt;1,"DUPLICATE — check earlier row",""))</f>
        <v/>
      </c>
      <c r="AO717" s="81"/>
      <c r="AP717" s="81"/>
    </row>
    <row r="718" customFormat="false" ht="30" hidden="false" customHeight="true" outlineLevel="0" collapsed="false">
      <c r="A718" s="79"/>
      <c r="B718" s="80"/>
      <c r="C718" s="80"/>
      <c r="D718" s="80"/>
      <c r="E718" s="80"/>
      <c r="F718" s="80"/>
      <c r="G718" s="80"/>
      <c r="H718" s="80"/>
      <c r="I718" s="80"/>
      <c r="J718" s="102"/>
      <c r="K718" s="103" t="str">
        <f aca="false">IF(J718="","",IF(J718&gt;=8,"Yes","Check"))</f>
        <v/>
      </c>
      <c r="L718" s="81"/>
      <c r="M718" s="102"/>
      <c r="N718" s="102"/>
      <c r="O718" s="80"/>
      <c r="P718" s="81"/>
      <c r="Q718" s="103" t="str">
        <f aca="false">IF(P718="","",LEN(P718))</f>
        <v/>
      </c>
      <c r="R718" s="102"/>
      <c r="S718" s="80"/>
      <c r="T718" s="81"/>
      <c r="U718" s="104" t="str">
        <f aca="false">IF($AE718&lt;&gt;"",$AE718+4,IF(OR(R718&lt;&gt;"Yes",A718=""),"",A718+4))</f>
        <v/>
      </c>
      <c r="V718" s="102"/>
      <c r="W718" s="81"/>
      <c r="X718" s="81"/>
      <c r="Y718" s="105"/>
      <c r="Z718" s="105"/>
      <c r="AA718" s="106" t="str">
        <f aca="false">IF(AND($Y718="",$Z718=""),"",ROUND(IFERROR(VALUE(LEFT($Y718,1)),0)*12+IFERROR(VALUE(LEFT($Z718,1)),0)*8,0))</f>
        <v/>
      </c>
      <c r="AB718" s="106" t="str">
        <f aca="false">IF($AA718="","",IF($AA718&gt;=80,"A - call first",IF($AA718&gt;=60,"B - worth pursuing",IF($AA718&gt;=40,"C - nurture","D - do not spend time here"))))</f>
        <v/>
      </c>
      <c r="AC718" s="107" t="str">
        <f aca="false">IF($C718="","",IF($S718="Converted","8 Won / Certified",IF($S718="Application Started","7 Certification / Enterprise opportunity",IF($S718="Meeting Booked","6 Meeting / Application",IF(OR($S718="Interested",$S718="Info Requested"),"5 Interested",IF(OR($S718="Declined",$S718="Not Relevant",$S718="Do Not Contact / Unsubscribed"),"9 Closed - Lost",IF($R718="Yes","4 Contacted",IF($N718="Yes","2 Engaged",IF($M718="Yes","1 Awareness",IF($AA718&gt;=60,"3 Qualified","1 Awareness"))))))))))</f>
        <v/>
      </c>
      <c r="AD718" s="108"/>
      <c r="AE718" s="108"/>
      <c r="AF718" s="111" t="str">
        <f aca="false">IF($AE718="","",$AE718+10)</f>
        <v/>
      </c>
      <c r="AG718" s="108"/>
      <c r="AH718" s="81"/>
      <c r="AI718" s="108"/>
      <c r="AJ718" s="81"/>
      <c r="AK718" s="108"/>
      <c r="AL718" s="110"/>
      <c r="AM718" s="81"/>
      <c r="AN718" s="111" t="str">
        <f aca="false">IF($D718="","",IF(COUNTIF($D$4:$D$1203,$D718)&gt;1,"DUPLICATE — check earlier row",""))</f>
        <v/>
      </c>
      <c r="AO718" s="81"/>
      <c r="AP718" s="81"/>
    </row>
    <row r="719" customFormat="false" ht="30" hidden="false" customHeight="true" outlineLevel="0" collapsed="false">
      <c r="A719" s="79"/>
      <c r="B719" s="80"/>
      <c r="C719" s="80"/>
      <c r="D719" s="80"/>
      <c r="E719" s="80"/>
      <c r="F719" s="80"/>
      <c r="G719" s="80"/>
      <c r="H719" s="80"/>
      <c r="I719" s="80"/>
      <c r="J719" s="102"/>
      <c r="K719" s="103" t="str">
        <f aca="false">IF(J719="","",IF(J719&gt;=8,"Yes","Check"))</f>
        <v/>
      </c>
      <c r="L719" s="81"/>
      <c r="M719" s="102"/>
      <c r="N719" s="102"/>
      <c r="O719" s="80"/>
      <c r="P719" s="81"/>
      <c r="Q719" s="103" t="str">
        <f aca="false">IF(P719="","",LEN(P719))</f>
        <v/>
      </c>
      <c r="R719" s="102"/>
      <c r="S719" s="80"/>
      <c r="T719" s="81"/>
      <c r="U719" s="104" t="str">
        <f aca="false">IF($AE719&lt;&gt;"",$AE719+4,IF(OR(R719&lt;&gt;"Yes",A719=""),"",A719+4))</f>
        <v/>
      </c>
      <c r="V719" s="102"/>
      <c r="W719" s="81"/>
      <c r="X719" s="81"/>
      <c r="Y719" s="105"/>
      <c r="Z719" s="105"/>
      <c r="AA719" s="106" t="str">
        <f aca="false">IF(AND($Y719="",$Z719=""),"",ROUND(IFERROR(VALUE(LEFT($Y719,1)),0)*12+IFERROR(VALUE(LEFT($Z719,1)),0)*8,0))</f>
        <v/>
      </c>
      <c r="AB719" s="106" t="str">
        <f aca="false">IF($AA719="","",IF($AA719&gt;=80,"A - call first",IF($AA719&gt;=60,"B - worth pursuing",IF($AA719&gt;=40,"C - nurture","D - do not spend time here"))))</f>
        <v/>
      </c>
      <c r="AC719" s="107" t="str">
        <f aca="false">IF($C719="","",IF($S719="Converted","8 Won / Certified",IF($S719="Application Started","7 Certification / Enterprise opportunity",IF($S719="Meeting Booked","6 Meeting / Application",IF(OR($S719="Interested",$S719="Info Requested"),"5 Interested",IF(OR($S719="Declined",$S719="Not Relevant",$S719="Do Not Contact / Unsubscribed"),"9 Closed - Lost",IF($R719="Yes","4 Contacted",IF($N719="Yes","2 Engaged",IF($M719="Yes","1 Awareness",IF($AA719&gt;=60,"3 Qualified","1 Awareness"))))))))))</f>
        <v/>
      </c>
      <c r="AD719" s="108"/>
      <c r="AE719" s="108"/>
      <c r="AF719" s="109" t="str">
        <f aca="false">IF($AE719="","",$AE719+10)</f>
        <v/>
      </c>
      <c r="AG719" s="108"/>
      <c r="AH719" s="81"/>
      <c r="AI719" s="108"/>
      <c r="AJ719" s="81"/>
      <c r="AK719" s="108"/>
      <c r="AL719" s="110"/>
      <c r="AM719" s="81"/>
      <c r="AN719" s="109" t="str">
        <f aca="false">IF($D719="","",IF(COUNTIF($D$4:$D$1203,$D719)&gt;1,"DUPLICATE — check earlier row",""))</f>
        <v/>
      </c>
      <c r="AO719" s="81"/>
      <c r="AP719" s="81"/>
    </row>
    <row r="720" customFormat="false" ht="30" hidden="false" customHeight="true" outlineLevel="0" collapsed="false">
      <c r="A720" s="79"/>
      <c r="B720" s="80"/>
      <c r="C720" s="80"/>
      <c r="D720" s="80"/>
      <c r="E720" s="80"/>
      <c r="F720" s="80"/>
      <c r="G720" s="80"/>
      <c r="H720" s="80"/>
      <c r="I720" s="80"/>
      <c r="J720" s="102"/>
      <c r="K720" s="103" t="str">
        <f aca="false">IF(J720="","",IF(J720&gt;=8,"Yes","Check"))</f>
        <v/>
      </c>
      <c r="L720" s="81"/>
      <c r="M720" s="102"/>
      <c r="N720" s="102"/>
      <c r="O720" s="80"/>
      <c r="P720" s="81"/>
      <c r="Q720" s="103" t="str">
        <f aca="false">IF(P720="","",LEN(P720))</f>
        <v/>
      </c>
      <c r="R720" s="102"/>
      <c r="S720" s="80"/>
      <c r="T720" s="81"/>
      <c r="U720" s="104" t="str">
        <f aca="false">IF($AE720&lt;&gt;"",$AE720+4,IF(OR(R720&lt;&gt;"Yes",A720=""),"",A720+4))</f>
        <v/>
      </c>
      <c r="V720" s="102"/>
      <c r="W720" s="81"/>
      <c r="X720" s="81"/>
      <c r="Y720" s="105"/>
      <c r="Z720" s="105"/>
      <c r="AA720" s="106" t="str">
        <f aca="false">IF(AND($Y720="",$Z720=""),"",ROUND(IFERROR(VALUE(LEFT($Y720,1)),0)*12+IFERROR(VALUE(LEFT($Z720,1)),0)*8,0))</f>
        <v/>
      </c>
      <c r="AB720" s="106" t="str">
        <f aca="false">IF($AA720="","",IF($AA720&gt;=80,"A - call first",IF($AA720&gt;=60,"B - worth pursuing",IF($AA720&gt;=40,"C - nurture","D - do not spend time here"))))</f>
        <v/>
      </c>
      <c r="AC720" s="107" t="str">
        <f aca="false">IF($C720="","",IF($S720="Converted","8 Won / Certified",IF($S720="Application Started","7 Certification / Enterprise opportunity",IF($S720="Meeting Booked","6 Meeting / Application",IF(OR($S720="Interested",$S720="Info Requested"),"5 Interested",IF(OR($S720="Declined",$S720="Not Relevant",$S720="Do Not Contact / Unsubscribed"),"9 Closed - Lost",IF($R720="Yes","4 Contacted",IF($N720="Yes","2 Engaged",IF($M720="Yes","1 Awareness",IF($AA720&gt;=60,"3 Qualified","1 Awareness"))))))))))</f>
        <v/>
      </c>
      <c r="AD720" s="108"/>
      <c r="AE720" s="108"/>
      <c r="AF720" s="111" t="str">
        <f aca="false">IF($AE720="","",$AE720+10)</f>
        <v/>
      </c>
      <c r="AG720" s="108"/>
      <c r="AH720" s="81"/>
      <c r="AI720" s="108"/>
      <c r="AJ720" s="81"/>
      <c r="AK720" s="108"/>
      <c r="AL720" s="110"/>
      <c r="AM720" s="81"/>
      <c r="AN720" s="111" t="str">
        <f aca="false">IF($D720="","",IF(COUNTIF($D$4:$D$1203,$D720)&gt;1,"DUPLICATE — check earlier row",""))</f>
        <v/>
      </c>
      <c r="AO720" s="81"/>
      <c r="AP720" s="81"/>
    </row>
    <row r="721" customFormat="false" ht="30" hidden="false" customHeight="true" outlineLevel="0" collapsed="false">
      <c r="A721" s="79"/>
      <c r="B721" s="80"/>
      <c r="C721" s="80"/>
      <c r="D721" s="80"/>
      <c r="E721" s="80"/>
      <c r="F721" s="80"/>
      <c r="G721" s="80"/>
      <c r="H721" s="80"/>
      <c r="I721" s="80"/>
      <c r="J721" s="102"/>
      <c r="K721" s="103" t="str">
        <f aca="false">IF(J721="","",IF(J721&gt;=8,"Yes","Check"))</f>
        <v/>
      </c>
      <c r="L721" s="81"/>
      <c r="M721" s="102"/>
      <c r="N721" s="102"/>
      <c r="O721" s="80"/>
      <c r="P721" s="81"/>
      <c r="Q721" s="103" t="str">
        <f aca="false">IF(P721="","",LEN(P721))</f>
        <v/>
      </c>
      <c r="R721" s="102"/>
      <c r="S721" s="80"/>
      <c r="T721" s="81"/>
      <c r="U721" s="104" t="str">
        <f aca="false">IF($AE721&lt;&gt;"",$AE721+4,IF(OR(R721&lt;&gt;"Yes",A721=""),"",A721+4))</f>
        <v/>
      </c>
      <c r="V721" s="102"/>
      <c r="W721" s="81"/>
      <c r="X721" s="81"/>
      <c r="Y721" s="105"/>
      <c r="Z721" s="105"/>
      <c r="AA721" s="106" t="str">
        <f aca="false">IF(AND($Y721="",$Z721=""),"",ROUND(IFERROR(VALUE(LEFT($Y721,1)),0)*12+IFERROR(VALUE(LEFT($Z721,1)),0)*8,0))</f>
        <v/>
      </c>
      <c r="AB721" s="106" t="str">
        <f aca="false">IF($AA721="","",IF($AA721&gt;=80,"A - call first",IF($AA721&gt;=60,"B - worth pursuing",IF($AA721&gt;=40,"C - nurture","D - do not spend time here"))))</f>
        <v/>
      </c>
      <c r="AC721" s="107" t="str">
        <f aca="false">IF($C721="","",IF($S721="Converted","8 Won / Certified",IF($S721="Application Started","7 Certification / Enterprise opportunity",IF($S721="Meeting Booked","6 Meeting / Application",IF(OR($S721="Interested",$S721="Info Requested"),"5 Interested",IF(OR($S721="Declined",$S721="Not Relevant",$S721="Do Not Contact / Unsubscribed"),"9 Closed - Lost",IF($R721="Yes","4 Contacted",IF($N721="Yes","2 Engaged",IF($M721="Yes","1 Awareness",IF($AA721&gt;=60,"3 Qualified","1 Awareness"))))))))))</f>
        <v/>
      </c>
      <c r="AD721" s="108"/>
      <c r="AE721" s="108"/>
      <c r="AF721" s="109" t="str">
        <f aca="false">IF($AE721="","",$AE721+10)</f>
        <v/>
      </c>
      <c r="AG721" s="108"/>
      <c r="AH721" s="81"/>
      <c r="AI721" s="108"/>
      <c r="AJ721" s="81"/>
      <c r="AK721" s="108"/>
      <c r="AL721" s="110"/>
      <c r="AM721" s="81"/>
      <c r="AN721" s="109" t="str">
        <f aca="false">IF($D721="","",IF(COUNTIF($D$4:$D$1203,$D721)&gt;1,"DUPLICATE — check earlier row",""))</f>
        <v/>
      </c>
      <c r="AO721" s="81"/>
      <c r="AP721" s="81"/>
    </row>
    <row r="722" customFormat="false" ht="30" hidden="false" customHeight="true" outlineLevel="0" collapsed="false">
      <c r="A722" s="79"/>
      <c r="B722" s="80"/>
      <c r="C722" s="80"/>
      <c r="D722" s="80"/>
      <c r="E722" s="80"/>
      <c r="F722" s="80"/>
      <c r="G722" s="80"/>
      <c r="H722" s="80"/>
      <c r="I722" s="80"/>
      <c r="J722" s="102"/>
      <c r="K722" s="103" t="str">
        <f aca="false">IF(J722="","",IF(J722&gt;=8,"Yes","Check"))</f>
        <v/>
      </c>
      <c r="L722" s="81"/>
      <c r="M722" s="102"/>
      <c r="N722" s="102"/>
      <c r="O722" s="80"/>
      <c r="P722" s="81"/>
      <c r="Q722" s="103" t="str">
        <f aca="false">IF(P722="","",LEN(P722))</f>
        <v/>
      </c>
      <c r="R722" s="102"/>
      <c r="S722" s="80"/>
      <c r="T722" s="81"/>
      <c r="U722" s="104" t="str">
        <f aca="false">IF($AE722&lt;&gt;"",$AE722+4,IF(OR(R722&lt;&gt;"Yes",A722=""),"",A722+4))</f>
        <v/>
      </c>
      <c r="V722" s="102"/>
      <c r="W722" s="81"/>
      <c r="X722" s="81"/>
      <c r="Y722" s="105"/>
      <c r="Z722" s="105"/>
      <c r="AA722" s="106" t="str">
        <f aca="false">IF(AND($Y722="",$Z722=""),"",ROUND(IFERROR(VALUE(LEFT($Y722,1)),0)*12+IFERROR(VALUE(LEFT($Z722,1)),0)*8,0))</f>
        <v/>
      </c>
      <c r="AB722" s="106" t="str">
        <f aca="false">IF($AA722="","",IF($AA722&gt;=80,"A - call first",IF($AA722&gt;=60,"B - worth pursuing",IF($AA722&gt;=40,"C - nurture","D - do not spend time here"))))</f>
        <v/>
      </c>
      <c r="AC722" s="107" t="str">
        <f aca="false">IF($C722="","",IF($S722="Converted","8 Won / Certified",IF($S722="Application Started","7 Certification / Enterprise opportunity",IF($S722="Meeting Booked","6 Meeting / Application",IF(OR($S722="Interested",$S722="Info Requested"),"5 Interested",IF(OR($S722="Declined",$S722="Not Relevant",$S722="Do Not Contact / Unsubscribed"),"9 Closed - Lost",IF($R722="Yes","4 Contacted",IF($N722="Yes","2 Engaged",IF($M722="Yes","1 Awareness",IF($AA722&gt;=60,"3 Qualified","1 Awareness"))))))))))</f>
        <v/>
      </c>
      <c r="AD722" s="108"/>
      <c r="AE722" s="108"/>
      <c r="AF722" s="111" t="str">
        <f aca="false">IF($AE722="","",$AE722+10)</f>
        <v/>
      </c>
      <c r="AG722" s="108"/>
      <c r="AH722" s="81"/>
      <c r="AI722" s="108"/>
      <c r="AJ722" s="81"/>
      <c r="AK722" s="108"/>
      <c r="AL722" s="110"/>
      <c r="AM722" s="81"/>
      <c r="AN722" s="111" t="str">
        <f aca="false">IF($D722="","",IF(COUNTIF($D$4:$D$1203,$D722)&gt;1,"DUPLICATE — check earlier row",""))</f>
        <v/>
      </c>
      <c r="AO722" s="81"/>
      <c r="AP722" s="81"/>
    </row>
    <row r="723" customFormat="false" ht="30" hidden="false" customHeight="true" outlineLevel="0" collapsed="false">
      <c r="A723" s="79"/>
      <c r="B723" s="80"/>
      <c r="C723" s="80"/>
      <c r="D723" s="80"/>
      <c r="E723" s="80"/>
      <c r="F723" s="80"/>
      <c r="G723" s="80"/>
      <c r="H723" s="80"/>
      <c r="I723" s="80"/>
      <c r="J723" s="102"/>
      <c r="K723" s="103" t="str">
        <f aca="false">IF(J723="","",IF(J723&gt;=8,"Yes","Check"))</f>
        <v/>
      </c>
      <c r="L723" s="81"/>
      <c r="M723" s="102"/>
      <c r="N723" s="102"/>
      <c r="O723" s="80"/>
      <c r="P723" s="81"/>
      <c r="Q723" s="103" t="str">
        <f aca="false">IF(P723="","",LEN(P723))</f>
        <v/>
      </c>
      <c r="R723" s="102"/>
      <c r="S723" s="80"/>
      <c r="T723" s="81"/>
      <c r="U723" s="104" t="str">
        <f aca="false">IF($AE723&lt;&gt;"",$AE723+4,IF(OR(R723&lt;&gt;"Yes",A723=""),"",A723+4))</f>
        <v/>
      </c>
      <c r="V723" s="102"/>
      <c r="W723" s="81"/>
      <c r="X723" s="81"/>
      <c r="Y723" s="105"/>
      <c r="Z723" s="105"/>
      <c r="AA723" s="106" t="str">
        <f aca="false">IF(AND($Y723="",$Z723=""),"",ROUND(IFERROR(VALUE(LEFT($Y723,1)),0)*12+IFERROR(VALUE(LEFT($Z723,1)),0)*8,0))</f>
        <v/>
      </c>
      <c r="AB723" s="106" t="str">
        <f aca="false">IF($AA723="","",IF($AA723&gt;=80,"A - call first",IF($AA723&gt;=60,"B - worth pursuing",IF($AA723&gt;=40,"C - nurture","D - do not spend time here"))))</f>
        <v/>
      </c>
      <c r="AC723" s="107" t="str">
        <f aca="false">IF($C723="","",IF($S723="Converted","8 Won / Certified",IF($S723="Application Started","7 Certification / Enterprise opportunity",IF($S723="Meeting Booked","6 Meeting / Application",IF(OR($S723="Interested",$S723="Info Requested"),"5 Interested",IF(OR($S723="Declined",$S723="Not Relevant",$S723="Do Not Contact / Unsubscribed"),"9 Closed - Lost",IF($R723="Yes","4 Contacted",IF($N723="Yes","2 Engaged",IF($M723="Yes","1 Awareness",IF($AA723&gt;=60,"3 Qualified","1 Awareness"))))))))))</f>
        <v/>
      </c>
      <c r="AD723" s="108"/>
      <c r="AE723" s="108"/>
      <c r="AF723" s="109" t="str">
        <f aca="false">IF($AE723="","",$AE723+10)</f>
        <v/>
      </c>
      <c r="AG723" s="108"/>
      <c r="AH723" s="81"/>
      <c r="AI723" s="108"/>
      <c r="AJ723" s="81"/>
      <c r="AK723" s="108"/>
      <c r="AL723" s="110"/>
      <c r="AM723" s="81"/>
      <c r="AN723" s="109" t="str">
        <f aca="false">IF($D723="","",IF(COUNTIF($D$4:$D$1203,$D723)&gt;1,"DUPLICATE — check earlier row",""))</f>
        <v/>
      </c>
      <c r="AO723" s="81"/>
      <c r="AP723" s="81"/>
    </row>
    <row r="724" customFormat="false" ht="30" hidden="false" customHeight="true" outlineLevel="0" collapsed="false">
      <c r="A724" s="79"/>
      <c r="B724" s="80"/>
      <c r="C724" s="80"/>
      <c r="D724" s="80"/>
      <c r="E724" s="80"/>
      <c r="F724" s="80"/>
      <c r="G724" s="80"/>
      <c r="H724" s="80"/>
      <c r="I724" s="80"/>
      <c r="J724" s="102"/>
      <c r="K724" s="103" t="str">
        <f aca="false">IF(J724="","",IF(J724&gt;=8,"Yes","Check"))</f>
        <v/>
      </c>
      <c r="L724" s="81"/>
      <c r="M724" s="102"/>
      <c r="N724" s="102"/>
      <c r="O724" s="80"/>
      <c r="P724" s="81"/>
      <c r="Q724" s="103" t="str">
        <f aca="false">IF(P724="","",LEN(P724))</f>
        <v/>
      </c>
      <c r="R724" s="102"/>
      <c r="S724" s="80"/>
      <c r="T724" s="81"/>
      <c r="U724" s="104" t="str">
        <f aca="false">IF($AE724&lt;&gt;"",$AE724+4,IF(OR(R724&lt;&gt;"Yes",A724=""),"",A724+4))</f>
        <v/>
      </c>
      <c r="V724" s="102"/>
      <c r="W724" s="81"/>
      <c r="X724" s="81"/>
      <c r="Y724" s="105"/>
      <c r="Z724" s="105"/>
      <c r="AA724" s="106" t="str">
        <f aca="false">IF(AND($Y724="",$Z724=""),"",ROUND(IFERROR(VALUE(LEFT($Y724,1)),0)*12+IFERROR(VALUE(LEFT($Z724,1)),0)*8,0))</f>
        <v/>
      </c>
      <c r="AB724" s="106" t="str">
        <f aca="false">IF($AA724="","",IF($AA724&gt;=80,"A - call first",IF($AA724&gt;=60,"B - worth pursuing",IF($AA724&gt;=40,"C - nurture","D - do not spend time here"))))</f>
        <v/>
      </c>
      <c r="AC724" s="107" t="str">
        <f aca="false">IF($C724="","",IF($S724="Converted","8 Won / Certified",IF($S724="Application Started","7 Certification / Enterprise opportunity",IF($S724="Meeting Booked","6 Meeting / Application",IF(OR($S724="Interested",$S724="Info Requested"),"5 Interested",IF(OR($S724="Declined",$S724="Not Relevant",$S724="Do Not Contact / Unsubscribed"),"9 Closed - Lost",IF($R724="Yes","4 Contacted",IF($N724="Yes","2 Engaged",IF($M724="Yes","1 Awareness",IF($AA724&gt;=60,"3 Qualified","1 Awareness"))))))))))</f>
        <v/>
      </c>
      <c r="AD724" s="108"/>
      <c r="AE724" s="108"/>
      <c r="AF724" s="111" t="str">
        <f aca="false">IF($AE724="","",$AE724+10)</f>
        <v/>
      </c>
      <c r="AG724" s="108"/>
      <c r="AH724" s="81"/>
      <c r="AI724" s="108"/>
      <c r="AJ724" s="81"/>
      <c r="AK724" s="108"/>
      <c r="AL724" s="110"/>
      <c r="AM724" s="81"/>
      <c r="AN724" s="111" t="str">
        <f aca="false">IF($D724="","",IF(COUNTIF($D$4:$D$1203,$D724)&gt;1,"DUPLICATE — check earlier row",""))</f>
        <v/>
      </c>
      <c r="AO724" s="81"/>
      <c r="AP724" s="81"/>
    </row>
    <row r="725" customFormat="false" ht="30" hidden="false" customHeight="true" outlineLevel="0" collapsed="false">
      <c r="A725" s="79"/>
      <c r="B725" s="80"/>
      <c r="C725" s="80"/>
      <c r="D725" s="80"/>
      <c r="E725" s="80"/>
      <c r="F725" s="80"/>
      <c r="G725" s="80"/>
      <c r="H725" s="80"/>
      <c r="I725" s="80"/>
      <c r="J725" s="102"/>
      <c r="K725" s="103" t="str">
        <f aca="false">IF(J725="","",IF(J725&gt;=8,"Yes","Check"))</f>
        <v/>
      </c>
      <c r="L725" s="81"/>
      <c r="M725" s="102"/>
      <c r="N725" s="102"/>
      <c r="O725" s="80"/>
      <c r="P725" s="81"/>
      <c r="Q725" s="103" t="str">
        <f aca="false">IF(P725="","",LEN(P725))</f>
        <v/>
      </c>
      <c r="R725" s="102"/>
      <c r="S725" s="80"/>
      <c r="T725" s="81"/>
      <c r="U725" s="104" t="str">
        <f aca="false">IF($AE725&lt;&gt;"",$AE725+4,IF(OR(R725&lt;&gt;"Yes",A725=""),"",A725+4))</f>
        <v/>
      </c>
      <c r="V725" s="102"/>
      <c r="W725" s="81"/>
      <c r="X725" s="81"/>
      <c r="Y725" s="105"/>
      <c r="Z725" s="105"/>
      <c r="AA725" s="106" t="str">
        <f aca="false">IF(AND($Y725="",$Z725=""),"",ROUND(IFERROR(VALUE(LEFT($Y725,1)),0)*12+IFERROR(VALUE(LEFT($Z725,1)),0)*8,0))</f>
        <v/>
      </c>
      <c r="AB725" s="106" t="str">
        <f aca="false">IF($AA725="","",IF($AA725&gt;=80,"A - call first",IF($AA725&gt;=60,"B - worth pursuing",IF($AA725&gt;=40,"C - nurture","D - do not spend time here"))))</f>
        <v/>
      </c>
      <c r="AC725" s="107" t="str">
        <f aca="false">IF($C725="","",IF($S725="Converted","8 Won / Certified",IF($S725="Application Started","7 Certification / Enterprise opportunity",IF($S725="Meeting Booked","6 Meeting / Application",IF(OR($S725="Interested",$S725="Info Requested"),"5 Interested",IF(OR($S725="Declined",$S725="Not Relevant",$S725="Do Not Contact / Unsubscribed"),"9 Closed - Lost",IF($R725="Yes","4 Contacted",IF($N725="Yes","2 Engaged",IF($M725="Yes","1 Awareness",IF($AA725&gt;=60,"3 Qualified","1 Awareness"))))))))))</f>
        <v/>
      </c>
      <c r="AD725" s="108"/>
      <c r="AE725" s="108"/>
      <c r="AF725" s="109" t="str">
        <f aca="false">IF($AE725="","",$AE725+10)</f>
        <v/>
      </c>
      <c r="AG725" s="108"/>
      <c r="AH725" s="81"/>
      <c r="AI725" s="108"/>
      <c r="AJ725" s="81"/>
      <c r="AK725" s="108"/>
      <c r="AL725" s="110"/>
      <c r="AM725" s="81"/>
      <c r="AN725" s="109" t="str">
        <f aca="false">IF($D725="","",IF(COUNTIF($D$4:$D$1203,$D725)&gt;1,"DUPLICATE — check earlier row",""))</f>
        <v/>
      </c>
      <c r="AO725" s="81"/>
      <c r="AP725" s="81"/>
    </row>
    <row r="726" customFormat="false" ht="30" hidden="false" customHeight="true" outlineLevel="0" collapsed="false">
      <c r="A726" s="79"/>
      <c r="B726" s="80"/>
      <c r="C726" s="80"/>
      <c r="D726" s="80"/>
      <c r="E726" s="80"/>
      <c r="F726" s="80"/>
      <c r="G726" s="80"/>
      <c r="H726" s="80"/>
      <c r="I726" s="80"/>
      <c r="J726" s="102"/>
      <c r="K726" s="103" t="str">
        <f aca="false">IF(J726="","",IF(J726&gt;=8,"Yes","Check"))</f>
        <v/>
      </c>
      <c r="L726" s="81"/>
      <c r="M726" s="102"/>
      <c r="N726" s="102"/>
      <c r="O726" s="80"/>
      <c r="P726" s="81"/>
      <c r="Q726" s="103" t="str">
        <f aca="false">IF(P726="","",LEN(P726))</f>
        <v/>
      </c>
      <c r="R726" s="102"/>
      <c r="S726" s="80"/>
      <c r="T726" s="81"/>
      <c r="U726" s="104" t="str">
        <f aca="false">IF($AE726&lt;&gt;"",$AE726+4,IF(OR(R726&lt;&gt;"Yes",A726=""),"",A726+4))</f>
        <v/>
      </c>
      <c r="V726" s="102"/>
      <c r="W726" s="81"/>
      <c r="X726" s="81"/>
      <c r="Y726" s="105"/>
      <c r="Z726" s="105"/>
      <c r="AA726" s="106" t="str">
        <f aca="false">IF(AND($Y726="",$Z726=""),"",ROUND(IFERROR(VALUE(LEFT($Y726,1)),0)*12+IFERROR(VALUE(LEFT($Z726,1)),0)*8,0))</f>
        <v/>
      </c>
      <c r="AB726" s="106" t="str">
        <f aca="false">IF($AA726="","",IF($AA726&gt;=80,"A - call first",IF($AA726&gt;=60,"B - worth pursuing",IF($AA726&gt;=40,"C - nurture","D - do not spend time here"))))</f>
        <v/>
      </c>
      <c r="AC726" s="107" t="str">
        <f aca="false">IF($C726="","",IF($S726="Converted","8 Won / Certified",IF($S726="Application Started","7 Certification / Enterprise opportunity",IF($S726="Meeting Booked","6 Meeting / Application",IF(OR($S726="Interested",$S726="Info Requested"),"5 Interested",IF(OR($S726="Declined",$S726="Not Relevant",$S726="Do Not Contact / Unsubscribed"),"9 Closed - Lost",IF($R726="Yes","4 Contacted",IF($N726="Yes","2 Engaged",IF($M726="Yes","1 Awareness",IF($AA726&gt;=60,"3 Qualified","1 Awareness"))))))))))</f>
        <v/>
      </c>
      <c r="AD726" s="108"/>
      <c r="AE726" s="108"/>
      <c r="AF726" s="111" t="str">
        <f aca="false">IF($AE726="","",$AE726+10)</f>
        <v/>
      </c>
      <c r="AG726" s="108"/>
      <c r="AH726" s="81"/>
      <c r="AI726" s="108"/>
      <c r="AJ726" s="81"/>
      <c r="AK726" s="108"/>
      <c r="AL726" s="110"/>
      <c r="AM726" s="81"/>
      <c r="AN726" s="111" t="str">
        <f aca="false">IF($D726="","",IF(COUNTIF($D$4:$D$1203,$D726)&gt;1,"DUPLICATE — check earlier row",""))</f>
        <v/>
      </c>
      <c r="AO726" s="81"/>
      <c r="AP726" s="81"/>
    </row>
    <row r="727" customFormat="false" ht="30" hidden="false" customHeight="true" outlineLevel="0" collapsed="false">
      <c r="A727" s="79"/>
      <c r="B727" s="80"/>
      <c r="C727" s="80"/>
      <c r="D727" s="80"/>
      <c r="E727" s="80"/>
      <c r="F727" s="80"/>
      <c r="G727" s="80"/>
      <c r="H727" s="80"/>
      <c r="I727" s="80"/>
      <c r="J727" s="102"/>
      <c r="K727" s="103" t="str">
        <f aca="false">IF(J727="","",IF(J727&gt;=8,"Yes","Check"))</f>
        <v/>
      </c>
      <c r="L727" s="81"/>
      <c r="M727" s="102"/>
      <c r="N727" s="102"/>
      <c r="O727" s="80"/>
      <c r="P727" s="81"/>
      <c r="Q727" s="103" t="str">
        <f aca="false">IF(P727="","",LEN(P727))</f>
        <v/>
      </c>
      <c r="R727" s="102"/>
      <c r="S727" s="80"/>
      <c r="T727" s="81"/>
      <c r="U727" s="104" t="str">
        <f aca="false">IF($AE727&lt;&gt;"",$AE727+4,IF(OR(R727&lt;&gt;"Yes",A727=""),"",A727+4))</f>
        <v/>
      </c>
      <c r="V727" s="102"/>
      <c r="W727" s="81"/>
      <c r="X727" s="81"/>
      <c r="Y727" s="105"/>
      <c r="Z727" s="105"/>
      <c r="AA727" s="106" t="str">
        <f aca="false">IF(AND($Y727="",$Z727=""),"",ROUND(IFERROR(VALUE(LEFT($Y727,1)),0)*12+IFERROR(VALUE(LEFT($Z727,1)),0)*8,0))</f>
        <v/>
      </c>
      <c r="AB727" s="106" t="str">
        <f aca="false">IF($AA727="","",IF($AA727&gt;=80,"A - call first",IF($AA727&gt;=60,"B - worth pursuing",IF($AA727&gt;=40,"C - nurture","D - do not spend time here"))))</f>
        <v/>
      </c>
      <c r="AC727" s="107" t="str">
        <f aca="false">IF($C727="","",IF($S727="Converted","8 Won / Certified",IF($S727="Application Started","7 Certification / Enterprise opportunity",IF($S727="Meeting Booked","6 Meeting / Application",IF(OR($S727="Interested",$S727="Info Requested"),"5 Interested",IF(OR($S727="Declined",$S727="Not Relevant",$S727="Do Not Contact / Unsubscribed"),"9 Closed - Lost",IF($R727="Yes","4 Contacted",IF($N727="Yes","2 Engaged",IF($M727="Yes","1 Awareness",IF($AA727&gt;=60,"3 Qualified","1 Awareness"))))))))))</f>
        <v/>
      </c>
      <c r="AD727" s="108"/>
      <c r="AE727" s="108"/>
      <c r="AF727" s="109" t="str">
        <f aca="false">IF($AE727="","",$AE727+10)</f>
        <v/>
      </c>
      <c r="AG727" s="108"/>
      <c r="AH727" s="81"/>
      <c r="AI727" s="108"/>
      <c r="AJ727" s="81"/>
      <c r="AK727" s="108"/>
      <c r="AL727" s="110"/>
      <c r="AM727" s="81"/>
      <c r="AN727" s="109" t="str">
        <f aca="false">IF($D727="","",IF(COUNTIF($D$4:$D$1203,$D727)&gt;1,"DUPLICATE — check earlier row",""))</f>
        <v/>
      </c>
      <c r="AO727" s="81"/>
      <c r="AP727" s="81"/>
    </row>
    <row r="728" customFormat="false" ht="30" hidden="false" customHeight="true" outlineLevel="0" collapsed="false">
      <c r="A728" s="79"/>
      <c r="B728" s="80"/>
      <c r="C728" s="80"/>
      <c r="D728" s="80"/>
      <c r="E728" s="80"/>
      <c r="F728" s="80"/>
      <c r="G728" s="80"/>
      <c r="H728" s="80"/>
      <c r="I728" s="80"/>
      <c r="J728" s="102"/>
      <c r="K728" s="103" t="str">
        <f aca="false">IF(J728="","",IF(J728&gt;=8,"Yes","Check"))</f>
        <v/>
      </c>
      <c r="L728" s="81"/>
      <c r="M728" s="102"/>
      <c r="N728" s="102"/>
      <c r="O728" s="80"/>
      <c r="P728" s="81"/>
      <c r="Q728" s="103" t="str">
        <f aca="false">IF(P728="","",LEN(P728))</f>
        <v/>
      </c>
      <c r="R728" s="102"/>
      <c r="S728" s="80"/>
      <c r="T728" s="81"/>
      <c r="U728" s="104" t="str">
        <f aca="false">IF($AE728&lt;&gt;"",$AE728+4,IF(OR(R728&lt;&gt;"Yes",A728=""),"",A728+4))</f>
        <v/>
      </c>
      <c r="V728" s="102"/>
      <c r="W728" s="81"/>
      <c r="X728" s="81"/>
      <c r="Y728" s="105"/>
      <c r="Z728" s="105"/>
      <c r="AA728" s="106" t="str">
        <f aca="false">IF(AND($Y728="",$Z728=""),"",ROUND(IFERROR(VALUE(LEFT($Y728,1)),0)*12+IFERROR(VALUE(LEFT($Z728,1)),0)*8,0))</f>
        <v/>
      </c>
      <c r="AB728" s="106" t="str">
        <f aca="false">IF($AA728="","",IF($AA728&gt;=80,"A - call first",IF($AA728&gt;=60,"B - worth pursuing",IF($AA728&gt;=40,"C - nurture","D - do not spend time here"))))</f>
        <v/>
      </c>
      <c r="AC728" s="107" t="str">
        <f aca="false">IF($C728="","",IF($S728="Converted","8 Won / Certified",IF($S728="Application Started","7 Certification / Enterprise opportunity",IF($S728="Meeting Booked","6 Meeting / Application",IF(OR($S728="Interested",$S728="Info Requested"),"5 Interested",IF(OR($S728="Declined",$S728="Not Relevant",$S728="Do Not Contact / Unsubscribed"),"9 Closed - Lost",IF($R728="Yes","4 Contacted",IF($N728="Yes","2 Engaged",IF($M728="Yes","1 Awareness",IF($AA728&gt;=60,"3 Qualified","1 Awareness"))))))))))</f>
        <v/>
      </c>
      <c r="AD728" s="108"/>
      <c r="AE728" s="108"/>
      <c r="AF728" s="111" t="str">
        <f aca="false">IF($AE728="","",$AE728+10)</f>
        <v/>
      </c>
      <c r="AG728" s="108"/>
      <c r="AH728" s="81"/>
      <c r="AI728" s="108"/>
      <c r="AJ728" s="81"/>
      <c r="AK728" s="108"/>
      <c r="AL728" s="110"/>
      <c r="AM728" s="81"/>
      <c r="AN728" s="111" t="str">
        <f aca="false">IF($D728="","",IF(COUNTIF($D$4:$D$1203,$D728)&gt;1,"DUPLICATE — check earlier row",""))</f>
        <v/>
      </c>
      <c r="AO728" s="81"/>
      <c r="AP728" s="81"/>
    </row>
    <row r="729" customFormat="false" ht="30" hidden="false" customHeight="true" outlineLevel="0" collapsed="false">
      <c r="A729" s="79"/>
      <c r="B729" s="80"/>
      <c r="C729" s="80"/>
      <c r="D729" s="80"/>
      <c r="E729" s="80"/>
      <c r="F729" s="80"/>
      <c r="G729" s="80"/>
      <c r="H729" s="80"/>
      <c r="I729" s="80"/>
      <c r="J729" s="102"/>
      <c r="K729" s="103" t="str">
        <f aca="false">IF(J729="","",IF(J729&gt;=8,"Yes","Check"))</f>
        <v/>
      </c>
      <c r="L729" s="81"/>
      <c r="M729" s="102"/>
      <c r="N729" s="102"/>
      <c r="O729" s="80"/>
      <c r="P729" s="81"/>
      <c r="Q729" s="103" t="str">
        <f aca="false">IF(P729="","",LEN(P729))</f>
        <v/>
      </c>
      <c r="R729" s="102"/>
      <c r="S729" s="80"/>
      <c r="T729" s="81"/>
      <c r="U729" s="104" t="str">
        <f aca="false">IF($AE729&lt;&gt;"",$AE729+4,IF(OR(R729&lt;&gt;"Yes",A729=""),"",A729+4))</f>
        <v/>
      </c>
      <c r="V729" s="102"/>
      <c r="W729" s="81"/>
      <c r="X729" s="81"/>
      <c r="Y729" s="105"/>
      <c r="Z729" s="105"/>
      <c r="AA729" s="106" t="str">
        <f aca="false">IF(AND($Y729="",$Z729=""),"",ROUND(IFERROR(VALUE(LEFT($Y729,1)),0)*12+IFERROR(VALUE(LEFT($Z729,1)),0)*8,0))</f>
        <v/>
      </c>
      <c r="AB729" s="106" t="str">
        <f aca="false">IF($AA729="","",IF($AA729&gt;=80,"A - call first",IF($AA729&gt;=60,"B - worth pursuing",IF($AA729&gt;=40,"C - nurture","D - do not spend time here"))))</f>
        <v/>
      </c>
      <c r="AC729" s="107" t="str">
        <f aca="false">IF($C729="","",IF($S729="Converted","8 Won / Certified",IF($S729="Application Started","7 Certification / Enterprise opportunity",IF($S729="Meeting Booked","6 Meeting / Application",IF(OR($S729="Interested",$S729="Info Requested"),"5 Interested",IF(OR($S729="Declined",$S729="Not Relevant",$S729="Do Not Contact / Unsubscribed"),"9 Closed - Lost",IF($R729="Yes","4 Contacted",IF($N729="Yes","2 Engaged",IF($M729="Yes","1 Awareness",IF($AA729&gt;=60,"3 Qualified","1 Awareness"))))))))))</f>
        <v/>
      </c>
      <c r="AD729" s="108"/>
      <c r="AE729" s="108"/>
      <c r="AF729" s="109" t="str">
        <f aca="false">IF($AE729="","",$AE729+10)</f>
        <v/>
      </c>
      <c r="AG729" s="108"/>
      <c r="AH729" s="81"/>
      <c r="AI729" s="108"/>
      <c r="AJ729" s="81"/>
      <c r="AK729" s="108"/>
      <c r="AL729" s="110"/>
      <c r="AM729" s="81"/>
      <c r="AN729" s="109" t="str">
        <f aca="false">IF($D729="","",IF(COUNTIF($D$4:$D$1203,$D729)&gt;1,"DUPLICATE — check earlier row",""))</f>
        <v/>
      </c>
      <c r="AO729" s="81"/>
      <c r="AP729" s="81"/>
    </row>
    <row r="730" customFormat="false" ht="30" hidden="false" customHeight="true" outlineLevel="0" collapsed="false">
      <c r="A730" s="79"/>
      <c r="B730" s="80"/>
      <c r="C730" s="80"/>
      <c r="D730" s="80"/>
      <c r="E730" s="80"/>
      <c r="F730" s="80"/>
      <c r="G730" s="80"/>
      <c r="H730" s="80"/>
      <c r="I730" s="80"/>
      <c r="J730" s="102"/>
      <c r="K730" s="103" t="str">
        <f aca="false">IF(J730="","",IF(J730&gt;=8,"Yes","Check"))</f>
        <v/>
      </c>
      <c r="L730" s="81"/>
      <c r="M730" s="102"/>
      <c r="N730" s="102"/>
      <c r="O730" s="80"/>
      <c r="P730" s="81"/>
      <c r="Q730" s="103" t="str">
        <f aca="false">IF(P730="","",LEN(P730))</f>
        <v/>
      </c>
      <c r="R730" s="102"/>
      <c r="S730" s="80"/>
      <c r="T730" s="81"/>
      <c r="U730" s="104" t="str">
        <f aca="false">IF($AE730&lt;&gt;"",$AE730+4,IF(OR(R730&lt;&gt;"Yes",A730=""),"",A730+4))</f>
        <v/>
      </c>
      <c r="V730" s="102"/>
      <c r="W730" s="81"/>
      <c r="X730" s="81"/>
      <c r="Y730" s="105"/>
      <c r="Z730" s="105"/>
      <c r="AA730" s="106" t="str">
        <f aca="false">IF(AND($Y730="",$Z730=""),"",ROUND(IFERROR(VALUE(LEFT($Y730,1)),0)*12+IFERROR(VALUE(LEFT($Z730,1)),0)*8,0))</f>
        <v/>
      </c>
      <c r="AB730" s="106" t="str">
        <f aca="false">IF($AA730="","",IF($AA730&gt;=80,"A - call first",IF($AA730&gt;=60,"B - worth pursuing",IF($AA730&gt;=40,"C - nurture","D - do not spend time here"))))</f>
        <v/>
      </c>
      <c r="AC730" s="107" t="str">
        <f aca="false">IF($C730="","",IF($S730="Converted","8 Won / Certified",IF($S730="Application Started","7 Certification / Enterprise opportunity",IF($S730="Meeting Booked","6 Meeting / Application",IF(OR($S730="Interested",$S730="Info Requested"),"5 Interested",IF(OR($S730="Declined",$S730="Not Relevant",$S730="Do Not Contact / Unsubscribed"),"9 Closed - Lost",IF($R730="Yes","4 Contacted",IF($N730="Yes","2 Engaged",IF($M730="Yes","1 Awareness",IF($AA730&gt;=60,"3 Qualified","1 Awareness"))))))))))</f>
        <v/>
      </c>
      <c r="AD730" s="108"/>
      <c r="AE730" s="108"/>
      <c r="AF730" s="111" t="str">
        <f aca="false">IF($AE730="","",$AE730+10)</f>
        <v/>
      </c>
      <c r="AG730" s="108"/>
      <c r="AH730" s="81"/>
      <c r="AI730" s="108"/>
      <c r="AJ730" s="81"/>
      <c r="AK730" s="108"/>
      <c r="AL730" s="110"/>
      <c r="AM730" s="81"/>
      <c r="AN730" s="111" t="str">
        <f aca="false">IF($D730="","",IF(COUNTIF($D$4:$D$1203,$D730)&gt;1,"DUPLICATE — check earlier row",""))</f>
        <v/>
      </c>
      <c r="AO730" s="81"/>
      <c r="AP730" s="81"/>
    </row>
    <row r="731" customFormat="false" ht="30" hidden="false" customHeight="true" outlineLevel="0" collapsed="false">
      <c r="A731" s="79"/>
      <c r="B731" s="80"/>
      <c r="C731" s="80"/>
      <c r="D731" s="80"/>
      <c r="E731" s="80"/>
      <c r="F731" s="80"/>
      <c r="G731" s="80"/>
      <c r="H731" s="80"/>
      <c r="I731" s="80"/>
      <c r="J731" s="102"/>
      <c r="K731" s="103" t="str">
        <f aca="false">IF(J731="","",IF(J731&gt;=8,"Yes","Check"))</f>
        <v/>
      </c>
      <c r="L731" s="81"/>
      <c r="M731" s="102"/>
      <c r="N731" s="102"/>
      <c r="O731" s="80"/>
      <c r="P731" s="81"/>
      <c r="Q731" s="103" t="str">
        <f aca="false">IF(P731="","",LEN(P731))</f>
        <v/>
      </c>
      <c r="R731" s="102"/>
      <c r="S731" s="80"/>
      <c r="T731" s="81"/>
      <c r="U731" s="104" t="str">
        <f aca="false">IF($AE731&lt;&gt;"",$AE731+4,IF(OR(R731&lt;&gt;"Yes",A731=""),"",A731+4))</f>
        <v/>
      </c>
      <c r="V731" s="102"/>
      <c r="W731" s="81"/>
      <c r="X731" s="81"/>
      <c r="Y731" s="105"/>
      <c r="Z731" s="105"/>
      <c r="AA731" s="106" t="str">
        <f aca="false">IF(AND($Y731="",$Z731=""),"",ROUND(IFERROR(VALUE(LEFT($Y731,1)),0)*12+IFERROR(VALUE(LEFT($Z731,1)),0)*8,0))</f>
        <v/>
      </c>
      <c r="AB731" s="106" t="str">
        <f aca="false">IF($AA731="","",IF($AA731&gt;=80,"A - call first",IF($AA731&gt;=60,"B - worth pursuing",IF($AA731&gt;=40,"C - nurture","D - do not spend time here"))))</f>
        <v/>
      </c>
      <c r="AC731" s="107" t="str">
        <f aca="false">IF($C731="","",IF($S731="Converted","8 Won / Certified",IF($S731="Application Started","7 Certification / Enterprise opportunity",IF($S731="Meeting Booked","6 Meeting / Application",IF(OR($S731="Interested",$S731="Info Requested"),"5 Interested",IF(OR($S731="Declined",$S731="Not Relevant",$S731="Do Not Contact / Unsubscribed"),"9 Closed - Lost",IF($R731="Yes","4 Contacted",IF($N731="Yes","2 Engaged",IF($M731="Yes","1 Awareness",IF($AA731&gt;=60,"3 Qualified","1 Awareness"))))))))))</f>
        <v/>
      </c>
      <c r="AD731" s="108"/>
      <c r="AE731" s="108"/>
      <c r="AF731" s="109" t="str">
        <f aca="false">IF($AE731="","",$AE731+10)</f>
        <v/>
      </c>
      <c r="AG731" s="108"/>
      <c r="AH731" s="81"/>
      <c r="AI731" s="108"/>
      <c r="AJ731" s="81"/>
      <c r="AK731" s="108"/>
      <c r="AL731" s="110"/>
      <c r="AM731" s="81"/>
      <c r="AN731" s="109" t="str">
        <f aca="false">IF($D731="","",IF(COUNTIF($D$4:$D$1203,$D731)&gt;1,"DUPLICATE — check earlier row",""))</f>
        <v/>
      </c>
      <c r="AO731" s="81"/>
      <c r="AP731" s="81"/>
    </row>
    <row r="732" customFormat="false" ht="30" hidden="false" customHeight="true" outlineLevel="0" collapsed="false">
      <c r="A732" s="79"/>
      <c r="B732" s="80"/>
      <c r="C732" s="80"/>
      <c r="D732" s="80"/>
      <c r="E732" s="80"/>
      <c r="F732" s="80"/>
      <c r="G732" s="80"/>
      <c r="H732" s="80"/>
      <c r="I732" s="80"/>
      <c r="J732" s="102"/>
      <c r="K732" s="103" t="str">
        <f aca="false">IF(J732="","",IF(J732&gt;=8,"Yes","Check"))</f>
        <v/>
      </c>
      <c r="L732" s="81"/>
      <c r="M732" s="102"/>
      <c r="N732" s="102"/>
      <c r="O732" s="80"/>
      <c r="P732" s="81"/>
      <c r="Q732" s="103" t="str">
        <f aca="false">IF(P732="","",LEN(P732))</f>
        <v/>
      </c>
      <c r="R732" s="102"/>
      <c r="S732" s="80"/>
      <c r="T732" s="81"/>
      <c r="U732" s="104" t="str">
        <f aca="false">IF($AE732&lt;&gt;"",$AE732+4,IF(OR(R732&lt;&gt;"Yes",A732=""),"",A732+4))</f>
        <v/>
      </c>
      <c r="V732" s="102"/>
      <c r="W732" s="81"/>
      <c r="X732" s="81"/>
      <c r="Y732" s="105"/>
      <c r="Z732" s="105"/>
      <c r="AA732" s="106" t="str">
        <f aca="false">IF(AND($Y732="",$Z732=""),"",ROUND(IFERROR(VALUE(LEFT($Y732,1)),0)*12+IFERROR(VALUE(LEFT($Z732,1)),0)*8,0))</f>
        <v/>
      </c>
      <c r="AB732" s="106" t="str">
        <f aca="false">IF($AA732="","",IF($AA732&gt;=80,"A - call first",IF($AA732&gt;=60,"B - worth pursuing",IF($AA732&gt;=40,"C - nurture","D - do not spend time here"))))</f>
        <v/>
      </c>
      <c r="AC732" s="107" t="str">
        <f aca="false">IF($C732="","",IF($S732="Converted","8 Won / Certified",IF($S732="Application Started","7 Certification / Enterprise opportunity",IF($S732="Meeting Booked","6 Meeting / Application",IF(OR($S732="Interested",$S732="Info Requested"),"5 Interested",IF(OR($S732="Declined",$S732="Not Relevant",$S732="Do Not Contact / Unsubscribed"),"9 Closed - Lost",IF($R732="Yes","4 Contacted",IF($N732="Yes","2 Engaged",IF($M732="Yes","1 Awareness",IF($AA732&gt;=60,"3 Qualified","1 Awareness"))))))))))</f>
        <v/>
      </c>
      <c r="AD732" s="108"/>
      <c r="AE732" s="108"/>
      <c r="AF732" s="111" t="str">
        <f aca="false">IF($AE732="","",$AE732+10)</f>
        <v/>
      </c>
      <c r="AG732" s="108"/>
      <c r="AH732" s="81"/>
      <c r="AI732" s="108"/>
      <c r="AJ732" s="81"/>
      <c r="AK732" s="108"/>
      <c r="AL732" s="110"/>
      <c r="AM732" s="81"/>
      <c r="AN732" s="111" t="str">
        <f aca="false">IF($D732="","",IF(COUNTIF($D$4:$D$1203,$D732)&gt;1,"DUPLICATE — check earlier row",""))</f>
        <v/>
      </c>
      <c r="AO732" s="81"/>
      <c r="AP732" s="81"/>
    </row>
    <row r="733" customFormat="false" ht="30" hidden="false" customHeight="true" outlineLevel="0" collapsed="false">
      <c r="A733" s="79"/>
      <c r="B733" s="80"/>
      <c r="C733" s="80"/>
      <c r="D733" s="80"/>
      <c r="E733" s="80"/>
      <c r="F733" s="80"/>
      <c r="G733" s="80"/>
      <c r="H733" s="80"/>
      <c r="I733" s="80"/>
      <c r="J733" s="102"/>
      <c r="K733" s="103" t="str">
        <f aca="false">IF(J733="","",IF(J733&gt;=8,"Yes","Check"))</f>
        <v/>
      </c>
      <c r="L733" s="81"/>
      <c r="M733" s="102"/>
      <c r="N733" s="102"/>
      <c r="O733" s="80"/>
      <c r="P733" s="81"/>
      <c r="Q733" s="103" t="str">
        <f aca="false">IF(P733="","",LEN(P733))</f>
        <v/>
      </c>
      <c r="R733" s="102"/>
      <c r="S733" s="80"/>
      <c r="T733" s="81"/>
      <c r="U733" s="104" t="str">
        <f aca="false">IF($AE733&lt;&gt;"",$AE733+4,IF(OR(R733&lt;&gt;"Yes",A733=""),"",A733+4))</f>
        <v/>
      </c>
      <c r="V733" s="102"/>
      <c r="W733" s="81"/>
      <c r="X733" s="81"/>
      <c r="Y733" s="105"/>
      <c r="Z733" s="105"/>
      <c r="AA733" s="106" t="str">
        <f aca="false">IF(AND($Y733="",$Z733=""),"",ROUND(IFERROR(VALUE(LEFT($Y733,1)),0)*12+IFERROR(VALUE(LEFT($Z733,1)),0)*8,0))</f>
        <v/>
      </c>
      <c r="AB733" s="106" t="str">
        <f aca="false">IF($AA733="","",IF($AA733&gt;=80,"A - call first",IF($AA733&gt;=60,"B - worth pursuing",IF($AA733&gt;=40,"C - nurture","D - do not spend time here"))))</f>
        <v/>
      </c>
      <c r="AC733" s="107" t="str">
        <f aca="false">IF($C733="","",IF($S733="Converted","8 Won / Certified",IF($S733="Application Started","7 Certification / Enterprise opportunity",IF($S733="Meeting Booked","6 Meeting / Application",IF(OR($S733="Interested",$S733="Info Requested"),"5 Interested",IF(OR($S733="Declined",$S733="Not Relevant",$S733="Do Not Contact / Unsubscribed"),"9 Closed - Lost",IF($R733="Yes","4 Contacted",IF($N733="Yes","2 Engaged",IF($M733="Yes","1 Awareness",IF($AA733&gt;=60,"3 Qualified","1 Awareness"))))))))))</f>
        <v/>
      </c>
      <c r="AD733" s="108"/>
      <c r="AE733" s="108"/>
      <c r="AF733" s="109" t="str">
        <f aca="false">IF($AE733="","",$AE733+10)</f>
        <v/>
      </c>
      <c r="AG733" s="108"/>
      <c r="AH733" s="81"/>
      <c r="AI733" s="108"/>
      <c r="AJ733" s="81"/>
      <c r="AK733" s="108"/>
      <c r="AL733" s="110"/>
      <c r="AM733" s="81"/>
      <c r="AN733" s="109" t="str">
        <f aca="false">IF($D733="","",IF(COUNTIF($D$4:$D$1203,$D733)&gt;1,"DUPLICATE — check earlier row",""))</f>
        <v/>
      </c>
      <c r="AO733" s="81"/>
      <c r="AP733" s="81"/>
    </row>
    <row r="734" customFormat="false" ht="30" hidden="false" customHeight="true" outlineLevel="0" collapsed="false">
      <c r="A734" s="79"/>
      <c r="B734" s="80"/>
      <c r="C734" s="80"/>
      <c r="D734" s="80"/>
      <c r="E734" s="80"/>
      <c r="F734" s="80"/>
      <c r="G734" s="80"/>
      <c r="H734" s="80"/>
      <c r="I734" s="80"/>
      <c r="J734" s="102"/>
      <c r="K734" s="103" t="str">
        <f aca="false">IF(J734="","",IF(J734&gt;=8,"Yes","Check"))</f>
        <v/>
      </c>
      <c r="L734" s="81"/>
      <c r="M734" s="102"/>
      <c r="N734" s="102"/>
      <c r="O734" s="80"/>
      <c r="P734" s="81"/>
      <c r="Q734" s="103" t="str">
        <f aca="false">IF(P734="","",LEN(P734))</f>
        <v/>
      </c>
      <c r="R734" s="102"/>
      <c r="S734" s="80"/>
      <c r="T734" s="81"/>
      <c r="U734" s="104" t="str">
        <f aca="false">IF($AE734&lt;&gt;"",$AE734+4,IF(OR(R734&lt;&gt;"Yes",A734=""),"",A734+4))</f>
        <v/>
      </c>
      <c r="V734" s="102"/>
      <c r="W734" s="81"/>
      <c r="X734" s="81"/>
      <c r="Y734" s="105"/>
      <c r="Z734" s="105"/>
      <c r="AA734" s="106" t="str">
        <f aca="false">IF(AND($Y734="",$Z734=""),"",ROUND(IFERROR(VALUE(LEFT($Y734,1)),0)*12+IFERROR(VALUE(LEFT($Z734,1)),0)*8,0))</f>
        <v/>
      </c>
      <c r="AB734" s="106" t="str">
        <f aca="false">IF($AA734="","",IF($AA734&gt;=80,"A - call first",IF($AA734&gt;=60,"B - worth pursuing",IF($AA734&gt;=40,"C - nurture","D - do not spend time here"))))</f>
        <v/>
      </c>
      <c r="AC734" s="107" t="str">
        <f aca="false">IF($C734="","",IF($S734="Converted","8 Won / Certified",IF($S734="Application Started","7 Certification / Enterprise opportunity",IF($S734="Meeting Booked","6 Meeting / Application",IF(OR($S734="Interested",$S734="Info Requested"),"5 Interested",IF(OR($S734="Declined",$S734="Not Relevant",$S734="Do Not Contact / Unsubscribed"),"9 Closed - Lost",IF($R734="Yes","4 Contacted",IF($N734="Yes","2 Engaged",IF($M734="Yes","1 Awareness",IF($AA734&gt;=60,"3 Qualified","1 Awareness"))))))))))</f>
        <v/>
      </c>
      <c r="AD734" s="108"/>
      <c r="AE734" s="108"/>
      <c r="AF734" s="111" t="str">
        <f aca="false">IF($AE734="","",$AE734+10)</f>
        <v/>
      </c>
      <c r="AG734" s="108"/>
      <c r="AH734" s="81"/>
      <c r="AI734" s="108"/>
      <c r="AJ734" s="81"/>
      <c r="AK734" s="108"/>
      <c r="AL734" s="110"/>
      <c r="AM734" s="81"/>
      <c r="AN734" s="111" t="str">
        <f aca="false">IF($D734="","",IF(COUNTIF($D$4:$D$1203,$D734)&gt;1,"DUPLICATE — check earlier row",""))</f>
        <v/>
      </c>
      <c r="AO734" s="81"/>
      <c r="AP734" s="81"/>
    </row>
    <row r="735" customFormat="false" ht="30" hidden="false" customHeight="true" outlineLevel="0" collapsed="false">
      <c r="A735" s="79"/>
      <c r="B735" s="80"/>
      <c r="C735" s="80"/>
      <c r="D735" s="80"/>
      <c r="E735" s="80"/>
      <c r="F735" s="80"/>
      <c r="G735" s="80"/>
      <c r="H735" s="80"/>
      <c r="I735" s="80"/>
      <c r="J735" s="102"/>
      <c r="K735" s="103" t="str">
        <f aca="false">IF(J735="","",IF(J735&gt;=8,"Yes","Check"))</f>
        <v/>
      </c>
      <c r="L735" s="81"/>
      <c r="M735" s="102"/>
      <c r="N735" s="102"/>
      <c r="O735" s="80"/>
      <c r="P735" s="81"/>
      <c r="Q735" s="103" t="str">
        <f aca="false">IF(P735="","",LEN(P735))</f>
        <v/>
      </c>
      <c r="R735" s="102"/>
      <c r="S735" s="80"/>
      <c r="T735" s="81"/>
      <c r="U735" s="104" t="str">
        <f aca="false">IF($AE735&lt;&gt;"",$AE735+4,IF(OR(R735&lt;&gt;"Yes",A735=""),"",A735+4))</f>
        <v/>
      </c>
      <c r="V735" s="102"/>
      <c r="W735" s="81"/>
      <c r="X735" s="81"/>
      <c r="Y735" s="105"/>
      <c r="Z735" s="105"/>
      <c r="AA735" s="106" t="str">
        <f aca="false">IF(AND($Y735="",$Z735=""),"",ROUND(IFERROR(VALUE(LEFT($Y735,1)),0)*12+IFERROR(VALUE(LEFT($Z735,1)),0)*8,0))</f>
        <v/>
      </c>
      <c r="AB735" s="106" t="str">
        <f aca="false">IF($AA735="","",IF($AA735&gt;=80,"A - call first",IF($AA735&gt;=60,"B - worth pursuing",IF($AA735&gt;=40,"C - nurture","D - do not spend time here"))))</f>
        <v/>
      </c>
      <c r="AC735" s="107" t="str">
        <f aca="false">IF($C735="","",IF($S735="Converted","8 Won / Certified",IF($S735="Application Started","7 Certification / Enterprise opportunity",IF($S735="Meeting Booked","6 Meeting / Application",IF(OR($S735="Interested",$S735="Info Requested"),"5 Interested",IF(OR($S735="Declined",$S735="Not Relevant",$S735="Do Not Contact / Unsubscribed"),"9 Closed - Lost",IF($R735="Yes","4 Contacted",IF($N735="Yes","2 Engaged",IF($M735="Yes","1 Awareness",IF($AA735&gt;=60,"3 Qualified","1 Awareness"))))))))))</f>
        <v/>
      </c>
      <c r="AD735" s="108"/>
      <c r="AE735" s="108"/>
      <c r="AF735" s="109" t="str">
        <f aca="false">IF($AE735="","",$AE735+10)</f>
        <v/>
      </c>
      <c r="AG735" s="108"/>
      <c r="AH735" s="81"/>
      <c r="AI735" s="108"/>
      <c r="AJ735" s="81"/>
      <c r="AK735" s="108"/>
      <c r="AL735" s="110"/>
      <c r="AM735" s="81"/>
      <c r="AN735" s="109" t="str">
        <f aca="false">IF($D735="","",IF(COUNTIF($D$4:$D$1203,$D735)&gt;1,"DUPLICATE — check earlier row",""))</f>
        <v/>
      </c>
      <c r="AO735" s="81"/>
      <c r="AP735" s="81"/>
    </row>
    <row r="736" customFormat="false" ht="30" hidden="false" customHeight="true" outlineLevel="0" collapsed="false">
      <c r="A736" s="79"/>
      <c r="B736" s="80"/>
      <c r="C736" s="80"/>
      <c r="D736" s="80"/>
      <c r="E736" s="80"/>
      <c r="F736" s="80"/>
      <c r="G736" s="80"/>
      <c r="H736" s="80"/>
      <c r="I736" s="80"/>
      <c r="J736" s="102"/>
      <c r="K736" s="103" t="str">
        <f aca="false">IF(J736="","",IF(J736&gt;=8,"Yes","Check"))</f>
        <v/>
      </c>
      <c r="L736" s="81"/>
      <c r="M736" s="102"/>
      <c r="N736" s="102"/>
      <c r="O736" s="80"/>
      <c r="P736" s="81"/>
      <c r="Q736" s="103" t="str">
        <f aca="false">IF(P736="","",LEN(P736))</f>
        <v/>
      </c>
      <c r="R736" s="102"/>
      <c r="S736" s="80"/>
      <c r="T736" s="81"/>
      <c r="U736" s="104" t="str">
        <f aca="false">IF($AE736&lt;&gt;"",$AE736+4,IF(OR(R736&lt;&gt;"Yes",A736=""),"",A736+4))</f>
        <v/>
      </c>
      <c r="V736" s="102"/>
      <c r="W736" s="81"/>
      <c r="X736" s="81"/>
      <c r="Y736" s="105"/>
      <c r="Z736" s="105"/>
      <c r="AA736" s="106" t="str">
        <f aca="false">IF(AND($Y736="",$Z736=""),"",ROUND(IFERROR(VALUE(LEFT($Y736,1)),0)*12+IFERROR(VALUE(LEFT($Z736,1)),0)*8,0))</f>
        <v/>
      </c>
      <c r="AB736" s="106" t="str">
        <f aca="false">IF($AA736="","",IF($AA736&gt;=80,"A - call first",IF($AA736&gt;=60,"B - worth pursuing",IF($AA736&gt;=40,"C - nurture","D - do not spend time here"))))</f>
        <v/>
      </c>
      <c r="AC736" s="107" t="str">
        <f aca="false">IF($C736="","",IF($S736="Converted","8 Won / Certified",IF($S736="Application Started","7 Certification / Enterprise opportunity",IF($S736="Meeting Booked","6 Meeting / Application",IF(OR($S736="Interested",$S736="Info Requested"),"5 Interested",IF(OR($S736="Declined",$S736="Not Relevant",$S736="Do Not Contact / Unsubscribed"),"9 Closed - Lost",IF($R736="Yes","4 Contacted",IF($N736="Yes","2 Engaged",IF($M736="Yes","1 Awareness",IF($AA736&gt;=60,"3 Qualified","1 Awareness"))))))))))</f>
        <v/>
      </c>
      <c r="AD736" s="108"/>
      <c r="AE736" s="108"/>
      <c r="AF736" s="111" t="str">
        <f aca="false">IF($AE736="","",$AE736+10)</f>
        <v/>
      </c>
      <c r="AG736" s="108"/>
      <c r="AH736" s="81"/>
      <c r="AI736" s="108"/>
      <c r="AJ736" s="81"/>
      <c r="AK736" s="108"/>
      <c r="AL736" s="110"/>
      <c r="AM736" s="81"/>
      <c r="AN736" s="111" t="str">
        <f aca="false">IF($D736="","",IF(COUNTIF($D$4:$D$1203,$D736)&gt;1,"DUPLICATE — check earlier row",""))</f>
        <v/>
      </c>
      <c r="AO736" s="81"/>
      <c r="AP736" s="81"/>
    </row>
    <row r="737" customFormat="false" ht="30" hidden="false" customHeight="true" outlineLevel="0" collapsed="false">
      <c r="A737" s="79"/>
      <c r="B737" s="80"/>
      <c r="C737" s="80"/>
      <c r="D737" s="80"/>
      <c r="E737" s="80"/>
      <c r="F737" s="80"/>
      <c r="G737" s="80"/>
      <c r="H737" s="80"/>
      <c r="I737" s="80"/>
      <c r="J737" s="102"/>
      <c r="K737" s="103" t="str">
        <f aca="false">IF(J737="","",IF(J737&gt;=8,"Yes","Check"))</f>
        <v/>
      </c>
      <c r="L737" s="81"/>
      <c r="M737" s="102"/>
      <c r="N737" s="102"/>
      <c r="O737" s="80"/>
      <c r="P737" s="81"/>
      <c r="Q737" s="103" t="str">
        <f aca="false">IF(P737="","",LEN(P737))</f>
        <v/>
      </c>
      <c r="R737" s="102"/>
      <c r="S737" s="80"/>
      <c r="T737" s="81"/>
      <c r="U737" s="104" t="str">
        <f aca="false">IF($AE737&lt;&gt;"",$AE737+4,IF(OR(R737&lt;&gt;"Yes",A737=""),"",A737+4))</f>
        <v/>
      </c>
      <c r="V737" s="102"/>
      <c r="W737" s="81"/>
      <c r="X737" s="81"/>
      <c r="Y737" s="105"/>
      <c r="Z737" s="105"/>
      <c r="AA737" s="106" t="str">
        <f aca="false">IF(AND($Y737="",$Z737=""),"",ROUND(IFERROR(VALUE(LEFT($Y737,1)),0)*12+IFERROR(VALUE(LEFT($Z737,1)),0)*8,0))</f>
        <v/>
      </c>
      <c r="AB737" s="106" t="str">
        <f aca="false">IF($AA737="","",IF($AA737&gt;=80,"A - call first",IF($AA737&gt;=60,"B - worth pursuing",IF($AA737&gt;=40,"C - nurture","D - do not spend time here"))))</f>
        <v/>
      </c>
      <c r="AC737" s="107" t="str">
        <f aca="false">IF($C737="","",IF($S737="Converted","8 Won / Certified",IF($S737="Application Started","7 Certification / Enterprise opportunity",IF($S737="Meeting Booked","6 Meeting / Application",IF(OR($S737="Interested",$S737="Info Requested"),"5 Interested",IF(OR($S737="Declined",$S737="Not Relevant",$S737="Do Not Contact / Unsubscribed"),"9 Closed - Lost",IF($R737="Yes","4 Contacted",IF($N737="Yes","2 Engaged",IF($M737="Yes","1 Awareness",IF($AA737&gt;=60,"3 Qualified","1 Awareness"))))))))))</f>
        <v/>
      </c>
      <c r="AD737" s="108"/>
      <c r="AE737" s="108"/>
      <c r="AF737" s="109" t="str">
        <f aca="false">IF($AE737="","",$AE737+10)</f>
        <v/>
      </c>
      <c r="AG737" s="108"/>
      <c r="AH737" s="81"/>
      <c r="AI737" s="108"/>
      <c r="AJ737" s="81"/>
      <c r="AK737" s="108"/>
      <c r="AL737" s="110"/>
      <c r="AM737" s="81"/>
      <c r="AN737" s="109" t="str">
        <f aca="false">IF($D737="","",IF(COUNTIF($D$4:$D$1203,$D737)&gt;1,"DUPLICATE — check earlier row",""))</f>
        <v/>
      </c>
      <c r="AO737" s="81"/>
      <c r="AP737" s="81"/>
    </row>
    <row r="738" customFormat="false" ht="30" hidden="false" customHeight="true" outlineLevel="0" collapsed="false">
      <c r="A738" s="79"/>
      <c r="B738" s="80"/>
      <c r="C738" s="80"/>
      <c r="D738" s="80"/>
      <c r="E738" s="80"/>
      <c r="F738" s="80"/>
      <c r="G738" s="80"/>
      <c r="H738" s="80"/>
      <c r="I738" s="80"/>
      <c r="J738" s="102"/>
      <c r="K738" s="103" t="str">
        <f aca="false">IF(J738="","",IF(J738&gt;=8,"Yes","Check"))</f>
        <v/>
      </c>
      <c r="L738" s="81"/>
      <c r="M738" s="102"/>
      <c r="N738" s="102"/>
      <c r="O738" s="80"/>
      <c r="P738" s="81"/>
      <c r="Q738" s="103" t="str">
        <f aca="false">IF(P738="","",LEN(P738))</f>
        <v/>
      </c>
      <c r="R738" s="102"/>
      <c r="S738" s="80"/>
      <c r="T738" s="81"/>
      <c r="U738" s="104" t="str">
        <f aca="false">IF($AE738&lt;&gt;"",$AE738+4,IF(OR(R738&lt;&gt;"Yes",A738=""),"",A738+4))</f>
        <v/>
      </c>
      <c r="V738" s="102"/>
      <c r="W738" s="81"/>
      <c r="X738" s="81"/>
      <c r="Y738" s="105"/>
      <c r="Z738" s="105"/>
      <c r="AA738" s="106" t="str">
        <f aca="false">IF(AND($Y738="",$Z738=""),"",ROUND(IFERROR(VALUE(LEFT($Y738,1)),0)*12+IFERROR(VALUE(LEFT($Z738,1)),0)*8,0))</f>
        <v/>
      </c>
      <c r="AB738" s="106" t="str">
        <f aca="false">IF($AA738="","",IF($AA738&gt;=80,"A - call first",IF($AA738&gt;=60,"B - worth pursuing",IF($AA738&gt;=40,"C - nurture","D - do not spend time here"))))</f>
        <v/>
      </c>
      <c r="AC738" s="107" t="str">
        <f aca="false">IF($C738="","",IF($S738="Converted","8 Won / Certified",IF($S738="Application Started","7 Certification / Enterprise opportunity",IF($S738="Meeting Booked","6 Meeting / Application",IF(OR($S738="Interested",$S738="Info Requested"),"5 Interested",IF(OR($S738="Declined",$S738="Not Relevant",$S738="Do Not Contact / Unsubscribed"),"9 Closed - Lost",IF($R738="Yes","4 Contacted",IF($N738="Yes","2 Engaged",IF($M738="Yes","1 Awareness",IF($AA738&gt;=60,"3 Qualified","1 Awareness"))))))))))</f>
        <v/>
      </c>
      <c r="AD738" s="108"/>
      <c r="AE738" s="108"/>
      <c r="AF738" s="111" t="str">
        <f aca="false">IF($AE738="","",$AE738+10)</f>
        <v/>
      </c>
      <c r="AG738" s="108"/>
      <c r="AH738" s="81"/>
      <c r="AI738" s="108"/>
      <c r="AJ738" s="81"/>
      <c r="AK738" s="108"/>
      <c r="AL738" s="110"/>
      <c r="AM738" s="81"/>
      <c r="AN738" s="111" t="str">
        <f aca="false">IF($D738="","",IF(COUNTIF($D$4:$D$1203,$D738)&gt;1,"DUPLICATE — check earlier row",""))</f>
        <v/>
      </c>
      <c r="AO738" s="81"/>
      <c r="AP738" s="81"/>
    </row>
    <row r="739" customFormat="false" ht="30" hidden="false" customHeight="true" outlineLevel="0" collapsed="false">
      <c r="A739" s="79"/>
      <c r="B739" s="80"/>
      <c r="C739" s="80"/>
      <c r="D739" s="80"/>
      <c r="E739" s="80"/>
      <c r="F739" s="80"/>
      <c r="G739" s="80"/>
      <c r="H739" s="80"/>
      <c r="I739" s="80"/>
      <c r="J739" s="102"/>
      <c r="K739" s="103" t="str">
        <f aca="false">IF(J739="","",IF(J739&gt;=8,"Yes","Check"))</f>
        <v/>
      </c>
      <c r="L739" s="81"/>
      <c r="M739" s="102"/>
      <c r="N739" s="102"/>
      <c r="O739" s="80"/>
      <c r="P739" s="81"/>
      <c r="Q739" s="103" t="str">
        <f aca="false">IF(P739="","",LEN(P739))</f>
        <v/>
      </c>
      <c r="R739" s="102"/>
      <c r="S739" s="80"/>
      <c r="T739" s="81"/>
      <c r="U739" s="104" t="str">
        <f aca="false">IF($AE739&lt;&gt;"",$AE739+4,IF(OR(R739&lt;&gt;"Yes",A739=""),"",A739+4))</f>
        <v/>
      </c>
      <c r="V739" s="102"/>
      <c r="W739" s="81"/>
      <c r="X739" s="81"/>
      <c r="Y739" s="105"/>
      <c r="Z739" s="105"/>
      <c r="AA739" s="106" t="str">
        <f aca="false">IF(AND($Y739="",$Z739=""),"",ROUND(IFERROR(VALUE(LEFT($Y739,1)),0)*12+IFERROR(VALUE(LEFT($Z739,1)),0)*8,0))</f>
        <v/>
      </c>
      <c r="AB739" s="106" t="str">
        <f aca="false">IF($AA739="","",IF($AA739&gt;=80,"A - call first",IF($AA739&gt;=60,"B - worth pursuing",IF($AA739&gt;=40,"C - nurture","D - do not spend time here"))))</f>
        <v/>
      </c>
      <c r="AC739" s="107" t="str">
        <f aca="false">IF($C739="","",IF($S739="Converted","8 Won / Certified",IF($S739="Application Started","7 Certification / Enterprise opportunity",IF($S739="Meeting Booked","6 Meeting / Application",IF(OR($S739="Interested",$S739="Info Requested"),"5 Interested",IF(OR($S739="Declined",$S739="Not Relevant",$S739="Do Not Contact / Unsubscribed"),"9 Closed - Lost",IF($R739="Yes","4 Contacted",IF($N739="Yes","2 Engaged",IF($M739="Yes","1 Awareness",IF($AA739&gt;=60,"3 Qualified","1 Awareness"))))))))))</f>
        <v/>
      </c>
      <c r="AD739" s="108"/>
      <c r="AE739" s="108"/>
      <c r="AF739" s="109" t="str">
        <f aca="false">IF($AE739="","",$AE739+10)</f>
        <v/>
      </c>
      <c r="AG739" s="108"/>
      <c r="AH739" s="81"/>
      <c r="AI739" s="108"/>
      <c r="AJ739" s="81"/>
      <c r="AK739" s="108"/>
      <c r="AL739" s="110"/>
      <c r="AM739" s="81"/>
      <c r="AN739" s="109" t="str">
        <f aca="false">IF($D739="","",IF(COUNTIF($D$4:$D$1203,$D739)&gt;1,"DUPLICATE — check earlier row",""))</f>
        <v/>
      </c>
      <c r="AO739" s="81"/>
      <c r="AP739" s="81"/>
    </row>
    <row r="740" customFormat="false" ht="30" hidden="false" customHeight="true" outlineLevel="0" collapsed="false">
      <c r="A740" s="79"/>
      <c r="B740" s="80"/>
      <c r="C740" s="80"/>
      <c r="D740" s="80"/>
      <c r="E740" s="80"/>
      <c r="F740" s="80"/>
      <c r="G740" s="80"/>
      <c r="H740" s="80"/>
      <c r="I740" s="80"/>
      <c r="J740" s="102"/>
      <c r="K740" s="103" t="str">
        <f aca="false">IF(J740="","",IF(J740&gt;=8,"Yes","Check"))</f>
        <v/>
      </c>
      <c r="L740" s="81"/>
      <c r="M740" s="102"/>
      <c r="N740" s="102"/>
      <c r="O740" s="80"/>
      <c r="P740" s="81"/>
      <c r="Q740" s="103" t="str">
        <f aca="false">IF(P740="","",LEN(P740))</f>
        <v/>
      </c>
      <c r="R740" s="102"/>
      <c r="S740" s="80"/>
      <c r="T740" s="81"/>
      <c r="U740" s="104" t="str">
        <f aca="false">IF($AE740&lt;&gt;"",$AE740+4,IF(OR(R740&lt;&gt;"Yes",A740=""),"",A740+4))</f>
        <v/>
      </c>
      <c r="V740" s="102"/>
      <c r="W740" s="81"/>
      <c r="X740" s="81"/>
      <c r="Y740" s="105"/>
      <c r="Z740" s="105"/>
      <c r="AA740" s="106" t="str">
        <f aca="false">IF(AND($Y740="",$Z740=""),"",ROUND(IFERROR(VALUE(LEFT($Y740,1)),0)*12+IFERROR(VALUE(LEFT($Z740,1)),0)*8,0))</f>
        <v/>
      </c>
      <c r="AB740" s="106" t="str">
        <f aca="false">IF($AA740="","",IF($AA740&gt;=80,"A - call first",IF($AA740&gt;=60,"B - worth pursuing",IF($AA740&gt;=40,"C - nurture","D - do not spend time here"))))</f>
        <v/>
      </c>
      <c r="AC740" s="107" t="str">
        <f aca="false">IF($C740="","",IF($S740="Converted","8 Won / Certified",IF($S740="Application Started","7 Certification / Enterprise opportunity",IF($S740="Meeting Booked","6 Meeting / Application",IF(OR($S740="Interested",$S740="Info Requested"),"5 Interested",IF(OR($S740="Declined",$S740="Not Relevant",$S740="Do Not Contact / Unsubscribed"),"9 Closed - Lost",IF($R740="Yes","4 Contacted",IF($N740="Yes","2 Engaged",IF($M740="Yes","1 Awareness",IF($AA740&gt;=60,"3 Qualified","1 Awareness"))))))))))</f>
        <v/>
      </c>
      <c r="AD740" s="108"/>
      <c r="AE740" s="108"/>
      <c r="AF740" s="111" t="str">
        <f aca="false">IF($AE740="","",$AE740+10)</f>
        <v/>
      </c>
      <c r="AG740" s="108"/>
      <c r="AH740" s="81"/>
      <c r="AI740" s="108"/>
      <c r="AJ740" s="81"/>
      <c r="AK740" s="108"/>
      <c r="AL740" s="110"/>
      <c r="AM740" s="81"/>
      <c r="AN740" s="111" t="str">
        <f aca="false">IF($D740="","",IF(COUNTIF($D$4:$D$1203,$D740)&gt;1,"DUPLICATE — check earlier row",""))</f>
        <v/>
      </c>
      <c r="AO740" s="81"/>
      <c r="AP740" s="81"/>
    </row>
    <row r="741" customFormat="false" ht="30" hidden="false" customHeight="true" outlineLevel="0" collapsed="false">
      <c r="A741" s="79"/>
      <c r="B741" s="80"/>
      <c r="C741" s="80"/>
      <c r="D741" s="80"/>
      <c r="E741" s="80"/>
      <c r="F741" s="80"/>
      <c r="G741" s="80"/>
      <c r="H741" s="80"/>
      <c r="I741" s="80"/>
      <c r="J741" s="102"/>
      <c r="K741" s="103" t="str">
        <f aca="false">IF(J741="","",IF(J741&gt;=8,"Yes","Check"))</f>
        <v/>
      </c>
      <c r="L741" s="81"/>
      <c r="M741" s="102"/>
      <c r="N741" s="102"/>
      <c r="O741" s="80"/>
      <c r="P741" s="81"/>
      <c r="Q741" s="103" t="str">
        <f aca="false">IF(P741="","",LEN(P741))</f>
        <v/>
      </c>
      <c r="R741" s="102"/>
      <c r="S741" s="80"/>
      <c r="T741" s="81"/>
      <c r="U741" s="104" t="str">
        <f aca="false">IF($AE741&lt;&gt;"",$AE741+4,IF(OR(R741&lt;&gt;"Yes",A741=""),"",A741+4))</f>
        <v/>
      </c>
      <c r="V741" s="102"/>
      <c r="W741" s="81"/>
      <c r="X741" s="81"/>
      <c r="Y741" s="105"/>
      <c r="Z741" s="105"/>
      <c r="AA741" s="106" t="str">
        <f aca="false">IF(AND($Y741="",$Z741=""),"",ROUND(IFERROR(VALUE(LEFT($Y741,1)),0)*12+IFERROR(VALUE(LEFT($Z741,1)),0)*8,0))</f>
        <v/>
      </c>
      <c r="AB741" s="106" t="str">
        <f aca="false">IF($AA741="","",IF($AA741&gt;=80,"A - call first",IF($AA741&gt;=60,"B - worth pursuing",IF($AA741&gt;=40,"C - nurture","D - do not spend time here"))))</f>
        <v/>
      </c>
      <c r="AC741" s="107" t="str">
        <f aca="false">IF($C741="","",IF($S741="Converted","8 Won / Certified",IF($S741="Application Started","7 Certification / Enterprise opportunity",IF($S741="Meeting Booked","6 Meeting / Application",IF(OR($S741="Interested",$S741="Info Requested"),"5 Interested",IF(OR($S741="Declined",$S741="Not Relevant",$S741="Do Not Contact / Unsubscribed"),"9 Closed - Lost",IF($R741="Yes","4 Contacted",IF($N741="Yes","2 Engaged",IF($M741="Yes","1 Awareness",IF($AA741&gt;=60,"3 Qualified","1 Awareness"))))))))))</f>
        <v/>
      </c>
      <c r="AD741" s="108"/>
      <c r="AE741" s="108"/>
      <c r="AF741" s="109" t="str">
        <f aca="false">IF($AE741="","",$AE741+10)</f>
        <v/>
      </c>
      <c r="AG741" s="108"/>
      <c r="AH741" s="81"/>
      <c r="AI741" s="108"/>
      <c r="AJ741" s="81"/>
      <c r="AK741" s="108"/>
      <c r="AL741" s="110"/>
      <c r="AM741" s="81"/>
      <c r="AN741" s="109" t="str">
        <f aca="false">IF($D741="","",IF(COUNTIF($D$4:$D$1203,$D741)&gt;1,"DUPLICATE — check earlier row",""))</f>
        <v/>
      </c>
      <c r="AO741" s="81"/>
      <c r="AP741" s="81"/>
    </row>
    <row r="742" customFormat="false" ht="30" hidden="false" customHeight="true" outlineLevel="0" collapsed="false">
      <c r="A742" s="79"/>
      <c r="B742" s="80"/>
      <c r="C742" s="80"/>
      <c r="D742" s="80"/>
      <c r="E742" s="80"/>
      <c r="F742" s="80"/>
      <c r="G742" s="80"/>
      <c r="H742" s="80"/>
      <c r="I742" s="80"/>
      <c r="J742" s="102"/>
      <c r="K742" s="103" t="str">
        <f aca="false">IF(J742="","",IF(J742&gt;=8,"Yes","Check"))</f>
        <v/>
      </c>
      <c r="L742" s="81"/>
      <c r="M742" s="102"/>
      <c r="N742" s="102"/>
      <c r="O742" s="80"/>
      <c r="P742" s="81"/>
      <c r="Q742" s="103" t="str">
        <f aca="false">IF(P742="","",LEN(P742))</f>
        <v/>
      </c>
      <c r="R742" s="102"/>
      <c r="S742" s="80"/>
      <c r="T742" s="81"/>
      <c r="U742" s="104" t="str">
        <f aca="false">IF($AE742&lt;&gt;"",$AE742+4,IF(OR(R742&lt;&gt;"Yes",A742=""),"",A742+4))</f>
        <v/>
      </c>
      <c r="V742" s="102"/>
      <c r="W742" s="81"/>
      <c r="X742" s="81"/>
      <c r="Y742" s="105"/>
      <c r="Z742" s="105"/>
      <c r="AA742" s="106" t="str">
        <f aca="false">IF(AND($Y742="",$Z742=""),"",ROUND(IFERROR(VALUE(LEFT($Y742,1)),0)*12+IFERROR(VALUE(LEFT($Z742,1)),0)*8,0))</f>
        <v/>
      </c>
      <c r="AB742" s="106" t="str">
        <f aca="false">IF($AA742="","",IF($AA742&gt;=80,"A - call first",IF($AA742&gt;=60,"B - worth pursuing",IF($AA742&gt;=40,"C - nurture","D - do not spend time here"))))</f>
        <v/>
      </c>
      <c r="AC742" s="107" t="str">
        <f aca="false">IF($C742="","",IF($S742="Converted","8 Won / Certified",IF($S742="Application Started","7 Certification / Enterprise opportunity",IF($S742="Meeting Booked","6 Meeting / Application",IF(OR($S742="Interested",$S742="Info Requested"),"5 Interested",IF(OR($S742="Declined",$S742="Not Relevant",$S742="Do Not Contact / Unsubscribed"),"9 Closed - Lost",IF($R742="Yes","4 Contacted",IF($N742="Yes","2 Engaged",IF($M742="Yes","1 Awareness",IF($AA742&gt;=60,"3 Qualified","1 Awareness"))))))))))</f>
        <v/>
      </c>
      <c r="AD742" s="108"/>
      <c r="AE742" s="108"/>
      <c r="AF742" s="111" t="str">
        <f aca="false">IF($AE742="","",$AE742+10)</f>
        <v/>
      </c>
      <c r="AG742" s="108"/>
      <c r="AH742" s="81"/>
      <c r="AI742" s="108"/>
      <c r="AJ742" s="81"/>
      <c r="AK742" s="108"/>
      <c r="AL742" s="110"/>
      <c r="AM742" s="81"/>
      <c r="AN742" s="111" t="str">
        <f aca="false">IF($D742="","",IF(COUNTIF($D$4:$D$1203,$D742)&gt;1,"DUPLICATE — check earlier row",""))</f>
        <v/>
      </c>
      <c r="AO742" s="81"/>
      <c r="AP742" s="81"/>
    </row>
    <row r="743" customFormat="false" ht="30" hidden="false" customHeight="true" outlineLevel="0" collapsed="false">
      <c r="A743" s="79"/>
      <c r="B743" s="80"/>
      <c r="C743" s="80"/>
      <c r="D743" s="80"/>
      <c r="E743" s="80"/>
      <c r="F743" s="80"/>
      <c r="G743" s="80"/>
      <c r="H743" s="80"/>
      <c r="I743" s="80"/>
      <c r="J743" s="102"/>
      <c r="K743" s="103" t="str">
        <f aca="false">IF(J743="","",IF(J743&gt;=8,"Yes","Check"))</f>
        <v/>
      </c>
      <c r="L743" s="81"/>
      <c r="M743" s="102"/>
      <c r="N743" s="102"/>
      <c r="O743" s="80"/>
      <c r="P743" s="81"/>
      <c r="Q743" s="103" t="str">
        <f aca="false">IF(P743="","",LEN(P743))</f>
        <v/>
      </c>
      <c r="R743" s="102"/>
      <c r="S743" s="80"/>
      <c r="T743" s="81"/>
      <c r="U743" s="104" t="str">
        <f aca="false">IF($AE743&lt;&gt;"",$AE743+4,IF(OR(R743&lt;&gt;"Yes",A743=""),"",A743+4))</f>
        <v/>
      </c>
      <c r="V743" s="102"/>
      <c r="W743" s="81"/>
      <c r="X743" s="81"/>
      <c r="Y743" s="105"/>
      <c r="Z743" s="105"/>
      <c r="AA743" s="106" t="str">
        <f aca="false">IF(AND($Y743="",$Z743=""),"",ROUND(IFERROR(VALUE(LEFT($Y743,1)),0)*12+IFERROR(VALUE(LEFT($Z743,1)),0)*8,0))</f>
        <v/>
      </c>
      <c r="AB743" s="106" t="str">
        <f aca="false">IF($AA743="","",IF($AA743&gt;=80,"A - call first",IF($AA743&gt;=60,"B - worth pursuing",IF($AA743&gt;=40,"C - nurture","D - do not spend time here"))))</f>
        <v/>
      </c>
      <c r="AC743" s="107" t="str">
        <f aca="false">IF($C743="","",IF($S743="Converted","8 Won / Certified",IF($S743="Application Started","7 Certification / Enterprise opportunity",IF($S743="Meeting Booked","6 Meeting / Application",IF(OR($S743="Interested",$S743="Info Requested"),"5 Interested",IF(OR($S743="Declined",$S743="Not Relevant",$S743="Do Not Contact / Unsubscribed"),"9 Closed - Lost",IF($R743="Yes","4 Contacted",IF($N743="Yes","2 Engaged",IF($M743="Yes","1 Awareness",IF($AA743&gt;=60,"3 Qualified","1 Awareness"))))))))))</f>
        <v/>
      </c>
      <c r="AD743" s="108"/>
      <c r="AE743" s="108"/>
      <c r="AF743" s="109" t="str">
        <f aca="false">IF($AE743="","",$AE743+10)</f>
        <v/>
      </c>
      <c r="AG743" s="108"/>
      <c r="AH743" s="81"/>
      <c r="AI743" s="108"/>
      <c r="AJ743" s="81"/>
      <c r="AK743" s="108"/>
      <c r="AL743" s="110"/>
      <c r="AM743" s="81"/>
      <c r="AN743" s="109" t="str">
        <f aca="false">IF($D743="","",IF(COUNTIF($D$4:$D$1203,$D743)&gt;1,"DUPLICATE — check earlier row",""))</f>
        <v/>
      </c>
      <c r="AO743" s="81"/>
      <c r="AP743" s="81"/>
    </row>
    <row r="744" customFormat="false" ht="30" hidden="false" customHeight="true" outlineLevel="0" collapsed="false">
      <c r="A744" s="79"/>
      <c r="B744" s="80"/>
      <c r="C744" s="80"/>
      <c r="D744" s="80"/>
      <c r="E744" s="80"/>
      <c r="F744" s="80"/>
      <c r="G744" s="80"/>
      <c r="H744" s="80"/>
      <c r="I744" s="80"/>
      <c r="J744" s="102"/>
      <c r="K744" s="103" t="str">
        <f aca="false">IF(J744="","",IF(J744&gt;=8,"Yes","Check"))</f>
        <v/>
      </c>
      <c r="L744" s="81"/>
      <c r="M744" s="102"/>
      <c r="N744" s="102"/>
      <c r="O744" s="80"/>
      <c r="P744" s="81"/>
      <c r="Q744" s="103" t="str">
        <f aca="false">IF(P744="","",LEN(P744))</f>
        <v/>
      </c>
      <c r="R744" s="102"/>
      <c r="S744" s="80"/>
      <c r="T744" s="81"/>
      <c r="U744" s="104" t="str">
        <f aca="false">IF($AE744&lt;&gt;"",$AE744+4,IF(OR(R744&lt;&gt;"Yes",A744=""),"",A744+4))</f>
        <v/>
      </c>
      <c r="V744" s="102"/>
      <c r="W744" s="81"/>
      <c r="X744" s="81"/>
      <c r="Y744" s="105"/>
      <c r="Z744" s="105"/>
      <c r="AA744" s="106" t="str">
        <f aca="false">IF(AND($Y744="",$Z744=""),"",ROUND(IFERROR(VALUE(LEFT($Y744,1)),0)*12+IFERROR(VALUE(LEFT($Z744,1)),0)*8,0))</f>
        <v/>
      </c>
      <c r="AB744" s="106" t="str">
        <f aca="false">IF($AA744="","",IF($AA744&gt;=80,"A - call first",IF($AA744&gt;=60,"B - worth pursuing",IF($AA744&gt;=40,"C - nurture","D - do not spend time here"))))</f>
        <v/>
      </c>
      <c r="AC744" s="107" t="str">
        <f aca="false">IF($C744="","",IF($S744="Converted","8 Won / Certified",IF($S744="Application Started","7 Certification / Enterprise opportunity",IF($S744="Meeting Booked","6 Meeting / Application",IF(OR($S744="Interested",$S744="Info Requested"),"5 Interested",IF(OR($S744="Declined",$S744="Not Relevant",$S744="Do Not Contact / Unsubscribed"),"9 Closed - Lost",IF($R744="Yes","4 Contacted",IF($N744="Yes","2 Engaged",IF($M744="Yes","1 Awareness",IF($AA744&gt;=60,"3 Qualified","1 Awareness"))))))))))</f>
        <v/>
      </c>
      <c r="AD744" s="108"/>
      <c r="AE744" s="108"/>
      <c r="AF744" s="111" t="str">
        <f aca="false">IF($AE744="","",$AE744+10)</f>
        <v/>
      </c>
      <c r="AG744" s="108"/>
      <c r="AH744" s="81"/>
      <c r="AI744" s="108"/>
      <c r="AJ744" s="81"/>
      <c r="AK744" s="108"/>
      <c r="AL744" s="110"/>
      <c r="AM744" s="81"/>
      <c r="AN744" s="111" t="str">
        <f aca="false">IF($D744="","",IF(COUNTIF($D$4:$D$1203,$D744)&gt;1,"DUPLICATE — check earlier row",""))</f>
        <v/>
      </c>
      <c r="AO744" s="81"/>
      <c r="AP744" s="81"/>
    </row>
    <row r="745" customFormat="false" ht="30" hidden="false" customHeight="true" outlineLevel="0" collapsed="false">
      <c r="A745" s="79"/>
      <c r="B745" s="80"/>
      <c r="C745" s="80"/>
      <c r="D745" s="80"/>
      <c r="E745" s="80"/>
      <c r="F745" s="80"/>
      <c r="G745" s="80"/>
      <c r="H745" s="80"/>
      <c r="I745" s="80"/>
      <c r="J745" s="102"/>
      <c r="K745" s="103" t="str">
        <f aca="false">IF(J745="","",IF(J745&gt;=8,"Yes","Check"))</f>
        <v/>
      </c>
      <c r="L745" s="81"/>
      <c r="M745" s="102"/>
      <c r="N745" s="102"/>
      <c r="O745" s="80"/>
      <c r="P745" s="81"/>
      <c r="Q745" s="103" t="str">
        <f aca="false">IF(P745="","",LEN(P745))</f>
        <v/>
      </c>
      <c r="R745" s="102"/>
      <c r="S745" s="80"/>
      <c r="T745" s="81"/>
      <c r="U745" s="104" t="str">
        <f aca="false">IF($AE745&lt;&gt;"",$AE745+4,IF(OR(R745&lt;&gt;"Yes",A745=""),"",A745+4))</f>
        <v/>
      </c>
      <c r="V745" s="102"/>
      <c r="W745" s="81"/>
      <c r="X745" s="81"/>
      <c r="Y745" s="105"/>
      <c r="Z745" s="105"/>
      <c r="AA745" s="106" t="str">
        <f aca="false">IF(AND($Y745="",$Z745=""),"",ROUND(IFERROR(VALUE(LEFT($Y745,1)),0)*12+IFERROR(VALUE(LEFT($Z745,1)),0)*8,0))</f>
        <v/>
      </c>
      <c r="AB745" s="106" t="str">
        <f aca="false">IF($AA745="","",IF($AA745&gt;=80,"A - call first",IF($AA745&gt;=60,"B - worth pursuing",IF($AA745&gt;=40,"C - nurture","D - do not spend time here"))))</f>
        <v/>
      </c>
      <c r="AC745" s="107" t="str">
        <f aca="false">IF($C745="","",IF($S745="Converted","8 Won / Certified",IF($S745="Application Started","7 Certification / Enterprise opportunity",IF($S745="Meeting Booked","6 Meeting / Application",IF(OR($S745="Interested",$S745="Info Requested"),"5 Interested",IF(OR($S745="Declined",$S745="Not Relevant",$S745="Do Not Contact / Unsubscribed"),"9 Closed - Lost",IF($R745="Yes","4 Contacted",IF($N745="Yes","2 Engaged",IF($M745="Yes","1 Awareness",IF($AA745&gt;=60,"3 Qualified","1 Awareness"))))))))))</f>
        <v/>
      </c>
      <c r="AD745" s="108"/>
      <c r="AE745" s="108"/>
      <c r="AF745" s="109" t="str">
        <f aca="false">IF($AE745="","",$AE745+10)</f>
        <v/>
      </c>
      <c r="AG745" s="108"/>
      <c r="AH745" s="81"/>
      <c r="AI745" s="108"/>
      <c r="AJ745" s="81"/>
      <c r="AK745" s="108"/>
      <c r="AL745" s="110"/>
      <c r="AM745" s="81"/>
      <c r="AN745" s="109" t="str">
        <f aca="false">IF($D745="","",IF(COUNTIF($D$4:$D$1203,$D745)&gt;1,"DUPLICATE — check earlier row",""))</f>
        <v/>
      </c>
      <c r="AO745" s="81"/>
      <c r="AP745" s="81"/>
    </row>
    <row r="746" customFormat="false" ht="30" hidden="false" customHeight="true" outlineLevel="0" collapsed="false">
      <c r="A746" s="79"/>
      <c r="B746" s="80"/>
      <c r="C746" s="80"/>
      <c r="D746" s="80"/>
      <c r="E746" s="80"/>
      <c r="F746" s="80"/>
      <c r="G746" s="80"/>
      <c r="H746" s="80"/>
      <c r="I746" s="80"/>
      <c r="J746" s="102"/>
      <c r="K746" s="103" t="str">
        <f aca="false">IF(J746="","",IF(J746&gt;=8,"Yes","Check"))</f>
        <v/>
      </c>
      <c r="L746" s="81"/>
      <c r="M746" s="102"/>
      <c r="N746" s="102"/>
      <c r="O746" s="80"/>
      <c r="P746" s="81"/>
      <c r="Q746" s="103" t="str">
        <f aca="false">IF(P746="","",LEN(P746))</f>
        <v/>
      </c>
      <c r="R746" s="102"/>
      <c r="S746" s="80"/>
      <c r="T746" s="81"/>
      <c r="U746" s="104" t="str">
        <f aca="false">IF($AE746&lt;&gt;"",$AE746+4,IF(OR(R746&lt;&gt;"Yes",A746=""),"",A746+4))</f>
        <v/>
      </c>
      <c r="V746" s="102"/>
      <c r="W746" s="81"/>
      <c r="X746" s="81"/>
      <c r="Y746" s="105"/>
      <c r="Z746" s="105"/>
      <c r="AA746" s="106" t="str">
        <f aca="false">IF(AND($Y746="",$Z746=""),"",ROUND(IFERROR(VALUE(LEFT($Y746,1)),0)*12+IFERROR(VALUE(LEFT($Z746,1)),0)*8,0))</f>
        <v/>
      </c>
      <c r="AB746" s="106" t="str">
        <f aca="false">IF($AA746="","",IF($AA746&gt;=80,"A - call first",IF($AA746&gt;=60,"B - worth pursuing",IF($AA746&gt;=40,"C - nurture","D - do not spend time here"))))</f>
        <v/>
      </c>
      <c r="AC746" s="107" t="str">
        <f aca="false">IF($C746="","",IF($S746="Converted","8 Won / Certified",IF($S746="Application Started","7 Certification / Enterprise opportunity",IF($S746="Meeting Booked","6 Meeting / Application",IF(OR($S746="Interested",$S746="Info Requested"),"5 Interested",IF(OR($S746="Declined",$S746="Not Relevant",$S746="Do Not Contact / Unsubscribed"),"9 Closed - Lost",IF($R746="Yes","4 Contacted",IF($N746="Yes","2 Engaged",IF($M746="Yes","1 Awareness",IF($AA746&gt;=60,"3 Qualified","1 Awareness"))))))))))</f>
        <v/>
      </c>
      <c r="AD746" s="108"/>
      <c r="AE746" s="108"/>
      <c r="AF746" s="111" t="str">
        <f aca="false">IF($AE746="","",$AE746+10)</f>
        <v/>
      </c>
      <c r="AG746" s="108"/>
      <c r="AH746" s="81"/>
      <c r="AI746" s="108"/>
      <c r="AJ746" s="81"/>
      <c r="AK746" s="108"/>
      <c r="AL746" s="110"/>
      <c r="AM746" s="81"/>
      <c r="AN746" s="111" t="str">
        <f aca="false">IF($D746="","",IF(COUNTIF($D$4:$D$1203,$D746)&gt;1,"DUPLICATE — check earlier row",""))</f>
        <v/>
      </c>
      <c r="AO746" s="81"/>
      <c r="AP746" s="81"/>
    </row>
    <row r="747" customFormat="false" ht="30" hidden="false" customHeight="true" outlineLevel="0" collapsed="false">
      <c r="A747" s="79"/>
      <c r="B747" s="80"/>
      <c r="C747" s="80"/>
      <c r="D747" s="80"/>
      <c r="E747" s="80"/>
      <c r="F747" s="80"/>
      <c r="G747" s="80"/>
      <c r="H747" s="80"/>
      <c r="I747" s="80"/>
      <c r="J747" s="102"/>
      <c r="K747" s="103" t="str">
        <f aca="false">IF(J747="","",IF(J747&gt;=8,"Yes","Check"))</f>
        <v/>
      </c>
      <c r="L747" s="81"/>
      <c r="M747" s="102"/>
      <c r="N747" s="102"/>
      <c r="O747" s="80"/>
      <c r="P747" s="81"/>
      <c r="Q747" s="103" t="str">
        <f aca="false">IF(P747="","",LEN(P747))</f>
        <v/>
      </c>
      <c r="R747" s="102"/>
      <c r="S747" s="80"/>
      <c r="T747" s="81"/>
      <c r="U747" s="104" t="str">
        <f aca="false">IF($AE747&lt;&gt;"",$AE747+4,IF(OR(R747&lt;&gt;"Yes",A747=""),"",A747+4))</f>
        <v/>
      </c>
      <c r="V747" s="102"/>
      <c r="W747" s="81"/>
      <c r="X747" s="81"/>
      <c r="Y747" s="105"/>
      <c r="Z747" s="105"/>
      <c r="AA747" s="106" t="str">
        <f aca="false">IF(AND($Y747="",$Z747=""),"",ROUND(IFERROR(VALUE(LEFT($Y747,1)),0)*12+IFERROR(VALUE(LEFT($Z747,1)),0)*8,0))</f>
        <v/>
      </c>
      <c r="AB747" s="106" t="str">
        <f aca="false">IF($AA747="","",IF($AA747&gt;=80,"A - call first",IF($AA747&gt;=60,"B - worth pursuing",IF($AA747&gt;=40,"C - nurture","D - do not spend time here"))))</f>
        <v/>
      </c>
      <c r="AC747" s="107" t="str">
        <f aca="false">IF($C747="","",IF($S747="Converted","8 Won / Certified",IF($S747="Application Started","7 Certification / Enterprise opportunity",IF($S747="Meeting Booked","6 Meeting / Application",IF(OR($S747="Interested",$S747="Info Requested"),"5 Interested",IF(OR($S747="Declined",$S747="Not Relevant",$S747="Do Not Contact / Unsubscribed"),"9 Closed - Lost",IF($R747="Yes","4 Contacted",IF($N747="Yes","2 Engaged",IF($M747="Yes","1 Awareness",IF($AA747&gt;=60,"3 Qualified","1 Awareness"))))))))))</f>
        <v/>
      </c>
      <c r="AD747" s="108"/>
      <c r="AE747" s="108"/>
      <c r="AF747" s="109" t="str">
        <f aca="false">IF($AE747="","",$AE747+10)</f>
        <v/>
      </c>
      <c r="AG747" s="108"/>
      <c r="AH747" s="81"/>
      <c r="AI747" s="108"/>
      <c r="AJ747" s="81"/>
      <c r="AK747" s="108"/>
      <c r="AL747" s="110"/>
      <c r="AM747" s="81"/>
      <c r="AN747" s="109" t="str">
        <f aca="false">IF($D747="","",IF(COUNTIF($D$4:$D$1203,$D747)&gt;1,"DUPLICATE — check earlier row",""))</f>
        <v/>
      </c>
      <c r="AO747" s="81"/>
      <c r="AP747" s="81"/>
    </row>
    <row r="748" customFormat="false" ht="30" hidden="false" customHeight="true" outlineLevel="0" collapsed="false">
      <c r="A748" s="79"/>
      <c r="B748" s="80"/>
      <c r="C748" s="80"/>
      <c r="D748" s="80"/>
      <c r="E748" s="80"/>
      <c r="F748" s="80"/>
      <c r="G748" s="80"/>
      <c r="H748" s="80"/>
      <c r="I748" s="80"/>
      <c r="J748" s="102"/>
      <c r="K748" s="103" t="str">
        <f aca="false">IF(J748="","",IF(J748&gt;=8,"Yes","Check"))</f>
        <v/>
      </c>
      <c r="L748" s="81"/>
      <c r="M748" s="102"/>
      <c r="N748" s="102"/>
      <c r="O748" s="80"/>
      <c r="P748" s="81"/>
      <c r="Q748" s="103" t="str">
        <f aca="false">IF(P748="","",LEN(P748))</f>
        <v/>
      </c>
      <c r="R748" s="102"/>
      <c r="S748" s="80"/>
      <c r="T748" s="81"/>
      <c r="U748" s="104" t="str">
        <f aca="false">IF($AE748&lt;&gt;"",$AE748+4,IF(OR(R748&lt;&gt;"Yes",A748=""),"",A748+4))</f>
        <v/>
      </c>
      <c r="V748" s="102"/>
      <c r="W748" s="81"/>
      <c r="X748" s="81"/>
      <c r="Y748" s="105"/>
      <c r="Z748" s="105"/>
      <c r="AA748" s="106" t="str">
        <f aca="false">IF(AND($Y748="",$Z748=""),"",ROUND(IFERROR(VALUE(LEFT($Y748,1)),0)*12+IFERROR(VALUE(LEFT($Z748,1)),0)*8,0))</f>
        <v/>
      </c>
      <c r="AB748" s="106" t="str">
        <f aca="false">IF($AA748="","",IF($AA748&gt;=80,"A - call first",IF($AA748&gt;=60,"B - worth pursuing",IF($AA748&gt;=40,"C - nurture","D - do not spend time here"))))</f>
        <v/>
      </c>
      <c r="AC748" s="107" t="str">
        <f aca="false">IF($C748="","",IF($S748="Converted","8 Won / Certified",IF($S748="Application Started","7 Certification / Enterprise opportunity",IF($S748="Meeting Booked","6 Meeting / Application",IF(OR($S748="Interested",$S748="Info Requested"),"5 Interested",IF(OR($S748="Declined",$S748="Not Relevant",$S748="Do Not Contact / Unsubscribed"),"9 Closed - Lost",IF($R748="Yes","4 Contacted",IF($N748="Yes","2 Engaged",IF($M748="Yes","1 Awareness",IF($AA748&gt;=60,"3 Qualified","1 Awareness"))))))))))</f>
        <v/>
      </c>
      <c r="AD748" s="108"/>
      <c r="AE748" s="108"/>
      <c r="AF748" s="111" t="str">
        <f aca="false">IF($AE748="","",$AE748+10)</f>
        <v/>
      </c>
      <c r="AG748" s="108"/>
      <c r="AH748" s="81"/>
      <c r="AI748" s="108"/>
      <c r="AJ748" s="81"/>
      <c r="AK748" s="108"/>
      <c r="AL748" s="110"/>
      <c r="AM748" s="81"/>
      <c r="AN748" s="111" t="str">
        <f aca="false">IF($D748="","",IF(COUNTIF($D$4:$D$1203,$D748)&gt;1,"DUPLICATE — check earlier row",""))</f>
        <v/>
      </c>
      <c r="AO748" s="81"/>
      <c r="AP748" s="81"/>
    </row>
    <row r="749" customFormat="false" ht="30" hidden="false" customHeight="true" outlineLevel="0" collapsed="false">
      <c r="A749" s="79"/>
      <c r="B749" s="80"/>
      <c r="C749" s="80"/>
      <c r="D749" s="80"/>
      <c r="E749" s="80"/>
      <c r="F749" s="80"/>
      <c r="G749" s="80"/>
      <c r="H749" s="80"/>
      <c r="I749" s="80"/>
      <c r="J749" s="102"/>
      <c r="K749" s="103" t="str">
        <f aca="false">IF(J749="","",IF(J749&gt;=8,"Yes","Check"))</f>
        <v/>
      </c>
      <c r="L749" s="81"/>
      <c r="M749" s="102"/>
      <c r="N749" s="102"/>
      <c r="O749" s="80"/>
      <c r="P749" s="81"/>
      <c r="Q749" s="103" t="str">
        <f aca="false">IF(P749="","",LEN(P749))</f>
        <v/>
      </c>
      <c r="R749" s="102"/>
      <c r="S749" s="80"/>
      <c r="T749" s="81"/>
      <c r="U749" s="104" t="str">
        <f aca="false">IF($AE749&lt;&gt;"",$AE749+4,IF(OR(R749&lt;&gt;"Yes",A749=""),"",A749+4))</f>
        <v/>
      </c>
      <c r="V749" s="102"/>
      <c r="W749" s="81"/>
      <c r="X749" s="81"/>
      <c r="Y749" s="105"/>
      <c r="Z749" s="105"/>
      <c r="AA749" s="106" t="str">
        <f aca="false">IF(AND($Y749="",$Z749=""),"",ROUND(IFERROR(VALUE(LEFT($Y749,1)),0)*12+IFERROR(VALUE(LEFT($Z749,1)),0)*8,0))</f>
        <v/>
      </c>
      <c r="AB749" s="106" t="str">
        <f aca="false">IF($AA749="","",IF($AA749&gt;=80,"A - call first",IF($AA749&gt;=60,"B - worth pursuing",IF($AA749&gt;=40,"C - nurture","D - do not spend time here"))))</f>
        <v/>
      </c>
      <c r="AC749" s="107" t="str">
        <f aca="false">IF($C749="","",IF($S749="Converted","8 Won / Certified",IF($S749="Application Started","7 Certification / Enterprise opportunity",IF($S749="Meeting Booked","6 Meeting / Application",IF(OR($S749="Interested",$S749="Info Requested"),"5 Interested",IF(OR($S749="Declined",$S749="Not Relevant",$S749="Do Not Contact / Unsubscribed"),"9 Closed - Lost",IF($R749="Yes","4 Contacted",IF($N749="Yes","2 Engaged",IF($M749="Yes","1 Awareness",IF($AA749&gt;=60,"3 Qualified","1 Awareness"))))))))))</f>
        <v/>
      </c>
      <c r="AD749" s="108"/>
      <c r="AE749" s="108"/>
      <c r="AF749" s="109" t="str">
        <f aca="false">IF($AE749="","",$AE749+10)</f>
        <v/>
      </c>
      <c r="AG749" s="108"/>
      <c r="AH749" s="81"/>
      <c r="AI749" s="108"/>
      <c r="AJ749" s="81"/>
      <c r="AK749" s="108"/>
      <c r="AL749" s="110"/>
      <c r="AM749" s="81"/>
      <c r="AN749" s="109" t="str">
        <f aca="false">IF($D749="","",IF(COUNTIF($D$4:$D$1203,$D749)&gt;1,"DUPLICATE — check earlier row",""))</f>
        <v/>
      </c>
      <c r="AO749" s="81"/>
      <c r="AP749" s="81"/>
    </row>
    <row r="750" customFormat="false" ht="30" hidden="false" customHeight="true" outlineLevel="0" collapsed="false">
      <c r="A750" s="79"/>
      <c r="B750" s="80"/>
      <c r="C750" s="80"/>
      <c r="D750" s="80"/>
      <c r="E750" s="80"/>
      <c r="F750" s="80"/>
      <c r="G750" s="80"/>
      <c r="H750" s="80"/>
      <c r="I750" s="80"/>
      <c r="J750" s="102"/>
      <c r="K750" s="103" t="str">
        <f aca="false">IF(J750="","",IF(J750&gt;=8,"Yes","Check"))</f>
        <v/>
      </c>
      <c r="L750" s="81"/>
      <c r="M750" s="102"/>
      <c r="N750" s="102"/>
      <c r="O750" s="80"/>
      <c r="P750" s="81"/>
      <c r="Q750" s="103" t="str">
        <f aca="false">IF(P750="","",LEN(P750))</f>
        <v/>
      </c>
      <c r="R750" s="102"/>
      <c r="S750" s="80"/>
      <c r="T750" s="81"/>
      <c r="U750" s="104" t="str">
        <f aca="false">IF($AE750&lt;&gt;"",$AE750+4,IF(OR(R750&lt;&gt;"Yes",A750=""),"",A750+4))</f>
        <v/>
      </c>
      <c r="V750" s="102"/>
      <c r="W750" s="81"/>
      <c r="X750" s="81"/>
      <c r="Y750" s="105"/>
      <c r="Z750" s="105"/>
      <c r="AA750" s="106" t="str">
        <f aca="false">IF(AND($Y750="",$Z750=""),"",ROUND(IFERROR(VALUE(LEFT($Y750,1)),0)*12+IFERROR(VALUE(LEFT($Z750,1)),0)*8,0))</f>
        <v/>
      </c>
      <c r="AB750" s="106" t="str">
        <f aca="false">IF($AA750="","",IF($AA750&gt;=80,"A - call first",IF($AA750&gt;=60,"B - worth pursuing",IF($AA750&gt;=40,"C - nurture","D - do not spend time here"))))</f>
        <v/>
      </c>
      <c r="AC750" s="107" t="str">
        <f aca="false">IF($C750="","",IF($S750="Converted","8 Won / Certified",IF($S750="Application Started","7 Certification / Enterprise opportunity",IF($S750="Meeting Booked","6 Meeting / Application",IF(OR($S750="Interested",$S750="Info Requested"),"5 Interested",IF(OR($S750="Declined",$S750="Not Relevant",$S750="Do Not Contact / Unsubscribed"),"9 Closed - Lost",IF($R750="Yes","4 Contacted",IF($N750="Yes","2 Engaged",IF($M750="Yes","1 Awareness",IF($AA750&gt;=60,"3 Qualified","1 Awareness"))))))))))</f>
        <v/>
      </c>
      <c r="AD750" s="108"/>
      <c r="AE750" s="108"/>
      <c r="AF750" s="111" t="str">
        <f aca="false">IF($AE750="","",$AE750+10)</f>
        <v/>
      </c>
      <c r="AG750" s="108"/>
      <c r="AH750" s="81"/>
      <c r="AI750" s="108"/>
      <c r="AJ750" s="81"/>
      <c r="AK750" s="108"/>
      <c r="AL750" s="110"/>
      <c r="AM750" s="81"/>
      <c r="AN750" s="111" t="str">
        <f aca="false">IF($D750="","",IF(COUNTIF($D$4:$D$1203,$D750)&gt;1,"DUPLICATE — check earlier row",""))</f>
        <v/>
      </c>
      <c r="AO750" s="81"/>
      <c r="AP750" s="81"/>
    </row>
    <row r="751" customFormat="false" ht="30" hidden="false" customHeight="true" outlineLevel="0" collapsed="false">
      <c r="A751" s="79"/>
      <c r="B751" s="80"/>
      <c r="C751" s="80"/>
      <c r="D751" s="80"/>
      <c r="E751" s="80"/>
      <c r="F751" s="80"/>
      <c r="G751" s="80"/>
      <c r="H751" s="80"/>
      <c r="I751" s="80"/>
      <c r="J751" s="102"/>
      <c r="K751" s="103" t="str">
        <f aca="false">IF(J751="","",IF(J751&gt;=8,"Yes","Check"))</f>
        <v/>
      </c>
      <c r="L751" s="81"/>
      <c r="M751" s="102"/>
      <c r="N751" s="102"/>
      <c r="O751" s="80"/>
      <c r="P751" s="81"/>
      <c r="Q751" s="103" t="str">
        <f aca="false">IF(P751="","",LEN(P751))</f>
        <v/>
      </c>
      <c r="R751" s="102"/>
      <c r="S751" s="80"/>
      <c r="T751" s="81"/>
      <c r="U751" s="104" t="str">
        <f aca="false">IF($AE751&lt;&gt;"",$AE751+4,IF(OR(R751&lt;&gt;"Yes",A751=""),"",A751+4))</f>
        <v/>
      </c>
      <c r="V751" s="102"/>
      <c r="W751" s="81"/>
      <c r="X751" s="81"/>
      <c r="Y751" s="105"/>
      <c r="Z751" s="105"/>
      <c r="AA751" s="106" t="str">
        <f aca="false">IF(AND($Y751="",$Z751=""),"",ROUND(IFERROR(VALUE(LEFT($Y751,1)),0)*12+IFERROR(VALUE(LEFT($Z751,1)),0)*8,0))</f>
        <v/>
      </c>
      <c r="AB751" s="106" t="str">
        <f aca="false">IF($AA751="","",IF($AA751&gt;=80,"A - call first",IF($AA751&gt;=60,"B - worth pursuing",IF($AA751&gt;=40,"C - nurture","D - do not spend time here"))))</f>
        <v/>
      </c>
      <c r="AC751" s="107" t="str">
        <f aca="false">IF($C751="","",IF($S751="Converted","8 Won / Certified",IF($S751="Application Started","7 Certification / Enterprise opportunity",IF($S751="Meeting Booked","6 Meeting / Application",IF(OR($S751="Interested",$S751="Info Requested"),"5 Interested",IF(OR($S751="Declined",$S751="Not Relevant",$S751="Do Not Contact / Unsubscribed"),"9 Closed - Lost",IF($R751="Yes","4 Contacted",IF($N751="Yes","2 Engaged",IF($M751="Yes","1 Awareness",IF($AA751&gt;=60,"3 Qualified","1 Awareness"))))))))))</f>
        <v/>
      </c>
      <c r="AD751" s="108"/>
      <c r="AE751" s="108"/>
      <c r="AF751" s="109" t="str">
        <f aca="false">IF($AE751="","",$AE751+10)</f>
        <v/>
      </c>
      <c r="AG751" s="108"/>
      <c r="AH751" s="81"/>
      <c r="AI751" s="108"/>
      <c r="AJ751" s="81"/>
      <c r="AK751" s="108"/>
      <c r="AL751" s="110"/>
      <c r="AM751" s="81"/>
      <c r="AN751" s="109" t="str">
        <f aca="false">IF($D751="","",IF(COUNTIF($D$4:$D$1203,$D751)&gt;1,"DUPLICATE — check earlier row",""))</f>
        <v/>
      </c>
      <c r="AO751" s="81"/>
      <c r="AP751" s="81"/>
    </row>
    <row r="752" customFormat="false" ht="30" hidden="false" customHeight="true" outlineLevel="0" collapsed="false">
      <c r="A752" s="79"/>
      <c r="B752" s="80"/>
      <c r="C752" s="80"/>
      <c r="D752" s="80"/>
      <c r="E752" s="80"/>
      <c r="F752" s="80"/>
      <c r="G752" s="80"/>
      <c r="H752" s="80"/>
      <c r="I752" s="80"/>
      <c r="J752" s="102"/>
      <c r="K752" s="103" t="str">
        <f aca="false">IF(J752="","",IF(J752&gt;=8,"Yes","Check"))</f>
        <v/>
      </c>
      <c r="L752" s="81"/>
      <c r="M752" s="102"/>
      <c r="N752" s="102"/>
      <c r="O752" s="80"/>
      <c r="P752" s="81"/>
      <c r="Q752" s="103" t="str">
        <f aca="false">IF(P752="","",LEN(P752))</f>
        <v/>
      </c>
      <c r="R752" s="102"/>
      <c r="S752" s="80"/>
      <c r="T752" s="81"/>
      <c r="U752" s="104" t="str">
        <f aca="false">IF($AE752&lt;&gt;"",$AE752+4,IF(OR(R752&lt;&gt;"Yes",A752=""),"",A752+4))</f>
        <v/>
      </c>
      <c r="V752" s="102"/>
      <c r="W752" s="81"/>
      <c r="X752" s="81"/>
      <c r="Y752" s="105"/>
      <c r="Z752" s="105"/>
      <c r="AA752" s="106" t="str">
        <f aca="false">IF(AND($Y752="",$Z752=""),"",ROUND(IFERROR(VALUE(LEFT($Y752,1)),0)*12+IFERROR(VALUE(LEFT($Z752,1)),0)*8,0))</f>
        <v/>
      </c>
      <c r="AB752" s="106" t="str">
        <f aca="false">IF($AA752="","",IF($AA752&gt;=80,"A - call first",IF($AA752&gt;=60,"B - worth pursuing",IF($AA752&gt;=40,"C - nurture","D - do not spend time here"))))</f>
        <v/>
      </c>
      <c r="AC752" s="107" t="str">
        <f aca="false">IF($C752="","",IF($S752="Converted","8 Won / Certified",IF($S752="Application Started","7 Certification / Enterprise opportunity",IF($S752="Meeting Booked","6 Meeting / Application",IF(OR($S752="Interested",$S752="Info Requested"),"5 Interested",IF(OR($S752="Declined",$S752="Not Relevant",$S752="Do Not Contact / Unsubscribed"),"9 Closed - Lost",IF($R752="Yes","4 Contacted",IF($N752="Yes","2 Engaged",IF($M752="Yes","1 Awareness",IF($AA752&gt;=60,"3 Qualified","1 Awareness"))))))))))</f>
        <v/>
      </c>
      <c r="AD752" s="108"/>
      <c r="AE752" s="108"/>
      <c r="AF752" s="111" t="str">
        <f aca="false">IF($AE752="","",$AE752+10)</f>
        <v/>
      </c>
      <c r="AG752" s="108"/>
      <c r="AH752" s="81"/>
      <c r="AI752" s="108"/>
      <c r="AJ752" s="81"/>
      <c r="AK752" s="108"/>
      <c r="AL752" s="110"/>
      <c r="AM752" s="81"/>
      <c r="AN752" s="111" t="str">
        <f aca="false">IF($D752="","",IF(COUNTIF($D$4:$D$1203,$D752)&gt;1,"DUPLICATE — check earlier row",""))</f>
        <v/>
      </c>
      <c r="AO752" s="81"/>
      <c r="AP752" s="81"/>
    </row>
    <row r="753" customFormat="false" ht="30" hidden="false" customHeight="true" outlineLevel="0" collapsed="false">
      <c r="A753" s="79"/>
      <c r="B753" s="80"/>
      <c r="C753" s="80"/>
      <c r="D753" s="80"/>
      <c r="E753" s="80"/>
      <c r="F753" s="80"/>
      <c r="G753" s="80"/>
      <c r="H753" s="80"/>
      <c r="I753" s="80"/>
      <c r="J753" s="102"/>
      <c r="K753" s="103" t="str">
        <f aca="false">IF(J753="","",IF(J753&gt;=8,"Yes","Check"))</f>
        <v/>
      </c>
      <c r="L753" s="81"/>
      <c r="M753" s="102"/>
      <c r="N753" s="102"/>
      <c r="O753" s="80"/>
      <c r="P753" s="81"/>
      <c r="Q753" s="103" t="str">
        <f aca="false">IF(P753="","",LEN(P753))</f>
        <v/>
      </c>
      <c r="R753" s="102"/>
      <c r="S753" s="80"/>
      <c r="T753" s="81"/>
      <c r="U753" s="104" t="str">
        <f aca="false">IF($AE753&lt;&gt;"",$AE753+4,IF(OR(R753&lt;&gt;"Yes",A753=""),"",A753+4))</f>
        <v/>
      </c>
      <c r="V753" s="102"/>
      <c r="W753" s="81"/>
      <c r="X753" s="81"/>
      <c r="Y753" s="105"/>
      <c r="Z753" s="105"/>
      <c r="AA753" s="106" t="str">
        <f aca="false">IF(AND($Y753="",$Z753=""),"",ROUND(IFERROR(VALUE(LEFT($Y753,1)),0)*12+IFERROR(VALUE(LEFT($Z753,1)),0)*8,0))</f>
        <v/>
      </c>
      <c r="AB753" s="106" t="str">
        <f aca="false">IF($AA753="","",IF($AA753&gt;=80,"A - call first",IF($AA753&gt;=60,"B - worth pursuing",IF($AA753&gt;=40,"C - nurture","D - do not spend time here"))))</f>
        <v/>
      </c>
      <c r="AC753" s="107" t="str">
        <f aca="false">IF($C753="","",IF($S753="Converted","8 Won / Certified",IF($S753="Application Started","7 Certification / Enterprise opportunity",IF($S753="Meeting Booked","6 Meeting / Application",IF(OR($S753="Interested",$S753="Info Requested"),"5 Interested",IF(OR($S753="Declined",$S753="Not Relevant",$S753="Do Not Contact / Unsubscribed"),"9 Closed - Lost",IF($R753="Yes","4 Contacted",IF($N753="Yes","2 Engaged",IF($M753="Yes","1 Awareness",IF($AA753&gt;=60,"3 Qualified","1 Awareness"))))))))))</f>
        <v/>
      </c>
      <c r="AD753" s="108"/>
      <c r="AE753" s="108"/>
      <c r="AF753" s="109" t="str">
        <f aca="false">IF($AE753="","",$AE753+10)</f>
        <v/>
      </c>
      <c r="AG753" s="108"/>
      <c r="AH753" s="81"/>
      <c r="AI753" s="108"/>
      <c r="AJ753" s="81"/>
      <c r="AK753" s="108"/>
      <c r="AL753" s="110"/>
      <c r="AM753" s="81"/>
      <c r="AN753" s="109" t="str">
        <f aca="false">IF($D753="","",IF(COUNTIF($D$4:$D$1203,$D753)&gt;1,"DUPLICATE — check earlier row",""))</f>
        <v/>
      </c>
      <c r="AO753" s="81"/>
      <c r="AP753" s="81"/>
    </row>
    <row r="754" customFormat="false" ht="30" hidden="false" customHeight="true" outlineLevel="0" collapsed="false">
      <c r="A754" s="79"/>
      <c r="B754" s="80"/>
      <c r="C754" s="80"/>
      <c r="D754" s="80"/>
      <c r="E754" s="80"/>
      <c r="F754" s="80"/>
      <c r="G754" s="80"/>
      <c r="H754" s="80"/>
      <c r="I754" s="80"/>
      <c r="J754" s="102"/>
      <c r="K754" s="103" t="str">
        <f aca="false">IF(J754="","",IF(J754&gt;=8,"Yes","Check"))</f>
        <v/>
      </c>
      <c r="L754" s="81"/>
      <c r="M754" s="102"/>
      <c r="N754" s="102"/>
      <c r="O754" s="80"/>
      <c r="P754" s="81"/>
      <c r="Q754" s="103" t="str">
        <f aca="false">IF(P754="","",LEN(P754))</f>
        <v/>
      </c>
      <c r="R754" s="102"/>
      <c r="S754" s="80"/>
      <c r="T754" s="81"/>
      <c r="U754" s="104" t="str">
        <f aca="false">IF($AE754&lt;&gt;"",$AE754+4,IF(OR(R754&lt;&gt;"Yes",A754=""),"",A754+4))</f>
        <v/>
      </c>
      <c r="V754" s="102"/>
      <c r="W754" s="81"/>
      <c r="X754" s="81"/>
      <c r="Y754" s="105"/>
      <c r="Z754" s="105"/>
      <c r="AA754" s="106" t="str">
        <f aca="false">IF(AND($Y754="",$Z754=""),"",ROUND(IFERROR(VALUE(LEFT($Y754,1)),0)*12+IFERROR(VALUE(LEFT($Z754,1)),0)*8,0))</f>
        <v/>
      </c>
      <c r="AB754" s="106" t="str">
        <f aca="false">IF($AA754="","",IF($AA754&gt;=80,"A - call first",IF($AA754&gt;=60,"B - worth pursuing",IF($AA754&gt;=40,"C - nurture","D - do not spend time here"))))</f>
        <v/>
      </c>
      <c r="AC754" s="107" t="str">
        <f aca="false">IF($C754="","",IF($S754="Converted","8 Won / Certified",IF($S754="Application Started","7 Certification / Enterprise opportunity",IF($S754="Meeting Booked","6 Meeting / Application",IF(OR($S754="Interested",$S754="Info Requested"),"5 Interested",IF(OR($S754="Declined",$S754="Not Relevant",$S754="Do Not Contact / Unsubscribed"),"9 Closed - Lost",IF($R754="Yes","4 Contacted",IF($N754="Yes","2 Engaged",IF($M754="Yes","1 Awareness",IF($AA754&gt;=60,"3 Qualified","1 Awareness"))))))))))</f>
        <v/>
      </c>
      <c r="AD754" s="108"/>
      <c r="AE754" s="108"/>
      <c r="AF754" s="111" t="str">
        <f aca="false">IF($AE754="","",$AE754+10)</f>
        <v/>
      </c>
      <c r="AG754" s="108"/>
      <c r="AH754" s="81"/>
      <c r="AI754" s="108"/>
      <c r="AJ754" s="81"/>
      <c r="AK754" s="108"/>
      <c r="AL754" s="110"/>
      <c r="AM754" s="81"/>
      <c r="AN754" s="111" t="str">
        <f aca="false">IF($D754="","",IF(COUNTIF($D$4:$D$1203,$D754)&gt;1,"DUPLICATE — check earlier row",""))</f>
        <v/>
      </c>
      <c r="AO754" s="81"/>
      <c r="AP754" s="81"/>
    </row>
    <row r="755" customFormat="false" ht="30" hidden="false" customHeight="true" outlineLevel="0" collapsed="false">
      <c r="A755" s="79"/>
      <c r="B755" s="80"/>
      <c r="C755" s="80"/>
      <c r="D755" s="80"/>
      <c r="E755" s="80"/>
      <c r="F755" s="80"/>
      <c r="G755" s="80"/>
      <c r="H755" s="80"/>
      <c r="I755" s="80"/>
      <c r="J755" s="102"/>
      <c r="K755" s="103" t="str">
        <f aca="false">IF(J755="","",IF(J755&gt;=8,"Yes","Check"))</f>
        <v/>
      </c>
      <c r="L755" s="81"/>
      <c r="M755" s="102"/>
      <c r="N755" s="102"/>
      <c r="O755" s="80"/>
      <c r="P755" s="81"/>
      <c r="Q755" s="103" t="str">
        <f aca="false">IF(P755="","",LEN(P755))</f>
        <v/>
      </c>
      <c r="R755" s="102"/>
      <c r="S755" s="80"/>
      <c r="T755" s="81"/>
      <c r="U755" s="104" t="str">
        <f aca="false">IF($AE755&lt;&gt;"",$AE755+4,IF(OR(R755&lt;&gt;"Yes",A755=""),"",A755+4))</f>
        <v/>
      </c>
      <c r="V755" s="102"/>
      <c r="W755" s="81"/>
      <c r="X755" s="81"/>
      <c r="Y755" s="105"/>
      <c r="Z755" s="105"/>
      <c r="AA755" s="106" t="str">
        <f aca="false">IF(AND($Y755="",$Z755=""),"",ROUND(IFERROR(VALUE(LEFT($Y755,1)),0)*12+IFERROR(VALUE(LEFT($Z755,1)),0)*8,0))</f>
        <v/>
      </c>
      <c r="AB755" s="106" t="str">
        <f aca="false">IF($AA755="","",IF($AA755&gt;=80,"A - call first",IF($AA755&gt;=60,"B - worth pursuing",IF($AA755&gt;=40,"C - nurture","D - do not spend time here"))))</f>
        <v/>
      </c>
      <c r="AC755" s="107" t="str">
        <f aca="false">IF($C755="","",IF($S755="Converted","8 Won / Certified",IF($S755="Application Started","7 Certification / Enterprise opportunity",IF($S755="Meeting Booked","6 Meeting / Application",IF(OR($S755="Interested",$S755="Info Requested"),"5 Interested",IF(OR($S755="Declined",$S755="Not Relevant",$S755="Do Not Contact / Unsubscribed"),"9 Closed - Lost",IF($R755="Yes","4 Contacted",IF($N755="Yes","2 Engaged",IF($M755="Yes","1 Awareness",IF($AA755&gt;=60,"3 Qualified","1 Awareness"))))))))))</f>
        <v/>
      </c>
      <c r="AD755" s="108"/>
      <c r="AE755" s="108"/>
      <c r="AF755" s="109" t="str">
        <f aca="false">IF($AE755="","",$AE755+10)</f>
        <v/>
      </c>
      <c r="AG755" s="108"/>
      <c r="AH755" s="81"/>
      <c r="AI755" s="108"/>
      <c r="AJ755" s="81"/>
      <c r="AK755" s="108"/>
      <c r="AL755" s="110"/>
      <c r="AM755" s="81"/>
      <c r="AN755" s="109" t="str">
        <f aca="false">IF($D755="","",IF(COUNTIF($D$4:$D$1203,$D755)&gt;1,"DUPLICATE — check earlier row",""))</f>
        <v/>
      </c>
      <c r="AO755" s="81"/>
      <c r="AP755" s="81"/>
    </row>
    <row r="756" customFormat="false" ht="30" hidden="false" customHeight="true" outlineLevel="0" collapsed="false">
      <c r="A756" s="79"/>
      <c r="B756" s="80"/>
      <c r="C756" s="80"/>
      <c r="D756" s="80"/>
      <c r="E756" s="80"/>
      <c r="F756" s="80"/>
      <c r="G756" s="80"/>
      <c r="H756" s="80"/>
      <c r="I756" s="80"/>
      <c r="J756" s="102"/>
      <c r="K756" s="103" t="str">
        <f aca="false">IF(J756="","",IF(J756&gt;=8,"Yes","Check"))</f>
        <v/>
      </c>
      <c r="L756" s="81"/>
      <c r="M756" s="102"/>
      <c r="N756" s="102"/>
      <c r="O756" s="80"/>
      <c r="P756" s="81"/>
      <c r="Q756" s="103" t="str">
        <f aca="false">IF(P756="","",LEN(P756))</f>
        <v/>
      </c>
      <c r="R756" s="102"/>
      <c r="S756" s="80"/>
      <c r="T756" s="81"/>
      <c r="U756" s="104" t="str">
        <f aca="false">IF($AE756&lt;&gt;"",$AE756+4,IF(OR(R756&lt;&gt;"Yes",A756=""),"",A756+4))</f>
        <v/>
      </c>
      <c r="V756" s="102"/>
      <c r="W756" s="81"/>
      <c r="X756" s="81"/>
      <c r="Y756" s="105"/>
      <c r="Z756" s="105"/>
      <c r="AA756" s="106" t="str">
        <f aca="false">IF(AND($Y756="",$Z756=""),"",ROUND(IFERROR(VALUE(LEFT($Y756,1)),0)*12+IFERROR(VALUE(LEFT($Z756,1)),0)*8,0))</f>
        <v/>
      </c>
      <c r="AB756" s="106" t="str">
        <f aca="false">IF($AA756="","",IF($AA756&gt;=80,"A - call first",IF($AA756&gt;=60,"B - worth pursuing",IF($AA756&gt;=40,"C - nurture","D - do not spend time here"))))</f>
        <v/>
      </c>
      <c r="AC756" s="107" t="str">
        <f aca="false">IF($C756="","",IF($S756="Converted","8 Won / Certified",IF($S756="Application Started","7 Certification / Enterprise opportunity",IF($S756="Meeting Booked","6 Meeting / Application",IF(OR($S756="Interested",$S756="Info Requested"),"5 Interested",IF(OR($S756="Declined",$S756="Not Relevant",$S756="Do Not Contact / Unsubscribed"),"9 Closed - Lost",IF($R756="Yes","4 Contacted",IF($N756="Yes","2 Engaged",IF($M756="Yes","1 Awareness",IF($AA756&gt;=60,"3 Qualified","1 Awareness"))))))))))</f>
        <v/>
      </c>
      <c r="AD756" s="108"/>
      <c r="AE756" s="108"/>
      <c r="AF756" s="111" t="str">
        <f aca="false">IF($AE756="","",$AE756+10)</f>
        <v/>
      </c>
      <c r="AG756" s="108"/>
      <c r="AH756" s="81"/>
      <c r="AI756" s="108"/>
      <c r="AJ756" s="81"/>
      <c r="AK756" s="108"/>
      <c r="AL756" s="110"/>
      <c r="AM756" s="81"/>
      <c r="AN756" s="111" t="str">
        <f aca="false">IF($D756="","",IF(COUNTIF($D$4:$D$1203,$D756)&gt;1,"DUPLICATE — check earlier row",""))</f>
        <v/>
      </c>
      <c r="AO756" s="81"/>
      <c r="AP756" s="81"/>
    </row>
    <row r="757" customFormat="false" ht="30" hidden="false" customHeight="true" outlineLevel="0" collapsed="false">
      <c r="A757" s="79"/>
      <c r="B757" s="80"/>
      <c r="C757" s="80"/>
      <c r="D757" s="80"/>
      <c r="E757" s="80"/>
      <c r="F757" s="80"/>
      <c r="G757" s="80"/>
      <c r="H757" s="80"/>
      <c r="I757" s="80"/>
      <c r="J757" s="102"/>
      <c r="K757" s="103" t="str">
        <f aca="false">IF(J757="","",IF(J757&gt;=8,"Yes","Check"))</f>
        <v/>
      </c>
      <c r="L757" s="81"/>
      <c r="M757" s="102"/>
      <c r="N757" s="102"/>
      <c r="O757" s="80"/>
      <c r="P757" s="81"/>
      <c r="Q757" s="103" t="str">
        <f aca="false">IF(P757="","",LEN(P757))</f>
        <v/>
      </c>
      <c r="R757" s="102"/>
      <c r="S757" s="80"/>
      <c r="T757" s="81"/>
      <c r="U757" s="104" t="str">
        <f aca="false">IF($AE757&lt;&gt;"",$AE757+4,IF(OR(R757&lt;&gt;"Yes",A757=""),"",A757+4))</f>
        <v/>
      </c>
      <c r="V757" s="102"/>
      <c r="W757" s="81"/>
      <c r="X757" s="81"/>
      <c r="Y757" s="105"/>
      <c r="Z757" s="105"/>
      <c r="AA757" s="106" t="str">
        <f aca="false">IF(AND($Y757="",$Z757=""),"",ROUND(IFERROR(VALUE(LEFT($Y757,1)),0)*12+IFERROR(VALUE(LEFT($Z757,1)),0)*8,0))</f>
        <v/>
      </c>
      <c r="AB757" s="106" t="str">
        <f aca="false">IF($AA757="","",IF($AA757&gt;=80,"A - call first",IF($AA757&gt;=60,"B - worth pursuing",IF($AA757&gt;=40,"C - nurture","D - do not spend time here"))))</f>
        <v/>
      </c>
      <c r="AC757" s="107" t="str">
        <f aca="false">IF($C757="","",IF($S757="Converted","8 Won / Certified",IF($S757="Application Started","7 Certification / Enterprise opportunity",IF($S757="Meeting Booked","6 Meeting / Application",IF(OR($S757="Interested",$S757="Info Requested"),"5 Interested",IF(OR($S757="Declined",$S757="Not Relevant",$S757="Do Not Contact / Unsubscribed"),"9 Closed - Lost",IF($R757="Yes","4 Contacted",IF($N757="Yes","2 Engaged",IF($M757="Yes","1 Awareness",IF($AA757&gt;=60,"3 Qualified","1 Awareness"))))))))))</f>
        <v/>
      </c>
      <c r="AD757" s="108"/>
      <c r="AE757" s="108"/>
      <c r="AF757" s="109" t="str">
        <f aca="false">IF($AE757="","",$AE757+10)</f>
        <v/>
      </c>
      <c r="AG757" s="108"/>
      <c r="AH757" s="81"/>
      <c r="AI757" s="108"/>
      <c r="AJ757" s="81"/>
      <c r="AK757" s="108"/>
      <c r="AL757" s="110"/>
      <c r="AM757" s="81"/>
      <c r="AN757" s="109" t="str">
        <f aca="false">IF($D757="","",IF(COUNTIF($D$4:$D$1203,$D757)&gt;1,"DUPLICATE — check earlier row",""))</f>
        <v/>
      </c>
      <c r="AO757" s="81"/>
      <c r="AP757" s="81"/>
    </row>
    <row r="758" customFormat="false" ht="30" hidden="false" customHeight="true" outlineLevel="0" collapsed="false">
      <c r="A758" s="79"/>
      <c r="B758" s="80"/>
      <c r="C758" s="80"/>
      <c r="D758" s="80"/>
      <c r="E758" s="80"/>
      <c r="F758" s="80"/>
      <c r="G758" s="80"/>
      <c r="H758" s="80"/>
      <c r="I758" s="80"/>
      <c r="J758" s="102"/>
      <c r="K758" s="103" t="str">
        <f aca="false">IF(J758="","",IF(J758&gt;=8,"Yes","Check"))</f>
        <v/>
      </c>
      <c r="L758" s="81"/>
      <c r="M758" s="102"/>
      <c r="N758" s="102"/>
      <c r="O758" s="80"/>
      <c r="P758" s="81"/>
      <c r="Q758" s="103" t="str">
        <f aca="false">IF(P758="","",LEN(P758))</f>
        <v/>
      </c>
      <c r="R758" s="102"/>
      <c r="S758" s="80"/>
      <c r="T758" s="81"/>
      <c r="U758" s="104" t="str">
        <f aca="false">IF($AE758&lt;&gt;"",$AE758+4,IF(OR(R758&lt;&gt;"Yes",A758=""),"",A758+4))</f>
        <v/>
      </c>
      <c r="V758" s="102"/>
      <c r="W758" s="81"/>
      <c r="X758" s="81"/>
      <c r="Y758" s="105"/>
      <c r="Z758" s="105"/>
      <c r="AA758" s="106" t="str">
        <f aca="false">IF(AND($Y758="",$Z758=""),"",ROUND(IFERROR(VALUE(LEFT($Y758,1)),0)*12+IFERROR(VALUE(LEFT($Z758,1)),0)*8,0))</f>
        <v/>
      </c>
      <c r="AB758" s="106" t="str">
        <f aca="false">IF($AA758="","",IF($AA758&gt;=80,"A - call first",IF($AA758&gt;=60,"B - worth pursuing",IF($AA758&gt;=40,"C - nurture","D - do not spend time here"))))</f>
        <v/>
      </c>
      <c r="AC758" s="107" t="str">
        <f aca="false">IF($C758="","",IF($S758="Converted","8 Won / Certified",IF($S758="Application Started","7 Certification / Enterprise opportunity",IF($S758="Meeting Booked","6 Meeting / Application",IF(OR($S758="Interested",$S758="Info Requested"),"5 Interested",IF(OR($S758="Declined",$S758="Not Relevant",$S758="Do Not Contact / Unsubscribed"),"9 Closed - Lost",IF($R758="Yes","4 Contacted",IF($N758="Yes","2 Engaged",IF($M758="Yes","1 Awareness",IF($AA758&gt;=60,"3 Qualified","1 Awareness"))))))))))</f>
        <v/>
      </c>
      <c r="AD758" s="108"/>
      <c r="AE758" s="108"/>
      <c r="AF758" s="111" t="str">
        <f aca="false">IF($AE758="","",$AE758+10)</f>
        <v/>
      </c>
      <c r="AG758" s="108"/>
      <c r="AH758" s="81"/>
      <c r="AI758" s="108"/>
      <c r="AJ758" s="81"/>
      <c r="AK758" s="108"/>
      <c r="AL758" s="110"/>
      <c r="AM758" s="81"/>
      <c r="AN758" s="111" t="str">
        <f aca="false">IF($D758="","",IF(COUNTIF($D$4:$D$1203,$D758)&gt;1,"DUPLICATE — check earlier row",""))</f>
        <v/>
      </c>
      <c r="AO758" s="81"/>
      <c r="AP758" s="81"/>
    </row>
    <row r="759" customFormat="false" ht="30" hidden="false" customHeight="true" outlineLevel="0" collapsed="false">
      <c r="A759" s="79"/>
      <c r="B759" s="80"/>
      <c r="C759" s="80"/>
      <c r="D759" s="80"/>
      <c r="E759" s="80"/>
      <c r="F759" s="80"/>
      <c r="G759" s="80"/>
      <c r="H759" s="80"/>
      <c r="I759" s="80"/>
      <c r="J759" s="102"/>
      <c r="K759" s="103" t="str">
        <f aca="false">IF(J759="","",IF(J759&gt;=8,"Yes","Check"))</f>
        <v/>
      </c>
      <c r="L759" s="81"/>
      <c r="M759" s="102"/>
      <c r="N759" s="102"/>
      <c r="O759" s="80"/>
      <c r="P759" s="81"/>
      <c r="Q759" s="103" t="str">
        <f aca="false">IF(P759="","",LEN(P759))</f>
        <v/>
      </c>
      <c r="R759" s="102"/>
      <c r="S759" s="80"/>
      <c r="T759" s="81"/>
      <c r="U759" s="104" t="str">
        <f aca="false">IF($AE759&lt;&gt;"",$AE759+4,IF(OR(R759&lt;&gt;"Yes",A759=""),"",A759+4))</f>
        <v/>
      </c>
      <c r="V759" s="102"/>
      <c r="W759" s="81"/>
      <c r="X759" s="81"/>
      <c r="Y759" s="105"/>
      <c r="Z759" s="105"/>
      <c r="AA759" s="106" t="str">
        <f aca="false">IF(AND($Y759="",$Z759=""),"",ROUND(IFERROR(VALUE(LEFT($Y759,1)),0)*12+IFERROR(VALUE(LEFT($Z759,1)),0)*8,0))</f>
        <v/>
      </c>
      <c r="AB759" s="106" t="str">
        <f aca="false">IF($AA759="","",IF($AA759&gt;=80,"A - call first",IF($AA759&gt;=60,"B - worth pursuing",IF($AA759&gt;=40,"C - nurture","D - do not spend time here"))))</f>
        <v/>
      </c>
      <c r="AC759" s="107" t="str">
        <f aca="false">IF($C759="","",IF($S759="Converted","8 Won / Certified",IF($S759="Application Started","7 Certification / Enterprise opportunity",IF($S759="Meeting Booked","6 Meeting / Application",IF(OR($S759="Interested",$S759="Info Requested"),"5 Interested",IF(OR($S759="Declined",$S759="Not Relevant",$S759="Do Not Contact / Unsubscribed"),"9 Closed - Lost",IF($R759="Yes","4 Contacted",IF($N759="Yes","2 Engaged",IF($M759="Yes","1 Awareness",IF($AA759&gt;=60,"3 Qualified","1 Awareness"))))))))))</f>
        <v/>
      </c>
      <c r="AD759" s="108"/>
      <c r="AE759" s="108"/>
      <c r="AF759" s="109" t="str">
        <f aca="false">IF($AE759="","",$AE759+10)</f>
        <v/>
      </c>
      <c r="AG759" s="108"/>
      <c r="AH759" s="81"/>
      <c r="AI759" s="108"/>
      <c r="AJ759" s="81"/>
      <c r="AK759" s="108"/>
      <c r="AL759" s="110"/>
      <c r="AM759" s="81"/>
      <c r="AN759" s="109" t="str">
        <f aca="false">IF($D759="","",IF(COUNTIF($D$4:$D$1203,$D759)&gt;1,"DUPLICATE — check earlier row",""))</f>
        <v/>
      </c>
      <c r="AO759" s="81"/>
      <c r="AP759" s="81"/>
    </row>
    <row r="760" customFormat="false" ht="30" hidden="false" customHeight="true" outlineLevel="0" collapsed="false">
      <c r="A760" s="79"/>
      <c r="B760" s="80"/>
      <c r="C760" s="80"/>
      <c r="D760" s="80"/>
      <c r="E760" s="80"/>
      <c r="F760" s="80"/>
      <c r="G760" s="80"/>
      <c r="H760" s="80"/>
      <c r="I760" s="80"/>
      <c r="J760" s="102"/>
      <c r="K760" s="103" t="str">
        <f aca="false">IF(J760="","",IF(J760&gt;=8,"Yes","Check"))</f>
        <v/>
      </c>
      <c r="L760" s="81"/>
      <c r="M760" s="102"/>
      <c r="N760" s="102"/>
      <c r="O760" s="80"/>
      <c r="P760" s="81"/>
      <c r="Q760" s="103" t="str">
        <f aca="false">IF(P760="","",LEN(P760))</f>
        <v/>
      </c>
      <c r="R760" s="102"/>
      <c r="S760" s="80"/>
      <c r="T760" s="81"/>
      <c r="U760" s="104" t="str">
        <f aca="false">IF($AE760&lt;&gt;"",$AE760+4,IF(OR(R760&lt;&gt;"Yes",A760=""),"",A760+4))</f>
        <v/>
      </c>
      <c r="V760" s="102"/>
      <c r="W760" s="81"/>
      <c r="X760" s="81"/>
      <c r="Y760" s="105"/>
      <c r="Z760" s="105"/>
      <c r="AA760" s="106" t="str">
        <f aca="false">IF(AND($Y760="",$Z760=""),"",ROUND(IFERROR(VALUE(LEFT($Y760,1)),0)*12+IFERROR(VALUE(LEFT($Z760,1)),0)*8,0))</f>
        <v/>
      </c>
      <c r="AB760" s="106" t="str">
        <f aca="false">IF($AA760="","",IF($AA760&gt;=80,"A - call first",IF($AA760&gt;=60,"B - worth pursuing",IF($AA760&gt;=40,"C - nurture","D - do not spend time here"))))</f>
        <v/>
      </c>
      <c r="AC760" s="107" t="str">
        <f aca="false">IF($C760="","",IF($S760="Converted","8 Won / Certified",IF($S760="Application Started","7 Certification / Enterprise opportunity",IF($S760="Meeting Booked","6 Meeting / Application",IF(OR($S760="Interested",$S760="Info Requested"),"5 Interested",IF(OR($S760="Declined",$S760="Not Relevant",$S760="Do Not Contact / Unsubscribed"),"9 Closed - Lost",IF($R760="Yes","4 Contacted",IF($N760="Yes","2 Engaged",IF($M760="Yes","1 Awareness",IF($AA760&gt;=60,"3 Qualified","1 Awareness"))))))))))</f>
        <v/>
      </c>
      <c r="AD760" s="108"/>
      <c r="AE760" s="108"/>
      <c r="AF760" s="111" t="str">
        <f aca="false">IF($AE760="","",$AE760+10)</f>
        <v/>
      </c>
      <c r="AG760" s="108"/>
      <c r="AH760" s="81"/>
      <c r="AI760" s="108"/>
      <c r="AJ760" s="81"/>
      <c r="AK760" s="108"/>
      <c r="AL760" s="110"/>
      <c r="AM760" s="81"/>
      <c r="AN760" s="111" t="str">
        <f aca="false">IF($D760="","",IF(COUNTIF($D$4:$D$1203,$D760)&gt;1,"DUPLICATE — check earlier row",""))</f>
        <v/>
      </c>
      <c r="AO760" s="81"/>
      <c r="AP760" s="81"/>
    </row>
    <row r="761" customFormat="false" ht="30" hidden="false" customHeight="true" outlineLevel="0" collapsed="false">
      <c r="A761" s="79"/>
      <c r="B761" s="80"/>
      <c r="C761" s="80"/>
      <c r="D761" s="80"/>
      <c r="E761" s="80"/>
      <c r="F761" s="80"/>
      <c r="G761" s="80"/>
      <c r="H761" s="80"/>
      <c r="I761" s="80"/>
      <c r="J761" s="102"/>
      <c r="K761" s="103" t="str">
        <f aca="false">IF(J761="","",IF(J761&gt;=8,"Yes","Check"))</f>
        <v/>
      </c>
      <c r="L761" s="81"/>
      <c r="M761" s="102"/>
      <c r="N761" s="102"/>
      <c r="O761" s="80"/>
      <c r="P761" s="81"/>
      <c r="Q761" s="103" t="str">
        <f aca="false">IF(P761="","",LEN(P761))</f>
        <v/>
      </c>
      <c r="R761" s="102"/>
      <c r="S761" s="80"/>
      <c r="T761" s="81"/>
      <c r="U761" s="104" t="str">
        <f aca="false">IF($AE761&lt;&gt;"",$AE761+4,IF(OR(R761&lt;&gt;"Yes",A761=""),"",A761+4))</f>
        <v/>
      </c>
      <c r="V761" s="102"/>
      <c r="W761" s="81"/>
      <c r="X761" s="81"/>
      <c r="Y761" s="105"/>
      <c r="Z761" s="105"/>
      <c r="AA761" s="106" t="str">
        <f aca="false">IF(AND($Y761="",$Z761=""),"",ROUND(IFERROR(VALUE(LEFT($Y761,1)),0)*12+IFERROR(VALUE(LEFT($Z761,1)),0)*8,0))</f>
        <v/>
      </c>
      <c r="AB761" s="106" t="str">
        <f aca="false">IF($AA761="","",IF($AA761&gt;=80,"A - call first",IF($AA761&gt;=60,"B - worth pursuing",IF($AA761&gt;=40,"C - nurture","D - do not spend time here"))))</f>
        <v/>
      </c>
      <c r="AC761" s="107" t="str">
        <f aca="false">IF($C761="","",IF($S761="Converted","8 Won / Certified",IF($S761="Application Started","7 Certification / Enterprise opportunity",IF($S761="Meeting Booked","6 Meeting / Application",IF(OR($S761="Interested",$S761="Info Requested"),"5 Interested",IF(OR($S761="Declined",$S761="Not Relevant",$S761="Do Not Contact / Unsubscribed"),"9 Closed - Lost",IF($R761="Yes","4 Contacted",IF($N761="Yes","2 Engaged",IF($M761="Yes","1 Awareness",IF($AA761&gt;=60,"3 Qualified","1 Awareness"))))))))))</f>
        <v/>
      </c>
      <c r="AD761" s="108"/>
      <c r="AE761" s="108"/>
      <c r="AF761" s="109" t="str">
        <f aca="false">IF($AE761="","",$AE761+10)</f>
        <v/>
      </c>
      <c r="AG761" s="108"/>
      <c r="AH761" s="81"/>
      <c r="AI761" s="108"/>
      <c r="AJ761" s="81"/>
      <c r="AK761" s="108"/>
      <c r="AL761" s="110"/>
      <c r="AM761" s="81"/>
      <c r="AN761" s="109" t="str">
        <f aca="false">IF($D761="","",IF(COUNTIF($D$4:$D$1203,$D761)&gt;1,"DUPLICATE — check earlier row",""))</f>
        <v/>
      </c>
      <c r="AO761" s="81"/>
      <c r="AP761" s="81"/>
    </row>
    <row r="762" customFormat="false" ht="30" hidden="false" customHeight="true" outlineLevel="0" collapsed="false">
      <c r="A762" s="79"/>
      <c r="B762" s="80"/>
      <c r="C762" s="80"/>
      <c r="D762" s="80"/>
      <c r="E762" s="80"/>
      <c r="F762" s="80"/>
      <c r="G762" s="80"/>
      <c r="H762" s="80"/>
      <c r="I762" s="80"/>
      <c r="J762" s="102"/>
      <c r="K762" s="103" t="str">
        <f aca="false">IF(J762="","",IF(J762&gt;=8,"Yes","Check"))</f>
        <v/>
      </c>
      <c r="L762" s="81"/>
      <c r="M762" s="102"/>
      <c r="N762" s="102"/>
      <c r="O762" s="80"/>
      <c r="P762" s="81"/>
      <c r="Q762" s="103" t="str">
        <f aca="false">IF(P762="","",LEN(P762))</f>
        <v/>
      </c>
      <c r="R762" s="102"/>
      <c r="S762" s="80"/>
      <c r="T762" s="81"/>
      <c r="U762" s="104" t="str">
        <f aca="false">IF($AE762&lt;&gt;"",$AE762+4,IF(OR(R762&lt;&gt;"Yes",A762=""),"",A762+4))</f>
        <v/>
      </c>
      <c r="V762" s="102"/>
      <c r="W762" s="81"/>
      <c r="X762" s="81"/>
      <c r="Y762" s="105"/>
      <c r="Z762" s="105"/>
      <c r="AA762" s="106" t="str">
        <f aca="false">IF(AND($Y762="",$Z762=""),"",ROUND(IFERROR(VALUE(LEFT($Y762,1)),0)*12+IFERROR(VALUE(LEFT($Z762,1)),0)*8,0))</f>
        <v/>
      </c>
      <c r="AB762" s="106" t="str">
        <f aca="false">IF($AA762="","",IF($AA762&gt;=80,"A - call first",IF($AA762&gt;=60,"B - worth pursuing",IF($AA762&gt;=40,"C - nurture","D - do not spend time here"))))</f>
        <v/>
      </c>
      <c r="AC762" s="107" t="str">
        <f aca="false">IF($C762="","",IF($S762="Converted","8 Won / Certified",IF($S762="Application Started","7 Certification / Enterprise opportunity",IF($S762="Meeting Booked","6 Meeting / Application",IF(OR($S762="Interested",$S762="Info Requested"),"5 Interested",IF(OR($S762="Declined",$S762="Not Relevant",$S762="Do Not Contact / Unsubscribed"),"9 Closed - Lost",IF($R762="Yes","4 Contacted",IF($N762="Yes","2 Engaged",IF($M762="Yes","1 Awareness",IF($AA762&gt;=60,"3 Qualified","1 Awareness"))))))))))</f>
        <v/>
      </c>
      <c r="AD762" s="108"/>
      <c r="AE762" s="108"/>
      <c r="AF762" s="111" t="str">
        <f aca="false">IF($AE762="","",$AE762+10)</f>
        <v/>
      </c>
      <c r="AG762" s="108"/>
      <c r="AH762" s="81"/>
      <c r="AI762" s="108"/>
      <c r="AJ762" s="81"/>
      <c r="AK762" s="108"/>
      <c r="AL762" s="110"/>
      <c r="AM762" s="81"/>
      <c r="AN762" s="111" t="str">
        <f aca="false">IF($D762="","",IF(COUNTIF($D$4:$D$1203,$D762)&gt;1,"DUPLICATE — check earlier row",""))</f>
        <v/>
      </c>
      <c r="AO762" s="81"/>
      <c r="AP762" s="81"/>
    </row>
    <row r="763" customFormat="false" ht="30" hidden="false" customHeight="true" outlineLevel="0" collapsed="false">
      <c r="A763" s="79"/>
      <c r="B763" s="80"/>
      <c r="C763" s="80"/>
      <c r="D763" s="80"/>
      <c r="E763" s="80"/>
      <c r="F763" s="80"/>
      <c r="G763" s="80"/>
      <c r="H763" s="80"/>
      <c r="I763" s="80"/>
      <c r="J763" s="102"/>
      <c r="K763" s="103" t="str">
        <f aca="false">IF(J763="","",IF(J763&gt;=8,"Yes","Check"))</f>
        <v/>
      </c>
      <c r="L763" s="81"/>
      <c r="M763" s="102"/>
      <c r="N763" s="102"/>
      <c r="O763" s="80"/>
      <c r="P763" s="81"/>
      <c r="Q763" s="103" t="str">
        <f aca="false">IF(P763="","",LEN(P763))</f>
        <v/>
      </c>
      <c r="R763" s="102"/>
      <c r="S763" s="80"/>
      <c r="T763" s="81"/>
      <c r="U763" s="104" t="str">
        <f aca="false">IF($AE763&lt;&gt;"",$AE763+4,IF(OR(R763&lt;&gt;"Yes",A763=""),"",A763+4))</f>
        <v/>
      </c>
      <c r="V763" s="102"/>
      <c r="W763" s="81"/>
      <c r="X763" s="81"/>
      <c r="Y763" s="105"/>
      <c r="Z763" s="105"/>
      <c r="AA763" s="106" t="str">
        <f aca="false">IF(AND($Y763="",$Z763=""),"",ROUND(IFERROR(VALUE(LEFT($Y763,1)),0)*12+IFERROR(VALUE(LEFT($Z763,1)),0)*8,0))</f>
        <v/>
      </c>
      <c r="AB763" s="106" t="str">
        <f aca="false">IF($AA763="","",IF($AA763&gt;=80,"A - call first",IF($AA763&gt;=60,"B - worth pursuing",IF($AA763&gt;=40,"C - nurture","D - do not spend time here"))))</f>
        <v/>
      </c>
      <c r="AC763" s="107" t="str">
        <f aca="false">IF($C763="","",IF($S763="Converted","8 Won / Certified",IF($S763="Application Started","7 Certification / Enterprise opportunity",IF($S763="Meeting Booked","6 Meeting / Application",IF(OR($S763="Interested",$S763="Info Requested"),"5 Interested",IF(OR($S763="Declined",$S763="Not Relevant",$S763="Do Not Contact / Unsubscribed"),"9 Closed - Lost",IF($R763="Yes","4 Contacted",IF($N763="Yes","2 Engaged",IF($M763="Yes","1 Awareness",IF($AA763&gt;=60,"3 Qualified","1 Awareness"))))))))))</f>
        <v/>
      </c>
      <c r="AD763" s="108"/>
      <c r="AE763" s="108"/>
      <c r="AF763" s="109" t="str">
        <f aca="false">IF($AE763="","",$AE763+10)</f>
        <v/>
      </c>
      <c r="AG763" s="108"/>
      <c r="AH763" s="81"/>
      <c r="AI763" s="108"/>
      <c r="AJ763" s="81"/>
      <c r="AK763" s="108"/>
      <c r="AL763" s="110"/>
      <c r="AM763" s="81"/>
      <c r="AN763" s="109" t="str">
        <f aca="false">IF($D763="","",IF(COUNTIF($D$4:$D$1203,$D763)&gt;1,"DUPLICATE — check earlier row",""))</f>
        <v/>
      </c>
      <c r="AO763" s="81"/>
      <c r="AP763" s="81"/>
    </row>
    <row r="764" customFormat="false" ht="30" hidden="false" customHeight="true" outlineLevel="0" collapsed="false">
      <c r="A764" s="79"/>
      <c r="B764" s="80"/>
      <c r="C764" s="80"/>
      <c r="D764" s="80"/>
      <c r="E764" s="80"/>
      <c r="F764" s="80"/>
      <c r="G764" s="80"/>
      <c r="H764" s="80"/>
      <c r="I764" s="80"/>
      <c r="J764" s="102"/>
      <c r="K764" s="103" t="str">
        <f aca="false">IF(J764="","",IF(J764&gt;=8,"Yes","Check"))</f>
        <v/>
      </c>
      <c r="L764" s="81"/>
      <c r="M764" s="102"/>
      <c r="N764" s="102"/>
      <c r="O764" s="80"/>
      <c r="P764" s="81"/>
      <c r="Q764" s="103" t="str">
        <f aca="false">IF(P764="","",LEN(P764))</f>
        <v/>
      </c>
      <c r="R764" s="102"/>
      <c r="S764" s="80"/>
      <c r="T764" s="81"/>
      <c r="U764" s="104" t="str">
        <f aca="false">IF($AE764&lt;&gt;"",$AE764+4,IF(OR(R764&lt;&gt;"Yes",A764=""),"",A764+4))</f>
        <v/>
      </c>
      <c r="V764" s="102"/>
      <c r="W764" s="81"/>
      <c r="X764" s="81"/>
      <c r="Y764" s="105"/>
      <c r="Z764" s="105"/>
      <c r="AA764" s="106" t="str">
        <f aca="false">IF(AND($Y764="",$Z764=""),"",ROUND(IFERROR(VALUE(LEFT($Y764,1)),0)*12+IFERROR(VALUE(LEFT($Z764,1)),0)*8,0))</f>
        <v/>
      </c>
      <c r="AB764" s="106" t="str">
        <f aca="false">IF($AA764="","",IF($AA764&gt;=80,"A - call first",IF($AA764&gt;=60,"B - worth pursuing",IF($AA764&gt;=40,"C - nurture","D - do not spend time here"))))</f>
        <v/>
      </c>
      <c r="AC764" s="107" t="str">
        <f aca="false">IF($C764="","",IF($S764="Converted","8 Won / Certified",IF($S764="Application Started","7 Certification / Enterprise opportunity",IF($S764="Meeting Booked","6 Meeting / Application",IF(OR($S764="Interested",$S764="Info Requested"),"5 Interested",IF(OR($S764="Declined",$S764="Not Relevant",$S764="Do Not Contact / Unsubscribed"),"9 Closed - Lost",IF($R764="Yes","4 Contacted",IF($N764="Yes","2 Engaged",IF($M764="Yes","1 Awareness",IF($AA764&gt;=60,"3 Qualified","1 Awareness"))))))))))</f>
        <v/>
      </c>
      <c r="AD764" s="108"/>
      <c r="AE764" s="108"/>
      <c r="AF764" s="111" t="str">
        <f aca="false">IF($AE764="","",$AE764+10)</f>
        <v/>
      </c>
      <c r="AG764" s="108"/>
      <c r="AH764" s="81"/>
      <c r="AI764" s="108"/>
      <c r="AJ764" s="81"/>
      <c r="AK764" s="108"/>
      <c r="AL764" s="110"/>
      <c r="AM764" s="81"/>
      <c r="AN764" s="111" t="str">
        <f aca="false">IF($D764="","",IF(COUNTIF($D$4:$D$1203,$D764)&gt;1,"DUPLICATE — check earlier row",""))</f>
        <v/>
      </c>
      <c r="AO764" s="81"/>
      <c r="AP764" s="81"/>
    </row>
    <row r="765" customFormat="false" ht="30" hidden="false" customHeight="true" outlineLevel="0" collapsed="false">
      <c r="A765" s="79"/>
      <c r="B765" s="80"/>
      <c r="C765" s="80"/>
      <c r="D765" s="80"/>
      <c r="E765" s="80"/>
      <c r="F765" s="80"/>
      <c r="G765" s="80"/>
      <c r="H765" s="80"/>
      <c r="I765" s="80"/>
      <c r="J765" s="102"/>
      <c r="K765" s="103" t="str">
        <f aca="false">IF(J765="","",IF(J765&gt;=8,"Yes","Check"))</f>
        <v/>
      </c>
      <c r="L765" s="81"/>
      <c r="M765" s="102"/>
      <c r="N765" s="102"/>
      <c r="O765" s="80"/>
      <c r="P765" s="81"/>
      <c r="Q765" s="103" t="str">
        <f aca="false">IF(P765="","",LEN(P765))</f>
        <v/>
      </c>
      <c r="R765" s="102"/>
      <c r="S765" s="80"/>
      <c r="T765" s="81"/>
      <c r="U765" s="104" t="str">
        <f aca="false">IF($AE765&lt;&gt;"",$AE765+4,IF(OR(R765&lt;&gt;"Yes",A765=""),"",A765+4))</f>
        <v/>
      </c>
      <c r="V765" s="102"/>
      <c r="W765" s="81"/>
      <c r="X765" s="81"/>
      <c r="Y765" s="105"/>
      <c r="Z765" s="105"/>
      <c r="AA765" s="106" t="str">
        <f aca="false">IF(AND($Y765="",$Z765=""),"",ROUND(IFERROR(VALUE(LEFT($Y765,1)),0)*12+IFERROR(VALUE(LEFT($Z765,1)),0)*8,0))</f>
        <v/>
      </c>
      <c r="AB765" s="106" t="str">
        <f aca="false">IF($AA765="","",IF($AA765&gt;=80,"A - call first",IF($AA765&gt;=60,"B - worth pursuing",IF($AA765&gt;=40,"C - nurture","D - do not spend time here"))))</f>
        <v/>
      </c>
      <c r="AC765" s="107" t="str">
        <f aca="false">IF($C765="","",IF($S765="Converted","8 Won / Certified",IF($S765="Application Started","7 Certification / Enterprise opportunity",IF($S765="Meeting Booked","6 Meeting / Application",IF(OR($S765="Interested",$S765="Info Requested"),"5 Interested",IF(OR($S765="Declined",$S765="Not Relevant",$S765="Do Not Contact / Unsubscribed"),"9 Closed - Lost",IF($R765="Yes","4 Contacted",IF($N765="Yes","2 Engaged",IF($M765="Yes","1 Awareness",IF($AA765&gt;=60,"3 Qualified","1 Awareness"))))))))))</f>
        <v/>
      </c>
      <c r="AD765" s="108"/>
      <c r="AE765" s="108"/>
      <c r="AF765" s="109" t="str">
        <f aca="false">IF($AE765="","",$AE765+10)</f>
        <v/>
      </c>
      <c r="AG765" s="108"/>
      <c r="AH765" s="81"/>
      <c r="AI765" s="108"/>
      <c r="AJ765" s="81"/>
      <c r="AK765" s="108"/>
      <c r="AL765" s="110"/>
      <c r="AM765" s="81"/>
      <c r="AN765" s="109" t="str">
        <f aca="false">IF($D765="","",IF(COUNTIF($D$4:$D$1203,$D765)&gt;1,"DUPLICATE — check earlier row",""))</f>
        <v/>
      </c>
      <c r="AO765" s="81"/>
      <c r="AP765" s="81"/>
    </row>
    <row r="766" customFormat="false" ht="30" hidden="false" customHeight="true" outlineLevel="0" collapsed="false">
      <c r="A766" s="79"/>
      <c r="B766" s="80"/>
      <c r="C766" s="80"/>
      <c r="D766" s="80"/>
      <c r="E766" s="80"/>
      <c r="F766" s="80"/>
      <c r="G766" s="80"/>
      <c r="H766" s="80"/>
      <c r="I766" s="80"/>
      <c r="J766" s="102"/>
      <c r="K766" s="103" t="str">
        <f aca="false">IF(J766="","",IF(J766&gt;=8,"Yes","Check"))</f>
        <v/>
      </c>
      <c r="L766" s="81"/>
      <c r="M766" s="102"/>
      <c r="N766" s="102"/>
      <c r="O766" s="80"/>
      <c r="P766" s="81"/>
      <c r="Q766" s="103" t="str">
        <f aca="false">IF(P766="","",LEN(P766))</f>
        <v/>
      </c>
      <c r="R766" s="102"/>
      <c r="S766" s="80"/>
      <c r="T766" s="81"/>
      <c r="U766" s="104" t="str">
        <f aca="false">IF($AE766&lt;&gt;"",$AE766+4,IF(OR(R766&lt;&gt;"Yes",A766=""),"",A766+4))</f>
        <v/>
      </c>
      <c r="V766" s="102"/>
      <c r="W766" s="81"/>
      <c r="X766" s="81"/>
      <c r="Y766" s="105"/>
      <c r="Z766" s="105"/>
      <c r="AA766" s="106" t="str">
        <f aca="false">IF(AND($Y766="",$Z766=""),"",ROUND(IFERROR(VALUE(LEFT($Y766,1)),0)*12+IFERROR(VALUE(LEFT($Z766,1)),0)*8,0))</f>
        <v/>
      </c>
      <c r="AB766" s="106" t="str">
        <f aca="false">IF($AA766="","",IF($AA766&gt;=80,"A - call first",IF($AA766&gt;=60,"B - worth pursuing",IF($AA766&gt;=40,"C - nurture","D - do not spend time here"))))</f>
        <v/>
      </c>
      <c r="AC766" s="107" t="str">
        <f aca="false">IF($C766="","",IF($S766="Converted","8 Won / Certified",IF($S766="Application Started","7 Certification / Enterprise opportunity",IF($S766="Meeting Booked","6 Meeting / Application",IF(OR($S766="Interested",$S766="Info Requested"),"5 Interested",IF(OR($S766="Declined",$S766="Not Relevant",$S766="Do Not Contact / Unsubscribed"),"9 Closed - Lost",IF($R766="Yes","4 Contacted",IF($N766="Yes","2 Engaged",IF($M766="Yes","1 Awareness",IF($AA766&gt;=60,"3 Qualified","1 Awareness"))))))))))</f>
        <v/>
      </c>
      <c r="AD766" s="108"/>
      <c r="AE766" s="108"/>
      <c r="AF766" s="111" t="str">
        <f aca="false">IF($AE766="","",$AE766+10)</f>
        <v/>
      </c>
      <c r="AG766" s="108"/>
      <c r="AH766" s="81"/>
      <c r="AI766" s="108"/>
      <c r="AJ766" s="81"/>
      <c r="AK766" s="108"/>
      <c r="AL766" s="110"/>
      <c r="AM766" s="81"/>
      <c r="AN766" s="111" t="str">
        <f aca="false">IF($D766="","",IF(COUNTIF($D$4:$D$1203,$D766)&gt;1,"DUPLICATE — check earlier row",""))</f>
        <v/>
      </c>
      <c r="AO766" s="81"/>
      <c r="AP766" s="81"/>
    </row>
    <row r="767" customFormat="false" ht="30" hidden="false" customHeight="true" outlineLevel="0" collapsed="false">
      <c r="A767" s="79"/>
      <c r="B767" s="80"/>
      <c r="C767" s="80"/>
      <c r="D767" s="80"/>
      <c r="E767" s="80"/>
      <c r="F767" s="80"/>
      <c r="G767" s="80"/>
      <c r="H767" s="80"/>
      <c r="I767" s="80"/>
      <c r="J767" s="102"/>
      <c r="K767" s="103" t="str">
        <f aca="false">IF(J767="","",IF(J767&gt;=8,"Yes","Check"))</f>
        <v/>
      </c>
      <c r="L767" s="81"/>
      <c r="M767" s="102"/>
      <c r="N767" s="102"/>
      <c r="O767" s="80"/>
      <c r="P767" s="81"/>
      <c r="Q767" s="103" t="str">
        <f aca="false">IF(P767="","",LEN(P767))</f>
        <v/>
      </c>
      <c r="R767" s="102"/>
      <c r="S767" s="80"/>
      <c r="T767" s="81"/>
      <c r="U767" s="104" t="str">
        <f aca="false">IF($AE767&lt;&gt;"",$AE767+4,IF(OR(R767&lt;&gt;"Yes",A767=""),"",A767+4))</f>
        <v/>
      </c>
      <c r="V767" s="102"/>
      <c r="W767" s="81"/>
      <c r="X767" s="81"/>
      <c r="Y767" s="105"/>
      <c r="Z767" s="105"/>
      <c r="AA767" s="106" t="str">
        <f aca="false">IF(AND($Y767="",$Z767=""),"",ROUND(IFERROR(VALUE(LEFT($Y767,1)),0)*12+IFERROR(VALUE(LEFT($Z767,1)),0)*8,0))</f>
        <v/>
      </c>
      <c r="AB767" s="106" t="str">
        <f aca="false">IF($AA767="","",IF($AA767&gt;=80,"A - call first",IF($AA767&gt;=60,"B - worth pursuing",IF($AA767&gt;=40,"C - nurture","D - do not spend time here"))))</f>
        <v/>
      </c>
      <c r="AC767" s="107" t="str">
        <f aca="false">IF($C767="","",IF($S767="Converted","8 Won / Certified",IF($S767="Application Started","7 Certification / Enterprise opportunity",IF($S767="Meeting Booked","6 Meeting / Application",IF(OR($S767="Interested",$S767="Info Requested"),"5 Interested",IF(OR($S767="Declined",$S767="Not Relevant",$S767="Do Not Contact / Unsubscribed"),"9 Closed - Lost",IF($R767="Yes","4 Contacted",IF($N767="Yes","2 Engaged",IF($M767="Yes","1 Awareness",IF($AA767&gt;=60,"3 Qualified","1 Awareness"))))))))))</f>
        <v/>
      </c>
      <c r="AD767" s="108"/>
      <c r="AE767" s="108"/>
      <c r="AF767" s="109" t="str">
        <f aca="false">IF($AE767="","",$AE767+10)</f>
        <v/>
      </c>
      <c r="AG767" s="108"/>
      <c r="AH767" s="81"/>
      <c r="AI767" s="108"/>
      <c r="AJ767" s="81"/>
      <c r="AK767" s="108"/>
      <c r="AL767" s="110"/>
      <c r="AM767" s="81"/>
      <c r="AN767" s="109" t="str">
        <f aca="false">IF($D767="","",IF(COUNTIF($D$4:$D$1203,$D767)&gt;1,"DUPLICATE — check earlier row",""))</f>
        <v/>
      </c>
      <c r="AO767" s="81"/>
      <c r="AP767" s="81"/>
    </row>
    <row r="768" customFormat="false" ht="30" hidden="false" customHeight="true" outlineLevel="0" collapsed="false">
      <c r="A768" s="79"/>
      <c r="B768" s="80"/>
      <c r="C768" s="80"/>
      <c r="D768" s="80"/>
      <c r="E768" s="80"/>
      <c r="F768" s="80"/>
      <c r="G768" s="80"/>
      <c r="H768" s="80"/>
      <c r="I768" s="80"/>
      <c r="J768" s="102"/>
      <c r="K768" s="103" t="str">
        <f aca="false">IF(J768="","",IF(J768&gt;=8,"Yes","Check"))</f>
        <v/>
      </c>
      <c r="L768" s="81"/>
      <c r="M768" s="102"/>
      <c r="N768" s="102"/>
      <c r="O768" s="80"/>
      <c r="P768" s="81"/>
      <c r="Q768" s="103" t="str">
        <f aca="false">IF(P768="","",LEN(P768))</f>
        <v/>
      </c>
      <c r="R768" s="102"/>
      <c r="S768" s="80"/>
      <c r="T768" s="81"/>
      <c r="U768" s="104" t="str">
        <f aca="false">IF($AE768&lt;&gt;"",$AE768+4,IF(OR(R768&lt;&gt;"Yes",A768=""),"",A768+4))</f>
        <v/>
      </c>
      <c r="V768" s="102"/>
      <c r="W768" s="81"/>
      <c r="X768" s="81"/>
      <c r="Y768" s="105"/>
      <c r="Z768" s="105"/>
      <c r="AA768" s="106" t="str">
        <f aca="false">IF(AND($Y768="",$Z768=""),"",ROUND(IFERROR(VALUE(LEFT($Y768,1)),0)*12+IFERROR(VALUE(LEFT($Z768,1)),0)*8,0))</f>
        <v/>
      </c>
      <c r="AB768" s="106" t="str">
        <f aca="false">IF($AA768="","",IF($AA768&gt;=80,"A - call first",IF($AA768&gt;=60,"B - worth pursuing",IF($AA768&gt;=40,"C - nurture","D - do not spend time here"))))</f>
        <v/>
      </c>
      <c r="AC768" s="107" t="str">
        <f aca="false">IF($C768="","",IF($S768="Converted","8 Won / Certified",IF($S768="Application Started","7 Certification / Enterprise opportunity",IF($S768="Meeting Booked","6 Meeting / Application",IF(OR($S768="Interested",$S768="Info Requested"),"5 Interested",IF(OR($S768="Declined",$S768="Not Relevant",$S768="Do Not Contact / Unsubscribed"),"9 Closed - Lost",IF($R768="Yes","4 Contacted",IF($N768="Yes","2 Engaged",IF($M768="Yes","1 Awareness",IF($AA768&gt;=60,"3 Qualified","1 Awareness"))))))))))</f>
        <v/>
      </c>
      <c r="AD768" s="108"/>
      <c r="AE768" s="108"/>
      <c r="AF768" s="111" t="str">
        <f aca="false">IF($AE768="","",$AE768+10)</f>
        <v/>
      </c>
      <c r="AG768" s="108"/>
      <c r="AH768" s="81"/>
      <c r="AI768" s="108"/>
      <c r="AJ768" s="81"/>
      <c r="AK768" s="108"/>
      <c r="AL768" s="110"/>
      <c r="AM768" s="81"/>
      <c r="AN768" s="111" t="str">
        <f aca="false">IF($D768="","",IF(COUNTIF($D$4:$D$1203,$D768)&gt;1,"DUPLICATE — check earlier row",""))</f>
        <v/>
      </c>
      <c r="AO768" s="81"/>
      <c r="AP768" s="81"/>
    </row>
    <row r="769" customFormat="false" ht="30" hidden="false" customHeight="true" outlineLevel="0" collapsed="false">
      <c r="A769" s="79"/>
      <c r="B769" s="80"/>
      <c r="C769" s="80"/>
      <c r="D769" s="80"/>
      <c r="E769" s="80"/>
      <c r="F769" s="80"/>
      <c r="G769" s="80"/>
      <c r="H769" s="80"/>
      <c r="I769" s="80"/>
      <c r="J769" s="102"/>
      <c r="K769" s="103" t="str">
        <f aca="false">IF(J769="","",IF(J769&gt;=8,"Yes","Check"))</f>
        <v/>
      </c>
      <c r="L769" s="81"/>
      <c r="M769" s="102"/>
      <c r="N769" s="102"/>
      <c r="O769" s="80"/>
      <c r="P769" s="81"/>
      <c r="Q769" s="103" t="str">
        <f aca="false">IF(P769="","",LEN(P769))</f>
        <v/>
      </c>
      <c r="R769" s="102"/>
      <c r="S769" s="80"/>
      <c r="T769" s="81"/>
      <c r="U769" s="104" t="str">
        <f aca="false">IF($AE769&lt;&gt;"",$AE769+4,IF(OR(R769&lt;&gt;"Yes",A769=""),"",A769+4))</f>
        <v/>
      </c>
      <c r="V769" s="102"/>
      <c r="W769" s="81"/>
      <c r="X769" s="81"/>
      <c r="Y769" s="105"/>
      <c r="Z769" s="105"/>
      <c r="AA769" s="106" t="str">
        <f aca="false">IF(AND($Y769="",$Z769=""),"",ROUND(IFERROR(VALUE(LEFT($Y769,1)),0)*12+IFERROR(VALUE(LEFT($Z769,1)),0)*8,0))</f>
        <v/>
      </c>
      <c r="AB769" s="106" t="str">
        <f aca="false">IF($AA769="","",IF($AA769&gt;=80,"A - call first",IF($AA769&gt;=60,"B - worth pursuing",IF($AA769&gt;=40,"C - nurture","D - do not spend time here"))))</f>
        <v/>
      </c>
      <c r="AC769" s="107" t="str">
        <f aca="false">IF($C769="","",IF($S769="Converted","8 Won / Certified",IF($S769="Application Started","7 Certification / Enterprise opportunity",IF($S769="Meeting Booked","6 Meeting / Application",IF(OR($S769="Interested",$S769="Info Requested"),"5 Interested",IF(OR($S769="Declined",$S769="Not Relevant",$S769="Do Not Contact / Unsubscribed"),"9 Closed - Lost",IF($R769="Yes","4 Contacted",IF($N769="Yes","2 Engaged",IF($M769="Yes","1 Awareness",IF($AA769&gt;=60,"3 Qualified","1 Awareness"))))))))))</f>
        <v/>
      </c>
      <c r="AD769" s="108"/>
      <c r="AE769" s="108"/>
      <c r="AF769" s="109" t="str">
        <f aca="false">IF($AE769="","",$AE769+10)</f>
        <v/>
      </c>
      <c r="AG769" s="108"/>
      <c r="AH769" s="81"/>
      <c r="AI769" s="108"/>
      <c r="AJ769" s="81"/>
      <c r="AK769" s="108"/>
      <c r="AL769" s="110"/>
      <c r="AM769" s="81"/>
      <c r="AN769" s="109" t="str">
        <f aca="false">IF($D769="","",IF(COUNTIF($D$4:$D$1203,$D769)&gt;1,"DUPLICATE — check earlier row",""))</f>
        <v/>
      </c>
      <c r="AO769" s="81"/>
      <c r="AP769" s="81"/>
    </row>
    <row r="770" customFormat="false" ht="30" hidden="false" customHeight="true" outlineLevel="0" collapsed="false">
      <c r="A770" s="79"/>
      <c r="B770" s="80"/>
      <c r="C770" s="80"/>
      <c r="D770" s="80"/>
      <c r="E770" s="80"/>
      <c r="F770" s="80"/>
      <c r="G770" s="80"/>
      <c r="H770" s="80"/>
      <c r="I770" s="80"/>
      <c r="J770" s="102"/>
      <c r="K770" s="103" t="str">
        <f aca="false">IF(J770="","",IF(J770&gt;=8,"Yes","Check"))</f>
        <v/>
      </c>
      <c r="L770" s="81"/>
      <c r="M770" s="102"/>
      <c r="N770" s="102"/>
      <c r="O770" s="80"/>
      <c r="P770" s="81"/>
      <c r="Q770" s="103" t="str">
        <f aca="false">IF(P770="","",LEN(P770))</f>
        <v/>
      </c>
      <c r="R770" s="102"/>
      <c r="S770" s="80"/>
      <c r="T770" s="81"/>
      <c r="U770" s="104" t="str">
        <f aca="false">IF($AE770&lt;&gt;"",$AE770+4,IF(OR(R770&lt;&gt;"Yes",A770=""),"",A770+4))</f>
        <v/>
      </c>
      <c r="V770" s="102"/>
      <c r="W770" s="81"/>
      <c r="X770" s="81"/>
      <c r="Y770" s="105"/>
      <c r="Z770" s="105"/>
      <c r="AA770" s="106" t="str">
        <f aca="false">IF(AND($Y770="",$Z770=""),"",ROUND(IFERROR(VALUE(LEFT($Y770,1)),0)*12+IFERROR(VALUE(LEFT($Z770,1)),0)*8,0))</f>
        <v/>
      </c>
      <c r="AB770" s="106" t="str">
        <f aca="false">IF($AA770="","",IF($AA770&gt;=80,"A - call first",IF($AA770&gt;=60,"B - worth pursuing",IF($AA770&gt;=40,"C - nurture","D - do not spend time here"))))</f>
        <v/>
      </c>
      <c r="AC770" s="107" t="str">
        <f aca="false">IF($C770="","",IF($S770="Converted","8 Won / Certified",IF($S770="Application Started","7 Certification / Enterprise opportunity",IF($S770="Meeting Booked","6 Meeting / Application",IF(OR($S770="Interested",$S770="Info Requested"),"5 Interested",IF(OR($S770="Declined",$S770="Not Relevant",$S770="Do Not Contact / Unsubscribed"),"9 Closed - Lost",IF($R770="Yes","4 Contacted",IF($N770="Yes","2 Engaged",IF($M770="Yes","1 Awareness",IF($AA770&gt;=60,"3 Qualified","1 Awareness"))))))))))</f>
        <v/>
      </c>
      <c r="AD770" s="108"/>
      <c r="AE770" s="108"/>
      <c r="AF770" s="111" t="str">
        <f aca="false">IF($AE770="","",$AE770+10)</f>
        <v/>
      </c>
      <c r="AG770" s="108"/>
      <c r="AH770" s="81"/>
      <c r="AI770" s="108"/>
      <c r="AJ770" s="81"/>
      <c r="AK770" s="108"/>
      <c r="AL770" s="110"/>
      <c r="AM770" s="81"/>
      <c r="AN770" s="111" t="str">
        <f aca="false">IF($D770="","",IF(COUNTIF($D$4:$D$1203,$D770)&gt;1,"DUPLICATE — check earlier row",""))</f>
        <v/>
      </c>
      <c r="AO770" s="81"/>
      <c r="AP770" s="81"/>
    </row>
    <row r="771" customFormat="false" ht="30" hidden="false" customHeight="true" outlineLevel="0" collapsed="false">
      <c r="A771" s="79"/>
      <c r="B771" s="80"/>
      <c r="C771" s="80"/>
      <c r="D771" s="80"/>
      <c r="E771" s="80"/>
      <c r="F771" s="80"/>
      <c r="G771" s="80"/>
      <c r="H771" s="80"/>
      <c r="I771" s="80"/>
      <c r="J771" s="102"/>
      <c r="K771" s="103" t="str">
        <f aca="false">IF(J771="","",IF(J771&gt;=8,"Yes","Check"))</f>
        <v/>
      </c>
      <c r="L771" s="81"/>
      <c r="M771" s="102"/>
      <c r="N771" s="102"/>
      <c r="O771" s="80"/>
      <c r="P771" s="81"/>
      <c r="Q771" s="103" t="str">
        <f aca="false">IF(P771="","",LEN(P771))</f>
        <v/>
      </c>
      <c r="R771" s="102"/>
      <c r="S771" s="80"/>
      <c r="T771" s="81"/>
      <c r="U771" s="104" t="str">
        <f aca="false">IF($AE771&lt;&gt;"",$AE771+4,IF(OR(R771&lt;&gt;"Yes",A771=""),"",A771+4))</f>
        <v/>
      </c>
      <c r="V771" s="102"/>
      <c r="W771" s="81"/>
      <c r="X771" s="81"/>
      <c r="Y771" s="105"/>
      <c r="Z771" s="105"/>
      <c r="AA771" s="106" t="str">
        <f aca="false">IF(AND($Y771="",$Z771=""),"",ROUND(IFERROR(VALUE(LEFT($Y771,1)),0)*12+IFERROR(VALUE(LEFT($Z771,1)),0)*8,0))</f>
        <v/>
      </c>
      <c r="AB771" s="106" t="str">
        <f aca="false">IF($AA771="","",IF($AA771&gt;=80,"A - call first",IF($AA771&gt;=60,"B - worth pursuing",IF($AA771&gt;=40,"C - nurture","D - do not spend time here"))))</f>
        <v/>
      </c>
      <c r="AC771" s="107" t="str">
        <f aca="false">IF($C771="","",IF($S771="Converted","8 Won / Certified",IF($S771="Application Started","7 Certification / Enterprise opportunity",IF($S771="Meeting Booked","6 Meeting / Application",IF(OR($S771="Interested",$S771="Info Requested"),"5 Interested",IF(OR($S771="Declined",$S771="Not Relevant",$S771="Do Not Contact / Unsubscribed"),"9 Closed - Lost",IF($R771="Yes","4 Contacted",IF($N771="Yes","2 Engaged",IF($M771="Yes","1 Awareness",IF($AA771&gt;=60,"3 Qualified","1 Awareness"))))))))))</f>
        <v/>
      </c>
      <c r="AD771" s="108"/>
      <c r="AE771" s="108"/>
      <c r="AF771" s="109" t="str">
        <f aca="false">IF($AE771="","",$AE771+10)</f>
        <v/>
      </c>
      <c r="AG771" s="108"/>
      <c r="AH771" s="81"/>
      <c r="AI771" s="108"/>
      <c r="AJ771" s="81"/>
      <c r="AK771" s="108"/>
      <c r="AL771" s="110"/>
      <c r="AM771" s="81"/>
      <c r="AN771" s="109" t="str">
        <f aca="false">IF($D771="","",IF(COUNTIF($D$4:$D$1203,$D771)&gt;1,"DUPLICATE — check earlier row",""))</f>
        <v/>
      </c>
      <c r="AO771" s="81"/>
      <c r="AP771" s="81"/>
    </row>
    <row r="772" customFormat="false" ht="30" hidden="false" customHeight="true" outlineLevel="0" collapsed="false">
      <c r="A772" s="79"/>
      <c r="B772" s="80"/>
      <c r="C772" s="80"/>
      <c r="D772" s="80"/>
      <c r="E772" s="80"/>
      <c r="F772" s="80"/>
      <c r="G772" s="80"/>
      <c r="H772" s="80"/>
      <c r="I772" s="80"/>
      <c r="J772" s="102"/>
      <c r="K772" s="103" t="str">
        <f aca="false">IF(J772="","",IF(J772&gt;=8,"Yes","Check"))</f>
        <v/>
      </c>
      <c r="L772" s="81"/>
      <c r="M772" s="102"/>
      <c r="N772" s="102"/>
      <c r="O772" s="80"/>
      <c r="P772" s="81"/>
      <c r="Q772" s="103" t="str">
        <f aca="false">IF(P772="","",LEN(P772))</f>
        <v/>
      </c>
      <c r="R772" s="102"/>
      <c r="S772" s="80"/>
      <c r="T772" s="81"/>
      <c r="U772" s="104" t="str">
        <f aca="false">IF($AE772&lt;&gt;"",$AE772+4,IF(OR(R772&lt;&gt;"Yes",A772=""),"",A772+4))</f>
        <v/>
      </c>
      <c r="V772" s="102"/>
      <c r="W772" s="81"/>
      <c r="X772" s="81"/>
      <c r="Y772" s="105"/>
      <c r="Z772" s="105"/>
      <c r="AA772" s="106" t="str">
        <f aca="false">IF(AND($Y772="",$Z772=""),"",ROUND(IFERROR(VALUE(LEFT($Y772,1)),0)*12+IFERROR(VALUE(LEFT($Z772,1)),0)*8,0))</f>
        <v/>
      </c>
      <c r="AB772" s="106" t="str">
        <f aca="false">IF($AA772="","",IF($AA772&gt;=80,"A - call first",IF($AA772&gt;=60,"B - worth pursuing",IF($AA772&gt;=40,"C - nurture","D - do not spend time here"))))</f>
        <v/>
      </c>
      <c r="AC772" s="107" t="str">
        <f aca="false">IF($C772="","",IF($S772="Converted","8 Won / Certified",IF($S772="Application Started","7 Certification / Enterprise opportunity",IF($S772="Meeting Booked","6 Meeting / Application",IF(OR($S772="Interested",$S772="Info Requested"),"5 Interested",IF(OR($S772="Declined",$S772="Not Relevant",$S772="Do Not Contact / Unsubscribed"),"9 Closed - Lost",IF($R772="Yes","4 Contacted",IF($N772="Yes","2 Engaged",IF($M772="Yes","1 Awareness",IF($AA772&gt;=60,"3 Qualified","1 Awareness"))))))))))</f>
        <v/>
      </c>
      <c r="AD772" s="108"/>
      <c r="AE772" s="108"/>
      <c r="AF772" s="111" t="str">
        <f aca="false">IF($AE772="","",$AE772+10)</f>
        <v/>
      </c>
      <c r="AG772" s="108"/>
      <c r="AH772" s="81"/>
      <c r="AI772" s="108"/>
      <c r="AJ772" s="81"/>
      <c r="AK772" s="108"/>
      <c r="AL772" s="110"/>
      <c r="AM772" s="81"/>
      <c r="AN772" s="111" t="str">
        <f aca="false">IF($D772="","",IF(COUNTIF($D$4:$D$1203,$D772)&gt;1,"DUPLICATE — check earlier row",""))</f>
        <v/>
      </c>
      <c r="AO772" s="81"/>
      <c r="AP772" s="81"/>
    </row>
    <row r="773" customFormat="false" ht="30" hidden="false" customHeight="true" outlineLevel="0" collapsed="false">
      <c r="A773" s="79"/>
      <c r="B773" s="80"/>
      <c r="C773" s="80"/>
      <c r="D773" s="80"/>
      <c r="E773" s="80"/>
      <c r="F773" s="80"/>
      <c r="G773" s="80"/>
      <c r="H773" s="80"/>
      <c r="I773" s="80"/>
      <c r="J773" s="102"/>
      <c r="K773" s="103" t="str">
        <f aca="false">IF(J773="","",IF(J773&gt;=8,"Yes","Check"))</f>
        <v/>
      </c>
      <c r="L773" s="81"/>
      <c r="M773" s="102"/>
      <c r="N773" s="102"/>
      <c r="O773" s="80"/>
      <c r="P773" s="81"/>
      <c r="Q773" s="103" t="str">
        <f aca="false">IF(P773="","",LEN(P773))</f>
        <v/>
      </c>
      <c r="R773" s="102"/>
      <c r="S773" s="80"/>
      <c r="T773" s="81"/>
      <c r="U773" s="104" t="str">
        <f aca="false">IF($AE773&lt;&gt;"",$AE773+4,IF(OR(R773&lt;&gt;"Yes",A773=""),"",A773+4))</f>
        <v/>
      </c>
      <c r="V773" s="102"/>
      <c r="W773" s="81"/>
      <c r="X773" s="81"/>
      <c r="Y773" s="105"/>
      <c r="Z773" s="105"/>
      <c r="AA773" s="106" t="str">
        <f aca="false">IF(AND($Y773="",$Z773=""),"",ROUND(IFERROR(VALUE(LEFT($Y773,1)),0)*12+IFERROR(VALUE(LEFT($Z773,1)),0)*8,0))</f>
        <v/>
      </c>
      <c r="AB773" s="106" t="str">
        <f aca="false">IF($AA773="","",IF($AA773&gt;=80,"A - call first",IF($AA773&gt;=60,"B - worth pursuing",IF($AA773&gt;=40,"C - nurture","D - do not spend time here"))))</f>
        <v/>
      </c>
      <c r="AC773" s="107" t="str">
        <f aca="false">IF($C773="","",IF($S773="Converted","8 Won / Certified",IF($S773="Application Started","7 Certification / Enterprise opportunity",IF($S773="Meeting Booked","6 Meeting / Application",IF(OR($S773="Interested",$S773="Info Requested"),"5 Interested",IF(OR($S773="Declined",$S773="Not Relevant",$S773="Do Not Contact / Unsubscribed"),"9 Closed - Lost",IF($R773="Yes","4 Contacted",IF($N773="Yes","2 Engaged",IF($M773="Yes","1 Awareness",IF($AA773&gt;=60,"3 Qualified","1 Awareness"))))))))))</f>
        <v/>
      </c>
      <c r="AD773" s="108"/>
      <c r="AE773" s="108"/>
      <c r="AF773" s="109" t="str">
        <f aca="false">IF($AE773="","",$AE773+10)</f>
        <v/>
      </c>
      <c r="AG773" s="108"/>
      <c r="AH773" s="81"/>
      <c r="AI773" s="108"/>
      <c r="AJ773" s="81"/>
      <c r="AK773" s="108"/>
      <c r="AL773" s="110"/>
      <c r="AM773" s="81"/>
      <c r="AN773" s="109" t="str">
        <f aca="false">IF($D773="","",IF(COUNTIF($D$4:$D$1203,$D773)&gt;1,"DUPLICATE — check earlier row",""))</f>
        <v/>
      </c>
      <c r="AO773" s="81"/>
      <c r="AP773" s="81"/>
    </row>
    <row r="774" customFormat="false" ht="30" hidden="false" customHeight="true" outlineLevel="0" collapsed="false">
      <c r="A774" s="79"/>
      <c r="B774" s="80"/>
      <c r="C774" s="80"/>
      <c r="D774" s="80"/>
      <c r="E774" s="80"/>
      <c r="F774" s="80"/>
      <c r="G774" s="80"/>
      <c r="H774" s="80"/>
      <c r="I774" s="80"/>
      <c r="J774" s="102"/>
      <c r="K774" s="103" t="str">
        <f aca="false">IF(J774="","",IF(J774&gt;=8,"Yes","Check"))</f>
        <v/>
      </c>
      <c r="L774" s="81"/>
      <c r="M774" s="102"/>
      <c r="N774" s="102"/>
      <c r="O774" s="80"/>
      <c r="P774" s="81"/>
      <c r="Q774" s="103" t="str">
        <f aca="false">IF(P774="","",LEN(P774))</f>
        <v/>
      </c>
      <c r="R774" s="102"/>
      <c r="S774" s="80"/>
      <c r="T774" s="81"/>
      <c r="U774" s="104" t="str">
        <f aca="false">IF($AE774&lt;&gt;"",$AE774+4,IF(OR(R774&lt;&gt;"Yes",A774=""),"",A774+4))</f>
        <v/>
      </c>
      <c r="V774" s="102"/>
      <c r="W774" s="81"/>
      <c r="X774" s="81"/>
      <c r="Y774" s="105"/>
      <c r="Z774" s="105"/>
      <c r="AA774" s="106" t="str">
        <f aca="false">IF(AND($Y774="",$Z774=""),"",ROUND(IFERROR(VALUE(LEFT($Y774,1)),0)*12+IFERROR(VALUE(LEFT($Z774,1)),0)*8,0))</f>
        <v/>
      </c>
      <c r="AB774" s="106" t="str">
        <f aca="false">IF($AA774="","",IF($AA774&gt;=80,"A - call first",IF($AA774&gt;=60,"B - worth pursuing",IF($AA774&gt;=40,"C - nurture","D - do not spend time here"))))</f>
        <v/>
      </c>
      <c r="AC774" s="107" t="str">
        <f aca="false">IF($C774="","",IF($S774="Converted","8 Won / Certified",IF($S774="Application Started","7 Certification / Enterprise opportunity",IF($S774="Meeting Booked","6 Meeting / Application",IF(OR($S774="Interested",$S774="Info Requested"),"5 Interested",IF(OR($S774="Declined",$S774="Not Relevant",$S774="Do Not Contact / Unsubscribed"),"9 Closed - Lost",IF($R774="Yes","4 Contacted",IF($N774="Yes","2 Engaged",IF($M774="Yes","1 Awareness",IF($AA774&gt;=60,"3 Qualified","1 Awareness"))))))))))</f>
        <v/>
      </c>
      <c r="AD774" s="108"/>
      <c r="AE774" s="108"/>
      <c r="AF774" s="111" t="str">
        <f aca="false">IF($AE774="","",$AE774+10)</f>
        <v/>
      </c>
      <c r="AG774" s="108"/>
      <c r="AH774" s="81"/>
      <c r="AI774" s="108"/>
      <c r="AJ774" s="81"/>
      <c r="AK774" s="108"/>
      <c r="AL774" s="110"/>
      <c r="AM774" s="81"/>
      <c r="AN774" s="111" t="str">
        <f aca="false">IF($D774="","",IF(COUNTIF($D$4:$D$1203,$D774)&gt;1,"DUPLICATE — check earlier row",""))</f>
        <v/>
      </c>
      <c r="AO774" s="81"/>
      <c r="AP774" s="81"/>
    </row>
    <row r="775" customFormat="false" ht="30" hidden="false" customHeight="true" outlineLevel="0" collapsed="false">
      <c r="A775" s="79"/>
      <c r="B775" s="80"/>
      <c r="C775" s="80"/>
      <c r="D775" s="80"/>
      <c r="E775" s="80"/>
      <c r="F775" s="80"/>
      <c r="G775" s="80"/>
      <c r="H775" s="80"/>
      <c r="I775" s="80"/>
      <c r="J775" s="102"/>
      <c r="K775" s="103" t="str">
        <f aca="false">IF(J775="","",IF(J775&gt;=8,"Yes","Check"))</f>
        <v/>
      </c>
      <c r="L775" s="81"/>
      <c r="M775" s="102"/>
      <c r="N775" s="102"/>
      <c r="O775" s="80"/>
      <c r="P775" s="81"/>
      <c r="Q775" s="103" t="str">
        <f aca="false">IF(P775="","",LEN(P775))</f>
        <v/>
      </c>
      <c r="R775" s="102"/>
      <c r="S775" s="80"/>
      <c r="T775" s="81"/>
      <c r="U775" s="104" t="str">
        <f aca="false">IF($AE775&lt;&gt;"",$AE775+4,IF(OR(R775&lt;&gt;"Yes",A775=""),"",A775+4))</f>
        <v/>
      </c>
      <c r="V775" s="102"/>
      <c r="W775" s="81"/>
      <c r="X775" s="81"/>
      <c r="Y775" s="105"/>
      <c r="Z775" s="105"/>
      <c r="AA775" s="106" t="str">
        <f aca="false">IF(AND($Y775="",$Z775=""),"",ROUND(IFERROR(VALUE(LEFT($Y775,1)),0)*12+IFERROR(VALUE(LEFT($Z775,1)),0)*8,0))</f>
        <v/>
      </c>
      <c r="AB775" s="106" t="str">
        <f aca="false">IF($AA775="","",IF($AA775&gt;=80,"A - call first",IF($AA775&gt;=60,"B - worth pursuing",IF($AA775&gt;=40,"C - nurture","D - do not spend time here"))))</f>
        <v/>
      </c>
      <c r="AC775" s="107" t="str">
        <f aca="false">IF($C775="","",IF($S775="Converted","8 Won / Certified",IF($S775="Application Started","7 Certification / Enterprise opportunity",IF($S775="Meeting Booked","6 Meeting / Application",IF(OR($S775="Interested",$S775="Info Requested"),"5 Interested",IF(OR($S775="Declined",$S775="Not Relevant",$S775="Do Not Contact / Unsubscribed"),"9 Closed - Lost",IF($R775="Yes","4 Contacted",IF($N775="Yes","2 Engaged",IF($M775="Yes","1 Awareness",IF($AA775&gt;=60,"3 Qualified","1 Awareness"))))))))))</f>
        <v/>
      </c>
      <c r="AD775" s="108"/>
      <c r="AE775" s="108"/>
      <c r="AF775" s="109" t="str">
        <f aca="false">IF($AE775="","",$AE775+10)</f>
        <v/>
      </c>
      <c r="AG775" s="108"/>
      <c r="AH775" s="81"/>
      <c r="AI775" s="108"/>
      <c r="AJ775" s="81"/>
      <c r="AK775" s="108"/>
      <c r="AL775" s="110"/>
      <c r="AM775" s="81"/>
      <c r="AN775" s="109" t="str">
        <f aca="false">IF($D775="","",IF(COUNTIF($D$4:$D$1203,$D775)&gt;1,"DUPLICATE — check earlier row",""))</f>
        <v/>
      </c>
      <c r="AO775" s="81"/>
      <c r="AP775" s="81"/>
    </row>
    <row r="776" customFormat="false" ht="30" hidden="false" customHeight="true" outlineLevel="0" collapsed="false">
      <c r="A776" s="79"/>
      <c r="B776" s="80"/>
      <c r="C776" s="80"/>
      <c r="D776" s="80"/>
      <c r="E776" s="80"/>
      <c r="F776" s="80"/>
      <c r="G776" s="80"/>
      <c r="H776" s="80"/>
      <c r="I776" s="80"/>
      <c r="J776" s="102"/>
      <c r="K776" s="103" t="str">
        <f aca="false">IF(J776="","",IF(J776&gt;=8,"Yes","Check"))</f>
        <v/>
      </c>
      <c r="L776" s="81"/>
      <c r="M776" s="102"/>
      <c r="N776" s="102"/>
      <c r="O776" s="80"/>
      <c r="P776" s="81"/>
      <c r="Q776" s="103" t="str">
        <f aca="false">IF(P776="","",LEN(P776))</f>
        <v/>
      </c>
      <c r="R776" s="102"/>
      <c r="S776" s="80"/>
      <c r="T776" s="81"/>
      <c r="U776" s="104" t="str">
        <f aca="false">IF($AE776&lt;&gt;"",$AE776+4,IF(OR(R776&lt;&gt;"Yes",A776=""),"",A776+4))</f>
        <v/>
      </c>
      <c r="V776" s="102"/>
      <c r="W776" s="81"/>
      <c r="X776" s="81"/>
      <c r="Y776" s="105"/>
      <c r="Z776" s="105"/>
      <c r="AA776" s="106" t="str">
        <f aca="false">IF(AND($Y776="",$Z776=""),"",ROUND(IFERROR(VALUE(LEFT($Y776,1)),0)*12+IFERROR(VALUE(LEFT($Z776,1)),0)*8,0))</f>
        <v/>
      </c>
      <c r="AB776" s="106" t="str">
        <f aca="false">IF($AA776="","",IF($AA776&gt;=80,"A - call first",IF($AA776&gt;=60,"B - worth pursuing",IF($AA776&gt;=40,"C - nurture","D - do not spend time here"))))</f>
        <v/>
      </c>
      <c r="AC776" s="107" t="str">
        <f aca="false">IF($C776="","",IF($S776="Converted","8 Won / Certified",IF($S776="Application Started","7 Certification / Enterprise opportunity",IF($S776="Meeting Booked","6 Meeting / Application",IF(OR($S776="Interested",$S776="Info Requested"),"5 Interested",IF(OR($S776="Declined",$S776="Not Relevant",$S776="Do Not Contact / Unsubscribed"),"9 Closed - Lost",IF($R776="Yes","4 Contacted",IF($N776="Yes","2 Engaged",IF($M776="Yes","1 Awareness",IF($AA776&gt;=60,"3 Qualified","1 Awareness"))))))))))</f>
        <v/>
      </c>
      <c r="AD776" s="108"/>
      <c r="AE776" s="108"/>
      <c r="AF776" s="111" t="str">
        <f aca="false">IF($AE776="","",$AE776+10)</f>
        <v/>
      </c>
      <c r="AG776" s="108"/>
      <c r="AH776" s="81"/>
      <c r="AI776" s="108"/>
      <c r="AJ776" s="81"/>
      <c r="AK776" s="108"/>
      <c r="AL776" s="110"/>
      <c r="AM776" s="81"/>
      <c r="AN776" s="111" t="str">
        <f aca="false">IF($D776="","",IF(COUNTIF($D$4:$D$1203,$D776)&gt;1,"DUPLICATE — check earlier row",""))</f>
        <v/>
      </c>
      <c r="AO776" s="81"/>
      <c r="AP776" s="81"/>
    </row>
    <row r="777" customFormat="false" ht="30" hidden="false" customHeight="true" outlineLevel="0" collapsed="false">
      <c r="A777" s="79"/>
      <c r="B777" s="80"/>
      <c r="C777" s="80"/>
      <c r="D777" s="80"/>
      <c r="E777" s="80"/>
      <c r="F777" s="80"/>
      <c r="G777" s="80"/>
      <c r="H777" s="80"/>
      <c r="I777" s="80"/>
      <c r="J777" s="102"/>
      <c r="K777" s="103" t="str">
        <f aca="false">IF(J777="","",IF(J777&gt;=8,"Yes","Check"))</f>
        <v/>
      </c>
      <c r="L777" s="81"/>
      <c r="M777" s="102"/>
      <c r="N777" s="102"/>
      <c r="O777" s="80"/>
      <c r="P777" s="81"/>
      <c r="Q777" s="103" t="str">
        <f aca="false">IF(P777="","",LEN(P777))</f>
        <v/>
      </c>
      <c r="R777" s="102"/>
      <c r="S777" s="80"/>
      <c r="T777" s="81"/>
      <c r="U777" s="104" t="str">
        <f aca="false">IF($AE777&lt;&gt;"",$AE777+4,IF(OR(R777&lt;&gt;"Yes",A777=""),"",A777+4))</f>
        <v/>
      </c>
      <c r="V777" s="102"/>
      <c r="W777" s="81"/>
      <c r="X777" s="81"/>
      <c r="Y777" s="105"/>
      <c r="Z777" s="105"/>
      <c r="AA777" s="106" t="str">
        <f aca="false">IF(AND($Y777="",$Z777=""),"",ROUND(IFERROR(VALUE(LEFT($Y777,1)),0)*12+IFERROR(VALUE(LEFT($Z777,1)),0)*8,0))</f>
        <v/>
      </c>
      <c r="AB777" s="106" t="str">
        <f aca="false">IF($AA777="","",IF($AA777&gt;=80,"A - call first",IF($AA777&gt;=60,"B - worth pursuing",IF($AA777&gt;=40,"C - nurture","D - do not spend time here"))))</f>
        <v/>
      </c>
      <c r="AC777" s="107" t="str">
        <f aca="false">IF($C777="","",IF($S777="Converted","8 Won / Certified",IF($S777="Application Started","7 Certification / Enterprise opportunity",IF($S777="Meeting Booked","6 Meeting / Application",IF(OR($S777="Interested",$S777="Info Requested"),"5 Interested",IF(OR($S777="Declined",$S777="Not Relevant",$S777="Do Not Contact / Unsubscribed"),"9 Closed - Lost",IF($R777="Yes","4 Contacted",IF($N777="Yes","2 Engaged",IF($M777="Yes","1 Awareness",IF($AA777&gt;=60,"3 Qualified","1 Awareness"))))))))))</f>
        <v/>
      </c>
      <c r="AD777" s="108"/>
      <c r="AE777" s="108"/>
      <c r="AF777" s="109" t="str">
        <f aca="false">IF($AE777="","",$AE777+10)</f>
        <v/>
      </c>
      <c r="AG777" s="108"/>
      <c r="AH777" s="81"/>
      <c r="AI777" s="108"/>
      <c r="AJ777" s="81"/>
      <c r="AK777" s="108"/>
      <c r="AL777" s="110"/>
      <c r="AM777" s="81"/>
      <c r="AN777" s="109" t="str">
        <f aca="false">IF($D777="","",IF(COUNTIF($D$4:$D$1203,$D777)&gt;1,"DUPLICATE — check earlier row",""))</f>
        <v/>
      </c>
      <c r="AO777" s="81"/>
      <c r="AP777" s="81"/>
    </row>
    <row r="778" customFormat="false" ht="30" hidden="false" customHeight="true" outlineLevel="0" collapsed="false">
      <c r="A778" s="79"/>
      <c r="B778" s="80"/>
      <c r="C778" s="80"/>
      <c r="D778" s="80"/>
      <c r="E778" s="80"/>
      <c r="F778" s="80"/>
      <c r="G778" s="80"/>
      <c r="H778" s="80"/>
      <c r="I778" s="80"/>
      <c r="J778" s="102"/>
      <c r="K778" s="103" t="str">
        <f aca="false">IF(J778="","",IF(J778&gt;=8,"Yes","Check"))</f>
        <v/>
      </c>
      <c r="L778" s="81"/>
      <c r="M778" s="102"/>
      <c r="N778" s="102"/>
      <c r="O778" s="80"/>
      <c r="P778" s="81"/>
      <c r="Q778" s="103" t="str">
        <f aca="false">IF(P778="","",LEN(P778))</f>
        <v/>
      </c>
      <c r="R778" s="102"/>
      <c r="S778" s="80"/>
      <c r="T778" s="81"/>
      <c r="U778" s="104" t="str">
        <f aca="false">IF($AE778&lt;&gt;"",$AE778+4,IF(OR(R778&lt;&gt;"Yes",A778=""),"",A778+4))</f>
        <v/>
      </c>
      <c r="V778" s="102"/>
      <c r="W778" s="81"/>
      <c r="X778" s="81"/>
      <c r="Y778" s="105"/>
      <c r="Z778" s="105"/>
      <c r="AA778" s="106" t="str">
        <f aca="false">IF(AND($Y778="",$Z778=""),"",ROUND(IFERROR(VALUE(LEFT($Y778,1)),0)*12+IFERROR(VALUE(LEFT($Z778,1)),0)*8,0))</f>
        <v/>
      </c>
      <c r="AB778" s="106" t="str">
        <f aca="false">IF($AA778="","",IF($AA778&gt;=80,"A - call first",IF($AA778&gt;=60,"B - worth pursuing",IF($AA778&gt;=40,"C - nurture","D - do not spend time here"))))</f>
        <v/>
      </c>
      <c r="AC778" s="107" t="str">
        <f aca="false">IF($C778="","",IF($S778="Converted","8 Won / Certified",IF($S778="Application Started","7 Certification / Enterprise opportunity",IF($S778="Meeting Booked","6 Meeting / Application",IF(OR($S778="Interested",$S778="Info Requested"),"5 Interested",IF(OR($S778="Declined",$S778="Not Relevant",$S778="Do Not Contact / Unsubscribed"),"9 Closed - Lost",IF($R778="Yes","4 Contacted",IF($N778="Yes","2 Engaged",IF($M778="Yes","1 Awareness",IF($AA778&gt;=60,"3 Qualified","1 Awareness"))))))))))</f>
        <v/>
      </c>
      <c r="AD778" s="108"/>
      <c r="AE778" s="108"/>
      <c r="AF778" s="111" t="str">
        <f aca="false">IF($AE778="","",$AE778+10)</f>
        <v/>
      </c>
      <c r="AG778" s="108"/>
      <c r="AH778" s="81"/>
      <c r="AI778" s="108"/>
      <c r="AJ778" s="81"/>
      <c r="AK778" s="108"/>
      <c r="AL778" s="110"/>
      <c r="AM778" s="81"/>
      <c r="AN778" s="111" t="str">
        <f aca="false">IF($D778="","",IF(COUNTIF($D$4:$D$1203,$D778)&gt;1,"DUPLICATE — check earlier row",""))</f>
        <v/>
      </c>
      <c r="AO778" s="81"/>
      <c r="AP778" s="81"/>
    </row>
    <row r="779" customFormat="false" ht="30" hidden="false" customHeight="true" outlineLevel="0" collapsed="false">
      <c r="A779" s="79"/>
      <c r="B779" s="80"/>
      <c r="C779" s="80"/>
      <c r="D779" s="80"/>
      <c r="E779" s="80"/>
      <c r="F779" s="80"/>
      <c r="G779" s="80"/>
      <c r="H779" s="80"/>
      <c r="I779" s="80"/>
      <c r="J779" s="102"/>
      <c r="K779" s="103" t="str">
        <f aca="false">IF(J779="","",IF(J779&gt;=8,"Yes","Check"))</f>
        <v/>
      </c>
      <c r="L779" s="81"/>
      <c r="M779" s="102"/>
      <c r="N779" s="102"/>
      <c r="O779" s="80"/>
      <c r="P779" s="81"/>
      <c r="Q779" s="103" t="str">
        <f aca="false">IF(P779="","",LEN(P779))</f>
        <v/>
      </c>
      <c r="R779" s="102"/>
      <c r="S779" s="80"/>
      <c r="T779" s="81"/>
      <c r="U779" s="104" t="str">
        <f aca="false">IF($AE779&lt;&gt;"",$AE779+4,IF(OR(R779&lt;&gt;"Yes",A779=""),"",A779+4))</f>
        <v/>
      </c>
      <c r="V779" s="102"/>
      <c r="W779" s="81"/>
      <c r="X779" s="81"/>
      <c r="Y779" s="105"/>
      <c r="Z779" s="105"/>
      <c r="AA779" s="106" t="str">
        <f aca="false">IF(AND($Y779="",$Z779=""),"",ROUND(IFERROR(VALUE(LEFT($Y779,1)),0)*12+IFERROR(VALUE(LEFT($Z779,1)),0)*8,0))</f>
        <v/>
      </c>
      <c r="AB779" s="106" t="str">
        <f aca="false">IF($AA779="","",IF($AA779&gt;=80,"A - call first",IF($AA779&gt;=60,"B - worth pursuing",IF($AA779&gt;=40,"C - nurture","D - do not spend time here"))))</f>
        <v/>
      </c>
      <c r="AC779" s="107" t="str">
        <f aca="false">IF($C779="","",IF($S779="Converted","8 Won / Certified",IF($S779="Application Started","7 Certification / Enterprise opportunity",IF($S779="Meeting Booked","6 Meeting / Application",IF(OR($S779="Interested",$S779="Info Requested"),"5 Interested",IF(OR($S779="Declined",$S779="Not Relevant",$S779="Do Not Contact / Unsubscribed"),"9 Closed - Lost",IF($R779="Yes","4 Contacted",IF($N779="Yes","2 Engaged",IF($M779="Yes","1 Awareness",IF($AA779&gt;=60,"3 Qualified","1 Awareness"))))))))))</f>
        <v/>
      </c>
      <c r="AD779" s="108"/>
      <c r="AE779" s="108"/>
      <c r="AF779" s="109" t="str">
        <f aca="false">IF($AE779="","",$AE779+10)</f>
        <v/>
      </c>
      <c r="AG779" s="108"/>
      <c r="AH779" s="81"/>
      <c r="AI779" s="108"/>
      <c r="AJ779" s="81"/>
      <c r="AK779" s="108"/>
      <c r="AL779" s="110"/>
      <c r="AM779" s="81"/>
      <c r="AN779" s="109" t="str">
        <f aca="false">IF($D779="","",IF(COUNTIF($D$4:$D$1203,$D779)&gt;1,"DUPLICATE — check earlier row",""))</f>
        <v/>
      </c>
      <c r="AO779" s="81"/>
      <c r="AP779" s="81"/>
    </row>
    <row r="780" customFormat="false" ht="30" hidden="false" customHeight="true" outlineLevel="0" collapsed="false">
      <c r="A780" s="79"/>
      <c r="B780" s="80"/>
      <c r="C780" s="80"/>
      <c r="D780" s="80"/>
      <c r="E780" s="80"/>
      <c r="F780" s="80"/>
      <c r="G780" s="80"/>
      <c r="H780" s="80"/>
      <c r="I780" s="80"/>
      <c r="J780" s="102"/>
      <c r="K780" s="103" t="str">
        <f aca="false">IF(J780="","",IF(J780&gt;=8,"Yes","Check"))</f>
        <v/>
      </c>
      <c r="L780" s="81"/>
      <c r="M780" s="102"/>
      <c r="N780" s="102"/>
      <c r="O780" s="80"/>
      <c r="P780" s="81"/>
      <c r="Q780" s="103" t="str">
        <f aca="false">IF(P780="","",LEN(P780))</f>
        <v/>
      </c>
      <c r="R780" s="102"/>
      <c r="S780" s="80"/>
      <c r="T780" s="81"/>
      <c r="U780" s="104" t="str">
        <f aca="false">IF($AE780&lt;&gt;"",$AE780+4,IF(OR(R780&lt;&gt;"Yes",A780=""),"",A780+4))</f>
        <v/>
      </c>
      <c r="V780" s="102"/>
      <c r="W780" s="81"/>
      <c r="X780" s="81"/>
      <c r="Y780" s="105"/>
      <c r="Z780" s="105"/>
      <c r="AA780" s="106" t="str">
        <f aca="false">IF(AND($Y780="",$Z780=""),"",ROUND(IFERROR(VALUE(LEFT($Y780,1)),0)*12+IFERROR(VALUE(LEFT($Z780,1)),0)*8,0))</f>
        <v/>
      </c>
      <c r="AB780" s="106" t="str">
        <f aca="false">IF($AA780="","",IF($AA780&gt;=80,"A - call first",IF($AA780&gt;=60,"B - worth pursuing",IF($AA780&gt;=40,"C - nurture","D - do not spend time here"))))</f>
        <v/>
      </c>
      <c r="AC780" s="107" t="str">
        <f aca="false">IF($C780="","",IF($S780="Converted","8 Won / Certified",IF($S780="Application Started","7 Certification / Enterprise opportunity",IF($S780="Meeting Booked","6 Meeting / Application",IF(OR($S780="Interested",$S780="Info Requested"),"5 Interested",IF(OR($S780="Declined",$S780="Not Relevant",$S780="Do Not Contact / Unsubscribed"),"9 Closed - Lost",IF($R780="Yes","4 Contacted",IF($N780="Yes","2 Engaged",IF($M780="Yes","1 Awareness",IF($AA780&gt;=60,"3 Qualified","1 Awareness"))))))))))</f>
        <v/>
      </c>
      <c r="AD780" s="108"/>
      <c r="AE780" s="108"/>
      <c r="AF780" s="111" t="str">
        <f aca="false">IF($AE780="","",$AE780+10)</f>
        <v/>
      </c>
      <c r="AG780" s="108"/>
      <c r="AH780" s="81"/>
      <c r="AI780" s="108"/>
      <c r="AJ780" s="81"/>
      <c r="AK780" s="108"/>
      <c r="AL780" s="110"/>
      <c r="AM780" s="81"/>
      <c r="AN780" s="111" t="str">
        <f aca="false">IF($D780="","",IF(COUNTIF($D$4:$D$1203,$D780)&gt;1,"DUPLICATE — check earlier row",""))</f>
        <v/>
      </c>
      <c r="AO780" s="81"/>
      <c r="AP780" s="81"/>
    </row>
    <row r="781" customFormat="false" ht="30" hidden="false" customHeight="true" outlineLevel="0" collapsed="false">
      <c r="A781" s="79"/>
      <c r="B781" s="80"/>
      <c r="C781" s="80"/>
      <c r="D781" s="80"/>
      <c r="E781" s="80"/>
      <c r="F781" s="80"/>
      <c r="G781" s="80"/>
      <c r="H781" s="80"/>
      <c r="I781" s="80"/>
      <c r="J781" s="102"/>
      <c r="K781" s="103" t="str">
        <f aca="false">IF(J781="","",IF(J781&gt;=8,"Yes","Check"))</f>
        <v/>
      </c>
      <c r="L781" s="81"/>
      <c r="M781" s="102"/>
      <c r="N781" s="102"/>
      <c r="O781" s="80"/>
      <c r="P781" s="81"/>
      <c r="Q781" s="103" t="str">
        <f aca="false">IF(P781="","",LEN(P781))</f>
        <v/>
      </c>
      <c r="R781" s="102"/>
      <c r="S781" s="80"/>
      <c r="T781" s="81"/>
      <c r="U781" s="104" t="str">
        <f aca="false">IF($AE781&lt;&gt;"",$AE781+4,IF(OR(R781&lt;&gt;"Yes",A781=""),"",A781+4))</f>
        <v/>
      </c>
      <c r="V781" s="102"/>
      <c r="W781" s="81"/>
      <c r="X781" s="81"/>
      <c r="Y781" s="105"/>
      <c r="Z781" s="105"/>
      <c r="AA781" s="106" t="str">
        <f aca="false">IF(AND($Y781="",$Z781=""),"",ROUND(IFERROR(VALUE(LEFT($Y781,1)),0)*12+IFERROR(VALUE(LEFT($Z781,1)),0)*8,0))</f>
        <v/>
      </c>
      <c r="AB781" s="106" t="str">
        <f aca="false">IF($AA781="","",IF($AA781&gt;=80,"A - call first",IF($AA781&gt;=60,"B - worth pursuing",IF($AA781&gt;=40,"C - nurture","D - do not spend time here"))))</f>
        <v/>
      </c>
      <c r="AC781" s="107" t="str">
        <f aca="false">IF($C781="","",IF($S781="Converted","8 Won / Certified",IF($S781="Application Started","7 Certification / Enterprise opportunity",IF($S781="Meeting Booked","6 Meeting / Application",IF(OR($S781="Interested",$S781="Info Requested"),"5 Interested",IF(OR($S781="Declined",$S781="Not Relevant",$S781="Do Not Contact / Unsubscribed"),"9 Closed - Lost",IF($R781="Yes","4 Contacted",IF($N781="Yes","2 Engaged",IF($M781="Yes","1 Awareness",IF($AA781&gt;=60,"3 Qualified","1 Awareness"))))))))))</f>
        <v/>
      </c>
      <c r="AD781" s="108"/>
      <c r="AE781" s="108"/>
      <c r="AF781" s="109" t="str">
        <f aca="false">IF($AE781="","",$AE781+10)</f>
        <v/>
      </c>
      <c r="AG781" s="108"/>
      <c r="AH781" s="81"/>
      <c r="AI781" s="108"/>
      <c r="AJ781" s="81"/>
      <c r="AK781" s="108"/>
      <c r="AL781" s="110"/>
      <c r="AM781" s="81"/>
      <c r="AN781" s="109" t="str">
        <f aca="false">IF($D781="","",IF(COUNTIF($D$4:$D$1203,$D781)&gt;1,"DUPLICATE — check earlier row",""))</f>
        <v/>
      </c>
      <c r="AO781" s="81"/>
      <c r="AP781" s="81"/>
    </row>
    <row r="782" customFormat="false" ht="30" hidden="false" customHeight="true" outlineLevel="0" collapsed="false">
      <c r="A782" s="79"/>
      <c r="B782" s="80"/>
      <c r="C782" s="80"/>
      <c r="D782" s="80"/>
      <c r="E782" s="80"/>
      <c r="F782" s="80"/>
      <c r="G782" s="80"/>
      <c r="H782" s="80"/>
      <c r="I782" s="80"/>
      <c r="J782" s="102"/>
      <c r="K782" s="103" t="str">
        <f aca="false">IF(J782="","",IF(J782&gt;=8,"Yes","Check"))</f>
        <v/>
      </c>
      <c r="L782" s="81"/>
      <c r="M782" s="102"/>
      <c r="N782" s="102"/>
      <c r="O782" s="80"/>
      <c r="P782" s="81"/>
      <c r="Q782" s="103" t="str">
        <f aca="false">IF(P782="","",LEN(P782))</f>
        <v/>
      </c>
      <c r="R782" s="102"/>
      <c r="S782" s="80"/>
      <c r="T782" s="81"/>
      <c r="U782" s="104" t="str">
        <f aca="false">IF($AE782&lt;&gt;"",$AE782+4,IF(OR(R782&lt;&gt;"Yes",A782=""),"",A782+4))</f>
        <v/>
      </c>
      <c r="V782" s="102"/>
      <c r="W782" s="81"/>
      <c r="X782" s="81"/>
      <c r="Y782" s="105"/>
      <c r="Z782" s="105"/>
      <c r="AA782" s="106" t="str">
        <f aca="false">IF(AND($Y782="",$Z782=""),"",ROUND(IFERROR(VALUE(LEFT($Y782,1)),0)*12+IFERROR(VALUE(LEFT($Z782,1)),0)*8,0))</f>
        <v/>
      </c>
      <c r="AB782" s="106" t="str">
        <f aca="false">IF($AA782="","",IF($AA782&gt;=80,"A - call first",IF($AA782&gt;=60,"B - worth pursuing",IF($AA782&gt;=40,"C - nurture","D - do not spend time here"))))</f>
        <v/>
      </c>
      <c r="AC782" s="107" t="str">
        <f aca="false">IF($C782="","",IF($S782="Converted","8 Won / Certified",IF($S782="Application Started","7 Certification / Enterprise opportunity",IF($S782="Meeting Booked","6 Meeting / Application",IF(OR($S782="Interested",$S782="Info Requested"),"5 Interested",IF(OR($S782="Declined",$S782="Not Relevant",$S782="Do Not Contact / Unsubscribed"),"9 Closed - Lost",IF($R782="Yes","4 Contacted",IF($N782="Yes","2 Engaged",IF($M782="Yes","1 Awareness",IF($AA782&gt;=60,"3 Qualified","1 Awareness"))))))))))</f>
        <v/>
      </c>
      <c r="AD782" s="108"/>
      <c r="AE782" s="108"/>
      <c r="AF782" s="111" t="str">
        <f aca="false">IF($AE782="","",$AE782+10)</f>
        <v/>
      </c>
      <c r="AG782" s="108"/>
      <c r="AH782" s="81"/>
      <c r="AI782" s="108"/>
      <c r="AJ782" s="81"/>
      <c r="AK782" s="108"/>
      <c r="AL782" s="110"/>
      <c r="AM782" s="81"/>
      <c r="AN782" s="111" t="str">
        <f aca="false">IF($D782="","",IF(COUNTIF($D$4:$D$1203,$D782)&gt;1,"DUPLICATE — check earlier row",""))</f>
        <v/>
      </c>
      <c r="AO782" s="81"/>
      <c r="AP782" s="81"/>
    </row>
    <row r="783" customFormat="false" ht="30" hidden="false" customHeight="true" outlineLevel="0" collapsed="false">
      <c r="A783" s="79"/>
      <c r="B783" s="80"/>
      <c r="C783" s="80"/>
      <c r="D783" s="80"/>
      <c r="E783" s="80"/>
      <c r="F783" s="80"/>
      <c r="G783" s="80"/>
      <c r="H783" s="80"/>
      <c r="I783" s="80"/>
      <c r="J783" s="102"/>
      <c r="K783" s="103" t="str">
        <f aca="false">IF(J783="","",IF(J783&gt;=8,"Yes","Check"))</f>
        <v/>
      </c>
      <c r="L783" s="81"/>
      <c r="M783" s="102"/>
      <c r="N783" s="102"/>
      <c r="O783" s="80"/>
      <c r="P783" s="81"/>
      <c r="Q783" s="103" t="str">
        <f aca="false">IF(P783="","",LEN(P783))</f>
        <v/>
      </c>
      <c r="R783" s="102"/>
      <c r="S783" s="80"/>
      <c r="T783" s="81"/>
      <c r="U783" s="104" t="str">
        <f aca="false">IF($AE783&lt;&gt;"",$AE783+4,IF(OR(R783&lt;&gt;"Yes",A783=""),"",A783+4))</f>
        <v/>
      </c>
      <c r="V783" s="102"/>
      <c r="W783" s="81"/>
      <c r="X783" s="81"/>
      <c r="Y783" s="105"/>
      <c r="Z783" s="105"/>
      <c r="AA783" s="106" t="str">
        <f aca="false">IF(AND($Y783="",$Z783=""),"",ROUND(IFERROR(VALUE(LEFT($Y783,1)),0)*12+IFERROR(VALUE(LEFT($Z783,1)),0)*8,0))</f>
        <v/>
      </c>
      <c r="AB783" s="106" t="str">
        <f aca="false">IF($AA783="","",IF($AA783&gt;=80,"A - call first",IF($AA783&gt;=60,"B - worth pursuing",IF($AA783&gt;=40,"C - nurture","D - do not spend time here"))))</f>
        <v/>
      </c>
      <c r="AC783" s="107" t="str">
        <f aca="false">IF($C783="","",IF($S783="Converted","8 Won / Certified",IF($S783="Application Started","7 Certification / Enterprise opportunity",IF($S783="Meeting Booked","6 Meeting / Application",IF(OR($S783="Interested",$S783="Info Requested"),"5 Interested",IF(OR($S783="Declined",$S783="Not Relevant",$S783="Do Not Contact / Unsubscribed"),"9 Closed - Lost",IF($R783="Yes","4 Contacted",IF($N783="Yes","2 Engaged",IF($M783="Yes","1 Awareness",IF($AA783&gt;=60,"3 Qualified","1 Awareness"))))))))))</f>
        <v/>
      </c>
      <c r="AD783" s="108"/>
      <c r="AE783" s="108"/>
      <c r="AF783" s="109" t="str">
        <f aca="false">IF($AE783="","",$AE783+10)</f>
        <v/>
      </c>
      <c r="AG783" s="108"/>
      <c r="AH783" s="81"/>
      <c r="AI783" s="108"/>
      <c r="AJ783" s="81"/>
      <c r="AK783" s="108"/>
      <c r="AL783" s="110"/>
      <c r="AM783" s="81"/>
      <c r="AN783" s="109" t="str">
        <f aca="false">IF($D783="","",IF(COUNTIF($D$4:$D$1203,$D783)&gt;1,"DUPLICATE — check earlier row",""))</f>
        <v/>
      </c>
      <c r="AO783" s="81"/>
      <c r="AP783" s="81"/>
    </row>
    <row r="784" customFormat="false" ht="30" hidden="false" customHeight="true" outlineLevel="0" collapsed="false">
      <c r="A784" s="79"/>
      <c r="B784" s="80"/>
      <c r="C784" s="80"/>
      <c r="D784" s="80"/>
      <c r="E784" s="80"/>
      <c r="F784" s="80"/>
      <c r="G784" s="80"/>
      <c r="H784" s="80"/>
      <c r="I784" s="80"/>
      <c r="J784" s="102"/>
      <c r="K784" s="103" t="str">
        <f aca="false">IF(J784="","",IF(J784&gt;=8,"Yes","Check"))</f>
        <v/>
      </c>
      <c r="L784" s="81"/>
      <c r="M784" s="102"/>
      <c r="N784" s="102"/>
      <c r="O784" s="80"/>
      <c r="P784" s="81"/>
      <c r="Q784" s="103" t="str">
        <f aca="false">IF(P784="","",LEN(P784))</f>
        <v/>
      </c>
      <c r="R784" s="102"/>
      <c r="S784" s="80"/>
      <c r="T784" s="81"/>
      <c r="U784" s="104" t="str">
        <f aca="false">IF($AE784&lt;&gt;"",$AE784+4,IF(OR(R784&lt;&gt;"Yes",A784=""),"",A784+4))</f>
        <v/>
      </c>
      <c r="V784" s="102"/>
      <c r="W784" s="81"/>
      <c r="X784" s="81"/>
      <c r="Y784" s="105"/>
      <c r="Z784" s="105"/>
      <c r="AA784" s="106" t="str">
        <f aca="false">IF(AND($Y784="",$Z784=""),"",ROUND(IFERROR(VALUE(LEFT($Y784,1)),0)*12+IFERROR(VALUE(LEFT($Z784,1)),0)*8,0))</f>
        <v/>
      </c>
      <c r="AB784" s="106" t="str">
        <f aca="false">IF($AA784="","",IF($AA784&gt;=80,"A - call first",IF($AA784&gt;=60,"B - worth pursuing",IF($AA784&gt;=40,"C - nurture","D - do not spend time here"))))</f>
        <v/>
      </c>
      <c r="AC784" s="107" t="str">
        <f aca="false">IF($C784="","",IF($S784="Converted","8 Won / Certified",IF($S784="Application Started","7 Certification / Enterprise opportunity",IF($S784="Meeting Booked","6 Meeting / Application",IF(OR($S784="Interested",$S784="Info Requested"),"5 Interested",IF(OR($S784="Declined",$S784="Not Relevant",$S784="Do Not Contact / Unsubscribed"),"9 Closed - Lost",IF($R784="Yes","4 Contacted",IF($N784="Yes","2 Engaged",IF($M784="Yes","1 Awareness",IF($AA784&gt;=60,"3 Qualified","1 Awareness"))))))))))</f>
        <v/>
      </c>
      <c r="AD784" s="108"/>
      <c r="AE784" s="108"/>
      <c r="AF784" s="111" t="str">
        <f aca="false">IF($AE784="","",$AE784+10)</f>
        <v/>
      </c>
      <c r="AG784" s="108"/>
      <c r="AH784" s="81"/>
      <c r="AI784" s="108"/>
      <c r="AJ784" s="81"/>
      <c r="AK784" s="108"/>
      <c r="AL784" s="110"/>
      <c r="AM784" s="81"/>
      <c r="AN784" s="111" t="str">
        <f aca="false">IF($D784="","",IF(COUNTIF($D$4:$D$1203,$D784)&gt;1,"DUPLICATE — check earlier row",""))</f>
        <v/>
      </c>
      <c r="AO784" s="81"/>
      <c r="AP784" s="81"/>
    </row>
    <row r="785" customFormat="false" ht="30" hidden="false" customHeight="true" outlineLevel="0" collapsed="false">
      <c r="A785" s="79"/>
      <c r="B785" s="80"/>
      <c r="C785" s="80"/>
      <c r="D785" s="80"/>
      <c r="E785" s="80"/>
      <c r="F785" s="80"/>
      <c r="G785" s="80"/>
      <c r="H785" s="80"/>
      <c r="I785" s="80"/>
      <c r="J785" s="102"/>
      <c r="K785" s="103" t="str">
        <f aca="false">IF(J785="","",IF(J785&gt;=8,"Yes","Check"))</f>
        <v/>
      </c>
      <c r="L785" s="81"/>
      <c r="M785" s="102"/>
      <c r="N785" s="102"/>
      <c r="O785" s="80"/>
      <c r="P785" s="81"/>
      <c r="Q785" s="103" t="str">
        <f aca="false">IF(P785="","",LEN(P785))</f>
        <v/>
      </c>
      <c r="R785" s="102"/>
      <c r="S785" s="80"/>
      <c r="T785" s="81"/>
      <c r="U785" s="104" t="str">
        <f aca="false">IF($AE785&lt;&gt;"",$AE785+4,IF(OR(R785&lt;&gt;"Yes",A785=""),"",A785+4))</f>
        <v/>
      </c>
      <c r="V785" s="102"/>
      <c r="W785" s="81"/>
      <c r="X785" s="81"/>
      <c r="Y785" s="105"/>
      <c r="Z785" s="105"/>
      <c r="AA785" s="106" t="str">
        <f aca="false">IF(AND($Y785="",$Z785=""),"",ROUND(IFERROR(VALUE(LEFT($Y785,1)),0)*12+IFERROR(VALUE(LEFT($Z785,1)),0)*8,0))</f>
        <v/>
      </c>
      <c r="AB785" s="106" t="str">
        <f aca="false">IF($AA785="","",IF($AA785&gt;=80,"A - call first",IF($AA785&gt;=60,"B - worth pursuing",IF($AA785&gt;=40,"C - nurture","D - do not spend time here"))))</f>
        <v/>
      </c>
      <c r="AC785" s="107" t="str">
        <f aca="false">IF($C785="","",IF($S785="Converted","8 Won / Certified",IF($S785="Application Started","7 Certification / Enterprise opportunity",IF($S785="Meeting Booked","6 Meeting / Application",IF(OR($S785="Interested",$S785="Info Requested"),"5 Interested",IF(OR($S785="Declined",$S785="Not Relevant",$S785="Do Not Contact / Unsubscribed"),"9 Closed - Lost",IF($R785="Yes","4 Contacted",IF($N785="Yes","2 Engaged",IF($M785="Yes","1 Awareness",IF($AA785&gt;=60,"3 Qualified","1 Awareness"))))))))))</f>
        <v/>
      </c>
      <c r="AD785" s="108"/>
      <c r="AE785" s="108"/>
      <c r="AF785" s="109" t="str">
        <f aca="false">IF($AE785="","",$AE785+10)</f>
        <v/>
      </c>
      <c r="AG785" s="108"/>
      <c r="AH785" s="81"/>
      <c r="AI785" s="108"/>
      <c r="AJ785" s="81"/>
      <c r="AK785" s="108"/>
      <c r="AL785" s="110"/>
      <c r="AM785" s="81"/>
      <c r="AN785" s="109" t="str">
        <f aca="false">IF($D785="","",IF(COUNTIF($D$4:$D$1203,$D785)&gt;1,"DUPLICATE — check earlier row",""))</f>
        <v/>
      </c>
      <c r="AO785" s="81"/>
      <c r="AP785" s="81"/>
    </row>
    <row r="786" customFormat="false" ht="30" hidden="false" customHeight="true" outlineLevel="0" collapsed="false">
      <c r="A786" s="79"/>
      <c r="B786" s="80"/>
      <c r="C786" s="80"/>
      <c r="D786" s="80"/>
      <c r="E786" s="80"/>
      <c r="F786" s="80"/>
      <c r="G786" s="80"/>
      <c r="H786" s="80"/>
      <c r="I786" s="80"/>
      <c r="J786" s="102"/>
      <c r="K786" s="103" t="str">
        <f aca="false">IF(J786="","",IF(J786&gt;=8,"Yes","Check"))</f>
        <v/>
      </c>
      <c r="L786" s="81"/>
      <c r="M786" s="102"/>
      <c r="N786" s="102"/>
      <c r="O786" s="80"/>
      <c r="P786" s="81"/>
      <c r="Q786" s="103" t="str">
        <f aca="false">IF(P786="","",LEN(P786))</f>
        <v/>
      </c>
      <c r="R786" s="102"/>
      <c r="S786" s="80"/>
      <c r="T786" s="81"/>
      <c r="U786" s="104" t="str">
        <f aca="false">IF($AE786&lt;&gt;"",$AE786+4,IF(OR(R786&lt;&gt;"Yes",A786=""),"",A786+4))</f>
        <v/>
      </c>
      <c r="V786" s="102"/>
      <c r="W786" s="81"/>
      <c r="X786" s="81"/>
      <c r="Y786" s="105"/>
      <c r="Z786" s="105"/>
      <c r="AA786" s="106" t="str">
        <f aca="false">IF(AND($Y786="",$Z786=""),"",ROUND(IFERROR(VALUE(LEFT($Y786,1)),0)*12+IFERROR(VALUE(LEFT($Z786,1)),0)*8,0))</f>
        <v/>
      </c>
      <c r="AB786" s="106" t="str">
        <f aca="false">IF($AA786="","",IF($AA786&gt;=80,"A - call first",IF($AA786&gt;=60,"B - worth pursuing",IF($AA786&gt;=40,"C - nurture","D - do not spend time here"))))</f>
        <v/>
      </c>
      <c r="AC786" s="107" t="str">
        <f aca="false">IF($C786="","",IF($S786="Converted","8 Won / Certified",IF($S786="Application Started","7 Certification / Enterprise opportunity",IF($S786="Meeting Booked","6 Meeting / Application",IF(OR($S786="Interested",$S786="Info Requested"),"5 Interested",IF(OR($S786="Declined",$S786="Not Relevant",$S786="Do Not Contact / Unsubscribed"),"9 Closed - Lost",IF($R786="Yes","4 Contacted",IF($N786="Yes","2 Engaged",IF($M786="Yes","1 Awareness",IF($AA786&gt;=60,"3 Qualified","1 Awareness"))))))))))</f>
        <v/>
      </c>
      <c r="AD786" s="108"/>
      <c r="AE786" s="108"/>
      <c r="AF786" s="111" t="str">
        <f aca="false">IF($AE786="","",$AE786+10)</f>
        <v/>
      </c>
      <c r="AG786" s="108"/>
      <c r="AH786" s="81"/>
      <c r="AI786" s="108"/>
      <c r="AJ786" s="81"/>
      <c r="AK786" s="108"/>
      <c r="AL786" s="110"/>
      <c r="AM786" s="81"/>
      <c r="AN786" s="111" t="str">
        <f aca="false">IF($D786="","",IF(COUNTIF($D$4:$D$1203,$D786)&gt;1,"DUPLICATE — check earlier row",""))</f>
        <v/>
      </c>
      <c r="AO786" s="81"/>
      <c r="AP786" s="81"/>
    </row>
    <row r="787" customFormat="false" ht="30" hidden="false" customHeight="true" outlineLevel="0" collapsed="false">
      <c r="A787" s="79"/>
      <c r="B787" s="80"/>
      <c r="C787" s="80"/>
      <c r="D787" s="80"/>
      <c r="E787" s="80"/>
      <c r="F787" s="80"/>
      <c r="G787" s="80"/>
      <c r="H787" s="80"/>
      <c r="I787" s="80"/>
      <c r="J787" s="102"/>
      <c r="K787" s="103" t="str">
        <f aca="false">IF(J787="","",IF(J787&gt;=8,"Yes","Check"))</f>
        <v/>
      </c>
      <c r="L787" s="81"/>
      <c r="M787" s="102"/>
      <c r="N787" s="102"/>
      <c r="O787" s="80"/>
      <c r="P787" s="81"/>
      <c r="Q787" s="103" t="str">
        <f aca="false">IF(P787="","",LEN(P787))</f>
        <v/>
      </c>
      <c r="R787" s="102"/>
      <c r="S787" s="80"/>
      <c r="T787" s="81"/>
      <c r="U787" s="104" t="str">
        <f aca="false">IF($AE787&lt;&gt;"",$AE787+4,IF(OR(R787&lt;&gt;"Yes",A787=""),"",A787+4))</f>
        <v/>
      </c>
      <c r="V787" s="102"/>
      <c r="W787" s="81"/>
      <c r="X787" s="81"/>
      <c r="Y787" s="105"/>
      <c r="Z787" s="105"/>
      <c r="AA787" s="106" t="str">
        <f aca="false">IF(AND($Y787="",$Z787=""),"",ROUND(IFERROR(VALUE(LEFT($Y787,1)),0)*12+IFERROR(VALUE(LEFT($Z787,1)),0)*8,0))</f>
        <v/>
      </c>
      <c r="AB787" s="106" t="str">
        <f aca="false">IF($AA787="","",IF($AA787&gt;=80,"A - call first",IF($AA787&gt;=60,"B - worth pursuing",IF($AA787&gt;=40,"C - nurture","D - do not spend time here"))))</f>
        <v/>
      </c>
      <c r="AC787" s="107" t="str">
        <f aca="false">IF($C787="","",IF($S787="Converted","8 Won / Certified",IF($S787="Application Started","7 Certification / Enterprise opportunity",IF($S787="Meeting Booked","6 Meeting / Application",IF(OR($S787="Interested",$S787="Info Requested"),"5 Interested",IF(OR($S787="Declined",$S787="Not Relevant",$S787="Do Not Contact / Unsubscribed"),"9 Closed - Lost",IF($R787="Yes","4 Contacted",IF($N787="Yes","2 Engaged",IF($M787="Yes","1 Awareness",IF($AA787&gt;=60,"3 Qualified","1 Awareness"))))))))))</f>
        <v/>
      </c>
      <c r="AD787" s="108"/>
      <c r="AE787" s="108"/>
      <c r="AF787" s="109" t="str">
        <f aca="false">IF($AE787="","",$AE787+10)</f>
        <v/>
      </c>
      <c r="AG787" s="108"/>
      <c r="AH787" s="81"/>
      <c r="AI787" s="108"/>
      <c r="AJ787" s="81"/>
      <c r="AK787" s="108"/>
      <c r="AL787" s="110"/>
      <c r="AM787" s="81"/>
      <c r="AN787" s="109" t="str">
        <f aca="false">IF($D787="","",IF(COUNTIF($D$4:$D$1203,$D787)&gt;1,"DUPLICATE — check earlier row",""))</f>
        <v/>
      </c>
      <c r="AO787" s="81"/>
      <c r="AP787" s="81"/>
    </row>
    <row r="788" customFormat="false" ht="30" hidden="false" customHeight="true" outlineLevel="0" collapsed="false">
      <c r="A788" s="79"/>
      <c r="B788" s="80"/>
      <c r="C788" s="80"/>
      <c r="D788" s="80"/>
      <c r="E788" s="80"/>
      <c r="F788" s="80"/>
      <c r="G788" s="80"/>
      <c r="H788" s="80"/>
      <c r="I788" s="80"/>
      <c r="J788" s="102"/>
      <c r="K788" s="103" t="str">
        <f aca="false">IF(J788="","",IF(J788&gt;=8,"Yes","Check"))</f>
        <v/>
      </c>
      <c r="L788" s="81"/>
      <c r="M788" s="102"/>
      <c r="N788" s="102"/>
      <c r="O788" s="80"/>
      <c r="P788" s="81"/>
      <c r="Q788" s="103" t="str">
        <f aca="false">IF(P788="","",LEN(P788))</f>
        <v/>
      </c>
      <c r="R788" s="102"/>
      <c r="S788" s="80"/>
      <c r="T788" s="81"/>
      <c r="U788" s="104" t="str">
        <f aca="false">IF($AE788&lt;&gt;"",$AE788+4,IF(OR(R788&lt;&gt;"Yes",A788=""),"",A788+4))</f>
        <v/>
      </c>
      <c r="V788" s="102"/>
      <c r="W788" s="81"/>
      <c r="X788" s="81"/>
      <c r="Y788" s="105"/>
      <c r="Z788" s="105"/>
      <c r="AA788" s="106" t="str">
        <f aca="false">IF(AND($Y788="",$Z788=""),"",ROUND(IFERROR(VALUE(LEFT($Y788,1)),0)*12+IFERROR(VALUE(LEFT($Z788,1)),0)*8,0))</f>
        <v/>
      </c>
      <c r="AB788" s="106" t="str">
        <f aca="false">IF($AA788="","",IF($AA788&gt;=80,"A - call first",IF($AA788&gt;=60,"B - worth pursuing",IF($AA788&gt;=40,"C - nurture","D - do not spend time here"))))</f>
        <v/>
      </c>
      <c r="AC788" s="107" t="str">
        <f aca="false">IF($C788="","",IF($S788="Converted","8 Won / Certified",IF($S788="Application Started","7 Certification / Enterprise opportunity",IF($S788="Meeting Booked","6 Meeting / Application",IF(OR($S788="Interested",$S788="Info Requested"),"5 Interested",IF(OR($S788="Declined",$S788="Not Relevant",$S788="Do Not Contact / Unsubscribed"),"9 Closed - Lost",IF($R788="Yes","4 Contacted",IF($N788="Yes","2 Engaged",IF($M788="Yes","1 Awareness",IF($AA788&gt;=60,"3 Qualified","1 Awareness"))))))))))</f>
        <v/>
      </c>
      <c r="AD788" s="108"/>
      <c r="AE788" s="108"/>
      <c r="AF788" s="111" t="str">
        <f aca="false">IF($AE788="","",$AE788+10)</f>
        <v/>
      </c>
      <c r="AG788" s="108"/>
      <c r="AH788" s="81"/>
      <c r="AI788" s="108"/>
      <c r="AJ788" s="81"/>
      <c r="AK788" s="108"/>
      <c r="AL788" s="110"/>
      <c r="AM788" s="81"/>
      <c r="AN788" s="111" t="str">
        <f aca="false">IF($D788="","",IF(COUNTIF($D$4:$D$1203,$D788)&gt;1,"DUPLICATE — check earlier row",""))</f>
        <v/>
      </c>
      <c r="AO788" s="81"/>
      <c r="AP788" s="81"/>
    </row>
    <row r="789" customFormat="false" ht="30" hidden="false" customHeight="true" outlineLevel="0" collapsed="false">
      <c r="A789" s="79"/>
      <c r="B789" s="80"/>
      <c r="C789" s="80"/>
      <c r="D789" s="80"/>
      <c r="E789" s="80"/>
      <c r="F789" s="80"/>
      <c r="G789" s="80"/>
      <c r="H789" s="80"/>
      <c r="I789" s="80"/>
      <c r="J789" s="102"/>
      <c r="K789" s="103" t="str">
        <f aca="false">IF(J789="","",IF(J789&gt;=8,"Yes","Check"))</f>
        <v/>
      </c>
      <c r="L789" s="81"/>
      <c r="M789" s="102"/>
      <c r="N789" s="102"/>
      <c r="O789" s="80"/>
      <c r="P789" s="81"/>
      <c r="Q789" s="103" t="str">
        <f aca="false">IF(P789="","",LEN(P789))</f>
        <v/>
      </c>
      <c r="R789" s="102"/>
      <c r="S789" s="80"/>
      <c r="T789" s="81"/>
      <c r="U789" s="104" t="str">
        <f aca="false">IF($AE789&lt;&gt;"",$AE789+4,IF(OR(R789&lt;&gt;"Yes",A789=""),"",A789+4))</f>
        <v/>
      </c>
      <c r="V789" s="102"/>
      <c r="W789" s="81"/>
      <c r="X789" s="81"/>
      <c r="Y789" s="105"/>
      <c r="Z789" s="105"/>
      <c r="AA789" s="106" t="str">
        <f aca="false">IF(AND($Y789="",$Z789=""),"",ROUND(IFERROR(VALUE(LEFT($Y789,1)),0)*12+IFERROR(VALUE(LEFT($Z789,1)),0)*8,0))</f>
        <v/>
      </c>
      <c r="AB789" s="106" t="str">
        <f aca="false">IF($AA789="","",IF($AA789&gt;=80,"A - call first",IF($AA789&gt;=60,"B - worth pursuing",IF($AA789&gt;=40,"C - nurture","D - do not spend time here"))))</f>
        <v/>
      </c>
      <c r="AC789" s="107" t="str">
        <f aca="false">IF($C789="","",IF($S789="Converted","8 Won / Certified",IF($S789="Application Started","7 Certification / Enterprise opportunity",IF($S789="Meeting Booked","6 Meeting / Application",IF(OR($S789="Interested",$S789="Info Requested"),"5 Interested",IF(OR($S789="Declined",$S789="Not Relevant",$S789="Do Not Contact / Unsubscribed"),"9 Closed - Lost",IF($R789="Yes","4 Contacted",IF($N789="Yes","2 Engaged",IF($M789="Yes","1 Awareness",IF($AA789&gt;=60,"3 Qualified","1 Awareness"))))))))))</f>
        <v/>
      </c>
      <c r="AD789" s="108"/>
      <c r="AE789" s="108"/>
      <c r="AF789" s="109" t="str">
        <f aca="false">IF($AE789="","",$AE789+10)</f>
        <v/>
      </c>
      <c r="AG789" s="108"/>
      <c r="AH789" s="81"/>
      <c r="AI789" s="108"/>
      <c r="AJ789" s="81"/>
      <c r="AK789" s="108"/>
      <c r="AL789" s="110"/>
      <c r="AM789" s="81"/>
      <c r="AN789" s="109" t="str">
        <f aca="false">IF($D789="","",IF(COUNTIF($D$4:$D$1203,$D789)&gt;1,"DUPLICATE — check earlier row",""))</f>
        <v/>
      </c>
      <c r="AO789" s="81"/>
      <c r="AP789" s="81"/>
    </row>
    <row r="790" customFormat="false" ht="30" hidden="false" customHeight="true" outlineLevel="0" collapsed="false">
      <c r="A790" s="79"/>
      <c r="B790" s="80"/>
      <c r="C790" s="80"/>
      <c r="D790" s="80"/>
      <c r="E790" s="80"/>
      <c r="F790" s="80"/>
      <c r="G790" s="80"/>
      <c r="H790" s="80"/>
      <c r="I790" s="80"/>
      <c r="J790" s="102"/>
      <c r="K790" s="103" t="str">
        <f aca="false">IF(J790="","",IF(J790&gt;=8,"Yes","Check"))</f>
        <v/>
      </c>
      <c r="L790" s="81"/>
      <c r="M790" s="102"/>
      <c r="N790" s="102"/>
      <c r="O790" s="80"/>
      <c r="P790" s="81"/>
      <c r="Q790" s="103" t="str">
        <f aca="false">IF(P790="","",LEN(P790))</f>
        <v/>
      </c>
      <c r="R790" s="102"/>
      <c r="S790" s="80"/>
      <c r="T790" s="81"/>
      <c r="U790" s="104" t="str">
        <f aca="false">IF($AE790&lt;&gt;"",$AE790+4,IF(OR(R790&lt;&gt;"Yes",A790=""),"",A790+4))</f>
        <v/>
      </c>
      <c r="V790" s="102"/>
      <c r="W790" s="81"/>
      <c r="X790" s="81"/>
      <c r="Y790" s="105"/>
      <c r="Z790" s="105"/>
      <c r="AA790" s="106" t="str">
        <f aca="false">IF(AND($Y790="",$Z790=""),"",ROUND(IFERROR(VALUE(LEFT($Y790,1)),0)*12+IFERROR(VALUE(LEFT($Z790,1)),0)*8,0))</f>
        <v/>
      </c>
      <c r="AB790" s="106" t="str">
        <f aca="false">IF($AA790="","",IF($AA790&gt;=80,"A - call first",IF($AA790&gt;=60,"B - worth pursuing",IF($AA790&gt;=40,"C - nurture","D - do not spend time here"))))</f>
        <v/>
      </c>
      <c r="AC790" s="107" t="str">
        <f aca="false">IF($C790="","",IF($S790="Converted","8 Won / Certified",IF($S790="Application Started","7 Certification / Enterprise opportunity",IF($S790="Meeting Booked","6 Meeting / Application",IF(OR($S790="Interested",$S790="Info Requested"),"5 Interested",IF(OR($S790="Declined",$S790="Not Relevant",$S790="Do Not Contact / Unsubscribed"),"9 Closed - Lost",IF($R790="Yes","4 Contacted",IF($N790="Yes","2 Engaged",IF($M790="Yes","1 Awareness",IF($AA790&gt;=60,"3 Qualified","1 Awareness"))))))))))</f>
        <v/>
      </c>
      <c r="AD790" s="108"/>
      <c r="AE790" s="108"/>
      <c r="AF790" s="111" t="str">
        <f aca="false">IF($AE790="","",$AE790+10)</f>
        <v/>
      </c>
      <c r="AG790" s="108"/>
      <c r="AH790" s="81"/>
      <c r="AI790" s="108"/>
      <c r="AJ790" s="81"/>
      <c r="AK790" s="108"/>
      <c r="AL790" s="110"/>
      <c r="AM790" s="81"/>
      <c r="AN790" s="111" t="str">
        <f aca="false">IF($D790="","",IF(COUNTIF($D$4:$D$1203,$D790)&gt;1,"DUPLICATE — check earlier row",""))</f>
        <v/>
      </c>
      <c r="AO790" s="81"/>
      <c r="AP790" s="81"/>
    </row>
    <row r="791" customFormat="false" ht="30" hidden="false" customHeight="true" outlineLevel="0" collapsed="false">
      <c r="A791" s="79"/>
      <c r="B791" s="80"/>
      <c r="C791" s="80"/>
      <c r="D791" s="80"/>
      <c r="E791" s="80"/>
      <c r="F791" s="80"/>
      <c r="G791" s="80"/>
      <c r="H791" s="80"/>
      <c r="I791" s="80"/>
      <c r="J791" s="102"/>
      <c r="K791" s="103" t="str">
        <f aca="false">IF(J791="","",IF(J791&gt;=8,"Yes","Check"))</f>
        <v/>
      </c>
      <c r="L791" s="81"/>
      <c r="M791" s="102"/>
      <c r="N791" s="102"/>
      <c r="O791" s="80"/>
      <c r="P791" s="81"/>
      <c r="Q791" s="103" t="str">
        <f aca="false">IF(P791="","",LEN(P791))</f>
        <v/>
      </c>
      <c r="R791" s="102"/>
      <c r="S791" s="80"/>
      <c r="T791" s="81"/>
      <c r="U791" s="104" t="str">
        <f aca="false">IF($AE791&lt;&gt;"",$AE791+4,IF(OR(R791&lt;&gt;"Yes",A791=""),"",A791+4))</f>
        <v/>
      </c>
      <c r="V791" s="102"/>
      <c r="W791" s="81"/>
      <c r="X791" s="81"/>
      <c r="Y791" s="105"/>
      <c r="Z791" s="105"/>
      <c r="AA791" s="106" t="str">
        <f aca="false">IF(AND($Y791="",$Z791=""),"",ROUND(IFERROR(VALUE(LEFT($Y791,1)),0)*12+IFERROR(VALUE(LEFT($Z791,1)),0)*8,0))</f>
        <v/>
      </c>
      <c r="AB791" s="106" t="str">
        <f aca="false">IF($AA791="","",IF($AA791&gt;=80,"A - call first",IF($AA791&gt;=60,"B - worth pursuing",IF($AA791&gt;=40,"C - nurture","D - do not spend time here"))))</f>
        <v/>
      </c>
      <c r="AC791" s="107" t="str">
        <f aca="false">IF($C791="","",IF($S791="Converted","8 Won / Certified",IF($S791="Application Started","7 Certification / Enterprise opportunity",IF($S791="Meeting Booked","6 Meeting / Application",IF(OR($S791="Interested",$S791="Info Requested"),"5 Interested",IF(OR($S791="Declined",$S791="Not Relevant",$S791="Do Not Contact / Unsubscribed"),"9 Closed - Lost",IF($R791="Yes","4 Contacted",IF($N791="Yes","2 Engaged",IF($M791="Yes","1 Awareness",IF($AA791&gt;=60,"3 Qualified","1 Awareness"))))))))))</f>
        <v/>
      </c>
      <c r="AD791" s="108"/>
      <c r="AE791" s="108"/>
      <c r="AF791" s="109" t="str">
        <f aca="false">IF($AE791="","",$AE791+10)</f>
        <v/>
      </c>
      <c r="AG791" s="108"/>
      <c r="AH791" s="81"/>
      <c r="AI791" s="108"/>
      <c r="AJ791" s="81"/>
      <c r="AK791" s="108"/>
      <c r="AL791" s="110"/>
      <c r="AM791" s="81"/>
      <c r="AN791" s="109" t="str">
        <f aca="false">IF($D791="","",IF(COUNTIF($D$4:$D$1203,$D791)&gt;1,"DUPLICATE — check earlier row",""))</f>
        <v/>
      </c>
      <c r="AO791" s="81"/>
      <c r="AP791" s="81"/>
    </row>
    <row r="792" customFormat="false" ht="30" hidden="false" customHeight="true" outlineLevel="0" collapsed="false">
      <c r="A792" s="79"/>
      <c r="B792" s="80"/>
      <c r="C792" s="80"/>
      <c r="D792" s="80"/>
      <c r="E792" s="80"/>
      <c r="F792" s="80"/>
      <c r="G792" s="80"/>
      <c r="H792" s="80"/>
      <c r="I792" s="80"/>
      <c r="J792" s="102"/>
      <c r="K792" s="103" t="str">
        <f aca="false">IF(J792="","",IF(J792&gt;=8,"Yes","Check"))</f>
        <v/>
      </c>
      <c r="L792" s="81"/>
      <c r="M792" s="102"/>
      <c r="N792" s="102"/>
      <c r="O792" s="80"/>
      <c r="P792" s="81"/>
      <c r="Q792" s="103" t="str">
        <f aca="false">IF(P792="","",LEN(P792))</f>
        <v/>
      </c>
      <c r="R792" s="102"/>
      <c r="S792" s="80"/>
      <c r="T792" s="81"/>
      <c r="U792" s="104" t="str">
        <f aca="false">IF($AE792&lt;&gt;"",$AE792+4,IF(OR(R792&lt;&gt;"Yes",A792=""),"",A792+4))</f>
        <v/>
      </c>
      <c r="V792" s="102"/>
      <c r="W792" s="81"/>
      <c r="X792" s="81"/>
      <c r="Y792" s="105"/>
      <c r="Z792" s="105"/>
      <c r="AA792" s="106" t="str">
        <f aca="false">IF(AND($Y792="",$Z792=""),"",ROUND(IFERROR(VALUE(LEFT($Y792,1)),0)*12+IFERROR(VALUE(LEFT($Z792,1)),0)*8,0))</f>
        <v/>
      </c>
      <c r="AB792" s="106" t="str">
        <f aca="false">IF($AA792="","",IF($AA792&gt;=80,"A - call first",IF($AA792&gt;=60,"B - worth pursuing",IF($AA792&gt;=40,"C - nurture","D - do not spend time here"))))</f>
        <v/>
      </c>
      <c r="AC792" s="107" t="str">
        <f aca="false">IF($C792="","",IF($S792="Converted","8 Won / Certified",IF($S792="Application Started","7 Certification / Enterprise opportunity",IF($S792="Meeting Booked","6 Meeting / Application",IF(OR($S792="Interested",$S792="Info Requested"),"5 Interested",IF(OR($S792="Declined",$S792="Not Relevant",$S792="Do Not Contact / Unsubscribed"),"9 Closed - Lost",IF($R792="Yes","4 Contacted",IF($N792="Yes","2 Engaged",IF($M792="Yes","1 Awareness",IF($AA792&gt;=60,"3 Qualified","1 Awareness"))))))))))</f>
        <v/>
      </c>
      <c r="AD792" s="108"/>
      <c r="AE792" s="108"/>
      <c r="AF792" s="111" t="str">
        <f aca="false">IF($AE792="","",$AE792+10)</f>
        <v/>
      </c>
      <c r="AG792" s="108"/>
      <c r="AH792" s="81"/>
      <c r="AI792" s="108"/>
      <c r="AJ792" s="81"/>
      <c r="AK792" s="108"/>
      <c r="AL792" s="110"/>
      <c r="AM792" s="81"/>
      <c r="AN792" s="111" t="str">
        <f aca="false">IF($D792="","",IF(COUNTIF($D$4:$D$1203,$D792)&gt;1,"DUPLICATE — check earlier row",""))</f>
        <v/>
      </c>
      <c r="AO792" s="81"/>
      <c r="AP792" s="81"/>
    </row>
    <row r="793" customFormat="false" ht="30" hidden="false" customHeight="true" outlineLevel="0" collapsed="false">
      <c r="A793" s="79"/>
      <c r="B793" s="80"/>
      <c r="C793" s="80"/>
      <c r="D793" s="80"/>
      <c r="E793" s="80"/>
      <c r="F793" s="80"/>
      <c r="G793" s="80"/>
      <c r="H793" s="80"/>
      <c r="I793" s="80"/>
      <c r="J793" s="102"/>
      <c r="K793" s="103" t="str">
        <f aca="false">IF(J793="","",IF(J793&gt;=8,"Yes","Check"))</f>
        <v/>
      </c>
      <c r="L793" s="81"/>
      <c r="M793" s="102"/>
      <c r="N793" s="102"/>
      <c r="O793" s="80"/>
      <c r="P793" s="81"/>
      <c r="Q793" s="103" t="str">
        <f aca="false">IF(P793="","",LEN(P793))</f>
        <v/>
      </c>
      <c r="R793" s="102"/>
      <c r="S793" s="80"/>
      <c r="T793" s="81"/>
      <c r="U793" s="104" t="str">
        <f aca="false">IF($AE793&lt;&gt;"",$AE793+4,IF(OR(R793&lt;&gt;"Yes",A793=""),"",A793+4))</f>
        <v/>
      </c>
      <c r="V793" s="102"/>
      <c r="W793" s="81"/>
      <c r="X793" s="81"/>
      <c r="Y793" s="105"/>
      <c r="Z793" s="105"/>
      <c r="AA793" s="106" t="str">
        <f aca="false">IF(AND($Y793="",$Z793=""),"",ROUND(IFERROR(VALUE(LEFT($Y793,1)),0)*12+IFERROR(VALUE(LEFT($Z793,1)),0)*8,0))</f>
        <v/>
      </c>
      <c r="AB793" s="106" t="str">
        <f aca="false">IF($AA793="","",IF($AA793&gt;=80,"A - call first",IF($AA793&gt;=60,"B - worth pursuing",IF($AA793&gt;=40,"C - nurture","D - do not spend time here"))))</f>
        <v/>
      </c>
      <c r="AC793" s="107" t="str">
        <f aca="false">IF($C793="","",IF($S793="Converted","8 Won / Certified",IF($S793="Application Started","7 Certification / Enterprise opportunity",IF($S793="Meeting Booked","6 Meeting / Application",IF(OR($S793="Interested",$S793="Info Requested"),"5 Interested",IF(OR($S793="Declined",$S793="Not Relevant",$S793="Do Not Contact / Unsubscribed"),"9 Closed - Lost",IF($R793="Yes","4 Contacted",IF($N793="Yes","2 Engaged",IF($M793="Yes","1 Awareness",IF($AA793&gt;=60,"3 Qualified","1 Awareness"))))))))))</f>
        <v/>
      </c>
      <c r="AD793" s="108"/>
      <c r="AE793" s="108"/>
      <c r="AF793" s="109" t="str">
        <f aca="false">IF($AE793="","",$AE793+10)</f>
        <v/>
      </c>
      <c r="AG793" s="108"/>
      <c r="AH793" s="81"/>
      <c r="AI793" s="108"/>
      <c r="AJ793" s="81"/>
      <c r="AK793" s="108"/>
      <c r="AL793" s="110"/>
      <c r="AM793" s="81"/>
      <c r="AN793" s="109" t="str">
        <f aca="false">IF($D793="","",IF(COUNTIF($D$4:$D$1203,$D793)&gt;1,"DUPLICATE — check earlier row",""))</f>
        <v/>
      </c>
      <c r="AO793" s="81"/>
      <c r="AP793" s="81"/>
    </row>
    <row r="794" customFormat="false" ht="30" hidden="false" customHeight="true" outlineLevel="0" collapsed="false">
      <c r="A794" s="79"/>
      <c r="B794" s="80"/>
      <c r="C794" s="80"/>
      <c r="D794" s="80"/>
      <c r="E794" s="80"/>
      <c r="F794" s="80"/>
      <c r="G794" s="80"/>
      <c r="H794" s="80"/>
      <c r="I794" s="80"/>
      <c r="J794" s="102"/>
      <c r="K794" s="103" t="str">
        <f aca="false">IF(J794="","",IF(J794&gt;=8,"Yes","Check"))</f>
        <v/>
      </c>
      <c r="L794" s="81"/>
      <c r="M794" s="102"/>
      <c r="N794" s="102"/>
      <c r="O794" s="80"/>
      <c r="P794" s="81"/>
      <c r="Q794" s="103" t="str">
        <f aca="false">IF(P794="","",LEN(P794))</f>
        <v/>
      </c>
      <c r="R794" s="102"/>
      <c r="S794" s="80"/>
      <c r="T794" s="81"/>
      <c r="U794" s="104" t="str">
        <f aca="false">IF($AE794&lt;&gt;"",$AE794+4,IF(OR(R794&lt;&gt;"Yes",A794=""),"",A794+4))</f>
        <v/>
      </c>
      <c r="V794" s="102"/>
      <c r="W794" s="81"/>
      <c r="X794" s="81"/>
      <c r="Y794" s="105"/>
      <c r="Z794" s="105"/>
      <c r="AA794" s="106" t="str">
        <f aca="false">IF(AND($Y794="",$Z794=""),"",ROUND(IFERROR(VALUE(LEFT($Y794,1)),0)*12+IFERROR(VALUE(LEFT($Z794,1)),0)*8,0))</f>
        <v/>
      </c>
      <c r="AB794" s="106" t="str">
        <f aca="false">IF($AA794="","",IF($AA794&gt;=80,"A - call first",IF($AA794&gt;=60,"B - worth pursuing",IF($AA794&gt;=40,"C - nurture","D - do not spend time here"))))</f>
        <v/>
      </c>
      <c r="AC794" s="107" t="str">
        <f aca="false">IF($C794="","",IF($S794="Converted","8 Won / Certified",IF($S794="Application Started","7 Certification / Enterprise opportunity",IF($S794="Meeting Booked","6 Meeting / Application",IF(OR($S794="Interested",$S794="Info Requested"),"5 Interested",IF(OR($S794="Declined",$S794="Not Relevant",$S794="Do Not Contact / Unsubscribed"),"9 Closed - Lost",IF($R794="Yes","4 Contacted",IF($N794="Yes","2 Engaged",IF($M794="Yes","1 Awareness",IF($AA794&gt;=60,"3 Qualified","1 Awareness"))))))))))</f>
        <v/>
      </c>
      <c r="AD794" s="108"/>
      <c r="AE794" s="108"/>
      <c r="AF794" s="111" t="str">
        <f aca="false">IF($AE794="","",$AE794+10)</f>
        <v/>
      </c>
      <c r="AG794" s="108"/>
      <c r="AH794" s="81"/>
      <c r="AI794" s="108"/>
      <c r="AJ794" s="81"/>
      <c r="AK794" s="108"/>
      <c r="AL794" s="110"/>
      <c r="AM794" s="81"/>
      <c r="AN794" s="111" t="str">
        <f aca="false">IF($D794="","",IF(COUNTIF($D$4:$D$1203,$D794)&gt;1,"DUPLICATE — check earlier row",""))</f>
        <v/>
      </c>
      <c r="AO794" s="81"/>
      <c r="AP794" s="81"/>
    </row>
    <row r="795" customFormat="false" ht="30" hidden="false" customHeight="true" outlineLevel="0" collapsed="false">
      <c r="A795" s="79"/>
      <c r="B795" s="80"/>
      <c r="C795" s="80"/>
      <c r="D795" s="80"/>
      <c r="E795" s="80"/>
      <c r="F795" s="80"/>
      <c r="G795" s="80"/>
      <c r="H795" s="80"/>
      <c r="I795" s="80"/>
      <c r="J795" s="102"/>
      <c r="K795" s="103" t="str">
        <f aca="false">IF(J795="","",IF(J795&gt;=8,"Yes","Check"))</f>
        <v/>
      </c>
      <c r="L795" s="81"/>
      <c r="M795" s="102"/>
      <c r="N795" s="102"/>
      <c r="O795" s="80"/>
      <c r="P795" s="81"/>
      <c r="Q795" s="103" t="str">
        <f aca="false">IF(P795="","",LEN(P795))</f>
        <v/>
      </c>
      <c r="R795" s="102"/>
      <c r="S795" s="80"/>
      <c r="T795" s="81"/>
      <c r="U795" s="104" t="str">
        <f aca="false">IF($AE795&lt;&gt;"",$AE795+4,IF(OR(R795&lt;&gt;"Yes",A795=""),"",A795+4))</f>
        <v/>
      </c>
      <c r="V795" s="102"/>
      <c r="W795" s="81"/>
      <c r="X795" s="81"/>
      <c r="Y795" s="105"/>
      <c r="Z795" s="105"/>
      <c r="AA795" s="106" t="str">
        <f aca="false">IF(AND($Y795="",$Z795=""),"",ROUND(IFERROR(VALUE(LEFT($Y795,1)),0)*12+IFERROR(VALUE(LEFT($Z795,1)),0)*8,0))</f>
        <v/>
      </c>
      <c r="AB795" s="106" t="str">
        <f aca="false">IF($AA795="","",IF($AA795&gt;=80,"A - call first",IF($AA795&gt;=60,"B - worth pursuing",IF($AA795&gt;=40,"C - nurture","D - do not spend time here"))))</f>
        <v/>
      </c>
      <c r="AC795" s="107" t="str">
        <f aca="false">IF($C795="","",IF($S795="Converted","8 Won / Certified",IF($S795="Application Started","7 Certification / Enterprise opportunity",IF($S795="Meeting Booked","6 Meeting / Application",IF(OR($S795="Interested",$S795="Info Requested"),"5 Interested",IF(OR($S795="Declined",$S795="Not Relevant",$S795="Do Not Contact / Unsubscribed"),"9 Closed - Lost",IF($R795="Yes","4 Contacted",IF($N795="Yes","2 Engaged",IF($M795="Yes","1 Awareness",IF($AA795&gt;=60,"3 Qualified","1 Awareness"))))))))))</f>
        <v/>
      </c>
      <c r="AD795" s="108"/>
      <c r="AE795" s="108"/>
      <c r="AF795" s="109" t="str">
        <f aca="false">IF($AE795="","",$AE795+10)</f>
        <v/>
      </c>
      <c r="AG795" s="108"/>
      <c r="AH795" s="81"/>
      <c r="AI795" s="108"/>
      <c r="AJ795" s="81"/>
      <c r="AK795" s="108"/>
      <c r="AL795" s="110"/>
      <c r="AM795" s="81"/>
      <c r="AN795" s="109" t="str">
        <f aca="false">IF($D795="","",IF(COUNTIF($D$4:$D$1203,$D795)&gt;1,"DUPLICATE — check earlier row",""))</f>
        <v/>
      </c>
      <c r="AO795" s="81"/>
      <c r="AP795" s="81"/>
    </row>
    <row r="796" customFormat="false" ht="30" hidden="false" customHeight="true" outlineLevel="0" collapsed="false">
      <c r="A796" s="79"/>
      <c r="B796" s="80"/>
      <c r="C796" s="80"/>
      <c r="D796" s="80"/>
      <c r="E796" s="80"/>
      <c r="F796" s="80"/>
      <c r="G796" s="80"/>
      <c r="H796" s="80"/>
      <c r="I796" s="80"/>
      <c r="J796" s="102"/>
      <c r="K796" s="103" t="str">
        <f aca="false">IF(J796="","",IF(J796&gt;=8,"Yes","Check"))</f>
        <v/>
      </c>
      <c r="L796" s="81"/>
      <c r="M796" s="102"/>
      <c r="N796" s="102"/>
      <c r="O796" s="80"/>
      <c r="P796" s="81"/>
      <c r="Q796" s="103" t="str">
        <f aca="false">IF(P796="","",LEN(P796))</f>
        <v/>
      </c>
      <c r="R796" s="102"/>
      <c r="S796" s="80"/>
      <c r="T796" s="81"/>
      <c r="U796" s="104" t="str">
        <f aca="false">IF($AE796&lt;&gt;"",$AE796+4,IF(OR(R796&lt;&gt;"Yes",A796=""),"",A796+4))</f>
        <v/>
      </c>
      <c r="V796" s="102"/>
      <c r="W796" s="81"/>
      <c r="X796" s="81"/>
      <c r="Y796" s="105"/>
      <c r="Z796" s="105"/>
      <c r="AA796" s="106" t="str">
        <f aca="false">IF(AND($Y796="",$Z796=""),"",ROUND(IFERROR(VALUE(LEFT($Y796,1)),0)*12+IFERROR(VALUE(LEFT($Z796,1)),0)*8,0))</f>
        <v/>
      </c>
      <c r="AB796" s="106" t="str">
        <f aca="false">IF($AA796="","",IF($AA796&gt;=80,"A - call first",IF($AA796&gt;=60,"B - worth pursuing",IF($AA796&gt;=40,"C - nurture","D - do not spend time here"))))</f>
        <v/>
      </c>
      <c r="AC796" s="107" t="str">
        <f aca="false">IF($C796="","",IF($S796="Converted","8 Won / Certified",IF($S796="Application Started","7 Certification / Enterprise opportunity",IF($S796="Meeting Booked","6 Meeting / Application",IF(OR($S796="Interested",$S796="Info Requested"),"5 Interested",IF(OR($S796="Declined",$S796="Not Relevant",$S796="Do Not Contact / Unsubscribed"),"9 Closed - Lost",IF($R796="Yes","4 Contacted",IF($N796="Yes","2 Engaged",IF($M796="Yes","1 Awareness",IF($AA796&gt;=60,"3 Qualified","1 Awareness"))))))))))</f>
        <v/>
      </c>
      <c r="AD796" s="108"/>
      <c r="AE796" s="108"/>
      <c r="AF796" s="111" t="str">
        <f aca="false">IF($AE796="","",$AE796+10)</f>
        <v/>
      </c>
      <c r="AG796" s="108"/>
      <c r="AH796" s="81"/>
      <c r="AI796" s="108"/>
      <c r="AJ796" s="81"/>
      <c r="AK796" s="108"/>
      <c r="AL796" s="110"/>
      <c r="AM796" s="81"/>
      <c r="AN796" s="111" t="str">
        <f aca="false">IF($D796="","",IF(COUNTIF($D$4:$D$1203,$D796)&gt;1,"DUPLICATE — check earlier row",""))</f>
        <v/>
      </c>
      <c r="AO796" s="81"/>
      <c r="AP796" s="81"/>
    </row>
    <row r="797" customFormat="false" ht="30" hidden="false" customHeight="true" outlineLevel="0" collapsed="false">
      <c r="A797" s="79"/>
      <c r="B797" s="80"/>
      <c r="C797" s="80"/>
      <c r="D797" s="80"/>
      <c r="E797" s="80"/>
      <c r="F797" s="80"/>
      <c r="G797" s="80"/>
      <c r="H797" s="80"/>
      <c r="I797" s="80"/>
      <c r="J797" s="102"/>
      <c r="K797" s="103" t="str">
        <f aca="false">IF(J797="","",IF(J797&gt;=8,"Yes","Check"))</f>
        <v/>
      </c>
      <c r="L797" s="81"/>
      <c r="M797" s="102"/>
      <c r="N797" s="102"/>
      <c r="O797" s="80"/>
      <c r="P797" s="81"/>
      <c r="Q797" s="103" t="str">
        <f aca="false">IF(P797="","",LEN(P797))</f>
        <v/>
      </c>
      <c r="R797" s="102"/>
      <c r="S797" s="80"/>
      <c r="T797" s="81"/>
      <c r="U797" s="104" t="str">
        <f aca="false">IF($AE797&lt;&gt;"",$AE797+4,IF(OR(R797&lt;&gt;"Yes",A797=""),"",A797+4))</f>
        <v/>
      </c>
      <c r="V797" s="102"/>
      <c r="W797" s="81"/>
      <c r="X797" s="81"/>
      <c r="Y797" s="105"/>
      <c r="Z797" s="105"/>
      <c r="AA797" s="106" t="str">
        <f aca="false">IF(AND($Y797="",$Z797=""),"",ROUND(IFERROR(VALUE(LEFT($Y797,1)),0)*12+IFERROR(VALUE(LEFT($Z797,1)),0)*8,0))</f>
        <v/>
      </c>
      <c r="AB797" s="106" t="str">
        <f aca="false">IF($AA797="","",IF($AA797&gt;=80,"A - call first",IF($AA797&gt;=60,"B - worth pursuing",IF($AA797&gt;=40,"C - nurture","D - do not spend time here"))))</f>
        <v/>
      </c>
      <c r="AC797" s="107" t="str">
        <f aca="false">IF($C797="","",IF($S797="Converted","8 Won / Certified",IF($S797="Application Started","7 Certification / Enterprise opportunity",IF($S797="Meeting Booked","6 Meeting / Application",IF(OR($S797="Interested",$S797="Info Requested"),"5 Interested",IF(OR($S797="Declined",$S797="Not Relevant",$S797="Do Not Contact / Unsubscribed"),"9 Closed - Lost",IF($R797="Yes","4 Contacted",IF($N797="Yes","2 Engaged",IF($M797="Yes","1 Awareness",IF($AA797&gt;=60,"3 Qualified","1 Awareness"))))))))))</f>
        <v/>
      </c>
      <c r="AD797" s="108"/>
      <c r="AE797" s="108"/>
      <c r="AF797" s="109" t="str">
        <f aca="false">IF($AE797="","",$AE797+10)</f>
        <v/>
      </c>
      <c r="AG797" s="108"/>
      <c r="AH797" s="81"/>
      <c r="AI797" s="108"/>
      <c r="AJ797" s="81"/>
      <c r="AK797" s="108"/>
      <c r="AL797" s="110"/>
      <c r="AM797" s="81"/>
      <c r="AN797" s="109" t="str">
        <f aca="false">IF($D797="","",IF(COUNTIF($D$4:$D$1203,$D797)&gt;1,"DUPLICATE — check earlier row",""))</f>
        <v/>
      </c>
      <c r="AO797" s="81"/>
      <c r="AP797" s="81"/>
    </row>
    <row r="798" customFormat="false" ht="30" hidden="false" customHeight="true" outlineLevel="0" collapsed="false">
      <c r="A798" s="79"/>
      <c r="B798" s="80"/>
      <c r="C798" s="80"/>
      <c r="D798" s="80"/>
      <c r="E798" s="80"/>
      <c r="F798" s="80"/>
      <c r="G798" s="80"/>
      <c r="H798" s="80"/>
      <c r="I798" s="80"/>
      <c r="J798" s="102"/>
      <c r="K798" s="103" t="str">
        <f aca="false">IF(J798="","",IF(J798&gt;=8,"Yes","Check"))</f>
        <v/>
      </c>
      <c r="L798" s="81"/>
      <c r="M798" s="102"/>
      <c r="N798" s="102"/>
      <c r="O798" s="80"/>
      <c r="P798" s="81"/>
      <c r="Q798" s="103" t="str">
        <f aca="false">IF(P798="","",LEN(P798))</f>
        <v/>
      </c>
      <c r="R798" s="102"/>
      <c r="S798" s="80"/>
      <c r="T798" s="81"/>
      <c r="U798" s="104" t="str">
        <f aca="false">IF($AE798&lt;&gt;"",$AE798+4,IF(OR(R798&lt;&gt;"Yes",A798=""),"",A798+4))</f>
        <v/>
      </c>
      <c r="V798" s="102"/>
      <c r="W798" s="81"/>
      <c r="X798" s="81"/>
      <c r="Y798" s="105"/>
      <c r="Z798" s="105"/>
      <c r="AA798" s="106" t="str">
        <f aca="false">IF(AND($Y798="",$Z798=""),"",ROUND(IFERROR(VALUE(LEFT($Y798,1)),0)*12+IFERROR(VALUE(LEFT($Z798,1)),0)*8,0))</f>
        <v/>
      </c>
      <c r="AB798" s="106" t="str">
        <f aca="false">IF($AA798="","",IF($AA798&gt;=80,"A - call first",IF($AA798&gt;=60,"B - worth pursuing",IF($AA798&gt;=40,"C - nurture","D - do not spend time here"))))</f>
        <v/>
      </c>
      <c r="AC798" s="107" t="str">
        <f aca="false">IF($C798="","",IF($S798="Converted","8 Won / Certified",IF($S798="Application Started","7 Certification / Enterprise opportunity",IF($S798="Meeting Booked","6 Meeting / Application",IF(OR($S798="Interested",$S798="Info Requested"),"5 Interested",IF(OR($S798="Declined",$S798="Not Relevant",$S798="Do Not Contact / Unsubscribed"),"9 Closed - Lost",IF($R798="Yes","4 Contacted",IF($N798="Yes","2 Engaged",IF($M798="Yes","1 Awareness",IF($AA798&gt;=60,"3 Qualified","1 Awareness"))))))))))</f>
        <v/>
      </c>
      <c r="AD798" s="108"/>
      <c r="AE798" s="108"/>
      <c r="AF798" s="111" t="str">
        <f aca="false">IF($AE798="","",$AE798+10)</f>
        <v/>
      </c>
      <c r="AG798" s="108"/>
      <c r="AH798" s="81"/>
      <c r="AI798" s="108"/>
      <c r="AJ798" s="81"/>
      <c r="AK798" s="108"/>
      <c r="AL798" s="110"/>
      <c r="AM798" s="81"/>
      <c r="AN798" s="111" t="str">
        <f aca="false">IF($D798="","",IF(COUNTIF($D$4:$D$1203,$D798)&gt;1,"DUPLICATE — check earlier row",""))</f>
        <v/>
      </c>
      <c r="AO798" s="81"/>
      <c r="AP798" s="81"/>
    </row>
    <row r="799" customFormat="false" ht="30" hidden="false" customHeight="true" outlineLevel="0" collapsed="false">
      <c r="A799" s="79"/>
      <c r="B799" s="80"/>
      <c r="C799" s="80"/>
      <c r="D799" s="80"/>
      <c r="E799" s="80"/>
      <c r="F799" s="80"/>
      <c r="G799" s="80"/>
      <c r="H799" s="80"/>
      <c r="I799" s="80"/>
      <c r="J799" s="102"/>
      <c r="K799" s="103" t="str">
        <f aca="false">IF(J799="","",IF(J799&gt;=8,"Yes","Check"))</f>
        <v/>
      </c>
      <c r="L799" s="81"/>
      <c r="M799" s="102"/>
      <c r="N799" s="102"/>
      <c r="O799" s="80"/>
      <c r="P799" s="81"/>
      <c r="Q799" s="103" t="str">
        <f aca="false">IF(P799="","",LEN(P799))</f>
        <v/>
      </c>
      <c r="R799" s="102"/>
      <c r="S799" s="80"/>
      <c r="T799" s="81"/>
      <c r="U799" s="104" t="str">
        <f aca="false">IF($AE799&lt;&gt;"",$AE799+4,IF(OR(R799&lt;&gt;"Yes",A799=""),"",A799+4))</f>
        <v/>
      </c>
      <c r="V799" s="102"/>
      <c r="W799" s="81"/>
      <c r="X799" s="81"/>
      <c r="Y799" s="105"/>
      <c r="Z799" s="105"/>
      <c r="AA799" s="106" t="str">
        <f aca="false">IF(AND($Y799="",$Z799=""),"",ROUND(IFERROR(VALUE(LEFT($Y799,1)),0)*12+IFERROR(VALUE(LEFT($Z799,1)),0)*8,0))</f>
        <v/>
      </c>
      <c r="AB799" s="106" t="str">
        <f aca="false">IF($AA799="","",IF($AA799&gt;=80,"A - call first",IF($AA799&gt;=60,"B - worth pursuing",IF($AA799&gt;=40,"C - nurture","D - do not spend time here"))))</f>
        <v/>
      </c>
      <c r="AC799" s="107" t="str">
        <f aca="false">IF($C799="","",IF($S799="Converted","8 Won / Certified",IF($S799="Application Started","7 Certification / Enterprise opportunity",IF($S799="Meeting Booked","6 Meeting / Application",IF(OR($S799="Interested",$S799="Info Requested"),"5 Interested",IF(OR($S799="Declined",$S799="Not Relevant",$S799="Do Not Contact / Unsubscribed"),"9 Closed - Lost",IF($R799="Yes","4 Contacted",IF($N799="Yes","2 Engaged",IF($M799="Yes","1 Awareness",IF($AA799&gt;=60,"3 Qualified","1 Awareness"))))))))))</f>
        <v/>
      </c>
      <c r="AD799" s="108"/>
      <c r="AE799" s="108"/>
      <c r="AF799" s="109" t="str">
        <f aca="false">IF($AE799="","",$AE799+10)</f>
        <v/>
      </c>
      <c r="AG799" s="108"/>
      <c r="AH799" s="81"/>
      <c r="AI799" s="108"/>
      <c r="AJ799" s="81"/>
      <c r="AK799" s="108"/>
      <c r="AL799" s="110"/>
      <c r="AM799" s="81"/>
      <c r="AN799" s="109" t="str">
        <f aca="false">IF($D799="","",IF(COUNTIF($D$4:$D$1203,$D799)&gt;1,"DUPLICATE — check earlier row",""))</f>
        <v/>
      </c>
      <c r="AO799" s="81"/>
      <c r="AP799" s="81"/>
    </row>
    <row r="800" customFormat="false" ht="30" hidden="false" customHeight="true" outlineLevel="0" collapsed="false">
      <c r="A800" s="79"/>
      <c r="B800" s="80"/>
      <c r="C800" s="80"/>
      <c r="D800" s="80"/>
      <c r="E800" s="80"/>
      <c r="F800" s="80"/>
      <c r="G800" s="80"/>
      <c r="H800" s="80"/>
      <c r="I800" s="80"/>
      <c r="J800" s="102"/>
      <c r="K800" s="103" t="str">
        <f aca="false">IF(J800="","",IF(J800&gt;=8,"Yes","Check"))</f>
        <v/>
      </c>
      <c r="L800" s="81"/>
      <c r="M800" s="102"/>
      <c r="N800" s="102"/>
      <c r="O800" s="80"/>
      <c r="P800" s="81"/>
      <c r="Q800" s="103" t="str">
        <f aca="false">IF(P800="","",LEN(P800))</f>
        <v/>
      </c>
      <c r="R800" s="102"/>
      <c r="S800" s="80"/>
      <c r="T800" s="81"/>
      <c r="U800" s="104" t="str">
        <f aca="false">IF($AE800&lt;&gt;"",$AE800+4,IF(OR(R800&lt;&gt;"Yes",A800=""),"",A800+4))</f>
        <v/>
      </c>
      <c r="V800" s="102"/>
      <c r="W800" s="81"/>
      <c r="X800" s="81"/>
      <c r="Y800" s="105"/>
      <c r="Z800" s="105"/>
      <c r="AA800" s="106" t="str">
        <f aca="false">IF(AND($Y800="",$Z800=""),"",ROUND(IFERROR(VALUE(LEFT($Y800,1)),0)*12+IFERROR(VALUE(LEFT($Z800,1)),0)*8,0))</f>
        <v/>
      </c>
      <c r="AB800" s="106" t="str">
        <f aca="false">IF($AA800="","",IF($AA800&gt;=80,"A - call first",IF($AA800&gt;=60,"B - worth pursuing",IF($AA800&gt;=40,"C - nurture","D - do not spend time here"))))</f>
        <v/>
      </c>
      <c r="AC800" s="107" t="str">
        <f aca="false">IF($C800="","",IF($S800="Converted","8 Won / Certified",IF($S800="Application Started","7 Certification / Enterprise opportunity",IF($S800="Meeting Booked","6 Meeting / Application",IF(OR($S800="Interested",$S800="Info Requested"),"5 Interested",IF(OR($S800="Declined",$S800="Not Relevant",$S800="Do Not Contact / Unsubscribed"),"9 Closed - Lost",IF($R800="Yes","4 Contacted",IF($N800="Yes","2 Engaged",IF($M800="Yes","1 Awareness",IF($AA800&gt;=60,"3 Qualified","1 Awareness"))))))))))</f>
        <v/>
      </c>
      <c r="AD800" s="108"/>
      <c r="AE800" s="108"/>
      <c r="AF800" s="111" t="str">
        <f aca="false">IF($AE800="","",$AE800+10)</f>
        <v/>
      </c>
      <c r="AG800" s="108"/>
      <c r="AH800" s="81"/>
      <c r="AI800" s="108"/>
      <c r="AJ800" s="81"/>
      <c r="AK800" s="108"/>
      <c r="AL800" s="110"/>
      <c r="AM800" s="81"/>
      <c r="AN800" s="111" t="str">
        <f aca="false">IF($D800="","",IF(COUNTIF($D$4:$D$1203,$D800)&gt;1,"DUPLICATE — check earlier row",""))</f>
        <v/>
      </c>
      <c r="AO800" s="81"/>
      <c r="AP800" s="81"/>
    </row>
    <row r="801" customFormat="false" ht="30" hidden="false" customHeight="true" outlineLevel="0" collapsed="false">
      <c r="A801" s="79"/>
      <c r="B801" s="80"/>
      <c r="C801" s="80"/>
      <c r="D801" s="80"/>
      <c r="E801" s="80"/>
      <c r="F801" s="80"/>
      <c r="G801" s="80"/>
      <c r="H801" s="80"/>
      <c r="I801" s="80"/>
      <c r="J801" s="102"/>
      <c r="K801" s="103" t="str">
        <f aca="false">IF(J801="","",IF(J801&gt;=8,"Yes","Check"))</f>
        <v/>
      </c>
      <c r="L801" s="81"/>
      <c r="M801" s="102"/>
      <c r="N801" s="102"/>
      <c r="O801" s="80"/>
      <c r="P801" s="81"/>
      <c r="Q801" s="103" t="str">
        <f aca="false">IF(P801="","",LEN(P801))</f>
        <v/>
      </c>
      <c r="R801" s="102"/>
      <c r="S801" s="80"/>
      <c r="T801" s="81"/>
      <c r="U801" s="104" t="str">
        <f aca="false">IF($AE801&lt;&gt;"",$AE801+4,IF(OR(R801&lt;&gt;"Yes",A801=""),"",A801+4))</f>
        <v/>
      </c>
      <c r="V801" s="102"/>
      <c r="W801" s="81"/>
      <c r="X801" s="81"/>
      <c r="Y801" s="105"/>
      <c r="Z801" s="105"/>
      <c r="AA801" s="106" t="str">
        <f aca="false">IF(AND($Y801="",$Z801=""),"",ROUND(IFERROR(VALUE(LEFT($Y801,1)),0)*12+IFERROR(VALUE(LEFT($Z801,1)),0)*8,0))</f>
        <v/>
      </c>
      <c r="AB801" s="106" t="str">
        <f aca="false">IF($AA801="","",IF($AA801&gt;=80,"A - call first",IF($AA801&gt;=60,"B - worth pursuing",IF($AA801&gt;=40,"C - nurture","D - do not spend time here"))))</f>
        <v/>
      </c>
      <c r="AC801" s="107" t="str">
        <f aca="false">IF($C801="","",IF($S801="Converted","8 Won / Certified",IF($S801="Application Started","7 Certification / Enterprise opportunity",IF($S801="Meeting Booked","6 Meeting / Application",IF(OR($S801="Interested",$S801="Info Requested"),"5 Interested",IF(OR($S801="Declined",$S801="Not Relevant",$S801="Do Not Contact / Unsubscribed"),"9 Closed - Lost",IF($R801="Yes","4 Contacted",IF($N801="Yes","2 Engaged",IF($M801="Yes","1 Awareness",IF($AA801&gt;=60,"3 Qualified","1 Awareness"))))))))))</f>
        <v/>
      </c>
      <c r="AD801" s="108"/>
      <c r="AE801" s="108"/>
      <c r="AF801" s="109" t="str">
        <f aca="false">IF($AE801="","",$AE801+10)</f>
        <v/>
      </c>
      <c r="AG801" s="108"/>
      <c r="AH801" s="81"/>
      <c r="AI801" s="108"/>
      <c r="AJ801" s="81"/>
      <c r="AK801" s="108"/>
      <c r="AL801" s="110"/>
      <c r="AM801" s="81"/>
      <c r="AN801" s="109" t="str">
        <f aca="false">IF($D801="","",IF(COUNTIF($D$4:$D$1203,$D801)&gt;1,"DUPLICATE — check earlier row",""))</f>
        <v/>
      </c>
      <c r="AO801" s="81"/>
      <c r="AP801" s="81"/>
    </row>
    <row r="802" customFormat="false" ht="30" hidden="false" customHeight="true" outlineLevel="0" collapsed="false">
      <c r="A802" s="79"/>
      <c r="B802" s="80"/>
      <c r="C802" s="80"/>
      <c r="D802" s="80"/>
      <c r="E802" s="80"/>
      <c r="F802" s="80"/>
      <c r="G802" s="80"/>
      <c r="H802" s="80"/>
      <c r="I802" s="80"/>
      <c r="J802" s="102"/>
      <c r="K802" s="103" t="str">
        <f aca="false">IF(J802="","",IF(J802&gt;=8,"Yes","Check"))</f>
        <v/>
      </c>
      <c r="L802" s="81"/>
      <c r="M802" s="102"/>
      <c r="N802" s="102"/>
      <c r="O802" s="80"/>
      <c r="P802" s="81"/>
      <c r="Q802" s="103" t="str">
        <f aca="false">IF(P802="","",LEN(P802))</f>
        <v/>
      </c>
      <c r="R802" s="102"/>
      <c r="S802" s="80"/>
      <c r="T802" s="81"/>
      <c r="U802" s="104" t="str">
        <f aca="false">IF($AE802&lt;&gt;"",$AE802+4,IF(OR(R802&lt;&gt;"Yes",A802=""),"",A802+4))</f>
        <v/>
      </c>
      <c r="V802" s="102"/>
      <c r="W802" s="81"/>
      <c r="X802" s="81"/>
      <c r="Y802" s="105"/>
      <c r="Z802" s="105"/>
      <c r="AA802" s="106" t="str">
        <f aca="false">IF(AND($Y802="",$Z802=""),"",ROUND(IFERROR(VALUE(LEFT($Y802,1)),0)*12+IFERROR(VALUE(LEFT($Z802,1)),0)*8,0))</f>
        <v/>
      </c>
      <c r="AB802" s="106" t="str">
        <f aca="false">IF($AA802="","",IF($AA802&gt;=80,"A - call first",IF($AA802&gt;=60,"B - worth pursuing",IF($AA802&gt;=40,"C - nurture","D - do not spend time here"))))</f>
        <v/>
      </c>
      <c r="AC802" s="107" t="str">
        <f aca="false">IF($C802="","",IF($S802="Converted","8 Won / Certified",IF($S802="Application Started","7 Certification / Enterprise opportunity",IF($S802="Meeting Booked","6 Meeting / Application",IF(OR($S802="Interested",$S802="Info Requested"),"5 Interested",IF(OR($S802="Declined",$S802="Not Relevant",$S802="Do Not Contact / Unsubscribed"),"9 Closed - Lost",IF($R802="Yes","4 Contacted",IF($N802="Yes","2 Engaged",IF($M802="Yes","1 Awareness",IF($AA802&gt;=60,"3 Qualified","1 Awareness"))))))))))</f>
        <v/>
      </c>
      <c r="AD802" s="108"/>
      <c r="AE802" s="108"/>
      <c r="AF802" s="111" t="str">
        <f aca="false">IF($AE802="","",$AE802+10)</f>
        <v/>
      </c>
      <c r="AG802" s="108"/>
      <c r="AH802" s="81"/>
      <c r="AI802" s="108"/>
      <c r="AJ802" s="81"/>
      <c r="AK802" s="108"/>
      <c r="AL802" s="110"/>
      <c r="AM802" s="81"/>
      <c r="AN802" s="111" t="str">
        <f aca="false">IF($D802="","",IF(COUNTIF($D$4:$D$1203,$D802)&gt;1,"DUPLICATE — check earlier row",""))</f>
        <v/>
      </c>
      <c r="AO802" s="81"/>
      <c r="AP802" s="81"/>
    </row>
    <row r="803" customFormat="false" ht="30" hidden="false" customHeight="true" outlineLevel="0" collapsed="false">
      <c r="A803" s="79"/>
      <c r="B803" s="80"/>
      <c r="C803" s="80"/>
      <c r="D803" s="80"/>
      <c r="E803" s="80"/>
      <c r="F803" s="80"/>
      <c r="G803" s="80"/>
      <c r="H803" s="80"/>
      <c r="I803" s="80"/>
      <c r="J803" s="102"/>
      <c r="K803" s="103" t="str">
        <f aca="false">IF(J803="","",IF(J803&gt;=8,"Yes","Check"))</f>
        <v/>
      </c>
      <c r="L803" s="81"/>
      <c r="M803" s="102"/>
      <c r="N803" s="102"/>
      <c r="O803" s="80"/>
      <c r="P803" s="81"/>
      <c r="Q803" s="103" t="str">
        <f aca="false">IF(P803="","",LEN(P803))</f>
        <v/>
      </c>
      <c r="R803" s="102"/>
      <c r="S803" s="80"/>
      <c r="T803" s="81"/>
      <c r="U803" s="104" t="str">
        <f aca="false">IF($AE803&lt;&gt;"",$AE803+4,IF(OR(R803&lt;&gt;"Yes",A803=""),"",A803+4))</f>
        <v/>
      </c>
      <c r="V803" s="102"/>
      <c r="W803" s="81"/>
      <c r="X803" s="81"/>
      <c r="Y803" s="105"/>
      <c r="Z803" s="105"/>
      <c r="AA803" s="106" t="str">
        <f aca="false">IF(AND($Y803="",$Z803=""),"",ROUND(IFERROR(VALUE(LEFT($Y803,1)),0)*12+IFERROR(VALUE(LEFT($Z803,1)),0)*8,0))</f>
        <v/>
      </c>
      <c r="AB803" s="106" t="str">
        <f aca="false">IF($AA803="","",IF($AA803&gt;=80,"A - call first",IF($AA803&gt;=60,"B - worth pursuing",IF($AA803&gt;=40,"C - nurture","D - do not spend time here"))))</f>
        <v/>
      </c>
      <c r="AC803" s="107" t="str">
        <f aca="false">IF($C803="","",IF($S803="Converted","8 Won / Certified",IF($S803="Application Started","7 Certification / Enterprise opportunity",IF($S803="Meeting Booked","6 Meeting / Application",IF(OR($S803="Interested",$S803="Info Requested"),"5 Interested",IF(OR($S803="Declined",$S803="Not Relevant",$S803="Do Not Contact / Unsubscribed"),"9 Closed - Lost",IF($R803="Yes","4 Contacted",IF($N803="Yes","2 Engaged",IF($M803="Yes","1 Awareness",IF($AA803&gt;=60,"3 Qualified","1 Awareness"))))))))))</f>
        <v/>
      </c>
      <c r="AD803" s="108"/>
      <c r="AE803" s="108"/>
      <c r="AF803" s="109" t="str">
        <f aca="false">IF($AE803="","",$AE803+10)</f>
        <v/>
      </c>
      <c r="AG803" s="108"/>
      <c r="AH803" s="81"/>
      <c r="AI803" s="108"/>
      <c r="AJ803" s="81"/>
      <c r="AK803" s="108"/>
      <c r="AL803" s="110"/>
      <c r="AM803" s="81"/>
      <c r="AN803" s="109" t="str">
        <f aca="false">IF($D803="","",IF(COUNTIF($D$4:$D$1203,$D803)&gt;1,"DUPLICATE — check earlier row",""))</f>
        <v/>
      </c>
      <c r="AO803" s="81"/>
      <c r="AP803" s="81"/>
    </row>
    <row r="804" customFormat="false" ht="30" hidden="false" customHeight="true" outlineLevel="0" collapsed="false">
      <c r="A804" s="79"/>
      <c r="B804" s="80"/>
      <c r="C804" s="80"/>
      <c r="D804" s="80"/>
      <c r="E804" s="80"/>
      <c r="F804" s="80"/>
      <c r="G804" s="80"/>
      <c r="H804" s="80"/>
      <c r="I804" s="80"/>
      <c r="J804" s="102"/>
      <c r="K804" s="103" t="str">
        <f aca="false">IF(J804="","",IF(J804&gt;=8,"Yes","Check"))</f>
        <v/>
      </c>
      <c r="L804" s="81"/>
      <c r="M804" s="102"/>
      <c r="N804" s="102"/>
      <c r="O804" s="80"/>
      <c r="P804" s="81"/>
      <c r="Q804" s="103" t="str">
        <f aca="false">IF(P804="","",LEN(P804))</f>
        <v/>
      </c>
      <c r="R804" s="102"/>
      <c r="S804" s="80"/>
      <c r="T804" s="81"/>
      <c r="U804" s="104" t="str">
        <f aca="false">IF($AE804&lt;&gt;"",$AE804+4,IF(OR(R804&lt;&gt;"Yes",A804=""),"",A804+4))</f>
        <v/>
      </c>
      <c r="V804" s="102"/>
      <c r="W804" s="81"/>
      <c r="X804" s="81"/>
      <c r="Y804" s="105"/>
      <c r="Z804" s="105"/>
      <c r="AA804" s="106" t="str">
        <f aca="false">IF(AND($Y804="",$Z804=""),"",ROUND(IFERROR(VALUE(LEFT($Y804,1)),0)*12+IFERROR(VALUE(LEFT($Z804,1)),0)*8,0))</f>
        <v/>
      </c>
      <c r="AB804" s="106" t="str">
        <f aca="false">IF($AA804="","",IF($AA804&gt;=80,"A - call first",IF($AA804&gt;=60,"B - worth pursuing",IF($AA804&gt;=40,"C - nurture","D - do not spend time here"))))</f>
        <v/>
      </c>
      <c r="AC804" s="107" t="str">
        <f aca="false">IF($C804="","",IF($S804="Converted","8 Won / Certified",IF($S804="Application Started","7 Certification / Enterprise opportunity",IF($S804="Meeting Booked","6 Meeting / Application",IF(OR($S804="Interested",$S804="Info Requested"),"5 Interested",IF(OR($S804="Declined",$S804="Not Relevant",$S804="Do Not Contact / Unsubscribed"),"9 Closed - Lost",IF($R804="Yes","4 Contacted",IF($N804="Yes","2 Engaged",IF($M804="Yes","1 Awareness",IF($AA804&gt;=60,"3 Qualified","1 Awareness"))))))))))</f>
        <v/>
      </c>
      <c r="AD804" s="108"/>
      <c r="AE804" s="108"/>
      <c r="AF804" s="111" t="str">
        <f aca="false">IF($AE804="","",$AE804+10)</f>
        <v/>
      </c>
      <c r="AG804" s="108"/>
      <c r="AH804" s="81"/>
      <c r="AI804" s="108"/>
      <c r="AJ804" s="81"/>
      <c r="AK804" s="108"/>
      <c r="AL804" s="110"/>
      <c r="AM804" s="81"/>
      <c r="AN804" s="111" t="str">
        <f aca="false">IF($D804="","",IF(COUNTIF($D$4:$D$1203,$D804)&gt;1,"DUPLICATE — check earlier row",""))</f>
        <v/>
      </c>
      <c r="AO804" s="81"/>
      <c r="AP804" s="81"/>
    </row>
    <row r="805" customFormat="false" ht="30" hidden="false" customHeight="true" outlineLevel="0" collapsed="false">
      <c r="A805" s="79"/>
      <c r="B805" s="80"/>
      <c r="C805" s="80"/>
      <c r="D805" s="80"/>
      <c r="E805" s="80"/>
      <c r="F805" s="80"/>
      <c r="G805" s="80"/>
      <c r="H805" s="80"/>
      <c r="I805" s="80"/>
      <c r="J805" s="102"/>
      <c r="K805" s="103" t="str">
        <f aca="false">IF(J805="","",IF(J805&gt;=8,"Yes","Check"))</f>
        <v/>
      </c>
      <c r="L805" s="81"/>
      <c r="M805" s="102"/>
      <c r="N805" s="102"/>
      <c r="O805" s="80"/>
      <c r="P805" s="81"/>
      <c r="Q805" s="103" t="str">
        <f aca="false">IF(P805="","",LEN(P805))</f>
        <v/>
      </c>
      <c r="R805" s="102"/>
      <c r="S805" s="80"/>
      <c r="T805" s="81"/>
      <c r="U805" s="104" t="str">
        <f aca="false">IF($AE805&lt;&gt;"",$AE805+4,IF(OR(R805&lt;&gt;"Yes",A805=""),"",A805+4))</f>
        <v/>
      </c>
      <c r="V805" s="102"/>
      <c r="W805" s="81"/>
      <c r="X805" s="81"/>
      <c r="Y805" s="105"/>
      <c r="Z805" s="105"/>
      <c r="AA805" s="106" t="str">
        <f aca="false">IF(AND($Y805="",$Z805=""),"",ROUND(IFERROR(VALUE(LEFT($Y805,1)),0)*12+IFERROR(VALUE(LEFT($Z805,1)),0)*8,0))</f>
        <v/>
      </c>
      <c r="AB805" s="106" t="str">
        <f aca="false">IF($AA805="","",IF($AA805&gt;=80,"A - call first",IF($AA805&gt;=60,"B - worth pursuing",IF($AA805&gt;=40,"C - nurture","D - do not spend time here"))))</f>
        <v/>
      </c>
      <c r="AC805" s="107" t="str">
        <f aca="false">IF($C805="","",IF($S805="Converted","8 Won / Certified",IF($S805="Application Started","7 Certification / Enterprise opportunity",IF($S805="Meeting Booked","6 Meeting / Application",IF(OR($S805="Interested",$S805="Info Requested"),"5 Interested",IF(OR($S805="Declined",$S805="Not Relevant",$S805="Do Not Contact / Unsubscribed"),"9 Closed - Lost",IF($R805="Yes","4 Contacted",IF($N805="Yes","2 Engaged",IF($M805="Yes","1 Awareness",IF($AA805&gt;=60,"3 Qualified","1 Awareness"))))))))))</f>
        <v/>
      </c>
      <c r="AD805" s="108"/>
      <c r="AE805" s="108"/>
      <c r="AF805" s="109" t="str">
        <f aca="false">IF($AE805="","",$AE805+10)</f>
        <v/>
      </c>
      <c r="AG805" s="108"/>
      <c r="AH805" s="81"/>
      <c r="AI805" s="108"/>
      <c r="AJ805" s="81"/>
      <c r="AK805" s="108"/>
      <c r="AL805" s="110"/>
      <c r="AM805" s="81"/>
      <c r="AN805" s="109" t="str">
        <f aca="false">IF($D805="","",IF(COUNTIF($D$4:$D$1203,$D805)&gt;1,"DUPLICATE — check earlier row",""))</f>
        <v/>
      </c>
      <c r="AO805" s="81"/>
      <c r="AP805" s="81"/>
    </row>
    <row r="806" customFormat="false" ht="30" hidden="false" customHeight="true" outlineLevel="0" collapsed="false">
      <c r="A806" s="79"/>
      <c r="B806" s="80"/>
      <c r="C806" s="80"/>
      <c r="D806" s="80"/>
      <c r="E806" s="80"/>
      <c r="F806" s="80"/>
      <c r="G806" s="80"/>
      <c r="H806" s="80"/>
      <c r="I806" s="80"/>
      <c r="J806" s="102"/>
      <c r="K806" s="103" t="str">
        <f aca="false">IF(J806="","",IF(J806&gt;=8,"Yes","Check"))</f>
        <v/>
      </c>
      <c r="L806" s="81"/>
      <c r="M806" s="102"/>
      <c r="N806" s="102"/>
      <c r="O806" s="80"/>
      <c r="P806" s="81"/>
      <c r="Q806" s="103" t="str">
        <f aca="false">IF(P806="","",LEN(P806))</f>
        <v/>
      </c>
      <c r="R806" s="102"/>
      <c r="S806" s="80"/>
      <c r="T806" s="81"/>
      <c r="U806" s="104" t="str">
        <f aca="false">IF($AE806&lt;&gt;"",$AE806+4,IF(OR(R806&lt;&gt;"Yes",A806=""),"",A806+4))</f>
        <v/>
      </c>
      <c r="V806" s="102"/>
      <c r="W806" s="81"/>
      <c r="X806" s="81"/>
      <c r="Y806" s="105"/>
      <c r="Z806" s="105"/>
      <c r="AA806" s="106" t="str">
        <f aca="false">IF(AND($Y806="",$Z806=""),"",ROUND(IFERROR(VALUE(LEFT($Y806,1)),0)*12+IFERROR(VALUE(LEFT($Z806,1)),0)*8,0))</f>
        <v/>
      </c>
      <c r="AB806" s="106" t="str">
        <f aca="false">IF($AA806="","",IF($AA806&gt;=80,"A - call first",IF($AA806&gt;=60,"B - worth pursuing",IF($AA806&gt;=40,"C - nurture","D - do not spend time here"))))</f>
        <v/>
      </c>
      <c r="AC806" s="107" t="str">
        <f aca="false">IF($C806="","",IF($S806="Converted","8 Won / Certified",IF($S806="Application Started","7 Certification / Enterprise opportunity",IF($S806="Meeting Booked","6 Meeting / Application",IF(OR($S806="Interested",$S806="Info Requested"),"5 Interested",IF(OR($S806="Declined",$S806="Not Relevant",$S806="Do Not Contact / Unsubscribed"),"9 Closed - Lost",IF($R806="Yes","4 Contacted",IF($N806="Yes","2 Engaged",IF($M806="Yes","1 Awareness",IF($AA806&gt;=60,"3 Qualified","1 Awareness"))))))))))</f>
        <v/>
      </c>
      <c r="AD806" s="108"/>
      <c r="AE806" s="108"/>
      <c r="AF806" s="111" t="str">
        <f aca="false">IF($AE806="","",$AE806+10)</f>
        <v/>
      </c>
      <c r="AG806" s="108"/>
      <c r="AH806" s="81"/>
      <c r="AI806" s="108"/>
      <c r="AJ806" s="81"/>
      <c r="AK806" s="108"/>
      <c r="AL806" s="110"/>
      <c r="AM806" s="81"/>
      <c r="AN806" s="111" t="str">
        <f aca="false">IF($D806="","",IF(COUNTIF($D$4:$D$1203,$D806)&gt;1,"DUPLICATE — check earlier row",""))</f>
        <v/>
      </c>
      <c r="AO806" s="81"/>
      <c r="AP806" s="81"/>
    </row>
    <row r="807" customFormat="false" ht="30" hidden="false" customHeight="true" outlineLevel="0" collapsed="false">
      <c r="A807" s="79"/>
      <c r="B807" s="80"/>
      <c r="C807" s="80"/>
      <c r="D807" s="80"/>
      <c r="E807" s="80"/>
      <c r="F807" s="80"/>
      <c r="G807" s="80"/>
      <c r="H807" s="80"/>
      <c r="I807" s="80"/>
      <c r="J807" s="102"/>
      <c r="K807" s="103" t="str">
        <f aca="false">IF(J807="","",IF(J807&gt;=8,"Yes","Check"))</f>
        <v/>
      </c>
      <c r="L807" s="81"/>
      <c r="M807" s="102"/>
      <c r="N807" s="102"/>
      <c r="O807" s="80"/>
      <c r="P807" s="81"/>
      <c r="Q807" s="103" t="str">
        <f aca="false">IF(P807="","",LEN(P807))</f>
        <v/>
      </c>
      <c r="R807" s="102"/>
      <c r="S807" s="80"/>
      <c r="T807" s="81"/>
      <c r="U807" s="104" t="str">
        <f aca="false">IF($AE807&lt;&gt;"",$AE807+4,IF(OR(R807&lt;&gt;"Yes",A807=""),"",A807+4))</f>
        <v/>
      </c>
      <c r="V807" s="102"/>
      <c r="W807" s="81"/>
      <c r="X807" s="81"/>
      <c r="Y807" s="105"/>
      <c r="Z807" s="105"/>
      <c r="AA807" s="106" t="str">
        <f aca="false">IF(AND($Y807="",$Z807=""),"",ROUND(IFERROR(VALUE(LEFT($Y807,1)),0)*12+IFERROR(VALUE(LEFT($Z807,1)),0)*8,0))</f>
        <v/>
      </c>
      <c r="AB807" s="106" t="str">
        <f aca="false">IF($AA807="","",IF($AA807&gt;=80,"A - call first",IF($AA807&gt;=60,"B - worth pursuing",IF($AA807&gt;=40,"C - nurture","D - do not spend time here"))))</f>
        <v/>
      </c>
      <c r="AC807" s="107" t="str">
        <f aca="false">IF($C807="","",IF($S807="Converted","8 Won / Certified",IF($S807="Application Started","7 Certification / Enterprise opportunity",IF($S807="Meeting Booked","6 Meeting / Application",IF(OR($S807="Interested",$S807="Info Requested"),"5 Interested",IF(OR($S807="Declined",$S807="Not Relevant",$S807="Do Not Contact / Unsubscribed"),"9 Closed - Lost",IF($R807="Yes","4 Contacted",IF($N807="Yes","2 Engaged",IF($M807="Yes","1 Awareness",IF($AA807&gt;=60,"3 Qualified","1 Awareness"))))))))))</f>
        <v/>
      </c>
      <c r="AD807" s="108"/>
      <c r="AE807" s="108"/>
      <c r="AF807" s="109" t="str">
        <f aca="false">IF($AE807="","",$AE807+10)</f>
        <v/>
      </c>
      <c r="AG807" s="108"/>
      <c r="AH807" s="81"/>
      <c r="AI807" s="108"/>
      <c r="AJ807" s="81"/>
      <c r="AK807" s="108"/>
      <c r="AL807" s="110"/>
      <c r="AM807" s="81"/>
      <c r="AN807" s="109" t="str">
        <f aca="false">IF($D807="","",IF(COUNTIF($D$4:$D$1203,$D807)&gt;1,"DUPLICATE — check earlier row",""))</f>
        <v/>
      </c>
      <c r="AO807" s="81"/>
      <c r="AP807" s="81"/>
    </row>
    <row r="808" customFormat="false" ht="30" hidden="false" customHeight="true" outlineLevel="0" collapsed="false">
      <c r="A808" s="79"/>
      <c r="B808" s="80"/>
      <c r="C808" s="80"/>
      <c r="D808" s="80"/>
      <c r="E808" s="80"/>
      <c r="F808" s="80"/>
      <c r="G808" s="80"/>
      <c r="H808" s="80"/>
      <c r="I808" s="80"/>
      <c r="J808" s="102"/>
      <c r="K808" s="103" t="str">
        <f aca="false">IF(J808="","",IF(J808&gt;=8,"Yes","Check"))</f>
        <v/>
      </c>
      <c r="L808" s="81"/>
      <c r="M808" s="102"/>
      <c r="N808" s="102"/>
      <c r="O808" s="80"/>
      <c r="P808" s="81"/>
      <c r="Q808" s="103" t="str">
        <f aca="false">IF(P808="","",LEN(P808))</f>
        <v/>
      </c>
      <c r="R808" s="102"/>
      <c r="S808" s="80"/>
      <c r="T808" s="81"/>
      <c r="U808" s="104" t="str">
        <f aca="false">IF($AE808&lt;&gt;"",$AE808+4,IF(OR(R808&lt;&gt;"Yes",A808=""),"",A808+4))</f>
        <v/>
      </c>
      <c r="V808" s="102"/>
      <c r="W808" s="81"/>
      <c r="X808" s="81"/>
      <c r="Y808" s="105"/>
      <c r="Z808" s="105"/>
      <c r="AA808" s="106" t="str">
        <f aca="false">IF(AND($Y808="",$Z808=""),"",ROUND(IFERROR(VALUE(LEFT($Y808,1)),0)*12+IFERROR(VALUE(LEFT($Z808,1)),0)*8,0))</f>
        <v/>
      </c>
      <c r="AB808" s="106" t="str">
        <f aca="false">IF($AA808="","",IF($AA808&gt;=80,"A - call first",IF($AA808&gt;=60,"B - worth pursuing",IF($AA808&gt;=40,"C - nurture","D - do not spend time here"))))</f>
        <v/>
      </c>
      <c r="AC808" s="107" t="str">
        <f aca="false">IF($C808="","",IF($S808="Converted","8 Won / Certified",IF($S808="Application Started","7 Certification / Enterprise opportunity",IF($S808="Meeting Booked","6 Meeting / Application",IF(OR($S808="Interested",$S808="Info Requested"),"5 Interested",IF(OR($S808="Declined",$S808="Not Relevant",$S808="Do Not Contact / Unsubscribed"),"9 Closed - Lost",IF($R808="Yes","4 Contacted",IF($N808="Yes","2 Engaged",IF($M808="Yes","1 Awareness",IF($AA808&gt;=60,"3 Qualified","1 Awareness"))))))))))</f>
        <v/>
      </c>
      <c r="AD808" s="108"/>
      <c r="AE808" s="108"/>
      <c r="AF808" s="111" t="str">
        <f aca="false">IF($AE808="","",$AE808+10)</f>
        <v/>
      </c>
      <c r="AG808" s="108"/>
      <c r="AH808" s="81"/>
      <c r="AI808" s="108"/>
      <c r="AJ808" s="81"/>
      <c r="AK808" s="108"/>
      <c r="AL808" s="110"/>
      <c r="AM808" s="81"/>
      <c r="AN808" s="111" t="str">
        <f aca="false">IF($D808="","",IF(COUNTIF($D$4:$D$1203,$D808)&gt;1,"DUPLICATE — check earlier row",""))</f>
        <v/>
      </c>
      <c r="AO808" s="81"/>
      <c r="AP808" s="81"/>
    </row>
    <row r="809" customFormat="false" ht="30" hidden="false" customHeight="true" outlineLevel="0" collapsed="false">
      <c r="A809" s="79"/>
      <c r="B809" s="80"/>
      <c r="C809" s="80"/>
      <c r="D809" s="80"/>
      <c r="E809" s="80"/>
      <c r="F809" s="80"/>
      <c r="G809" s="80"/>
      <c r="H809" s="80"/>
      <c r="I809" s="80"/>
      <c r="J809" s="102"/>
      <c r="K809" s="103" t="str">
        <f aca="false">IF(J809="","",IF(J809&gt;=8,"Yes","Check"))</f>
        <v/>
      </c>
      <c r="L809" s="81"/>
      <c r="M809" s="102"/>
      <c r="N809" s="102"/>
      <c r="O809" s="80"/>
      <c r="P809" s="81"/>
      <c r="Q809" s="103" t="str">
        <f aca="false">IF(P809="","",LEN(P809))</f>
        <v/>
      </c>
      <c r="R809" s="102"/>
      <c r="S809" s="80"/>
      <c r="T809" s="81"/>
      <c r="U809" s="104" t="str">
        <f aca="false">IF($AE809&lt;&gt;"",$AE809+4,IF(OR(R809&lt;&gt;"Yes",A809=""),"",A809+4))</f>
        <v/>
      </c>
      <c r="V809" s="102"/>
      <c r="W809" s="81"/>
      <c r="X809" s="81"/>
      <c r="Y809" s="105"/>
      <c r="Z809" s="105"/>
      <c r="AA809" s="106" t="str">
        <f aca="false">IF(AND($Y809="",$Z809=""),"",ROUND(IFERROR(VALUE(LEFT($Y809,1)),0)*12+IFERROR(VALUE(LEFT($Z809,1)),0)*8,0))</f>
        <v/>
      </c>
      <c r="AB809" s="106" t="str">
        <f aca="false">IF($AA809="","",IF($AA809&gt;=80,"A - call first",IF($AA809&gt;=60,"B - worth pursuing",IF($AA809&gt;=40,"C - nurture","D - do not spend time here"))))</f>
        <v/>
      </c>
      <c r="AC809" s="107" t="str">
        <f aca="false">IF($C809="","",IF($S809="Converted","8 Won / Certified",IF($S809="Application Started","7 Certification / Enterprise opportunity",IF($S809="Meeting Booked","6 Meeting / Application",IF(OR($S809="Interested",$S809="Info Requested"),"5 Interested",IF(OR($S809="Declined",$S809="Not Relevant",$S809="Do Not Contact / Unsubscribed"),"9 Closed - Lost",IF($R809="Yes","4 Contacted",IF($N809="Yes","2 Engaged",IF($M809="Yes","1 Awareness",IF($AA809&gt;=60,"3 Qualified","1 Awareness"))))))))))</f>
        <v/>
      </c>
      <c r="AD809" s="108"/>
      <c r="AE809" s="108"/>
      <c r="AF809" s="109" t="str">
        <f aca="false">IF($AE809="","",$AE809+10)</f>
        <v/>
      </c>
      <c r="AG809" s="108"/>
      <c r="AH809" s="81"/>
      <c r="AI809" s="108"/>
      <c r="AJ809" s="81"/>
      <c r="AK809" s="108"/>
      <c r="AL809" s="110"/>
      <c r="AM809" s="81"/>
      <c r="AN809" s="109" t="str">
        <f aca="false">IF($D809="","",IF(COUNTIF($D$4:$D$1203,$D809)&gt;1,"DUPLICATE — check earlier row",""))</f>
        <v/>
      </c>
      <c r="AO809" s="81"/>
      <c r="AP809" s="81"/>
    </row>
    <row r="810" customFormat="false" ht="30" hidden="false" customHeight="true" outlineLevel="0" collapsed="false">
      <c r="A810" s="79"/>
      <c r="B810" s="80"/>
      <c r="C810" s="80"/>
      <c r="D810" s="80"/>
      <c r="E810" s="80"/>
      <c r="F810" s="80"/>
      <c r="G810" s="80"/>
      <c r="H810" s="80"/>
      <c r="I810" s="80"/>
      <c r="J810" s="102"/>
      <c r="K810" s="103" t="str">
        <f aca="false">IF(J810="","",IF(J810&gt;=8,"Yes","Check"))</f>
        <v/>
      </c>
      <c r="L810" s="81"/>
      <c r="M810" s="102"/>
      <c r="N810" s="102"/>
      <c r="O810" s="80"/>
      <c r="P810" s="81"/>
      <c r="Q810" s="103" t="str">
        <f aca="false">IF(P810="","",LEN(P810))</f>
        <v/>
      </c>
      <c r="R810" s="102"/>
      <c r="S810" s="80"/>
      <c r="T810" s="81"/>
      <c r="U810" s="104" t="str">
        <f aca="false">IF($AE810&lt;&gt;"",$AE810+4,IF(OR(R810&lt;&gt;"Yes",A810=""),"",A810+4))</f>
        <v/>
      </c>
      <c r="V810" s="102"/>
      <c r="W810" s="81"/>
      <c r="X810" s="81"/>
      <c r="Y810" s="105"/>
      <c r="Z810" s="105"/>
      <c r="AA810" s="106" t="str">
        <f aca="false">IF(AND($Y810="",$Z810=""),"",ROUND(IFERROR(VALUE(LEFT($Y810,1)),0)*12+IFERROR(VALUE(LEFT($Z810,1)),0)*8,0))</f>
        <v/>
      </c>
      <c r="AB810" s="106" t="str">
        <f aca="false">IF($AA810="","",IF($AA810&gt;=80,"A - call first",IF($AA810&gt;=60,"B - worth pursuing",IF($AA810&gt;=40,"C - nurture","D - do not spend time here"))))</f>
        <v/>
      </c>
      <c r="AC810" s="107" t="str">
        <f aca="false">IF($C810="","",IF($S810="Converted","8 Won / Certified",IF($S810="Application Started","7 Certification / Enterprise opportunity",IF($S810="Meeting Booked","6 Meeting / Application",IF(OR($S810="Interested",$S810="Info Requested"),"5 Interested",IF(OR($S810="Declined",$S810="Not Relevant",$S810="Do Not Contact / Unsubscribed"),"9 Closed - Lost",IF($R810="Yes","4 Contacted",IF($N810="Yes","2 Engaged",IF($M810="Yes","1 Awareness",IF($AA810&gt;=60,"3 Qualified","1 Awareness"))))))))))</f>
        <v/>
      </c>
      <c r="AD810" s="108"/>
      <c r="AE810" s="108"/>
      <c r="AF810" s="111" t="str">
        <f aca="false">IF($AE810="","",$AE810+10)</f>
        <v/>
      </c>
      <c r="AG810" s="108"/>
      <c r="AH810" s="81"/>
      <c r="AI810" s="108"/>
      <c r="AJ810" s="81"/>
      <c r="AK810" s="108"/>
      <c r="AL810" s="110"/>
      <c r="AM810" s="81"/>
      <c r="AN810" s="111" t="str">
        <f aca="false">IF($D810="","",IF(COUNTIF($D$4:$D$1203,$D810)&gt;1,"DUPLICATE — check earlier row",""))</f>
        <v/>
      </c>
      <c r="AO810" s="81"/>
      <c r="AP810" s="81"/>
    </row>
    <row r="811" customFormat="false" ht="30" hidden="false" customHeight="true" outlineLevel="0" collapsed="false">
      <c r="A811" s="79"/>
      <c r="B811" s="80"/>
      <c r="C811" s="80"/>
      <c r="D811" s="80"/>
      <c r="E811" s="80"/>
      <c r="F811" s="80"/>
      <c r="G811" s="80"/>
      <c r="H811" s="80"/>
      <c r="I811" s="80"/>
      <c r="J811" s="102"/>
      <c r="K811" s="103" t="str">
        <f aca="false">IF(J811="","",IF(J811&gt;=8,"Yes","Check"))</f>
        <v/>
      </c>
      <c r="L811" s="81"/>
      <c r="M811" s="102"/>
      <c r="N811" s="102"/>
      <c r="O811" s="80"/>
      <c r="P811" s="81"/>
      <c r="Q811" s="103" t="str">
        <f aca="false">IF(P811="","",LEN(P811))</f>
        <v/>
      </c>
      <c r="R811" s="102"/>
      <c r="S811" s="80"/>
      <c r="T811" s="81"/>
      <c r="U811" s="104" t="str">
        <f aca="false">IF($AE811&lt;&gt;"",$AE811+4,IF(OR(R811&lt;&gt;"Yes",A811=""),"",A811+4))</f>
        <v/>
      </c>
      <c r="V811" s="102"/>
      <c r="W811" s="81"/>
      <c r="X811" s="81"/>
      <c r="Y811" s="105"/>
      <c r="Z811" s="105"/>
      <c r="AA811" s="106" t="str">
        <f aca="false">IF(AND($Y811="",$Z811=""),"",ROUND(IFERROR(VALUE(LEFT($Y811,1)),0)*12+IFERROR(VALUE(LEFT($Z811,1)),0)*8,0))</f>
        <v/>
      </c>
      <c r="AB811" s="106" t="str">
        <f aca="false">IF($AA811="","",IF($AA811&gt;=80,"A - call first",IF($AA811&gt;=60,"B - worth pursuing",IF($AA811&gt;=40,"C - nurture","D - do not spend time here"))))</f>
        <v/>
      </c>
      <c r="AC811" s="107" t="str">
        <f aca="false">IF($C811="","",IF($S811="Converted","8 Won / Certified",IF($S811="Application Started","7 Certification / Enterprise opportunity",IF($S811="Meeting Booked","6 Meeting / Application",IF(OR($S811="Interested",$S811="Info Requested"),"5 Interested",IF(OR($S811="Declined",$S811="Not Relevant",$S811="Do Not Contact / Unsubscribed"),"9 Closed - Lost",IF($R811="Yes","4 Contacted",IF($N811="Yes","2 Engaged",IF($M811="Yes","1 Awareness",IF($AA811&gt;=60,"3 Qualified","1 Awareness"))))))))))</f>
        <v/>
      </c>
      <c r="AD811" s="108"/>
      <c r="AE811" s="108"/>
      <c r="AF811" s="109" t="str">
        <f aca="false">IF($AE811="","",$AE811+10)</f>
        <v/>
      </c>
      <c r="AG811" s="108"/>
      <c r="AH811" s="81"/>
      <c r="AI811" s="108"/>
      <c r="AJ811" s="81"/>
      <c r="AK811" s="108"/>
      <c r="AL811" s="110"/>
      <c r="AM811" s="81"/>
      <c r="AN811" s="109" t="str">
        <f aca="false">IF($D811="","",IF(COUNTIF($D$4:$D$1203,$D811)&gt;1,"DUPLICATE — check earlier row",""))</f>
        <v/>
      </c>
      <c r="AO811" s="81"/>
      <c r="AP811" s="81"/>
    </row>
    <row r="812" customFormat="false" ht="30" hidden="false" customHeight="true" outlineLevel="0" collapsed="false">
      <c r="A812" s="79"/>
      <c r="B812" s="80"/>
      <c r="C812" s="80"/>
      <c r="D812" s="80"/>
      <c r="E812" s="80"/>
      <c r="F812" s="80"/>
      <c r="G812" s="80"/>
      <c r="H812" s="80"/>
      <c r="I812" s="80"/>
      <c r="J812" s="102"/>
      <c r="K812" s="103" t="str">
        <f aca="false">IF(J812="","",IF(J812&gt;=8,"Yes","Check"))</f>
        <v/>
      </c>
      <c r="L812" s="81"/>
      <c r="M812" s="102"/>
      <c r="N812" s="102"/>
      <c r="O812" s="80"/>
      <c r="P812" s="81"/>
      <c r="Q812" s="103" t="str">
        <f aca="false">IF(P812="","",LEN(P812))</f>
        <v/>
      </c>
      <c r="R812" s="102"/>
      <c r="S812" s="80"/>
      <c r="T812" s="81"/>
      <c r="U812" s="104" t="str">
        <f aca="false">IF($AE812&lt;&gt;"",$AE812+4,IF(OR(R812&lt;&gt;"Yes",A812=""),"",A812+4))</f>
        <v/>
      </c>
      <c r="V812" s="102"/>
      <c r="W812" s="81"/>
      <c r="X812" s="81"/>
      <c r="Y812" s="105"/>
      <c r="Z812" s="105"/>
      <c r="AA812" s="106" t="str">
        <f aca="false">IF(AND($Y812="",$Z812=""),"",ROUND(IFERROR(VALUE(LEFT($Y812,1)),0)*12+IFERROR(VALUE(LEFT($Z812,1)),0)*8,0))</f>
        <v/>
      </c>
      <c r="AB812" s="106" t="str">
        <f aca="false">IF($AA812="","",IF($AA812&gt;=80,"A - call first",IF($AA812&gt;=60,"B - worth pursuing",IF($AA812&gt;=40,"C - nurture","D - do not spend time here"))))</f>
        <v/>
      </c>
      <c r="AC812" s="107" t="str">
        <f aca="false">IF($C812="","",IF($S812="Converted","8 Won / Certified",IF($S812="Application Started","7 Certification / Enterprise opportunity",IF($S812="Meeting Booked","6 Meeting / Application",IF(OR($S812="Interested",$S812="Info Requested"),"5 Interested",IF(OR($S812="Declined",$S812="Not Relevant",$S812="Do Not Contact / Unsubscribed"),"9 Closed - Lost",IF($R812="Yes","4 Contacted",IF($N812="Yes","2 Engaged",IF($M812="Yes","1 Awareness",IF($AA812&gt;=60,"3 Qualified","1 Awareness"))))))))))</f>
        <v/>
      </c>
      <c r="AD812" s="108"/>
      <c r="AE812" s="108"/>
      <c r="AF812" s="111" t="str">
        <f aca="false">IF($AE812="","",$AE812+10)</f>
        <v/>
      </c>
      <c r="AG812" s="108"/>
      <c r="AH812" s="81"/>
      <c r="AI812" s="108"/>
      <c r="AJ812" s="81"/>
      <c r="AK812" s="108"/>
      <c r="AL812" s="110"/>
      <c r="AM812" s="81"/>
      <c r="AN812" s="111" t="str">
        <f aca="false">IF($D812="","",IF(COUNTIF($D$4:$D$1203,$D812)&gt;1,"DUPLICATE — check earlier row",""))</f>
        <v/>
      </c>
      <c r="AO812" s="81"/>
      <c r="AP812" s="81"/>
    </row>
    <row r="813" customFormat="false" ht="30" hidden="false" customHeight="true" outlineLevel="0" collapsed="false">
      <c r="A813" s="79"/>
      <c r="B813" s="80"/>
      <c r="C813" s="80"/>
      <c r="D813" s="80"/>
      <c r="E813" s="80"/>
      <c r="F813" s="80"/>
      <c r="G813" s="80"/>
      <c r="H813" s="80"/>
      <c r="I813" s="80"/>
      <c r="J813" s="102"/>
      <c r="K813" s="103" t="str">
        <f aca="false">IF(J813="","",IF(J813&gt;=8,"Yes","Check"))</f>
        <v/>
      </c>
      <c r="L813" s="81"/>
      <c r="M813" s="102"/>
      <c r="N813" s="102"/>
      <c r="O813" s="80"/>
      <c r="P813" s="81"/>
      <c r="Q813" s="103" t="str">
        <f aca="false">IF(P813="","",LEN(P813))</f>
        <v/>
      </c>
      <c r="R813" s="102"/>
      <c r="S813" s="80"/>
      <c r="T813" s="81"/>
      <c r="U813" s="104" t="str">
        <f aca="false">IF($AE813&lt;&gt;"",$AE813+4,IF(OR(R813&lt;&gt;"Yes",A813=""),"",A813+4))</f>
        <v/>
      </c>
      <c r="V813" s="102"/>
      <c r="W813" s="81"/>
      <c r="X813" s="81"/>
      <c r="Y813" s="105"/>
      <c r="Z813" s="105"/>
      <c r="AA813" s="106" t="str">
        <f aca="false">IF(AND($Y813="",$Z813=""),"",ROUND(IFERROR(VALUE(LEFT($Y813,1)),0)*12+IFERROR(VALUE(LEFT($Z813,1)),0)*8,0))</f>
        <v/>
      </c>
      <c r="AB813" s="106" t="str">
        <f aca="false">IF($AA813="","",IF($AA813&gt;=80,"A - call first",IF($AA813&gt;=60,"B - worth pursuing",IF($AA813&gt;=40,"C - nurture","D - do not spend time here"))))</f>
        <v/>
      </c>
      <c r="AC813" s="107" t="str">
        <f aca="false">IF($C813="","",IF($S813="Converted","8 Won / Certified",IF($S813="Application Started","7 Certification / Enterprise opportunity",IF($S813="Meeting Booked","6 Meeting / Application",IF(OR($S813="Interested",$S813="Info Requested"),"5 Interested",IF(OR($S813="Declined",$S813="Not Relevant",$S813="Do Not Contact / Unsubscribed"),"9 Closed - Lost",IF($R813="Yes","4 Contacted",IF($N813="Yes","2 Engaged",IF($M813="Yes","1 Awareness",IF($AA813&gt;=60,"3 Qualified","1 Awareness"))))))))))</f>
        <v/>
      </c>
      <c r="AD813" s="108"/>
      <c r="AE813" s="108"/>
      <c r="AF813" s="109" t="str">
        <f aca="false">IF($AE813="","",$AE813+10)</f>
        <v/>
      </c>
      <c r="AG813" s="108"/>
      <c r="AH813" s="81"/>
      <c r="AI813" s="108"/>
      <c r="AJ813" s="81"/>
      <c r="AK813" s="108"/>
      <c r="AL813" s="110"/>
      <c r="AM813" s="81"/>
      <c r="AN813" s="109" t="str">
        <f aca="false">IF($D813="","",IF(COUNTIF($D$4:$D$1203,$D813)&gt;1,"DUPLICATE — check earlier row",""))</f>
        <v/>
      </c>
      <c r="AO813" s="81"/>
      <c r="AP813" s="81"/>
    </row>
    <row r="814" customFormat="false" ht="30" hidden="false" customHeight="true" outlineLevel="0" collapsed="false">
      <c r="A814" s="79"/>
      <c r="B814" s="80"/>
      <c r="C814" s="80"/>
      <c r="D814" s="80"/>
      <c r="E814" s="80"/>
      <c r="F814" s="80"/>
      <c r="G814" s="80"/>
      <c r="H814" s="80"/>
      <c r="I814" s="80"/>
      <c r="J814" s="102"/>
      <c r="K814" s="103" t="str">
        <f aca="false">IF(J814="","",IF(J814&gt;=8,"Yes","Check"))</f>
        <v/>
      </c>
      <c r="L814" s="81"/>
      <c r="M814" s="102"/>
      <c r="N814" s="102"/>
      <c r="O814" s="80"/>
      <c r="P814" s="81"/>
      <c r="Q814" s="103" t="str">
        <f aca="false">IF(P814="","",LEN(P814))</f>
        <v/>
      </c>
      <c r="R814" s="102"/>
      <c r="S814" s="80"/>
      <c r="T814" s="81"/>
      <c r="U814" s="104" t="str">
        <f aca="false">IF($AE814&lt;&gt;"",$AE814+4,IF(OR(R814&lt;&gt;"Yes",A814=""),"",A814+4))</f>
        <v/>
      </c>
      <c r="V814" s="102"/>
      <c r="W814" s="81"/>
      <c r="X814" s="81"/>
      <c r="Y814" s="105"/>
      <c r="Z814" s="105"/>
      <c r="AA814" s="106" t="str">
        <f aca="false">IF(AND($Y814="",$Z814=""),"",ROUND(IFERROR(VALUE(LEFT($Y814,1)),0)*12+IFERROR(VALUE(LEFT($Z814,1)),0)*8,0))</f>
        <v/>
      </c>
      <c r="AB814" s="106" t="str">
        <f aca="false">IF($AA814="","",IF($AA814&gt;=80,"A - call first",IF($AA814&gt;=60,"B - worth pursuing",IF($AA814&gt;=40,"C - nurture","D - do not spend time here"))))</f>
        <v/>
      </c>
      <c r="AC814" s="107" t="str">
        <f aca="false">IF($C814="","",IF($S814="Converted","8 Won / Certified",IF($S814="Application Started","7 Certification / Enterprise opportunity",IF($S814="Meeting Booked","6 Meeting / Application",IF(OR($S814="Interested",$S814="Info Requested"),"5 Interested",IF(OR($S814="Declined",$S814="Not Relevant",$S814="Do Not Contact / Unsubscribed"),"9 Closed - Lost",IF($R814="Yes","4 Contacted",IF($N814="Yes","2 Engaged",IF($M814="Yes","1 Awareness",IF($AA814&gt;=60,"3 Qualified","1 Awareness"))))))))))</f>
        <v/>
      </c>
      <c r="AD814" s="108"/>
      <c r="AE814" s="108"/>
      <c r="AF814" s="111" t="str">
        <f aca="false">IF($AE814="","",$AE814+10)</f>
        <v/>
      </c>
      <c r="AG814" s="108"/>
      <c r="AH814" s="81"/>
      <c r="AI814" s="108"/>
      <c r="AJ814" s="81"/>
      <c r="AK814" s="108"/>
      <c r="AL814" s="110"/>
      <c r="AM814" s="81"/>
      <c r="AN814" s="111" t="str">
        <f aca="false">IF($D814="","",IF(COUNTIF($D$4:$D$1203,$D814)&gt;1,"DUPLICATE — check earlier row",""))</f>
        <v/>
      </c>
      <c r="AO814" s="81"/>
      <c r="AP814" s="81"/>
    </row>
    <row r="815" customFormat="false" ht="30" hidden="false" customHeight="true" outlineLevel="0" collapsed="false">
      <c r="A815" s="79"/>
      <c r="B815" s="80"/>
      <c r="C815" s="80"/>
      <c r="D815" s="80"/>
      <c r="E815" s="80"/>
      <c r="F815" s="80"/>
      <c r="G815" s="80"/>
      <c r="H815" s="80"/>
      <c r="I815" s="80"/>
      <c r="J815" s="102"/>
      <c r="K815" s="103" t="str">
        <f aca="false">IF(J815="","",IF(J815&gt;=8,"Yes","Check"))</f>
        <v/>
      </c>
      <c r="L815" s="81"/>
      <c r="M815" s="102"/>
      <c r="N815" s="102"/>
      <c r="O815" s="80"/>
      <c r="P815" s="81"/>
      <c r="Q815" s="103" t="str">
        <f aca="false">IF(P815="","",LEN(P815))</f>
        <v/>
      </c>
      <c r="R815" s="102"/>
      <c r="S815" s="80"/>
      <c r="T815" s="81"/>
      <c r="U815" s="104" t="str">
        <f aca="false">IF($AE815&lt;&gt;"",$AE815+4,IF(OR(R815&lt;&gt;"Yes",A815=""),"",A815+4))</f>
        <v/>
      </c>
      <c r="V815" s="102"/>
      <c r="W815" s="81"/>
      <c r="X815" s="81"/>
      <c r="Y815" s="105"/>
      <c r="Z815" s="105"/>
      <c r="AA815" s="106" t="str">
        <f aca="false">IF(AND($Y815="",$Z815=""),"",ROUND(IFERROR(VALUE(LEFT($Y815,1)),0)*12+IFERROR(VALUE(LEFT($Z815,1)),0)*8,0))</f>
        <v/>
      </c>
      <c r="AB815" s="106" t="str">
        <f aca="false">IF($AA815="","",IF($AA815&gt;=80,"A - call first",IF($AA815&gt;=60,"B - worth pursuing",IF($AA815&gt;=40,"C - nurture","D - do not spend time here"))))</f>
        <v/>
      </c>
      <c r="AC815" s="107" t="str">
        <f aca="false">IF($C815="","",IF($S815="Converted","8 Won / Certified",IF($S815="Application Started","7 Certification / Enterprise opportunity",IF($S815="Meeting Booked","6 Meeting / Application",IF(OR($S815="Interested",$S815="Info Requested"),"5 Interested",IF(OR($S815="Declined",$S815="Not Relevant",$S815="Do Not Contact / Unsubscribed"),"9 Closed - Lost",IF($R815="Yes","4 Contacted",IF($N815="Yes","2 Engaged",IF($M815="Yes","1 Awareness",IF($AA815&gt;=60,"3 Qualified","1 Awareness"))))))))))</f>
        <v/>
      </c>
      <c r="AD815" s="108"/>
      <c r="AE815" s="108"/>
      <c r="AF815" s="109" t="str">
        <f aca="false">IF($AE815="","",$AE815+10)</f>
        <v/>
      </c>
      <c r="AG815" s="108"/>
      <c r="AH815" s="81"/>
      <c r="AI815" s="108"/>
      <c r="AJ815" s="81"/>
      <c r="AK815" s="108"/>
      <c r="AL815" s="110"/>
      <c r="AM815" s="81"/>
      <c r="AN815" s="109" t="str">
        <f aca="false">IF($D815="","",IF(COUNTIF($D$4:$D$1203,$D815)&gt;1,"DUPLICATE — check earlier row",""))</f>
        <v/>
      </c>
      <c r="AO815" s="81"/>
      <c r="AP815" s="81"/>
    </row>
    <row r="816" customFormat="false" ht="30" hidden="false" customHeight="true" outlineLevel="0" collapsed="false">
      <c r="A816" s="79"/>
      <c r="B816" s="80"/>
      <c r="C816" s="80"/>
      <c r="D816" s="80"/>
      <c r="E816" s="80"/>
      <c r="F816" s="80"/>
      <c r="G816" s="80"/>
      <c r="H816" s="80"/>
      <c r="I816" s="80"/>
      <c r="J816" s="102"/>
      <c r="K816" s="103" t="str">
        <f aca="false">IF(J816="","",IF(J816&gt;=8,"Yes","Check"))</f>
        <v/>
      </c>
      <c r="L816" s="81"/>
      <c r="M816" s="102"/>
      <c r="N816" s="102"/>
      <c r="O816" s="80"/>
      <c r="P816" s="81"/>
      <c r="Q816" s="103" t="str">
        <f aca="false">IF(P816="","",LEN(P816))</f>
        <v/>
      </c>
      <c r="R816" s="102"/>
      <c r="S816" s="80"/>
      <c r="T816" s="81"/>
      <c r="U816" s="104" t="str">
        <f aca="false">IF($AE816&lt;&gt;"",$AE816+4,IF(OR(R816&lt;&gt;"Yes",A816=""),"",A816+4))</f>
        <v/>
      </c>
      <c r="V816" s="102"/>
      <c r="W816" s="81"/>
      <c r="X816" s="81"/>
      <c r="Y816" s="105"/>
      <c r="Z816" s="105"/>
      <c r="AA816" s="106" t="str">
        <f aca="false">IF(AND($Y816="",$Z816=""),"",ROUND(IFERROR(VALUE(LEFT($Y816,1)),0)*12+IFERROR(VALUE(LEFT($Z816,1)),0)*8,0))</f>
        <v/>
      </c>
      <c r="AB816" s="106" t="str">
        <f aca="false">IF($AA816="","",IF($AA816&gt;=80,"A - call first",IF($AA816&gt;=60,"B - worth pursuing",IF($AA816&gt;=40,"C - nurture","D - do not spend time here"))))</f>
        <v/>
      </c>
      <c r="AC816" s="107" t="str">
        <f aca="false">IF($C816="","",IF($S816="Converted","8 Won / Certified",IF($S816="Application Started","7 Certification / Enterprise opportunity",IF($S816="Meeting Booked","6 Meeting / Application",IF(OR($S816="Interested",$S816="Info Requested"),"5 Interested",IF(OR($S816="Declined",$S816="Not Relevant",$S816="Do Not Contact / Unsubscribed"),"9 Closed - Lost",IF($R816="Yes","4 Contacted",IF($N816="Yes","2 Engaged",IF($M816="Yes","1 Awareness",IF($AA816&gt;=60,"3 Qualified","1 Awareness"))))))))))</f>
        <v/>
      </c>
      <c r="AD816" s="108"/>
      <c r="AE816" s="108"/>
      <c r="AF816" s="111" t="str">
        <f aca="false">IF($AE816="","",$AE816+10)</f>
        <v/>
      </c>
      <c r="AG816" s="108"/>
      <c r="AH816" s="81"/>
      <c r="AI816" s="108"/>
      <c r="AJ816" s="81"/>
      <c r="AK816" s="108"/>
      <c r="AL816" s="110"/>
      <c r="AM816" s="81"/>
      <c r="AN816" s="111" t="str">
        <f aca="false">IF($D816="","",IF(COUNTIF($D$4:$D$1203,$D816)&gt;1,"DUPLICATE — check earlier row",""))</f>
        <v/>
      </c>
      <c r="AO816" s="81"/>
      <c r="AP816" s="81"/>
    </row>
    <row r="817" customFormat="false" ht="30" hidden="false" customHeight="true" outlineLevel="0" collapsed="false">
      <c r="A817" s="79"/>
      <c r="B817" s="80"/>
      <c r="C817" s="80"/>
      <c r="D817" s="80"/>
      <c r="E817" s="80"/>
      <c r="F817" s="80"/>
      <c r="G817" s="80"/>
      <c r="H817" s="80"/>
      <c r="I817" s="80"/>
      <c r="J817" s="102"/>
      <c r="K817" s="103" t="str">
        <f aca="false">IF(J817="","",IF(J817&gt;=8,"Yes","Check"))</f>
        <v/>
      </c>
      <c r="L817" s="81"/>
      <c r="M817" s="102"/>
      <c r="N817" s="102"/>
      <c r="O817" s="80"/>
      <c r="P817" s="81"/>
      <c r="Q817" s="103" t="str">
        <f aca="false">IF(P817="","",LEN(P817))</f>
        <v/>
      </c>
      <c r="R817" s="102"/>
      <c r="S817" s="80"/>
      <c r="T817" s="81"/>
      <c r="U817" s="104" t="str">
        <f aca="false">IF($AE817&lt;&gt;"",$AE817+4,IF(OR(R817&lt;&gt;"Yes",A817=""),"",A817+4))</f>
        <v/>
      </c>
      <c r="V817" s="102"/>
      <c r="W817" s="81"/>
      <c r="X817" s="81"/>
      <c r="Y817" s="105"/>
      <c r="Z817" s="105"/>
      <c r="AA817" s="106" t="str">
        <f aca="false">IF(AND($Y817="",$Z817=""),"",ROUND(IFERROR(VALUE(LEFT($Y817,1)),0)*12+IFERROR(VALUE(LEFT($Z817,1)),0)*8,0))</f>
        <v/>
      </c>
      <c r="AB817" s="106" t="str">
        <f aca="false">IF($AA817="","",IF($AA817&gt;=80,"A - call first",IF($AA817&gt;=60,"B - worth pursuing",IF($AA817&gt;=40,"C - nurture","D - do not spend time here"))))</f>
        <v/>
      </c>
      <c r="AC817" s="107" t="str">
        <f aca="false">IF($C817="","",IF($S817="Converted","8 Won / Certified",IF($S817="Application Started","7 Certification / Enterprise opportunity",IF($S817="Meeting Booked","6 Meeting / Application",IF(OR($S817="Interested",$S817="Info Requested"),"5 Interested",IF(OR($S817="Declined",$S817="Not Relevant",$S817="Do Not Contact / Unsubscribed"),"9 Closed - Lost",IF($R817="Yes","4 Contacted",IF($N817="Yes","2 Engaged",IF($M817="Yes","1 Awareness",IF($AA817&gt;=60,"3 Qualified","1 Awareness"))))))))))</f>
        <v/>
      </c>
      <c r="AD817" s="108"/>
      <c r="AE817" s="108"/>
      <c r="AF817" s="109" t="str">
        <f aca="false">IF($AE817="","",$AE817+10)</f>
        <v/>
      </c>
      <c r="AG817" s="108"/>
      <c r="AH817" s="81"/>
      <c r="AI817" s="108"/>
      <c r="AJ817" s="81"/>
      <c r="AK817" s="108"/>
      <c r="AL817" s="110"/>
      <c r="AM817" s="81"/>
      <c r="AN817" s="109" t="str">
        <f aca="false">IF($D817="","",IF(COUNTIF($D$4:$D$1203,$D817)&gt;1,"DUPLICATE — check earlier row",""))</f>
        <v/>
      </c>
      <c r="AO817" s="81"/>
      <c r="AP817" s="81"/>
    </row>
    <row r="818" customFormat="false" ht="30" hidden="false" customHeight="true" outlineLevel="0" collapsed="false">
      <c r="A818" s="79"/>
      <c r="B818" s="80"/>
      <c r="C818" s="80"/>
      <c r="D818" s="80"/>
      <c r="E818" s="80"/>
      <c r="F818" s="80"/>
      <c r="G818" s="80"/>
      <c r="H818" s="80"/>
      <c r="I818" s="80"/>
      <c r="J818" s="102"/>
      <c r="K818" s="103" t="str">
        <f aca="false">IF(J818="","",IF(J818&gt;=8,"Yes","Check"))</f>
        <v/>
      </c>
      <c r="L818" s="81"/>
      <c r="M818" s="102"/>
      <c r="N818" s="102"/>
      <c r="O818" s="80"/>
      <c r="P818" s="81"/>
      <c r="Q818" s="103" t="str">
        <f aca="false">IF(P818="","",LEN(P818))</f>
        <v/>
      </c>
      <c r="R818" s="102"/>
      <c r="S818" s="80"/>
      <c r="T818" s="81"/>
      <c r="U818" s="104" t="str">
        <f aca="false">IF($AE818&lt;&gt;"",$AE818+4,IF(OR(R818&lt;&gt;"Yes",A818=""),"",A818+4))</f>
        <v/>
      </c>
      <c r="V818" s="102"/>
      <c r="W818" s="81"/>
      <c r="X818" s="81"/>
      <c r="Y818" s="105"/>
      <c r="Z818" s="105"/>
      <c r="AA818" s="106" t="str">
        <f aca="false">IF(AND($Y818="",$Z818=""),"",ROUND(IFERROR(VALUE(LEFT($Y818,1)),0)*12+IFERROR(VALUE(LEFT($Z818,1)),0)*8,0))</f>
        <v/>
      </c>
      <c r="AB818" s="106" t="str">
        <f aca="false">IF($AA818="","",IF($AA818&gt;=80,"A - call first",IF($AA818&gt;=60,"B - worth pursuing",IF($AA818&gt;=40,"C - nurture","D - do not spend time here"))))</f>
        <v/>
      </c>
      <c r="AC818" s="107" t="str">
        <f aca="false">IF($C818="","",IF($S818="Converted","8 Won / Certified",IF($S818="Application Started","7 Certification / Enterprise opportunity",IF($S818="Meeting Booked","6 Meeting / Application",IF(OR($S818="Interested",$S818="Info Requested"),"5 Interested",IF(OR($S818="Declined",$S818="Not Relevant",$S818="Do Not Contact / Unsubscribed"),"9 Closed - Lost",IF($R818="Yes","4 Contacted",IF($N818="Yes","2 Engaged",IF($M818="Yes","1 Awareness",IF($AA818&gt;=60,"3 Qualified","1 Awareness"))))))))))</f>
        <v/>
      </c>
      <c r="AD818" s="108"/>
      <c r="AE818" s="108"/>
      <c r="AF818" s="111" t="str">
        <f aca="false">IF($AE818="","",$AE818+10)</f>
        <v/>
      </c>
      <c r="AG818" s="108"/>
      <c r="AH818" s="81"/>
      <c r="AI818" s="108"/>
      <c r="AJ818" s="81"/>
      <c r="AK818" s="108"/>
      <c r="AL818" s="110"/>
      <c r="AM818" s="81"/>
      <c r="AN818" s="111" t="str">
        <f aca="false">IF($D818="","",IF(COUNTIF($D$4:$D$1203,$D818)&gt;1,"DUPLICATE — check earlier row",""))</f>
        <v/>
      </c>
      <c r="AO818" s="81"/>
      <c r="AP818" s="81"/>
    </row>
    <row r="819" customFormat="false" ht="30" hidden="false" customHeight="true" outlineLevel="0" collapsed="false">
      <c r="A819" s="79"/>
      <c r="B819" s="80"/>
      <c r="C819" s="80"/>
      <c r="D819" s="80"/>
      <c r="E819" s="80"/>
      <c r="F819" s="80"/>
      <c r="G819" s="80"/>
      <c r="H819" s="80"/>
      <c r="I819" s="80"/>
      <c r="J819" s="102"/>
      <c r="K819" s="103" t="str">
        <f aca="false">IF(J819="","",IF(J819&gt;=8,"Yes","Check"))</f>
        <v/>
      </c>
      <c r="L819" s="81"/>
      <c r="M819" s="102"/>
      <c r="N819" s="102"/>
      <c r="O819" s="80"/>
      <c r="P819" s="81"/>
      <c r="Q819" s="103" t="str">
        <f aca="false">IF(P819="","",LEN(P819))</f>
        <v/>
      </c>
      <c r="R819" s="102"/>
      <c r="S819" s="80"/>
      <c r="T819" s="81"/>
      <c r="U819" s="104" t="str">
        <f aca="false">IF($AE819&lt;&gt;"",$AE819+4,IF(OR(R819&lt;&gt;"Yes",A819=""),"",A819+4))</f>
        <v/>
      </c>
      <c r="V819" s="102"/>
      <c r="W819" s="81"/>
      <c r="X819" s="81"/>
      <c r="Y819" s="105"/>
      <c r="Z819" s="105"/>
      <c r="AA819" s="106" t="str">
        <f aca="false">IF(AND($Y819="",$Z819=""),"",ROUND(IFERROR(VALUE(LEFT($Y819,1)),0)*12+IFERROR(VALUE(LEFT($Z819,1)),0)*8,0))</f>
        <v/>
      </c>
      <c r="AB819" s="106" t="str">
        <f aca="false">IF($AA819="","",IF($AA819&gt;=80,"A - call first",IF($AA819&gt;=60,"B - worth pursuing",IF($AA819&gt;=40,"C - nurture","D - do not spend time here"))))</f>
        <v/>
      </c>
      <c r="AC819" s="107" t="str">
        <f aca="false">IF($C819="","",IF($S819="Converted","8 Won / Certified",IF($S819="Application Started","7 Certification / Enterprise opportunity",IF($S819="Meeting Booked","6 Meeting / Application",IF(OR($S819="Interested",$S819="Info Requested"),"5 Interested",IF(OR($S819="Declined",$S819="Not Relevant",$S819="Do Not Contact / Unsubscribed"),"9 Closed - Lost",IF($R819="Yes","4 Contacted",IF($N819="Yes","2 Engaged",IF($M819="Yes","1 Awareness",IF($AA819&gt;=60,"3 Qualified","1 Awareness"))))))))))</f>
        <v/>
      </c>
      <c r="AD819" s="108"/>
      <c r="AE819" s="108"/>
      <c r="AF819" s="109" t="str">
        <f aca="false">IF($AE819="","",$AE819+10)</f>
        <v/>
      </c>
      <c r="AG819" s="108"/>
      <c r="AH819" s="81"/>
      <c r="AI819" s="108"/>
      <c r="AJ819" s="81"/>
      <c r="AK819" s="108"/>
      <c r="AL819" s="110"/>
      <c r="AM819" s="81"/>
      <c r="AN819" s="109" t="str">
        <f aca="false">IF($D819="","",IF(COUNTIF($D$4:$D$1203,$D819)&gt;1,"DUPLICATE — check earlier row",""))</f>
        <v/>
      </c>
      <c r="AO819" s="81"/>
      <c r="AP819" s="81"/>
    </row>
    <row r="820" customFormat="false" ht="30" hidden="false" customHeight="true" outlineLevel="0" collapsed="false">
      <c r="A820" s="79"/>
      <c r="B820" s="80"/>
      <c r="C820" s="80"/>
      <c r="D820" s="80"/>
      <c r="E820" s="80"/>
      <c r="F820" s="80"/>
      <c r="G820" s="80"/>
      <c r="H820" s="80"/>
      <c r="I820" s="80"/>
      <c r="J820" s="102"/>
      <c r="K820" s="103" t="str">
        <f aca="false">IF(J820="","",IF(J820&gt;=8,"Yes","Check"))</f>
        <v/>
      </c>
      <c r="L820" s="81"/>
      <c r="M820" s="102"/>
      <c r="N820" s="102"/>
      <c r="O820" s="80"/>
      <c r="P820" s="81"/>
      <c r="Q820" s="103" t="str">
        <f aca="false">IF(P820="","",LEN(P820))</f>
        <v/>
      </c>
      <c r="R820" s="102"/>
      <c r="S820" s="80"/>
      <c r="T820" s="81"/>
      <c r="U820" s="104" t="str">
        <f aca="false">IF($AE820&lt;&gt;"",$AE820+4,IF(OR(R820&lt;&gt;"Yes",A820=""),"",A820+4))</f>
        <v/>
      </c>
      <c r="V820" s="102"/>
      <c r="W820" s="81"/>
      <c r="X820" s="81"/>
      <c r="Y820" s="105"/>
      <c r="Z820" s="105"/>
      <c r="AA820" s="106" t="str">
        <f aca="false">IF(AND($Y820="",$Z820=""),"",ROUND(IFERROR(VALUE(LEFT($Y820,1)),0)*12+IFERROR(VALUE(LEFT($Z820,1)),0)*8,0))</f>
        <v/>
      </c>
      <c r="AB820" s="106" t="str">
        <f aca="false">IF($AA820="","",IF($AA820&gt;=80,"A - call first",IF($AA820&gt;=60,"B - worth pursuing",IF($AA820&gt;=40,"C - nurture","D - do not spend time here"))))</f>
        <v/>
      </c>
      <c r="AC820" s="107" t="str">
        <f aca="false">IF($C820="","",IF($S820="Converted","8 Won / Certified",IF($S820="Application Started","7 Certification / Enterprise opportunity",IF($S820="Meeting Booked","6 Meeting / Application",IF(OR($S820="Interested",$S820="Info Requested"),"5 Interested",IF(OR($S820="Declined",$S820="Not Relevant",$S820="Do Not Contact / Unsubscribed"),"9 Closed - Lost",IF($R820="Yes","4 Contacted",IF($N820="Yes","2 Engaged",IF($M820="Yes","1 Awareness",IF($AA820&gt;=60,"3 Qualified","1 Awareness"))))))))))</f>
        <v/>
      </c>
      <c r="AD820" s="108"/>
      <c r="AE820" s="108"/>
      <c r="AF820" s="111" t="str">
        <f aca="false">IF($AE820="","",$AE820+10)</f>
        <v/>
      </c>
      <c r="AG820" s="108"/>
      <c r="AH820" s="81"/>
      <c r="AI820" s="108"/>
      <c r="AJ820" s="81"/>
      <c r="AK820" s="108"/>
      <c r="AL820" s="110"/>
      <c r="AM820" s="81"/>
      <c r="AN820" s="111" t="str">
        <f aca="false">IF($D820="","",IF(COUNTIF($D$4:$D$1203,$D820)&gt;1,"DUPLICATE — check earlier row",""))</f>
        <v/>
      </c>
      <c r="AO820" s="81"/>
      <c r="AP820" s="81"/>
    </row>
    <row r="821" customFormat="false" ht="30" hidden="false" customHeight="true" outlineLevel="0" collapsed="false">
      <c r="A821" s="79"/>
      <c r="B821" s="80"/>
      <c r="C821" s="80"/>
      <c r="D821" s="80"/>
      <c r="E821" s="80"/>
      <c r="F821" s="80"/>
      <c r="G821" s="80"/>
      <c r="H821" s="80"/>
      <c r="I821" s="80"/>
      <c r="J821" s="102"/>
      <c r="K821" s="103" t="str">
        <f aca="false">IF(J821="","",IF(J821&gt;=8,"Yes","Check"))</f>
        <v/>
      </c>
      <c r="L821" s="81"/>
      <c r="M821" s="102"/>
      <c r="N821" s="102"/>
      <c r="O821" s="80"/>
      <c r="P821" s="81"/>
      <c r="Q821" s="103" t="str">
        <f aca="false">IF(P821="","",LEN(P821))</f>
        <v/>
      </c>
      <c r="R821" s="102"/>
      <c r="S821" s="80"/>
      <c r="T821" s="81"/>
      <c r="U821" s="104" t="str">
        <f aca="false">IF($AE821&lt;&gt;"",$AE821+4,IF(OR(R821&lt;&gt;"Yes",A821=""),"",A821+4))</f>
        <v/>
      </c>
      <c r="V821" s="102"/>
      <c r="W821" s="81"/>
      <c r="X821" s="81"/>
      <c r="Y821" s="105"/>
      <c r="Z821" s="105"/>
      <c r="AA821" s="106" t="str">
        <f aca="false">IF(AND($Y821="",$Z821=""),"",ROUND(IFERROR(VALUE(LEFT($Y821,1)),0)*12+IFERROR(VALUE(LEFT($Z821,1)),0)*8,0))</f>
        <v/>
      </c>
      <c r="AB821" s="106" t="str">
        <f aca="false">IF($AA821="","",IF($AA821&gt;=80,"A - call first",IF($AA821&gt;=60,"B - worth pursuing",IF($AA821&gt;=40,"C - nurture","D - do not spend time here"))))</f>
        <v/>
      </c>
      <c r="AC821" s="107" t="str">
        <f aca="false">IF($C821="","",IF($S821="Converted","8 Won / Certified",IF($S821="Application Started","7 Certification / Enterprise opportunity",IF($S821="Meeting Booked","6 Meeting / Application",IF(OR($S821="Interested",$S821="Info Requested"),"5 Interested",IF(OR($S821="Declined",$S821="Not Relevant",$S821="Do Not Contact / Unsubscribed"),"9 Closed - Lost",IF($R821="Yes","4 Contacted",IF($N821="Yes","2 Engaged",IF($M821="Yes","1 Awareness",IF($AA821&gt;=60,"3 Qualified","1 Awareness"))))))))))</f>
        <v/>
      </c>
      <c r="AD821" s="108"/>
      <c r="AE821" s="108"/>
      <c r="AF821" s="109" t="str">
        <f aca="false">IF($AE821="","",$AE821+10)</f>
        <v/>
      </c>
      <c r="AG821" s="108"/>
      <c r="AH821" s="81"/>
      <c r="AI821" s="108"/>
      <c r="AJ821" s="81"/>
      <c r="AK821" s="108"/>
      <c r="AL821" s="110"/>
      <c r="AM821" s="81"/>
      <c r="AN821" s="109" t="str">
        <f aca="false">IF($D821="","",IF(COUNTIF($D$4:$D$1203,$D821)&gt;1,"DUPLICATE — check earlier row",""))</f>
        <v/>
      </c>
      <c r="AO821" s="81"/>
      <c r="AP821" s="81"/>
    </row>
    <row r="822" customFormat="false" ht="30" hidden="false" customHeight="true" outlineLevel="0" collapsed="false">
      <c r="A822" s="79"/>
      <c r="B822" s="80"/>
      <c r="C822" s="80"/>
      <c r="D822" s="80"/>
      <c r="E822" s="80"/>
      <c r="F822" s="80"/>
      <c r="G822" s="80"/>
      <c r="H822" s="80"/>
      <c r="I822" s="80"/>
      <c r="J822" s="102"/>
      <c r="K822" s="103" t="str">
        <f aca="false">IF(J822="","",IF(J822&gt;=8,"Yes","Check"))</f>
        <v/>
      </c>
      <c r="L822" s="81"/>
      <c r="M822" s="102"/>
      <c r="N822" s="102"/>
      <c r="O822" s="80"/>
      <c r="P822" s="81"/>
      <c r="Q822" s="103" t="str">
        <f aca="false">IF(P822="","",LEN(P822))</f>
        <v/>
      </c>
      <c r="R822" s="102"/>
      <c r="S822" s="80"/>
      <c r="T822" s="81"/>
      <c r="U822" s="104" t="str">
        <f aca="false">IF($AE822&lt;&gt;"",$AE822+4,IF(OR(R822&lt;&gt;"Yes",A822=""),"",A822+4))</f>
        <v/>
      </c>
      <c r="V822" s="102"/>
      <c r="W822" s="81"/>
      <c r="X822" s="81"/>
      <c r="Y822" s="105"/>
      <c r="Z822" s="105"/>
      <c r="AA822" s="106" t="str">
        <f aca="false">IF(AND($Y822="",$Z822=""),"",ROUND(IFERROR(VALUE(LEFT($Y822,1)),0)*12+IFERROR(VALUE(LEFT($Z822,1)),0)*8,0))</f>
        <v/>
      </c>
      <c r="AB822" s="106" t="str">
        <f aca="false">IF($AA822="","",IF($AA822&gt;=80,"A - call first",IF($AA822&gt;=60,"B - worth pursuing",IF($AA822&gt;=40,"C - nurture","D - do not spend time here"))))</f>
        <v/>
      </c>
      <c r="AC822" s="107" t="str">
        <f aca="false">IF($C822="","",IF($S822="Converted","8 Won / Certified",IF($S822="Application Started","7 Certification / Enterprise opportunity",IF($S822="Meeting Booked","6 Meeting / Application",IF(OR($S822="Interested",$S822="Info Requested"),"5 Interested",IF(OR($S822="Declined",$S822="Not Relevant",$S822="Do Not Contact / Unsubscribed"),"9 Closed - Lost",IF($R822="Yes","4 Contacted",IF($N822="Yes","2 Engaged",IF($M822="Yes","1 Awareness",IF($AA822&gt;=60,"3 Qualified","1 Awareness"))))))))))</f>
        <v/>
      </c>
      <c r="AD822" s="108"/>
      <c r="AE822" s="108"/>
      <c r="AF822" s="111" t="str">
        <f aca="false">IF($AE822="","",$AE822+10)</f>
        <v/>
      </c>
      <c r="AG822" s="108"/>
      <c r="AH822" s="81"/>
      <c r="AI822" s="108"/>
      <c r="AJ822" s="81"/>
      <c r="AK822" s="108"/>
      <c r="AL822" s="110"/>
      <c r="AM822" s="81"/>
      <c r="AN822" s="111" t="str">
        <f aca="false">IF($D822="","",IF(COUNTIF($D$4:$D$1203,$D822)&gt;1,"DUPLICATE — check earlier row",""))</f>
        <v/>
      </c>
      <c r="AO822" s="81"/>
      <c r="AP822" s="81"/>
    </row>
    <row r="823" customFormat="false" ht="30" hidden="false" customHeight="true" outlineLevel="0" collapsed="false">
      <c r="A823" s="79"/>
      <c r="B823" s="80"/>
      <c r="C823" s="80"/>
      <c r="D823" s="80"/>
      <c r="E823" s="80"/>
      <c r="F823" s="80"/>
      <c r="G823" s="80"/>
      <c r="H823" s="80"/>
      <c r="I823" s="80"/>
      <c r="J823" s="102"/>
      <c r="K823" s="103" t="str">
        <f aca="false">IF(J823="","",IF(J823&gt;=8,"Yes","Check"))</f>
        <v/>
      </c>
      <c r="L823" s="81"/>
      <c r="M823" s="102"/>
      <c r="N823" s="102"/>
      <c r="O823" s="80"/>
      <c r="P823" s="81"/>
      <c r="Q823" s="103" t="str">
        <f aca="false">IF(P823="","",LEN(P823))</f>
        <v/>
      </c>
      <c r="R823" s="102"/>
      <c r="S823" s="80"/>
      <c r="T823" s="81"/>
      <c r="U823" s="104" t="str">
        <f aca="false">IF($AE823&lt;&gt;"",$AE823+4,IF(OR(R823&lt;&gt;"Yes",A823=""),"",A823+4))</f>
        <v/>
      </c>
      <c r="V823" s="102"/>
      <c r="W823" s="81"/>
      <c r="X823" s="81"/>
      <c r="Y823" s="105"/>
      <c r="Z823" s="105"/>
      <c r="AA823" s="106" t="str">
        <f aca="false">IF(AND($Y823="",$Z823=""),"",ROUND(IFERROR(VALUE(LEFT($Y823,1)),0)*12+IFERROR(VALUE(LEFT($Z823,1)),0)*8,0))</f>
        <v/>
      </c>
      <c r="AB823" s="106" t="str">
        <f aca="false">IF($AA823="","",IF($AA823&gt;=80,"A - call first",IF($AA823&gt;=60,"B - worth pursuing",IF($AA823&gt;=40,"C - nurture","D - do not spend time here"))))</f>
        <v/>
      </c>
      <c r="AC823" s="107" t="str">
        <f aca="false">IF($C823="","",IF($S823="Converted","8 Won / Certified",IF($S823="Application Started","7 Certification / Enterprise opportunity",IF($S823="Meeting Booked","6 Meeting / Application",IF(OR($S823="Interested",$S823="Info Requested"),"5 Interested",IF(OR($S823="Declined",$S823="Not Relevant",$S823="Do Not Contact / Unsubscribed"),"9 Closed - Lost",IF($R823="Yes","4 Contacted",IF($N823="Yes","2 Engaged",IF($M823="Yes","1 Awareness",IF($AA823&gt;=60,"3 Qualified","1 Awareness"))))))))))</f>
        <v/>
      </c>
      <c r="AD823" s="108"/>
      <c r="AE823" s="108"/>
      <c r="AF823" s="109" t="str">
        <f aca="false">IF($AE823="","",$AE823+10)</f>
        <v/>
      </c>
      <c r="AG823" s="108"/>
      <c r="AH823" s="81"/>
      <c r="AI823" s="108"/>
      <c r="AJ823" s="81"/>
      <c r="AK823" s="108"/>
      <c r="AL823" s="110"/>
      <c r="AM823" s="81"/>
      <c r="AN823" s="109" t="str">
        <f aca="false">IF($D823="","",IF(COUNTIF($D$4:$D$1203,$D823)&gt;1,"DUPLICATE — check earlier row",""))</f>
        <v/>
      </c>
      <c r="AO823" s="81"/>
      <c r="AP823" s="81"/>
    </row>
    <row r="824" customFormat="false" ht="30" hidden="false" customHeight="true" outlineLevel="0" collapsed="false">
      <c r="A824" s="79"/>
      <c r="B824" s="80"/>
      <c r="C824" s="80"/>
      <c r="D824" s="80"/>
      <c r="E824" s="80"/>
      <c r="F824" s="80"/>
      <c r="G824" s="80"/>
      <c r="H824" s="80"/>
      <c r="I824" s="80"/>
      <c r="J824" s="102"/>
      <c r="K824" s="103" t="str">
        <f aca="false">IF(J824="","",IF(J824&gt;=8,"Yes","Check"))</f>
        <v/>
      </c>
      <c r="L824" s="81"/>
      <c r="M824" s="102"/>
      <c r="N824" s="102"/>
      <c r="O824" s="80"/>
      <c r="P824" s="81"/>
      <c r="Q824" s="103" t="str">
        <f aca="false">IF(P824="","",LEN(P824))</f>
        <v/>
      </c>
      <c r="R824" s="102"/>
      <c r="S824" s="80"/>
      <c r="T824" s="81"/>
      <c r="U824" s="104" t="str">
        <f aca="false">IF($AE824&lt;&gt;"",$AE824+4,IF(OR(R824&lt;&gt;"Yes",A824=""),"",A824+4))</f>
        <v/>
      </c>
      <c r="V824" s="102"/>
      <c r="W824" s="81"/>
      <c r="X824" s="81"/>
      <c r="Y824" s="105"/>
      <c r="Z824" s="105"/>
      <c r="AA824" s="106" t="str">
        <f aca="false">IF(AND($Y824="",$Z824=""),"",ROUND(IFERROR(VALUE(LEFT($Y824,1)),0)*12+IFERROR(VALUE(LEFT($Z824,1)),0)*8,0))</f>
        <v/>
      </c>
      <c r="AB824" s="106" t="str">
        <f aca="false">IF($AA824="","",IF($AA824&gt;=80,"A - call first",IF($AA824&gt;=60,"B - worth pursuing",IF($AA824&gt;=40,"C - nurture","D - do not spend time here"))))</f>
        <v/>
      </c>
      <c r="AC824" s="107" t="str">
        <f aca="false">IF($C824="","",IF($S824="Converted","8 Won / Certified",IF($S824="Application Started","7 Certification / Enterprise opportunity",IF($S824="Meeting Booked","6 Meeting / Application",IF(OR($S824="Interested",$S824="Info Requested"),"5 Interested",IF(OR($S824="Declined",$S824="Not Relevant",$S824="Do Not Contact / Unsubscribed"),"9 Closed - Lost",IF($R824="Yes","4 Contacted",IF($N824="Yes","2 Engaged",IF($M824="Yes","1 Awareness",IF($AA824&gt;=60,"3 Qualified","1 Awareness"))))))))))</f>
        <v/>
      </c>
      <c r="AD824" s="108"/>
      <c r="AE824" s="108"/>
      <c r="AF824" s="111" t="str">
        <f aca="false">IF($AE824="","",$AE824+10)</f>
        <v/>
      </c>
      <c r="AG824" s="108"/>
      <c r="AH824" s="81"/>
      <c r="AI824" s="108"/>
      <c r="AJ824" s="81"/>
      <c r="AK824" s="108"/>
      <c r="AL824" s="110"/>
      <c r="AM824" s="81"/>
      <c r="AN824" s="111" t="str">
        <f aca="false">IF($D824="","",IF(COUNTIF($D$4:$D$1203,$D824)&gt;1,"DUPLICATE — check earlier row",""))</f>
        <v/>
      </c>
      <c r="AO824" s="81"/>
      <c r="AP824" s="81"/>
    </row>
    <row r="825" customFormat="false" ht="30" hidden="false" customHeight="true" outlineLevel="0" collapsed="false">
      <c r="A825" s="79"/>
      <c r="B825" s="80"/>
      <c r="C825" s="80"/>
      <c r="D825" s="80"/>
      <c r="E825" s="80"/>
      <c r="F825" s="80"/>
      <c r="G825" s="80"/>
      <c r="H825" s="80"/>
      <c r="I825" s="80"/>
      <c r="J825" s="102"/>
      <c r="K825" s="103" t="str">
        <f aca="false">IF(J825="","",IF(J825&gt;=8,"Yes","Check"))</f>
        <v/>
      </c>
      <c r="L825" s="81"/>
      <c r="M825" s="102"/>
      <c r="N825" s="102"/>
      <c r="O825" s="80"/>
      <c r="P825" s="81"/>
      <c r="Q825" s="103" t="str">
        <f aca="false">IF(P825="","",LEN(P825))</f>
        <v/>
      </c>
      <c r="R825" s="102"/>
      <c r="S825" s="80"/>
      <c r="T825" s="81"/>
      <c r="U825" s="104" t="str">
        <f aca="false">IF($AE825&lt;&gt;"",$AE825+4,IF(OR(R825&lt;&gt;"Yes",A825=""),"",A825+4))</f>
        <v/>
      </c>
      <c r="V825" s="102"/>
      <c r="W825" s="81"/>
      <c r="X825" s="81"/>
      <c r="Y825" s="105"/>
      <c r="Z825" s="105"/>
      <c r="AA825" s="106" t="str">
        <f aca="false">IF(AND($Y825="",$Z825=""),"",ROUND(IFERROR(VALUE(LEFT($Y825,1)),0)*12+IFERROR(VALUE(LEFT($Z825,1)),0)*8,0))</f>
        <v/>
      </c>
      <c r="AB825" s="106" t="str">
        <f aca="false">IF($AA825="","",IF($AA825&gt;=80,"A - call first",IF($AA825&gt;=60,"B - worth pursuing",IF($AA825&gt;=40,"C - nurture","D - do not spend time here"))))</f>
        <v/>
      </c>
      <c r="AC825" s="107" t="str">
        <f aca="false">IF($C825="","",IF($S825="Converted","8 Won / Certified",IF($S825="Application Started","7 Certification / Enterprise opportunity",IF($S825="Meeting Booked","6 Meeting / Application",IF(OR($S825="Interested",$S825="Info Requested"),"5 Interested",IF(OR($S825="Declined",$S825="Not Relevant",$S825="Do Not Contact / Unsubscribed"),"9 Closed - Lost",IF($R825="Yes","4 Contacted",IF($N825="Yes","2 Engaged",IF($M825="Yes","1 Awareness",IF($AA825&gt;=60,"3 Qualified","1 Awareness"))))))))))</f>
        <v/>
      </c>
      <c r="AD825" s="108"/>
      <c r="AE825" s="108"/>
      <c r="AF825" s="109" t="str">
        <f aca="false">IF($AE825="","",$AE825+10)</f>
        <v/>
      </c>
      <c r="AG825" s="108"/>
      <c r="AH825" s="81"/>
      <c r="AI825" s="108"/>
      <c r="AJ825" s="81"/>
      <c r="AK825" s="108"/>
      <c r="AL825" s="110"/>
      <c r="AM825" s="81"/>
      <c r="AN825" s="109" t="str">
        <f aca="false">IF($D825="","",IF(COUNTIF($D$4:$D$1203,$D825)&gt;1,"DUPLICATE — check earlier row",""))</f>
        <v/>
      </c>
      <c r="AO825" s="81"/>
      <c r="AP825" s="81"/>
    </row>
    <row r="826" customFormat="false" ht="30" hidden="false" customHeight="true" outlineLevel="0" collapsed="false">
      <c r="A826" s="79"/>
      <c r="B826" s="80"/>
      <c r="C826" s="80"/>
      <c r="D826" s="80"/>
      <c r="E826" s="80"/>
      <c r="F826" s="80"/>
      <c r="G826" s="80"/>
      <c r="H826" s="80"/>
      <c r="I826" s="80"/>
      <c r="J826" s="102"/>
      <c r="K826" s="103" t="str">
        <f aca="false">IF(J826="","",IF(J826&gt;=8,"Yes","Check"))</f>
        <v/>
      </c>
      <c r="L826" s="81"/>
      <c r="M826" s="102"/>
      <c r="N826" s="102"/>
      <c r="O826" s="80"/>
      <c r="P826" s="81"/>
      <c r="Q826" s="103" t="str">
        <f aca="false">IF(P826="","",LEN(P826))</f>
        <v/>
      </c>
      <c r="R826" s="102"/>
      <c r="S826" s="80"/>
      <c r="T826" s="81"/>
      <c r="U826" s="104" t="str">
        <f aca="false">IF($AE826&lt;&gt;"",$AE826+4,IF(OR(R826&lt;&gt;"Yes",A826=""),"",A826+4))</f>
        <v/>
      </c>
      <c r="V826" s="102"/>
      <c r="W826" s="81"/>
      <c r="X826" s="81"/>
      <c r="Y826" s="105"/>
      <c r="Z826" s="105"/>
      <c r="AA826" s="106" t="str">
        <f aca="false">IF(AND($Y826="",$Z826=""),"",ROUND(IFERROR(VALUE(LEFT($Y826,1)),0)*12+IFERROR(VALUE(LEFT($Z826,1)),0)*8,0))</f>
        <v/>
      </c>
      <c r="AB826" s="106" t="str">
        <f aca="false">IF($AA826="","",IF($AA826&gt;=80,"A - call first",IF($AA826&gt;=60,"B - worth pursuing",IF($AA826&gt;=40,"C - nurture","D - do not spend time here"))))</f>
        <v/>
      </c>
      <c r="AC826" s="107" t="str">
        <f aca="false">IF($C826="","",IF($S826="Converted","8 Won / Certified",IF($S826="Application Started","7 Certification / Enterprise opportunity",IF($S826="Meeting Booked","6 Meeting / Application",IF(OR($S826="Interested",$S826="Info Requested"),"5 Interested",IF(OR($S826="Declined",$S826="Not Relevant",$S826="Do Not Contact / Unsubscribed"),"9 Closed - Lost",IF($R826="Yes","4 Contacted",IF($N826="Yes","2 Engaged",IF($M826="Yes","1 Awareness",IF($AA826&gt;=60,"3 Qualified","1 Awareness"))))))))))</f>
        <v/>
      </c>
      <c r="AD826" s="108"/>
      <c r="AE826" s="108"/>
      <c r="AF826" s="111" t="str">
        <f aca="false">IF($AE826="","",$AE826+10)</f>
        <v/>
      </c>
      <c r="AG826" s="108"/>
      <c r="AH826" s="81"/>
      <c r="AI826" s="108"/>
      <c r="AJ826" s="81"/>
      <c r="AK826" s="108"/>
      <c r="AL826" s="110"/>
      <c r="AM826" s="81"/>
      <c r="AN826" s="111" t="str">
        <f aca="false">IF($D826="","",IF(COUNTIF($D$4:$D$1203,$D826)&gt;1,"DUPLICATE — check earlier row",""))</f>
        <v/>
      </c>
      <c r="AO826" s="81"/>
      <c r="AP826" s="81"/>
    </row>
    <row r="827" customFormat="false" ht="30" hidden="false" customHeight="true" outlineLevel="0" collapsed="false">
      <c r="A827" s="79"/>
      <c r="B827" s="80"/>
      <c r="C827" s="80"/>
      <c r="D827" s="80"/>
      <c r="E827" s="80"/>
      <c r="F827" s="80"/>
      <c r="G827" s="80"/>
      <c r="H827" s="80"/>
      <c r="I827" s="80"/>
      <c r="J827" s="102"/>
      <c r="K827" s="103" t="str">
        <f aca="false">IF(J827="","",IF(J827&gt;=8,"Yes","Check"))</f>
        <v/>
      </c>
      <c r="L827" s="81"/>
      <c r="M827" s="102"/>
      <c r="N827" s="102"/>
      <c r="O827" s="80"/>
      <c r="P827" s="81"/>
      <c r="Q827" s="103" t="str">
        <f aca="false">IF(P827="","",LEN(P827))</f>
        <v/>
      </c>
      <c r="R827" s="102"/>
      <c r="S827" s="80"/>
      <c r="T827" s="81"/>
      <c r="U827" s="104" t="str">
        <f aca="false">IF($AE827&lt;&gt;"",$AE827+4,IF(OR(R827&lt;&gt;"Yes",A827=""),"",A827+4))</f>
        <v/>
      </c>
      <c r="V827" s="102"/>
      <c r="W827" s="81"/>
      <c r="X827" s="81"/>
      <c r="Y827" s="105"/>
      <c r="Z827" s="105"/>
      <c r="AA827" s="106" t="str">
        <f aca="false">IF(AND($Y827="",$Z827=""),"",ROUND(IFERROR(VALUE(LEFT($Y827,1)),0)*12+IFERROR(VALUE(LEFT($Z827,1)),0)*8,0))</f>
        <v/>
      </c>
      <c r="AB827" s="106" t="str">
        <f aca="false">IF($AA827="","",IF($AA827&gt;=80,"A - call first",IF($AA827&gt;=60,"B - worth pursuing",IF($AA827&gt;=40,"C - nurture","D - do not spend time here"))))</f>
        <v/>
      </c>
      <c r="AC827" s="107" t="str">
        <f aca="false">IF($C827="","",IF($S827="Converted","8 Won / Certified",IF($S827="Application Started","7 Certification / Enterprise opportunity",IF($S827="Meeting Booked","6 Meeting / Application",IF(OR($S827="Interested",$S827="Info Requested"),"5 Interested",IF(OR($S827="Declined",$S827="Not Relevant",$S827="Do Not Contact / Unsubscribed"),"9 Closed - Lost",IF($R827="Yes","4 Contacted",IF($N827="Yes","2 Engaged",IF($M827="Yes","1 Awareness",IF($AA827&gt;=60,"3 Qualified","1 Awareness"))))))))))</f>
        <v/>
      </c>
      <c r="AD827" s="108"/>
      <c r="AE827" s="108"/>
      <c r="AF827" s="109" t="str">
        <f aca="false">IF($AE827="","",$AE827+10)</f>
        <v/>
      </c>
      <c r="AG827" s="108"/>
      <c r="AH827" s="81"/>
      <c r="AI827" s="108"/>
      <c r="AJ827" s="81"/>
      <c r="AK827" s="108"/>
      <c r="AL827" s="110"/>
      <c r="AM827" s="81"/>
      <c r="AN827" s="109" t="str">
        <f aca="false">IF($D827="","",IF(COUNTIF($D$4:$D$1203,$D827)&gt;1,"DUPLICATE — check earlier row",""))</f>
        <v/>
      </c>
      <c r="AO827" s="81"/>
      <c r="AP827" s="81"/>
    </row>
    <row r="828" customFormat="false" ht="30" hidden="false" customHeight="true" outlineLevel="0" collapsed="false">
      <c r="A828" s="79"/>
      <c r="B828" s="80"/>
      <c r="C828" s="80"/>
      <c r="D828" s="80"/>
      <c r="E828" s="80"/>
      <c r="F828" s="80"/>
      <c r="G828" s="80"/>
      <c r="H828" s="80"/>
      <c r="I828" s="80"/>
      <c r="J828" s="102"/>
      <c r="K828" s="103" t="str">
        <f aca="false">IF(J828="","",IF(J828&gt;=8,"Yes","Check"))</f>
        <v/>
      </c>
      <c r="L828" s="81"/>
      <c r="M828" s="102"/>
      <c r="N828" s="102"/>
      <c r="O828" s="80"/>
      <c r="P828" s="81"/>
      <c r="Q828" s="103" t="str">
        <f aca="false">IF(P828="","",LEN(P828))</f>
        <v/>
      </c>
      <c r="R828" s="102"/>
      <c r="S828" s="80"/>
      <c r="T828" s="81"/>
      <c r="U828" s="104" t="str">
        <f aca="false">IF($AE828&lt;&gt;"",$AE828+4,IF(OR(R828&lt;&gt;"Yes",A828=""),"",A828+4))</f>
        <v/>
      </c>
      <c r="V828" s="102"/>
      <c r="W828" s="81"/>
      <c r="X828" s="81"/>
      <c r="Y828" s="105"/>
      <c r="Z828" s="105"/>
      <c r="AA828" s="106" t="str">
        <f aca="false">IF(AND($Y828="",$Z828=""),"",ROUND(IFERROR(VALUE(LEFT($Y828,1)),0)*12+IFERROR(VALUE(LEFT($Z828,1)),0)*8,0))</f>
        <v/>
      </c>
      <c r="AB828" s="106" t="str">
        <f aca="false">IF($AA828="","",IF($AA828&gt;=80,"A - call first",IF($AA828&gt;=60,"B - worth pursuing",IF($AA828&gt;=40,"C - nurture","D - do not spend time here"))))</f>
        <v/>
      </c>
      <c r="AC828" s="107" t="str">
        <f aca="false">IF($C828="","",IF($S828="Converted","8 Won / Certified",IF($S828="Application Started","7 Certification / Enterprise opportunity",IF($S828="Meeting Booked","6 Meeting / Application",IF(OR($S828="Interested",$S828="Info Requested"),"5 Interested",IF(OR($S828="Declined",$S828="Not Relevant",$S828="Do Not Contact / Unsubscribed"),"9 Closed - Lost",IF($R828="Yes","4 Contacted",IF($N828="Yes","2 Engaged",IF($M828="Yes","1 Awareness",IF($AA828&gt;=60,"3 Qualified","1 Awareness"))))))))))</f>
        <v/>
      </c>
      <c r="AD828" s="108"/>
      <c r="AE828" s="108"/>
      <c r="AF828" s="111" t="str">
        <f aca="false">IF($AE828="","",$AE828+10)</f>
        <v/>
      </c>
      <c r="AG828" s="108"/>
      <c r="AH828" s="81"/>
      <c r="AI828" s="108"/>
      <c r="AJ828" s="81"/>
      <c r="AK828" s="108"/>
      <c r="AL828" s="110"/>
      <c r="AM828" s="81"/>
      <c r="AN828" s="111" t="str">
        <f aca="false">IF($D828="","",IF(COUNTIF($D$4:$D$1203,$D828)&gt;1,"DUPLICATE — check earlier row",""))</f>
        <v/>
      </c>
      <c r="AO828" s="81"/>
      <c r="AP828" s="81"/>
    </row>
    <row r="829" customFormat="false" ht="30" hidden="false" customHeight="true" outlineLevel="0" collapsed="false">
      <c r="A829" s="79"/>
      <c r="B829" s="80"/>
      <c r="C829" s="80"/>
      <c r="D829" s="80"/>
      <c r="E829" s="80"/>
      <c r="F829" s="80"/>
      <c r="G829" s="80"/>
      <c r="H829" s="80"/>
      <c r="I829" s="80"/>
      <c r="J829" s="102"/>
      <c r="K829" s="103" t="str">
        <f aca="false">IF(J829="","",IF(J829&gt;=8,"Yes","Check"))</f>
        <v/>
      </c>
      <c r="L829" s="81"/>
      <c r="M829" s="102"/>
      <c r="N829" s="102"/>
      <c r="O829" s="80"/>
      <c r="P829" s="81"/>
      <c r="Q829" s="103" t="str">
        <f aca="false">IF(P829="","",LEN(P829))</f>
        <v/>
      </c>
      <c r="R829" s="102"/>
      <c r="S829" s="80"/>
      <c r="T829" s="81"/>
      <c r="U829" s="104" t="str">
        <f aca="false">IF($AE829&lt;&gt;"",$AE829+4,IF(OR(R829&lt;&gt;"Yes",A829=""),"",A829+4))</f>
        <v/>
      </c>
      <c r="V829" s="102"/>
      <c r="W829" s="81"/>
      <c r="X829" s="81"/>
      <c r="Y829" s="105"/>
      <c r="Z829" s="105"/>
      <c r="AA829" s="106" t="str">
        <f aca="false">IF(AND($Y829="",$Z829=""),"",ROUND(IFERROR(VALUE(LEFT($Y829,1)),0)*12+IFERROR(VALUE(LEFT($Z829,1)),0)*8,0))</f>
        <v/>
      </c>
      <c r="AB829" s="106" t="str">
        <f aca="false">IF($AA829="","",IF($AA829&gt;=80,"A - call first",IF($AA829&gt;=60,"B - worth pursuing",IF($AA829&gt;=40,"C - nurture","D - do not spend time here"))))</f>
        <v/>
      </c>
      <c r="AC829" s="107" t="str">
        <f aca="false">IF($C829="","",IF($S829="Converted","8 Won / Certified",IF($S829="Application Started","7 Certification / Enterprise opportunity",IF($S829="Meeting Booked","6 Meeting / Application",IF(OR($S829="Interested",$S829="Info Requested"),"5 Interested",IF(OR($S829="Declined",$S829="Not Relevant",$S829="Do Not Contact / Unsubscribed"),"9 Closed - Lost",IF($R829="Yes","4 Contacted",IF($N829="Yes","2 Engaged",IF($M829="Yes","1 Awareness",IF($AA829&gt;=60,"3 Qualified","1 Awareness"))))))))))</f>
        <v/>
      </c>
      <c r="AD829" s="108"/>
      <c r="AE829" s="108"/>
      <c r="AF829" s="109" t="str">
        <f aca="false">IF($AE829="","",$AE829+10)</f>
        <v/>
      </c>
      <c r="AG829" s="108"/>
      <c r="AH829" s="81"/>
      <c r="AI829" s="108"/>
      <c r="AJ829" s="81"/>
      <c r="AK829" s="108"/>
      <c r="AL829" s="110"/>
      <c r="AM829" s="81"/>
      <c r="AN829" s="109" t="str">
        <f aca="false">IF($D829="","",IF(COUNTIF($D$4:$D$1203,$D829)&gt;1,"DUPLICATE — check earlier row",""))</f>
        <v/>
      </c>
      <c r="AO829" s="81"/>
      <c r="AP829" s="81"/>
    </row>
    <row r="830" customFormat="false" ht="30" hidden="false" customHeight="true" outlineLevel="0" collapsed="false">
      <c r="A830" s="79"/>
      <c r="B830" s="80"/>
      <c r="C830" s="80"/>
      <c r="D830" s="80"/>
      <c r="E830" s="80"/>
      <c r="F830" s="80"/>
      <c r="G830" s="80"/>
      <c r="H830" s="80"/>
      <c r="I830" s="80"/>
      <c r="J830" s="102"/>
      <c r="K830" s="103" t="str">
        <f aca="false">IF(J830="","",IF(J830&gt;=8,"Yes","Check"))</f>
        <v/>
      </c>
      <c r="L830" s="81"/>
      <c r="M830" s="102"/>
      <c r="N830" s="102"/>
      <c r="O830" s="80"/>
      <c r="P830" s="81"/>
      <c r="Q830" s="103" t="str">
        <f aca="false">IF(P830="","",LEN(P830))</f>
        <v/>
      </c>
      <c r="R830" s="102"/>
      <c r="S830" s="80"/>
      <c r="T830" s="81"/>
      <c r="U830" s="104" t="str">
        <f aca="false">IF($AE830&lt;&gt;"",$AE830+4,IF(OR(R830&lt;&gt;"Yes",A830=""),"",A830+4))</f>
        <v/>
      </c>
      <c r="V830" s="102"/>
      <c r="W830" s="81"/>
      <c r="X830" s="81"/>
      <c r="Y830" s="105"/>
      <c r="Z830" s="105"/>
      <c r="AA830" s="106" t="str">
        <f aca="false">IF(AND($Y830="",$Z830=""),"",ROUND(IFERROR(VALUE(LEFT($Y830,1)),0)*12+IFERROR(VALUE(LEFT($Z830,1)),0)*8,0))</f>
        <v/>
      </c>
      <c r="AB830" s="106" t="str">
        <f aca="false">IF($AA830="","",IF($AA830&gt;=80,"A - call first",IF($AA830&gt;=60,"B - worth pursuing",IF($AA830&gt;=40,"C - nurture","D - do not spend time here"))))</f>
        <v/>
      </c>
      <c r="AC830" s="107" t="str">
        <f aca="false">IF($C830="","",IF($S830="Converted","8 Won / Certified",IF($S830="Application Started","7 Certification / Enterprise opportunity",IF($S830="Meeting Booked","6 Meeting / Application",IF(OR($S830="Interested",$S830="Info Requested"),"5 Interested",IF(OR($S830="Declined",$S830="Not Relevant",$S830="Do Not Contact / Unsubscribed"),"9 Closed - Lost",IF($R830="Yes","4 Contacted",IF($N830="Yes","2 Engaged",IF($M830="Yes","1 Awareness",IF($AA830&gt;=60,"3 Qualified","1 Awareness"))))))))))</f>
        <v/>
      </c>
      <c r="AD830" s="108"/>
      <c r="AE830" s="108"/>
      <c r="AF830" s="111" t="str">
        <f aca="false">IF($AE830="","",$AE830+10)</f>
        <v/>
      </c>
      <c r="AG830" s="108"/>
      <c r="AH830" s="81"/>
      <c r="AI830" s="108"/>
      <c r="AJ830" s="81"/>
      <c r="AK830" s="108"/>
      <c r="AL830" s="110"/>
      <c r="AM830" s="81"/>
      <c r="AN830" s="111" t="str">
        <f aca="false">IF($D830="","",IF(COUNTIF($D$4:$D$1203,$D830)&gt;1,"DUPLICATE — check earlier row",""))</f>
        <v/>
      </c>
      <c r="AO830" s="81"/>
      <c r="AP830" s="81"/>
    </row>
    <row r="831" customFormat="false" ht="30" hidden="false" customHeight="true" outlineLevel="0" collapsed="false">
      <c r="A831" s="79"/>
      <c r="B831" s="80"/>
      <c r="C831" s="80"/>
      <c r="D831" s="80"/>
      <c r="E831" s="80"/>
      <c r="F831" s="80"/>
      <c r="G831" s="80"/>
      <c r="H831" s="80"/>
      <c r="I831" s="80"/>
      <c r="J831" s="102"/>
      <c r="K831" s="103" t="str">
        <f aca="false">IF(J831="","",IF(J831&gt;=8,"Yes","Check"))</f>
        <v/>
      </c>
      <c r="L831" s="81"/>
      <c r="M831" s="102"/>
      <c r="N831" s="102"/>
      <c r="O831" s="80"/>
      <c r="P831" s="81"/>
      <c r="Q831" s="103" t="str">
        <f aca="false">IF(P831="","",LEN(P831))</f>
        <v/>
      </c>
      <c r="R831" s="102"/>
      <c r="S831" s="80"/>
      <c r="T831" s="81"/>
      <c r="U831" s="104" t="str">
        <f aca="false">IF($AE831&lt;&gt;"",$AE831+4,IF(OR(R831&lt;&gt;"Yes",A831=""),"",A831+4))</f>
        <v/>
      </c>
      <c r="V831" s="102"/>
      <c r="W831" s="81"/>
      <c r="X831" s="81"/>
      <c r="Y831" s="105"/>
      <c r="Z831" s="105"/>
      <c r="AA831" s="106" t="str">
        <f aca="false">IF(AND($Y831="",$Z831=""),"",ROUND(IFERROR(VALUE(LEFT($Y831,1)),0)*12+IFERROR(VALUE(LEFT($Z831,1)),0)*8,0))</f>
        <v/>
      </c>
      <c r="AB831" s="106" t="str">
        <f aca="false">IF($AA831="","",IF($AA831&gt;=80,"A - call first",IF($AA831&gt;=60,"B - worth pursuing",IF($AA831&gt;=40,"C - nurture","D - do not spend time here"))))</f>
        <v/>
      </c>
      <c r="AC831" s="107" t="str">
        <f aca="false">IF($C831="","",IF($S831="Converted","8 Won / Certified",IF($S831="Application Started","7 Certification / Enterprise opportunity",IF($S831="Meeting Booked","6 Meeting / Application",IF(OR($S831="Interested",$S831="Info Requested"),"5 Interested",IF(OR($S831="Declined",$S831="Not Relevant",$S831="Do Not Contact / Unsubscribed"),"9 Closed - Lost",IF($R831="Yes","4 Contacted",IF($N831="Yes","2 Engaged",IF($M831="Yes","1 Awareness",IF($AA831&gt;=60,"3 Qualified","1 Awareness"))))))))))</f>
        <v/>
      </c>
      <c r="AD831" s="108"/>
      <c r="AE831" s="108"/>
      <c r="AF831" s="109" t="str">
        <f aca="false">IF($AE831="","",$AE831+10)</f>
        <v/>
      </c>
      <c r="AG831" s="108"/>
      <c r="AH831" s="81"/>
      <c r="AI831" s="108"/>
      <c r="AJ831" s="81"/>
      <c r="AK831" s="108"/>
      <c r="AL831" s="110"/>
      <c r="AM831" s="81"/>
      <c r="AN831" s="109" t="str">
        <f aca="false">IF($D831="","",IF(COUNTIF($D$4:$D$1203,$D831)&gt;1,"DUPLICATE — check earlier row",""))</f>
        <v/>
      </c>
      <c r="AO831" s="81"/>
      <c r="AP831" s="81"/>
    </row>
    <row r="832" customFormat="false" ht="30" hidden="false" customHeight="true" outlineLevel="0" collapsed="false">
      <c r="A832" s="79"/>
      <c r="B832" s="80"/>
      <c r="C832" s="80"/>
      <c r="D832" s="80"/>
      <c r="E832" s="80"/>
      <c r="F832" s="80"/>
      <c r="G832" s="80"/>
      <c r="H832" s="80"/>
      <c r="I832" s="80"/>
      <c r="J832" s="102"/>
      <c r="K832" s="103" t="str">
        <f aca="false">IF(J832="","",IF(J832&gt;=8,"Yes","Check"))</f>
        <v/>
      </c>
      <c r="L832" s="81"/>
      <c r="M832" s="102"/>
      <c r="N832" s="102"/>
      <c r="O832" s="80"/>
      <c r="P832" s="81"/>
      <c r="Q832" s="103" t="str">
        <f aca="false">IF(P832="","",LEN(P832))</f>
        <v/>
      </c>
      <c r="R832" s="102"/>
      <c r="S832" s="80"/>
      <c r="T832" s="81"/>
      <c r="U832" s="104" t="str">
        <f aca="false">IF($AE832&lt;&gt;"",$AE832+4,IF(OR(R832&lt;&gt;"Yes",A832=""),"",A832+4))</f>
        <v/>
      </c>
      <c r="V832" s="102"/>
      <c r="W832" s="81"/>
      <c r="X832" s="81"/>
      <c r="Y832" s="105"/>
      <c r="Z832" s="105"/>
      <c r="AA832" s="106" t="str">
        <f aca="false">IF(AND($Y832="",$Z832=""),"",ROUND(IFERROR(VALUE(LEFT($Y832,1)),0)*12+IFERROR(VALUE(LEFT($Z832,1)),0)*8,0))</f>
        <v/>
      </c>
      <c r="AB832" s="106" t="str">
        <f aca="false">IF($AA832="","",IF($AA832&gt;=80,"A - call first",IF($AA832&gt;=60,"B - worth pursuing",IF($AA832&gt;=40,"C - nurture","D - do not spend time here"))))</f>
        <v/>
      </c>
      <c r="AC832" s="107" t="str">
        <f aca="false">IF($C832="","",IF($S832="Converted","8 Won / Certified",IF($S832="Application Started","7 Certification / Enterprise opportunity",IF($S832="Meeting Booked","6 Meeting / Application",IF(OR($S832="Interested",$S832="Info Requested"),"5 Interested",IF(OR($S832="Declined",$S832="Not Relevant",$S832="Do Not Contact / Unsubscribed"),"9 Closed - Lost",IF($R832="Yes","4 Contacted",IF($N832="Yes","2 Engaged",IF($M832="Yes","1 Awareness",IF($AA832&gt;=60,"3 Qualified","1 Awareness"))))))))))</f>
        <v/>
      </c>
      <c r="AD832" s="108"/>
      <c r="AE832" s="108"/>
      <c r="AF832" s="111" t="str">
        <f aca="false">IF($AE832="","",$AE832+10)</f>
        <v/>
      </c>
      <c r="AG832" s="108"/>
      <c r="AH832" s="81"/>
      <c r="AI832" s="108"/>
      <c r="AJ832" s="81"/>
      <c r="AK832" s="108"/>
      <c r="AL832" s="110"/>
      <c r="AM832" s="81"/>
      <c r="AN832" s="111" t="str">
        <f aca="false">IF($D832="","",IF(COUNTIF($D$4:$D$1203,$D832)&gt;1,"DUPLICATE — check earlier row",""))</f>
        <v/>
      </c>
      <c r="AO832" s="81"/>
      <c r="AP832" s="81"/>
    </row>
    <row r="833" customFormat="false" ht="30" hidden="false" customHeight="true" outlineLevel="0" collapsed="false">
      <c r="A833" s="79"/>
      <c r="B833" s="80"/>
      <c r="C833" s="80"/>
      <c r="D833" s="80"/>
      <c r="E833" s="80"/>
      <c r="F833" s="80"/>
      <c r="G833" s="80"/>
      <c r="H833" s="80"/>
      <c r="I833" s="80"/>
      <c r="J833" s="102"/>
      <c r="K833" s="103" t="str">
        <f aca="false">IF(J833="","",IF(J833&gt;=8,"Yes","Check"))</f>
        <v/>
      </c>
      <c r="L833" s="81"/>
      <c r="M833" s="102"/>
      <c r="N833" s="102"/>
      <c r="O833" s="80"/>
      <c r="P833" s="81"/>
      <c r="Q833" s="103" t="str">
        <f aca="false">IF(P833="","",LEN(P833))</f>
        <v/>
      </c>
      <c r="R833" s="102"/>
      <c r="S833" s="80"/>
      <c r="T833" s="81"/>
      <c r="U833" s="104" t="str">
        <f aca="false">IF($AE833&lt;&gt;"",$AE833+4,IF(OR(R833&lt;&gt;"Yes",A833=""),"",A833+4))</f>
        <v/>
      </c>
      <c r="V833" s="102"/>
      <c r="W833" s="81"/>
      <c r="X833" s="81"/>
      <c r="Y833" s="105"/>
      <c r="Z833" s="105"/>
      <c r="AA833" s="106" t="str">
        <f aca="false">IF(AND($Y833="",$Z833=""),"",ROUND(IFERROR(VALUE(LEFT($Y833,1)),0)*12+IFERROR(VALUE(LEFT($Z833,1)),0)*8,0))</f>
        <v/>
      </c>
      <c r="AB833" s="106" t="str">
        <f aca="false">IF($AA833="","",IF($AA833&gt;=80,"A - call first",IF($AA833&gt;=60,"B - worth pursuing",IF($AA833&gt;=40,"C - nurture","D - do not spend time here"))))</f>
        <v/>
      </c>
      <c r="AC833" s="107" t="str">
        <f aca="false">IF($C833="","",IF($S833="Converted","8 Won / Certified",IF($S833="Application Started","7 Certification / Enterprise opportunity",IF($S833="Meeting Booked","6 Meeting / Application",IF(OR($S833="Interested",$S833="Info Requested"),"5 Interested",IF(OR($S833="Declined",$S833="Not Relevant",$S833="Do Not Contact / Unsubscribed"),"9 Closed - Lost",IF($R833="Yes","4 Contacted",IF($N833="Yes","2 Engaged",IF($M833="Yes","1 Awareness",IF($AA833&gt;=60,"3 Qualified","1 Awareness"))))))))))</f>
        <v/>
      </c>
      <c r="AD833" s="108"/>
      <c r="AE833" s="108"/>
      <c r="AF833" s="109" t="str">
        <f aca="false">IF($AE833="","",$AE833+10)</f>
        <v/>
      </c>
      <c r="AG833" s="108"/>
      <c r="AH833" s="81"/>
      <c r="AI833" s="108"/>
      <c r="AJ833" s="81"/>
      <c r="AK833" s="108"/>
      <c r="AL833" s="110"/>
      <c r="AM833" s="81"/>
      <c r="AN833" s="109" t="str">
        <f aca="false">IF($D833="","",IF(COUNTIF($D$4:$D$1203,$D833)&gt;1,"DUPLICATE — check earlier row",""))</f>
        <v/>
      </c>
      <c r="AO833" s="81"/>
      <c r="AP833" s="81"/>
    </row>
    <row r="834" customFormat="false" ht="30" hidden="false" customHeight="true" outlineLevel="0" collapsed="false">
      <c r="A834" s="79"/>
      <c r="B834" s="80"/>
      <c r="C834" s="80"/>
      <c r="D834" s="80"/>
      <c r="E834" s="80"/>
      <c r="F834" s="80"/>
      <c r="G834" s="80"/>
      <c r="H834" s="80"/>
      <c r="I834" s="80"/>
      <c r="J834" s="102"/>
      <c r="K834" s="103" t="str">
        <f aca="false">IF(J834="","",IF(J834&gt;=8,"Yes","Check"))</f>
        <v/>
      </c>
      <c r="L834" s="81"/>
      <c r="M834" s="102"/>
      <c r="N834" s="102"/>
      <c r="O834" s="80"/>
      <c r="P834" s="81"/>
      <c r="Q834" s="103" t="str">
        <f aca="false">IF(P834="","",LEN(P834))</f>
        <v/>
      </c>
      <c r="R834" s="102"/>
      <c r="S834" s="80"/>
      <c r="T834" s="81"/>
      <c r="U834" s="104" t="str">
        <f aca="false">IF($AE834&lt;&gt;"",$AE834+4,IF(OR(R834&lt;&gt;"Yes",A834=""),"",A834+4))</f>
        <v/>
      </c>
      <c r="V834" s="102"/>
      <c r="W834" s="81"/>
      <c r="X834" s="81"/>
      <c r="Y834" s="105"/>
      <c r="Z834" s="105"/>
      <c r="AA834" s="106" t="str">
        <f aca="false">IF(AND($Y834="",$Z834=""),"",ROUND(IFERROR(VALUE(LEFT($Y834,1)),0)*12+IFERROR(VALUE(LEFT($Z834,1)),0)*8,0))</f>
        <v/>
      </c>
      <c r="AB834" s="106" t="str">
        <f aca="false">IF($AA834="","",IF($AA834&gt;=80,"A - call first",IF($AA834&gt;=60,"B - worth pursuing",IF($AA834&gt;=40,"C - nurture","D - do not spend time here"))))</f>
        <v/>
      </c>
      <c r="AC834" s="107" t="str">
        <f aca="false">IF($C834="","",IF($S834="Converted","8 Won / Certified",IF($S834="Application Started","7 Certification / Enterprise opportunity",IF($S834="Meeting Booked","6 Meeting / Application",IF(OR($S834="Interested",$S834="Info Requested"),"5 Interested",IF(OR($S834="Declined",$S834="Not Relevant",$S834="Do Not Contact / Unsubscribed"),"9 Closed - Lost",IF($R834="Yes","4 Contacted",IF($N834="Yes","2 Engaged",IF($M834="Yes","1 Awareness",IF($AA834&gt;=60,"3 Qualified","1 Awareness"))))))))))</f>
        <v/>
      </c>
      <c r="AD834" s="108"/>
      <c r="AE834" s="108"/>
      <c r="AF834" s="111" t="str">
        <f aca="false">IF($AE834="","",$AE834+10)</f>
        <v/>
      </c>
      <c r="AG834" s="108"/>
      <c r="AH834" s="81"/>
      <c r="AI834" s="108"/>
      <c r="AJ834" s="81"/>
      <c r="AK834" s="108"/>
      <c r="AL834" s="110"/>
      <c r="AM834" s="81"/>
      <c r="AN834" s="111" t="str">
        <f aca="false">IF($D834="","",IF(COUNTIF($D$4:$D$1203,$D834)&gt;1,"DUPLICATE — check earlier row",""))</f>
        <v/>
      </c>
      <c r="AO834" s="81"/>
      <c r="AP834" s="81"/>
    </row>
    <row r="835" customFormat="false" ht="30" hidden="false" customHeight="true" outlineLevel="0" collapsed="false">
      <c r="A835" s="79"/>
      <c r="B835" s="80"/>
      <c r="C835" s="80"/>
      <c r="D835" s="80"/>
      <c r="E835" s="80"/>
      <c r="F835" s="80"/>
      <c r="G835" s="80"/>
      <c r="H835" s="80"/>
      <c r="I835" s="80"/>
      <c r="J835" s="102"/>
      <c r="K835" s="103" t="str">
        <f aca="false">IF(J835="","",IF(J835&gt;=8,"Yes","Check"))</f>
        <v/>
      </c>
      <c r="L835" s="81"/>
      <c r="M835" s="102"/>
      <c r="N835" s="102"/>
      <c r="O835" s="80"/>
      <c r="P835" s="81"/>
      <c r="Q835" s="103" t="str">
        <f aca="false">IF(P835="","",LEN(P835))</f>
        <v/>
      </c>
      <c r="R835" s="102"/>
      <c r="S835" s="80"/>
      <c r="T835" s="81"/>
      <c r="U835" s="104" t="str">
        <f aca="false">IF($AE835&lt;&gt;"",$AE835+4,IF(OR(R835&lt;&gt;"Yes",A835=""),"",A835+4))</f>
        <v/>
      </c>
      <c r="V835" s="102"/>
      <c r="W835" s="81"/>
      <c r="X835" s="81"/>
      <c r="Y835" s="105"/>
      <c r="Z835" s="105"/>
      <c r="AA835" s="106" t="str">
        <f aca="false">IF(AND($Y835="",$Z835=""),"",ROUND(IFERROR(VALUE(LEFT($Y835,1)),0)*12+IFERROR(VALUE(LEFT($Z835,1)),0)*8,0))</f>
        <v/>
      </c>
      <c r="AB835" s="106" t="str">
        <f aca="false">IF($AA835="","",IF($AA835&gt;=80,"A - call first",IF($AA835&gt;=60,"B - worth pursuing",IF($AA835&gt;=40,"C - nurture","D - do not spend time here"))))</f>
        <v/>
      </c>
      <c r="AC835" s="107" t="str">
        <f aca="false">IF($C835="","",IF($S835="Converted","8 Won / Certified",IF($S835="Application Started","7 Certification / Enterprise opportunity",IF($S835="Meeting Booked","6 Meeting / Application",IF(OR($S835="Interested",$S835="Info Requested"),"5 Interested",IF(OR($S835="Declined",$S835="Not Relevant",$S835="Do Not Contact / Unsubscribed"),"9 Closed - Lost",IF($R835="Yes","4 Contacted",IF($N835="Yes","2 Engaged",IF($M835="Yes","1 Awareness",IF($AA835&gt;=60,"3 Qualified","1 Awareness"))))))))))</f>
        <v/>
      </c>
      <c r="AD835" s="108"/>
      <c r="AE835" s="108"/>
      <c r="AF835" s="109" t="str">
        <f aca="false">IF($AE835="","",$AE835+10)</f>
        <v/>
      </c>
      <c r="AG835" s="108"/>
      <c r="AH835" s="81"/>
      <c r="AI835" s="108"/>
      <c r="AJ835" s="81"/>
      <c r="AK835" s="108"/>
      <c r="AL835" s="110"/>
      <c r="AM835" s="81"/>
      <c r="AN835" s="109" t="str">
        <f aca="false">IF($D835="","",IF(COUNTIF($D$4:$D$1203,$D835)&gt;1,"DUPLICATE — check earlier row",""))</f>
        <v/>
      </c>
      <c r="AO835" s="81"/>
      <c r="AP835" s="81"/>
    </row>
    <row r="836" customFormat="false" ht="30" hidden="false" customHeight="true" outlineLevel="0" collapsed="false">
      <c r="A836" s="79"/>
      <c r="B836" s="80"/>
      <c r="C836" s="80"/>
      <c r="D836" s="80"/>
      <c r="E836" s="80"/>
      <c r="F836" s="80"/>
      <c r="G836" s="80"/>
      <c r="H836" s="80"/>
      <c r="I836" s="80"/>
      <c r="J836" s="102"/>
      <c r="K836" s="103" t="str">
        <f aca="false">IF(J836="","",IF(J836&gt;=8,"Yes","Check"))</f>
        <v/>
      </c>
      <c r="L836" s="81"/>
      <c r="M836" s="102"/>
      <c r="N836" s="102"/>
      <c r="O836" s="80"/>
      <c r="P836" s="81"/>
      <c r="Q836" s="103" t="str">
        <f aca="false">IF(P836="","",LEN(P836))</f>
        <v/>
      </c>
      <c r="R836" s="102"/>
      <c r="S836" s="80"/>
      <c r="T836" s="81"/>
      <c r="U836" s="104" t="str">
        <f aca="false">IF($AE836&lt;&gt;"",$AE836+4,IF(OR(R836&lt;&gt;"Yes",A836=""),"",A836+4))</f>
        <v/>
      </c>
      <c r="V836" s="102"/>
      <c r="W836" s="81"/>
      <c r="X836" s="81"/>
      <c r="Y836" s="105"/>
      <c r="Z836" s="105"/>
      <c r="AA836" s="106" t="str">
        <f aca="false">IF(AND($Y836="",$Z836=""),"",ROUND(IFERROR(VALUE(LEFT($Y836,1)),0)*12+IFERROR(VALUE(LEFT($Z836,1)),0)*8,0))</f>
        <v/>
      </c>
      <c r="AB836" s="106" t="str">
        <f aca="false">IF($AA836="","",IF($AA836&gt;=80,"A - call first",IF($AA836&gt;=60,"B - worth pursuing",IF($AA836&gt;=40,"C - nurture","D - do not spend time here"))))</f>
        <v/>
      </c>
      <c r="AC836" s="107" t="str">
        <f aca="false">IF($C836="","",IF($S836="Converted","8 Won / Certified",IF($S836="Application Started","7 Certification / Enterprise opportunity",IF($S836="Meeting Booked","6 Meeting / Application",IF(OR($S836="Interested",$S836="Info Requested"),"5 Interested",IF(OR($S836="Declined",$S836="Not Relevant",$S836="Do Not Contact / Unsubscribed"),"9 Closed - Lost",IF($R836="Yes","4 Contacted",IF($N836="Yes","2 Engaged",IF($M836="Yes","1 Awareness",IF($AA836&gt;=60,"3 Qualified","1 Awareness"))))))))))</f>
        <v/>
      </c>
      <c r="AD836" s="108"/>
      <c r="AE836" s="108"/>
      <c r="AF836" s="111" t="str">
        <f aca="false">IF($AE836="","",$AE836+10)</f>
        <v/>
      </c>
      <c r="AG836" s="108"/>
      <c r="AH836" s="81"/>
      <c r="AI836" s="108"/>
      <c r="AJ836" s="81"/>
      <c r="AK836" s="108"/>
      <c r="AL836" s="110"/>
      <c r="AM836" s="81"/>
      <c r="AN836" s="111" t="str">
        <f aca="false">IF($D836="","",IF(COUNTIF($D$4:$D$1203,$D836)&gt;1,"DUPLICATE — check earlier row",""))</f>
        <v/>
      </c>
      <c r="AO836" s="81"/>
      <c r="AP836" s="81"/>
    </row>
    <row r="837" customFormat="false" ht="30" hidden="false" customHeight="true" outlineLevel="0" collapsed="false">
      <c r="A837" s="79"/>
      <c r="B837" s="80"/>
      <c r="C837" s="80"/>
      <c r="D837" s="80"/>
      <c r="E837" s="80"/>
      <c r="F837" s="80"/>
      <c r="G837" s="80"/>
      <c r="H837" s="80"/>
      <c r="I837" s="80"/>
      <c r="J837" s="102"/>
      <c r="K837" s="103" t="str">
        <f aca="false">IF(J837="","",IF(J837&gt;=8,"Yes","Check"))</f>
        <v/>
      </c>
      <c r="L837" s="81"/>
      <c r="M837" s="102"/>
      <c r="N837" s="102"/>
      <c r="O837" s="80"/>
      <c r="P837" s="81"/>
      <c r="Q837" s="103" t="str">
        <f aca="false">IF(P837="","",LEN(P837))</f>
        <v/>
      </c>
      <c r="R837" s="102"/>
      <c r="S837" s="80"/>
      <c r="T837" s="81"/>
      <c r="U837" s="104" t="str">
        <f aca="false">IF($AE837&lt;&gt;"",$AE837+4,IF(OR(R837&lt;&gt;"Yes",A837=""),"",A837+4))</f>
        <v/>
      </c>
      <c r="V837" s="102"/>
      <c r="W837" s="81"/>
      <c r="X837" s="81"/>
      <c r="Y837" s="105"/>
      <c r="Z837" s="105"/>
      <c r="AA837" s="106" t="str">
        <f aca="false">IF(AND($Y837="",$Z837=""),"",ROUND(IFERROR(VALUE(LEFT($Y837,1)),0)*12+IFERROR(VALUE(LEFT($Z837,1)),0)*8,0))</f>
        <v/>
      </c>
      <c r="AB837" s="106" t="str">
        <f aca="false">IF($AA837="","",IF($AA837&gt;=80,"A - call first",IF($AA837&gt;=60,"B - worth pursuing",IF($AA837&gt;=40,"C - nurture","D - do not spend time here"))))</f>
        <v/>
      </c>
      <c r="AC837" s="107" t="str">
        <f aca="false">IF($C837="","",IF($S837="Converted","8 Won / Certified",IF($S837="Application Started","7 Certification / Enterprise opportunity",IF($S837="Meeting Booked","6 Meeting / Application",IF(OR($S837="Interested",$S837="Info Requested"),"5 Interested",IF(OR($S837="Declined",$S837="Not Relevant",$S837="Do Not Contact / Unsubscribed"),"9 Closed - Lost",IF($R837="Yes","4 Contacted",IF($N837="Yes","2 Engaged",IF($M837="Yes","1 Awareness",IF($AA837&gt;=60,"3 Qualified","1 Awareness"))))))))))</f>
        <v/>
      </c>
      <c r="AD837" s="108"/>
      <c r="AE837" s="108"/>
      <c r="AF837" s="109" t="str">
        <f aca="false">IF($AE837="","",$AE837+10)</f>
        <v/>
      </c>
      <c r="AG837" s="108"/>
      <c r="AH837" s="81"/>
      <c r="AI837" s="108"/>
      <c r="AJ837" s="81"/>
      <c r="AK837" s="108"/>
      <c r="AL837" s="110"/>
      <c r="AM837" s="81"/>
      <c r="AN837" s="109" t="str">
        <f aca="false">IF($D837="","",IF(COUNTIF($D$4:$D$1203,$D837)&gt;1,"DUPLICATE — check earlier row",""))</f>
        <v/>
      </c>
      <c r="AO837" s="81"/>
      <c r="AP837" s="81"/>
    </row>
    <row r="838" customFormat="false" ht="30" hidden="false" customHeight="true" outlineLevel="0" collapsed="false">
      <c r="A838" s="79"/>
      <c r="B838" s="80"/>
      <c r="C838" s="80"/>
      <c r="D838" s="80"/>
      <c r="E838" s="80"/>
      <c r="F838" s="80"/>
      <c r="G838" s="80"/>
      <c r="H838" s="80"/>
      <c r="I838" s="80"/>
      <c r="J838" s="102"/>
      <c r="K838" s="103" t="str">
        <f aca="false">IF(J838="","",IF(J838&gt;=8,"Yes","Check"))</f>
        <v/>
      </c>
      <c r="L838" s="81"/>
      <c r="M838" s="102"/>
      <c r="N838" s="102"/>
      <c r="O838" s="80"/>
      <c r="P838" s="81"/>
      <c r="Q838" s="103" t="str">
        <f aca="false">IF(P838="","",LEN(P838))</f>
        <v/>
      </c>
      <c r="R838" s="102"/>
      <c r="S838" s="80"/>
      <c r="T838" s="81"/>
      <c r="U838" s="104" t="str">
        <f aca="false">IF($AE838&lt;&gt;"",$AE838+4,IF(OR(R838&lt;&gt;"Yes",A838=""),"",A838+4))</f>
        <v/>
      </c>
      <c r="V838" s="102"/>
      <c r="W838" s="81"/>
      <c r="X838" s="81"/>
      <c r="Y838" s="105"/>
      <c r="Z838" s="105"/>
      <c r="AA838" s="106" t="str">
        <f aca="false">IF(AND($Y838="",$Z838=""),"",ROUND(IFERROR(VALUE(LEFT($Y838,1)),0)*12+IFERROR(VALUE(LEFT($Z838,1)),0)*8,0))</f>
        <v/>
      </c>
      <c r="AB838" s="106" t="str">
        <f aca="false">IF($AA838="","",IF($AA838&gt;=80,"A - call first",IF($AA838&gt;=60,"B - worth pursuing",IF($AA838&gt;=40,"C - nurture","D - do not spend time here"))))</f>
        <v/>
      </c>
      <c r="AC838" s="107" t="str">
        <f aca="false">IF($C838="","",IF($S838="Converted","8 Won / Certified",IF($S838="Application Started","7 Certification / Enterprise opportunity",IF($S838="Meeting Booked","6 Meeting / Application",IF(OR($S838="Interested",$S838="Info Requested"),"5 Interested",IF(OR($S838="Declined",$S838="Not Relevant",$S838="Do Not Contact / Unsubscribed"),"9 Closed - Lost",IF($R838="Yes","4 Contacted",IF($N838="Yes","2 Engaged",IF($M838="Yes","1 Awareness",IF($AA838&gt;=60,"3 Qualified","1 Awareness"))))))))))</f>
        <v/>
      </c>
      <c r="AD838" s="108"/>
      <c r="AE838" s="108"/>
      <c r="AF838" s="111" t="str">
        <f aca="false">IF($AE838="","",$AE838+10)</f>
        <v/>
      </c>
      <c r="AG838" s="108"/>
      <c r="AH838" s="81"/>
      <c r="AI838" s="108"/>
      <c r="AJ838" s="81"/>
      <c r="AK838" s="108"/>
      <c r="AL838" s="110"/>
      <c r="AM838" s="81"/>
      <c r="AN838" s="111" t="str">
        <f aca="false">IF($D838="","",IF(COUNTIF($D$4:$D$1203,$D838)&gt;1,"DUPLICATE — check earlier row",""))</f>
        <v/>
      </c>
      <c r="AO838" s="81"/>
      <c r="AP838" s="81"/>
    </row>
    <row r="839" customFormat="false" ht="30" hidden="false" customHeight="true" outlineLevel="0" collapsed="false">
      <c r="A839" s="79"/>
      <c r="B839" s="80"/>
      <c r="C839" s="80"/>
      <c r="D839" s="80"/>
      <c r="E839" s="80"/>
      <c r="F839" s="80"/>
      <c r="G839" s="80"/>
      <c r="H839" s="80"/>
      <c r="I839" s="80"/>
      <c r="J839" s="102"/>
      <c r="K839" s="103" t="str">
        <f aca="false">IF(J839="","",IF(J839&gt;=8,"Yes","Check"))</f>
        <v/>
      </c>
      <c r="L839" s="81"/>
      <c r="M839" s="102"/>
      <c r="N839" s="102"/>
      <c r="O839" s="80"/>
      <c r="P839" s="81"/>
      <c r="Q839" s="103" t="str">
        <f aca="false">IF(P839="","",LEN(P839))</f>
        <v/>
      </c>
      <c r="R839" s="102"/>
      <c r="S839" s="80"/>
      <c r="T839" s="81"/>
      <c r="U839" s="104" t="str">
        <f aca="false">IF($AE839&lt;&gt;"",$AE839+4,IF(OR(R839&lt;&gt;"Yes",A839=""),"",A839+4))</f>
        <v/>
      </c>
      <c r="V839" s="102"/>
      <c r="W839" s="81"/>
      <c r="X839" s="81"/>
      <c r="Y839" s="105"/>
      <c r="Z839" s="105"/>
      <c r="AA839" s="106" t="str">
        <f aca="false">IF(AND($Y839="",$Z839=""),"",ROUND(IFERROR(VALUE(LEFT($Y839,1)),0)*12+IFERROR(VALUE(LEFT($Z839,1)),0)*8,0))</f>
        <v/>
      </c>
      <c r="AB839" s="106" t="str">
        <f aca="false">IF($AA839="","",IF($AA839&gt;=80,"A - call first",IF($AA839&gt;=60,"B - worth pursuing",IF($AA839&gt;=40,"C - nurture","D - do not spend time here"))))</f>
        <v/>
      </c>
      <c r="AC839" s="107" t="str">
        <f aca="false">IF($C839="","",IF($S839="Converted","8 Won / Certified",IF($S839="Application Started","7 Certification / Enterprise opportunity",IF($S839="Meeting Booked","6 Meeting / Application",IF(OR($S839="Interested",$S839="Info Requested"),"5 Interested",IF(OR($S839="Declined",$S839="Not Relevant",$S839="Do Not Contact / Unsubscribed"),"9 Closed - Lost",IF($R839="Yes","4 Contacted",IF($N839="Yes","2 Engaged",IF($M839="Yes","1 Awareness",IF($AA839&gt;=60,"3 Qualified","1 Awareness"))))))))))</f>
        <v/>
      </c>
      <c r="AD839" s="108"/>
      <c r="AE839" s="108"/>
      <c r="AF839" s="109" t="str">
        <f aca="false">IF($AE839="","",$AE839+10)</f>
        <v/>
      </c>
      <c r="AG839" s="108"/>
      <c r="AH839" s="81"/>
      <c r="AI839" s="108"/>
      <c r="AJ839" s="81"/>
      <c r="AK839" s="108"/>
      <c r="AL839" s="110"/>
      <c r="AM839" s="81"/>
      <c r="AN839" s="109" t="str">
        <f aca="false">IF($D839="","",IF(COUNTIF($D$4:$D$1203,$D839)&gt;1,"DUPLICATE — check earlier row",""))</f>
        <v/>
      </c>
      <c r="AO839" s="81"/>
      <c r="AP839" s="81"/>
    </row>
    <row r="840" customFormat="false" ht="30" hidden="false" customHeight="true" outlineLevel="0" collapsed="false">
      <c r="A840" s="79"/>
      <c r="B840" s="80"/>
      <c r="C840" s="80"/>
      <c r="D840" s="80"/>
      <c r="E840" s="80"/>
      <c r="F840" s="80"/>
      <c r="G840" s="80"/>
      <c r="H840" s="80"/>
      <c r="I840" s="80"/>
      <c r="J840" s="102"/>
      <c r="K840" s="103" t="str">
        <f aca="false">IF(J840="","",IF(J840&gt;=8,"Yes","Check"))</f>
        <v/>
      </c>
      <c r="L840" s="81"/>
      <c r="M840" s="102"/>
      <c r="N840" s="102"/>
      <c r="O840" s="80"/>
      <c r="P840" s="81"/>
      <c r="Q840" s="103" t="str">
        <f aca="false">IF(P840="","",LEN(P840))</f>
        <v/>
      </c>
      <c r="R840" s="102"/>
      <c r="S840" s="80"/>
      <c r="T840" s="81"/>
      <c r="U840" s="104" t="str">
        <f aca="false">IF($AE840&lt;&gt;"",$AE840+4,IF(OR(R840&lt;&gt;"Yes",A840=""),"",A840+4))</f>
        <v/>
      </c>
      <c r="V840" s="102"/>
      <c r="W840" s="81"/>
      <c r="X840" s="81"/>
      <c r="Y840" s="105"/>
      <c r="Z840" s="105"/>
      <c r="AA840" s="106" t="str">
        <f aca="false">IF(AND($Y840="",$Z840=""),"",ROUND(IFERROR(VALUE(LEFT($Y840,1)),0)*12+IFERROR(VALUE(LEFT($Z840,1)),0)*8,0))</f>
        <v/>
      </c>
      <c r="AB840" s="106" t="str">
        <f aca="false">IF($AA840="","",IF($AA840&gt;=80,"A - call first",IF($AA840&gt;=60,"B - worth pursuing",IF($AA840&gt;=40,"C - nurture","D - do not spend time here"))))</f>
        <v/>
      </c>
      <c r="AC840" s="107" t="str">
        <f aca="false">IF($C840="","",IF($S840="Converted","8 Won / Certified",IF($S840="Application Started","7 Certification / Enterprise opportunity",IF($S840="Meeting Booked","6 Meeting / Application",IF(OR($S840="Interested",$S840="Info Requested"),"5 Interested",IF(OR($S840="Declined",$S840="Not Relevant",$S840="Do Not Contact / Unsubscribed"),"9 Closed - Lost",IF($R840="Yes","4 Contacted",IF($N840="Yes","2 Engaged",IF($M840="Yes","1 Awareness",IF($AA840&gt;=60,"3 Qualified","1 Awareness"))))))))))</f>
        <v/>
      </c>
      <c r="AD840" s="108"/>
      <c r="AE840" s="108"/>
      <c r="AF840" s="111" t="str">
        <f aca="false">IF($AE840="","",$AE840+10)</f>
        <v/>
      </c>
      <c r="AG840" s="108"/>
      <c r="AH840" s="81"/>
      <c r="AI840" s="108"/>
      <c r="AJ840" s="81"/>
      <c r="AK840" s="108"/>
      <c r="AL840" s="110"/>
      <c r="AM840" s="81"/>
      <c r="AN840" s="111" t="str">
        <f aca="false">IF($D840="","",IF(COUNTIF($D$4:$D$1203,$D840)&gt;1,"DUPLICATE — check earlier row",""))</f>
        <v/>
      </c>
      <c r="AO840" s="81"/>
      <c r="AP840" s="81"/>
    </row>
    <row r="841" customFormat="false" ht="30" hidden="false" customHeight="true" outlineLevel="0" collapsed="false">
      <c r="A841" s="79"/>
      <c r="B841" s="80"/>
      <c r="C841" s="80"/>
      <c r="D841" s="80"/>
      <c r="E841" s="80"/>
      <c r="F841" s="80"/>
      <c r="G841" s="80"/>
      <c r="H841" s="80"/>
      <c r="I841" s="80"/>
      <c r="J841" s="102"/>
      <c r="K841" s="103" t="str">
        <f aca="false">IF(J841="","",IF(J841&gt;=8,"Yes","Check"))</f>
        <v/>
      </c>
      <c r="L841" s="81"/>
      <c r="M841" s="102"/>
      <c r="N841" s="102"/>
      <c r="O841" s="80"/>
      <c r="P841" s="81"/>
      <c r="Q841" s="103" t="str">
        <f aca="false">IF(P841="","",LEN(P841))</f>
        <v/>
      </c>
      <c r="R841" s="102"/>
      <c r="S841" s="80"/>
      <c r="T841" s="81"/>
      <c r="U841" s="104" t="str">
        <f aca="false">IF($AE841&lt;&gt;"",$AE841+4,IF(OR(R841&lt;&gt;"Yes",A841=""),"",A841+4))</f>
        <v/>
      </c>
      <c r="V841" s="102"/>
      <c r="W841" s="81"/>
      <c r="X841" s="81"/>
      <c r="Y841" s="105"/>
      <c r="Z841" s="105"/>
      <c r="AA841" s="106" t="str">
        <f aca="false">IF(AND($Y841="",$Z841=""),"",ROUND(IFERROR(VALUE(LEFT($Y841,1)),0)*12+IFERROR(VALUE(LEFT($Z841,1)),0)*8,0))</f>
        <v/>
      </c>
      <c r="AB841" s="106" t="str">
        <f aca="false">IF($AA841="","",IF($AA841&gt;=80,"A - call first",IF($AA841&gt;=60,"B - worth pursuing",IF($AA841&gt;=40,"C - nurture","D - do not spend time here"))))</f>
        <v/>
      </c>
      <c r="AC841" s="107" t="str">
        <f aca="false">IF($C841="","",IF($S841="Converted","8 Won / Certified",IF($S841="Application Started","7 Certification / Enterprise opportunity",IF($S841="Meeting Booked","6 Meeting / Application",IF(OR($S841="Interested",$S841="Info Requested"),"5 Interested",IF(OR($S841="Declined",$S841="Not Relevant",$S841="Do Not Contact / Unsubscribed"),"9 Closed - Lost",IF($R841="Yes","4 Contacted",IF($N841="Yes","2 Engaged",IF($M841="Yes","1 Awareness",IF($AA841&gt;=60,"3 Qualified","1 Awareness"))))))))))</f>
        <v/>
      </c>
      <c r="AD841" s="108"/>
      <c r="AE841" s="108"/>
      <c r="AF841" s="109" t="str">
        <f aca="false">IF($AE841="","",$AE841+10)</f>
        <v/>
      </c>
      <c r="AG841" s="108"/>
      <c r="AH841" s="81"/>
      <c r="AI841" s="108"/>
      <c r="AJ841" s="81"/>
      <c r="AK841" s="108"/>
      <c r="AL841" s="110"/>
      <c r="AM841" s="81"/>
      <c r="AN841" s="109" t="str">
        <f aca="false">IF($D841="","",IF(COUNTIF($D$4:$D$1203,$D841)&gt;1,"DUPLICATE — check earlier row",""))</f>
        <v/>
      </c>
      <c r="AO841" s="81"/>
      <c r="AP841" s="81"/>
    </row>
    <row r="842" customFormat="false" ht="30" hidden="false" customHeight="true" outlineLevel="0" collapsed="false">
      <c r="A842" s="79"/>
      <c r="B842" s="80"/>
      <c r="C842" s="80"/>
      <c r="D842" s="80"/>
      <c r="E842" s="80"/>
      <c r="F842" s="80"/>
      <c r="G842" s="80"/>
      <c r="H842" s="80"/>
      <c r="I842" s="80"/>
      <c r="J842" s="102"/>
      <c r="K842" s="103" t="str">
        <f aca="false">IF(J842="","",IF(J842&gt;=8,"Yes","Check"))</f>
        <v/>
      </c>
      <c r="L842" s="81"/>
      <c r="M842" s="102"/>
      <c r="N842" s="102"/>
      <c r="O842" s="80"/>
      <c r="P842" s="81"/>
      <c r="Q842" s="103" t="str">
        <f aca="false">IF(P842="","",LEN(P842))</f>
        <v/>
      </c>
      <c r="R842" s="102"/>
      <c r="S842" s="80"/>
      <c r="T842" s="81"/>
      <c r="U842" s="104" t="str">
        <f aca="false">IF($AE842&lt;&gt;"",$AE842+4,IF(OR(R842&lt;&gt;"Yes",A842=""),"",A842+4))</f>
        <v/>
      </c>
      <c r="V842" s="102"/>
      <c r="W842" s="81"/>
      <c r="X842" s="81"/>
      <c r="Y842" s="105"/>
      <c r="Z842" s="105"/>
      <c r="AA842" s="106" t="str">
        <f aca="false">IF(AND($Y842="",$Z842=""),"",ROUND(IFERROR(VALUE(LEFT($Y842,1)),0)*12+IFERROR(VALUE(LEFT($Z842,1)),0)*8,0))</f>
        <v/>
      </c>
      <c r="AB842" s="106" t="str">
        <f aca="false">IF($AA842="","",IF($AA842&gt;=80,"A - call first",IF($AA842&gt;=60,"B - worth pursuing",IF($AA842&gt;=40,"C - nurture","D - do not spend time here"))))</f>
        <v/>
      </c>
      <c r="AC842" s="107" t="str">
        <f aca="false">IF($C842="","",IF($S842="Converted","8 Won / Certified",IF($S842="Application Started","7 Certification / Enterprise opportunity",IF($S842="Meeting Booked","6 Meeting / Application",IF(OR($S842="Interested",$S842="Info Requested"),"5 Interested",IF(OR($S842="Declined",$S842="Not Relevant",$S842="Do Not Contact / Unsubscribed"),"9 Closed - Lost",IF($R842="Yes","4 Contacted",IF($N842="Yes","2 Engaged",IF($M842="Yes","1 Awareness",IF($AA842&gt;=60,"3 Qualified","1 Awareness"))))))))))</f>
        <v/>
      </c>
      <c r="AD842" s="108"/>
      <c r="AE842" s="108"/>
      <c r="AF842" s="111" t="str">
        <f aca="false">IF($AE842="","",$AE842+10)</f>
        <v/>
      </c>
      <c r="AG842" s="108"/>
      <c r="AH842" s="81"/>
      <c r="AI842" s="108"/>
      <c r="AJ842" s="81"/>
      <c r="AK842" s="108"/>
      <c r="AL842" s="110"/>
      <c r="AM842" s="81"/>
      <c r="AN842" s="111" t="str">
        <f aca="false">IF($D842="","",IF(COUNTIF($D$4:$D$1203,$D842)&gt;1,"DUPLICATE — check earlier row",""))</f>
        <v/>
      </c>
      <c r="AO842" s="81"/>
      <c r="AP842" s="81"/>
    </row>
    <row r="843" customFormat="false" ht="30" hidden="false" customHeight="true" outlineLevel="0" collapsed="false">
      <c r="A843" s="79"/>
      <c r="B843" s="80"/>
      <c r="C843" s="80"/>
      <c r="D843" s="80"/>
      <c r="E843" s="80"/>
      <c r="F843" s="80"/>
      <c r="G843" s="80"/>
      <c r="H843" s="80"/>
      <c r="I843" s="80"/>
      <c r="J843" s="102"/>
      <c r="K843" s="103" t="str">
        <f aca="false">IF(J843="","",IF(J843&gt;=8,"Yes","Check"))</f>
        <v/>
      </c>
      <c r="L843" s="81"/>
      <c r="M843" s="102"/>
      <c r="N843" s="102"/>
      <c r="O843" s="80"/>
      <c r="P843" s="81"/>
      <c r="Q843" s="103" t="str">
        <f aca="false">IF(P843="","",LEN(P843))</f>
        <v/>
      </c>
      <c r="R843" s="102"/>
      <c r="S843" s="80"/>
      <c r="T843" s="81"/>
      <c r="U843" s="104" t="str">
        <f aca="false">IF($AE843&lt;&gt;"",$AE843+4,IF(OR(R843&lt;&gt;"Yes",A843=""),"",A843+4))</f>
        <v/>
      </c>
      <c r="V843" s="102"/>
      <c r="W843" s="81"/>
      <c r="X843" s="81"/>
      <c r="Y843" s="105"/>
      <c r="Z843" s="105"/>
      <c r="AA843" s="106" t="str">
        <f aca="false">IF(AND($Y843="",$Z843=""),"",ROUND(IFERROR(VALUE(LEFT($Y843,1)),0)*12+IFERROR(VALUE(LEFT($Z843,1)),0)*8,0))</f>
        <v/>
      </c>
      <c r="AB843" s="106" t="str">
        <f aca="false">IF($AA843="","",IF($AA843&gt;=80,"A - call first",IF($AA843&gt;=60,"B - worth pursuing",IF($AA843&gt;=40,"C - nurture","D - do not spend time here"))))</f>
        <v/>
      </c>
      <c r="AC843" s="107" t="str">
        <f aca="false">IF($C843="","",IF($S843="Converted","8 Won / Certified",IF($S843="Application Started","7 Certification / Enterprise opportunity",IF($S843="Meeting Booked","6 Meeting / Application",IF(OR($S843="Interested",$S843="Info Requested"),"5 Interested",IF(OR($S843="Declined",$S843="Not Relevant",$S843="Do Not Contact / Unsubscribed"),"9 Closed - Lost",IF($R843="Yes","4 Contacted",IF($N843="Yes","2 Engaged",IF($M843="Yes","1 Awareness",IF($AA843&gt;=60,"3 Qualified","1 Awareness"))))))))))</f>
        <v/>
      </c>
      <c r="AD843" s="108"/>
      <c r="AE843" s="108"/>
      <c r="AF843" s="109" t="str">
        <f aca="false">IF($AE843="","",$AE843+10)</f>
        <v/>
      </c>
      <c r="AG843" s="108"/>
      <c r="AH843" s="81"/>
      <c r="AI843" s="108"/>
      <c r="AJ843" s="81"/>
      <c r="AK843" s="108"/>
      <c r="AL843" s="110"/>
      <c r="AM843" s="81"/>
      <c r="AN843" s="109" t="str">
        <f aca="false">IF($D843="","",IF(COUNTIF($D$4:$D$1203,$D843)&gt;1,"DUPLICATE — check earlier row",""))</f>
        <v/>
      </c>
      <c r="AO843" s="81"/>
      <c r="AP843" s="81"/>
    </row>
    <row r="844" customFormat="false" ht="30" hidden="false" customHeight="true" outlineLevel="0" collapsed="false">
      <c r="A844" s="79"/>
      <c r="B844" s="80"/>
      <c r="C844" s="80"/>
      <c r="D844" s="80"/>
      <c r="E844" s="80"/>
      <c r="F844" s="80"/>
      <c r="G844" s="80"/>
      <c r="H844" s="80"/>
      <c r="I844" s="80"/>
      <c r="J844" s="102"/>
      <c r="K844" s="103" t="str">
        <f aca="false">IF(J844="","",IF(J844&gt;=8,"Yes","Check"))</f>
        <v/>
      </c>
      <c r="L844" s="81"/>
      <c r="M844" s="102"/>
      <c r="N844" s="102"/>
      <c r="O844" s="80"/>
      <c r="P844" s="81"/>
      <c r="Q844" s="103" t="str">
        <f aca="false">IF(P844="","",LEN(P844))</f>
        <v/>
      </c>
      <c r="R844" s="102"/>
      <c r="S844" s="80"/>
      <c r="T844" s="81"/>
      <c r="U844" s="104" t="str">
        <f aca="false">IF($AE844&lt;&gt;"",$AE844+4,IF(OR(R844&lt;&gt;"Yes",A844=""),"",A844+4))</f>
        <v/>
      </c>
      <c r="V844" s="102"/>
      <c r="W844" s="81"/>
      <c r="X844" s="81"/>
      <c r="Y844" s="105"/>
      <c r="Z844" s="105"/>
      <c r="AA844" s="106" t="str">
        <f aca="false">IF(AND($Y844="",$Z844=""),"",ROUND(IFERROR(VALUE(LEFT($Y844,1)),0)*12+IFERROR(VALUE(LEFT($Z844,1)),0)*8,0))</f>
        <v/>
      </c>
      <c r="AB844" s="106" t="str">
        <f aca="false">IF($AA844="","",IF($AA844&gt;=80,"A - call first",IF($AA844&gt;=60,"B - worth pursuing",IF($AA844&gt;=40,"C - nurture","D - do not spend time here"))))</f>
        <v/>
      </c>
      <c r="AC844" s="107" t="str">
        <f aca="false">IF($C844="","",IF($S844="Converted","8 Won / Certified",IF($S844="Application Started","7 Certification / Enterprise opportunity",IF($S844="Meeting Booked","6 Meeting / Application",IF(OR($S844="Interested",$S844="Info Requested"),"5 Interested",IF(OR($S844="Declined",$S844="Not Relevant",$S844="Do Not Contact / Unsubscribed"),"9 Closed - Lost",IF($R844="Yes","4 Contacted",IF($N844="Yes","2 Engaged",IF($M844="Yes","1 Awareness",IF($AA844&gt;=60,"3 Qualified","1 Awareness"))))))))))</f>
        <v/>
      </c>
      <c r="AD844" s="108"/>
      <c r="AE844" s="108"/>
      <c r="AF844" s="111" t="str">
        <f aca="false">IF($AE844="","",$AE844+10)</f>
        <v/>
      </c>
      <c r="AG844" s="108"/>
      <c r="AH844" s="81"/>
      <c r="AI844" s="108"/>
      <c r="AJ844" s="81"/>
      <c r="AK844" s="108"/>
      <c r="AL844" s="110"/>
      <c r="AM844" s="81"/>
      <c r="AN844" s="111" t="str">
        <f aca="false">IF($D844="","",IF(COUNTIF($D$4:$D$1203,$D844)&gt;1,"DUPLICATE — check earlier row",""))</f>
        <v/>
      </c>
      <c r="AO844" s="81"/>
      <c r="AP844" s="81"/>
    </row>
    <row r="845" customFormat="false" ht="30" hidden="false" customHeight="true" outlineLevel="0" collapsed="false">
      <c r="A845" s="79"/>
      <c r="B845" s="80"/>
      <c r="C845" s="80"/>
      <c r="D845" s="80"/>
      <c r="E845" s="80"/>
      <c r="F845" s="80"/>
      <c r="G845" s="80"/>
      <c r="H845" s="80"/>
      <c r="I845" s="80"/>
      <c r="J845" s="102"/>
      <c r="K845" s="103" t="str">
        <f aca="false">IF(J845="","",IF(J845&gt;=8,"Yes","Check"))</f>
        <v/>
      </c>
      <c r="L845" s="81"/>
      <c r="M845" s="102"/>
      <c r="N845" s="102"/>
      <c r="O845" s="80"/>
      <c r="P845" s="81"/>
      <c r="Q845" s="103" t="str">
        <f aca="false">IF(P845="","",LEN(P845))</f>
        <v/>
      </c>
      <c r="R845" s="102"/>
      <c r="S845" s="80"/>
      <c r="T845" s="81"/>
      <c r="U845" s="104" t="str">
        <f aca="false">IF($AE845&lt;&gt;"",$AE845+4,IF(OR(R845&lt;&gt;"Yes",A845=""),"",A845+4))</f>
        <v/>
      </c>
      <c r="V845" s="102"/>
      <c r="W845" s="81"/>
      <c r="X845" s="81"/>
      <c r="Y845" s="105"/>
      <c r="Z845" s="105"/>
      <c r="AA845" s="106" t="str">
        <f aca="false">IF(AND($Y845="",$Z845=""),"",ROUND(IFERROR(VALUE(LEFT($Y845,1)),0)*12+IFERROR(VALUE(LEFT($Z845,1)),0)*8,0))</f>
        <v/>
      </c>
      <c r="AB845" s="106" t="str">
        <f aca="false">IF($AA845="","",IF($AA845&gt;=80,"A - call first",IF($AA845&gt;=60,"B - worth pursuing",IF($AA845&gt;=40,"C - nurture","D - do not spend time here"))))</f>
        <v/>
      </c>
      <c r="AC845" s="107" t="str">
        <f aca="false">IF($C845="","",IF($S845="Converted","8 Won / Certified",IF($S845="Application Started","7 Certification / Enterprise opportunity",IF($S845="Meeting Booked","6 Meeting / Application",IF(OR($S845="Interested",$S845="Info Requested"),"5 Interested",IF(OR($S845="Declined",$S845="Not Relevant",$S845="Do Not Contact / Unsubscribed"),"9 Closed - Lost",IF($R845="Yes","4 Contacted",IF($N845="Yes","2 Engaged",IF($M845="Yes","1 Awareness",IF($AA845&gt;=60,"3 Qualified","1 Awareness"))))))))))</f>
        <v/>
      </c>
      <c r="AD845" s="108"/>
      <c r="AE845" s="108"/>
      <c r="AF845" s="109" t="str">
        <f aca="false">IF($AE845="","",$AE845+10)</f>
        <v/>
      </c>
      <c r="AG845" s="108"/>
      <c r="AH845" s="81"/>
      <c r="AI845" s="108"/>
      <c r="AJ845" s="81"/>
      <c r="AK845" s="108"/>
      <c r="AL845" s="110"/>
      <c r="AM845" s="81"/>
      <c r="AN845" s="109" t="str">
        <f aca="false">IF($D845="","",IF(COUNTIF($D$4:$D$1203,$D845)&gt;1,"DUPLICATE — check earlier row",""))</f>
        <v/>
      </c>
      <c r="AO845" s="81"/>
      <c r="AP845" s="81"/>
    </row>
    <row r="846" customFormat="false" ht="30" hidden="false" customHeight="true" outlineLevel="0" collapsed="false">
      <c r="A846" s="79"/>
      <c r="B846" s="80"/>
      <c r="C846" s="80"/>
      <c r="D846" s="80"/>
      <c r="E846" s="80"/>
      <c r="F846" s="80"/>
      <c r="G846" s="80"/>
      <c r="H846" s="80"/>
      <c r="I846" s="80"/>
      <c r="J846" s="102"/>
      <c r="K846" s="103" t="str">
        <f aca="false">IF(J846="","",IF(J846&gt;=8,"Yes","Check"))</f>
        <v/>
      </c>
      <c r="L846" s="81"/>
      <c r="M846" s="102"/>
      <c r="N846" s="102"/>
      <c r="O846" s="80"/>
      <c r="P846" s="81"/>
      <c r="Q846" s="103" t="str">
        <f aca="false">IF(P846="","",LEN(P846))</f>
        <v/>
      </c>
      <c r="R846" s="102"/>
      <c r="S846" s="80"/>
      <c r="T846" s="81"/>
      <c r="U846" s="104" t="str">
        <f aca="false">IF($AE846&lt;&gt;"",$AE846+4,IF(OR(R846&lt;&gt;"Yes",A846=""),"",A846+4))</f>
        <v/>
      </c>
      <c r="V846" s="102"/>
      <c r="W846" s="81"/>
      <c r="X846" s="81"/>
      <c r="Y846" s="105"/>
      <c r="Z846" s="105"/>
      <c r="AA846" s="106" t="str">
        <f aca="false">IF(AND($Y846="",$Z846=""),"",ROUND(IFERROR(VALUE(LEFT($Y846,1)),0)*12+IFERROR(VALUE(LEFT($Z846,1)),0)*8,0))</f>
        <v/>
      </c>
      <c r="AB846" s="106" t="str">
        <f aca="false">IF($AA846="","",IF($AA846&gt;=80,"A - call first",IF($AA846&gt;=60,"B - worth pursuing",IF($AA846&gt;=40,"C - nurture","D - do not spend time here"))))</f>
        <v/>
      </c>
      <c r="AC846" s="107" t="str">
        <f aca="false">IF($C846="","",IF($S846="Converted","8 Won / Certified",IF($S846="Application Started","7 Certification / Enterprise opportunity",IF($S846="Meeting Booked","6 Meeting / Application",IF(OR($S846="Interested",$S846="Info Requested"),"5 Interested",IF(OR($S846="Declined",$S846="Not Relevant",$S846="Do Not Contact / Unsubscribed"),"9 Closed - Lost",IF($R846="Yes","4 Contacted",IF($N846="Yes","2 Engaged",IF($M846="Yes","1 Awareness",IF($AA846&gt;=60,"3 Qualified","1 Awareness"))))))))))</f>
        <v/>
      </c>
      <c r="AD846" s="108"/>
      <c r="AE846" s="108"/>
      <c r="AF846" s="111" t="str">
        <f aca="false">IF($AE846="","",$AE846+10)</f>
        <v/>
      </c>
      <c r="AG846" s="108"/>
      <c r="AH846" s="81"/>
      <c r="AI846" s="108"/>
      <c r="AJ846" s="81"/>
      <c r="AK846" s="108"/>
      <c r="AL846" s="110"/>
      <c r="AM846" s="81"/>
      <c r="AN846" s="111" t="str">
        <f aca="false">IF($D846="","",IF(COUNTIF($D$4:$D$1203,$D846)&gt;1,"DUPLICATE — check earlier row",""))</f>
        <v/>
      </c>
      <c r="AO846" s="81"/>
      <c r="AP846" s="81"/>
    </row>
    <row r="847" customFormat="false" ht="30" hidden="false" customHeight="true" outlineLevel="0" collapsed="false">
      <c r="A847" s="79"/>
      <c r="B847" s="80"/>
      <c r="C847" s="80"/>
      <c r="D847" s="80"/>
      <c r="E847" s="80"/>
      <c r="F847" s="80"/>
      <c r="G847" s="80"/>
      <c r="H847" s="80"/>
      <c r="I847" s="80"/>
      <c r="J847" s="102"/>
      <c r="K847" s="103" t="str">
        <f aca="false">IF(J847="","",IF(J847&gt;=8,"Yes","Check"))</f>
        <v/>
      </c>
      <c r="L847" s="81"/>
      <c r="M847" s="102"/>
      <c r="N847" s="102"/>
      <c r="O847" s="80"/>
      <c r="P847" s="81"/>
      <c r="Q847" s="103" t="str">
        <f aca="false">IF(P847="","",LEN(P847))</f>
        <v/>
      </c>
      <c r="R847" s="102"/>
      <c r="S847" s="80"/>
      <c r="T847" s="81"/>
      <c r="U847" s="104" t="str">
        <f aca="false">IF($AE847&lt;&gt;"",$AE847+4,IF(OR(R847&lt;&gt;"Yes",A847=""),"",A847+4))</f>
        <v/>
      </c>
      <c r="V847" s="102"/>
      <c r="W847" s="81"/>
      <c r="X847" s="81"/>
      <c r="Y847" s="105"/>
      <c r="Z847" s="105"/>
      <c r="AA847" s="106" t="str">
        <f aca="false">IF(AND($Y847="",$Z847=""),"",ROUND(IFERROR(VALUE(LEFT($Y847,1)),0)*12+IFERROR(VALUE(LEFT($Z847,1)),0)*8,0))</f>
        <v/>
      </c>
      <c r="AB847" s="106" t="str">
        <f aca="false">IF($AA847="","",IF($AA847&gt;=80,"A - call first",IF($AA847&gt;=60,"B - worth pursuing",IF($AA847&gt;=40,"C - nurture","D - do not spend time here"))))</f>
        <v/>
      </c>
      <c r="AC847" s="107" t="str">
        <f aca="false">IF($C847="","",IF($S847="Converted","8 Won / Certified",IF($S847="Application Started","7 Certification / Enterprise opportunity",IF($S847="Meeting Booked","6 Meeting / Application",IF(OR($S847="Interested",$S847="Info Requested"),"5 Interested",IF(OR($S847="Declined",$S847="Not Relevant",$S847="Do Not Contact / Unsubscribed"),"9 Closed - Lost",IF($R847="Yes","4 Contacted",IF($N847="Yes","2 Engaged",IF($M847="Yes","1 Awareness",IF($AA847&gt;=60,"3 Qualified","1 Awareness"))))))))))</f>
        <v/>
      </c>
      <c r="AD847" s="108"/>
      <c r="AE847" s="108"/>
      <c r="AF847" s="109" t="str">
        <f aca="false">IF($AE847="","",$AE847+10)</f>
        <v/>
      </c>
      <c r="AG847" s="108"/>
      <c r="AH847" s="81"/>
      <c r="AI847" s="108"/>
      <c r="AJ847" s="81"/>
      <c r="AK847" s="108"/>
      <c r="AL847" s="110"/>
      <c r="AM847" s="81"/>
      <c r="AN847" s="109" t="str">
        <f aca="false">IF($D847="","",IF(COUNTIF($D$4:$D$1203,$D847)&gt;1,"DUPLICATE — check earlier row",""))</f>
        <v/>
      </c>
      <c r="AO847" s="81"/>
      <c r="AP847" s="81"/>
    </row>
    <row r="848" customFormat="false" ht="30" hidden="false" customHeight="true" outlineLevel="0" collapsed="false">
      <c r="A848" s="79"/>
      <c r="B848" s="80"/>
      <c r="C848" s="80"/>
      <c r="D848" s="80"/>
      <c r="E848" s="80"/>
      <c r="F848" s="80"/>
      <c r="G848" s="80"/>
      <c r="H848" s="80"/>
      <c r="I848" s="80"/>
      <c r="J848" s="102"/>
      <c r="K848" s="103" t="str">
        <f aca="false">IF(J848="","",IF(J848&gt;=8,"Yes","Check"))</f>
        <v/>
      </c>
      <c r="L848" s="81"/>
      <c r="M848" s="102"/>
      <c r="N848" s="102"/>
      <c r="O848" s="80"/>
      <c r="P848" s="81"/>
      <c r="Q848" s="103" t="str">
        <f aca="false">IF(P848="","",LEN(P848))</f>
        <v/>
      </c>
      <c r="R848" s="102"/>
      <c r="S848" s="80"/>
      <c r="T848" s="81"/>
      <c r="U848" s="104" t="str">
        <f aca="false">IF($AE848&lt;&gt;"",$AE848+4,IF(OR(R848&lt;&gt;"Yes",A848=""),"",A848+4))</f>
        <v/>
      </c>
      <c r="V848" s="102"/>
      <c r="W848" s="81"/>
      <c r="X848" s="81"/>
      <c r="Y848" s="105"/>
      <c r="Z848" s="105"/>
      <c r="AA848" s="106" t="str">
        <f aca="false">IF(AND($Y848="",$Z848=""),"",ROUND(IFERROR(VALUE(LEFT($Y848,1)),0)*12+IFERROR(VALUE(LEFT($Z848,1)),0)*8,0))</f>
        <v/>
      </c>
      <c r="AB848" s="106" t="str">
        <f aca="false">IF($AA848="","",IF($AA848&gt;=80,"A - call first",IF($AA848&gt;=60,"B - worth pursuing",IF($AA848&gt;=40,"C - nurture","D - do not spend time here"))))</f>
        <v/>
      </c>
      <c r="AC848" s="107" t="str">
        <f aca="false">IF($C848="","",IF($S848="Converted","8 Won / Certified",IF($S848="Application Started","7 Certification / Enterprise opportunity",IF($S848="Meeting Booked","6 Meeting / Application",IF(OR($S848="Interested",$S848="Info Requested"),"5 Interested",IF(OR($S848="Declined",$S848="Not Relevant",$S848="Do Not Contact / Unsubscribed"),"9 Closed - Lost",IF($R848="Yes","4 Contacted",IF($N848="Yes","2 Engaged",IF($M848="Yes","1 Awareness",IF($AA848&gt;=60,"3 Qualified","1 Awareness"))))))))))</f>
        <v/>
      </c>
      <c r="AD848" s="108"/>
      <c r="AE848" s="108"/>
      <c r="AF848" s="111" t="str">
        <f aca="false">IF($AE848="","",$AE848+10)</f>
        <v/>
      </c>
      <c r="AG848" s="108"/>
      <c r="AH848" s="81"/>
      <c r="AI848" s="108"/>
      <c r="AJ848" s="81"/>
      <c r="AK848" s="108"/>
      <c r="AL848" s="110"/>
      <c r="AM848" s="81"/>
      <c r="AN848" s="111" t="str">
        <f aca="false">IF($D848="","",IF(COUNTIF($D$4:$D$1203,$D848)&gt;1,"DUPLICATE — check earlier row",""))</f>
        <v/>
      </c>
      <c r="AO848" s="81"/>
      <c r="AP848" s="81"/>
    </row>
    <row r="849" customFormat="false" ht="30" hidden="false" customHeight="true" outlineLevel="0" collapsed="false">
      <c r="A849" s="79"/>
      <c r="B849" s="80"/>
      <c r="C849" s="80"/>
      <c r="D849" s="80"/>
      <c r="E849" s="80"/>
      <c r="F849" s="80"/>
      <c r="G849" s="80"/>
      <c r="H849" s="80"/>
      <c r="I849" s="80"/>
      <c r="J849" s="102"/>
      <c r="K849" s="103" t="str">
        <f aca="false">IF(J849="","",IF(J849&gt;=8,"Yes","Check"))</f>
        <v/>
      </c>
      <c r="L849" s="81"/>
      <c r="M849" s="102"/>
      <c r="N849" s="102"/>
      <c r="O849" s="80"/>
      <c r="P849" s="81"/>
      <c r="Q849" s="103" t="str">
        <f aca="false">IF(P849="","",LEN(P849))</f>
        <v/>
      </c>
      <c r="R849" s="102"/>
      <c r="S849" s="80"/>
      <c r="T849" s="81"/>
      <c r="U849" s="104" t="str">
        <f aca="false">IF($AE849&lt;&gt;"",$AE849+4,IF(OR(R849&lt;&gt;"Yes",A849=""),"",A849+4))</f>
        <v/>
      </c>
      <c r="V849" s="102"/>
      <c r="W849" s="81"/>
      <c r="X849" s="81"/>
      <c r="Y849" s="105"/>
      <c r="Z849" s="105"/>
      <c r="AA849" s="106" t="str">
        <f aca="false">IF(AND($Y849="",$Z849=""),"",ROUND(IFERROR(VALUE(LEFT($Y849,1)),0)*12+IFERROR(VALUE(LEFT($Z849,1)),0)*8,0))</f>
        <v/>
      </c>
      <c r="AB849" s="106" t="str">
        <f aca="false">IF($AA849="","",IF($AA849&gt;=80,"A - call first",IF($AA849&gt;=60,"B - worth pursuing",IF($AA849&gt;=40,"C - nurture","D - do not spend time here"))))</f>
        <v/>
      </c>
      <c r="AC849" s="107" t="str">
        <f aca="false">IF($C849="","",IF($S849="Converted","8 Won / Certified",IF($S849="Application Started","7 Certification / Enterprise opportunity",IF($S849="Meeting Booked","6 Meeting / Application",IF(OR($S849="Interested",$S849="Info Requested"),"5 Interested",IF(OR($S849="Declined",$S849="Not Relevant",$S849="Do Not Contact / Unsubscribed"),"9 Closed - Lost",IF($R849="Yes","4 Contacted",IF($N849="Yes","2 Engaged",IF($M849="Yes","1 Awareness",IF($AA849&gt;=60,"3 Qualified","1 Awareness"))))))))))</f>
        <v/>
      </c>
      <c r="AD849" s="108"/>
      <c r="AE849" s="108"/>
      <c r="AF849" s="109" t="str">
        <f aca="false">IF($AE849="","",$AE849+10)</f>
        <v/>
      </c>
      <c r="AG849" s="108"/>
      <c r="AH849" s="81"/>
      <c r="AI849" s="108"/>
      <c r="AJ849" s="81"/>
      <c r="AK849" s="108"/>
      <c r="AL849" s="110"/>
      <c r="AM849" s="81"/>
      <c r="AN849" s="109" t="str">
        <f aca="false">IF($D849="","",IF(COUNTIF($D$4:$D$1203,$D849)&gt;1,"DUPLICATE — check earlier row",""))</f>
        <v/>
      </c>
      <c r="AO849" s="81"/>
      <c r="AP849" s="81"/>
    </row>
    <row r="850" customFormat="false" ht="30" hidden="false" customHeight="true" outlineLevel="0" collapsed="false">
      <c r="A850" s="79"/>
      <c r="B850" s="80"/>
      <c r="C850" s="80"/>
      <c r="D850" s="80"/>
      <c r="E850" s="80"/>
      <c r="F850" s="80"/>
      <c r="G850" s="80"/>
      <c r="H850" s="80"/>
      <c r="I850" s="80"/>
      <c r="J850" s="102"/>
      <c r="K850" s="103" t="str">
        <f aca="false">IF(J850="","",IF(J850&gt;=8,"Yes","Check"))</f>
        <v/>
      </c>
      <c r="L850" s="81"/>
      <c r="M850" s="102"/>
      <c r="N850" s="102"/>
      <c r="O850" s="80"/>
      <c r="P850" s="81"/>
      <c r="Q850" s="103" t="str">
        <f aca="false">IF(P850="","",LEN(P850))</f>
        <v/>
      </c>
      <c r="R850" s="102"/>
      <c r="S850" s="80"/>
      <c r="T850" s="81"/>
      <c r="U850" s="104" t="str">
        <f aca="false">IF($AE850&lt;&gt;"",$AE850+4,IF(OR(R850&lt;&gt;"Yes",A850=""),"",A850+4))</f>
        <v/>
      </c>
      <c r="V850" s="102"/>
      <c r="W850" s="81"/>
      <c r="X850" s="81"/>
      <c r="Y850" s="105"/>
      <c r="Z850" s="105"/>
      <c r="AA850" s="106" t="str">
        <f aca="false">IF(AND($Y850="",$Z850=""),"",ROUND(IFERROR(VALUE(LEFT($Y850,1)),0)*12+IFERROR(VALUE(LEFT($Z850,1)),0)*8,0))</f>
        <v/>
      </c>
      <c r="AB850" s="106" t="str">
        <f aca="false">IF($AA850="","",IF($AA850&gt;=80,"A - call first",IF($AA850&gt;=60,"B - worth pursuing",IF($AA850&gt;=40,"C - nurture","D - do not spend time here"))))</f>
        <v/>
      </c>
      <c r="AC850" s="107" t="str">
        <f aca="false">IF($C850="","",IF($S850="Converted","8 Won / Certified",IF($S850="Application Started","7 Certification / Enterprise opportunity",IF($S850="Meeting Booked","6 Meeting / Application",IF(OR($S850="Interested",$S850="Info Requested"),"5 Interested",IF(OR($S850="Declined",$S850="Not Relevant",$S850="Do Not Contact / Unsubscribed"),"9 Closed - Lost",IF($R850="Yes","4 Contacted",IF($N850="Yes","2 Engaged",IF($M850="Yes","1 Awareness",IF($AA850&gt;=60,"3 Qualified","1 Awareness"))))))))))</f>
        <v/>
      </c>
      <c r="AD850" s="108"/>
      <c r="AE850" s="108"/>
      <c r="AF850" s="111" t="str">
        <f aca="false">IF($AE850="","",$AE850+10)</f>
        <v/>
      </c>
      <c r="AG850" s="108"/>
      <c r="AH850" s="81"/>
      <c r="AI850" s="108"/>
      <c r="AJ850" s="81"/>
      <c r="AK850" s="108"/>
      <c r="AL850" s="110"/>
      <c r="AM850" s="81"/>
      <c r="AN850" s="111" t="str">
        <f aca="false">IF($D850="","",IF(COUNTIF($D$4:$D$1203,$D850)&gt;1,"DUPLICATE — check earlier row",""))</f>
        <v/>
      </c>
      <c r="AO850" s="81"/>
      <c r="AP850" s="81"/>
    </row>
    <row r="851" customFormat="false" ht="30" hidden="false" customHeight="true" outlineLevel="0" collapsed="false">
      <c r="A851" s="79"/>
      <c r="B851" s="80"/>
      <c r="C851" s="80"/>
      <c r="D851" s="80"/>
      <c r="E851" s="80"/>
      <c r="F851" s="80"/>
      <c r="G851" s="80"/>
      <c r="H851" s="80"/>
      <c r="I851" s="80"/>
      <c r="J851" s="102"/>
      <c r="K851" s="103" t="str">
        <f aca="false">IF(J851="","",IF(J851&gt;=8,"Yes","Check"))</f>
        <v/>
      </c>
      <c r="L851" s="81"/>
      <c r="M851" s="102"/>
      <c r="N851" s="102"/>
      <c r="O851" s="80"/>
      <c r="P851" s="81"/>
      <c r="Q851" s="103" t="str">
        <f aca="false">IF(P851="","",LEN(P851))</f>
        <v/>
      </c>
      <c r="R851" s="102"/>
      <c r="S851" s="80"/>
      <c r="T851" s="81"/>
      <c r="U851" s="104" t="str">
        <f aca="false">IF($AE851&lt;&gt;"",$AE851+4,IF(OR(R851&lt;&gt;"Yes",A851=""),"",A851+4))</f>
        <v/>
      </c>
      <c r="V851" s="102"/>
      <c r="W851" s="81"/>
      <c r="X851" s="81"/>
      <c r="Y851" s="105"/>
      <c r="Z851" s="105"/>
      <c r="AA851" s="106" t="str">
        <f aca="false">IF(AND($Y851="",$Z851=""),"",ROUND(IFERROR(VALUE(LEFT($Y851,1)),0)*12+IFERROR(VALUE(LEFT($Z851,1)),0)*8,0))</f>
        <v/>
      </c>
      <c r="AB851" s="106" t="str">
        <f aca="false">IF($AA851="","",IF($AA851&gt;=80,"A - call first",IF($AA851&gt;=60,"B - worth pursuing",IF($AA851&gt;=40,"C - nurture","D - do not spend time here"))))</f>
        <v/>
      </c>
      <c r="AC851" s="107" t="str">
        <f aca="false">IF($C851="","",IF($S851="Converted","8 Won / Certified",IF($S851="Application Started","7 Certification / Enterprise opportunity",IF($S851="Meeting Booked","6 Meeting / Application",IF(OR($S851="Interested",$S851="Info Requested"),"5 Interested",IF(OR($S851="Declined",$S851="Not Relevant",$S851="Do Not Contact / Unsubscribed"),"9 Closed - Lost",IF($R851="Yes","4 Contacted",IF($N851="Yes","2 Engaged",IF($M851="Yes","1 Awareness",IF($AA851&gt;=60,"3 Qualified","1 Awareness"))))))))))</f>
        <v/>
      </c>
      <c r="AD851" s="108"/>
      <c r="AE851" s="108"/>
      <c r="AF851" s="109" t="str">
        <f aca="false">IF($AE851="","",$AE851+10)</f>
        <v/>
      </c>
      <c r="AG851" s="108"/>
      <c r="AH851" s="81"/>
      <c r="AI851" s="108"/>
      <c r="AJ851" s="81"/>
      <c r="AK851" s="108"/>
      <c r="AL851" s="110"/>
      <c r="AM851" s="81"/>
      <c r="AN851" s="109" t="str">
        <f aca="false">IF($D851="","",IF(COUNTIF($D$4:$D$1203,$D851)&gt;1,"DUPLICATE — check earlier row",""))</f>
        <v/>
      </c>
      <c r="AO851" s="81"/>
      <c r="AP851" s="81"/>
    </row>
    <row r="852" customFormat="false" ht="30" hidden="false" customHeight="true" outlineLevel="0" collapsed="false">
      <c r="A852" s="79"/>
      <c r="B852" s="80"/>
      <c r="C852" s="80"/>
      <c r="D852" s="80"/>
      <c r="E852" s="80"/>
      <c r="F852" s="80"/>
      <c r="G852" s="80"/>
      <c r="H852" s="80"/>
      <c r="I852" s="80"/>
      <c r="J852" s="102"/>
      <c r="K852" s="103" t="str">
        <f aca="false">IF(J852="","",IF(J852&gt;=8,"Yes","Check"))</f>
        <v/>
      </c>
      <c r="L852" s="81"/>
      <c r="M852" s="102"/>
      <c r="N852" s="102"/>
      <c r="O852" s="80"/>
      <c r="P852" s="81"/>
      <c r="Q852" s="103" t="str">
        <f aca="false">IF(P852="","",LEN(P852))</f>
        <v/>
      </c>
      <c r="R852" s="102"/>
      <c r="S852" s="80"/>
      <c r="T852" s="81"/>
      <c r="U852" s="104" t="str">
        <f aca="false">IF($AE852&lt;&gt;"",$AE852+4,IF(OR(R852&lt;&gt;"Yes",A852=""),"",A852+4))</f>
        <v/>
      </c>
      <c r="V852" s="102"/>
      <c r="W852" s="81"/>
      <c r="X852" s="81"/>
      <c r="Y852" s="105"/>
      <c r="Z852" s="105"/>
      <c r="AA852" s="106" t="str">
        <f aca="false">IF(AND($Y852="",$Z852=""),"",ROUND(IFERROR(VALUE(LEFT($Y852,1)),0)*12+IFERROR(VALUE(LEFT($Z852,1)),0)*8,0))</f>
        <v/>
      </c>
      <c r="AB852" s="106" t="str">
        <f aca="false">IF($AA852="","",IF($AA852&gt;=80,"A - call first",IF($AA852&gt;=60,"B - worth pursuing",IF($AA852&gt;=40,"C - nurture","D - do not spend time here"))))</f>
        <v/>
      </c>
      <c r="AC852" s="107" t="str">
        <f aca="false">IF($C852="","",IF($S852="Converted","8 Won / Certified",IF($S852="Application Started","7 Certification / Enterprise opportunity",IF($S852="Meeting Booked","6 Meeting / Application",IF(OR($S852="Interested",$S852="Info Requested"),"5 Interested",IF(OR($S852="Declined",$S852="Not Relevant",$S852="Do Not Contact / Unsubscribed"),"9 Closed - Lost",IF($R852="Yes","4 Contacted",IF($N852="Yes","2 Engaged",IF($M852="Yes","1 Awareness",IF($AA852&gt;=60,"3 Qualified","1 Awareness"))))))))))</f>
        <v/>
      </c>
      <c r="AD852" s="108"/>
      <c r="AE852" s="108"/>
      <c r="AF852" s="111" t="str">
        <f aca="false">IF($AE852="","",$AE852+10)</f>
        <v/>
      </c>
      <c r="AG852" s="108"/>
      <c r="AH852" s="81"/>
      <c r="AI852" s="108"/>
      <c r="AJ852" s="81"/>
      <c r="AK852" s="108"/>
      <c r="AL852" s="110"/>
      <c r="AM852" s="81"/>
      <c r="AN852" s="111" t="str">
        <f aca="false">IF($D852="","",IF(COUNTIF($D$4:$D$1203,$D852)&gt;1,"DUPLICATE — check earlier row",""))</f>
        <v/>
      </c>
      <c r="AO852" s="81"/>
      <c r="AP852" s="81"/>
    </row>
    <row r="853" customFormat="false" ht="30" hidden="false" customHeight="true" outlineLevel="0" collapsed="false">
      <c r="A853" s="79"/>
      <c r="B853" s="80"/>
      <c r="C853" s="80"/>
      <c r="D853" s="80"/>
      <c r="E853" s="80"/>
      <c r="F853" s="80"/>
      <c r="G853" s="80"/>
      <c r="H853" s="80"/>
      <c r="I853" s="80"/>
      <c r="J853" s="102"/>
      <c r="K853" s="103" t="str">
        <f aca="false">IF(J853="","",IF(J853&gt;=8,"Yes","Check"))</f>
        <v/>
      </c>
      <c r="L853" s="81"/>
      <c r="M853" s="102"/>
      <c r="N853" s="102"/>
      <c r="O853" s="80"/>
      <c r="P853" s="81"/>
      <c r="Q853" s="103" t="str">
        <f aca="false">IF(P853="","",LEN(P853))</f>
        <v/>
      </c>
      <c r="R853" s="102"/>
      <c r="S853" s="80"/>
      <c r="T853" s="81"/>
      <c r="U853" s="104" t="str">
        <f aca="false">IF($AE853&lt;&gt;"",$AE853+4,IF(OR(R853&lt;&gt;"Yes",A853=""),"",A853+4))</f>
        <v/>
      </c>
      <c r="V853" s="102"/>
      <c r="W853" s="81"/>
      <c r="X853" s="81"/>
      <c r="Y853" s="105"/>
      <c r="Z853" s="105"/>
      <c r="AA853" s="106" t="str">
        <f aca="false">IF(AND($Y853="",$Z853=""),"",ROUND(IFERROR(VALUE(LEFT($Y853,1)),0)*12+IFERROR(VALUE(LEFT($Z853,1)),0)*8,0))</f>
        <v/>
      </c>
      <c r="AB853" s="106" t="str">
        <f aca="false">IF($AA853="","",IF($AA853&gt;=80,"A - call first",IF($AA853&gt;=60,"B - worth pursuing",IF($AA853&gt;=40,"C - nurture","D - do not spend time here"))))</f>
        <v/>
      </c>
      <c r="AC853" s="107" t="str">
        <f aca="false">IF($C853="","",IF($S853="Converted","8 Won / Certified",IF($S853="Application Started","7 Certification / Enterprise opportunity",IF($S853="Meeting Booked","6 Meeting / Application",IF(OR($S853="Interested",$S853="Info Requested"),"5 Interested",IF(OR($S853="Declined",$S853="Not Relevant",$S853="Do Not Contact / Unsubscribed"),"9 Closed - Lost",IF($R853="Yes","4 Contacted",IF($N853="Yes","2 Engaged",IF($M853="Yes","1 Awareness",IF($AA853&gt;=60,"3 Qualified","1 Awareness"))))))))))</f>
        <v/>
      </c>
      <c r="AD853" s="108"/>
      <c r="AE853" s="108"/>
      <c r="AF853" s="109" t="str">
        <f aca="false">IF($AE853="","",$AE853+10)</f>
        <v/>
      </c>
      <c r="AG853" s="108"/>
      <c r="AH853" s="81"/>
      <c r="AI853" s="108"/>
      <c r="AJ853" s="81"/>
      <c r="AK853" s="108"/>
      <c r="AL853" s="110"/>
      <c r="AM853" s="81"/>
      <c r="AN853" s="109" t="str">
        <f aca="false">IF($D853="","",IF(COUNTIF($D$4:$D$1203,$D853)&gt;1,"DUPLICATE — check earlier row",""))</f>
        <v/>
      </c>
      <c r="AO853" s="81"/>
      <c r="AP853" s="81"/>
    </row>
    <row r="854" customFormat="false" ht="30" hidden="false" customHeight="true" outlineLevel="0" collapsed="false">
      <c r="A854" s="79"/>
      <c r="B854" s="80"/>
      <c r="C854" s="80"/>
      <c r="D854" s="80"/>
      <c r="E854" s="80"/>
      <c r="F854" s="80"/>
      <c r="G854" s="80"/>
      <c r="H854" s="80"/>
      <c r="I854" s="80"/>
      <c r="J854" s="102"/>
      <c r="K854" s="103" t="str">
        <f aca="false">IF(J854="","",IF(J854&gt;=8,"Yes","Check"))</f>
        <v/>
      </c>
      <c r="L854" s="81"/>
      <c r="M854" s="102"/>
      <c r="N854" s="102"/>
      <c r="O854" s="80"/>
      <c r="P854" s="81"/>
      <c r="Q854" s="103" t="str">
        <f aca="false">IF(P854="","",LEN(P854))</f>
        <v/>
      </c>
      <c r="R854" s="102"/>
      <c r="S854" s="80"/>
      <c r="T854" s="81"/>
      <c r="U854" s="104" t="str">
        <f aca="false">IF($AE854&lt;&gt;"",$AE854+4,IF(OR(R854&lt;&gt;"Yes",A854=""),"",A854+4))</f>
        <v/>
      </c>
      <c r="V854" s="102"/>
      <c r="W854" s="81"/>
      <c r="X854" s="81"/>
      <c r="Y854" s="105"/>
      <c r="Z854" s="105"/>
      <c r="AA854" s="106" t="str">
        <f aca="false">IF(AND($Y854="",$Z854=""),"",ROUND(IFERROR(VALUE(LEFT($Y854,1)),0)*12+IFERROR(VALUE(LEFT($Z854,1)),0)*8,0))</f>
        <v/>
      </c>
      <c r="AB854" s="106" t="str">
        <f aca="false">IF($AA854="","",IF($AA854&gt;=80,"A - call first",IF($AA854&gt;=60,"B - worth pursuing",IF($AA854&gt;=40,"C - nurture","D - do not spend time here"))))</f>
        <v/>
      </c>
      <c r="AC854" s="107" t="str">
        <f aca="false">IF($C854="","",IF($S854="Converted","8 Won / Certified",IF($S854="Application Started","7 Certification / Enterprise opportunity",IF($S854="Meeting Booked","6 Meeting / Application",IF(OR($S854="Interested",$S854="Info Requested"),"5 Interested",IF(OR($S854="Declined",$S854="Not Relevant",$S854="Do Not Contact / Unsubscribed"),"9 Closed - Lost",IF($R854="Yes","4 Contacted",IF($N854="Yes","2 Engaged",IF($M854="Yes","1 Awareness",IF($AA854&gt;=60,"3 Qualified","1 Awareness"))))))))))</f>
        <v/>
      </c>
      <c r="AD854" s="108"/>
      <c r="AE854" s="108"/>
      <c r="AF854" s="111" t="str">
        <f aca="false">IF($AE854="","",$AE854+10)</f>
        <v/>
      </c>
      <c r="AG854" s="108"/>
      <c r="AH854" s="81"/>
      <c r="AI854" s="108"/>
      <c r="AJ854" s="81"/>
      <c r="AK854" s="108"/>
      <c r="AL854" s="110"/>
      <c r="AM854" s="81"/>
      <c r="AN854" s="111" t="str">
        <f aca="false">IF($D854="","",IF(COUNTIF($D$4:$D$1203,$D854)&gt;1,"DUPLICATE — check earlier row",""))</f>
        <v/>
      </c>
      <c r="AO854" s="81"/>
      <c r="AP854" s="81"/>
    </row>
    <row r="855" customFormat="false" ht="30" hidden="false" customHeight="true" outlineLevel="0" collapsed="false">
      <c r="A855" s="79"/>
      <c r="B855" s="80"/>
      <c r="C855" s="80"/>
      <c r="D855" s="80"/>
      <c r="E855" s="80"/>
      <c r="F855" s="80"/>
      <c r="G855" s="80"/>
      <c r="H855" s="80"/>
      <c r="I855" s="80"/>
      <c r="J855" s="102"/>
      <c r="K855" s="103" t="str">
        <f aca="false">IF(J855="","",IF(J855&gt;=8,"Yes","Check"))</f>
        <v/>
      </c>
      <c r="L855" s="81"/>
      <c r="M855" s="102"/>
      <c r="N855" s="102"/>
      <c r="O855" s="80"/>
      <c r="P855" s="81"/>
      <c r="Q855" s="103" t="str">
        <f aca="false">IF(P855="","",LEN(P855))</f>
        <v/>
      </c>
      <c r="R855" s="102"/>
      <c r="S855" s="80"/>
      <c r="T855" s="81"/>
      <c r="U855" s="104" t="str">
        <f aca="false">IF($AE855&lt;&gt;"",$AE855+4,IF(OR(R855&lt;&gt;"Yes",A855=""),"",A855+4))</f>
        <v/>
      </c>
      <c r="V855" s="102"/>
      <c r="W855" s="81"/>
      <c r="X855" s="81"/>
      <c r="Y855" s="105"/>
      <c r="Z855" s="105"/>
      <c r="AA855" s="106" t="str">
        <f aca="false">IF(AND($Y855="",$Z855=""),"",ROUND(IFERROR(VALUE(LEFT($Y855,1)),0)*12+IFERROR(VALUE(LEFT($Z855,1)),0)*8,0))</f>
        <v/>
      </c>
      <c r="AB855" s="106" t="str">
        <f aca="false">IF($AA855="","",IF($AA855&gt;=80,"A - call first",IF($AA855&gt;=60,"B - worth pursuing",IF($AA855&gt;=40,"C - nurture","D - do not spend time here"))))</f>
        <v/>
      </c>
      <c r="AC855" s="107" t="str">
        <f aca="false">IF($C855="","",IF($S855="Converted","8 Won / Certified",IF($S855="Application Started","7 Certification / Enterprise opportunity",IF($S855="Meeting Booked","6 Meeting / Application",IF(OR($S855="Interested",$S855="Info Requested"),"5 Interested",IF(OR($S855="Declined",$S855="Not Relevant",$S855="Do Not Contact / Unsubscribed"),"9 Closed - Lost",IF($R855="Yes","4 Contacted",IF($N855="Yes","2 Engaged",IF($M855="Yes","1 Awareness",IF($AA855&gt;=60,"3 Qualified","1 Awareness"))))))))))</f>
        <v/>
      </c>
      <c r="AD855" s="108"/>
      <c r="AE855" s="108"/>
      <c r="AF855" s="109" t="str">
        <f aca="false">IF($AE855="","",$AE855+10)</f>
        <v/>
      </c>
      <c r="AG855" s="108"/>
      <c r="AH855" s="81"/>
      <c r="AI855" s="108"/>
      <c r="AJ855" s="81"/>
      <c r="AK855" s="108"/>
      <c r="AL855" s="110"/>
      <c r="AM855" s="81"/>
      <c r="AN855" s="109" t="str">
        <f aca="false">IF($D855="","",IF(COUNTIF($D$4:$D$1203,$D855)&gt;1,"DUPLICATE — check earlier row",""))</f>
        <v/>
      </c>
      <c r="AO855" s="81"/>
      <c r="AP855" s="81"/>
    </row>
    <row r="856" customFormat="false" ht="30" hidden="false" customHeight="true" outlineLevel="0" collapsed="false">
      <c r="A856" s="79"/>
      <c r="B856" s="80"/>
      <c r="C856" s="80"/>
      <c r="D856" s="80"/>
      <c r="E856" s="80"/>
      <c r="F856" s="80"/>
      <c r="G856" s="80"/>
      <c r="H856" s="80"/>
      <c r="I856" s="80"/>
      <c r="J856" s="102"/>
      <c r="K856" s="103" t="str">
        <f aca="false">IF(J856="","",IF(J856&gt;=8,"Yes","Check"))</f>
        <v/>
      </c>
      <c r="L856" s="81"/>
      <c r="M856" s="102"/>
      <c r="N856" s="102"/>
      <c r="O856" s="80"/>
      <c r="P856" s="81"/>
      <c r="Q856" s="103" t="str">
        <f aca="false">IF(P856="","",LEN(P856))</f>
        <v/>
      </c>
      <c r="R856" s="102"/>
      <c r="S856" s="80"/>
      <c r="T856" s="81"/>
      <c r="U856" s="104" t="str">
        <f aca="false">IF($AE856&lt;&gt;"",$AE856+4,IF(OR(R856&lt;&gt;"Yes",A856=""),"",A856+4))</f>
        <v/>
      </c>
      <c r="V856" s="102"/>
      <c r="W856" s="81"/>
      <c r="X856" s="81"/>
      <c r="Y856" s="105"/>
      <c r="Z856" s="105"/>
      <c r="AA856" s="106" t="str">
        <f aca="false">IF(AND($Y856="",$Z856=""),"",ROUND(IFERROR(VALUE(LEFT($Y856,1)),0)*12+IFERROR(VALUE(LEFT($Z856,1)),0)*8,0))</f>
        <v/>
      </c>
      <c r="AB856" s="106" t="str">
        <f aca="false">IF($AA856="","",IF($AA856&gt;=80,"A - call first",IF($AA856&gt;=60,"B - worth pursuing",IF($AA856&gt;=40,"C - nurture","D - do not spend time here"))))</f>
        <v/>
      </c>
      <c r="AC856" s="107" t="str">
        <f aca="false">IF($C856="","",IF($S856="Converted","8 Won / Certified",IF($S856="Application Started","7 Certification / Enterprise opportunity",IF($S856="Meeting Booked","6 Meeting / Application",IF(OR($S856="Interested",$S856="Info Requested"),"5 Interested",IF(OR($S856="Declined",$S856="Not Relevant",$S856="Do Not Contact / Unsubscribed"),"9 Closed - Lost",IF($R856="Yes","4 Contacted",IF($N856="Yes","2 Engaged",IF($M856="Yes","1 Awareness",IF($AA856&gt;=60,"3 Qualified","1 Awareness"))))))))))</f>
        <v/>
      </c>
      <c r="AD856" s="108"/>
      <c r="AE856" s="108"/>
      <c r="AF856" s="111" t="str">
        <f aca="false">IF($AE856="","",$AE856+10)</f>
        <v/>
      </c>
      <c r="AG856" s="108"/>
      <c r="AH856" s="81"/>
      <c r="AI856" s="108"/>
      <c r="AJ856" s="81"/>
      <c r="AK856" s="108"/>
      <c r="AL856" s="110"/>
      <c r="AM856" s="81"/>
      <c r="AN856" s="111" t="str">
        <f aca="false">IF($D856="","",IF(COUNTIF($D$4:$D$1203,$D856)&gt;1,"DUPLICATE — check earlier row",""))</f>
        <v/>
      </c>
      <c r="AO856" s="81"/>
      <c r="AP856" s="81"/>
    </row>
    <row r="857" customFormat="false" ht="30" hidden="false" customHeight="true" outlineLevel="0" collapsed="false">
      <c r="A857" s="79"/>
      <c r="B857" s="80"/>
      <c r="C857" s="80"/>
      <c r="D857" s="80"/>
      <c r="E857" s="80"/>
      <c r="F857" s="80"/>
      <c r="G857" s="80"/>
      <c r="H857" s="80"/>
      <c r="I857" s="80"/>
      <c r="J857" s="102"/>
      <c r="K857" s="103" t="str">
        <f aca="false">IF(J857="","",IF(J857&gt;=8,"Yes","Check"))</f>
        <v/>
      </c>
      <c r="L857" s="81"/>
      <c r="M857" s="102"/>
      <c r="N857" s="102"/>
      <c r="O857" s="80"/>
      <c r="P857" s="81"/>
      <c r="Q857" s="103" t="str">
        <f aca="false">IF(P857="","",LEN(P857))</f>
        <v/>
      </c>
      <c r="R857" s="102"/>
      <c r="S857" s="80"/>
      <c r="T857" s="81"/>
      <c r="U857" s="104" t="str">
        <f aca="false">IF($AE857&lt;&gt;"",$AE857+4,IF(OR(R857&lt;&gt;"Yes",A857=""),"",A857+4))</f>
        <v/>
      </c>
      <c r="V857" s="102"/>
      <c r="W857" s="81"/>
      <c r="X857" s="81"/>
      <c r="Y857" s="105"/>
      <c r="Z857" s="105"/>
      <c r="AA857" s="106" t="str">
        <f aca="false">IF(AND($Y857="",$Z857=""),"",ROUND(IFERROR(VALUE(LEFT($Y857,1)),0)*12+IFERROR(VALUE(LEFT($Z857,1)),0)*8,0))</f>
        <v/>
      </c>
      <c r="AB857" s="106" t="str">
        <f aca="false">IF($AA857="","",IF($AA857&gt;=80,"A - call first",IF($AA857&gt;=60,"B - worth pursuing",IF($AA857&gt;=40,"C - nurture","D - do not spend time here"))))</f>
        <v/>
      </c>
      <c r="AC857" s="107" t="str">
        <f aca="false">IF($C857="","",IF($S857="Converted","8 Won / Certified",IF($S857="Application Started","7 Certification / Enterprise opportunity",IF($S857="Meeting Booked","6 Meeting / Application",IF(OR($S857="Interested",$S857="Info Requested"),"5 Interested",IF(OR($S857="Declined",$S857="Not Relevant",$S857="Do Not Contact / Unsubscribed"),"9 Closed - Lost",IF($R857="Yes","4 Contacted",IF($N857="Yes","2 Engaged",IF($M857="Yes","1 Awareness",IF($AA857&gt;=60,"3 Qualified","1 Awareness"))))))))))</f>
        <v/>
      </c>
      <c r="AD857" s="108"/>
      <c r="AE857" s="108"/>
      <c r="AF857" s="109" t="str">
        <f aca="false">IF($AE857="","",$AE857+10)</f>
        <v/>
      </c>
      <c r="AG857" s="108"/>
      <c r="AH857" s="81"/>
      <c r="AI857" s="108"/>
      <c r="AJ857" s="81"/>
      <c r="AK857" s="108"/>
      <c r="AL857" s="110"/>
      <c r="AM857" s="81"/>
      <c r="AN857" s="109" t="str">
        <f aca="false">IF($D857="","",IF(COUNTIF($D$4:$D$1203,$D857)&gt;1,"DUPLICATE — check earlier row",""))</f>
        <v/>
      </c>
      <c r="AO857" s="81"/>
      <c r="AP857" s="81"/>
    </row>
    <row r="858" customFormat="false" ht="30" hidden="false" customHeight="true" outlineLevel="0" collapsed="false">
      <c r="A858" s="79"/>
      <c r="B858" s="80"/>
      <c r="C858" s="80"/>
      <c r="D858" s="80"/>
      <c r="E858" s="80"/>
      <c r="F858" s="80"/>
      <c r="G858" s="80"/>
      <c r="H858" s="80"/>
      <c r="I858" s="80"/>
      <c r="J858" s="102"/>
      <c r="K858" s="103" t="str">
        <f aca="false">IF(J858="","",IF(J858&gt;=8,"Yes","Check"))</f>
        <v/>
      </c>
      <c r="L858" s="81"/>
      <c r="M858" s="102"/>
      <c r="N858" s="102"/>
      <c r="O858" s="80"/>
      <c r="P858" s="81"/>
      <c r="Q858" s="103" t="str">
        <f aca="false">IF(P858="","",LEN(P858))</f>
        <v/>
      </c>
      <c r="R858" s="102"/>
      <c r="S858" s="80"/>
      <c r="T858" s="81"/>
      <c r="U858" s="104" t="str">
        <f aca="false">IF($AE858&lt;&gt;"",$AE858+4,IF(OR(R858&lt;&gt;"Yes",A858=""),"",A858+4))</f>
        <v/>
      </c>
      <c r="V858" s="102"/>
      <c r="W858" s="81"/>
      <c r="X858" s="81"/>
      <c r="Y858" s="105"/>
      <c r="Z858" s="105"/>
      <c r="AA858" s="106" t="str">
        <f aca="false">IF(AND($Y858="",$Z858=""),"",ROUND(IFERROR(VALUE(LEFT($Y858,1)),0)*12+IFERROR(VALUE(LEFT($Z858,1)),0)*8,0))</f>
        <v/>
      </c>
      <c r="AB858" s="106" t="str">
        <f aca="false">IF($AA858="","",IF($AA858&gt;=80,"A - call first",IF($AA858&gt;=60,"B - worth pursuing",IF($AA858&gt;=40,"C - nurture","D - do not spend time here"))))</f>
        <v/>
      </c>
      <c r="AC858" s="107" t="str">
        <f aca="false">IF($C858="","",IF($S858="Converted","8 Won / Certified",IF($S858="Application Started","7 Certification / Enterprise opportunity",IF($S858="Meeting Booked","6 Meeting / Application",IF(OR($S858="Interested",$S858="Info Requested"),"5 Interested",IF(OR($S858="Declined",$S858="Not Relevant",$S858="Do Not Contact / Unsubscribed"),"9 Closed - Lost",IF($R858="Yes","4 Contacted",IF($N858="Yes","2 Engaged",IF($M858="Yes","1 Awareness",IF($AA858&gt;=60,"3 Qualified","1 Awareness"))))))))))</f>
        <v/>
      </c>
      <c r="AD858" s="108"/>
      <c r="AE858" s="108"/>
      <c r="AF858" s="111" t="str">
        <f aca="false">IF($AE858="","",$AE858+10)</f>
        <v/>
      </c>
      <c r="AG858" s="108"/>
      <c r="AH858" s="81"/>
      <c r="AI858" s="108"/>
      <c r="AJ858" s="81"/>
      <c r="AK858" s="108"/>
      <c r="AL858" s="110"/>
      <c r="AM858" s="81"/>
      <c r="AN858" s="111" t="str">
        <f aca="false">IF($D858="","",IF(COUNTIF($D$4:$D$1203,$D858)&gt;1,"DUPLICATE — check earlier row",""))</f>
        <v/>
      </c>
      <c r="AO858" s="81"/>
      <c r="AP858" s="81"/>
    </row>
    <row r="859" customFormat="false" ht="30" hidden="false" customHeight="true" outlineLevel="0" collapsed="false">
      <c r="A859" s="79"/>
      <c r="B859" s="80"/>
      <c r="C859" s="80"/>
      <c r="D859" s="80"/>
      <c r="E859" s="80"/>
      <c r="F859" s="80"/>
      <c r="G859" s="80"/>
      <c r="H859" s="80"/>
      <c r="I859" s="80"/>
      <c r="J859" s="102"/>
      <c r="K859" s="103" t="str">
        <f aca="false">IF(J859="","",IF(J859&gt;=8,"Yes","Check"))</f>
        <v/>
      </c>
      <c r="L859" s="81"/>
      <c r="M859" s="102"/>
      <c r="N859" s="102"/>
      <c r="O859" s="80"/>
      <c r="P859" s="81"/>
      <c r="Q859" s="103" t="str">
        <f aca="false">IF(P859="","",LEN(P859))</f>
        <v/>
      </c>
      <c r="R859" s="102"/>
      <c r="S859" s="80"/>
      <c r="T859" s="81"/>
      <c r="U859" s="104" t="str">
        <f aca="false">IF($AE859&lt;&gt;"",$AE859+4,IF(OR(R859&lt;&gt;"Yes",A859=""),"",A859+4))</f>
        <v/>
      </c>
      <c r="V859" s="102"/>
      <c r="W859" s="81"/>
      <c r="X859" s="81"/>
      <c r="Y859" s="105"/>
      <c r="Z859" s="105"/>
      <c r="AA859" s="106" t="str">
        <f aca="false">IF(AND($Y859="",$Z859=""),"",ROUND(IFERROR(VALUE(LEFT($Y859,1)),0)*12+IFERROR(VALUE(LEFT($Z859,1)),0)*8,0))</f>
        <v/>
      </c>
      <c r="AB859" s="106" t="str">
        <f aca="false">IF($AA859="","",IF($AA859&gt;=80,"A - call first",IF($AA859&gt;=60,"B - worth pursuing",IF($AA859&gt;=40,"C - nurture","D - do not spend time here"))))</f>
        <v/>
      </c>
      <c r="AC859" s="107" t="str">
        <f aca="false">IF($C859="","",IF($S859="Converted","8 Won / Certified",IF($S859="Application Started","7 Certification / Enterprise opportunity",IF($S859="Meeting Booked","6 Meeting / Application",IF(OR($S859="Interested",$S859="Info Requested"),"5 Interested",IF(OR($S859="Declined",$S859="Not Relevant",$S859="Do Not Contact / Unsubscribed"),"9 Closed - Lost",IF($R859="Yes","4 Contacted",IF($N859="Yes","2 Engaged",IF($M859="Yes","1 Awareness",IF($AA859&gt;=60,"3 Qualified","1 Awareness"))))))))))</f>
        <v/>
      </c>
      <c r="AD859" s="108"/>
      <c r="AE859" s="108"/>
      <c r="AF859" s="109" t="str">
        <f aca="false">IF($AE859="","",$AE859+10)</f>
        <v/>
      </c>
      <c r="AG859" s="108"/>
      <c r="AH859" s="81"/>
      <c r="AI859" s="108"/>
      <c r="AJ859" s="81"/>
      <c r="AK859" s="108"/>
      <c r="AL859" s="110"/>
      <c r="AM859" s="81"/>
      <c r="AN859" s="109" t="str">
        <f aca="false">IF($D859="","",IF(COUNTIF($D$4:$D$1203,$D859)&gt;1,"DUPLICATE — check earlier row",""))</f>
        <v/>
      </c>
      <c r="AO859" s="81"/>
      <c r="AP859" s="81"/>
    </row>
    <row r="860" customFormat="false" ht="30" hidden="false" customHeight="true" outlineLevel="0" collapsed="false">
      <c r="A860" s="79"/>
      <c r="B860" s="80"/>
      <c r="C860" s="80"/>
      <c r="D860" s="80"/>
      <c r="E860" s="80"/>
      <c r="F860" s="80"/>
      <c r="G860" s="80"/>
      <c r="H860" s="80"/>
      <c r="I860" s="80"/>
      <c r="J860" s="102"/>
      <c r="K860" s="103" t="str">
        <f aca="false">IF(J860="","",IF(J860&gt;=8,"Yes","Check"))</f>
        <v/>
      </c>
      <c r="L860" s="81"/>
      <c r="M860" s="102"/>
      <c r="N860" s="102"/>
      <c r="O860" s="80"/>
      <c r="P860" s="81"/>
      <c r="Q860" s="103" t="str">
        <f aca="false">IF(P860="","",LEN(P860))</f>
        <v/>
      </c>
      <c r="R860" s="102"/>
      <c r="S860" s="80"/>
      <c r="T860" s="81"/>
      <c r="U860" s="104" t="str">
        <f aca="false">IF($AE860&lt;&gt;"",$AE860+4,IF(OR(R860&lt;&gt;"Yes",A860=""),"",A860+4))</f>
        <v/>
      </c>
      <c r="V860" s="102"/>
      <c r="W860" s="81"/>
      <c r="X860" s="81"/>
      <c r="Y860" s="105"/>
      <c r="Z860" s="105"/>
      <c r="AA860" s="106" t="str">
        <f aca="false">IF(AND($Y860="",$Z860=""),"",ROUND(IFERROR(VALUE(LEFT($Y860,1)),0)*12+IFERROR(VALUE(LEFT($Z860,1)),0)*8,0))</f>
        <v/>
      </c>
      <c r="AB860" s="106" t="str">
        <f aca="false">IF($AA860="","",IF($AA860&gt;=80,"A - call first",IF($AA860&gt;=60,"B - worth pursuing",IF($AA860&gt;=40,"C - nurture","D - do not spend time here"))))</f>
        <v/>
      </c>
      <c r="AC860" s="107" t="str">
        <f aca="false">IF($C860="","",IF($S860="Converted","8 Won / Certified",IF($S860="Application Started","7 Certification / Enterprise opportunity",IF($S860="Meeting Booked","6 Meeting / Application",IF(OR($S860="Interested",$S860="Info Requested"),"5 Interested",IF(OR($S860="Declined",$S860="Not Relevant",$S860="Do Not Contact / Unsubscribed"),"9 Closed - Lost",IF($R860="Yes","4 Contacted",IF($N860="Yes","2 Engaged",IF($M860="Yes","1 Awareness",IF($AA860&gt;=60,"3 Qualified","1 Awareness"))))))))))</f>
        <v/>
      </c>
      <c r="AD860" s="108"/>
      <c r="AE860" s="108"/>
      <c r="AF860" s="111" t="str">
        <f aca="false">IF($AE860="","",$AE860+10)</f>
        <v/>
      </c>
      <c r="AG860" s="108"/>
      <c r="AH860" s="81"/>
      <c r="AI860" s="108"/>
      <c r="AJ860" s="81"/>
      <c r="AK860" s="108"/>
      <c r="AL860" s="110"/>
      <c r="AM860" s="81"/>
      <c r="AN860" s="111" t="str">
        <f aca="false">IF($D860="","",IF(COUNTIF($D$4:$D$1203,$D860)&gt;1,"DUPLICATE — check earlier row",""))</f>
        <v/>
      </c>
      <c r="AO860" s="81"/>
      <c r="AP860" s="81"/>
    </row>
    <row r="861" customFormat="false" ht="30" hidden="false" customHeight="true" outlineLevel="0" collapsed="false">
      <c r="A861" s="79"/>
      <c r="B861" s="80"/>
      <c r="C861" s="80"/>
      <c r="D861" s="80"/>
      <c r="E861" s="80"/>
      <c r="F861" s="80"/>
      <c r="G861" s="80"/>
      <c r="H861" s="80"/>
      <c r="I861" s="80"/>
      <c r="J861" s="102"/>
      <c r="K861" s="103" t="str">
        <f aca="false">IF(J861="","",IF(J861&gt;=8,"Yes","Check"))</f>
        <v/>
      </c>
      <c r="L861" s="81"/>
      <c r="M861" s="102"/>
      <c r="N861" s="102"/>
      <c r="O861" s="80"/>
      <c r="P861" s="81"/>
      <c r="Q861" s="103" t="str">
        <f aca="false">IF(P861="","",LEN(P861))</f>
        <v/>
      </c>
      <c r="R861" s="102"/>
      <c r="S861" s="80"/>
      <c r="T861" s="81"/>
      <c r="U861" s="104" t="str">
        <f aca="false">IF($AE861&lt;&gt;"",$AE861+4,IF(OR(R861&lt;&gt;"Yes",A861=""),"",A861+4))</f>
        <v/>
      </c>
      <c r="V861" s="102"/>
      <c r="W861" s="81"/>
      <c r="X861" s="81"/>
      <c r="Y861" s="105"/>
      <c r="Z861" s="105"/>
      <c r="AA861" s="106" t="str">
        <f aca="false">IF(AND($Y861="",$Z861=""),"",ROUND(IFERROR(VALUE(LEFT($Y861,1)),0)*12+IFERROR(VALUE(LEFT($Z861,1)),0)*8,0))</f>
        <v/>
      </c>
      <c r="AB861" s="106" t="str">
        <f aca="false">IF($AA861="","",IF($AA861&gt;=80,"A - call first",IF($AA861&gt;=60,"B - worth pursuing",IF($AA861&gt;=40,"C - nurture","D - do not spend time here"))))</f>
        <v/>
      </c>
      <c r="AC861" s="107" t="str">
        <f aca="false">IF($C861="","",IF($S861="Converted","8 Won / Certified",IF($S861="Application Started","7 Certification / Enterprise opportunity",IF($S861="Meeting Booked","6 Meeting / Application",IF(OR($S861="Interested",$S861="Info Requested"),"5 Interested",IF(OR($S861="Declined",$S861="Not Relevant",$S861="Do Not Contact / Unsubscribed"),"9 Closed - Lost",IF($R861="Yes","4 Contacted",IF($N861="Yes","2 Engaged",IF($M861="Yes","1 Awareness",IF($AA861&gt;=60,"3 Qualified","1 Awareness"))))))))))</f>
        <v/>
      </c>
      <c r="AD861" s="108"/>
      <c r="AE861" s="108"/>
      <c r="AF861" s="109" t="str">
        <f aca="false">IF($AE861="","",$AE861+10)</f>
        <v/>
      </c>
      <c r="AG861" s="108"/>
      <c r="AH861" s="81"/>
      <c r="AI861" s="108"/>
      <c r="AJ861" s="81"/>
      <c r="AK861" s="108"/>
      <c r="AL861" s="110"/>
      <c r="AM861" s="81"/>
      <c r="AN861" s="109" t="str">
        <f aca="false">IF($D861="","",IF(COUNTIF($D$4:$D$1203,$D861)&gt;1,"DUPLICATE — check earlier row",""))</f>
        <v/>
      </c>
      <c r="AO861" s="81"/>
      <c r="AP861" s="81"/>
    </row>
    <row r="862" customFormat="false" ht="30" hidden="false" customHeight="true" outlineLevel="0" collapsed="false">
      <c r="A862" s="79"/>
      <c r="B862" s="80"/>
      <c r="C862" s="80"/>
      <c r="D862" s="80"/>
      <c r="E862" s="80"/>
      <c r="F862" s="80"/>
      <c r="G862" s="80"/>
      <c r="H862" s="80"/>
      <c r="I862" s="80"/>
      <c r="J862" s="102"/>
      <c r="K862" s="103" t="str">
        <f aca="false">IF(J862="","",IF(J862&gt;=8,"Yes","Check"))</f>
        <v/>
      </c>
      <c r="L862" s="81"/>
      <c r="M862" s="102"/>
      <c r="N862" s="102"/>
      <c r="O862" s="80"/>
      <c r="P862" s="81"/>
      <c r="Q862" s="103" t="str">
        <f aca="false">IF(P862="","",LEN(P862))</f>
        <v/>
      </c>
      <c r="R862" s="102"/>
      <c r="S862" s="80"/>
      <c r="T862" s="81"/>
      <c r="U862" s="104" t="str">
        <f aca="false">IF($AE862&lt;&gt;"",$AE862+4,IF(OR(R862&lt;&gt;"Yes",A862=""),"",A862+4))</f>
        <v/>
      </c>
      <c r="V862" s="102"/>
      <c r="W862" s="81"/>
      <c r="X862" s="81"/>
      <c r="Y862" s="105"/>
      <c r="Z862" s="105"/>
      <c r="AA862" s="106" t="str">
        <f aca="false">IF(AND($Y862="",$Z862=""),"",ROUND(IFERROR(VALUE(LEFT($Y862,1)),0)*12+IFERROR(VALUE(LEFT($Z862,1)),0)*8,0))</f>
        <v/>
      </c>
      <c r="AB862" s="106" t="str">
        <f aca="false">IF($AA862="","",IF($AA862&gt;=80,"A - call first",IF($AA862&gt;=60,"B - worth pursuing",IF($AA862&gt;=40,"C - nurture","D - do not spend time here"))))</f>
        <v/>
      </c>
      <c r="AC862" s="107" t="str">
        <f aca="false">IF($C862="","",IF($S862="Converted","8 Won / Certified",IF($S862="Application Started","7 Certification / Enterprise opportunity",IF($S862="Meeting Booked","6 Meeting / Application",IF(OR($S862="Interested",$S862="Info Requested"),"5 Interested",IF(OR($S862="Declined",$S862="Not Relevant",$S862="Do Not Contact / Unsubscribed"),"9 Closed - Lost",IF($R862="Yes","4 Contacted",IF($N862="Yes","2 Engaged",IF($M862="Yes","1 Awareness",IF($AA862&gt;=60,"3 Qualified","1 Awareness"))))))))))</f>
        <v/>
      </c>
      <c r="AD862" s="108"/>
      <c r="AE862" s="108"/>
      <c r="AF862" s="111" t="str">
        <f aca="false">IF($AE862="","",$AE862+10)</f>
        <v/>
      </c>
      <c r="AG862" s="108"/>
      <c r="AH862" s="81"/>
      <c r="AI862" s="108"/>
      <c r="AJ862" s="81"/>
      <c r="AK862" s="108"/>
      <c r="AL862" s="110"/>
      <c r="AM862" s="81"/>
      <c r="AN862" s="111" t="str">
        <f aca="false">IF($D862="","",IF(COUNTIF($D$4:$D$1203,$D862)&gt;1,"DUPLICATE — check earlier row",""))</f>
        <v/>
      </c>
      <c r="AO862" s="81"/>
      <c r="AP862" s="81"/>
    </row>
    <row r="863" customFormat="false" ht="30" hidden="false" customHeight="true" outlineLevel="0" collapsed="false">
      <c r="A863" s="79"/>
      <c r="B863" s="80"/>
      <c r="C863" s="80"/>
      <c r="D863" s="80"/>
      <c r="E863" s="80"/>
      <c r="F863" s="80"/>
      <c r="G863" s="80"/>
      <c r="H863" s="80"/>
      <c r="I863" s="80"/>
      <c r="J863" s="102"/>
      <c r="K863" s="103" t="str">
        <f aca="false">IF(J863="","",IF(J863&gt;=8,"Yes","Check"))</f>
        <v/>
      </c>
      <c r="L863" s="81"/>
      <c r="M863" s="102"/>
      <c r="N863" s="102"/>
      <c r="O863" s="80"/>
      <c r="P863" s="81"/>
      <c r="Q863" s="103" t="str">
        <f aca="false">IF(P863="","",LEN(P863))</f>
        <v/>
      </c>
      <c r="R863" s="102"/>
      <c r="S863" s="80"/>
      <c r="T863" s="81"/>
      <c r="U863" s="104" t="str">
        <f aca="false">IF($AE863&lt;&gt;"",$AE863+4,IF(OR(R863&lt;&gt;"Yes",A863=""),"",A863+4))</f>
        <v/>
      </c>
      <c r="V863" s="102"/>
      <c r="W863" s="81"/>
      <c r="X863" s="81"/>
      <c r="Y863" s="105"/>
      <c r="Z863" s="105"/>
      <c r="AA863" s="106" t="str">
        <f aca="false">IF(AND($Y863="",$Z863=""),"",ROUND(IFERROR(VALUE(LEFT($Y863,1)),0)*12+IFERROR(VALUE(LEFT($Z863,1)),0)*8,0))</f>
        <v/>
      </c>
      <c r="AB863" s="106" t="str">
        <f aca="false">IF($AA863="","",IF($AA863&gt;=80,"A - call first",IF($AA863&gt;=60,"B - worth pursuing",IF($AA863&gt;=40,"C - nurture","D - do not spend time here"))))</f>
        <v/>
      </c>
      <c r="AC863" s="107" t="str">
        <f aca="false">IF($C863="","",IF($S863="Converted","8 Won / Certified",IF($S863="Application Started","7 Certification / Enterprise opportunity",IF($S863="Meeting Booked","6 Meeting / Application",IF(OR($S863="Interested",$S863="Info Requested"),"5 Interested",IF(OR($S863="Declined",$S863="Not Relevant",$S863="Do Not Contact / Unsubscribed"),"9 Closed - Lost",IF($R863="Yes","4 Contacted",IF($N863="Yes","2 Engaged",IF($M863="Yes","1 Awareness",IF($AA863&gt;=60,"3 Qualified","1 Awareness"))))))))))</f>
        <v/>
      </c>
      <c r="AD863" s="108"/>
      <c r="AE863" s="108"/>
      <c r="AF863" s="109" t="str">
        <f aca="false">IF($AE863="","",$AE863+10)</f>
        <v/>
      </c>
      <c r="AG863" s="108"/>
      <c r="AH863" s="81"/>
      <c r="AI863" s="108"/>
      <c r="AJ863" s="81"/>
      <c r="AK863" s="108"/>
      <c r="AL863" s="110"/>
      <c r="AM863" s="81"/>
      <c r="AN863" s="109" t="str">
        <f aca="false">IF($D863="","",IF(COUNTIF($D$4:$D$1203,$D863)&gt;1,"DUPLICATE — check earlier row",""))</f>
        <v/>
      </c>
      <c r="AO863" s="81"/>
      <c r="AP863" s="81"/>
    </row>
    <row r="864" customFormat="false" ht="30" hidden="false" customHeight="true" outlineLevel="0" collapsed="false">
      <c r="A864" s="79"/>
      <c r="B864" s="80"/>
      <c r="C864" s="80"/>
      <c r="D864" s="80"/>
      <c r="E864" s="80"/>
      <c r="F864" s="80"/>
      <c r="G864" s="80"/>
      <c r="H864" s="80"/>
      <c r="I864" s="80"/>
      <c r="J864" s="102"/>
      <c r="K864" s="103" t="str">
        <f aca="false">IF(J864="","",IF(J864&gt;=8,"Yes","Check"))</f>
        <v/>
      </c>
      <c r="L864" s="81"/>
      <c r="M864" s="102"/>
      <c r="N864" s="102"/>
      <c r="O864" s="80"/>
      <c r="P864" s="81"/>
      <c r="Q864" s="103" t="str">
        <f aca="false">IF(P864="","",LEN(P864))</f>
        <v/>
      </c>
      <c r="R864" s="102"/>
      <c r="S864" s="80"/>
      <c r="T864" s="81"/>
      <c r="U864" s="104" t="str">
        <f aca="false">IF($AE864&lt;&gt;"",$AE864+4,IF(OR(R864&lt;&gt;"Yes",A864=""),"",A864+4))</f>
        <v/>
      </c>
      <c r="V864" s="102"/>
      <c r="W864" s="81"/>
      <c r="X864" s="81"/>
      <c r="Y864" s="105"/>
      <c r="Z864" s="105"/>
      <c r="AA864" s="106" t="str">
        <f aca="false">IF(AND($Y864="",$Z864=""),"",ROUND(IFERROR(VALUE(LEFT($Y864,1)),0)*12+IFERROR(VALUE(LEFT($Z864,1)),0)*8,0))</f>
        <v/>
      </c>
      <c r="AB864" s="106" t="str">
        <f aca="false">IF($AA864="","",IF($AA864&gt;=80,"A - call first",IF($AA864&gt;=60,"B - worth pursuing",IF($AA864&gt;=40,"C - nurture","D - do not spend time here"))))</f>
        <v/>
      </c>
      <c r="AC864" s="107" t="str">
        <f aca="false">IF($C864="","",IF($S864="Converted","8 Won / Certified",IF($S864="Application Started","7 Certification / Enterprise opportunity",IF($S864="Meeting Booked","6 Meeting / Application",IF(OR($S864="Interested",$S864="Info Requested"),"5 Interested",IF(OR($S864="Declined",$S864="Not Relevant",$S864="Do Not Contact / Unsubscribed"),"9 Closed - Lost",IF($R864="Yes","4 Contacted",IF($N864="Yes","2 Engaged",IF($M864="Yes","1 Awareness",IF($AA864&gt;=60,"3 Qualified","1 Awareness"))))))))))</f>
        <v/>
      </c>
      <c r="AD864" s="108"/>
      <c r="AE864" s="108"/>
      <c r="AF864" s="111" t="str">
        <f aca="false">IF($AE864="","",$AE864+10)</f>
        <v/>
      </c>
      <c r="AG864" s="108"/>
      <c r="AH864" s="81"/>
      <c r="AI864" s="108"/>
      <c r="AJ864" s="81"/>
      <c r="AK864" s="108"/>
      <c r="AL864" s="110"/>
      <c r="AM864" s="81"/>
      <c r="AN864" s="111" t="str">
        <f aca="false">IF($D864="","",IF(COUNTIF($D$4:$D$1203,$D864)&gt;1,"DUPLICATE — check earlier row",""))</f>
        <v/>
      </c>
      <c r="AO864" s="81"/>
      <c r="AP864" s="81"/>
    </row>
    <row r="865" customFormat="false" ht="30" hidden="false" customHeight="true" outlineLevel="0" collapsed="false">
      <c r="A865" s="79"/>
      <c r="B865" s="80"/>
      <c r="C865" s="80"/>
      <c r="D865" s="80"/>
      <c r="E865" s="80"/>
      <c r="F865" s="80"/>
      <c r="G865" s="80"/>
      <c r="H865" s="80"/>
      <c r="I865" s="80"/>
      <c r="J865" s="102"/>
      <c r="K865" s="103" t="str">
        <f aca="false">IF(J865="","",IF(J865&gt;=8,"Yes","Check"))</f>
        <v/>
      </c>
      <c r="L865" s="81"/>
      <c r="M865" s="102"/>
      <c r="N865" s="102"/>
      <c r="O865" s="80"/>
      <c r="P865" s="81"/>
      <c r="Q865" s="103" t="str">
        <f aca="false">IF(P865="","",LEN(P865))</f>
        <v/>
      </c>
      <c r="R865" s="102"/>
      <c r="S865" s="80"/>
      <c r="T865" s="81"/>
      <c r="U865" s="104" t="str">
        <f aca="false">IF($AE865&lt;&gt;"",$AE865+4,IF(OR(R865&lt;&gt;"Yes",A865=""),"",A865+4))</f>
        <v/>
      </c>
      <c r="V865" s="102"/>
      <c r="W865" s="81"/>
      <c r="X865" s="81"/>
      <c r="Y865" s="105"/>
      <c r="Z865" s="105"/>
      <c r="AA865" s="106" t="str">
        <f aca="false">IF(AND($Y865="",$Z865=""),"",ROUND(IFERROR(VALUE(LEFT($Y865,1)),0)*12+IFERROR(VALUE(LEFT($Z865,1)),0)*8,0))</f>
        <v/>
      </c>
      <c r="AB865" s="106" t="str">
        <f aca="false">IF($AA865="","",IF($AA865&gt;=80,"A - call first",IF($AA865&gt;=60,"B - worth pursuing",IF($AA865&gt;=40,"C - nurture","D - do not spend time here"))))</f>
        <v/>
      </c>
      <c r="AC865" s="107" t="str">
        <f aca="false">IF($C865="","",IF($S865="Converted","8 Won / Certified",IF($S865="Application Started","7 Certification / Enterprise opportunity",IF($S865="Meeting Booked","6 Meeting / Application",IF(OR($S865="Interested",$S865="Info Requested"),"5 Interested",IF(OR($S865="Declined",$S865="Not Relevant",$S865="Do Not Contact / Unsubscribed"),"9 Closed - Lost",IF($R865="Yes","4 Contacted",IF($N865="Yes","2 Engaged",IF($M865="Yes","1 Awareness",IF($AA865&gt;=60,"3 Qualified","1 Awareness"))))))))))</f>
        <v/>
      </c>
      <c r="AD865" s="108"/>
      <c r="AE865" s="108"/>
      <c r="AF865" s="109" t="str">
        <f aca="false">IF($AE865="","",$AE865+10)</f>
        <v/>
      </c>
      <c r="AG865" s="108"/>
      <c r="AH865" s="81"/>
      <c r="AI865" s="108"/>
      <c r="AJ865" s="81"/>
      <c r="AK865" s="108"/>
      <c r="AL865" s="110"/>
      <c r="AM865" s="81"/>
      <c r="AN865" s="109" t="str">
        <f aca="false">IF($D865="","",IF(COUNTIF($D$4:$D$1203,$D865)&gt;1,"DUPLICATE — check earlier row",""))</f>
        <v/>
      </c>
      <c r="AO865" s="81"/>
      <c r="AP865" s="81"/>
    </row>
    <row r="866" customFormat="false" ht="30" hidden="false" customHeight="true" outlineLevel="0" collapsed="false">
      <c r="A866" s="79"/>
      <c r="B866" s="80"/>
      <c r="C866" s="80"/>
      <c r="D866" s="80"/>
      <c r="E866" s="80"/>
      <c r="F866" s="80"/>
      <c r="G866" s="80"/>
      <c r="H866" s="80"/>
      <c r="I866" s="80"/>
      <c r="J866" s="102"/>
      <c r="K866" s="103" t="str">
        <f aca="false">IF(J866="","",IF(J866&gt;=8,"Yes","Check"))</f>
        <v/>
      </c>
      <c r="L866" s="81"/>
      <c r="M866" s="102"/>
      <c r="N866" s="102"/>
      <c r="O866" s="80"/>
      <c r="P866" s="81"/>
      <c r="Q866" s="103" t="str">
        <f aca="false">IF(P866="","",LEN(P866))</f>
        <v/>
      </c>
      <c r="R866" s="102"/>
      <c r="S866" s="80"/>
      <c r="T866" s="81"/>
      <c r="U866" s="104" t="str">
        <f aca="false">IF($AE866&lt;&gt;"",$AE866+4,IF(OR(R866&lt;&gt;"Yes",A866=""),"",A866+4))</f>
        <v/>
      </c>
      <c r="V866" s="102"/>
      <c r="W866" s="81"/>
      <c r="X866" s="81"/>
      <c r="Y866" s="105"/>
      <c r="Z866" s="105"/>
      <c r="AA866" s="106" t="str">
        <f aca="false">IF(AND($Y866="",$Z866=""),"",ROUND(IFERROR(VALUE(LEFT($Y866,1)),0)*12+IFERROR(VALUE(LEFT($Z866,1)),0)*8,0))</f>
        <v/>
      </c>
      <c r="AB866" s="106" t="str">
        <f aca="false">IF($AA866="","",IF($AA866&gt;=80,"A - call first",IF($AA866&gt;=60,"B - worth pursuing",IF($AA866&gt;=40,"C - nurture","D - do not spend time here"))))</f>
        <v/>
      </c>
      <c r="AC866" s="107" t="str">
        <f aca="false">IF($C866="","",IF($S866="Converted","8 Won / Certified",IF($S866="Application Started","7 Certification / Enterprise opportunity",IF($S866="Meeting Booked","6 Meeting / Application",IF(OR($S866="Interested",$S866="Info Requested"),"5 Interested",IF(OR($S866="Declined",$S866="Not Relevant",$S866="Do Not Contact / Unsubscribed"),"9 Closed - Lost",IF($R866="Yes","4 Contacted",IF($N866="Yes","2 Engaged",IF($M866="Yes","1 Awareness",IF($AA866&gt;=60,"3 Qualified","1 Awareness"))))))))))</f>
        <v/>
      </c>
      <c r="AD866" s="108"/>
      <c r="AE866" s="108"/>
      <c r="AF866" s="111" t="str">
        <f aca="false">IF($AE866="","",$AE866+10)</f>
        <v/>
      </c>
      <c r="AG866" s="108"/>
      <c r="AH866" s="81"/>
      <c r="AI866" s="108"/>
      <c r="AJ866" s="81"/>
      <c r="AK866" s="108"/>
      <c r="AL866" s="110"/>
      <c r="AM866" s="81"/>
      <c r="AN866" s="111" t="str">
        <f aca="false">IF($D866="","",IF(COUNTIF($D$4:$D$1203,$D866)&gt;1,"DUPLICATE — check earlier row",""))</f>
        <v/>
      </c>
      <c r="AO866" s="81"/>
      <c r="AP866" s="81"/>
    </row>
    <row r="867" customFormat="false" ht="30" hidden="false" customHeight="true" outlineLevel="0" collapsed="false">
      <c r="A867" s="79"/>
      <c r="B867" s="80"/>
      <c r="C867" s="80"/>
      <c r="D867" s="80"/>
      <c r="E867" s="80"/>
      <c r="F867" s="80"/>
      <c r="G867" s="80"/>
      <c r="H867" s="80"/>
      <c r="I867" s="80"/>
      <c r="J867" s="102"/>
      <c r="K867" s="103" t="str">
        <f aca="false">IF(J867="","",IF(J867&gt;=8,"Yes","Check"))</f>
        <v/>
      </c>
      <c r="L867" s="81"/>
      <c r="M867" s="102"/>
      <c r="N867" s="102"/>
      <c r="O867" s="80"/>
      <c r="P867" s="81"/>
      <c r="Q867" s="103" t="str">
        <f aca="false">IF(P867="","",LEN(P867))</f>
        <v/>
      </c>
      <c r="R867" s="102"/>
      <c r="S867" s="80"/>
      <c r="T867" s="81"/>
      <c r="U867" s="104" t="str">
        <f aca="false">IF($AE867&lt;&gt;"",$AE867+4,IF(OR(R867&lt;&gt;"Yes",A867=""),"",A867+4))</f>
        <v/>
      </c>
      <c r="V867" s="102"/>
      <c r="W867" s="81"/>
      <c r="X867" s="81"/>
      <c r="Y867" s="105"/>
      <c r="Z867" s="105"/>
      <c r="AA867" s="106" t="str">
        <f aca="false">IF(AND($Y867="",$Z867=""),"",ROUND(IFERROR(VALUE(LEFT($Y867,1)),0)*12+IFERROR(VALUE(LEFT($Z867,1)),0)*8,0))</f>
        <v/>
      </c>
      <c r="AB867" s="106" t="str">
        <f aca="false">IF($AA867="","",IF($AA867&gt;=80,"A - call first",IF($AA867&gt;=60,"B - worth pursuing",IF($AA867&gt;=40,"C - nurture","D - do not spend time here"))))</f>
        <v/>
      </c>
      <c r="AC867" s="107" t="str">
        <f aca="false">IF($C867="","",IF($S867="Converted","8 Won / Certified",IF($S867="Application Started","7 Certification / Enterprise opportunity",IF($S867="Meeting Booked","6 Meeting / Application",IF(OR($S867="Interested",$S867="Info Requested"),"5 Interested",IF(OR($S867="Declined",$S867="Not Relevant",$S867="Do Not Contact / Unsubscribed"),"9 Closed - Lost",IF($R867="Yes","4 Contacted",IF($N867="Yes","2 Engaged",IF($M867="Yes","1 Awareness",IF($AA867&gt;=60,"3 Qualified","1 Awareness"))))))))))</f>
        <v/>
      </c>
      <c r="AD867" s="108"/>
      <c r="AE867" s="108"/>
      <c r="AF867" s="109" t="str">
        <f aca="false">IF($AE867="","",$AE867+10)</f>
        <v/>
      </c>
      <c r="AG867" s="108"/>
      <c r="AH867" s="81"/>
      <c r="AI867" s="108"/>
      <c r="AJ867" s="81"/>
      <c r="AK867" s="108"/>
      <c r="AL867" s="110"/>
      <c r="AM867" s="81"/>
      <c r="AN867" s="109" t="str">
        <f aca="false">IF($D867="","",IF(COUNTIF($D$4:$D$1203,$D867)&gt;1,"DUPLICATE — check earlier row",""))</f>
        <v/>
      </c>
      <c r="AO867" s="81"/>
      <c r="AP867" s="81"/>
    </row>
    <row r="868" customFormat="false" ht="30" hidden="false" customHeight="true" outlineLevel="0" collapsed="false">
      <c r="A868" s="79"/>
      <c r="B868" s="80"/>
      <c r="C868" s="80"/>
      <c r="D868" s="80"/>
      <c r="E868" s="80"/>
      <c r="F868" s="80"/>
      <c r="G868" s="80"/>
      <c r="H868" s="80"/>
      <c r="I868" s="80"/>
      <c r="J868" s="102"/>
      <c r="K868" s="103" t="str">
        <f aca="false">IF(J868="","",IF(J868&gt;=8,"Yes","Check"))</f>
        <v/>
      </c>
      <c r="L868" s="81"/>
      <c r="M868" s="102"/>
      <c r="N868" s="102"/>
      <c r="O868" s="80"/>
      <c r="P868" s="81"/>
      <c r="Q868" s="103" t="str">
        <f aca="false">IF(P868="","",LEN(P868))</f>
        <v/>
      </c>
      <c r="R868" s="102"/>
      <c r="S868" s="80"/>
      <c r="T868" s="81"/>
      <c r="U868" s="104" t="str">
        <f aca="false">IF($AE868&lt;&gt;"",$AE868+4,IF(OR(R868&lt;&gt;"Yes",A868=""),"",A868+4))</f>
        <v/>
      </c>
      <c r="V868" s="102"/>
      <c r="W868" s="81"/>
      <c r="X868" s="81"/>
      <c r="Y868" s="105"/>
      <c r="Z868" s="105"/>
      <c r="AA868" s="106" t="str">
        <f aca="false">IF(AND($Y868="",$Z868=""),"",ROUND(IFERROR(VALUE(LEFT($Y868,1)),0)*12+IFERROR(VALUE(LEFT($Z868,1)),0)*8,0))</f>
        <v/>
      </c>
      <c r="AB868" s="106" t="str">
        <f aca="false">IF($AA868="","",IF($AA868&gt;=80,"A - call first",IF($AA868&gt;=60,"B - worth pursuing",IF($AA868&gt;=40,"C - nurture","D - do not spend time here"))))</f>
        <v/>
      </c>
      <c r="AC868" s="107" t="str">
        <f aca="false">IF($C868="","",IF($S868="Converted","8 Won / Certified",IF($S868="Application Started","7 Certification / Enterprise opportunity",IF($S868="Meeting Booked","6 Meeting / Application",IF(OR($S868="Interested",$S868="Info Requested"),"5 Interested",IF(OR($S868="Declined",$S868="Not Relevant",$S868="Do Not Contact / Unsubscribed"),"9 Closed - Lost",IF($R868="Yes","4 Contacted",IF($N868="Yes","2 Engaged",IF($M868="Yes","1 Awareness",IF($AA868&gt;=60,"3 Qualified","1 Awareness"))))))))))</f>
        <v/>
      </c>
      <c r="AD868" s="108"/>
      <c r="AE868" s="108"/>
      <c r="AF868" s="111" t="str">
        <f aca="false">IF($AE868="","",$AE868+10)</f>
        <v/>
      </c>
      <c r="AG868" s="108"/>
      <c r="AH868" s="81"/>
      <c r="AI868" s="108"/>
      <c r="AJ868" s="81"/>
      <c r="AK868" s="108"/>
      <c r="AL868" s="110"/>
      <c r="AM868" s="81"/>
      <c r="AN868" s="111" t="str">
        <f aca="false">IF($D868="","",IF(COUNTIF($D$4:$D$1203,$D868)&gt;1,"DUPLICATE — check earlier row",""))</f>
        <v/>
      </c>
      <c r="AO868" s="81"/>
      <c r="AP868" s="81"/>
    </row>
    <row r="869" customFormat="false" ht="30" hidden="false" customHeight="true" outlineLevel="0" collapsed="false">
      <c r="A869" s="79"/>
      <c r="B869" s="80"/>
      <c r="C869" s="80"/>
      <c r="D869" s="80"/>
      <c r="E869" s="80"/>
      <c r="F869" s="80"/>
      <c r="G869" s="80"/>
      <c r="H869" s="80"/>
      <c r="I869" s="80"/>
      <c r="J869" s="102"/>
      <c r="K869" s="103" t="str">
        <f aca="false">IF(J869="","",IF(J869&gt;=8,"Yes","Check"))</f>
        <v/>
      </c>
      <c r="L869" s="81"/>
      <c r="M869" s="102"/>
      <c r="N869" s="102"/>
      <c r="O869" s="80"/>
      <c r="P869" s="81"/>
      <c r="Q869" s="103" t="str">
        <f aca="false">IF(P869="","",LEN(P869))</f>
        <v/>
      </c>
      <c r="R869" s="102"/>
      <c r="S869" s="80"/>
      <c r="T869" s="81"/>
      <c r="U869" s="104" t="str">
        <f aca="false">IF($AE869&lt;&gt;"",$AE869+4,IF(OR(R869&lt;&gt;"Yes",A869=""),"",A869+4))</f>
        <v/>
      </c>
      <c r="V869" s="102"/>
      <c r="W869" s="81"/>
      <c r="X869" s="81"/>
      <c r="Y869" s="105"/>
      <c r="Z869" s="105"/>
      <c r="AA869" s="106" t="str">
        <f aca="false">IF(AND($Y869="",$Z869=""),"",ROUND(IFERROR(VALUE(LEFT($Y869,1)),0)*12+IFERROR(VALUE(LEFT($Z869,1)),0)*8,0))</f>
        <v/>
      </c>
      <c r="AB869" s="106" t="str">
        <f aca="false">IF($AA869="","",IF($AA869&gt;=80,"A - call first",IF($AA869&gt;=60,"B - worth pursuing",IF($AA869&gt;=40,"C - nurture","D - do not spend time here"))))</f>
        <v/>
      </c>
      <c r="AC869" s="107" t="str">
        <f aca="false">IF($C869="","",IF($S869="Converted","8 Won / Certified",IF($S869="Application Started","7 Certification / Enterprise opportunity",IF($S869="Meeting Booked","6 Meeting / Application",IF(OR($S869="Interested",$S869="Info Requested"),"5 Interested",IF(OR($S869="Declined",$S869="Not Relevant",$S869="Do Not Contact / Unsubscribed"),"9 Closed - Lost",IF($R869="Yes","4 Contacted",IF($N869="Yes","2 Engaged",IF($M869="Yes","1 Awareness",IF($AA869&gt;=60,"3 Qualified","1 Awareness"))))))))))</f>
        <v/>
      </c>
      <c r="AD869" s="108"/>
      <c r="AE869" s="108"/>
      <c r="AF869" s="109" t="str">
        <f aca="false">IF($AE869="","",$AE869+10)</f>
        <v/>
      </c>
      <c r="AG869" s="108"/>
      <c r="AH869" s="81"/>
      <c r="AI869" s="108"/>
      <c r="AJ869" s="81"/>
      <c r="AK869" s="108"/>
      <c r="AL869" s="110"/>
      <c r="AM869" s="81"/>
      <c r="AN869" s="109" t="str">
        <f aca="false">IF($D869="","",IF(COUNTIF($D$4:$D$1203,$D869)&gt;1,"DUPLICATE — check earlier row",""))</f>
        <v/>
      </c>
      <c r="AO869" s="81"/>
      <c r="AP869" s="81"/>
    </row>
    <row r="870" customFormat="false" ht="30" hidden="false" customHeight="true" outlineLevel="0" collapsed="false">
      <c r="A870" s="79"/>
      <c r="B870" s="80"/>
      <c r="C870" s="80"/>
      <c r="D870" s="80"/>
      <c r="E870" s="80"/>
      <c r="F870" s="80"/>
      <c r="G870" s="80"/>
      <c r="H870" s="80"/>
      <c r="I870" s="80"/>
      <c r="J870" s="102"/>
      <c r="K870" s="103" t="str">
        <f aca="false">IF(J870="","",IF(J870&gt;=8,"Yes","Check"))</f>
        <v/>
      </c>
      <c r="L870" s="81"/>
      <c r="M870" s="102"/>
      <c r="N870" s="102"/>
      <c r="O870" s="80"/>
      <c r="P870" s="81"/>
      <c r="Q870" s="103" t="str">
        <f aca="false">IF(P870="","",LEN(P870))</f>
        <v/>
      </c>
      <c r="R870" s="102"/>
      <c r="S870" s="80"/>
      <c r="T870" s="81"/>
      <c r="U870" s="104" t="str">
        <f aca="false">IF($AE870&lt;&gt;"",$AE870+4,IF(OR(R870&lt;&gt;"Yes",A870=""),"",A870+4))</f>
        <v/>
      </c>
      <c r="V870" s="102"/>
      <c r="W870" s="81"/>
      <c r="X870" s="81"/>
      <c r="Y870" s="105"/>
      <c r="Z870" s="105"/>
      <c r="AA870" s="106" t="str">
        <f aca="false">IF(AND($Y870="",$Z870=""),"",ROUND(IFERROR(VALUE(LEFT($Y870,1)),0)*12+IFERROR(VALUE(LEFT($Z870,1)),0)*8,0))</f>
        <v/>
      </c>
      <c r="AB870" s="106" t="str">
        <f aca="false">IF($AA870="","",IF($AA870&gt;=80,"A - call first",IF($AA870&gt;=60,"B - worth pursuing",IF($AA870&gt;=40,"C - nurture","D - do not spend time here"))))</f>
        <v/>
      </c>
      <c r="AC870" s="107" t="str">
        <f aca="false">IF($C870="","",IF($S870="Converted","8 Won / Certified",IF($S870="Application Started","7 Certification / Enterprise opportunity",IF($S870="Meeting Booked","6 Meeting / Application",IF(OR($S870="Interested",$S870="Info Requested"),"5 Interested",IF(OR($S870="Declined",$S870="Not Relevant",$S870="Do Not Contact / Unsubscribed"),"9 Closed - Lost",IF($R870="Yes","4 Contacted",IF($N870="Yes","2 Engaged",IF($M870="Yes","1 Awareness",IF($AA870&gt;=60,"3 Qualified","1 Awareness"))))))))))</f>
        <v/>
      </c>
      <c r="AD870" s="108"/>
      <c r="AE870" s="108"/>
      <c r="AF870" s="111" t="str">
        <f aca="false">IF($AE870="","",$AE870+10)</f>
        <v/>
      </c>
      <c r="AG870" s="108"/>
      <c r="AH870" s="81"/>
      <c r="AI870" s="108"/>
      <c r="AJ870" s="81"/>
      <c r="AK870" s="108"/>
      <c r="AL870" s="110"/>
      <c r="AM870" s="81"/>
      <c r="AN870" s="111" t="str">
        <f aca="false">IF($D870="","",IF(COUNTIF($D$4:$D$1203,$D870)&gt;1,"DUPLICATE — check earlier row",""))</f>
        <v/>
      </c>
      <c r="AO870" s="81"/>
      <c r="AP870" s="81"/>
    </row>
    <row r="871" customFormat="false" ht="30" hidden="false" customHeight="true" outlineLevel="0" collapsed="false">
      <c r="A871" s="79"/>
      <c r="B871" s="80"/>
      <c r="C871" s="80"/>
      <c r="D871" s="80"/>
      <c r="E871" s="80"/>
      <c r="F871" s="80"/>
      <c r="G871" s="80"/>
      <c r="H871" s="80"/>
      <c r="I871" s="80"/>
      <c r="J871" s="102"/>
      <c r="K871" s="103" t="str">
        <f aca="false">IF(J871="","",IF(J871&gt;=8,"Yes","Check"))</f>
        <v/>
      </c>
      <c r="L871" s="81"/>
      <c r="M871" s="102"/>
      <c r="N871" s="102"/>
      <c r="O871" s="80"/>
      <c r="P871" s="81"/>
      <c r="Q871" s="103" t="str">
        <f aca="false">IF(P871="","",LEN(P871))</f>
        <v/>
      </c>
      <c r="R871" s="102"/>
      <c r="S871" s="80"/>
      <c r="T871" s="81"/>
      <c r="U871" s="104" t="str">
        <f aca="false">IF($AE871&lt;&gt;"",$AE871+4,IF(OR(R871&lt;&gt;"Yes",A871=""),"",A871+4))</f>
        <v/>
      </c>
      <c r="V871" s="102"/>
      <c r="W871" s="81"/>
      <c r="X871" s="81"/>
      <c r="Y871" s="105"/>
      <c r="Z871" s="105"/>
      <c r="AA871" s="106" t="str">
        <f aca="false">IF(AND($Y871="",$Z871=""),"",ROUND(IFERROR(VALUE(LEFT($Y871,1)),0)*12+IFERROR(VALUE(LEFT($Z871,1)),0)*8,0))</f>
        <v/>
      </c>
      <c r="AB871" s="106" t="str">
        <f aca="false">IF($AA871="","",IF($AA871&gt;=80,"A - call first",IF($AA871&gt;=60,"B - worth pursuing",IF($AA871&gt;=40,"C - nurture","D - do not spend time here"))))</f>
        <v/>
      </c>
      <c r="AC871" s="107" t="str">
        <f aca="false">IF($C871="","",IF($S871="Converted","8 Won / Certified",IF($S871="Application Started","7 Certification / Enterprise opportunity",IF($S871="Meeting Booked","6 Meeting / Application",IF(OR($S871="Interested",$S871="Info Requested"),"5 Interested",IF(OR($S871="Declined",$S871="Not Relevant",$S871="Do Not Contact / Unsubscribed"),"9 Closed - Lost",IF($R871="Yes","4 Contacted",IF($N871="Yes","2 Engaged",IF($M871="Yes","1 Awareness",IF($AA871&gt;=60,"3 Qualified","1 Awareness"))))))))))</f>
        <v/>
      </c>
      <c r="AD871" s="108"/>
      <c r="AE871" s="108"/>
      <c r="AF871" s="109" t="str">
        <f aca="false">IF($AE871="","",$AE871+10)</f>
        <v/>
      </c>
      <c r="AG871" s="108"/>
      <c r="AH871" s="81"/>
      <c r="AI871" s="108"/>
      <c r="AJ871" s="81"/>
      <c r="AK871" s="108"/>
      <c r="AL871" s="110"/>
      <c r="AM871" s="81"/>
      <c r="AN871" s="109" t="str">
        <f aca="false">IF($D871="","",IF(COUNTIF($D$4:$D$1203,$D871)&gt;1,"DUPLICATE — check earlier row",""))</f>
        <v/>
      </c>
      <c r="AO871" s="81"/>
      <c r="AP871" s="81"/>
    </row>
    <row r="872" customFormat="false" ht="30" hidden="false" customHeight="true" outlineLevel="0" collapsed="false">
      <c r="A872" s="79"/>
      <c r="B872" s="80"/>
      <c r="C872" s="80"/>
      <c r="D872" s="80"/>
      <c r="E872" s="80"/>
      <c r="F872" s="80"/>
      <c r="G872" s="80"/>
      <c r="H872" s="80"/>
      <c r="I872" s="80"/>
      <c r="J872" s="102"/>
      <c r="K872" s="103" t="str">
        <f aca="false">IF(J872="","",IF(J872&gt;=8,"Yes","Check"))</f>
        <v/>
      </c>
      <c r="L872" s="81"/>
      <c r="M872" s="102"/>
      <c r="N872" s="102"/>
      <c r="O872" s="80"/>
      <c r="P872" s="81"/>
      <c r="Q872" s="103" t="str">
        <f aca="false">IF(P872="","",LEN(P872))</f>
        <v/>
      </c>
      <c r="R872" s="102"/>
      <c r="S872" s="80"/>
      <c r="T872" s="81"/>
      <c r="U872" s="104" t="str">
        <f aca="false">IF($AE872&lt;&gt;"",$AE872+4,IF(OR(R872&lt;&gt;"Yes",A872=""),"",A872+4))</f>
        <v/>
      </c>
      <c r="V872" s="102"/>
      <c r="W872" s="81"/>
      <c r="X872" s="81"/>
      <c r="Y872" s="105"/>
      <c r="Z872" s="105"/>
      <c r="AA872" s="106" t="str">
        <f aca="false">IF(AND($Y872="",$Z872=""),"",ROUND(IFERROR(VALUE(LEFT($Y872,1)),0)*12+IFERROR(VALUE(LEFT($Z872,1)),0)*8,0))</f>
        <v/>
      </c>
      <c r="AB872" s="106" t="str">
        <f aca="false">IF($AA872="","",IF($AA872&gt;=80,"A - call first",IF($AA872&gt;=60,"B - worth pursuing",IF($AA872&gt;=40,"C - nurture","D - do not spend time here"))))</f>
        <v/>
      </c>
      <c r="AC872" s="107" t="str">
        <f aca="false">IF($C872="","",IF($S872="Converted","8 Won / Certified",IF($S872="Application Started","7 Certification / Enterprise opportunity",IF($S872="Meeting Booked","6 Meeting / Application",IF(OR($S872="Interested",$S872="Info Requested"),"5 Interested",IF(OR($S872="Declined",$S872="Not Relevant",$S872="Do Not Contact / Unsubscribed"),"9 Closed - Lost",IF($R872="Yes","4 Contacted",IF($N872="Yes","2 Engaged",IF($M872="Yes","1 Awareness",IF($AA872&gt;=60,"3 Qualified","1 Awareness"))))))))))</f>
        <v/>
      </c>
      <c r="AD872" s="108"/>
      <c r="AE872" s="108"/>
      <c r="AF872" s="111" t="str">
        <f aca="false">IF($AE872="","",$AE872+10)</f>
        <v/>
      </c>
      <c r="AG872" s="108"/>
      <c r="AH872" s="81"/>
      <c r="AI872" s="108"/>
      <c r="AJ872" s="81"/>
      <c r="AK872" s="108"/>
      <c r="AL872" s="110"/>
      <c r="AM872" s="81"/>
      <c r="AN872" s="111" t="str">
        <f aca="false">IF($D872="","",IF(COUNTIF($D$4:$D$1203,$D872)&gt;1,"DUPLICATE — check earlier row",""))</f>
        <v/>
      </c>
      <c r="AO872" s="81"/>
      <c r="AP872" s="81"/>
    </row>
    <row r="873" customFormat="false" ht="30" hidden="false" customHeight="true" outlineLevel="0" collapsed="false">
      <c r="A873" s="79"/>
      <c r="B873" s="80"/>
      <c r="C873" s="80"/>
      <c r="D873" s="80"/>
      <c r="E873" s="80"/>
      <c r="F873" s="80"/>
      <c r="G873" s="80"/>
      <c r="H873" s="80"/>
      <c r="I873" s="80"/>
      <c r="J873" s="102"/>
      <c r="K873" s="103" t="str">
        <f aca="false">IF(J873="","",IF(J873&gt;=8,"Yes","Check"))</f>
        <v/>
      </c>
      <c r="L873" s="81"/>
      <c r="M873" s="102"/>
      <c r="N873" s="102"/>
      <c r="O873" s="80"/>
      <c r="P873" s="81"/>
      <c r="Q873" s="103" t="str">
        <f aca="false">IF(P873="","",LEN(P873))</f>
        <v/>
      </c>
      <c r="R873" s="102"/>
      <c r="S873" s="80"/>
      <c r="T873" s="81"/>
      <c r="U873" s="104" t="str">
        <f aca="false">IF($AE873&lt;&gt;"",$AE873+4,IF(OR(R873&lt;&gt;"Yes",A873=""),"",A873+4))</f>
        <v/>
      </c>
      <c r="V873" s="102"/>
      <c r="W873" s="81"/>
      <c r="X873" s="81"/>
      <c r="Y873" s="105"/>
      <c r="Z873" s="105"/>
      <c r="AA873" s="106" t="str">
        <f aca="false">IF(AND($Y873="",$Z873=""),"",ROUND(IFERROR(VALUE(LEFT($Y873,1)),0)*12+IFERROR(VALUE(LEFT($Z873,1)),0)*8,0))</f>
        <v/>
      </c>
      <c r="AB873" s="106" t="str">
        <f aca="false">IF($AA873="","",IF($AA873&gt;=80,"A - call first",IF($AA873&gt;=60,"B - worth pursuing",IF($AA873&gt;=40,"C - nurture","D - do not spend time here"))))</f>
        <v/>
      </c>
      <c r="AC873" s="107" t="str">
        <f aca="false">IF($C873="","",IF($S873="Converted","8 Won / Certified",IF($S873="Application Started","7 Certification / Enterprise opportunity",IF($S873="Meeting Booked","6 Meeting / Application",IF(OR($S873="Interested",$S873="Info Requested"),"5 Interested",IF(OR($S873="Declined",$S873="Not Relevant",$S873="Do Not Contact / Unsubscribed"),"9 Closed - Lost",IF($R873="Yes","4 Contacted",IF($N873="Yes","2 Engaged",IF($M873="Yes","1 Awareness",IF($AA873&gt;=60,"3 Qualified","1 Awareness"))))))))))</f>
        <v/>
      </c>
      <c r="AD873" s="108"/>
      <c r="AE873" s="108"/>
      <c r="AF873" s="109" t="str">
        <f aca="false">IF($AE873="","",$AE873+10)</f>
        <v/>
      </c>
      <c r="AG873" s="108"/>
      <c r="AH873" s="81"/>
      <c r="AI873" s="108"/>
      <c r="AJ873" s="81"/>
      <c r="AK873" s="108"/>
      <c r="AL873" s="110"/>
      <c r="AM873" s="81"/>
      <c r="AN873" s="109" t="str">
        <f aca="false">IF($D873="","",IF(COUNTIF($D$4:$D$1203,$D873)&gt;1,"DUPLICATE — check earlier row",""))</f>
        <v/>
      </c>
      <c r="AO873" s="81"/>
      <c r="AP873" s="81"/>
    </row>
    <row r="874" customFormat="false" ht="30" hidden="false" customHeight="true" outlineLevel="0" collapsed="false">
      <c r="A874" s="79"/>
      <c r="B874" s="80"/>
      <c r="C874" s="80"/>
      <c r="D874" s="80"/>
      <c r="E874" s="80"/>
      <c r="F874" s="80"/>
      <c r="G874" s="80"/>
      <c r="H874" s="80"/>
      <c r="I874" s="80"/>
      <c r="J874" s="102"/>
      <c r="K874" s="103" t="str">
        <f aca="false">IF(J874="","",IF(J874&gt;=8,"Yes","Check"))</f>
        <v/>
      </c>
      <c r="L874" s="81"/>
      <c r="M874" s="102"/>
      <c r="N874" s="102"/>
      <c r="O874" s="80"/>
      <c r="P874" s="81"/>
      <c r="Q874" s="103" t="str">
        <f aca="false">IF(P874="","",LEN(P874))</f>
        <v/>
      </c>
      <c r="R874" s="102"/>
      <c r="S874" s="80"/>
      <c r="T874" s="81"/>
      <c r="U874" s="104" t="str">
        <f aca="false">IF($AE874&lt;&gt;"",$AE874+4,IF(OR(R874&lt;&gt;"Yes",A874=""),"",A874+4))</f>
        <v/>
      </c>
      <c r="V874" s="102"/>
      <c r="W874" s="81"/>
      <c r="X874" s="81"/>
      <c r="Y874" s="105"/>
      <c r="Z874" s="105"/>
      <c r="AA874" s="106" t="str">
        <f aca="false">IF(AND($Y874="",$Z874=""),"",ROUND(IFERROR(VALUE(LEFT($Y874,1)),0)*12+IFERROR(VALUE(LEFT($Z874,1)),0)*8,0))</f>
        <v/>
      </c>
      <c r="AB874" s="106" t="str">
        <f aca="false">IF($AA874="","",IF($AA874&gt;=80,"A - call first",IF($AA874&gt;=60,"B - worth pursuing",IF($AA874&gt;=40,"C - nurture","D - do not spend time here"))))</f>
        <v/>
      </c>
      <c r="AC874" s="107" t="str">
        <f aca="false">IF($C874="","",IF($S874="Converted","8 Won / Certified",IF($S874="Application Started","7 Certification / Enterprise opportunity",IF($S874="Meeting Booked","6 Meeting / Application",IF(OR($S874="Interested",$S874="Info Requested"),"5 Interested",IF(OR($S874="Declined",$S874="Not Relevant",$S874="Do Not Contact / Unsubscribed"),"9 Closed - Lost",IF($R874="Yes","4 Contacted",IF($N874="Yes","2 Engaged",IF($M874="Yes","1 Awareness",IF($AA874&gt;=60,"3 Qualified","1 Awareness"))))))))))</f>
        <v/>
      </c>
      <c r="AD874" s="108"/>
      <c r="AE874" s="108"/>
      <c r="AF874" s="111" t="str">
        <f aca="false">IF($AE874="","",$AE874+10)</f>
        <v/>
      </c>
      <c r="AG874" s="108"/>
      <c r="AH874" s="81"/>
      <c r="AI874" s="108"/>
      <c r="AJ874" s="81"/>
      <c r="AK874" s="108"/>
      <c r="AL874" s="110"/>
      <c r="AM874" s="81"/>
      <c r="AN874" s="111" t="str">
        <f aca="false">IF($D874="","",IF(COUNTIF($D$4:$D$1203,$D874)&gt;1,"DUPLICATE — check earlier row",""))</f>
        <v/>
      </c>
      <c r="AO874" s="81"/>
      <c r="AP874" s="81"/>
    </row>
    <row r="875" customFormat="false" ht="30" hidden="false" customHeight="true" outlineLevel="0" collapsed="false">
      <c r="A875" s="79"/>
      <c r="B875" s="80"/>
      <c r="C875" s="80"/>
      <c r="D875" s="80"/>
      <c r="E875" s="80"/>
      <c r="F875" s="80"/>
      <c r="G875" s="80"/>
      <c r="H875" s="80"/>
      <c r="I875" s="80"/>
      <c r="J875" s="102"/>
      <c r="K875" s="103" t="str">
        <f aca="false">IF(J875="","",IF(J875&gt;=8,"Yes","Check"))</f>
        <v/>
      </c>
      <c r="L875" s="81"/>
      <c r="M875" s="102"/>
      <c r="N875" s="102"/>
      <c r="O875" s="80"/>
      <c r="P875" s="81"/>
      <c r="Q875" s="103" t="str">
        <f aca="false">IF(P875="","",LEN(P875))</f>
        <v/>
      </c>
      <c r="R875" s="102"/>
      <c r="S875" s="80"/>
      <c r="T875" s="81"/>
      <c r="U875" s="104" t="str">
        <f aca="false">IF($AE875&lt;&gt;"",$AE875+4,IF(OR(R875&lt;&gt;"Yes",A875=""),"",A875+4))</f>
        <v/>
      </c>
      <c r="V875" s="102"/>
      <c r="W875" s="81"/>
      <c r="X875" s="81"/>
      <c r="Y875" s="105"/>
      <c r="Z875" s="105"/>
      <c r="AA875" s="106" t="str">
        <f aca="false">IF(AND($Y875="",$Z875=""),"",ROUND(IFERROR(VALUE(LEFT($Y875,1)),0)*12+IFERROR(VALUE(LEFT($Z875,1)),0)*8,0))</f>
        <v/>
      </c>
      <c r="AB875" s="106" t="str">
        <f aca="false">IF($AA875="","",IF($AA875&gt;=80,"A - call first",IF($AA875&gt;=60,"B - worth pursuing",IF($AA875&gt;=40,"C - nurture","D - do not spend time here"))))</f>
        <v/>
      </c>
      <c r="AC875" s="107" t="str">
        <f aca="false">IF($C875="","",IF($S875="Converted","8 Won / Certified",IF($S875="Application Started","7 Certification / Enterprise opportunity",IF($S875="Meeting Booked","6 Meeting / Application",IF(OR($S875="Interested",$S875="Info Requested"),"5 Interested",IF(OR($S875="Declined",$S875="Not Relevant",$S875="Do Not Contact / Unsubscribed"),"9 Closed - Lost",IF($R875="Yes","4 Contacted",IF($N875="Yes","2 Engaged",IF($M875="Yes","1 Awareness",IF($AA875&gt;=60,"3 Qualified","1 Awareness"))))))))))</f>
        <v/>
      </c>
      <c r="AD875" s="108"/>
      <c r="AE875" s="108"/>
      <c r="AF875" s="109" t="str">
        <f aca="false">IF($AE875="","",$AE875+10)</f>
        <v/>
      </c>
      <c r="AG875" s="108"/>
      <c r="AH875" s="81"/>
      <c r="AI875" s="108"/>
      <c r="AJ875" s="81"/>
      <c r="AK875" s="108"/>
      <c r="AL875" s="110"/>
      <c r="AM875" s="81"/>
      <c r="AN875" s="109" t="str">
        <f aca="false">IF($D875="","",IF(COUNTIF($D$4:$D$1203,$D875)&gt;1,"DUPLICATE — check earlier row",""))</f>
        <v/>
      </c>
      <c r="AO875" s="81"/>
      <c r="AP875" s="81"/>
    </row>
    <row r="876" customFormat="false" ht="30" hidden="false" customHeight="true" outlineLevel="0" collapsed="false">
      <c r="A876" s="79"/>
      <c r="B876" s="80"/>
      <c r="C876" s="80"/>
      <c r="D876" s="80"/>
      <c r="E876" s="80"/>
      <c r="F876" s="80"/>
      <c r="G876" s="80"/>
      <c r="H876" s="80"/>
      <c r="I876" s="80"/>
      <c r="J876" s="102"/>
      <c r="K876" s="103" t="str">
        <f aca="false">IF(J876="","",IF(J876&gt;=8,"Yes","Check"))</f>
        <v/>
      </c>
      <c r="L876" s="81"/>
      <c r="M876" s="102"/>
      <c r="N876" s="102"/>
      <c r="O876" s="80"/>
      <c r="P876" s="81"/>
      <c r="Q876" s="103" t="str">
        <f aca="false">IF(P876="","",LEN(P876))</f>
        <v/>
      </c>
      <c r="R876" s="102"/>
      <c r="S876" s="80"/>
      <c r="T876" s="81"/>
      <c r="U876" s="104" t="str">
        <f aca="false">IF($AE876&lt;&gt;"",$AE876+4,IF(OR(R876&lt;&gt;"Yes",A876=""),"",A876+4))</f>
        <v/>
      </c>
      <c r="V876" s="102"/>
      <c r="W876" s="81"/>
      <c r="X876" s="81"/>
      <c r="Y876" s="105"/>
      <c r="Z876" s="105"/>
      <c r="AA876" s="106" t="str">
        <f aca="false">IF(AND($Y876="",$Z876=""),"",ROUND(IFERROR(VALUE(LEFT($Y876,1)),0)*12+IFERROR(VALUE(LEFT($Z876,1)),0)*8,0))</f>
        <v/>
      </c>
      <c r="AB876" s="106" t="str">
        <f aca="false">IF($AA876="","",IF($AA876&gt;=80,"A - call first",IF($AA876&gt;=60,"B - worth pursuing",IF($AA876&gt;=40,"C - nurture","D - do not spend time here"))))</f>
        <v/>
      </c>
      <c r="AC876" s="107" t="str">
        <f aca="false">IF($C876="","",IF($S876="Converted","8 Won / Certified",IF($S876="Application Started","7 Certification / Enterprise opportunity",IF($S876="Meeting Booked","6 Meeting / Application",IF(OR($S876="Interested",$S876="Info Requested"),"5 Interested",IF(OR($S876="Declined",$S876="Not Relevant",$S876="Do Not Contact / Unsubscribed"),"9 Closed - Lost",IF($R876="Yes","4 Contacted",IF($N876="Yes","2 Engaged",IF($M876="Yes","1 Awareness",IF($AA876&gt;=60,"3 Qualified","1 Awareness"))))))))))</f>
        <v/>
      </c>
      <c r="AD876" s="108"/>
      <c r="AE876" s="108"/>
      <c r="AF876" s="111" t="str">
        <f aca="false">IF($AE876="","",$AE876+10)</f>
        <v/>
      </c>
      <c r="AG876" s="108"/>
      <c r="AH876" s="81"/>
      <c r="AI876" s="108"/>
      <c r="AJ876" s="81"/>
      <c r="AK876" s="108"/>
      <c r="AL876" s="110"/>
      <c r="AM876" s="81"/>
      <c r="AN876" s="111" t="str">
        <f aca="false">IF($D876="","",IF(COUNTIF($D$4:$D$1203,$D876)&gt;1,"DUPLICATE — check earlier row",""))</f>
        <v/>
      </c>
      <c r="AO876" s="81"/>
      <c r="AP876" s="81"/>
    </row>
    <row r="877" customFormat="false" ht="30" hidden="false" customHeight="true" outlineLevel="0" collapsed="false">
      <c r="A877" s="79"/>
      <c r="B877" s="80"/>
      <c r="C877" s="80"/>
      <c r="D877" s="80"/>
      <c r="E877" s="80"/>
      <c r="F877" s="80"/>
      <c r="G877" s="80"/>
      <c r="H877" s="80"/>
      <c r="I877" s="80"/>
      <c r="J877" s="102"/>
      <c r="K877" s="103" t="str">
        <f aca="false">IF(J877="","",IF(J877&gt;=8,"Yes","Check"))</f>
        <v/>
      </c>
      <c r="L877" s="81"/>
      <c r="M877" s="102"/>
      <c r="N877" s="102"/>
      <c r="O877" s="80"/>
      <c r="P877" s="81"/>
      <c r="Q877" s="103" t="str">
        <f aca="false">IF(P877="","",LEN(P877))</f>
        <v/>
      </c>
      <c r="R877" s="102"/>
      <c r="S877" s="80"/>
      <c r="T877" s="81"/>
      <c r="U877" s="104" t="str">
        <f aca="false">IF($AE877&lt;&gt;"",$AE877+4,IF(OR(R877&lt;&gt;"Yes",A877=""),"",A877+4))</f>
        <v/>
      </c>
      <c r="V877" s="102"/>
      <c r="W877" s="81"/>
      <c r="X877" s="81"/>
      <c r="Y877" s="105"/>
      <c r="Z877" s="105"/>
      <c r="AA877" s="106" t="str">
        <f aca="false">IF(AND($Y877="",$Z877=""),"",ROUND(IFERROR(VALUE(LEFT($Y877,1)),0)*12+IFERROR(VALUE(LEFT($Z877,1)),0)*8,0))</f>
        <v/>
      </c>
      <c r="AB877" s="106" t="str">
        <f aca="false">IF($AA877="","",IF($AA877&gt;=80,"A - call first",IF($AA877&gt;=60,"B - worth pursuing",IF($AA877&gt;=40,"C - nurture","D - do not spend time here"))))</f>
        <v/>
      </c>
      <c r="AC877" s="107" t="str">
        <f aca="false">IF($C877="","",IF($S877="Converted","8 Won / Certified",IF($S877="Application Started","7 Certification / Enterprise opportunity",IF($S877="Meeting Booked","6 Meeting / Application",IF(OR($S877="Interested",$S877="Info Requested"),"5 Interested",IF(OR($S877="Declined",$S877="Not Relevant",$S877="Do Not Contact / Unsubscribed"),"9 Closed - Lost",IF($R877="Yes","4 Contacted",IF($N877="Yes","2 Engaged",IF($M877="Yes","1 Awareness",IF($AA877&gt;=60,"3 Qualified","1 Awareness"))))))))))</f>
        <v/>
      </c>
      <c r="AD877" s="108"/>
      <c r="AE877" s="108"/>
      <c r="AF877" s="109" t="str">
        <f aca="false">IF($AE877="","",$AE877+10)</f>
        <v/>
      </c>
      <c r="AG877" s="108"/>
      <c r="AH877" s="81"/>
      <c r="AI877" s="108"/>
      <c r="AJ877" s="81"/>
      <c r="AK877" s="108"/>
      <c r="AL877" s="110"/>
      <c r="AM877" s="81"/>
      <c r="AN877" s="109" t="str">
        <f aca="false">IF($D877="","",IF(COUNTIF($D$4:$D$1203,$D877)&gt;1,"DUPLICATE — check earlier row",""))</f>
        <v/>
      </c>
      <c r="AO877" s="81"/>
      <c r="AP877" s="81"/>
    </row>
    <row r="878" customFormat="false" ht="30" hidden="false" customHeight="true" outlineLevel="0" collapsed="false">
      <c r="A878" s="79"/>
      <c r="B878" s="80"/>
      <c r="C878" s="80"/>
      <c r="D878" s="80"/>
      <c r="E878" s="80"/>
      <c r="F878" s="80"/>
      <c r="G878" s="80"/>
      <c r="H878" s="80"/>
      <c r="I878" s="80"/>
      <c r="J878" s="102"/>
      <c r="K878" s="103" t="str">
        <f aca="false">IF(J878="","",IF(J878&gt;=8,"Yes","Check"))</f>
        <v/>
      </c>
      <c r="L878" s="81"/>
      <c r="M878" s="102"/>
      <c r="N878" s="102"/>
      <c r="O878" s="80"/>
      <c r="P878" s="81"/>
      <c r="Q878" s="103" t="str">
        <f aca="false">IF(P878="","",LEN(P878))</f>
        <v/>
      </c>
      <c r="R878" s="102"/>
      <c r="S878" s="80"/>
      <c r="T878" s="81"/>
      <c r="U878" s="104" t="str">
        <f aca="false">IF($AE878&lt;&gt;"",$AE878+4,IF(OR(R878&lt;&gt;"Yes",A878=""),"",A878+4))</f>
        <v/>
      </c>
      <c r="V878" s="102"/>
      <c r="W878" s="81"/>
      <c r="X878" s="81"/>
      <c r="Y878" s="105"/>
      <c r="Z878" s="105"/>
      <c r="AA878" s="106" t="str">
        <f aca="false">IF(AND($Y878="",$Z878=""),"",ROUND(IFERROR(VALUE(LEFT($Y878,1)),0)*12+IFERROR(VALUE(LEFT($Z878,1)),0)*8,0))</f>
        <v/>
      </c>
      <c r="AB878" s="106" t="str">
        <f aca="false">IF($AA878="","",IF($AA878&gt;=80,"A - call first",IF($AA878&gt;=60,"B - worth pursuing",IF($AA878&gt;=40,"C - nurture","D - do not spend time here"))))</f>
        <v/>
      </c>
      <c r="AC878" s="107" t="str">
        <f aca="false">IF($C878="","",IF($S878="Converted","8 Won / Certified",IF($S878="Application Started","7 Certification / Enterprise opportunity",IF($S878="Meeting Booked","6 Meeting / Application",IF(OR($S878="Interested",$S878="Info Requested"),"5 Interested",IF(OR($S878="Declined",$S878="Not Relevant",$S878="Do Not Contact / Unsubscribed"),"9 Closed - Lost",IF($R878="Yes","4 Contacted",IF($N878="Yes","2 Engaged",IF($M878="Yes","1 Awareness",IF($AA878&gt;=60,"3 Qualified","1 Awareness"))))))))))</f>
        <v/>
      </c>
      <c r="AD878" s="108"/>
      <c r="AE878" s="108"/>
      <c r="AF878" s="111" t="str">
        <f aca="false">IF($AE878="","",$AE878+10)</f>
        <v/>
      </c>
      <c r="AG878" s="108"/>
      <c r="AH878" s="81"/>
      <c r="AI878" s="108"/>
      <c r="AJ878" s="81"/>
      <c r="AK878" s="108"/>
      <c r="AL878" s="110"/>
      <c r="AM878" s="81"/>
      <c r="AN878" s="111" t="str">
        <f aca="false">IF($D878="","",IF(COUNTIF($D$4:$D$1203,$D878)&gt;1,"DUPLICATE — check earlier row",""))</f>
        <v/>
      </c>
      <c r="AO878" s="81"/>
      <c r="AP878" s="81"/>
    </row>
    <row r="879" customFormat="false" ht="30" hidden="false" customHeight="true" outlineLevel="0" collapsed="false">
      <c r="A879" s="79"/>
      <c r="B879" s="80"/>
      <c r="C879" s="80"/>
      <c r="D879" s="80"/>
      <c r="E879" s="80"/>
      <c r="F879" s="80"/>
      <c r="G879" s="80"/>
      <c r="H879" s="80"/>
      <c r="I879" s="80"/>
      <c r="J879" s="102"/>
      <c r="K879" s="103" t="str">
        <f aca="false">IF(J879="","",IF(J879&gt;=8,"Yes","Check"))</f>
        <v/>
      </c>
      <c r="L879" s="81"/>
      <c r="M879" s="102"/>
      <c r="N879" s="102"/>
      <c r="O879" s="80"/>
      <c r="P879" s="81"/>
      <c r="Q879" s="103" t="str">
        <f aca="false">IF(P879="","",LEN(P879))</f>
        <v/>
      </c>
      <c r="R879" s="102"/>
      <c r="S879" s="80"/>
      <c r="T879" s="81"/>
      <c r="U879" s="104" t="str">
        <f aca="false">IF($AE879&lt;&gt;"",$AE879+4,IF(OR(R879&lt;&gt;"Yes",A879=""),"",A879+4))</f>
        <v/>
      </c>
      <c r="V879" s="102"/>
      <c r="W879" s="81"/>
      <c r="X879" s="81"/>
      <c r="Y879" s="105"/>
      <c r="Z879" s="105"/>
      <c r="AA879" s="106" t="str">
        <f aca="false">IF(AND($Y879="",$Z879=""),"",ROUND(IFERROR(VALUE(LEFT($Y879,1)),0)*12+IFERROR(VALUE(LEFT($Z879,1)),0)*8,0))</f>
        <v/>
      </c>
      <c r="AB879" s="106" t="str">
        <f aca="false">IF($AA879="","",IF($AA879&gt;=80,"A - call first",IF($AA879&gt;=60,"B - worth pursuing",IF($AA879&gt;=40,"C - nurture","D - do not spend time here"))))</f>
        <v/>
      </c>
      <c r="AC879" s="107" t="str">
        <f aca="false">IF($C879="","",IF($S879="Converted","8 Won / Certified",IF($S879="Application Started","7 Certification / Enterprise opportunity",IF($S879="Meeting Booked","6 Meeting / Application",IF(OR($S879="Interested",$S879="Info Requested"),"5 Interested",IF(OR($S879="Declined",$S879="Not Relevant",$S879="Do Not Contact / Unsubscribed"),"9 Closed - Lost",IF($R879="Yes","4 Contacted",IF($N879="Yes","2 Engaged",IF($M879="Yes","1 Awareness",IF($AA879&gt;=60,"3 Qualified","1 Awareness"))))))))))</f>
        <v/>
      </c>
      <c r="AD879" s="108"/>
      <c r="AE879" s="108"/>
      <c r="AF879" s="109" t="str">
        <f aca="false">IF($AE879="","",$AE879+10)</f>
        <v/>
      </c>
      <c r="AG879" s="108"/>
      <c r="AH879" s="81"/>
      <c r="AI879" s="108"/>
      <c r="AJ879" s="81"/>
      <c r="AK879" s="108"/>
      <c r="AL879" s="110"/>
      <c r="AM879" s="81"/>
      <c r="AN879" s="109" t="str">
        <f aca="false">IF($D879="","",IF(COUNTIF($D$4:$D$1203,$D879)&gt;1,"DUPLICATE — check earlier row",""))</f>
        <v/>
      </c>
      <c r="AO879" s="81"/>
      <c r="AP879" s="81"/>
    </row>
    <row r="880" customFormat="false" ht="30" hidden="false" customHeight="true" outlineLevel="0" collapsed="false">
      <c r="A880" s="79"/>
      <c r="B880" s="80"/>
      <c r="C880" s="80"/>
      <c r="D880" s="80"/>
      <c r="E880" s="80"/>
      <c r="F880" s="80"/>
      <c r="G880" s="80"/>
      <c r="H880" s="80"/>
      <c r="I880" s="80"/>
      <c r="J880" s="102"/>
      <c r="K880" s="103" t="str">
        <f aca="false">IF(J880="","",IF(J880&gt;=8,"Yes","Check"))</f>
        <v/>
      </c>
      <c r="L880" s="81"/>
      <c r="M880" s="102"/>
      <c r="N880" s="102"/>
      <c r="O880" s="80"/>
      <c r="P880" s="81"/>
      <c r="Q880" s="103" t="str">
        <f aca="false">IF(P880="","",LEN(P880))</f>
        <v/>
      </c>
      <c r="R880" s="102"/>
      <c r="S880" s="80"/>
      <c r="T880" s="81"/>
      <c r="U880" s="104" t="str">
        <f aca="false">IF($AE880&lt;&gt;"",$AE880+4,IF(OR(R880&lt;&gt;"Yes",A880=""),"",A880+4))</f>
        <v/>
      </c>
      <c r="V880" s="102"/>
      <c r="W880" s="81"/>
      <c r="X880" s="81"/>
      <c r="Y880" s="105"/>
      <c r="Z880" s="105"/>
      <c r="AA880" s="106" t="str">
        <f aca="false">IF(AND($Y880="",$Z880=""),"",ROUND(IFERROR(VALUE(LEFT($Y880,1)),0)*12+IFERROR(VALUE(LEFT($Z880,1)),0)*8,0))</f>
        <v/>
      </c>
      <c r="AB880" s="106" t="str">
        <f aca="false">IF($AA880="","",IF($AA880&gt;=80,"A - call first",IF($AA880&gt;=60,"B - worth pursuing",IF($AA880&gt;=40,"C - nurture","D - do not spend time here"))))</f>
        <v/>
      </c>
      <c r="AC880" s="107" t="str">
        <f aca="false">IF($C880="","",IF($S880="Converted","8 Won / Certified",IF($S880="Application Started","7 Certification / Enterprise opportunity",IF($S880="Meeting Booked","6 Meeting / Application",IF(OR($S880="Interested",$S880="Info Requested"),"5 Interested",IF(OR($S880="Declined",$S880="Not Relevant",$S880="Do Not Contact / Unsubscribed"),"9 Closed - Lost",IF($R880="Yes","4 Contacted",IF($N880="Yes","2 Engaged",IF($M880="Yes","1 Awareness",IF($AA880&gt;=60,"3 Qualified","1 Awareness"))))))))))</f>
        <v/>
      </c>
      <c r="AD880" s="108"/>
      <c r="AE880" s="108"/>
      <c r="AF880" s="111" t="str">
        <f aca="false">IF($AE880="","",$AE880+10)</f>
        <v/>
      </c>
      <c r="AG880" s="108"/>
      <c r="AH880" s="81"/>
      <c r="AI880" s="108"/>
      <c r="AJ880" s="81"/>
      <c r="AK880" s="108"/>
      <c r="AL880" s="110"/>
      <c r="AM880" s="81"/>
      <c r="AN880" s="111" t="str">
        <f aca="false">IF($D880="","",IF(COUNTIF($D$4:$D$1203,$D880)&gt;1,"DUPLICATE — check earlier row",""))</f>
        <v/>
      </c>
      <c r="AO880" s="81"/>
      <c r="AP880" s="81"/>
    </row>
    <row r="881" customFormat="false" ht="30" hidden="false" customHeight="true" outlineLevel="0" collapsed="false">
      <c r="A881" s="79"/>
      <c r="B881" s="80"/>
      <c r="C881" s="80"/>
      <c r="D881" s="80"/>
      <c r="E881" s="80"/>
      <c r="F881" s="80"/>
      <c r="G881" s="80"/>
      <c r="H881" s="80"/>
      <c r="I881" s="80"/>
      <c r="J881" s="102"/>
      <c r="K881" s="103" t="str">
        <f aca="false">IF(J881="","",IF(J881&gt;=8,"Yes","Check"))</f>
        <v/>
      </c>
      <c r="L881" s="81"/>
      <c r="M881" s="102"/>
      <c r="N881" s="102"/>
      <c r="O881" s="80"/>
      <c r="P881" s="81"/>
      <c r="Q881" s="103" t="str">
        <f aca="false">IF(P881="","",LEN(P881))</f>
        <v/>
      </c>
      <c r="R881" s="102"/>
      <c r="S881" s="80"/>
      <c r="T881" s="81"/>
      <c r="U881" s="104" t="str">
        <f aca="false">IF($AE881&lt;&gt;"",$AE881+4,IF(OR(R881&lt;&gt;"Yes",A881=""),"",A881+4))</f>
        <v/>
      </c>
      <c r="V881" s="102"/>
      <c r="W881" s="81"/>
      <c r="X881" s="81"/>
      <c r="Y881" s="105"/>
      <c r="Z881" s="105"/>
      <c r="AA881" s="106" t="str">
        <f aca="false">IF(AND($Y881="",$Z881=""),"",ROUND(IFERROR(VALUE(LEFT($Y881,1)),0)*12+IFERROR(VALUE(LEFT($Z881,1)),0)*8,0))</f>
        <v/>
      </c>
      <c r="AB881" s="106" t="str">
        <f aca="false">IF($AA881="","",IF($AA881&gt;=80,"A - call first",IF($AA881&gt;=60,"B - worth pursuing",IF($AA881&gt;=40,"C - nurture","D - do not spend time here"))))</f>
        <v/>
      </c>
      <c r="AC881" s="107" t="str">
        <f aca="false">IF($C881="","",IF($S881="Converted","8 Won / Certified",IF($S881="Application Started","7 Certification / Enterprise opportunity",IF($S881="Meeting Booked","6 Meeting / Application",IF(OR($S881="Interested",$S881="Info Requested"),"5 Interested",IF(OR($S881="Declined",$S881="Not Relevant",$S881="Do Not Contact / Unsubscribed"),"9 Closed - Lost",IF($R881="Yes","4 Contacted",IF($N881="Yes","2 Engaged",IF($M881="Yes","1 Awareness",IF($AA881&gt;=60,"3 Qualified","1 Awareness"))))))))))</f>
        <v/>
      </c>
      <c r="AD881" s="108"/>
      <c r="AE881" s="108"/>
      <c r="AF881" s="109" t="str">
        <f aca="false">IF($AE881="","",$AE881+10)</f>
        <v/>
      </c>
      <c r="AG881" s="108"/>
      <c r="AH881" s="81"/>
      <c r="AI881" s="108"/>
      <c r="AJ881" s="81"/>
      <c r="AK881" s="108"/>
      <c r="AL881" s="110"/>
      <c r="AM881" s="81"/>
      <c r="AN881" s="109" t="str">
        <f aca="false">IF($D881="","",IF(COUNTIF($D$4:$D$1203,$D881)&gt;1,"DUPLICATE — check earlier row",""))</f>
        <v/>
      </c>
      <c r="AO881" s="81"/>
      <c r="AP881" s="81"/>
    </row>
    <row r="882" customFormat="false" ht="30" hidden="false" customHeight="true" outlineLevel="0" collapsed="false">
      <c r="A882" s="79"/>
      <c r="B882" s="80"/>
      <c r="C882" s="80"/>
      <c r="D882" s="80"/>
      <c r="E882" s="80"/>
      <c r="F882" s="80"/>
      <c r="G882" s="80"/>
      <c r="H882" s="80"/>
      <c r="I882" s="80"/>
      <c r="J882" s="102"/>
      <c r="K882" s="103" t="str">
        <f aca="false">IF(J882="","",IF(J882&gt;=8,"Yes","Check"))</f>
        <v/>
      </c>
      <c r="L882" s="81"/>
      <c r="M882" s="102"/>
      <c r="N882" s="102"/>
      <c r="O882" s="80"/>
      <c r="P882" s="81"/>
      <c r="Q882" s="103" t="str">
        <f aca="false">IF(P882="","",LEN(P882))</f>
        <v/>
      </c>
      <c r="R882" s="102"/>
      <c r="S882" s="80"/>
      <c r="T882" s="81"/>
      <c r="U882" s="104" t="str">
        <f aca="false">IF($AE882&lt;&gt;"",$AE882+4,IF(OR(R882&lt;&gt;"Yes",A882=""),"",A882+4))</f>
        <v/>
      </c>
      <c r="V882" s="102"/>
      <c r="W882" s="81"/>
      <c r="X882" s="81"/>
      <c r="Y882" s="105"/>
      <c r="Z882" s="105"/>
      <c r="AA882" s="106" t="str">
        <f aca="false">IF(AND($Y882="",$Z882=""),"",ROUND(IFERROR(VALUE(LEFT($Y882,1)),0)*12+IFERROR(VALUE(LEFT($Z882,1)),0)*8,0))</f>
        <v/>
      </c>
      <c r="AB882" s="106" t="str">
        <f aca="false">IF($AA882="","",IF($AA882&gt;=80,"A - call first",IF($AA882&gt;=60,"B - worth pursuing",IF($AA882&gt;=40,"C - nurture","D - do not spend time here"))))</f>
        <v/>
      </c>
      <c r="AC882" s="107" t="str">
        <f aca="false">IF($C882="","",IF($S882="Converted","8 Won / Certified",IF($S882="Application Started","7 Certification / Enterprise opportunity",IF($S882="Meeting Booked","6 Meeting / Application",IF(OR($S882="Interested",$S882="Info Requested"),"5 Interested",IF(OR($S882="Declined",$S882="Not Relevant",$S882="Do Not Contact / Unsubscribed"),"9 Closed - Lost",IF($R882="Yes","4 Contacted",IF($N882="Yes","2 Engaged",IF($M882="Yes","1 Awareness",IF($AA882&gt;=60,"3 Qualified","1 Awareness"))))))))))</f>
        <v/>
      </c>
      <c r="AD882" s="108"/>
      <c r="AE882" s="108"/>
      <c r="AF882" s="111" t="str">
        <f aca="false">IF($AE882="","",$AE882+10)</f>
        <v/>
      </c>
      <c r="AG882" s="108"/>
      <c r="AH882" s="81"/>
      <c r="AI882" s="108"/>
      <c r="AJ882" s="81"/>
      <c r="AK882" s="108"/>
      <c r="AL882" s="110"/>
      <c r="AM882" s="81"/>
      <c r="AN882" s="111" t="str">
        <f aca="false">IF($D882="","",IF(COUNTIF($D$4:$D$1203,$D882)&gt;1,"DUPLICATE — check earlier row",""))</f>
        <v/>
      </c>
      <c r="AO882" s="81"/>
      <c r="AP882" s="81"/>
    </row>
    <row r="883" customFormat="false" ht="30" hidden="false" customHeight="true" outlineLevel="0" collapsed="false">
      <c r="A883" s="79"/>
      <c r="B883" s="80"/>
      <c r="C883" s="80"/>
      <c r="D883" s="80"/>
      <c r="E883" s="80"/>
      <c r="F883" s="80"/>
      <c r="G883" s="80"/>
      <c r="H883" s="80"/>
      <c r="I883" s="80"/>
      <c r="J883" s="102"/>
      <c r="K883" s="103" t="str">
        <f aca="false">IF(J883="","",IF(J883&gt;=8,"Yes","Check"))</f>
        <v/>
      </c>
      <c r="L883" s="81"/>
      <c r="M883" s="102"/>
      <c r="N883" s="102"/>
      <c r="O883" s="80"/>
      <c r="P883" s="81"/>
      <c r="Q883" s="103" t="str">
        <f aca="false">IF(P883="","",LEN(P883))</f>
        <v/>
      </c>
      <c r="R883" s="102"/>
      <c r="S883" s="80"/>
      <c r="T883" s="81"/>
      <c r="U883" s="104" t="str">
        <f aca="false">IF($AE883&lt;&gt;"",$AE883+4,IF(OR(R883&lt;&gt;"Yes",A883=""),"",A883+4))</f>
        <v/>
      </c>
      <c r="V883" s="102"/>
      <c r="W883" s="81"/>
      <c r="X883" s="81"/>
      <c r="Y883" s="105"/>
      <c r="Z883" s="105"/>
      <c r="AA883" s="106" t="str">
        <f aca="false">IF(AND($Y883="",$Z883=""),"",ROUND(IFERROR(VALUE(LEFT($Y883,1)),0)*12+IFERROR(VALUE(LEFT($Z883,1)),0)*8,0))</f>
        <v/>
      </c>
      <c r="AB883" s="106" t="str">
        <f aca="false">IF($AA883="","",IF($AA883&gt;=80,"A - call first",IF($AA883&gt;=60,"B - worth pursuing",IF($AA883&gt;=40,"C - nurture","D - do not spend time here"))))</f>
        <v/>
      </c>
      <c r="AC883" s="107" t="str">
        <f aca="false">IF($C883="","",IF($S883="Converted","8 Won / Certified",IF($S883="Application Started","7 Certification / Enterprise opportunity",IF($S883="Meeting Booked","6 Meeting / Application",IF(OR($S883="Interested",$S883="Info Requested"),"5 Interested",IF(OR($S883="Declined",$S883="Not Relevant",$S883="Do Not Contact / Unsubscribed"),"9 Closed - Lost",IF($R883="Yes","4 Contacted",IF($N883="Yes","2 Engaged",IF($M883="Yes","1 Awareness",IF($AA883&gt;=60,"3 Qualified","1 Awareness"))))))))))</f>
        <v/>
      </c>
      <c r="AD883" s="108"/>
      <c r="AE883" s="108"/>
      <c r="AF883" s="109" t="str">
        <f aca="false">IF($AE883="","",$AE883+10)</f>
        <v/>
      </c>
      <c r="AG883" s="108"/>
      <c r="AH883" s="81"/>
      <c r="AI883" s="108"/>
      <c r="AJ883" s="81"/>
      <c r="AK883" s="108"/>
      <c r="AL883" s="110"/>
      <c r="AM883" s="81"/>
      <c r="AN883" s="109" t="str">
        <f aca="false">IF($D883="","",IF(COUNTIF($D$4:$D$1203,$D883)&gt;1,"DUPLICATE — check earlier row",""))</f>
        <v/>
      </c>
      <c r="AO883" s="81"/>
      <c r="AP883" s="81"/>
    </row>
    <row r="884" customFormat="false" ht="30" hidden="false" customHeight="true" outlineLevel="0" collapsed="false">
      <c r="A884" s="79"/>
      <c r="B884" s="80"/>
      <c r="C884" s="80"/>
      <c r="D884" s="80"/>
      <c r="E884" s="80"/>
      <c r="F884" s="80"/>
      <c r="G884" s="80"/>
      <c r="H884" s="80"/>
      <c r="I884" s="80"/>
      <c r="J884" s="102"/>
      <c r="K884" s="103" t="str">
        <f aca="false">IF(J884="","",IF(J884&gt;=8,"Yes","Check"))</f>
        <v/>
      </c>
      <c r="L884" s="81"/>
      <c r="M884" s="102"/>
      <c r="N884" s="102"/>
      <c r="O884" s="80"/>
      <c r="P884" s="81"/>
      <c r="Q884" s="103" t="str">
        <f aca="false">IF(P884="","",LEN(P884))</f>
        <v/>
      </c>
      <c r="R884" s="102"/>
      <c r="S884" s="80"/>
      <c r="T884" s="81"/>
      <c r="U884" s="104" t="str">
        <f aca="false">IF($AE884&lt;&gt;"",$AE884+4,IF(OR(R884&lt;&gt;"Yes",A884=""),"",A884+4))</f>
        <v/>
      </c>
      <c r="V884" s="102"/>
      <c r="W884" s="81"/>
      <c r="X884" s="81"/>
      <c r="Y884" s="105"/>
      <c r="Z884" s="105"/>
      <c r="AA884" s="106" t="str">
        <f aca="false">IF(AND($Y884="",$Z884=""),"",ROUND(IFERROR(VALUE(LEFT($Y884,1)),0)*12+IFERROR(VALUE(LEFT($Z884,1)),0)*8,0))</f>
        <v/>
      </c>
      <c r="AB884" s="106" t="str">
        <f aca="false">IF($AA884="","",IF($AA884&gt;=80,"A - call first",IF($AA884&gt;=60,"B - worth pursuing",IF($AA884&gt;=40,"C - nurture","D - do not spend time here"))))</f>
        <v/>
      </c>
      <c r="AC884" s="107" t="str">
        <f aca="false">IF($C884="","",IF($S884="Converted","8 Won / Certified",IF($S884="Application Started","7 Certification / Enterprise opportunity",IF($S884="Meeting Booked","6 Meeting / Application",IF(OR($S884="Interested",$S884="Info Requested"),"5 Interested",IF(OR($S884="Declined",$S884="Not Relevant",$S884="Do Not Contact / Unsubscribed"),"9 Closed - Lost",IF($R884="Yes","4 Contacted",IF($N884="Yes","2 Engaged",IF($M884="Yes","1 Awareness",IF($AA884&gt;=60,"3 Qualified","1 Awareness"))))))))))</f>
        <v/>
      </c>
      <c r="AD884" s="108"/>
      <c r="AE884" s="108"/>
      <c r="AF884" s="111" t="str">
        <f aca="false">IF($AE884="","",$AE884+10)</f>
        <v/>
      </c>
      <c r="AG884" s="108"/>
      <c r="AH884" s="81"/>
      <c r="AI884" s="108"/>
      <c r="AJ884" s="81"/>
      <c r="AK884" s="108"/>
      <c r="AL884" s="110"/>
      <c r="AM884" s="81"/>
      <c r="AN884" s="111" t="str">
        <f aca="false">IF($D884="","",IF(COUNTIF($D$4:$D$1203,$D884)&gt;1,"DUPLICATE — check earlier row",""))</f>
        <v/>
      </c>
      <c r="AO884" s="81"/>
      <c r="AP884" s="81"/>
    </row>
    <row r="885" customFormat="false" ht="30" hidden="false" customHeight="true" outlineLevel="0" collapsed="false">
      <c r="A885" s="79"/>
      <c r="B885" s="80"/>
      <c r="C885" s="80"/>
      <c r="D885" s="80"/>
      <c r="E885" s="80"/>
      <c r="F885" s="80"/>
      <c r="G885" s="80"/>
      <c r="H885" s="80"/>
      <c r="I885" s="80"/>
      <c r="J885" s="102"/>
      <c r="K885" s="103" t="str">
        <f aca="false">IF(J885="","",IF(J885&gt;=8,"Yes","Check"))</f>
        <v/>
      </c>
      <c r="L885" s="81"/>
      <c r="M885" s="102"/>
      <c r="N885" s="102"/>
      <c r="O885" s="80"/>
      <c r="P885" s="81"/>
      <c r="Q885" s="103" t="str">
        <f aca="false">IF(P885="","",LEN(P885))</f>
        <v/>
      </c>
      <c r="R885" s="102"/>
      <c r="S885" s="80"/>
      <c r="T885" s="81"/>
      <c r="U885" s="104" t="str">
        <f aca="false">IF($AE885&lt;&gt;"",$AE885+4,IF(OR(R885&lt;&gt;"Yes",A885=""),"",A885+4))</f>
        <v/>
      </c>
      <c r="V885" s="102"/>
      <c r="W885" s="81"/>
      <c r="X885" s="81"/>
      <c r="Y885" s="105"/>
      <c r="Z885" s="105"/>
      <c r="AA885" s="106" t="str">
        <f aca="false">IF(AND($Y885="",$Z885=""),"",ROUND(IFERROR(VALUE(LEFT($Y885,1)),0)*12+IFERROR(VALUE(LEFT($Z885,1)),0)*8,0))</f>
        <v/>
      </c>
      <c r="AB885" s="106" t="str">
        <f aca="false">IF($AA885="","",IF($AA885&gt;=80,"A - call first",IF($AA885&gt;=60,"B - worth pursuing",IF($AA885&gt;=40,"C - nurture","D - do not spend time here"))))</f>
        <v/>
      </c>
      <c r="AC885" s="107" t="str">
        <f aca="false">IF($C885="","",IF($S885="Converted","8 Won / Certified",IF($S885="Application Started","7 Certification / Enterprise opportunity",IF($S885="Meeting Booked","6 Meeting / Application",IF(OR($S885="Interested",$S885="Info Requested"),"5 Interested",IF(OR($S885="Declined",$S885="Not Relevant",$S885="Do Not Contact / Unsubscribed"),"9 Closed - Lost",IF($R885="Yes","4 Contacted",IF($N885="Yes","2 Engaged",IF($M885="Yes","1 Awareness",IF($AA885&gt;=60,"3 Qualified","1 Awareness"))))))))))</f>
        <v/>
      </c>
      <c r="AD885" s="108"/>
      <c r="AE885" s="108"/>
      <c r="AF885" s="109" t="str">
        <f aca="false">IF($AE885="","",$AE885+10)</f>
        <v/>
      </c>
      <c r="AG885" s="108"/>
      <c r="AH885" s="81"/>
      <c r="AI885" s="108"/>
      <c r="AJ885" s="81"/>
      <c r="AK885" s="108"/>
      <c r="AL885" s="110"/>
      <c r="AM885" s="81"/>
      <c r="AN885" s="109" t="str">
        <f aca="false">IF($D885="","",IF(COUNTIF($D$4:$D$1203,$D885)&gt;1,"DUPLICATE — check earlier row",""))</f>
        <v/>
      </c>
      <c r="AO885" s="81"/>
      <c r="AP885" s="81"/>
    </row>
    <row r="886" customFormat="false" ht="30" hidden="false" customHeight="true" outlineLevel="0" collapsed="false">
      <c r="A886" s="79"/>
      <c r="B886" s="80"/>
      <c r="C886" s="80"/>
      <c r="D886" s="80"/>
      <c r="E886" s="80"/>
      <c r="F886" s="80"/>
      <c r="G886" s="80"/>
      <c r="H886" s="80"/>
      <c r="I886" s="80"/>
      <c r="J886" s="102"/>
      <c r="K886" s="103" t="str">
        <f aca="false">IF(J886="","",IF(J886&gt;=8,"Yes","Check"))</f>
        <v/>
      </c>
      <c r="L886" s="81"/>
      <c r="M886" s="102"/>
      <c r="N886" s="102"/>
      <c r="O886" s="80"/>
      <c r="P886" s="81"/>
      <c r="Q886" s="103" t="str">
        <f aca="false">IF(P886="","",LEN(P886))</f>
        <v/>
      </c>
      <c r="R886" s="102"/>
      <c r="S886" s="80"/>
      <c r="T886" s="81"/>
      <c r="U886" s="104" t="str">
        <f aca="false">IF($AE886&lt;&gt;"",$AE886+4,IF(OR(R886&lt;&gt;"Yes",A886=""),"",A886+4))</f>
        <v/>
      </c>
      <c r="V886" s="102"/>
      <c r="W886" s="81"/>
      <c r="X886" s="81"/>
      <c r="Y886" s="105"/>
      <c r="Z886" s="105"/>
      <c r="AA886" s="106" t="str">
        <f aca="false">IF(AND($Y886="",$Z886=""),"",ROUND(IFERROR(VALUE(LEFT($Y886,1)),0)*12+IFERROR(VALUE(LEFT($Z886,1)),0)*8,0))</f>
        <v/>
      </c>
      <c r="AB886" s="106" t="str">
        <f aca="false">IF($AA886="","",IF($AA886&gt;=80,"A - call first",IF($AA886&gt;=60,"B - worth pursuing",IF($AA886&gt;=40,"C - nurture","D - do not spend time here"))))</f>
        <v/>
      </c>
      <c r="AC886" s="107" t="str">
        <f aca="false">IF($C886="","",IF($S886="Converted","8 Won / Certified",IF($S886="Application Started","7 Certification / Enterprise opportunity",IF($S886="Meeting Booked","6 Meeting / Application",IF(OR($S886="Interested",$S886="Info Requested"),"5 Interested",IF(OR($S886="Declined",$S886="Not Relevant",$S886="Do Not Contact / Unsubscribed"),"9 Closed - Lost",IF($R886="Yes","4 Contacted",IF($N886="Yes","2 Engaged",IF($M886="Yes","1 Awareness",IF($AA886&gt;=60,"3 Qualified","1 Awareness"))))))))))</f>
        <v/>
      </c>
      <c r="AD886" s="108"/>
      <c r="AE886" s="108"/>
      <c r="AF886" s="111" t="str">
        <f aca="false">IF($AE886="","",$AE886+10)</f>
        <v/>
      </c>
      <c r="AG886" s="108"/>
      <c r="AH886" s="81"/>
      <c r="AI886" s="108"/>
      <c r="AJ886" s="81"/>
      <c r="AK886" s="108"/>
      <c r="AL886" s="110"/>
      <c r="AM886" s="81"/>
      <c r="AN886" s="111" t="str">
        <f aca="false">IF($D886="","",IF(COUNTIF($D$4:$D$1203,$D886)&gt;1,"DUPLICATE — check earlier row",""))</f>
        <v/>
      </c>
      <c r="AO886" s="81"/>
      <c r="AP886" s="81"/>
    </row>
    <row r="887" customFormat="false" ht="30" hidden="false" customHeight="true" outlineLevel="0" collapsed="false">
      <c r="A887" s="79"/>
      <c r="B887" s="80"/>
      <c r="C887" s="80"/>
      <c r="D887" s="80"/>
      <c r="E887" s="80"/>
      <c r="F887" s="80"/>
      <c r="G887" s="80"/>
      <c r="H887" s="80"/>
      <c r="I887" s="80"/>
      <c r="J887" s="102"/>
      <c r="K887" s="103" t="str">
        <f aca="false">IF(J887="","",IF(J887&gt;=8,"Yes","Check"))</f>
        <v/>
      </c>
      <c r="L887" s="81"/>
      <c r="M887" s="102"/>
      <c r="N887" s="102"/>
      <c r="O887" s="80"/>
      <c r="P887" s="81"/>
      <c r="Q887" s="103" t="str">
        <f aca="false">IF(P887="","",LEN(P887))</f>
        <v/>
      </c>
      <c r="R887" s="102"/>
      <c r="S887" s="80"/>
      <c r="T887" s="81"/>
      <c r="U887" s="104" t="str">
        <f aca="false">IF($AE887&lt;&gt;"",$AE887+4,IF(OR(R887&lt;&gt;"Yes",A887=""),"",A887+4))</f>
        <v/>
      </c>
      <c r="V887" s="102"/>
      <c r="W887" s="81"/>
      <c r="X887" s="81"/>
      <c r="Y887" s="105"/>
      <c r="Z887" s="105"/>
      <c r="AA887" s="106" t="str">
        <f aca="false">IF(AND($Y887="",$Z887=""),"",ROUND(IFERROR(VALUE(LEFT($Y887,1)),0)*12+IFERROR(VALUE(LEFT($Z887,1)),0)*8,0))</f>
        <v/>
      </c>
      <c r="AB887" s="106" t="str">
        <f aca="false">IF($AA887="","",IF($AA887&gt;=80,"A - call first",IF($AA887&gt;=60,"B - worth pursuing",IF($AA887&gt;=40,"C - nurture","D - do not spend time here"))))</f>
        <v/>
      </c>
      <c r="AC887" s="107" t="str">
        <f aca="false">IF($C887="","",IF($S887="Converted","8 Won / Certified",IF($S887="Application Started","7 Certification / Enterprise opportunity",IF($S887="Meeting Booked","6 Meeting / Application",IF(OR($S887="Interested",$S887="Info Requested"),"5 Interested",IF(OR($S887="Declined",$S887="Not Relevant",$S887="Do Not Contact / Unsubscribed"),"9 Closed - Lost",IF($R887="Yes","4 Contacted",IF($N887="Yes","2 Engaged",IF($M887="Yes","1 Awareness",IF($AA887&gt;=60,"3 Qualified","1 Awareness"))))))))))</f>
        <v/>
      </c>
      <c r="AD887" s="108"/>
      <c r="AE887" s="108"/>
      <c r="AF887" s="109" t="str">
        <f aca="false">IF($AE887="","",$AE887+10)</f>
        <v/>
      </c>
      <c r="AG887" s="108"/>
      <c r="AH887" s="81"/>
      <c r="AI887" s="108"/>
      <c r="AJ887" s="81"/>
      <c r="AK887" s="108"/>
      <c r="AL887" s="110"/>
      <c r="AM887" s="81"/>
      <c r="AN887" s="109" t="str">
        <f aca="false">IF($D887="","",IF(COUNTIF($D$4:$D$1203,$D887)&gt;1,"DUPLICATE — check earlier row",""))</f>
        <v/>
      </c>
      <c r="AO887" s="81"/>
      <c r="AP887" s="81"/>
    </row>
    <row r="888" customFormat="false" ht="30" hidden="false" customHeight="true" outlineLevel="0" collapsed="false">
      <c r="A888" s="79"/>
      <c r="B888" s="80"/>
      <c r="C888" s="80"/>
      <c r="D888" s="80"/>
      <c r="E888" s="80"/>
      <c r="F888" s="80"/>
      <c r="G888" s="80"/>
      <c r="H888" s="80"/>
      <c r="I888" s="80"/>
      <c r="J888" s="102"/>
      <c r="K888" s="103" t="str">
        <f aca="false">IF(J888="","",IF(J888&gt;=8,"Yes","Check"))</f>
        <v/>
      </c>
      <c r="L888" s="81"/>
      <c r="M888" s="102"/>
      <c r="N888" s="102"/>
      <c r="O888" s="80"/>
      <c r="P888" s="81"/>
      <c r="Q888" s="103" t="str">
        <f aca="false">IF(P888="","",LEN(P888))</f>
        <v/>
      </c>
      <c r="R888" s="102"/>
      <c r="S888" s="80"/>
      <c r="T888" s="81"/>
      <c r="U888" s="104" t="str">
        <f aca="false">IF($AE888&lt;&gt;"",$AE888+4,IF(OR(R888&lt;&gt;"Yes",A888=""),"",A888+4))</f>
        <v/>
      </c>
      <c r="V888" s="102"/>
      <c r="W888" s="81"/>
      <c r="X888" s="81"/>
      <c r="Y888" s="105"/>
      <c r="Z888" s="105"/>
      <c r="AA888" s="106" t="str">
        <f aca="false">IF(AND($Y888="",$Z888=""),"",ROUND(IFERROR(VALUE(LEFT($Y888,1)),0)*12+IFERROR(VALUE(LEFT($Z888,1)),0)*8,0))</f>
        <v/>
      </c>
      <c r="AB888" s="106" t="str">
        <f aca="false">IF($AA888="","",IF($AA888&gt;=80,"A - call first",IF($AA888&gt;=60,"B - worth pursuing",IF($AA888&gt;=40,"C - nurture","D - do not spend time here"))))</f>
        <v/>
      </c>
      <c r="AC888" s="107" t="str">
        <f aca="false">IF($C888="","",IF($S888="Converted","8 Won / Certified",IF($S888="Application Started","7 Certification / Enterprise opportunity",IF($S888="Meeting Booked","6 Meeting / Application",IF(OR($S888="Interested",$S888="Info Requested"),"5 Interested",IF(OR($S888="Declined",$S888="Not Relevant",$S888="Do Not Contact / Unsubscribed"),"9 Closed - Lost",IF($R888="Yes","4 Contacted",IF($N888="Yes","2 Engaged",IF($M888="Yes","1 Awareness",IF($AA888&gt;=60,"3 Qualified","1 Awareness"))))))))))</f>
        <v/>
      </c>
      <c r="AD888" s="108"/>
      <c r="AE888" s="108"/>
      <c r="AF888" s="111" t="str">
        <f aca="false">IF($AE888="","",$AE888+10)</f>
        <v/>
      </c>
      <c r="AG888" s="108"/>
      <c r="AH888" s="81"/>
      <c r="AI888" s="108"/>
      <c r="AJ888" s="81"/>
      <c r="AK888" s="108"/>
      <c r="AL888" s="110"/>
      <c r="AM888" s="81"/>
      <c r="AN888" s="111" t="str">
        <f aca="false">IF($D888="","",IF(COUNTIF($D$4:$D$1203,$D888)&gt;1,"DUPLICATE — check earlier row",""))</f>
        <v/>
      </c>
      <c r="AO888" s="81"/>
      <c r="AP888" s="81"/>
    </row>
    <row r="889" customFormat="false" ht="30" hidden="false" customHeight="true" outlineLevel="0" collapsed="false">
      <c r="A889" s="79"/>
      <c r="B889" s="80"/>
      <c r="C889" s="80"/>
      <c r="D889" s="80"/>
      <c r="E889" s="80"/>
      <c r="F889" s="80"/>
      <c r="G889" s="80"/>
      <c r="H889" s="80"/>
      <c r="I889" s="80"/>
      <c r="J889" s="102"/>
      <c r="K889" s="103" t="str">
        <f aca="false">IF(J889="","",IF(J889&gt;=8,"Yes","Check"))</f>
        <v/>
      </c>
      <c r="L889" s="81"/>
      <c r="M889" s="102"/>
      <c r="N889" s="102"/>
      <c r="O889" s="80"/>
      <c r="P889" s="81"/>
      <c r="Q889" s="103" t="str">
        <f aca="false">IF(P889="","",LEN(P889))</f>
        <v/>
      </c>
      <c r="R889" s="102"/>
      <c r="S889" s="80"/>
      <c r="T889" s="81"/>
      <c r="U889" s="104" t="str">
        <f aca="false">IF($AE889&lt;&gt;"",$AE889+4,IF(OR(R889&lt;&gt;"Yes",A889=""),"",A889+4))</f>
        <v/>
      </c>
      <c r="V889" s="102"/>
      <c r="W889" s="81"/>
      <c r="X889" s="81"/>
      <c r="Y889" s="105"/>
      <c r="Z889" s="105"/>
      <c r="AA889" s="106" t="str">
        <f aca="false">IF(AND($Y889="",$Z889=""),"",ROUND(IFERROR(VALUE(LEFT($Y889,1)),0)*12+IFERROR(VALUE(LEFT($Z889,1)),0)*8,0))</f>
        <v/>
      </c>
      <c r="AB889" s="106" t="str">
        <f aca="false">IF($AA889="","",IF($AA889&gt;=80,"A - call first",IF($AA889&gt;=60,"B - worth pursuing",IF($AA889&gt;=40,"C - nurture","D - do not spend time here"))))</f>
        <v/>
      </c>
      <c r="AC889" s="107" t="str">
        <f aca="false">IF($C889="","",IF($S889="Converted","8 Won / Certified",IF($S889="Application Started","7 Certification / Enterprise opportunity",IF($S889="Meeting Booked","6 Meeting / Application",IF(OR($S889="Interested",$S889="Info Requested"),"5 Interested",IF(OR($S889="Declined",$S889="Not Relevant",$S889="Do Not Contact / Unsubscribed"),"9 Closed - Lost",IF($R889="Yes","4 Contacted",IF($N889="Yes","2 Engaged",IF($M889="Yes","1 Awareness",IF($AA889&gt;=60,"3 Qualified","1 Awareness"))))))))))</f>
        <v/>
      </c>
      <c r="AD889" s="108"/>
      <c r="AE889" s="108"/>
      <c r="AF889" s="109" t="str">
        <f aca="false">IF($AE889="","",$AE889+10)</f>
        <v/>
      </c>
      <c r="AG889" s="108"/>
      <c r="AH889" s="81"/>
      <c r="AI889" s="108"/>
      <c r="AJ889" s="81"/>
      <c r="AK889" s="108"/>
      <c r="AL889" s="110"/>
      <c r="AM889" s="81"/>
      <c r="AN889" s="109" t="str">
        <f aca="false">IF($D889="","",IF(COUNTIF($D$4:$D$1203,$D889)&gt;1,"DUPLICATE — check earlier row",""))</f>
        <v/>
      </c>
      <c r="AO889" s="81"/>
      <c r="AP889" s="81"/>
    </row>
    <row r="890" customFormat="false" ht="30" hidden="false" customHeight="true" outlineLevel="0" collapsed="false">
      <c r="A890" s="79"/>
      <c r="B890" s="80"/>
      <c r="C890" s="80"/>
      <c r="D890" s="80"/>
      <c r="E890" s="80"/>
      <c r="F890" s="80"/>
      <c r="G890" s="80"/>
      <c r="H890" s="80"/>
      <c r="I890" s="80"/>
      <c r="J890" s="102"/>
      <c r="K890" s="103" t="str">
        <f aca="false">IF(J890="","",IF(J890&gt;=8,"Yes","Check"))</f>
        <v/>
      </c>
      <c r="L890" s="81"/>
      <c r="M890" s="102"/>
      <c r="N890" s="102"/>
      <c r="O890" s="80"/>
      <c r="P890" s="81"/>
      <c r="Q890" s="103" t="str">
        <f aca="false">IF(P890="","",LEN(P890))</f>
        <v/>
      </c>
      <c r="R890" s="102"/>
      <c r="S890" s="80"/>
      <c r="T890" s="81"/>
      <c r="U890" s="104" t="str">
        <f aca="false">IF($AE890&lt;&gt;"",$AE890+4,IF(OR(R890&lt;&gt;"Yes",A890=""),"",A890+4))</f>
        <v/>
      </c>
      <c r="V890" s="102"/>
      <c r="W890" s="81"/>
      <c r="X890" s="81"/>
      <c r="Y890" s="105"/>
      <c r="Z890" s="105"/>
      <c r="AA890" s="106" t="str">
        <f aca="false">IF(AND($Y890="",$Z890=""),"",ROUND(IFERROR(VALUE(LEFT($Y890,1)),0)*12+IFERROR(VALUE(LEFT($Z890,1)),0)*8,0))</f>
        <v/>
      </c>
      <c r="AB890" s="106" t="str">
        <f aca="false">IF($AA890="","",IF($AA890&gt;=80,"A - call first",IF($AA890&gt;=60,"B - worth pursuing",IF($AA890&gt;=40,"C - nurture","D - do not spend time here"))))</f>
        <v/>
      </c>
      <c r="AC890" s="107" t="str">
        <f aca="false">IF($C890="","",IF($S890="Converted","8 Won / Certified",IF($S890="Application Started","7 Certification / Enterprise opportunity",IF($S890="Meeting Booked","6 Meeting / Application",IF(OR($S890="Interested",$S890="Info Requested"),"5 Interested",IF(OR($S890="Declined",$S890="Not Relevant",$S890="Do Not Contact / Unsubscribed"),"9 Closed - Lost",IF($R890="Yes","4 Contacted",IF($N890="Yes","2 Engaged",IF($M890="Yes","1 Awareness",IF($AA890&gt;=60,"3 Qualified","1 Awareness"))))))))))</f>
        <v/>
      </c>
      <c r="AD890" s="108"/>
      <c r="AE890" s="108"/>
      <c r="AF890" s="111" t="str">
        <f aca="false">IF($AE890="","",$AE890+10)</f>
        <v/>
      </c>
      <c r="AG890" s="108"/>
      <c r="AH890" s="81"/>
      <c r="AI890" s="108"/>
      <c r="AJ890" s="81"/>
      <c r="AK890" s="108"/>
      <c r="AL890" s="110"/>
      <c r="AM890" s="81"/>
      <c r="AN890" s="111" t="str">
        <f aca="false">IF($D890="","",IF(COUNTIF($D$4:$D$1203,$D890)&gt;1,"DUPLICATE — check earlier row",""))</f>
        <v/>
      </c>
      <c r="AO890" s="81"/>
      <c r="AP890" s="81"/>
    </row>
    <row r="891" customFormat="false" ht="30" hidden="false" customHeight="true" outlineLevel="0" collapsed="false">
      <c r="A891" s="79"/>
      <c r="B891" s="80"/>
      <c r="C891" s="80"/>
      <c r="D891" s="80"/>
      <c r="E891" s="80"/>
      <c r="F891" s="80"/>
      <c r="G891" s="80"/>
      <c r="H891" s="80"/>
      <c r="I891" s="80"/>
      <c r="J891" s="102"/>
      <c r="K891" s="103" t="str">
        <f aca="false">IF(J891="","",IF(J891&gt;=8,"Yes","Check"))</f>
        <v/>
      </c>
      <c r="L891" s="81"/>
      <c r="M891" s="102"/>
      <c r="N891" s="102"/>
      <c r="O891" s="80"/>
      <c r="P891" s="81"/>
      <c r="Q891" s="103" t="str">
        <f aca="false">IF(P891="","",LEN(P891))</f>
        <v/>
      </c>
      <c r="R891" s="102"/>
      <c r="S891" s="80"/>
      <c r="T891" s="81"/>
      <c r="U891" s="104" t="str">
        <f aca="false">IF($AE891&lt;&gt;"",$AE891+4,IF(OR(R891&lt;&gt;"Yes",A891=""),"",A891+4))</f>
        <v/>
      </c>
      <c r="V891" s="102"/>
      <c r="W891" s="81"/>
      <c r="X891" s="81"/>
      <c r="Y891" s="105"/>
      <c r="Z891" s="105"/>
      <c r="AA891" s="106" t="str">
        <f aca="false">IF(AND($Y891="",$Z891=""),"",ROUND(IFERROR(VALUE(LEFT($Y891,1)),0)*12+IFERROR(VALUE(LEFT($Z891,1)),0)*8,0))</f>
        <v/>
      </c>
      <c r="AB891" s="106" t="str">
        <f aca="false">IF($AA891="","",IF($AA891&gt;=80,"A - call first",IF($AA891&gt;=60,"B - worth pursuing",IF($AA891&gt;=40,"C - nurture","D - do not spend time here"))))</f>
        <v/>
      </c>
      <c r="AC891" s="107" t="str">
        <f aca="false">IF($C891="","",IF($S891="Converted","8 Won / Certified",IF($S891="Application Started","7 Certification / Enterprise opportunity",IF($S891="Meeting Booked","6 Meeting / Application",IF(OR($S891="Interested",$S891="Info Requested"),"5 Interested",IF(OR($S891="Declined",$S891="Not Relevant",$S891="Do Not Contact / Unsubscribed"),"9 Closed - Lost",IF($R891="Yes","4 Contacted",IF($N891="Yes","2 Engaged",IF($M891="Yes","1 Awareness",IF($AA891&gt;=60,"3 Qualified","1 Awareness"))))))))))</f>
        <v/>
      </c>
      <c r="AD891" s="108"/>
      <c r="AE891" s="108"/>
      <c r="AF891" s="109" t="str">
        <f aca="false">IF($AE891="","",$AE891+10)</f>
        <v/>
      </c>
      <c r="AG891" s="108"/>
      <c r="AH891" s="81"/>
      <c r="AI891" s="108"/>
      <c r="AJ891" s="81"/>
      <c r="AK891" s="108"/>
      <c r="AL891" s="110"/>
      <c r="AM891" s="81"/>
      <c r="AN891" s="109" t="str">
        <f aca="false">IF($D891="","",IF(COUNTIF($D$4:$D$1203,$D891)&gt;1,"DUPLICATE — check earlier row",""))</f>
        <v/>
      </c>
      <c r="AO891" s="81"/>
      <c r="AP891" s="81"/>
    </row>
    <row r="892" customFormat="false" ht="30" hidden="false" customHeight="true" outlineLevel="0" collapsed="false">
      <c r="A892" s="79"/>
      <c r="B892" s="80"/>
      <c r="C892" s="80"/>
      <c r="D892" s="80"/>
      <c r="E892" s="80"/>
      <c r="F892" s="80"/>
      <c r="G892" s="80"/>
      <c r="H892" s="80"/>
      <c r="I892" s="80"/>
      <c r="J892" s="102"/>
      <c r="K892" s="103" t="str">
        <f aca="false">IF(J892="","",IF(J892&gt;=8,"Yes","Check"))</f>
        <v/>
      </c>
      <c r="L892" s="81"/>
      <c r="M892" s="102"/>
      <c r="N892" s="102"/>
      <c r="O892" s="80"/>
      <c r="P892" s="81"/>
      <c r="Q892" s="103" t="str">
        <f aca="false">IF(P892="","",LEN(P892))</f>
        <v/>
      </c>
      <c r="R892" s="102"/>
      <c r="S892" s="80"/>
      <c r="T892" s="81"/>
      <c r="U892" s="104" t="str">
        <f aca="false">IF($AE892&lt;&gt;"",$AE892+4,IF(OR(R892&lt;&gt;"Yes",A892=""),"",A892+4))</f>
        <v/>
      </c>
      <c r="V892" s="102"/>
      <c r="W892" s="81"/>
      <c r="X892" s="81"/>
      <c r="Y892" s="105"/>
      <c r="Z892" s="105"/>
      <c r="AA892" s="106" t="str">
        <f aca="false">IF(AND($Y892="",$Z892=""),"",ROUND(IFERROR(VALUE(LEFT($Y892,1)),0)*12+IFERROR(VALUE(LEFT($Z892,1)),0)*8,0))</f>
        <v/>
      </c>
      <c r="AB892" s="106" t="str">
        <f aca="false">IF($AA892="","",IF($AA892&gt;=80,"A - call first",IF($AA892&gt;=60,"B - worth pursuing",IF($AA892&gt;=40,"C - nurture","D - do not spend time here"))))</f>
        <v/>
      </c>
      <c r="AC892" s="107" t="str">
        <f aca="false">IF($C892="","",IF($S892="Converted","8 Won / Certified",IF($S892="Application Started","7 Certification / Enterprise opportunity",IF($S892="Meeting Booked","6 Meeting / Application",IF(OR($S892="Interested",$S892="Info Requested"),"5 Interested",IF(OR($S892="Declined",$S892="Not Relevant",$S892="Do Not Contact / Unsubscribed"),"9 Closed - Lost",IF($R892="Yes","4 Contacted",IF($N892="Yes","2 Engaged",IF($M892="Yes","1 Awareness",IF($AA892&gt;=60,"3 Qualified","1 Awareness"))))))))))</f>
        <v/>
      </c>
      <c r="AD892" s="108"/>
      <c r="AE892" s="108"/>
      <c r="AF892" s="111" t="str">
        <f aca="false">IF($AE892="","",$AE892+10)</f>
        <v/>
      </c>
      <c r="AG892" s="108"/>
      <c r="AH892" s="81"/>
      <c r="AI892" s="108"/>
      <c r="AJ892" s="81"/>
      <c r="AK892" s="108"/>
      <c r="AL892" s="110"/>
      <c r="AM892" s="81"/>
      <c r="AN892" s="111" t="str">
        <f aca="false">IF($D892="","",IF(COUNTIF($D$4:$D$1203,$D892)&gt;1,"DUPLICATE — check earlier row",""))</f>
        <v/>
      </c>
      <c r="AO892" s="81"/>
      <c r="AP892" s="81"/>
    </row>
    <row r="893" customFormat="false" ht="30" hidden="false" customHeight="true" outlineLevel="0" collapsed="false">
      <c r="A893" s="79"/>
      <c r="B893" s="80"/>
      <c r="C893" s="80"/>
      <c r="D893" s="80"/>
      <c r="E893" s="80"/>
      <c r="F893" s="80"/>
      <c r="G893" s="80"/>
      <c r="H893" s="80"/>
      <c r="I893" s="80"/>
      <c r="J893" s="102"/>
      <c r="K893" s="103" t="str">
        <f aca="false">IF(J893="","",IF(J893&gt;=8,"Yes","Check"))</f>
        <v/>
      </c>
      <c r="L893" s="81"/>
      <c r="M893" s="102"/>
      <c r="N893" s="102"/>
      <c r="O893" s="80"/>
      <c r="P893" s="81"/>
      <c r="Q893" s="103" t="str">
        <f aca="false">IF(P893="","",LEN(P893))</f>
        <v/>
      </c>
      <c r="R893" s="102"/>
      <c r="S893" s="80"/>
      <c r="T893" s="81"/>
      <c r="U893" s="104" t="str">
        <f aca="false">IF($AE893&lt;&gt;"",$AE893+4,IF(OR(R893&lt;&gt;"Yes",A893=""),"",A893+4))</f>
        <v/>
      </c>
      <c r="V893" s="102"/>
      <c r="W893" s="81"/>
      <c r="X893" s="81"/>
      <c r="Y893" s="105"/>
      <c r="Z893" s="105"/>
      <c r="AA893" s="106" t="str">
        <f aca="false">IF(AND($Y893="",$Z893=""),"",ROUND(IFERROR(VALUE(LEFT($Y893,1)),0)*12+IFERROR(VALUE(LEFT($Z893,1)),0)*8,0))</f>
        <v/>
      </c>
      <c r="AB893" s="106" t="str">
        <f aca="false">IF($AA893="","",IF($AA893&gt;=80,"A - call first",IF($AA893&gt;=60,"B - worth pursuing",IF($AA893&gt;=40,"C - nurture","D - do not spend time here"))))</f>
        <v/>
      </c>
      <c r="AC893" s="107" t="str">
        <f aca="false">IF($C893="","",IF($S893="Converted","8 Won / Certified",IF($S893="Application Started","7 Certification / Enterprise opportunity",IF($S893="Meeting Booked","6 Meeting / Application",IF(OR($S893="Interested",$S893="Info Requested"),"5 Interested",IF(OR($S893="Declined",$S893="Not Relevant",$S893="Do Not Contact / Unsubscribed"),"9 Closed - Lost",IF($R893="Yes","4 Contacted",IF($N893="Yes","2 Engaged",IF($M893="Yes","1 Awareness",IF($AA893&gt;=60,"3 Qualified","1 Awareness"))))))))))</f>
        <v/>
      </c>
      <c r="AD893" s="108"/>
      <c r="AE893" s="108"/>
      <c r="AF893" s="109" t="str">
        <f aca="false">IF($AE893="","",$AE893+10)</f>
        <v/>
      </c>
      <c r="AG893" s="108"/>
      <c r="AH893" s="81"/>
      <c r="AI893" s="108"/>
      <c r="AJ893" s="81"/>
      <c r="AK893" s="108"/>
      <c r="AL893" s="110"/>
      <c r="AM893" s="81"/>
      <c r="AN893" s="109" t="str">
        <f aca="false">IF($D893="","",IF(COUNTIF($D$4:$D$1203,$D893)&gt;1,"DUPLICATE — check earlier row",""))</f>
        <v/>
      </c>
      <c r="AO893" s="81"/>
      <c r="AP893" s="81"/>
    </row>
    <row r="894" customFormat="false" ht="30" hidden="false" customHeight="true" outlineLevel="0" collapsed="false">
      <c r="A894" s="79"/>
      <c r="B894" s="80"/>
      <c r="C894" s="80"/>
      <c r="D894" s="80"/>
      <c r="E894" s="80"/>
      <c r="F894" s="80"/>
      <c r="G894" s="80"/>
      <c r="H894" s="80"/>
      <c r="I894" s="80"/>
      <c r="J894" s="102"/>
      <c r="K894" s="103" t="str">
        <f aca="false">IF(J894="","",IF(J894&gt;=8,"Yes","Check"))</f>
        <v/>
      </c>
      <c r="L894" s="81"/>
      <c r="M894" s="102"/>
      <c r="N894" s="102"/>
      <c r="O894" s="80"/>
      <c r="P894" s="81"/>
      <c r="Q894" s="103" t="str">
        <f aca="false">IF(P894="","",LEN(P894))</f>
        <v/>
      </c>
      <c r="R894" s="102"/>
      <c r="S894" s="80"/>
      <c r="T894" s="81"/>
      <c r="U894" s="104" t="str">
        <f aca="false">IF($AE894&lt;&gt;"",$AE894+4,IF(OR(R894&lt;&gt;"Yes",A894=""),"",A894+4))</f>
        <v/>
      </c>
      <c r="V894" s="102"/>
      <c r="W894" s="81"/>
      <c r="X894" s="81"/>
      <c r="Y894" s="105"/>
      <c r="Z894" s="105"/>
      <c r="AA894" s="106" t="str">
        <f aca="false">IF(AND($Y894="",$Z894=""),"",ROUND(IFERROR(VALUE(LEFT($Y894,1)),0)*12+IFERROR(VALUE(LEFT($Z894,1)),0)*8,0))</f>
        <v/>
      </c>
      <c r="AB894" s="106" t="str">
        <f aca="false">IF($AA894="","",IF($AA894&gt;=80,"A - call first",IF($AA894&gt;=60,"B - worth pursuing",IF($AA894&gt;=40,"C - nurture","D - do not spend time here"))))</f>
        <v/>
      </c>
      <c r="AC894" s="107" t="str">
        <f aca="false">IF($C894="","",IF($S894="Converted","8 Won / Certified",IF($S894="Application Started","7 Certification / Enterprise opportunity",IF($S894="Meeting Booked","6 Meeting / Application",IF(OR($S894="Interested",$S894="Info Requested"),"5 Interested",IF(OR($S894="Declined",$S894="Not Relevant",$S894="Do Not Contact / Unsubscribed"),"9 Closed - Lost",IF($R894="Yes","4 Contacted",IF($N894="Yes","2 Engaged",IF($M894="Yes","1 Awareness",IF($AA894&gt;=60,"3 Qualified","1 Awareness"))))))))))</f>
        <v/>
      </c>
      <c r="AD894" s="108"/>
      <c r="AE894" s="108"/>
      <c r="AF894" s="111" t="str">
        <f aca="false">IF($AE894="","",$AE894+10)</f>
        <v/>
      </c>
      <c r="AG894" s="108"/>
      <c r="AH894" s="81"/>
      <c r="AI894" s="108"/>
      <c r="AJ894" s="81"/>
      <c r="AK894" s="108"/>
      <c r="AL894" s="110"/>
      <c r="AM894" s="81"/>
      <c r="AN894" s="111" t="str">
        <f aca="false">IF($D894="","",IF(COUNTIF($D$4:$D$1203,$D894)&gt;1,"DUPLICATE — check earlier row",""))</f>
        <v/>
      </c>
      <c r="AO894" s="81"/>
      <c r="AP894" s="81"/>
    </row>
    <row r="895" customFormat="false" ht="30" hidden="false" customHeight="true" outlineLevel="0" collapsed="false">
      <c r="A895" s="79"/>
      <c r="B895" s="80"/>
      <c r="C895" s="80"/>
      <c r="D895" s="80"/>
      <c r="E895" s="80"/>
      <c r="F895" s="80"/>
      <c r="G895" s="80"/>
      <c r="H895" s="80"/>
      <c r="I895" s="80"/>
      <c r="J895" s="102"/>
      <c r="K895" s="103" t="str">
        <f aca="false">IF(J895="","",IF(J895&gt;=8,"Yes","Check"))</f>
        <v/>
      </c>
      <c r="L895" s="81"/>
      <c r="M895" s="102"/>
      <c r="N895" s="102"/>
      <c r="O895" s="80"/>
      <c r="P895" s="81"/>
      <c r="Q895" s="103" t="str">
        <f aca="false">IF(P895="","",LEN(P895))</f>
        <v/>
      </c>
      <c r="R895" s="102"/>
      <c r="S895" s="80"/>
      <c r="T895" s="81"/>
      <c r="U895" s="104" t="str">
        <f aca="false">IF($AE895&lt;&gt;"",$AE895+4,IF(OR(R895&lt;&gt;"Yes",A895=""),"",A895+4))</f>
        <v/>
      </c>
      <c r="V895" s="102"/>
      <c r="W895" s="81"/>
      <c r="X895" s="81"/>
      <c r="Y895" s="105"/>
      <c r="Z895" s="105"/>
      <c r="AA895" s="106" t="str">
        <f aca="false">IF(AND($Y895="",$Z895=""),"",ROUND(IFERROR(VALUE(LEFT($Y895,1)),0)*12+IFERROR(VALUE(LEFT($Z895,1)),0)*8,0))</f>
        <v/>
      </c>
      <c r="AB895" s="106" t="str">
        <f aca="false">IF($AA895="","",IF($AA895&gt;=80,"A - call first",IF($AA895&gt;=60,"B - worth pursuing",IF($AA895&gt;=40,"C - nurture","D - do not spend time here"))))</f>
        <v/>
      </c>
      <c r="AC895" s="107" t="str">
        <f aca="false">IF($C895="","",IF($S895="Converted","8 Won / Certified",IF($S895="Application Started","7 Certification / Enterprise opportunity",IF($S895="Meeting Booked","6 Meeting / Application",IF(OR($S895="Interested",$S895="Info Requested"),"5 Interested",IF(OR($S895="Declined",$S895="Not Relevant",$S895="Do Not Contact / Unsubscribed"),"9 Closed - Lost",IF($R895="Yes","4 Contacted",IF($N895="Yes","2 Engaged",IF($M895="Yes","1 Awareness",IF($AA895&gt;=60,"3 Qualified","1 Awareness"))))))))))</f>
        <v/>
      </c>
      <c r="AD895" s="108"/>
      <c r="AE895" s="108"/>
      <c r="AF895" s="109" t="str">
        <f aca="false">IF($AE895="","",$AE895+10)</f>
        <v/>
      </c>
      <c r="AG895" s="108"/>
      <c r="AH895" s="81"/>
      <c r="AI895" s="108"/>
      <c r="AJ895" s="81"/>
      <c r="AK895" s="108"/>
      <c r="AL895" s="110"/>
      <c r="AM895" s="81"/>
      <c r="AN895" s="109" t="str">
        <f aca="false">IF($D895="","",IF(COUNTIF($D$4:$D$1203,$D895)&gt;1,"DUPLICATE — check earlier row",""))</f>
        <v/>
      </c>
      <c r="AO895" s="81"/>
      <c r="AP895" s="81"/>
    </row>
    <row r="896" customFormat="false" ht="30" hidden="false" customHeight="true" outlineLevel="0" collapsed="false">
      <c r="A896" s="79"/>
      <c r="B896" s="80"/>
      <c r="C896" s="80"/>
      <c r="D896" s="80"/>
      <c r="E896" s="80"/>
      <c r="F896" s="80"/>
      <c r="G896" s="80"/>
      <c r="H896" s="80"/>
      <c r="I896" s="80"/>
      <c r="J896" s="102"/>
      <c r="K896" s="103" t="str">
        <f aca="false">IF(J896="","",IF(J896&gt;=8,"Yes","Check"))</f>
        <v/>
      </c>
      <c r="L896" s="81"/>
      <c r="M896" s="102"/>
      <c r="N896" s="102"/>
      <c r="O896" s="80"/>
      <c r="P896" s="81"/>
      <c r="Q896" s="103" t="str">
        <f aca="false">IF(P896="","",LEN(P896))</f>
        <v/>
      </c>
      <c r="R896" s="102"/>
      <c r="S896" s="80"/>
      <c r="T896" s="81"/>
      <c r="U896" s="104" t="str">
        <f aca="false">IF($AE896&lt;&gt;"",$AE896+4,IF(OR(R896&lt;&gt;"Yes",A896=""),"",A896+4))</f>
        <v/>
      </c>
      <c r="V896" s="102"/>
      <c r="W896" s="81"/>
      <c r="X896" s="81"/>
      <c r="Y896" s="105"/>
      <c r="Z896" s="105"/>
      <c r="AA896" s="106" t="str">
        <f aca="false">IF(AND($Y896="",$Z896=""),"",ROUND(IFERROR(VALUE(LEFT($Y896,1)),0)*12+IFERROR(VALUE(LEFT($Z896,1)),0)*8,0))</f>
        <v/>
      </c>
      <c r="AB896" s="106" t="str">
        <f aca="false">IF($AA896="","",IF($AA896&gt;=80,"A - call first",IF($AA896&gt;=60,"B - worth pursuing",IF($AA896&gt;=40,"C - nurture","D - do not spend time here"))))</f>
        <v/>
      </c>
      <c r="AC896" s="107" t="str">
        <f aca="false">IF($C896="","",IF($S896="Converted","8 Won / Certified",IF($S896="Application Started","7 Certification / Enterprise opportunity",IF($S896="Meeting Booked","6 Meeting / Application",IF(OR($S896="Interested",$S896="Info Requested"),"5 Interested",IF(OR($S896="Declined",$S896="Not Relevant",$S896="Do Not Contact / Unsubscribed"),"9 Closed - Lost",IF($R896="Yes","4 Contacted",IF($N896="Yes","2 Engaged",IF($M896="Yes","1 Awareness",IF($AA896&gt;=60,"3 Qualified","1 Awareness"))))))))))</f>
        <v/>
      </c>
      <c r="AD896" s="108"/>
      <c r="AE896" s="108"/>
      <c r="AF896" s="111" t="str">
        <f aca="false">IF($AE896="","",$AE896+10)</f>
        <v/>
      </c>
      <c r="AG896" s="108"/>
      <c r="AH896" s="81"/>
      <c r="AI896" s="108"/>
      <c r="AJ896" s="81"/>
      <c r="AK896" s="108"/>
      <c r="AL896" s="110"/>
      <c r="AM896" s="81"/>
      <c r="AN896" s="111" t="str">
        <f aca="false">IF($D896="","",IF(COUNTIF($D$4:$D$1203,$D896)&gt;1,"DUPLICATE — check earlier row",""))</f>
        <v/>
      </c>
      <c r="AO896" s="81"/>
      <c r="AP896" s="81"/>
    </row>
    <row r="897" customFormat="false" ht="30" hidden="false" customHeight="true" outlineLevel="0" collapsed="false">
      <c r="A897" s="79"/>
      <c r="B897" s="80"/>
      <c r="C897" s="80"/>
      <c r="D897" s="80"/>
      <c r="E897" s="80"/>
      <c r="F897" s="80"/>
      <c r="G897" s="80"/>
      <c r="H897" s="80"/>
      <c r="I897" s="80"/>
      <c r="J897" s="102"/>
      <c r="K897" s="103" t="str">
        <f aca="false">IF(J897="","",IF(J897&gt;=8,"Yes","Check"))</f>
        <v/>
      </c>
      <c r="L897" s="81"/>
      <c r="M897" s="102"/>
      <c r="N897" s="102"/>
      <c r="O897" s="80"/>
      <c r="P897" s="81"/>
      <c r="Q897" s="103" t="str">
        <f aca="false">IF(P897="","",LEN(P897))</f>
        <v/>
      </c>
      <c r="R897" s="102"/>
      <c r="S897" s="80"/>
      <c r="T897" s="81"/>
      <c r="U897" s="104" t="str">
        <f aca="false">IF($AE897&lt;&gt;"",$AE897+4,IF(OR(R897&lt;&gt;"Yes",A897=""),"",A897+4))</f>
        <v/>
      </c>
      <c r="V897" s="102"/>
      <c r="W897" s="81"/>
      <c r="X897" s="81"/>
      <c r="Y897" s="105"/>
      <c r="Z897" s="105"/>
      <c r="AA897" s="106" t="str">
        <f aca="false">IF(AND($Y897="",$Z897=""),"",ROUND(IFERROR(VALUE(LEFT($Y897,1)),0)*12+IFERROR(VALUE(LEFT($Z897,1)),0)*8,0))</f>
        <v/>
      </c>
      <c r="AB897" s="106" t="str">
        <f aca="false">IF($AA897="","",IF($AA897&gt;=80,"A - call first",IF($AA897&gt;=60,"B - worth pursuing",IF($AA897&gt;=40,"C - nurture","D - do not spend time here"))))</f>
        <v/>
      </c>
      <c r="AC897" s="107" t="str">
        <f aca="false">IF($C897="","",IF($S897="Converted","8 Won / Certified",IF($S897="Application Started","7 Certification / Enterprise opportunity",IF($S897="Meeting Booked","6 Meeting / Application",IF(OR($S897="Interested",$S897="Info Requested"),"5 Interested",IF(OR($S897="Declined",$S897="Not Relevant",$S897="Do Not Contact / Unsubscribed"),"9 Closed - Lost",IF($R897="Yes","4 Contacted",IF($N897="Yes","2 Engaged",IF($M897="Yes","1 Awareness",IF($AA897&gt;=60,"3 Qualified","1 Awareness"))))))))))</f>
        <v/>
      </c>
      <c r="AD897" s="108"/>
      <c r="AE897" s="108"/>
      <c r="AF897" s="109" t="str">
        <f aca="false">IF($AE897="","",$AE897+10)</f>
        <v/>
      </c>
      <c r="AG897" s="108"/>
      <c r="AH897" s="81"/>
      <c r="AI897" s="108"/>
      <c r="AJ897" s="81"/>
      <c r="AK897" s="108"/>
      <c r="AL897" s="110"/>
      <c r="AM897" s="81"/>
      <c r="AN897" s="109" t="str">
        <f aca="false">IF($D897="","",IF(COUNTIF($D$4:$D$1203,$D897)&gt;1,"DUPLICATE — check earlier row",""))</f>
        <v/>
      </c>
      <c r="AO897" s="81"/>
      <c r="AP897" s="81"/>
    </row>
    <row r="898" customFormat="false" ht="30" hidden="false" customHeight="true" outlineLevel="0" collapsed="false">
      <c r="A898" s="79"/>
      <c r="B898" s="80"/>
      <c r="C898" s="80"/>
      <c r="D898" s="80"/>
      <c r="E898" s="80"/>
      <c r="F898" s="80"/>
      <c r="G898" s="80"/>
      <c r="H898" s="80"/>
      <c r="I898" s="80"/>
      <c r="J898" s="102"/>
      <c r="K898" s="103" t="str">
        <f aca="false">IF(J898="","",IF(J898&gt;=8,"Yes","Check"))</f>
        <v/>
      </c>
      <c r="L898" s="81"/>
      <c r="M898" s="102"/>
      <c r="N898" s="102"/>
      <c r="O898" s="80"/>
      <c r="P898" s="81"/>
      <c r="Q898" s="103" t="str">
        <f aca="false">IF(P898="","",LEN(P898))</f>
        <v/>
      </c>
      <c r="R898" s="102"/>
      <c r="S898" s="80"/>
      <c r="T898" s="81"/>
      <c r="U898" s="104" t="str">
        <f aca="false">IF($AE898&lt;&gt;"",$AE898+4,IF(OR(R898&lt;&gt;"Yes",A898=""),"",A898+4))</f>
        <v/>
      </c>
      <c r="V898" s="102"/>
      <c r="W898" s="81"/>
      <c r="X898" s="81"/>
      <c r="Y898" s="105"/>
      <c r="Z898" s="105"/>
      <c r="AA898" s="106" t="str">
        <f aca="false">IF(AND($Y898="",$Z898=""),"",ROUND(IFERROR(VALUE(LEFT($Y898,1)),0)*12+IFERROR(VALUE(LEFT($Z898,1)),0)*8,0))</f>
        <v/>
      </c>
      <c r="AB898" s="106" t="str">
        <f aca="false">IF($AA898="","",IF($AA898&gt;=80,"A - call first",IF($AA898&gt;=60,"B - worth pursuing",IF($AA898&gt;=40,"C - nurture","D - do not spend time here"))))</f>
        <v/>
      </c>
      <c r="AC898" s="107" t="str">
        <f aca="false">IF($C898="","",IF($S898="Converted","8 Won / Certified",IF($S898="Application Started","7 Certification / Enterprise opportunity",IF($S898="Meeting Booked","6 Meeting / Application",IF(OR($S898="Interested",$S898="Info Requested"),"5 Interested",IF(OR($S898="Declined",$S898="Not Relevant",$S898="Do Not Contact / Unsubscribed"),"9 Closed - Lost",IF($R898="Yes","4 Contacted",IF($N898="Yes","2 Engaged",IF($M898="Yes","1 Awareness",IF($AA898&gt;=60,"3 Qualified","1 Awareness"))))))))))</f>
        <v/>
      </c>
      <c r="AD898" s="108"/>
      <c r="AE898" s="108"/>
      <c r="AF898" s="111" t="str">
        <f aca="false">IF($AE898="","",$AE898+10)</f>
        <v/>
      </c>
      <c r="AG898" s="108"/>
      <c r="AH898" s="81"/>
      <c r="AI898" s="108"/>
      <c r="AJ898" s="81"/>
      <c r="AK898" s="108"/>
      <c r="AL898" s="110"/>
      <c r="AM898" s="81"/>
      <c r="AN898" s="111" t="str">
        <f aca="false">IF($D898="","",IF(COUNTIF($D$4:$D$1203,$D898)&gt;1,"DUPLICATE — check earlier row",""))</f>
        <v/>
      </c>
      <c r="AO898" s="81"/>
      <c r="AP898" s="81"/>
    </row>
    <row r="899" customFormat="false" ht="30" hidden="false" customHeight="true" outlineLevel="0" collapsed="false">
      <c r="A899" s="79"/>
      <c r="B899" s="80"/>
      <c r="C899" s="80"/>
      <c r="D899" s="80"/>
      <c r="E899" s="80"/>
      <c r="F899" s="80"/>
      <c r="G899" s="80"/>
      <c r="H899" s="80"/>
      <c r="I899" s="80"/>
      <c r="J899" s="102"/>
      <c r="K899" s="103" t="str">
        <f aca="false">IF(J899="","",IF(J899&gt;=8,"Yes","Check"))</f>
        <v/>
      </c>
      <c r="L899" s="81"/>
      <c r="M899" s="102"/>
      <c r="N899" s="102"/>
      <c r="O899" s="80"/>
      <c r="P899" s="81"/>
      <c r="Q899" s="103" t="str">
        <f aca="false">IF(P899="","",LEN(P899))</f>
        <v/>
      </c>
      <c r="R899" s="102"/>
      <c r="S899" s="80"/>
      <c r="T899" s="81"/>
      <c r="U899" s="104" t="str">
        <f aca="false">IF($AE899&lt;&gt;"",$AE899+4,IF(OR(R899&lt;&gt;"Yes",A899=""),"",A899+4))</f>
        <v/>
      </c>
      <c r="V899" s="102"/>
      <c r="W899" s="81"/>
      <c r="X899" s="81"/>
      <c r="Y899" s="105"/>
      <c r="Z899" s="105"/>
      <c r="AA899" s="106" t="str">
        <f aca="false">IF(AND($Y899="",$Z899=""),"",ROUND(IFERROR(VALUE(LEFT($Y899,1)),0)*12+IFERROR(VALUE(LEFT($Z899,1)),0)*8,0))</f>
        <v/>
      </c>
      <c r="AB899" s="106" t="str">
        <f aca="false">IF($AA899="","",IF($AA899&gt;=80,"A - call first",IF($AA899&gt;=60,"B - worth pursuing",IF($AA899&gt;=40,"C - nurture","D - do not spend time here"))))</f>
        <v/>
      </c>
      <c r="AC899" s="107" t="str">
        <f aca="false">IF($C899="","",IF($S899="Converted","8 Won / Certified",IF($S899="Application Started","7 Certification / Enterprise opportunity",IF($S899="Meeting Booked","6 Meeting / Application",IF(OR($S899="Interested",$S899="Info Requested"),"5 Interested",IF(OR($S899="Declined",$S899="Not Relevant",$S899="Do Not Contact / Unsubscribed"),"9 Closed - Lost",IF($R899="Yes","4 Contacted",IF($N899="Yes","2 Engaged",IF($M899="Yes","1 Awareness",IF($AA899&gt;=60,"3 Qualified","1 Awareness"))))))))))</f>
        <v/>
      </c>
      <c r="AD899" s="108"/>
      <c r="AE899" s="108"/>
      <c r="AF899" s="109" t="str">
        <f aca="false">IF($AE899="","",$AE899+10)</f>
        <v/>
      </c>
      <c r="AG899" s="108"/>
      <c r="AH899" s="81"/>
      <c r="AI899" s="108"/>
      <c r="AJ899" s="81"/>
      <c r="AK899" s="108"/>
      <c r="AL899" s="110"/>
      <c r="AM899" s="81"/>
      <c r="AN899" s="109" t="str">
        <f aca="false">IF($D899="","",IF(COUNTIF($D$4:$D$1203,$D899)&gt;1,"DUPLICATE — check earlier row",""))</f>
        <v/>
      </c>
      <c r="AO899" s="81"/>
      <c r="AP899" s="81"/>
    </row>
    <row r="900" customFormat="false" ht="30" hidden="false" customHeight="true" outlineLevel="0" collapsed="false">
      <c r="A900" s="79"/>
      <c r="B900" s="80"/>
      <c r="C900" s="80"/>
      <c r="D900" s="80"/>
      <c r="E900" s="80"/>
      <c r="F900" s="80"/>
      <c r="G900" s="80"/>
      <c r="H900" s="80"/>
      <c r="I900" s="80"/>
      <c r="J900" s="102"/>
      <c r="K900" s="103" t="str">
        <f aca="false">IF(J900="","",IF(J900&gt;=8,"Yes","Check"))</f>
        <v/>
      </c>
      <c r="L900" s="81"/>
      <c r="M900" s="102"/>
      <c r="N900" s="102"/>
      <c r="O900" s="80"/>
      <c r="P900" s="81"/>
      <c r="Q900" s="103" t="str">
        <f aca="false">IF(P900="","",LEN(P900))</f>
        <v/>
      </c>
      <c r="R900" s="102"/>
      <c r="S900" s="80"/>
      <c r="T900" s="81"/>
      <c r="U900" s="104" t="str">
        <f aca="false">IF($AE900&lt;&gt;"",$AE900+4,IF(OR(R900&lt;&gt;"Yes",A900=""),"",A900+4))</f>
        <v/>
      </c>
      <c r="V900" s="102"/>
      <c r="W900" s="81"/>
      <c r="X900" s="81"/>
      <c r="Y900" s="105"/>
      <c r="Z900" s="105"/>
      <c r="AA900" s="106" t="str">
        <f aca="false">IF(AND($Y900="",$Z900=""),"",ROUND(IFERROR(VALUE(LEFT($Y900,1)),0)*12+IFERROR(VALUE(LEFT($Z900,1)),0)*8,0))</f>
        <v/>
      </c>
      <c r="AB900" s="106" t="str">
        <f aca="false">IF($AA900="","",IF($AA900&gt;=80,"A - call first",IF($AA900&gt;=60,"B - worth pursuing",IF($AA900&gt;=40,"C - nurture","D - do not spend time here"))))</f>
        <v/>
      </c>
      <c r="AC900" s="107" t="str">
        <f aca="false">IF($C900="","",IF($S900="Converted","8 Won / Certified",IF($S900="Application Started","7 Certification / Enterprise opportunity",IF($S900="Meeting Booked","6 Meeting / Application",IF(OR($S900="Interested",$S900="Info Requested"),"5 Interested",IF(OR($S900="Declined",$S900="Not Relevant",$S900="Do Not Contact / Unsubscribed"),"9 Closed - Lost",IF($R900="Yes","4 Contacted",IF($N900="Yes","2 Engaged",IF($M900="Yes","1 Awareness",IF($AA900&gt;=60,"3 Qualified","1 Awareness"))))))))))</f>
        <v/>
      </c>
      <c r="AD900" s="108"/>
      <c r="AE900" s="108"/>
      <c r="AF900" s="111" t="str">
        <f aca="false">IF($AE900="","",$AE900+10)</f>
        <v/>
      </c>
      <c r="AG900" s="108"/>
      <c r="AH900" s="81"/>
      <c r="AI900" s="108"/>
      <c r="AJ900" s="81"/>
      <c r="AK900" s="108"/>
      <c r="AL900" s="110"/>
      <c r="AM900" s="81"/>
      <c r="AN900" s="111" t="str">
        <f aca="false">IF($D900="","",IF(COUNTIF($D$4:$D$1203,$D900)&gt;1,"DUPLICATE — check earlier row",""))</f>
        <v/>
      </c>
      <c r="AO900" s="81"/>
      <c r="AP900" s="81"/>
    </row>
    <row r="901" customFormat="false" ht="30" hidden="false" customHeight="true" outlineLevel="0" collapsed="false">
      <c r="A901" s="79"/>
      <c r="B901" s="80"/>
      <c r="C901" s="80"/>
      <c r="D901" s="80"/>
      <c r="E901" s="80"/>
      <c r="F901" s="80"/>
      <c r="G901" s="80"/>
      <c r="H901" s="80"/>
      <c r="I901" s="80"/>
      <c r="J901" s="102"/>
      <c r="K901" s="103" t="str">
        <f aca="false">IF(J901="","",IF(J901&gt;=8,"Yes","Check"))</f>
        <v/>
      </c>
      <c r="L901" s="81"/>
      <c r="M901" s="102"/>
      <c r="N901" s="102"/>
      <c r="O901" s="80"/>
      <c r="P901" s="81"/>
      <c r="Q901" s="103" t="str">
        <f aca="false">IF(P901="","",LEN(P901))</f>
        <v/>
      </c>
      <c r="R901" s="102"/>
      <c r="S901" s="80"/>
      <c r="T901" s="81"/>
      <c r="U901" s="104" t="str">
        <f aca="false">IF($AE901&lt;&gt;"",$AE901+4,IF(OR(R901&lt;&gt;"Yes",A901=""),"",A901+4))</f>
        <v/>
      </c>
      <c r="V901" s="102"/>
      <c r="W901" s="81"/>
      <c r="X901" s="81"/>
      <c r="Y901" s="105"/>
      <c r="Z901" s="105"/>
      <c r="AA901" s="106" t="str">
        <f aca="false">IF(AND($Y901="",$Z901=""),"",ROUND(IFERROR(VALUE(LEFT($Y901,1)),0)*12+IFERROR(VALUE(LEFT($Z901,1)),0)*8,0))</f>
        <v/>
      </c>
      <c r="AB901" s="106" t="str">
        <f aca="false">IF($AA901="","",IF($AA901&gt;=80,"A - call first",IF($AA901&gt;=60,"B - worth pursuing",IF($AA901&gt;=40,"C - nurture","D - do not spend time here"))))</f>
        <v/>
      </c>
      <c r="AC901" s="107" t="str">
        <f aca="false">IF($C901="","",IF($S901="Converted","8 Won / Certified",IF($S901="Application Started","7 Certification / Enterprise opportunity",IF($S901="Meeting Booked","6 Meeting / Application",IF(OR($S901="Interested",$S901="Info Requested"),"5 Interested",IF(OR($S901="Declined",$S901="Not Relevant",$S901="Do Not Contact / Unsubscribed"),"9 Closed - Lost",IF($R901="Yes","4 Contacted",IF($N901="Yes","2 Engaged",IF($M901="Yes","1 Awareness",IF($AA901&gt;=60,"3 Qualified","1 Awareness"))))))))))</f>
        <v/>
      </c>
      <c r="AD901" s="108"/>
      <c r="AE901" s="108"/>
      <c r="AF901" s="109" t="str">
        <f aca="false">IF($AE901="","",$AE901+10)</f>
        <v/>
      </c>
      <c r="AG901" s="108"/>
      <c r="AH901" s="81"/>
      <c r="AI901" s="108"/>
      <c r="AJ901" s="81"/>
      <c r="AK901" s="108"/>
      <c r="AL901" s="110"/>
      <c r="AM901" s="81"/>
      <c r="AN901" s="109" t="str">
        <f aca="false">IF($D901="","",IF(COUNTIF($D$4:$D$1203,$D901)&gt;1,"DUPLICATE — check earlier row",""))</f>
        <v/>
      </c>
      <c r="AO901" s="81"/>
      <c r="AP901" s="81"/>
    </row>
    <row r="902" customFormat="false" ht="30" hidden="false" customHeight="true" outlineLevel="0" collapsed="false">
      <c r="A902" s="79"/>
      <c r="B902" s="80"/>
      <c r="C902" s="80"/>
      <c r="D902" s="80"/>
      <c r="E902" s="80"/>
      <c r="F902" s="80"/>
      <c r="G902" s="80"/>
      <c r="H902" s="80"/>
      <c r="I902" s="80"/>
      <c r="J902" s="102"/>
      <c r="K902" s="103" t="str">
        <f aca="false">IF(J902="","",IF(J902&gt;=8,"Yes","Check"))</f>
        <v/>
      </c>
      <c r="L902" s="81"/>
      <c r="M902" s="102"/>
      <c r="N902" s="102"/>
      <c r="O902" s="80"/>
      <c r="P902" s="81"/>
      <c r="Q902" s="103" t="str">
        <f aca="false">IF(P902="","",LEN(P902))</f>
        <v/>
      </c>
      <c r="R902" s="102"/>
      <c r="S902" s="80"/>
      <c r="T902" s="81"/>
      <c r="U902" s="104" t="str">
        <f aca="false">IF($AE902&lt;&gt;"",$AE902+4,IF(OR(R902&lt;&gt;"Yes",A902=""),"",A902+4))</f>
        <v/>
      </c>
      <c r="V902" s="102"/>
      <c r="W902" s="81"/>
      <c r="X902" s="81"/>
      <c r="Y902" s="105"/>
      <c r="Z902" s="105"/>
      <c r="AA902" s="106" t="str">
        <f aca="false">IF(AND($Y902="",$Z902=""),"",ROUND(IFERROR(VALUE(LEFT($Y902,1)),0)*12+IFERROR(VALUE(LEFT($Z902,1)),0)*8,0))</f>
        <v/>
      </c>
      <c r="AB902" s="106" t="str">
        <f aca="false">IF($AA902="","",IF($AA902&gt;=80,"A - call first",IF($AA902&gt;=60,"B - worth pursuing",IF($AA902&gt;=40,"C - nurture","D - do not spend time here"))))</f>
        <v/>
      </c>
      <c r="AC902" s="107" t="str">
        <f aca="false">IF($C902="","",IF($S902="Converted","8 Won / Certified",IF($S902="Application Started","7 Certification / Enterprise opportunity",IF($S902="Meeting Booked","6 Meeting / Application",IF(OR($S902="Interested",$S902="Info Requested"),"5 Interested",IF(OR($S902="Declined",$S902="Not Relevant",$S902="Do Not Contact / Unsubscribed"),"9 Closed - Lost",IF($R902="Yes","4 Contacted",IF($N902="Yes","2 Engaged",IF($M902="Yes","1 Awareness",IF($AA902&gt;=60,"3 Qualified","1 Awareness"))))))))))</f>
        <v/>
      </c>
      <c r="AD902" s="108"/>
      <c r="AE902" s="108"/>
      <c r="AF902" s="111" t="str">
        <f aca="false">IF($AE902="","",$AE902+10)</f>
        <v/>
      </c>
      <c r="AG902" s="108"/>
      <c r="AH902" s="81"/>
      <c r="AI902" s="108"/>
      <c r="AJ902" s="81"/>
      <c r="AK902" s="108"/>
      <c r="AL902" s="110"/>
      <c r="AM902" s="81"/>
      <c r="AN902" s="111" t="str">
        <f aca="false">IF($D902="","",IF(COUNTIF($D$4:$D$1203,$D902)&gt;1,"DUPLICATE — check earlier row",""))</f>
        <v/>
      </c>
      <c r="AO902" s="81"/>
      <c r="AP902" s="81"/>
    </row>
    <row r="903" customFormat="false" ht="30" hidden="false" customHeight="true" outlineLevel="0" collapsed="false">
      <c r="A903" s="79"/>
      <c r="B903" s="80"/>
      <c r="C903" s="80"/>
      <c r="D903" s="80"/>
      <c r="E903" s="80"/>
      <c r="F903" s="80"/>
      <c r="G903" s="80"/>
      <c r="H903" s="80"/>
      <c r="I903" s="80"/>
      <c r="J903" s="102"/>
      <c r="K903" s="103" t="str">
        <f aca="false">IF(J903="","",IF(J903&gt;=8,"Yes","Check"))</f>
        <v/>
      </c>
      <c r="L903" s="81"/>
      <c r="M903" s="102"/>
      <c r="N903" s="102"/>
      <c r="O903" s="80"/>
      <c r="P903" s="81"/>
      <c r="Q903" s="103" t="str">
        <f aca="false">IF(P903="","",LEN(P903))</f>
        <v/>
      </c>
      <c r="R903" s="102"/>
      <c r="S903" s="80"/>
      <c r="T903" s="81"/>
      <c r="U903" s="104" t="str">
        <f aca="false">IF($AE903&lt;&gt;"",$AE903+4,IF(OR(R903&lt;&gt;"Yes",A903=""),"",A903+4))</f>
        <v/>
      </c>
      <c r="V903" s="102"/>
      <c r="W903" s="81"/>
      <c r="X903" s="81"/>
      <c r="Y903" s="105"/>
      <c r="Z903" s="105"/>
      <c r="AA903" s="106" t="str">
        <f aca="false">IF(AND($Y903="",$Z903=""),"",ROUND(IFERROR(VALUE(LEFT($Y903,1)),0)*12+IFERROR(VALUE(LEFT($Z903,1)),0)*8,0))</f>
        <v/>
      </c>
      <c r="AB903" s="106" t="str">
        <f aca="false">IF($AA903="","",IF($AA903&gt;=80,"A - call first",IF($AA903&gt;=60,"B - worth pursuing",IF($AA903&gt;=40,"C - nurture","D - do not spend time here"))))</f>
        <v/>
      </c>
      <c r="AC903" s="107" t="str">
        <f aca="false">IF($C903="","",IF($S903="Converted","8 Won / Certified",IF($S903="Application Started","7 Certification / Enterprise opportunity",IF($S903="Meeting Booked","6 Meeting / Application",IF(OR($S903="Interested",$S903="Info Requested"),"5 Interested",IF(OR($S903="Declined",$S903="Not Relevant",$S903="Do Not Contact / Unsubscribed"),"9 Closed - Lost",IF($R903="Yes","4 Contacted",IF($N903="Yes","2 Engaged",IF($M903="Yes","1 Awareness",IF($AA903&gt;=60,"3 Qualified","1 Awareness"))))))))))</f>
        <v/>
      </c>
      <c r="AD903" s="108"/>
      <c r="AE903" s="108"/>
      <c r="AF903" s="109" t="str">
        <f aca="false">IF($AE903="","",$AE903+10)</f>
        <v/>
      </c>
      <c r="AG903" s="108"/>
      <c r="AH903" s="81"/>
      <c r="AI903" s="108"/>
      <c r="AJ903" s="81"/>
      <c r="AK903" s="108"/>
      <c r="AL903" s="110"/>
      <c r="AM903" s="81"/>
      <c r="AN903" s="109" t="str">
        <f aca="false">IF($D903="","",IF(COUNTIF($D$4:$D$1203,$D903)&gt;1,"DUPLICATE — check earlier row",""))</f>
        <v/>
      </c>
      <c r="AO903" s="81"/>
      <c r="AP903" s="81"/>
    </row>
    <row r="904" customFormat="false" ht="30" hidden="false" customHeight="true" outlineLevel="0" collapsed="false">
      <c r="A904" s="79"/>
      <c r="B904" s="80"/>
      <c r="C904" s="80"/>
      <c r="D904" s="80"/>
      <c r="E904" s="80"/>
      <c r="F904" s="80"/>
      <c r="G904" s="80"/>
      <c r="H904" s="80"/>
      <c r="I904" s="80"/>
      <c r="J904" s="102"/>
      <c r="K904" s="103" t="str">
        <f aca="false">IF(J904="","",IF(J904&gt;=8,"Yes","Check"))</f>
        <v/>
      </c>
      <c r="L904" s="81"/>
      <c r="M904" s="102"/>
      <c r="N904" s="102"/>
      <c r="O904" s="80"/>
      <c r="P904" s="81"/>
      <c r="Q904" s="103" t="str">
        <f aca="false">IF(P904="","",LEN(P904))</f>
        <v/>
      </c>
      <c r="R904" s="102"/>
      <c r="S904" s="80"/>
      <c r="T904" s="81"/>
      <c r="U904" s="104" t="str">
        <f aca="false">IF($AE904&lt;&gt;"",$AE904+4,IF(OR(R904&lt;&gt;"Yes",A904=""),"",A904+4))</f>
        <v/>
      </c>
      <c r="V904" s="102"/>
      <c r="W904" s="81"/>
      <c r="X904" s="81"/>
      <c r="Y904" s="105"/>
      <c r="Z904" s="105"/>
      <c r="AA904" s="106" t="str">
        <f aca="false">IF(AND($Y904="",$Z904=""),"",ROUND(IFERROR(VALUE(LEFT($Y904,1)),0)*12+IFERROR(VALUE(LEFT($Z904,1)),0)*8,0))</f>
        <v/>
      </c>
      <c r="AB904" s="106" t="str">
        <f aca="false">IF($AA904="","",IF($AA904&gt;=80,"A - call first",IF($AA904&gt;=60,"B - worth pursuing",IF($AA904&gt;=40,"C - nurture","D - do not spend time here"))))</f>
        <v/>
      </c>
      <c r="AC904" s="107" t="str">
        <f aca="false">IF($C904="","",IF($S904="Converted","8 Won / Certified",IF($S904="Application Started","7 Certification / Enterprise opportunity",IF($S904="Meeting Booked","6 Meeting / Application",IF(OR($S904="Interested",$S904="Info Requested"),"5 Interested",IF(OR($S904="Declined",$S904="Not Relevant",$S904="Do Not Contact / Unsubscribed"),"9 Closed - Lost",IF($R904="Yes","4 Contacted",IF($N904="Yes","2 Engaged",IF($M904="Yes","1 Awareness",IF($AA904&gt;=60,"3 Qualified","1 Awareness"))))))))))</f>
        <v/>
      </c>
      <c r="AD904" s="108"/>
      <c r="AE904" s="108"/>
      <c r="AF904" s="111" t="str">
        <f aca="false">IF($AE904="","",$AE904+10)</f>
        <v/>
      </c>
      <c r="AG904" s="108"/>
      <c r="AH904" s="81"/>
      <c r="AI904" s="108"/>
      <c r="AJ904" s="81"/>
      <c r="AK904" s="108"/>
      <c r="AL904" s="110"/>
      <c r="AM904" s="81"/>
      <c r="AN904" s="111" t="str">
        <f aca="false">IF($D904="","",IF(COUNTIF($D$4:$D$1203,$D904)&gt;1,"DUPLICATE — check earlier row",""))</f>
        <v/>
      </c>
      <c r="AO904" s="81"/>
      <c r="AP904" s="81"/>
    </row>
    <row r="905" customFormat="false" ht="30" hidden="false" customHeight="true" outlineLevel="0" collapsed="false">
      <c r="A905" s="79"/>
      <c r="B905" s="80"/>
      <c r="C905" s="80"/>
      <c r="D905" s="80"/>
      <c r="E905" s="80"/>
      <c r="F905" s="80"/>
      <c r="G905" s="80"/>
      <c r="H905" s="80"/>
      <c r="I905" s="80"/>
      <c r="J905" s="102"/>
      <c r="K905" s="103" t="str">
        <f aca="false">IF(J905="","",IF(J905&gt;=8,"Yes","Check"))</f>
        <v/>
      </c>
      <c r="L905" s="81"/>
      <c r="M905" s="102"/>
      <c r="N905" s="102"/>
      <c r="O905" s="80"/>
      <c r="P905" s="81"/>
      <c r="Q905" s="103" t="str">
        <f aca="false">IF(P905="","",LEN(P905))</f>
        <v/>
      </c>
      <c r="R905" s="102"/>
      <c r="S905" s="80"/>
      <c r="T905" s="81"/>
      <c r="U905" s="104" t="str">
        <f aca="false">IF($AE905&lt;&gt;"",$AE905+4,IF(OR(R905&lt;&gt;"Yes",A905=""),"",A905+4))</f>
        <v/>
      </c>
      <c r="V905" s="102"/>
      <c r="W905" s="81"/>
      <c r="X905" s="81"/>
      <c r="Y905" s="105"/>
      <c r="Z905" s="105"/>
      <c r="AA905" s="106" t="str">
        <f aca="false">IF(AND($Y905="",$Z905=""),"",ROUND(IFERROR(VALUE(LEFT($Y905,1)),0)*12+IFERROR(VALUE(LEFT($Z905,1)),0)*8,0))</f>
        <v/>
      </c>
      <c r="AB905" s="106" t="str">
        <f aca="false">IF($AA905="","",IF($AA905&gt;=80,"A - call first",IF($AA905&gt;=60,"B - worth pursuing",IF($AA905&gt;=40,"C - nurture","D - do not spend time here"))))</f>
        <v/>
      </c>
      <c r="AC905" s="107" t="str">
        <f aca="false">IF($C905="","",IF($S905="Converted","8 Won / Certified",IF($S905="Application Started","7 Certification / Enterprise opportunity",IF($S905="Meeting Booked","6 Meeting / Application",IF(OR($S905="Interested",$S905="Info Requested"),"5 Interested",IF(OR($S905="Declined",$S905="Not Relevant",$S905="Do Not Contact / Unsubscribed"),"9 Closed - Lost",IF($R905="Yes","4 Contacted",IF($N905="Yes","2 Engaged",IF($M905="Yes","1 Awareness",IF($AA905&gt;=60,"3 Qualified","1 Awareness"))))))))))</f>
        <v/>
      </c>
      <c r="AD905" s="108"/>
      <c r="AE905" s="108"/>
      <c r="AF905" s="109" t="str">
        <f aca="false">IF($AE905="","",$AE905+10)</f>
        <v/>
      </c>
      <c r="AG905" s="108"/>
      <c r="AH905" s="81"/>
      <c r="AI905" s="108"/>
      <c r="AJ905" s="81"/>
      <c r="AK905" s="108"/>
      <c r="AL905" s="110"/>
      <c r="AM905" s="81"/>
      <c r="AN905" s="109" t="str">
        <f aca="false">IF($D905="","",IF(COUNTIF($D$4:$D$1203,$D905)&gt;1,"DUPLICATE — check earlier row",""))</f>
        <v/>
      </c>
      <c r="AO905" s="81"/>
      <c r="AP905" s="81"/>
    </row>
    <row r="906" customFormat="false" ht="30" hidden="false" customHeight="true" outlineLevel="0" collapsed="false">
      <c r="A906" s="79"/>
      <c r="B906" s="80"/>
      <c r="C906" s="80"/>
      <c r="D906" s="80"/>
      <c r="E906" s="80"/>
      <c r="F906" s="80"/>
      <c r="G906" s="80"/>
      <c r="H906" s="80"/>
      <c r="I906" s="80"/>
      <c r="J906" s="102"/>
      <c r="K906" s="103" t="str">
        <f aca="false">IF(J906="","",IF(J906&gt;=8,"Yes","Check"))</f>
        <v/>
      </c>
      <c r="L906" s="81"/>
      <c r="M906" s="102"/>
      <c r="N906" s="102"/>
      <c r="O906" s="80"/>
      <c r="P906" s="81"/>
      <c r="Q906" s="103" t="str">
        <f aca="false">IF(P906="","",LEN(P906))</f>
        <v/>
      </c>
      <c r="R906" s="102"/>
      <c r="S906" s="80"/>
      <c r="T906" s="81"/>
      <c r="U906" s="104" t="str">
        <f aca="false">IF($AE906&lt;&gt;"",$AE906+4,IF(OR(R906&lt;&gt;"Yes",A906=""),"",A906+4))</f>
        <v/>
      </c>
      <c r="V906" s="102"/>
      <c r="W906" s="81"/>
      <c r="X906" s="81"/>
      <c r="Y906" s="105"/>
      <c r="Z906" s="105"/>
      <c r="AA906" s="106" t="str">
        <f aca="false">IF(AND($Y906="",$Z906=""),"",ROUND(IFERROR(VALUE(LEFT($Y906,1)),0)*12+IFERROR(VALUE(LEFT($Z906,1)),0)*8,0))</f>
        <v/>
      </c>
      <c r="AB906" s="106" t="str">
        <f aca="false">IF($AA906="","",IF($AA906&gt;=80,"A - call first",IF($AA906&gt;=60,"B - worth pursuing",IF($AA906&gt;=40,"C - nurture","D - do not spend time here"))))</f>
        <v/>
      </c>
      <c r="AC906" s="107" t="str">
        <f aca="false">IF($C906="","",IF($S906="Converted","8 Won / Certified",IF($S906="Application Started","7 Certification / Enterprise opportunity",IF($S906="Meeting Booked","6 Meeting / Application",IF(OR($S906="Interested",$S906="Info Requested"),"5 Interested",IF(OR($S906="Declined",$S906="Not Relevant",$S906="Do Not Contact / Unsubscribed"),"9 Closed - Lost",IF($R906="Yes","4 Contacted",IF($N906="Yes","2 Engaged",IF($M906="Yes","1 Awareness",IF($AA906&gt;=60,"3 Qualified","1 Awareness"))))))))))</f>
        <v/>
      </c>
      <c r="AD906" s="108"/>
      <c r="AE906" s="108"/>
      <c r="AF906" s="111" t="str">
        <f aca="false">IF($AE906="","",$AE906+10)</f>
        <v/>
      </c>
      <c r="AG906" s="108"/>
      <c r="AH906" s="81"/>
      <c r="AI906" s="108"/>
      <c r="AJ906" s="81"/>
      <c r="AK906" s="108"/>
      <c r="AL906" s="110"/>
      <c r="AM906" s="81"/>
      <c r="AN906" s="111" t="str">
        <f aca="false">IF($D906="","",IF(COUNTIF($D$4:$D$1203,$D906)&gt;1,"DUPLICATE — check earlier row",""))</f>
        <v/>
      </c>
      <c r="AO906" s="81"/>
      <c r="AP906" s="81"/>
    </row>
    <row r="907" customFormat="false" ht="30" hidden="false" customHeight="true" outlineLevel="0" collapsed="false">
      <c r="A907" s="79"/>
      <c r="B907" s="80"/>
      <c r="C907" s="80"/>
      <c r="D907" s="80"/>
      <c r="E907" s="80"/>
      <c r="F907" s="80"/>
      <c r="G907" s="80"/>
      <c r="H907" s="80"/>
      <c r="I907" s="80"/>
      <c r="J907" s="102"/>
      <c r="K907" s="103" t="str">
        <f aca="false">IF(J907="","",IF(J907&gt;=8,"Yes","Check"))</f>
        <v/>
      </c>
      <c r="L907" s="81"/>
      <c r="M907" s="102"/>
      <c r="N907" s="102"/>
      <c r="O907" s="80"/>
      <c r="P907" s="81"/>
      <c r="Q907" s="103" t="str">
        <f aca="false">IF(P907="","",LEN(P907))</f>
        <v/>
      </c>
      <c r="R907" s="102"/>
      <c r="S907" s="80"/>
      <c r="T907" s="81"/>
      <c r="U907" s="104" t="str">
        <f aca="false">IF($AE907&lt;&gt;"",$AE907+4,IF(OR(R907&lt;&gt;"Yes",A907=""),"",A907+4))</f>
        <v/>
      </c>
      <c r="V907" s="102"/>
      <c r="W907" s="81"/>
      <c r="X907" s="81"/>
      <c r="Y907" s="105"/>
      <c r="Z907" s="105"/>
      <c r="AA907" s="106" t="str">
        <f aca="false">IF(AND($Y907="",$Z907=""),"",ROUND(IFERROR(VALUE(LEFT($Y907,1)),0)*12+IFERROR(VALUE(LEFT($Z907,1)),0)*8,0))</f>
        <v/>
      </c>
      <c r="AB907" s="106" t="str">
        <f aca="false">IF($AA907="","",IF($AA907&gt;=80,"A - call first",IF($AA907&gt;=60,"B - worth pursuing",IF($AA907&gt;=40,"C - nurture","D - do not spend time here"))))</f>
        <v/>
      </c>
      <c r="AC907" s="107" t="str">
        <f aca="false">IF($C907="","",IF($S907="Converted","8 Won / Certified",IF($S907="Application Started","7 Certification / Enterprise opportunity",IF($S907="Meeting Booked","6 Meeting / Application",IF(OR($S907="Interested",$S907="Info Requested"),"5 Interested",IF(OR($S907="Declined",$S907="Not Relevant",$S907="Do Not Contact / Unsubscribed"),"9 Closed - Lost",IF($R907="Yes","4 Contacted",IF($N907="Yes","2 Engaged",IF($M907="Yes","1 Awareness",IF($AA907&gt;=60,"3 Qualified","1 Awareness"))))))))))</f>
        <v/>
      </c>
      <c r="AD907" s="108"/>
      <c r="AE907" s="108"/>
      <c r="AF907" s="109" t="str">
        <f aca="false">IF($AE907="","",$AE907+10)</f>
        <v/>
      </c>
      <c r="AG907" s="108"/>
      <c r="AH907" s="81"/>
      <c r="AI907" s="108"/>
      <c r="AJ907" s="81"/>
      <c r="AK907" s="108"/>
      <c r="AL907" s="110"/>
      <c r="AM907" s="81"/>
      <c r="AN907" s="109" t="str">
        <f aca="false">IF($D907="","",IF(COUNTIF($D$4:$D$1203,$D907)&gt;1,"DUPLICATE — check earlier row",""))</f>
        <v/>
      </c>
      <c r="AO907" s="81"/>
      <c r="AP907" s="81"/>
    </row>
    <row r="908" customFormat="false" ht="30" hidden="false" customHeight="true" outlineLevel="0" collapsed="false">
      <c r="A908" s="79"/>
      <c r="B908" s="80"/>
      <c r="C908" s="80"/>
      <c r="D908" s="80"/>
      <c r="E908" s="80"/>
      <c r="F908" s="80"/>
      <c r="G908" s="80"/>
      <c r="H908" s="80"/>
      <c r="I908" s="80"/>
      <c r="J908" s="102"/>
      <c r="K908" s="103" t="str">
        <f aca="false">IF(J908="","",IF(J908&gt;=8,"Yes","Check"))</f>
        <v/>
      </c>
      <c r="L908" s="81"/>
      <c r="M908" s="102"/>
      <c r="N908" s="102"/>
      <c r="O908" s="80"/>
      <c r="P908" s="81"/>
      <c r="Q908" s="103" t="str">
        <f aca="false">IF(P908="","",LEN(P908))</f>
        <v/>
      </c>
      <c r="R908" s="102"/>
      <c r="S908" s="80"/>
      <c r="T908" s="81"/>
      <c r="U908" s="104" t="str">
        <f aca="false">IF($AE908&lt;&gt;"",$AE908+4,IF(OR(R908&lt;&gt;"Yes",A908=""),"",A908+4))</f>
        <v/>
      </c>
      <c r="V908" s="102"/>
      <c r="W908" s="81"/>
      <c r="X908" s="81"/>
      <c r="Y908" s="105"/>
      <c r="Z908" s="105"/>
      <c r="AA908" s="106" t="str">
        <f aca="false">IF(AND($Y908="",$Z908=""),"",ROUND(IFERROR(VALUE(LEFT($Y908,1)),0)*12+IFERROR(VALUE(LEFT($Z908,1)),0)*8,0))</f>
        <v/>
      </c>
      <c r="AB908" s="106" t="str">
        <f aca="false">IF($AA908="","",IF($AA908&gt;=80,"A - call first",IF($AA908&gt;=60,"B - worth pursuing",IF($AA908&gt;=40,"C - nurture","D - do not spend time here"))))</f>
        <v/>
      </c>
      <c r="AC908" s="107" t="str">
        <f aca="false">IF($C908="","",IF($S908="Converted","8 Won / Certified",IF($S908="Application Started","7 Certification / Enterprise opportunity",IF($S908="Meeting Booked","6 Meeting / Application",IF(OR($S908="Interested",$S908="Info Requested"),"5 Interested",IF(OR($S908="Declined",$S908="Not Relevant",$S908="Do Not Contact / Unsubscribed"),"9 Closed - Lost",IF($R908="Yes","4 Contacted",IF($N908="Yes","2 Engaged",IF($M908="Yes","1 Awareness",IF($AA908&gt;=60,"3 Qualified","1 Awareness"))))))))))</f>
        <v/>
      </c>
      <c r="AD908" s="108"/>
      <c r="AE908" s="108"/>
      <c r="AF908" s="111" t="str">
        <f aca="false">IF($AE908="","",$AE908+10)</f>
        <v/>
      </c>
      <c r="AG908" s="108"/>
      <c r="AH908" s="81"/>
      <c r="AI908" s="108"/>
      <c r="AJ908" s="81"/>
      <c r="AK908" s="108"/>
      <c r="AL908" s="110"/>
      <c r="AM908" s="81"/>
      <c r="AN908" s="111" t="str">
        <f aca="false">IF($D908="","",IF(COUNTIF($D$4:$D$1203,$D908)&gt;1,"DUPLICATE — check earlier row",""))</f>
        <v/>
      </c>
      <c r="AO908" s="81"/>
      <c r="AP908" s="81"/>
    </row>
    <row r="909" customFormat="false" ht="30" hidden="false" customHeight="true" outlineLevel="0" collapsed="false">
      <c r="A909" s="79"/>
      <c r="B909" s="80"/>
      <c r="C909" s="80"/>
      <c r="D909" s="80"/>
      <c r="E909" s="80"/>
      <c r="F909" s="80"/>
      <c r="G909" s="80"/>
      <c r="H909" s="80"/>
      <c r="I909" s="80"/>
      <c r="J909" s="102"/>
      <c r="K909" s="103" t="str">
        <f aca="false">IF(J909="","",IF(J909&gt;=8,"Yes","Check"))</f>
        <v/>
      </c>
      <c r="L909" s="81"/>
      <c r="M909" s="102"/>
      <c r="N909" s="102"/>
      <c r="O909" s="80"/>
      <c r="P909" s="81"/>
      <c r="Q909" s="103" t="str">
        <f aca="false">IF(P909="","",LEN(P909))</f>
        <v/>
      </c>
      <c r="R909" s="102"/>
      <c r="S909" s="80"/>
      <c r="T909" s="81"/>
      <c r="U909" s="104" t="str">
        <f aca="false">IF($AE909&lt;&gt;"",$AE909+4,IF(OR(R909&lt;&gt;"Yes",A909=""),"",A909+4))</f>
        <v/>
      </c>
      <c r="V909" s="102"/>
      <c r="W909" s="81"/>
      <c r="X909" s="81"/>
      <c r="Y909" s="105"/>
      <c r="Z909" s="105"/>
      <c r="AA909" s="106" t="str">
        <f aca="false">IF(AND($Y909="",$Z909=""),"",ROUND(IFERROR(VALUE(LEFT($Y909,1)),0)*12+IFERROR(VALUE(LEFT($Z909,1)),0)*8,0))</f>
        <v/>
      </c>
      <c r="AB909" s="106" t="str">
        <f aca="false">IF($AA909="","",IF($AA909&gt;=80,"A - call first",IF($AA909&gt;=60,"B - worth pursuing",IF($AA909&gt;=40,"C - nurture","D - do not spend time here"))))</f>
        <v/>
      </c>
      <c r="AC909" s="107" t="str">
        <f aca="false">IF($C909="","",IF($S909="Converted","8 Won / Certified",IF($S909="Application Started","7 Certification / Enterprise opportunity",IF($S909="Meeting Booked","6 Meeting / Application",IF(OR($S909="Interested",$S909="Info Requested"),"5 Interested",IF(OR($S909="Declined",$S909="Not Relevant",$S909="Do Not Contact / Unsubscribed"),"9 Closed - Lost",IF($R909="Yes","4 Contacted",IF($N909="Yes","2 Engaged",IF($M909="Yes","1 Awareness",IF($AA909&gt;=60,"3 Qualified","1 Awareness"))))))))))</f>
        <v/>
      </c>
      <c r="AD909" s="108"/>
      <c r="AE909" s="108"/>
      <c r="AF909" s="109" t="str">
        <f aca="false">IF($AE909="","",$AE909+10)</f>
        <v/>
      </c>
      <c r="AG909" s="108"/>
      <c r="AH909" s="81"/>
      <c r="AI909" s="108"/>
      <c r="AJ909" s="81"/>
      <c r="AK909" s="108"/>
      <c r="AL909" s="110"/>
      <c r="AM909" s="81"/>
      <c r="AN909" s="109" t="str">
        <f aca="false">IF($D909="","",IF(COUNTIF($D$4:$D$1203,$D909)&gt;1,"DUPLICATE — check earlier row",""))</f>
        <v/>
      </c>
      <c r="AO909" s="81"/>
      <c r="AP909" s="81"/>
    </row>
    <row r="910" customFormat="false" ht="30" hidden="false" customHeight="true" outlineLevel="0" collapsed="false">
      <c r="A910" s="79"/>
      <c r="B910" s="80"/>
      <c r="C910" s="80"/>
      <c r="D910" s="80"/>
      <c r="E910" s="80"/>
      <c r="F910" s="80"/>
      <c r="G910" s="80"/>
      <c r="H910" s="80"/>
      <c r="I910" s="80"/>
      <c r="J910" s="102"/>
      <c r="K910" s="103" t="str">
        <f aca="false">IF(J910="","",IF(J910&gt;=8,"Yes","Check"))</f>
        <v/>
      </c>
      <c r="L910" s="81"/>
      <c r="M910" s="102"/>
      <c r="N910" s="102"/>
      <c r="O910" s="80"/>
      <c r="P910" s="81"/>
      <c r="Q910" s="103" t="str">
        <f aca="false">IF(P910="","",LEN(P910))</f>
        <v/>
      </c>
      <c r="R910" s="102"/>
      <c r="S910" s="80"/>
      <c r="T910" s="81"/>
      <c r="U910" s="104" t="str">
        <f aca="false">IF($AE910&lt;&gt;"",$AE910+4,IF(OR(R910&lt;&gt;"Yes",A910=""),"",A910+4))</f>
        <v/>
      </c>
      <c r="V910" s="102"/>
      <c r="W910" s="81"/>
      <c r="X910" s="81"/>
      <c r="Y910" s="105"/>
      <c r="Z910" s="105"/>
      <c r="AA910" s="106" t="str">
        <f aca="false">IF(AND($Y910="",$Z910=""),"",ROUND(IFERROR(VALUE(LEFT($Y910,1)),0)*12+IFERROR(VALUE(LEFT($Z910,1)),0)*8,0))</f>
        <v/>
      </c>
      <c r="AB910" s="106" t="str">
        <f aca="false">IF($AA910="","",IF($AA910&gt;=80,"A - call first",IF($AA910&gt;=60,"B - worth pursuing",IF($AA910&gt;=40,"C - nurture","D - do not spend time here"))))</f>
        <v/>
      </c>
      <c r="AC910" s="107" t="str">
        <f aca="false">IF($C910="","",IF($S910="Converted","8 Won / Certified",IF($S910="Application Started","7 Certification / Enterprise opportunity",IF($S910="Meeting Booked","6 Meeting / Application",IF(OR($S910="Interested",$S910="Info Requested"),"5 Interested",IF(OR($S910="Declined",$S910="Not Relevant",$S910="Do Not Contact / Unsubscribed"),"9 Closed - Lost",IF($R910="Yes","4 Contacted",IF($N910="Yes","2 Engaged",IF($M910="Yes","1 Awareness",IF($AA910&gt;=60,"3 Qualified","1 Awareness"))))))))))</f>
        <v/>
      </c>
      <c r="AD910" s="108"/>
      <c r="AE910" s="108"/>
      <c r="AF910" s="111" t="str">
        <f aca="false">IF($AE910="","",$AE910+10)</f>
        <v/>
      </c>
      <c r="AG910" s="108"/>
      <c r="AH910" s="81"/>
      <c r="AI910" s="108"/>
      <c r="AJ910" s="81"/>
      <c r="AK910" s="108"/>
      <c r="AL910" s="110"/>
      <c r="AM910" s="81"/>
      <c r="AN910" s="111" t="str">
        <f aca="false">IF($D910="","",IF(COUNTIF($D$4:$D$1203,$D910)&gt;1,"DUPLICATE — check earlier row",""))</f>
        <v/>
      </c>
      <c r="AO910" s="81"/>
      <c r="AP910" s="81"/>
    </row>
    <row r="911" customFormat="false" ht="30" hidden="false" customHeight="true" outlineLevel="0" collapsed="false">
      <c r="A911" s="79"/>
      <c r="B911" s="80"/>
      <c r="C911" s="80"/>
      <c r="D911" s="80"/>
      <c r="E911" s="80"/>
      <c r="F911" s="80"/>
      <c r="G911" s="80"/>
      <c r="H911" s="80"/>
      <c r="I911" s="80"/>
      <c r="J911" s="102"/>
      <c r="K911" s="103" t="str">
        <f aca="false">IF(J911="","",IF(J911&gt;=8,"Yes","Check"))</f>
        <v/>
      </c>
      <c r="L911" s="81"/>
      <c r="M911" s="102"/>
      <c r="N911" s="102"/>
      <c r="O911" s="80"/>
      <c r="P911" s="81"/>
      <c r="Q911" s="103" t="str">
        <f aca="false">IF(P911="","",LEN(P911))</f>
        <v/>
      </c>
      <c r="R911" s="102"/>
      <c r="S911" s="80"/>
      <c r="T911" s="81"/>
      <c r="U911" s="104" t="str">
        <f aca="false">IF($AE911&lt;&gt;"",$AE911+4,IF(OR(R911&lt;&gt;"Yes",A911=""),"",A911+4))</f>
        <v/>
      </c>
      <c r="V911" s="102"/>
      <c r="W911" s="81"/>
      <c r="X911" s="81"/>
      <c r="Y911" s="105"/>
      <c r="Z911" s="105"/>
      <c r="AA911" s="106" t="str">
        <f aca="false">IF(AND($Y911="",$Z911=""),"",ROUND(IFERROR(VALUE(LEFT($Y911,1)),0)*12+IFERROR(VALUE(LEFT($Z911,1)),0)*8,0))</f>
        <v/>
      </c>
      <c r="AB911" s="106" t="str">
        <f aca="false">IF($AA911="","",IF($AA911&gt;=80,"A - call first",IF($AA911&gt;=60,"B - worth pursuing",IF($AA911&gt;=40,"C - nurture","D - do not spend time here"))))</f>
        <v/>
      </c>
      <c r="AC911" s="107" t="str">
        <f aca="false">IF($C911="","",IF($S911="Converted","8 Won / Certified",IF($S911="Application Started","7 Certification / Enterprise opportunity",IF($S911="Meeting Booked","6 Meeting / Application",IF(OR($S911="Interested",$S911="Info Requested"),"5 Interested",IF(OR($S911="Declined",$S911="Not Relevant",$S911="Do Not Contact / Unsubscribed"),"9 Closed - Lost",IF($R911="Yes","4 Contacted",IF($N911="Yes","2 Engaged",IF($M911="Yes","1 Awareness",IF($AA911&gt;=60,"3 Qualified","1 Awareness"))))))))))</f>
        <v/>
      </c>
      <c r="AD911" s="108"/>
      <c r="AE911" s="108"/>
      <c r="AF911" s="109" t="str">
        <f aca="false">IF($AE911="","",$AE911+10)</f>
        <v/>
      </c>
      <c r="AG911" s="108"/>
      <c r="AH911" s="81"/>
      <c r="AI911" s="108"/>
      <c r="AJ911" s="81"/>
      <c r="AK911" s="108"/>
      <c r="AL911" s="110"/>
      <c r="AM911" s="81"/>
      <c r="AN911" s="109" t="str">
        <f aca="false">IF($D911="","",IF(COUNTIF($D$4:$D$1203,$D911)&gt;1,"DUPLICATE — check earlier row",""))</f>
        <v/>
      </c>
      <c r="AO911" s="81"/>
      <c r="AP911" s="81"/>
    </row>
    <row r="912" customFormat="false" ht="30" hidden="false" customHeight="true" outlineLevel="0" collapsed="false">
      <c r="A912" s="79"/>
      <c r="B912" s="80"/>
      <c r="C912" s="80"/>
      <c r="D912" s="80"/>
      <c r="E912" s="80"/>
      <c r="F912" s="80"/>
      <c r="G912" s="80"/>
      <c r="H912" s="80"/>
      <c r="I912" s="80"/>
      <c r="J912" s="102"/>
      <c r="K912" s="103" t="str">
        <f aca="false">IF(J912="","",IF(J912&gt;=8,"Yes","Check"))</f>
        <v/>
      </c>
      <c r="L912" s="81"/>
      <c r="M912" s="102"/>
      <c r="N912" s="102"/>
      <c r="O912" s="80"/>
      <c r="P912" s="81"/>
      <c r="Q912" s="103" t="str">
        <f aca="false">IF(P912="","",LEN(P912))</f>
        <v/>
      </c>
      <c r="R912" s="102"/>
      <c r="S912" s="80"/>
      <c r="T912" s="81"/>
      <c r="U912" s="104" t="str">
        <f aca="false">IF($AE912&lt;&gt;"",$AE912+4,IF(OR(R912&lt;&gt;"Yes",A912=""),"",A912+4))</f>
        <v/>
      </c>
      <c r="V912" s="102"/>
      <c r="W912" s="81"/>
      <c r="X912" s="81"/>
      <c r="Y912" s="105"/>
      <c r="Z912" s="105"/>
      <c r="AA912" s="106" t="str">
        <f aca="false">IF(AND($Y912="",$Z912=""),"",ROUND(IFERROR(VALUE(LEFT($Y912,1)),0)*12+IFERROR(VALUE(LEFT($Z912,1)),0)*8,0))</f>
        <v/>
      </c>
      <c r="AB912" s="106" t="str">
        <f aca="false">IF($AA912="","",IF($AA912&gt;=80,"A - call first",IF($AA912&gt;=60,"B - worth pursuing",IF($AA912&gt;=40,"C - nurture","D - do not spend time here"))))</f>
        <v/>
      </c>
      <c r="AC912" s="107" t="str">
        <f aca="false">IF($C912="","",IF($S912="Converted","8 Won / Certified",IF($S912="Application Started","7 Certification / Enterprise opportunity",IF($S912="Meeting Booked","6 Meeting / Application",IF(OR($S912="Interested",$S912="Info Requested"),"5 Interested",IF(OR($S912="Declined",$S912="Not Relevant",$S912="Do Not Contact / Unsubscribed"),"9 Closed - Lost",IF($R912="Yes","4 Contacted",IF($N912="Yes","2 Engaged",IF($M912="Yes","1 Awareness",IF($AA912&gt;=60,"3 Qualified","1 Awareness"))))))))))</f>
        <v/>
      </c>
      <c r="AD912" s="108"/>
      <c r="AE912" s="108"/>
      <c r="AF912" s="111" t="str">
        <f aca="false">IF($AE912="","",$AE912+10)</f>
        <v/>
      </c>
      <c r="AG912" s="108"/>
      <c r="AH912" s="81"/>
      <c r="AI912" s="108"/>
      <c r="AJ912" s="81"/>
      <c r="AK912" s="108"/>
      <c r="AL912" s="110"/>
      <c r="AM912" s="81"/>
      <c r="AN912" s="111" t="str">
        <f aca="false">IF($D912="","",IF(COUNTIF($D$4:$D$1203,$D912)&gt;1,"DUPLICATE — check earlier row",""))</f>
        <v/>
      </c>
      <c r="AO912" s="81"/>
      <c r="AP912" s="81"/>
    </row>
    <row r="913" customFormat="false" ht="30" hidden="false" customHeight="true" outlineLevel="0" collapsed="false">
      <c r="A913" s="79"/>
      <c r="B913" s="80"/>
      <c r="C913" s="80"/>
      <c r="D913" s="80"/>
      <c r="E913" s="80"/>
      <c r="F913" s="80"/>
      <c r="G913" s="80"/>
      <c r="H913" s="80"/>
      <c r="I913" s="80"/>
      <c r="J913" s="102"/>
      <c r="K913" s="103" t="str">
        <f aca="false">IF(J913="","",IF(J913&gt;=8,"Yes","Check"))</f>
        <v/>
      </c>
      <c r="L913" s="81"/>
      <c r="M913" s="102"/>
      <c r="N913" s="102"/>
      <c r="O913" s="80"/>
      <c r="P913" s="81"/>
      <c r="Q913" s="103" t="str">
        <f aca="false">IF(P913="","",LEN(P913))</f>
        <v/>
      </c>
      <c r="R913" s="102"/>
      <c r="S913" s="80"/>
      <c r="T913" s="81"/>
      <c r="U913" s="104" t="str">
        <f aca="false">IF($AE913&lt;&gt;"",$AE913+4,IF(OR(R913&lt;&gt;"Yes",A913=""),"",A913+4))</f>
        <v/>
      </c>
      <c r="V913" s="102"/>
      <c r="W913" s="81"/>
      <c r="X913" s="81"/>
      <c r="Y913" s="105"/>
      <c r="Z913" s="105"/>
      <c r="AA913" s="106" t="str">
        <f aca="false">IF(AND($Y913="",$Z913=""),"",ROUND(IFERROR(VALUE(LEFT($Y913,1)),0)*12+IFERROR(VALUE(LEFT($Z913,1)),0)*8,0))</f>
        <v/>
      </c>
      <c r="AB913" s="106" t="str">
        <f aca="false">IF($AA913="","",IF($AA913&gt;=80,"A - call first",IF($AA913&gt;=60,"B - worth pursuing",IF($AA913&gt;=40,"C - nurture","D - do not spend time here"))))</f>
        <v/>
      </c>
      <c r="AC913" s="107" t="str">
        <f aca="false">IF($C913="","",IF($S913="Converted","8 Won / Certified",IF($S913="Application Started","7 Certification / Enterprise opportunity",IF($S913="Meeting Booked","6 Meeting / Application",IF(OR($S913="Interested",$S913="Info Requested"),"5 Interested",IF(OR($S913="Declined",$S913="Not Relevant",$S913="Do Not Contact / Unsubscribed"),"9 Closed - Lost",IF($R913="Yes","4 Contacted",IF($N913="Yes","2 Engaged",IF($M913="Yes","1 Awareness",IF($AA913&gt;=60,"3 Qualified","1 Awareness"))))))))))</f>
        <v/>
      </c>
      <c r="AD913" s="108"/>
      <c r="AE913" s="108"/>
      <c r="AF913" s="109" t="str">
        <f aca="false">IF($AE913="","",$AE913+10)</f>
        <v/>
      </c>
      <c r="AG913" s="108"/>
      <c r="AH913" s="81"/>
      <c r="AI913" s="108"/>
      <c r="AJ913" s="81"/>
      <c r="AK913" s="108"/>
      <c r="AL913" s="110"/>
      <c r="AM913" s="81"/>
      <c r="AN913" s="109" t="str">
        <f aca="false">IF($D913="","",IF(COUNTIF($D$4:$D$1203,$D913)&gt;1,"DUPLICATE — check earlier row",""))</f>
        <v/>
      </c>
      <c r="AO913" s="81"/>
      <c r="AP913" s="81"/>
    </row>
    <row r="914" customFormat="false" ht="30" hidden="false" customHeight="true" outlineLevel="0" collapsed="false">
      <c r="A914" s="79"/>
      <c r="B914" s="80"/>
      <c r="C914" s="80"/>
      <c r="D914" s="80"/>
      <c r="E914" s="80"/>
      <c r="F914" s="80"/>
      <c r="G914" s="80"/>
      <c r="H914" s="80"/>
      <c r="I914" s="80"/>
      <c r="J914" s="102"/>
      <c r="K914" s="103" t="str">
        <f aca="false">IF(J914="","",IF(J914&gt;=8,"Yes","Check"))</f>
        <v/>
      </c>
      <c r="L914" s="81"/>
      <c r="M914" s="102"/>
      <c r="N914" s="102"/>
      <c r="O914" s="80"/>
      <c r="P914" s="81"/>
      <c r="Q914" s="103" t="str">
        <f aca="false">IF(P914="","",LEN(P914))</f>
        <v/>
      </c>
      <c r="R914" s="102"/>
      <c r="S914" s="80"/>
      <c r="T914" s="81"/>
      <c r="U914" s="104" t="str">
        <f aca="false">IF($AE914&lt;&gt;"",$AE914+4,IF(OR(R914&lt;&gt;"Yes",A914=""),"",A914+4))</f>
        <v/>
      </c>
      <c r="V914" s="102"/>
      <c r="W914" s="81"/>
      <c r="X914" s="81"/>
      <c r="Y914" s="105"/>
      <c r="Z914" s="105"/>
      <c r="AA914" s="106" t="str">
        <f aca="false">IF(AND($Y914="",$Z914=""),"",ROUND(IFERROR(VALUE(LEFT($Y914,1)),0)*12+IFERROR(VALUE(LEFT($Z914,1)),0)*8,0))</f>
        <v/>
      </c>
      <c r="AB914" s="106" t="str">
        <f aca="false">IF($AA914="","",IF($AA914&gt;=80,"A - call first",IF($AA914&gt;=60,"B - worth pursuing",IF($AA914&gt;=40,"C - nurture","D - do not spend time here"))))</f>
        <v/>
      </c>
      <c r="AC914" s="107" t="str">
        <f aca="false">IF($C914="","",IF($S914="Converted","8 Won / Certified",IF($S914="Application Started","7 Certification / Enterprise opportunity",IF($S914="Meeting Booked","6 Meeting / Application",IF(OR($S914="Interested",$S914="Info Requested"),"5 Interested",IF(OR($S914="Declined",$S914="Not Relevant",$S914="Do Not Contact / Unsubscribed"),"9 Closed - Lost",IF($R914="Yes","4 Contacted",IF($N914="Yes","2 Engaged",IF($M914="Yes","1 Awareness",IF($AA914&gt;=60,"3 Qualified","1 Awareness"))))))))))</f>
        <v/>
      </c>
      <c r="AD914" s="108"/>
      <c r="AE914" s="108"/>
      <c r="AF914" s="111" t="str">
        <f aca="false">IF($AE914="","",$AE914+10)</f>
        <v/>
      </c>
      <c r="AG914" s="108"/>
      <c r="AH914" s="81"/>
      <c r="AI914" s="108"/>
      <c r="AJ914" s="81"/>
      <c r="AK914" s="108"/>
      <c r="AL914" s="110"/>
      <c r="AM914" s="81"/>
      <c r="AN914" s="111" t="str">
        <f aca="false">IF($D914="","",IF(COUNTIF($D$4:$D$1203,$D914)&gt;1,"DUPLICATE — check earlier row",""))</f>
        <v/>
      </c>
      <c r="AO914" s="81"/>
      <c r="AP914" s="81"/>
    </row>
    <row r="915" customFormat="false" ht="30" hidden="false" customHeight="true" outlineLevel="0" collapsed="false">
      <c r="A915" s="79"/>
      <c r="B915" s="80"/>
      <c r="C915" s="80"/>
      <c r="D915" s="80"/>
      <c r="E915" s="80"/>
      <c r="F915" s="80"/>
      <c r="G915" s="80"/>
      <c r="H915" s="80"/>
      <c r="I915" s="80"/>
      <c r="J915" s="102"/>
      <c r="K915" s="103" t="str">
        <f aca="false">IF(J915="","",IF(J915&gt;=8,"Yes","Check"))</f>
        <v/>
      </c>
      <c r="L915" s="81"/>
      <c r="M915" s="102"/>
      <c r="N915" s="102"/>
      <c r="O915" s="80"/>
      <c r="P915" s="81"/>
      <c r="Q915" s="103" t="str">
        <f aca="false">IF(P915="","",LEN(P915))</f>
        <v/>
      </c>
      <c r="R915" s="102"/>
      <c r="S915" s="80"/>
      <c r="T915" s="81"/>
      <c r="U915" s="104" t="str">
        <f aca="false">IF($AE915&lt;&gt;"",$AE915+4,IF(OR(R915&lt;&gt;"Yes",A915=""),"",A915+4))</f>
        <v/>
      </c>
      <c r="V915" s="102"/>
      <c r="W915" s="81"/>
      <c r="X915" s="81"/>
      <c r="Y915" s="105"/>
      <c r="Z915" s="105"/>
      <c r="AA915" s="106" t="str">
        <f aca="false">IF(AND($Y915="",$Z915=""),"",ROUND(IFERROR(VALUE(LEFT($Y915,1)),0)*12+IFERROR(VALUE(LEFT($Z915,1)),0)*8,0))</f>
        <v/>
      </c>
      <c r="AB915" s="106" t="str">
        <f aca="false">IF($AA915="","",IF($AA915&gt;=80,"A - call first",IF($AA915&gt;=60,"B - worth pursuing",IF($AA915&gt;=40,"C - nurture","D - do not spend time here"))))</f>
        <v/>
      </c>
      <c r="AC915" s="107" t="str">
        <f aca="false">IF($C915="","",IF($S915="Converted","8 Won / Certified",IF($S915="Application Started","7 Certification / Enterprise opportunity",IF($S915="Meeting Booked","6 Meeting / Application",IF(OR($S915="Interested",$S915="Info Requested"),"5 Interested",IF(OR($S915="Declined",$S915="Not Relevant",$S915="Do Not Contact / Unsubscribed"),"9 Closed - Lost",IF($R915="Yes","4 Contacted",IF($N915="Yes","2 Engaged",IF($M915="Yes","1 Awareness",IF($AA915&gt;=60,"3 Qualified","1 Awareness"))))))))))</f>
        <v/>
      </c>
      <c r="AD915" s="108"/>
      <c r="AE915" s="108"/>
      <c r="AF915" s="109" t="str">
        <f aca="false">IF($AE915="","",$AE915+10)</f>
        <v/>
      </c>
      <c r="AG915" s="108"/>
      <c r="AH915" s="81"/>
      <c r="AI915" s="108"/>
      <c r="AJ915" s="81"/>
      <c r="AK915" s="108"/>
      <c r="AL915" s="110"/>
      <c r="AM915" s="81"/>
      <c r="AN915" s="109" t="str">
        <f aca="false">IF($D915="","",IF(COUNTIF($D$4:$D$1203,$D915)&gt;1,"DUPLICATE — check earlier row",""))</f>
        <v/>
      </c>
      <c r="AO915" s="81"/>
      <c r="AP915" s="81"/>
    </row>
    <row r="916" customFormat="false" ht="30" hidden="false" customHeight="true" outlineLevel="0" collapsed="false">
      <c r="A916" s="79"/>
      <c r="B916" s="80"/>
      <c r="C916" s="80"/>
      <c r="D916" s="80"/>
      <c r="E916" s="80"/>
      <c r="F916" s="80"/>
      <c r="G916" s="80"/>
      <c r="H916" s="80"/>
      <c r="I916" s="80"/>
      <c r="J916" s="102"/>
      <c r="K916" s="103" t="str">
        <f aca="false">IF(J916="","",IF(J916&gt;=8,"Yes","Check"))</f>
        <v/>
      </c>
      <c r="L916" s="81"/>
      <c r="M916" s="102"/>
      <c r="N916" s="102"/>
      <c r="O916" s="80"/>
      <c r="P916" s="81"/>
      <c r="Q916" s="103" t="str">
        <f aca="false">IF(P916="","",LEN(P916))</f>
        <v/>
      </c>
      <c r="R916" s="102"/>
      <c r="S916" s="80"/>
      <c r="T916" s="81"/>
      <c r="U916" s="104" t="str">
        <f aca="false">IF($AE916&lt;&gt;"",$AE916+4,IF(OR(R916&lt;&gt;"Yes",A916=""),"",A916+4))</f>
        <v/>
      </c>
      <c r="V916" s="102"/>
      <c r="W916" s="81"/>
      <c r="X916" s="81"/>
      <c r="Y916" s="105"/>
      <c r="Z916" s="105"/>
      <c r="AA916" s="106" t="str">
        <f aca="false">IF(AND($Y916="",$Z916=""),"",ROUND(IFERROR(VALUE(LEFT($Y916,1)),0)*12+IFERROR(VALUE(LEFT($Z916,1)),0)*8,0))</f>
        <v/>
      </c>
      <c r="AB916" s="106" t="str">
        <f aca="false">IF($AA916="","",IF($AA916&gt;=80,"A - call first",IF($AA916&gt;=60,"B - worth pursuing",IF($AA916&gt;=40,"C - nurture","D - do not spend time here"))))</f>
        <v/>
      </c>
      <c r="AC916" s="107" t="str">
        <f aca="false">IF($C916="","",IF($S916="Converted","8 Won / Certified",IF($S916="Application Started","7 Certification / Enterprise opportunity",IF($S916="Meeting Booked","6 Meeting / Application",IF(OR($S916="Interested",$S916="Info Requested"),"5 Interested",IF(OR($S916="Declined",$S916="Not Relevant",$S916="Do Not Contact / Unsubscribed"),"9 Closed - Lost",IF($R916="Yes","4 Contacted",IF($N916="Yes","2 Engaged",IF($M916="Yes","1 Awareness",IF($AA916&gt;=60,"3 Qualified","1 Awareness"))))))))))</f>
        <v/>
      </c>
      <c r="AD916" s="108"/>
      <c r="AE916" s="108"/>
      <c r="AF916" s="111" t="str">
        <f aca="false">IF($AE916="","",$AE916+10)</f>
        <v/>
      </c>
      <c r="AG916" s="108"/>
      <c r="AH916" s="81"/>
      <c r="AI916" s="108"/>
      <c r="AJ916" s="81"/>
      <c r="AK916" s="108"/>
      <c r="AL916" s="110"/>
      <c r="AM916" s="81"/>
      <c r="AN916" s="111" t="str">
        <f aca="false">IF($D916="","",IF(COUNTIF($D$4:$D$1203,$D916)&gt;1,"DUPLICATE — check earlier row",""))</f>
        <v/>
      </c>
      <c r="AO916" s="81"/>
      <c r="AP916" s="81"/>
    </row>
    <row r="917" customFormat="false" ht="30" hidden="false" customHeight="true" outlineLevel="0" collapsed="false">
      <c r="A917" s="79"/>
      <c r="B917" s="80"/>
      <c r="C917" s="80"/>
      <c r="D917" s="80"/>
      <c r="E917" s="80"/>
      <c r="F917" s="80"/>
      <c r="G917" s="80"/>
      <c r="H917" s="80"/>
      <c r="I917" s="80"/>
      <c r="J917" s="102"/>
      <c r="K917" s="103" t="str">
        <f aca="false">IF(J917="","",IF(J917&gt;=8,"Yes","Check"))</f>
        <v/>
      </c>
      <c r="L917" s="81"/>
      <c r="M917" s="102"/>
      <c r="N917" s="102"/>
      <c r="O917" s="80"/>
      <c r="P917" s="81"/>
      <c r="Q917" s="103" t="str">
        <f aca="false">IF(P917="","",LEN(P917))</f>
        <v/>
      </c>
      <c r="R917" s="102"/>
      <c r="S917" s="80"/>
      <c r="T917" s="81"/>
      <c r="U917" s="104" t="str">
        <f aca="false">IF($AE917&lt;&gt;"",$AE917+4,IF(OR(R917&lt;&gt;"Yes",A917=""),"",A917+4))</f>
        <v/>
      </c>
      <c r="V917" s="102"/>
      <c r="W917" s="81"/>
      <c r="X917" s="81"/>
      <c r="Y917" s="105"/>
      <c r="Z917" s="105"/>
      <c r="AA917" s="106" t="str">
        <f aca="false">IF(AND($Y917="",$Z917=""),"",ROUND(IFERROR(VALUE(LEFT($Y917,1)),0)*12+IFERROR(VALUE(LEFT($Z917,1)),0)*8,0))</f>
        <v/>
      </c>
      <c r="AB917" s="106" t="str">
        <f aca="false">IF($AA917="","",IF($AA917&gt;=80,"A - call first",IF($AA917&gt;=60,"B - worth pursuing",IF($AA917&gt;=40,"C - nurture","D - do not spend time here"))))</f>
        <v/>
      </c>
      <c r="AC917" s="107" t="str">
        <f aca="false">IF($C917="","",IF($S917="Converted","8 Won / Certified",IF($S917="Application Started","7 Certification / Enterprise opportunity",IF($S917="Meeting Booked","6 Meeting / Application",IF(OR($S917="Interested",$S917="Info Requested"),"5 Interested",IF(OR($S917="Declined",$S917="Not Relevant",$S917="Do Not Contact / Unsubscribed"),"9 Closed - Lost",IF($R917="Yes","4 Contacted",IF($N917="Yes","2 Engaged",IF($M917="Yes","1 Awareness",IF($AA917&gt;=60,"3 Qualified","1 Awareness"))))))))))</f>
        <v/>
      </c>
      <c r="AD917" s="108"/>
      <c r="AE917" s="108"/>
      <c r="AF917" s="109" t="str">
        <f aca="false">IF($AE917="","",$AE917+10)</f>
        <v/>
      </c>
      <c r="AG917" s="108"/>
      <c r="AH917" s="81"/>
      <c r="AI917" s="108"/>
      <c r="AJ917" s="81"/>
      <c r="AK917" s="108"/>
      <c r="AL917" s="110"/>
      <c r="AM917" s="81"/>
      <c r="AN917" s="109" t="str">
        <f aca="false">IF($D917="","",IF(COUNTIF($D$4:$D$1203,$D917)&gt;1,"DUPLICATE — check earlier row",""))</f>
        <v/>
      </c>
      <c r="AO917" s="81"/>
      <c r="AP917" s="81"/>
    </row>
    <row r="918" customFormat="false" ht="30" hidden="false" customHeight="true" outlineLevel="0" collapsed="false">
      <c r="A918" s="79"/>
      <c r="B918" s="80"/>
      <c r="C918" s="80"/>
      <c r="D918" s="80"/>
      <c r="E918" s="80"/>
      <c r="F918" s="80"/>
      <c r="G918" s="80"/>
      <c r="H918" s="80"/>
      <c r="I918" s="80"/>
      <c r="J918" s="102"/>
      <c r="K918" s="103" t="str">
        <f aca="false">IF(J918="","",IF(J918&gt;=8,"Yes","Check"))</f>
        <v/>
      </c>
      <c r="L918" s="81"/>
      <c r="M918" s="102"/>
      <c r="N918" s="102"/>
      <c r="O918" s="80"/>
      <c r="P918" s="81"/>
      <c r="Q918" s="103" t="str">
        <f aca="false">IF(P918="","",LEN(P918))</f>
        <v/>
      </c>
      <c r="R918" s="102"/>
      <c r="S918" s="80"/>
      <c r="T918" s="81"/>
      <c r="U918" s="104" t="str">
        <f aca="false">IF($AE918&lt;&gt;"",$AE918+4,IF(OR(R918&lt;&gt;"Yes",A918=""),"",A918+4))</f>
        <v/>
      </c>
      <c r="V918" s="102"/>
      <c r="W918" s="81"/>
      <c r="X918" s="81"/>
      <c r="Y918" s="105"/>
      <c r="Z918" s="105"/>
      <c r="AA918" s="106" t="str">
        <f aca="false">IF(AND($Y918="",$Z918=""),"",ROUND(IFERROR(VALUE(LEFT($Y918,1)),0)*12+IFERROR(VALUE(LEFT($Z918,1)),0)*8,0))</f>
        <v/>
      </c>
      <c r="AB918" s="106" t="str">
        <f aca="false">IF($AA918="","",IF($AA918&gt;=80,"A - call first",IF($AA918&gt;=60,"B - worth pursuing",IF($AA918&gt;=40,"C - nurture","D - do not spend time here"))))</f>
        <v/>
      </c>
      <c r="AC918" s="107" t="str">
        <f aca="false">IF($C918="","",IF($S918="Converted","8 Won / Certified",IF($S918="Application Started","7 Certification / Enterprise opportunity",IF($S918="Meeting Booked","6 Meeting / Application",IF(OR($S918="Interested",$S918="Info Requested"),"5 Interested",IF(OR($S918="Declined",$S918="Not Relevant",$S918="Do Not Contact / Unsubscribed"),"9 Closed - Lost",IF($R918="Yes","4 Contacted",IF($N918="Yes","2 Engaged",IF($M918="Yes","1 Awareness",IF($AA918&gt;=60,"3 Qualified","1 Awareness"))))))))))</f>
        <v/>
      </c>
      <c r="AD918" s="108"/>
      <c r="AE918" s="108"/>
      <c r="AF918" s="111" t="str">
        <f aca="false">IF($AE918="","",$AE918+10)</f>
        <v/>
      </c>
      <c r="AG918" s="108"/>
      <c r="AH918" s="81"/>
      <c r="AI918" s="108"/>
      <c r="AJ918" s="81"/>
      <c r="AK918" s="108"/>
      <c r="AL918" s="110"/>
      <c r="AM918" s="81"/>
      <c r="AN918" s="111" t="str">
        <f aca="false">IF($D918="","",IF(COUNTIF($D$4:$D$1203,$D918)&gt;1,"DUPLICATE — check earlier row",""))</f>
        <v/>
      </c>
      <c r="AO918" s="81"/>
      <c r="AP918" s="81"/>
    </row>
    <row r="919" customFormat="false" ht="30" hidden="false" customHeight="true" outlineLevel="0" collapsed="false">
      <c r="A919" s="79"/>
      <c r="B919" s="80"/>
      <c r="C919" s="80"/>
      <c r="D919" s="80"/>
      <c r="E919" s="80"/>
      <c r="F919" s="80"/>
      <c r="G919" s="80"/>
      <c r="H919" s="80"/>
      <c r="I919" s="80"/>
      <c r="J919" s="102"/>
      <c r="K919" s="103" t="str">
        <f aca="false">IF(J919="","",IF(J919&gt;=8,"Yes","Check"))</f>
        <v/>
      </c>
      <c r="L919" s="81"/>
      <c r="M919" s="102"/>
      <c r="N919" s="102"/>
      <c r="O919" s="80"/>
      <c r="P919" s="81"/>
      <c r="Q919" s="103" t="str">
        <f aca="false">IF(P919="","",LEN(P919))</f>
        <v/>
      </c>
      <c r="R919" s="102"/>
      <c r="S919" s="80"/>
      <c r="T919" s="81"/>
      <c r="U919" s="104" t="str">
        <f aca="false">IF($AE919&lt;&gt;"",$AE919+4,IF(OR(R919&lt;&gt;"Yes",A919=""),"",A919+4))</f>
        <v/>
      </c>
      <c r="V919" s="102"/>
      <c r="W919" s="81"/>
      <c r="X919" s="81"/>
      <c r="Y919" s="105"/>
      <c r="Z919" s="105"/>
      <c r="AA919" s="106" t="str">
        <f aca="false">IF(AND($Y919="",$Z919=""),"",ROUND(IFERROR(VALUE(LEFT($Y919,1)),0)*12+IFERROR(VALUE(LEFT($Z919,1)),0)*8,0))</f>
        <v/>
      </c>
      <c r="AB919" s="106" t="str">
        <f aca="false">IF($AA919="","",IF($AA919&gt;=80,"A - call first",IF($AA919&gt;=60,"B - worth pursuing",IF($AA919&gt;=40,"C - nurture","D - do not spend time here"))))</f>
        <v/>
      </c>
      <c r="AC919" s="107" t="str">
        <f aca="false">IF($C919="","",IF($S919="Converted","8 Won / Certified",IF($S919="Application Started","7 Certification / Enterprise opportunity",IF($S919="Meeting Booked","6 Meeting / Application",IF(OR($S919="Interested",$S919="Info Requested"),"5 Interested",IF(OR($S919="Declined",$S919="Not Relevant",$S919="Do Not Contact / Unsubscribed"),"9 Closed - Lost",IF($R919="Yes","4 Contacted",IF($N919="Yes","2 Engaged",IF($M919="Yes","1 Awareness",IF($AA919&gt;=60,"3 Qualified","1 Awareness"))))))))))</f>
        <v/>
      </c>
      <c r="AD919" s="108"/>
      <c r="AE919" s="108"/>
      <c r="AF919" s="109" t="str">
        <f aca="false">IF($AE919="","",$AE919+10)</f>
        <v/>
      </c>
      <c r="AG919" s="108"/>
      <c r="AH919" s="81"/>
      <c r="AI919" s="108"/>
      <c r="AJ919" s="81"/>
      <c r="AK919" s="108"/>
      <c r="AL919" s="110"/>
      <c r="AM919" s="81"/>
      <c r="AN919" s="109" t="str">
        <f aca="false">IF($D919="","",IF(COUNTIF($D$4:$D$1203,$D919)&gt;1,"DUPLICATE — check earlier row",""))</f>
        <v/>
      </c>
      <c r="AO919" s="81"/>
      <c r="AP919" s="81"/>
    </row>
    <row r="920" customFormat="false" ht="30" hidden="false" customHeight="true" outlineLevel="0" collapsed="false">
      <c r="A920" s="79"/>
      <c r="B920" s="80"/>
      <c r="C920" s="80"/>
      <c r="D920" s="80"/>
      <c r="E920" s="80"/>
      <c r="F920" s="80"/>
      <c r="G920" s="80"/>
      <c r="H920" s="80"/>
      <c r="I920" s="80"/>
      <c r="J920" s="102"/>
      <c r="K920" s="103" t="str">
        <f aca="false">IF(J920="","",IF(J920&gt;=8,"Yes","Check"))</f>
        <v/>
      </c>
      <c r="L920" s="81"/>
      <c r="M920" s="102"/>
      <c r="N920" s="102"/>
      <c r="O920" s="80"/>
      <c r="P920" s="81"/>
      <c r="Q920" s="103" t="str">
        <f aca="false">IF(P920="","",LEN(P920))</f>
        <v/>
      </c>
      <c r="R920" s="102"/>
      <c r="S920" s="80"/>
      <c r="T920" s="81"/>
      <c r="U920" s="104" t="str">
        <f aca="false">IF($AE920&lt;&gt;"",$AE920+4,IF(OR(R920&lt;&gt;"Yes",A920=""),"",A920+4))</f>
        <v/>
      </c>
      <c r="V920" s="102"/>
      <c r="W920" s="81"/>
      <c r="X920" s="81"/>
      <c r="Y920" s="105"/>
      <c r="Z920" s="105"/>
      <c r="AA920" s="106" t="str">
        <f aca="false">IF(AND($Y920="",$Z920=""),"",ROUND(IFERROR(VALUE(LEFT($Y920,1)),0)*12+IFERROR(VALUE(LEFT($Z920,1)),0)*8,0))</f>
        <v/>
      </c>
      <c r="AB920" s="106" t="str">
        <f aca="false">IF($AA920="","",IF($AA920&gt;=80,"A - call first",IF($AA920&gt;=60,"B - worth pursuing",IF($AA920&gt;=40,"C - nurture","D - do not spend time here"))))</f>
        <v/>
      </c>
      <c r="AC920" s="107" t="str">
        <f aca="false">IF($C920="","",IF($S920="Converted","8 Won / Certified",IF($S920="Application Started","7 Certification / Enterprise opportunity",IF($S920="Meeting Booked","6 Meeting / Application",IF(OR($S920="Interested",$S920="Info Requested"),"5 Interested",IF(OR($S920="Declined",$S920="Not Relevant",$S920="Do Not Contact / Unsubscribed"),"9 Closed - Lost",IF($R920="Yes","4 Contacted",IF($N920="Yes","2 Engaged",IF($M920="Yes","1 Awareness",IF($AA920&gt;=60,"3 Qualified","1 Awareness"))))))))))</f>
        <v/>
      </c>
      <c r="AD920" s="108"/>
      <c r="AE920" s="108"/>
      <c r="AF920" s="111" t="str">
        <f aca="false">IF($AE920="","",$AE920+10)</f>
        <v/>
      </c>
      <c r="AG920" s="108"/>
      <c r="AH920" s="81"/>
      <c r="AI920" s="108"/>
      <c r="AJ920" s="81"/>
      <c r="AK920" s="108"/>
      <c r="AL920" s="110"/>
      <c r="AM920" s="81"/>
      <c r="AN920" s="111" t="str">
        <f aca="false">IF($D920="","",IF(COUNTIF($D$4:$D$1203,$D920)&gt;1,"DUPLICATE — check earlier row",""))</f>
        <v/>
      </c>
      <c r="AO920" s="81"/>
      <c r="AP920" s="81"/>
    </row>
    <row r="921" customFormat="false" ht="30" hidden="false" customHeight="true" outlineLevel="0" collapsed="false">
      <c r="A921" s="79"/>
      <c r="B921" s="80"/>
      <c r="C921" s="80"/>
      <c r="D921" s="80"/>
      <c r="E921" s="80"/>
      <c r="F921" s="80"/>
      <c r="G921" s="80"/>
      <c r="H921" s="80"/>
      <c r="I921" s="80"/>
      <c r="J921" s="102"/>
      <c r="K921" s="103" t="str">
        <f aca="false">IF(J921="","",IF(J921&gt;=8,"Yes","Check"))</f>
        <v/>
      </c>
      <c r="L921" s="81"/>
      <c r="M921" s="102"/>
      <c r="N921" s="102"/>
      <c r="O921" s="80"/>
      <c r="P921" s="81"/>
      <c r="Q921" s="103" t="str">
        <f aca="false">IF(P921="","",LEN(P921))</f>
        <v/>
      </c>
      <c r="R921" s="102"/>
      <c r="S921" s="80"/>
      <c r="T921" s="81"/>
      <c r="U921" s="104" t="str">
        <f aca="false">IF($AE921&lt;&gt;"",$AE921+4,IF(OR(R921&lt;&gt;"Yes",A921=""),"",A921+4))</f>
        <v/>
      </c>
      <c r="V921" s="102"/>
      <c r="W921" s="81"/>
      <c r="X921" s="81"/>
      <c r="Y921" s="105"/>
      <c r="Z921" s="105"/>
      <c r="AA921" s="106" t="str">
        <f aca="false">IF(AND($Y921="",$Z921=""),"",ROUND(IFERROR(VALUE(LEFT($Y921,1)),0)*12+IFERROR(VALUE(LEFT($Z921,1)),0)*8,0))</f>
        <v/>
      </c>
      <c r="AB921" s="106" t="str">
        <f aca="false">IF($AA921="","",IF($AA921&gt;=80,"A - call first",IF($AA921&gt;=60,"B - worth pursuing",IF($AA921&gt;=40,"C - nurture","D - do not spend time here"))))</f>
        <v/>
      </c>
      <c r="AC921" s="107" t="str">
        <f aca="false">IF($C921="","",IF($S921="Converted","8 Won / Certified",IF($S921="Application Started","7 Certification / Enterprise opportunity",IF($S921="Meeting Booked","6 Meeting / Application",IF(OR($S921="Interested",$S921="Info Requested"),"5 Interested",IF(OR($S921="Declined",$S921="Not Relevant",$S921="Do Not Contact / Unsubscribed"),"9 Closed - Lost",IF($R921="Yes","4 Contacted",IF($N921="Yes","2 Engaged",IF($M921="Yes","1 Awareness",IF($AA921&gt;=60,"3 Qualified","1 Awareness"))))))))))</f>
        <v/>
      </c>
      <c r="AD921" s="108"/>
      <c r="AE921" s="108"/>
      <c r="AF921" s="109" t="str">
        <f aca="false">IF($AE921="","",$AE921+10)</f>
        <v/>
      </c>
      <c r="AG921" s="108"/>
      <c r="AH921" s="81"/>
      <c r="AI921" s="108"/>
      <c r="AJ921" s="81"/>
      <c r="AK921" s="108"/>
      <c r="AL921" s="110"/>
      <c r="AM921" s="81"/>
      <c r="AN921" s="109" t="str">
        <f aca="false">IF($D921="","",IF(COUNTIF($D$4:$D$1203,$D921)&gt;1,"DUPLICATE — check earlier row",""))</f>
        <v/>
      </c>
      <c r="AO921" s="81"/>
      <c r="AP921" s="81"/>
    </row>
    <row r="922" customFormat="false" ht="30" hidden="false" customHeight="true" outlineLevel="0" collapsed="false">
      <c r="A922" s="79"/>
      <c r="B922" s="80"/>
      <c r="C922" s="80"/>
      <c r="D922" s="80"/>
      <c r="E922" s="80"/>
      <c r="F922" s="80"/>
      <c r="G922" s="80"/>
      <c r="H922" s="80"/>
      <c r="I922" s="80"/>
      <c r="J922" s="102"/>
      <c r="K922" s="103" t="str">
        <f aca="false">IF(J922="","",IF(J922&gt;=8,"Yes","Check"))</f>
        <v/>
      </c>
      <c r="L922" s="81"/>
      <c r="M922" s="102"/>
      <c r="N922" s="102"/>
      <c r="O922" s="80"/>
      <c r="P922" s="81"/>
      <c r="Q922" s="103" t="str">
        <f aca="false">IF(P922="","",LEN(P922))</f>
        <v/>
      </c>
      <c r="R922" s="102"/>
      <c r="S922" s="80"/>
      <c r="T922" s="81"/>
      <c r="U922" s="104" t="str">
        <f aca="false">IF($AE922&lt;&gt;"",$AE922+4,IF(OR(R922&lt;&gt;"Yes",A922=""),"",A922+4))</f>
        <v/>
      </c>
      <c r="V922" s="102"/>
      <c r="W922" s="81"/>
      <c r="X922" s="81"/>
      <c r="Y922" s="105"/>
      <c r="Z922" s="105"/>
      <c r="AA922" s="106" t="str">
        <f aca="false">IF(AND($Y922="",$Z922=""),"",ROUND(IFERROR(VALUE(LEFT($Y922,1)),0)*12+IFERROR(VALUE(LEFT($Z922,1)),0)*8,0))</f>
        <v/>
      </c>
      <c r="AB922" s="106" t="str">
        <f aca="false">IF($AA922="","",IF($AA922&gt;=80,"A - call first",IF($AA922&gt;=60,"B - worth pursuing",IF($AA922&gt;=40,"C - nurture","D - do not spend time here"))))</f>
        <v/>
      </c>
      <c r="AC922" s="107" t="str">
        <f aca="false">IF($C922="","",IF($S922="Converted","8 Won / Certified",IF($S922="Application Started","7 Certification / Enterprise opportunity",IF($S922="Meeting Booked","6 Meeting / Application",IF(OR($S922="Interested",$S922="Info Requested"),"5 Interested",IF(OR($S922="Declined",$S922="Not Relevant",$S922="Do Not Contact / Unsubscribed"),"9 Closed - Lost",IF($R922="Yes","4 Contacted",IF($N922="Yes","2 Engaged",IF($M922="Yes","1 Awareness",IF($AA922&gt;=60,"3 Qualified","1 Awareness"))))))))))</f>
        <v/>
      </c>
      <c r="AD922" s="108"/>
      <c r="AE922" s="108"/>
      <c r="AF922" s="111" t="str">
        <f aca="false">IF($AE922="","",$AE922+10)</f>
        <v/>
      </c>
      <c r="AG922" s="108"/>
      <c r="AH922" s="81"/>
      <c r="AI922" s="108"/>
      <c r="AJ922" s="81"/>
      <c r="AK922" s="108"/>
      <c r="AL922" s="110"/>
      <c r="AM922" s="81"/>
      <c r="AN922" s="111" t="str">
        <f aca="false">IF($D922="","",IF(COUNTIF($D$4:$D$1203,$D922)&gt;1,"DUPLICATE — check earlier row",""))</f>
        <v/>
      </c>
      <c r="AO922" s="81"/>
      <c r="AP922" s="81"/>
    </row>
    <row r="923" customFormat="false" ht="30" hidden="false" customHeight="true" outlineLevel="0" collapsed="false">
      <c r="A923" s="79"/>
      <c r="B923" s="80"/>
      <c r="C923" s="80"/>
      <c r="D923" s="80"/>
      <c r="E923" s="80"/>
      <c r="F923" s="80"/>
      <c r="G923" s="80"/>
      <c r="H923" s="80"/>
      <c r="I923" s="80"/>
      <c r="J923" s="102"/>
      <c r="K923" s="103" t="str">
        <f aca="false">IF(J923="","",IF(J923&gt;=8,"Yes","Check"))</f>
        <v/>
      </c>
      <c r="L923" s="81"/>
      <c r="M923" s="102"/>
      <c r="N923" s="102"/>
      <c r="O923" s="80"/>
      <c r="P923" s="81"/>
      <c r="Q923" s="103" t="str">
        <f aca="false">IF(P923="","",LEN(P923))</f>
        <v/>
      </c>
      <c r="R923" s="102"/>
      <c r="S923" s="80"/>
      <c r="T923" s="81"/>
      <c r="U923" s="104" t="str">
        <f aca="false">IF($AE923&lt;&gt;"",$AE923+4,IF(OR(R923&lt;&gt;"Yes",A923=""),"",A923+4))</f>
        <v/>
      </c>
      <c r="V923" s="102"/>
      <c r="W923" s="81"/>
      <c r="X923" s="81"/>
      <c r="Y923" s="105"/>
      <c r="Z923" s="105"/>
      <c r="AA923" s="106" t="str">
        <f aca="false">IF(AND($Y923="",$Z923=""),"",ROUND(IFERROR(VALUE(LEFT($Y923,1)),0)*12+IFERROR(VALUE(LEFT($Z923,1)),0)*8,0))</f>
        <v/>
      </c>
      <c r="AB923" s="106" t="str">
        <f aca="false">IF($AA923="","",IF($AA923&gt;=80,"A - call first",IF($AA923&gt;=60,"B - worth pursuing",IF($AA923&gt;=40,"C - nurture","D - do not spend time here"))))</f>
        <v/>
      </c>
      <c r="AC923" s="107" t="str">
        <f aca="false">IF($C923="","",IF($S923="Converted","8 Won / Certified",IF($S923="Application Started","7 Certification / Enterprise opportunity",IF($S923="Meeting Booked","6 Meeting / Application",IF(OR($S923="Interested",$S923="Info Requested"),"5 Interested",IF(OR($S923="Declined",$S923="Not Relevant",$S923="Do Not Contact / Unsubscribed"),"9 Closed - Lost",IF($R923="Yes","4 Contacted",IF($N923="Yes","2 Engaged",IF($M923="Yes","1 Awareness",IF($AA923&gt;=60,"3 Qualified","1 Awareness"))))))))))</f>
        <v/>
      </c>
      <c r="AD923" s="108"/>
      <c r="AE923" s="108"/>
      <c r="AF923" s="109" t="str">
        <f aca="false">IF($AE923="","",$AE923+10)</f>
        <v/>
      </c>
      <c r="AG923" s="108"/>
      <c r="AH923" s="81"/>
      <c r="AI923" s="108"/>
      <c r="AJ923" s="81"/>
      <c r="AK923" s="108"/>
      <c r="AL923" s="110"/>
      <c r="AM923" s="81"/>
      <c r="AN923" s="109" t="str">
        <f aca="false">IF($D923="","",IF(COUNTIF($D$4:$D$1203,$D923)&gt;1,"DUPLICATE — check earlier row",""))</f>
        <v/>
      </c>
      <c r="AO923" s="81"/>
      <c r="AP923" s="81"/>
    </row>
    <row r="924" customFormat="false" ht="30" hidden="false" customHeight="true" outlineLevel="0" collapsed="false">
      <c r="A924" s="79"/>
      <c r="B924" s="80"/>
      <c r="C924" s="80"/>
      <c r="D924" s="80"/>
      <c r="E924" s="80"/>
      <c r="F924" s="80"/>
      <c r="G924" s="80"/>
      <c r="H924" s="80"/>
      <c r="I924" s="80"/>
      <c r="J924" s="102"/>
      <c r="K924" s="103" t="str">
        <f aca="false">IF(J924="","",IF(J924&gt;=8,"Yes","Check"))</f>
        <v/>
      </c>
      <c r="L924" s="81"/>
      <c r="M924" s="102"/>
      <c r="N924" s="102"/>
      <c r="O924" s="80"/>
      <c r="P924" s="81"/>
      <c r="Q924" s="103" t="str">
        <f aca="false">IF(P924="","",LEN(P924))</f>
        <v/>
      </c>
      <c r="R924" s="102"/>
      <c r="S924" s="80"/>
      <c r="T924" s="81"/>
      <c r="U924" s="104" t="str">
        <f aca="false">IF($AE924&lt;&gt;"",$AE924+4,IF(OR(R924&lt;&gt;"Yes",A924=""),"",A924+4))</f>
        <v/>
      </c>
      <c r="V924" s="102"/>
      <c r="W924" s="81"/>
      <c r="X924" s="81"/>
      <c r="Y924" s="105"/>
      <c r="Z924" s="105"/>
      <c r="AA924" s="106" t="str">
        <f aca="false">IF(AND($Y924="",$Z924=""),"",ROUND(IFERROR(VALUE(LEFT($Y924,1)),0)*12+IFERROR(VALUE(LEFT($Z924,1)),0)*8,0))</f>
        <v/>
      </c>
      <c r="AB924" s="106" t="str">
        <f aca="false">IF($AA924="","",IF($AA924&gt;=80,"A - call first",IF($AA924&gt;=60,"B - worth pursuing",IF($AA924&gt;=40,"C - nurture","D - do not spend time here"))))</f>
        <v/>
      </c>
      <c r="AC924" s="107" t="str">
        <f aca="false">IF($C924="","",IF($S924="Converted","8 Won / Certified",IF($S924="Application Started","7 Certification / Enterprise opportunity",IF($S924="Meeting Booked","6 Meeting / Application",IF(OR($S924="Interested",$S924="Info Requested"),"5 Interested",IF(OR($S924="Declined",$S924="Not Relevant",$S924="Do Not Contact / Unsubscribed"),"9 Closed - Lost",IF($R924="Yes","4 Contacted",IF($N924="Yes","2 Engaged",IF($M924="Yes","1 Awareness",IF($AA924&gt;=60,"3 Qualified","1 Awareness"))))))))))</f>
        <v/>
      </c>
      <c r="AD924" s="108"/>
      <c r="AE924" s="108"/>
      <c r="AF924" s="111" t="str">
        <f aca="false">IF($AE924="","",$AE924+10)</f>
        <v/>
      </c>
      <c r="AG924" s="108"/>
      <c r="AH924" s="81"/>
      <c r="AI924" s="108"/>
      <c r="AJ924" s="81"/>
      <c r="AK924" s="108"/>
      <c r="AL924" s="110"/>
      <c r="AM924" s="81"/>
      <c r="AN924" s="111" t="str">
        <f aca="false">IF($D924="","",IF(COUNTIF($D$4:$D$1203,$D924)&gt;1,"DUPLICATE — check earlier row",""))</f>
        <v/>
      </c>
      <c r="AO924" s="81"/>
      <c r="AP924" s="81"/>
    </row>
    <row r="925" customFormat="false" ht="30" hidden="false" customHeight="true" outlineLevel="0" collapsed="false">
      <c r="A925" s="79"/>
      <c r="B925" s="80"/>
      <c r="C925" s="80"/>
      <c r="D925" s="80"/>
      <c r="E925" s="80"/>
      <c r="F925" s="80"/>
      <c r="G925" s="80"/>
      <c r="H925" s="80"/>
      <c r="I925" s="80"/>
      <c r="J925" s="102"/>
      <c r="K925" s="103" t="str">
        <f aca="false">IF(J925="","",IF(J925&gt;=8,"Yes","Check"))</f>
        <v/>
      </c>
      <c r="L925" s="81"/>
      <c r="M925" s="102"/>
      <c r="N925" s="102"/>
      <c r="O925" s="80"/>
      <c r="P925" s="81"/>
      <c r="Q925" s="103" t="str">
        <f aca="false">IF(P925="","",LEN(P925))</f>
        <v/>
      </c>
      <c r="R925" s="102"/>
      <c r="S925" s="80"/>
      <c r="T925" s="81"/>
      <c r="U925" s="104" t="str">
        <f aca="false">IF($AE925&lt;&gt;"",$AE925+4,IF(OR(R925&lt;&gt;"Yes",A925=""),"",A925+4))</f>
        <v/>
      </c>
      <c r="V925" s="102"/>
      <c r="W925" s="81"/>
      <c r="X925" s="81"/>
      <c r="Y925" s="105"/>
      <c r="Z925" s="105"/>
      <c r="AA925" s="106" t="str">
        <f aca="false">IF(AND($Y925="",$Z925=""),"",ROUND(IFERROR(VALUE(LEFT($Y925,1)),0)*12+IFERROR(VALUE(LEFT($Z925,1)),0)*8,0))</f>
        <v/>
      </c>
      <c r="AB925" s="106" t="str">
        <f aca="false">IF($AA925="","",IF($AA925&gt;=80,"A - call first",IF($AA925&gt;=60,"B - worth pursuing",IF($AA925&gt;=40,"C - nurture","D - do not spend time here"))))</f>
        <v/>
      </c>
      <c r="AC925" s="107" t="str">
        <f aca="false">IF($C925="","",IF($S925="Converted","8 Won / Certified",IF($S925="Application Started","7 Certification / Enterprise opportunity",IF($S925="Meeting Booked","6 Meeting / Application",IF(OR($S925="Interested",$S925="Info Requested"),"5 Interested",IF(OR($S925="Declined",$S925="Not Relevant",$S925="Do Not Contact / Unsubscribed"),"9 Closed - Lost",IF($R925="Yes","4 Contacted",IF($N925="Yes","2 Engaged",IF($M925="Yes","1 Awareness",IF($AA925&gt;=60,"3 Qualified","1 Awareness"))))))))))</f>
        <v/>
      </c>
      <c r="AD925" s="108"/>
      <c r="AE925" s="108"/>
      <c r="AF925" s="109" t="str">
        <f aca="false">IF($AE925="","",$AE925+10)</f>
        <v/>
      </c>
      <c r="AG925" s="108"/>
      <c r="AH925" s="81"/>
      <c r="AI925" s="108"/>
      <c r="AJ925" s="81"/>
      <c r="AK925" s="108"/>
      <c r="AL925" s="110"/>
      <c r="AM925" s="81"/>
      <c r="AN925" s="109" t="str">
        <f aca="false">IF($D925="","",IF(COUNTIF($D$4:$D$1203,$D925)&gt;1,"DUPLICATE — check earlier row",""))</f>
        <v/>
      </c>
      <c r="AO925" s="81"/>
      <c r="AP925" s="81"/>
    </row>
    <row r="926" customFormat="false" ht="30" hidden="false" customHeight="true" outlineLevel="0" collapsed="false">
      <c r="A926" s="79"/>
      <c r="B926" s="80"/>
      <c r="C926" s="80"/>
      <c r="D926" s="80"/>
      <c r="E926" s="80"/>
      <c r="F926" s="80"/>
      <c r="G926" s="80"/>
      <c r="H926" s="80"/>
      <c r="I926" s="80"/>
      <c r="J926" s="102"/>
      <c r="K926" s="103" t="str">
        <f aca="false">IF(J926="","",IF(J926&gt;=8,"Yes","Check"))</f>
        <v/>
      </c>
      <c r="L926" s="81"/>
      <c r="M926" s="102"/>
      <c r="N926" s="102"/>
      <c r="O926" s="80"/>
      <c r="P926" s="81"/>
      <c r="Q926" s="103" t="str">
        <f aca="false">IF(P926="","",LEN(P926))</f>
        <v/>
      </c>
      <c r="R926" s="102"/>
      <c r="S926" s="80"/>
      <c r="T926" s="81"/>
      <c r="U926" s="104" t="str">
        <f aca="false">IF($AE926&lt;&gt;"",$AE926+4,IF(OR(R926&lt;&gt;"Yes",A926=""),"",A926+4))</f>
        <v/>
      </c>
      <c r="V926" s="102"/>
      <c r="W926" s="81"/>
      <c r="X926" s="81"/>
      <c r="Y926" s="105"/>
      <c r="Z926" s="105"/>
      <c r="AA926" s="106" t="str">
        <f aca="false">IF(AND($Y926="",$Z926=""),"",ROUND(IFERROR(VALUE(LEFT($Y926,1)),0)*12+IFERROR(VALUE(LEFT($Z926,1)),0)*8,0))</f>
        <v/>
      </c>
      <c r="AB926" s="106" t="str">
        <f aca="false">IF($AA926="","",IF($AA926&gt;=80,"A - call first",IF($AA926&gt;=60,"B - worth pursuing",IF($AA926&gt;=40,"C - nurture","D - do not spend time here"))))</f>
        <v/>
      </c>
      <c r="AC926" s="107" t="str">
        <f aca="false">IF($C926="","",IF($S926="Converted","8 Won / Certified",IF($S926="Application Started","7 Certification / Enterprise opportunity",IF($S926="Meeting Booked","6 Meeting / Application",IF(OR($S926="Interested",$S926="Info Requested"),"5 Interested",IF(OR($S926="Declined",$S926="Not Relevant",$S926="Do Not Contact / Unsubscribed"),"9 Closed - Lost",IF($R926="Yes","4 Contacted",IF($N926="Yes","2 Engaged",IF($M926="Yes","1 Awareness",IF($AA926&gt;=60,"3 Qualified","1 Awareness"))))))))))</f>
        <v/>
      </c>
      <c r="AD926" s="108"/>
      <c r="AE926" s="108"/>
      <c r="AF926" s="111" t="str">
        <f aca="false">IF($AE926="","",$AE926+10)</f>
        <v/>
      </c>
      <c r="AG926" s="108"/>
      <c r="AH926" s="81"/>
      <c r="AI926" s="108"/>
      <c r="AJ926" s="81"/>
      <c r="AK926" s="108"/>
      <c r="AL926" s="110"/>
      <c r="AM926" s="81"/>
      <c r="AN926" s="111" t="str">
        <f aca="false">IF($D926="","",IF(COUNTIF($D$4:$D$1203,$D926)&gt;1,"DUPLICATE — check earlier row",""))</f>
        <v/>
      </c>
      <c r="AO926" s="81"/>
      <c r="AP926" s="81"/>
    </row>
    <row r="927" customFormat="false" ht="30" hidden="false" customHeight="true" outlineLevel="0" collapsed="false">
      <c r="A927" s="79"/>
      <c r="B927" s="80"/>
      <c r="C927" s="80"/>
      <c r="D927" s="80"/>
      <c r="E927" s="80"/>
      <c r="F927" s="80"/>
      <c r="G927" s="80"/>
      <c r="H927" s="80"/>
      <c r="I927" s="80"/>
      <c r="J927" s="102"/>
      <c r="K927" s="103" t="str">
        <f aca="false">IF(J927="","",IF(J927&gt;=8,"Yes","Check"))</f>
        <v/>
      </c>
      <c r="L927" s="81"/>
      <c r="M927" s="102"/>
      <c r="N927" s="102"/>
      <c r="O927" s="80"/>
      <c r="P927" s="81"/>
      <c r="Q927" s="103" t="str">
        <f aca="false">IF(P927="","",LEN(P927))</f>
        <v/>
      </c>
      <c r="R927" s="102"/>
      <c r="S927" s="80"/>
      <c r="T927" s="81"/>
      <c r="U927" s="104" t="str">
        <f aca="false">IF($AE927&lt;&gt;"",$AE927+4,IF(OR(R927&lt;&gt;"Yes",A927=""),"",A927+4))</f>
        <v/>
      </c>
      <c r="V927" s="102"/>
      <c r="W927" s="81"/>
      <c r="X927" s="81"/>
      <c r="Y927" s="105"/>
      <c r="Z927" s="105"/>
      <c r="AA927" s="106" t="str">
        <f aca="false">IF(AND($Y927="",$Z927=""),"",ROUND(IFERROR(VALUE(LEFT($Y927,1)),0)*12+IFERROR(VALUE(LEFT($Z927,1)),0)*8,0))</f>
        <v/>
      </c>
      <c r="AB927" s="106" t="str">
        <f aca="false">IF($AA927="","",IF($AA927&gt;=80,"A - call first",IF($AA927&gt;=60,"B - worth pursuing",IF($AA927&gt;=40,"C - nurture","D - do not spend time here"))))</f>
        <v/>
      </c>
      <c r="AC927" s="107" t="str">
        <f aca="false">IF($C927="","",IF($S927="Converted","8 Won / Certified",IF($S927="Application Started","7 Certification / Enterprise opportunity",IF($S927="Meeting Booked","6 Meeting / Application",IF(OR($S927="Interested",$S927="Info Requested"),"5 Interested",IF(OR($S927="Declined",$S927="Not Relevant",$S927="Do Not Contact / Unsubscribed"),"9 Closed - Lost",IF($R927="Yes","4 Contacted",IF($N927="Yes","2 Engaged",IF($M927="Yes","1 Awareness",IF($AA927&gt;=60,"3 Qualified","1 Awareness"))))))))))</f>
        <v/>
      </c>
      <c r="AD927" s="108"/>
      <c r="AE927" s="108"/>
      <c r="AF927" s="109" t="str">
        <f aca="false">IF($AE927="","",$AE927+10)</f>
        <v/>
      </c>
      <c r="AG927" s="108"/>
      <c r="AH927" s="81"/>
      <c r="AI927" s="108"/>
      <c r="AJ927" s="81"/>
      <c r="AK927" s="108"/>
      <c r="AL927" s="110"/>
      <c r="AM927" s="81"/>
      <c r="AN927" s="109" t="str">
        <f aca="false">IF($D927="","",IF(COUNTIF($D$4:$D$1203,$D927)&gt;1,"DUPLICATE — check earlier row",""))</f>
        <v/>
      </c>
      <c r="AO927" s="81"/>
      <c r="AP927" s="81"/>
    </row>
    <row r="928" customFormat="false" ht="30" hidden="false" customHeight="true" outlineLevel="0" collapsed="false">
      <c r="A928" s="79"/>
      <c r="B928" s="80"/>
      <c r="C928" s="80"/>
      <c r="D928" s="80"/>
      <c r="E928" s="80"/>
      <c r="F928" s="80"/>
      <c r="G928" s="80"/>
      <c r="H928" s="80"/>
      <c r="I928" s="80"/>
      <c r="J928" s="102"/>
      <c r="K928" s="103" t="str">
        <f aca="false">IF(J928="","",IF(J928&gt;=8,"Yes","Check"))</f>
        <v/>
      </c>
      <c r="L928" s="81"/>
      <c r="M928" s="102"/>
      <c r="N928" s="102"/>
      <c r="O928" s="80"/>
      <c r="P928" s="81"/>
      <c r="Q928" s="103" t="str">
        <f aca="false">IF(P928="","",LEN(P928))</f>
        <v/>
      </c>
      <c r="R928" s="102"/>
      <c r="S928" s="80"/>
      <c r="T928" s="81"/>
      <c r="U928" s="104" t="str">
        <f aca="false">IF($AE928&lt;&gt;"",$AE928+4,IF(OR(R928&lt;&gt;"Yes",A928=""),"",A928+4))</f>
        <v/>
      </c>
      <c r="V928" s="102"/>
      <c r="W928" s="81"/>
      <c r="X928" s="81"/>
      <c r="Y928" s="105"/>
      <c r="Z928" s="105"/>
      <c r="AA928" s="106" t="str">
        <f aca="false">IF(AND($Y928="",$Z928=""),"",ROUND(IFERROR(VALUE(LEFT($Y928,1)),0)*12+IFERROR(VALUE(LEFT($Z928,1)),0)*8,0))</f>
        <v/>
      </c>
      <c r="AB928" s="106" t="str">
        <f aca="false">IF($AA928="","",IF($AA928&gt;=80,"A - call first",IF($AA928&gt;=60,"B - worth pursuing",IF($AA928&gt;=40,"C - nurture","D - do not spend time here"))))</f>
        <v/>
      </c>
      <c r="AC928" s="107" t="str">
        <f aca="false">IF($C928="","",IF($S928="Converted","8 Won / Certified",IF($S928="Application Started","7 Certification / Enterprise opportunity",IF($S928="Meeting Booked","6 Meeting / Application",IF(OR($S928="Interested",$S928="Info Requested"),"5 Interested",IF(OR($S928="Declined",$S928="Not Relevant",$S928="Do Not Contact / Unsubscribed"),"9 Closed - Lost",IF($R928="Yes","4 Contacted",IF($N928="Yes","2 Engaged",IF($M928="Yes","1 Awareness",IF($AA928&gt;=60,"3 Qualified","1 Awareness"))))))))))</f>
        <v/>
      </c>
      <c r="AD928" s="108"/>
      <c r="AE928" s="108"/>
      <c r="AF928" s="111" t="str">
        <f aca="false">IF($AE928="","",$AE928+10)</f>
        <v/>
      </c>
      <c r="AG928" s="108"/>
      <c r="AH928" s="81"/>
      <c r="AI928" s="108"/>
      <c r="AJ928" s="81"/>
      <c r="AK928" s="108"/>
      <c r="AL928" s="110"/>
      <c r="AM928" s="81"/>
      <c r="AN928" s="111" t="str">
        <f aca="false">IF($D928="","",IF(COUNTIF($D$4:$D$1203,$D928)&gt;1,"DUPLICATE — check earlier row",""))</f>
        <v/>
      </c>
      <c r="AO928" s="81"/>
      <c r="AP928" s="81"/>
    </row>
    <row r="929" customFormat="false" ht="30" hidden="false" customHeight="true" outlineLevel="0" collapsed="false">
      <c r="A929" s="79"/>
      <c r="B929" s="80"/>
      <c r="C929" s="80"/>
      <c r="D929" s="80"/>
      <c r="E929" s="80"/>
      <c r="F929" s="80"/>
      <c r="G929" s="80"/>
      <c r="H929" s="80"/>
      <c r="I929" s="80"/>
      <c r="J929" s="102"/>
      <c r="K929" s="103" t="str">
        <f aca="false">IF(J929="","",IF(J929&gt;=8,"Yes","Check"))</f>
        <v/>
      </c>
      <c r="L929" s="81"/>
      <c r="M929" s="102"/>
      <c r="N929" s="102"/>
      <c r="O929" s="80"/>
      <c r="P929" s="81"/>
      <c r="Q929" s="103" t="str">
        <f aca="false">IF(P929="","",LEN(P929))</f>
        <v/>
      </c>
      <c r="R929" s="102"/>
      <c r="S929" s="80"/>
      <c r="T929" s="81"/>
      <c r="U929" s="104" t="str">
        <f aca="false">IF($AE929&lt;&gt;"",$AE929+4,IF(OR(R929&lt;&gt;"Yes",A929=""),"",A929+4))</f>
        <v/>
      </c>
      <c r="V929" s="102"/>
      <c r="W929" s="81"/>
      <c r="X929" s="81"/>
      <c r="Y929" s="105"/>
      <c r="Z929" s="105"/>
      <c r="AA929" s="106" t="str">
        <f aca="false">IF(AND($Y929="",$Z929=""),"",ROUND(IFERROR(VALUE(LEFT($Y929,1)),0)*12+IFERROR(VALUE(LEFT($Z929,1)),0)*8,0))</f>
        <v/>
      </c>
      <c r="AB929" s="106" t="str">
        <f aca="false">IF($AA929="","",IF($AA929&gt;=80,"A - call first",IF($AA929&gt;=60,"B - worth pursuing",IF($AA929&gt;=40,"C - nurture","D - do not spend time here"))))</f>
        <v/>
      </c>
      <c r="AC929" s="107" t="str">
        <f aca="false">IF($C929="","",IF($S929="Converted","8 Won / Certified",IF($S929="Application Started","7 Certification / Enterprise opportunity",IF($S929="Meeting Booked","6 Meeting / Application",IF(OR($S929="Interested",$S929="Info Requested"),"5 Interested",IF(OR($S929="Declined",$S929="Not Relevant",$S929="Do Not Contact / Unsubscribed"),"9 Closed - Lost",IF($R929="Yes","4 Contacted",IF($N929="Yes","2 Engaged",IF($M929="Yes","1 Awareness",IF($AA929&gt;=60,"3 Qualified","1 Awareness"))))))))))</f>
        <v/>
      </c>
      <c r="AD929" s="108"/>
      <c r="AE929" s="108"/>
      <c r="AF929" s="109" t="str">
        <f aca="false">IF($AE929="","",$AE929+10)</f>
        <v/>
      </c>
      <c r="AG929" s="108"/>
      <c r="AH929" s="81"/>
      <c r="AI929" s="108"/>
      <c r="AJ929" s="81"/>
      <c r="AK929" s="108"/>
      <c r="AL929" s="110"/>
      <c r="AM929" s="81"/>
      <c r="AN929" s="109" t="str">
        <f aca="false">IF($D929="","",IF(COUNTIF($D$4:$D$1203,$D929)&gt;1,"DUPLICATE — check earlier row",""))</f>
        <v/>
      </c>
      <c r="AO929" s="81"/>
      <c r="AP929" s="81"/>
    </row>
    <row r="930" customFormat="false" ht="30" hidden="false" customHeight="true" outlineLevel="0" collapsed="false">
      <c r="A930" s="79"/>
      <c r="B930" s="80"/>
      <c r="C930" s="80"/>
      <c r="D930" s="80"/>
      <c r="E930" s="80"/>
      <c r="F930" s="80"/>
      <c r="G930" s="80"/>
      <c r="H930" s="80"/>
      <c r="I930" s="80"/>
      <c r="J930" s="102"/>
      <c r="K930" s="103" t="str">
        <f aca="false">IF(J930="","",IF(J930&gt;=8,"Yes","Check"))</f>
        <v/>
      </c>
      <c r="L930" s="81"/>
      <c r="M930" s="102"/>
      <c r="N930" s="102"/>
      <c r="O930" s="80"/>
      <c r="P930" s="81"/>
      <c r="Q930" s="103" t="str">
        <f aca="false">IF(P930="","",LEN(P930))</f>
        <v/>
      </c>
      <c r="R930" s="102"/>
      <c r="S930" s="80"/>
      <c r="T930" s="81"/>
      <c r="U930" s="104" t="str">
        <f aca="false">IF($AE930&lt;&gt;"",$AE930+4,IF(OR(R930&lt;&gt;"Yes",A930=""),"",A930+4))</f>
        <v/>
      </c>
      <c r="V930" s="102"/>
      <c r="W930" s="81"/>
      <c r="X930" s="81"/>
      <c r="Y930" s="105"/>
      <c r="Z930" s="105"/>
      <c r="AA930" s="106" t="str">
        <f aca="false">IF(AND($Y930="",$Z930=""),"",ROUND(IFERROR(VALUE(LEFT($Y930,1)),0)*12+IFERROR(VALUE(LEFT($Z930,1)),0)*8,0))</f>
        <v/>
      </c>
      <c r="AB930" s="106" t="str">
        <f aca="false">IF($AA930="","",IF($AA930&gt;=80,"A - call first",IF($AA930&gt;=60,"B - worth pursuing",IF($AA930&gt;=40,"C - nurture","D - do not spend time here"))))</f>
        <v/>
      </c>
      <c r="AC930" s="107" t="str">
        <f aca="false">IF($C930="","",IF($S930="Converted","8 Won / Certified",IF($S930="Application Started","7 Certification / Enterprise opportunity",IF($S930="Meeting Booked","6 Meeting / Application",IF(OR($S930="Interested",$S930="Info Requested"),"5 Interested",IF(OR($S930="Declined",$S930="Not Relevant",$S930="Do Not Contact / Unsubscribed"),"9 Closed - Lost",IF($R930="Yes","4 Contacted",IF($N930="Yes","2 Engaged",IF($M930="Yes","1 Awareness",IF($AA930&gt;=60,"3 Qualified","1 Awareness"))))))))))</f>
        <v/>
      </c>
      <c r="AD930" s="108"/>
      <c r="AE930" s="108"/>
      <c r="AF930" s="111" t="str">
        <f aca="false">IF($AE930="","",$AE930+10)</f>
        <v/>
      </c>
      <c r="AG930" s="108"/>
      <c r="AH930" s="81"/>
      <c r="AI930" s="108"/>
      <c r="AJ930" s="81"/>
      <c r="AK930" s="108"/>
      <c r="AL930" s="110"/>
      <c r="AM930" s="81"/>
      <c r="AN930" s="111" t="str">
        <f aca="false">IF($D930="","",IF(COUNTIF($D$4:$D$1203,$D930)&gt;1,"DUPLICATE — check earlier row",""))</f>
        <v/>
      </c>
      <c r="AO930" s="81"/>
      <c r="AP930" s="81"/>
    </row>
    <row r="931" customFormat="false" ht="30" hidden="false" customHeight="true" outlineLevel="0" collapsed="false">
      <c r="A931" s="79"/>
      <c r="B931" s="80"/>
      <c r="C931" s="80"/>
      <c r="D931" s="80"/>
      <c r="E931" s="80"/>
      <c r="F931" s="80"/>
      <c r="G931" s="80"/>
      <c r="H931" s="80"/>
      <c r="I931" s="80"/>
      <c r="J931" s="102"/>
      <c r="K931" s="103" t="str">
        <f aca="false">IF(J931="","",IF(J931&gt;=8,"Yes","Check"))</f>
        <v/>
      </c>
      <c r="L931" s="81"/>
      <c r="M931" s="102"/>
      <c r="N931" s="102"/>
      <c r="O931" s="80"/>
      <c r="P931" s="81"/>
      <c r="Q931" s="103" t="str">
        <f aca="false">IF(P931="","",LEN(P931))</f>
        <v/>
      </c>
      <c r="R931" s="102"/>
      <c r="S931" s="80"/>
      <c r="T931" s="81"/>
      <c r="U931" s="104" t="str">
        <f aca="false">IF($AE931&lt;&gt;"",$AE931+4,IF(OR(R931&lt;&gt;"Yes",A931=""),"",A931+4))</f>
        <v/>
      </c>
      <c r="V931" s="102"/>
      <c r="W931" s="81"/>
      <c r="X931" s="81"/>
      <c r="Y931" s="105"/>
      <c r="Z931" s="105"/>
      <c r="AA931" s="106" t="str">
        <f aca="false">IF(AND($Y931="",$Z931=""),"",ROUND(IFERROR(VALUE(LEFT($Y931,1)),0)*12+IFERROR(VALUE(LEFT($Z931,1)),0)*8,0))</f>
        <v/>
      </c>
      <c r="AB931" s="106" t="str">
        <f aca="false">IF($AA931="","",IF($AA931&gt;=80,"A - call first",IF($AA931&gt;=60,"B - worth pursuing",IF($AA931&gt;=40,"C - nurture","D - do not spend time here"))))</f>
        <v/>
      </c>
      <c r="AC931" s="107" t="str">
        <f aca="false">IF($C931="","",IF($S931="Converted","8 Won / Certified",IF($S931="Application Started","7 Certification / Enterprise opportunity",IF($S931="Meeting Booked","6 Meeting / Application",IF(OR($S931="Interested",$S931="Info Requested"),"5 Interested",IF(OR($S931="Declined",$S931="Not Relevant",$S931="Do Not Contact / Unsubscribed"),"9 Closed - Lost",IF($R931="Yes","4 Contacted",IF($N931="Yes","2 Engaged",IF($M931="Yes","1 Awareness",IF($AA931&gt;=60,"3 Qualified","1 Awareness"))))))))))</f>
        <v/>
      </c>
      <c r="AD931" s="108"/>
      <c r="AE931" s="108"/>
      <c r="AF931" s="109" t="str">
        <f aca="false">IF($AE931="","",$AE931+10)</f>
        <v/>
      </c>
      <c r="AG931" s="108"/>
      <c r="AH931" s="81"/>
      <c r="AI931" s="108"/>
      <c r="AJ931" s="81"/>
      <c r="AK931" s="108"/>
      <c r="AL931" s="110"/>
      <c r="AM931" s="81"/>
      <c r="AN931" s="109" t="str">
        <f aca="false">IF($D931="","",IF(COUNTIF($D$4:$D$1203,$D931)&gt;1,"DUPLICATE — check earlier row",""))</f>
        <v/>
      </c>
      <c r="AO931" s="81"/>
      <c r="AP931" s="81"/>
    </row>
    <row r="932" customFormat="false" ht="30" hidden="false" customHeight="true" outlineLevel="0" collapsed="false">
      <c r="A932" s="79"/>
      <c r="B932" s="80"/>
      <c r="C932" s="80"/>
      <c r="D932" s="80"/>
      <c r="E932" s="80"/>
      <c r="F932" s="80"/>
      <c r="G932" s="80"/>
      <c r="H932" s="80"/>
      <c r="I932" s="80"/>
      <c r="J932" s="102"/>
      <c r="K932" s="103" t="str">
        <f aca="false">IF(J932="","",IF(J932&gt;=8,"Yes","Check"))</f>
        <v/>
      </c>
      <c r="L932" s="81"/>
      <c r="M932" s="102"/>
      <c r="N932" s="102"/>
      <c r="O932" s="80"/>
      <c r="P932" s="81"/>
      <c r="Q932" s="103" t="str">
        <f aca="false">IF(P932="","",LEN(P932))</f>
        <v/>
      </c>
      <c r="R932" s="102"/>
      <c r="S932" s="80"/>
      <c r="T932" s="81"/>
      <c r="U932" s="104" t="str">
        <f aca="false">IF($AE932&lt;&gt;"",$AE932+4,IF(OR(R932&lt;&gt;"Yes",A932=""),"",A932+4))</f>
        <v/>
      </c>
      <c r="V932" s="102"/>
      <c r="W932" s="81"/>
      <c r="X932" s="81"/>
      <c r="Y932" s="105"/>
      <c r="Z932" s="105"/>
      <c r="AA932" s="106" t="str">
        <f aca="false">IF(AND($Y932="",$Z932=""),"",ROUND(IFERROR(VALUE(LEFT($Y932,1)),0)*12+IFERROR(VALUE(LEFT($Z932,1)),0)*8,0))</f>
        <v/>
      </c>
      <c r="AB932" s="106" t="str">
        <f aca="false">IF($AA932="","",IF($AA932&gt;=80,"A - call first",IF($AA932&gt;=60,"B - worth pursuing",IF($AA932&gt;=40,"C - nurture","D - do not spend time here"))))</f>
        <v/>
      </c>
      <c r="AC932" s="107" t="str">
        <f aca="false">IF($C932="","",IF($S932="Converted","8 Won / Certified",IF($S932="Application Started","7 Certification / Enterprise opportunity",IF($S932="Meeting Booked","6 Meeting / Application",IF(OR($S932="Interested",$S932="Info Requested"),"5 Interested",IF(OR($S932="Declined",$S932="Not Relevant",$S932="Do Not Contact / Unsubscribed"),"9 Closed - Lost",IF($R932="Yes","4 Contacted",IF($N932="Yes","2 Engaged",IF($M932="Yes","1 Awareness",IF($AA932&gt;=60,"3 Qualified","1 Awareness"))))))))))</f>
        <v/>
      </c>
      <c r="AD932" s="108"/>
      <c r="AE932" s="108"/>
      <c r="AF932" s="111" t="str">
        <f aca="false">IF($AE932="","",$AE932+10)</f>
        <v/>
      </c>
      <c r="AG932" s="108"/>
      <c r="AH932" s="81"/>
      <c r="AI932" s="108"/>
      <c r="AJ932" s="81"/>
      <c r="AK932" s="108"/>
      <c r="AL932" s="110"/>
      <c r="AM932" s="81"/>
      <c r="AN932" s="111" t="str">
        <f aca="false">IF($D932="","",IF(COUNTIF($D$4:$D$1203,$D932)&gt;1,"DUPLICATE — check earlier row",""))</f>
        <v/>
      </c>
      <c r="AO932" s="81"/>
      <c r="AP932" s="81"/>
    </row>
    <row r="933" customFormat="false" ht="30" hidden="false" customHeight="true" outlineLevel="0" collapsed="false">
      <c r="A933" s="79"/>
      <c r="B933" s="80"/>
      <c r="C933" s="80"/>
      <c r="D933" s="80"/>
      <c r="E933" s="80"/>
      <c r="F933" s="80"/>
      <c r="G933" s="80"/>
      <c r="H933" s="80"/>
      <c r="I933" s="80"/>
      <c r="J933" s="102"/>
      <c r="K933" s="103" t="str">
        <f aca="false">IF(J933="","",IF(J933&gt;=8,"Yes","Check"))</f>
        <v/>
      </c>
      <c r="L933" s="81"/>
      <c r="M933" s="102"/>
      <c r="N933" s="102"/>
      <c r="O933" s="80"/>
      <c r="P933" s="81"/>
      <c r="Q933" s="103" t="str">
        <f aca="false">IF(P933="","",LEN(P933))</f>
        <v/>
      </c>
      <c r="R933" s="102"/>
      <c r="S933" s="80"/>
      <c r="T933" s="81"/>
      <c r="U933" s="104" t="str">
        <f aca="false">IF($AE933&lt;&gt;"",$AE933+4,IF(OR(R933&lt;&gt;"Yes",A933=""),"",A933+4))</f>
        <v/>
      </c>
      <c r="V933" s="102"/>
      <c r="W933" s="81"/>
      <c r="X933" s="81"/>
      <c r="Y933" s="105"/>
      <c r="Z933" s="105"/>
      <c r="AA933" s="106" t="str">
        <f aca="false">IF(AND($Y933="",$Z933=""),"",ROUND(IFERROR(VALUE(LEFT($Y933,1)),0)*12+IFERROR(VALUE(LEFT($Z933,1)),0)*8,0))</f>
        <v/>
      </c>
      <c r="AB933" s="106" t="str">
        <f aca="false">IF($AA933="","",IF($AA933&gt;=80,"A - call first",IF($AA933&gt;=60,"B - worth pursuing",IF($AA933&gt;=40,"C - nurture","D - do not spend time here"))))</f>
        <v/>
      </c>
      <c r="AC933" s="107" t="str">
        <f aca="false">IF($C933="","",IF($S933="Converted","8 Won / Certified",IF($S933="Application Started","7 Certification / Enterprise opportunity",IF($S933="Meeting Booked","6 Meeting / Application",IF(OR($S933="Interested",$S933="Info Requested"),"5 Interested",IF(OR($S933="Declined",$S933="Not Relevant",$S933="Do Not Contact / Unsubscribed"),"9 Closed - Lost",IF($R933="Yes","4 Contacted",IF($N933="Yes","2 Engaged",IF($M933="Yes","1 Awareness",IF($AA933&gt;=60,"3 Qualified","1 Awareness"))))))))))</f>
        <v/>
      </c>
      <c r="AD933" s="108"/>
      <c r="AE933" s="108"/>
      <c r="AF933" s="109" t="str">
        <f aca="false">IF($AE933="","",$AE933+10)</f>
        <v/>
      </c>
      <c r="AG933" s="108"/>
      <c r="AH933" s="81"/>
      <c r="AI933" s="108"/>
      <c r="AJ933" s="81"/>
      <c r="AK933" s="108"/>
      <c r="AL933" s="110"/>
      <c r="AM933" s="81"/>
      <c r="AN933" s="109" t="str">
        <f aca="false">IF($D933="","",IF(COUNTIF($D$4:$D$1203,$D933)&gt;1,"DUPLICATE — check earlier row",""))</f>
        <v/>
      </c>
      <c r="AO933" s="81"/>
      <c r="AP933" s="81"/>
    </row>
    <row r="934" customFormat="false" ht="30" hidden="false" customHeight="true" outlineLevel="0" collapsed="false">
      <c r="A934" s="79"/>
      <c r="B934" s="80"/>
      <c r="C934" s="80"/>
      <c r="D934" s="80"/>
      <c r="E934" s="80"/>
      <c r="F934" s="80"/>
      <c r="G934" s="80"/>
      <c r="H934" s="80"/>
      <c r="I934" s="80"/>
      <c r="J934" s="102"/>
      <c r="K934" s="103" t="str">
        <f aca="false">IF(J934="","",IF(J934&gt;=8,"Yes","Check"))</f>
        <v/>
      </c>
      <c r="L934" s="81"/>
      <c r="M934" s="102"/>
      <c r="N934" s="102"/>
      <c r="O934" s="80"/>
      <c r="P934" s="81"/>
      <c r="Q934" s="103" t="str">
        <f aca="false">IF(P934="","",LEN(P934))</f>
        <v/>
      </c>
      <c r="R934" s="102"/>
      <c r="S934" s="80"/>
      <c r="T934" s="81"/>
      <c r="U934" s="104" t="str">
        <f aca="false">IF($AE934&lt;&gt;"",$AE934+4,IF(OR(R934&lt;&gt;"Yes",A934=""),"",A934+4))</f>
        <v/>
      </c>
      <c r="V934" s="102"/>
      <c r="W934" s="81"/>
      <c r="X934" s="81"/>
      <c r="Y934" s="105"/>
      <c r="Z934" s="105"/>
      <c r="AA934" s="106" t="str">
        <f aca="false">IF(AND($Y934="",$Z934=""),"",ROUND(IFERROR(VALUE(LEFT($Y934,1)),0)*12+IFERROR(VALUE(LEFT($Z934,1)),0)*8,0))</f>
        <v/>
      </c>
      <c r="AB934" s="106" t="str">
        <f aca="false">IF($AA934="","",IF($AA934&gt;=80,"A - call first",IF($AA934&gt;=60,"B - worth pursuing",IF($AA934&gt;=40,"C - nurture","D - do not spend time here"))))</f>
        <v/>
      </c>
      <c r="AC934" s="107" t="str">
        <f aca="false">IF($C934="","",IF($S934="Converted","8 Won / Certified",IF($S934="Application Started","7 Certification / Enterprise opportunity",IF($S934="Meeting Booked","6 Meeting / Application",IF(OR($S934="Interested",$S934="Info Requested"),"5 Interested",IF(OR($S934="Declined",$S934="Not Relevant",$S934="Do Not Contact / Unsubscribed"),"9 Closed - Lost",IF($R934="Yes","4 Contacted",IF($N934="Yes","2 Engaged",IF($M934="Yes","1 Awareness",IF($AA934&gt;=60,"3 Qualified","1 Awareness"))))))))))</f>
        <v/>
      </c>
      <c r="AD934" s="108"/>
      <c r="AE934" s="108"/>
      <c r="AF934" s="111" t="str">
        <f aca="false">IF($AE934="","",$AE934+10)</f>
        <v/>
      </c>
      <c r="AG934" s="108"/>
      <c r="AH934" s="81"/>
      <c r="AI934" s="108"/>
      <c r="AJ934" s="81"/>
      <c r="AK934" s="108"/>
      <c r="AL934" s="110"/>
      <c r="AM934" s="81"/>
      <c r="AN934" s="111" t="str">
        <f aca="false">IF($D934="","",IF(COUNTIF($D$4:$D$1203,$D934)&gt;1,"DUPLICATE — check earlier row",""))</f>
        <v/>
      </c>
      <c r="AO934" s="81"/>
      <c r="AP934" s="81"/>
    </row>
    <row r="935" customFormat="false" ht="30" hidden="false" customHeight="true" outlineLevel="0" collapsed="false">
      <c r="A935" s="79"/>
      <c r="B935" s="80"/>
      <c r="C935" s="80"/>
      <c r="D935" s="80"/>
      <c r="E935" s="80"/>
      <c r="F935" s="80"/>
      <c r="G935" s="80"/>
      <c r="H935" s="80"/>
      <c r="I935" s="80"/>
      <c r="J935" s="102"/>
      <c r="K935" s="103" t="str">
        <f aca="false">IF(J935="","",IF(J935&gt;=8,"Yes","Check"))</f>
        <v/>
      </c>
      <c r="L935" s="81"/>
      <c r="M935" s="102"/>
      <c r="N935" s="102"/>
      <c r="O935" s="80"/>
      <c r="P935" s="81"/>
      <c r="Q935" s="103" t="str">
        <f aca="false">IF(P935="","",LEN(P935))</f>
        <v/>
      </c>
      <c r="R935" s="102"/>
      <c r="S935" s="80"/>
      <c r="T935" s="81"/>
      <c r="U935" s="104" t="str">
        <f aca="false">IF($AE935&lt;&gt;"",$AE935+4,IF(OR(R935&lt;&gt;"Yes",A935=""),"",A935+4))</f>
        <v/>
      </c>
      <c r="V935" s="102"/>
      <c r="W935" s="81"/>
      <c r="X935" s="81"/>
      <c r="Y935" s="105"/>
      <c r="Z935" s="105"/>
      <c r="AA935" s="106" t="str">
        <f aca="false">IF(AND($Y935="",$Z935=""),"",ROUND(IFERROR(VALUE(LEFT($Y935,1)),0)*12+IFERROR(VALUE(LEFT($Z935,1)),0)*8,0))</f>
        <v/>
      </c>
      <c r="AB935" s="106" t="str">
        <f aca="false">IF($AA935="","",IF($AA935&gt;=80,"A - call first",IF($AA935&gt;=60,"B - worth pursuing",IF($AA935&gt;=40,"C - nurture","D - do not spend time here"))))</f>
        <v/>
      </c>
      <c r="AC935" s="107" t="str">
        <f aca="false">IF($C935="","",IF($S935="Converted","8 Won / Certified",IF($S935="Application Started","7 Certification / Enterprise opportunity",IF($S935="Meeting Booked","6 Meeting / Application",IF(OR($S935="Interested",$S935="Info Requested"),"5 Interested",IF(OR($S935="Declined",$S935="Not Relevant",$S935="Do Not Contact / Unsubscribed"),"9 Closed - Lost",IF($R935="Yes","4 Contacted",IF($N935="Yes","2 Engaged",IF($M935="Yes","1 Awareness",IF($AA935&gt;=60,"3 Qualified","1 Awareness"))))))))))</f>
        <v/>
      </c>
      <c r="AD935" s="108"/>
      <c r="AE935" s="108"/>
      <c r="AF935" s="109" t="str">
        <f aca="false">IF($AE935="","",$AE935+10)</f>
        <v/>
      </c>
      <c r="AG935" s="108"/>
      <c r="AH935" s="81"/>
      <c r="AI935" s="108"/>
      <c r="AJ935" s="81"/>
      <c r="AK935" s="108"/>
      <c r="AL935" s="110"/>
      <c r="AM935" s="81"/>
      <c r="AN935" s="109" t="str">
        <f aca="false">IF($D935="","",IF(COUNTIF($D$4:$D$1203,$D935)&gt;1,"DUPLICATE — check earlier row",""))</f>
        <v/>
      </c>
      <c r="AO935" s="81"/>
      <c r="AP935" s="81"/>
    </row>
    <row r="936" customFormat="false" ht="30" hidden="false" customHeight="true" outlineLevel="0" collapsed="false">
      <c r="A936" s="79"/>
      <c r="B936" s="80"/>
      <c r="C936" s="80"/>
      <c r="D936" s="80"/>
      <c r="E936" s="80"/>
      <c r="F936" s="80"/>
      <c r="G936" s="80"/>
      <c r="H936" s="80"/>
      <c r="I936" s="80"/>
      <c r="J936" s="102"/>
      <c r="K936" s="103" t="str">
        <f aca="false">IF(J936="","",IF(J936&gt;=8,"Yes","Check"))</f>
        <v/>
      </c>
      <c r="L936" s="81"/>
      <c r="M936" s="102"/>
      <c r="N936" s="102"/>
      <c r="O936" s="80"/>
      <c r="P936" s="81"/>
      <c r="Q936" s="103" t="str">
        <f aca="false">IF(P936="","",LEN(P936))</f>
        <v/>
      </c>
      <c r="R936" s="102"/>
      <c r="S936" s="80"/>
      <c r="T936" s="81"/>
      <c r="U936" s="104" t="str">
        <f aca="false">IF($AE936&lt;&gt;"",$AE936+4,IF(OR(R936&lt;&gt;"Yes",A936=""),"",A936+4))</f>
        <v/>
      </c>
      <c r="V936" s="102"/>
      <c r="W936" s="81"/>
      <c r="X936" s="81"/>
      <c r="Y936" s="105"/>
      <c r="Z936" s="105"/>
      <c r="AA936" s="106" t="str">
        <f aca="false">IF(AND($Y936="",$Z936=""),"",ROUND(IFERROR(VALUE(LEFT($Y936,1)),0)*12+IFERROR(VALUE(LEFT($Z936,1)),0)*8,0))</f>
        <v/>
      </c>
      <c r="AB936" s="106" t="str">
        <f aca="false">IF($AA936="","",IF($AA936&gt;=80,"A - call first",IF($AA936&gt;=60,"B - worth pursuing",IF($AA936&gt;=40,"C - nurture","D - do not spend time here"))))</f>
        <v/>
      </c>
      <c r="AC936" s="107" t="str">
        <f aca="false">IF($C936="","",IF($S936="Converted","8 Won / Certified",IF($S936="Application Started","7 Certification / Enterprise opportunity",IF($S936="Meeting Booked","6 Meeting / Application",IF(OR($S936="Interested",$S936="Info Requested"),"5 Interested",IF(OR($S936="Declined",$S936="Not Relevant",$S936="Do Not Contact / Unsubscribed"),"9 Closed - Lost",IF($R936="Yes","4 Contacted",IF($N936="Yes","2 Engaged",IF($M936="Yes","1 Awareness",IF($AA936&gt;=60,"3 Qualified","1 Awareness"))))))))))</f>
        <v/>
      </c>
      <c r="AD936" s="108"/>
      <c r="AE936" s="108"/>
      <c r="AF936" s="111" t="str">
        <f aca="false">IF($AE936="","",$AE936+10)</f>
        <v/>
      </c>
      <c r="AG936" s="108"/>
      <c r="AH936" s="81"/>
      <c r="AI936" s="108"/>
      <c r="AJ936" s="81"/>
      <c r="AK936" s="108"/>
      <c r="AL936" s="110"/>
      <c r="AM936" s="81"/>
      <c r="AN936" s="111" t="str">
        <f aca="false">IF($D936="","",IF(COUNTIF($D$4:$D$1203,$D936)&gt;1,"DUPLICATE — check earlier row",""))</f>
        <v/>
      </c>
      <c r="AO936" s="81"/>
      <c r="AP936" s="81"/>
    </row>
    <row r="937" customFormat="false" ht="30" hidden="false" customHeight="true" outlineLevel="0" collapsed="false">
      <c r="A937" s="79"/>
      <c r="B937" s="80"/>
      <c r="C937" s="80"/>
      <c r="D937" s="80"/>
      <c r="E937" s="80"/>
      <c r="F937" s="80"/>
      <c r="G937" s="80"/>
      <c r="H937" s="80"/>
      <c r="I937" s="80"/>
      <c r="J937" s="102"/>
      <c r="K937" s="103" t="str">
        <f aca="false">IF(J937="","",IF(J937&gt;=8,"Yes","Check"))</f>
        <v/>
      </c>
      <c r="L937" s="81"/>
      <c r="M937" s="102"/>
      <c r="N937" s="102"/>
      <c r="O937" s="80"/>
      <c r="P937" s="81"/>
      <c r="Q937" s="103" t="str">
        <f aca="false">IF(P937="","",LEN(P937))</f>
        <v/>
      </c>
      <c r="R937" s="102"/>
      <c r="S937" s="80"/>
      <c r="T937" s="81"/>
      <c r="U937" s="104" t="str">
        <f aca="false">IF($AE937&lt;&gt;"",$AE937+4,IF(OR(R937&lt;&gt;"Yes",A937=""),"",A937+4))</f>
        <v/>
      </c>
      <c r="V937" s="102"/>
      <c r="W937" s="81"/>
      <c r="X937" s="81"/>
      <c r="Y937" s="105"/>
      <c r="Z937" s="105"/>
      <c r="AA937" s="106" t="str">
        <f aca="false">IF(AND($Y937="",$Z937=""),"",ROUND(IFERROR(VALUE(LEFT($Y937,1)),0)*12+IFERROR(VALUE(LEFT($Z937,1)),0)*8,0))</f>
        <v/>
      </c>
      <c r="AB937" s="106" t="str">
        <f aca="false">IF($AA937="","",IF($AA937&gt;=80,"A - call first",IF($AA937&gt;=60,"B - worth pursuing",IF($AA937&gt;=40,"C - nurture","D - do not spend time here"))))</f>
        <v/>
      </c>
      <c r="AC937" s="107" t="str">
        <f aca="false">IF($C937="","",IF($S937="Converted","8 Won / Certified",IF($S937="Application Started","7 Certification / Enterprise opportunity",IF($S937="Meeting Booked","6 Meeting / Application",IF(OR($S937="Interested",$S937="Info Requested"),"5 Interested",IF(OR($S937="Declined",$S937="Not Relevant",$S937="Do Not Contact / Unsubscribed"),"9 Closed - Lost",IF($R937="Yes","4 Contacted",IF($N937="Yes","2 Engaged",IF($M937="Yes","1 Awareness",IF($AA937&gt;=60,"3 Qualified","1 Awareness"))))))))))</f>
        <v/>
      </c>
      <c r="AD937" s="108"/>
      <c r="AE937" s="108"/>
      <c r="AF937" s="109" t="str">
        <f aca="false">IF($AE937="","",$AE937+10)</f>
        <v/>
      </c>
      <c r="AG937" s="108"/>
      <c r="AH937" s="81"/>
      <c r="AI937" s="108"/>
      <c r="AJ937" s="81"/>
      <c r="AK937" s="108"/>
      <c r="AL937" s="110"/>
      <c r="AM937" s="81"/>
      <c r="AN937" s="109" t="str">
        <f aca="false">IF($D937="","",IF(COUNTIF($D$4:$D$1203,$D937)&gt;1,"DUPLICATE — check earlier row",""))</f>
        <v/>
      </c>
      <c r="AO937" s="81"/>
      <c r="AP937" s="81"/>
    </row>
    <row r="938" customFormat="false" ht="30" hidden="false" customHeight="true" outlineLevel="0" collapsed="false">
      <c r="A938" s="79"/>
      <c r="B938" s="80"/>
      <c r="C938" s="80"/>
      <c r="D938" s="80"/>
      <c r="E938" s="80"/>
      <c r="F938" s="80"/>
      <c r="G938" s="80"/>
      <c r="H938" s="80"/>
      <c r="I938" s="80"/>
      <c r="J938" s="102"/>
      <c r="K938" s="103" t="str">
        <f aca="false">IF(J938="","",IF(J938&gt;=8,"Yes","Check"))</f>
        <v/>
      </c>
      <c r="L938" s="81"/>
      <c r="M938" s="102"/>
      <c r="N938" s="102"/>
      <c r="O938" s="80"/>
      <c r="P938" s="81"/>
      <c r="Q938" s="103" t="str">
        <f aca="false">IF(P938="","",LEN(P938))</f>
        <v/>
      </c>
      <c r="R938" s="102"/>
      <c r="S938" s="80"/>
      <c r="T938" s="81"/>
      <c r="U938" s="104" t="str">
        <f aca="false">IF($AE938&lt;&gt;"",$AE938+4,IF(OR(R938&lt;&gt;"Yes",A938=""),"",A938+4))</f>
        <v/>
      </c>
      <c r="V938" s="102"/>
      <c r="W938" s="81"/>
      <c r="X938" s="81"/>
      <c r="Y938" s="105"/>
      <c r="Z938" s="105"/>
      <c r="AA938" s="106" t="str">
        <f aca="false">IF(AND($Y938="",$Z938=""),"",ROUND(IFERROR(VALUE(LEFT($Y938,1)),0)*12+IFERROR(VALUE(LEFT($Z938,1)),0)*8,0))</f>
        <v/>
      </c>
      <c r="AB938" s="106" t="str">
        <f aca="false">IF($AA938="","",IF($AA938&gt;=80,"A - call first",IF($AA938&gt;=60,"B - worth pursuing",IF($AA938&gt;=40,"C - nurture","D - do not spend time here"))))</f>
        <v/>
      </c>
      <c r="AC938" s="107" t="str">
        <f aca="false">IF($C938="","",IF($S938="Converted","8 Won / Certified",IF($S938="Application Started","7 Certification / Enterprise opportunity",IF($S938="Meeting Booked","6 Meeting / Application",IF(OR($S938="Interested",$S938="Info Requested"),"5 Interested",IF(OR($S938="Declined",$S938="Not Relevant",$S938="Do Not Contact / Unsubscribed"),"9 Closed - Lost",IF($R938="Yes","4 Contacted",IF($N938="Yes","2 Engaged",IF($M938="Yes","1 Awareness",IF($AA938&gt;=60,"3 Qualified","1 Awareness"))))))))))</f>
        <v/>
      </c>
      <c r="AD938" s="108"/>
      <c r="AE938" s="108"/>
      <c r="AF938" s="111" t="str">
        <f aca="false">IF($AE938="","",$AE938+10)</f>
        <v/>
      </c>
      <c r="AG938" s="108"/>
      <c r="AH938" s="81"/>
      <c r="AI938" s="108"/>
      <c r="AJ938" s="81"/>
      <c r="AK938" s="108"/>
      <c r="AL938" s="110"/>
      <c r="AM938" s="81"/>
      <c r="AN938" s="111" t="str">
        <f aca="false">IF($D938="","",IF(COUNTIF($D$4:$D$1203,$D938)&gt;1,"DUPLICATE — check earlier row",""))</f>
        <v/>
      </c>
      <c r="AO938" s="81"/>
      <c r="AP938" s="81"/>
    </row>
    <row r="939" customFormat="false" ht="30" hidden="false" customHeight="true" outlineLevel="0" collapsed="false">
      <c r="A939" s="79"/>
      <c r="B939" s="80"/>
      <c r="C939" s="80"/>
      <c r="D939" s="80"/>
      <c r="E939" s="80"/>
      <c r="F939" s="80"/>
      <c r="G939" s="80"/>
      <c r="H939" s="80"/>
      <c r="I939" s="80"/>
      <c r="J939" s="102"/>
      <c r="K939" s="103" t="str">
        <f aca="false">IF(J939="","",IF(J939&gt;=8,"Yes","Check"))</f>
        <v/>
      </c>
      <c r="L939" s="81"/>
      <c r="M939" s="102"/>
      <c r="N939" s="102"/>
      <c r="O939" s="80"/>
      <c r="P939" s="81"/>
      <c r="Q939" s="103" t="str">
        <f aca="false">IF(P939="","",LEN(P939))</f>
        <v/>
      </c>
      <c r="R939" s="102"/>
      <c r="S939" s="80"/>
      <c r="T939" s="81"/>
      <c r="U939" s="104" t="str">
        <f aca="false">IF($AE939&lt;&gt;"",$AE939+4,IF(OR(R939&lt;&gt;"Yes",A939=""),"",A939+4))</f>
        <v/>
      </c>
      <c r="V939" s="102"/>
      <c r="W939" s="81"/>
      <c r="X939" s="81"/>
      <c r="Y939" s="105"/>
      <c r="Z939" s="105"/>
      <c r="AA939" s="106" t="str">
        <f aca="false">IF(AND($Y939="",$Z939=""),"",ROUND(IFERROR(VALUE(LEFT($Y939,1)),0)*12+IFERROR(VALUE(LEFT($Z939,1)),0)*8,0))</f>
        <v/>
      </c>
      <c r="AB939" s="106" t="str">
        <f aca="false">IF($AA939="","",IF($AA939&gt;=80,"A - call first",IF($AA939&gt;=60,"B - worth pursuing",IF($AA939&gt;=40,"C - nurture","D - do not spend time here"))))</f>
        <v/>
      </c>
      <c r="AC939" s="107" t="str">
        <f aca="false">IF($C939="","",IF($S939="Converted","8 Won / Certified",IF($S939="Application Started","7 Certification / Enterprise opportunity",IF($S939="Meeting Booked","6 Meeting / Application",IF(OR($S939="Interested",$S939="Info Requested"),"5 Interested",IF(OR($S939="Declined",$S939="Not Relevant",$S939="Do Not Contact / Unsubscribed"),"9 Closed - Lost",IF($R939="Yes","4 Contacted",IF($N939="Yes","2 Engaged",IF($M939="Yes","1 Awareness",IF($AA939&gt;=60,"3 Qualified","1 Awareness"))))))))))</f>
        <v/>
      </c>
      <c r="AD939" s="108"/>
      <c r="AE939" s="108"/>
      <c r="AF939" s="109" t="str">
        <f aca="false">IF($AE939="","",$AE939+10)</f>
        <v/>
      </c>
      <c r="AG939" s="108"/>
      <c r="AH939" s="81"/>
      <c r="AI939" s="108"/>
      <c r="AJ939" s="81"/>
      <c r="AK939" s="108"/>
      <c r="AL939" s="110"/>
      <c r="AM939" s="81"/>
      <c r="AN939" s="109" t="str">
        <f aca="false">IF($D939="","",IF(COUNTIF($D$4:$D$1203,$D939)&gt;1,"DUPLICATE — check earlier row",""))</f>
        <v/>
      </c>
      <c r="AO939" s="81"/>
      <c r="AP939" s="81"/>
    </row>
    <row r="940" customFormat="false" ht="30" hidden="false" customHeight="true" outlineLevel="0" collapsed="false">
      <c r="A940" s="79"/>
      <c r="B940" s="80"/>
      <c r="C940" s="80"/>
      <c r="D940" s="80"/>
      <c r="E940" s="80"/>
      <c r="F940" s="80"/>
      <c r="G940" s="80"/>
      <c r="H940" s="80"/>
      <c r="I940" s="80"/>
      <c r="J940" s="102"/>
      <c r="K940" s="103" t="str">
        <f aca="false">IF(J940="","",IF(J940&gt;=8,"Yes","Check"))</f>
        <v/>
      </c>
      <c r="L940" s="81"/>
      <c r="M940" s="102"/>
      <c r="N940" s="102"/>
      <c r="O940" s="80"/>
      <c r="P940" s="81"/>
      <c r="Q940" s="103" t="str">
        <f aca="false">IF(P940="","",LEN(P940))</f>
        <v/>
      </c>
      <c r="R940" s="102"/>
      <c r="S940" s="80"/>
      <c r="T940" s="81"/>
      <c r="U940" s="104" t="str">
        <f aca="false">IF($AE940&lt;&gt;"",$AE940+4,IF(OR(R940&lt;&gt;"Yes",A940=""),"",A940+4))</f>
        <v/>
      </c>
      <c r="V940" s="102"/>
      <c r="W940" s="81"/>
      <c r="X940" s="81"/>
      <c r="Y940" s="105"/>
      <c r="Z940" s="105"/>
      <c r="AA940" s="106" t="str">
        <f aca="false">IF(AND($Y940="",$Z940=""),"",ROUND(IFERROR(VALUE(LEFT($Y940,1)),0)*12+IFERROR(VALUE(LEFT($Z940,1)),0)*8,0))</f>
        <v/>
      </c>
      <c r="AB940" s="106" t="str">
        <f aca="false">IF($AA940="","",IF($AA940&gt;=80,"A - call first",IF($AA940&gt;=60,"B - worth pursuing",IF($AA940&gt;=40,"C - nurture","D - do not spend time here"))))</f>
        <v/>
      </c>
      <c r="AC940" s="107" t="str">
        <f aca="false">IF($C940="","",IF($S940="Converted","8 Won / Certified",IF($S940="Application Started","7 Certification / Enterprise opportunity",IF($S940="Meeting Booked","6 Meeting / Application",IF(OR($S940="Interested",$S940="Info Requested"),"5 Interested",IF(OR($S940="Declined",$S940="Not Relevant",$S940="Do Not Contact / Unsubscribed"),"9 Closed - Lost",IF($R940="Yes","4 Contacted",IF($N940="Yes","2 Engaged",IF($M940="Yes","1 Awareness",IF($AA940&gt;=60,"3 Qualified","1 Awareness"))))))))))</f>
        <v/>
      </c>
      <c r="AD940" s="108"/>
      <c r="AE940" s="108"/>
      <c r="AF940" s="111" t="str">
        <f aca="false">IF($AE940="","",$AE940+10)</f>
        <v/>
      </c>
      <c r="AG940" s="108"/>
      <c r="AH940" s="81"/>
      <c r="AI940" s="108"/>
      <c r="AJ940" s="81"/>
      <c r="AK940" s="108"/>
      <c r="AL940" s="110"/>
      <c r="AM940" s="81"/>
      <c r="AN940" s="111" t="str">
        <f aca="false">IF($D940="","",IF(COUNTIF($D$4:$D$1203,$D940)&gt;1,"DUPLICATE — check earlier row",""))</f>
        <v/>
      </c>
      <c r="AO940" s="81"/>
      <c r="AP940" s="81"/>
    </row>
    <row r="941" customFormat="false" ht="30" hidden="false" customHeight="true" outlineLevel="0" collapsed="false">
      <c r="A941" s="79"/>
      <c r="B941" s="80"/>
      <c r="C941" s="80"/>
      <c r="D941" s="80"/>
      <c r="E941" s="80"/>
      <c r="F941" s="80"/>
      <c r="G941" s="80"/>
      <c r="H941" s="80"/>
      <c r="I941" s="80"/>
      <c r="J941" s="102"/>
      <c r="K941" s="103" t="str">
        <f aca="false">IF(J941="","",IF(J941&gt;=8,"Yes","Check"))</f>
        <v/>
      </c>
      <c r="L941" s="81"/>
      <c r="M941" s="102"/>
      <c r="N941" s="102"/>
      <c r="O941" s="80"/>
      <c r="P941" s="81"/>
      <c r="Q941" s="103" t="str">
        <f aca="false">IF(P941="","",LEN(P941))</f>
        <v/>
      </c>
      <c r="R941" s="102"/>
      <c r="S941" s="80"/>
      <c r="T941" s="81"/>
      <c r="U941" s="104" t="str">
        <f aca="false">IF($AE941&lt;&gt;"",$AE941+4,IF(OR(R941&lt;&gt;"Yes",A941=""),"",A941+4))</f>
        <v/>
      </c>
      <c r="V941" s="102"/>
      <c r="W941" s="81"/>
      <c r="X941" s="81"/>
      <c r="Y941" s="105"/>
      <c r="Z941" s="105"/>
      <c r="AA941" s="106" t="str">
        <f aca="false">IF(AND($Y941="",$Z941=""),"",ROUND(IFERROR(VALUE(LEFT($Y941,1)),0)*12+IFERROR(VALUE(LEFT($Z941,1)),0)*8,0))</f>
        <v/>
      </c>
      <c r="AB941" s="106" t="str">
        <f aca="false">IF($AA941="","",IF($AA941&gt;=80,"A - call first",IF($AA941&gt;=60,"B - worth pursuing",IF($AA941&gt;=40,"C - nurture","D - do not spend time here"))))</f>
        <v/>
      </c>
      <c r="AC941" s="107" t="str">
        <f aca="false">IF($C941="","",IF($S941="Converted","8 Won / Certified",IF($S941="Application Started","7 Certification / Enterprise opportunity",IF($S941="Meeting Booked","6 Meeting / Application",IF(OR($S941="Interested",$S941="Info Requested"),"5 Interested",IF(OR($S941="Declined",$S941="Not Relevant",$S941="Do Not Contact / Unsubscribed"),"9 Closed - Lost",IF($R941="Yes","4 Contacted",IF($N941="Yes","2 Engaged",IF($M941="Yes","1 Awareness",IF($AA941&gt;=60,"3 Qualified","1 Awareness"))))))))))</f>
        <v/>
      </c>
      <c r="AD941" s="108"/>
      <c r="AE941" s="108"/>
      <c r="AF941" s="109" t="str">
        <f aca="false">IF($AE941="","",$AE941+10)</f>
        <v/>
      </c>
      <c r="AG941" s="108"/>
      <c r="AH941" s="81"/>
      <c r="AI941" s="108"/>
      <c r="AJ941" s="81"/>
      <c r="AK941" s="108"/>
      <c r="AL941" s="110"/>
      <c r="AM941" s="81"/>
      <c r="AN941" s="109" t="str">
        <f aca="false">IF($D941="","",IF(COUNTIF($D$4:$D$1203,$D941)&gt;1,"DUPLICATE — check earlier row",""))</f>
        <v/>
      </c>
      <c r="AO941" s="81"/>
      <c r="AP941" s="81"/>
    </row>
    <row r="942" customFormat="false" ht="30" hidden="false" customHeight="true" outlineLevel="0" collapsed="false">
      <c r="A942" s="79"/>
      <c r="B942" s="80"/>
      <c r="C942" s="80"/>
      <c r="D942" s="80"/>
      <c r="E942" s="80"/>
      <c r="F942" s="80"/>
      <c r="G942" s="80"/>
      <c r="H942" s="80"/>
      <c r="I942" s="80"/>
      <c r="J942" s="102"/>
      <c r="K942" s="103" t="str">
        <f aca="false">IF(J942="","",IF(J942&gt;=8,"Yes","Check"))</f>
        <v/>
      </c>
      <c r="L942" s="81"/>
      <c r="M942" s="102"/>
      <c r="N942" s="102"/>
      <c r="O942" s="80"/>
      <c r="P942" s="81"/>
      <c r="Q942" s="103" t="str">
        <f aca="false">IF(P942="","",LEN(P942))</f>
        <v/>
      </c>
      <c r="R942" s="102"/>
      <c r="S942" s="80"/>
      <c r="T942" s="81"/>
      <c r="U942" s="104" t="str">
        <f aca="false">IF($AE942&lt;&gt;"",$AE942+4,IF(OR(R942&lt;&gt;"Yes",A942=""),"",A942+4))</f>
        <v/>
      </c>
      <c r="V942" s="102"/>
      <c r="W942" s="81"/>
      <c r="X942" s="81"/>
      <c r="Y942" s="105"/>
      <c r="Z942" s="105"/>
      <c r="AA942" s="106" t="str">
        <f aca="false">IF(AND($Y942="",$Z942=""),"",ROUND(IFERROR(VALUE(LEFT($Y942,1)),0)*12+IFERROR(VALUE(LEFT($Z942,1)),0)*8,0))</f>
        <v/>
      </c>
      <c r="AB942" s="106" t="str">
        <f aca="false">IF($AA942="","",IF($AA942&gt;=80,"A - call first",IF($AA942&gt;=60,"B - worth pursuing",IF($AA942&gt;=40,"C - nurture","D - do not spend time here"))))</f>
        <v/>
      </c>
      <c r="AC942" s="107" t="str">
        <f aca="false">IF($C942="","",IF($S942="Converted","8 Won / Certified",IF($S942="Application Started","7 Certification / Enterprise opportunity",IF($S942="Meeting Booked","6 Meeting / Application",IF(OR($S942="Interested",$S942="Info Requested"),"5 Interested",IF(OR($S942="Declined",$S942="Not Relevant",$S942="Do Not Contact / Unsubscribed"),"9 Closed - Lost",IF($R942="Yes","4 Contacted",IF($N942="Yes","2 Engaged",IF($M942="Yes","1 Awareness",IF($AA942&gt;=60,"3 Qualified","1 Awareness"))))))))))</f>
        <v/>
      </c>
      <c r="AD942" s="108"/>
      <c r="AE942" s="108"/>
      <c r="AF942" s="111" t="str">
        <f aca="false">IF($AE942="","",$AE942+10)</f>
        <v/>
      </c>
      <c r="AG942" s="108"/>
      <c r="AH942" s="81"/>
      <c r="AI942" s="108"/>
      <c r="AJ942" s="81"/>
      <c r="AK942" s="108"/>
      <c r="AL942" s="110"/>
      <c r="AM942" s="81"/>
      <c r="AN942" s="111" t="str">
        <f aca="false">IF($D942="","",IF(COUNTIF($D$4:$D$1203,$D942)&gt;1,"DUPLICATE — check earlier row",""))</f>
        <v/>
      </c>
      <c r="AO942" s="81"/>
      <c r="AP942" s="81"/>
    </row>
    <row r="943" customFormat="false" ht="30" hidden="false" customHeight="true" outlineLevel="0" collapsed="false">
      <c r="A943" s="79"/>
      <c r="B943" s="80"/>
      <c r="C943" s="80"/>
      <c r="D943" s="80"/>
      <c r="E943" s="80"/>
      <c r="F943" s="80"/>
      <c r="G943" s="80"/>
      <c r="H943" s="80"/>
      <c r="I943" s="80"/>
      <c r="J943" s="102"/>
      <c r="K943" s="103" t="str">
        <f aca="false">IF(J943="","",IF(J943&gt;=8,"Yes","Check"))</f>
        <v/>
      </c>
      <c r="L943" s="81"/>
      <c r="M943" s="102"/>
      <c r="N943" s="102"/>
      <c r="O943" s="80"/>
      <c r="P943" s="81"/>
      <c r="Q943" s="103" t="str">
        <f aca="false">IF(P943="","",LEN(P943))</f>
        <v/>
      </c>
      <c r="R943" s="102"/>
      <c r="S943" s="80"/>
      <c r="T943" s="81"/>
      <c r="U943" s="104" t="str">
        <f aca="false">IF($AE943&lt;&gt;"",$AE943+4,IF(OR(R943&lt;&gt;"Yes",A943=""),"",A943+4))</f>
        <v/>
      </c>
      <c r="V943" s="102"/>
      <c r="W943" s="81"/>
      <c r="X943" s="81"/>
      <c r="Y943" s="105"/>
      <c r="Z943" s="105"/>
      <c r="AA943" s="106" t="str">
        <f aca="false">IF(AND($Y943="",$Z943=""),"",ROUND(IFERROR(VALUE(LEFT($Y943,1)),0)*12+IFERROR(VALUE(LEFT($Z943,1)),0)*8,0))</f>
        <v/>
      </c>
      <c r="AB943" s="106" t="str">
        <f aca="false">IF($AA943="","",IF($AA943&gt;=80,"A - call first",IF($AA943&gt;=60,"B - worth pursuing",IF($AA943&gt;=40,"C - nurture","D - do not spend time here"))))</f>
        <v/>
      </c>
      <c r="AC943" s="107" t="str">
        <f aca="false">IF($C943="","",IF($S943="Converted","8 Won / Certified",IF($S943="Application Started","7 Certification / Enterprise opportunity",IF($S943="Meeting Booked","6 Meeting / Application",IF(OR($S943="Interested",$S943="Info Requested"),"5 Interested",IF(OR($S943="Declined",$S943="Not Relevant",$S943="Do Not Contact / Unsubscribed"),"9 Closed - Lost",IF($R943="Yes","4 Contacted",IF($N943="Yes","2 Engaged",IF($M943="Yes","1 Awareness",IF($AA943&gt;=60,"3 Qualified","1 Awareness"))))))))))</f>
        <v/>
      </c>
      <c r="AD943" s="108"/>
      <c r="AE943" s="108"/>
      <c r="AF943" s="109" t="str">
        <f aca="false">IF($AE943="","",$AE943+10)</f>
        <v/>
      </c>
      <c r="AG943" s="108"/>
      <c r="AH943" s="81"/>
      <c r="AI943" s="108"/>
      <c r="AJ943" s="81"/>
      <c r="AK943" s="108"/>
      <c r="AL943" s="110"/>
      <c r="AM943" s="81"/>
      <c r="AN943" s="109" t="str">
        <f aca="false">IF($D943="","",IF(COUNTIF($D$4:$D$1203,$D943)&gt;1,"DUPLICATE — check earlier row",""))</f>
        <v/>
      </c>
      <c r="AO943" s="81"/>
      <c r="AP943" s="81"/>
    </row>
    <row r="944" customFormat="false" ht="30" hidden="false" customHeight="true" outlineLevel="0" collapsed="false">
      <c r="A944" s="79"/>
      <c r="B944" s="80"/>
      <c r="C944" s="80"/>
      <c r="D944" s="80"/>
      <c r="E944" s="80"/>
      <c r="F944" s="80"/>
      <c r="G944" s="80"/>
      <c r="H944" s="80"/>
      <c r="I944" s="80"/>
      <c r="J944" s="102"/>
      <c r="K944" s="103" t="str">
        <f aca="false">IF(J944="","",IF(J944&gt;=8,"Yes","Check"))</f>
        <v/>
      </c>
      <c r="L944" s="81"/>
      <c r="M944" s="102"/>
      <c r="N944" s="102"/>
      <c r="O944" s="80"/>
      <c r="P944" s="81"/>
      <c r="Q944" s="103" t="str">
        <f aca="false">IF(P944="","",LEN(P944))</f>
        <v/>
      </c>
      <c r="R944" s="102"/>
      <c r="S944" s="80"/>
      <c r="T944" s="81"/>
      <c r="U944" s="104" t="str">
        <f aca="false">IF($AE944&lt;&gt;"",$AE944+4,IF(OR(R944&lt;&gt;"Yes",A944=""),"",A944+4))</f>
        <v/>
      </c>
      <c r="V944" s="102"/>
      <c r="W944" s="81"/>
      <c r="X944" s="81"/>
      <c r="Y944" s="105"/>
      <c r="Z944" s="105"/>
      <c r="AA944" s="106" t="str">
        <f aca="false">IF(AND($Y944="",$Z944=""),"",ROUND(IFERROR(VALUE(LEFT($Y944,1)),0)*12+IFERROR(VALUE(LEFT($Z944,1)),0)*8,0))</f>
        <v/>
      </c>
      <c r="AB944" s="106" t="str">
        <f aca="false">IF($AA944="","",IF($AA944&gt;=80,"A - call first",IF($AA944&gt;=60,"B - worth pursuing",IF($AA944&gt;=40,"C - nurture","D - do not spend time here"))))</f>
        <v/>
      </c>
      <c r="AC944" s="107" t="str">
        <f aca="false">IF($C944="","",IF($S944="Converted","8 Won / Certified",IF($S944="Application Started","7 Certification / Enterprise opportunity",IF($S944="Meeting Booked","6 Meeting / Application",IF(OR($S944="Interested",$S944="Info Requested"),"5 Interested",IF(OR($S944="Declined",$S944="Not Relevant",$S944="Do Not Contact / Unsubscribed"),"9 Closed - Lost",IF($R944="Yes","4 Contacted",IF($N944="Yes","2 Engaged",IF($M944="Yes","1 Awareness",IF($AA944&gt;=60,"3 Qualified","1 Awareness"))))))))))</f>
        <v/>
      </c>
      <c r="AD944" s="108"/>
      <c r="AE944" s="108"/>
      <c r="AF944" s="111" t="str">
        <f aca="false">IF($AE944="","",$AE944+10)</f>
        <v/>
      </c>
      <c r="AG944" s="108"/>
      <c r="AH944" s="81"/>
      <c r="AI944" s="108"/>
      <c r="AJ944" s="81"/>
      <c r="AK944" s="108"/>
      <c r="AL944" s="110"/>
      <c r="AM944" s="81"/>
      <c r="AN944" s="111" t="str">
        <f aca="false">IF($D944="","",IF(COUNTIF($D$4:$D$1203,$D944)&gt;1,"DUPLICATE — check earlier row",""))</f>
        <v/>
      </c>
      <c r="AO944" s="81"/>
      <c r="AP944" s="81"/>
    </row>
    <row r="945" customFormat="false" ht="30" hidden="false" customHeight="true" outlineLevel="0" collapsed="false">
      <c r="A945" s="79"/>
      <c r="B945" s="80"/>
      <c r="C945" s="80"/>
      <c r="D945" s="80"/>
      <c r="E945" s="80"/>
      <c r="F945" s="80"/>
      <c r="G945" s="80"/>
      <c r="H945" s="80"/>
      <c r="I945" s="80"/>
      <c r="J945" s="102"/>
      <c r="K945" s="103" t="str">
        <f aca="false">IF(J945="","",IF(J945&gt;=8,"Yes","Check"))</f>
        <v/>
      </c>
      <c r="L945" s="81"/>
      <c r="M945" s="102"/>
      <c r="N945" s="102"/>
      <c r="O945" s="80"/>
      <c r="P945" s="81"/>
      <c r="Q945" s="103" t="str">
        <f aca="false">IF(P945="","",LEN(P945))</f>
        <v/>
      </c>
      <c r="R945" s="102"/>
      <c r="S945" s="80"/>
      <c r="T945" s="81"/>
      <c r="U945" s="104" t="str">
        <f aca="false">IF($AE945&lt;&gt;"",$AE945+4,IF(OR(R945&lt;&gt;"Yes",A945=""),"",A945+4))</f>
        <v/>
      </c>
      <c r="V945" s="102"/>
      <c r="W945" s="81"/>
      <c r="X945" s="81"/>
      <c r="Y945" s="105"/>
      <c r="Z945" s="105"/>
      <c r="AA945" s="106" t="str">
        <f aca="false">IF(AND($Y945="",$Z945=""),"",ROUND(IFERROR(VALUE(LEFT($Y945,1)),0)*12+IFERROR(VALUE(LEFT($Z945,1)),0)*8,0))</f>
        <v/>
      </c>
      <c r="AB945" s="106" t="str">
        <f aca="false">IF($AA945="","",IF($AA945&gt;=80,"A - call first",IF($AA945&gt;=60,"B - worth pursuing",IF($AA945&gt;=40,"C - nurture","D - do not spend time here"))))</f>
        <v/>
      </c>
      <c r="AC945" s="107" t="str">
        <f aca="false">IF($C945="","",IF($S945="Converted","8 Won / Certified",IF($S945="Application Started","7 Certification / Enterprise opportunity",IF($S945="Meeting Booked","6 Meeting / Application",IF(OR($S945="Interested",$S945="Info Requested"),"5 Interested",IF(OR($S945="Declined",$S945="Not Relevant",$S945="Do Not Contact / Unsubscribed"),"9 Closed - Lost",IF($R945="Yes","4 Contacted",IF($N945="Yes","2 Engaged",IF($M945="Yes","1 Awareness",IF($AA945&gt;=60,"3 Qualified","1 Awareness"))))))))))</f>
        <v/>
      </c>
      <c r="AD945" s="108"/>
      <c r="AE945" s="108"/>
      <c r="AF945" s="109" t="str">
        <f aca="false">IF($AE945="","",$AE945+10)</f>
        <v/>
      </c>
      <c r="AG945" s="108"/>
      <c r="AH945" s="81"/>
      <c r="AI945" s="108"/>
      <c r="AJ945" s="81"/>
      <c r="AK945" s="108"/>
      <c r="AL945" s="110"/>
      <c r="AM945" s="81"/>
      <c r="AN945" s="109" t="str">
        <f aca="false">IF($D945="","",IF(COUNTIF($D$4:$D$1203,$D945)&gt;1,"DUPLICATE — check earlier row",""))</f>
        <v/>
      </c>
      <c r="AO945" s="81"/>
      <c r="AP945" s="81"/>
    </row>
    <row r="946" customFormat="false" ht="30" hidden="false" customHeight="true" outlineLevel="0" collapsed="false">
      <c r="A946" s="79"/>
      <c r="B946" s="80"/>
      <c r="C946" s="80"/>
      <c r="D946" s="80"/>
      <c r="E946" s="80"/>
      <c r="F946" s="80"/>
      <c r="G946" s="80"/>
      <c r="H946" s="80"/>
      <c r="I946" s="80"/>
      <c r="J946" s="102"/>
      <c r="K946" s="103" t="str">
        <f aca="false">IF(J946="","",IF(J946&gt;=8,"Yes","Check"))</f>
        <v/>
      </c>
      <c r="L946" s="81"/>
      <c r="M946" s="102"/>
      <c r="N946" s="102"/>
      <c r="O946" s="80"/>
      <c r="P946" s="81"/>
      <c r="Q946" s="103" t="str">
        <f aca="false">IF(P946="","",LEN(P946))</f>
        <v/>
      </c>
      <c r="R946" s="102"/>
      <c r="S946" s="80"/>
      <c r="T946" s="81"/>
      <c r="U946" s="104" t="str">
        <f aca="false">IF($AE946&lt;&gt;"",$AE946+4,IF(OR(R946&lt;&gt;"Yes",A946=""),"",A946+4))</f>
        <v/>
      </c>
      <c r="V946" s="102"/>
      <c r="W946" s="81"/>
      <c r="X946" s="81"/>
      <c r="Y946" s="105"/>
      <c r="Z946" s="105"/>
      <c r="AA946" s="106" t="str">
        <f aca="false">IF(AND($Y946="",$Z946=""),"",ROUND(IFERROR(VALUE(LEFT($Y946,1)),0)*12+IFERROR(VALUE(LEFT($Z946,1)),0)*8,0))</f>
        <v/>
      </c>
      <c r="AB946" s="106" t="str">
        <f aca="false">IF($AA946="","",IF($AA946&gt;=80,"A - call first",IF($AA946&gt;=60,"B - worth pursuing",IF($AA946&gt;=40,"C - nurture","D - do not spend time here"))))</f>
        <v/>
      </c>
      <c r="AC946" s="107" t="str">
        <f aca="false">IF($C946="","",IF($S946="Converted","8 Won / Certified",IF($S946="Application Started","7 Certification / Enterprise opportunity",IF($S946="Meeting Booked","6 Meeting / Application",IF(OR($S946="Interested",$S946="Info Requested"),"5 Interested",IF(OR($S946="Declined",$S946="Not Relevant",$S946="Do Not Contact / Unsubscribed"),"9 Closed - Lost",IF($R946="Yes","4 Contacted",IF($N946="Yes","2 Engaged",IF($M946="Yes","1 Awareness",IF($AA946&gt;=60,"3 Qualified","1 Awareness"))))))))))</f>
        <v/>
      </c>
      <c r="AD946" s="108"/>
      <c r="AE946" s="108"/>
      <c r="AF946" s="111" t="str">
        <f aca="false">IF($AE946="","",$AE946+10)</f>
        <v/>
      </c>
      <c r="AG946" s="108"/>
      <c r="AH946" s="81"/>
      <c r="AI946" s="108"/>
      <c r="AJ946" s="81"/>
      <c r="AK946" s="108"/>
      <c r="AL946" s="110"/>
      <c r="AM946" s="81"/>
      <c r="AN946" s="111" t="str">
        <f aca="false">IF($D946="","",IF(COUNTIF($D$4:$D$1203,$D946)&gt;1,"DUPLICATE — check earlier row",""))</f>
        <v/>
      </c>
      <c r="AO946" s="81"/>
      <c r="AP946" s="81"/>
    </row>
    <row r="947" customFormat="false" ht="30" hidden="false" customHeight="true" outlineLevel="0" collapsed="false">
      <c r="A947" s="79"/>
      <c r="B947" s="80"/>
      <c r="C947" s="80"/>
      <c r="D947" s="80"/>
      <c r="E947" s="80"/>
      <c r="F947" s="80"/>
      <c r="G947" s="80"/>
      <c r="H947" s="80"/>
      <c r="I947" s="80"/>
      <c r="J947" s="102"/>
      <c r="K947" s="103" t="str">
        <f aca="false">IF(J947="","",IF(J947&gt;=8,"Yes","Check"))</f>
        <v/>
      </c>
      <c r="L947" s="81"/>
      <c r="M947" s="102"/>
      <c r="N947" s="102"/>
      <c r="O947" s="80"/>
      <c r="P947" s="81"/>
      <c r="Q947" s="103" t="str">
        <f aca="false">IF(P947="","",LEN(P947))</f>
        <v/>
      </c>
      <c r="R947" s="102"/>
      <c r="S947" s="80"/>
      <c r="T947" s="81"/>
      <c r="U947" s="104" t="str">
        <f aca="false">IF($AE947&lt;&gt;"",$AE947+4,IF(OR(R947&lt;&gt;"Yes",A947=""),"",A947+4))</f>
        <v/>
      </c>
      <c r="V947" s="102"/>
      <c r="W947" s="81"/>
      <c r="X947" s="81"/>
      <c r="Y947" s="105"/>
      <c r="Z947" s="105"/>
      <c r="AA947" s="106" t="str">
        <f aca="false">IF(AND($Y947="",$Z947=""),"",ROUND(IFERROR(VALUE(LEFT($Y947,1)),0)*12+IFERROR(VALUE(LEFT($Z947,1)),0)*8,0))</f>
        <v/>
      </c>
      <c r="AB947" s="106" t="str">
        <f aca="false">IF($AA947="","",IF($AA947&gt;=80,"A - call first",IF($AA947&gt;=60,"B - worth pursuing",IF($AA947&gt;=40,"C - nurture","D - do not spend time here"))))</f>
        <v/>
      </c>
      <c r="AC947" s="107" t="str">
        <f aca="false">IF($C947="","",IF($S947="Converted","8 Won / Certified",IF($S947="Application Started","7 Certification / Enterprise opportunity",IF($S947="Meeting Booked","6 Meeting / Application",IF(OR($S947="Interested",$S947="Info Requested"),"5 Interested",IF(OR($S947="Declined",$S947="Not Relevant",$S947="Do Not Contact / Unsubscribed"),"9 Closed - Lost",IF($R947="Yes","4 Contacted",IF($N947="Yes","2 Engaged",IF($M947="Yes","1 Awareness",IF($AA947&gt;=60,"3 Qualified","1 Awareness"))))))))))</f>
        <v/>
      </c>
      <c r="AD947" s="108"/>
      <c r="AE947" s="108"/>
      <c r="AF947" s="109" t="str">
        <f aca="false">IF($AE947="","",$AE947+10)</f>
        <v/>
      </c>
      <c r="AG947" s="108"/>
      <c r="AH947" s="81"/>
      <c r="AI947" s="108"/>
      <c r="AJ947" s="81"/>
      <c r="AK947" s="108"/>
      <c r="AL947" s="110"/>
      <c r="AM947" s="81"/>
      <c r="AN947" s="109" t="str">
        <f aca="false">IF($D947="","",IF(COUNTIF($D$4:$D$1203,$D947)&gt;1,"DUPLICATE — check earlier row",""))</f>
        <v/>
      </c>
      <c r="AO947" s="81"/>
      <c r="AP947" s="81"/>
    </row>
    <row r="948" customFormat="false" ht="30" hidden="false" customHeight="true" outlineLevel="0" collapsed="false">
      <c r="A948" s="79"/>
      <c r="B948" s="80"/>
      <c r="C948" s="80"/>
      <c r="D948" s="80"/>
      <c r="E948" s="80"/>
      <c r="F948" s="80"/>
      <c r="G948" s="80"/>
      <c r="H948" s="80"/>
      <c r="I948" s="80"/>
      <c r="J948" s="102"/>
      <c r="K948" s="103" t="str">
        <f aca="false">IF(J948="","",IF(J948&gt;=8,"Yes","Check"))</f>
        <v/>
      </c>
      <c r="L948" s="81"/>
      <c r="M948" s="102"/>
      <c r="N948" s="102"/>
      <c r="O948" s="80"/>
      <c r="P948" s="81"/>
      <c r="Q948" s="103" t="str">
        <f aca="false">IF(P948="","",LEN(P948))</f>
        <v/>
      </c>
      <c r="R948" s="102"/>
      <c r="S948" s="80"/>
      <c r="T948" s="81"/>
      <c r="U948" s="104" t="str">
        <f aca="false">IF($AE948&lt;&gt;"",$AE948+4,IF(OR(R948&lt;&gt;"Yes",A948=""),"",A948+4))</f>
        <v/>
      </c>
      <c r="V948" s="102"/>
      <c r="W948" s="81"/>
      <c r="X948" s="81"/>
      <c r="Y948" s="105"/>
      <c r="Z948" s="105"/>
      <c r="AA948" s="106" t="str">
        <f aca="false">IF(AND($Y948="",$Z948=""),"",ROUND(IFERROR(VALUE(LEFT($Y948,1)),0)*12+IFERROR(VALUE(LEFT($Z948,1)),0)*8,0))</f>
        <v/>
      </c>
      <c r="AB948" s="106" t="str">
        <f aca="false">IF($AA948="","",IF($AA948&gt;=80,"A - call first",IF($AA948&gt;=60,"B - worth pursuing",IF($AA948&gt;=40,"C - nurture","D - do not spend time here"))))</f>
        <v/>
      </c>
      <c r="AC948" s="107" t="str">
        <f aca="false">IF($C948="","",IF($S948="Converted","8 Won / Certified",IF($S948="Application Started","7 Certification / Enterprise opportunity",IF($S948="Meeting Booked","6 Meeting / Application",IF(OR($S948="Interested",$S948="Info Requested"),"5 Interested",IF(OR($S948="Declined",$S948="Not Relevant",$S948="Do Not Contact / Unsubscribed"),"9 Closed - Lost",IF($R948="Yes","4 Contacted",IF($N948="Yes","2 Engaged",IF($M948="Yes","1 Awareness",IF($AA948&gt;=60,"3 Qualified","1 Awareness"))))))))))</f>
        <v/>
      </c>
      <c r="AD948" s="108"/>
      <c r="AE948" s="108"/>
      <c r="AF948" s="111" t="str">
        <f aca="false">IF($AE948="","",$AE948+10)</f>
        <v/>
      </c>
      <c r="AG948" s="108"/>
      <c r="AH948" s="81"/>
      <c r="AI948" s="108"/>
      <c r="AJ948" s="81"/>
      <c r="AK948" s="108"/>
      <c r="AL948" s="110"/>
      <c r="AM948" s="81"/>
      <c r="AN948" s="111" t="str">
        <f aca="false">IF($D948="","",IF(COUNTIF($D$4:$D$1203,$D948)&gt;1,"DUPLICATE — check earlier row",""))</f>
        <v/>
      </c>
      <c r="AO948" s="81"/>
      <c r="AP948" s="81"/>
    </row>
    <row r="949" customFormat="false" ht="30" hidden="false" customHeight="true" outlineLevel="0" collapsed="false">
      <c r="A949" s="79"/>
      <c r="B949" s="80"/>
      <c r="C949" s="80"/>
      <c r="D949" s="80"/>
      <c r="E949" s="80"/>
      <c r="F949" s="80"/>
      <c r="G949" s="80"/>
      <c r="H949" s="80"/>
      <c r="I949" s="80"/>
      <c r="J949" s="102"/>
      <c r="K949" s="103" t="str">
        <f aca="false">IF(J949="","",IF(J949&gt;=8,"Yes","Check"))</f>
        <v/>
      </c>
      <c r="L949" s="81"/>
      <c r="M949" s="102"/>
      <c r="N949" s="102"/>
      <c r="O949" s="80"/>
      <c r="P949" s="81"/>
      <c r="Q949" s="103" t="str">
        <f aca="false">IF(P949="","",LEN(P949))</f>
        <v/>
      </c>
      <c r="R949" s="102"/>
      <c r="S949" s="80"/>
      <c r="T949" s="81"/>
      <c r="U949" s="104" t="str">
        <f aca="false">IF($AE949&lt;&gt;"",$AE949+4,IF(OR(R949&lt;&gt;"Yes",A949=""),"",A949+4))</f>
        <v/>
      </c>
      <c r="V949" s="102"/>
      <c r="W949" s="81"/>
      <c r="X949" s="81"/>
      <c r="Y949" s="105"/>
      <c r="Z949" s="105"/>
      <c r="AA949" s="106" t="str">
        <f aca="false">IF(AND($Y949="",$Z949=""),"",ROUND(IFERROR(VALUE(LEFT($Y949,1)),0)*12+IFERROR(VALUE(LEFT($Z949,1)),0)*8,0))</f>
        <v/>
      </c>
      <c r="AB949" s="106" t="str">
        <f aca="false">IF($AA949="","",IF($AA949&gt;=80,"A - call first",IF($AA949&gt;=60,"B - worth pursuing",IF($AA949&gt;=40,"C - nurture","D - do not spend time here"))))</f>
        <v/>
      </c>
      <c r="AC949" s="107" t="str">
        <f aca="false">IF($C949="","",IF($S949="Converted","8 Won / Certified",IF($S949="Application Started","7 Certification / Enterprise opportunity",IF($S949="Meeting Booked","6 Meeting / Application",IF(OR($S949="Interested",$S949="Info Requested"),"5 Interested",IF(OR($S949="Declined",$S949="Not Relevant",$S949="Do Not Contact / Unsubscribed"),"9 Closed - Lost",IF($R949="Yes","4 Contacted",IF($N949="Yes","2 Engaged",IF($M949="Yes","1 Awareness",IF($AA949&gt;=60,"3 Qualified","1 Awareness"))))))))))</f>
        <v/>
      </c>
      <c r="AD949" s="108"/>
      <c r="AE949" s="108"/>
      <c r="AF949" s="109" t="str">
        <f aca="false">IF($AE949="","",$AE949+10)</f>
        <v/>
      </c>
      <c r="AG949" s="108"/>
      <c r="AH949" s="81"/>
      <c r="AI949" s="108"/>
      <c r="AJ949" s="81"/>
      <c r="AK949" s="108"/>
      <c r="AL949" s="110"/>
      <c r="AM949" s="81"/>
      <c r="AN949" s="109" t="str">
        <f aca="false">IF($D949="","",IF(COUNTIF($D$4:$D$1203,$D949)&gt;1,"DUPLICATE — check earlier row",""))</f>
        <v/>
      </c>
      <c r="AO949" s="81"/>
      <c r="AP949" s="81"/>
    </row>
    <row r="950" customFormat="false" ht="30" hidden="false" customHeight="true" outlineLevel="0" collapsed="false">
      <c r="A950" s="79"/>
      <c r="B950" s="80"/>
      <c r="C950" s="80"/>
      <c r="D950" s="80"/>
      <c r="E950" s="80"/>
      <c r="F950" s="80"/>
      <c r="G950" s="80"/>
      <c r="H950" s="80"/>
      <c r="I950" s="80"/>
      <c r="J950" s="102"/>
      <c r="K950" s="103" t="str">
        <f aca="false">IF(J950="","",IF(J950&gt;=8,"Yes","Check"))</f>
        <v/>
      </c>
      <c r="L950" s="81"/>
      <c r="M950" s="102"/>
      <c r="N950" s="102"/>
      <c r="O950" s="80"/>
      <c r="P950" s="81"/>
      <c r="Q950" s="103" t="str">
        <f aca="false">IF(P950="","",LEN(P950))</f>
        <v/>
      </c>
      <c r="R950" s="102"/>
      <c r="S950" s="80"/>
      <c r="T950" s="81"/>
      <c r="U950" s="104" t="str">
        <f aca="false">IF($AE950&lt;&gt;"",$AE950+4,IF(OR(R950&lt;&gt;"Yes",A950=""),"",A950+4))</f>
        <v/>
      </c>
      <c r="V950" s="102"/>
      <c r="W950" s="81"/>
      <c r="X950" s="81"/>
      <c r="Y950" s="105"/>
      <c r="Z950" s="105"/>
      <c r="AA950" s="106" t="str">
        <f aca="false">IF(AND($Y950="",$Z950=""),"",ROUND(IFERROR(VALUE(LEFT($Y950,1)),0)*12+IFERROR(VALUE(LEFT($Z950,1)),0)*8,0))</f>
        <v/>
      </c>
      <c r="AB950" s="106" t="str">
        <f aca="false">IF($AA950="","",IF($AA950&gt;=80,"A - call first",IF($AA950&gt;=60,"B - worth pursuing",IF($AA950&gt;=40,"C - nurture","D - do not spend time here"))))</f>
        <v/>
      </c>
      <c r="AC950" s="107" t="str">
        <f aca="false">IF($C950="","",IF($S950="Converted","8 Won / Certified",IF($S950="Application Started","7 Certification / Enterprise opportunity",IF($S950="Meeting Booked","6 Meeting / Application",IF(OR($S950="Interested",$S950="Info Requested"),"5 Interested",IF(OR($S950="Declined",$S950="Not Relevant",$S950="Do Not Contact / Unsubscribed"),"9 Closed - Lost",IF($R950="Yes","4 Contacted",IF($N950="Yes","2 Engaged",IF($M950="Yes","1 Awareness",IF($AA950&gt;=60,"3 Qualified","1 Awareness"))))))))))</f>
        <v/>
      </c>
      <c r="AD950" s="108"/>
      <c r="AE950" s="108"/>
      <c r="AF950" s="111" t="str">
        <f aca="false">IF($AE950="","",$AE950+10)</f>
        <v/>
      </c>
      <c r="AG950" s="108"/>
      <c r="AH950" s="81"/>
      <c r="AI950" s="108"/>
      <c r="AJ950" s="81"/>
      <c r="AK950" s="108"/>
      <c r="AL950" s="110"/>
      <c r="AM950" s="81"/>
      <c r="AN950" s="111" t="str">
        <f aca="false">IF($D950="","",IF(COUNTIF($D$4:$D$1203,$D950)&gt;1,"DUPLICATE — check earlier row",""))</f>
        <v/>
      </c>
      <c r="AO950" s="81"/>
      <c r="AP950" s="81"/>
    </row>
    <row r="951" customFormat="false" ht="30" hidden="false" customHeight="true" outlineLevel="0" collapsed="false">
      <c r="A951" s="79"/>
      <c r="B951" s="80"/>
      <c r="C951" s="80"/>
      <c r="D951" s="80"/>
      <c r="E951" s="80"/>
      <c r="F951" s="80"/>
      <c r="G951" s="80"/>
      <c r="H951" s="80"/>
      <c r="I951" s="80"/>
      <c r="J951" s="102"/>
      <c r="K951" s="103" t="str">
        <f aca="false">IF(J951="","",IF(J951&gt;=8,"Yes","Check"))</f>
        <v/>
      </c>
      <c r="L951" s="81"/>
      <c r="M951" s="102"/>
      <c r="N951" s="102"/>
      <c r="O951" s="80"/>
      <c r="P951" s="81"/>
      <c r="Q951" s="103" t="str">
        <f aca="false">IF(P951="","",LEN(P951))</f>
        <v/>
      </c>
      <c r="R951" s="102"/>
      <c r="S951" s="80"/>
      <c r="T951" s="81"/>
      <c r="U951" s="104" t="str">
        <f aca="false">IF($AE951&lt;&gt;"",$AE951+4,IF(OR(R951&lt;&gt;"Yes",A951=""),"",A951+4))</f>
        <v/>
      </c>
      <c r="V951" s="102"/>
      <c r="W951" s="81"/>
      <c r="X951" s="81"/>
      <c r="Y951" s="105"/>
      <c r="Z951" s="105"/>
      <c r="AA951" s="106" t="str">
        <f aca="false">IF(AND($Y951="",$Z951=""),"",ROUND(IFERROR(VALUE(LEFT($Y951,1)),0)*12+IFERROR(VALUE(LEFT($Z951,1)),0)*8,0))</f>
        <v/>
      </c>
      <c r="AB951" s="106" t="str">
        <f aca="false">IF($AA951="","",IF($AA951&gt;=80,"A - call first",IF($AA951&gt;=60,"B - worth pursuing",IF($AA951&gt;=40,"C - nurture","D - do not spend time here"))))</f>
        <v/>
      </c>
      <c r="AC951" s="107" t="str">
        <f aca="false">IF($C951="","",IF($S951="Converted","8 Won / Certified",IF($S951="Application Started","7 Certification / Enterprise opportunity",IF($S951="Meeting Booked","6 Meeting / Application",IF(OR($S951="Interested",$S951="Info Requested"),"5 Interested",IF(OR($S951="Declined",$S951="Not Relevant",$S951="Do Not Contact / Unsubscribed"),"9 Closed - Lost",IF($R951="Yes","4 Contacted",IF($N951="Yes","2 Engaged",IF($M951="Yes","1 Awareness",IF($AA951&gt;=60,"3 Qualified","1 Awareness"))))))))))</f>
        <v/>
      </c>
      <c r="AD951" s="108"/>
      <c r="AE951" s="108"/>
      <c r="AF951" s="109" t="str">
        <f aca="false">IF($AE951="","",$AE951+10)</f>
        <v/>
      </c>
      <c r="AG951" s="108"/>
      <c r="AH951" s="81"/>
      <c r="AI951" s="108"/>
      <c r="AJ951" s="81"/>
      <c r="AK951" s="108"/>
      <c r="AL951" s="110"/>
      <c r="AM951" s="81"/>
      <c r="AN951" s="109" t="str">
        <f aca="false">IF($D951="","",IF(COUNTIF($D$4:$D$1203,$D951)&gt;1,"DUPLICATE — check earlier row",""))</f>
        <v/>
      </c>
      <c r="AO951" s="81"/>
      <c r="AP951" s="81"/>
    </row>
    <row r="952" customFormat="false" ht="30" hidden="false" customHeight="true" outlineLevel="0" collapsed="false">
      <c r="A952" s="79"/>
      <c r="B952" s="80"/>
      <c r="C952" s="80"/>
      <c r="D952" s="80"/>
      <c r="E952" s="80"/>
      <c r="F952" s="80"/>
      <c r="G952" s="80"/>
      <c r="H952" s="80"/>
      <c r="I952" s="80"/>
      <c r="J952" s="102"/>
      <c r="K952" s="103" t="str">
        <f aca="false">IF(J952="","",IF(J952&gt;=8,"Yes","Check"))</f>
        <v/>
      </c>
      <c r="L952" s="81"/>
      <c r="M952" s="102"/>
      <c r="N952" s="102"/>
      <c r="O952" s="80"/>
      <c r="P952" s="81"/>
      <c r="Q952" s="103" t="str">
        <f aca="false">IF(P952="","",LEN(P952))</f>
        <v/>
      </c>
      <c r="R952" s="102"/>
      <c r="S952" s="80"/>
      <c r="T952" s="81"/>
      <c r="U952" s="104" t="str">
        <f aca="false">IF($AE952&lt;&gt;"",$AE952+4,IF(OR(R952&lt;&gt;"Yes",A952=""),"",A952+4))</f>
        <v/>
      </c>
      <c r="V952" s="102"/>
      <c r="W952" s="81"/>
      <c r="X952" s="81"/>
      <c r="Y952" s="105"/>
      <c r="Z952" s="105"/>
      <c r="AA952" s="106" t="str">
        <f aca="false">IF(AND($Y952="",$Z952=""),"",ROUND(IFERROR(VALUE(LEFT($Y952,1)),0)*12+IFERROR(VALUE(LEFT($Z952,1)),0)*8,0))</f>
        <v/>
      </c>
      <c r="AB952" s="106" t="str">
        <f aca="false">IF($AA952="","",IF($AA952&gt;=80,"A - call first",IF($AA952&gt;=60,"B - worth pursuing",IF($AA952&gt;=40,"C - nurture","D - do not spend time here"))))</f>
        <v/>
      </c>
      <c r="AC952" s="107" t="str">
        <f aca="false">IF($C952="","",IF($S952="Converted","8 Won / Certified",IF($S952="Application Started","7 Certification / Enterprise opportunity",IF($S952="Meeting Booked","6 Meeting / Application",IF(OR($S952="Interested",$S952="Info Requested"),"5 Interested",IF(OR($S952="Declined",$S952="Not Relevant",$S952="Do Not Contact / Unsubscribed"),"9 Closed - Lost",IF($R952="Yes","4 Contacted",IF($N952="Yes","2 Engaged",IF($M952="Yes","1 Awareness",IF($AA952&gt;=60,"3 Qualified","1 Awareness"))))))))))</f>
        <v/>
      </c>
      <c r="AD952" s="108"/>
      <c r="AE952" s="108"/>
      <c r="AF952" s="111" t="str">
        <f aca="false">IF($AE952="","",$AE952+10)</f>
        <v/>
      </c>
      <c r="AG952" s="108"/>
      <c r="AH952" s="81"/>
      <c r="AI952" s="108"/>
      <c r="AJ952" s="81"/>
      <c r="AK952" s="108"/>
      <c r="AL952" s="110"/>
      <c r="AM952" s="81"/>
      <c r="AN952" s="111" t="str">
        <f aca="false">IF($D952="","",IF(COUNTIF($D$4:$D$1203,$D952)&gt;1,"DUPLICATE — check earlier row",""))</f>
        <v/>
      </c>
      <c r="AO952" s="81"/>
      <c r="AP952" s="81"/>
    </row>
    <row r="953" customFormat="false" ht="30" hidden="false" customHeight="true" outlineLevel="0" collapsed="false">
      <c r="A953" s="79"/>
      <c r="B953" s="80"/>
      <c r="C953" s="80"/>
      <c r="D953" s="80"/>
      <c r="E953" s="80"/>
      <c r="F953" s="80"/>
      <c r="G953" s="80"/>
      <c r="H953" s="80"/>
      <c r="I953" s="80"/>
      <c r="J953" s="102"/>
      <c r="K953" s="103" t="str">
        <f aca="false">IF(J953="","",IF(J953&gt;=8,"Yes","Check"))</f>
        <v/>
      </c>
      <c r="L953" s="81"/>
      <c r="M953" s="102"/>
      <c r="N953" s="102"/>
      <c r="O953" s="80"/>
      <c r="P953" s="81"/>
      <c r="Q953" s="103" t="str">
        <f aca="false">IF(P953="","",LEN(P953))</f>
        <v/>
      </c>
      <c r="R953" s="102"/>
      <c r="S953" s="80"/>
      <c r="T953" s="81"/>
      <c r="U953" s="104" t="str">
        <f aca="false">IF($AE953&lt;&gt;"",$AE953+4,IF(OR(R953&lt;&gt;"Yes",A953=""),"",A953+4))</f>
        <v/>
      </c>
      <c r="V953" s="102"/>
      <c r="W953" s="81"/>
      <c r="X953" s="81"/>
      <c r="Y953" s="105"/>
      <c r="Z953" s="105"/>
      <c r="AA953" s="106" t="str">
        <f aca="false">IF(AND($Y953="",$Z953=""),"",ROUND(IFERROR(VALUE(LEFT($Y953,1)),0)*12+IFERROR(VALUE(LEFT($Z953,1)),0)*8,0))</f>
        <v/>
      </c>
      <c r="AB953" s="106" t="str">
        <f aca="false">IF($AA953="","",IF($AA953&gt;=80,"A - call first",IF($AA953&gt;=60,"B - worth pursuing",IF($AA953&gt;=40,"C - nurture","D - do not spend time here"))))</f>
        <v/>
      </c>
      <c r="AC953" s="107" t="str">
        <f aca="false">IF($C953="","",IF($S953="Converted","8 Won / Certified",IF($S953="Application Started","7 Certification / Enterprise opportunity",IF($S953="Meeting Booked","6 Meeting / Application",IF(OR($S953="Interested",$S953="Info Requested"),"5 Interested",IF(OR($S953="Declined",$S953="Not Relevant",$S953="Do Not Contact / Unsubscribed"),"9 Closed - Lost",IF($R953="Yes","4 Contacted",IF($N953="Yes","2 Engaged",IF($M953="Yes","1 Awareness",IF($AA953&gt;=60,"3 Qualified","1 Awareness"))))))))))</f>
        <v/>
      </c>
      <c r="AD953" s="108"/>
      <c r="AE953" s="108"/>
      <c r="AF953" s="109" t="str">
        <f aca="false">IF($AE953="","",$AE953+10)</f>
        <v/>
      </c>
      <c r="AG953" s="108"/>
      <c r="AH953" s="81"/>
      <c r="AI953" s="108"/>
      <c r="AJ953" s="81"/>
      <c r="AK953" s="108"/>
      <c r="AL953" s="110"/>
      <c r="AM953" s="81"/>
      <c r="AN953" s="109" t="str">
        <f aca="false">IF($D953="","",IF(COUNTIF($D$4:$D$1203,$D953)&gt;1,"DUPLICATE — check earlier row",""))</f>
        <v/>
      </c>
      <c r="AO953" s="81"/>
      <c r="AP953" s="81"/>
    </row>
    <row r="954" customFormat="false" ht="30" hidden="false" customHeight="true" outlineLevel="0" collapsed="false">
      <c r="A954" s="79"/>
      <c r="B954" s="80"/>
      <c r="C954" s="80"/>
      <c r="D954" s="80"/>
      <c r="E954" s="80"/>
      <c r="F954" s="80"/>
      <c r="G954" s="80"/>
      <c r="H954" s="80"/>
      <c r="I954" s="80"/>
      <c r="J954" s="102"/>
      <c r="K954" s="103" t="str">
        <f aca="false">IF(J954="","",IF(J954&gt;=8,"Yes","Check"))</f>
        <v/>
      </c>
      <c r="L954" s="81"/>
      <c r="M954" s="102"/>
      <c r="N954" s="102"/>
      <c r="O954" s="80"/>
      <c r="P954" s="81"/>
      <c r="Q954" s="103" t="str">
        <f aca="false">IF(P954="","",LEN(P954))</f>
        <v/>
      </c>
      <c r="R954" s="102"/>
      <c r="S954" s="80"/>
      <c r="T954" s="81"/>
      <c r="U954" s="104" t="str">
        <f aca="false">IF($AE954&lt;&gt;"",$AE954+4,IF(OR(R954&lt;&gt;"Yes",A954=""),"",A954+4))</f>
        <v/>
      </c>
      <c r="V954" s="102"/>
      <c r="W954" s="81"/>
      <c r="X954" s="81"/>
      <c r="Y954" s="105"/>
      <c r="Z954" s="105"/>
      <c r="AA954" s="106" t="str">
        <f aca="false">IF(AND($Y954="",$Z954=""),"",ROUND(IFERROR(VALUE(LEFT($Y954,1)),0)*12+IFERROR(VALUE(LEFT($Z954,1)),0)*8,0))</f>
        <v/>
      </c>
      <c r="AB954" s="106" t="str">
        <f aca="false">IF($AA954="","",IF($AA954&gt;=80,"A - call first",IF($AA954&gt;=60,"B - worth pursuing",IF($AA954&gt;=40,"C - nurture","D - do not spend time here"))))</f>
        <v/>
      </c>
      <c r="AC954" s="107" t="str">
        <f aca="false">IF($C954="","",IF($S954="Converted","8 Won / Certified",IF($S954="Application Started","7 Certification / Enterprise opportunity",IF($S954="Meeting Booked","6 Meeting / Application",IF(OR($S954="Interested",$S954="Info Requested"),"5 Interested",IF(OR($S954="Declined",$S954="Not Relevant",$S954="Do Not Contact / Unsubscribed"),"9 Closed - Lost",IF($R954="Yes","4 Contacted",IF($N954="Yes","2 Engaged",IF($M954="Yes","1 Awareness",IF($AA954&gt;=60,"3 Qualified","1 Awareness"))))))))))</f>
        <v/>
      </c>
      <c r="AD954" s="108"/>
      <c r="AE954" s="108"/>
      <c r="AF954" s="111" t="str">
        <f aca="false">IF($AE954="","",$AE954+10)</f>
        <v/>
      </c>
      <c r="AG954" s="108"/>
      <c r="AH954" s="81"/>
      <c r="AI954" s="108"/>
      <c r="AJ954" s="81"/>
      <c r="AK954" s="108"/>
      <c r="AL954" s="110"/>
      <c r="AM954" s="81"/>
      <c r="AN954" s="111" t="str">
        <f aca="false">IF($D954="","",IF(COUNTIF($D$4:$D$1203,$D954)&gt;1,"DUPLICATE — check earlier row",""))</f>
        <v/>
      </c>
      <c r="AO954" s="81"/>
      <c r="AP954" s="81"/>
    </row>
    <row r="955" customFormat="false" ht="30" hidden="false" customHeight="true" outlineLevel="0" collapsed="false">
      <c r="A955" s="79"/>
      <c r="B955" s="80"/>
      <c r="C955" s="80"/>
      <c r="D955" s="80"/>
      <c r="E955" s="80"/>
      <c r="F955" s="80"/>
      <c r="G955" s="80"/>
      <c r="H955" s="80"/>
      <c r="I955" s="80"/>
      <c r="J955" s="102"/>
      <c r="K955" s="103" t="str">
        <f aca="false">IF(J955="","",IF(J955&gt;=8,"Yes","Check"))</f>
        <v/>
      </c>
      <c r="L955" s="81"/>
      <c r="M955" s="102"/>
      <c r="N955" s="102"/>
      <c r="O955" s="80"/>
      <c r="P955" s="81"/>
      <c r="Q955" s="103" t="str">
        <f aca="false">IF(P955="","",LEN(P955))</f>
        <v/>
      </c>
      <c r="R955" s="102"/>
      <c r="S955" s="80"/>
      <c r="T955" s="81"/>
      <c r="U955" s="104" t="str">
        <f aca="false">IF($AE955&lt;&gt;"",$AE955+4,IF(OR(R955&lt;&gt;"Yes",A955=""),"",A955+4))</f>
        <v/>
      </c>
      <c r="V955" s="102"/>
      <c r="W955" s="81"/>
      <c r="X955" s="81"/>
      <c r="Y955" s="105"/>
      <c r="Z955" s="105"/>
      <c r="AA955" s="106" t="str">
        <f aca="false">IF(AND($Y955="",$Z955=""),"",ROUND(IFERROR(VALUE(LEFT($Y955,1)),0)*12+IFERROR(VALUE(LEFT($Z955,1)),0)*8,0))</f>
        <v/>
      </c>
      <c r="AB955" s="106" t="str">
        <f aca="false">IF($AA955="","",IF($AA955&gt;=80,"A - call first",IF($AA955&gt;=60,"B - worth pursuing",IF($AA955&gt;=40,"C - nurture","D - do not spend time here"))))</f>
        <v/>
      </c>
      <c r="AC955" s="107" t="str">
        <f aca="false">IF($C955="","",IF($S955="Converted","8 Won / Certified",IF($S955="Application Started","7 Certification / Enterprise opportunity",IF($S955="Meeting Booked","6 Meeting / Application",IF(OR($S955="Interested",$S955="Info Requested"),"5 Interested",IF(OR($S955="Declined",$S955="Not Relevant",$S955="Do Not Contact / Unsubscribed"),"9 Closed - Lost",IF($R955="Yes","4 Contacted",IF($N955="Yes","2 Engaged",IF($M955="Yes","1 Awareness",IF($AA955&gt;=60,"3 Qualified","1 Awareness"))))))))))</f>
        <v/>
      </c>
      <c r="AD955" s="108"/>
      <c r="AE955" s="108"/>
      <c r="AF955" s="109" t="str">
        <f aca="false">IF($AE955="","",$AE955+10)</f>
        <v/>
      </c>
      <c r="AG955" s="108"/>
      <c r="AH955" s="81"/>
      <c r="AI955" s="108"/>
      <c r="AJ955" s="81"/>
      <c r="AK955" s="108"/>
      <c r="AL955" s="110"/>
      <c r="AM955" s="81"/>
      <c r="AN955" s="109" t="str">
        <f aca="false">IF($D955="","",IF(COUNTIF($D$4:$D$1203,$D955)&gt;1,"DUPLICATE — check earlier row",""))</f>
        <v/>
      </c>
      <c r="AO955" s="81"/>
      <c r="AP955" s="81"/>
    </row>
    <row r="956" customFormat="false" ht="30" hidden="false" customHeight="true" outlineLevel="0" collapsed="false">
      <c r="A956" s="79"/>
      <c r="B956" s="80"/>
      <c r="C956" s="80"/>
      <c r="D956" s="80"/>
      <c r="E956" s="80"/>
      <c r="F956" s="80"/>
      <c r="G956" s="80"/>
      <c r="H956" s="80"/>
      <c r="I956" s="80"/>
      <c r="J956" s="102"/>
      <c r="K956" s="103" t="str">
        <f aca="false">IF(J956="","",IF(J956&gt;=8,"Yes","Check"))</f>
        <v/>
      </c>
      <c r="L956" s="81"/>
      <c r="M956" s="102"/>
      <c r="N956" s="102"/>
      <c r="O956" s="80"/>
      <c r="P956" s="81"/>
      <c r="Q956" s="103" t="str">
        <f aca="false">IF(P956="","",LEN(P956))</f>
        <v/>
      </c>
      <c r="R956" s="102"/>
      <c r="S956" s="80"/>
      <c r="T956" s="81"/>
      <c r="U956" s="104" t="str">
        <f aca="false">IF($AE956&lt;&gt;"",$AE956+4,IF(OR(R956&lt;&gt;"Yes",A956=""),"",A956+4))</f>
        <v/>
      </c>
      <c r="V956" s="102"/>
      <c r="W956" s="81"/>
      <c r="X956" s="81"/>
      <c r="Y956" s="105"/>
      <c r="Z956" s="105"/>
      <c r="AA956" s="106" t="str">
        <f aca="false">IF(AND($Y956="",$Z956=""),"",ROUND(IFERROR(VALUE(LEFT($Y956,1)),0)*12+IFERROR(VALUE(LEFT($Z956,1)),0)*8,0))</f>
        <v/>
      </c>
      <c r="AB956" s="106" t="str">
        <f aca="false">IF($AA956="","",IF($AA956&gt;=80,"A - call first",IF($AA956&gt;=60,"B - worth pursuing",IF($AA956&gt;=40,"C - nurture","D - do not spend time here"))))</f>
        <v/>
      </c>
      <c r="AC956" s="107" t="str">
        <f aca="false">IF($C956="","",IF($S956="Converted","8 Won / Certified",IF($S956="Application Started","7 Certification / Enterprise opportunity",IF($S956="Meeting Booked","6 Meeting / Application",IF(OR($S956="Interested",$S956="Info Requested"),"5 Interested",IF(OR($S956="Declined",$S956="Not Relevant",$S956="Do Not Contact / Unsubscribed"),"9 Closed - Lost",IF($R956="Yes","4 Contacted",IF($N956="Yes","2 Engaged",IF($M956="Yes","1 Awareness",IF($AA956&gt;=60,"3 Qualified","1 Awareness"))))))))))</f>
        <v/>
      </c>
      <c r="AD956" s="108"/>
      <c r="AE956" s="108"/>
      <c r="AF956" s="111" t="str">
        <f aca="false">IF($AE956="","",$AE956+10)</f>
        <v/>
      </c>
      <c r="AG956" s="108"/>
      <c r="AH956" s="81"/>
      <c r="AI956" s="108"/>
      <c r="AJ956" s="81"/>
      <c r="AK956" s="108"/>
      <c r="AL956" s="110"/>
      <c r="AM956" s="81"/>
      <c r="AN956" s="111" t="str">
        <f aca="false">IF($D956="","",IF(COUNTIF($D$4:$D$1203,$D956)&gt;1,"DUPLICATE — check earlier row",""))</f>
        <v/>
      </c>
      <c r="AO956" s="81"/>
      <c r="AP956" s="81"/>
    </row>
    <row r="957" customFormat="false" ht="30" hidden="false" customHeight="true" outlineLevel="0" collapsed="false">
      <c r="A957" s="79"/>
      <c r="B957" s="80"/>
      <c r="C957" s="80"/>
      <c r="D957" s="80"/>
      <c r="E957" s="80"/>
      <c r="F957" s="80"/>
      <c r="G957" s="80"/>
      <c r="H957" s="80"/>
      <c r="I957" s="80"/>
      <c r="J957" s="102"/>
      <c r="K957" s="103" t="str">
        <f aca="false">IF(J957="","",IF(J957&gt;=8,"Yes","Check"))</f>
        <v/>
      </c>
      <c r="L957" s="81"/>
      <c r="M957" s="102"/>
      <c r="N957" s="102"/>
      <c r="O957" s="80"/>
      <c r="P957" s="81"/>
      <c r="Q957" s="103" t="str">
        <f aca="false">IF(P957="","",LEN(P957))</f>
        <v/>
      </c>
      <c r="R957" s="102"/>
      <c r="S957" s="80"/>
      <c r="T957" s="81"/>
      <c r="U957" s="104" t="str">
        <f aca="false">IF($AE957&lt;&gt;"",$AE957+4,IF(OR(R957&lt;&gt;"Yes",A957=""),"",A957+4))</f>
        <v/>
      </c>
      <c r="V957" s="102"/>
      <c r="W957" s="81"/>
      <c r="X957" s="81"/>
      <c r="Y957" s="105"/>
      <c r="Z957" s="105"/>
      <c r="AA957" s="106" t="str">
        <f aca="false">IF(AND($Y957="",$Z957=""),"",ROUND(IFERROR(VALUE(LEFT($Y957,1)),0)*12+IFERROR(VALUE(LEFT($Z957,1)),0)*8,0))</f>
        <v/>
      </c>
      <c r="AB957" s="106" t="str">
        <f aca="false">IF($AA957="","",IF($AA957&gt;=80,"A - call first",IF($AA957&gt;=60,"B - worth pursuing",IF($AA957&gt;=40,"C - nurture","D - do not spend time here"))))</f>
        <v/>
      </c>
      <c r="AC957" s="107" t="str">
        <f aca="false">IF($C957="","",IF($S957="Converted","8 Won / Certified",IF($S957="Application Started","7 Certification / Enterprise opportunity",IF($S957="Meeting Booked","6 Meeting / Application",IF(OR($S957="Interested",$S957="Info Requested"),"5 Interested",IF(OR($S957="Declined",$S957="Not Relevant",$S957="Do Not Contact / Unsubscribed"),"9 Closed - Lost",IF($R957="Yes","4 Contacted",IF($N957="Yes","2 Engaged",IF($M957="Yes","1 Awareness",IF($AA957&gt;=60,"3 Qualified","1 Awareness"))))))))))</f>
        <v/>
      </c>
      <c r="AD957" s="108"/>
      <c r="AE957" s="108"/>
      <c r="AF957" s="109" t="str">
        <f aca="false">IF($AE957="","",$AE957+10)</f>
        <v/>
      </c>
      <c r="AG957" s="108"/>
      <c r="AH957" s="81"/>
      <c r="AI957" s="108"/>
      <c r="AJ957" s="81"/>
      <c r="AK957" s="108"/>
      <c r="AL957" s="110"/>
      <c r="AM957" s="81"/>
      <c r="AN957" s="109" t="str">
        <f aca="false">IF($D957="","",IF(COUNTIF($D$4:$D$1203,$D957)&gt;1,"DUPLICATE — check earlier row",""))</f>
        <v/>
      </c>
      <c r="AO957" s="81"/>
      <c r="AP957" s="81"/>
    </row>
    <row r="958" customFormat="false" ht="30" hidden="false" customHeight="true" outlineLevel="0" collapsed="false">
      <c r="A958" s="79"/>
      <c r="B958" s="80"/>
      <c r="C958" s="80"/>
      <c r="D958" s="80"/>
      <c r="E958" s="80"/>
      <c r="F958" s="80"/>
      <c r="G958" s="80"/>
      <c r="H958" s="80"/>
      <c r="I958" s="80"/>
      <c r="J958" s="102"/>
      <c r="K958" s="103" t="str">
        <f aca="false">IF(J958="","",IF(J958&gt;=8,"Yes","Check"))</f>
        <v/>
      </c>
      <c r="L958" s="81"/>
      <c r="M958" s="102"/>
      <c r="N958" s="102"/>
      <c r="O958" s="80"/>
      <c r="P958" s="81"/>
      <c r="Q958" s="103" t="str">
        <f aca="false">IF(P958="","",LEN(P958))</f>
        <v/>
      </c>
      <c r="R958" s="102"/>
      <c r="S958" s="80"/>
      <c r="T958" s="81"/>
      <c r="U958" s="104" t="str">
        <f aca="false">IF($AE958&lt;&gt;"",$AE958+4,IF(OR(R958&lt;&gt;"Yes",A958=""),"",A958+4))</f>
        <v/>
      </c>
      <c r="V958" s="102"/>
      <c r="W958" s="81"/>
      <c r="X958" s="81"/>
      <c r="Y958" s="105"/>
      <c r="Z958" s="105"/>
      <c r="AA958" s="106" t="str">
        <f aca="false">IF(AND($Y958="",$Z958=""),"",ROUND(IFERROR(VALUE(LEFT($Y958,1)),0)*12+IFERROR(VALUE(LEFT($Z958,1)),0)*8,0))</f>
        <v/>
      </c>
      <c r="AB958" s="106" t="str">
        <f aca="false">IF($AA958="","",IF($AA958&gt;=80,"A - call first",IF($AA958&gt;=60,"B - worth pursuing",IF($AA958&gt;=40,"C - nurture","D - do not spend time here"))))</f>
        <v/>
      </c>
      <c r="AC958" s="107" t="str">
        <f aca="false">IF($C958="","",IF($S958="Converted","8 Won / Certified",IF($S958="Application Started","7 Certification / Enterprise opportunity",IF($S958="Meeting Booked","6 Meeting / Application",IF(OR($S958="Interested",$S958="Info Requested"),"5 Interested",IF(OR($S958="Declined",$S958="Not Relevant",$S958="Do Not Contact / Unsubscribed"),"9 Closed - Lost",IF($R958="Yes","4 Contacted",IF($N958="Yes","2 Engaged",IF($M958="Yes","1 Awareness",IF($AA958&gt;=60,"3 Qualified","1 Awareness"))))))))))</f>
        <v/>
      </c>
      <c r="AD958" s="108"/>
      <c r="AE958" s="108"/>
      <c r="AF958" s="111" t="str">
        <f aca="false">IF($AE958="","",$AE958+10)</f>
        <v/>
      </c>
      <c r="AG958" s="108"/>
      <c r="AH958" s="81"/>
      <c r="AI958" s="108"/>
      <c r="AJ958" s="81"/>
      <c r="AK958" s="108"/>
      <c r="AL958" s="110"/>
      <c r="AM958" s="81"/>
      <c r="AN958" s="111" t="str">
        <f aca="false">IF($D958="","",IF(COUNTIF($D$4:$D$1203,$D958)&gt;1,"DUPLICATE — check earlier row",""))</f>
        <v/>
      </c>
      <c r="AO958" s="81"/>
      <c r="AP958" s="81"/>
    </row>
    <row r="959" customFormat="false" ht="30" hidden="false" customHeight="true" outlineLevel="0" collapsed="false">
      <c r="A959" s="79"/>
      <c r="B959" s="80"/>
      <c r="C959" s="80"/>
      <c r="D959" s="80"/>
      <c r="E959" s="80"/>
      <c r="F959" s="80"/>
      <c r="G959" s="80"/>
      <c r="H959" s="80"/>
      <c r="I959" s="80"/>
      <c r="J959" s="102"/>
      <c r="K959" s="103" t="str">
        <f aca="false">IF(J959="","",IF(J959&gt;=8,"Yes","Check"))</f>
        <v/>
      </c>
      <c r="L959" s="81"/>
      <c r="M959" s="102"/>
      <c r="N959" s="102"/>
      <c r="O959" s="80"/>
      <c r="P959" s="81"/>
      <c r="Q959" s="103" t="str">
        <f aca="false">IF(P959="","",LEN(P959))</f>
        <v/>
      </c>
      <c r="R959" s="102"/>
      <c r="S959" s="80"/>
      <c r="T959" s="81"/>
      <c r="U959" s="104" t="str">
        <f aca="false">IF($AE959&lt;&gt;"",$AE959+4,IF(OR(R959&lt;&gt;"Yes",A959=""),"",A959+4))</f>
        <v/>
      </c>
      <c r="V959" s="102"/>
      <c r="W959" s="81"/>
      <c r="X959" s="81"/>
      <c r="Y959" s="105"/>
      <c r="Z959" s="105"/>
      <c r="AA959" s="106" t="str">
        <f aca="false">IF(AND($Y959="",$Z959=""),"",ROUND(IFERROR(VALUE(LEFT($Y959,1)),0)*12+IFERROR(VALUE(LEFT($Z959,1)),0)*8,0))</f>
        <v/>
      </c>
      <c r="AB959" s="106" t="str">
        <f aca="false">IF($AA959="","",IF($AA959&gt;=80,"A - call first",IF($AA959&gt;=60,"B - worth pursuing",IF($AA959&gt;=40,"C - nurture","D - do not spend time here"))))</f>
        <v/>
      </c>
      <c r="AC959" s="107" t="str">
        <f aca="false">IF($C959="","",IF($S959="Converted","8 Won / Certified",IF($S959="Application Started","7 Certification / Enterprise opportunity",IF($S959="Meeting Booked","6 Meeting / Application",IF(OR($S959="Interested",$S959="Info Requested"),"5 Interested",IF(OR($S959="Declined",$S959="Not Relevant",$S959="Do Not Contact / Unsubscribed"),"9 Closed - Lost",IF($R959="Yes","4 Contacted",IF($N959="Yes","2 Engaged",IF($M959="Yes","1 Awareness",IF($AA959&gt;=60,"3 Qualified","1 Awareness"))))))))))</f>
        <v/>
      </c>
      <c r="AD959" s="108"/>
      <c r="AE959" s="108"/>
      <c r="AF959" s="109" t="str">
        <f aca="false">IF($AE959="","",$AE959+10)</f>
        <v/>
      </c>
      <c r="AG959" s="108"/>
      <c r="AH959" s="81"/>
      <c r="AI959" s="108"/>
      <c r="AJ959" s="81"/>
      <c r="AK959" s="108"/>
      <c r="AL959" s="110"/>
      <c r="AM959" s="81"/>
      <c r="AN959" s="109" t="str">
        <f aca="false">IF($D959="","",IF(COUNTIF($D$4:$D$1203,$D959)&gt;1,"DUPLICATE — check earlier row",""))</f>
        <v/>
      </c>
      <c r="AO959" s="81"/>
      <c r="AP959" s="81"/>
    </row>
    <row r="960" customFormat="false" ht="30" hidden="false" customHeight="true" outlineLevel="0" collapsed="false">
      <c r="A960" s="79"/>
      <c r="B960" s="80"/>
      <c r="C960" s="80"/>
      <c r="D960" s="80"/>
      <c r="E960" s="80"/>
      <c r="F960" s="80"/>
      <c r="G960" s="80"/>
      <c r="H960" s="80"/>
      <c r="I960" s="80"/>
      <c r="J960" s="102"/>
      <c r="K960" s="103" t="str">
        <f aca="false">IF(J960="","",IF(J960&gt;=8,"Yes","Check"))</f>
        <v/>
      </c>
      <c r="L960" s="81"/>
      <c r="M960" s="102"/>
      <c r="N960" s="102"/>
      <c r="O960" s="80"/>
      <c r="P960" s="81"/>
      <c r="Q960" s="103" t="str">
        <f aca="false">IF(P960="","",LEN(P960))</f>
        <v/>
      </c>
      <c r="R960" s="102"/>
      <c r="S960" s="80"/>
      <c r="T960" s="81"/>
      <c r="U960" s="104" t="str">
        <f aca="false">IF($AE960&lt;&gt;"",$AE960+4,IF(OR(R960&lt;&gt;"Yes",A960=""),"",A960+4))</f>
        <v/>
      </c>
      <c r="V960" s="102"/>
      <c r="W960" s="81"/>
      <c r="X960" s="81"/>
      <c r="Y960" s="105"/>
      <c r="Z960" s="105"/>
      <c r="AA960" s="106" t="str">
        <f aca="false">IF(AND($Y960="",$Z960=""),"",ROUND(IFERROR(VALUE(LEFT($Y960,1)),0)*12+IFERROR(VALUE(LEFT($Z960,1)),0)*8,0))</f>
        <v/>
      </c>
      <c r="AB960" s="106" t="str">
        <f aca="false">IF($AA960="","",IF($AA960&gt;=80,"A - call first",IF($AA960&gt;=60,"B - worth pursuing",IF($AA960&gt;=40,"C - nurture","D - do not spend time here"))))</f>
        <v/>
      </c>
      <c r="AC960" s="107" t="str">
        <f aca="false">IF($C960="","",IF($S960="Converted","8 Won / Certified",IF($S960="Application Started","7 Certification / Enterprise opportunity",IF($S960="Meeting Booked","6 Meeting / Application",IF(OR($S960="Interested",$S960="Info Requested"),"5 Interested",IF(OR($S960="Declined",$S960="Not Relevant",$S960="Do Not Contact / Unsubscribed"),"9 Closed - Lost",IF($R960="Yes","4 Contacted",IF($N960="Yes","2 Engaged",IF($M960="Yes","1 Awareness",IF($AA960&gt;=60,"3 Qualified","1 Awareness"))))))))))</f>
        <v/>
      </c>
      <c r="AD960" s="108"/>
      <c r="AE960" s="108"/>
      <c r="AF960" s="111" t="str">
        <f aca="false">IF($AE960="","",$AE960+10)</f>
        <v/>
      </c>
      <c r="AG960" s="108"/>
      <c r="AH960" s="81"/>
      <c r="AI960" s="108"/>
      <c r="AJ960" s="81"/>
      <c r="AK960" s="108"/>
      <c r="AL960" s="110"/>
      <c r="AM960" s="81"/>
      <c r="AN960" s="111" t="str">
        <f aca="false">IF($D960="","",IF(COUNTIF($D$4:$D$1203,$D960)&gt;1,"DUPLICATE — check earlier row",""))</f>
        <v/>
      </c>
      <c r="AO960" s="81"/>
      <c r="AP960" s="81"/>
    </row>
    <row r="961" customFormat="false" ht="30" hidden="false" customHeight="true" outlineLevel="0" collapsed="false">
      <c r="A961" s="79"/>
      <c r="B961" s="80"/>
      <c r="C961" s="80"/>
      <c r="D961" s="80"/>
      <c r="E961" s="80"/>
      <c r="F961" s="80"/>
      <c r="G961" s="80"/>
      <c r="H961" s="80"/>
      <c r="I961" s="80"/>
      <c r="J961" s="102"/>
      <c r="K961" s="103" t="str">
        <f aca="false">IF(J961="","",IF(J961&gt;=8,"Yes","Check"))</f>
        <v/>
      </c>
      <c r="L961" s="81"/>
      <c r="M961" s="102"/>
      <c r="N961" s="102"/>
      <c r="O961" s="80"/>
      <c r="P961" s="81"/>
      <c r="Q961" s="103" t="str">
        <f aca="false">IF(P961="","",LEN(P961))</f>
        <v/>
      </c>
      <c r="R961" s="102"/>
      <c r="S961" s="80"/>
      <c r="T961" s="81"/>
      <c r="U961" s="104" t="str">
        <f aca="false">IF($AE961&lt;&gt;"",$AE961+4,IF(OR(R961&lt;&gt;"Yes",A961=""),"",A961+4))</f>
        <v/>
      </c>
      <c r="V961" s="102"/>
      <c r="W961" s="81"/>
      <c r="X961" s="81"/>
      <c r="Y961" s="105"/>
      <c r="Z961" s="105"/>
      <c r="AA961" s="106" t="str">
        <f aca="false">IF(AND($Y961="",$Z961=""),"",ROUND(IFERROR(VALUE(LEFT($Y961,1)),0)*12+IFERROR(VALUE(LEFT($Z961,1)),0)*8,0))</f>
        <v/>
      </c>
      <c r="AB961" s="106" t="str">
        <f aca="false">IF($AA961="","",IF($AA961&gt;=80,"A - call first",IF($AA961&gt;=60,"B - worth pursuing",IF($AA961&gt;=40,"C - nurture","D - do not spend time here"))))</f>
        <v/>
      </c>
      <c r="AC961" s="107" t="str">
        <f aca="false">IF($C961="","",IF($S961="Converted","8 Won / Certified",IF($S961="Application Started","7 Certification / Enterprise opportunity",IF($S961="Meeting Booked","6 Meeting / Application",IF(OR($S961="Interested",$S961="Info Requested"),"5 Interested",IF(OR($S961="Declined",$S961="Not Relevant",$S961="Do Not Contact / Unsubscribed"),"9 Closed - Lost",IF($R961="Yes","4 Contacted",IF($N961="Yes","2 Engaged",IF($M961="Yes","1 Awareness",IF($AA961&gt;=60,"3 Qualified","1 Awareness"))))))))))</f>
        <v/>
      </c>
      <c r="AD961" s="108"/>
      <c r="AE961" s="108"/>
      <c r="AF961" s="109" t="str">
        <f aca="false">IF($AE961="","",$AE961+10)</f>
        <v/>
      </c>
      <c r="AG961" s="108"/>
      <c r="AH961" s="81"/>
      <c r="AI961" s="108"/>
      <c r="AJ961" s="81"/>
      <c r="AK961" s="108"/>
      <c r="AL961" s="110"/>
      <c r="AM961" s="81"/>
      <c r="AN961" s="109" t="str">
        <f aca="false">IF($D961="","",IF(COUNTIF($D$4:$D$1203,$D961)&gt;1,"DUPLICATE — check earlier row",""))</f>
        <v/>
      </c>
      <c r="AO961" s="81"/>
      <c r="AP961" s="81"/>
    </row>
    <row r="962" customFormat="false" ht="30" hidden="false" customHeight="true" outlineLevel="0" collapsed="false">
      <c r="A962" s="79"/>
      <c r="B962" s="80"/>
      <c r="C962" s="80"/>
      <c r="D962" s="80"/>
      <c r="E962" s="80"/>
      <c r="F962" s="80"/>
      <c r="G962" s="80"/>
      <c r="H962" s="80"/>
      <c r="I962" s="80"/>
      <c r="J962" s="102"/>
      <c r="K962" s="103" t="str">
        <f aca="false">IF(J962="","",IF(J962&gt;=8,"Yes","Check"))</f>
        <v/>
      </c>
      <c r="L962" s="81"/>
      <c r="M962" s="102"/>
      <c r="N962" s="102"/>
      <c r="O962" s="80"/>
      <c r="P962" s="81"/>
      <c r="Q962" s="103" t="str">
        <f aca="false">IF(P962="","",LEN(P962))</f>
        <v/>
      </c>
      <c r="R962" s="102"/>
      <c r="S962" s="80"/>
      <c r="T962" s="81"/>
      <c r="U962" s="104" t="str">
        <f aca="false">IF($AE962&lt;&gt;"",$AE962+4,IF(OR(R962&lt;&gt;"Yes",A962=""),"",A962+4))</f>
        <v/>
      </c>
      <c r="V962" s="102"/>
      <c r="W962" s="81"/>
      <c r="X962" s="81"/>
      <c r="Y962" s="105"/>
      <c r="Z962" s="105"/>
      <c r="AA962" s="106" t="str">
        <f aca="false">IF(AND($Y962="",$Z962=""),"",ROUND(IFERROR(VALUE(LEFT($Y962,1)),0)*12+IFERROR(VALUE(LEFT($Z962,1)),0)*8,0))</f>
        <v/>
      </c>
      <c r="AB962" s="106" t="str">
        <f aca="false">IF($AA962="","",IF($AA962&gt;=80,"A - call first",IF($AA962&gt;=60,"B - worth pursuing",IF($AA962&gt;=40,"C - nurture","D - do not spend time here"))))</f>
        <v/>
      </c>
      <c r="AC962" s="107" t="str">
        <f aca="false">IF($C962="","",IF($S962="Converted","8 Won / Certified",IF($S962="Application Started","7 Certification / Enterprise opportunity",IF($S962="Meeting Booked","6 Meeting / Application",IF(OR($S962="Interested",$S962="Info Requested"),"5 Interested",IF(OR($S962="Declined",$S962="Not Relevant",$S962="Do Not Contact / Unsubscribed"),"9 Closed - Lost",IF($R962="Yes","4 Contacted",IF($N962="Yes","2 Engaged",IF($M962="Yes","1 Awareness",IF($AA962&gt;=60,"3 Qualified","1 Awareness"))))))))))</f>
        <v/>
      </c>
      <c r="AD962" s="108"/>
      <c r="AE962" s="108"/>
      <c r="AF962" s="111" t="str">
        <f aca="false">IF($AE962="","",$AE962+10)</f>
        <v/>
      </c>
      <c r="AG962" s="108"/>
      <c r="AH962" s="81"/>
      <c r="AI962" s="108"/>
      <c r="AJ962" s="81"/>
      <c r="AK962" s="108"/>
      <c r="AL962" s="110"/>
      <c r="AM962" s="81"/>
      <c r="AN962" s="111" t="str">
        <f aca="false">IF($D962="","",IF(COUNTIF($D$4:$D$1203,$D962)&gt;1,"DUPLICATE — check earlier row",""))</f>
        <v/>
      </c>
      <c r="AO962" s="81"/>
      <c r="AP962" s="81"/>
    </row>
    <row r="963" customFormat="false" ht="30" hidden="false" customHeight="true" outlineLevel="0" collapsed="false">
      <c r="A963" s="79"/>
      <c r="B963" s="80"/>
      <c r="C963" s="80"/>
      <c r="D963" s="80"/>
      <c r="E963" s="80"/>
      <c r="F963" s="80"/>
      <c r="G963" s="80"/>
      <c r="H963" s="80"/>
      <c r="I963" s="80"/>
      <c r="J963" s="102"/>
      <c r="K963" s="103" t="str">
        <f aca="false">IF(J963="","",IF(J963&gt;=8,"Yes","Check"))</f>
        <v/>
      </c>
      <c r="L963" s="81"/>
      <c r="M963" s="102"/>
      <c r="N963" s="102"/>
      <c r="O963" s="80"/>
      <c r="P963" s="81"/>
      <c r="Q963" s="103" t="str">
        <f aca="false">IF(P963="","",LEN(P963))</f>
        <v/>
      </c>
      <c r="R963" s="102"/>
      <c r="S963" s="80"/>
      <c r="T963" s="81"/>
      <c r="U963" s="104" t="str">
        <f aca="false">IF($AE963&lt;&gt;"",$AE963+4,IF(OR(R963&lt;&gt;"Yes",A963=""),"",A963+4))</f>
        <v/>
      </c>
      <c r="V963" s="102"/>
      <c r="W963" s="81"/>
      <c r="X963" s="81"/>
      <c r="Y963" s="105"/>
      <c r="Z963" s="105"/>
      <c r="AA963" s="106" t="str">
        <f aca="false">IF(AND($Y963="",$Z963=""),"",ROUND(IFERROR(VALUE(LEFT($Y963,1)),0)*12+IFERROR(VALUE(LEFT($Z963,1)),0)*8,0))</f>
        <v/>
      </c>
      <c r="AB963" s="106" t="str">
        <f aca="false">IF($AA963="","",IF($AA963&gt;=80,"A - call first",IF($AA963&gt;=60,"B - worth pursuing",IF($AA963&gt;=40,"C - nurture","D - do not spend time here"))))</f>
        <v/>
      </c>
      <c r="AC963" s="107" t="str">
        <f aca="false">IF($C963="","",IF($S963="Converted","8 Won / Certified",IF($S963="Application Started","7 Certification / Enterprise opportunity",IF($S963="Meeting Booked","6 Meeting / Application",IF(OR($S963="Interested",$S963="Info Requested"),"5 Interested",IF(OR($S963="Declined",$S963="Not Relevant",$S963="Do Not Contact / Unsubscribed"),"9 Closed - Lost",IF($R963="Yes","4 Contacted",IF($N963="Yes","2 Engaged",IF($M963="Yes","1 Awareness",IF($AA963&gt;=60,"3 Qualified","1 Awareness"))))))))))</f>
        <v/>
      </c>
      <c r="AD963" s="108"/>
      <c r="AE963" s="108"/>
      <c r="AF963" s="109" t="str">
        <f aca="false">IF($AE963="","",$AE963+10)</f>
        <v/>
      </c>
      <c r="AG963" s="108"/>
      <c r="AH963" s="81"/>
      <c r="AI963" s="108"/>
      <c r="AJ963" s="81"/>
      <c r="AK963" s="108"/>
      <c r="AL963" s="110"/>
      <c r="AM963" s="81"/>
      <c r="AN963" s="109" t="str">
        <f aca="false">IF($D963="","",IF(COUNTIF($D$4:$D$1203,$D963)&gt;1,"DUPLICATE — check earlier row",""))</f>
        <v/>
      </c>
      <c r="AO963" s="81"/>
      <c r="AP963" s="81"/>
    </row>
    <row r="964" customFormat="false" ht="30" hidden="false" customHeight="true" outlineLevel="0" collapsed="false">
      <c r="A964" s="79"/>
      <c r="B964" s="80"/>
      <c r="C964" s="80"/>
      <c r="D964" s="80"/>
      <c r="E964" s="80"/>
      <c r="F964" s="80"/>
      <c r="G964" s="80"/>
      <c r="H964" s="80"/>
      <c r="I964" s="80"/>
      <c r="J964" s="102"/>
      <c r="K964" s="103" t="str">
        <f aca="false">IF(J964="","",IF(J964&gt;=8,"Yes","Check"))</f>
        <v/>
      </c>
      <c r="L964" s="81"/>
      <c r="M964" s="102"/>
      <c r="N964" s="102"/>
      <c r="O964" s="80"/>
      <c r="P964" s="81"/>
      <c r="Q964" s="103" t="str">
        <f aca="false">IF(P964="","",LEN(P964))</f>
        <v/>
      </c>
      <c r="R964" s="102"/>
      <c r="S964" s="80"/>
      <c r="T964" s="81"/>
      <c r="U964" s="104" t="str">
        <f aca="false">IF($AE964&lt;&gt;"",$AE964+4,IF(OR(R964&lt;&gt;"Yes",A964=""),"",A964+4))</f>
        <v/>
      </c>
      <c r="V964" s="102"/>
      <c r="W964" s="81"/>
      <c r="X964" s="81"/>
      <c r="Y964" s="105"/>
      <c r="Z964" s="105"/>
      <c r="AA964" s="106" t="str">
        <f aca="false">IF(AND($Y964="",$Z964=""),"",ROUND(IFERROR(VALUE(LEFT($Y964,1)),0)*12+IFERROR(VALUE(LEFT($Z964,1)),0)*8,0))</f>
        <v/>
      </c>
      <c r="AB964" s="106" t="str">
        <f aca="false">IF($AA964="","",IF($AA964&gt;=80,"A - call first",IF($AA964&gt;=60,"B - worth pursuing",IF($AA964&gt;=40,"C - nurture","D - do not spend time here"))))</f>
        <v/>
      </c>
      <c r="AC964" s="107" t="str">
        <f aca="false">IF($C964="","",IF($S964="Converted","8 Won / Certified",IF($S964="Application Started","7 Certification / Enterprise opportunity",IF($S964="Meeting Booked","6 Meeting / Application",IF(OR($S964="Interested",$S964="Info Requested"),"5 Interested",IF(OR($S964="Declined",$S964="Not Relevant",$S964="Do Not Contact / Unsubscribed"),"9 Closed - Lost",IF($R964="Yes","4 Contacted",IF($N964="Yes","2 Engaged",IF($M964="Yes","1 Awareness",IF($AA964&gt;=60,"3 Qualified","1 Awareness"))))))))))</f>
        <v/>
      </c>
      <c r="AD964" s="108"/>
      <c r="AE964" s="108"/>
      <c r="AF964" s="111" t="str">
        <f aca="false">IF($AE964="","",$AE964+10)</f>
        <v/>
      </c>
      <c r="AG964" s="108"/>
      <c r="AH964" s="81"/>
      <c r="AI964" s="108"/>
      <c r="AJ964" s="81"/>
      <c r="AK964" s="108"/>
      <c r="AL964" s="110"/>
      <c r="AM964" s="81"/>
      <c r="AN964" s="111" t="str">
        <f aca="false">IF($D964="","",IF(COUNTIF($D$4:$D$1203,$D964)&gt;1,"DUPLICATE — check earlier row",""))</f>
        <v/>
      </c>
      <c r="AO964" s="81"/>
      <c r="AP964" s="81"/>
    </row>
    <row r="965" customFormat="false" ht="30" hidden="false" customHeight="true" outlineLevel="0" collapsed="false">
      <c r="A965" s="79"/>
      <c r="B965" s="80"/>
      <c r="C965" s="80"/>
      <c r="D965" s="80"/>
      <c r="E965" s="80"/>
      <c r="F965" s="80"/>
      <c r="G965" s="80"/>
      <c r="H965" s="80"/>
      <c r="I965" s="80"/>
      <c r="J965" s="102"/>
      <c r="K965" s="103" t="str">
        <f aca="false">IF(J965="","",IF(J965&gt;=8,"Yes","Check"))</f>
        <v/>
      </c>
      <c r="L965" s="81"/>
      <c r="M965" s="102"/>
      <c r="N965" s="102"/>
      <c r="O965" s="80"/>
      <c r="P965" s="81"/>
      <c r="Q965" s="103" t="str">
        <f aca="false">IF(P965="","",LEN(P965))</f>
        <v/>
      </c>
      <c r="R965" s="102"/>
      <c r="S965" s="80"/>
      <c r="T965" s="81"/>
      <c r="U965" s="104" t="str">
        <f aca="false">IF($AE965&lt;&gt;"",$AE965+4,IF(OR(R965&lt;&gt;"Yes",A965=""),"",A965+4))</f>
        <v/>
      </c>
      <c r="V965" s="102"/>
      <c r="W965" s="81"/>
      <c r="X965" s="81"/>
      <c r="Y965" s="105"/>
      <c r="Z965" s="105"/>
      <c r="AA965" s="106" t="str">
        <f aca="false">IF(AND($Y965="",$Z965=""),"",ROUND(IFERROR(VALUE(LEFT($Y965,1)),0)*12+IFERROR(VALUE(LEFT($Z965,1)),0)*8,0))</f>
        <v/>
      </c>
      <c r="AB965" s="106" t="str">
        <f aca="false">IF($AA965="","",IF($AA965&gt;=80,"A - call first",IF($AA965&gt;=60,"B - worth pursuing",IF($AA965&gt;=40,"C - nurture","D - do not spend time here"))))</f>
        <v/>
      </c>
      <c r="AC965" s="107" t="str">
        <f aca="false">IF($C965="","",IF($S965="Converted","8 Won / Certified",IF($S965="Application Started","7 Certification / Enterprise opportunity",IF($S965="Meeting Booked","6 Meeting / Application",IF(OR($S965="Interested",$S965="Info Requested"),"5 Interested",IF(OR($S965="Declined",$S965="Not Relevant",$S965="Do Not Contact / Unsubscribed"),"9 Closed - Lost",IF($R965="Yes","4 Contacted",IF($N965="Yes","2 Engaged",IF($M965="Yes","1 Awareness",IF($AA965&gt;=60,"3 Qualified","1 Awareness"))))))))))</f>
        <v/>
      </c>
      <c r="AD965" s="108"/>
      <c r="AE965" s="108"/>
      <c r="AF965" s="109" t="str">
        <f aca="false">IF($AE965="","",$AE965+10)</f>
        <v/>
      </c>
      <c r="AG965" s="108"/>
      <c r="AH965" s="81"/>
      <c r="AI965" s="108"/>
      <c r="AJ965" s="81"/>
      <c r="AK965" s="108"/>
      <c r="AL965" s="110"/>
      <c r="AM965" s="81"/>
      <c r="AN965" s="109" t="str">
        <f aca="false">IF($D965="","",IF(COUNTIF($D$4:$D$1203,$D965)&gt;1,"DUPLICATE — check earlier row",""))</f>
        <v/>
      </c>
      <c r="AO965" s="81"/>
      <c r="AP965" s="81"/>
    </row>
    <row r="966" customFormat="false" ht="30" hidden="false" customHeight="true" outlineLevel="0" collapsed="false">
      <c r="A966" s="79"/>
      <c r="B966" s="80"/>
      <c r="C966" s="80"/>
      <c r="D966" s="80"/>
      <c r="E966" s="80"/>
      <c r="F966" s="80"/>
      <c r="G966" s="80"/>
      <c r="H966" s="80"/>
      <c r="I966" s="80"/>
      <c r="J966" s="102"/>
      <c r="K966" s="103" t="str">
        <f aca="false">IF(J966="","",IF(J966&gt;=8,"Yes","Check"))</f>
        <v/>
      </c>
      <c r="L966" s="81"/>
      <c r="M966" s="102"/>
      <c r="N966" s="102"/>
      <c r="O966" s="80"/>
      <c r="P966" s="81"/>
      <c r="Q966" s="103" t="str">
        <f aca="false">IF(P966="","",LEN(P966))</f>
        <v/>
      </c>
      <c r="R966" s="102"/>
      <c r="S966" s="80"/>
      <c r="T966" s="81"/>
      <c r="U966" s="104" t="str">
        <f aca="false">IF($AE966&lt;&gt;"",$AE966+4,IF(OR(R966&lt;&gt;"Yes",A966=""),"",A966+4))</f>
        <v/>
      </c>
      <c r="V966" s="102"/>
      <c r="W966" s="81"/>
      <c r="X966" s="81"/>
      <c r="Y966" s="105"/>
      <c r="Z966" s="105"/>
      <c r="AA966" s="106" t="str">
        <f aca="false">IF(AND($Y966="",$Z966=""),"",ROUND(IFERROR(VALUE(LEFT($Y966,1)),0)*12+IFERROR(VALUE(LEFT($Z966,1)),0)*8,0))</f>
        <v/>
      </c>
      <c r="AB966" s="106" t="str">
        <f aca="false">IF($AA966="","",IF($AA966&gt;=80,"A - call first",IF($AA966&gt;=60,"B - worth pursuing",IF($AA966&gt;=40,"C - nurture","D - do not spend time here"))))</f>
        <v/>
      </c>
      <c r="AC966" s="107" t="str">
        <f aca="false">IF($C966="","",IF($S966="Converted","8 Won / Certified",IF($S966="Application Started","7 Certification / Enterprise opportunity",IF($S966="Meeting Booked","6 Meeting / Application",IF(OR($S966="Interested",$S966="Info Requested"),"5 Interested",IF(OR($S966="Declined",$S966="Not Relevant",$S966="Do Not Contact / Unsubscribed"),"9 Closed - Lost",IF($R966="Yes","4 Contacted",IF($N966="Yes","2 Engaged",IF($M966="Yes","1 Awareness",IF($AA966&gt;=60,"3 Qualified","1 Awareness"))))))))))</f>
        <v/>
      </c>
      <c r="AD966" s="108"/>
      <c r="AE966" s="108"/>
      <c r="AF966" s="111" t="str">
        <f aca="false">IF($AE966="","",$AE966+10)</f>
        <v/>
      </c>
      <c r="AG966" s="108"/>
      <c r="AH966" s="81"/>
      <c r="AI966" s="108"/>
      <c r="AJ966" s="81"/>
      <c r="AK966" s="108"/>
      <c r="AL966" s="110"/>
      <c r="AM966" s="81"/>
      <c r="AN966" s="111" t="str">
        <f aca="false">IF($D966="","",IF(COUNTIF($D$4:$D$1203,$D966)&gt;1,"DUPLICATE — check earlier row",""))</f>
        <v/>
      </c>
      <c r="AO966" s="81"/>
      <c r="AP966" s="81"/>
    </row>
    <row r="967" customFormat="false" ht="30" hidden="false" customHeight="true" outlineLevel="0" collapsed="false">
      <c r="A967" s="79"/>
      <c r="B967" s="80"/>
      <c r="C967" s="80"/>
      <c r="D967" s="80"/>
      <c r="E967" s="80"/>
      <c r="F967" s="80"/>
      <c r="G967" s="80"/>
      <c r="H967" s="80"/>
      <c r="I967" s="80"/>
      <c r="J967" s="102"/>
      <c r="K967" s="103" t="str">
        <f aca="false">IF(J967="","",IF(J967&gt;=8,"Yes","Check"))</f>
        <v/>
      </c>
      <c r="L967" s="81"/>
      <c r="M967" s="102"/>
      <c r="N967" s="102"/>
      <c r="O967" s="80"/>
      <c r="P967" s="81"/>
      <c r="Q967" s="103" t="str">
        <f aca="false">IF(P967="","",LEN(P967))</f>
        <v/>
      </c>
      <c r="R967" s="102"/>
      <c r="S967" s="80"/>
      <c r="T967" s="81"/>
      <c r="U967" s="104" t="str">
        <f aca="false">IF($AE967&lt;&gt;"",$AE967+4,IF(OR(R967&lt;&gt;"Yes",A967=""),"",A967+4))</f>
        <v/>
      </c>
      <c r="V967" s="102"/>
      <c r="W967" s="81"/>
      <c r="X967" s="81"/>
      <c r="Y967" s="105"/>
      <c r="Z967" s="105"/>
      <c r="AA967" s="106" t="str">
        <f aca="false">IF(AND($Y967="",$Z967=""),"",ROUND(IFERROR(VALUE(LEFT($Y967,1)),0)*12+IFERROR(VALUE(LEFT($Z967,1)),0)*8,0))</f>
        <v/>
      </c>
      <c r="AB967" s="106" t="str">
        <f aca="false">IF($AA967="","",IF($AA967&gt;=80,"A - call first",IF($AA967&gt;=60,"B - worth pursuing",IF($AA967&gt;=40,"C - nurture","D - do not spend time here"))))</f>
        <v/>
      </c>
      <c r="AC967" s="107" t="str">
        <f aca="false">IF($C967="","",IF($S967="Converted","8 Won / Certified",IF($S967="Application Started","7 Certification / Enterprise opportunity",IF($S967="Meeting Booked","6 Meeting / Application",IF(OR($S967="Interested",$S967="Info Requested"),"5 Interested",IF(OR($S967="Declined",$S967="Not Relevant",$S967="Do Not Contact / Unsubscribed"),"9 Closed - Lost",IF($R967="Yes","4 Contacted",IF($N967="Yes","2 Engaged",IF($M967="Yes","1 Awareness",IF($AA967&gt;=60,"3 Qualified","1 Awareness"))))))))))</f>
        <v/>
      </c>
      <c r="AD967" s="108"/>
      <c r="AE967" s="108"/>
      <c r="AF967" s="109" t="str">
        <f aca="false">IF($AE967="","",$AE967+10)</f>
        <v/>
      </c>
      <c r="AG967" s="108"/>
      <c r="AH967" s="81"/>
      <c r="AI967" s="108"/>
      <c r="AJ967" s="81"/>
      <c r="AK967" s="108"/>
      <c r="AL967" s="110"/>
      <c r="AM967" s="81"/>
      <c r="AN967" s="109" t="str">
        <f aca="false">IF($D967="","",IF(COUNTIF($D$4:$D$1203,$D967)&gt;1,"DUPLICATE — check earlier row",""))</f>
        <v/>
      </c>
      <c r="AO967" s="81"/>
      <c r="AP967" s="81"/>
    </row>
    <row r="968" customFormat="false" ht="30" hidden="false" customHeight="true" outlineLevel="0" collapsed="false">
      <c r="A968" s="79"/>
      <c r="B968" s="80"/>
      <c r="C968" s="80"/>
      <c r="D968" s="80"/>
      <c r="E968" s="80"/>
      <c r="F968" s="80"/>
      <c r="G968" s="80"/>
      <c r="H968" s="80"/>
      <c r="I968" s="80"/>
      <c r="J968" s="102"/>
      <c r="K968" s="103" t="str">
        <f aca="false">IF(J968="","",IF(J968&gt;=8,"Yes","Check"))</f>
        <v/>
      </c>
      <c r="L968" s="81"/>
      <c r="M968" s="102"/>
      <c r="N968" s="102"/>
      <c r="O968" s="80"/>
      <c r="P968" s="81"/>
      <c r="Q968" s="103" t="str">
        <f aca="false">IF(P968="","",LEN(P968))</f>
        <v/>
      </c>
      <c r="R968" s="102"/>
      <c r="S968" s="80"/>
      <c r="T968" s="81"/>
      <c r="U968" s="104" t="str">
        <f aca="false">IF($AE968&lt;&gt;"",$AE968+4,IF(OR(R968&lt;&gt;"Yes",A968=""),"",A968+4))</f>
        <v/>
      </c>
      <c r="V968" s="102"/>
      <c r="W968" s="81"/>
      <c r="X968" s="81"/>
      <c r="Y968" s="105"/>
      <c r="Z968" s="105"/>
      <c r="AA968" s="106" t="str">
        <f aca="false">IF(AND($Y968="",$Z968=""),"",ROUND(IFERROR(VALUE(LEFT($Y968,1)),0)*12+IFERROR(VALUE(LEFT($Z968,1)),0)*8,0))</f>
        <v/>
      </c>
      <c r="AB968" s="106" t="str">
        <f aca="false">IF($AA968="","",IF($AA968&gt;=80,"A - call first",IF($AA968&gt;=60,"B - worth pursuing",IF($AA968&gt;=40,"C - nurture","D - do not spend time here"))))</f>
        <v/>
      </c>
      <c r="AC968" s="107" t="str">
        <f aca="false">IF($C968="","",IF($S968="Converted","8 Won / Certified",IF($S968="Application Started","7 Certification / Enterprise opportunity",IF($S968="Meeting Booked","6 Meeting / Application",IF(OR($S968="Interested",$S968="Info Requested"),"5 Interested",IF(OR($S968="Declined",$S968="Not Relevant",$S968="Do Not Contact / Unsubscribed"),"9 Closed - Lost",IF($R968="Yes","4 Contacted",IF($N968="Yes","2 Engaged",IF($M968="Yes","1 Awareness",IF($AA968&gt;=60,"3 Qualified","1 Awareness"))))))))))</f>
        <v/>
      </c>
      <c r="AD968" s="108"/>
      <c r="AE968" s="108"/>
      <c r="AF968" s="111" t="str">
        <f aca="false">IF($AE968="","",$AE968+10)</f>
        <v/>
      </c>
      <c r="AG968" s="108"/>
      <c r="AH968" s="81"/>
      <c r="AI968" s="108"/>
      <c r="AJ968" s="81"/>
      <c r="AK968" s="108"/>
      <c r="AL968" s="110"/>
      <c r="AM968" s="81"/>
      <c r="AN968" s="111" t="str">
        <f aca="false">IF($D968="","",IF(COUNTIF($D$4:$D$1203,$D968)&gt;1,"DUPLICATE — check earlier row",""))</f>
        <v/>
      </c>
      <c r="AO968" s="81"/>
      <c r="AP968" s="81"/>
    </row>
    <row r="969" customFormat="false" ht="30" hidden="false" customHeight="true" outlineLevel="0" collapsed="false">
      <c r="A969" s="79"/>
      <c r="B969" s="80"/>
      <c r="C969" s="80"/>
      <c r="D969" s="80"/>
      <c r="E969" s="80"/>
      <c r="F969" s="80"/>
      <c r="G969" s="80"/>
      <c r="H969" s="80"/>
      <c r="I969" s="80"/>
      <c r="J969" s="102"/>
      <c r="K969" s="103" t="str">
        <f aca="false">IF(J969="","",IF(J969&gt;=8,"Yes","Check"))</f>
        <v/>
      </c>
      <c r="L969" s="81"/>
      <c r="M969" s="102"/>
      <c r="N969" s="102"/>
      <c r="O969" s="80"/>
      <c r="P969" s="81"/>
      <c r="Q969" s="103" t="str">
        <f aca="false">IF(P969="","",LEN(P969))</f>
        <v/>
      </c>
      <c r="R969" s="102"/>
      <c r="S969" s="80"/>
      <c r="T969" s="81"/>
      <c r="U969" s="104" t="str">
        <f aca="false">IF($AE969&lt;&gt;"",$AE969+4,IF(OR(R969&lt;&gt;"Yes",A969=""),"",A969+4))</f>
        <v/>
      </c>
      <c r="V969" s="102"/>
      <c r="W969" s="81"/>
      <c r="X969" s="81"/>
      <c r="Y969" s="105"/>
      <c r="Z969" s="105"/>
      <c r="AA969" s="106" t="str">
        <f aca="false">IF(AND($Y969="",$Z969=""),"",ROUND(IFERROR(VALUE(LEFT($Y969,1)),0)*12+IFERROR(VALUE(LEFT($Z969,1)),0)*8,0))</f>
        <v/>
      </c>
      <c r="AB969" s="106" t="str">
        <f aca="false">IF($AA969="","",IF($AA969&gt;=80,"A - call first",IF($AA969&gt;=60,"B - worth pursuing",IF($AA969&gt;=40,"C - nurture","D - do not spend time here"))))</f>
        <v/>
      </c>
      <c r="AC969" s="107" t="str">
        <f aca="false">IF($C969="","",IF($S969="Converted","8 Won / Certified",IF($S969="Application Started","7 Certification / Enterprise opportunity",IF($S969="Meeting Booked","6 Meeting / Application",IF(OR($S969="Interested",$S969="Info Requested"),"5 Interested",IF(OR($S969="Declined",$S969="Not Relevant",$S969="Do Not Contact / Unsubscribed"),"9 Closed - Lost",IF($R969="Yes","4 Contacted",IF($N969="Yes","2 Engaged",IF($M969="Yes","1 Awareness",IF($AA969&gt;=60,"3 Qualified","1 Awareness"))))))))))</f>
        <v/>
      </c>
      <c r="AD969" s="108"/>
      <c r="AE969" s="108"/>
      <c r="AF969" s="109" t="str">
        <f aca="false">IF($AE969="","",$AE969+10)</f>
        <v/>
      </c>
      <c r="AG969" s="108"/>
      <c r="AH969" s="81"/>
      <c r="AI969" s="108"/>
      <c r="AJ969" s="81"/>
      <c r="AK969" s="108"/>
      <c r="AL969" s="110"/>
      <c r="AM969" s="81"/>
      <c r="AN969" s="109" t="str">
        <f aca="false">IF($D969="","",IF(COUNTIF($D$4:$D$1203,$D969)&gt;1,"DUPLICATE — check earlier row",""))</f>
        <v/>
      </c>
      <c r="AO969" s="81"/>
      <c r="AP969" s="81"/>
    </row>
    <row r="970" customFormat="false" ht="30" hidden="false" customHeight="true" outlineLevel="0" collapsed="false">
      <c r="A970" s="79"/>
      <c r="B970" s="80"/>
      <c r="C970" s="80"/>
      <c r="D970" s="80"/>
      <c r="E970" s="80"/>
      <c r="F970" s="80"/>
      <c r="G970" s="80"/>
      <c r="H970" s="80"/>
      <c r="I970" s="80"/>
      <c r="J970" s="102"/>
      <c r="K970" s="103" t="str">
        <f aca="false">IF(J970="","",IF(J970&gt;=8,"Yes","Check"))</f>
        <v/>
      </c>
      <c r="L970" s="81"/>
      <c r="M970" s="102"/>
      <c r="N970" s="102"/>
      <c r="O970" s="80"/>
      <c r="P970" s="81"/>
      <c r="Q970" s="103" t="str">
        <f aca="false">IF(P970="","",LEN(P970))</f>
        <v/>
      </c>
      <c r="R970" s="102"/>
      <c r="S970" s="80"/>
      <c r="T970" s="81"/>
      <c r="U970" s="104" t="str">
        <f aca="false">IF($AE970&lt;&gt;"",$AE970+4,IF(OR(R970&lt;&gt;"Yes",A970=""),"",A970+4))</f>
        <v/>
      </c>
      <c r="V970" s="102"/>
      <c r="W970" s="81"/>
      <c r="X970" s="81"/>
      <c r="Y970" s="105"/>
      <c r="Z970" s="105"/>
      <c r="AA970" s="106" t="str">
        <f aca="false">IF(AND($Y970="",$Z970=""),"",ROUND(IFERROR(VALUE(LEFT($Y970,1)),0)*12+IFERROR(VALUE(LEFT($Z970,1)),0)*8,0))</f>
        <v/>
      </c>
      <c r="AB970" s="106" t="str">
        <f aca="false">IF($AA970="","",IF($AA970&gt;=80,"A - call first",IF($AA970&gt;=60,"B - worth pursuing",IF($AA970&gt;=40,"C - nurture","D - do not spend time here"))))</f>
        <v/>
      </c>
      <c r="AC970" s="107" t="str">
        <f aca="false">IF($C970="","",IF($S970="Converted","8 Won / Certified",IF($S970="Application Started","7 Certification / Enterprise opportunity",IF($S970="Meeting Booked","6 Meeting / Application",IF(OR($S970="Interested",$S970="Info Requested"),"5 Interested",IF(OR($S970="Declined",$S970="Not Relevant",$S970="Do Not Contact / Unsubscribed"),"9 Closed - Lost",IF($R970="Yes","4 Contacted",IF($N970="Yes","2 Engaged",IF($M970="Yes","1 Awareness",IF($AA970&gt;=60,"3 Qualified","1 Awareness"))))))))))</f>
        <v/>
      </c>
      <c r="AD970" s="108"/>
      <c r="AE970" s="108"/>
      <c r="AF970" s="111" t="str">
        <f aca="false">IF($AE970="","",$AE970+10)</f>
        <v/>
      </c>
      <c r="AG970" s="108"/>
      <c r="AH970" s="81"/>
      <c r="AI970" s="108"/>
      <c r="AJ970" s="81"/>
      <c r="AK970" s="108"/>
      <c r="AL970" s="110"/>
      <c r="AM970" s="81"/>
      <c r="AN970" s="111" t="str">
        <f aca="false">IF($D970="","",IF(COUNTIF($D$4:$D$1203,$D970)&gt;1,"DUPLICATE — check earlier row",""))</f>
        <v/>
      </c>
      <c r="AO970" s="81"/>
      <c r="AP970" s="81"/>
    </row>
    <row r="971" customFormat="false" ht="30" hidden="false" customHeight="true" outlineLevel="0" collapsed="false">
      <c r="A971" s="79"/>
      <c r="B971" s="80"/>
      <c r="C971" s="80"/>
      <c r="D971" s="80"/>
      <c r="E971" s="80"/>
      <c r="F971" s="80"/>
      <c r="G971" s="80"/>
      <c r="H971" s="80"/>
      <c r="I971" s="80"/>
      <c r="J971" s="102"/>
      <c r="K971" s="103" t="str">
        <f aca="false">IF(J971="","",IF(J971&gt;=8,"Yes","Check"))</f>
        <v/>
      </c>
      <c r="L971" s="81"/>
      <c r="M971" s="102"/>
      <c r="N971" s="102"/>
      <c r="O971" s="80"/>
      <c r="P971" s="81"/>
      <c r="Q971" s="103" t="str">
        <f aca="false">IF(P971="","",LEN(P971))</f>
        <v/>
      </c>
      <c r="R971" s="102"/>
      <c r="S971" s="80"/>
      <c r="T971" s="81"/>
      <c r="U971" s="104" t="str">
        <f aca="false">IF($AE971&lt;&gt;"",$AE971+4,IF(OR(R971&lt;&gt;"Yes",A971=""),"",A971+4))</f>
        <v/>
      </c>
      <c r="V971" s="102"/>
      <c r="W971" s="81"/>
      <c r="X971" s="81"/>
      <c r="Y971" s="105"/>
      <c r="Z971" s="105"/>
      <c r="AA971" s="106" t="str">
        <f aca="false">IF(AND($Y971="",$Z971=""),"",ROUND(IFERROR(VALUE(LEFT($Y971,1)),0)*12+IFERROR(VALUE(LEFT($Z971,1)),0)*8,0))</f>
        <v/>
      </c>
      <c r="AB971" s="106" t="str">
        <f aca="false">IF($AA971="","",IF($AA971&gt;=80,"A - call first",IF($AA971&gt;=60,"B - worth pursuing",IF($AA971&gt;=40,"C - nurture","D - do not spend time here"))))</f>
        <v/>
      </c>
      <c r="AC971" s="107" t="str">
        <f aca="false">IF($C971="","",IF($S971="Converted","8 Won / Certified",IF($S971="Application Started","7 Certification / Enterprise opportunity",IF($S971="Meeting Booked","6 Meeting / Application",IF(OR($S971="Interested",$S971="Info Requested"),"5 Interested",IF(OR($S971="Declined",$S971="Not Relevant",$S971="Do Not Contact / Unsubscribed"),"9 Closed - Lost",IF($R971="Yes","4 Contacted",IF($N971="Yes","2 Engaged",IF($M971="Yes","1 Awareness",IF($AA971&gt;=60,"3 Qualified","1 Awareness"))))))))))</f>
        <v/>
      </c>
      <c r="AD971" s="108"/>
      <c r="AE971" s="108"/>
      <c r="AF971" s="109" t="str">
        <f aca="false">IF($AE971="","",$AE971+10)</f>
        <v/>
      </c>
      <c r="AG971" s="108"/>
      <c r="AH971" s="81"/>
      <c r="AI971" s="108"/>
      <c r="AJ971" s="81"/>
      <c r="AK971" s="108"/>
      <c r="AL971" s="110"/>
      <c r="AM971" s="81"/>
      <c r="AN971" s="109" t="str">
        <f aca="false">IF($D971="","",IF(COUNTIF($D$4:$D$1203,$D971)&gt;1,"DUPLICATE — check earlier row",""))</f>
        <v/>
      </c>
      <c r="AO971" s="81"/>
      <c r="AP971" s="81"/>
    </row>
    <row r="972" customFormat="false" ht="30" hidden="false" customHeight="true" outlineLevel="0" collapsed="false">
      <c r="A972" s="79"/>
      <c r="B972" s="80"/>
      <c r="C972" s="80"/>
      <c r="D972" s="80"/>
      <c r="E972" s="80"/>
      <c r="F972" s="80"/>
      <c r="G972" s="80"/>
      <c r="H972" s="80"/>
      <c r="I972" s="80"/>
      <c r="J972" s="102"/>
      <c r="K972" s="103" t="str">
        <f aca="false">IF(J972="","",IF(J972&gt;=8,"Yes","Check"))</f>
        <v/>
      </c>
      <c r="L972" s="81"/>
      <c r="M972" s="102"/>
      <c r="N972" s="102"/>
      <c r="O972" s="80"/>
      <c r="P972" s="81"/>
      <c r="Q972" s="103" t="str">
        <f aca="false">IF(P972="","",LEN(P972))</f>
        <v/>
      </c>
      <c r="R972" s="102"/>
      <c r="S972" s="80"/>
      <c r="T972" s="81"/>
      <c r="U972" s="104" t="str">
        <f aca="false">IF($AE972&lt;&gt;"",$AE972+4,IF(OR(R972&lt;&gt;"Yes",A972=""),"",A972+4))</f>
        <v/>
      </c>
      <c r="V972" s="102"/>
      <c r="W972" s="81"/>
      <c r="X972" s="81"/>
      <c r="Y972" s="105"/>
      <c r="Z972" s="105"/>
      <c r="AA972" s="106" t="str">
        <f aca="false">IF(AND($Y972="",$Z972=""),"",ROUND(IFERROR(VALUE(LEFT($Y972,1)),0)*12+IFERROR(VALUE(LEFT($Z972,1)),0)*8,0))</f>
        <v/>
      </c>
      <c r="AB972" s="106" t="str">
        <f aca="false">IF($AA972="","",IF($AA972&gt;=80,"A - call first",IF($AA972&gt;=60,"B - worth pursuing",IF($AA972&gt;=40,"C - nurture","D - do not spend time here"))))</f>
        <v/>
      </c>
      <c r="AC972" s="107" t="str">
        <f aca="false">IF($C972="","",IF($S972="Converted","8 Won / Certified",IF($S972="Application Started","7 Certification / Enterprise opportunity",IF($S972="Meeting Booked","6 Meeting / Application",IF(OR($S972="Interested",$S972="Info Requested"),"5 Interested",IF(OR($S972="Declined",$S972="Not Relevant",$S972="Do Not Contact / Unsubscribed"),"9 Closed - Lost",IF($R972="Yes","4 Contacted",IF($N972="Yes","2 Engaged",IF($M972="Yes","1 Awareness",IF($AA972&gt;=60,"3 Qualified","1 Awareness"))))))))))</f>
        <v/>
      </c>
      <c r="AD972" s="108"/>
      <c r="AE972" s="108"/>
      <c r="AF972" s="111" t="str">
        <f aca="false">IF($AE972="","",$AE972+10)</f>
        <v/>
      </c>
      <c r="AG972" s="108"/>
      <c r="AH972" s="81"/>
      <c r="AI972" s="108"/>
      <c r="AJ972" s="81"/>
      <c r="AK972" s="108"/>
      <c r="AL972" s="110"/>
      <c r="AM972" s="81"/>
      <c r="AN972" s="111" t="str">
        <f aca="false">IF($D972="","",IF(COUNTIF($D$4:$D$1203,$D972)&gt;1,"DUPLICATE — check earlier row",""))</f>
        <v/>
      </c>
      <c r="AO972" s="81"/>
      <c r="AP972" s="81"/>
    </row>
    <row r="973" customFormat="false" ht="30" hidden="false" customHeight="true" outlineLevel="0" collapsed="false">
      <c r="A973" s="79"/>
      <c r="B973" s="80"/>
      <c r="C973" s="80"/>
      <c r="D973" s="80"/>
      <c r="E973" s="80"/>
      <c r="F973" s="80"/>
      <c r="G973" s="80"/>
      <c r="H973" s="80"/>
      <c r="I973" s="80"/>
      <c r="J973" s="102"/>
      <c r="K973" s="103" t="str">
        <f aca="false">IF(J973="","",IF(J973&gt;=8,"Yes","Check"))</f>
        <v/>
      </c>
      <c r="L973" s="81"/>
      <c r="M973" s="102"/>
      <c r="N973" s="102"/>
      <c r="O973" s="80"/>
      <c r="P973" s="81"/>
      <c r="Q973" s="103" t="str">
        <f aca="false">IF(P973="","",LEN(P973))</f>
        <v/>
      </c>
      <c r="R973" s="102"/>
      <c r="S973" s="80"/>
      <c r="T973" s="81"/>
      <c r="U973" s="104" t="str">
        <f aca="false">IF($AE973&lt;&gt;"",$AE973+4,IF(OR(R973&lt;&gt;"Yes",A973=""),"",A973+4))</f>
        <v/>
      </c>
      <c r="V973" s="102"/>
      <c r="W973" s="81"/>
      <c r="X973" s="81"/>
      <c r="Y973" s="105"/>
      <c r="Z973" s="105"/>
      <c r="AA973" s="106" t="str">
        <f aca="false">IF(AND($Y973="",$Z973=""),"",ROUND(IFERROR(VALUE(LEFT($Y973,1)),0)*12+IFERROR(VALUE(LEFT($Z973,1)),0)*8,0))</f>
        <v/>
      </c>
      <c r="AB973" s="106" t="str">
        <f aca="false">IF($AA973="","",IF($AA973&gt;=80,"A - call first",IF($AA973&gt;=60,"B - worth pursuing",IF($AA973&gt;=40,"C - nurture","D - do not spend time here"))))</f>
        <v/>
      </c>
      <c r="AC973" s="107" t="str">
        <f aca="false">IF($C973="","",IF($S973="Converted","8 Won / Certified",IF($S973="Application Started","7 Certification / Enterprise opportunity",IF($S973="Meeting Booked","6 Meeting / Application",IF(OR($S973="Interested",$S973="Info Requested"),"5 Interested",IF(OR($S973="Declined",$S973="Not Relevant",$S973="Do Not Contact / Unsubscribed"),"9 Closed - Lost",IF($R973="Yes","4 Contacted",IF($N973="Yes","2 Engaged",IF($M973="Yes","1 Awareness",IF($AA973&gt;=60,"3 Qualified","1 Awareness"))))))))))</f>
        <v/>
      </c>
      <c r="AD973" s="108"/>
      <c r="AE973" s="108"/>
      <c r="AF973" s="109" t="str">
        <f aca="false">IF($AE973="","",$AE973+10)</f>
        <v/>
      </c>
      <c r="AG973" s="108"/>
      <c r="AH973" s="81"/>
      <c r="AI973" s="108"/>
      <c r="AJ973" s="81"/>
      <c r="AK973" s="108"/>
      <c r="AL973" s="110"/>
      <c r="AM973" s="81"/>
      <c r="AN973" s="109" t="str">
        <f aca="false">IF($D973="","",IF(COUNTIF($D$4:$D$1203,$D973)&gt;1,"DUPLICATE — check earlier row",""))</f>
        <v/>
      </c>
      <c r="AO973" s="81"/>
      <c r="AP973" s="81"/>
    </row>
    <row r="974" customFormat="false" ht="30" hidden="false" customHeight="true" outlineLevel="0" collapsed="false">
      <c r="A974" s="79"/>
      <c r="B974" s="80"/>
      <c r="C974" s="80"/>
      <c r="D974" s="80"/>
      <c r="E974" s="80"/>
      <c r="F974" s="80"/>
      <c r="G974" s="80"/>
      <c r="H974" s="80"/>
      <c r="I974" s="80"/>
      <c r="J974" s="102"/>
      <c r="K974" s="103" t="str">
        <f aca="false">IF(J974="","",IF(J974&gt;=8,"Yes","Check"))</f>
        <v/>
      </c>
      <c r="L974" s="81"/>
      <c r="M974" s="102"/>
      <c r="N974" s="102"/>
      <c r="O974" s="80"/>
      <c r="P974" s="81"/>
      <c r="Q974" s="103" t="str">
        <f aca="false">IF(P974="","",LEN(P974))</f>
        <v/>
      </c>
      <c r="R974" s="102"/>
      <c r="S974" s="80"/>
      <c r="T974" s="81"/>
      <c r="U974" s="104" t="str">
        <f aca="false">IF($AE974&lt;&gt;"",$AE974+4,IF(OR(R974&lt;&gt;"Yes",A974=""),"",A974+4))</f>
        <v/>
      </c>
      <c r="V974" s="102"/>
      <c r="W974" s="81"/>
      <c r="X974" s="81"/>
      <c r="Y974" s="105"/>
      <c r="Z974" s="105"/>
      <c r="AA974" s="106" t="str">
        <f aca="false">IF(AND($Y974="",$Z974=""),"",ROUND(IFERROR(VALUE(LEFT($Y974,1)),0)*12+IFERROR(VALUE(LEFT($Z974,1)),0)*8,0))</f>
        <v/>
      </c>
      <c r="AB974" s="106" t="str">
        <f aca="false">IF($AA974="","",IF($AA974&gt;=80,"A - call first",IF($AA974&gt;=60,"B - worth pursuing",IF($AA974&gt;=40,"C - nurture","D - do not spend time here"))))</f>
        <v/>
      </c>
      <c r="AC974" s="107" t="str">
        <f aca="false">IF($C974="","",IF($S974="Converted","8 Won / Certified",IF($S974="Application Started","7 Certification / Enterprise opportunity",IF($S974="Meeting Booked","6 Meeting / Application",IF(OR($S974="Interested",$S974="Info Requested"),"5 Interested",IF(OR($S974="Declined",$S974="Not Relevant",$S974="Do Not Contact / Unsubscribed"),"9 Closed - Lost",IF($R974="Yes","4 Contacted",IF($N974="Yes","2 Engaged",IF($M974="Yes","1 Awareness",IF($AA974&gt;=60,"3 Qualified","1 Awareness"))))))))))</f>
        <v/>
      </c>
      <c r="AD974" s="108"/>
      <c r="AE974" s="108"/>
      <c r="AF974" s="111" t="str">
        <f aca="false">IF($AE974="","",$AE974+10)</f>
        <v/>
      </c>
      <c r="AG974" s="108"/>
      <c r="AH974" s="81"/>
      <c r="AI974" s="108"/>
      <c r="AJ974" s="81"/>
      <c r="AK974" s="108"/>
      <c r="AL974" s="110"/>
      <c r="AM974" s="81"/>
      <c r="AN974" s="111" t="str">
        <f aca="false">IF($D974="","",IF(COUNTIF($D$4:$D$1203,$D974)&gt;1,"DUPLICATE — check earlier row",""))</f>
        <v/>
      </c>
      <c r="AO974" s="81"/>
      <c r="AP974" s="81"/>
    </row>
    <row r="975" customFormat="false" ht="30" hidden="false" customHeight="true" outlineLevel="0" collapsed="false">
      <c r="A975" s="79"/>
      <c r="B975" s="80"/>
      <c r="C975" s="80"/>
      <c r="D975" s="80"/>
      <c r="E975" s="80"/>
      <c r="F975" s="80"/>
      <c r="G975" s="80"/>
      <c r="H975" s="80"/>
      <c r="I975" s="80"/>
      <c r="J975" s="102"/>
      <c r="K975" s="103" t="str">
        <f aca="false">IF(J975="","",IF(J975&gt;=8,"Yes","Check"))</f>
        <v/>
      </c>
      <c r="L975" s="81"/>
      <c r="M975" s="102"/>
      <c r="N975" s="102"/>
      <c r="O975" s="80"/>
      <c r="P975" s="81"/>
      <c r="Q975" s="103" t="str">
        <f aca="false">IF(P975="","",LEN(P975))</f>
        <v/>
      </c>
      <c r="R975" s="102"/>
      <c r="S975" s="80"/>
      <c r="T975" s="81"/>
      <c r="U975" s="104" t="str">
        <f aca="false">IF($AE975&lt;&gt;"",$AE975+4,IF(OR(R975&lt;&gt;"Yes",A975=""),"",A975+4))</f>
        <v/>
      </c>
      <c r="V975" s="102"/>
      <c r="W975" s="81"/>
      <c r="X975" s="81"/>
      <c r="Y975" s="105"/>
      <c r="Z975" s="105"/>
      <c r="AA975" s="106" t="str">
        <f aca="false">IF(AND($Y975="",$Z975=""),"",ROUND(IFERROR(VALUE(LEFT($Y975,1)),0)*12+IFERROR(VALUE(LEFT($Z975,1)),0)*8,0))</f>
        <v/>
      </c>
      <c r="AB975" s="106" t="str">
        <f aca="false">IF($AA975="","",IF($AA975&gt;=80,"A - call first",IF($AA975&gt;=60,"B - worth pursuing",IF($AA975&gt;=40,"C - nurture","D - do not spend time here"))))</f>
        <v/>
      </c>
      <c r="AC975" s="107" t="str">
        <f aca="false">IF($C975="","",IF($S975="Converted","8 Won / Certified",IF($S975="Application Started","7 Certification / Enterprise opportunity",IF($S975="Meeting Booked","6 Meeting / Application",IF(OR($S975="Interested",$S975="Info Requested"),"5 Interested",IF(OR($S975="Declined",$S975="Not Relevant",$S975="Do Not Contact / Unsubscribed"),"9 Closed - Lost",IF($R975="Yes","4 Contacted",IF($N975="Yes","2 Engaged",IF($M975="Yes","1 Awareness",IF($AA975&gt;=60,"3 Qualified","1 Awareness"))))))))))</f>
        <v/>
      </c>
      <c r="AD975" s="108"/>
      <c r="AE975" s="108"/>
      <c r="AF975" s="109" t="str">
        <f aca="false">IF($AE975="","",$AE975+10)</f>
        <v/>
      </c>
      <c r="AG975" s="108"/>
      <c r="AH975" s="81"/>
      <c r="AI975" s="108"/>
      <c r="AJ975" s="81"/>
      <c r="AK975" s="108"/>
      <c r="AL975" s="110"/>
      <c r="AM975" s="81"/>
      <c r="AN975" s="109" t="str">
        <f aca="false">IF($D975="","",IF(COUNTIF($D$4:$D$1203,$D975)&gt;1,"DUPLICATE — check earlier row",""))</f>
        <v/>
      </c>
      <c r="AO975" s="81"/>
      <c r="AP975" s="81"/>
    </row>
    <row r="976" customFormat="false" ht="30" hidden="false" customHeight="true" outlineLevel="0" collapsed="false">
      <c r="A976" s="79"/>
      <c r="B976" s="80"/>
      <c r="C976" s="80"/>
      <c r="D976" s="80"/>
      <c r="E976" s="80"/>
      <c r="F976" s="80"/>
      <c r="G976" s="80"/>
      <c r="H976" s="80"/>
      <c r="I976" s="80"/>
      <c r="J976" s="102"/>
      <c r="K976" s="103" t="str">
        <f aca="false">IF(J976="","",IF(J976&gt;=8,"Yes","Check"))</f>
        <v/>
      </c>
      <c r="L976" s="81"/>
      <c r="M976" s="102"/>
      <c r="N976" s="102"/>
      <c r="O976" s="80"/>
      <c r="P976" s="81"/>
      <c r="Q976" s="103" t="str">
        <f aca="false">IF(P976="","",LEN(P976))</f>
        <v/>
      </c>
      <c r="R976" s="102"/>
      <c r="S976" s="80"/>
      <c r="T976" s="81"/>
      <c r="U976" s="104" t="str">
        <f aca="false">IF($AE976&lt;&gt;"",$AE976+4,IF(OR(R976&lt;&gt;"Yes",A976=""),"",A976+4))</f>
        <v/>
      </c>
      <c r="V976" s="102"/>
      <c r="W976" s="81"/>
      <c r="X976" s="81"/>
      <c r="Y976" s="105"/>
      <c r="Z976" s="105"/>
      <c r="AA976" s="106" t="str">
        <f aca="false">IF(AND($Y976="",$Z976=""),"",ROUND(IFERROR(VALUE(LEFT($Y976,1)),0)*12+IFERROR(VALUE(LEFT($Z976,1)),0)*8,0))</f>
        <v/>
      </c>
      <c r="AB976" s="106" t="str">
        <f aca="false">IF($AA976="","",IF($AA976&gt;=80,"A - call first",IF($AA976&gt;=60,"B - worth pursuing",IF($AA976&gt;=40,"C - nurture","D - do not spend time here"))))</f>
        <v/>
      </c>
      <c r="AC976" s="107" t="str">
        <f aca="false">IF($C976="","",IF($S976="Converted","8 Won / Certified",IF($S976="Application Started","7 Certification / Enterprise opportunity",IF($S976="Meeting Booked","6 Meeting / Application",IF(OR($S976="Interested",$S976="Info Requested"),"5 Interested",IF(OR($S976="Declined",$S976="Not Relevant",$S976="Do Not Contact / Unsubscribed"),"9 Closed - Lost",IF($R976="Yes","4 Contacted",IF($N976="Yes","2 Engaged",IF($M976="Yes","1 Awareness",IF($AA976&gt;=60,"3 Qualified","1 Awareness"))))))))))</f>
        <v/>
      </c>
      <c r="AD976" s="108"/>
      <c r="AE976" s="108"/>
      <c r="AF976" s="111" t="str">
        <f aca="false">IF($AE976="","",$AE976+10)</f>
        <v/>
      </c>
      <c r="AG976" s="108"/>
      <c r="AH976" s="81"/>
      <c r="AI976" s="108"/>
      <c r="AJ976" s="81"/>
      <c r="AK976" s="108"/>
      <c r="AL976" s="110"/>
      <c r="AM976" s="81"/>
      <c r="AN976" s="111" t="str">
        <f aca="false">IF($D976="","",IF(COUNTIF($D$4:$D$1203,$D976)&gt;1,"DUPLICATE — check earlier row",""))</f>
        <v/>
      </c>
      <c r="AO976" s="81"/>
      <c r="AP976" s="81"/>
    </row>
    <row r="977" customFormat="false" ht="30" hidden="false" customHeight="true" outlineLevel="0" collapsed="false">
      <c r="A977" s="79"/>
      <c r="B977" s="80"/>
      <c r="C977" s="80"/>
      <c r="D977" s="80"/>
      <c r="E977" s="80"/>
      <c r="F977" s="80"/>
      <c r="G977" s="80"/>
      <c r="H977" s="80"/>
      <c r="I977" s="80"/>
      <c r="J977" s="102"/>
      <c r="K977" s="103" t="str">
        <f aca="false">IF(J977="","",IF(J977&gt;=8,"Yes","Check"))</f>
        <v/>
      </c>
      <c r="L977" s="81"/>
      <c r="M977" s="102"/>
      <c r="N977" s="102"/>
      <c r="O977" s="80"/>
      <c r="P977" s="81"/>
      <c r="Q977" s="103" t="str">
        <f aca="false">IF(P977="","",LEN(P977))</f>
        <v/>
      </c>
      <c r="R977" s="102"/>
      <c r="S977" s="80"/>
      <c r="T977" s="81"/>
      <c r="U977" s="104" t="str">
        <f aca="false">IF($AE977&lt;&gt;"",$AE977+4,IF(OR(R977&lt;&gt;"Yes",A977=""),"",A977+4))</f>
        <v/>
      </c>
      <c r="V977" s="102"/>
      <c r="W977" s="81"/>
      <c r="X977" s="81"/>
      <c r="Y977" s="105"/>
      <c r="Z977" s="105"/>
      <c r="AA977" s="106" t="str">
        <f aca="false">IF(AND($Y977="",$Z977=""),"",ROUND(IFERROR(VALUE(LEFT($Y977,1)),0)*12+IFERROR(VALUE(LEFT($Z977,1)),0)*8,0))</f>
        <v/>
      </c>
      <c r="AB977" s="106" t="str">
        <f aca="false">IF($AA977="","",IF($AA977&gt;=80,"A - call first",IF($AA977&gt;=60,"B - worth pursuing",IF($AA977&gt;=40,"C - nurture","D - do not spend time here"))))</f>
        <v/>
      </c>
      <c r="AC977" s="107" t="str">
        <f aca="false">IF($C977="","",IF($S977="Converted","8 Won / Certified",IF($S977="Application Started","7 Certification / Enterprise opportunity",IF($S977="Meeting Booked","6 Meeting / Application",IF(OR($S977="Interested",$S977="Info Requested"),"5 Interested",IF(OR($S977="Declined",$S977="Not Relevant",$S977="Do Not Contact / Unsubscribed"),"9 Closed - Lost",IF($R977="Yes","4 Contacted",IF($N977="Yes","2 Engaged",IF($M977="Yes","1 Awareness",IF($AA977&gt;=60,"3 Qualified","1 Awareness"))))))))))</f>
        <v/>
      </c>
      <c r="AD977" s="108"/>
      <c r="AE977" s="108"/>
      <c r="AF977" s="109" t="str">
        <f aca="false">IF($AE977="","",$AE977+10)</f>
        <v/>
      </c>
      <c r="AG977" s="108"/>
      <c r="AH977" s="81"/>
      <c r="AI977" s="108"/>
      <c r="AJ977" s="81"/>
      <c r="AK977" s="108"/>
      <c r="AL977" s="110"/>
      <c r="AM977" s="81"/>
      <c r="AN977" s="109" t="str">
        <f aca="false">IF($D977="","",IF(COUNTIF($D$4:$D$1203,$D977)&gt;1,"DUPLICATE — check earlier row",""))</f>
        <v/>
      </c>
      <c r="AO977" s="81"/>
      <c r="AP977" s="81"/>
    </row>
    <row r="978" customFormat="false" ht="30" hidden="false" customHeight="true" outlineLevel="0" collapsed="false">
      <c r="A978" s="79"/>
      <c r="B978" s="80"/>
      <c r="C978" s="80"/>
      <c r="D978" s="80"/>
      <c r="E978" s="80"/>
      <c r="F978" s="80"/>
      <c r="G978" s="80"/>
      <c r="H978" s="80"/>
      <c r="I978" s="80"/>
      <c r="J978" s="102"/>
      <c r="K978" s="103" t="str">
        <f aca="false">IF(J978="","",IF(J978&gt;=8,"Yes","Check"))</f>
        <v/>
      </c>
      <c r="L978" s="81"/>
      <c r="M978" s="102"/>
      <c r="N978" s="102"/>
      <c r="O978" s="80"/>
      <c r="P978" s="81"/>
      <c r="Q978" s="103" t="str">
        <f aca="false">IF(P978="","",LEN(P978))</f>
        <v/>
      </c>
      <c r="R978" s="102"/>
      <c r="S978" s="80"/>
      <c r="T978" s="81"/>
      <c r="U978" s="104" t="str">
        <f aca="false">IF($AE978&lt;&gt;"",$AE978+4,IF(OR(R978&lt;&gt;"Yes",A978=""),"",A978+4))</f>
        <v/>
      </c>
      <c r="V978" s="102"/>
      <c r="W978" s="81"/>
      <c r="X978" s="81"/>
      <c r="Y978" s="105"/>
      <c r="Z978" s="105"/>
      <c r="AA978" s="106" t="str">
        <f aca="false">IF(AND($Y978="",$Z978=""),"",ROUND(IFERROR(VALUE(LEFT($Y978,1)),0)*12+IFERROR(VALUE(LEFT($Z978,1)),0)*8,0))</f>
        <v/>
      </c>
      <c r="AB978" s="106" t="str">
        <f aca="false">IF($AA978="","",IF($AA978&gt;=80,"A - call first",IF($AA978&gt;=60,"B - worth pursuing",IF($AA978&gt;=40,"C - nurture","D - do not spend time here"))))</f>
        <v/>
      </c>
      <c r="AC978" s="107" t="str">
        <f aca="false">IF($C978="","",IF($S978="Converted","8 Won / Certified",IF($S978="Application Started","7 Certification / Enterprise opportunity",IF($S978="Meeting Booked","6 Meeting / Application",IF(OR($S978="Interested",$S978="Info Requested"),"5 Interested",IF(OR($S978="Declined",$S978="Not Relevant",$S978="Do Not Contact / Unsubscribed"),"9 Closed - Lost",IF($R978="Yes","4 Contacted",IF($N978="Yes","2 Engaged",IF($M978="Yes","1 Awareness",IF($AA978&gt;=60,"3 Qualified","1 Awareness"))))))))))</f>
        <v/>
      </c>
      <c r="AD978" s="108"/>
      <c r="AE978" s="108"/>
      <c r="AF978" s="111" t="str">
        <f aca="false">IF($AE978="","",$AE978+10)</f>
        <v/>
      </c>
      <c r="AG978" s="108"/>
      <c r="AH978" s="81"/>
      <c r="AI978" s="108"/>
      <c r="AJ978" s="81"/>
      <c r="AK978" s="108"/>
      <c r="AL978" s="110"/>
      <c r="AM978" s="81"/>
      <c r="AN978" s="111" t="str">
        <f aca="false">IF($D978="","",IF(COUNTIF($D$4:$D$1203,$D978)&gt;1,"DUPLICATE — check earlier row",""))</f>
        <v/>
      </c>
      <c r="AO978" s="81"/>
      <c r="AP978" s="81"/>
    </row>
    <row r="979" customFormat="false" ht="30" hidden="false" customHeight="true" outlineLevel="0" collapsed="false">
      <c r="A979" s="79"/>
      <c r="B979" s="80"/>
      <c r="C979" s="80"/>
      <c r="D979" s="80"/>
      <c r="E979" s="80"/>
      <c r="F979" s="80"/>
      <c r="G979" s="80"/>
      <c r="H979" s="80"/>
      <c r="I979" s="80"/>
      <c r="J979" s="102"/>
      <c r="K979" s="103" t="str">
        <f aca="false">IF(J979="","",IF(J979&gt;=8,"Yes","Check"))</f>
        <v/>
      </c>
      <c r="L979" s="81"/>
      <c r="M979" s="102"/>
      <c r="N979" s="102"/>
      <c r="O979" s="80"/>
      <c r="P979" s="81"/>
      <c r="Q979" s="103" t="str">
        <f aca="false">IF(P979="","",LEN(P979))</f>
        <v/>
      </c>
      <c r="R979" s="102"/>
      <c r="S979" s="80"/>
      <c r="T979" s="81"/>
      <c r="U979" s="104" t="str">
        <f aca="false">IF($AE979&lt;&gt;"",$AE979+4,IF(OR(R979&lt;&gt;"Yes",A979=""),"",A979+4))</f>
        <v/>
      </c>
      <c r="V979" s="102"/>
      <c r="W979" s="81"/>
      <c r="X979" s="81"/>
      <c r="Y979" s="105"/>
      <c r="Z979" s="105"/>
      <c r="AA979" s="106" t="str">
        <f aca="false">IF(AND($Y979="",$Z979=""),"",ROUND(IFERROR(VALUE(LEFT($Y979,1)),0)*12+IFERROR(VALUE(LEFT($Z979,1)),0)*8,0))</f>
        <v/>
      </c>
      <c r="AB979" s="106" t="str">
        <f aca="false">IF($AA979="","",IF($AA979&gt;=80,"A - call first",IF($AA979&gt;=60,"B - worth pursuing",IF($AA979&gt;=40,"C - nurture","D - do not spend time here"))))</f>
        <v/>
      </c>
      <c r="AC979" s="107" t="str">
        <f aca="false">IF($C979="","",IF($S979="Converted","8 Won / Certified",IF($S979="Application Started","7 Certification / Enterprise opportunity",IF($S979="Meeting Booked","6 Meeting / Application",IF(OR($S979="Interested",$S979="Info Requested"),"5 Interested",IF(OR($S979="Declined",$S979="Not Relevant",$S979="Do Not Contact / Unsubscribed"),"9 Closed - Lost",IF($R979="Yes","4 Contacted",IF($N979="Yes","2 Engaged",IF($M979="Yes","1 Awareness",IF($AA979&gt;=60,"3 Qualified","1 Awareness"))))))))))</f>
        <v/>
      </c>
      <c r="AD979" s="108"/>
      <c r="AE979" s="108"/>
      <c r="AF979" s="109" t="str">
        <f aca="false">IF($AE979="","",$AE979+10)</f>
        <v/>
      </c>
      <c r="AG979" s="108"/>
      <c r="AH979" s="81"/>
      <c r="AI979" s="108"/>
      <c r="AJ979" s="81"/>
      <c r="AK979" s="108"/>
      <c r="AL979" s="110"/>
      <c r="AM979" s="81"/>
      <c r="AN979" s="109" t="str">
        <f aca="false">IF($D979="","",IF(COUNTIF($D$4:$D$1203,$D979)&gt;1,"DUPLICATE — check earlier row",""))</f>
        <v/>
      </c>
      <c r="AO979" s="81"/>
      <c r="AP979" s="81"/>
    </row>
    <row r="980" customFormat="false" ht="30" hidden="false" customHeight="true" outlineLevel="0" collapsed="false">
      <c r="A980" s="79"/>
      <c r="B980" s="80"/>
      <c r="C980" s="80"/>
      <c r="D980" s="80"/>
      <c r="E980" s="80"/>
      <c r="F980" s="80"/>
      <c r="G980" s="80"/>
      <c r="H980" s="80"/>
      <c r="I980" s="80"/>
      <c r="J980" s="102"/>
      <c r="K980" s="103" t="str">
        <f aca="false">IF(J980="","",IF(J980&gt;=8,"Yes","Check"))</f>
        <v/>
      </c>
      <c r="L980" s="81"/>
      <c r="M980" s="102"/>
      <c r="N980" s="102"/>
      <c r="O980" s="80"/>
      <c r="P980" s="81"/>
      <c r="Q980" s="103" t="str">
        <f aca="false">IF(P980="","",LEN(P980))</f>
        <v/>
      </c>
      <c r="R980" s="102"/>
      <c r="S980" s="80"/>
      <c r="T980" s="81"/>
      <c r="U980" s="104" t="str">
        <f aca="false">IF($AE980&lt;&gt;"",$AE980+4,IF(OR(R980&lt;&gt;"Yes",A980=""),"",A980+4))</f>
        <v/>
      </c>
      <c r="V980" s="102"/>
      <c r="W980" s="81"/>
      <c r="X980" s="81"/>
      <c r="Y980" s="105"/>
      <c r="Z980" s="105"/>
      <c r="AA980" s="106" t="str">
        <f aca="false">IF(AND($Y980="",$Z980=""),"",ROUND(IFERROR(VALUE(LEFT($Y980,1)),0)*12+IFERROR(VALUE(LEFT($Z980,1)),0)*8,0))</f>
        <v/>
      </c>
      <c r="AB980" s="106" t="str">
        <f aca="false">IF($AA980="","",IF($AA980&gt;=80,"A - call first",IF($AA980&gt;=60,"B - worth pursuing",IF($AA980&gt;=40,"C - nurture","D - do not spend time here"))))</f>
        <v/>
      </c>
      <c r="AC980" s="107" t="str">
        <f aca="false">IF($C980="","",IF($S980="Converted","8 Won / Certified",IF($S980="Application Started","7 Certification / Enterprise opportunity",IF($S980="Meeting Booked","6 Meeting / Application",IF(OR($S980="Interested",$S980="Info Requested"),"5 Interested",IF(OR($S980="Declined",$S980="Not Relevant",$S980="Do Not Contact / Unsubscribed"),"9 Closed - Lost",IF($R980="Yes","4 Contacted",IF($N980="Yes","2 Engaged",IF($M980="Yes","1 Awareness",IF($AA980&gt;=60,"3 Qualified","1 Awareness"))))))))))</f>
        <v/>
      </c>
      <c r="AD980" s="108"/>
      <c r="AE980" s="108"/>
      <c r="AF980" s="111" t="str">
        <f aca="false">IF($AE980="","",$AE980+10)</f>
        <v/>
      </c>
      <c r="AG980" s="108"/>
      <c r="AH980" s="81"/>
      <c r="AI980" s="108"/>
      <c r="AJ980" s="81"/>
      <c r="AK980" s="108"/>
      <c r="AL980" s="110"/>
      <c r="AM980" s="81"/>
      <c r="AN980" s="111" t="str">
        <f aca="false">IF($D980="","",IF(COUNTIF($D$4:$D$1203,$D980)&gt;1,"DUPLICATE — check earlier row",""))</f>
        <v/>
      </c>
      <c r="AO980" s="81"/>
      <c r="AP980" s="81"/>
    </row>
    <row r="981" customFormat="false" ht="30" hidden="false" customHeight="true" outlineLevel="0" collapsed="false">
      <c r="A981" s="79"/>
      <c r="B981" s="80"/>
      <c r="C981" s="80"/>
      <c r="D981" s="80"/>
      <c r="E981" s="80"/>
      <c r="F981" s="80"/>
      <c r="G981" s="80"/>
      <c r="H981" s="80"/>
      <c r="I981" s="80"/>
      <c r="J981" s="102"/>
      <c r="K981" s="103" t="str">
        <f aca="false">IF(J981="","",IF(J981&gt;=8,"Yes","Check"))</f>
        <v/>
      </c>
      <c r="L981" s="81"/>
      <c r="M981" s="102"/>
      <c r="N981" s="102"/>
      <c r="O981" s="80"/>
      <c r="P981" s="81"/>
      <c r="Q981" s="103" t="str">
        <f aca="false">IF(P981="","",LEN(P981))</f>
        <v/>
      </c>
      <c r="R981" s="102"/>
      <c r="S981" s="80"/>
      <c r="T981" s="81"/>
      <c r="U981" s="104" t="str">
        <f aca="false">IF($AE981&lt;&gt;"",$AE981+4,IF(OR(R981&lt;&gt;"Yes",A981=""),"",A981+4))</f>
        <v/>
      </c>
      <c r="V981" s="102"/>
      <c r="W981" s="81"/>
      <c r="X981" s="81"/>
      <c r="Y981" s="105"/>
      <c r="Z981" s="105"/>
      <c r="AA981" s="106" t="str">
        <f aca="false">IF(AND($Y981="",$Z981=""),"",ROUND(IFERROR(VALUE(LEFT($Y981,1)),0)*12+IFERROR(VALUE(LEFT($Z981,1)),0)*8,0))</f>
        <v/>
      </c>
      <c r="AB981" s="106" t="str">
        <f aca="false">IF($AA981="","",IF($AA981&gt;=80,"A - call first",IF($AA981&gt;=60,"B - worth pursuing",IF($AA981&gt;=40,"C - nurture","D - do not spend time here"))))</f>
        <v/>
      </c>
      <c r="AC981" s="107" t="str">
        <f aca="false">IF($C981="","",IF($S981="Converted","8 Won / Certified",IF($S981="Application Started","7 Certification / Enterprise opportunity",IF($S981="Meeting Booked","6 Meeting / Application",IF(OR($S981="Interested",$S981="Info Requested"),"5 Interested",IF(OR($S981="Declined",$S981="Not Relevant",$S981="Do Not Contact / Unsubscribed"),"9 Closed - Lost",IF($R981="Yes","4 Contacted",IF($N981="Yes","2 Engaged",IF($M981="Yes","1 Awareness",IF($AA981&gt;=60,"3 Qualified","1 Awareness"))))))))))</f>
        <v/>
      </c>
      <c r="AD981" s="108"/>
      <c r="AE981" s="108"/>
      <c r="AF981" s="109" t="str">
        <f aca="false">IF($AE981="","",$AE981+10)</f>
        <v/>
      </c>
      <c r="AG981" s="108"/>
      <c r="AH981" s="81"/>
      <c r="AI981" s="108"/>
      <c r="AJ981" s="81"/>
      <c r="AK981" s="108"/>
      <c r="AL981" s="110"/>
      <c r="AM981" s="81"/>
      <c r="AN981" s="109" t="str">
        <f aca="false">IF($D981="","",IF(COUNTIF($D$4:$D$1203,$D981)&gt;1,"DUPLICATE — check earlier row",""))</f>
        <v/>
      </c>
      <c r="AO981" s="81"/>
      <c r="AP981" s="81"/>
    </row>
    <row r="982" customFormat="false" ht="30" hidden="false" customHeight="true" outlineLevel="0" collapsed="false">
      <c r="A982" s="79"/>
      <c r="B982" s="80"/>
      <c r="C982" s="80"/>
      <c r="D982" s="80"/>
      <c r="E982" s="80"/>
      <c r="F982" s="80"/>
      <c r="G982" s="80"/>
      <c r="H982" s="80"/>
      <c r="I982" s="80"/>
      <c r="J982" s="102"/>
      <c r="K982" s="103" t="str">
        <f aca="false">IF(J982="","",IF(J982&gt;=8,"Yes","Check"))</f>
        <v/>
      </c>
      <c r="L982" s="81"/>
      <c r="M982" s="102"/>
      <c r="N982" s="102"/>
      <c r="O982" s="80"/>
      <c r="P982" s="81"/>
      <c r="Q982" s="103" t="str">
        <f aca="false">IF(P982="","",LEN(P982))</f>
        <v/>
      </c>
      <c r="R982" s="102"/>
      <c r="S982" s="80"/>
      <c r="T982" s="81"/>
      <c r="U982" s="104" t="str">
        <f aca="false">IF($AE982&lt;&gt;"",$AE982+4,IF(OR(R982&lt;&gt;"Yes",A982=""),"",A982+4))</f>
        <v/>
      </c>
      <c r="V982" s="102"/>
      <c r="W982" s="81"/>
      <c r="X982" s="81"/>
      <c r="Y982" s="105"/>
      <c r="Z982" s="105"/>
      <c r="AA982" s="106" t="str">
        <f aca="false">IF(AND($Y982="",$Z982=""),"",ROUND(IFERROR(VALUE(LEFT($Y982,1)),0)*12+IFERROR(VALUE(LEFT($Z982,1)),0)*8,0))</f>
        <v/>
      </c>
      <c r="AB982" s="106" t="str">
        <f aca="false">IF($AA982="","",IF($AA982&gt;=80,"A - call first",IF($AA982&gt;=60,"B - worth pursuing",IF($AA982&gt;=40,"C - nurture","D - do not spend time here"))))</f>
        <v/>
      </c>
      <c r="AC982" s="107" t="str">
        <f aca="false">IF($C982="","",IF($S982="Converted","8 Won / Certified",IF($S982="Application Started","7 Certification / Enterprise opportunity",IF($S982="Meeting Booked","6 Meeting / Application",IF(OR($S982="Interested",$S982="Info Requested"),"5 Interested",IF(OR($S982="Declined",$S982="Not Relevant",$S982="Do Not Contact / Unsubscribed"),"9 Closed - Lost",IF($R982="Yes","4 Contacted",IF($N982="Yes","2 Engaged",IF($M982="Yes","1 Awareness",IF($AA982&gt;=60,"3 Qualified","1 Awareness"))))))))))</f>
        <v/>
      </c>
      <c r="AD982" s="108"/>
      <c r="AE982" s="108"/>
      <c r="AF982" s="111" t="str">
        <f aca="false">IF($AE982="","",$AE982+10)</f>
        <v/>
      </c>
      <c r="AG982" s="108"/>
      <c r="AH982" s="81"/>
      <c r="AI982" s="108"/>
      <c r="AJ982" s="81"/>
      <c r="AK982" s="108"/>
      <c r="AL982" s="110"/>
      <c r="AM982" s="81"/>
      <c r="AN982" s="111" t="str">
        <f aca="false">IF($D982="","",IF(COUNTIF($D$4:$D$1203,$D982)&gt;1,"DUPLICATE — check earlier row",""))</f>
        <v/>
      </c>
      <c r="AO982" s="81"/>
      <c r="AP982" s="81"/>
    </row>
    <row r="983" customFormat="false" ht="30" hidden="false" customHeight="true" outlineLevel="0" collapsed="false">
      <c r="A983" s="79"/>
      <c r="B983" s="80"/>
      <c r="C983" s="80"/>
      <c r="D983" s="80"/>
      <c r="E983" s="80"/>
      <c r="F983" s="80"/>
      <c r="G983" s="80"/>
      <c r="H983" s="80"/>
      <c r="I983" s="80"/>
      <c r="J983" s="102"/>
      <c r="K983" s="103" t="str">
        <f aca="false">IF(J983="","",IF(J983&gt;=8,"Yes","Check"))</f>
        <v/>
      </c>
      <c r="L983" s="81"/>
      <c r="M983" s="102"/>
      <c r="N983" s="102"/>
      <c r="O983" s="80"/>
      <c r="P983" s="81"/>
      <c r="Q983" s="103" t="str">
        <f aca="false">IF(P983="","",LEN(P983))</f>
        <v/>
      </c>
      <c r="R983" s="102"/>
      <c r="S983" s="80"/>
      <c r="T983" s="81"/>
      <c r="U983" s="104" t="str">
        <f aca="false">IF($AE983&lt;&gt;"",$AE983+4,IF(OR(R983&lt;&gt;"Yes",A983=""),"",A983+4))</f>
        <v/>
      </c>
      <c r="V983" s="102"/>
      <c r="W983" s="81"/>
      <c r="X983" s="81"/>
      <c r="Y983" s="105"/>
      <c r="Z983" s="105"/>
      <c r="AA983" s="106" t="str">
        <f aca="false">IF(AND($Y983="",$Z983=""),"",ROUND(IFERROR(VALUE(LEFT($Y983,1)),0)*12+IFERROR(VALUE(LEFT($Z983,1)),0)*8,0))</f>
        <v/>
      </c>
      <c r="AB983" s="106" t="str">
        <f aca="false">IF($AA983="","",IF($AA983&gt;=80,"A - call first",IF($AA983&gt;=60,"B - worth pursuing",IF($AA983&gt;=40,"C - nurture","D - do not spend time here"))))</f>
        <v/>
      </c>
      <c r="AC983" s="107" t="str">
        <f aca="false">IF($C983="","",IF($S983="Converted","8 Won / Certified",IF($S983="Application Started","7 Certification / Enterprise opportunity",IF($S983="Meeting Booked","6 Meeting / Application",IF(OR($S983="Interested",$S983="Info Requested"),"5 Interested",IF(OR($S983="Declined",$S983="Not Relevant",$S983="Do Not Contact / Unsubscribed"),"9 Closed - Lost",IF($R983="Yes","4 Contacted",IF($N983="Yes","2 Engaged",IF($M983="Yes","1 Awareness",IF($AA983&gt;=60,"3 Qualified","1 Awareness"))))))))))</f>
        <v/>
      </c>
      <c r="AD983" s="108"/>
      <c r="AE983" s="108"/>
      <c r="AF983" s="109" t="str">
        <f aca="false">IF($AE983="","",$AE983+10)</f>
        <v/>
      </c>
      <c r="AG983" s="108"/>
      <c r="AH983" s="81"/>
      <c r="AI983" s="108"/>
      <c r="AJ983" s="81"/>
      <c r="AK983" s="108"/>
      <c r="AL983" s="110"/>
      <c r="AM983" s="81"/>
      <c r="AN983" s="109" t="str">
        <f aca="false">IF($D983="","",IF(COUNTIF($D$4:$D$1203,$D983)&gt;1,"DUPLICATE — check earlier row",""))</f>
        <v/>
      </c>
      <c r="AO983" s="81"/>
      <c r="AP983" s="81"/>
    </row>
    <row r="984" customFormat="false" ht="30" hidden="false" customHeight="true" outlineLevel="0" collapsed="false">
      <c r="A984" s="79"/>
      <c r="B984" s="80"/>
      <c r="C984" s="80"/>
      <c r="D984" s="80"/>
      <c r="E984" s="80"/>
      <c r="F984" s="80"/>
      <c r="G984" s="80"/>
      <c r="H984" s="80"/>
      <c r="I984" s="80"/>
      <c r="J984" s="102"/>
      <c r="K984" s="103" t="str">
        <f aca="false">IF(J984="","",IF(J984&gt;=8,"Yes","Check"))</f>
        <v/>
      </c>
      <c r="L984" s="81"/>
      <c r="M984" s="102"/>
      <c r="N984" s="102"/>
      <c r="O984" s="80"/>
      <c r="P984" s="81"/>
      <c r="Q984" s="103" t="str">
        <f aca="false">IF(P984="","",LEN(P984))</f>
        <v/>
      </c>
      <c r="R984" s="102"/>
      <c r="S984" s="80"/>
      <c r="T984" s="81"/>
      <c r="U984" s="104" t="str">
        <f aca="false">IF($AE984&lt;&gt;"",$AE984+4,IF(OR(R984&lt;&gt;"Yes",A984=""),"",A984+4))</f>
        <v/>
      </c>
      <c r="V984" s="102"/>
      <c r="W984" s="81"/>
      <c r="X984" s="81"/>
      <c r="Y984" s="105"/>
      <c r="Z984" s="105"/>
      <c r="AA984" s="106" t="str">
        <f aca="false">IF(AND($Y984="",$Z984=""),"",ROUND(IFERROR(VALUE(LEFT($Y984,1)),0)*12+IFERROR(VALUE(LEFT($Z984,1)),0)*8,0))</f>
        <v/>
      </c>
      <c r="AB984" s="106" t="str">
        <f aca="false">IF($AA984="","",IF($AA984&gt;=80,"A - call first",IF($AA984&gt;=60,"B - worth pursuing",IF($AA984&gt;=40,"C - nurture","D - do not spend time here"))))</f>
        <v/>
      </c>
      <c r="AC984" s="107" t="str">
        <f aca="false">IF($C984="","",IF($S984="Converted","8 Won / Certified",IF($S984="Application Started","7 Certification / Enterprise opportunity",IF($S984="Meeting Booked","6 Meeting / Application",IF(OR($S984="Interested",$S984="Info Requested"),"5 Interested",IF(OR($S984="Declined",$S984="Not Relevant",$S984="Do Not Contact / Unsubscribed"),"9 Closed - Lost",IF($R984="Yes","4 Contacted",IF($N984="Yes","2 Engaged",IF($M984="Yes","1 Awareness",IF($AA984&gt;=60,"3 Qualified","1 Awareness"))))))))))</f>
        <v/>
      </c>
      <c r="AD984" s="108"/>
      <c r="AE984" s="108"/>
      <c r="AF984" s="111" t="str">
        <f aca="false">IF($AE984="","",$AE984+10)</f>
        <v/>
      </c>
      <c r="AG984" s="108"/>
      <c r="AH984" s="81"/>
      <c r="AI984" s="108"/>
      <c r="AJ984" s="81"/>
      <c r="AK984" s="108"/>
      <c r="AL984" s="110"/>
      <c r="AM984" s="81"/>
      <c r="AN984" s="111" t="str">
        <f aca="false">IF($D984="","",IF(COUNTIF($D$4:$D$1203,$D984)&gt;1,"DUPLICATE — check earlier row",""))</f>
        <v/>
      </c>
      <c r="AO984" s="81"/>
      <c r="AP984" s="81"/>
    </row>
    <row r="985" customFormat="false" ht="30" hidden="false" customHeight="true" outlineLevel="0" collapsed="false">
      <c r="A985" s="79"/>
      <c r="B985" s="80"/>
      <c r="C985" s="80"/>
      <c r="D985" s="80"/>
      <c r="E985" s="80"/>
      <c r="F985" s="80"/>
      <c r="G985" s="80"/>
      <c r="H985" s="80"/>
      <c r="I985" s="80"/>
      <c r="J985" s="102"/>
      <c r="K985" s="103" t="str">
        <f aca="false">IF(J985="","",IF(J985&gt;=8,"Yes","Check"))</f>
        <v/>
      </c>
      <c r="L985" s="81"/>
      <c r="M985" s="102"/>
      <c r="N985" s="102"/>
      <c r="O985" s="80"/>
      <c r="P985" s="81"/>
      <c r="Q985" s="103" t="str">
        <f aca="false">IF(P985="","",LEN(P985))</f>
        <v/>
      </c>
      <c r="R985" s="102"/>
      <c r="S985" s="80"/>
      <c r="T985" s="81"/>
      <c r="U985" s="104" t="str">
        <f aca="false">IF($AE985&lt;&gt;"",$AE985+4,IF(OR(R985&lt;&gt;"Yes",A985=""),"",A985+4))</f>
        <v/>
      </c>
      <c r="V985" s="102"/>
      <c r="W985" s="81"/>
      <c r="X985" s="81"/>
      <c r="Y985" s="105"/>
      <c r="Z985" s="105"/>
      <c r="AA985" s="106" t="str">
        <f aca="false">IF(AND($Y985="",$Z985=""),"",ROUND(IFERROR(VALUE(LEFT($Y985,1)),0)*12+IFERROR(VALUE(LEFT($Z985,1)),0)*8,0))</f>
        <v/>
      </c>
      <c r="AB985" s="106" t="str">
        <f aca="false">IF($AA985="","",IF($AA985&gt;=80,"A - call first",IF($AA985&gt;=60,"B - worth pursuing",IF($AA985&gt;=40,"C - nurture","D - do not spend time here"))))</f>
        <v/>
      </c>
      <c r="AC985" s="107" t="str">
        <f aca="false">IF($C985="","",IF($S985="Converted","8 Won / Certified",IF($S985="Application Started","7 Certification / Enterprise opportunity",IF($S985="Meeting Booked","6 Meeting / Application",IF(OR($S985="Interested",$S985="Info Requested"),"5 Interested",IF(OR($S985="Declined",$S985="Not Relevant",$S985="Do Not Contact / Unsubscribed"),"9 Closed - Lost",IF($R985="Yes","4 Contacted",IF($N985="Yes","2 Engaged",IF($M985="Yes","1 Awareness",IF($AA985&gt;=60,"3 Qualified","1 Awareness"))))))))))</f>
        <v/>
      </c>
      <c r="AD985" s="108"/>
      <c r="AE985" s="108"/>
      <c r="AF985" s="109" t="str">
        <f aca="false">IF($AE985="","",$AE985+10)</f>
        <v/>
      </c>
      <c r="AG985" s="108"/>
      <c r="AH985" s="81"/>
      <c r="AI985" s="108"/>
      <c r="AJ985" s="81"/>
      <c r="AK985" s="108"/>
      <c r="AL985" s="110"/>
      <c r="AM985" s="81"/>
      <c r="AN985" s="109" t="str">
        <f aca="false">IF($D985="","",IF(COUNTIF($D$4:$D$1203,$D985)&gt;1,"DUPLICATE — check earlier row",""))</f>
        <v/>
      </c>
      <c r="AO985" s="81"/>
      <c r="AP985" s="81"/>
    </row>
    <row r="986" customFormat="false" ht="30" hidden="false" customHeight="true" outlineLevel="0" collapsed="false">
      <c r="A986" s="79"/>
      <c r="B986" s="80"/>
      <c r="C986" s="80"/>
      <c r="D986" s="80"/>
      <c r="E986" s="80"/>
      <c r="F986" s="80"/>
      <c r="G986" s="80"/>
      <c r="H986" s="80"/>
      <c r="I986" s="80"/>
      <c r="J986" s="102"/>
      <c r="K986" s="103" t="str">
        <f aca="false">IF(J986="","",IF(J986&gt;=8,"Yes","Check"))</f>
        <v/>
      </c>
      <c r="L986" s="81"/>
      <c r="M986" s="102"/>
      <c r="N986" s="102"/>
      <c r="O986" s="80"/>
      <c r="P986" s="81"/>
      <c r="Q986" s="103" t="str">
        <f aca="false">IF(P986="","",LEN(P986))</f>
        <v/>
      </c>
      <c r="R986" s="102"/>
      <c r="S986" s="80"/>
      <c r="T986" s="81"/>
      <c r="U986" s="104" t="str">
        <f aca="false">IF($AE986&lt;&gt;"",$AE986+4,IF(OR(R986&lt;&gt;"Yes",A986=""),"",A986+4))</f>
        <v/>
      </c>
      <c r="V986" s="102"/>
      <c r="W986" s="81"/>
      <c r="X986" s="81"/>
      <c r="Y986" s="105"/>
      <c r="Z986" s="105"/>
      <c r="AA986" s="106" t="str">
        <f aca="false">IF(AND($Y986="",$Z986=""),"",ROUND(IFERROR(VALUE(LEFT($Y986,1)),0)*12+IFERROR(VALUE(LEFT($Z986,1)),0)*8,0))</f>
        <v/>
      </c>
      <c r="AB986" s="106" t="str">
        <f aca="false">IF($AA986="","",IF($AA986&gt;=80,"A - call first",IF($AA986&gt;=60,"B - worth pursuing",IF($AA986&gt;=40,"C - nurture","D - do not spend time here"))))</f>
        <v/>
      </c>
      <c r="AC986" s="107" t="str">
        <f aca="false">IF($C986="","",IF($S986="Converted","8 Won / Certified",IF($S986="Application Started","7 Certification / Enterprise opportunity",IF($S986="Meeting Booked","6 Meeting / Application",IF(OR($S986="Interested",$S986="Info Requested"),"5 Interested",IF(OR($S986="Declined",$S986="Not Relevant",$S986="Do Not Contact / Unsubscribed"),"9 Closed - Lost",IF($R986="Yes","4 Contacted",IF($N986="Yes","2 Engaged",IF($M986="Yes","1 Awareness",IF($AA986&gt;=60,"3 Qualified","1 Awareness"))))))))))</f>
        <v/>
      </c>
      <c r="AD986" s="108"/>
      <c r="AE986" s="108"/>
      <c r="AF986" s="111" t="str">
        <f aca="false">IF($AE986="","",$AE986+10)</f>
        <v/>
      </c>
      <c r="AG986" s="108"/>
      <c r="AH986" s="81"/>
      <c r="AI986" s="108"/>
      <c r="AJ986" s="81"/>
      <c r="AK986" s="108"/>
      <c r="AL986" s="110"/>
      <c r="AM986" s="81"/>
      <c r="AN986" s="111" t="str">
        <f aca="false">IF($D986="","",IF(COUNTIF($D$4:$D$1203,$D986)&gt;1,"DUPLICATE — check earlier row",""))</f>
        <v/>
      </c>
      <c r="AO986" s="81"/>
      <c r="AP986" s="81"/>
    </row>
    <row r="987" customFormat="false" ht="30" hidden="false" customHeight="true" outlineLevel="0" collapsed="false">
      <c r="A987" s="79"/>
      <c r="B987" s="80"/>
      <c r="C987" s="80"/>
      <c r="D987" s="80"/>
      <c r="E987" s="80"/>
      <c r="F987" s="80"/>
      <c r="G987" s="80"/>
      <c r="H987" s="80"/>
      <c r="I987" s="80"/>
      <c r="J987" s="102"/>
      <c r="K987" s="103" t="str">
        <f aca="false">IF(J987="","",IF(J987&gt;=8,"Yes","Check"))</f>
        <v/>
      </c>
      <c r="L987" s="81"/>
      <c r="M987" s="102"/>
      <c r="N987" s="102"/>
      <c r="O987" s="80"/>
      <c r="P987" s="81"/>
      <c r="Q987" s="103" t="str">
        <f aca="false">IF(P987="","",LEN(P987))</f>
        <v/>
      </c>
      <c r="R987" s="102"/>
      <c r="S987" s="80"/>
      <c r="T987" s="81"/>
      <c r="U987" s="104" t="str">
        <f aca="false">IF($AE987&lt;&gt;"",$AE987+4,IF(OR(R987&lt;&gt;"Yes",A987=""),"",A987+4))</f>
        <v/>
      </c>
      <c r="V987" s="102"/>
      <c r="W987" s="81"/>
      <c r="X987" s="81"/>
      <c r="Y987" s="105"/>
      <c r="Z987" s="105"/>
      <c r="AA987" s="106" t="str">
        <f aca="false">IF(AND($Y987="",$Z987=""),"",ROUND(IFERROR(VALUE(LEFT($Y987,1)),0)*12+IFERROR(VALUE(LEFT($Z987,1)),0)*8,0))</f>
        <v/>
      </c>
      <c r="AB987" s="106" t="str">
        <f aca="false">IF($AA987="","",IF($AA987&gt;=80,"A - call first",IF($AA987&gt;=60,"B - worth pursuing",IF($AA987&gt;=40,"C - nurture","D - do not spend time here"))))</f>
        <v/>
      </c>
      <c r="AC987" s="107" t="str">
        <f aca="false">IF($C987="","",IF($S987="Converted","8 Won / Certified",IF($S987="Application Started","7 Certification / Enterprise opportunity",IF($S987="Meeting Booked","6 Meeting / Application",IF(OR($S987="Interested",$S987="Info Requested"),"5 Interested",IF(OR($S987="Declined",$S987="Not Relevant",$S987="Do Not Contact / Unsubscribed"),"9 Closed - Lost",IF($R987="Yes","4 Contacted",IF($N987="Yes","2 Engaged",IF($M987="Yes","1 Awareness",IF($AA987&gt;=60,"3 Qualified","1 Awareness"))))))))))</f>
        <v/>
      </c>
      <c r="AD987" s="108"/>
      <c r="AE987" s="108"/>
      <c r="AF987" s="109" t="str">
        <f aca="false">IF($AE987="","",$AE987+10)</f>
        <v/>
      </c>
      <c r="AG987" s="108"/>
      <c r="AH987" s="81"/>
      <c r="AI987" s="108"/>
      <c r="AJ987" s="81"/>
      <c r="AK987" s="108"/>
      <c r="AL987" s="110"/>
      <c r="AM987" s="81"/>
      <c r="AN987" s="109" t="str">
        <f aca="false">IF($D987="","",IF(COUNTIF($D$4:$D$1203,$D987)&gt;1,"DUPLICATE — check earlier row",""))</f>
        <v/>
      </c>
      <c r="AO987" s="81"/>
      <c r="AP987" s="81"/>
    </row>
    <row r="988" customFormat="false" ht="30" hidden="false" customHeight="true" outlineLevel="0" collapsed="false">
      <c r="A988" s="79"/>
      <c r="B988" s="80"/>
      <c r="C988" s="80"/>
      <c r="D988" s="80"/>
      <c r="E988" s="80"/>
      <c r="F988" s="80"/>
      <c r="G988" s="80"/>
      <c r="H988" s="80"/>
      <c r="I988" s="80"/>
      <c r="J988" s="102"/>
      <c r="K988" s="103" t="str">
        <f aca="false">IF(J988="","",IF(J988&gt;=8,"Yes","Check"))</f>
        <v/>
      </c>
      <c r="L988" s="81"/>
      <c r="M988" s="102"/>
      <c r="N988" s="102"/>
      <c r="O988" s="80"/>
      <c r="P988" s="81"/>
      <c r="Q988" s="103" t="str">
        <f aca="false">IF(P988="","",LEN(P988))</f>
        <v/>
      </c>
      <c r="R988" s="102"/>
      <c r="S988" s="80"/>
      <c r="T988" s="81"/>
      <c r="U988" s="104" t="str">
        <f aca="false">IF($AE988&lt;&gt;"",$AE988+4,IF(OR(R988&lt;&gt;"Yes",A988=""),"",A988+4))</f>
        <v/>
      </c>
      <c r="V988" s="102"/>
      <c r="W988" s="81"/>
      <c r="X988" s="81"/>
      <c r="Y988" s="105"/>
      <c r="Z988" s="105"/>
      <c r="AA988" s="106" t="str">
        <f aca="false">IF(AND($Y988="",$Z988=""),"",ROUND(IFERROR(VALUE(LEFT($Y988,1)),0)*12+IFERROR(VALUE(LEFT($Z988,1)),0)*8,0))</f>
        <v/>
      </c>
      <c r="AB988" s="106" t="str">
        <f aca="false">IF($AA988="","",IF($AA988&gt;=80,"A - call first",IF($AA988&gt;=60,"B - worth pursuing",IF($AA988&gt;=40,"C - nurture","D - do not spend time here"))))</f>
        <v/>
      </c>
      <c r="AC988" s="107" t="str">
        <f aca="false">IF($C988="","",IF($S988="Converted","8 Won / Certified",IF($S988="Application Started","7 Certification / Enterprise opportunity",IF($S988="Meeting Booked","6 Meeting / Application",IF(OR($S988="Interested",$S988="Info Requested"),"5 Interested",IF(OR($S988="Declined",$S988="Not Relevant",$S988="Do Not Contact / Unsubscribed"),"9 Closed - Lost",IF($R988="Yes","4 Contacted",IF($N988="Yes","2 Engaged",IF($M988="Yes","1 Awareness",IF($AA988&gt;=60,"3 Qualified","1 Awareness"))))))))))</f>
        <v/>
      </c>
      <c r="AD988" s="108"/>
      <c r="AE988" s="108"/>
      <c r="AF988" s="111" t="str">
        <f aca="false">IF($AE988="","",$AE988+10)</f>
        <v/>
      </c>
      <c r="AG988" s="108"/>
      <c r="AH988" s="81"/>
      <c r="AI988" s="108"/>
      <c r="AJ988" s="81"/>
      <c r="AK988" s="108"/>
      <c r="AL988" s="110"/>
      <c r="AM988" s="81"/>
      <c r="AN988" s="111" t="str">
        <f aca="false">IF($D988="","",IF(COUNTIF($D$4:$D$1203,$D988)&gt;1,"DUPLICATE — check earlier row",""))</f>
        <v/>
      </c>
      <c r="AO988" s="81"/>
      <c r="AP988" s="81"/>
    </row>
    <row r="989" customFormat="false" ht="30" hidden="false" customHeight="true" outlineLevel="0" collapsed="false">
      <c r="A989" s="79"/>
      <c r="B989" s="80"/>
      <c r="C989" s="80"/>
      <c r="D989" s="80"/>
      <c r="E989" s="80"/>
      <c r="F989" s="80"/>
      <c r="G989" s="80"/>
      <c r="H989" s="80"/>
      <c r="I989" s="80"/>
      <c r="J989" s="102"/>
      <c r="K989" s="103" t="str">
        <f aca="false">IF(J989="","",IF(J989&gt;=8,"Yes","Check"))</f>
        <v/>
      </c>
      <c r="L989" s="81"/>
      <c r="M989" s="102"/>
      <c r="N989" s="102"/>
      <c r="O989" s="80"/>
      <c r="P989" s="81"/>
      <c r="Q989" s="103" t="str">
        <f aca="false">IF(P989="","",LEN(P989))</f>
        <v/>
      </c>
      <c r="R989" s="102"/>
      <c r="S989" s="80"/>
      <c r="T989" s="81"/>
      <c r="U989" s="104" t="str">
        <f aca="false">IF($AE989&lt;&gt;"",$AE989+4,IF(OR(R989&lt;&gt;"Yes",A989=""),"",A989+4))</f>
        <v/>
      </c>
      <c r="V989" s="102"/>
      <c r="W989" s="81"/>
      <c r="X989" s="81"/>
      <c r="Y989" s="105"/>
      <c r="Z989" s="105"/>
      <c r="AA989" s="106" t="str">
        <f aca="false">IF(AND($Y989="",$Z989=""),"",ROUND(IFERROR(VALUE(LEFT($Y989,1)),0)*12+IFERROR(VALUE(LEFT($Z989,1)),0)*8,0))</f>
        <v/>
      </c>
      <c r="AB989" s="106" t="str">
        <f aca="false">IF($AA989="","",IF($AA989&gt;=80,"A - call first",IF($AA989&gt;=60,"B - worth pursuing",IF($AA989&gt;=40,"C - nurture","D - do not spend time here"))))</f>
        <v/>
      </c>
      <c r="AC989" s="107" t="str">
        <f aca="false">IF($C989="","",IF($S989="Converted","8 Won / Certified",IF($S989="Application Started","7 Certification / Enterprise opportunity",IF($S989="Meeting Booked","6 Meeting / Application",IF(OR($S989="Interested",$S989="Info Requested"),"5 Interested",IF(OR($S989="Declined",$S989="Not Relevant",$S989="Do Not Contact / Unsubscribed"),"9 Closed - Lost",IF($R989="Yes","4 Contacted",IF($N989="Yes","2 Engaged",IF($M989="Yes","1 Awareness",IF($AA989&gt;=60,"3 Qualified","1 Awareness"))))))))))</f>
        <v/>
      </c>
      <c r="AD989" s="108"/>
      <c r="AE989" s="108"/>
      <c r="AF989" s="109" t="str">
        <f aca="false">IF($AE989="","",$AE989+10)</f>
        <v/>
      </c>
      <c r="AG989" s="108"/>
      <c r="AH989" s="81"/>
      <c r="AI989" s="108"/>
      <c r="AJ989" s="81"/>
      <c r="AK989" s="108"/>
      <c r="AL989" s="110"/>
      <c r="AM989" s="81"/>
      <c r="AN989" s="109" t="str">
        <f aca="false">IF($D989="","",IF(COUNTIF($D$4:$D$1203,$D989)&gt;1,"DUPLICATE — check earlier row",""))</f>
        <v/>
      </c>
      <c r="AO989" s="81"/>
      <c r="AP989" s="81"/>
    </row>
    <row r="990" customFormat="false" ht="30" hidden="false" customHeight="true" outlineLevel="0" collapsed="false">
      <c r="A990" s="79"/>
      <c r="B990" s="80"/>
      <c r="C990" s="80"/>
      <c r="D990" s="80"/>
      <c r="E990" s="80"/>
      <c r="F990" s="80"/>
      <c r="G990" s="80"/>
      <c r="H990" s="80"/>
      <c r="I990" s="80"/>
      <c r="J990" s="102"/>
      <c r="K990" s="103" t="str">
        <f aca="false">IF(J990="","",IF(J990&gt;=8,"Yes","Check"))</f>
        <v/>
      </c>
      <c r="L990" s="81"/>
      <c r="M990" s="102"/>
      <c r="N990" s="102"/>
      <c r="O990" s="80"/>
      <c r="P990" s="81"/>
      <c r="Q990" s="103" t="str">
        <f aca="false">IF(P990="","",LEN(P990))</f>
        <v/>
      </c>
      <c r="R990" s="102"/>
      <c r="S990" s="80"/>
      <c r="T990" s="81"/>
      <c r="U990" s="104" t="str">
        <f aca="false">IF($AE990&lt;&gt;"",$AE990+4,IF(OR(R990&lt;&gt;"Yes",A990=""),"",A990+4))</f>
        <v/>
      </c>
      <c r="V990" s="102"/>
      <c r="W990" s="81"/>
      <c r="X990" s="81"/>
      <c r="Y990" s="105"/>
      <c r="Z990" s="105"/>
      <c r="AA990" s="106" t="str">
        <f aca="false">IF(AND($Y990="",$Z990=""),"",ROUND(IFERROR(VALUE(LEFT($Y990,1)),0)*12+IFERROR(VALUE(LEFT($Z990,1)),0)*8,0))</f>
        <v/>
      </c>
      <c r="AB990" s="106" t="str">
        <f aca="false">IF($AA990="","",IF($AA990&gt;=80,"A - call first",IF($AA990&gt;=60,"B - worth pursuing",IF($AA990&gt;=40,"C - nurture","D - do not spend time here"))))</f>
        <v/>
      </c>
      <c r="AC990" s="107" t="str">
        <f aca="false">IF($C990="","",IF($S990="Converted","8 Won / Certified",IF($S990="Application Started","7 Certification / Enterprise opportunity",IF($S990="Meeting Booked","6 Meeting / Application",IF(OR($S990="Interested",$S990="Info Requested"),"5 Interested",IF(OR($S990="Declined",$S990="Not Relevant",$S990="Do Not Contact / Unsubscribed"),"9 Closed - Lost",IF($R990="Yes","4 Contacted",IF($N990="Yes","2 Engaged",IF($M990="Yes","1 Awareness",IF($AA990&gt;=60,"3 Qualified","1 Awareness"))))))))))</f>
        <v/>
      </c>
      <c r="AD990" s="108"/>
      <c r="AE990" s="108"/>
      <c r="AF990" s="111" t="str">
        <f aca="false">IF($AE990="","",$AE990+10)</f>
        <v/>
      </c>
      <c r="AG990" s="108"/>
      <c r="AH990" s="81"/>
      <c r="AI990" s="108"/>
      <c r="AJ990" s="81"/>
      <c r="AK990" s="108"/>
      <c r="AL990" s="110"/>
      <c r="AM990" s="81"/>
      <c r="AN990" s="111" t="str">
        <f aca="false">IF($D990="","",IF(COUNTIF($D$4:$D$1203,$D990)&gt;1,"DUPLICATE — check earlier row",""))</f>
        <v/>
      </c>
      <c r="AO990" s="81"/>
      <c r="AP990" s="81"/>
    </row>
    <row r="991" customFormat="false" ht="30" hidden="false" customHeight="true" outlineLevel="0" collapsed="false">
      <c r="A991" s="79"/>
      <c r="B991" s="80"/>
      <c r="C991" s="80"/>
      <c r="D991" s="80"/>
      <c r="E991" s="80"/>
      <c r="F991" s="80"/>
      <c r="G991" s="80"/>
      <c r="H991" s="80"/>
      <c r="I991" s="80"/>
      <c r="J991" s="102"/>
      <c r="K991" s="103" t="str">
        <f aca="false">IF(J991="","",IF(J991&gt;=8,"Yes","Check"))</f>
        <v/>
      </c>
      <c r="L991" s="81"/>
      <c r="M991" s="102"/>
      <c r="N991" s="102"/>
      <c r="O991" s="80"/>
      <c r="P991" s="81"/>
      <c r="Q991" s="103" t="str">
        <f aca="false">IF(P991="","",LEN(P991))</f>
        <v/>
      </c>
      <c r="R991" s="102"/>
      <c r="S991" s="80"/>
      <c r="T991" s="81"/>
      <c r="U991" s="104" t="str">
        <f aca="false">IF($AE991&lt;&gt;"",$AE991+4,IF(OR(R991&lt;&gt;"Yes",A991=""),"",A991+4))</f>
        <v/>
      </c>
      <c r="V991" s="102"/>
      <c r="W991" s="81"/>
      <c r="X991" s="81"/>
      <c r="Y991" s="105"/>
      <c r="Z991" s="105"/>
      <c r="AA991" s="106" t="str">
        <f aca="false">IF(AND($Y991="",$Z991=""),"",ROUND(IFERROR(VALUE(LEFT($Y991,1)),0)*12+IFERROR(VALUE(LEFT($Z991,1)),0)*8,0))</f>
        <v/>
      </c>
      <c r="AB991" s="106" t="str">
        <f aca="false">IF($AA991="","",IF($AA991&gt;=80,"A - call first",IF($AA991&gt;=60,"B - worth pursuing",IF($AA991&gt;=40,"C - nurture","D - do not spend time here"))))</f>
        <v/>
      </c>
      <c r="AC991" s="107" t="str">
        <f aca="false">IF($C991="","",IF($S991="Converted","8 Won / Certified",IF($S991="Application Started","7 Certification / Enterprise opportunity",IF($S991="Meeting Booked","6 Meeting / Application",IF(OR($S991="Interested",$S991="Info Requested"),"5 Interested",IF(OR($S991="Declined",$S991="Not Relevant",$S991="Do Not Contact / Unsubscribed"),"9 Closed - Lost",IF($R991="Yes","4 Contacted",IF($N991="Yes","2 Engaged",IF($M991="Yes","1 Awareness",IF($AA991&gt;=60,"3 Qualified","1 Awareness"))))))))))</f>
        <v/>
      </c>
      <c r="AD991" s="108"/>
      <c r="AE991" s="108"/>
      <c r="AF991" s="109" t="str">
        <f aca="false">IF($AE991="","",$AE991+10)</f>
        <v/>
      </c>
      <c r="AG991" s="108"/>
      <c r="AH991" s="81"/>
      <c r="AI991" s="108"/>
      <c r="AJ991" s="81"/>
      <c r="AK991" s="108"/>
      <c r="AL991" s="110"/>
      <c r="AM991" s="81"/>
      <c r="AN991" s="109" t="str">
        <f aca="false">IF($D991="","",IF(COUNTIF($D$4:$D$1203,$D991)&gt;1,"DUPLICATE — check earlier row",""))</f>
        <v/>
      </c>
      <c r="AO991" s="81"/>
      <c r="AP991" s="81"/>
    </row>
    <row r="992" customFormat="false" ht="30" hidden="false" customHeight="true" outlineLevel="0" collapsed="false">
      <c r="A992" s="79"/>
      <c r="B992" s="80"/>
      <c r="C992" s="80"/>
      <c r="D992" s="80"/>
      <c r="E992" s="80"/>
      <c r="F992" s="80"/>
      <c r="G992" s="80"/>
      <c r="H992" s="80"/>
      <c r="I992" s="80"/>
      <c r="J992" s="102"/>
      <c r="K992" s="103" t="str">
        <f aca="false">IF(J992="","",IF(J992&gt;=8,"Yes","Check"))</f>
        <v/>
      </c>
      <c r="L992" s="81"/>
      <c r="M992" s="102"/>
      <c r="N992" s="102"/>
      <c r="O992" s="80"/>
      <c r="P992" s="81"/>
      <c r="Q992" s="103" t="str">
        <f aca="false">IF(P992="","",LEN(P992))</f>
        <v/>
      </c>
      <c r="R992" s="102"/>
      <c r="S992" s="80"/>
      <c r="T992" s="81"/>
      <c r="U992" s="104" t="str">
        <f aca="false">IF($AE992&lt;&gt;"",$AE992+4,IF(OR(R992&lt;&gt;"Yes",A992=""),"",A992+4))</f>
        <v/>
      </c>
      <c r="V992" s="102"/>
      <c r="W992" s="81"/>
      <c r="X992" s="81"/>
      <c r="Y992" s="105"/>
      <c r="Z992" s="105"/>
      <c r="AA992" s="106" t="str">
        <f aca="false">IF(AND($Y992="",$Z992=""),"",ROUND(IFERROR(VALUE(LEFT($Y992,1)),0)*12+IFERROR(VALUE(LEFT($Z992,1)),0)*8,0))</f>
        <v/>
      </c>
      <c r="AB992" s="106" t="str">
        <f aca="false">IF($AA992="","",IF($AA992&gt;=80,"A - call first",IF($AA992&gt;=60,"B - worth pursuing",IF($AA992&gt;=40,"C - nurture","D - do not spend time here"))))</f>
        <v/>
      </c>
      <c r="AC992" s="107" t="str">
        <f aca="false">IF($C992="","",IF($S992="Converted","8 Won / Certified",IF($S992="Application Started","7 Certification / Enterprise opportunity",IF($S992="Meeting Booked","6 Meeting / Application",IF(OR($S992="Interested",$S992="Info Requested"),"5 Interested",IF(OR($S992="Declined",$S992="Not Relevant",$S992="Do Not Contact / Unsubscribed"),"9 Closed - Lost",IF($R992="Yes","4 Contacted",IF($N992="Yes","2 Engaged",IF($M992="Yes","1 Awareness",IF($AA992&gt;=60,"3 Qualified","1 Awareness"))))))))))</f>
        <v/>
      </c>
      <c r="AD992" s="108"/>
      <c r="AE992" s="108"/>
      <c r="AF992" s="111" t="str">
        <f aca="false">IF($AE992="","",$AE992+10)</f>
        <v/>
      </c>
      <c r="AG992" s="108"/>
      <c r="AH992" s="81"/>
      <c r="AI992" s="108"/>
      <c r="AJ992" s="81"/>
      <c r="AK992" s="108"/>
      <c r="AL992" s="110"/>
      <c r="AM992" s="81"/>
      <c r="AN992" s="111" t="str">
        <f aca="false">IF($D992="","",IF(COUNTIF($D$4:$D$1203,$D992)&gt;1,"DUPLICATE — check earlier row",""))</f>
        <v/>
      </c>
      <c r="AO992" s="81"/>
      <c r="AP992" s="81"/>
    </row>
    <row r="993" customFormat="false" ht="30" hidden="false" customHeight="true" outlineLevel="0" collapsed="false">
      <c r="A993" s="79"/>
      <c r="B993" s="80"/>
      <c r="C993" s="80"/>
      <c r="D993" s="80"/>
      <c r="E993" s="80"/>
      <c r="F993" s="80"/>
      <c r="G993" s="80"/>
      <c r="H993" s="80"/>
      <c r="I993" s="80"/>
      <c r="J993" s="102"/>
      <c r="K993" s="103" t="str">
        <f aca="false">IF(J993="","",IF(J993&gt;=8,"Yes","Check"))</f>
        <v/>
      </c>
      <c r="L993" s="81"/>
      <c r="M993" s="102"/>
      <c r="N993" s="102"/>
      <c r="O993" s="80"/>
      <c r="P993" s="81"/>
      <c r="Q993" s="103" t="str">
        <f aca="false">IF(P993="","",LEN(P993))</f>
        <v/>
      </c>
      <c r="R993" s="102"/>
      <c r="S993" s="80"/>
      <c r="T993" s="81"/>
      <c r="U993" s="104" t="str">
        <f aca="false">IF($AE993&lt;&gt;"",$AE993+4,IF(OR(R993&lt;&gt;"Yes",A993=""),"",A993+4))</f>
        <v/>
      </c>
      <c r="V993" s="102"/>
      <c r="W993" s="81"/>
      <c r="X993" s="81"/>
      <c r="Y993" s="105"/>
      <c r="Z993" s="105"/>
      <c r="AA993" s="106" t="str">
        <f aca="false">IF(AND($Y993="",$Z993=""),"",ROUND(IFERROR(VALUE(LEFT($Y993,1)),0)*12+IFERROR(VALUE(LEFT($Z993,1)),0)*8,0))</f>
        <v/>
      </c>
      <c r="AB993" s="106" t="str">
        <f aca="false">IF($AA993="","",IF($AA993&gt;=80,"A - call first",IF($AA993&gt;=60,"B - worth pursuing",IF($AA993&gt;=40,"C - nurture","D - do not spend time here"))))</f>
        <v/>
      </c>
      <c r="AC993" s="107" t="str">
        <f aca="false">IF($C993="","",IF($S993="Converted","8 Won / Certified",IF($S993="Application Started","7 Certification / Enterprise opportunity",IF($S993="Meeting Booked","6 Meeting / Application",IF(OR($S993="Interested",$S993="Info Requested"),"5 Interested",IF(OR($S993="Declined",$S993="Not Relevant",$S993="Do Not Contact / Unsubscribed"),"9 Closed - Lost",IF($R993="Yes","4 Contacted",IF($N993="Yes","2 Engaged",IF($M993="Yes","1 Awareness",IF($AA993&gt;=60,"3 Qualified","1 Awareness"))))))))))</f>
        <v/>
      </c>
      <c r="AD993" s="108"/>
      <c r="AE993" s="108"/>
      <c r="AF993" s="109" t="str">
        <f aca="false">IF($AE993="","",$AE993+10)</f>
        <v/>
      </c>
      <c r="AG993" s="108"/>
      <c r="AH993" s="81"/>
      <c r="AI993" s="108"/>
      <c r="AJ993" s="81"/>
      <c r="AK993" s="108"/>
      <c r="AL993" s="110"/>
      <c r="AM993" s="81"/>
      <c r="AN993" s="109" t="str">
        <f aca="false">IF($D993="","",IF(COUNTIF($D$4:$D$1203,$D993)&gt;1,"DUPLICATE — check earlier row",""))</f>
        <v/>
      </c>
      <c r="AO993" s="81"/>
      <c r="AP993" s="81"/>
    </row>
    <row r="994" customFormat="false" ht="30" hidden="false" customHeight="true" outlineLevel="0" collapsed="false">
      <c r="A994" s="79"/>
      <c r="B994" s="80"/>
      <c r="C994" s="80"/>
      <c r="D994" s="80"/>
      <c r="E994" s="80"/>
      <c r="F994" s="80"/>
      <c r="G994" s="80"/>
      <c r="H994" s="80"/>
      <c r="I994" s="80"/>
      <c r="J994" s="102"/>
      <c r="K994" s="103" t="str">
        <f aca="false">IF(J994="","",IF(J994&gt;=8,"Yes","Check"))</f>
        <v/>
      </c>
      <c r="L994" s="81"/>
      <c r="M994" s="102"/>
      <c r="N994" s="102"/>
      <c r="O994" s="80"/>
      <c r="P994" s="81"/>
      <c r="Q994" s="103" t="str">
        <f aca="false">IF(P994="","",LEN(P994))</f>
        <v/>
      </c>
      <c r="R994" s="102"/>
      <c r="S994" s="80"/>
      <c r="T994" s="81"/>
      <c r="U994" s="104" t="str">
        <f aca="false">IF($AE994&lt;&gt;"",$AE994+4,IF(OR(R994&lt;&gt;"Yes",A994=""),"",A994+4))</f>
        <v/>
      </c>
      <c r="V994" s="102"/>
      <c r="W994" s="81"/>
      <c r="X994" s="81"/>
      <c r="Y994" s="105"/>
      <c r="Z994" s="105"/>
      <c r="AA994" s="106" t="str">
        <f aca="false">IF(AND($Y994="",$Z994=""),"",ROUND(IFERROR(VALUE(LEFT($Y994,1)),0)*12+IFERROR(VALUE(LEFT($Z994,1)),0)*8,0))</f>
        <v/>
      </c>
      <c r="AB994" s="106" t="str">
        <f aca="false">IF($AA994="","",IF($AA994&gt;=80,"A - call first",IF($AA994&gt;=60,"B - worth pursuing",IF($AA994&gt;=40,"C - nurture","D - do not spend time here"))))</f>
        <v/>
      </c>
      <c r="AC994" s="107" t="str">
        <f aca="false">IF($C994="","",IF($S994="Converted","8 Won / Certified",IF($S994="Application Started","7 Certification / Enterprise opportunity",IF($S994="Meeting Booked","6 Meeting / Application",IF(OR($S994="Interested",$S994="Info Requested"),"5 Interested",IF(OR($S994="Declined",$S994="Not Relevant",$S994="Do Not Contact / Unsubscribed"),"9 Closed - Lost",IF($R994="Yes","4 Contacted",IF($N994="Yes","2 Engaged",IF($M994="Yes","1 Awareness",IF($AA994&gt;=60,"3 Qualified","1 Awareness"))))))))))</f>
        <v/>
      </c>
      <c r="AD994" s="108"/>
      <c r="AE994" s="108"/>
      <c r="AF994" s="111" t="str">
        <f aca="false">IF($AE994="","",$AE994+10)</f>
        <v/>
      </c>
      <c r="AG994" s="108"/>
      <c r="AH994" s="81"/>
      <c r="AI994" s="108"/>
      <c r="AJ994" s="81"/>
      <c r="AK994" s="108"/>
      <c r="AL994" s="110"/>
      <c r="AM994" s="81"/>
      <c r="AN994" s="111" t="str">
        <f aca="false">IF($D994="","",IF(COUNTIF($D$4:$D$1203,$D994)&gt;1,"DUPLICATE — check earlier row",""))</f>
        <v/>
      </c>
      <c r="AO994" s="81"/>
      <c r="AP994" s="81"/>
    </row>
    <row r="995" customFormat="false" ht="30" hidden="false" customHeight="true" outlineLevel="0" collapsed="false">
      <c r="A995" s="79"/>
      <c r="B995" s="80"/>
      <c r="C995" s="80"/>
      <c r="D995" s="80"/>
      <c r="E995" s="80"/>
      <c r="F995" s="80"/>
      <c r="G995" s="80"/>
      <c r="H995" s="80"/>
      <c r="I995" s="80"/>
      <c r="J995" s="102"/>
      <c r="K995" s="103" t="str">
        <f aca="false">IF(J995="","",IF(J995&gt;=8,"Yes","Check"))</f>
        <v/>
      </c>
      <c r="L995" s="81"/>
      <c r="M995" s="102"/>
      <c r="N995" s="102"/>
      <c r="O995" s="80"/>
      <c r="P995" s="81"/>
      <c r="Q995" s="103" t="str">
        <f aca="false">IF(P995="","",LEN(P995))</f>
        <v/>
      </c>
      <c r="R995" s="102"/>
      <c r="S995" s="80"/>
      <c r="T995" s="81"/>
      <c r="U995" s="104" t="str">
        <f aca="false">IF($AE995&lt;&gt;"",$AE995+4,IF(OR(R995&lt;&gt;"Yes",A995=""),"",A995+4))</f>
        <v/>
      </c>
      <c r="V995" s="102"/>
      <c r="W995" s="81"/>
      <c r="X995" s="81"/>
      <c r="Y995" s="105"/>
      <c r="Z995" s="105"/>
      <c r="AA995" s="106" t="str">
        <f aca="false">IF(AND($Y995="",$Z995=""),"",ROUND(IFERROR(VALUE(LEFT($Y995,1)),0)*12+IFERROR(VALUE(LEFT($Z995,1)),0)*8,0))</f>
        <v/>
      </c>
      <c r="AB995" s="106" t="str">
        <f aca="false">IF($AA995="","",IF($AA995&gt;=80,"A - call first",IF($AA995&gt;=60,"B - worth pursuing",IF($AA995&gt;=40,"C - nurture","D - do not spend time here"))))</f>
        <v/>
      </c>
      <c r="AC995" s="107" t="str">
        <f aca="false">IF($C995="","",IF($S995="Converted","8 Won / Certified",IF($S995="Application Started","7 Certification / Enterprise opportunity",IF($S995="Meeting Booked","6 Meeting / Application",IF(OR($S995="Interested",$S995="Info Requested"),"5 Interested",IF(OR($S995="Declined",$S995="Not Relevant",$S995="Do Not Contact / Unsubscribed"),"9 Closed - Lost",IF($R995="Yes","4 Contacted",IF($N995="Yes","2 Engaged",IF($M995="Yes","1 Awareness",IF($AA995&gt;=60,"3 Qualified","1 Awareness"))))))))))</f>
        <v/>
      </c>
      <c r="AD995" s="108"/>
      <c r="AE995" s="108"/>
      <c r="AF995" s="109" t="str">
        <f aca="false">IF($AE995="","",$AE995+10)</f>
        <v/>
      </c>
      <c r="AG995" s="108"/>
      <c r="AH995" s="81"/>
      <c r="AI995" s="108"/>
      <c r="AJ995" s="81"/>
      <c r="AK995" s="108"/>
      <c r="AL995" s="110"/>
      <c r="AM995" s="81"/>
      <c r="AN995" s="109" t="str">
        <f aca="false">IF($D995="","",IF(COUNTIF($D$4:$D$1203,$D995)&gt;1,"DUPLICATE — check earlier row",""))</f>
        <v/>
      </c>
      <c r="AO995" s="81"/>
      <c r="AP995" s="81"/>
    </row>
    <row r="996" customFormat="false" ht="30" hidden="false" customHeight="true" outlineLevel="0" collapsed="false">
      <c r="A996" s="79"/>
      <c r="B996" s="80"/>
      <c r="C996" s="80"/>
      <c r="D996" s="80"/>
      <c r="E996" s="80"/>
      <c r="F996" s="80"/>
      <c r="G996" s="80"/>
      <c r="H996" s="80"/>
      <c r="I996" s="80"/>
      <c r="J996" s="102"/>
      <c r="K996" s="103" t="str">
        <f aca="false">IF(J996="","",IF(J996&gt;=8,"Yes","Check"))</f>
        <v/>
      </c>
      <c r="L996" s="81"/>
      <c r="M996" s="102"/>
      <c r="N996" s="102"/>
      <c r="O996" s="80"/>
      <c r="P996" s="81"/>
      <c r="Q996" s="103" t="str">
        <f aca="false">IF(P996="","",LEN(P996))</f>
        <v/>
      </c>
      <c r="R996" s="102"/>
      <c r="S996" s="80"/>
      <c r="T996" s="81"/>
      <c r="U996" s="104" t="str">
        <f aca="false">IF($AE996&lt;&gt;"",$AE996+4,IF(OR(R996&lt;&gt;"Yes",A996=""),"",A996+4))</f>
        <v/>
      </c>
      <c r="V996" s="102"/>
      <c r="W996" s="81"/>
      <c r="X996" s="81"/>
      <c r="Y996" s="105"/>
      <c r="Z996" s="105"/>
      <c r="AA996" s="106" t="str">
        <f aca="false">IF(AND($Y996="",$Z996=""),"",ROUND(IFERROR(VALUE(LEFT($Y996,1)),0)*12+IFERROR(VALUE(LEFT($Z996,1)),0)*8,0))</f>
        <v/>
      </c>
      <c r="AB996" s="106" t="str">
        <f aca="false">IF($AA996="","",IF($AA996&gt;=80,"A - call first",IF($AA996&gt;=60,"B - worth pursuing",IF($AA996&gt;=40,"C - nurture","D - do not spend time here"))))</f>
        <v/>
      </c>
      <c r="AC996" s="107" t="str">
        <f aca="false">IF($C996="","",IF($S996="Converted","8 Won / Certified",IF($S996="Application Started","7 Certification / Enterprise opportunity",IF($S996="Meeting Booked","6 Meeting / Application",IF(OR($S996="Interested",$S996="Info Requested"),"5 Interested",IF(OR($S996="Declined",$S996="Not Relevant",$S996="Do Not Contact / Unsubscribed"),"9 Closed - Lost",IF($R996="Yes","4 Contacted",IF($N996="Yes","2 Engaged",IF($M996="Yes","1 Awareness",IF($AA996&gt;=60,"3 Qualified","1 Awareness"))))))))))</f>
        <v/>
      </c>
      <c r="AD996" s="108"/>
      <c r="AE996" s="108"/>
      <c r="AF996" s="111" t="str">
        <f aca="false">IF($AE996="","",$AE996+10)</f>
        <v/>
      </c>
      <c r="AG996" s="108"/>
      <c r="AH996" s="81"/>
      <c r="AI996" s="108"/>
      <c r="AJ996" s="81"/>
      <c r="AK996" s="108"/>
      <c r="AL996" s="110"/>
      <c r="AM996" s="81"/>
      <c r="AN996" s="111" t="str">
        <f aca="false">IF($D996="","",IF(COUNTIF($D$4:$D$1203,$D996)&gt;1,"DUPLICATE — check earlier row",""))</f>
        <v/>
      </c>
      <c r="AO996" s="81"/>
      <c r="AP996" s="81"/>
    </row>
    <row r="997" customFormat="false" ht="30" hidden="false" customHeight="true" outlineLevel="0" collapsed="false">
      <c r="A997" s="79"/>
      <c r="B997" s="80"/>
      <c r="C997" s="80"/>
      <c r="D997" s="80"/>
      <c r="E997" s="80"/>
      <c r="F997" s="80"/>
      <c r="G997" s="80"/>
      <c r="H997" s="80"/>
      <c r="I997" s="80"/>
      <c r="J997" s="102"/>
      <c r="K997" s="103" t="str">
        <f aca="false">IF(J997="","",IF(J997&gt;=8,"Yes","Check"))</f>
        <v/>
      </c>
      <c r="L997" s="81"/>
      <c r="M997" s="102"/>
      <c r="N997" s="102"/>
      <c r="O997" s="80"/>
      <c r="P997" s="81"/>
      <c r="Q997" s="103" t="str">
        <f aca="false">IF(P997="","",LEN(P997))</f>
        <v/>
      </c>
      <c r="R997" s="102"/>
      <c r="S997" s="80"/>
      <c r="T997" s="81"/>
      <c r="U997" s="104" t="str">
        <f aca="false">IF($AE997&lt;&gt;"",$AE997+4,IF(OR(R997&lt;&gt;"Yes",A997=""),"",A997+4))</f>
        <v/>
      </c>
      <c r="V997" s="102"/>
      <c r="W997" s="81"/>
      <c r="X997" s="81"/>
      <c r="Y997" s="105"/>
      <c r="Z997" s="105"/>
      <c r="AA997" s="106" t="str">
        <f aca="false">IF(AND($Y997="",$Z997=""),"",ROUND(IFERROR(VALUE(LEFT($Y997,1)),0)*12+IFERROR(VALUE(LEFT($Z997,1)),0)*8,0))</f>
        <v/>
      </c>
      <c r="AB997" s="106" t="str">
        <f aca="false">IF($AA997="","",IF($AA997&gt;=80,"A - call first",IF($AA997&gt;=60,"B - worth pursuing",IF($AA997&gt;=40,"C - nurture","D - do not spend time here"))))</f>
        <v/>
      </c>
      <c r="AC997" s="107" t="str">
        <f aca="false">IF($C997="","",IF($S997="Converted","8 Won / Certified",IF($S997="Application Started","7 Certification / Enterprise opportunity",IF($S997="Meeting Booked","6 Meeting / Application",IF(OR($S997="Interested",$S997="Info Requested"),"5 Interested",IF(OR($S997="Declined",$S997="Not Relevant",$S997="Do Not Contact / Unsubscribed"),"9 Closed - Lost",IF($R997="Yes","4 Contacted",IF($N997="Yes","2 Engaged",IF($M997="Yes","1 Awareness",IF($AA997&gt;=60,"3 Qualified","1 Awareness"))))))))))</f>
        <v/>
      </c>
      <c r="AD997" s="108"/>
      <c r="AE997" s="108"/>
      <c r="AF997" s="109" t="str">
        <f aca="false">IF($AE997="","",$AE997+10)</f>
        <v/>
      </c>
      <c r="AG997" s="108"/>
      <c r="AH997" s="81"/>
      <c r="AI997" s="108"/>
      <c r="AJ997" s="81"/>
      <c r="AK997" s="108"/>
      <c r="AL997" s="110"/>
      <c r="AM997" s="81"/>
      <c r="AN997" s="109" t="str">
        <f aca="false">IF($D997="","",IF(COUNTIF($D$4:$D$1203,$D997)&gt;1,"DUPLICATE — check earlier row",""))</f>
        <v/>
      </c>
      <c r="AO997" s="81"/>
      <c r="AP997" s="81"/>
    </row>
    <row r="998" customFormat="false" ht="30" hidden="false" customHeight="true" outlineLevel="0" collapsed="false">
      <c r="A998" s="79"/>
      <c r="B998" s="80"/>
      <c r="C998" s="80"/>
      <c r="D998" s="80"/>
      <c r="E998" s="80"/>
      <c r="F998" s="80"/>
      <c r="G998" s="80"/>
      <c r="H998" s="80"/>
      <c r="I998" s="80"/>
      <c r="J998" s="102"/>
      <c r="K998" s="103" t="str">
        <f aca="false">IF(J998="","",IF(J998&gt;=8,"Yes","Check"))</f>
        <v/>
      </c>
      <c r="L998" s="81"/>
      <c r="M998" s="102"/>
      <c r="N998" s="102"/>
      <c r="O998" s="80"/>
      <c r="P998" s="81"/>
      <c r="Q998" s="103" t="str">
        <f aca="false">IF(P998="","",LEN(P998))</f>
        <v/>
      </c>
      <c r="R998" s="102"/>
      <c r="S998" s="80"/>
      <c r="T998" s="81"/>
      <c r="U998" s="104" t="str">
        <f aca="false">IF($AE998&lt;&gt;"",$AE998+4,IF(OR(R998&lt;&gt;"Yes",A998=""),"",A998+4))</f>
        <v/>
      </c>
      <c r="V998" s="102"/>
      <c r="W998" s="81"/>
      <c r="X998" s="81"/>
      <c r="Y998" s="105"/>
      <c r="Z998" s="105"/>
      <c r="AA998" s="106" t="str">
        <f aca="false">IF(AND($Y998="",$Z998=""),"",ROUND(IFERROR(VALUE(LEFT($Y998,1)),0)*12+IFERROR(VALUE(LEFT($Z998,1)),0)*8,0))</f>
        <v/>
      </c>
      <c r="AB998" s="106" t="str">
        <f aca="false">IF($AA998="","",IF($AA998&gt;=80,"A - call first",IF($AA998&gt;=60,"B - worth pursuing",IF($AA998&gt;=40,"C - nurture","D - do not spend time here"))))</f>
        <v/>
      </c>
      <c r="AC998" s="107" t="str">
        <f aca="false">IF($C998="","",IF($S998="Converted","8 Won / Certified",IF($S998="Application Started","7 Certification / Enterprise opportunity",IF($S998="Meeting Booked","6 Meeting / Application",IF(OR($S998="Interested",$S998="Info Requested"),"5 Interested",IF(OR($S998="Declined",$S998="Not Relevant",$S998="Do Not Contact / Unsubscribed"),"9 Closed - Lost",IF($R998="Yes","4 Contacted",IF($N998="Yes","2 Engaged",IF($M998="Yes","1 Awareness",IF($AA998&gt;=60,"3 Qualified","1 Awareness"))))))))))</f>
        <v/>
      </c>
      <c r="AD998" s="108"/>
      <c r="AE998" s="108"/>
      <c r="AF998" s="111" t="str">
        <f aca="false">IF($AE998="","",$AE998+10)</f>
        <v/>
      </c>
      <c r="AG998" s="108"/>
      <c r="AH998" s="81"/>
      <c r="AI998" s="108"/>
      <c r="AJ998" s="81"/>
      <c r="AK998" s="108"/>
      <c r="AL998" s="110"/>
      <c r="AM998" s="81"/>
      <c r="AN998" s="111" t="str">
        <f aca="false">IF($D998="","",IF(COUNTIF($D$4:$D$1203,$D998)&gt;1,"DUPLICATE — check earlier row",""))</f>
        <v/>
      </c>
      <c r="AO998" s="81"/>
      <c r="AP998" s="81"/>
    </row>
    <row r="999" customFormat="false" ht="30" hidden="false" customHeight="true" outlineLevel="0" collapsed="false">
      <c r="A999" s="79"/>
      <c r="B999" s="80"/>
      <c r="C999" s="80"/>
      <c r="D999" s="80"/>
      <c r="E999" s="80"/>
      <c r="F999" s="80"/>
      <c r="G999" s="80"/>
      <c r="H999" s="80"/>
      <c r="I999" s="80"/>
      <c r="J999" s="102"/>
      <c r="K999" s="103" t="str">
        <f aca="false">IF(J999="","",IF(J999&gt;=8,"Yes","Check"))</f>
        <v/>
      </c>
      <c r="L999" s="81"/>
      <c r="M999" s="102"/>
      <c r="N999" s="102"/>
      <c r="O999" s="80"/>
      <c r="P999" s="81"/>
      <c r="Q999" s="103" t="str">
        <f aca="false">IF(P999="","",LEN(P999))</f>
        <v/>
      </c>
      <c r="R999" s="102"/>
      <c r="S999" s="80"/>
      <c r="T999" s="81"/>
      <c r="U999" s="104" t="str">
        <f aca="false">IF($AE999&lt;&gt;"",$AE999+4,IF(OR(R999&lt;&gt;"Yes",A999=""),"",A999+4))</f>
        <v/>
      </c>
      <c r="V999" s="102"/>
      <c r="W999" s="81"/>
      <c r="X999" s="81"/>
      <c r="Y999" s="105"/>
      <c r="Z999" s="105"/>
      <c r="AA999" s="106" t="str">
        <f aca="false">IF(AND($Y999="",$Z999=""),"",ROUND(IFERROR(VALUE(LEFT($Y999,1)),0)*12+IFERROR(VALUE(LEFT($Z999,1)),0)*8,0))</f>
        <v/>
      </c>
      <c r="AB999" s="106" t="str">
        <f aca="false">IF($AA999="","",IF($AA999&gt;=80,"A - call first",IF($AA999&gt;=60,"B - worth pursuing",IF($AA999&gt;=40,"C - nurture","D - do not spend time here"))))</f>
        <v/>
      </c>
      <c r="AC999" s="107" t="str">
        <f aca="false">IF($C999="","",IF($S999="Converted","8 Won / Certified",IF($S999="Application Started","7 Certification / Enterprise opportunity",IF($S999="Meeting Booked","6 Meeting / Application",IF(OR($S999="Interested",$S999="Info Requested"),"5 Interested",IF(OR($S999="Declined",$S999="Not Relevant",$S999="Do Not Contact / Unsubscribed"),"9 Closed - Lost",IF($R999="Yes","4 Contacted",IF($N999="Yes","2 Engaged",IF($M999="Yes","1 Awareness",IF($AA999&gt;=60,"3 Qualified","1 Awareness"))))))))))</f>
        <v/>
      </c>
      <c r="AD999" s="108"/>
      <c r="AE999" s="108"/>
      <c r="AF999" s="109" t="str">
        <f aca="false">IF($AE999="","",$AE999+10)</f>
        <v/>
      </c>
      <c r="AG999" s="108"/>
      <c r="AH999" s="81"/>
      <c r="AI999" s="108"/>
      <c r="AJ999" s="81"/>
      <c r="AK999" s="108"/>
      <c r="AL999" s="110"/>
      <c r="AM999" s="81"/>
      <c r="AN999" s="109" t="str">
        <f aca="false">IF($D999="","",IF(COUNTIF($D$4:$D$1203,$D999)&gt;1,"DUPLICATE — check earlier row",""))</f>
        <v/>
      </c>
      <c r="AO999" s="81"/>
      <c r="AP999" s="81"/>
    </row>
    <row r="1000" customFormat="false" ht="30" hidden="false" customHeight="true" outlineLevel="0" collapsed="false">
      <c r="A1000" s="79"/>
      <c r="B1000" s="80"/>
      <c r="C1000" s="80"/>
      <c r="D1000" s="80"/>
      <c r="E1000" s="80"/>
      <c r="F1000" s="80"/>
      <c r="G1000" s="80"/>
      <c r="H1000" s="80"/>
      <c r="I1000" s="80"/>
      <c r="J1000" s="102"/>
      <c r="K1000" s="103" t="str">
        <f aca="false">IF(J1000="","",IF(J1000&gt;=8,"Yes","Check"))</f>
        <v/>
      </c>
      <c r="L1000" s="81"/>
      <c r="M1000" s="102"/>
      <c r="N1000" s="102"/>
      <c r="O1000" s="80"/>
      <c r="P1000" s="81"/>
      <c r="Q1000" s="103" t="str">
        <f aca="false">IF(P1000="","",LEN(P1000))</f>
        <v/>
      </c>
      <c r="R1000" s="102"/>
      <c r="S1000" s="80"/>
      <c r="T1000" s="81"/>
      <c r="U1000" s="104" t="str">
        <f aca="false">IF($AE1000&lt;&gt;"",$AE1000+4,IF(OR(R1000&lt;&gt;"Yes",A1000=""),"",A1000+4))</f>
        <v/>
      </c>
      <c r="V1000" s="102"/>
      <c r="W1000" s="81"/>
      <c r="X1000" s="81"/>
      <c r="Y1000" s="105"/>
      <c r="Z1000" s="105"/>
      <c r="AA1000" s="106" t="str">
        <f aca="false">IF(AND($Y1000="",$Z1000=""),"",ROUND(IFERROR(VALUE(LEFT($Y1000,1)),0)*12+IFERROR(VALUE(LEFT($Z1000,1)),0)*8,0))</f>
        <v/>
      </c>
      <c r="AB1000" s="106" t="str">
        <f aca="false">IF($AA1000="","",IF($AA1000&gt;=80,"A - call first",IF($AA1000&gt;=60,"B - worth pursuing",IF($AA1000&gt;=40,"C - nurture","D - do not spend time here"))))</f>
        <v/>
      </c>
      <c r="AC1000" s="107" t="str">
        <f aca="false">IF($C1000="","",IF($S1000="Converted","8 Won / Certified",IF($S1000="Application Started","7 Certification / Enterprise opportunity",IF($S1000="Meeting Booked","6 Meeting / Application",IF(OR($S1000="Interested",$S1000="Info Requested"),"5 Interested",IF(OR($S1000="Declined",$S1000="Not Relevant",$S1000="Do Not Contact / Unsubscribed"),"9 Closed - Lost",IF($R1000="Yes","4 Contacted",IF($N1000="Yes","2 Engaged",IF($M1000="Yes","1 Awareness",IF($AA1000&gt;=60,"3 Qualified","1 Awareness"))))))))))</f>
        <v/>
      </c>
      <c r="AD1000" s="108"/>
      <c r="AE1000" s="108"/>
      <c r="AF1000" s="111" t="str">
        <f aca="false">IF($AE1000="","",$AE1000+10)</f>
        <v/>
      </c>
      <c r="AG1000" s="108"/>
      <c r="AH1000" s="81"/>
      <c r="AI1000" s="108"/>
      <c r="AJ1000" s="81"/>
      <c r="AK1000" s="108"/>
      <c r="AL1000" s="110"/>
      <c r="AM1000" s="81"/>
      <c r="AN1000" s="111" t="str">
        <f aca="false">IF($D1000="","",IF(COUNTIF($D$4:$D$1203,$D1000)&gt;1,"DUPLICATE — check earlier row",""))</f>
        <v/>
      </c>
      <c r="AO1000" s="81"/>
      <c r="AP1000" s="81"/>
    </row>
    <row r="1001" customFormat="false" ht="30" hidden="false" customHeight="true" outlineLevel="0" collapsed="false">
      <c r="A1001" s="79"/>
      <c r="B1001" s="80"/>
      <c r="C1001" s="80"/>
      <c r="D1001" s="80"/>
      <c r="E1001" s="80"/>
      <c r="F1001" s="80"/>
      <c r="G1001" s="80"/>
      <c r="H1001" s="80"/>
      <c r="I1001" s="80"/>
      <c r="J1001" s="102"/>
      <c r="K1001" s="103" t="str">
        <f aca="false">IF(J1001="","",IF(J1001&gt;=8,"Yes","Check"))</f>
        <v/>
      </c>
      <c r="L1001" s="81"/>
      <c r="M1001" s="102"/>
      <c r="N1001" s="102"/>
      <c r="O1001" s="80"/>
      <c r="P1001" s="81"/>
      <c r="Q1001" s="103" t="str">
        <f aca="false">IF(P1001="","",LEN(P1001))</f>
        <v/>
      </c>
      <c r="R1001" s="102"/>
      <c r="S1001" s="80"/>
      <c r="T1001" s="81"/>
      <c r="U1001" s="104" t="str">
        <f aca="false">IF($AE1001&lt;&gt;"",$AE1001+4,IF(OR(R1001&lt;&gt;"Yes",A1001=""),"",A1001+4))</f>
        <v/>
      </c>
      <c r="V1001" s="102"/>
      <c r="W1001" s="81"/>
      <c r="X1001" s="81"/>
      <c r="Y1001" s="105"/>
      <c r="Z1001" s="105"/>
      <c r="AA1001" s="106" t="str">
        <f aca="false">IF(AND($Y1001="",$Z1001=""),"",ROUND(IFERROR(VALUE(LEFT($Y1001,1)),0)*12+IFERROR(VALUE(LEFT($Z1001,1)),0)*8,0))</f>
        <v/>
      </c>
      <c r="AB1001" s="106" t="str">
        <f aca="false">IF($AA1001="","",IF($AA1001&gt;=80,"A - call first",IF($AA1001&gt;=60,"B - worth pursuing",IF($AA1001&gt;=40,"C - nurture","D - do not spend time here"))))</f>
        <v/>
      </c>
      <c r="AC1001" s="107" t="str">
        <f aca="false">IF($C1001="","",IF($S1001="Converted","8 Won / Certified",IF($S1001="Application Started","7 Certification / Enterprise opportunity",IF($S1001="Meeting Booked","6 Meeting / Application",IF(OR($S1001="Interested",$S1001="Info Requested"),"5 Interested",IF(OR($S1001="Declined",$S1001="Not Relevant",$S1001="Do Not Contact / Unsubscribed"),"9 Closed - Lost",IF($R1001="Yes","4 Contacted",IF($N1001="Yes","2 Engaged",IF($M1001="Yes","1 Awareness",IF($AA1001&gt;=60,"3 Qualified","1 Awareness"))))))))))</f>
        <v/>
      </c>
      <c r="AD1001" s="108"/>
      <c r="AE1001" s="108"/>
      <c r="AF1001" s="109" t="str">
        <f aca="false">IF($AE1001="","",$AE1001+10)</f>
        <v/>
      </c>
      <c r="AG1001" s="108"/>
      <c r="AH1001" s="81"/>
      <c r="AI1001" s="108"/>
      <c r="AJ1001" s="81"/>
      <c r="AK1001" s="108"/>
      <c r="AL1001" s="110"/>
      <c r="AM1001" s="81"/>
      <c r="AN1001" s="109" t="str">
        <f aca="false">IF($D1001="","",IF(COUNTIF($D$4:$D$1203,$D1001)&gt;1,"DUPLICATE — check earlier row",""))</f>
        <v/>
      </c>
      <c r="AO1001" s="81"/>
      <c r="AP1001" s="81"/>
    </row>
    <row r="1002" customFormat="false" ht="30" hidden="false" customHeight="true" outlineLevel="0" collapsed="false">
      <c r="A1002" s="79"/>
      <c r="B1002" s="80"/>
      <c r="C1002" s="80"/>
      <c r="D1002" s="80"/>
      <c r="E1002" s="80"/>
      <c r="F1002" s="80"/>
      <c r="G1002" s="80"/>
      <c r="H1002" s="80"/>
      <c r="I1002" s="80"/>
      <c r="J1002" s="102"/>
      <c r="K1002" s="103" t="str">
        <f aca="false">IF(J1002="","",IF(J1002&gt;=8,"Yes","Check"))</f>
        <v/>
      </c>
      <c r="L1002" s="81"/>
      <c r="M1002" s="102"/>
      <c r="N1002" s="102"/>
      <c r="O1002" s="80"/>
      <c r="P1002" s="81"/>
      <c r="Q1002" s="103" t="str">
        <f aca="false">IF(P1002="","",LEN(P1002))</f>
        <v/>
      </c>
      <c r="R1002" s="102"/>
      <c r="S1002" s="80"/>
      <c r="T1002" s="81"/>
      <c r="U1002" s="104" t="str">
        <f aca="false">IF($AE1002&lt;&gt;"",$AE1002+4,IF(OR(R1002&lt;&gt;"Yes",A1002=""),"",A1002+4))</f>
        <v/>
      </c>
      <c r="V1002" s="102"/>
      <c r="W1002" s="81"/>
      <c r="X1002" s="81"/>
      <c r="Y1002" s="105"/>
      <c r="Z1002" s="105"/>
      <c r="AA1002" s="106" t="str">
        <f aca="false">IF(AND($Y1002="",$Z1002=""),"",ROUND(IFERROR(VALUE(LEFT($Y1002,1)),0)*12+IFERROR(VALUE(LEFT($Z1002,1)),0)*8,0))</f>
        <v/>
      </c>
      <c r="AB1002" s="106" t="str">
        <f aca="false">IF($AA1002="","",IF($AA1002&gt;=80,"A - call first",IF($AA1002&gt;=60,"B - worth pursuing",IF($AA1002&gt;=40,"C - nurture","D - do not spend time here"))))</f>
        <v/>
      </c>
      <c r="AC1002" s="107" t="str">
        <f aca="false">IF($C1002="","",IF($S1002="Converted","8 Won / Certified",IF($S1002="Application Started","7 Certification / Enterprise opportunity",IF($S1002="Meeting Booked","6 Meeting / Application",IF(OR($S1002="Interested",$S1002="Info Requested"),"5 Interested",IF(OR($S1002="Declined",$S1002="Not Relevant",$S1002="Do Not Contact / Unsubscribed"),"9 Closed - Lost",IF($R1002="Yes","4 Contacted",IF($N1002="Yes","2 Engaged",IF($M1002="Yes","1 Awareness",IF($AA1002&gt;=60,"3 Qualified","1 Awareness"))))))))))</f>
        <v/>
      </c>
      <c r="AD1002" s="108"/>
      <c r="AE1002" s="108"/>
      <c r="AF1002" s="111" t="str">
        <f aca="false">IF($AE1002="","",$AE1002+10)</f>
        <v/>
      </c>
      <c r="AG1002" s="108"/>
      <c r="AH1002" s="81"/>
      <c r="AI1002" s="108"/>
      <c r="AJ1002" s="81"/>
      <c r="AK1002" s="108"/>
      <c r="AL1002" s="110"/>
      <c r="AM1002" s="81"/>
      <c r="AN1002" s="111" t="str">
        <f aca="false">IF($D1002="","",IF(COUNTIF($D$4:$D$1203,$D1002)&gt;1,"DUPLICATE — check earlier row",""))</f>
        <v/>
      </c>
      <c r="AO1002" s="81"/>
      <c r="AP1002" s="81"/>
    </row>
    <row r="1003" customFormat="false" ht="30" hidden="false" customHeight="true" outlineLevel="0" collapsed="false">
      <c r="A1003" s="79"/>
      <c r="B1003" s="80"/>
      <c r="C1003" s="80"/>
      <c r="D1003" s="80"/>
      <c r="E1003" s="80"/>
      <c r="F1003" s="80"/>
      <c r="G1003" s="80"/>
      <c r="H1003" s="80"/>
      <c r="I1003" s="80"/>
      <c r="J1003" s="102"/>
      <c r="K1003" s="103" t="str">
        <f aca="false">IF(J1003="","",IF(J1003&gt;=8,"Yes","Check"))</f>
        <v/>
      </c>
      <c r="L1003" s="81"/>
      <c r="M1003" s="102"/>
      <c r="N1003" s="102"/>
      <c r="O1003" s="80"/>
      <c r="P1003" s="81"/>
      <c r="Q1003" s="103" t="str">
        <f aca="false">IF(P1003="","",LEN(P1003))</f>
        <v/>
      </c>
      <c r="R1003" s="102"/>
      <c r="S1003" s="80"/>
      <c r="T1003" s="81"/>
      <c r="U1003" s="104" t="str">
        <f aca="false">IF($AE1003&lt;&gt;"",$AE1003+4,IF(OR(R1003&lt;&gt;"Yes",A1003=""),"",A1003+4))</f>
        <v/>
      </c>
      <c r="V1003" s="102"/>
      <c r="W1003" s="81"/>
      <c r="X1003" s="81"/>
      <c r="Y1003" s="105"/>
      <c r="Z1003" s="105"/>
      <c r="AA1003" s="106" t="str">
        <f aca="false">IF(AND($Y1003="",$Z1003=""),"",ROUND(IFERROR(VALUE(LEFT($Y1003,1)),0)*12+IFERROR(VALUE(LEFT($Z1003,1)),0)*8,0))</f>
        <v/>
      </c>
      <c r="AB1003" s="106" t="str">
        <f aca="false">IF($AA1003="","",IF($AA1003&gt;=80,"A - call first",IF($AA1003&gt;=60,"B - worth pursuing",IF($AA1003&gt;=40,"C - nurture","D - do not spend time here"))))</f>
        <v/>
      </c>
      <c r="AC1003" s="107" t="str">
        <f aca="false">IF($C1003="","",IF($S1003="Converted","8 Won / Certified",IF($S1003="Application Started","7 Certification / Enterprise opportunity",IF($S1003="Meeting Booked","6 Meeting / Application",IF(OR($S1003="Interested",$S1003="Info Requested"),"5 Interested",IF(OR($S1003="Declined",$S1003="Not Relevant",$S1003="Do Not Contact / Unsubscribed"),"9 Closed - Lost",IF($R1003="Yes","4 Contacted",IF($N1003="Yes","2 Engaged",IF($M1003="Yes","1 Awareness",IF($AA1003&gt;=60,"3 Qualified","1 Awareness"))))))))))</f>
        <v/>
      </c>
      <c r="AD1003" s="108"/>
      <c r="AE1003" s="108"/>
      <c r="AF1003" s="109" t="str">
        <f aca="false">IF($AE1003="","",$AE1003+10)</f>
        <v/>
      </c>
      <c r="AG1003" s="108"/>
      <c r="AH1003" s="81"/>
      <c r="AI1003" s="108"/>
      <c r="AJ1003" s="81"/>
      <c r="AK1003" s="108"/>
      <c r="AL1003" s="110"/>
      <c r="AM1003" s="81"/>
      <c r="AN1003" s="109" t="str">
        <f aca="false">IF($D1003="","",IF(COUNTIF($D$4:$D$1203,$D1003)&gt;1,"DUPLICATE — check earlier row",""))</f>
        <v/>
      </c>
      <c r="AO1003" s="81"/>
      <c r="AP1003" s="81"/>
    </row>
    <row r="1004" customFormat="false" ht="30" hidden="false" customHeight="true" outlineLevel="0" collapsed="false">
      <c r="A1004" s="79"/>
      <c r="B1004" s="80"/>
      <c r="C1004" s="80"/>
      <c r="D1004" s="80"/>
      <c r="E1004" s="80"/>
      <c r="F1004" s="80"/>
      <c r="G1004" s="80"/>
      <c r="H1004" s="80"/>
      <c r="I1004" s="80"/>
      <c r="J1004" s="102"/>
      <c r="K1004" s="103" t="str">
        <f aca="false">IF(J1004="","",IF(J1004&gt;=8,"Yes","Check"))</f>
        <v/>
      </c>
      <c r="L1004" s="81"/>
      <c r="M1004" s="102"/>
      <c r="N1004" s="102"/>
      <c r="O1004" s="80"/>
      <c r="P1004" s="81"/>
      <c r="Q1004" s="103" t="str">
        <f aca="false">IF(P1004="","",LEN(P1004))</f>
        <v/>
      </c>
      <c r="R1004" s="102"/>
      <c r="S1004" s="80"/>
      <c r="T1004" s="81"/>
      <c r="U1004" s="104" t="str">
        <f aca="false">IF($AE1004&lt;&gt;"",$AE1004+4,IF(OR(R1004&lt;&gt;"Yes",A1004=""),"",A1004+4))</f>
        <v/>
      </c>
      <c r="V1004" s="102"/>
      <c r="W1004" s="81"/>
      <c r="X1004" s="81"/>
      <c r="Y1004" s="105"/>
      <c r="Z1004" s="105"/>
      <c r="AA1004" s="106" t="str">
        <f aca="false">IF(AND($Y1004="",$Z1004=""),"",ROUND(IFERROR(VALUE(LEFT($Y1004,1)),0)*12+IFERROR(VALUE(LEFT($Z1004,1)),0)*8,0))</f>
        <v/>
      </c>
      <c r="AB1004" s="106" t="str">
        <f aca="false">IF($AA1004="","",IF($AA1004&gt;=80,"A - call first",IF($AA1004&gt;=60,"B - worth pursuing",IF($AA1004&gt;=40,"C - nurture","D - do not spend time here"))))</f>
        <v/>
      </c>
      <c r="AC1004" s="107" t="str">
        <f aca="false">IF($C1004="","",IF($S1004="Converted","8 Won / Certified",IF($S1004="Application Started","7 Certification / Enterprise opportunity",IF($S1004="Meeting Booked","6 Meeting / Application",IF(OR($S1004="Interested",$S1004="Info Requested"),"5 Interested",IF(OR($S1004="Declined",$S1004="Not Relevant",$S1004="Do Not Contact / Unsubscribed"),"9 Closed - Lost",IF($R1004="Yes","4 Contacted",IF($N1004="Yes","2 Engaged",IF($M1004="Yes","1 Awareness",IF($AA1004&gt;=60,"3 Qualified","1 Awareness"))))))))))</f>
        <v/>
      </c>
      <c r="AD1004" s="108"/>
      <c r="AE1004" s="108"/>
      <c r="AF1004" s="111" t="str">
        <f aca="false">IF($AE1004="","",$AE1004+10)</f>
        <v/>
      </c>
      <c r="AG1004" s="108"/>
      <c r="AH1004" s="81"/>
      <c r="AI1004" s="108"/>
      <c r="AJ1004" s="81"/>
      <c r="AK1004" s="108"/>
      <c r="AL1004" s="110"/>
      <c r="AM1004" s="81"/>
      <c r="AN1004" s="111" t="str">
        <f aca="false">IF($D1004="","",IF(COUNTIF($D$4:$D$1203,$D1004)&gt;1,"DUPLICATE — check earlier row",""))</f>
        <v/>
      </c>
      <c r="AO1004" s="81"/>
      <c r="AP1004" s="81"/>
    </row>
    <row r="1005" customFormat="false" ht="30" hidden="false" customHeight="true" outlineLevel="0" collapsed="false">
      <c r="A1005" s="79"/>
      <c r="B1005" s="80"/>
      <c r="C1005" s="80"/>
      <c r="D1005" s="80"/>
      <c r="E1005" s="80"/>
      <c r="F1005" s="80"/>
      <c r="G1005" s="80"/>
      <c r="H1005" s="80"/>
      <c r="I1005" s="80"/>
      <c r="J1005" s="102"/>
      <c r="K1005" s="103" t="str">
        <f aca="false">IF(J1005="","",IF(J1005&gt;=8,"Yes","Check"))</f>
        <v/>
      </c>
      <c r="L1005" s="81"/>
      <c r="M1005" s="102"/>
      <c r="N1005" s="102"/>
      <c r="O1005" s="80"/>
      <c r="P1005" s="81"/>
      <c r="Q1005" s="103" t="str">
        <f aca="false">IF(P1005="","",LEN(P1005))</f>
        <v/>
      </c>
      <c r="R1005" s="102"/>
      <c r="S1005" s="80"/>
      <c r="T1005" s="81"/>
      <c r="U1005" s="104" t="str">
        <f aca="false">IF($AE1005&lt;&gt;"",$AE1005+4,IF(OR(R1005&lt;&gt;"Yes",A1005=""),"",A1005+4))</f>
        <v/>
      </c>
      <c r="V1005" s="102"/>
      <c r="W1005" s="81"/>
      <c r="X1005" s="81"/>
      <c r="Y1005" s="105"/>
      <c r="Z1005" s="105"/>
      <c r="AA1005" s="106" t="str">
        <f aca="false">IF(AND($Y1005="",$Z1005=""),"",ROUND(IFERROR(VALUE(LEFT($Y1005,1)),0)*12+IFERROR(VALUE(LEFT($Z1005,1)),0)*8,0))</f>
        <v/>
      </c>
      <c r="AB1005" s="106" t="str">
        <f aca="false">IF($AA1005="","",IF($AA1005&gt;=80,"A - call first",IF($AA1005&gt;=60,"B - worth pursuing",IF($AA1005&gt;=40,"C - nurture","D - do not spend time here"))))</f>
        <v/>
      </c>
      <c r="AC1005" s="107" t="str">
        <f aca="false">IF($C1005="","",IF($S1005="Converted","8 Won / Certified",IF($S1005="Application Started","7 Certification / Enterprise opportunity",IF($S1005="Meeting Booked","6 Meeting / Application",IF(OR($S1005="Interested",$S1005="Info Requested"),"5 Interested",IF(OR($S1005="Declined",$S1005="Not Relevant",$S1005="Do Not Contact / Unsubscribed"),"9 Closed - Lost",IF($R1005="Yes","4 Contacted",IF($N1005="Yes","2 Engaged",IF($M1005="Yes","1 Awareness",IF($AA1005&gt;=60,"3 Qualified","1 Awareness"))))))))))</f>
        <v/>
      </c>
      <c r="AD1005" s="108"/>
      <c r="AE1005" s="108"/>
      <c r="AF1005" s="109" t="str">
        <f aca="false">IF($AE1005="","",$AE1005+10)</f>
        <v/>
      </c>
      <c r="AG1005" s="108"/>
      <c r="AH1005" s="81"/>
      <c r="AI1005" s="108"/>
      <c r="AJ1005" s="81"/>
      <c r="AK1005" s="108"/>
      <c r="AL1005" s="110"/>
      <c r="AM1005" s="81"/>
      <c r="AN1005" s="109" t="str">
        <f aca="false">IF($D1005="","",IF(COUNTIF($D$4:$D$1203,$D1005)&gt;1,"DUPLICATE — check earlier row",""))</f>
        <v/>
      </c>
      <c r="AO1005" s="81"/>
      <c r="AP1005" s="81"/>
    </row>
    <row r="1006" customFormat="false" ht="30" hidden="false" customHeight="true" outlineLevel="0" collapsed="false">
      <c r="A1006" s="79"/>
      <c r="B1006" s="80"/>
      <c r="C1006" s="80"/>
      <c r="D1006" s="80"/>
      <c r="E1006" s="80"/>
      <c r="F1006" s="80"/>
      <c r="G1006" s="80"/>
      <c r="H1006" s="80"/>
      <c r="I1006" s="80"/>
      <c r="J1006" s="102"/>
      <c r="K1006" s="103" t="str">
        <f aca="false">IF(J1006="","",IF(J1006&gt;=8,"Yes","Check"))</f>
        <v/>
      </c>
      <c r="L1006" s="81"/>
      <c r="M1006" s="102"/>
      <c r="N1006" s="102"/>
      <c r="O1006" s="80"/>
      <c r="P1006" s="81"/>
      <c r="Q1006" s="103" t="str">
        <f aca="false">IF(P1006="","",LEN(P1006))</f>
        <v/>
      </c>
      <c r="R1006" s="102"/>
      <c r="S1006" s="80"/>
      <c r="T1006" s="81"/>
      <c r="U1006" s="104" t="str">
        <f aca="false">IF($AE1006&lt;&gt;"",$AE1006+4,IF(OR(R1006&lt;&gt;"Yes",A1006=""),"",A1006+4))</f>
        <v/>
      </c>
      <c r="V1006" s="102"/>
      <c r="W1006" s="81"/>
      <c r="X1006" s="81"/>
      <c r="Y1006" s="105"/>
      <c r="Z1006" s="105"/>
      <c r="AA1006" s="106" t="str">
        <f aca="false">IF(AND($Y1006="",$Z1006=""),"",ROUND(IFERROR(VALUE(LEFT($Y1006,1)),0)*12+IFERROR(VALUE(LEFT($Z1006,1)),0)*8,0))</f>
        <v/>
      </c>
      <c r="AB1006" s="106" t="str">
        <f aca="false">IF($AA1006="","",IF($AA1006&gt;=80,"A - call first",IF($AA1006&gt;=60,"B - worth pursuing",IF($AA1006&gt;=40,"C - nurture","D - do not spend time here"))))</f>
        <v/>
      </c>
      <c r="AC1006" s="107" t="str">
        <f aca="false">IF($C1006="","",IF($S1006="Converted","8 Won / Certified",IF($S1006="Application Started","7 Certification / Enterprise opportunity",IF($S1006="Meeting Booked","6 Meeting / Application",IF(OR($S1006="Interested",$S1006="Info Requested"),"5 Interested",IF(OR($S1006="Declined",$S1006="Not Relevant",$S1006="Do Not Contact / Unsubscribed"),"9 Closed - Lost",IF($R1006="Yes","4 Contacted",IF($N1006="Yes","2 Engaged",IF($M1006="Yes","1 Awareness",IF($AA1006&gt;=60,"3 Qualified","1 Awareness"))))))))))</f>
        <v/>
      </c>
      <c r="AD1006" s="108"/>
      <c r="AE1006" s="108"/>
      <c r="AF1006" s="111" t="str">
        <f aca="false">IF($AE1006="","",$AE1006+10)</f>
        <v/>
      </c>
      <c r="AG1006" s="108"/>
      <c r="AH1006" s="81"/>
      <c r="AI1006" s="108"/>
      <c r="AJ1006" s="81"/>
      <c r="AK1006" s="108"/>
      <c r="AL1006" s="110"/>
      <c r="AM1006" s="81"/>
      <c r="AN1006" s="111" t="str">
        <f aca="false">IF($D1006="","",IF(COUNTIF($D$4:$D$1203,$D1006)&gt;1,"DUPLICATE — check earlier row",""))</f>
        <v/>
      </c>
      <c r="AO1006" s="81"/>
      <c r="AP1006" s="81"/>
    </row>
    <row r="1007" customFormat="false" ht="30" hidden="false" customHeight="true" outlineLevel="0" collapsed="false">
      <c r="A1007" s="79"/>
      <c r="B1007" s="80"/>
      <c r="C1007" s="80"/>
      <c r="D1007" s="80"/>
      <c r="E1007" s="80"/>
      <c r="F1007" s="80"/>
      <c r="G1007" s="80"/>
      <c r="H1007" s="80"/>
      <c r="I1007" s="80"/>
      <c r="J1007" s="102"/>
      <c r="K1007" s="103" t="str">
        <f aca="false">IF(J1007="","",IF(J1007&gt;=8,"Yes","Check"))</f>
        <v/>
      </c>
      <c r="L1007" s="81"/>
      <c r="M1007" s="102"/>
      <c r="N1007" s="102"/>
      <c r="O1007" s="80"/>
      <c r="P1007" s="81"/>
      <c r="Q1007" s="103" t="str">
        <f aca="false">IF(P1007="","",LEN(P1007))</f>
        <v/>
      </c>
      <c r="R1007" s="102"/>
      <c r="S1007" s="80"/>
      <c r="T1007" s="81"/>
      <c r="U1007" s="104" t="str">
        <f aca="false">IF($AE1007&lt;&gt;"",$AE1007+4,IF(OR(R1007&lt;&gt;"Yes",A1007=""),"",A1007+4))</f>
        <v/>
      </c>
      <c r="V1007" s="102"/>
      <c r="W1007" s="81"/>
      <c r="X1007" s="81"/>
      <c r="Y1007" s="105"/>
      <c r="Z1007" s="105"/>
      <c r="AA1007" s="106" t="str">
        <f aca="false">IF(AND($Y1007="",$Z1007=""),"",ROUND(IFERROR(VALUE(LEFT($Y1007,1)),0)*12+IFERROR(VALUE(LEFT($Z1007,1)),0)*8,0))</f>
        <v/>
      </c>
      <c r="AB1007" s="106" t="str">
        <f aca="false">IF($AA1007="","",IF($AA1007&gt;=80,"A - call first",IF($AA1007&gt;=60,"B - worth pursuing",IF($AA1007&gt;=40,"C - nurture","D - do not spend time here"))))</f>
        <v/>
      </c>
      <c r="AC1007" s="107" t="str">
        <f aca="false">IF($C1007="","",IF($S1007="Converted","8 Won / Certified",IF($S1007="Application Started","7 Certification / Enterprise opportunity",IF($S1007="Meeting Booked","6 Meeting / Application",IF(OR($S1007="Interested",$S1007="Info Requested"),"5 Interested",IF(OR($S1007="Declined",$S1007="Not Relevant",$S1007="Do Not Contact / Unsubscribed"),"9 Closed - Lost",IF($R1007="Yes","4 Contacted",IF($N1007="Yes","2 Engaged",IF($M1007="Yes","1 Awareness",IF($AA1007&gt;=60,"3 Qualified","1 Awareness"))))))))))</f>
        <v/>
      </c>
      <c r="AD1007" s="108"/>
      <c r="AE1007" s="108"/>
      <c r="AF1007" s="109" t="str">
        <f aca="false">IF($AE1007="","",$AE1007+10)</f>
        <v/>
      </c>
      <c r="AG1007" s="108"/>
      <c r="AH1007" s="81"/>
      <c r="AI1007" s="108"/>
      <c r="AJ1007" s="81"/>
      <c r="AK1007" s="108"/>
      <c r="AL1007" s="110"/>
      <c r="AM1007" s="81"/>
      <c r="AN1007" s="109" t="str">
        <f aca="false">IF($D1007="","",IF(COUNTIF($D$4:$D$1203,$D1007)&gt;1,"DUPLICATE — check earlier row",""))</f>
        <v/>
      </c>
      <c r="AO1007" s="81"/>
      <c r="AP1007" s="81"/>
    </row>
    <row r="1008" customFormat="false" ht="30" hidden="false" customHeight="true" outlineLevel="0" collapsed="false">
      <c r="A1008" s="79"/>
      <c r="B1008" s="80"/>
      <c r="C1008" s="80"/>
      <c r="D1008" s="80"/>
      <c r="E1008" s="80"/>
      <c r="F1008" s="80"/>
      <c r="G1008" s="80"/>
      <c r="H1008" s="80"/>
      <c r="I1008" s="80"/>
      <c r="J1008" s="102"/>
      <c r="K1008" s="103" t="str">
        <f aca="false">IF(J1008="","",IF(J1008&gt;=8,"Yes","Check"))</f>
        <v/>
      </c>
      <c r="L1008" s="81"/>
      <c r="M1008" s="102"/>
      <c r="N1008" s="102"/>
      <c r="O1008" s="80"/>
      <c r="P1008" s="81"/>
      <c r="Q1008" s="103" t="str">
        <f aca="false">IF(P1008="","",LEN(P1008))</f>
        <v/>
      </c>
      <c r="R1008" s="102"/>
      <c r="S1008" s="80"/>
      <c r="T1008" s="81"/>
      <c r="U1008" s="104" t="str">
        <f aca="false">IF($AE1008&lt;&gt;"",$AE1008+4,IF(OR(R1008&lt;&gt;"Yes",A1008=""),"",A1008+4))</f>
        <v/>
      </c>
      <c r="V1008" s="102"/>
      <c r="W1008" s="81"/>
      <c r="X1008" s="81"/>
      <c r="Y1008" s="105"/>
      <c r="Z1008" s="105"/>
      <c r="AA1008" s="106" t="str">
        <f aca="false">IF(AND($Y1008="",$Z1008=""),"",ROUND(IFERROR(VALUE(LEFT($Y1008,1)),0)*12+IFERROR(VALUE(LEFT($Z1008,1)),0)*8,0))</f>
        <v/>
      </c>
      <c r="AB1008" s="106" t="str">
        <f aca="false">IF($AA1008="","",IF($AA1008&gt;=80,"A - call first",IF($AA1008&gt;=60,"B - worth pursuing",IF($AA1008&gt;=40,"C - nurture","D - do not spend time here"))))</f>
        <v/>
      </c>
      <c r="AC1008" s="107" t="str">
        <f aca="false">IF($C1008="","",IF($S1008="Converted","8 Won / Certified",IF($S1008="Application Started","7 Certification / Enterprise opportunity",IF($S1008="Meeting Booked","6 Meeting / Application",IF(OR($S1008="Interested",$S1008="Info Requested"),"5 Interested",IF(OR($S1008="Declined",$S1008="Not Relevant",$S1008="Do Not Contact / Unsubscribed"),"9 Closed - Lost",IF($R1008="Yes","4 Contacted",IF($N1008="Yes","2 Engaged",IF($M1008="Yes","1 Awareness",IF($AA1008&gt;=60,"3 Qualified","1 Awareness"))))))))))</f>
        <v/>
      </c>
      <c r="AD1008" s="108"/>
      <c r="AE1008" s="108"/>
      <c r="AF1008" s="111" t="str">
        <f aca="false">IF($AE1008="","",$AE1008+10)</f>
        <v/>
      </c>
      <c r="AG1008" s="108"/>
      <c r="AH1008" s="81"/>
      <c r="AI1008" s="108"/>
      <c r="AJ1008" s="81"/>
      <c r="AK1008" s="108"/>
      <c r="AL1008" s="110"/>
      <c r="AM1008" s="81"/>
      <c r="AN1008" s="111" t="str">
        <f aca="false">IF($D1008="","",IF(COUNTIF($D$4:$D$1203,$D1008)&gt;1,"DUPLICATE — check earlier row",""))</f>
        <v/>
      </c>
      <c r="AO1008" s="81"/>
      <c r="AP1008" s="81"/>
    </row>
    <row r="1009" customFormat="false" ht="30" hidden="false" customHeight="true" outlineLevel="0" collapsed="false">
      <c r="A1009" s="79"/>
      <c r="B1009" s="80"/>
      <c r="C1009" s="80"/>
      <c r="D1009" s="80"/>
      <c r="E1009" s="80"/>
      <c r="F1009" s="80"/>
      <c r="G1009" s="80"/>
      <c r="H1009" s="80"/>
      <c r="I1009" s="80"/>
      <c r="J1009" s="102"/>
      <c r="K1009" s="103" t="str">
        <f aca="false">IF(J1009="","",IF(J1009&gt;=8,"Yes","Check"))</f>
        <v/>
      </c>
      <c r="L1009" s="81"/>
      <c r="M1009" s="102"/>
      <c r="N1009" s="102"/>
      <c r="O1009" s="80"/>
      <c r="P1009" s="81"/>
      <c r="Q1009" s="103" t="str">
        <f aca="false">IF(P1009="","",LEN(P1009))</f>
        <v/>
      </c>
      <c r="R1009" s="102"/>
      <c r="S1009" s="80"/>
      <c r="T1009" s="81"/>
      <c r="U1009" s="104" t="str">
        <f aca="false">IF($AE1009&lt;&gt;"",$AE1009+4,IF(OR(R1009&lt;&gt;"Yes",A1009=""),"",A1009+4))</f>
        <v/>
      </c>
      <c r="V1009" s="102"/>
      <c r="W1009" s="81"/>
      <c r="X1009" s="81"/>
      <c r="Y1009" s="105"/>
      <c r="Z1009" s="105"/>
      <c r="AA1009" s="106" t="str">
        <f aca="false">IF(AND($Y1009="",$Z1009=""),"",ROUND(IFERROR(VALUE(LEFT($Y1009,1)),0)*12+IFERROR(VALUE(LEFT($Z1009,1)),0)*8,0))</f>
        <v/>
      </c>
      <c r="AB1009" s="106" t="str">
        <f aca="false">IF($AA1009="","",IF($AA1009&gt;=80,"A - call first",IF($AA1009&gt;=60,"B - worth pursuing",IF($AA1009&gt;=40,"C - nurture","D - do not spend time here"))))</f>
        <v/>
      </c>
      <c r="AC1009" s="107" t="str">
        <f aca="false">IF($C1009="","",IF($S1009="Converted","8 Won / Certified",IF($S1009="Application Started","7 Certification / Enterprise opportunity",IF($S1009="Meeting Booked","6 Meeting / Application",IF(OR($S1009="Interested",$S1009="Info Requested"),"5 Interested",IF(OR($S1009="Declined",$S1009="Not Relevant",$S1009="Do Not Contact / Unsubscribed"),"9 Closed - Lost",IF($R1009="Yes","4 Contacted",IF($N1009="Yes","2 Engaged",IF($M1009="Yes","1 Awareness",IF($AA1009&gt;=60,"3 Qualified","1 Awareness"))))))))))</f>
        <v/>
      </c>
      <c r="AD1009" s="108"/>
      <c r="AE1009" s="108"/>
      <c r="AF1009" s="109" t="str">
        <f aca="false">IF($AE1009="","",$AE1009+10)</f>
        <v/>
      </c>
      <c r="AG1009" s="108"/>
      <c r="AH1009" s="81"/>
      <c r="AI1009" s="108"/>
      <c r="AJ1009" s="81"/>
      <c r="AK1009" s="108"/>
      <c r="AL1009" s="110"/>
      <c r="AM1009" s="81"/>
      <c r="AN1009" s="109" t="str">
        <f aca="false">IF($D1009="","",IF(COUNTIF($D$4:$D$1203,$D1009)&gt;1,"DUPLICATE — check earlier row",""))</f>
        <v/>
      </c>
      <c r="AO1009" s="81"/>
      <c r="AP1009" s="81"/>
    </row>
    <row r="1010" customFormat="false" ht="30" hidden="false" customHeight="true" outlineLevel="0" collapsed="false">
      <c r="A1010" s="79"/>
      <c r="B1010" s="80"/>
      <c r="C1010" s="80"/>
      <c r="D1010" s="80"/>
      <c r="E1010" s="80"/>
      <c r="F1010" s="80"/>
      <c r="G1010" s="80"/>
      <c r="H1010" s="80"/>
      <c r="I1010" s="80"/>
      <c r="J1010" s="102"/>
      <c r="K1010" s="103" t="str">
        <f aca="false">IF(J1010="","",IF(J1010&gt;=8,"Yes","Check"))</f>
        <v/>
      </c>
      <c r="L1010" s="81"/>
      <c r="M1010" s="102"/>
      <c r="N1010" s="102"/>
      <c r="O1010" s="80"/>
      <c r="P1010" s="81"/>
      <c r="Q1010" s="103" t="str">
        <f aca="false">IF(P1010="","",LEN(P1010))</f>
        <v/>
      </c>
      <c r="R1010" s="102"/>
      <c r="S1010" s="80"/>
      <c r="T1010" s="81"/>
      <c r="U1010" s="104" t="str">
        <f aca="false">IF($AE1010&lt;&gt;"",$AE1010+4,IF(OR(R1010&lt;&gt;"Yes",A1010=""),"",A1010+4))</f>
        <v/>
      </c>
      <c r="V1010" s="102"/>
      <c r="W1010" s="81"/>
      <c r="X1010" s="81"/>
      <c r="Y1010" s="105"/>
      <c r="Z1010" s="105"/>
      <c r="AA1010" s="106" t="str">
        <f aca="false">IF(AND($Y1010="",$Z1010=""),"",ROUND(IFERROR(VALUE(LEFT($Y1010,1)),0)*12+IFERROR(VALUE(LEFT($Z1010,1)),0)*8,0))</f>
        <v/>
      </c>
      <c r="AB1010" s="106" t="str">
        <f aca="false">IF($AA1010="","",IF($AA1010&gt;=80,"A - call first",IF($AA1010&gt;=60,"B - worth pursuing",IF($AA1010&gt;=40,"C - nurture","D - do not spend time here"))))</f>
        <v/>
      </c>
      <c r="AC1010" s="107" t="str">
        <f aca="false">IF($C1010="","",IF($S1010="Converted","8 Won / Certified",IF($S1010="Application Started","7 Certification / Enterprise opportunity",IF($S1010="Meeting Booked","6 Meeting / Application",IF(OR($S1010="Interested",$S1010="Info Requested"),"5 Interested",IF(OR($S1010="Declined",$S1010="Not Relevant",$S1010="Do Not Contact / Unsubscribed"),"9 Closed - Lost",IF($R1010="Yes","4 Contacted",IF($N1010="Yes","2 Engaged",IF($M1010="Yes","1 Awareness",IF($AA1010&gt;=60,"3 Qualified","1 Awareness"))))))))))</f>
        <v/>
      </c>
      <c r="AD1010" s="108"/>
      <c r="AE1010" s="108"/>
      <c r="AF1010" s="111" t="str">
        <f aca="false">IF($AE1010="","",$AE1010+10)</f>
        <v/>
      </c>
      <c r="AG1010" s="108"/>
      <c r="AH1010" s="81"/>
      <c r="AI1010" s="108"/>
      <c r="AJ1010" s="81"/>
      <c r="AK1010" s="108"/>
      <c r="AL1010" s="110"/>
      <c r="AM1010" s="81"/>
      <c r="AN1010" s="111" t="str">
        <f aca="false">IF($D1010="","",IF(COUNTIF($D$4:$D$1203,$D1010)&gt;1,"DUPLICATE — check earlier row",""))</f>
        <v/>
      </c>
      <c r="AO1010" s="81"/>
      <c r="AP1010" s="81"/>
    </row>
    <row r="1011" customFormat="false" ht="30" hidden="false" customHeight="true" outlineLevel="0" collapsed="false">
      <c r="A1011" s="79"/>
      <c r="B1011" s="80"/>
      <c r="C1011" s="80"/>
      <c r="D1011" s="80"/>
      <c r="E1011" s="80"/>
      <c r="F1011" s="80"/>
      <c r="G1011" s="80"/>
      <c r="H1011" s="80"/>
      <c r="I1011" s="80"/>
      <c r="J1011" s="102"/>
      <c r="K1011" s="103" t="str">
        <f aca="false">IF(J1011="","",IF(J1011&gt;=8,"Yes","Check"))</f>
        <v/>
      </c>
      <c r="L1011" s="81"/>
      <c r="M1011" s="102"/>
      <c r="N1011" s="102"/>
      <c r="O1011" s="80"/>
      <c r="P1011" s="81"/>
      <c r="Q1011" s="103" t="str">
        <f aca="false">IF(P1011="","",LEN(P1011))</f>
        <v/>
      </c>
      <c r="R1011" s="102"/>
      <c r="S1011" s="80"/>
      <c r="T1011" s="81"/>
      <c r="U1011" s="104" t="str">
        <f aca="false">IF($AE1011&lt;&gt;"",$AE1011+4,IF(OR(R1011&lt;&gt;"Yes",A1011=""),"",A1011+4))</f>
        <v/>
      </c>
      <c r="V1011" s="102"/>
      <c r="W1011" s="81"/>
      <c r="X1011" s="81"/>
      <c r="Y1011" s="105"/>
      <c r="Z1011" s="105"/>
      <c r="AA1011" s="106" t="str">
        <f aca="false">IF(AND($Y1011="",$Z1011=""),"",ROUND(IFERROR(VALUE(LEFT($Y1011,1)),0)*12+IFERROR(VALUE(LEFT($Z1011,1)),0)*8,0))</f>
        <v/>
      </c>
      <c r="AB1011" s="106" t="str">
        <f aca="false">IF($AA1011="","",IF($AA1011&gt;=80,"A - call first",IF($AA1011&gt;=60,"B - worth pursuing",IF($AA1011&gt;=40,"C - nurture","D - do not spend time here"))))</f>
        <v/>
      </c>
      <c r="AC1011" s="107" t="str">
        <f aca="false">IF($C1011="","",IF($S1011="Converted","8 Won / Certified",IF($S1011="Application Started","7 Certification / Enterprise opportunity",IF($S1011="Meeting Booked","6 Meeting / Application",IF(OR($S1011="Interested",$S1011="Info Requested"),"5 Interested",IF(OR($S1011="Declined",$S1011="Not Relevant",$S1011="Do Not Contact / Unsubscribed"),"9 Closed - Lost",IF($R1011="Yes","4 Contacted",IF($N1011="Yes","2 Engaged",IF($M1011="Yes","1 Awareness",IF($AA1011&gt;=60,"3 Qualified","1 Awareness"))))))))))</f>
        <v/>
      </c>
      <c r="AD1011" s="108"/>
      <c r="AE1011" s="108"/>
      <c r="AF1011" s="109" t="str">
        <f aca="false">IF($AE1011="","",$AE1011+10)</f>
        <v/>
      </c>
      <c r="AG1011" s="108"/>
      <c r="AH1011" s="81"/>
      <c r="AI1011" s="108"/>
      <c r="AJ1011" s="81"/>
      <c r="AK1011" s="108"/>
      <c r="AL1011" s="110"/>
      <c r="AM1011" s="81"/>
      <c r="AN1011" s="109" t="str">
        <f aca="false">IF($D1011="","",IF(COUNTIF($D$4:$D$1203,$D1011)&gt;1,"DUPLICATE — check earlier row",""))</f>
        <v/>
      </c>
      <c r="AO1011" s="81"/>
      <c r="AP1011" s="81"/>
    </row>
    <row r="1012" customFormat="false" ht="30" hidden="false" customHeight="true" outlineLevel="0" collapsed="false">
      <c r="A1012" s="79"/>
      <c r="B1012" s="80"/>
      <c r="C1012" s="80"/>
      <c r="D1012" s="80"/>
      <c r="E1012" s="80"/>
      <c r="F1012" s="80"/>
      <c r="G1012" s="80"/>
      <c r="H1012" s="80"/>
      <c r="I1012" s="80"/>
      <c r="J1012" s="102"/>
      <c r="K1012" s="103" t="str">
        <f aca="false">IF(J1012="","",IF(J1012&gt;=8,"Yes","Check"))</f>
        <v/>
      </c>
      <c r="L1012" s="81"/>
      <c r="M1012" s="102"/>
      <c r="N1012" s="102"/>
      <c r="O1012" s="80"/>
      <c r="P1012" s="81"/>
      <c r="Q1012" s="103" t="str">
        <f aca="false">IF(P1012="","",LEN(P1012))</f>
        <v/>
      </c>
      <c r="R1012" s="102"/>
      <c r="S1012" s="80"/>
      <c r="T1012" s="81"/>
      <c r="U1012" s="104" t="str">
        <f aca="false">IF($AE1012&lt;&gt;"",$AE1012+4,IF(OR(R1012&lt;&gt;"Yes",A1012=""),"",A1012+4))</f>
        <v/>
      </c>
      <c r="V1012" s="102"/>
      <c r="W1012" s="81"/>
      <c r="X1012" s="81"/>
      <c r="Y1012" s="105"/>
      <c r="Z1012" s="105"/>
      <c r="AA1012" s="106" t="str">
        <f aca="false">IF(AND($Y1012="",$Z1012=""),"",ROUND(IFERROR(VALUE(LEFT($Y1012,1)),0)*12+IFERROR(VALUE(LEFT($Z1012,1)),0)*8,0))</f>
        <v/>
      </c>
      <c r="AB1012" s="106" t="str">
        <f aca="false">IF($AA1012="","",IF($AA1012&gt;=80,"A - call first",IF($AA1012&gt;=60,"B - worth pursuing",IF($AA1012&gt;=40,"C - nurture","D - do not spend time here"))))</f>
        <v/>
      </c>
      <c r="AC1012" s="107" t="str">
        <f aca="false">IF($C1012="","",IF($S1012="Converted","8 Won / Certified",IF($S1012="Application Started","7 Certification / Enterprise opportunity",IF($S1012="Meeting Booked","6 Meeting / Application",IF(OR($S1012="Interested",$S1012="Info Requested"),"5 Interested",IF(OR($S1012="Declined",$S1012="Not Relevant",$S1012="Do Not Contact / Unsubscribed"),"9 Closed - Lost",IF($R1012="Yes","4 Contacted",IF($N1012="Yes","2 Engaged",IF($M1012="Yes","1 Awareness",IF($AA1012&gt;=60,"3 Qualified","1 Awareness"))))))))))</f>
        <v/>
      </c>
      <c r="AD1012" s="108"/>
      <c r="AE1012" s="108"/>
      <c r="AF1012" s="111" t="str">
        <f aca="false">IF($AE1012="","",$AE1012+10)</f>
        <v/>
      </c>
      <c r="AG1012" s="108"/>
      <c r="AH1012" s="81"/>
      <c r="AI1012" s="108"/>
      <c r="AJ1012" s="81"/>
      <c r="AK1012" s="108"/>
      <c r="AL1012" s="110"/>
      <c r="AM1012" s="81"/>
      <c r="AN1012" s="111" t="str">
        <f aca="false">IF($D1012="","",IF(COUNTIF($D$4:$D$1203,$D1012)&gt;1,"DUPLICATE — check earlier row",""))</f>
        <v/>
      </c>
      <c r="AO1012" s="81"/>
      <c r="AP1012" s="81"/>
    </row>
    <row r="1013" customFormat="false" ht="30" hidden="false" customHeight="true" outlineLevel="0" collapsed="false">
      <c r="A1013" s="79"/>
      <c r="B1013" s="80"/>
      <c r="C1013" s="80"/>
      <c r="D1013" s="80"/>
      <c r="E1013" s="80"/>
      <c r="F1013" s="80"/>
      <c r="G1013" s="80"/>
      <c r="H1013" s="80"/>
      <c r="I1013" s="80"/>
      <c r="J1013" s="102"/>
      <c r="K1013" s="103" t="str">
        <f aca="false">IF(J1013="","",IF(J1013&gt;=8,"Yes","Check"))</f>
        <v/>
      </c>
      <c r="L1013" s="81"/>
      <c r="M1013" s="102"/>
      <c r="N1013" s="102"/>
      <c r="O1013" s="80"/>
      <c r="P1013" s="81"/>
      <c r="Q1013" s="103" t="str">
        <f aca="false">IF(P1013="","",LEN(P1013))</f>
        <v/>
      </c>
      <c r="R1013" s="102"/>
      <c r="S1013" s="80"/>
      <c r="T1013" s="81"/>
      <c r="U1013" s="104" t="str">
        <f aca="false">IF($AE1013&lt;&gt;"",$AE1013+4,IF(OR(R1013&lt;&gt;"Yes",A1013=""),"",A1013+4))</f>
        <v/>
      </c>
      <c r="V1013" s="102"/>
      <c r="W1013" s="81"/>
      <c r="X1013" s="81"/>
      <c r="Y1013" s="105"/>
      <c r="Z1013" s="105"/>
      <c r="AA1013" s="106" t="str">
        <f aca="false">IF(AND($Y1013="",$Z1013=""),"",ROUND(IFERROR(VALUE(LEFT($Y1013,1)),0)*12+IFERROR(VALUE(LEFT($Z1013,1)),0)*8,0))</f>
        <v/>
      </c>
      <c r="AB1013" s="106" t="str">
        <f aca="false">IF($AA1013="","",IF($AA1013&gt;=80,"A - call first",IF($AA1013&gt;=60,"B - worth pursuing",IF($AA1013&gt;=40,"C - nurture","D - do not spend time here"))))</f>
        <v/>
      </c>
      <c r="AC1013" s="107" t="str">
        <f aca="false">IF($C1013="","",IF($S1013="Converted","8 Won / Certified",IF($S1013="Application Started","7 Certification / Enterprise opportunity",IF($S1013="Meeting Booked","6 Meeting / Application",IF(OR($S1013="Interested",$S1013="Info Requested"),"5 Interested",IF(OR($S1013="Declined",$S1013="Not Relevant",$S1013="Do Not Contact / Unsubscribed"),"9 Closed - Lost",IF($R1013="Yes","4 Contacted",IF($N1013="Yes","2 Engaged",IF($M1013="Yes","1 Awareness",IF($AA1013&gt;=60,"3 Qualified","1 Awareness"))))))))))</f>
        <v/>
      </c>
      <c r="AD1013" s="108"/>
      <c r="AE1013" s="108"/>
      <c r="AF1013" s="109" t="str">
        <f aca="false">IF($AE1013="","",$AE1013+10)</f>
        <v/>
      </c>
      <c r="AG1013" s="108"/>
      <c r="AH1013" s="81"/>
      <c r="AI1013" s="108"/>
      <c r="AJ1013" s="81"/>
      <c r="AK1013" s="108"/>
      <c r="AL1013" s="110"/>
      <c r="AM1013" s="81"/>
      <c r="AN1013" s="109" t="str">
        <f aca="false">IF($D1013="","",IF(COUNTIF($D$4:$D$1203,$D1013)&gt;1,"DUPLICATE — check earlier row",""))</f>
        <v/>
      </c>
      <c r="AO1013" s="81"/>
      <c r="AP1013" s="81"/>
    </row>
    <row r="1014" customFormat="false" ht="30" hidden="false" customHeight="true" outlineLevel="0" collapsed="false">
      <c r="A1014" s="79"/>
      <c r="B1014" s="80"/>
      <c r="C1014" s="80"/>
      <c r="D1014" s="80"/>
      <c r="E1014" s="80"/>
      <c r="F1014" s="80"/>
      <c r="G1014" s="80"/>
      <c r="H1014" s="80"/>
      <c r="I1014" s="80"/>
      <c r="J1014" s="102"/>
      <c r="K1014" s="103" t="str">
        <f aca="false">IF(J1014="","",IF(J1014&gt;=8,"Yes","Check"))</f>
        <v/>
      </c>
      <c r="L1014" s="81"/>
      <c r="M1014" s="102"/>
      <c r="N1014" s="102"/>
      <c r="O1014" s="80"/>
      <c r="P1014" s="81"/>
      <c r="Q1014" s="103" t="str">
        <f aca="false">IF(P1014="","",LEN(P1014))</f>
        <v/>
      </c>
      <c r="R1014" s="102"/>
      <c r="S1014" s="80"/>
      <c r="T1014" s="81"/>
      <c r="U1014" s="104" t="str">
        <f aca="false">IF($AE1014&lt;&gt;"",$AE1014+4,IF(OR(R1014&lt;&gt;"Yes",A1014=""),"",A1014+4))</f>
        <v/>
      </c>
      <c r="V1014" s="102"/>
      <c r="W1014" s="81"/>
      <c r="X1014" s="81"/>
      <c r="Y1014" s="105"/>
      <c r="Z1014" s="105"/>
      <c r="AA1014" s="106" t="str">
        <f aca="false">IF(AND($Y1014="",$Z1014=""),"",ROUND(IFERROR(VALUE(LEFT($Y1014,1)),0)*12+IFERROR(VALUE(LEFT($Z1014,1)),0)*8,0))</f>
        <v/>
      </c>
      <c r="AB1014" s="106" t="str">
        <f aca="false">IF($AA1014="","",IF($AA1014&gt;=80,"A - call first",IF($AA1014&gt;=60,"B - worth pursuing",IF($AA1014&gt;=40,"C - nurture","D - do not spend time here"))))</f>
        <v/>
      </c>
      <c r="AC1014" s="107" t="str">
        <f aca="false">IF($C1014="","",IF($S1014="Converted","8 Won / Certified",IF($S1014="Application Started","7 Certification / Enterprise opportunity",IF($S1014="Meeting Booked","6 Meeting / Application",IF(OR($S1014="Interested",$S1014="Info Requested"),"5 Interested",IF(OR($S1014="Declined",$S1014="Not Relevant",$S1014="Do Not Contact / Unsubscribed"),"9 Closed - Lost",IF($R1014="Yes","4 Contacted",IF($N1014="Yes","2 Engaged",IF($M1014="Yes","1 Awareness",IF($AA1014&gt;=60,"3 Qualified","1 Awareness"))))))))))</f>
        <v/>
      </c>
      <c r="AD1014" s="108"/>
      <c r="AE1014" s="108"/>
      <c r="AF1014" s="111" t="str">
        <f aca="false">IF($AE1014="","",$AE1014+10)</f>
        <v/>
      </c>
      <c r="AG1014" s="108"/>
      <c r="AH1014" s="81"/>
      <c r="AI1014" s="108"/>
      <c r="AJ1014" s="81"/>
      <c r="AK1014" s="108"/>
      <c r="AL1014" s="110"/>
      <c r="AM1014" s="81"/>
      <c r="AN1014" s="111" t="str">
        <f aca="false">IF($D1014="","",IF(COUNTIF($D$4:$D$1203,$D1014)&gt;1,"DUPLICATE — check earlier row",""))</f>
        <v/>
      </c>
      <c r="AO1014" s="81"/>
      <c r="AP1014" s="81"/>
    </row>
    <row r="1015" customFormat="false" ht="30" hidden="false" customHeight="true" outlineLevel="0" collapsed="false">
      <c r="A1015" s="79"/>
      <c r="B1015" s="80"/>
      <c r="C1015" s="80"/>
      <c r="D1015" s="80"/>
      <c r="E1015" s="80"/>
      <c r="F1015" s="80"/>
      <c r="G1015" s="80"/>
      <c r="H1015" s="80"/>
      <c r="I1015" s="80"/>
      <c r="J1015" s="102"/>
      <c r="K1015" s="103" t="str">
        <f aca="false">IF(J1015="","",IF(J1015&gt;=8,"Yes","Check"))</f>
        <v/>
      </c>
      <c r="L1015" s="81"/>
      <c r="M1015" s="102"/>
      <c r="N1015" s="102"/>
      <c r="O1015" s="80"/>
      <c r="P1015" s="81"/>
      <c r="Q1015" s="103" t="str">
        <f aca="false">IF(P1015="","",LEN(P1015))</f>
        <v/>
      </c>
      <c r="R1015" s="102"/>
      <c r="S1015" s="80"/>
      <c r="T1015" s="81"/>
      <c r="U1015" s="104" t="str">
        <f aca="false">IF($AE1015&lt;&gt;"",$AE1015+4,IF(OR(R1015&lt;&gt;"Yes",A1015=""),"",A1015+4))</f>
        <v/>
      </c>
      <c r="V1015" s="102"/>
      <c r="W1015" s="81"/>
      <c r="X1015" s="81"/>
      <c r="Y1015" s="105"/>
      <c r="Z1015" s="105"/>
      <c r="AA1015" s="106" t="str">
        <f aca="false">IF(AND($Y1015="",$Z1015=""),"",ROUND(IFERROR(VALUE(LEFT($Y1015,1)),0)*12+IFERROR(VALUE(LEFT($Z1015,1)),0)*8,0))</f>
        <v/>
      </c>
      <c r="AB1015" s="106" t="str">
        <f aca="false">IF($AA1015="","",IF($AA1015&gt;=80,"A - call first",IF($AA1015&gt;=60,"B - worth pursuing",IF($AA1015&gt;=40,"C - nurture","D - do not spend time here"))))</f>
        <v/>
      </c>
      <c r="AC1015" s="107" t="str">
        <f aca="false">IF($C1015="","",IF($S1015="Converted","8 Won / Certified",IF($S1015="Application Started","7 Certification / Enterprise opportunity",IF($S1015="Meeting Booked","6 Meeting / Application",IF(OR($S1015="Interested",$S1015="Info Requested"),"5 Interested",IF(OR($S1015="Declined",$S1015="Not Relevant",$S1015="Do Not Contact / Unsubscribed"),"9 Closed - Lost",IF($R1015="Yes","4 Contacted",IF($N1015="Yes","2 Engaged",IF($M1015="Yes","1 Awareness",IF($AA1015&gt;=60,"3 Qualified","1 Awareness"))))))))))</f>
        <v/>
      </c>
      <c r="AD1015" s="108"/>
      <c r="AE1015" s="108"/>
      <c r="AF1015" s="109" t="str">
        <f aca="false">IF($AE1015="","",$AE1015+10)</f>
        <v/>
      </c>
      <c r="AG1015" s="108"/>
      <c r="AH1015" s="81"/>
      <c r="AI1015" s="108"/>
      <c r="AJ1015" s="81"/>
      <c r="AK1015" s="108"/>
      <c r="AL1015" s="110"/>
      <c r="AM1015" s="81"/>
      <c r="AN1015" s="109" t="str">
        <f aca="false">IF($D1015="","",IF(COUNTIF($D$4:$D$1203,$D1015)&gt;1,"DUPLICATE — check earlier row",""))</f>
        <v/>
      </c>
      <c r="AO1015" s="81"/>
      <c r="AP1015" s="81"/>
    </row>
    <row r="1016" customFormat="false" ht="30" hidden="false" customHeight="true" outlineLevel="0" collapsed="false">
      <c r="A1016" s="79"/>
      <c r="B1016" s="80"/>
      <c r="C1016" s="80"/>
      <c r="D1016" s="80"/>
      <c r="E1016" s="80"/>
      <c r="F1016" s="80"/>
      <c r="G1016" s="80"/>
      <c r="H1016" s="80"/>
      <c r="I1016" s="80"/>
      <c r="J1016" s="102"/>
      <c r="K1016" s="103" t="str">
        <f aca="false">IF(J1016="","",IF(J1016&gt;=8,"Yes","Check"))</f>
        <v/>
      </c>
      <c r="L1016" s="81"/>
      <c r="M1016" s="102"/>
      <c r="N1016" s="102"/>
      <c r="O1016" s="80"/>
      <c r="P1016" s="81"/>
      <c r="Q1016" s="103" t="str">
        <f aca="false">IF(P1016="","",LEN(P1016))</f>
        <v/>
      </c>
      <c r="R1016" s="102"/>
      <c r="S1016" s="80"/>
      <c r="T1016" s="81"/>
      <c r="U1016" s="104" t="str">
        <f aca="false">IF($AE1016&lt;&gt;"",$AE1016+4,IF(OR(R1016&lt;&gt;"Yes",A1016=""),"",A1016+4))</f>
        <v/>
      </c>
      <c r="V1016" s="102"/>
      <c r="W1016" s="81"/>
      <c r="X1016" s="81"/>
      <c r="Y1016" s="105"/>
      <c r="Z1016" s="105"/>
      <c r="AA1016" s="106" t="str">
        <f aca="false">IF(AND($Y1016="",$Z1016=""),"",ROUND(IFERROR(VALUE(LEFT($Y1016,1)),0)*12+IFERROR(VALUE(LEFT($Z1016,1)),0)*8,0))</f>
        <v/>
      </c>
      <c r="AB1016" s="106" t="str">
        <f aca="false">IF($AA1016="","",IF($AA1016&gt;=80,"A - call first",IF($AA1016&gt;=60,"B - worth pursuing",IF($AA1016&gt;=40,"C - nurture","D - do not spend time here"))))</f>
        <v/>
      </c>
      <c r="AC1016" s="107" t="str">
        <f aca="false">IF($C1016="","",IF($S1016="Converted","8 Won / Certified",IF($S1016="Application Started","7 Certification / Enterprise opportunity",IF($S1016="Meeting Booked","6 Meeting / Application",IF(OR($S1016="Interested",$S1016="Info Requested"),"5 Interested",IF(OR($S1016="Declined",$S1016="Not Relevant",$S1016="Do Not Contact / Unsubscribed"),"9 Closed - Lost",IF($R1016="Yes","4 Contacted",IF($N1016="Yes","2 Engaged",IF($M1016="Yes","1 Awareness",IF($AA1016&gt;=60,"3 Qualified","1 Awareness"))))))))))</f>
        <v/>
      </c>
      <c r="AD1016" s="108"/>
      <c r="AE1016" s="108"/>
      <c r="AF1016" s="111" t="str">
        <f aca="false">IF($AE1016="","",$AE1016+10)</f>
        <v/>
      </c>
      <c r="AG1016" s="108"/>
      <c r="AH1016" s="81"/>
      <c r="AI1016" s="108"/>
      <c r="AJ1016" s="81"/>
      <c r="AK1016" s="108"/>
      <c r="AL1016" s="110"/>
      <c r="AM1016" s="81"/>
      <c r="AN1016" s="111" t="str">
        <f aca="false">IF($D1016="","",IF(COUNTIF($D$4:$D$1203,$D1016)&gt;1,"DUPLICATE — check earlier row",""))</f>
        <v/>
      </c>
      <c r="AO1016" s="81"/>
      <c r="AP1016" s="81"/>
    </row>
    <row r="1017" customFormat="false" ht="30" hidden="false" customHeight="true" outlineLevel="0" collapsed="false">
      <c r="A1017" s="79"/>
      <c r="B1017" s="80"/>
      <c r="C1017" s="80"/>
      <c r="D1017" s="80"/>
      <c r="E1017" s="80"/>
      <c r="F1017" s="80"/>
      <c r="G1017" s="80"/>
      <c r="H1017" s="80"/>
      <c r="I1017" s="80"/>
      <c r="J1017" s="102"/>
      <c r="K1017" s="103" t="str">
        <f aca="false">IF(J1017="","",IF(J1017&gt;=8,"Yes","Check"))</f>
        <v/>
      </c>
      <c r="L1017" s="81"/>
      <c r="M1017" s="102"/>
      <c r="N1017" s="102"/>
      <c r="O1017" s="80"/>
      <c r="P1017" s="81"/>
      <c r="Q1017" s="103" t="str">
        <f aca="false">IF(P1017="","",LEN(P1017))</f>
        <v/>
      </c>
      <c r="R1017" s="102"/>
      <c r="S1017" s="80"/>
      <c r="T1017" s="81"/>
      <c r="U1017" s="104" t="str">
        <f aca="false">IF($AE1017&lt;&gt;"",$AE1017+4,IF(OR(R1017&lt;&gt;"Yes",A1017=""),"",A1017+4))</f>
        <v/>
      </c>
      <c r="V1017" s="102"/>
      <c r="W1017" s="81"/>
      <c r="X1017" s="81"/>
      <c r="Y1017" s="105"/>
      <c r="Z1017" s="105"/>
      <c r="AA1017" s="106" t="str">
        <f aca="false">IF(AND($Y1017="",$Z1017=""),"",ROUND(IFERROR(VALUE(LEFT($Y1017,1)),0)*12+IFERROR(VALUE(LEFT($Z1017,1)),0)*8,0))</f>
        <v/>
      </c>
      <c r="AB1017" s="106" t="str">
        <f aca="false">IF($AA1017="","",IF($AA1017&gt;=80,"A - call first",IF($AA1017&gt;=60,"B - worth pursuing",IF($AA1017&gt;=40,"C - nurture","D - do not spend time here"))))</f>
        <v/>
      </c>
      <c r="AC1017" s="107" t="str">
        <f aca="false">IF($C1017="","",IF($S1017="Converted","8 Won / Certified",IF($S1017="Application Started","7 Certification / Enterprise opportunity",IF($S1017="Meeting Booked","6 Meeting / Application",IF(OR($S1017="Interested",$S1017="Info Requested"),"5 Interested",IF(OR($S1017="Declined",$S1017="Not Relevant",$S1017="Do Not Contact / Unsubscribed"),"9 Closed - Lost",IF($R1017="Yes","4 Contacted",IF($N1017="Yes","2 Engaged",IF($M1017="Yes","1 Awareness",IF($AA1017&gt;=60,"3 Qualified","1 Awareness"))))))))))</f>
        <v/>
      </c>
      <c r="AD1017" s="108"/>
      <c r="AE1017" s="108"/>
      <c r="AF1017" s="109" t="str">
        <f aca="false">IF($AE1017="","",$AE1017+10)</f>
        <v/>
      </c>
      <c r="AG1017" s="108"/>
      <c r="AH1017" s="81"/>
      <c r="AI1017" s="108"/>
      <c r="AJ1017" s="81"/>
      <c r="AK1017" s="108"/>
      <c r="AL1017" s="110"/>
      <c r="AM1017" s="81"/>
      <c r="AN1017" s="109" t="str">
        <f aca="false">IF($D1017="","",IF(COUNTIF($D$4:$D$1203,$D1017)&gt;1,"DUPLICATE — check earlier row",""))</f>
        <v/>
      </c>
      <c r="AO1017" s="81"/>
      <c r="AP1017" s="81"/>
    </row>
    <row r="1018" customFormat="false" ht="30" hidden="false" customHeight="true" outlineLevel="0" collapsed="false">
      <c r="A1018" s="79"/>
      <c r="B1018" s="80"/>
      <c r="C1018" s="80"/>
      <c r="D1018" s="80"/>
      <c r="E1018" s="80"/>
      <c r="F1018" s="80"/>
      <c r="G1018" s="80"/>
      <c r="H1018" s="80"/>
      <c r="I1018" s="80"/>
      <c r="J1018" s="102"/>
      <c r="K1018" s="103" t="str">
        <f aca="false">IF(J1018="","",IF(J1018&gt;=8,"Yes","Check"))</f>
        <v/>
      </c>
      <c r="L1018" s="81"/>
      <c r="M1018" s="102"/>
      <c r="N1018" s="102"/>
      <c r="O1018" s="80"/>
      <c r="P1018" s="81"/>
      <c r="Q1018" s="103" t="str">
        <f aca="false">IF(P1018="","",LEN(P1018))</f>
        <v/>
      </c>
      <c r="R1018" s="102"/>
      <c r="S1018" s="80"/>
      <c r="T1018" s="81"/>
      <c r="U1018" s="104" t="str">
        <f aca="false">IF($AE1018&lt;&gt;"",$AE1018+4,IF(OR(R1018&lt;&gt;"Yes",A1018=""),"",A1018+4))</f>
        <v/>
      </c>
      <c r="V1018" s="102"/>
      <c r="W1018" s="81"/>
      <c r="X1018" s="81"/>
      <c r="Y1018" s="105"/>
      <c r="Z1018" s="105"/>
      <c r="AA1018" s="106" t="str">
        <f aca="false">IF(AND($Y1018="",$Z1018=""),"",ROUND(IFERROR(VALUE(LEFT($Y1018,1)),0)*12+IFERROR(VALUE(LEFT($Z1018,1)),0)*8,0))</f>
        <v/>
      </c>
      <c r="AB1018" s="106" t="str">
        <f aca="false">IF($AA1018="","",IF($AA1018&gt;=80,"A - call first",IF($AA1018&gt;=60,"B - worth pursuing",IF($AA1018&gt;=40,"C - nurture","D - do not spend time here"))))</f>
        <v/>
      </c>
      <c r="AC1018" s="107" t="str">
        <f aca="false">IF($C1018="","",IF($S1018="Converted","8 Won / Certified",IF($S1018="Application Started","7 Certification / Enterprise opportunity",IF($S1018="Meeting Booked","6 Meeting / Application",IF(OR($S1018="Interested",$S1018="Info Requested"),"5 Interested",IF(OR($S1018="Declined",$S1018="Not Relevant",$S1018="Do Not Contact / Unsubscribed"),"9 Closed - Lost",IF($R1018="Yes","4 Contacted",IF($N1018="Yes","2 Engaged",IF($M1018="Yes","1 Awareness",IF($AA1018&gt;=60,"3 Qualified","1 Awareness"))))))))))</f>
        <v/>
      </c>
      <c r="AD1018" s="108"/>
      <c r="AE1018" s="108"/>
      <c r="AF1018" s="111" t="str">
        <f aca="false">IF($AE1018="","",$AE1018+10)</f>
        <v/>
      </c>
      <c r="AG1018" s="108"/>
      <c r="AH1018" s="81"/>
      <c r="AI1018" s="108"/>
      <c r="AJ1018" s="81"/>
      <c r="AK1018" s="108"/>
      <c r="AL1018" s="110"/>
      <c r="AM1018" s="81"/>
      <c r="AN1018" s="111" t="str">
        <f aca="false">IF($D1018="","",IF(COUNTIF($D$4:$D$1203,$D1018)&gt;1,"DUPLICATE — check earlier row",""))</f>
        <v/>
      </c>
      <c r="AO1018" s="81"/>
      <c r="AP1018" s="81"/>
    </row>
    <row r="1019" customFormat="false" ht="30" hidden="false" customHeight="true" outlineLevel="0" collapsed="false">
      <c r="A1019" s="79"/>
      <c r="B1019" s="80"/>
      <c r="C1019" s="80"/>
      <c r="D1019" s="80"/>
      <c r="E1019" s="80"/>
      <c r="F1019" s="80"/>
      <c r="G1019" s="80"/>
      <c r="H1019" s="80"/>
      <c r="I1019" s="80"/>
      <c r="J1019" s="102"/>
      <c r="K1019" s="103" t="str">
        <f aca="false">IF(J1019="","",IF(J1019&gt;=8,"Yes","Check"))</f>
        <v/>
      </c>
      <c r="L1019" s="81"/>
      <c r="M1019" s="102"/>
      <c r="N1019" s="102"/>
      <c r="O1019" s="80"/>
      <c r="P1019" s="81"/>
      <c r="Q1019" s="103" t="str">
        <f aca="false">IF(P1019="","",LEN(P1019))</f>
        <v/>
      </c>
      <c r="R1019" s="102"/>
      <c r="S1019" s="80"/>
      <c r="T1019" s="81"/>
      <c r="U1019" s="104" t="str">
        <f aca="false">IF($AE1019&lt;&gt;"",$AE1019+4,IF(OR(R1019&lt;&gt;"Yes",A1019=""),"",A1019+4))</f>
        <v/>
      </c>
      <c r="V1019" s="102"/>
      <c r="W1019" s="81"/>
      <c r="X1019" s="81"/>
      <c r="Y1019" s="105"/>
      <c r="Z1019" s="105"/>
      <c r="AA1019" s="106" t="str">
        <f aca="false">IF(AND($Y1019="",$Z1019=""),"",ROUND(IFERROR(VALUE(LEFT($Y1019,1)),0)*12+IFERROR(VALUE(LEFT($Z1019,1)),0)*8,0))</f>
        <v/>
      </c>
      <c r="AB1019" s="106" t="str">
        <f aca="false">IF($AA1019="","",IF($AA1019&gt;=80,"A - call first",IF($AA1019&gt;=60,"B - worth pursuing",IF($AA1019&gt;=40,"C - nurture","D - do not spend time here"))))</f>
        <v/>
      </c>
      <c r="AC1019" s="107" t="str">
        <f aca="false">IF($C1019="","",IF($S1019="Converted","8 Won / Certified",IF($S1019="Application Started","7 Certification / Enterprise opportunity",IF($S1019="Meeting Booked","6 Meeting / Application",IF(OR($S1019="Interested",$S1019="Info Requested"),"5 Interested",IF(OR($S1019="Declined",$S1019="Not Relevant",$S1019="Do Not Contact / Unsubscribed"),"9 Closed - Lost",IF($R1019="Yes","4 Contacted",IF($N1019="Yes","2 Engaged",IF($M1019="Yes","1 Awareness",IF($AA1019&gt;=60,"3 Qualified","1 Awareness"))))))))))</f>
        <v/>
      </c>
      <c r="AD1019" s="108"/>
      <c r="AE1019" s="108"/>
      <c r="AF1019" s="109" t="str">
        <f aca="false">IF($AE1019="","",$AE1019+10)</f>
        <v/>
      </c>
      <c r="AG1019" s="108"/>
      <c r="AH1019" s="81"/>
      <c r="AI1019" s="108"/>
      <c r="AJ1019" s="81"/>
      <c r="AK1019" s="108"/>
      <c r="AL1019" s="110"/>
      <c r="AM1019" s="81"/>
      <c r="AN1019" s="109" t="str">
        <f aca="false">IF($D1019="","",IF(COUNTIF($D$4:$D$1203,$D1019)&gt;1,"DUPLICATE — check earlier row",""))</f>
        <v/>
      </c>
      <c r="AO1019" s="81"/>
      <c r="AP1019" s="81"/>
    </row>
    <row r="1020" customFormat="false" ht="30" hidden="false" customHeight="true" outlineLevel="0" collapsed="false">
      <c r="A1020" s="79"/>
      <c r="B1020" s="80"/>
      <c r="C1020" s="80"/>
      <c r="D1020" s="80"/>
      <c r="E1020" s="80"/>
      <c r="F1020" s="80"/>
      <c r="G1020" s="80"/>
      <c r="H1020" s="80"/>
      <c r="I1020" s="80"/>
      <c r="J1020" s="102"/>
      <c r="K1020" s="103" t="str">
        <f aca="false">IF(J1020="","",IF(J1020&gt;=8,"Yes","Check"))</f>
        <v/>
      </c>
      <c r="L1020" s="81"/>
      <c r="M1020" s="102"/>
      <c r="N1020" s="102"/>
      <c r="O1020" s="80"/>
      <c r="P1020" s="81"/>
      <c r="Q1020" s="103" t="str">
        <f aca="false">IF(P1020="","",LEN(P1020))</f>
        <v/>
      </c>
      <c r="R1020" s="102"/>
      <c r="S1020" s="80"/>
      <c r="T1020" s="81"/>
      <c r="U1020" s="104" t="str">
        <f aca="false">IF($AE1020&lt;&gt;"",$AE1020+4,IF(OR(R1020&lt;&gt;"Yes",A1020=""),"",A1020+4))</f>
        <v/>
      </c>
      <c r="V1020" s="102"/>
      <c r="W1020" s="81"/>
      <c r="X1020" s="81"/>
      <c r="Y1020" s="105"/>
      <c r="Z1020" s="105"/>
      <c r="AA1020" s="106" t="str">
        <f aca="false">IF(AND($Y1020="",$Z1020=""),"",ROUND(IFERROR(VALUE(LEFT($Y1020,1)),0)*12+IFERROR(VALUE(LEFT($Z1020,1)),0)*8,0))</f>
        <v/>
      </c>
      <c r="AB1020" s="106" t="str">
        <f aca="false">IF($AA1020="","",IF($AA1020&gt;=80,"A - call first",IF($AA1020&gt;=60,"B - worth pursuing",IF($AA1020&gt;=40,"C - nurture","D - do not spend time here"))))</f>
        <v/>
      </c>
      <c r="AC1020" s="107" t="str">
        <f aca="false">IF($C1020="","",IF($S1020="Converted","8 Won / Certified",IF($S1020="Application Started","7 Certification / Enterprise opportunity",IF($S1020="Meeting Booked","6 Meeting / Application",IF(OR($S1020="Interested",$S1020="Info Requested"),"5 Interested",IF(OR($S1020="Declined",$S1020="Not Relevant",$S1020="Do Not Contact / Unsubscribed"),"9 Closed - Lost",IF($R1020="Yes","4 Contacted",IF($N1020="Yes","2 Engaged",IF($M1020="Yes","1 Awareness",IF($AA1020&gt;=60,"3 Qualified","1 Awareness"))))))))))</f>
        <v/>
      </c>
      <c r="AD1020" s="108"/>
      <c r="AE1020" s="108"/>
      <c r="AF1020" s="111" t="str">
        <f aca="false">IF($AE1020="","",$AE1020+10)</f>
        <v/>
      </c>
      <c r="AG1020" s="108"/>
      <c r="AH1020" s="81"/>
      <c r="AI1020" s="108"/>
      <c r="AJ1020" s="81"/>
      <c r="AK1020" s="108"/>
      <c r="AL1020" s="110"/>
      <c r="AM1020" s="81"/>
      <c r="AN1020" s="111" t="str">
        <f aca="false">IF($D1020="","",IF(COUNTIF($D$4:$D$1203,$D1020)&gt;1,"DUPLICATE — check earlier row",""))</f>
        <v/>
      </c>
      <c r="AO1020" s="81"/>
      <c r="AP1020" s="81"/>
    </row>
    <row r="1021" customFormat="false" ht="30" hidden="false" customHeight="true" outlineLevel="0" collapsed="false">
      <c r="A1021" s="79"/>
      <c r="B1021" s="80"/>
      <c r="C1021" s="80"/>
      <c r="D1021" s="80"/>
      <c r="E1021" s="80"/>
      <c r="F1021" s="80"/>
      <c r="G1021" s="80"/>
      <c r="H1021" s="80"/>
      <c r="I1021" s="80"/>
      <c r="J1021" s="102"/>
      <c r="K1021" s="103" t="str">
        <f aca="false">IF(J1021="","",IF(J1021&gt;=8,"Yes","Check"))</f>
        <v/>
      </c>
      <c r="L1021" s="81"/>
      <c r="M1021" s="102"/>
      <c r="N1021" s="102"/>
      <c r="O1021" s="80"/>
      <c r="P1021" s="81"/>
      <c r="Q1021" s="103" t="str">
        <f aca="false">IF(P1021="","",LEN(P1021))</f>
        <v/>
      </c>
      <c r="R1021" s="102"/>
      <c r="S1021" s="80"/>
      <c r="T1021" s="81"/>
      <c r="U1021" s="104" t="str">
        <f aca="false">IF($AE1021&lt;&gt;"",$AE1021+4,IF(OR(R1021&lt;&gt;"Yes",A1021=""),"",A1021+4))</f>
        <v/>
      </c>
      <c r="V1021" s="102"/>
      <c r="W1021" s="81"/>
      <c r="X1021" s="81"/>
      <c r="Y1021" s="105"/>
      <c r="Z1021" s="105"/>
      <c r="AA1021" s="106" t="str">
        <f aca="false">IF(AND($Y1021="",$Z1021=""),"",ROUND(IFERROR(VALUE(LEFT($Y1021,1)),0)*12+IFERROR(VALUE(LEFT($Z1021,1)),0)*8,0))</f>
        <v/>
      </c>
      <c r="AB1021" s="106" t="str">
        <f aca="false">IF($AA1021="","",IF($AA1021&gt;=80,"A - call first",IF($AA1021&gt;=60,"B - worth pursuing",IF($AA1021&gt;=40,"C - nurture","D - do not spend time here"))))</f>
        <v/>
      </c>
      <c r="AC1021" s="107" t="str">
        <f aca="false">IF($C1021="","",IF($S1021="Converted","8 Won / Certified",IF($S1021="Application Started","7 Certification / Enterprise opportunity",IF($S1021="Meeting Booked","6 Meeting / Application",IF(OR($S1021="Interested",$S1021="Info Requested"),"5 Interested",IF(OR($S1021="Declined",$S1021="Not Relevant",$S1021="Do Not Contact / Unsubscribed"),"9 Closed - Lost",IF($R1021="Yes","4 Contacted",IF($N1021="Yes","2 Engaged",IF($M1021="Yes","1 Awareness",IF($AA1021&gt;=60,"3 Qualified","1 Awareness"))))))))))</f>
        <v/>
      </c>
      <c r="AD1021" s="108"/>
      <c r="AE1021" s="108"/>
      <c r="AF1021" s="109" t="str">
        <f aca="false">IF($AE1021="","",$AE1021+10)</f>
        <v/>
      </c>
      <c r="AG1021" s="108"/>
      <c r="AH1021" s="81"/>
      <c r="AI1021" s="108"/>
      <c r="AJ1021" s="81"/>
      <c r="AK1021" s="108"/>
      <c r="AL1021" s="110"/>
      <c r="AM1021" s="81"/>
      <c r="AN1021" s="109" t="str">
        <f aca="false">IF($D1021="","",IF(COUNTIF($D$4:$D$1203,$D1021)&gt;1,"DUPLICATE — check earlier row",""))</f>
        <v/>
      </c>
      <c r="AO1021" s="81"/>
      <c r="AP1021" s="81"/>
    </row>
    <row r="1022" customFormat="false" ht="30" hidden="false" customHeight="true" outlineLevel="0" collapsed="false">
      <c r="A1022" s="79"/>
      <c r="B1022" s="80"/>
      <c r="C1022" s="80"/>
      <c r="D1022" s="80"/>
      <c r="E1022" s="80"/>
      <c r="F1022" s="80"/>
      <c r="G1022" s="80"/>
      <c r="H1022" s="80"/>
      <c r="I1022" s="80"/>
      <c r="J1022" s="102"/>
      <c r="K1022" s="103" t="str">
        <f aca="false">IF(J1022="","",IF(J1022&gt;=8,"Yes","Check"))</f>
        <v/>
      </c>
      <c r="L1022" s="81"/>
      <c r="M1022" s="102"/>
      <c r="N1022" s="102"/>
      <c r="O1022" s="80"/>
      <c r="P1022" s="81"/>
      <c r="Q1022" s="103" t="str">
        <f aca="false">IF(P1022="","",LEN(P1022))</f>
        <v/>
      </c>
      <c r="R1022" s="102"/>
      <c r="S1022" s="80"/>
      <c r="T1022" s="81"/>
      <c r="U1022" s="104" t="str">
        <f aca="false">IF($AE1022&lt;&gt;"",$AE1022+4,IF(OR(R1022&lt;&gt;"Yes",A1022=""),"",A1022+4))</f>
        <v/>
      </c>
      <c r="V1022" s="102"/>
      <c r="W1022" s="81"/>
      <c r="X1022" s="81"/>
      <c r="Y1022" s="105"/>
      <c r="Z1022" s="105"/>
      <c r="AA1022" s="106" t="str">
        <f aca="false">IF(AND($Y1022="",$Z1022=""),"",ROUND(IFERROR(VALUE(LEFT($Y1022,1)),0)*12+IFERROR(VALUE(LEFT($Z1022,1)),0)*8,0))</f>
        <v/>
      </c>
      <c r="AB1022" s="106" t="str">
        <f aca="false">IF($AA1022="","",IF($AA1022&gt;=80,"A - call first",IF($AA1022&gt;=60,"B - worth pursuing",IF($AA1022&gt;=40,"C - nurture","D - do not spend time here"))))</f>
        <v/>
      </c>
      <c r="AC1022" s="107" t="str">
        <f aca="false">IF($C1022="","",IF($S1022="Converted","8 Won / Certified",IF($S1022="Application Started","7 Certification / Enterprise opportunity",IF($S1022="Meeting Booked","6 Meeting / Application",IF(OR($S1022="Interested",$S1022="Info Requested"),"5 Interested",IF(OR($S1022="Declined",$S1022="Not Relevant",$S1022="Do Not Contact / Unsubscribed"),"9 Closed - Lost",IF($R1022="Yes","4 Contacted",IF($N1022="Yes","2 Engaged",IF($M1022="Yes","1 Awareness",IF($AA1022&gt;=60,"3 Qualified","1 Awareness"))))))))))</f>
        <v/>
      </c>
      <c r="AD1022" s="108"/>
      <c r="AE1022" s="108"/>
      <c r="AF1022" s="111" t="str">
        <f aca="false">IF($AE1022="","",$AE1022+10)</f>
        <v/>
      </c>
      <c r="AG1022" s="108"/>
      <c r="AH1022" s="81"/>
      <c r="AI1022" s="108"/>
      <c r="AJ1022" s="81"/>
      <c r="AK1022" s="108"/>
      <c r="AL1022" s="110"/>
      <c r="AM1022" s="81"/>
      <c r="AN1022" s="111" t="str">
        <f aca="false">IF($D1022="","",IF(COUNTIF($D$4:$D$1203,$D1022)&gt;1,"DUPLICATE — check earlier row",""))</f>
        <v/>
      </c>
      <c r="AO1022" s="81"/>
      <c r="AP1022" s="81"/>
    </row>
    <row r="1023" customFormat="false" ht="30" hidden="false" customHeight="true" outlineLevel="0" collapsed="false">
      <c r="A1023" s="79"/>
      <c r="B1023" s="80"/>
      <c r="C1023" s="80"/>
      <c r="D1023" s="80"/>
      <c r="E1023" s="80"/>
      <c r="F1023" s="80"/>
      <c r="G1023" s="80"/>
      <c r="H1023" s="80"/>
      <c r="I1023" s="80"/>
      <c r="J1023" s="102"/>
      <c r="K1023" s="103" t="str">
        <f aca="false">IF(J1023="","",IF(J1023&gt;=8,"Yes","Check"))</f>
        <v/>
      </c>
      <c r="L1023" s="81"/>
      <c r="M1023" s="102"/>
      <c r="N1023" s="102"/>
      <c r="O1023" s="80"/>
      <c r="P1023" s="81"/>
      <c r="Q1023" s="103" t="str">
        <f aca="false">IF(P1023="","",LEN(P1023))</f>
        <v/>
      </c>
      <c r="R1023" s="102"/>
      <c r="S1023" s="80"/>
      <c r="T1023" s="81"/>
      <c r="U1023" s="104" t="str">
        <f aca="false">IF($AE1023&lt;&gt;"",$AE1023+4,IF(OR(R1023&lt;&gt;"Yes",A1023=""),"",A1023+4))</f>
        <v/>
      </c>
      <c r="V1023" s="102"/>
      <c r="W1023" s="81"/>
      <c r="X1023" s="81"/>
      <c r="Y1023" s="105"/>
      <c r="Z1023" s="105"/>
      <c r="AA1023" s="106" t="str">
        <f aca="false">IF(AND($Y1023="",$Z1023=""),"",ROUND(IFERROR(VALUE(LEFT($Y1023,1)),0)*12+IFERROR(VALUE(LEFT($Z1023,1)),0)*8,0))</f>
        <v/>
      </c>
      <c r="AB1023" s="106" t="str">
        <f aca="false">IF($AA1023="","",IF($AA1023&gt;=80,"A - call first",IF($AA1023&gt;=60,"B - worth pursuing",IF($AA1023&gt;=40,"C - nurture","D - do not spend time here"))))</f>
        <v/>
      </c>
      <c r="AC1023" s="107" t="str">
        <f aca="false">IF($C1023="","",IF($S1023="Converted","8 Won / Certified",IF($S1023="Application Started","7 Certification / Enterprise opportunity",IF($S1023="Meeting Booked","6 Meeting / Application",IF(OR($S1023="Interested",$S1023="Info Requested"),"5 Interested",IF(OR($S1023="Declined",$S1023="Not Relevant",$S1023="Do Not Contact / Unsubscribed"),"9 Closed - Lost",IF($R1023="Yes","4 Contacted",IF($N1023="Yes","2 Engaged",IF($M1023="Yes","1 Awareness",IF($AA1023&gt;=60,"3 Qualified","1 Awareness"))))))))))</f>
        <v/>
      </c>
      <c r="AD1023" s="108"/>
      <c r="AE1023" s="108"/>
      <c r="AF1023" s="109" t="str">
        <f aca="false">IF($AE1023="","",$AE1023+10)</f>
        <v/>
      </c>
      <c r="AG1023" s="108"/>
      <c r="AH1023" s="81"/>
      <c r="AI1023" s="108"/>
      <c r="AJ1023" s="81"/>
      <c r="AK1023" s="108"/>
      <c r="AL1023" s="110"/>
      <c r="AM1023" s="81"/>
      <c r="AN1023" s="109" t="str">
        <f aca="false">IF($D1023="","",IF(COUNTIF($D$4:$D$1203,$D1023)&gt;1,"DUPLICATE — check earlier row",""))</f>
        <v/>
      </c>
      <c r="AO1023" s="81"/>
      <c r="AP1023" s="81"/>
    </row>
    <row r="1024" customFormat="false" ht="30" hidden="false" customHeight="true" outlineLevel="0" collapsed="false">
      <c r="A1024" s="79"/>
      <c r="B1024" s="80"/>
      <c r="C1024" s="80"/>
      <c r="D1024" s="80"/>
      <c r="E1024" s="80"/>
      <c r="F1024" s="80"/>
      <c r="G1024" s="80"/>
      <c r="H1024" s="80"/>
      <c r="I1024" s="80"/>
      <c r="J1024" s="102"/>
      <c r="K1024" s="103" t="str">
        <f aca="false">IF(J1024="","",IF(J1024&gt;=8,"Yes","Check"))</f>
        <v/>
      </c>
      <c r="L1024" s="81"/>
      <c r="M1024" s="102"/>
      <c r="N1024" s="102"/>
      <c r="O1024" s="80"/>
      <c r="P1024" s="81"/>
      <c r="Q1024" s="103" t="str">
        <f aca="false">IF(P1024="","",LEN(P1024))</f>
        <v/>
      </c>
      <c r="R1024" s="102"/>
      <c r="S1024" s="80"/>
      <c r="T1024" s="81"/>
      <c r="U1024" s="104" t="str">
        <f aca="false">IF($AE1024&lt;&gt;"",$AE1024+4,IF(OR(R1024&lt;&gt;"Yes",A1024=""),"",A1024+4))</f>
        <v/>
      </c>
      <c r="V1024" s="102"/>
      <c r="W1024" s="81"/>
      <c r="X1024" s="81"/>
      <c r="Y1024" s="105"/>
      <c r="Z1024" s="105"/>
      <c r="AA1024" s="106" t="str">
        <f aca="false">IF(AND($Y1024="",$Z1024=""),"",ROUND(IFERROR(VALUE(LEFT($Y1024,1)),0)*12+IFERROR(VALUE(LEFT($Z1024,1)),0)*8,0))</f>
        <v/>
      </c>
      <c r="AB1024" s="106" t="str">
        <f aca="false">IF($AA1024="","",IF($AA1024&gt;=80,"A - call first",IF($AA1024&gt;=60,"B - worth pursuing",IF($AA1024&gt;=40,"C - nurture","D - do not spend time here"))))</f>
        <v/>
      </c>
      <c r="AC1024" s="107" t="str">
        <f aca="false">IF($C1024="","",IF($S1024="Converted","8 Won / Certified",IF($S1024="Application Started","7 Certification / Enterprise opportunity",IF($S1024="Meeting Booked","6 Meeting / Application",IF(OR($S1024="Interested",$S1024="Info Requested"),"5 Interested",IF(OR($S1024="Declined",$S1024="Not Relevant",$S1024="Do Not Contact / Unsubscribed"),"9 Closed - Lost",IF($R1024="Yes","4 Contacted",IF($N1024="Yes","2 Engaged",IF($M1024="Yes","1 Awareness",IF($AA1024&gt;=60,"3 Qualified","1 Awareness"))))))))))</f>
        <v/>
      </c>
      <c r="AD1024" s="108"/>
      <c r="AE1024" s="108"/>
      <c r="AF1024" s="111" t="str">
        <f aca="false">IF($AE1024="","",$AE1024+10)</f>
        <v/>
      </c>
      <c r="AG1024" s="108"/>
      <c r="AH1024" s="81"/>
      <c r="AI1024" s="108"/>
      <c r="AJ1024" s="81"/>
      <c r="AK1024" s="108"/>
      <c r="AL1024" s="110"/>
      <c r="AM1024" s="81"/>
      <c r="AN1024" s="111" t="str">
        <f aca="false">IF($D1024="","",IF(COUNTIF($D$4:$D$1203,$D1024)&gt;1,"DUPLICATE — check earlier row",""))</f>
        <v/>
      </c>
      <c r="AO1024" s="81"/>
      <c r="AP1024" s="81"/>
    </row>
    <row r="1025" customFormat="false" ht="30" hidden="false" customHeight="true" outlineLevel="0" collapsed="false">
      <c r="A1025" s="79"/>
      <c r="B1025" s="80"/>
      <c r="C1025" s="80"/>
      <c r="D1025" s="80"/>
      <c r="E1025" s="80"/>
      <c r="F1025" s="80"/>
      <c r="G1025" s="80"/>
      <c r="H1025" s="80"/>
      <c r="I1025" s="80"/>
      <c r="J1025" s="102"/>
      <c r="K1025" s="103" t="str">
        <f aca="false">IF(J1025="","",IF(J1025&gt;=8,"Yes","Check"))</f>
        <v/>
      </c>
      <c r="L1025" s="81"/>
      <c r="M1025" s="102"/>
      <c r="N1025" s="102"/>
      <c r="O1025" s="80"/>
      <c r="P1025" s="81"/>
      <c r="Q1025" s="103" t="str">
        <f aca="false">IF(P1025="","",LEN(P1025))</f>
        <v/>
      </c>
      <c r="R1025" s="102"/>
      <c r="S1025" s="80"/>
      <c r="T1025" s="81"/>
      <c r="U1025" s="104" t="str">
        <f aca="false">IF($AE1025&lt;&gt;"",$AE1025+4,IF(OR(R1025&lt;&gt;"Yes",A1025=""),"",A1025+4))</f>
        <v/>
      </c>
      <c r="V1025" s="102"/>
      <c r="W1025" s="81"/>
      <c r="X1025" s="81"/>
      <c r="Y1025" s="105"/>
      <c r="Z1025" s="105"/>
      <c r="AA1025" s="106" t="str">
        <f aca="false">IF(AND($Y1025="",$Z1025=""),"",ROUND(IFERROR(VALUE(LEFT($Y1025,1)),0)*12+IFERROR(VALUE(LEFT($Z1025,1)),0)*8,0))</f>
        <v/>
      </c>
      <c r="AB1025" s="106" t="str">
        <f aca="false">IF($AA1025="","",IF($AA1025&gt;=80,"A - call first",IF($AA1025&gt;=60,"B - worth pursuing",IF($AA1025&gt;=40,"C - nurture","D - do not spend time here"))))</f>
        <v/>
      </c>
      <c r="AC1025" s="107" t="str">
        <f aca="false">IF($C1025="","",IF($S1025="Converted","8 Won / Certified",IF($S1025="Application Started","7 Certification / Enterprise opportunity",IF($S1025="Meeting Booked","6 Meeting / Application",IF(OR($S1025="Interested",$S1025="Info Requested"),"5 Interested",IF(OR($S1025="Declined",$S1025="Not Relevant",$S1025="Do Not Contact / Unsubscribed"),"9 Closed - Lost",IF($R1025="Yes","4 Contacted",IF($N1025="Yes","2 Engaged",IF($M1025="Yes","1 Awareness",IF($AA1025&gt;=60,"3 Qualified","1 Awareness"))))))))))</f>
        <v/>
      </c>
      <c r="AD1025" s="108"/>
      <c r="AE1025" s="108"/>
      <c r="AF1025" s="109" t="str">
        <f aca="false">IF($AE1025="","",$AE1025+10)</f>
        <v/>
      </c>
      <c r="AG1025" s="108"/>
      <c r="AH1025" s="81"/>
      <c r="AI1025" s="108"/>
      <c r="AJ1025" s="81"/>
      <c r="AK1025" s="108"/>
      <c r="AL1025" s="110"/>
      <c r="AM1025" s="81"/>
      <c r="AN1025" s="109" t="str">
        <f aca="false">IF($D1025="","",IF(COUNTIF($D$4:$D$1203,$D1025)&gt;1,"DUPLICATE — check earlier row",""))</f>
        <v/>
      </c>
      <c r="AO1025" s="81"/>
      <c r="AP1025" s="81"/>
    </row>
    <row r="1026" customFormat="false" ht="30" hidden="false" customHeight="true" outlineLevel="0" collapsed="false">
      <c r="A1026" s="79"/>
      <c r="B1026" s="80"/>
      <c r="C1026" s="80"/>
      <c r="D1026" s="80"/>
      <c r="E1026" s="80"/>
      <c r="F1026" s="80"/>
      <c r="G1026" s="80"/>
      <c r="H1026" s="80"/>
      <c r="I1026" s="80"/>
      <c r="J1026" s="102"/>
      <c r="K1026" s="103" t="str">
        <f aca="false">IF(J1026="","",IF(J1026&gt;=8,"Yes","Check"))</f>
        <v/>
      </c>
      <c r="L1026" s="81"/>
      <c r="M1026" s="102"/>
      <c r="N1026" s="102"/>
      <c r="O1026" s="80"/>
      <c r="P1026" s="81"/>
      <c r="Q1026" s="103" t="str">
        <f aca="false">IF(P1026="","",LEN(P1026))</f>
        <v/>
      </c>
      <c r="R1026" s="102"/>
      <c r="S1026" s="80"/>
      <c r="T1026" s="81"/>
      <c r="U1026" s="104" t="str">
        <f aca="false">IF($AE1026&lt;&gt;"",$AE1026+4,IF(OR(R1026&lt;&gt;"Yes",A1026=""),"",A1026+4))</f>
        <v/>
      </c>
      <c r="V1026" s="102"/>
      <c r="W1026" s="81"/>
      <c r="X1026" s="81"/>
      <c r="Y1026" s="105"/>
      <c r="Z1026" s="105"/>
      <c r="AA1026" s="106" t="str">
        <f aca="false">IF(AND($Y1026="",$Z1026=""),"",ROUND(IFERROR(VALUE(LEFT($Y1026,1)),0)*12+IFERROR(VALUE(LEFT($Z1026,1)),0)*8,0))</f>
        <v/>
      </c>
      <c r="AB1026" s="106" t="str">
        <f aca="false">IF($AA1026="","",IF($AA1026&gt;=80,"A - call first",IF($AA1026&gt;=60,"B - worth pursuing",IF($AA1026&gt;=40,"C - nurture","D - do not spend time here"))))</f>
        <v/>
      </c>
      <c r="AC1026" s="107" t="str">
        <f aca="false">IF($C1026="","",IF($S1026="Converted","8 Won / Certified",IF($S1026="Application Started","7 Certification / Enterprise opportunity",IF($S1026="Meeting Booked","6 Meeting / Application",IF(OR($S1026="Interested",$S1026="Info Requested"),"5 Interested",IF(OR($S1026="Declined",$S1026="Not Relevant",$S1026="Do Not Contact / Unsubscribed"),"9 Closed - Lost",IF($R1026="Yes","4 Contacted",IF($N1026="Yes","2 Engaged",IF($M1026="Yes","1 Awareness",IF($AA1026&gt;=60,"3 Qualified","1 Awareness"))))))))))</f>
        <v/>
      </c>
      <c r="AD1026" s="108"/>
      <c r="AE1026" s="108"/>
      <c r="AF1026" s="111" t="str">
        <f aca="false">IF($AE1026="","",$AE1026+10)</f>
        <v/>
      </c>
      <c r="AG1026" s="108"/>
      <c r="AH1026" s="81"/>
      <c r="AI1026" s="108"/>
      <c r="AJ1026" s="81"/>
      <c r="AK1026" s="108"/>
      <c r="AL1026" s="110"/>
      <c r="AM1026" s="81"/>
      <c r="AN1026" s="111" t="str">
        <f aca="false">IF($D1026="","",IF(COUNTIF($D$4:$D$1203,$D1026)&gt;1,"DUPLICATE — check earlier row",""))</f>
        <v/>
      </c>
      <c r="AO1026" s="81"/>
      <c r="AP1026" s="81"/>
    </row>
    <row r="1027" customFormat="false" ht="30" hidden="false" customHeight="true" outlineLevel="0" collapsed="false">
      <c r="A1027" s="79"/>
      <c r="B1027" s="80"/>
      <c r="C1027" s="80"/>
      <c r="D1027" s="80"/>
      <c r="E1027" s="80"/>
      <c r="F1027" s="80"/>
      <c r="G1027" s="80"/>
      <c r="H1027" s="80"/>
      <c r="I1027" s="80"/>
      <c r="J1027" s="102"/>
      <c r="K1027" s="103" t="str">
        <f aca="false">IF(J1027="","",IF(J1027&gt;=8,"Yes","Check"))</f>
        <v/>
      </c>
      <c r="L1027" s="81"/>
      <c r="M1027" s="102"/>
      <c r="N1027" s="102"/>
      <c r="O1027" s="80"/>
      <c r="P1027" s="81"/>
      <c r="Q1027" s="103" t="str">
        <f aca="false">IF(P1027="","",LEN(P1027))</f>
        <v/>
      </c>
      <c r="R1027" s="102"/>
      <c r="S1027" s="80"/>
      <c r="T1027" s="81"/>
      <c r="U1027" s="104" t="str">
        <f aca="false">IF($AE1027&lt;&gt;"",$AE1027+4,IF(OR(R1027&lt;&gt;"Yes",A1027=""),"",A1027+4))</f>
        <v/>
      </c>
      <c r="V1027" s="102"/>
      <c r="W1027" s="81"/>
      <c r="X1027" s="81"/>
      <c r="Y1027" s="105"/>
      <c r="Z1027" s="105"/>
      <c r="AA1027" s="106" t="str">
        <f aca="false">IF(AND($Y1027="",$Z1027=""),"",ROUND(IFERROR(VALUE(LEFT($Y1027,1)),0)*12+IFERROR(VALUE(LEFT($Z1027,1)),0)*8,0))</f>
        <v/>
      </c>
      <c r="AB1027" s="106" t="str">
        <f aca="false">IF($AA1027="","",IF($AA1027&gt;=80,"A - call first",IF($AA1027&gt;=60,"B - worth pursuing",IF($AA1027&gt;=40,"C - nurture","D - do not spend time here"))))</f>
        <v/>
      </c>
      <c r="AC1027" s="107" t="str">
        <f aca="false">IF($C1027="","",IF($S1027="Converted","8 Won / Certified",IF($S1027="Application Started","7 Certification / Enterprise opportunity",IF($S1027="Meeting Booked","6 Meeting / Application",IF(OR($S1027="Interested",$S1027="Info Requested"),"5 Interested",IF(OR($S1027="Declined",$S1027="Not Relevant",$S1027="Do Not Contact / Unsubscribed"),"9 Closed - Lost",IF($R1027="Yes","4 Contacted",IF($N1027="Yes","2 Engaged",IF($M1027="Yes","1 Awareness",IF($AA1027&gt;=60,"3 Qualified","1 Awareness"))))))))))</f>
        <v/>
      </c>
      <c r="AD1027" s="108"/>
      <c r="AE1027" s="108"/>
      <c r="AF1027" s="109" t="str">
        <f aca="false">IF($AE1027="","",$AE1027+10)</f>
        <v/>
      </c>
      <c r="AG1027" s="108"/>
      <c r="AH1027" s="81"/>
      <c r="AI1027" s="108"/>
      <c r="AJ1027" s="81"/>
      <c r="AK1027" s="108"/>
      <c r="AL1027" s="110"/>
      <c r="AM1027" s="81"/>
      <c r="AN1027" s="109" t="str">
        <f aca="false">IF($D1027="","",IF(COUNTIF($D$4:$D$1203,$D1027)&gt;1,"DUPLICATE — check earlier row",""))</f>
        <v/>
      </c>
      <c r="AO1027" s="81"/>
      <c r="AP1027" s="81"/>
    </row>
    <row r="1028" customFormat="false" ht="30" hidden="false" customHeight="true" outlineLevel="0" collapsed="false">
      <c r="A1028" s="79"/>
      <c r="B1028" s="80"/>
      <c r="C1028" s="80"/>
      <c r="D1028" s="80"/>
      <c r="E1028" s="80"/>
      <c r="F1028" s="80"/>
      <c r="G1028" s="80"/>
      <c r="H1028" s="80"/>
      <c r="I1028" s="80"/>
      <c r="J1028" s="102"/>
      <c r="K1028" s="103" t="str">
        <f aca="false">IF(J1028="","",IF(J1028&gt;=8,"Yes","Check"))</f>
        <v/>
      </c>
      <c r="L1028" s="81"/>
      <c r="M1028" s="102"/>
      <c r="N1028" s="102"/>
      <c r="O1028" s="80"/>
      <c r="P1028" s="81"/>
      <c r="Q1028" s="103" t="str">
        <f aca="false">IF(P1028="","",LEN(P1028))</f>
        <v/>
      </c>
      <c r="R1028" s="102"/>
      <c r="S1028" s="80"/>
      <c r="T1028" s="81"/>
      <c r="U1028" s="104" t="str">
        <f aca="false">IF($AE1028&lt;&gt;"",$AE1028+4,IF(OR(R1028&lt;&gt;"Yes",A1028=""),"",A1028+4))</f>
        <v/>
      </c>
      <c r="V1028" s="102"/>
      <c r="W1028" s="81"/>
      <c r="X1028" s="81"/>
      <c r="Y1028" s="105"/>
      <c r="Z1028" s="105"/>
      <c r="AA1028" s="106" t="str">
        <f aca="false">IF(AND($Y1028="",$Z1028=""),"",ROUND(IFERROR(VALUE(LEFT($Y1028,1)),0)*12+IFERROR(VALUE(LEFT($Z1028,1)),0)*8,0))</f>
        <v/>
      </c>
      <c r="AB1028" s="106" t="str">
        <f aca="false">IF($AA1028="","",IF($AA1028&gt;=80,"A - call first",IF($AA1028&gt;=60,"B - worth pursuing",IF($AA1028&gt;=40,"C - nurture","D - do not spend time here"))))</f>
        <v/>
      </c>
      <c r="AC1028" s="107" t="str">
        <f aca="false">IF($C1028="","",IF($S1028="Converted","8 Won / Certified",IF($S1028="Application Started","7 Certification / Enterprise opportunity",IF($S1028="Meeting Booked","6 Meeting / Application",IF(OR($S1028="Interested",$S1028="Info Requested"),"5 Interested",IF(OR($S1028="Declined",$S1028="Not Relevant",$S1028="Do Not Contact / Unsubscribed"),"9 Closed - Lost",IF($R1028="Yes","4 Contacted",IF($N1028="Yes","2 Engaged",IF($M1028="Yes","1 Awareness",IF($AA1028&gt;=60,"3 Qualified","1 Awareness"))))))))))</f>
        <v/>
      </c>
      <c r="AD1028" s="108"/>
      <c r="AE1028" s="108"/>
      <c r="AF1028" s="111" t="str">
        <f aca="false">IF($AE1028="","",$AE1028+10)</f>
        <v/>
      </c>
      <c r="AG1028" s="108"/>
      <c r="AH1028" s="81"/>
      <c r="AI1028" s="108"/>
      <c r="AJ1028" s="81"/>
      <c r="AK1028" s="108"/>
      <c r="AL1028" s="110"/>
      <c r="AM1028" s="81"/>
      <c r="AN1028" s="111" t="str">
        <f aca="false">IF($D1028="","",IF(COUNTIF($D$4:$D$1203,$D1028)&gt;1,"DUPLICATE — check earlier row",""))</f>
        <v/>
      </c>
      <c r="AO1028" s="81"/>
      <c r="AP1028" s="81"/>
    </row>
    <row r="1029" customFormat="false" ht="30" hidden="false" customHeight="true" outlineLevel="0" collapsed="false">
      <c r="A1029" s="79"/>
      <c r="B1029" s="80"/>
      <c r="C1029" s="80"/>
      <c r="D1029" s="80"/>
      <c r="E1029" s="80"/>
      <c r="F1029" s="80"/>
      <c r="G1029" s="80"/>
      <c r="H1029" s="80"/>
      <c r="I1029" s="80"/>
      <c r="J1029" s="102"/>
      <c r="K1029" s="103" t="str">
        <f aca="false">IF(J1029="","",IF(J1029&gt;=8,"Yes","Check"))</f>
        <v/>
      </c>
      <c r="L1029" s="81"/>
      <c r="M1029" s="102"/>
      <c r="N1029" s="102"/>
      <c r="O1029" s="80"/>
      <c r="P1029" s="81"/>
      <c r="Q1029" s="103" t="str">
        <f aca="false">IF(P1029="","",LEN(P1029))</f>
        <v/>
      </c>
      <c r="R1029" s="102"/>
      <c r="S1029" s="80"/>
      <c r="T1029" s="81"/>
      <c r="U1029" s="104" t="str">
        <f aca="false">IF($AE1029&lt;&gt;"",$AE1029+4,IF(OR(R1029&lt;&gt;"Yes",A1029=""),"",A1029+4))</f>
        <v/>
      </c>
      <c r="V1029" s="102"/>
      <c r="W1029" s="81"/>
      <c r="X1029" s="81"/>
      <c r="Y1029" s="105"/>
      <c r="Z1029" s="105"/>
      <c r="AA1029" s="106" t="str">
        <f aca="false">IF(AND($Y1029="",$Z1029=""),"",ROUND(IFERROR(VALUE(LEFT($Y1029,1)),0)*12+IFERROR(VALUE(LEFT($Z1029,1)),0)*8,0))</f>
        <v/>
      </c>
      <c r="AB1029" s="106" t="str">
        <f aca="false">IF($AA1029="","",IF($AA1029&gt;=80,"A - call first",IF($AA1029&gt;=60,"B - worth pursuing",IF($AA1029&gt;=40,"C - nurture","D - do not spend time here"))))</f>
        <v/>
      </c>
      <c r="AC1029" s="107" t="str">
        <f aca="false">IF($C1029="","",IF($S1029="Converted","8 Won / Certified",IF($S1029="Application Started","7 Certification / Enterprise opportunity",IF($S1029="Meeting Booked","6 Meeting / Application",IF(OR($S1029="Interested",$S1029="Info Requested"),"5 Interested",IF(OR($S1029="Declined",$S1029="Not Relevant",$S1029="Do Not Contact / Unsubscribed"),"9 Closed - Lost",IF($R1029="Yes","4 Contacted",IF($N1029="Yes","2 Engaged",IF($M1029="Yes","1 Awareness",IF($AA1029&gt;=60,"3 Qualified","1 Awareness"))))))))))</f>
        <v/>
      </c>
      <c r="AD1029" s="108"/>
      <c r="AE1029" s="108"/>
      <c r="AF1029" s="109" t="str">
        <f aca="false">IF($AE1029="","",$AE1029+10)</f>
        <v/>
      </c>
      <c r="AG1029" s="108"/>
      <c r="AH1029" s="81"/>
      <c r="AI1029" s="108"/>
      <c r="AJ1029" s="81"/>
      <c r="AK1029" s="108"/>
      <c r="AL1029" s="110"/>
      <c r="AM1029" s="81"/>
      <c r="AN1029" s="109" t="str">
        <f aca="false">IF($D1029="","",IF(COUNTIF($D$4:$D$1203,$D1029)&gt;1,"DUPLICATE — check earlier row",""))</f>
        <v/>
      </c>
      <c r="AO1029" s="81"/>
      <c r="AP1029" s="81"/>
    </row>
    <row r="1030" customFormat="false" ht="30" hidden="false" customHeight="true" outlineLevel="0" collapsed="false">
      <c r="A1030" s="79"/>
      <c r="B1030" s="80"/>
      <c r="C1030" s="80"/>
      <c r="D1030" s="80"/>
      <c r="E1030" s="80"/>
      <c r="F1030" s="80"/>
      <c r="G1030" s="80"/>
      <c r="H1030" s="80"/>
      <c r="I1030" s="80"/>
      <c r="J1030" s="102"/>
      <c r="K1030" s="103" t="str">
        <f aca="false">IF(J1030="","",IF(J1030&gt;=8,"Yes","Check"))</f>
        <v/>
      </c>
      <c r="L1030" s="81"/>
      <c r="M1030" s="102"/>
      <c r="N1030" s="102"/>
      <c r="O1030" s="80"/>
      <c r="P1030" s="81"/>
      <c r="Q1030" s="103" t="str">
        <f aca="false">IF(P1030="","",LEN(P1030))</f>
        <v/>
      </c>
      <c r="R1030" s="102"/>
      <c r="S1030" s="80"/>
      <c r="T1030" s="81"/>
      <c r="U1030" s="104" t="str">
        <f aca="false">IF($AE1030&lt;&gt;"",$AE1030+4,IF(OR(R1030&lt;&gt;"Yes",A1030=""),"",A1030+4))</f>
        <v/>
      </c>
      <c r="V1030" s="102"/>
      <c r="W1030" s="81"/>
      <c r="X1030" s="81"/>
      <c r="Y1030" s="105"/>
      <c r="Z1030" s="105"/>
      <c r="AA1030" s="106" t="str">
        <f aca="false">IF(AND($Y1030="",$Z1030=""),"",ROUND(IFERROR(VALUE(LEFT($Y1030,1)),0)*12+IFERROR(VALUE(LEFT($Z1030,1)),0)*8,0))</f>
        <v/>
      </c>
      <c r="AB1030" s="106" t="str">
        <f aca="false">IF($AA1030="","",IF($AA1030&gt;=80,"A - call first",IF($AA1030&gt;=60,"B - worth pursuing",IF($AA1030&gt;=40,"C - nurture","D - do not spend time here"))))</f>
        <v/>
      </c>
      <c r="AC1030" s="107" t="str">
        <f aca="false">IF($C1030="","",IF($S1030="Converted","8 Won / Certified",IF($S1030="Application Started","7 Certification / Enterprise opportunity",IF($S1030="Meeting Booked","6 Meeting / Application",IF(OR($S1030="Interested",$S1030="Info Requested"),"5 Interested",IF(OR($S1030="Declined",$S1030="Not Relevant",$S1030="Do Not Contact / Unsubscribed"),"9 Closed - Lost",IF($R1030="Yes","4 Contacted",IF($N1030="Yes","2 Engaged",IF($M1030="Yes","1 Awareness",IF($AA1030&gt;=60,"3 Qualified","1 Awareness"))))))))))</f>
        <v/>
      </c>
      <c r="AD1030" s="108"/>
      <c r="AE1030" s="108"/>
      <c r="AF1030" s="111" t="str">
        <f aca="false">IF($AE1030="","",$AE1030+10)</f>
        <v/>
      </c>
      <c r="AG1030" s="108"/>
      <c r="AH1030" s="81"/>
      <c r="AI1030" s="108"/>
      <c r="AJ1030" s="81"/>
      <c r="AK1030" s="108"/>
      <c r="AL1030" s="110"/>
      <c r="AM1030" s="81"/>
      <c r="AN1030" s="111" t="str">
        <f aca="false">IF($D1030="","",IF(COUNTIF($D$4:$D$1203,$D1030)&gt;1,"DUPLICATE — check earlier row",""))</f>
        <v/>
      </c>
      <c r="AO1030" s="81"/>
      <c r="AP1030" s="81"/>
    </row>
    <row r="1031" customFormat="false" ht="30" hidden="false" customHeight="true" outlineLevel="0" collapsed="false">
      <c r="A1031" s="79"/>
      <c r="B1031" s="80"/>
      <c r="C1031" s="80"/>
      <c r="D1031" s="80"/>
      <c r="E1031" s="80"/>
      <c r="F1031" s="80"/>
      <c r="G1031" s="80"/>
      <c r="H1031" s="80"/>
      <c r="I1031" s="80"/>
      <c r="J1031" s="102"/>
      <c r="K1031" s="103" t="str">
        <f aca="false">IF(J1031="","",IF(J1031&gt;=8,"Yes","Check"))</f>
        <v/>
      </c>
      <c r="L1031" s="81"/>
      <c r="M1031" s="102"/>
      <c r="N1031" s="102"/>
      <c r="O1031" s="80"/>
      <c r="P1031" s="81"/>
      <c r="Q1031" s="103" t="str">
        <f aca="false">IF(P1031="","",LEN(P1031))</f>
        <v/>
      </c>
      <c r="R1031" s="102"/>
      <c r="S1031" s="80"/>
      <c r="T1031" s="81"/>
      <c r="U1031" s="104" t="str">
        <f aca="false">IF($AE1031&lt;&gt;"",$AE1031+4,IF(OR(R1031&lt;&gt;"Yes",A1031=""),"",A1031+4))</f>
        <v/>
      </c>
      <c r="V1031" s="102"/>
      <c r="W1031" s="81"/>
      <c r="X1031" s="81"/>
      <c r="Y1031" s="105"/>
      <c r="Z1031" s="105"/>
      <c r="AA1031" s="106" t="str">
        <f aca="false">IF(AND($Y1031="",$Z1031=""),"",ROUND(IFERROR(VALUE(LEFT($Y1031,1)),0)*12+IFERROR(VALUE(LEFT($Z1031,1)),0)*8,0))</f>
        <v/>
      </c>
      <c r="AB1031" s="106" t="str">
        <f aca="false">IF($AA1031="","",IF($AA1031&gt;=80,"A - call first",IF($AA1031&gt;=60,"B - worth pursuing",IF($AA1031&gt;=40,"C - nurture","D - do not spend time here"))))</f>
        <v/>
      </c>
      <c r="AC1031" s="107" t="str">
        <f aca="false">IF($C1031="","",IF($S1031="Converted","8 Won / Certified",IF($S1031="Application Started","7 Certification / Enterprise opportunity",IF($S1031="Meeting Booked","6 Meeting / Application",IF(OR($S1031="Interested",$S1031="Info Requested"),"5 Interested",IF(OR($S1031="Declined",$S1031="Not Relevant",$S1031="Do Not Contact / Unsubscribed"),"9 Closed - Lost",IF($R1031="Yes","4 Contacted",IF($N1031="Yes","2 Engaged",IF($M1031="Yes","1 Awareness",IF($AA1031&gt;=60,"3 Qualified","1 Awareness"))))))))))</f>
        <v/>
      </c>
      <c r="AD1031" s="108"/>
      <c r="AE1031" s="108"/>
      <c r="AF1031" s="109" t="str">
        <f aca="false">IF($AE1031="","",$AE1031+10)</f>
        <v/>
      </c>
      <c r="AG1031" s="108"/>
      <c r="AH1031" s="81"/>
      <c r="AI1031" s="108"/>
      <c r="AJ1031" s="81"/>
      <c r="AK1031" s="108"/>
      <c r="AL1031" s="110"/>
      <c r="AM1031" s="81"/>
      <c r="AN1031" s="109" t="str">
        <f aca="false">IF($D1031="","",IF(COUNTIF($D$4:$D$1203,$D1031)&gt;1,"DUPLICATE — check earlier row",""))</f>
        <v/>
      </c>
      <c r="AO1031" s="81"/>
      <c r="AP1031" s="81"/>
    </row>
    <row r="1032" customFormat="false" ht="30" hidden="false" customHeight="true" outlineLevel="0" collapsed="false">
      <c r="A1032" s="79"/>
      <c r="B1032" s="80"/>
      <c r="C1032" s="80"/>
      <c r="D1032" s="80"/>
      <c r="E1032" s="80"/>
      <c r="F1032" s="80"/>
      <c r="G1032" s="80"/>
      <c r="H1032" s="80"/>
      <c r="I1032" s="80"/>
      <c r="J1032" s="102"/>
      <c r="K1032" s="103" t="str">
        <f aca="false">IF(J1032="","",IF(J1032&gt;=8,"Yes","Check"))</f>
        <v/>
      </c>
      <c r="L1032" s="81"/>
      <c r="M1032" s="102"/>
      <c r="N1032" s="102"/>
      <c r="O1032" s="80"/>
      <c r="P1032" s="81"/>
      <c r="Q1032" s="103" t="str">
        <f aca="false">IF(P1032="","",LEN(P1032))</f>
        <v/>
      </c>
      <c r="R1032" s="102"/>
      <c r="S1032" s="80"/>
      <c r="T1032" s="81"/>
      <c r="U1032" s="104" t="str">
        <f aca="false">IF($AE1032&lt;&gt;"",$AE1032+4,IF(OR(R1032&lt;&gt;"Yes",A1032=""),"",A1032+4))</f>
        <v/>
      </c>
      <c r="V1032" s="102"/>
      <c r="W1032" s="81"/>
      <c r="X1032" s="81"/>
      <c r="Y1032" s="105"/>
      <c r="Z1032" s="105"/>
      <c r="AA1032" s="106" t="str">
        <f aca="false">IF(AND($Y1032="",$Z1032=""),"",ROUND(IFERROR(VALUE(LEFT($Y1032,1)),0)*12+IFERROR(VALUE(LEFT($Z1032,1)),0)*8,0))</f>
        <v/>
      </c>
      <c r="AB1032" s="106" t="str">
        <f aca="false">IF($AA1032="","",IF($AA1032&gt;=80,"A - call first",IF($AA1032&gt;=60,"B - worth pursuing",IF($AA1032&gt;=40,"C - nurture","D - do not spend time here"))))</f>
        <v/>
      </c>
      <c r="AC1032" s="107" t="str">
        <f aca="false">IF($C1032="","",IF($S1032="Converted","8 Won / Certified",IF($S1032="Application Started","7 Certification / Enterprise opportunity",IF($S1032="Meeting Booked","6 Meeting / Application",IF(OR($S1032="Interested",$S1032="Info Requested"),"5 Interested",IF(OR($S1032="Declined",$S1032="Not Relevant",$S1032="Do Not Contact / Unsubscribed"),"9 Closed - Lost",IF($R1032="Yes","4 Contacted",IF($N1032="Yes","2 Engaged",IF($M1032="Yes","1 Awareness",IF($AA1032&gt;=60,"3 Qualified","1 Awareness"))))))))))</f>
        <v/>
      </c>
      <c r="AD1032" s="108"/>
      <c r="AE1032" s="108"/>
      <c r="AF1032" s="111" t="str">
        <f aca="false">IF($AE1032="","",$AE1032+10)</f>
        <v/>
      </c>
      <c r="AG1032" s="108"/>
      <c r="AH1032" s="81"/>
      <c r="AI1032" s="108"/>
      <c r="AJ1032" s="81"/>
      <c r="AK1032" s="108"/>
      <c r="AL1032" s="110"/>
      <c r="AM1032" s="81"/>
      <c r="AN1032" s="111" t="str">
        <f aca="false">IF($D1032="","",IF(COUNTIF($D$4:$D$1203,$D1032)&gt;1,"DUPLICATE — check earlier row",""))</f>
        <v/>
      </c>
      <c r="AO1032" s="81"/>
      <c r="AP1032" s="81"/>
    </row>
    <row r="1033" customFormat="false" ht="30" hidden="false" customHeight="true" outlineLevel="0" collapsed="false">
      <c r="A1033" s="79"/>
      <c r="B1033" s="80"/>
      <c r="C1033" s="80"/>
      <c r="D1033" s="80"/>
      <c r="E1033" s="80"/>
      <c r="F1033" s="80"/>
      <c r="G1033" s="80"/>
      <c r="H1033" s="80"/>
      <c r="I1033" s="80"/>
      <c r="J1033" s="102"/>
      <c r="K1033" s="103" t="str">
        <f aca="false">IF(J1033="","",IF(J1033&gt;=8,"Yes","Check"))</f>
        <v/>
      </c>
      <c r="L1033" s="81"/>
      <c r="M1033" s="102"/>
      <c r="N1033" s="102"/>
      <c r="O1033" s="80"/>
      <c r="P1033" s="81"/>
      <c r="Q1033" s="103" t="str">
        <f aca="false">IF(P1033="","",LEN(P1033))</f>
        <v/>
      </c>
      <c r="R1033" s="102"/>
      <c r="S1033" s="80"/>
      <c r="T1033" s="81"/>
      <c r="U1033" s="104" t="str">
        <f aca="false">IF($AE1033&lt;&gt;"",$AE1033+4,IF(OR(R1033&lt;&gt;"Yes",A1033=""),"",A1033+4))</f>
        <v/>
      </c>
      <c r="V1033" s="102"/>
      <c r="W1033" s="81"/>
      <c r="X1033" s="81"/>
      <c r="Y1033" s="105"/>
      <c r="Z1033" s="105"/>
      <c r="AA1033" s="106" t="str">
        <f aca="false">IF(AND($Y1033="",$Z1033=""),"",ROUND(IFERROR(VALUE(LEFT($Y1033,1)),0)*12+IFERROR(VALUE(LEFT($Z1033,1)),0)*8,0))</f>
        <v/>
      </c>
      <c r="AB1033" s="106" t="str">
        <f aca="false">IF($AA1033="","",IF($AA1033&gt;=80,"A - call first",IF($AA1033&gt;=60,"B - worth pursuing",IF($AA1033&gt;=40,"C - nurture","D - do not spend time here"))))</f>
        <v/>
      </c>
      <c r="AC1033" s="107" t="str">
        <f aca="false">IF($C1033="","",IF($S1033="Converted","8 Won / Certified",IF($S1033="Application Started","7 Certification / Enterprise opportunity",IF($S1033="Meeting Booked","6 Meeting / Application",IF(OR($S1033="Interested",$S1033="Info Requested"),"5 Interested",IF(OR($S1033="Declined",$S1033="Not Relevant",$S1033="Do Not Contact / Unsubscribed"),"9 Closed - Lost",IF($R1033="Yes","4 Contacted",IF($N1033="Yes","2 Engaged",IF($M1033="Yes","1 Awareness",IF($AA1033&gt;=60,"3 Qualified","1 Awareness"))))))))))</f>
        <v/>
      </c>
      <c r="AD1033" s="108"/>
      <c r="AE1033" s="108"/>
      <c r="AF1033" s="109" t="str">
        <f aca="false">IF($AE1033="","",$AE1033+10)</f>
        <v/>
      </c>
      <c r="AG1033" s="108"/>
      <c r="AH1033" s="81"/>
      <c r="AI1033" s="108"/>
      <c r="AJ1033" s="81"/>
      <c r="AK1033" s="108"/>
      <c r="AL1033" s="110"/>
      <c r="AM1033" s="81"/>
      <c r="AN1033" s="109" t="str">
        <f aca="false">IF($D1033="","",IF(COUNTIF($D$4:$D$1203,$D1033)&gt;1,"DUPLICATE — check earlier row",""))</f>
        <v/>
      </c>
      <c r="AO1033" s="81"/>
      <c r="AP1033" s="81"/>
    </row>
    <row r="1034" customFormat="false" ht="30" hidden="false" customHeight="true" outlineLevel="0" collapsed="false">
      <c r="A1034" s="79"/>
      <c r="B1034" s="80"/>
      <c r="C1034" s="80"/>
      <c r="D1034" s="80"/>
      <c r="E1034" s="80"/>
      <c r="F1034" s="80"/>
      <c r="G1034" s="80"/>
      <c r="H1034" s="80"/>
      <c r="I1034" s="80"/>
      <c r="J1034" s="102"/>
      <c r="K1034" s="103" t="str">
        <f aca="false">IF(J1034="","",IF(J1034&gt;=8,"Yes","Check"))</f>
        <v/>
      </c>
      <c r="L1034" s="81"/>
      <c r="M1034" s="102"/>
      <c r="N1034" s="102"/>
      <c r="O1034" s="80"/>
      <c r="P1034" s="81"/>
      <c r="Q1034" s="103" t="str">
        <f aca="false">IF(P1034="","",LEN(P1034))</f>
        <v/>
      </c>
      <c r="R1034" s="102"/>
      <c r="S1034" s="80"/>
      <c r="T1034" s="81"/>
      <c r="U1034" s="104" t="str">
        <f aca="false">IF($AE1034&lt;&gt;"",$AE1034+4,IF(OR(R1034&lt;&gt;"Yes",A1034=""),"",A1034+4))</f>
        <v/>
      </c>
      <c r="V1034" s="102"/>
      <c r="W1034" s="81"/>
      <c r="X1034" s="81"/>
      <c r="Y1034" s="105"/>
      <c r="Z1034" s="105"/>
      <c r="AA1034" s="106" t="str">
        <f aca="false">IF(AND($Y1034="",$Z1034=""),"",ROUND(IFERROR(VALUE(LEFT($Y1034,1)),0)*12+IFERROR(VALUE(LEFT($Z1034,1)),0)*8,0))</f>
        <v/>
      </c>
      <c r="AB1034" s="106" t="str">
        <f aca="false">IF($AA1034="","",IF($AA1034&gt;=80,"A - call first",IF($AA1034&gt;=60,"B - worth pursuing",IF($AA1034&gt;=40,"C - nurture","D - do not spend time here"))))</f>
        <v/>
      </c>
      <c r="AC1034" s="107" t="str">
        <f aca="false">IF($C1034="","",IF($S1034="Converted","8 Won / Certified",IF($S1034="Application Started","7 Certification / Enterprise opportunity",IF($S1034="Meeting Booked","6 Meeting / Application",IF(OR($S1034="Interested",$S1034="Info Requested"),"5 Interested",IF(OR($S1034="Declined",$S1034="Not Relevant",$S1034="Do Not Contact / Unsubscribed"),"9 Closed - Lost",IF($R1034="Yes","4 Contacted",IF($N1034="Yes","2 Engaged",IF($M1034="Yes","1 Awareness",IF($AA1034&gt;=60,"3 Qualified","1 Awareness"))))))))))</f>
        <v/>
      </c>
      <c r="AD1034" s="108"/>
      <c r="AE1034" s="108"/>
      <c r="AF1034" s="111" t="str">
        <f aca="false">IF($AE1034="","",$AE1034+10)</f>
        <v/>
      </c>
      <c r="AG1034" s="108"/>
      <c r="AH1034" s="81"/>
      <c r="AI1034" s="108"/>
      <c r="AJ1034" s="81"/>
      <c r="AK1034" s="108"/>
      <c r="AL1034" s="110"/>
      <c r="AM1034" s="81"/>
      <c r="AN1034" s="111" t="str">
        <f aca="false">IF($D1034="","",IF(COUNTIF($D$4:$D$1203,$D1034)&gt;1,"DUPLICATE — check earlier row",""))</f>
        <v/>
      </c>
      <c r="AO1034" s="81"/>
      <c r="AP1034" s="81"/>
    </row>
    <row r="1035" customFormat="false" ht="30" hidden="false" customHeight="true" outlineLevel="0" collapsed="false">
      <c r="A1035" s="79"/>
      <c r="B1035" s="80"/>
      <c r="C1035" s="80"/>
      <c r="D1035" s="80"/>
      <c r="E1035" s="80"/>
      <c r="F1035" s="80"/>
      <c r="G1035" s="80"/>
      <c r="H1035" s="80"/>
      <c r="I1035" s="80"/>
      <c r="J1035" s="102"/>
      <c r="K1035" s="103" t="str">
        <f aca="false">IF(J1035="","",IF(J1035&gt;=8,"Yes","Check"))</f>
        <v/>
      </c>
      <c r="L1035" s="81"/>
      <c r="M1035" s="102"/>
      <c r="N1035" s="102"/>
      <c r="O1035" s="80"/>
      <c r="P1035" s="81"/>
      <c r="Q1035" s="103" t="str">
        <f aca="false">IF(P1035="","",LEN(P1035))</f>
        <v/>
      </c>
      <c r="R1035" s="102"/>
      <c r="S1035" s="80"/>
      <c r="T1035" s="81"/>
      <c r="U1035" s="104" t="str">
        <f aca="false">IF($AE1035&lt;&gt;"",$AE1035+4,IF(OR(R1035&lt;&gt;"Yes",A1035=""),"",A1035+4))</f>
        <v/>
      </c>
      <c r="V1035" s="102"/>
      <c r="W1035" s="81"/>
      <c r="X1035" s="81"/>
      <c r="Y1035" s="105"/>
      <c r="Z1035" s="105"/>
      <c r="AA1035" s="106" t="str">
        <f aca="false">IF(AND($Y1035="",$Z1035=""),"",ROUND(IFERROR(VALUE(LEFT($Y1035,1)),0)*12+IFERROR(VALUE(LEFT($Z1035,1)),0)*8,0))</f>
        <v/>
      </c>
      <c r="AB1035" s="106" t="str">
        <f aca="false">IF($AA1035="","",IF($AA1035&gt;=80,"A - call first",IF($AA1035&gt;=60,"B - worth pursuing",IF($AA1035&gt;=40,"C - nurture","D - do not spend time here"))))</f>
        <v/>
      </c>
      <c r="AC1035" s="107" t="str">
        <f aca="false">IF($C1035="","",IF($S1035="Converted","8 Won / Certified",IF($S1035="Application Started","7 Certification / Enterprise opportunity",IF($S1035="Meeting Booked","6 Meeting / Application",IF(OR($S1035="Interested",$S1035="Info Requested"),"5 Interested",IF(OR($S1035="Declined",$S1035="Not Relevant",$S1035="Do Not Contact / Unsubscribed"),"9 Closed - Lost",IF($R1035="Yes","4 Contacted",IF($N1035="Yes","2 Engaged",IF($M1035="Yes","1 Awareness",IF($AA1035&gt;=60,"3 Qualified","1 Awareness"))))))))))</f>
        <v/>
      </c>
      <c r="AD1035" s="108"/>
      <c r="AE1035" s="108"/>
      <c r="AF1035" s="109" t="str">
        <f aca="false">IF($AE1035="","",$AE1035+10)</f>
        <v/>
      </c>
      <c r="AG1035" s="108"/>
      <c r="AH1035" s="81"/>
      <c r="AI1035" s="108"/>
      <c r="AJ1035" s="81"/>
      <c r="AK1035" s="108"/>
      <c r="AL1035" s="110"/>
      <c r="AM1035" s="81"/>
      <c r="AN1035" s="109" t="str">
        <f aca="false">IF($D1035="","",IF(COUNTIF($D$4:$D$1203,$D1035)&gt;1,"DUPLICATE — check earlier row",""))</f>
        <v/>
      </c>
      <c r="AO1035" s="81"/>
      <c r="AP1035" s="81"/>
    </row>
    <row r="1036" customFormat="false" ht="30" hidden="false" customHeight="true" outlineLevel="0" collapsed="false">
      <c r="A1036" s="79"/>
      <c r="B1036" s="80"/>
      <c r="C1036" s="80"/>
      <c r="D1036" s="80"/>
      <c r="E1036" s="80"/>
      <c r="F1036" s="80"/>
      <c r="G1036" s="80"/>
      <c r="H1036" s="80"/>
      <c r="I1036" s="80"/>
      <c r="J1036" s="102"/>
      <c r="K1036" s="103" t="str">
        <f aca="false">IF(J1036="","",IF(J1036&gt;=8,"Yes","Check"))</f>
        <v/>
      </c>
      <c r="L1036" s="81"/>
      <c r="M1036" s="102"/>
      <c r="N1036" s="102"/>
      <c r="O1036" s="80"/>
      <c r="P1036" s="81"/>
      <c r="Q1036" s="103" t="str">
        <f aca="false">IF(P1036="","",LEN(P1036))</f>
        <v/>
      </c>
      <c r="R1036" s="102"/>
      <c r="S1036" s="80"/>
      <c r="T1036" s="81"/>
      <c r="U1036" s="104" t="str">
        <f aca="false">IF($AE1036&lt;&gt;"",$AE1036+4,IF(OR(R1036&lt;&gt;"Yes",A1036=""),"",A1036+4))</f>
        <v/>
      </c>
      <c r="V1036" s="102"/>
      <c r="W1036" s="81"/>
      <c r="X1036" s="81"/>
      <c r="Y1036" s="105"/>
      <c r="Z1036" s="105"/>
      <c r="AA1036" s="106" t="str">
        <f aca="false">IF(AND($Y1036="",$Z1036=""),"",ROUND(IFERROR(VALUE(LEFT($Y1036,1)),0)*12+IFERROR(VALUE(LEFT($Z1036,1)),0)*8,0))</f>
        <v/>
      </c>
      <c r="AB1036" s="106" t="str">
        <f aca="false">IF($AA1036="","",IF($AA1036&gt;=80,"A - call first",IF($AA1036&gt;=60,"B - worth pursuing",IF($AA1036&gt;=40,"C - nurture","D - do not spend time here"))))</f>
        <v/>
      </c>
      <c r="AC1036" s="107" t="str">
        <f aca="false">IF($C1036="","",IF($S1036="Converted","8 Won / Certified",IF($S1036="Application Started","7 Certification / Enterprise opportunity",IF($S1036="Meeting Booked","6 Meeting / Application",IF(OR($S1036="Interested",$S1036="Info Requested"),"5 Interested",IF(OR($S1036="Declined",$S1036="Not Relevant",$S1036="Do Not Contact / Unsubscribed"),"9 Closed - Lost",IF($R1036="Yes","4 Contacted",IF($N1036="Yes","2 Engaged",IF($M1036="Yes","1 Awareness",IF($AA1036&gt;=60,"3 Qualified","1 Awareness"))))))))))</f>
        <v/>
      </c>
      <c r="AD1036" s="108"/>
      <c r="AE1036" s="108"/>
      <c r="AF1036" s="111" t="str">
        <f aca="false">IF($AE1036="","",$AE1036+10)</f>
        <v/>
      </c>
      <c r="AG1036" s="108"/>
      <c r="AH1036" s="81"/>
      <c r="AI1036" s="108"/>
      <c r="AJ1036" s="81"/>
      <c r="AK1036" s="108"/>
      <c r="AL1036" s="110"/>
      <c r="AM1036" s="81"/>
      <c r="AN1036" s="111" t="str">
        <f aca="false">IF($D1036="","",IF(COUNTIF($D$4:$D$1203,$D1036)&gt;1,"DUPLICATE — check earlier row",""))</f>
        <v/>
      </c>
      <c r="AO1036" s="81"/>
      <c r="AP1036" s="81"/>
    </row>
    <row r="1037" customFormat="false" ht="30" hidden="false" customHeight="true" outlineLevel="0" collapsed="false">
      <c r="A1037" s="79"/>
      <c r="B1037" s="80"/>
      <c r="C1037" s="80"/>
      <c r="D1037" s="80"/>
      <c r="E1037" s="80"/>
      <c r="F1037" s="80"/>
      <c r="G1037" s="80"/>
      <c r="H1037" s="80"/>
      <c r="I1037" s="80"/>
      <c r="J1037" s="102"/>
      <c r="K1037" s="103" t="str">
        <f aca="false">IF(J1037="","",IF(J1037&gt;=8,"Yes","Check"))</f>
        <v/>
      </c>
      <c r="L1037" s="81"/>
      <c r="M1037" s="102"/>
      <c r="N1037" s="102"/>
      <c r="O1037" s="80"/>
      <c r="P1037" s="81"/>
      <c r="Q1037" s="103" t="str">
        <f aca="false">IF(P1037="","",LEN(P1037))</f>
        <v/>
      </c>
      <c r="R1037" s="102"/>
      <c r="S1037" s="80"/>
      <c r="T1037" s="81"/>
      <c r="U1037" s="104" t="str">
        <f aca="false">IF($AE1037&lt;&gt;"",$AE1037+4,IF(OR(R1037&lt;&gt;"Yes",A1037=""),"",A1037+4))</f>
        <v/>
      </c>
      <c r="V1037" s="102"/>
      <c r="W1037" s="81"/>
      <c r="X1037" s="81"/>
      <c r="Y1037" s="105"/>
      <c r="Z1037" s="105"/>
      <c r="AA1037" s="106" t="str">
        <f aca="false">IF(AND($Y1037="",$Z1037=""),"",ROUND(IFERROR(VALUE(LEFT($Y1037,1)),0)*12+IFERROR(VALUE(LEFT($Z1037,1)),0)*8,0))</f>
        <v/>
      </c>
      <c r="AB1037" s="106" t="str">
        <f aca="false">IF($AA1037="","",IF($AA1037&gt;=80,"A - call first",IF($AA1037&gt;=60,"B - worth pursuing",IF($AA1037&gt;=40,"C - nurture","D - do not spend time here"))))</f>
        <v/>
      </c>
      <c r="AC1037" s="107" t="str">
        <f aca="false">IF($C1037="","",IF($S1037="Converted","8 Won / Certified",IF($S1037="Application Started","7 Certification / Enterprise opportunity",IF($S1037="Meeting Booked","6 Meeting / Application",IF(OR($S1037="Interested",$S1037="Info Requested"),"5 Interested",IF(OR($S1037="Declined",$S1037="Not Relevant",$S1037="Do Not Contact / Unsubscribed"),"9 Closed - Lost",IF($R1037="Yes","4 Contacted",IF($N1037="Yes","2 Engaged",IF($M1037="Yes","1 Awareness",IF($AA1037&gt;=60,"3 Qualified","1 Awareness"))))))))))</f>
        <v/>
      </c>
      <c r="AD1037" s="108"/>
      <c r="AE1037" s="108"/>
      <c r="AF1037" s="109" t="str">
        <f aca="false">IF($AE1037="","",$AE1037+10)</f>
        <v/>
      </c>
      <c r="AG1037" s="108"/>
      <c r="AH1037" s="81"/>
      <c r="AI1037" s="108"/>
      <c r="AJ1037" s="81"/>
      <c r="AK1037" s="108"/>
      <c r="AL1037" s="110"/>
      <c r="AM1037" s="81"/>
      <c r="AN1037" s="109" t="str">
        <f aca="false">IF($D1037="","",IF(COUNTIF($D$4:$D$1203,$D1037)&gt;1,"DUPLICATE — check earlier row",""))</f>
        <v/>
      </c>
      <c r="AO1037" s="81"/>
      <c r="AP1037" s="81"/>
    </row>
    <row r="1038" customFormat="false" ht="30" hidden="false" customHeight="true" outlineLevel="0" collapsed="false">
      <c r="A1038" s="79"/>
      <c r="B1038" s="80"/>
      <c r="C1038" s="80"/>
      <c r="D1038" s="80"/>
      <c r="E1038" s="80"/>
      <c r="F1038" s="80"/>
      <c r="G1038" s="80"/>
      <c r="H1038" s="80"/>
      <c r="I1038" s="80"/>
      <c r="J1038" s="102"/>
      <c r="K1038" s="103" t="str">
        <f aca="false">IF(J1038="","",IF(J1038&gt;=8,"Yes","Check"))</f>
        <v/>
      </c>
      <c r="L1038" s="81"/>
      <c r="M1038" s="102"/>
      <c r="N1038" s="102"/>
      <c r="O1038" s="80"/>
      <c r="P1038" s="81"/>
      <c r="Q1038" s="103" t="str">
        <f aca="false">IF(P1038="","",LEN(P1038))</f>
        <v/>
      </c>
      <c r="R1038" s="102"/>
      <c r="S1038" s="80"/>
      <c r="T1038" s="81"/>
      <c r="U1038" s="104" t="str">
        <f aca="false">IF($AE1038&lt;&gt;"",$AE1038+4,IF(OR(R1038&lt;&gt;"Yes",A1038=""),"",A1038+4))</f>
        <v/>
      </c>
      <c r="V1038" s="102"/>
      <c r="W1038" s="81"/>
      <c r="X1038" s="81"/>
      <c r="Y1038" s="105"/>
      <c r="Z1038" s="105"/>
      <c r="AA1038" s="106" t="str">
        <f aca="false">IF(AND($Y1038="",$Z1038=""),"",ROUND(IFERROR(VALUE(LEFT($Y1038,1)),0)*12+IFERROR(VALUE(LEFT($Z1038,1)),0)*8,0))</f>
        <v/>
      </c>
      <c r="AB1038" s="106" t="str">
        <f aca="false">IF($AA1038="","",IF($AA1038&gt;=80,"A - call first",IF($AA1038&gt;=60,"B - worth pursuing",IF($AA1038&gt;=40,"C - nurture","D - do not spend time here"))))</f>
        <v/>
      </c>
      <c r="AC1038" s="107" t="str">
        <f aca="false">IF($C1038="","",IF($S1038="Converted","8 Won / Certified",IF($S1038="Application Started","7 Certification / Enterprise opportunity",IF($S1038="Meeting Booked","6 Meeting / Application",IF(OR($S1038="Interested",$S1038="Info Requested"),"5 Interested",IF(OR($S1038="Declined",$S1038="Not Relevant",$S1038="Do Not Contact / Unsubscribed"),"9 Closed - Lost",IF($R1038="Yes","4 Contacted",IF($N1038="Yes","2 Engaged",IF($M1038="Yes","1 Awareness",IF($AA1038&gt;=60,"3 Qualified","1 Awareness"))))))))))</f>
        <v/>
      </c>
      <c r="AD1038" s="108"/>
      <c r="AE1038" s="108"/>
      <c r="AF1038" s="111" t="str">
        <f aca="false">IF($AE1038="","",$AE1038+10)</f>
        <v/>
      </c>
      <c r="AG1038" s="108"/>
      <c r="AH1038" s="81"/>
      <c r="AI1038" s="108"/>
      <c r="AJ1038" s="81"/>
      <c r="AK1038" s="108"/>
      <c r="AL1038" s="110"/>
      <c r="AM1038" s="81"/>
      <c r="AN1038" s="111" t="str">
        <f aca="false">IF($D1038="","",IF(COUNTIF($D$4:$D$1203,$D1038)&gt;1,"DUPLICATE — check earlier row",""))</f>
        <v/>
      </c>
      <c r="AO1038" s="81"/>
      <c r="AP1038" s="81"/>
    </row>
    <row r="1039" customFormat="false" ht="30" hidden="false" customHeight="true" outlineLevel="0" collapsed="false">
      <c r="A1039" s="79"/>
      <c r="B1039" s="80"/>
      <c r="C1039" s="80"/>
      <c r="D1039" s="80"/>
      <c r="E1039" s="80"/>
      <c r="F1039" s="80"/>
      <c r="G1039" s="80"/>
      <c r="H1039" s="80"/>
      <c r="I1039" s="80"/>
      <c r="J1039" s="102"/>
      <c r="K1039" s="103" t="str">
        <f aca="false">IF(J1039="","",IF(J1039&gt;=8,"Yes","Check"))</f>
        <v/>
      </c>
      <c r="L1039" s="81"/>
      <c r="M1039" s="102"/>
      <c r="N1039" s="102"/>
      <c r="O1039" s="80"/>
      <c r="P1039" s="81"/>
      <c r="Q1039" s="103" t="str">
        <f aca="false">IF(P1039="","",LEN(P1039))</f>
        <v/>
      </c>
      <c r="R1039" s="102"/>
      <c r="S1039" s="80"/>
      <c r="T1039" s="81"/>
      <c r="U1039" s="104" t="str">
        <f aca="false">IF($AE1039&lt;&gt;"",$AE1039+4,IF(OR(R1039&lt;&gt;"Yes",A1039=""),"",A1039+4))</f>
        <v/>
      </c>
      <c r="V1039" s="102"/>
      <c r="W1039" s="81"/>
      <c r="X1039" s="81"/>
      <c r="Y1039" s="105"/>
      <c r="Z1039" s="105"/>
      <c r="AA1039" s="106" t="str">
        <f aca="false">IF(AND($Y1039="",$Z1039=""),"",ROUND(IFERROR(VALUE(LEFT($Y1039,1)),0)*12+IFERROR(VALUE(LEFT($Z1039,1)),0)*8,0))</f>
        <v/>
      </c>
      <c r="AB1039" s="106" t="str">
        <f aca="false">IF($AA1039="","",IF($AA1039&gt;=80,"A - call first",IF($AA1039&gt;=60,"B - worth pursuing",IF($AA1039&gt;=40,"C - nurture","D - do not spend time here"))))</f>
        <v/>
      </c>
      <c r="AC1039" s="107" t="str">
        <f aca="false">IF($C1039="","",IF($S1039="Converted","8 Won / Certified",IF($S1039="Application Started","7 Certification / Enterprise opportunity",IF($S1039="Meeting Booked","6 Meeting / Application",IF(OR($S1039="Interested",$S1039="Info Requested"),"5 Interested",IF(OR($S1039="Declined",$S1039="Not Relevant",$S1039="Do Not Contact / Unsubscribed"),"9 Closed - Lost",IF($R1039="Yes","4 Contacted",IF($N1039="Yes","2 Engaged",IF($M1039="Yes","1 Awareness",IF($AA1039&gt;=60,"3 Qualified","1 Awareness"))))))))))</f>
        <v/>
      </c>
      <c r="AD1039" s="108"/>
      <c r="AE1039" s="108"/>
      <c r="AF1039" s="109" t="str">
        <f aca="false">IF($AE1039="","",$AE1039+10)</f>
        <v/>
      </c>
      <c r="AG1039" s="108"/>
      <c r="AH1039" s="81"/>
      <c r="AI1039" s="108"/>
      <c r="AJ1039" s="81"/>
      <c r="AK1039" s="108"/>
      <c r="AL1039" s="110"/>
      <c r="AM1039" s="81"/>
      <c r="AN1039" s="109" t="str">
        <f aca="false">IF($D1039="","",IF(COUNTIF($D$4:$D$1203,$D1039)&gt;1,"DUPLICATE — check earlier row",""))</f>
        <v/>
      </c>
      <c r="AO1039" s="81"/>
      <c r="AP1039" s="81"/>
    </row>
    <row r="1040" customFormat="false" ht="30" hidden="false" customHeight="true" outlineLevel="0" collapsed="false">
      <c r="A1040" s="79"/>
      <c r="B1040" s="80"/>
      <c r="C1040" s="80"/>
      <c r="D1040" s="80"/>
      <c r="E1040" s="80"/>
      <c r="F1040" s="80"/>
      <c r="G1040" s="80"/>
      <c r="H1040" s="80"/>
      <c r="I1040" s="80"/>
      <c r="J1040" s="102"/>
      <c r="K1040" s="103" t="str">
        <f aca="false">IF(J1040="","",IF(J1040&gt;=8,"Yes","Check"))</f>
        <v/>
      </c>
      <c r="L1040" s="81"/>
      <c r="M1040" s="102"/>
      <c r="N1040" s="102"/>
      <c r="O1040" s="80"/>
      <c r="P1040" s="81"/>
      <c r="Q1040" s="103" t="str">
        <f aca="false">IF(P1040="","",LEN(P1040))</f>
        <v/>
      </c>
      <c r="R1040" s="102"/>
      <c r="S1040" s="80"/>
      <c r="T1040" s="81"/>
      <c r="U1040" s="104" t="str">
        <f aca="false">IF($AE1040&lt;&gt;"",$AE1040+4,IF(OR(R1040&lt;&gt;"Yes",A1040=""),"",A1040+4))</f>
        <v/>
      </c>
      <c r="V1040" s="102"/>
      <c r="W1040" s="81"/>
      <c r="X1040" s="81"/>
      <c r="Y1040" s="105"/>
      <c r="Z1040" s="105"/>
      <c r="AA1040" s="106" t="str">
        <f aca="false">IF(AND($Y1040="",$Z1040=""),"",ROUND(IFERROR(VALUE(LEFT($Y1040,1)),0)*12+IFERROR(VALUE(LEFT($Z1040,1)),0)*8,0))</f>
        <v/>
      </c>
      <c r="AB1040" s="106" t="str">
        <f aca="false">IF($AA1040="","",IF($AA1040&gt;=80,"A - call first",IF($AA1040&gt;=60,"B - worth pursuing",IF($AA1040&gt;=40,"C - nurture","D - do not spend time here"))))</f>
        <v/>
      </c>
      <c r="AC1040" s="107" t="str">
        <f aca="false">IF($C1040="","",IF($S1040="Converted","8 Won / Certified",IF($S1040="Application Started","7 Certification / Enterprise opportunity",IF($S1040="Meeting Booked","6 Meeting / Application",IF(OR($S1040="Interested",$S1040="Info Requested"),"5 Interested",IF(OR($S1040="Declined",$S1040="Not Relevant",$S1040="Do Not Contact / Unsubscribed"),"9 Closed - Lost",IF($R1040="Yes","4 Contacted",IF($N1040="Yes","2 Engaged",IF($M1040="Yes","1 Awareness",IF($AA1040&gt;=60,"3 Qualified","1 Awareness"))))))))))</f>
        <v/>
      </c>
      <c r="AD1040" s="108"/>
      <c r="AE1040" s="108"/>
      <c r="AF1040" s="111" t="str">
        <f aca="false">IF($AE1040="","",$AE1040+10)</f>
        <v/>
      </c>
      <c r="AG1040" s="108"/>
      <c r="AH1040" s="81"/>
      <c r="AI1040" s="108"/>
      <c r="AJ1040" s="81"/>
      <c r="AK1040" s="108"/>
      <c r="AL1040" s="110"/>
      <c r="AM1040" s="81"/>
      <c r="AN1040" s="111" t="str">
        <f aca="false">IF($D1040="","",IF(COUNTIF($D$4:$D$1203,$D1040)&gt;1,"DUPLICATE — check earlier row",""))</f>
        <v/>
      </c>
      <c r="AO1040" s="81"/>
      <c r="AP1040" s="81"/>
    </row>
    <row r="1041" customFormat="false" ht="30" hidden="false" customHeight="true" outlineLevel="0" collapsed="false">
      <c r="A1041" s="79"/>
      <c r="B1041" s="80"/>
      <c r="C1041" s="80"/>
      <c r="D1041" s="80"/>
      <c r="E1041" s="80"/>
      <c r="F1041" s="80"/>
      <c r="G1041" s="80"/>
      <c r="H1041" s="80"/>
      <c r="I1041" s="80"/>
      <c r="J1041" s="102"/>
      <c r="K1041" s="103" t="str">
        <f aca="false">IF(J1041="","",IF(J1041&gt;=8,"Yes","Check"))</f>
        <v/>
      </c>
      <c r="L1041" s="81"/>
      <c r="M1041" s="102"/>
      <c r="N1041" s="102"/>
      <c r="O1041" s="80"/>
      <c r="P1041" s="81"/>
      <c r="Q1041" s="103" t="str">
        <f aca="false">IF(P1041="","",LEN(P1041))</f>
        <v/>
      </c>
      <c r="R1041" s="102"/>
      <c r="S1041" s="80"/>
      <c r="T1041" s="81"/>
      <c r="U1041" s="104" t="str">
        <f aca="false">IF($AE1041&lt;&gt;"",$AE1041+4,IF(OR(R1041&lt;&gt;"Yes",A1041=""),"",A1041+4))</f>
        <v/>
      </c>
      <c r="V1041" s="102"/>
      <c r="W1041" s="81"/>
      <c r="X1041" s="81"/>
      <c r="Y1041" s="105"/>
      <c r="Z1041" s="105"/>
      <c r="AA1041" s="106" t="str">
        <f aca="false">IF(AND($Y1041="",$Z1041=""),"",ROUND(IFERROR(VALUE(LEFT($Y1041,1)),0)*12+IFERROR(VALUE(LEFT($Z1041,1)),0)*8,0))</f>
        <v/>
      </c>
      <c r="AB1041" s="106" t="str">
        <f aca="false">IF($AA1041="","",IF($AA1041&gt;=80,"A - call first",IF($AA1041&gt;=60,"B - worth pursuing",IF($AA1041&gt;=40,"C - nurture","D - do not spend time here"))))</f>
        <v/>
      </c>
      <c r="AC1041" s="107" t="str">
        <f aca="false">IF($C1041="","",IF($S1041="Converted","8 Won / Certified",IF($S1041="Application Started","7 Certification / Enterprise opportunity",IF($S1041="Meeting Booked","6 Meeting / Application",IF(OR($S1041="Interested",$S1041="Info Requested"),"5 Interested",IF(OR($S1041="Declined",$S1041="Not Relevant",$S1041="Do Not Contact / Unsubscribed"),"9 Closed - Lost",IF($R1041="Yes","4 Contacted",IF($N1041="Yes","2 Engaged",IF($M1041="Yes","1 Awareness",IF($AA1041&gt;=60,"3 Qualified","1 Awareness"))))))))))</f>
        <v/>
      </c>
      <c r="AD1041" s="108"/>
      <c r="AE1041" s="108"/>
      <c r="AF1041" s="109" t="str">
        <f aca="false">IF($AE1041="","",$AE1041+10)</f>
        <v/>
      </c>
      <c r="AG1041" s="108"/>
      <c r="AH1041" s="81"/>
      <c r="AI1041" s="108"/>
      <c r="AJ1041" s="81"/>
      <c r="AK1041" s="108"/>
      <c r="AL1041" s="110"/>
      <c r="AM1041" s="81"/>
      <c r="AN1041" s="109" t="str">
        <f aca="false">IF($D1041="","",IF(COUNTIF($D$4:$D$1203,$D1041)&gt;1,"DUPLICATE — check earlier row",""))</f>
        <v/>
      </c>
      <c r="AO1041" s="81"/>
      <c r="AP1041" s="81"/>
    </row>
    <row r="1042" customFormat="false" ht="30" hidden="false" customHeight="true" outlineLevel="0" collapsed="false">
      <c r="A1042" s="79"/>
      <c r="B1042" s="80"/>
      <c r="C1042" s="80"/>
      <c r="D1042" s="80"/>
      <c r="E1042" s="80"/>
      <c r="F1042" s="80"/>
      <c r="G1042" s="80"/>
      <c r="H1042" s="80"/>
      <c r="I1042" s="80"/>
      <c r="J1042" s="102"/>
      <c r="K1042" s="103" t="str">
        <f aca="false">IF(J1042="","",IF(J1042&gt;=8,"Yes","Check"))</f>
        <v/>
      </c>
      <c r="L1042" s="81"/>
      <c r="M1042" s="102"/>
      <c r="N1042" s="102"/>
      <c r="O1042" s="80"/>
      <c r="P1042" s="81"/>
      <c r="Q1042" s="103" t="str">
        <f aca="false">IF(P1042="","",LEN(P1042))</f>
        <v/>
      </c>
      <c r="R1042" s="102"/>
      <c r="S1042" s="80"/>
      <c r="T1042" s="81"/>
      <c r="U1042" s="104" t="str">
        <f aca="false">IF($AE1042&lt;&gt;"",$AE1042+4,IF(OR(R1042&lt;&gt;"Yes",A1042=""),"",A1042+4))</f>
        <v/>
      </c>
      <c r="V1042" s="102"/>
      <c r="W1042" s="81"/>
      <c r="X1042" s="81"/>
      <c r="Y1042" s="105"/>
      <c r="Z1042" s="105"/>
      <c r="AA1042" s="106" t="str">
        <f aca="false">IF(AND($Y1042="",$Z1042=""),"",ROUND(IFERROR(VALUE(LEFT($Y1042,1)),0)*12+IFERROR(VALUE(LEFT($Z1042,1)),0)*8,0))</f>
        <v/>
      </c>
      <c r="AB1042" s="106" t="str">
        <f aca="false">IF($AA1042="","",IF($AA1042&gt;=80,"A - call first",IF($AA1042&gt;=60,"B - worth pursuing",IF($AA1042&gt;=40,"C - nurture","D - do not spend time here"))))</f>
        <v/>
      </c>
      <c r="AC1042" s="107" t="str">
        <f aca="false">IF($C1042="","",IF($S1042="Converted","8 Won / Certified",IF($S1042="Application Started","7 Certification / Enterprise opportunity",IF($S1042="Meeting Booked","6 Meeting / Application",IF(OR($S1042="Interested",$S1042="Info Requested"),"5 Interested",IF(OR($S1042="Declined",$S1042="Not Relevant",$S1042="Do Not Contact / Unsubscribed"),"9 Closed - Lost",IF($R1042="Yes","4 Contacted",IF($N1042="Yes","2 Engaged",IF($M1042="Yes","1 Awareness",IF($AA1042&gt;=60,"3 Qualified","1 Awareness"))))))))))</f>
        <v/>
      </c>
      <c r="AD1042" s="108"/>
      <c r="AE1042" s="108"/>
      <c r="AF1042" s="111" t="str">
        <f aca="false">IF($AE1042="","",$AE1042+10)</f>
        <v/>
      </c>
      <c r="AG1042" s="108"/>
      <c r="AH1042" s="81"/>
      <c r="AI1042" s="108"/>
      <c r="AJ1042" s="81"/>
      <c r="AK1042" s="108"/>
      <c r="AL1042" s="110"/>
      <c r="AM1042" s="81"/>
      <c r="AN1042" s="111" t="str">
        <f aca="false">IF($D1042="","",IF(COUNTIF($D$4:$D$1203,$D1042)&gt;1,"DUPLICATE — check earlier row",""))</f>
        <v/>
      </c>
      <c r="AO1042" s="81"/>
      <c r="AP1042" s="81"/>
    </row>
    <row r="1043" customFormat="false" ht="30" hidden="false" customHeight="true" outlineLevel="0" collapsed="false">
      <c r="A1043" s="79"/>
      <c r="B1043" s="80"/>
      <c r="C1043" s="80"/>
      <c r="D1043" s="80"/>
      <c r="E1043" s="80"/>
      <c r="F1043" s="80"/>
      <c r="G1043" s="80"/>
      <c r="H1043" s="80"/>
      <c r="I1043" s="80"/>
      <c r="J1043" s="102"/>
      <c r="K1043" s="103" t="str">
        <f aca="false">IF(J1043="","",IF(J1043&gt;=8,"Yes","Check"))</f>
        <v/>
      </c>
      <c r="L1043" s="81"/>
      <c r="M1043" s="102"/>
      <c r="N1043" s="102"/>
      <c r="O1043" s="80"/>
      <c r="P1043" s="81"/>
      <c r="Q1043" s="103" t="str">
        <f aca="false">IF(P1043="","",LEN(P1043))</f>
        <v/>
      </c>
      <c r="R1043" s="102"/>
      <c r="S1043" s="80"/>
      <c r="T1043" s="81"/>
      <c r="U1043" s="104" t="str">
        <f aca="false">IF($AE1043&lt;&gt;"",$AE1043+4,IF(OR(R1043&lt;&gt;"Yes",A1043=""),"",A1043+4))</f>
        <v/>
      </c>
      <c r="V1043" s="102"/>
      <c r="W1043" s="81"/>
      <c r="X1043" s="81"/>
      <c r="Y1043" s="105"/>
      <c r="Z1043" s="105"/>
      <c r="AA1043" s="106" t="str">
        <f aca="false">IF(AND($Y1043="",$Z1043=""),"",ROUND(IFERROR(VALUE(LEFT($Y1043,1)),0)*12+IFERROR(VALUE(LEFT($Z1043,1)),0)*8,0))</f>
        <v/>
      </c>
      <c r="AB1043" s="106" t="str">
        <f aca="false">IF($AA1043="","",IF($AA1043&gt;=80,"A - call first",IF($AA1043&gt;=60,"B - worth pursuing",IF($AA1043&gt;=40,"C - nurture","D - do not spend time here"))))</f>
        <v/>
      </c>
      <c r="AC1043" s="107" t="str">
        <f aca="false">IF($C1043="","",IF($S1043="Converted","8 Won / Certified",IF($S1043="Application Started","7 Certification / Enterprise opportunity",IF($S1043="Meeting Booked","6 Meeting / Application",IF(OR($S1043="Interested",$S1043="Info Requested"),"5 Interested",IF(OR($S1043="Declined",$S1043="Not Relevant",$S1043="Do Not Contact / Unsubscribed"),"9 Closed - Lost",IF($R1043="Yes","4 Contacted",IF($N1043="Yes","2 Engaged",IF($M1043="Yes","1 Awareness",IF($AA1043&gt;=60,"3 Qualified","1 Awareness"))))))))))</f>
        <v/>
      </c>
      <c r="AD1043" s="108"/>
      <c r="AE1043" s="108"/>
      <c r="AF1043" s="109" t="str">
        <f aca="false">IF($AE1043="","",$AE1043+10)</f>
        <v/>
      </c>
      <c r="AG1043" s="108"/>
      <c r="AH1043" s="81"/>
      <c r="AI1043" s="108"/>
      <c r="AJ1043" s="81"/>
      <c r="AK1043" s="108"/>
      <c r="AL1043" s="110"/>
      <c r="AM1043" s="81"/>
      <c r="AN1043" s="109" t="str">
        <f aca="false">IF($D1043="","",IF(COUNTIF($D$4:$D$1203,$D1043)&gt;1,"DUPLICATE — check earlier row",""))</f>
        <v/>
      </c>
      <c r="AO1043" s="81"/>
      <c r="AP1043" s="81"/>
    </row>
    <row r="1044" customFormat="false" ht="30" hidden="false" customHeight="true" outlineLevel="0" collapsed="false">
      <c r="A1044" s="79"/>
      <c r="B1044" s="80"/>
      <c r="C1044" s="80"/>
      <c r="D1044" s="80"/>
      <c r="E1044" s="80"/>
      <c r="F1044" s="80"/>
      <c r="G1044" s="80"/>
      <c r="H1044" s="80"/>
      <c r="I1044" s="80"/>
      <c r="J1044" s="102"/>
      <c r="K1044" s="103" t="str">
        <f aca="false">IF(J1044="","",IF(J1044&gt;=8,"Yes","Check"))</f>
        <v/>
      </c>
      <c r="L1044" s="81"/>
      <c r="M1044" s="102"/>
      <c r="N1044" s="102"/>
      <c r="O1044" s="80"/>
      <c r="P1044" s="81"/>
      <c r="Q1044" s="103" t="str">
        <f aca="false">IF(P1044="","",LEN(P1044))</f>
        <v/>
      </c>
      <c r="R1044" s="102"/>
      <c r="S1044" s="80"/>
      <c r="T1044" s="81"/>
      <c r="U1044" s="104" t="str">
        <f aca="false">IF($AE1044&lt;&gt;"",$AE1044+4,IF(OR(R1044&lt;&gt;"Yes",A1044=""),"",A1044+4))</f>
        <v/>
      </c>
      <c r="V1044" s="102"/>
      <c r="W1044" s="81"/>
      <c r="X1044" s="81"/>
      <c r="Y1044" s="105"/>
      <c r="Z1044" s="105"/>
      <c r="AA1044" s="106" t="str">
        <f aca="false">IF(AND($Y1044="",$Z1044=""),"",ROUND(IFERROR(VALUE(LEFT($Y1044,1)),0)*12+IFERROR(VALUE(LEFT($Z1044,1)),0)*8,0))</f>
        <v/>
      </c>
      <c r="AB1044" s="106" t="str">
        <f aca="false">IF($AA1044="","",IF($AA1044&gt;=80,"A - call first",IF($AA1044&gt;=60,"B - worth pursuing",IF($AA1044&gt;=40,"C - nurture","D - do not spend time here"))))</f>
        <v/>
      </c>
      <c r="AC1044" s="107" t="str">
        <f aca="false">IF($C1044="","",IF($S1044="Converted","8 Won / Certified",IF($S1044="Application Started","7 Certification / Enterprise opportunity",IF($S1044="Meeting Booked","6 Meeting / Application",IF(OR($S1044="Interested",$S1044="Info Requested"),"5 Interested",IF(OR($S1044="Declined",$S1044="Not Relevant",$S1044="Do Not Contact / Unsubscribed"),"9 Closed - Lost",IF($R1044="Yes","4 Contacted",IF($N1044="Yes","2 Engaged",IF($M1044="Yes","1 Awareness",IF($AA1044&gt;=60,"3 Qualified","1 Awareness"))))))))))</f>
        <v/>
      </c>
      <c r="AD1044" s="108"/>
      <c r="AE1044" s="108"/>
      <c r="AF1044" s="111" t="str">
        <f aca="false">IF($AE1044="","",$AE1044+10)</f>
        <v/>
      </c>
      <c r="AG1044" s="108"/>
      <c r="AH1044" s="81"/>
      <c r="AI1044" s="108"/>
      <c r="AJ1044" s="81"/>
      <c r="AK1044" s="108"/>
      <c r="AL1044" s="110"/>
      <c r="AM1044" s="81"/>
      <c r="AN1044" s="111" t="str">
        <f aca="false">IF($D1044="","",IF(COUNTIF($D$4:$D$1203,$D1044)&gt;1,"DUPLICATE — check earlier row",""))</f>
        <v/>
      </c>
      <c r="AO1044" s="81"/>
      <c r="AP1044" s="81"/>
    </row>
    <row r="1045" customFormat="false" ht="30" hidden="false" customHeight="true" outlineLevel="0" collapsed="false">
      <c r="A1045" s="79"/>
      <c r="B1045" s="80"/>
      <c r="C1045" s="80"/>
      <c r="D1045" s="80"/>
      <c r="E1045" s="80"/>
      <c r="F1045" s="80"/>
      <c r="G1045" s="80"/>
      <c r="H1045" s="80"/>
      <c r="I1045" s="80"/>
      <c r="J1045" s="102"/>
      <c r="K1045" s="103" t="str">
        <f aca="false">IF(J1045="","",IF(J1045&gt;=8,"Yes","Check"))</f>
        <v/>
      </c>
      <c r="L1045" s="81"/>
      <c r="M1045" s="102"/>
      <c r="N1045" s="102"/>
      <c r="O1045" s="80"/>
      <c r="P1045" s="81"/>
      <c r="Q1045" s="103" t="str">
        <f aca="false">IF(P1045="","",LEN(P1045))</f>
        <v/>
      </c>
      <c r="R1045" s="102"/>
      <c r="S1045" s="80"/>
      <c r="T1045" s="81"/>
      <c r="U1045" s="104" t="str">
        <f aca="false">IF($AE1045&lt;&gt;"",$AE1045+4,IF(OR(R1045&lt;&gt;"Yes",A1045=""),"",A1045+4))</f>
        <v/>
      </c>
      <c r="V1045" s="102"/>
      <c r="W1045" s="81"/>
      <c r="X1045" s="81"/>
      <c r="Y1045" s="105"/>
      <c r="Z1045" s="105"/>
      <c r="AA1045" s="106" t="str">
        <f aca="false">IF(AND($Y1045="",$Z1045=""),"",ROUND(IFERROR(VALUE(LEFT($Y1045,1)),0)*12+IFERROR(VALUE(LEFT($Z1045,1)),0)*8,0))</f>
        <v/>
      </c>
      <c r="AB1045" s="106" t="str">
        <f aca="false">IF($AA1045="","",IF($AA1045&gt;=80,"A - call first",IF($AA1045&gt;=60,"B - worth pursuing",IF($AA1045&gt;=40,"C - nurture","D - do not spend time here"))))</f>
        <v/>
      </c>
      <c r="AC1045" s="107" t="str">
        <f aca="false">IF($C1045="","",IF($S1045="Converted","8 Won / Certified",IF($S1045="Application Started","7 Certification / Enterprise opportunity",IF($S1045="Meeting Booked","6 Meeting / Application",IF(OR($S1045="Interested",$S1045="Info Requested"),"5 Interested",IF(OR($S1045="Declined",$S1045="Not Relevant",$S1045="Do Not Contact / Unsubscribed"),"9 Closed - Lost",IF($R1045="Yes","4 Contacted",IF($N1045="Yes","2 Engaged",IF($M1045="Yes","1 Awareness",IF($AA1045&gt;=60,"3 Qualified","1 Awareness"))))))))))</f>
        <v/>
      </c>
      <c r="AD1045" s="108"/>
      <c r="AE1045" s="108"/>
      <c r="AF1045" s="109" t="str">
        <f aca="false">IF($AE1045="","",$AE1045+10)</f>
        <v/>
      </c>
      <c r="AG1045" s="108"/>
      <c r="AH1045" s="81"/>
      <c r="AI1045" s="108"/>
      <c r="AJ1045" s="81"/>
      <c r="AK1045" s="108"/>
      <c r="AL1045" s="110"/>
      <c r="AM1045" s="81"/>
      <c r="AN1045" s="109" t="str">
        <f aca="false">IF($D1045="","",IF(COUNTIF($D$4:$D$1203,$D1045)&gt;1,"DUPLICATE — check earlier row",""))</f>
        <v/>
      </c>
      <c r="AO1045" s="81"/>
      <c r="AP1045" s="81"/>
    </row>
    <row r="1046" customFormat="false" ht="30" hidden="false" customHeight="true" outlineLevel="0" collapsed="false">
      <c r="A1046" s="79"/>
      <c r="B1046" s="80"/>
      <c r="C1046" s="80"/>
      <c r="D1046" s="80"/>
      <c r="E1046" s="80"/>
      <c r="F1046" s="80"/>
      <c r="G1046" s="80"/>
      <c r="H1046" s="80"/>
      <c r="I1046" s="80"/>
      <c r="J1046" s="102"/>
      <c r="K1046" s="103" t="str">
        <f aca="false">IF(J1046="","",IF(J1046&gt;=8,"Yes","Check"))</f>
        <v/>
      </c>
      <c r="L1046" s="81"/>
      <c r="M1046" s="102"/>
      <c r="N1046" s="102"/>
      <c r="O1046" s="80"/>
      <c r="P1046" s="81"/>
      <c r="Q1046" s="103" t="str">
        <f aca="false">IF(P1046="","",LEN(P1046))</f>
        <v/>
      </c>
      <c r="R1046" s="102"/>
      <c r="S1046" s="80"/>
      <c r="T1046" s="81"/>
      <c r="U1046" s="104" t="str">
        <f aca="false">IF($AE1046&lt;&gt;"",$AE1046+4,IF(OR(R1046&lt;&gt;"Yes",A1046=""),"",A1046+4))</f>
        <v/>
      </c>
      <c r="V1046" s="102"/>
      <c r="W1046" s="81"/>
      <c r="X1046" s="81"/>
      <c r="Y1046" s="105"/>
      <c r="Z1046" s="105"/>
      <c r="AA1046" s="106" t="str">
        <f aca="false">IF(AND($Y1046="",$Z1046=""),"",ROUND(IFERROR(VALUE(LEFT($Y1046,1)),0)*12+IFERROR(VALUE(LEFT($Z1046,1)),0)*8,0))</f>
        <v/>
      </c>
      <c r="AB1046" s="106" t="str">
        <f aca="false">IF($AA1046="","",IF($AA1046&gt;=80,"A - call first",IF($AA1046&gt;=60,"B - worth pursuing",IF($AA1046&gt;=40,"C - nurture","D - do not spend time here"))))</f>
        <v/>
      </c>
      <c r="AC1046" s="107" t="str">
        <f aca="false">IF($C1046="","",IF($S1046="Converted","8 Won / Certified",IF($S1046="Application Started","7 Certification / Enterprise opportunity",IF($S1046="Meeting Booked","6 Meeting / Application",IF(OR($S1046="Interested",$S1046="Info Requested"),"5 Interested",IF(OR($S1046="Declined",$S1046="Not Relevant",$S1046="Do Not Contact / Unsubscribed"),"9 Closed - Lost",IF($R1046="Yes","4 Contacted",IF($N1046="Yes","2 Engaged",IF($M1046="Yes","1 Awareness",IF($AA1046&gt;=60,"3 Qualified","1 Awareness"))))))))))</f>
        <v/>
      </c>
      <c r="AD1046" s="108"/>
      <c r="AE1046" s="108"/>
      <c r="AF1046" s="111" t="str">
        <f aca="false">IF($AE1046="","",$AE1046+10)</f>
        <v/>
      </c>
      <c r="AG1046" s="108"/>
      <c r="AH1046" s="81"/>
      <c r="AI1046" s="108"/>
      <c r="AJ1046" s="81"/>
      <c r="AK1046" s="108"/>
      <c r="AL1046" s="110"/>
      <c r="AM1046" s="81"/>
      <c r="AN1046" s="111" t="str">
        <f aca="false">IF($D1046="","",IF(COUNTIF($D$4:$D$1203,$D1046)&gt;1,"DUPLICATE — check earlier row",""))</f>
        <v/>
      </c>
      <c r="AO1046" s="81"/>
      <c r="AP1046" s="81"/>
    </row>
    <row r="1047" customFormat="false" ht="30" hidden="false" customHeight="true" outlineLevel="0" collapsed="false">
      <c r="A1047" s="79"/>
      <c r="B1047" s="80"/>
      <c r="C1047" s="80"/>
      <c r="D1047" s="80"/>
      <c r="E1047" s="80"/>
      <c r="F1047" s="80"/>
      <c r="G1047" s="80"/>
      <c r="H1047" s="80"/>
      <c r="I1047" s="80"/>
      <c r="J1047" s="102"/>
      <c r="K1047" s="103" t="str">
        <f aca="false">IF(J1047="","",IF(J1047&gt;=8,"Yes","Check"))</f>
        <v/>
      </c>
      <c r="L1047" s="81"/>
      <c r="M1047" s="102"/>
      <c r="N1047" s="102"/>
      <c r="O1047" s="80"/>
      <c r="P1047" s="81"/>
      <c r="Q1047" s="103" t="str">
        <f aca="false">IF(P1047="","",LEN(P1047))</f>
        <v/>
      </c>
      <c r="R1047" s="102"/>
      <c r="S1047" s="80"/>
      <c r="T1047" s="81"/>
      <c r="U1047" s="104" t="str">
        <f aca="false">IF($AE1047&lt;&gt;"",$AE1047+4,IF(OR(R1047&lt;&gt;"Yes",A1047=""),"",A1047+4))</f>
        <v/>
      </c>
      <c r="V1047" s="102"/>
      <c r="W1047" s="81"/>
      <c r="X1047" s="81"/>
      <c r="Y1047" s="105"/>
      <c r="Z1047" s="105"/>
      <c r="AA1047" s="106" t="str">
        <f aca="false">IF(AND($Y1047="",$Z1047=""),"",ROUND(IFERROR(VALUE(LEFT($Y1047,1)),0)*12+IFERROR(VALUE(LEFT($Z1047,1)),0)*8,0))</f>
        <v/>
      </c>
      <c r="AB1047" s="106" t="str">
        <f aca="false">IF($AA1047="","",IF($AA1047&gt;=80,"A - call first",IF($AA1047&gt;=60,"B - worth pursuing",IF($AA1047&gt;=40,"C - nurture","D - do not spend time here"))))</f>
        <v/>
      </c>
      <c r="AC1047" s="107" t="str">
        <f aca="false">IF($C1047="","",IF($S1047="Converted","8 Won / Certified",IF($S1047="Application Started","7 Certification / Enterprise opportunity",IF($S1047="Meeting Booked","6 Meeting / Application",IF(OR($S1047="Interested",$S1047="Info Requested"),"5 Interested",IF(OR($S1047="Declined",$S1047="Not Relevant",$S1047="Do Not Contact / Unsubscribed"),"9 Closed - Lost",IF($R1047="Yes","4 Contacted",IF($N1047="Yes","2 Engaged",IF($M1047="Yes","1 Awareness",IF($AA1047&gt;=60,"3 Qualified","1 Awareness"))))))))))</f>
        <v/>
      </c>
      <c r="AD1047" s="108"/>
      <c r="AE1047" s="108"/>
      <c r="AF1047" s="109" t="str">
        <f aca="false">IF($AE1047="","",$AE1047+10)</f>
        <v/>
      </c>
      <c r="AG1047" s="108"/>
      <c r="AH1047" s="81"/>
      <c r="AI1047" s="108"/>
      <c r="AJ1047" s="81"/>
      <c r="AK1047" s="108"/>
      <c r="AL1047" s="110"/>
      <c r="AM1047" s="81"/>
      <c r="AN1047" s="109" t="str">
        <f aca="false">IF($D1047="","",IF(COUNTIF($D$4:$D$1203,$D1047)&gt;1,"DUPLICATE — check earlier row",""))</f>
        <v/>
      </c>
      <c r="AO1047" s="81"/>
      <c r="AP1047" s="81"/>
    </row>
    <row r="1048" customFormat="false" ht="30" hidden="false" customHeight="true" outlineLevel="0" collapsed="false">
      <c r="A1048" s="79"/>
      <c r="B1048" s="80"/>
      <c r="C1048" s="80"/>
      <c r="D1048" s="80"/>
      <c r="E1048" s="80"/>
      <c r="F1048" s="80"/>
      <c r="G1048" s="80"/>
      <c r="H1048" s="80"/>
      <c r="I1048" s="80"/>
      <c r="J1048" s="102"/>
      <c r="K1048" s="103" t="str">
        <f aca="false">IF(J1048="","",IF(J1048&gt;=8,"Yes","Check"))</f>
        <v/>
      </c>
      <c r="L1048" s="81"/>
      <c r="M1048" s="102"/>
      <c r="N1048" s="102"/>
      <c r="O1048" s="80"/>
      <c r="P1048" s="81"/>
      <c r="Q1048" s="103" t="str">
        <f aca="false">IF(P1048="","",LEN(P1048))</f>
        <v/>
      </c>
      <c r="R1048" s="102"/>
      <c r="S1048" s="80"/>
      <c r="T1048" s="81"/>
      <c r="U1048" s="104" t="str">
        <f aca="false">IF($AE1048&lt;&gt;"",$AE1048+4,IF(OR(R1048&lt;&gt;"Yes",A1048=""),"",A1048+4))</f>
        <v/>
      </c>
      <c r="V1048" s="102"/>
      <c r="W1048" s="81"/>
      <c r="X1048" s="81"/>
      <c r="Y1048" s="105"/>
      <c r="Z1048" s="105"/>
      <c r="AA1048" s="106" t="str">
        <f aca="false">IF(AND($Y1048="",$Z1048=""),"",ROUND(IFERROR(VALUE(LEFT($Y1048,1)),0)*12+IFERROR(VALUE(LEFT($Z1048,1)),0)*8,0))</f>
        <v/>
      </c>
      <c r="AB1048" s="106" t="str">
        <f aca="false">IF($AA1048="","",IF($AA1048&gt;=80,"A - call first",IF($AA1048&gt;=60,"B - worth pursuing",IF($AA1048&gt;=40,"C - nurture","D - do not spend time here"))))</f>
        <v/>
      </c>
      <c r="AC1048" s="107" t="str">
        <f aca="false">IF($C1048="","",IF($S1048="Converted","8 Won / Certified",IF($S1048="Application Started","7 Certification / Enterprise opportunity",IF($S1048="Meeting Booked","6 Meeting / Application",IF(OR($S1048="Interested",$S1048="Info Requested"),"5 Interested",IF(OR($S1048="Declined",$S1048="Not Relevant",$S1048="Do Not Contact / Unsubscribed"),"9 Closed - Lost",IF($R1048="Yes","4 Contacted",IF($N1048="Yes","2 Engaged",IF($M1048="Yes","1 Awareness",IF($AA1048&gt;=60,"3 Qualified","1 Awareness"))))))))))</f>
        <v/>
      </c>
      <c r="AD1048" s="108"/>
      <c r="AE1048" s="108"/>
      <c r="AF1048" s="111" t="str">
        <f aca="false">IF($AE1048="","",$AE1048+10)</f>
        <v/>
      </c>
      <c r="AG1048" s="108"/>
      <c r="AH1048" s="81"/>
      <c r="AI1048" s="108"/>
      <c r="AJ1048" s="81"/>
      <c r="AK1048" s="108"/>
      <c r="AL1048" s="110"/>
      <c r="AM1048" s="81"/>
      <c r="AN1048" s="111" t="str">
        <f aca="false">IF($D1048="","",IF(COUNTIF($D$4:$D$1203,$D1048)&gt;1,"DUPLICATE — check earlier row",""))</f>
        <v/>
      </c>
      <c r="AO1048" s="81"/>
      <c r="AP1048" s="81"/>
    </row>
    <row r="1049" customFormat="false" ht="30" hidden="false" customHeight="true" outlineLevel="0" collapsed="false">
      <c r="A1049" s="79"/>
      <c r="B1049" s="80"/>
      <c r="C1049" s="80"/>
      <c r="D1049" s="80"/>
      <c r="E1049" s="80"/>
      <c r="F1049" s="80"/>
      <c r="G1049" s="80"/>
      <c r="H1049" s="80"/>
      <c r="I1049" s="80"/>
      <c r="J1049" s="102"/>
      <c r="K1049" s="103" t="str">
        <f aca="false">IF(J1049="","",IF(J1049&gt;=8,"Yes","Check"))</f>
        <v/>
      </c>
      <c r="L1049" s="81"/>
      <c r="M1049" s="102"/>
      <c r="N1049" s="102"/>
      <c r="O1049" s="80"/>
      <c r="P1049" s="81"/>
      <c r="Q1049" s="103" t="str">
        <f aca="false">IF(P1049="","",LEN(P1049))</f>
        <v/>
      </c>
      <c r="R1049" s="102"/>
      <c r="S1049" s="80"/>
      <c r="T1049" s="81"/>
      <c r="U1049" s="104" t="str">
        <f aca="false">IF($AE1049&lt;&gt;"",$AE1049+4,IF(OR(R1049&lt;&gt;"Yes",A1049=""),"",A1049+4))</f>
        <v/>
      </c>
      <c r="V1049" s="102"/>
      <c r="W1049" s="81"/>
      <c r="X1049" s="81"/>
      <c r="Y1049" s="105"/>
      <c r="Z1049" s="105"/>
      <c r="AA1049" s="106" t="str">
        <f aca="false">IF(AND($Y1049="",$Z1049=""),"",ROUND(IFERROR(VALUE(LEFT($Y1049,1)),0)*12+IFERROR(VALUE(LEFT($Z1049,1)),0)*8,0))</f>
        <v/>
      </c>
      <c r="AB1049" s="106" t="str">
        <f aca="false">IF($AA1049="","",IF($AA1049&gt;=80,"A - call first",IF($AA1049&gt;=60,"B - worth pursuing",IF($AA1049&gt;=40,"C - nurture","D - do not spend time here"))))</f>
        <v/>
      </c>
      <c r="AC1049" s="107" t="str">
        <f aca="false">IF($C1049="","",IF($S1049="Converted","8 Won / Certified",IF($S1049="Application Started","7 Certification / Enterprise opportunity",IF($S1049="Meeting Booked","6 Meeting / Application",IF(OR($S1049="Interested",$S1049="Info Requested"),"5 Interested",IF(OR($S1049="Declined",$S1049="Not Relevant",$S1049="Do Not Contact / Unsubscribed"),"9 Closed - Lost",IF($R1049="Yes","4 Contacted",IF($N1049="Yes","2 Engaged",IF($M1049="Yes","1 Awareness",IF($AA1049&gt;=60,"3 Qualified","1 Awareness"))))))))))</f>
        <v/>
      </c>
      <c r="AD1049" s="108"/>
      <c r="AE1049" s="108"/>
      <c r="AF1049" s="109" t="str">
        <f aca="false">IF($AE1049="","",$AE1049+10)</f>
        <v/>
      </c>
      <c r="AG1049" s="108"/>
      <c r="AH1049" s="81"/>
      <c r="AI1049" s="108"/>
      <c r="AJ1049" s="81"/>
      <c r="AK1049" s="108"/>
      <c r="AL1049" s="110"/>
      <c r="AM1049" s="81"/>
      <c r="AN1049" s="109" t="str">
        <f aca="false">IF($D1049="","",IF(COUNTIF($D$4:$D$1203,$D1049)&gt;1,"DUPLICATE — check earlier row",""))</f>
        <v/>
      </c>
      <c r="AO1049" s="81"/>
      <c r="AP1049" s="81"/>
    </row>
    <row r="1050" customFormat="false" ht="30" hidden="false" customHeight="true" outlineLevel="0" collapsed="false">
      <c r="A1050" s="79"/>
      <c r="B1050" s="80"/>
      <c r="C1050" s="80"/>
      <c r="D1050" s="80"/>
      <c r="E1050" s="80"/>
      <c r="F1050" s="80"/>
      <c r="G1050" s="80"/>
      <c r="H1050" s="80"/>
      <c r="I1050" s="80"/>
      <c r="J1050" s="102"/>
      <c r="K1050" s="103" t="str">
        <f aca="false">IF(J1050="","",IF(J1050&gt;=8,"Yes","Check"))</f>
        <v/>
      </c>
      <c r="L1050" s="81"/>
      <c r="M1050" s="102"/>
      <c r="N1050" s="102"/>
      <c r="O1050" s="80"/>
      <c r="P1050" s="81"/>
      <c r="Q1050" s="103" t="str">
        <f aca="false">IF(P1050="","",LEN(P1050))</f>
        <v/>
      </c>
      <c r="R1050" s="102"/>
      <c r="S1050" s="80"/>
      <c r="T1050" s="81"/>
      <c r="U1050" s="104" t="str">
        <f aca="false">IF($AE1050&lt;&gt;"",$AE1050+4,IF(OR(R1050&lt;&gt;"Yes",A1050=""),"",A1050+4))</f>
        <v/>
      </c>
      <c r="V1050" s="102"/>
      <c r="W1050" s="81"/>
      <c r="X1050" s="81"/>
      <c r="Y1050" s="105"/>
      <c r="Z1050" s="105"/>
      <c r="AA1050" s="106" t="str">
        <f aca="false">IF(AND($Y1050="",$Z1050=""),"",ROUND(IFERROR(VALUE(LEFT($Y1050,1)),0)*12+IFERROR(VALUE(LEFT($Z1050,1)),0)*8,0))</f>
        <v/>
      </c>
      <c r="AB1050" s="106" t="str">
        <f aca="false">IF($AA1050="","",IF($AA1050&gt;=80,"A - call first",IF($AA1050&gt;=60,"B - worth pursuing",IF($AA1050&gt;=40,"C - nurture","D - do not spend time here"))))</f>
        <v/>
      </c>
      <c r="AC1050" s="107" t="str">
        <f aca="false">IF($C1050="","",IF($S1050="Converted","8 Won / Certified",IF($S1050="Application Started","7 Certification / Enterprise opportunity",IF($S1050="Meeting Booked","6 Meeting / Application",IF(OR($S1050="Interested",$S1050="Info Requested"),"5 Interested",IF(OR($S1050="Declined",$S1050="Not Relevant",$S1050="Do Not Contact / Unsubscribed"),"9 Closed - Lost",IF($R1050="Yes","4 Contacted",IF($N1050="Yes","2 Engaged",IF($M1050="Yes","1 Awareness",IF($AA1050&gt;=60,"3 Qualified","1 Awareness"))))))))))</f>
        <v/>
      </c>
      <c r="AD1050" s="108"/>
      <c r="AE1050" s="108"/>
      <c r="AF1050" s="111" t="str">
        <f aca="false">IF($AE1050="","",$AE1050+10)</f>
        <v/>
      </c>
      <c r="AG1050" s="108"/>
      <c r="AH1050" s="81"/>
      <c r="AI1050" s="108"/>
      <c r="AJ1050" s="81"/>
      <c r="AK1050" s="108"/>
      <c r="AL1050" s="110"/>
      <c r="AM1050" s="81"/>
      <c r="AN1050" s="111" t="str">
        <f aca="false">IF($D1050="","",IF(COUNTIF($D$4:$D$1203,$D1050)&gt;1,"DUPLICATE — check earlier row",""))</f>
        <v/>
      </c>
      <c r="AO1050" s="81"/>
      <c r="AP1050" s="81"/>
    </row>
    <row r="1051" customFormat="false" ht="30" hidden="false" customHeight="true" outlineLevel="0" collapsed="false">
      <c r="A1051" s="79"/>
      <c r="B1051" s="80"/>
      <c r="C1051" s="80"/>
      <c r="D1051" s="80"/>
      <c r="E1051" s="80"/>
      <c r="F1051" s="80"/>
      <c r="G1051" s="80"/>
      <c r="H1051" s="80"/>
      <c r="I1051" s="80"/>
      <c r="J1051" s="102"/>
      <c r="K1051" s="103" t="str">
        <f aca="false">IF(J1051="","",IF(J1051&gt;=8,"Yes","Check"))</f>
        <v/>
      </c>
      <c r="L1051" s="81"/>
      <c r="M1051" s="102"/>
      <c r="N1051" s="102"/>
      <c r="O1051" s="80"/>
      <c r="P1051" s="81"/>
      <c r="Q1051" s="103" t="str">
        <f aca="false">IF(P1051="","",LEN(P1051))</f>
        <v/>
      </c>
      <c r="R1051" s="102"/>
      <c r="S1051" s="80"/>
      <c r="T1051" s="81"/>
      <c r="U1051" s="104" t="str">
        <f aca="false">IF($AE1051&lt;&gt;"",$AE1051+4,IF(OR(R1051&lt;&gt;"Yes",A1051=""),"",A1051+4))</f>
        <v/>
      </c>
      <c r="V1051" s="102"/>
      <c r="W1051" s="81"/>
      <c r="X1051" s="81"/>
      <c r="Y1051" s="105"/>
      <c r="Z1051" s="105"/>
      <c r="AA1051" s="106" t="str">
        <f aca="false">IF(AND($Y1051="",$Z1051=""),"",ROUND(IFERROR(VALUE(LEFT($Y1051,1)),0)*12+IFERROR(VALUE(LEFT($Z1051,1)),0)*8,0))</f>
        <v/>
      </c>
      <c r="AB1051" s="106" t="str">
        <f aca="false">IF($AA1051="","",IF($AA1051&gt;=80,"A - call first",IF($AA1051&gt;=60,"B - worth pursuing",IF($AA1051&gt;=40,"C - nurture","D - do not spend time here"))))</f>
        <v/>
      </c>
      <c r="AC1051" s="107" t="str">
        <f aca="false">IF($C1051="","",IF($S1051="Converted","8 Won / Certified",IF($S1051="Application Started","7 Certification / Enterprise opportunity",IF($S1051="Meeting Booked","6 Meeting / Application",IF(OR($S1051="Interested",$S1051="Info Requested"),"5 Interested",IF(OR($S1051="Declined",$S1051="Not Relevant",$S1051="Do Not Contact / Unsubscribed"),"9 Closed - Lost",IF($R1051="Yes","4 Contacted",IF($N1051="Yes","2 Engaged",IF($M1051="Yes","1 Awareness",IF($AA1051&gt;=60,"3 Qualified","1 Awareness"))))))))))</f>
        <v/>
      </c>
      <c r="AD1051" s="108"/>
      <c r="AE1051" s="108"/>
      <c r="AF1051" s="109" t="str">
        <f aca="false">IF($AE1051="","",$AE1051+10)</f>
        <v/>
      </c>
      <c r="AG1051" s="108"/>
      <c r="AH1051" s="81"/>
      <c r="AI1051" s="108"/>
      <c r="AJ1051" s="81"/>
      <c r="AK1051" s="108"/>
      <c r="AL1051" s="110"/>
      <c r="AM1051" s="81"/>
      <c r="AN1051" s="109" t="str">
        <f aca="false">IF($D1051="","",IF(COUNTIF($D$4:$D$1203,$D1051)&gt;1,"DUPLICATE — check earlier row",""))</f>
        <v/>
      </c>
      <c r="AO1051" s="81"/>
      <c r="AP1051" s="81"/>
    </row>
    <row r="1052" customFormat="false" ht="30" hidden="false" customHeight="true" outlineLevel="0" collapsed="false">
      <c r="A1052" s="79"/>
      <c r="B1052" s="80"/>
      <c r="C1052" s="80"/>
      <c r="D1052" s="80"/>
      <c r="E1052" s="80"/>
      <c r="F1052" s="80"/>
      <c r="G1052" s="80"/>
      <c r="H1052" s="80"/>
      <c r="I1052" s="80"/>
      <c r="J1052" s="102"/>
      <c r="K1052" s="103" t="str">
        <f aca="false">IF(J1052="","",IF(J1052&gt;=8,"Yes","Check"))</f>
        <v/>
      </c>
      <c r="L1052" s="81"/>
      <c r="M1052" s="102"/>
      <c r="N1052" s="102"/>
      <c r="O1052" s="80"/>
      <c r="P1052" s="81"/>
      <c r="Q1052" s="103" t="str">
        <f aca="false">IF(P1052="","",LEN(P1052))</f>
        <v/>
      </c>
      <c r="R1052" s="102"/>
      <c r="S1052" s="80"/>
      <c r="T1052" s="81"/>
      <c r="U1052" s="104" t="str">
        <f aca="false">IF($AE1052&lt;&gt;"",$AE1052+4,IF(OR(R1052&lt;&gt;"Yes",A1052=""),"",A1052+4))</f>
        <v/>
      </c>
      <c r="V1052" s="102"/>
      <c r="W1052" s="81"/>
      <c r="X1052" s="81"/>
      <c r="Y1052" s="105"/>
      <c r="Z1052" s="105"/>
      <c r="AA1052" s="106" t="str">
        <f aca="false">IF(AND($Y1052="",$Z1052=""),"",ROUND(IFERROR(VALUE(LEFT($Y1052,1)),0)*12+IFERROR(VALUE(LEFT($Z1052,1)),0)*8,0))</f>
        <v/>
      </c>
      <c r="AB1052" s="106" t="str">
        <f aca="false">IF($AA1052="","",IF($AA1052&gt;=80,"A - call first",IF($AA1052&gt;=60,"B - worth pursuing",IF($AA1052&gt;=40,"C - nurture","D - do not spend time here"))))</f>
        <v/>
      </c>
      <c r="AC1052" s="107" t="str">
        <f aca="false">IF($C1052="","",IF($S1052="Converted","8 Won / Certified",IF($S1052="Application Started","7 Certification / Enterprise opportunity",IF($S1052="Meeting Booked","6 Meeting / Application",IF(OR($S1052="Interested",$S1052="Info Requested"),"5 Interested",IF(OR($S1052="Declined",$S1052="Not Relevant",$S1052="Do Not Contact / Unsubscribed"),"9 Closed - Lost",IF($R1052="Yes","4 Contacted",IF($N1052="Yes","2 Engaged",IF($M1052="Yes","1 Awareness",IF($AA1052&gt;=60,"3 Qualified","1 Awareness"))))))))))</f>
        <v/>
      </c>
      <c r="AD1052" s="108"/>
      <c r="AE1052" s="108"/>
      <c r="AF1052" s="111" t="str">
        <f aca="false">IF($AE1052="","",$AE1052+10)</f>
        <v/>
      </c>
      <c r="AG1052" s="108"/>
      <c r="AH1052" s="81"/>
      <c r="AI1052" s="108"/>
      <c r="AJ1052" s="81"/>
      <c r="AK1052" s="108"/>
      <c r="AL1052" s="110"/>
      <c r="AM1052" s="81"/>
      <c r="AN1052" s="111" t="str">
        <f aca="false">IF($D1052="","",IF(COUNTIF($D$4:$D$1203,$D1052)&gt;1,"DUPLICATE — check earlier row",""))</f>
        <v/>
      </c>
      <c r="AO1052" s="81"/>
      <c r="AP1052" s="81"/>
    </row>
    <row r="1053" customFormat="false" ht="30" hidden="false" customHeight="true" outlineLevel="0" collapsed="false">
      <c r="A1053" s="79"/>
      <c r="B1053" s="80"/>
      <c r="C1053" s="80"/>
      <c r="D1053" s="80"/>
      <c r="E1053" s="80"/>
      <c r="F1053" s="80"/>
      <c r="G1053" s="80"/>
      <c r="H1053" s="80"/>
      <c r="I1053" s="80"/>
      <c r="J1053" s="102"/>
      <c r="K1053" s="103" t="str">
        <f aca="false">IF(J1053="","",IF(J1053&gt;=8,"Yes","Check"))</f>
        <v/>
      </c>
      <c r="L1053" s="81"/>
      <c r="M1053" s="102"/>
      <c r="N1053" s="102"/>
      <c r="O1053" s="80"/>
      <c r="P1053" s="81"/>
      <c r="Q1053" s="103" t="str">
        <f aca="false">IF(P1053="","",LEN(P1053))</f>
        <v/>
      </c>
      <c r="R1053" s="102"/>
      <c r="S1053" s="80"/>
      <c r="T1053" s="81"/>
      <c r="U1053" s="104" t="str">
        <f aca="false">IF($AE1053&lt;&gt;"",$AE1053+4,IF(OR(R1053&lt;&gt;"Yes",A1053=""),"",A1053+4))</f>
        <v/>
      </c>
      <c r="V1053" s="102"/>
      <c r="W1053" s="81"/>
      <c r="X1053" s="81"/>
      <c r="Y1053" s="105"/>
      <c r="Z1053" s="105"/>
      <c r="AA1053" s="106" t="str">
        <f aca="false">IF(AND($Y1053="",$Z1053=""),"",ROUND(IFERROR(VALUE(LEFT($Y1053,1)),0)*12+IFERROR(VALUE(LEFT($Z1053,1)),0)*8,0))</f>
        <v/>
      </c>
      <c r="AB1053" s="106" t="str">
        <f aca="false">IF($AA1053="","",IF($AA1053&gt;=80,"A - call first",IF($AA1053&gt;=60,"B - worth pursuing",IF($AA1053&gt;=40,"C - nurture","D - do not spend time here"))))</f>
        <v/>
      </c>
      <c r="AC1053" s="107" t="str">
        <f aca="false">IF($C1053="","",IF($S1053="Converted","8 Won / Certified",IF($S1053="Application Started","7 Certification / Enterprise opportunity",IF($S1053="Meeting Booked","6 Meeting / Application",IF(OR($S1053="Interested",$S1053="Info Requested"),"5 Interested",IF(OR($S1053="Declined",$S1053="Not Relevant",$S1053="Do Not Contact / Unsubscribed"),"9 Closed - Lost",IF($R1053="Yes","4 Contacted",IF($N1053="Yes","2 Engaged",IF($M1053="Yes","1 Awareness",IF($AA1053&gt;=60,"3 Qualified","1 Awareness"))))))))))</f>
        <v/>
      </c>
      <c r="AD1053" s="108"/>
      <c r="AE1053" s="108"/>
      <c r="AF1053" s="109" t="str">
        <f aca="false">IF($AE1053="","",$AE1053+10)</f>
        <v/>
      </c>
      <c r="AG1053" s="108"/>
      <c r="AH1053" s="81"/>
      <c r="AI1053" s="108"/>
      <c r="AJ1053" s="81"/>
      <c r="AK1053" s="108"/>
      <c r="AL1053" s="110"/>
      <c r="AM1053" s="81"/>
      <c r="AN1053" s="109" t="str">
        <f aca="false">IF($D1053="","",IF(COUNTIF($D$4:$D$1203,$D1053)&gt;1,"DUPLICATE — check earlier row",""))</f>
        <v/>
      </c>
      <c r="AO1053" s="81"/>
      <c r="AP1053" s="81"/>
    </row>
    <row r="1054" customFormat="false" ht="30" hidden="false" customHeight="true" outlineLevel="0" collapsed="false">
      <c r="A1054" s="79"/>
      <c r="B1054" s="80"/>
      <c r="C1054" s="80"/>
      <c r="D1054" s="80"/>
      <c r="E1054" s="80"/>
      <c r="F1054" s="80"/>
      <c r="G1054" s="80"/>
      <c r="H1054" s="80"/>
      <c r="I1054" s="80"/>
      <c r="J1054" s="102"/>
      <c r="K1054" s="103" t="str">
        <f aca="false">IF(J1054="","",IF(J1054&gt;=8,"Yes","Check"))</f>
        <v/>
      </c>
      <c r="L1054" s="81"/>
      <c r="M1054" s="102"/>
      <c r="N1054" s="102"/>
      <c r="O1054" s="80"/>
      <c r="P1054" s="81"/>
      <c r="Q1054" s="103" t="str">
        <f aca="false">IF(P1054="","",LEN(P1054))</f>
        <v/>
      </c>
      <c r="R1054" s="102"/>
      <c r="S1054" s="80"/>
      <c r="T1054" s="81"/>
      <c r="U1054" s="104" t="str">
        <f aca="false">IF($AE1054&lt;&gt;"",$AE1054+4,IF(OR(R1054&lt;&gt;"Yes",A1054=""),"",A1054+4))</f>
        <v/>
      </c>
      <c r="V1054" s="102"/>
      <c r="W1054" s="81"/>
      <c r="X1054" s="81"/>
      <c r="Y1054" s="105"/>
      <c r="Z1054" s="105"/>
      <c r="AA1054" s="106" t="str">
        <f aca="false">IF(AND($Y1054="",$Z1054=""),"",ROUND(IFERROR(VALUE(LEFT($Y1054,1)),0)*12+IFERROR(VALUE(LEFT($Z1054,1)),0)*8,0))</f>
        <v/>
      </c>
      <c r="AB1054" s="106" t="str">
        <f aca="false">IF($AA1054="","",IF($AA1054&gt;=80,"A - call first",IF($AA1054&gt;=60,"B - worth pursuing",IF($AA1054&gt;=40,"C - nurture","D - do not spend time here"))))</f>
        <v/>
      </c>
      <c r="AC1054" s="107" t="str">
        <f aca="false">IF($C1054="","",IF($S1054="Converted","8 Won / Certified",IF($S1054="Application Started","7 Certification / Enterprise opportunity",IF($S1054="Meeting Booked","6 Meeting / Application",IF(OR($S1054="Interested",$S1054="Info Requested"),"5 Interested",IF(OR($S1054="Declined",$S1054="Not Relevant",$S1054="Do Not Contact / Unsubscribed"),"9 Closed - Lost",IF($R1054="Yes","4 Contacted",IF($N1054="Yes","2 Engaged",IF($M1054="Yes","1 Awareness",IF($AA1054&gt;=60,"3 Qualified","1 Awareness"))))))))))</f>
        <v/>
      </c>
      <c r="AD1054" s="108"/>
      <c r="AE1054" s="108"/>
      <c r="AF1054" s="111" t="str">
        <f aca="false">IF($AE1054="","",$AE1054+10)</f>
        <v/>
      </c>
      <c r="AG1054" s="108"/>
      <c r="AH1054" s="81"/>
      <c r="AI1054" s="108"/>
      <c r="AJ1054" s="81"/>
      <c r="AK1054" s="108"/>
      <c r="AL1054" s="110"/>
      <c r="AM1054" s="81"/>
      <c r="AN1054" s="111" t="str">
        <f aca="false">IF($D1054="","",IF(COUNTIF($D$4:$D$1203,$D1054)&gt;1,"DUPLICATE — check earlier row",""))</f>
        <v/>
      </c>
      <c r="AO1054" s="81"/>
      <c r="AP1054" s="81"/>
    </row>
    <row r="1055" customFormat="false" ht="30" hidden="false" customHeight="true" outlineLevel="0" collapsed="false">
      <c r="A1055" s="79"/>
      <c r="B1055" s="80"/>
      <c r="C1055" s="80"/>
      <c r="D1055" s="80"/>
      <c r="E1055" s="80"/>
      <c r="F1055" s="80"/>
      <c r="G1055" s="80"/>
      <c r="H1055" s="80"/>
      <c r="I1055" s="80"/>
      <c r="J1055" s="102"/>
      <c r="K1055" s="103" t="str">
        <f aca="false">IF(J1055="","",IF(J1055&gt;=8,"Yes","Check"))</f>
        <v/>
      </c>
      <c r="L1055" s="81"/>
      <c r="M1055" s="102"/>
      <c r="N1055" s="102"/>
      <c r="O1055" s="80"/>
      <c r="P1055" s="81"/>
      <c r="Q1055" s="103" t="str">
        <f aca="false">IF(P1055="","",LEN(P1055))</f>
        <v/>
      </c>
      <c r="R1055" s="102"/>
      <c r="S1055" s="80"/>
      <c r="T1055" s="81"/>
      <c r="U1055" s="104" t="str">
        <f aca="false">IF($AE1055&lt;&gt;"",$AE1055+4,IF(OR(R1055&lt;&gt;"Yes",A1055=""),"",A1055+4))</f>
        <v/>
      </c>
      <c r="V1055" s="102"/>
      <c r="W1055" s="81"/>
      <c r="X1055" s="81"/>
      <c r="Y1055" s="105"/>
      <c r="Z1055" s="105"/>
      <c r="AA1055" s="106" t="str">
        <f aca="false">IF(AND($Y1055="",$Z1055=""),"",ROUND(IFERROR(VALUE(LEFT($Y1055,1)),0)*12+IFERROR(VALUE(LEFT($Z1055,1)),0)*8,0))</f>
        <v/>
      </c>
      <c r="AB1055" s="106" t="str">
        <f aca="false">IF($AA1055="","",IF($AA1055&gt;=80,"A - call first",IF($AA1055&gt;=60,"B - worth pursuing",IF($AA1055&gt;=40,"C - nurture","D - do not spend time here"))))</f>
        <v/>
      </c>
      <c r="AC1055" s="107" t="str">
        <f aca="false">IF($C1055="","",IF($S1055="Converted","8 Won / Certified",IF($S1055="Application Started","7 Certification / Enterprise opportunity",IF($S1055="Meeting Booked","6 Meeting / Application",IF(OR($S1055="Interested",$S1055="Info Requested"),"5 Interested",IF(OR($S1055="Declined",$S1055="Not Relevant",$S1055="Do Not Contact / Unsubscribed"),"9 Closed - Lost",IF($R1055="Yes","4 Contacted",IF($N1055="Yes","2 Engaged",IF($M1055="Yes","1 Awareness",IF($AA1055&gt;=60,"3 Qualified","1 Awareness"))))))))))</f>
        <v/>
      </c>
      <c r="AD1055" s="108"/>
      <c r="AE1055" s="108"/>
      <c r="AF1055" s="109" t="str">
        <f aca="false">IF($AE1055="","",$AE1055+10)</f>
        <v/>
      </c>
      <c r="AG1055" s="108"/>
      <c r="AH1055" s="81"/>
      <c r="AI1055" s="108"/>
      <c r="AJ1055" s="81"/>
      <c r="AK1055" s="108"/>
      <c r="AL1055" s="110"/>
      <c r="AM1055" s="81"/>
      <c r="AN1055" s="109" t="str">
        <f aca="false">IF($D1055="","",IF(COUNTIF($D$4:$D$1203,$D1055)&gt;1,"DUPLICATE — check earlier row",""))</f>
        <v/>
      </c>
      <c r="AO1055" s="81"/>
      <c r="AP1055" s="81"/>
    </row>
    <row r="1056" customFormat="false" ht="30" hidden="false" customHeight="true" outlineLevel="0" collapsed="false">
      <c r="A1056" s="79"/>
      <c r="B1056" s="80"/>
      <c r="C1056" s="80"/>
      <c r="D1056" s="80"/>
      <c r="E1056" s="80"/>
      <c r="F1056" s="80"/>
      <c r="G1056" s="80"/>
      <c r="H1056" s="80"/>
      <c r="I1056" s="80"/>
      <c r="J1056" s="102"/>
      <c r="K1056" s="103" t="str">
        <f aca="false">IF(J1056="","",IF(J1056&gt;=8,"Yes","Check"))</f>
        <v/>
      </c>
      <c r="L1056" s="81"/>
      <c r="M1056" s="102"/>
      <c r="N1056" s="102"/>
      <c r="O1056" s="80"/>
      <c r="P1056" s="81"/>
      <c r="Q1056" s="103" t="str">
        <f aca="false">IF(P1056="","",LEN(P1056))</f>
        <v/>
      </c>
      <c r="R1056" s="102"/>
      <c r="S1056" s="80"/>
      <c r="T1056" s="81"/>
      <c r="U1056" s="104" t="str">
        <f aca="false">IF($AE1056&lt;&gt;"",$AE1056+4,IF(OR(R1056&lt;&gt;"Yes",A1056=""),"",A1056+4))</f>
        <v/>
      </c>
      <c r="V1056" s="102"/>
      <c r="W1056" s="81"/>
      <c r="X1056" s="81"/>
      <c r="Y1056" s="105"/>
      <c r="Z1056" s="105"/>
      <c r="AA1056" s="106" t="str">
        <f aca="false">IF(AND($Y1056="",$Z1056=""),"",ROUND(IFERROR(VALUE(LEFT($Y1056,1)),0)*12+IFERROR(VALUE(LEFT($Z1056,1)),0)*8,0))</f>
        <v/>
      </c>
      <c r="AB1056" s="106" t="str">
        <f aca="false">IF($AA1056="","",IF($AA1056&gt;=80,"A - call first",IF($AA1056&gt;=60,"B - worth pursuing",IF($AA1056&gt;=40,"C - nurture","D - do not spend time here"))))</f>
        <v/>
      </c>
      <c r="AC1056" s="107" t="str">
        <f aca="false">IF($C1056="","",IF($S1056="Converted","8 Won / Certified",IF($S1056="Application Started","7 Certification / Enterprise opportunity",IF($S1056="Meeting Booked","6 Meeting / Application",IF(OR($S1056="Interested",$S1056="Info Requested"),"5 Interested",IF(OR($S1056="Declined",$S1056="Not Relevant",$S1056="Do Not Contact / Unsubscribed"),"9 Closed - Lost",IF($R1056="Yes","4 Contacted",IF($N1056="Yes","2 Engaged",IF($M1056="Yes","1 Awareness",IF($AA1056&gt;=60,"3 Qualified","1 Awareness"))))))))))</f>
        <v/>
      </c>
      <c r="AD1056" s="108"/>
      <c r="AE1056" s="108"/>
      <c r="AF1056" s="111" t="str">
        <f aca="false">IF($AE1056="","",$AE1056+10)</f>
        <v/>
      </c>
      <c r="AG1056" s="108"/>
      <c r="AH1056" s="81"/>
      <c r="AI1056" s="108"/>
      <c r="AJ1056" s="81"/>
      <c r="AK1056" s="108"/>
      <c r="AL1056" s="110"/>
      <c r="AM1056" s="81"/>
      <c r="AN1056" s="111" t="str">
        <f aca="false">IF($D1056="","",IF(COUNTIF($D$4:$D$1203,$D1056)&gt;1,"DUPLICATE — check earlier row",""))</f>
        <v/>
      </c>
      <c r="AO1056" s="81"/>
      <c r="AP1056" s="81"/>
    </row>
    <row r="1057" customFormat="false" ht="30" hidden="false" customHeight="true" outlineLevel="0" collapsed="false">
      <c r="A1057" s="79"/>
      <c r="B1057" s="80"/>
      <c r="C1057" s="80"/>
      <c r="D1057" s="80"/>
      <c r="E1057" s="80"/>
      <c r="F1057" s="80"/>
      <c r="G1057" s="80"/>
      <c r="H1057" s="80"/>
      <c r="I1057" s="80"/>
      <c r="J1057" s="102"/>
      <c r="K1057" s="103" t="str">
        <f aca="false">IF(J1057="","",IF(J1057&gt;=8,"Yes","Check"))</f>
        <v/>
      </c>
      <c r="L1057" s="81"/>
      <c r="M1057" s="102"/>
      <c r="N1057" s="102"/>
      <c r="O1057" s="80"/>
      <c r="P1057" s="81"/>
      <c r="Q1057" s="103" t="str">
        <f aca="false">IF(P1057="","",LEN(P1057))</f>
        <v/>
      </c>
      <c r="R1057" s="102"/>
      <c r="S1057" s="80"/>
      <c r="T1057" s="81"/>
      <c r="U1057" s="104" t="str">
        <f aca="false">IF($AE1057&lt;&gt;"",$AE1057+4,IF(OR(R1057&lt;&gt;"Yes",A1057=""),"",A1057+4))</f>
        <v/>
      </c>
      <c r="V1057" s="102"/>
      <c r="W1057" s="81"/>
      <c r="X1057" s="81"/>
      <c r="Y1057" s="105"/>
      <c r="Z1057" s="105"/>
      <c r="AA1057" s="106" t="str">
        <f aca="false">IF(AND($Y1057="",$Z1057=""),"",ROUND(IFERROR(VALUE(LEFT($Y1057,1)),0)*12+IFERROR(VALUE(LEFT($Z1057,1)),0)*8,0))</f>
        <v/>
      </c>
      <c r="AB1057" s="106" t="str">
        <f aca="false">IF($AA1057="","",IF($AA1057&gt;=80,"A - call first",IF($AA1057&gt;=60,"B - worth pursuing",IF($AA1057&gt;=40,"C - nurture","D - do not spend time here"))))</f>
        <v/>
      </c>
      <c r="AC1057" s="107" t="str">
        <f aca="false">IF($C1057="","",IF($S1057="Converted","8 Won / Certified",IF($S1057="Application Started","7 Certification / Enterprise opportunity",IF($S1057="Meeting Booked","6 Meeting / Application",IF(OR($S1057="Interested",$S1057="Info Requested"),"5 Interested",IF(OR($S1057="Declined",$S1057="Not Relevant",$S1057="Do Not Contact / Unsubscribed"),"9 Closed - Lost",IF($R1057="Yes","4 Contacted",IF($N1057="Yes","2 Engaged",IF($M1057="Yes","1 Awareness",IF($AA1057&gt;=60,"3 Qualified","1 Awareness"))))))))))</f>
        <v/>
      </c>
      <c r="AD1057" s="108"/>
      <c r="AE1057" s="108"/>
      <c r="AF1057" s="109" t="str">
        <f aca="false">IF($AE1057="","",$AE1057+10)</f>
        <v/>
      </c>
      <c r="AG1057" s="108"/>
      <c r="AH1057" s="81"/>
      <c r="AI1057" s="108"/>
      <c r="AJ1057" s="81"/>
      <c r="AK1057" s="108"/>
      <c r="AL1057" s="110"/>
      <c r="AM1057" s="81"/>
      <c r="AN1057" s="109" t="str">
        <f aca="false">IF($D1057="","",IF(COUNTIF($D$4:$D$1203,$D1057)&gt;1,"DUPLICATE — check earlier row",""))</f>
        <v/>
      </c>
      <c r="AO1057" s="81"/>
      <c r="AP1057" s="81"/>
    </row>
    <row r="1058" customFormat="false" ht="30" hidden="false" customHeight="true" outlineLevel="0" collapsed="false">
      <c r="A1058" s="79"/>
      <c r="B1058" s="80"/>
      <c r="C1058" s="80"/>
      <c r="D1058" s="80"/>
      <c r="E1058" s="80"/>
      <c r="F1058" s="80"/>
      <c r="G1058" s="80"/>
      <c r="H1058" s="80"/>
      <c r="I1058" s="80"/>
      <c r="J1058" s="102"/>
      <c r="K1058" s="103" t="str">
        <f aca="false">IF(J1058="","",IF(J1058&gt;=8,"Yes","Check"))</f>
        <v/>
      </c>
      <c r="L1058" s="81"/>
      <c r="M1058" s="102"/>
      <c r="N1058" s="102"/>
      <c r="O1058" s="80"/>
      <c r="P1058" s="81"/>
      <c r="Q1058" s="103" t="str">
        <f aca="false">IF(P1058="","",LEN(P1058))</f>
        <v/>
      </c>
      <c r="R1058" s="102"/>
      <c r="S1058" s="80"/>
      <c r="T1058" s="81"/>
      <c r="U1058" s="104" t="str">
        <f aca="false">IF($AE1058&lt;&gt;"",$AE1058+4,IF(OR(R1058&lt;&gt;"Yes",A1058=""),"",A1058+4))</f>
        <v/>
      </c>
      <c r="V1058" s="102"/>
      <c r="W1058" s="81"/>
      <c r="X1058" s="81"/>
      <c r="Y1058" s="105"/>
      <c r="Z1058" s="105"/>
      <c r="AA1058" s="106" t="str">
        <f aca="false">IF(AND($Y1058="",$Z1058=""),"",ROUND(IFERROR(VALUE(LEFT($Y1058,1)),0)*12+IFERROR(VALUE(LEFT($Z1058,1)),0)*8,0))</f>
        <v/>
      </c>
      <c r="AB1058" s="106" t="str">
        <f aca="false">IF($AA1058="","",IF($AA1058&gt;=80,"A - call first",IF($AA1058&gt;=60,"B - worth pursuing",IF($AA1058&gt;=40,"C - nurture","D - do not spend time here"))))</f>
        <v/>
      </c>
      <c r="AC1058" s="107" t="str">
        <f aca="false">IF($C1058="","",IF($S1058="Converted","8 Won / Certified",IF($S1058="Application Started","7 Certification / Enterprise opportunity",IF($S1058="Meeting Booked","6 Meeting / Application",IF(OR($S1058="Interested",$S1058="Info Requested"),"5 Interested",IF(OR($S1058="Declined",$S1058="Not Relevant",$S1058="Do Not Contact / Unsubscribed"),"9 Closed - Lost",IF($R1058="Yes","4 Contacted",IF($N1058="Yes","2 Engaged",IF($M1058="Yes","1 Awareness",IF($AA1058&gt;=60,"3 Qualified","1 Awareness"))))))))))</f>
        <v/>
      </c>
      <c r="AD1058" s="108"/>
      <c r="AE1058" s="108"/>
      <c r="AF1058" s="111" t="str">
        <f aca="false">IF($AE1058="","",$AE1058+10)</f>
        <v/>
      </c>
      <c r="AG1058" s="108"/>
      <c r="AH1058" s="81"/>
      <c r="AI1058" s="108"/>
      <c r="AJ1058" s="81"/>
      <c r="AK1058" s="108"/>
      <c r="AL1058" s="110"/>
      <c r="AM1058" s="81"/>
      <c r="AN1058" s="111" t="str">
        <f aca="false">IF($D1058="","",IF(COUNTIF($D$4:$D$1203,$D1058)&gt;1,"DUPLICATE — check earlier row",""))</f>
        <v/>
      </c>
      <c r="AO1058" s="81"/>
      <c r="AP1058" s="81"/>
    </row>
    <row r="1059" customFormat="false" ht="30" hidden="false" customHeight="true" outlineLevel="0" collapsed="false">
      <c r="A1059" s="79"/>
      <c r="B1059" s="80"/>
      <c r="C1059" s="80"/>
      <c r="D1059" s="80"/>
      <c r="E1059" s="80"/>
      <c r="F1059" s="80"/>
      <c r="G1059" s="80"/>
      <c r="H1059" s="80"/>
      <c r="I1059" s="80"/>
      <c r="J1059" s="102"/>
      <c r="K1059" s="103" t="str">
        <f aca="false">IF(J1059="","",IF(J1059&gt;=8,"Yes","Check"))</f>
        <v/>
      </c>
      <c r="L1059" s="81"/>
      <c r="M1059" s="102"/>
      <c r="N1059" s="102"/>
      <c r="O1059" s="80"/>
      <c r="P1059" s="81"/>
      <c r="Q1059" s="103" t="str">
        <f aca="false">IF(P1059="","",LEN(P1059))</f>
        <v/>
      </c>
      <c r="R1059" s="102"/>
      <c r="S1059" s="80"/>
      <c r="T1059" s="81"/>
      <c r="U1059" s="104" t="str">
        <f aca="false">IF($AE1059&lt;&gt;"",$AE1059+4,IF(OR(R1059&lt;&gt;"Yes",A1059=""),"",A1059+4))</f>
        <v/>
      </c>
      <c r="V1059" s="102"/>
      <c r="W1059" s="81"/>
      <c r="X1059" s="81"/>
      <c r="Y1059" s="105"/>
      <c r="Z1059" s="105"/>
      <c r="AA1059" s="106" t="str">
        <f aca="false">IF(AND($Y1059="",$Z1059=""),"",ROUND(IFERROR(VALUE(LEFT($Y1059,1)),0)*12+IFERROR(VALUE(LEFT($Z1059,1)),0)*8,0))</f>
        <v/>
      </c>
      <c r="AB1059" s="106" t="str">
        <f aca="false">IF($AA1059="","",IF($AA1059&gt;=80,"A - call first",IF($AA1059&gt;=60,"B - worth pursuing",IF($AA1059&gt;=40,"C - nurture","D - do not spend time here"))))</f>
        <v/>
      </c>
      <c r="AC1059" s="107" t="str">
        <f aca="false">IF($C1059="","",IF($S1059="Converted","8 Won / Certified",IF($S1059="Application Started","7 Certification / Enterprise opportunity",IF($S1059="Meeting Booked","6 Meeting / Application",IF(OR($S1059="Interested",$S1059="Info Requested"),"5 Interested",IF(OR($S1059="Declined",$S1059="Not Relevant",$S1059="Do Not Contact / Unsubscribed"),"9 Closed - Lost",IF($R1059="Yes","4 Contacted",IF($N1059="Yes","2 Engaged",IF($M1059="Yes","1 Awareness",IF($AA1059&gt;=60,"3 Qualified","1 Awareness"))))))))))</f>
        <v/>
      </c>
      <c r="AD1059" s="108"/>
      <c r="AE1059" s="108"/>
      <c r="AF1059" s="109" t="str">
        <f aca="false">IF($AE1059="","",$AE1059+10)</f>
        <v/>
      </c>
      <c r="AG1059" s="108"/>
      <c r="AH1059" s="81"/>
      <c r="AI1059" s="108"/>
      <c r="AJ1059" s="81"/>
      <c r="AK1059" s="108"/>
      <c r="AL1059" s="110"/>
      <c r="AM1059" s="81"/>
      <c r="AN1059" s="109" t="str">
        <f aca="false">IF($D1059="","",IF(COUNTIF($D$4:$D$1203,$D1059)&gt;1,"DUPLICATE — check earlier row",""))</f>
        <v/>
      </c>
      <c r="AO1059" s="81"/>
      <c r="AP1059" s="81"/>
    </row>
    <row r="1060" customFormat="false" ht="30" hidden="false" customHeight="true" outlineLevel="0" collapsed="false">
      <c r="A1060" s="79"/>
      <c r="B1060" s="80"/>
      <c r="C1060" s="80"/>
      <c r="D1060" s="80"/>
      <c r="E1060" s="80"/>
      <c r="F1060" s="80"/>
      <c r="G1060" s="80"/>
      <c r="H1060" s="80"/>
      <c r="I1060" s="80"/>
      <c r="J1060" s="102"/>
      <c r="K1060" s="103" t="str">
        <f aca="false">IF(J1060="","",IF(J1060&gt;=8,"Yes","Check"))</f>
        <v/>
      </c>
      <c r="L1060" s="81"/>
      <c r="M1060" s="102"/>
      <c r="N1060" s="102"/>
      <c r="O1060" s="80"/>
      <c r="P1060" s="81"/>
      <c r="Q1060" s="103" t="str">
        <f aca="false">IF(P1060="","",LEN(P1060))</f>
        <v/>
      </c>
      <c r="R1060" s="102"/>
      <c r="S1060" s="80"/>
      <c r="T1060" s="81"/>
      <c r="U1060" s="104" t="str">
        <f aca="false">IF($AE1060&lt;&gt;"",$AE1060+4,IF(OR(R1060&lt;&gt;"Yes",A1060=""),"",A1060+4))</f>
        <v/>
      </c>
      <c r="V1060" s="102"/>
      <c r="W1060" s="81"/>
      <c r="X1060" s="81"/>
      <c r="Y1060" s="105"/>
      <c r="Z1060" s="105"/>
      <c r="AA1060" s="106" t="str">
        <f aca="false">IF(AND($Y1060="",$Z1060=""),"",ROUND(IFERROR(VALUE(LEFT($Y1060,1)),0)*12+IFERROR(VALUE(LEFT($Z1060,1)),0)*8,0))</f>
        <v/>
      </c>
      <c r="AB1060" s="106" t="str">
        <f aca="false">IF($AA1060="","",IF($AA1060&gt;=80,"A - call first",IF($AA1060&gt;=60,"B - worth pursuing",IF($AA1060&gt;=40,"C - nurture","D - do not spend time here"))))</f>
        <v/>
      </c>
      <c r="AC1060" s="107" t="str">
        <f aca="false">IF($C1060="","",IF($S1060="Converted","8 Won / Certified",IF($S1060="Application Started","7 Certification / Enterprise opportunity",IF($S1060="Meeting Booked","6 Meeting / Application",IF(OR($S1060="Interested",$S1060="Info Requested"),"5 Interested",IF(OR($S1060="Declined",$S1060="Not Relevant",$S1060="Do Not Contact / Unsubscribed"),"9 Closed - Lost",IF($R1060="Yes","4 Contacted",IF($N1060="Yes","2 Engaged",IF($M1060="Yes","1 Awareness",IF($AA1060&gt;=60,"3 Qualified","1 Awareness"))))))))))</f>
        <v/>
      </c>
      <c r="AD1060" s="108"/>
      <c r="AE1060" s="108"/>
      <c r="AF1060" s="111" t="str">
        <f aca="false">IF($AE1060="","",$AE1060+10)</f>
        <v/>
      </c>
      <c r="AG1060" s="108"/>
      <c r="AH1060" s="81"/>
      <c r="AI1060" s="108"/>
      <c r="AJ1060" s="81"/>
      <c r="AK1060" s="108"/>
      <c r="AL1060" s="110"/>
      <c r="AM1060" s="81"/>
      <c r="AN1060" s="111" t="str">
        <f aca="false">IF($D1060="","",IF(COUNTIF($D$4:$D$1203,$D1060)&gt;1,"DUPLICATE — check earlier row",""))</f>
        <v/>
      </c>
      <c r="AO1060" s="81"/>
      <c r="AP1060" s="81"/>
    </row>
    <row r="1061" customFormat="false" ht="30" hidden="false" customHeight="true" outlineLevel="0" collapsed="false">
      <c r="A1061" s="79"/>
      <c r="B1061" s="80"/>
      <c r="C1061" s="80"/>
      <c r="D1061" s="80"/>
      <c r="E1061" s="80"/>
      <c r="F1061" s="80"/>
      <c r="G1061" s="80"/>
      <c r="H1061" s="80"/>
      <c r="I1061" s="80"/>
      <c r="J1061" s="102"/>
      <c r="K1061" s="103" t="str">
        <f aca="false">IF(J1061="","",IF(J1061&gt;=8,"Yes","Check"))</f>
        <v/>
      </c>
      <c r="L1061" s="81"/>
      <c r="M1061" s="102"/>
      <c r="N1061" s="102"/>
      <c r="O1061" s="80"/>
      <c r="P1061" s="81"/>
      <c r="Q1061" s="103" t="str">
        <f aca="false">IF(P1061="","",LEN(P1061))</f>
        <v/>
      </c>
      <c r="R1061" s="102"/>
      <c r="S1061" s="80"/>
      <c r="T1061" s="81"/>
      <c r="U1061" s="104" t="str">
        <f aca="false">IF($AE1061&lt;&gt;"",$AE1061+4,IF(OR(R1061&lt;&gt;"Yes",A1061=""),"",A1061+4))</f>
        <v/>
      </c>
      <c r="V1061" s="102"/>
      <c r="W1061" s="81"/>
      <c r="X1061" s="81"/>
      <c r="Y1061" s="105"/>
      <c r="Z1061" s="105"/>
      <c r="AA1061" s="106" t="str">
        <f aca="false">IF(AND($Y1061="",$Z1061=""),"",ROUND(IFERROR(VALUE(LEFT($Y1061,1)),0)*12+IFERROR(VALUE(LEFT($Z1061,1)),0)*8,0))</f>
        <v/>
      </c>
      <c r="AB1061" s="106" t="str">
        <f aca="false">IF($AA1061="","",IF($AA1061&gt;=80,"A - call first",IF($AA1061&gt;=60,"B - worth pursuing",IF($AA1061&gt;=40,"C - nurture","D - do not spend time here"))))</f>
        <v/>
      </c>
      <c r="AC1061" s="107" t="str">
        <f aca="false">IF($C1061="","",IF($S1061="Converted","8 Won / Certified",IF($S1061="Application Started","7 Certification / Enterprise opportunity",IF($S1061="Meeting Booked","6 Meeting / Application",IF(OR($S1061="Interested",$S1061="Info Requested"),"5 Interested",IF(OR($S1061="Declined",$S1061="Not Relevant",$S1061="Do Not Contact / Unsubscribed"),"9 Closed - Lost",IF($R1061="Yes","4 Contacted",IF($N1061="Yes","2 Engaged",IF($M1061="Yes","1 Awareness",IF($AA1061&gt;=60,"3 Qualified","1 Awareness"))))))))))</f>
        <v/>
      </c>
      <c r="AD1061" s="108"/>
      <c r="AE1061" s="108"/>
      <c r="AF1061" s="109" t="str">
        <f aca="false">IF($AE1061="","",$AE1061+10)</f>
        <v/>
      </c>
      <c r="AG1061" s="108"/>
      <c r="AH1061" s="81"/>
      <c r="AI1061" s="108"/>
      <c r="AJ1061" s="81"/>
      <c r="AK1061" s="108"/>
      <c r="AL1061" s="110"/>
      <c r="AM1061" s="81"/>
      <c r="AN1061" s="109" t="str">
        <f aca="false">IF($D1061="","",IF(COUNTIF($D$4:$D$1203,$D1061)&gt;1,"DUPLICATE — check earlier row",""))</f>
        <v/>
      </c>
      <c r="AO1061" s="81"/>
      <c r="AP1061" s="81"/>
    </row>
    <row r="1062" customFormat="false" ht="30" hidden="false" customHeight="true" outlineLevel="0" collapsed="false">
      <c r="A1062" s="79"/>
      <c r="B1062" s="80"/>
      <c r="C1062" s="80"/>
      <c r="D1062" s="80"/>
      <c r="E1062" s="80"/>
      <c r="F1062" s="80"/>
      <c r="G1062" s="80"/>
      <c r="H1062" s="80"/>
      <c r="I1062" s="80"/>
      <c r="J1062" s="102"/>
      <c r="K1062" s="103" t="str">
        <f aca="false">IF(J1062="","",IF(J1062&gt;=8,"Yes","Check"))</f>
        <v/>
      </c>
      <c r="L1062" s="81"/>
      <c r="M1062" s="102"/>
      <c r="N1062" s="102"/>
      <c r="O1062" s="80"/>
      <c r="P1062" s="81"/>
      <c r="Q1062" s="103" t="str">
        <f aca="false">IF(P1062="","",LEN(P1062))</f>
        <v/>
      </c>
      <c r="R1062" s="102"/>
      <c r="S1062" s="80"/>
      <c r="T1062" s="81"/>
      <c r="U1062" s="104" t="str">
        <f aca="false">IF($AE1062&lt;&gt;"",$AE1062+4,IF(OR(R1062&lt;&gt;"Yes",A1062=""),"",A1062+4))</f>
        <v/>
      </c>
      <c r="V1062" s="102"/>
      <c r="W1062" s="81"/>
      <c r="X1062" s="81"/>
      <c r="Y1062" s="105"/>
      <c r="Z1062" s="105"/>
      <c r="AA1062" s="106" t="str">
        <f aca="false">IF(AND($Y1062="",$Z1062=""),"",ROUND(IFERROR(VALUE(LEFT($Y1062,1)),0)*12+IFERROR(VALUE(LEFT($Z1062,1)),0)*8,0))</f>
        <v/>
      </c>
      <c r="AB1062" s="106" t="str">
        <f aca="false">IF($AA1062="","",IF($AA1062&gt;=80,"A - call first",IF($AA1062&gt;=60,"B - worth pursuing",IF($AA1062&gt;=40,"C - nurture","D - do not spend time here"))))</f>
        <v/>
      </c>
      <c r="AC1062" s="107" t="str">
        <f aca="false">IF($C1062="","",IF($S1062="Converted","8 Won / Certified",IF($S1062="Application Started","7 Certification / Enterprise opportunity",IF($S1062="Meeting Booked","6 Meeting / Application",IF(OR($S1062="Interested",$S1062="Info Requested"),"5 Interested",IF(OR($S1062="Declined",$S1062="Not Relevant",$S1062="Do Not Contact / Unsubscribed"),"9 Closed - Lost",IF($R1062="Yes","4 Contacted",IF($N1062="Yes","2 Engaged",IF($M1062="Yes","1 Awareness",IF($AA1062&gt;=60,"3 Qualified","1 Awareness"))))))))))</f>
        <v/>
      </c>
      <c r="AD1062" s="108"/>
      <c r="AE1062" s="108"/>
      <c r="AF1062" s="111" t="str">
        <f aca="false">IF($AE1062="","",$AE1062+10)</f>
        <v/>
      </c>
      <c r="AG1062" s="108"/>
      <c r="AH1062" s="81"/>
      <c r="AI1062" s="108"/>
      <c r="AJ1062" s="81"/>
      <c r="AK1062" s="108"/>
      <c r="AL1062" s="110"/>
      <c r="AM1062" s="81"/>
      <c r="AN1062" s="111" t="str">
        <f aca="false">IF($D1062="","",IF(COUNTIF($D$4:$D$1203,$D1062)&gt;1,"DUPLICATE — check earlier row",""))</f>
        <v/>
      </c>
      <c r="AO1062" s="81"/>
      <c r="AP1062" s="81"/>
    </row>
    <row r="1063" customFormat="false" ht="30" hidden="false" customHeight="true" outlineLevel="0" collapsed="false">
      <c r="A1063" s="79"/>
      <c r="B1063" s="80"/>
      <c r="C1063" s="80"/>
      <c r="D1063" s="80"/>
      <c r="E1063" s="80"/>
      <c r="F1063" s="80"/>
      <c r="G1063" s="80"/>
      <c r="H1063" s="80"/>
      <c r="I1063" s="80"/>
      <c r="J1063" s="102"/>
      <c r="K1063" s="103" t="str">
        <f aca="false">IF(J1063="","",IF(J1063&gt;=8,"Yes","Check"))</f>
        <v/>
      </c>
      <c r="L1063" s="81"/>
      <c r="M1063" s="102"/>
      <c r="N1063" s="102"/>
      <c r="O1063" s="80"/>
      <c r="P1063" s="81"/>
      <c r="Q1063" s="103" t="str">
        <f aca="false">IF(P1063="","",LEN(P1063))</f>
        <v/>
      </c>
      <c r="R1063" s="102"/>
      <c r="S1063" s="80"/>
      <c r="T1063" s="81"/>
      <c r="U1063" s="104" t="str">
        <f aca="false">IF($AE1063&lt;&gt;"",$AE1063+4,IF(OR(R1063&lt;&gt;"Yes",A1063=""),"",A1063+4))</f>
        <v/>
      </c>
      <c r="V1063" s="102"/>
      <c r="W1063" s="81"/>
      <c r="X1063" s="81"/>
      <c r="Y1063" s="105"/>
      <c r="Z1063" s="105"/>
      <c r="AA1063" s="106" t="str">
        <f aca="false">IF(AND($Y1063="",$Z1063=""),"",ROUND(IFERROR(VALUE(LEFT($Y1063,1)),0)*12+IFERROR(VALUE(LEFT($Z1063,1)),0)*8,0))</f>
        <v/>
      </c>
      <c r="AB1063" s="106" t="str">
        <f aca="false">IF($AA1063="","",IF($AA1063&gt;=80,"A - call first",IF($AA1063&gt;=60,"B - worth pursuing",IF($AA1063&gt;=40,"C - nurture","D - do not spend time here"))))</f>
        <v/>
      </c>
      <c r="AC1063" s="107" t="str">
        <f aca="false">IF($C1063="","",IF($S1063="Converted","8 Won / Certified",IF($S1063="Application Started","7 Certification / Enterprise opportunity",IF($S1063="Meeting Booked","6 Meeting / Application",IF(OR($S1063="Interested",$S1063="Info Requested"),"5 Interested",IF(OR($S1063="Declined",$S1063="Not Relevant",$S1063="Do Not Contact / Unsubscribed"),"9 Closed - Lost",IF($R1063="Yes","4 Contacted",IF($N1063="Yes","2 Engaged",IF($M1063="Yes","1 Awareness",IF($AA1063&gt;=60,"3 Qualified","1 Awareness"))))))))))</f>
        <v/>
      </c>
      <c r="AD1063" s="108"/>
      <c r="AE1063" s="108"/>
      <c r="AF1063" s="109" t="str">
        <f aca="false">IF($AE1063="","",$AE1063+10)</f>
        <v/>
      </c>
      <c r="AG1063" s="108"/>
      <c r="AH1063" s="81"/>
      <c r="AI1063" s="108"/>
      <c r="AJ1063" s="81"/>
      <c r="AK1063" s="108"/>
      <c r="AL1063" s="110"/>
      <c r="AM1063" s="81"/>
      <c r="AN1063" s="109" t="str">
        <f aca="false">IF($D1063="","",IF(COUNTIF($D$4:$D$1203,$D1063)&gt;1,"DUPLICATE — check earlier row",""))</f>
        <v/>
      </c>
      <c r="AO1063" s="81"/>
      <c r="AP1063" s="81"/>
    </row>
    <row r="1064" customFormat="false" ht="30" hidden="false" customHeight="true" outlineLevel="0" collapsed="false">
      <c r="A1064" s="79"/>
      <c r="B1064" s="80"/>
      <c r="C1064" s="80"/>
      <c r="D1064" s="80"/>
      <c r="E1064" s="80"/>
      <c r="F1064" s="80"/>
      <c r="G1064" s="80"/>
      <c r="H1064" s="80"/>
      <c r="I1064" s="80"/>
      <c r="J1064" s="102"/>
      <c r="K1064" s="103" t="str">
        <f aca="false">IF(J1064="","",IF(J1064&gt;=8,"Yes","Check"))</f>
        <v/>
      </c>
      <c r="L1064" s="81"/>
      <c r="M1064" s="102"/>
      <c r="N1064" s="102"/>
      <c r="O1064" s="80"/>
      <c r="P1064" s="81"/>
      <c r="Q1064" s="103" t="str">
        <f aca="false">IF(P1064="","",LEN(P1064))</f>
        <v/>
      </c>
      <c r="R1064" s="102"/>
      <c r="S1064" s="80"/>
      <c r="T1064" s="81"/>
      <c r="U1064" s="104" t="str">
        <f aca="false">IF($AE1064&lt;&gt;"",$AE1064+4,IF(OR(R1064&lt;&gt;"Yes",A1064=""),"",A1064+4))</f>
        <v/>
      </c>
      <c r="V1064" s="102"/>
      <c r="W1064" s="81"/>
      <c r="X1064" s="81"/>
      <c r="Y1064" s="105"/>
      <c r="Z1064" s="105"/>
      <c r="AA1064" s="106" t="str">
        <f aca="false">IF(AND($Y1064="",$Z1064=""),"",ROUND(IFERROR(VALUE(LEFT($Y1064,1)),0)*12+IFERROR(VALUE(LEFT($Z1064,1)),0)*8,0))</f>
        <v/>
      </c>
      <c r="AB1064" s="106" t="str">
        <f aca="false">IF($AA1064="","",IF($AA1064&gt;=80,"A - call first",IF($AA1064&gt;=60,"B - worth pursuing",IF($AA1064&gt;=40,"C - nurture","D - do not spend time here"))))</f>
        <v/>
      </c>
      <c r="AC1064" s="107" t="str">
        <f aca="false">IF($C1064="","",IF($S1064="Converted","8 Won / Certified",IF($S1064="Application Started","7 Certification / Enterprise opportunity",IF($S1064="Meeting Booked","6 Meeting / Application",IF(OR($S1064="Interested",$S1064="Info Requested"),"5 Interested",IF(OR($S1064="Declined",$S1064="Not Relevant",$S1064="Do Not Contact / Unsubscribed"),"9 Closed - Lost",IF($R1064="Yes","4 Contacted",IF($N1064="Yes","2 Engaged",IF($M1064="Yes","1 Awareness",IF($AA1064&gt;=60,"3 Qualified","1 Awareness"))))))))))</f>
        <v/>
      </c>
      <c r="AD1064" s="108"/>
      <c r="AE1064" s="108"/>
      <c r="AF1064" s="111" t="str">
        <f aca="false">IF($AE1064="","",$AE1064+10)</f>
        <v/>
      </c>
      <c r="AG1064" s="108"/>
      <c r="AH1064" s="81"/>
      <c r="AI1064" s="108"/>
      <c r="AJ1064" s="81"/>
      <c r="AK1064" s="108"/>
      <c r="AL1064" s="110"/>
      <c r="AM1064" s="81"/>
      <c r="AN1064" s="111" t="str">
        <f aca="false">IF($D1064="","",IF(COUNTIF($D$4:$D$1203,$D1064)&gt;1,"DUPLICATE — check earlier row",""))</f>
        <v/>
      </c>
      <c r="AO1064" s="81"/>
      <c r="AP1064" s="81"/>
    </row>
    <row r="1065" customFormat="false" ht="30" hidden="false" customHeight="true" outlineLevel="0" collapsed="false">
      <c r="A1065" s="79"/>
      <c r="B1065" s="80"/>
      <c r="C1065" s="80"/>
      <c r="D1065" s="80"/>
      <c r="E1065" s="80"/>
      <c r="F1065" s="80"/>
      <c r="G1065" s="80"/>
      <c r="H1065" s="80"/>
      <c r="I1065" s="80"/>
      <c r="J1065" s="102"/>
      <c r="K1065" s="103" t="str">
        <f aca="false">IF(J1065="","",IF(J1065&gt;=8,"Yes","Check"))</f>
        <v/>
      </c>
      <c r="L1065" s="81"/>
      <c r="M1065" s="102"/>
      <c r="N1065" s="102"/>
      <c r="O1065" s="80"/>
      <c r="P1065" s="81"/>
      <c r="Q1065" s="103" t="str">
        <f aca="false">IF(P1065="","",LEN(P1065))</f>
        <v/>
      </c>
      <c r="R1065" s="102"/>
      <c r="S1065" s="80"/>
      <c r="T1065" s="81"/>
      <c r="U1065" s="104" t="str">
        <f aca="false">IF($AE1065&lt;&gt;"",$AE1065+4,IF(OR(R1065&lt;&gt;"Yes",A1065=""),"",A1065+4))</f>
        <v/>
      </c>
      <c r="V1065" s="102"/>
      <c r="W1065" s="81"/>
      <c r="X1065" s="81"/>
      <c r="Y1065" s="105"/>
      <c r="Z1065" s="105"/>
      <c r="AA1065" s="106" t="str">
        <f aca="false">IF(AND($Y1065="",$Z1065=""),"",ROUND(IFERROR(VALUE(LEFT($Y1065,1)),0)*12+IFERROR(VALUE(LEFT($Z1065,1)),0)*8,0))</f>
        <v/>
      </c>
      <c r="AB1065" s="106" t="str">
        <f aca="false">IF($AA1065="","",IF($AA1065&gt;=80,"A - call first",IF($AA1065&gt;=60,"B - worth pursuing",IF($AA1065&gt;=40,"C - nurture","D - do not spend time here"))))</f>
        <v/>
      </c>
      <c r="AC1065" s="107" t="str">
        <f aca="false">IF($C1065="","",IF($S1065="Converted","8 Won / Certified",IF($S1065="Application Started","7 Certification / Enterprise opportunity",IF($S1065="Meeting Booked","6 Meeting / Application",IF(OR($S1065="Interested",$S1065="Info Requested"),"5 Interested",IF(OR($S1065="Declined",$S1065="Not Relevant",$S1065="Do Not Contact / Unsubscribed"),"9 Closed - Lost",IF($R1065="Yes","4 Contacted",IF($N1065="Yes","2 Engaged",IF($M1065="Yes","1 Awareness",IF($AA1065&gt;=60,"3 Qualified","1 Awareness"))))))))))</f>
        <v/>
      </c>
      <c r="AD1065" s="108"/>
      <c r="AE1065" s="108"/>
      <c r="AF1065" s="109" t="str">
        <f aca="false">IF($AE1065="","",$AE1065+10)</f>
        <v/>
      </c>
      <c r="AG1065" s="108"/>
      <c r="AH1065" s="81"/>
      <c r="AI1065" s="108"/>
      <c r="AJ1065" s="81"/>
      <c r="AK1065" s="108"/>
      <c r="AL1065" s="110"/>
      <c r="AM1065" s="81"/>
      <c r="AN1065" s="109" t="str">
        <f aca="false">IF($D1065="","",IF(COUNTIF($D$4:$D$1203,$D1065)&gt;1,"DUPLICATE — check earlier row",""))</f>
        <v/>
      </c>
      <c r="AO1065" s="81"/>
      <c r="AP1065" s="81"/>
    </row>
    <row r="1066" customFormat="false" ht="30" hidden="false" customHeight="true" outlineLevel="0" collapsed="false">
      <c r="A1066" s="79"/>
      <c r="B1066" s="80"/>
      <c r="C1066" s="80"/>
      <c r="D1066" s="80"/>
      <c r="E1066" s="80"/>
      <c r="F1066" s="80"/>
      <c r="G1066" s="80"/>
      <c r="H1066" s="80"/>
      <c r="I1066" s="80"/>
      <c r="J1066" s="102"/>
      <c r="K1066" s="103" t="str">
        <f aca="false">IF(J1066="","",IF(J1066&gt;=8,"Yes","Check"))</f>
        <v/>
      </c>
      <c r="L1066" s="81"/>
      <c r="M1066" s="102"/>
      <c r="N1066" s="102"/>
      <c r="O1066" s="80"/>
      <c r="P1066" s="81"/>
      <c r="Q1066" s="103" t="str">
        <f aca="false">IF(P1066="","",LEN(P1066))</f>
        <v/>
      </c>
      <c r="R1066" s="102"/>
      <c r="S1066" s="80"/>
      <c r="T1066" s="81"/>
      <c r="U1066" s="104" t="str">
        <f aca="false">IF($AE1066&lt;&gt;"",$AE1066+4,IF(OR(R1066&lt;&gt;"Yes",A1066=""),"",A1066+4))</f>
        <v/>
      </c>
      <c r="V1066" s="102"/>
      <c r="W1066" s="81"/>
      <c r="X1066" s="81"/>
      <c r="Y1066" s="105"/>
      <c r="Z1066" s="105"/>
      <c r="AA1066" s="106" t="str">
        <f aca="false">IF(AND($Y1066="",$Z1066=""),"",ROUND(IFERROR(VALUE(LEFT($Y1066,1)),0)*12+IFERROR(VALUE(LEFT($Z1066,1)),0)*8,0))</f>
        <v/>
      </c>
      <c r="AB1066" s="106" t="str">
        <f aca="false">IF($AA1066="","",IF($AA1066&gt;=80,"A - call first",IF($AA1066&gt;=60,"B - worth pursuing",IF($AA1066&gt;=40,"C - nurture","D - do not spend time here"))))</f>
        <v/>
      </c>
      <c r="AC1066" s="107" t="str">
        <f aca="false">IF($C1066="","",IF($S1066="Converted","8 Won / Certified",IF($S1066="Application Started","7 Certification / Enterprise opportunity",IF($S1066="Meeting Booked","6 Meeting / Application",IF(OR($S1066="Interested",$S1066="Info Requested"),"5 Interested",IF(OR($S1066="Declined",$S1066="Not Relevant",$S1066="Do Not Contact / Unsubscribed"),"9 Closed - Lost",IF($R1066="Yes","4 Contacted",IF($N1066="Yes","2 Engaged",IF($M1066="Yes","1 Awareness",IF($AA1066&gt;=60,"3 Qualified","1 Awareness"))))))))))</f>
        <v/>
      </c>
      <c r="AD1066" s="108"/>
      <c r="AE1066" s="108"/>
      <c r="AF1066" s="111" t="str">
        <f aca="false">IF($AE1066="","",$AE1066+10)</f>
        <v/>
      </c>
      <c r="AG1066" s="108"/>
      <c r="AH1066" s="81"/>
      <c r="AI1066" s="108"/>
      <c r="AJ1066" s="81"/>
      <c r="AK1066" s="108"/>
      <c r="AL1066" s="110"/>
      <c r="AM1066" s="81"/>
      <c r="AN1066" s="111" t="str">
        <f aca="false">IF($D1066="","",IF(COUNTIF($D$4:$D$1203,$D1066)&gt;1,"DUPLICATE — check earlier row",""))</f>
        <v/>
      </c>
      <c r="AO1066" s="81"/>
      <c r="AP1066" s="81"/>
    </row>
    <row r="1067" customFormat="false" ht="30" hidden="false" customHeight="true" outlineLevel="0" collapsed="false">
      <c r="A1067" s="79"/>
      <c r="B1067" s="80"/>
      <c r="C1067" s="80"/>
      <c r="D1067" s="80"/>
      <c r="E1067" s="80"/>
      <c r="F1067" s="80"/>
      <c r="G1067" s="80"/>
      <c r="H1067" s="80"/>
      <c r="I1067" s="80"/>
      <c r="J1067" s="102"/>
      <c r="K1067" s="103" t="str">
        <f aca="false">IF(J1067="","",IF(J1067&gt;=8,"Yes","Check"))</f>
        <v/>
      </c>
      <c r="L1067" s="81"/>
      <c r="M1067" s="102"/>
      <c r="N1067" s="102"/>
      <c r="O1067" s="80"/>
      <c r="P1067" s="81"/>
      <c r="Q1067" s="103" t="str">
        <f aca="false">IF(P1067="","",LEN(P1067))</f>
        <v/>
      </c>
      <c r="R1067" s="102"/>
      <c r="S1067" s="80"/>
      <c r="T1067" s="81"/>
      <c r="U1067" s="104" t="str">
        <f aca="false">IF($AE1067&lt;&gt;"",$AE1067+4,IF(OR(R1067&lt;&gt;"Yes",A1067=""),"",A1067+4))</f>
        <v/>
      </c>
      <c r="V1067" s="102"/>
      <c r="W1067" s="81"/>
      <c r="X1067" s="81"/>
      <c r="Y1067" s="105"/>
      <c r="Z1067" s="105"/>
      <c r="AA1067" s="106" t="str">
        <f aca="false">IF(AND($Y1067="",$Z1067=""),"",ROUND(IFERROR(VALUE(LEFT($Y1067,1)),0)*12+IFERROR(VALUE(LEFT($Z1067,1)),0)*8,0))</f>
        <v/>
      </c>
      <c r="AB1067" s="106" t="str">
        <f aca="false">IF($AA1067="","",IF($AA1067&gt;=80,"A - call first",IF($AA1067&gt;=60,"B - worth pursuing",IF($AA1067&gt;=40,"C - nurture","D - do not spend time here"))))</f>
        <v/>
      </c>
      <c r="AC1067" s="107" t="str">
        <f aca="false">IF($C1067="","",IF($S1067="Converted","8 Won / Certified",IF($S1067="Application Started","7 Certification / Enterprise opportunity",IF($S1067="Meeting Booked","6 Meeting / Application",IF(OR($S1067="Interested",$S1067="Info Requested"),"5 Interested",IF(OR($S1067="Declined",$S1067="Not Relevant",$S1067="Do Not Contact / Unsubscribed"),"9 Closed - Lost",IF($R1067="Yes","4 Contacted",IF($N1067="Yes","2 Engaged",IF($M1067="Yes","1 Awareness",IF($AA1067&gt;=60,"3 Qualified","1 Awareness"))))))))))</f>
        <v/>
      </c>
      <c r="AD1067" s="108"/>
      <c r="AE1067" s="108"/>
      <c r="AF1067" s="109" t="str">
        <f aca="false">IF($AE1067="","",$AE1067+10)</f>
        <v/>
      </c>
      <c r="AG1067" s="108"/>
      <c r="AH1067" s="81"/>
      <c r="AI1067" s="108"/>
      <c r="AJ1067" s="81"/>
      <c r="AK1067" s="108"/>
      <c r="AL1067" s="110"/>
      <c r="AM1067" s="81"/>
      <c r="AN1067" s="109" t="str">
        <f aca="false">IF($D1067="","",IF(COUNTIF($D$4:$D$1203,$D1067)&gt;1,"DUPLICATE — check earlier row",""))</f>
        <v/>
      </c>
      <c r="AO1067" s="81"/>
      <c r="AP1067" s="81"/>
    </row>
    <row r="1068" customFormat="false" ht="30" hidden="false" customHeight="true" outlineLevel="0" collapsed="false">
      <c r="A1068" s="79"/>
      <c r="B1068" s="80"/>
      <c r="C1068" s="80"/>
      <c r="D1068" s="80"/>
      <c r="E1068" s="80"/>
      <c r="F1068" s="80"/>
      <c r="G1068" s="80"/>
      <c r="H1068" s="80"/>
      <c r="I1068" s="80"/>
      <c r="J1068" s="102"/>
      <c r="K1068" s="103" t="str">
        <f aca="false">IF(J1068="","",IF(J1068&gt;=8,"Yes","Check"))</f>
        <v/>
      </c>
      <c r="L1068" s="81"/>
      <c r="M1068" s="102"/>
      <c r="N1068" s="102"/>
      <c r="O1068" s="80"/>
      <c r="P1068" s="81"/>
      <c r="Q1068" s="103" t="str">
        <f aca="false">IF(P1068="","",LEN(P1068))</f>
        <v/>
      </c>
      <c r="R1068" s="102"/>
      <c r="S1068" s="80"/>
      <c r="T1068" s="81"/>
      <c r="U1068" s="104" t="str">
        <f aca="false">IF($AE1068&lt;&gt;"",$AE1068+4,IF(OR(R1068&lt;&gt;"Yes",A1068=""),"",A1068+4))</f>
        <v/>
      </c>
      <c r="V1068" s="102"/>
      <c r="W1068" s="81"/>
      <c r="X1068" s="81"/>
      <c r="Y1068" s="105"/>
      <c r="Z1068" s="105"/>
      <c r="AA1068" s="106" t="str">
        <f aca="false">IF(AND($Y1068="",$Z1068=""),"",ROUND(IFERROR(VALUE(LEFT($Y1068,1)),0)*12+IFERROR(VALUE(LEFT($Z1068,1)),0)*8,0))</f>
        <v/>
      </c>
      <c r="AB1068" s="106" t="str">
        <f aca="false">IF($AA1068="","",IF($AA1068&gt;=80,"A - call first",IF($AA1068&gt;=60,"B - worth pursuing",IF($AA1068&gt;=40,"C - nurture","D - do not spend time here"))))</f>
        <v/>
      </c>
      <c r="AC1068" s="107" t="str">
        <f aca="false">IF($C1068="","",IF($S1068="Converted","8 Won / Certified",IF($S1068="Application Started","7 Certification / Enterprise opportunity",IF($S1068="Meeting Booked","6 Meeting / Application",IF(OR($S1068="Interested",$S1068="Info Requested"),"5 Interested",IF(OR($S1068="Declined",$S1068="Not Relevant",$S1068="Do Not Contact / Unsubscribed"),"9 Closed - Lost",IF($R1068="Yes","4 Contacted",IF($N1068="Yes","2 Engaged",IF($M1068="Yes","1 Awareness",IF($AA1068&gt;=60,"3 Qualified","1 Awareness"))))))))))</f>
        <v/>
      </c>
      <c r="AD1068" s="108"/>
      <c r="AE1068" s="108"/>
      <c r="AF1068" s="111" t="str">
        <f aca="false">IF($AE1068="","",$AE1068+10)</f>
        <v/>
      </c>
      <c r="AG1068" s="108"/>
      <c r="AH1068" s="81"/>
      <c r="AI1068" s="108"/>
      <c r="AJ1068" s="81"/>
      <c r="AK1068" s="108"/>
      <c r="AL1068" s="110"/>
      <c r="AM1068" s="81"/>
      <c r="AN1068" s="111" t="str">
        <f aca="false">IF($D1068="","",IF(COUNTIF($D$4:$D$1203,$D1068)&gt;1,"DUPLICATE — check earlier row",""))</f>
        <v/>
      </c>
      <c r="AO1068" s="81"/>
      <c r="AP1068" s="81"/>
    </row>
    <row r="1069" customFormat="false" ht="30" hidden="false" customHeight="true" outlineLevel="0" collapsed="false">
      <c r="A1069" s="79"/>
      <c r="B1069" s="80"/>
      <c r="C1069" s="80"/>
      <c r="D1069" s="80"/>
      <c r="E1069" s="80"/>
      <c r="F1069" s="80"/>
      <c r="G1069" s="80"/>
      <c r="H1069" s="80"/>
      <c r="I1069" s="80"/>
      <c r="J1069" s="102"/>
      <c r="K1069" s="103" t="str">
        <f aca="false">IF(J1069="","",IF(J1069&gt;=8,"Yes","Check"))</f>
        <v/>
      </c>
      <c r="L1069" s="81"/>
      <c r="M1069" s="102"/>
      <c r="N1069" s="102"/>
      <c r="O1069" s="80"/>
      <c r="P1069" s="81"/>
      <c r="Q1069" s="103" t="str">
        <f aca="false">IF(P1069="","",LEN(P1069))</f>
        <v/>
      </c>
      <c r="R1069" s="102"/>
      <c r="S1069" s="80"/>
      <c r="T1069" s="81"/>
      <c r="U1069" s="104" t="str">
        <f aca="false">IF($AE1069&lt;&gt;"",$AE1069+4,IF(OR(R1069&lt;&gt;"Yes",A1069=""),"",A1069+4))</f>
        <v/>
      </c>
      <c r="V1069" s="102"/>
      <c r="W1069" s="81"/>
      <c r="X1069" s="81"/>
      <c r="Y1069" s="105"/>
      <c r="Z1069" s="105"/>
      <c r="AA1069" s="106" t="str">
        <f aca="false">IF(AND($Y1069="",$Z1069=""),"",ROUND(IFERROR(VALUE(LEFT($Y1069,1)),0)*12+IFERROR(VALUE(LEFT($Z1069,1)),0)*8,0))</f>
        <v/>
      </c>
      <c r="AB1069" s="106" t="str">
        <f aca="false">IF($AA1069="","",IF($AA1069&gt;=80,"A - call first",IF($AA1069&gt;=60,"B - worth pursuing",IF($AA1069&gt;=40,"C - nurture","D - do not spend time here"))))</f>
        <v/>
      </c>
      <c r="AC1069" s="107" t="str">
        <f aca="false">IF($C1069="","",IF($S1069="Converted","8 Won / Certified",IF($S1069="Application Started","7 Certification / Enterprise opportunity",IF($S1069="Meeting Booked","6 Meeting / Application",IF(OR($S1069="Interested",$S1069="Info Requested"),"5 Interested",IF(OR($S1069="Declined",$S1069="Not Relevant",$S1069="Do Not Contact / Unsubscribed"),"9 Closed - Lost",IF($R1069="Yes","4 Contacted",IF($N1069="Yes","2 Engaged",IF($M1069="Yes","1 Awareness",IF($AA1069&gt;=60,"3 Qualified","1 Awareness"))))))))))</f>
        <v/>
      </c>
      <c r="AD1069" s="108"/>
      <c r="AE1069" s="108"/>
      <c r="AF1069" s="109" t="str">
        <f aca="false">IF($AE1069="","",$AE1069+10)</f>
        <v/>
      </c>
      <c r="AG1069" s="108"/>
      <c r="AH1069" s="81"/>
      <c r="AI1069" s="108"/>
      <c r="AJ1069" s="81"/>
      <c r="AK1069" s="108"/>
      <c r="AL1069" s="110"/>
      <c r="AM1069" s="81"/>
      <c r="AN1069" s="109" t="str">
        <f aca="false">IF($D1069="","",IF(COUNTIF($D$4:$D$1203,$D1069)&gt;1,"DUPLICATE — check earlier row",""))</f>
        <v/>
      </c>
      <c r="AO1069" s="81"/>
      <c r="AP1069" s="81"/>
    </row>
    <row r="1070" customFormat="false" ht="30" hidden="false" customHeight="true" outlineLevel="0" collapsed="false">
      <c r="A1070" s="79"/>
      <c r="B1070" s="80"/>
      <c r="C1070" s="80"/>
      <c r="D1070" s="80"/>
      <c r="E1070" s="80"/>
      <c r="F1070" s="80"/>
      <c r="G1070" s="80"/>
      <c r="H1070" s="80"/>
      <c r="I1070" s="80"/>
      <c r="J1070" s="102"/>
      <c r="K1070" s="103" t="str">
        <f aca="false">IF(J1070="","",IF(J1070&gt;=8,"Yes","Check"))</f>
        <v/>
      </c>
      <c r="L1070" s="81"/>
      <c r="M1070" s="102"/>
      <c r="N1070" s="102"/>
      <c r="O1070" s="80"/>
      <c r="P1070" s="81"/>
      <c r="Q1070" s="103" t="str">
        <f aca="false">IF(P1070="","",LEN(P1070))</f>
        <v/>
      </c>
      <c r="R1070" s="102"/>
      <c r="S1070" s="80"/>
      <c r="T1070" s="81"/>
      <c r="U1070" s="104" t="str">
        <f aca="false">IF($AE1070&lt;&gt;"",$AE1070+4,IF(OR(R1070&lt;&gt;"Yes",A1070=""),"",A1070+4))</f>
        <v/>
      </c>
      <c r="V1070" s="102"/>
      <c r="W1070" s="81"/>
      <c r="X1070" s="81"/>
      <c r="Y1070" s="105"/>
      <c r="Z1070" s="105"/>
      <c r="AA1070" s="106" t="str">
        <f aca="false">IF(AND($Y1070="",$Z1070=""),"",ROUND(IFERROR(VALUE(LEFT($Y1070,1)),0)*12+IFERROR(VALUE(LEFT($Z1070,1)),0)*8,0))</f>
        <v/>
      </c>
      <c r="AB1070" s="106" t="str">
        <f aca="false">IF($AA1070="","",IF($AA1070&gt;=80,"A - call first",IF($AA1070&gt;=60,"B - worth pursuing",IF($AA1070&gt;=40,"C - nurture","D - do not spend time here"))))</f>
        <v/>
      </c>
      <c r="AC1070" s="107" t="str">
        <f aca="false">IF($C1070="","",IF($S1070="Converted","8 Won / Certified",IF($S1070="Application Started","7 Certification / Enterprise opportunity",IF($S1070="Meeting Booked","6 Meeting / Application",IF(OR($S1070="Interested",$S1070="Info Requested"),"5 Interested",IF(OR($S1070="Declined",$S1070="Not Relevant",$S1070="Do Not Contact / Unsubscribed"),"9 Closed - Lost",IF($R1070="Yes","4 Contacted",IF($N1070="Yes","2 Engaged",IF($M1070="Yes","1 Awareness",IF($AA1070&gt;=60,"3 Qualified","1 Awareness"))))))))))</f>
        <v/>
      </c>
      <c r="AD1070" s="108"/>
      <c r="AE1070" s="108"/>
      <c r="AF1070" s="111" t="str">
        <f aca="false">IF($AE1070="","",$AE1070+10)</f>
        <v/>
      </c>
      <c r="AG1070" s="108"/>
      <c r="AH1070" s="81"/>
      <c r="AI1070" s="108"/>
      <c r="AJ1070" s="81"/>
      <c r="AK1070" s="108"/>
      <c r="AL1070" s="110"/>
      <c r="AM1070" s="81"/>
      <c r="AN1070" s="111" t="str">
        <f aca="false">IF($D1070="","",IF(COUNTIF($D$4:$D$1203,$D1070)&gt;1,"DUPLICATE — check earlier row",""))</f>
        <v/>
      </c>
      <c r="AO1070" s="81"/>
      <c r="AP1070" s="81"/>
    </row>
    <row r="1071" customFormat="false" ht="30" hidden="false" customHeight="true" outlineLevel="0" collapsed="false">
      <c r="A1071" s="79"/>
      <c r="B1071" s="80"/>
      <c r="C1071" s="80"/>
      <c r="D1071" s="80"/>
      <c r="E1071" s="80"/>
      <c r="F1071" s="80"/>
      <c r="G1071" s="80"/>
      <c r="H1071" s="80"/>
      <c r="I1071" s="80"/>
      <c r="J1071" s="102"/>
      <c r="K1071" s="103" t="str">
        <f aca="false">IF(J1071="","",IF(J1071&gt;=8,"Yes","Check"))</f>
        <v/>
      </c>
      <c r="L1071" s="81"/>
      <c r="M1071" s="102"/>
      <c r="N1071" s="102"/>
      <c r="O1071" s="80"/>
      <c r="P1071" s="81"/>
      <c r="Q1071" s="103" t="str">
        <f aca="false">IF(P1071="","",LEN(P1071))</f>
        <v/>
      </c>
      <c r="R1071" s="102"/>
      <c r="S1071" s="80"/>
      <c r="T1071" s="81"/>
      <c r="U1071" s="104" t="str">
        <f aca="false">IF($AE1071&lt;&gt;"",$AE1071+4,IF(OR(R1071&lt;&gt;"Yes",A1071=""),"",A1071+4))</f>
        <v/>
      </c>
      <c r="V1071" s="102"/>
      <c r="W1071" s="81"/>
      <c r="X1071" s="81"/>
      <c r="Y1071" s="105"/>
      <c r="Z1071" s="105"/>
      <c r="AA1071" s="106" t="str">
        <f aca="false">IF(AND($Y1071="",$Z1071=""),"",ROUND(IFERROR(VALUE(LEFT($Y1071,1)),0)*12+IFERROR(VALUE(LEFT($Z1071,1)),0)*8,0))</f>
        <v/>
      </c>
      <c r="AB1071" s="106" t="str">
        <f aca="false">IF($AA1071="","",IF($AA1071&gt;=80,"A - call first",IF($AA1071&gt;=60,"B - worth pursuing",IF($AA1071&gt;=40,"C - nurture","D - do not spend time here"))))</f>
        <v/>
      </c>
      <c r="AC1071" s="107" t="str">
        <f aca="false">IF($C1071="","",IF($S1071="Converted","8 Won / Certified",IF($S1071="Application Started","7 Certification / Enterprise opportunity",IF($S1071="Meeting Booked","6 Meeting / Application",IF(OR($S1071="Interested",$S1071="Info Requested"),"5 Interested",IF(OR($S1071="Declined",$S1071="Not Relevant",$S1071="Do Not Contact / Unsubscribed"),"9 Closed - Lost",IF($R1071="Yes","4 Contacted",IF($N1071="Yes","2 Engaged",IF($M1071="Yes","1 Awareness",IF($AA1071&gt;=60,"3 Qualified","1 Awareness"))))))))))</f>
        <v/>
      </c>
      <c r="AD1071" s="108"/>
      <c r="AE1071" s="108"/>
      <c r="AF1071" s="109" t="str">
        <f aca="false">IF($AE1071="","",$AE1071+10)</f>
        <v/>
      </c>
      <c r="AG1071" s="108"/>
      <c r="AH1071" s="81"/>
      <c r="AI1071" s="108"/>
      <c r="AJ1071" s="81"/>
      <c r="AK1071" s="108"/>
      <c r="AL1071" s="110"/>
      <c r="AM1071" s="81"/>
      <c r="AN1071" s="109" t="str">
        <f aca="false">IF($D1071="","",IF(COUNTIF($D$4:$D$1203,$D1071)&gt;1,"DUPLICATE — check earlier row",""))</f>
        <v/>
      </c>
      <c r="AO1071" s="81"/>
      <c r="AP1071" s="81"/>
    </row>
    <row r="1072" customFormat="false" ht="30" hidden="false" customHeight="true" outlineLevel="0" collapsed="false">
      <c r="A1072" s="79"/>
      <c r="B1072" s="80"/>
      <c r="C1072" s="80"/>
      <c r="D1072" s="80"/>
      <c r="E1072" s="80"/>
      <c r="F1072" s="80"/>
      <c r="G1072" s="80"/>
      <c r="H1072" s="80"/>
      <c r="I1072" s="80"/>
      <c r="J1072" s="102"/>
      <c r="K1072" s="103" t="str">
        <f aca="false">IF(J1072="","",IF(J1072&gt;=8,"Yes","Check"))</f>
        <v/>
      </c>
      <c r="L1072" s="81"/>
      <c r="M1072" s="102"/>
      <c r="N1072" s="102"/>
      <c r="O1072" s="80"/>
      <c r="P1072" s="81"/>
      <c r="Q1072" s="103" t="str">
        <f aca="false">IF(P1072="","",LEN(P1072))</f>
        <v/>
      </c>
      <c r="R1072" s="102"/>
      <c r="S1072" s="80"/>
      <c r="T1072" s="81"/>
      <c r="U1072" s="104" t="str">
        <f aca="false">IF($AE1072&lt;&gt;"",$AE1072+4,IF(OR(R1072&lt;&gt;"Yes",A1072=""),"",A1072+4))</f>
        <v/>
      </c>
      <c r="V1072" s="102"/>
      <c r="W1072" s="81"/>
      <c r="X1072" s="81"/>
      <c r="Y1072" s="105"/>
      <c r="Z1072" s="105"/>
      <c r="AA1072" s="106" t="str">
        <f aca="false">IF(AND($Y1072="",$Z1072=""),"",ROUND(IFERROR(VALUE(LEFT($Y1072,1)),0)*12+IFERROR(VALUE(LEFT($Z1072,1)),0)*8,0))</f>
        <v/>
      </c>
      <c r="AB1072" s="106" t="str">
        <f aca="false">IF($AA1072="","",IF($AA1072&gt;=80,"A - call first",IF($AA1072&gt;=60,"B - worth pursuing",IF($AA1072&gt;=40,"C - nurture","D - do not spend time here"))))</f>
        <v/>
      </c>
      <c r="AC1072" s="107" t="str">
        <f aca="false">IF($C1072="","",IF($S1072="Converted","8 Won / Certified",IF($S1072="Application Started","7 Certification / Enterprise opportunity",IF($S1072="Meeting Booked","6 Meeting / Application",IF(OR($S1072="Interested",$S1072="Info Requested"),"5 Interested",IF(OR($S1072="Declined",$S1072="Not Relevant",$S1072="Do Not Contact / Unsubscribed"),"9 Closed - Lost",IF($R1072="Yes","4 Contacted",IF($N1072="Yes","2 Engaged",IF($M1072="Yes","1 Awareness",IF($AA1072&gt;=60,"3 Qualified","1 Awareness"))))))))))</f>
        <v/>
      </c>
      <c r="AD1072" s="108"/>
      <c r="AE1072" s="108"/>
      <c r="AF1072" s="111" t="str">
        <f aca="false">IF($AE1072="","",$AE1072+10)</f>
        <v/>
      </c>
      <c r="AG1072" s="108"/>
      <c r="AH1072" s="81"/>
      <c r="AI1072" s="108"/>
      <c r="AJ1072" s="81"/>
      <c r="AK1072" s="108"/>
      <c r="AL1072" s="110"/>
      <c r="AM1072" s="81"/>
      <c r="AN1072" s="111" t="str">
        <f aca="false">IF($D1072="","",IF(COUNTIF($D$4:$D$1203,$D1072)&gt;1,"DUPLICATE — check earlier row",""))</f>
        <v/>
      </c>
      <c r="AO1072" s="81"/>
      <c r="AP1072" s="81"/>
    </row>
    <row r="1073" customFormat="false" ht="30" hidden="false" customHeight="true" outlineLevel="0" collapsed="false">
      <c r="A1073" s="79"/>
      <c r="B1073" s="80"/>
      <c r="C1073" s="80"/>
      <c r="D1073" s="80"/>
      <c r="E1073" s="80"/>
      <c r="F1073" s="80"/>
      <c r="G1073" s="80"/>
      <c r="H1073" s="80"/>
      <c r="I1073" s="80"/>
      <c r="J1073" s="102"/>
      <c r="K1073" s="103" t="str">
        <f aca="false">IF(J1073="","",IF(J1073&gt;=8,"Yes","Check"))</f>
        <v/>
      </c>
      <c r="L1073" s="81"/>
      <c r="M1073" s="102"/>
      <c r="N1073" s="102"/>
      <c r="O1073" s="80"/>
      <c r="P1073" s="81"/>
      <c r="Q1073" s="103" t="str">
        <f aca="false">IF(P1073="","",LEN(P1073))</f>
        <v/>
      </c>
      <c r="R1073" s="102"/>
      <c r="S1073" s="80"/>
      <c r="T1073" s="81"/>
      <c r="U1073" s="104" t="str">
        <f aca="false">IF($AE1073&lt;&gt;"",$AE1073+4,IF(OR(R1073&lt;&gt;"Yes",A1073=""),"",A1073+4))</f>
        <v/>
      </c>
      <c r="V1073" s="102"/>
      <c r="W1073" s="81"/>
      <c r="X1073" s="81"/>
      <c r="Y1073" s="105"/>
      <c r="Z1073" s="105"/>
      <c r="AA1073" s="106" t="str">
        <f aca="false">IF(AND($Y1073="",$Z1073=""),"",ROUND(IFERROR(VALUE(LEFT($Y1073,1)),0)*12+IFERROR(VALUE(LEFT($Z1073,1)),0)*8,0))</f>
        <v/>
      </c>
      <c r="AB1073" s="106" t="str">
        <f aca="false">IF($AA1073="","",IF($AA1073&gt;=80,"A - call first",IF($AA1073&gt;=60,"B - worth pursuing",IF($AA1073&gt;=40,"C - nurture","D - do not spend time here"))))</f>
        <v/>
      </c>
      <c r="AC1073" s="107" t="str">
        <f aca="false">IF($C1073="","",IF($S1073="Converted","8 Won / Certified",IF($S1073="Application Started","7 Certification / Enterprise opportunity",IF($S1073="Meeting Booked","6 Meeting / Application",IF(OR($S1073="Interested",$S1073="Info Requested"),"5 Interested",IF(OR($S1073="Declined",$S1073="Not Relevant",$S1073="Do Not Contact / Unsubscribed"),"9 Closed - Lost",IF($R1073="Yes","4 Contacted",IF($N1073="Yes","2 Engaged",IF($M1073="Yes","1 Awareness",IF($AA1073&gt;=60,"3 Qualified","1 Awareness"))))))))))</f>
        <v/>
      </c>
      <c r="AD1073" s="108"/>
      <c r="AE1073" s="108"/>
      <c r="AF1073" s="109" t="str">
        <f aca="false">IF($AE1073="","",$AE1073+10)</f>
        <v/>
      </c>
      <c r="AG1073" s="108"/>
      <c r="AH1073" s="81"/>
      <c r="AI1073" s="108"/>
      <c r="AJ1073" s="81"/>
      <c r="AK1073" s="108"/>
      <c r="AL1073" s="110"/>
      <c r="AM1073" s="81"/>
      <c r="AN1073" s="109" t="str">
        <f aca="false">IF($D1073="","",IF(COUNTIF($D$4:$D$1203,$D1073)&gt;1,"DUPLICATE — check earlier row",""))</f>
        <v/>
      </c>
      <c r="AO1073" s="81"/>
      <c r="AP1073" s="81"/>
    </row>
    <row r="1074" customFormat="false" ht="30" hidden="false" customHeight="true" outlineLevel="0" collapsed="false">
      <c r="A1074" s="79"/>
      <c r="B1074" s="80"/>
      <c r="C1074" s="80"/>
      <c r="D1074" s="80"/>
      <c r="E1074" s="80"/>
      <c r="F1074" s="80"/>
      <c r="G1074" s="80"/>
      <c r="H1074" s="80"/>
      <c r="I1074" s="80"/>
      <c r="J1074" s="102"/>
      <c r="K1074" s="103" t="str">
        <f aca="false">IF(J1074="","",IF(J1074&gt;=8,"Yes","Check"))</f>
        <v/>
      </c>
      <c r="L1074" s="81"/>
      <c r="M1074" s="102"/>
      <c r="N1074" s="102"/>
      <c r="O1074" s="80"/>
      <c r="P1074" s="81"/>
      <c r="Q1074" s="103" t="str">
        <f aca="false">IF(P1074="","",LEN(P1074))</f>
        <v/>
      </c>
      <c r="R1074" s="102"/>
      <c r="S1074" s="80"/>
      <c r="T1074" s="81"/>
      <c r="U1074" s="104" t="str">
        <f aca="false">IF($AE1074&lt;&gt;"",$AE1074+4,IF(OR(R1074&lt;&gt;"Yes",A1074=""),"",A1074+4))</f>
        <v/>
      </c>
      <c r="V1074" s="102"/>
      <c r="W1074" s="81"/>
      <c r="X1074" s="81"/>
      <c r="Y1074" s="105"/>
      <c r="Z1074" s="105"/>
      <c r="AA1074" s="106" t="str">
        <f aca="false">IF(AND($Y1074="",$Z1074=""),"",ROUND(IFERROR(VALUE(LEFT($Y1074,1)),0)*12+IFERROR(VALUE(LEFT($Z1074,1)),0)*8,0))</f>
        <v/>
      </c>
      <c r="AB1074" s="106" t="str">
        <f aca="false">IF($AA1074="","",IF($AA1074&gt;=80,"A - call first",IF($AA1074&gt;=60,"B - worth pursuing",IF($AA1074&gt;=40,"C - nurture","D - do not spend time here"))))</f>
        <v/>
      </c>
      <c r="AC1074" s="107" t="str">
        <f aca="false">IF($C1074="","",IF($S1074="Converted","8 Won / Certified",IF($S1074="Application Started","7 Certification / Enterprise opportunity",IF($S1074="Meeting Booked","6 Meeting / Application",IF(OR($S1074="Interested",$S1074="Info Requested"),"5 Interested",IF(OR($S1074="Declined",$S1074="Not Relevant",$S1074="Do Not Contact / Unsubscribed"),"9 Closed - Lost",IF($R1074="Yes","4 Contacted",IF($N1074="Yes","2 Engaged",IF($M1074="Yes","1 Awareness",IF($AA1074&gt;=60,"3 Qualified","1 Awareness"))))))))))</f>
        <v/>
      </c>
      <c r="AD1074" s="108"/>
      <c r="AE1074" s="108"/>
      <c r="AF1074" s="111" t="str">
        <f aca="false">IF($AE1074="","",$AE1074+10)</f>
        <v/>
      </c>
      <c r="AG1074" s="108"/>
      <c r="AH1074" s="81"/>
      <c r="AI1074" s="108"/>
      <c r="AJ1074" s="81"/>
      <c r="AK1074" s="108"/>
      <c r="AL1074" s="110"/>
      <c r="AM1074" s="81"/>
      <c r="AN1074" s="111" t="str">
        <f aca="false">IF($D1074="","",IF(COUNTIF($D$4:$D$1203,$D1074)&gt;1,"DUPLICATE — check earlier row",""))</f>
        <v/>
      </c>
      <c r="AO1074" s="81"/>
      <c r="AP1074" s="81"/>
    </row>
    <row r="1075" customFormat="false" ht="30" hidden="false" customHeight="true" outlineLevel="0" collapsed="false">
      <c r="A1075" s="79"/>
      <c r="B1075" s="80"/>
      <c r="C1075" s="80"/>
      <c r="D1075" s="80"/>
      <c r="E1075" s="80"/>
      <c r="F1075" s="80"/>
      <c r="G1075" s="80"/>
      <c r="H1075" s="80"/>
      <c r="I1075" s="80"/>
      <c r="J1075" s="102"/>
      <c r="K1075" s="103" t="str">
        <f aca="false">IF(J1075="","",IF(J1075&gt;=8,"Yes","Check"))</f>
        <v/>
      </c>
      <c r="L1075" s="81"/>
      <c r="M1075" s="102"/>
      <c r="N1075" s="102"/>
      <c r="O1075" s="80"/>
      <c r="P1075" s="81"/>
      <c r="Q1075" s="103" t="str">
        <f aca="false">IF(P1075="","",LEN(P1075))</f>
        <v/>
      </c>
      <c r="R1075" s="102"/>
      <c r="S1075" s="80"/>
      <c r="T1075" s="81"/>
      <c r="U1075" s="104" t="str">
        <f aca="false">IF($AE1075&lt;&gt;"",$AE1075+4,IF(OR(R1075&lt;&gt;"Yes",A1075=""),"",A1075+4))</f>
        <v/>
      </c>
      <c r="V1075" s="102"/>
      <c r="W1075" s="81"/>
      <c r="X1075" s="81"/>
      <c r="Y1075" s="105"/>
      <c r="Z1075" s="105"/>
      <c r="AA1075" s="106" t="str">
        <f aca="false">IF(AND($Y1075="",$Z1075=""),"",ROUND(IFERROR(VALUE(LEFT($Y1075,1)),0)*12+IFERROR(VALUE(LEFT($Z1075,1)),0)*8,0))</f>
        <v/>
      </c>
      <c r="AB1075" s="106" t="str">
        <f aca="false">IF($AA1075="","",IF($AA1075&gt;=80,"A - call first",IF($AA1075&gt;=60,"B - worth pursuing",IF($AA1075&gt;=40,"C - nurture","D - do not spend time here"))))</f>
        <v/>
      </c>
      <c r="AC1075" s="107" t="str">
        <f aca="false">IF($C1075="","",IF($S1075="Converted","8 Won / Certified",IF($S1075="Application Started","7 Certification / Enterprise opportunity",IF($S1075="Meeting Booked","6 Meeting / Application",IF(OR($S1075="Interested",$S1075="Info Requested"),"5 Interested",IF(OR($S1075="Declined",$S1075="Not Relevant",$S1075="Do Not Contact / Unsubscribed"),"9 Closed - Lost",IF($R1075="Yes","4 Contacted",IF($N1075="Yes","2 Engaged",IF($M1075="Yes","1 Awareness",IF($AA1075&gt;=60,"3 Qualified","1 Awareness"))))))))))</f>
        <v/>
      </c>
      <c r="AD1075" s="108"/>
      <c r="AE1075" s="108"/>
      <c r="AF1075" s="109" t="str">
        <f aca="false">IF($AE1075="","",$AE1075+10)</f>
        <v/>
      </c>
      <c r="AG1075" s="108"/>
      <c r="AH1075" s="81"/>
      <c r="AI1075" s="108"/>
      <c r="AJ1075" s="81"/>
      <c r="AK1075" s="108"/>
      <c r="AL1075" s="110"/>
      <c r="AM1075" s="81"/>
      <c r="AN1075" s="109" t="str">
        <f aca="false">IF($D1075="","",IF(COUNTIF($D$4:$D$1203,$D1075)&gt;1,"DUPLICATE — check earlier row",""))</f>
        <v/>
      </c>
      <c r="AO1075" s="81"/>
      <c r="AP1075" s="81"/>
    </row>
    <row r="1076" customFormat="false" ht="30" hidden="false" customHeight="true" outlineLevel="0" collapsed="false">
      <c r="A1076" s="79"/>
      <c r="B1076" s="80"/>
      <c r="C1076" s="80"/>
      <c r="D1076" s="80"/>
      <c r="E1076" s="80"/>
      <c r="F1076" s="80"/>
      <c r="G1076" s="80"/>
      <c r="H1076" s="80"/>
      <c r="I1076" s="80"/>
      <c r="J1076" s="102"/>
      <c r="K1076" s="103" t="str">
        <f aca="false">IF(J1076="","",IF(J1076&gt;=8,"Yes","Check"))</f>
        <v/>
      </c>
      <c r="L1076" s="81"/>
      <c r="M1076" s="102"/>
      <c r="N1076" s="102"/>
      <c r="O1076" s="80"/>
      <c r="P1076" s="81"/>
      <c r="Q1076" s="103" t="str">
        <f aca="false">IF(P1076="","",LEN(P1076))</f>
        <v/>
      </c>
      <c r="R1076" s="102"/>
      <c r="S1076" s="80"/>
      <c r="T1076" s="81"/>
      <c r="U1076" s="104" t="str">
        <f aca="false">IF($AE1076&lt;&gt;"",$AE1076+4,IF(OR(R1076&lt;&gt;"Yes",A1076=""),"",A1076+4))</f>
        <v/>
      </c>
      <c r="V1076" s="102"/>
      <c r="W1076" s="81"/>
      <c r="X1076" s="81"/>
      <c r="Y1076" s="105"/>
      <c r="Z1076" s="105"/>
      <c r="AA1076" s="106" t="str">
        <f aca="false">IF(AND($Y1076="",$Z1076=""),"",ROUND(IFERROR(VALUE(LEFT($Y1076,1)),0)*12+IFERROR(VALUE(LEFT($Z1076,1)),0)*8,0))</f>
        <v/>
      </c>
      <c r="AB1076" s="106" t="str">
        <f aca="false">IF($AA1076="","",IF($AA1076&gt;=80,"A - call first",IF($AA1076&gt;=60,"B - worth pursuing",IF($AA1076&gt;=40,"C - nurture","D - do not spend time here"))))</f>
        <v/>
      </c>
      <c r="AC1076" s="107" t="str">
        <f aca="false">IF($C1076="","",IF($S1076="Converted","8 Won / Certified",IF($S1076="Application Started","7 Certification / Enterprise opportunity",IF($S1076="Meeting Booked","6 Meeting / Application",IF(OR($S1076="Interested",$S1076="Info Requested"),"5 Interested",IF(OR($S1076="Declined",$S1076="Not Relevant",$S1076="Do Not Contact / Unsubscribed"),"9 Closed - Lost",IF($R1076="Yes","4 Contacted",IF($N1076="Yes","2 Engaged",IF($M1076="Yes","1 Awareness",IF($AA1076&gt;=60,"3 Qualified","1 Awareness"))))))))))</f>
        <v/>
      </c>
      <c r="AD1076" s="108"/>
      <c r="AE1076" s="108"/>
      <c r="AF1076" s="111" t="str">
        <f aca="false">IF($AE1076="","",$AE1076+10)</f>
        <v/>
      </c>
      <c r="AG1076" s="108"/>
      <c r="AH1076" s="81"/>
      <c r="AI1076" s="108"/>
      <c r="AJ1076" s="81"/>
      <c r="AK1076" s="108"/>
      <c r="AL1076" s="110"/>
      <c r="AM1076" s="81"/>
      <c r="AN1076" s="111" t="str">
        <f aca="false">IF($D1076="","",IF(COUNTIF($D$4:$D$1203,$D1076)&gt;1,"DUPLICATE — check earlier row",""))</f>
        <v/>
      </c>
      <c r="AO1076" s="81"/>
      <c r="AP1076" s="81"/>
    </row>
    <row r="1077" customFormat="false" ht="30" hidden="false" customHeight="true" outlineLevel="0" collapsed="false">
      <c r="A1077" s="79"/>
      <c r="B1077" s="80"/>
      <c r="C1077" s="80"/>
      <c r="D1077" s="80"/>
      <c r="E1077" s="80"/>
      <c r="F1077" s="80"/>
      <c r="G1077" s="80"/>
      <c r="H1077" s="80"/>
      <c r="I1077" s="80"/>
      <c r="J1077" s="102"/>
      <c r="K1077" s="103" t="str">
        <f aca="false">IF(J1077="","",IF(J1077&gt;=8,"Yes","Check"))</f>
        <v/>
      </c>
      <c r="L1077" s="81"/>
      <c r="M1077" s="102"/>
      <c r="N1077" s="102"/>
      <c r="O1077" s="80"/>
      <c r="P1077" s="81"/>
      <c r="Q1077" s="103" t="str">
        <f aca="false">IF(P1077="","",LEN(P1077))</f>
        <v/>
      </c>
      <c r="R1077" s="102"/>
      <c r="S1077" s="80"/>
      <c r="T1077" s="81"/>
      <c r="U1077" s="104" t="str">
        <f aca="false">IF($AE1077&lt;&gt;"",$AE1077+4,IF(OR(R1077&lt;&gt;"Yes",A1077=""),"",A1077+4))</f>
        <v/>
      </c>
      <c r="V1077" s="102"/>
      <c r="W1077" s="81"/>
      <c r="X1077" s="81"/>
      <c r="Y1077" s="105"/>
      <c r="Z1077" s="105"/>
      <c r="AA1077" s="106" t="str">
        <f aca="false">IF(AND($Y1077="",$Z1077=""),"",ROUND(IFERROR(VALUE(LEFT($Y1077,1)),0)*12+IFERROR(VALUE(LEFT($Z1077,1)),0)*8,0))</f>
        <v/>
      </c>
      <c r="AB1077" s="106" t="str">
        <f aca="false">IF($AA1077="","",IF($AA1077&gt;=80,"A - call first",IF($AA1077&gt;=60,"B - worth pursuing",IF($AA1077&gt;=40,"C - nurture","D - do not spend time here"))))</f>
        <v/>
      </c>
      <c r="AC1077" s="107" t="str">
        <f aca="false">IF($C1077="","",IF($S1077="Converted","8 Won / Certified",IF($S1077="Application Started","7 Certification / Enterprise opportunity",IF($S1077="Meeting Booked","6 Meeting / Application",IF(OR($S1077="Interested",$S1077="Info Requested"),"5 Interested",IF(OR($S1077="Declined",$S1077="Not Relevant",$S1077="Do Not Contact / Unsubscribed"),"9 Closed - Lost",IF($R1077="Yes","4 Contacted",IF($N1077="Yes","2 Engaged",IF($M1077="Yes","1 Awareness",IF($AA1077&gt;=60,"3 Qualified","1 Awareness"))))))))))</f>
        <v/>
      </c>
      <c r="AD1077" s="108"/>
      <c r="AE1077" s="108"/>
      <c r="AF1077" s="109" t="str">
        <f aca="false">IF($AE1077="","",$AE1077+10)</f>
        <v/>
      </c>
      <c r="AG1077" s="108"/>
      <c r="AH1077" s="81"/>
      <c r="AI1077" s="108"/>
      <c r="AJ1077" s="81"/>
      <c r="AK1077" s="108"/>
      <c r="AL1077" s="110"/>
      <c r="AM1077" s="81"/>
      <c r="AN1077" s="109" t="str">
        <f aca="false">IF($D1077="","",IF(COUNTIF($D$4:$D$1203,$D1077)&gt;1,"DUPLICATE — check earlier row",""))</f>
        <v/>
      </c>
      <c r="AO1077" s="81"/>
      <c r="AP1077" s="81"/>
    </row>
    <row r="1078" customFormat="false" ht="30" hidden="false" customHeight="true" outlineLevel="0" collapsed="false">
      <c r="A1078" s="79"/>
      <c r="B1078" s="80"/>
      <c r="C1078" s="80"/>
      <c r="D1078" s="80"/>
      <c r="E1078" s="80"/>
      <c r="F1078" s="80"/>
      <c r="G1078" s="80"/>
      <c r="H1078" s="80"/>
      <c r="I1078" s="80"/>
      <c r="J1078" s="102"/>
      <c r="K1078" s="103" t="str">
        <f aca="false">IF(J1078="","",IF(J1078&gt;=8,"Yes","Check"))</f>
        <v/>
      </c>
      <c r="L1078" s="81"/>
      <c r="M1078" s="102"/>
      <c r="N1078" s="102"/>
      <c r="O1078" s="80"/>
      <c r="P1078" s="81"/>
      <c r="Q1078" s="103" t="str">
        <f aca="false">IF(P1078="","",LEN(P1078))</f>
        <v/>
      </c>
      <c r="R1078" s="102"/>
      <c r="S1078" s="80"/>
      <c r="T1078" s="81"/>
      <c r="U1078" s="104" t="str">
        <f aca="false">IF($AE1078&lt;&gt;"",$AE1078+4,IF(OR(R1078&lt;&gt;"Yes",A1078=""),"",A1078+4))</f>
        <v/>
      </c>
      <c r="V1078" s="102"/>
      <c r="W1078" s="81"/>
      <c r="X1078" s="81"/>
      <c r="Y1078" s="105"/>
      <c r="Z1078" s="105"/>
      <c r="AA1078" s="106" t="str">
        <f aca="false">IF(AND($Y1078="",$Z1078=""),"",ROUND(IFERROR(VALUE(LEFT($Y1078,1)),0)*12+IFERROR(VALUE(LEFT($Z1078,1)),0)*8,0))</f>
        <v/>
      </c>
      <c r="AB1078" s="106" t="str">
        <f aca="false">IF($AA1078="","",IF($AA1078&gt;=80,"A - call first",IF($AA1078&gt;=60,"B - worth pursuing",IF($AA1078&gt;=40,"C - nurture","D - do not spend time here"))))</f>
        <v/>
      </c>
      <c r="AC1078" s="107" t="str">
        <f aca="false">IF($C1078="","",IF($S1078="Converted","8 Won / Certified",IF($S1078="Application Started","7 Certification / Enterprise opportunity",IF($S1078="Meeting Booked","6 Meeting / Application",IF(OR($S1078="Interested",$S1078="Info Requested"),"5 Interested",IF(OR($S1078="Declined",$S1078="Not Relevant",$S1078="Do Not Contact / Unsubscribed"),"9 Closed - Lost",IF($R1078="Yes","4 Contacted",IF($N1078="Yes","2 Engaged",IF($M1078="Yes","1 Awareness",IF($AA1078&gt;=60,"3 Qualified","1 Awareness"))))))))))</f>
        <v/>
      </c>
      <c r="AD1078" s="108"/>
      <c r="AE1078" s="108"/>
      <c r="AF1078" s="111" t="str">
        <f aca="false">IF($AE1078="","",$AE1078+10)</f>
        <v/>
      </c>
      <c r="AG1078" s="108"/>
      <c r="AH1078" s="81"/>
      <c r="AI1078" s="108"/>
      <c r="AJ1078" s="81"/>
      <c r="AK1078" s="108"/>
      <c r="AL1078" s="110"/>
      <c r="AM1078" s="81"/>
      <c r="AN1078" s="111" t="str">
        <f aca="false">IF($D1078="","",IF(COUNTIF($D$4:$D$1203,$D1078)&gt;1,"DUPLICATE — check earlier row",""))</f>
        <v/>
      </c>
      <c r="AO1078" s="81"/>
      <c r="AP1078" s="81"/>
    </row>
    <row r="1079" customFormat="false" ht="30" hidden="false" customHeight="true" outlineLevel="0" collapsed="false">
      <c r="A1079" s="79"/>
      <c r="B1079" s="80"/>
      <c r="C1079" s="80"/>
      <c r="D1079" s="80"/>
      <c r="E1079" s="80"/>
      <c r="F1079" s="80"/>
      <c r="G1079" s="80"/>
      <c r="H1079" s="80"/>
      <c r="I1079" s="80"/>
      <c r="J1079" s="102"/>
      <c r="K1079" s="103" t="str">
        <f aca="false">IF(J1079="","",IF(J1079&gt;=8,"Yes","Check"))</f>
        <v/>
      </c>
      <c r="L1079" s="81"/>
      <c r="M1079" s="102"/>
      <c r="N1079" s="102"/>
      <c r="O1079" s="80"/>
      <c r="P1079" s="81"/>
      <c r="Q1079" s="103" t="str">
        <f aca="false">IF(P1079="","",LEN(P1079))</f>
        <v/>
      </c>
      <c r="R1079" s="102"/>
      <c r="S1079" s="80"/>
      <c r="T1079" s="81"/>
      <c r="U1079" s="104" t="str">
        <f aca="false">IF($AE1079&lt;&gt;"",$AE1079+4,IF(OR(R1079&lt;&gt;"Yes",A1079=""),"",A1079+4))</f>
        <v/>
      </c>
      <c r="V1079" s="102"/>
      <c r="W1079" s="81"/>
      <c r="X1079" s="81"/>
      <c r="Y1079" s="105"/>
      <c r="Z1079" s="105"/>
      <c r="AA1079" s="106" t="str">
        <f aca="false">IF(AND($Y1079="",$Z1079=""),"",ROUND(IFERROR(VALUE(LEFT($Y1079,1)),0)*12+IFERROR(VALUE(LEFT($Z1079,1)),0)*8,0))</f>
        <v/>
      </c>
      <c r="AB1079" s="106" t="str">
        <f aca="false">IF($AA1079="","",IF($AA1079&gt;=80,"A - call first",IF($AA1079&gt;=60,"B - worth pursuing",IF($AA1079&gt;=40,"C - nurture","D - do not spend time here"))))</f>
        <v/>
      </c>
      <c r="AC1079" s="107" t="str">
        <f aca="false">IF($C1079="","",IF($S1079="Converted","8 Won / Certified",IF($S1079="Application Started","7 Certification / Enterprise opportunity",IF($S1079="Meeting Booked","6 Meeting / Application",IF(OR($S1079="Interested",$S1079="Info Requested"),"5 Interested",IF(OR($S1079="Declined",$S1079="Not Relevant",$S1079="Do Not Contact / Unsubscribed"),"9 Closed - Lost",IF($R1079="Yes","4 Contacted",IF($N1079="Yes","2 Engaged",IF($M1079="Yes","1 Awareness",IF($AA1079&gt;=60,"3 Qualified","1 Awareness"))))))))))</f>
        <v/>
      </c>
      <c r="AD1079" s="108"/>
      <c r="AE1079" s="108"/>
      <c r="AF1079" s="109" t="str">
        <f aca="false">IF($AE1079="","",$AE1079+10)</f>
        <v/>
      </c>
      <c r="AG1079" s="108"/>
      <c r="AH1079" s="81"/>
      <c r="AI1079" s="108"/>
      <c r="AJ1079" s="81"/>
      <c r="AK1079" s="108"/>
      <c r="AL1079" s="110"/>
      <c r="AM1079" s="81"/>
      <c r="AN1079" s="109" t="str">
        <f aca="false">IF($D1079="","",IF(COUNTIF($D$4:$D$1203,$D1079)&gt;1,"DUPLICATE — check earlier row",""))</f>
        <v/>
      </c>
      <c r="AO1079" s="81"/>
      <c r="AP1079" s="81"/>
    </row>
    <row r="1080" customFormat="false" ht="30" hidden="false" customHeight="true" outlineLevel="0" collapsed="false">
      <c r="A1080" s="79"/>
      <c r="B1080" s="80"/>
      <c r="C1080" s="80"/>
      <c r="D1080" s="80"/>
      <c r="E1080" s="80"/>
      <c r="F1080" s="80"/>
      <c r="G1080" s="80"/>
      <c r="H1080" s="80"/>
      <c r="I1080" s="80"/>
      <c r="J1080" s="102"/>
      <c r="K1080" s="103" t="str">
        <f aca="false">IF(J1080="","",IF(J1080&gt;=8,"Yes","Check"))</f>
        <v/>
      </c>
      <c r="L1080" s="81"/>
      <c r="M1080" s="102"/>
      <c r="N1080" s="102"/>
      <c r="O1080" s="80"/>
      <c r="P1080" s="81"/>
      <c r="Q1080" s="103" t="str">
        <f aca="false">IF(P1080="","",LEN(P1080))</f>
        <v/>
      </c>
      <c r="R1080" s="102"/>
      <c r="S1080" s="80"/>
      <c r="T1080" s="81"/>
      <c r="U1080" s="104" t="str">
        <f aca="false">IF($AE1080&lt;&gt;"",$AE1080+4,IF(OR(R1080&lt;&gt;"Yes",A1080=""),"",A1080+4))</f>
        <v/>
      </c>
      <c r="V1080" s="102"/>
      <c r="W1080" s="81"/>
      <c r="X1080" s="81"/>
      <c r="Y1080" s="105"/>
      <c r="Z1080" s="105"/>
      <c r="AA1080" s="106" t="str">
        <f aca="false">IF(AND($Y1080="",$Z1080=""),"",ROUND(IFERROR(VALUE(LEFT($Y1080,1)),0)*12+IFERROR(VALUE(LEFT($Z1080,1)),0)*8,0))</f>
        <v/>
      </c>
      <c r="AB1080" s="106" t="str">
        <f aca="false">IF($AA1080="","",IF($AA1080&gt;=80,"A - call first",IF($AA1080&gt;=60,"B - worth pursuing",IF($AA1080&gt;=40,"C - nurture","D - do not spend time here"))))</f>
        <v/>
      </c>
      <c r="AC1080" s="107" t="str">
        <f aca="false">IF($C1080="","",IF($S1080="Converted","8 Won / Certified",IF($S1080="Application Started","7 Certification / Enterprise opportunity",IF($S1080="Meeting Booked","6 Meeting / Application",IF(OR($S1080="Interested",$S1080="Info Requested"),"5 Interested",IF(OR($S1080="Declined",$S1080="Not Relevant",$S1080="Do Not Contact / Unsubscribed"),"9 Closed - Lost",IF($R1080="Yes","4 Contacted",IF($N1080="Yes","2 Engaged",IF($M1080="Yes","1 Awareness",IF($AA1080&gt;=60,"3 Qualified","1 Awareness"))))))))))</f>
        <v/>
      </c>
      <c r="AD1080" s="108"/>
      <c r="AE1080" s="108"/>
      <c r="AF1080" s="111" t="str">
        <f aca="false">IF($AE1080="","",$AE1080+10)</f>
        <v/>
      </c>
      <c r="AG1080" s="108"/>
      <c r="AH1080" s="81"/>
      <c r="AI1080" s="108"/>
      <c r="AJ1080" s="81"/>
      <c r="AK1080" s="108"/>
      <c r="AL1080" s="110"/>
      <c r="AM1080" s="81"/>
      <c r="AN1080" s="111" t="str">
        <f aca="false">IF($D1080="","",IF(COUNTIF($D$4:$D$1203,$D1080)&gt;1,"DUPLICATE — check earlier row",""))</f>
        <v/>
      </c>
      <c r="AO1080" s="81"/>
      <c r="AP1080" s="81"/>
    </row>
    <row r="1081" customFormat="false" ht="30" hidden="false" customHeight="true" outlineLevel="0" collapsed="false">
      <c r="A1081" s="79"/>
      <c r="B1081" s="80"/>
      <c r="C1081" s="80"/>
      <c r="D1081" s="80"/>
      <c r="E1081" s="80"/>
      <c r="F1081" s="80"/>
      <c r="G1081" s="80"/>
      <c r="H1081" s="80"/>
      <c r="I1081" s="80"/>
      <c r="J1081" s="102"/>
      <c r="K1081" s="103" t="str">
        <f aca="false">IF(J1081="","",IF(J1081&gt;=8,"Yes","Check"))</f>
        <v/>
      </c>
      <c r="L1081" s="81"/>
      <c r="M1081" s="102"/>
      <c r="N1081" s="102"/>
      <c r="O1081" s="80"/>
      <c r="P1081" s="81"/>
      <c r="Q1081" s="103" t="str">
        <f aca="false">IF(P1081="","",LEN(P1081))</f>
        <v/>
      </c>
      <c r="R1081" s="102"/>
      <c r="S1081" s="80"/>
      <c r="T1081" s="81"/>
      <c r="U1081" s="104" t="str">
        <f aca="false">IF($AE1081&lt;&gt;"",$AE1081+4,IF(OR(R1081&lt;&gt;"Yes",A1081=""),"",A1081+4))</f>
        <v/>
      </c>
      <c r="V1081" s="102"/>
      <c r="W1081" s="81"/>
      <c r="X1081" s="81"/>
      <c r="Y1081" s="105"/>
      <c r="Z1081" s="105"/>
      <c r="AA1081" s="106" t="str">
        <f aca="false">IF(AND($Y1081="",$Z1081=""),"",ROUND(IFERROR(VALUE(LEFT($Y1081,1)),0)*12+IFERROR(VALUE(LEFT($Z1081,1)),0)*8,0))</f>
        <v/>
      </c>
      <c r="AB1081" s="106" t="str">
        <f aca="false">IF($AA1081="","",IF($AA1081&gt;=80,"A - call first",IF($AA1081&gt;=60,"B - worth pursuing",IF($AA1081&gt;=40,"C - nurture","D - do not spend time here"))))</f>
        <v/>
      </c>
      <c r="AC1081" s="107" t="str">
        <f aca="false">IF($C1081="","",IF($S1081="Converted","8 Won / Certified",IF($S1081="Application Started","7 Certification / Enterprise opportunity",IF($S1081="Meeting Booked","6 Meeting / Application",IF(OR($S1081="Interested",$S1081="Info Requested"),"5 Interested",IF(OR($S1081="Declined",$S1081="Not Relevant",$S1081="Do Not Contact / Unsubscribed"),"9 Closed - Lost",IF($R1081="Yes","4 Contacted",IF($N1081="Yes","2 Engaged",IF($M1081="Yes","1 Awareness",IF($AA1081&gt;=60,"3 Qualified","1 Awareness"))))))))))</f>
        <v/>
      </c>
      <c r="AD1081" s="108"/>
      <c r="AE1081" s="108"/>
      <c r="AF1081" s="109" t="str">
        <f aca="false">IF($AE1081="","",$AE1081+10)</f>
        <v/>
      </c>
      <c r="AG1081" s="108"/>
      <c r="AH1081" s="81"/>
      <c r="AI1081" s="108"/>
      <c r="AJ1081" s="81"/>
      <c r="AK1081" s="108"/>
      <c r="AL1081" s="110"/>
      <c r="AM1081" s="81"/>
      <c r="AN1081" s="109" t="str">
        <f aca="false">IF($D1081="","",IF(COUNTIF($D$4:$D$1203,$D1081)&gt;1,"DUPLICATE — check earlier row",""))</f>
        <v/>
      </c>
      <c r="AO1081" s="81"/>
      <c r="AP1081" s="81"/>
    </row>
    <row r="1082" customFormat="false" ht="30" hidden="false" customHeight="true" outlineLevel="0" collapsed="false">
      <c r="A1082" s="79"/>
      <c r="B1082" s="80"/>
      <c r="C1082" s="80"/>
      <c r="D1082" s="80"/>
      <c r="E1082" s="80"/>
      <c r="F1082" s="80"/>
      <c r="G1082" s="80"/>
      <c r="H1082" s="80"/>
      <c r="I1082" s="80"/>
      <c r="J1082" s="102"/>
      <c r="K1082" s="103" t="str">
        <f aca="false">IF(J1082="","",IF(J1082&gt;=8,"Yes","Check"))</f>
        <v/>
      </c>
      <c r="L1082" s="81"/>
      <c r="M1082" s="102"/>
      <c r="N1082" s="102"/>
      <c r="O1082" s="80"/>
      <c r="P1082" s="81"/>
      <c r="Q1082" s="103" t="str">
        <f aca="false">IF(P1082="","",LEN(P1082))</f>
        <v/>
      </c>
      <c r="R1082" s="102"/>
      <c r="S1082" s="80"/>
      <c r="T1082" s="81"/>
      <c r="U1082" s="104" t="str">
        <f aca="false">IF($AE1082&lt;&gt;"",$AE1082+4,IF(OR(R1082&lt;&gt;"Yes",A1082=""),"",A1082+4))</f>
        <v/>
      </c>
      <c r="V1082" s="102"/>
      <c r="W1082" s="81"/>
      <c r="X1082" s="81"/>
      <c r="Y1082" s="105"/>
      <c r="Z1082" s="105"/>
      <c r="AA1082" s="106" t="str">
        <f aca="false">IF(AND($Y1082="",$Z1082=""),"",ROUND(IFERROR(VALUE(LEFT($Y1082,1)),0)*12+IFERROR(VALUE(LEFT($Z1082,1)),0)*8,0))</f>
        <v/>
      </c>
      <c r="AB1082" s="106" t="str">
        <f aca="false">IF($AA1082="","",IF($AA1082&gt;=80,"A - call first",IF($AA1082&gt;=60,"B - worth pursuing",IF($AA1082&gt;=40,"C - nurture","D - do not spend time here"))))</f>
        <v/>
      </c>
      <c r="AC1082" s="107" t="str">
        <f aca="false">IF($C1082="","",IF($S1082="Converted","8 Won / Certified",IF($S1082="Application Started","7 Certification / Enterprise opportunity",IF($S1082="Meeting Booked","6 Meeting / Application",IF(OR($S1082="Interested",$S1082="Info Requested"),"5 Interested",IF(OR($S1082="Declined",$S1082="Not Relevant",$S1082="Do Not Contact / Unsubscribed"),"9 Closed - Lost",IF($R1082="Yes","4 Contacted",IF($N1082="Yes","2 Engaged",IF($M1082="Yes","1 Awareness",IF($AA1082&gt;=60,"3 Qualified","1 Awareness"))))))))))</f>
        <v/>
      </c>
      <c r="AD1082" s="108"/>
      <c r="AE1082" s="108"/>
      <c r="AF1082" s="111" t="str">
        <f aca="false">IF($AE1082="","",$AE1082+10)</f>
        <v/>
      </c>
      <c r="AG1082" s="108"/>
      <c r="AH1082" s="81"/>
      <c r="AI1082" s="108"/>
      <c r="AJ1082" s="81"/>
      <c r="AK1082" s="108"/>
      <c r="AL1082" s="110"/>
      <c r="AM1082" s="81"/>
      <c r="AN1082" s="111" t="str">
        <f aca="false">IF($D1082="","",IF(COUNTIF($D$4:$D$1203,$D1082)&gt;1,"DUPLICATE — check earlier row",""))</f>
        <v/>
      </c>
      <c r="AO1082" s="81"/>
      <c r="AP1082" s="81"/>
    </row>
    <row r="1083" customFormat="false" ht="30" hidden="false" customHeight="true" outlineLevel="0" collapsed="false">
      <c r="A1083" s="79"/>
      <c r="B1083" s="80"/>
      <c r="C1083" s="80"/>
      <c r="D1083" s="80"/>
      <c r="E1083" s="80"/>
      <c r="F1083" s="80"/>
      <c r="G1083" s="80"/>
      <c r="H1083" s="80"/>
      <c r="I1083" s="80"/>
      <c r="J1083" s="102"/>
      <c r="K1083" s="103" t="str">
        <f aca="false">IF(J1083="","",IF(J1083&gt;=8,"Yes","Check"))</f>
        <v/>
      </c>
      <c r="L1083" s="81"/>
      <c r="M1083" s="102"/>
      <c r="N1083" s="102"/>
      <c r="O1083" s="80"/>
      <c r="P1083" s="81"/>
      <c r="Q1083" s="103" t="str">
        <f aca="false">IF(P1083="","",LEN(P1083))</f>
        <v/>
      </c>
      <c r="R1083" s="102"/>
      <c r="S1083" s="80"/>
      <c r="T1083" s="81"/>
      <c r="U1083" s="104" t="str">
        <f aca="false">IF($AE1083&lt;&gt;"",$AE1083+4,IF(OR(R1083&lt;&gt;"Yes",A1083=""),"",A1083+4))</f>
        <v/>
      </c>
      <c r="V1083" s="102"/>
      <c r="W1083" s="81"/>
      <c r="X1083" s="81"/>
      <c r="Y1083" s="105"/>
      <c r="Z1083" s="105"/>
      <c r="AA1083" s="106" t="str">
        <f aca="false">IF(AND($Y1083="",$Z1083=""),"",ROUND(IFERROR(VALUE(LEFT($Y1083,1)),0)*12+IFERROR(VALUE(LEFT($Z1083,1)),0)*8,0))</f>
        <v/>
      </c>
      <c r="AB1083" s="106" t="str">
        <f aca="false">IF($AA1083="","",IF($AA1083&gt;=80,"A - call first",IF($AA1083&gt;=60,"B - worth pursuing",IF($AA1083&gt;=40,"C - nurture","D - do not spend time here"))))</f>
        <v/>
      </c>
      <c r="AC1083" s="107" t="str">
        <f aca="false">IF($C1083="","",IF($S1083="Converted","8 Won / Certified",IF($S1083="Application Started","7 Certification / Enterprise opportunity",IF($S1083="Meeting Booked","6 Meeting / Application",IF(OR($S1083="Interested",$S1083="Info Requested"),"5 Interested",IF(OR($S1083="Declined",$S1083="Not Relevant",$S1083="Do Not Contact / Unsubscribed"),"9 Closed - Lost",IF($R1083="Yes","4 Contacted",IF($N1083="Yes","2 Engaged",IF($M1083="Yes","1 Awareness",IF($AA1083&gt;=60,"3 Qualified","1 Awareness"))))))))))</f>
        <v/>
      </c>
      <c r="AD1083" s="108"/>
      <c r="AE1083" s="108"/>
      <c r="AF1083" s="109" t="str">
        <f aca="false">IF($AE1083="","",$AE1083+10)</f>
        <v/>
      </c>
      <c r="AG1083" s="108"/>
      <c r="AH1083" s="81"/>
      <c r="AI1083" s="108"/>
      <c r="AJ1083" s="81"/>
      <c r="AK1083" s="108"/>
      <c r="AL1083" s="110"/>
      <c r="AM1083" s="81"/>
      <c r="AN1083" s="109" t="str">
        <f aca="false">IF($D1083="","",IF(COUNTIF($D$4:$D$1203,$D1083)&gt;1,"DUPLICATE — check earlier row",""))</f>
        <v/>
      </c>
      <c r="AO1083" s="81"/>
      <c r="AP1083" s="81"/>
    </row>
    <row r="1084" customFormat="false" ht="30" hidden="false" customHeight="true" outlineLevel="0" collapsed="false">
      <c r="A1084" s="79"/>
      <c r="B1084" s="80"/>
      <c r="C1084" s="80"/>
      <c r="D1084" s="80"/>
      <c r="E1084" s="80"/>
      <c r="F1084" s="80"/>
      <c r="G1084" s="80"/>
      <c r="H1084" s="80"/>
      <c r="I1084" s="80"/>
      <c r="J1084" s="102"/>
      <c r="K1084" s="103" t="str">
        <f aca="false">IF(J1084="","",IF(J1084&gt;=8,"Yes","Check"))</f>
        <v/>
      </c>
      <c r="L1084" s="81"/>
      <c r="M1084" s="102"/>
      <c r="N1084" s="102"/>
      <c r="O1084" s="80"/>
      <c r="P1084" s="81"/>
      <c r="Q1084" s="103" t="str">
        <f aca="false">IF(P1084="","",LEN(P1084))</f>
        <v/>
      </c>
      <c r="R1084" s="102"/>
      <c r="S1084" s="80"/>
      <c r="T1084" s="81"/>
      <c r="U1084" s="104" t="str">
        <f aca="false">IF($AE1084&lt;&gt;"",$AE1084+4,IF(OR(R1084&lt;&gt;"Yes",A1084=""),"",A1084+4))</f>
        <v/>
      </c>
      <c r="V1084" s="102"/>
      <c r="W1084" s="81"/>
      <c r="X1084" s="81"/>
      <c r="Y1084" s="105"/>
      <c r="Z1084" s="105"/>
      <c r="AA1084" s="106" t="str">
        <f aca="false">IF(AND($Y1084="",$Z1084=""),"",ROUND(IFERROR(VALUE(LEFT($Y1084,1)),0)*12+IFERROR(VALUE(LEFT($Z1084,1)),0)*8,0))</f>
        <v/>
      </c>
      <c r="AB1084" s="106" t="str">
        <f aca="false">IF($AA1084="","",IF($AA1084&gt;=80,"A - call first",IF($AA1084&gt;=60,"B - worth pursuing",IF($AA1084&gt;=40,"C - nurture","D - do not spend time here"))))</f>
        <v/>
      </c>
      <c r="AC1084" s="107" t="str">
        <f aca="false">IF($C1084="","",IF($S1084="Converted","8 Won / Certified",IF($S1084="Application Started","7 Certification / Enterprise opportunity",IF($S1084="Meeting Booked","6 Meeting / Application",IF(OR($S1084="Interested",$S1084="Info Requested"),"5 Interested",IF(OR($S1084="Declined",$S1084="Not Relevant",$S1084="Do Not Contact / Unsubscribed"),"9 Closed - Lost",IF($R1084="Yes","4 Contacted",IF($N1084="Yes","2 Engaged",IF($M1084="Yes","1 Awareness",IF($AA1084&gt;=60,"3 Qualified","1 Awareness"))))))))))</f>
        <v/>
      </c>
      <c r="AD1084" s="108"/>
      <c r="AE1084" s="108"/>
      <c r="AF1084" s="111" t="str">
        <f aca="false">IF($AE1084="","",$AE1084+10)</f>
        <v/>
      </c>
      <c r="AG1084" s="108"/>
      <c r="AH1084" s="81"/>
      <c r="AI1084" s="108"/>
      <c r="AJ1084" s="81"/>
      <c r="AK1084" s="108"/>
      <c r="AL1084" s="110"/>
      <c r="AM1084" s="81"/>
      <c r="AN1084" s="111" t="str">
        <f aca="false">IF($D1084="","",IF(COUNTIF($D$4:$D$1203,$D1084)&gt;1,"DUPLICATE — check earlier row",""))</f>
        <v/>
      </c>
      <c r="AO1084" s="81"/>
      <c r="AP1084" s="81"/>
    </row>
    <row r="1085" customFormat="false" ht="30" hidden="false" customHeight="true" outlineLevel="0" collapsed="false">
      <c r="A1085" s="79"/>
      <c r="B1085" s="80"/>
      <c r="C1085" s="80"/>
      <c r="D1085" s="80"/>
      <c r="E1085" s="80"/>
      <c r="F1085" s="80"/>
      <c r="G1085" s="80"/>
      <c r="H1085" s="80"/>
      <c r="I1085" s="80"/>
      <c r="J1085" s="102"/>
      <c r="K1085" s="103" t="str">
        <f aca="false">IF(J1085="","",IF(J1085&gt;=8,"Yes","Check"))</f>
        <v/>
      </c>
      <c r="L1085" s="81"/>
      <c r="M1085" s="102"/>
      <c r="N1085" s="102"/>
      <c r="O1085" s="80"/>
      <c r="P1085" s="81"/>
      <c r="Q1085" s="103" t="str">
        <f aca="false">IF(P1085="","",LEN(P1085))</f>
        <v/>
      </c>
      <c r="R1085" s="102"/>
      <c r="S1085" s="80"/>
      <c r="T1085" s="81"/>
      <c r="U1085" s="104" t="str">
        <f aca="false">IF($AE1085&lt;&gt;"",$AE1085+4,IF(OR(R1085&lt;&gt;"Yes",A1085=""),"",A1085+4))</f>
        <v/>
      </c>
      <c r="V1085" s="102"/>
      <c r="W1085" s="81"/>
      <c r="X1085" s="81"/>
      <c r="Y1085" s="105"/>
      <c r="Z1085" s="105"/>
      <c r="AA1085" s="106" t="str">
        <f aca="false">IF(AND($Y1085="",$Z1085=""),"",ROUND(IFERROR(VALUE(LEFT($Y1085,1)),0)*12+IFERROR(VALUE(LEFT($Z1085,1)),0)*8,0))</f>
        <v/>
      </c>
      <c r="AB1085" s="106" t="str">
        <f aca="false">IF($AA1085="","",IF($AA1085&gt;=80,"A - call first",IF($AA1085&gt;=60,"B - worth pursuing",IF($AA1085&gt;=40,"C - nurture","D - do not spend time here"))))</f>
        <v/>
      </c>
      <c r="AC1085" s="107" t="str">
        <f aca="false">IF($C1085="","",IF($S1085="Converted","8 Won / Certified",IF($S1085="Application Started","7 Certification / Enterprise opportunity",IF($S1085="Meeting Booked","6 Meeting / Application",IF(OR($S1085="Interested",$S1085="Info Requested"),"5 Interested",IF(OR($S1085="Declined",$S1085="Not Relevant",$S1085="Do Not Contact / Unsubscribed"),"9 Closed - Lost",IF($R1085="Yes","4 Contacted",IF($N1085="Yes","2 Engaged",IF($M1085="Yes","1 Awareness",IF($AA1085&gt;=60,"3 Qualified","1 Awareness"))))))))))</f>
        <v/>
      </c>
      <c r="AD1085" s="108"/>
      <c r="AE1085" s="108"/>
      <c r="AF1085" s="109" t="str">
        <f aca="false">IF($AE1085="","",$AE1085+10)</f>
        <v/>
      </c>
      <c r="AG1085" s="108"/>
      <c r="AH1085" s="81"/>
      <c r="AI1085" s="108"/>
      <c r="AJ1085" s="81"/>
      <c r="AK1085" s="108"/>
      <c r="AL1085" s="110"/>
      <c r="AM1085" s="81"/>
      <c r="AN1085" s="109" t="str">
        <f aca="false">IF($D1085="","",IF(COUNTIF($D$4:$D$1203,$D1085)&gt;1,"DUPLICATE — check earlier row",""))</f>
        <v/>
      </c>
      <c r="AO1085" s="81"/>
      <c r="AP1085" s="81"/>
    </row>
    <row r="1086" customFormat="false" ht="30" hidden="false" customHeight="true" outlineLevel="0" collapsed="false">
      <c r="A1086" s="79"/>
      <c r="B1086" s="80"/>
      <c r="C1086" s="80"/>
      <c r="D1086" s="80"/>
      <c r="E1086" s="80"/>
      <c r="F1086" s="80"/>
      <c r="G1086" s="80"/>
      <c r="H1086" s="80"/>
      <c r="I1086" s="80"/>
      <c r="J1086" s="102"/>
      <c r="K1086" s="103" t="str">
        <f aca="false">IF(J1086="","",IF(J1086&gt;=8,"Yes","Check"))</f>
        <v/>
      </c>
      <c r="L1086" s="81"/>
      <c r="M1086" s="102"/>
      <c r="N1086" s="102"/>
      <c r="O1086" s="80"/>
      <c r="P1086" s="81"/>
      <c r="Q1086" s="103" t="str">
        <f aca="false">IF(P1086="","",LEN(P1086))</f>
        <v/>
      </c>
      <c r="R1086" s="102"/>
      <c r="S1086" s="80"/>
      <c r="T1086" s="81"/>
      <c r="U1086" s="104" t="str">
        <f aca="false">IF($AE1086&lt;&gt;"",$AE1086+4,IF(OR(R1086&lt;&gt;"Yes",A1086=""),"",A1086+4))</f>
        <v/>
      </c>
      <c r="V1086" s="102"/>
      <c r="W1086" s="81"/>
      <c r="X1086" s="81"/>
      <c r="Y1086" s="105"/>
      <c r="Z1086" s="105"/>
      <c r="AA1086" s="106" t="str">
        <f aca="false">IF(AND($Y1086="",$Z1086=""),"",ROUND(IFERROR(VALUE(LEFT($Y1086,1)),0)*12+IFERROR(VALUE(LEFT($Z1086,1)),0)*8,0))</f>
        <v/>
      </c>
      <c r="AB1086" s="106" t="str">
        <f aca="false">IF($AA1086="","",IF($AA1086&gt;=80,"A - call first",IF($AA1086&gt;=60,"B - worth pursuing",IF($AA1086&gt;=40,"C - nurture","D - do not spend time here"))))</f>
        <v/>
      </c>
      <c r="AC1086" s="107" t="str">
        <f aca="false">IF($C1086="","",IF($S1086="Converted","8 Won / Certified",IF($S1086="Application Started","7 Certification / Enterprise opportunity",IF($S1086="Meeting Booked","6 Meeting / Application",IF(OR($S1086="Interested",$S1086="Info Requested"),"5 Interested",IF(OR($S1086="Declined",$S1086="Not Relevant",$S1086="Do Not Contact / Unsubscribed"),"9 Closed - Lost",IF($R1086="Yes","4 Contacted",IF($N1086="Yes","2 Engaged",IF($M1086="Yes","1 Awareness",IF($AA1086&gt;=60,"3 Qualified","1 Awareness"))))))))))</f>
        <v/>
      </c>
      <c r="AD1086" s="108"/>
      <c r="AE1086" s="108"/>
      <c r="AF1086" s="111" t="str">
        <f aca="false">IF($AE1086="","",$AE1086+10)</f>
        <v/>
      </c>
      <c r="AG1086" s="108"/>
      <c r="AH1086" s="81"/>
      <c r="AI1086" s="108"/>
      <c r="AJ1086" s="81"/>
      <c r="AK1086" s="108"/>
      <c r="AL1086" s="110"/>
      <c r="AM1086" s="81"/>
      <c r="AN1086" s="111" t="str">
        <f aca="false">IF($D1086="","",IF(COUNTIF($D$4:$D$1203,$D1086)&gt;1,"DUPLICATE — check earlier row",""))</f>
        <v/>
      </c>
      <c r="AO1086" s="81"/>
      <c r="AP1086" s="81"/>
    </row>
    <row r="1087" customFormat="false" ht="30" hidden="false" customHeight="true" outlineLevel="0" collapsed="false">
      <c r="A1087" s="79"/>
      <c r="B1087" s="80"/>
      <c r="C1087" s="80"/>
      <c r="D1087" s="80"/>
      <c r="E1087" s="80"/>
      <c r="F1087" s="80"/>
      <c r="G1087" s="80"/>
      <c r="H1087" s="80"/>
      <c r="I1087" s="80"/>
      <c r="J1087" s="102"/>
      <c r="K1087" s="103" t="str">
        <f aca="false">IF(J1087="","",IF(J1087&gt;=8,"Yes","Check"))</f>
        <v/>
      </c>
      <c r="L1087" s="81"/>
      <c r="M1087" s="102"/>
      <c r="N1087" s="102"/>
      <c r="O1087" s="80"/>
      <c r="P1087" s="81"/>
      <c r="Q1087" s="103" t="str">
        <f aca="false">IF(P1087="","",LEN(P1087))</f>
        <v/>
      </c>
      <c r="R1087" s="102"/>
      <c r="S1087" s="80"/>
      <c r="T1087" s="81"/>
      <c r="U1087" s="104" t="str">
        <f aca="false">IF($AE1087&lt;&gt;"",$AE1087+4,IF(OR(R1087&lt;&gt;"Yes",A1087=""),"",A1087+4))</f>
        <v/>
      </c>
      <c r="V1087" s="102"/>
      <c r="W1087" s="81"/>
      <c r="X1087" s="81"/>
      <c r="Y1087" s="105"/>
      <c r="Z1087" s="105"/>
      <c r="AA1087" s="106" t="str">
        <f aca="false">IF(AND($Y1087="",$Z1087=""),"",ROUND(IFERROR(VALUE(LEFT($Y1087,1)),0)*12+IFERROR(VALUE(LEFT($Z1087,1)),0)*8,0))</f>
        <v/>
      </c>
      <c r="AB1087" s="106" t="str">
        <f aca="false">IF($AA1087="","",IF($AA1087&gt;=80,"A - call first",IF($AA1087&gt;=60,"B - worth pursuing",IF($AA1087&gt;=40,"C - nurture","D - do not spend time here"))))</f>
        <v/>
      </c>
      <c r="AC1087" s="107" t="str">
        <f aca="false">IF($C1087="","",IF($S1087="Converted","8 Won / Certified",IF($S1087="Application Started","7 Certification / Enterprise opportunity",IF($S1087="Meeting Booked","6 Meeting / Application",IF(OR($S1087="Interested",$S1087="Info Requested"),"5 Interested",IF(OR($S1087="Declined",$S1087="Not Relevant",$S1087="Do Not Contact / Unsubscribed"),"9 Closed - Lost",IF($R1087="Yes","4 Contacted",IF($N1087="Yes","2 Engaged",IF($M1087="Yes","1 Awareness",IF($AA1087&gt;=60,"3 Qualified","1 Awareness"))))))))))</f>
        <v/>
      </c>
      <c r="AD1087" s="108"/>
      <c r="AE1087" s="108"/>
      <c r="AF1087" s="109" t="str">
        <f aca="false">IF($AE1087="","",$AE1087+10)</f>
        <v/>
      </c>
      <c r="AG1087" s="108"/>
      <c r="AH1087" s="81"/>
      <c r="AI1087" s="108"/>
      <c r="AJ1087" s="81"/>
      <c r="AK1087" s="108"/>
      <c r="AL1087" s="110"/>
      <c r="AM1087" s="81"/>
      <c r="AN1087" s="109" t="str">
        <f aca="false">IF($D1087="","",IF(COUNTIF($D$4:$D$1203,$D1087)&gt;1,"DUPLICATE — check earlier row",""))</f>
        <v/>
      </c>
      <c r="AO1087" s="81"/>
      <c r="AP1087" s="81"/>
    </row>
    <row r="1088" customFormat="false" ht="30" hidden="false" customHeight="true" outlineLevel="0" collapsed="false">
      <c r="A1088" s="79"/>
      <c r="B1088" s="80"/>
      <c r="C1088" s="80"/>
      <c r="D1088" s="80"/>
      <c r="E1088" s="80"/>
      <c r="F1088" s="80"/>
      <c r="G1088" s="80"/>
      <c r="H1088" s="80"/>
      <c r="I1088" s="80"/>
      <c r="J1088" s="102"/>
      <c r="K1088" s="103" t="str">
        <f aca="false">IF(J1088="","",IF(J1088&gt;=8,"Yes","Check"))</f>
        <v/>
      </c>
      <c r="L1088" s="81"/>
      <c r="M1088" s="102"/>
      <c r="N1088" s="102"/>
      <c r="O1088" s="80"/>
      <c r="P1088" s="81"/>
      <c r="Q1088" s="103" t="str">
        <f aca="false">IF(P1088="","",LEN(P1088))</f>
        <v/>
      </c>
      <c r="R1088" s="102"/>
      <c r="S1088" s="80"/>
      <c r="T1088" s="81"/>
      <c r="U1088" s="104" t="str">
        <f aca="false">IF($AE1088&lt;&gt;"",$AE1088+4,IF(OR(R1088&lt;&gt;"Yes",A1088=""),"",A1088+4))</f>
        <v/>
      </c>
      <c r="V1088" s="102"/>
      <c r="W1088" s="81"/>
      <c r="X1088" s="81"/>
      <c r="Y1088" s="105"/>
      <c r="Z1088" s="105"/>
      <c r="AA1088" s="106" t="str">
        <f aca="false">IF(AND($Y1088="",$Z1088=""),"",ROUND(IFERROR(VALUE(LEFT($Y1088,1)),0)*12+IFERROR(VALUE(LEFT($Z1088,1)),0)*8,0))</f>
        <v/>
      </c>
      <c r="AB1088" s="106" t="str">
        <f aca="false">IF($AA1088="","",IF($AA1088&gt;=80,"A - call first",IF($AA1088&gt;=60,"B - worth pursuing",IF($AA1088&gt;=40,"C - nurture","D - do not spend time here"))))</f>
        <v/>
      </c>
      <c r="AC1088" s="107" t="str">
        <f aca="false">IF($C1088="","",IF($S1088="Converted","8 Won / Certified",IF($S1088="Application Started","7 Certification / Enterprise opportunity",IF($S1088="Meeting Booked","6 Meeting / Application",IF(OR($S1088="Interested",$S1088="Info Requested"),"5 Interested",IF(OR($S1088="Declined",$S1088="Not Relevant",$S1088="Do Not Contact / Unsubscribed"),"9 Closed - Lost",IF($R1088="Yes","4 Contacted",IF($N1088="Yes","2 Engaged",IF($M1088="Yes","1 Awareness",IF($AA1088&gt;=60,"3 Qualified","1 Awareness"))))))))))</f>
        <v/>
      </c>
      <c r="AD1088" s="108"/>
      <c r="AE1088" s="108"/>
      <c r="AF1088" s="111" t="str">
        <f aca="false">IF($AE1088="","",$AE1088+10)</f>
        <v/>
      </c>
      <c r="AG1088" s="108"/>
      <c r="AH1088" s="81"/>
      <c r="AI1088" s="108"/>
      <c r="AJ1088" s="81"/>
      <c r="AK1088" s="108"/>
      <c r="AL1088" s="110"/>
      <c r="AM1088" s="81"/>
      <c r="AN1088" s="111" t="str">
        <f aca="false">IF($D1088="","",IF(COUNTIF($D$4:$D$1203,$D1088)&gt;1,"DUPLICATE — check earlier row",""))</f>
        <v/>
      </c>
      <c r="AO1088" s="81"/>
      <c r="AP1088" s="81"/>
    </row>
    <row r="1089" customFormat="false" ht="30" hidden="false" customHeight="true" outlineLevel="0" collapsed="false">
      <c r="A1089" s="79"/>
      <c r="B1089" s="80"/>
      <c r="C1089" s="80"/>
      <c r="D1089" s="80"/>
      <c r="E1089" s="80"/>
      <c r="F1089" s="80"/>
      <c r="G1089" s="80"/>
      <c r="H1089" s="80"/>
      <c r="I1089" s="80"/>
      <c r="J1089" s="102"/>
      <c r="K1089" s="103" t="str">
        <f aca="false">IF(J1089="","",IF(J1089&gt;=8,"Yes","Check"))</f>
        <v/>
      </c>
      <c r="L1089" s="81"/>
      <c r="M1089" s="102"/>
      <c r="N1089" s="102"/>
      <c r="O1089" s="80"/>
      <c r="P1089" s="81"/>
      <c r="Q1089" s="103" t="str">
        <f aca="false">IF(P1089="","",LEN(P1089))</f>
        <v/>
      </c>
      <c r="R1089" s="102"/>
      <c r="S1089" s="80"/>
      <c r="T1089" s="81"/>
      <c r="U1089" s="104" t="str">
        <f aca="false">IF($AE1089&lt;&gt;"",$AE1089+4,IF(OR(R1089&lt;&gt;"Yes",A1089=""),"",A1089+4))</f>
        <v/>
      </c>
      <c r="V1089" s="102"/>
      <c r="W1089" s="81"/>
      <c r="X1089" s="81"/>
      <c r="Y1089" s="105"/>
      <c r="Z1089" s="105"/>
      <c r="AA1089" s="106" t="str">
        <f aca="false">IF(AND($Y1089="",$Z1089=""),"",ROUND(IFERROR(VALUE(LEFT($Y1089,1)),0)*12+IFERROR(VALUE(LEFT($Z1089,1)),0)*8,0))</f>
        <v/>
      </c>
      <c r="AB1089" s="106" t="str">
        <f aca="false">IF($AA1089="","",IF($AA1089&gt;=80,"A - call first",IF($AA1089&gt;=60,"B - worth pursuing",IF($AA1089&gt;=40,"C - nurture","D - do not spend time here"))))</f>
        <v/>
      </c>
      <c r="AC1089" s="107" t="str">
        <f aca="false">IF($C1089="","",IF($S1089="Converted","8 Won / Certified",IF($S1089="Application Started","7 Certification / Enterprise opportunity",IF($S1089="Meeting Booked","6 Meeting / Application",IF(OR($S1089="Interested",$S1089="Info Requested"),"5 Interested",IF(OR($S1089="Declined",$S1089="Not Relevant",$S1089="Do Not Contact / Unsubscribed"),"9 Closed - Lost",IF($R1089="Yes","4 Contacted",IF($N1089="Yes","2 Engaged",IF($M1089="Yes","1 Awareness",IF($AA1089&gt;=60,"3 Qualified","1 Awareness"))))))))))</f>
        <v/>
      </c>
      <c r="AD1089" s="108"/>
      <c r="AE1089" s="108"/>
      <c r="AF1089" s="109" t="str">
        <f aca="false">IF($AE1089="","",$AE1089+10)</f>
        <v/>
      </c>
      <c r="AG1089" s="108"/>
      <c r="AH1089" s="81"/>
      <c r="AI1089" s="108"/>
      <c r="AJ1089" s="81"/>
      <c r="AK1089" s="108"/>
      <c r="AL1089" s="110"/>
      <c r="AM1089" s="81"/>
      <c r="AN1089" s="109" t="str">
        <f aca="false">IF($D1089="","",IF(COUNTIF($D$4:$D$1203,$D1089)&gt;1,"DUPLICATE — check earlier row",""))</f>
        <v/>
      </c>
      <c r="AO1089" s="81"/>
      <c r="AP1089" s="81"/>
    </row>
    <row r="1090" customFormat="false" ht="30" hidden="false" customHeight="true" outlineLevel="0" collapsed="false">
      <c r="A1090" s="79"/>
      <c r="B1090" s="80"/>
      <c r="C1090" s="80"/>
      <c r="D1090" s="80"/>
      <c r="E1090" s="80"/>
      <c r="F1090" s="80"/>
      <c r="G1090" s="80"/>
      <c r="H1090" s="80"/>
      <c r="I1090" s="80"/>
      <c r="J1090" s="102"/>
      <c r="K1090" s="103" t="str">
        <f aca="false">IF(J1090="","",IF(J1090&gt;=8,"Yes","Check"))</f>
        <v/>
      </c>
      <c r="L1090" s="81"/>
      <c r="M1090" s="102"/>
      <c r="N1090" s="102"/>
      <c r="O1090" s="80"/>
      <c r="P1090" s="81"/>
      <c r="Q1090" s="103" t="str">
        <f aca="false">IF(P1090="","",LEN(P1090))</f>
        <v/>
      </c>
      <c r="R1090" s="102"/>
      <c r="S1090" s="80"/>
      <c r="T1090" s="81"/>
      <c r="U1090" s="104" t="str">
        <f aca="false">IF($AE1090&lt;&gt;"",$AE1090+4,IF(OR(R1090&lt;&gt;"Yes",A1090=""),"",A1090+4))</f>
        <v/>
      </c>
      <c r="V1090" s="102"/>
      <c r="W1090" s="81"/>
      <c r="X1090" s="81"/>
      <c r="Y1090" s="105"/>
      <c r="Z1090" s="105"/>
      <c r="AA1090" s="106" t="str">
        <f aca="false">IF(AND($Y1090="",$Z1090=""),"",ROUND(IFERROR(VALUE(LEFT($Y1090,1)),0)*12+IFERROR(VALUE(LEFT($Z1090,1)),0)*8,0))</f>
        <v/>
      </c>
      <c r="AB1090" s="106" t="str">
        <f aca="false">IF($AA1090="","",IF($AA1090&gt;=80,"A - call first",IF($AA1090&gt;=60,"B - worth pursuing",IF($AA1090&gt;=40,"C - nurture","D - do not spend time here"))))</f>
        <v/>
      </c>
      <c r="AC1090" s="107" t="str">
        <f aca="false">IF($C1090="","",IF($S1090="Converted","8 Won / Certified",IF($S1090="Application Started","7 Certification / Enterprise opportunity",IF($S1090="Meeting Booked","6 Meeting / Application",IF(OR($S1090="Interested",$S1090="Info Requested"),"5 Interested",IF(OR($S1090="Declined",$S1090="Not Relevant",$S1090="Do Not Contact / Unsubscribed"),"9 Closed - Lost",IF($R1090="Yes","4 Contacted",IF($N1090="Yes","2 Engaged",IF($M1090="Yes","1 Awareness",IF($AA1090&gt;=60,"3 Qualified","1 Awareness"))))))))))</f>
        <v/>
      </c>
      <c r="AD1090" s="108"/>
      <c r="AE1090" s="108"/>
      <c r="AF1090" s="111" t="str">
        <f aca="false">IF($AE1090="","",$AE1090+10)</f>
        <v/>
      </c>
      <c r="AG1090" s="108"/>
      <c r="AH1090" s="81"/>
      <c r="AI1090" s="108"/>
      <c r="AJ1090" s="81"/>
      <c r="AK1090" s="108"/>
      <c r="AL1090" s="110"/>
      <c r="AM1090" s="81"/>
      <c r="AN1090" s="111" t="str">
        <f aca="false">IF($D1090="","",IF(COUNTIF($D$4:$D$1203,$D1090)&gt;1,"DUPLICATE — check earlier row",""))</f>
        <v/>
      </c>
      <c r="AO1090" s="81"/>
      <c r="AP1090" s="81"/>
    </row>
    <row r="1091" customFormat="false" ht="30" hidden="false" customHeight="true" outlineLevel="0" collapsed="false">
      <c r="A1091" s="79"/>
      <c r="B1091" s="80"/>
      <c r="C1091" s="80"/>
      <c r="D1091" s="80"/>
      <c r="E1091" s="80"/>
      <c r="F1091" s="80"/>
      <c r="G1091" s="80"/>
      <c r="H1091" s="80"/>
      <c r="I1091" s="80"/>
      <c r="J1091" s="102"/>
      <c r="K1091" s="103" t="str">
        <f aca="false">IF(J1091="","",IF(J1091&gt;=8,"Yes","Check"))</f>
        <v/>
      </c>
      <c r="L1091" s="81"/>
      <c r="M1091" s="102"/>
      <c r="N1091" s="102"/>
      <c r="O1091" s="80"/>
      <c r="P1091" s="81"/>
      <c r="Q1091" s="103" t="str">
        <f aca="false">IF(P1091="","",LEN(P1091))</f>
        <v/>
      </c>
      <c r="R1091" s="102"/>
      <c r="S1091" s="80"/>
      <c r="T1091" s="81"/>
      <c r="U1091" s="104" t="str">
        <f aca="false">IF($AE1091&lt;&gt;"",$AE1091+4,IF(OR(R1091&lt;&gt;"Yes",A1091=""),"",A1091+4))</f>
        <v/>
      </c>
      <c r="V1091" s="102"/>
      <c r="W1091" s="81"/>
      <c r="X1091" s="81"/>
      <c r="Y1091" s="105"/>
      <c r="Z1091" s="105"/>
      <c r="AA1091" s="106" t="str">
        <f aca="false">IF(AND($Y1091="",$Z1091=""),"",ROUND(IFERROR(VALUE(LEFT($Y1091,1)),0)*12+IFERROR(VALUE(LEFT($Z1091,1)),0)*8,0))</f>
        <v/>
      </c>
      <c r="AB1091" s="106" t="str">
        <f aca="false">IF($AA1091="","",IF($AA1091&gt;=80,"A - call first",IF($AA1091&gt;=60,"B - worth pursuing",IF($AA1091&gt;=40,"C - nurture","D - do not spend time here"))))</f>
        <v/>
      </c>
      <c r="AC1091" s="107" t="str">
        <f aca="false">IF($C1091="","",IF($S1091="Converted","8 Won / Certified",IF($S1091="Application Started","7 Certification / Enterprise opportunity",IF($S1091="Meeting Booked","6 Meeting / Application",IF(OR($S1091="Interested",$S1091="Info Requested"),"5 Interested",IF(OR($S1091="Declined",$S1091="Not Relevant",$S1091="Do Not Contact / Unsubscribed"),"9 Closed - Lost",IF($R1091="Yes","4 Contacted",IF($N1091="Yes","2 Engaged",IF($M1091="Yes","1 Awareness",IF($AA1091&gt;=60,"3 Qualified","1 Awareness"))))))))))</f>
        <v/>
      </c>
      <c r="AD1091" s="108"/>
      <c r="AE1091" s="108"/>
      <c r="AF1091" s="109" t="str">
        <f aca="false">IF($AE1091="","",$AE1091+10)</f>
        <v/>
      </c>
      <c r="AG1091" s="108"/>
      <c r="AH1091" s="81"/>
      <c r="AI1091" s="108"/>
      <c r="AJ1091" s="81"/>
      <c r="AK1091" s="108"/>
      <c r="AL1091" s="110"/>
      <c r="AM1091" s="81"/>
      <c r="AN1091" s="109" t="str">
        <f aca="false">IF($D1091="","",IF(COUNTIF($D$4:$D$1203,$D1091)&gt;1,"DUPLICATE — check earlier row",""))</f>
        <v/>
      </c>
      <c r="AO1091" s="81"/>
      <c r="AP1091" s="81"/>
    </row>
    <row r="1092" customFormat="false" ht="30" hidden="false" customHeight="true" outlineLevel="0" collapsed="false">
      <c r="A1092" s="79"/>
      <c r="B1092" s="80"/>
      <c r="C1092" s="80"/>
      <c r="D1092" s="80"/>
      <c r="E1092" s="80"/>
      <c r="F1092" s="80"/>
      <c r="G1092" s="80"/>
      <c r="H1092" s="80"/>
      <c r="I1092" s="80"/>
      <c r="J1092" s="102"/>
      <c r="K1092" s="103" t="str">
        <f aca="false">IF(J1092="","",IF(J1092&gt;=8,"Yes","Check"))</f>
        <v/>
      </c>
      <c r="L1092" s="81"/>
      <c r="M1092" s="102"/>
      <c r="N1092" s="102"/>
      <c r="O1092" s="80"/>
      <c r="P1092" s="81"/>
      <c r="Q1092" s="103" t="str">
        <f aca="false">IF(P1092="","",LEN(P1092))</f>
        <v/>
      </c>
      <c r="R1092" s="102"/>
      <c r="S1092" s="80"/>
      <c r="T1092" s="81"/>
      <c r="U1092" s="104" t="str">
        <f aca="false">IF($AE1092&lt;&gt;"",$AE1092+4,IF(OR(R1092&lt;&gt;"Yes",A1092=""),"",A1092+4))</f>
        <v/>
      </c>
      <c r="V1092" s="102"/>
      <c r="W1092" s="81"/>
      <c r="X1092" s="81"/>
      <c r="Y1092" s="105"/>
      <c r="Z1092" s="105"/>
      <c r="AA1092" s="106" t="str">
        <f aca="false">IF(AND($Y1092="",$Z1092=""),"",ROUND(IFERROR(VALUE(LEFT($Y1092,1)),0)*12+IFERROR(VALUE(LEFT($Z1092,1)),0)*8,0))</f>
        <v/>
      </c>
      <c r="AB1092" s="106" t="str">
        <f aca="false">IF($AA1092="","",IF($AA1092&gt;=80,"A - call first",IF($AA1092&gt;=60,"B - worth pursuing",IF($AA1092&gt;=40,"C - nurture","D - do not spend time here"))))</f>
        <v/>
      </c>
      <c r="AC1092" s="107" t="str">
        <f aca="false">IF($C1092="","",IF($S1092="Converted","8 Won / Certified",IF($S1092="Application Started","7 Certification / Enterprise opportunity",IF($S1092="Meeting Booked","6 Meeting / Application",IF(OR($S1092="Interested",$S1092="Info Requested"),"5 Interested",IF(OR($S1092="Declined",$S1092="Not Relevant",$S1092="Do Not Contact / Unsubscribed"),"9 Closed - Lost",IF($R1092="Yes","4 Contacted",IF($N1092="Yes","2 Engaged",IF($M1092="Yes","1 Awareness",IF($AA1092&gt;=60,"3 Qualified","1 Awareness"))))))))))</f>
        <v/>
      </c>
      <c r="AD1092" s="108"/>
      <c r="AE1092" s="108"/>
      <c r="AF1092" s="111" t="str">
        <f aca="false">IF($AE1092="","",$AE1092+10)</f>
        <v/>
      </c>
      <c r="AG1092" s="108"/>
      <c r="AH1092" s="81"/>
      <c r="AI1092" s="108"/>
      <c r="AJ1092" s="81"/>
      <c r="AK1092" s="108"/>
      <c r="AL1092" s="110"/>
      <c r="AM1092" s="81"/>
      <c r="AN1092" s="111" t="str">
        <f aca="false">IF($D1092="","",IF(COUNTIF($D$4:$D$1203,$D1092)&gt;1,"DUPLICATE — check earlier row",""))</f>
        <v/>
      </c>
      <c r="AO1092" s="81"/>
      <c r="AP1092" s="81"/>
    </row>
    <row r="1093" customFormat="false" ht="30" hidden="false" customHeight="true" outlineLevel="0" collapsed="false">
      <c r="A1093" s="79"/>
      <c r="B1093" s="80"/>
      <c r="C1093" s="80"/>
      <c r="D1093" s="80"/>
      <c r="E1093" s="80"/>
      <c r="F1093" s="80"/>
      <c r="G1093" s="80"/>
      <c r="H1093" s="80"/>
      <c r="I1093" s="80"/>
      <c r="J1093" s="102"/>
      <c r="K1093" s="103" t="str">
        <f aca="false">IF(J1093="","",IF(J1093&gt;=8,"Yes","Check"))</f>
        <v/>
      </c>
      <c r="L1093" s="81"/>
      <c r="M1093" s="102"/>
      <c r="N1093" s="102"/>
      <c r="O1093" s="80"/>
      <c r="P1093" s="81"/>
      <c r="Q1093" s="103" t="str">
        <f aca="false">IF(P1093="","",LEN(P1093))</f>
        <v/>
      </c>
      <c r="R1093" s="102"/>
      <c r="S1093" s="80"/>
      <c r="T1093" s="81"/>
      <c r="U1093" s="104" t="str">
        <f aca="false">IF($AE1093&lt;&gt;"",$AE1093+4,IF(OR(R1093&lt;&gt;"Yes",A1093=""),"",A1093+4))</f>
        <v/>
      </c>
      <c r="V1093" s="102"/>
      <c r="W1093" s="81"/>
      <c r="X1093" s="81"/>
      <c r="Y1093" s="105"/>
      <c r="Z1093" s="105"/>
      <c r="AA1093" s="106" t="str">
        <f aca="false">IF(AND($Y1093="",$Z1093=""),"",ROUND(IFERROR(VALUE(LEFT($Y1093,1)),0)*12+IFERROR(VALUE(LEFT($Z1093,1)),0)*8,0))</f>
        <v/>
      </c>
      <c r="AB1093" s="106" t="str">
        <f aca="false">IF($AA1093="","",IF($AA1093&gt;=80,"A - call first",IF($AA1093&gt;=60,"B - worth pursuing",IF($AA1093&gt;=40,"C - nurture","D - do not spend time here"))))</f>
        <v/>
      </c>
      <c r="AC1093" s="107" t="str">
        <f aca="false">IF($C1093="","",IF($S1093="Converted","8 Won / Certified",IF($S1093="Application Started","7 Certification / Enterprise opportunity",IF($S1093="Meeting Booked","6 Meeting / Application",IF(OR($S1093="Interested",$S1093="Info Requested"),"5 Interested",IF(OR($S1093="Declined",$S1093="Not Relevant",$S1093="Do Not Contact / Unsubscribed"),"9 Closed - Lost",IF($R1093="Yes","4 Contacted",IF($N1093="Yes","2 Engaged",IF($M1093="Yes","1 Awareness",IF($AA1093&gt;=60,"3 Qualified","1 Awareness"))))))))))</f>
        <v/>
      </c>
      <c r="AD1093" s="108"/>
      <c r="AE1093" s="108"/>
      <c r="AF1093" s="109" t="str">
        <f aca="false">IF($AE1093="","",$AE1093+10)</f>
        <v/>
      </c>
      <c r="AG1093" s="108"/>
      <c r="AH1093" s="81"/>
      <c r="AI1093" s="108"/>
      <c r="AJ1093" s="81"/>
      <c r="AK1093" s="108"/>
      <c r="AL1093" s="110"/>
      <c r="AM1093" s="81"/>
      <c r="AN1093" s="109" t="str">
        <f aca="false">IF($D1093="","",IF(COUNTIF($D$4:$D$1203,$D1093)&gt;1,"DUPLICATE — check earlier row",""))</f>
        <v/>
      </c>
      <c r="AO1093" s="81"/>
      <c r="AP1093" s="81"/>
    </row>
    <row r="1094" customFormat="false" ht="30" hidden="false" customHeight="true" outlineLevel="0" collapsed="false">
      <c r="A1094" s="79"/>
      <c r="B1094" s="80"/>
      <c r="C1094" s="80"/>
      <c r="D1094" s="80"/>
      <c r="E1094" s="80"/>
      <c r="F1094" s="80"/>
      <c r="G1094" s="80"/>
      <c r="H1094" s="80"/>
      <c r="I1094" s="80"/>
      <c r="J1094" s="102"/>
      <c r="K1094" s="103" t="str">
        <f aca="false">IF(J1094="","",IF(J1094&gt;=8,"Yes","Check"))</f>
        <v/>
      </c>
      <c r="L1094" s="81"/>
      <c r="M1094" s="102"/>
      <c r="N1094" s="102"/>
      <c r="O1094" s="80"/>
      <c r="P1094" s="81"/>
      <c r="Q1094" s="103" t="str">
        <f aca="false">IF(P1094="","",LEN(P1094))</f>
        <v/>
      </c>
      <c r="R1094" s="102"/>
      <c r="S1094" s="80"/>
      <c r="T1094" s="81"/>
      <c r="U1094" s="104" t="str">
        <f aca="false">IF($AE1094&lt;&gt;"",$AE1094+4,IF(OR(R1094&lt;&gt;"Yes",A1094=""),"",A1094+4))</f>
        <v/>
      </c>
      <c r="V1094" s="102"/>
      <c r="W1094" s="81"/>
      <c r="X1094" s="81"/>
      <c r="Y1094" s="105"/>
      <c r="Z1094" s="105"/>
      <c r="AA1094" s="106" t="str">
        <f aca="false">IF(AND($Y1094="",$Z1094=""),"",ROUND(IFERROR(VALUE(LEFT($Y1094,1)),0)*12+IFERROR(VALUE(LEFT($Z1094,1)),0)*8,0))</f>
        <v/>
      </c>
      <c r="AB1094" s="106" t="str">
        <f aca="false">IF($AA1094="","",IF($AA1094&gt;=80,"A - call first",IF($AA1094&gt;=60,"B - worth pursuing",IF($AA1094&gt;=40,"C - nurture","D - do not spend time here"))))</f>
        <v/>
      </c>
      <c r="AC1094" s="107" t="str">
        <f aca="false">IF($C1094="","",IF($S1094="Converted","8 Won / Certified",IF($S1094="Application Started","7 Certification / Enterprise opportunity",IF($S1094="Meeting Booked","6 Meeting / Application",IF(OR($S1094="Interested",$S1094="Info Requested"),"5 Interested",IF(OR($S1094="Declined",$S1094="Not Relevant",$S1094="Do Not Contact / Unsubscribed"),"9 Closed - Lost",IF($R1094="Yes","4 Contacted",IF($N1094="Yes","2 Engaged",IF($M1094="Yes","1 Awareness",IF($AA1094&gt;=60,"3 Qualified","1 Awareness"))))))))))</f>
        <v/>
      </c>
      <c r="AD1094" s="108"/>
      <c r="AE1094" s="108"/>
      <c r="AF1094" s="111" t="str">
        <f aca="false">IF($AE1094="","",$AE1094+10)</f>
        <v/>
      </c>
      <c r="AG1094" s="108"/>
      <c r="AH1094" s="81"/>
      <c r="AI1094" s="108"/>
      <c r="AJ1094" s="81"/>
      <c r="AK1094" s="108"/>
      <c r="AL1094" s="110"/>
      <c r="AM1094" s="81"/>
      <c r="AN1094" s="111" t="str">
        <f aca="false">IF($D1094="","",IF(COUNTIF($D$4:$D$1203,$D1094)&gt;1,"DUPLICATE — check earlier row",""))</f>
        <v/>
      </c>
      <c r="AO1094" s="81"/>
      <c r="AP1094" s="81"/>
    </row>
    <row r="1095" customFormat="false" ht="30" hidden="false" customHeight="true" outlineLevel="0" collapsed="false">
      <c r="A1095" s="79"/>
      <c r="B1095" s="80"/>
      <c r="C1095" s="80"/>
      <c r="D1095" s="80"/>
      <c r="E1095" s="80"/>
      <c r="F1095" s="80"/>
      <c r="G1095" s="80"/>
      <c r="H1095" s="80"/>
      <c r="I1095" s="80"/>
      <c r="J1095" s="102"/>
      <c r="K1095" s="103" t="str">
        <f aca="false">IF(J1095="","",IF(J1095&gt;=8,"Yes","Check"))</f>
        <v/>
      </c>
      <c r="L1095" s="81"/>
      <c r="M1095" s="102"/>
      <c r="N1095" s="102"/>
      <c r="O1095" s="80"/>
      <c r="P1095" s="81"/>
      <c r="Q1095" s="103" t="str">
        <f aca="false">IF(P1095="","",LEN(P1095))</f>
        <v/>
      </c>
      <c r="R1095" s="102"/>
      <c r="S1095" s="80"/>
      <c r="T1095" s="81"/>
      <c r="U1095" s="104" t="str">
        <f aca="false">IF($AE1095&lt;&gt;"",$AE1095+4,IF(OR(R1095&lt;&gt;"Yes",A1095=""),"",A1095+4))</f>
        <v/>
      </c>
      <c r="V1095" s="102"/>
      <c r="W1095" s="81"/>
      <c r="X1095" s="81"/>
      <c r="Y1095" s="105"/>
      <c r="Z1095" s="105"/>
      <c r="AA1095" s="106" t="str">
        <f aca="false">IF(AND($Y1095="",$Z1095=""),"",ROUND(IFERROR(VALUE(LEFT($Y1095,1)),0)*12+IFERROR(VALUE(LEFT($Z1095,1)),0)*8,0))</f>
        <v/>
      </c>
      <c r="AB1095" s="106" t="str">
        <f aca="false">IF($AA1095="","",IF($AA1095&gt;=80,"A - call first",IF($AA1095&gt;=60,"B - worth pursuing",IF($AA1095&gt;=40,"C - nurture","D - do not spend time here"))))</f>
        <v/>
      </c>
      <c r="AC1095" s="107" t="str">
        <f aca="false">IF($C1095="","",IF($S1095="Converted","8 Won / Certified",IF($S1095="Application Started","7 Certification / Enterprise opportunity",IF($S1095="Meeting Booked","6 Meeting / Application",IF(OR($S1095="Interested",$S1095="Info Requested"),"5 Interested",IF(OR($S1095="Declined",$S1095="Not Relevant",$S1095="Do Not Contact / Unsubscribed"),"9 Closed - Lost",IF($R1095="Yes","4 Contacted",IF($N1095="Yes","2 Engaged",IF($M1095="Yes","1 Awareness",IF($AA1095&gt;=60,"3 Qualified","1 Awareness"))))))))))</f>
        <v/>
      </c>
      <c r="AD1095" s="108"/>
      <c r="AE1095" s="108"/>
      <c r="AF1095" s="109" t="str">
        <f aca="false">IF($AE1095="","",$AE1095+10)</f>
        <v/>
      </c>
      <c r="AG1095" s="108"/>
      <c r="AH1095" s="81"/>
      <c r="AI1095" s="108"/>
      <c r="AJ1095" s="81"/>
      <c r="AK1095" s="108"/>
      <c r="AL1095" s="110"/>
      <c r="AM1095" s="81"/>
      <c r="AN1095" s="109" t="str">
        <f aca="false">IF($D1095="","",IF(COUNTIF($D$4:$D$1203,$D1095)&gt;1,"DUPLICATE — check earlier row",""))</f>
        <v/>
      </c>
      <c r="AO1095" s="81"/>
      <c r="AP1095" s="81"/>
    </row>
    <row r="1096" customFormat="false" ht="30" hidden="false" customHeight="true" outlineLevel="0" collapsed="false">
      <c r="A1096" s="79"/>
      <c r="B1096" s="80"/>
      <c r="C1096" s="80"/>
      <c r="D1096" s="80"/>
      <c r="E1096" s="80"/>
      <c r="F1096" s="80"/>
      <c r="G1096" s="80"/>
      <c r="H1096" s="80"/>
      <c r="I1096" s="80"/>
      <c r="J1096" s="102"/>
      <c r="K1096" s="103" t="str">
        <f aca="false">IF(J1096="","",IF(J1096&gt;=8,"Yes","Check"))</f>
        <v/>
      </c>
      <c r="L1096" s="81"/>
      <c r="M1096" s="102"/>
      <c r="N1096" s="102"/>
      <c r="O1096" s="80"/>
      <c r="P1096" s="81"/>
      <c r="Q1096" s="103" t="str">
        <f aca="false">IF(P1096="","",LEN(P1096))</f>
        <v/>
      </c>
      <c r="R1096" s="102"/>
      <c r="S1096" s="80"/>
      <c r="T1096" s="81"/>
      <c r="U1096" s="104" t="str">
        <f aca="false">IF($AE1096&lt;&gt;"",$AE1096+4,IF(OR(R1096&lt;&gt;"Yes",A1096=""),"",A1096+4))</f>
        <v/>
      </c>
      <c r="V1096" s="102"/>
      <c r="W1096" s="81"/>
      <c r="X1096" s="81"/>
      <c r="Y1096" s="105"/>
      <c r="Z1096" s="105"/>
      <c r="AA1096" s="106" t="str">
        <f aca="false">IF(AND($Y1096="",$Z1096=""),"",ROUND(IFERROR(VALUE(LEFT($Y1096,1)),0)*12+IFERROR(VALUE(LEFT($Z1096,1)),0)*8,0))</f>
        <v/>
      </c>
      <c r="AB1096" s="106" t="str">
        <f aca="false">IF($AA1096="","",IF($AA1096&gt;=80,"A - call first",IF($AA1096&gt;=60,"B - worth pursuing",IF($AA1096&gt;=40,"C - nurture","D - do not spend time here"))))</f>
        <v/>
      </c>
      <c r="AC1096" s="107" t="str">
        <f aca="false">IF($C1096="","",IF($S1096="Converted","8 Won / Certified",IF($S1096="Application Started","7 Certification / Enterprise opportunity",IF($S1096="Meeting Booked","6 Meeting / Application",IF(OR($S1096="Interested",$S1096="Info Requested"),"5 Interested",IF(OR($S1096="Declined",$S1096="Not Relevant",$S1096="Do Not Contact / Unsubscribed"),"9 Closed - Lost",IF($R1096="Yes","4 Contacted",IF($N1096="Yes","2 Engaged",IF($M1096="Yes","1 Awareness",IF($AA1096&gt;=60,"3 Qualified","1 Awareness"))))))))))</f>
        <v/>
      </c>
      <c r="AD1096" s="108"/>
      <c r="AE1096" s="108"/>
      <c r="AF1096" s="111" t="str">
        <f aca="false">IF($AE1096="","",$AE1096+10)</f>
        <v/>
      </c>
      <c r="AG1096" s="108"/>
      <c r="AH1096" s="81"/>
      <c r="AI1096" s="108"/>
      <c r="AJ1096" s="81"/>
      <c r="AK1096" s="108"/>
      <c r="AL1096" s="110"/>
      <c r="AM1096" s="81"/>
      <c r="AN1096" s="111" t="str">
        <f aca="false">IF($D1096="","",IF(COUNTIF($D$4:$D$1203,$D1096)&gt;1,"DUPLICATE — check earlier row",""))</f>
        <v/>
      </c>
      <c r="AO1096" s="81"/>
      <c r="AP1096" s="81"/>
    </row>
    <row r="1097" customFormat="false" ht="30" hidden="false" customHeight="true" outlineLevel="0" collapsed="false">
      <c r="A1097" s="79"/>
      <c r="B1097" s="80"/>
      <c r="C1097" s="80"/>
      <c r="D1097" s="80"/>
      <c r="E1097" s="80"/>
      <c r="F1097" s="80"/>
      <c r="G1097" s="80"/>
      <c r="H1097" s="80"/>
      <c r="I1097" s="80"/>
      <c r="J1097" s="102"/>
      <c r="K1097" s="103" t="str">
        <f aca="false">IF(J1097="","",IF(J1097&gt;=8,"Yes","Check"))</f>
        <v/>
      </c>
      <c r="L1097" s="81"/>
      <c r="M1097" s="102"/>
      <c r="N1097" s="102"/>
      <c r="O1097" s="80"/>
      <c r="P1097" s="81"/>
      <c r="Q1097" s="103" t="str">
        <f aca="false">IF(P1097="","",LEN(P1097))</f>
        <v/>
      </c>
      <c r="R1097" s="102"/>
      <c r="S1097" s="80"/>
      <c r="T1097" s="81"/>
      <c r="U1097" s="104" t="str">
        <f aca="false">IF($AE1097&lt;&gt;"",$AE1097+4,IF(OR(R1097&lt;&gt;"Yes",A1097=""),"",A1097+4))</f>
        <v/>
      </c>
      <c r="V1097" s="102"/>
      <c r="W1097" s="81"/>
      <c r="X1097" s="81"/>
      <c r="Y1097" s="105"/>
      <c r="Z1097" s="105"/>
      <c r="AA1097" s="106" t="str">
        <f aca="false">IF(AND($Y1097="",$Z1097=""),"",ROUND(IFERROR(VALUE(LEFT($Y1097,1)),0)*12+IFERROR(VALUE(LEFT($Z1097,1)),0)*8,0))</f>
        <v/>
      </c>
      <c r="AB1097" s="106" t="str">
        <f aca="false">IF($AA1097="","",IF($AA1097&gt;=80,"A - call first",IF($AA1097&gt;=60,"B - worth pursuing",IF($AA1097&gt;=40,"C - nurture","D - do not spend time here"))))</f>
        <v/>
      </c>
      <c r="AC1097" s="107" t="str">
        <f aca="false">IF($C1097="","",IF($S1097="Converted","8 Won / Certified",IF($S1097="Application Started","7 Certification / Enterprise opportunity",IF($S1097="Meeting Booked","6 Meeting / Application",IF(OR($S1097="Interested",$S1097="Info Requested"),"5 Interested",IF(OR($S1097="Declined",$S1097="Not Relevant",$S1097="Do Not Contact / Unsubscribed"),"9 Closed - Lost",IF($R1097="Yes","4 Contacted",IF($N1097="Yes","2 Engaged",IF($M1097="Yes","1 Awareness",IF($AA1097&gt;=60,"3 Qualified","1 Awareness"))))))))))</f>
        <v/>
      </c>
      <c r="AD1097" s="108"/>
      <c r="AE1097" s="108"/>
      <c r="AF1097" s="109" t="str">
        <f aca="false">IF($AE1097="","",$AE1097+10)</f>
        <v/>
      </c>
      <c r="AG1097" s="108"/>
      <c r="AH1097" s="81"/>
      <c r="AI1097" s="108"/>
      <c r="AJ1097" s="81"/>
      <c r="AK1097" s="108"/>
      <c r="AL1097" s="110"/>
      <c r="AM1097" s="81"/>
      <c r="AN1097" s="109" t="str">
        <f aca="false">IF($D1097="","",IF(COUNTIF($D$4:$D$1203,$D1097)&gt;1,"DUPLICATE — check earlier row",""))</f>
        <v/>
      </c>
      <c r="AO1097" s="81"/>
      <c r="AP1097" s="81"/>
    </row>
    <row r="1098" customFormat="false" ht="30" hidden="false" customHeight="true" outlineLevel="0" collapsed="false">
      <c r="A1098" s="79"/>
      <c r="B1098" s="80"/>
      <c r="C1098" s="80"/>
      <c r="D1098" s="80"/>
      <c r="E1098" s="80"/>
      <c r="F1098" s="80"/>
      <c r="G1098" s="80"/>
      <c r="H1098" s="80"/>
      <c r="I1098" s="80"/>
      <c r="J1098" s="102"/>
      <c r="K1098" s="103" t="str">
        <f aca="false">IF(J1098="","",IF(J1098&gt;=8,"Yes","Check"))</f>
        <v/>
      </c>
      <c r="L1098" s="81"/>
      <c r="M1098" s="102"/>
      <c r="N1098" s="102"/>
      <c r="O1098" s="80"/>
      <c r="P1098" s="81"/>
      <c r="Q1098" s="103" t="str">
        <f aca="false">IF(P1098="","",LEN(P1098))</f>
        <v/>
      </c>
      <c r="R1098" s="102"/>
      <c r="S1098" s="80"/>
      <c r="T1098" s="81"/>
      <c r="U1098" s="104" t="str">
        <f aca="false">IF($AE1098&lt;&gt;"",$AE1098+4,IF(OR(R1098&lt;&gt;"Yes",A1098=""),"",A1098+4))</f>
        <v/>
      </c>
      <c r="V1098" s="102"/>
      <c r="W1098" s="81"/>
      <c r="X1098" s="81"/>
      <c r="Y1098" s="105"/>
      <c r="Z1098" s="105"/>
      <c r="AA1098" s="106" t="str">
        <f aca="false">IF(AND($Y1098="",$Z1098=""),"",ROUND(IFERROR(VALUE(LEFT($Y1098,1)),0)*12+IFERROR(VALUE(LEFT($Z1098,1)),0)*8,0))</f>
        <v/>
      </c>
      <c r="AB1098" s="106" t="str">
        <f aca="false">IF($AA1098="","",IF($AA1098&gt;=80,"A - call first",IF($AA1098&gt;=60,"B - worth pursuing",IF($AA1098&gt;=40,"C - nurture","D - do not spend time here"))))</f>
        <v/>
      </c>
      <c r="AC1098" s="107" t="str">
        <f aca="false">IF($C1098="","",IF($S1098="Converted","8 Won / Certified",IF($S1098="Application Started","7 Certification / Enterprise opportunity",IF($S1098="Meeting Booked","6 Meeting / Application",IF(OR($S1098="Interested",$S1098="Info Requested"),"5 Interested",IF(OR($S1098="Declined",$S1098="Not Relevant",$S1098="Do Not Contact / Unsubscribed"),"9 Closed - Lost",IF($R1098="Yes","4 Contacted",IF($N1098="Yes","2 Engaged",IF($M1098="Yes","1 Awareness",IF($AA1098&gt;=60,"3 Qualified","1 Awareness"))))))))))</f>
        <v/>
      </c>
      <c r="AD1098" s="108"/>
      <c r="AE1098" s="108"/>
      <c r="AF1098" s="111" t="str">
        <f aca="false">IF($AE1098="","",$AE1098+10)</f>
        <v/>
      </c>
      <c r="AG1098" s="108"/>
      <c r="AH1098" s="81"/>
      <c r="AI1098" s="108"/>
      <c r="AJ1098" s="81"/>
      <c r="AK1098" s="108"/>
      <c r="AL1098" s="110"/>
      <c r="AM1098" s="81"/>
      <c r="AN1098" s="111" t="str">
        <f aca="false">IF($D1098="","",IF(COUNTIF($D$4:$D$1203,$D1098)&gt;1,"DUPLICATE — check earlier row",""))</f>
        <v/>
      </c>
      <c r="AO1098" s="81"/>
      <c r="AP1098" s="81"/>
    </row>
    <row r="1099" customFormat="false" ht="30" hidden="false" customHeight="true" outlineLevel="0" collapsed="false">
      <c r="A1099" s="79"/>
      <c r="B1099" s="80"/>
      <c r="C1099" s="80"/>
      <c r="D1099" s="80"/>
      <c r="E1099" s="80"/>
      <c r="F1099" s="80"/>
      <c r="G1099" s="80"/>
      <c r="H1099" s="80"/>
      <c r="I1099" s="80"/>
      <c r="J1099" s="102"/>
      <c r="K1099" s="103" t="str">
        <f aca="false">IF(J1099="","",IF(J1099&gt;=8,"Yes","Check"))</f>
        <v/>
      </c>
      <c r="L1099" s="81"/>
      <c r="M1099" s="102"/>
      <c r="N1099" s="102"/>
      <c r="O1099" s="80"/>
      <c r="P1099" s="81"/>
      <c r="Q1099" s="103" t="str">
        <f aca="false">IF(P1099="","",LEN(P1099))</f>
        <v/>
      </c>
      <c r="R1099" s="102"/>
      <c r="S1099" s="80"/>
      <c r="T1099" s="81"/>
      <c r="U1099" s="104" t="str">
        <f aca="false">IF($AE1099&lt;&gt;"",$AE1099+4,IF(OR(R1099&lt;&gt;"Yes",A1099=""),"",A1099+4))</f>
        <v/>
      </c>
      <c r="V1099" s="102"/>
      <c r="W1099" s="81"/>
      <c r="X1099" s="81"/>
      <c r="Y1099" s="105"/>
      <c r="Z1099" s="105"/>
      <c r="AA1099" s="106" t="str">
        <f aca="false">IF(AND($Y1099="",$Z1099=""),"",ROUND(IFERROR(VALUE(LEFT($Y1099,1)),0)*12+IFERROR(VALUE(LEFT($Z1099,1)),0)*8,0))</f>
        <v/>
      </c>
      <c r="AB1099" s="106" t="str">
        <f aca="false">IF($AA1099="","",IF($AA1099&gt;=80,"A - call first",IF($AA1099&gt;=60,"B - worth pursuing",IF($AA1099&gt;=40,"C - nurture","D - do not spend time here"))))</f>
        <v/>
      </c>
      <c r="AC1099" s="107" t="str">
        <f aca="false">IF($C1099="","",IF($S1099="Converted","8 Won / Certified",IF($S1099="Application Started","7 Certification / Enterprise opportunity",IF($S1099="Meeting Booked","6 Meeting / Application",IF(OR($S1099="Interested",$S1099="Info Requested"),"5 Interested",IF(OR($S1099="Declined",$S1099="Not Relevant",$S1099="Do Not Contact / Unsubscribed"),"9 Closed - Lost",IF($R1099="Yes","4 Contacted",IF($N1099="Yes","2 Engaged",IF($M1099="Yes","1 Awareness",IF($AA1099&gt;=60,"3 Qualified","1 Awareness"))))))))))</f>
        <v/>
      </c>
      <c r="AD1099" s="108"/>
      <c r="AE1099" s="108"/>
      <c r="AF1099" s="109" t="str">
        <f aca="false">IF($AE1099="","",$AE1099+10)</f>
        <v/>
      </c>
      <c r="AG1099" s="108"/>
      <c r="AH1099" s="81"/>
      <c r="AI1099" s="108"/>
      <c r="AJ1099" s="81"/>
      <c r="AK1099" s="108"/>
      <c r="AL1099" s="110"/>
      <c r="AM1099" s="81"/>
      <c r="AN1099" s="109" t="str">
        <f aca="false">IF($D1099="","",IF(COUNTIF($D$4:$D$1203,$D1099)&gt;1,"DUPLICATE — check earlier row",""))</f>
        <v/>
      </c>
      <c r="AO1099" s="81"/>
      <c r="AP1099" s="81"/>
    </row>
    <row r="1100" customFormat="false" ht="30" hidden="false" customHeight="true" outlineLevel="0" collapsed="false">
      <c r="A1100" s="79"/>
      <c r="B1100" s="80"/>
      <c r="C1100" s="80"/>
      <c r="D1100" s="80"/>
      <c r="E1100" s="80"/>
      <c r="F1100" s="80"/>
      <c r="G1100" s="80"/>
      <c r="H1100" s="80"/>
      <c r="I1100" s="80"/>
      <c r="J1100" s="102"/>
      <c r="K1100" s="103" t="str">
        <f aca="false">IF(J1100="","",IF(J1100&gt;=8,"Yes","Check"))</f>
        <v/>
      </c>
      <c r="L1100" s="81"/>
      <c r="M1100" s="102"/>
      <c r="N1100" s="102"/>
      <c r="O1100" s="80"/>
      <c r="P1100" s="81"/>
      <c r="Q1100" s="103" t="str">
        <f aca="false">IF(P1100="","",LEN(P1100))</f>
        <v/>
      </c>
      <c r="R1100" s="102"/>
      <c r="S1100" s="80"/>
      <c r="T1100" s="81"/>
      <c r="U1100" s="104" t="str">
        <f aca="false">IF($AE1100&lt;&gt;"",$AE1100+4,IF(OR(R1100&lt;&gt;"Yes",A1100=""),"",A1100+4))</f>
        <v/>
      </c>
      <c r="V1100" s="102"/>
      <c r="W1100" s="81"/>
      <c r="X1100" s="81"/>
      <c r="Y1100" s="105"/>
      <c r="Z1100" s="105"/>
      <c r="AA1100" s="106" t="str">
        <f aca="false">IF(AND($Y1100="",$Z1100=""),"",ROUND(IFERROR(VALUE(LEFT($Y1100,1)),0)*12+IFERROR(VALUE(LEFT($Z1100,1)),0)*8,0))</f>
        <v/>
      </c>
      <c r="AB1100" s="106" t="str">
        <f aca="false">IF($AA1100="","",IF($AA1100&gt;=80,"A - call first",IF($AA1100&gt;=60,"B - worth pursuing",IF($AA1100&gt;=40,"C - nurture","D - do not spend time here"))))</f>
        <v/>
      </c>
      <c r="AC1100" s="107" t="str">
        <f aca="false">IF($C1100="","",IF($S1100="Converted","8 Won / Certified",IF($S1100="Application Started","7 Certification / Enterprise opportunity",IF($S1100="Meeting Booked","6 Meeting / Application",IF(OR($S1100="Interested",$S1100="Info Requested"),"5 Interested",IF(OR($S1100="Declined",$S1100="Not Relevant",$S1100="Do Not Contact / Unsubscribed"),"9 Closed - Lost",IF($R1100="Yes","4 Contacted",IF($N1100="Yes","2 Engaged",IF($M1100="Yes","1 Awareness",IF($AA1100&gt;=60,"3 Qualified","1 Awareness"))))))))))</f>
        <v/>
      </c>
      <c r="AD1100" s="108"/>
      <c r="AE1100" s="108"/>
      <c r="AF1100" s="111" t="str">
        <f aca="false">IF($AE1100="","",$AE1100+10)</f>
        <v/>
      </c>
      <c r="AG1100" s="108"/>
      <c r="AH1100" s="81"/>
      <c r="AI1100" s="108"/>
      <c r="AJ1100" s="81"/>
      <c r="AK1100" s="108"/>
      <c r="AL1100" s="110"/>
      <c r="AM1100" s="81"/>
      <c r="AN1100" s="111" t="str">
        <f aca="false">IF($D1100="","",IF(COUNTIF($D$4:$D$1203,$D1100)&gt;1,"DUPLICATE — check earlier row",""))</f>
        <v/>
      </c>
      <c r="AO1100" s="81"/>
      <c r="AP1100" s="81"/>
    </row>
    <row r="1101" customFormat="false" ht="30" hidden="false" customHeight="true" outlineLevel="0" collapsed="false">
      <c r="A1101" s="79"/>
      <c r="B1101" s="80"/>
      <c r="C1101" s="80"/>
      <c r="D1101" s="80"/>
      <c r="E1101" s="80"/>
      <c r="F1101" s="80"/>
      <c r="G1101" s="80"/>
      <c r="H1101" s="80"/>
      <c r="I1101" s="80"/>
      <c r="J1101" s="102"/>
      <c r="K1101" s="103" t="str">
        <f aca="false">IF(J1101="","",IF(J1101&gt;=8,"Yes","Check"))</f>
        <v/>
      </c>
      <c r="L1101" s="81"/>
      <c r="M1101" s="102"/>
      <c r="N1101" s="102"/>
      <c r="O1101" s="80"/>
      <c r="P1101" s="81"/>
      <c r="Q1101" s="103" t="str">
        <f aca="false">IF(P1101="","",LEN(P1101))</f>
        <v/>
      </c>
      <c r="R1101" s="102"/>
      <c r="S1101" s="80"/>
      <c r="T1101" s="81"/>
      <c r="U1101" s="104" t="str">
        <f aca="false">IF($AE1101&lt;&gt;"",$AE1101+4,IF(OR(R1101&lt;&gt;"Yes",A1101=""),"",A1101+4))</f>
        <v/>
      </c>
      <c r="V1101" s="102"/>
      <c r="W1101" s="81"/>
      <c r="X1101" s="81"/>
      <c r="Y1101" s="105"/>
      <c r="Z1101" s="105"/>
      <c r="AA1101" s="106" t="str">
        <f aca="false">IF(AND($Y1101="",$Z1101=""),"",ROUND(IFERROR(VALUE(LEFT($Y1101,1)),0)*12+IFERROR(VALUE(LEFT($Z1101,1)),0)*8,0))</f>
        <v/>
      </c>
      <c r="AB1101" s="106" t="str">
        <f aca="false">IF($AA1101="","",IF($AA1101&gt;=80,"A - call first",IF($AA1101&gt;=60,"B - worth pursuing",IF($AA1101&gt;=40,"C - nurture","D - do not spend time here"))))</f>
        <v/>
      </c>
      <c r="AC1101" s="107" t="str">
        <f aca="false">IF($C1101="","",IF($S1101="Converted","8 Won / Certified",IF($S1101="Application Started","7 Certification / Enterprise opportunity",IF($S1101="Meeting Booked","6 Meeting / Application",IF(OR($S1101="Interested",$S1101="Info Requested"),"5 Interested",IF(OR($S1101="Declined",$S1101="Not Relevant",$S1101="Do Not Contact / Unsubscribed"),"9 Closed - Lost",IF($R1101="Yes","4 Contacted",IF($N1101="Yes","2 Engaged",IF($M1101="Yes","1 Awareness",IF($AA1101&gt;=60,"3 Qualified","1 Awareness"))))))))))</f>
        <v/>
      </c>
      <c r="AD1101" s="108"/>
      <c r="AE1101" s="108"/>
      <c r="AF1101" s="109" t="str">
        <f aca="false">IF($AE1101="","",$AE1101+10)</f>
        <v/>
      </c>
      <c r="AG1101" s="108"/>
      <c r="AH1101" s="81"/>
      <c r="AI1101" s="108"/>
      <c r="AJ1101" s="81"/>
      <c r="AK1101" s="108"/>
      <c r="AL1101" s="110"/>
      <c r="AM1101" s="81"/>
      <c r="AN1101" s="109" t="str">
        <f aca="false">IF($D1101="","",IF(COUNTIF($D$4:$D$1203,$D1101)&gt;1,"DUPLICATE — check earlier row",""))</f>
        <v/>
      </c>
      <c r="AO1101" s="81"/>
      <c r="AP1101" s="81"/>
    </row>
    <row r="1102" customFormat="false" ht="30" hidden="false" customHeight="true" outlineLevel="0" collapsed="false">
      <c r="A1102" s="79"/>
      <c r="B1102" s="80"/>
      <c r="C1102" s="80"/>
      <c r="D1102" s="80"/>
      <c r="E1102" s="80"/>
      <c r="F1102" s="80"/>
      <c r="G1102" s="80"/>
      <c r="H1102" s="80"/>
      <c r="I1102" s="80"/>
      <c r="J1102" s="102"/>
      <c r="K1102" s="103" t="str">
        <f aca="false">IF(J1102="","",IF(J1102&gt;=8,"Yes","Check"))</f>
        <v/>
      </c>
      <c r="L1102" s="81"/>
      <c r="M1102" s="102"/>
      <c r="N1102" s="102"/>
      <c r="O1102" s="80"/>
      <c r="P1102" s="81"/>
      <c r="Q1102" s="103" t="str">
        <f aca="false">IF(P1102="","",LEN(P1102))</f>
        <v/>
      </c>
      <c r="R1102" s="102"/>
      <c r="S1102" s="80"/>
      <c r="T1102" s="81"/>
      <c r="U1102" s="104" t="str">
        <f aca="false">IF($AE1102&lt;&gt;"",$AE1102+4,IF(OR(R1102&lt;&gt;"Yes",A1102=""),"",A1102+4))</f>
        <v/>
      </c>
      <c r="V1102" s="102"/>
      <c r="W1102" s="81"/>
      <c r="X1102" s="81"/>
      <c r="Y1102" s="105"/>
      <c r="Z1102" s="105"/>
      <c r="AA1102" s="106" t="str">
        <f aca="false">IF(AND($Y1102="",$Z1102=""),"",ROUND(IFERROR(VALUE(LEFT($Y1102,1)),0)*12+IFERROR(VALUE(LEFT($Z1102,1)),0)*8,0))</f>
        <v/>
      </c>
      <c r="AB1102" s="106" t="str">
        <f aca="false">IF($AA1102="","",IF($AA1102&gt;=80,"A - call first",IF($AA1102&gt;=60,"B - worth pursuing",IF($AA1102&gt;=40,"C - nurture","D - do not spend time here"))))</f>
        <v/>
      </c>
      <c r="AC1102" s="107" t="str">
        <f aca="false">IF($C1102="","",IF($S1102="Converted","8 Won / Certified",IF($S1102="Application Started","7 Certification / Enterprise opportunity",IF($S1102="Meeting Booked","6 Meeting / Application",IF(OR($S1102="Interested",$S1102="Info Requested"),"5 Interested",IF(OR($S1102="Declined",$S1102="Not Relevant",$S1102="Do Not Contact / Unsubscribed"),"9 Closed - Lost",IF($R1102="Yes","4 Contacted",IF($N1102="Yes","2 Engaged",IF($M1102="Yes","1 Awareness",IF($AA1102&gt;=60,"3 Qualified","1 Awareness"))))))))))</f>
        <v/>
      </c>
      <c r="AD1102" s="108"/>
      <c r="AE1102" s="108"/>
      <c r="AF1102" s="111" t="str">
        <f aca="false">IF($AE1102="","",$AE1102+10)</f>
        <v/>
      </c>
      <c r="AG1102" s="108"/>
      <c r="AH1102" s="81"/>
      <c r="AI1102" s="108"/>
      <c r="AJ1102" s="81"/>
      <c r="AK1102" s="108"/>
      <c r="AL1102" s="110"/>
      <c r="AM1102" s="81"/>
      <c r="AN1102" s="111" t="str">
        <f aca="false">IF($D1102="","",IF(COUNTIF($D$4:$D$1203,$D1102)&gt;1,"DUPLICATE — check earlier row",""))</f>
        <v/>
      </c>
      <c r="AO1102" s="81"/>
      <c r="AP1102" s="81"/>
    </row>
    <row r="1103" customFormat="false" ht="30" hidden="false" customHeight="true" outlineLevel="0" collapsed="false">
      <c r="A1103" s="79"/>
      <c r="B1103" s="80"/>
      <c r="C1103" s="80"/>
      <c r="D1103" s="80"/>
      <c r="E1103" s="80"/>
      <c r="F1103" s="80"/>
      <c r="G1103" s="80"/>
      <c r="H1103" s="80"/>
      <c r="I1103" s="80"/>
      <c r="J1103" s="102"/>
      <c r="K1103" s="103" t="str">
        <f aca="false">IF(J1103="","",IF(J1103&gt;=8,"Yes","Check"))</f>
        <v/>
      </c>
      <c r="L1103" s="81"/>
      <c r="M1103" s="102"/>
      <c r="N1103" s="102"/>
      <c r="O1103" s="80"/>
      <c r="P1103" s="81"/>
      <c r="Q1103" s="103" t="str">
        <f aca="false">IF(P1103="","",LEN(P1103))</f>
        <v/>
      </c>
      <c r="R1103" s="102"/>
      <c r="S1103" s="80"/>
      <c r="T1103" s="81"/>
      <c r="U1103" s="104" t="str">
        <f aca="false">IF($AE1103&lt;&gt;"",$AE1103+4,IF(OR(R1103&lt;&gt;"Yes",A1103=""),"",A1103+4))</f>
        <v/>
      </c>
      <c r="V1103" s="102"/>
      <c r="W1103" s="81"/>
      <c r="X1103" s="81"/>
      <c r="Y1103" s="105"/>
      <c r="Z1103" s="105"/>
      <c r="AA1103" s="106" t="str">
        <f aca="false">IF(AND($Y1103="",$Z1103=""),"",ROUND(IFERROR(VALUE(LEFT($Y1103,1)),0)*12+IFERROR(VALUE(LEFT($Z1103,1)),0)*8,0))</f>
        <v/>
      </c>
      <c r="AB1103" s="106" t="str">
        <f aca="false">IF($AA1103="","",IF($AA1103&gt;=80,"A - call first",IF($AA1103&gt;=60,"B - worth pursuing",IF($AA1103&gt;=40,"C - nurture","D - do not spend time here"))))</f>
        <v/>
      </c>
      <c r="AC1103" s="107" t="str">
        <f aca="false">IF($C1103="","",IF($S1103="Converted","8 Won / Certified",IF($S1103="Application Started","7 Certification / Enterprise opportunity",IF($S1103="Meeting Booked","6 Meeting / Application",IF(OR($S1103="Interested",$S1103="Info Requested"),"5 Interested",IF(OR($S1103="Declined",$S1103="Not Relevant",$S1103="Do Not Contact / Unsubscribed"),"9 Closed - Lost",IF($R1103="Yes","4 Contacted",IF($N1103="Yes","2 Engaged",IF($M1103="Yes","1 Awareness",IF($AA1103&gt;=60,"3 Qualified","1 Awareness"))))))))))</f>
        <v/>
      </c>
      <c r="AD1103" s="108"/>
      <c r="AE1103" s="108"/>
      <c r="AF1103" s="109" t="str">
        <f aca="false">IF($AE1103="","",$AE1103+10)</f>
        <v/>
      </c>
      <c r="AG1103" s="108"/>
      <c r="AH1103" s="81"/>
      <c r="AI1103" s="108"/>
      <c r="AJ1103" s="81"/>
      <c r="AK1103" s="108"/>
      <c r="AL1103" s="110"/>
      <c r="AM1103" s="81"/>
      <c r="AN1103" s="109" t="str">
        <f aca="false">IF($D1103="","",IF(COUNTIF($D$4:$D$1203,$D1103)&gt;1,"DUPLICATE — check earlier row",""))</f>
        <v/>
      </c>
      <c r="AO1103" s="81"/>
      <c r="AP1103" s="81"/>
    </row>
    <row r="1104" customFormat="false" ht="30" hidden="false" customHeight="true" outlineLevel="0" collapsed="false">
      <c r="A1104" s="79"/>
      <c r="B1104" s="80"/>
      <c r="C1104" s="80"/>
      <c r="D1104" s="80"/>
      <c r="E1104" s="80"/>
      <c r="F1104" s="80"/>
      <c r="G1104" s="80"/>
      <c r="H1104" s="80"/>
      <c r="I1104" s="80"/>
      <c r="J1104" s="102"/>
      <c r="K1104" s="103" t="str">
        <f aca="false">IF(J1104="","",IF(J1104&gt;=8,"Yes","Check"))</f>
        <v/>
      </c>
      <c r="L1104" s="81"/>
      <c r="M1104" s="102"/>
      <c r="N1104" s="102"/>
      <c r="O1104" s="80"/>
      <c r="P1104" s="81"/>
      <c r="Q1104" s="103" t="str">
        <f aca="false">IF(P1104="","",LEN(P1104))</f>
        <v/>
      </c>
      <c r="R1104" s="102"/>
      <c r="S1104" s="80"/>
      <c r="T1104" s="81"/>
      <c r="U1104" s="104" t="str">
        <f aca="false">IF($AE1104&lt;&gt;"",$AE1104+4,IF(OR(R1104&lt;&gt;"Yes",A1104=""),"",A1104+4))</f>
        <v/>
      </c>
      <c r="V1104" s="102"/>
      <c r="W1104" s="81"/>
      <c r="X1104" s="81"/>
      <c r="Y1104" s="105"/>
      <c r="Z1104" s="105"/>
      <c r="AA1104" s="106" t="str">
        <f aca="false">IF(AND($Y1104="",$Z1104=""),"",ROUND(IFERROR(VALUE(LEFT($Y1104,1)),0)*12+IFERROR(VALUE(LEFT($Z1104,1)),0)*8,0))</f>
        <v/>
      </c>
      <c r="AB1104" s="106" t="str">
        <f aca="false">IF($AA1104="","",IF($AA1104&gt;=80,"A - call first",IF($AA1104&gt;=60,"B - worth pursuing",IF($AA1104&gt;=40,"C - nurture","D - do not spend time here"))))</f>
        <v/>
      </c>
      <c r="AC1104" s="107" t="str">
        <f aca="false">IF($C1104="","",IF($S1104="Converted","8 Won / Certified",IF($S1104="Application Started","7 Certification / Enterprise opportunity",IF($S1104="Meeting Booked","6 Meeting / Application",IF(OR($S1104="Interested",$S1104="Info Requested"),"5 Interested",IF(OR($S1104="Declined",$S1104="Not Relevant",$S1104="Do Not Contact / Unsubscribed"),"9 Closed - Lost",IF($R1104="Yes","4 Contacted",IF($N1104="Yes","2 Engaged",IF($M1104="Yes","1 Awareness",IF($AA1104&gt;=60,"3 Qualified","1 Awareness"))))))))))</f>
        <v/>
      </c>
      <c r="AD1104" s="108"/>
      <c r="AE1104" s="108"/>
      <c r="AF1104" s="111" t="str">
        <f aca="false">IF($AE1104="","",$AE1104+10)</f>
        <v/>
      </c>
      <c r="AG1104" s="108"/>
      <c r="AH1104" s="81"/>
      <c r="AI1104" s="108"/>
      <c r="AJ1104" s="81"/>
      <c r="AK1104" s="108"/>
      <c r="AL1104" s="110"/>
      <c r="AM1104" s="81"/>
      <c r="AN1104" s="111" t="str">
        <f aca="false">IF($D1104="","",IF(COUNTIF($D$4:$D$1203,$D1104)&gt;1,"DUPLICATE — check earlier row",""))</f>
        <v/>
      </c>
      <c r="AO1104" s="81"/>
      <c r="AP1104" s="81"/>
    </row>
    <row r="1105" customFormat="false" ht="30" hidden="false" customHeight="true" outlineLevel="0" collapsed="false">
      <c r="A1105" s="79"/>
      <c r="B1105" s="80"/>
      <c r="C1105" s="80"/>
      <c r="D1105" s="80"/>
      <c r="E1105" s="80"/>
      <c r="F1105" s="80"/>
      <c r="G1105" s="80"/>
      <c r="H1105" s="80"/>
      <c r="I1105" s="80"/>
      <c r="J1105" s="102"/>
      <c r="K1105" s="103" t="str">
        <f aca="false">IF(J1105="","",IF(J1105&gt;=8,"Yes","Check"))</f>
        <v/>
      </c>
      <c r="L1105" s="81"/>
      <c r="M1105" s="102"/>
      <c r="N1105" s="102"/>
      <c r="O1105" s="80"/>
      <c r="P1105" s="81"/>
      <c r="Q1105" s="103" t="str">
        <f aca="false">IF(P1105="","",LEN(P1105))</f>
        <v/>
      </c>
      <c r="R1105" s="102"/>
      <c r="S1105" s="80"/>
      <c r="T1105" s="81"/>
      <c r="U1105" s="104" t="str">
        <f aca="false">IF($AE1105&lt;&gt;"",$AE1105+4,IF(OR(R1105&lt;&gt;"Yes",A1105=""),"",A1105+4))</f>
        <v/>
      </c>
      <c r="V1105" s="102"/>
      <c r="W1105" s="81"/>
      <c r="X1105" s="81"/>
      <c r="Y1105" s="105"/>
      <c r="Z1105" s="105"/>
      <c r="AA1105" s="106" t="str">
        <f aca="false">IF(AND($Y1105="",$Z1105=""),"",ROUND(IFERROR(VALUE(LEFT($Y1105,1)),0)*12+IFERROR(VALUE(LEFT($Z1105,1)),0)*8,0))</f>
        <v/>
      </c>
      <c r="AB1105" s="106" t="str">
        <f aca="false">IF($AA1105="","",IF($AA1105&gt;=80,"A - call first",IF($AA1105&gt;=60,"B - worth pursuing",IF($AA1105&gt;=40,"C - nurture","D - do not spend time here"))))</f>
        <v/>
      </c>
      <c r="AC1105" s="107" t="str">
        <f aca="false">IF($C1105="","",IF($S1105="Converted","8 Won / Certified",IF($S1105="Application Started","7 Certification / Enterprise opportunity",IF($S1105="Meeting Booked","6 Meeting / Application",IF(OR($S1105="Interested",$S1105="Info Requested"),"5 Interested",IF(OR($S1105="Declined",$S1105="Not Relevant",$S1105="Do Not Contact / Unsubscribed"),"9 Closed - Lost",IF($R1105="Yes","4 Contacted",IF($N1105="Yes","2 Engaged",IF($M1105="Yes","1 Awareness",IF($AA1105&gt;=60,"3 Qualified","1 Awareness"))))))))))</f>
        <v/>
      </c>
      <c r="AD1105" s="108"/>
      <c r="AE1105" s="108"/>
      <c r="AF1105" s="109" t="str">
        <f aca="false">IF($AE1105="","",$AE1105+10)</f>
        <v/>
      </c>
      <c r="AG1105" s="108"/>
      <c r="AH1105" s="81"/>
      <c r="AI1105" s="108"/>
      <c r="AJ1105" s="81"/>
      <c r="AK1105" s="108"/>
      <c r="AL1105" s="110"/>
      <c r="AM1105" s="81"/>
      <c r="AN1105" s="109" t="str">
        <f aca="false">IF($D1105="","",IF(COUNTIF($D$4:$D$1203,$D1105)&gt;1,"DUPLICATE — check earlier row",""))</f>
        <v/>
      </c>
      <c r="AO1105" s="81"/>
      <c r="AP1105" s="81"/>
    </row>
    <row r="1106" customFormat="false" ht="30" hidden="false" customHeight="true" outlineLevel="0" collapsed="false">
      <c r="A1106" s="79"/>
      <c r="B1106" s="80"/>
      <c r="C1106" s="80"/>
      <c r="D1106" s="80"/>
      <c r="E1106" s="80"/>
      <c r="F1106" s="80"/>
      <c r="G1106" s="80"/>
      <c r="H1106" s="80"/>
      <c r="I1106" s="80"/>
      <c r="J1106" s="102"/>
      <c r="K1106" s="103" t="str">
        <f aca="false">IF(J1106="","",IF(J1106&gt;=8,"Yes","Check"))</f>
        <v/>
      </c>
      <c r="L1106" s="81"/>
      <c r="M1106" s="102"/>
      <c r="N1106" s="102"/>
      <c r="O1106" s="80"/>
      <c r="P1106" s="81"/>
      <c r="Q1106" s="103" t="str">
        <f aca="false">IF(P1106="","",LEN(P1106))</f>
        <v/>
      </c>
      <c r="R1106" s="102"/>
      <c r="S1106" s="80"/>
      <c r="T1106" s="81"/>
      <c r="U1106" s="104" t="str">
        <f aca="false">IF($AE1106&lt;&gt;"",$AE1106+4,IF(OR(R1106&lt;&gt;"Yes",A1106=""),"",A1106+4))</f>
        <v/>
      </c>
      <c r="V1106" s="102"/>
      <c r="W1106" s="81"/>
      <c r="X1106" s="81"/>
      <c r="Y1106" s="105"/>
      <c r="Z1106" s="105"/>
      <c r="AA1106" s="106" t="str">
        <f aca="false">IF(AND($Y1106="",$Z1106=""),"",ROUND(IFERROR(VALUE(LEFT($Y1106,1)),0)*12+IFERROR(VALUE(LEFT($Z1106,1)),0)*8,0))</f>
        <v/>
      </c>
      <c r="AB1106" s="106" t="str">
        <f aca="false">IF($AA1106="","",IF($AA1106&gt;=80,"A - call first",IF($AA1106&gt;=60,"B - worth pursuing",IF($AA1106&gt;=40,"C - nurture","D - do not spend time here"))))</f>
        <v/>
      </c>
      <c r="AC1106" s="107" t="str">
        <f aca="false">IF($C1106="","",IF($S1106="Converted","8 Won / Certified",IF($S1106="Application Started","7 Certification / Enterprise opportunity",IF($S1106="Meeting Booked","6 Meeting / Application",IF(OR($S1106="Interested",$S1106="Info Requested"),"5 Interested",IF(OR($S1106="Declined",$S1106="Not Relevant",$S1106="Do Not Contact / Unsubscribed"),"9 Closed - Lost",IF($R1106="Yes","4 Contacted",IF($N1106="Yes","2 Engaged",IF($M1106="Yes","1 Awareness",IF($AA1106&gt;=60,"3 Qualified","1 Awareness"))))))))))</f>
        <v/>
      </c>
      <c r="AD1106" s="108"/>
      <c r="AE1106" s="108"/>
      <c r="AF1106" s="111" t="str">
        <f aca="false">IF($AE1106="","",$AE1106+10)</f>
        <v/>
      </c>
      <c r="AG1106" s="108"/>
      <c r="AH1106" s="81"/>
      <c r="AI1106" s="108"/>
      <c r="AJ1106" s="81"/>
      <c r="AK1106" s="108"/>
      <c r="AL1106" s="110"/>
      <c r="AM1106" s="81"/>
      <c r="AN1106" s="111" t="str">
        <f aca="false">IF($D1106="","",IF(COUNTIF($D$4:$D$1203,$D1106)&gt;1,"DUPLICATE — check earlier row",""))</f>
        <v/>
      </c>
      <c r="AO1106" s="81"/>
      <c r="AP1106" s="81"/>
    </row>
    <row r="1107" customFormat="false" ht="30" hidden="false" customHeight="true" outlineLevel="0" collapsed="false">
      <c r="A1107" s="79"/>
      <c r="B1107" s="80"/>
      <c r="C1107" s="80"/>
      <c r="D1107" s="80"/>
      <c r="E1107" s="80"/>
      <c r="F1107" s="80"/>
      <c r="G1107" s="80"/>
      <c r="H1107" s="80"/>
      <c r="I1107" s="80"/>
      <c r="J1107" s="102"/>
      <c r="K1107" s="103" t="str">
        <f aca="false">IF(J1107="","",IF(J1107&gt;=8,"Yes","Check"))</f>
        <v/>
      </c>
      <c r="L1107" s="81"/>
      <c r="M1107" s="102"/>
      <c r="N1107" s="102"/>
      <c r="O1107" s="80"/>
      <c r="P1107" s="81"/>
      <c r="Q1107" s="103" t="str">
        <f aca="false">IF(P1107="","",LEN(P1107))</f>
        <v/>
      </c>
      <c r="R1107" s="102"/>
      <c r="S1107" s="80"/>
      <c r="T1107" s="81"/>
      <c r="U1107" s="104" t="str">
        <f aca="false">IF($AE1107&lt;&gt;"",$AE1107+4,IF(OR(R1107&lt;&gt;"Yes",A1107=""),"",A1107+4))</f>
        <v/>
      </c>
      <c r="V1107" s="102"/>
      <c r="W1107" s="81"/>
      <c r="X1107" s="81"/>
      <c r="Y1107" s="105"/>
      <c r="Z1107" s="105"/>
      <c r="AA1107" s="106" t="str">
        <f aca="false">IF(AND($Y1107="",$Z1107=""),"",ROUND(IFERROR(VALUE(LEFT($Y1107,1)),0)*12+IFERROR(VALUE(LEFT($Z1107,1)),0)*8,0))</f>
        <v/>
      </c>
      <c r="AB1107" s="106" t="str">
        <f aca="false">IF($AA1107="","",IF($AA1107&gt;=80,"A - call first",IF($AA1107&gt;=60,"B - worth pursuing",IF($AA1107&gt;=40,"C - nurture","D - do not spend time here"))))</f>
        <v/>
      </c>
      <c r="AC1107" s="107" t="str">
        <f aca="false">IF($C1107="","",IF($S1107="Converted","8 Won / Certified",IF($S1107="Application Started","7 Certification / Enterprise opportunity",IF($S1107="Meeting Booked","6 Meeting / Application",IF(OR($S1107="Interested",$S1107="Info Requested"),"5 Interested",IF(OR($S1107="Declined",$S1107="Not Relevant",$S1107="Do Not Contact / Unsubscribed"),"9 Closed - Lost",IF($R1107="Yes","4 Contacted",IF($N1107="Yes","2 Engaged",IF($M1107="Yes","1 Awareness",IF($AA1107&gt;=60,"3 Qualified","1 Awareness"))))))))))</f>
        <v/>
      </c>
      <c r="AD1107" s="108"/>
      <c r="AE1107" s="108"/>
      <c r="AF1107" s="109" t="str">
        <f aca="false">IF($AE1107="","",$AE1107+10)</f>
        <v/>
      </c>
      <c r="AG1107" s="108"/>
      <c r="AH1107" s="81"/>
      <c r="AI1107" s="108"/>
      <c r="AJ1107" s="81"/>
      <c r="AK1107" s="108"/>
      <c r="AL1107" s="110"/>
      <c r="AM1107" s="81"/>
      <c r="AN1107" s="109" t="str">
        <f aca="false">IF($D1107="","",IF(COUNTIF($D$4:$D$1203,$D1107)&gt;1,"DUPLICATE — check earlier row",""))</f>
        <v/>
      </c>
      <c r="AO1107" s="81"/>
      <c r="AP1107" s="81"/>
    </row>
    <row r="1108" customFormat="false" ht="30" hidden="false" customHeight="true" outlineLevel="0" collapsed="false">
      <c r="A1108" s="79"/>
      <c r="B1108" s="80"/>
      <c r="C1108" s="80"/>
      <c r="D1108" s="80"/>
      <c r="E1108" s="80"/>
      <c r="F1108" s="80"/>
      <c r="G1108" s="80"/>
      <c r="H1108" s="80"/>
      <c r="I1108" s="80"/>
      <c r="J1108" s="102"/>
      <c r="K1108" s="103" t="str">
        <f aca="false">IF(J1108="","",IF(J1108&gt;=8,"Yes","Check"))</f>
        <v/>
      </c>
      <c r="L1108" s="81"/>
      <c r="M1108" s="102"/>
      <c r="N1108" s="102"/>
      <c r="O1108" s="80"/>
      <c r="P1108" s="81"/>
      <c r="Q1108" s="103" t="str">
        <f aca="false">IF(P1108="","",LEN(P1108))</f>
        <v/>
      </c>
      <c r="R1108" s="102"/>
      <c r="S1108" s="80"/>
      <c r="T1108" s="81"/>
      <c r="U1108" s="104" t="str">
        <f aca="false">IF($AE1108&lt;&gt;"",$AE1108+4,IF(OR(R1108&lt;&gt;"Yes",A1108=""),"",A1108+4))</f>
        <v/>
      </c>
      <c r="V1108" s="102"/>
      <c r="W1108" s="81"/>
      <c r="X1108" s="81"/>
      <c r="Y1108" s="105"/>
      <c r="Z1108" s="105"/>
      <c r="AA1108" s="106" t="str">
        <f aca="false">IF(AND($Y1108="",$Z1108=""),"",ROUND(IFERROR(VALUE(LEFT($Y1108,1)),0)*12+IFERROR(VALUE(LEFT($Z1108,1)),0)*8,0))</f>
        <v/>
      </c>
      <c r="AB1108" s="106" t="str">
        <f aca="false">IF($AA1108="","",IF($AA1108&gt;=80,"A - call first",IF($AA1108&gt;=60,"B - worth pursuing",IF($AA1108&gt;=40,"C - nurture","D - do not spend time here"))))</f>
        <v/>
      </c>
      <c r="AC1108" s="107" t="str">
        <f aca="false">IF($C1108="","",IF($S1108="Converted","8 Won / Certified",IF($S1108="Application Started","7 Certification / Enterprise opportunity",IF($S1108="Meeting Booked","6 Meeting / Application",IF(OR($S1108="Interested",$S1108="Info Requested"),"5 Interested",IF(OR($S1108="Declined",$S1108="Not Relevant",$S1108="Do Not Contact / Unsubscribed"),"9 Closed - Lost",IF($R1108="Yes","4 Contacted",IF($N1108="Yes","2 Engaged",IF($M1108="Yes","1 Awareness",IF($AA1108&gt;=60,"3 Qualified","1 Awareness"))))))))))</f>
        <v/>
      </c>
      <c r="AD1108" s="108"/>
      <c r="AE1108" s="108"/>
      <c r="AF1108" s="111" t="str">
        <f aca="false">IF($AE1108="","",$AE1108+10)</f>
        <v/>
      </c>
      <c r="AG1108" s="108"/>
      <c r="AH1108" s="81"/>
      <c r="AI1108" s="108"/>
      <c r="AJ1108" s="81"/>
      <c r="AK1108" s="108"/>
      <c r="AL1108" s="110"/>
      <c r="AM1108" s="81"/>
      <c r="AN1108" s="111" t="str">
        <f aca="false">IF($D1108="","",IF(COUNTIF($D$4:$D$1203,$D1108)&gt;1,"DUPLICATE — check earlier row",""))</f>
        <v/>
      </c>
      <c r="AO1108" s="81"/>
      <c r="AP1108" s="81"/>
    </row>
    <row r="1109" customFormat="false" ht="30" hidden="false" customHeight="true" outlineLevel="0" collapsed="false">
      <c r="A1109" s="79"/>
      <c r="B1109" s="80"/>
      <c r="C1109" s="80"/>
      <c r="D1109" s="80"/>
      <c r="E1109" s="80"/>
      <c r="F1109" s="80"/>
      <c r="G1109" s="80"/>
      <c r="H1109" s="80"/>
      <c r="I1109" s="80"/>
      <c r="J1109" s="102"/>
      <c r="K1109" s="103" t="str">
        <f aca="false">IF(J1109="","",IF(J1109&gt;=8,"Yes","Check"))</f>
        <v/>
      </c>
      <c r="L1109" s="81"/>
      <c r="M1109" s="102"/>
      <c r="N1109" s="102"/>
      <c r="O1109" s="80"/>
      <c r="P1109" s="81"/>
      <c r="Q1109" s="103" t="str">
        <f aca="false">IF(P1109="","",LEN(P1109))</f>
        <v/>
      </c>
      <c r="R1109" s="102"/>
      <c r="S1109" s="80"/>
      <c r="T1109" s="81"/>
      <c r="U1109" s="104" t="str">
        <f aca="false">IF($AE1109&lt;&gt;"",$AE1109+4,IF(OR(R1109&lt;&gt;"Yes",A1109=""),"",A1109+4))</f>
        <v/>
      </c>
      <c r="V1109" s="102"/>
      <c r="W1109" s="81"/>
      <c r="X1109" s="81"/>
      <c r="Y1109" s="105"/>
      <c r="Z1109" s="105"/>
      <c r="AA1109" s="106" t="str">
        <f aca="false">IF(AND($Y1109="",$Z1109=""),"",ROUND(IFERROR(VALUE(LEFT($Y1109,1)),0)*12+IFERROR(VALUE(LEFT($Z1109,1)),0)*8,0))</f>
        <v/>
      </c>
      <c r="AB1109" s="106" t="str">
        <f aca="false">IF($AA1109="","",IF($AA1109&gt;=80,"A - call first",IF($AA1109&gt;=60,"B - worth pursuing",IF($AA1109&gt;=40,"C - nurture","D - do not spend time here"))))</f>
        <v/>
      </c>
      <c r="AC1109" s="107" t="str">
        <f aca="false">IF($C1109="","",IF($S1109="Converted","8 Won / Certified",IF($S1109="Application Started","7 Certification / Enterprise opportunity",IF($S1109="Meeting Booked","6 Meeting / Application",IF(OR($S1109="Interested",$S1109="Info Requested"),"5 Interested",IF(OR($S1109="Declined",$S1109="Not Relevant",$S1109="Do Not Contact / Unsubscribed"),"9 Closed - Lost",IF($R1109="Yes","4 Contacted",IF($N1109="Yes","2 Engaged",IF($M1109="Yes","1 Awareness",IF($AA1109&gt;=60,"3 Qualified","1 Awareness"))))))))))</f>
        <v/>
      </c>
      <c r="AD1109" s="108"/>
      <c r="AE1109" s="108"/>
      <c r="AF1109" s="109" t="str">
        <f aca="false">IF($AE1109="","",$AE1109+10)</f>
        <v/>
      </c>
      <c r="AG1109" s="108"/>
      <c r="AH1109" s="81"/>
      <c r="AI1109" s="108"/>
      <c r="AJ1109" s="81"/>
      <c r="AK1109" s="108"/>
      <c r="AL1109" s="110"/>
      <c r="AM1109" s="81"/>
      <c r="AN1109" s="109" t="str">
        <f aca="false">IF($D1109="","",IF(COUNTIF($D$4:$D$1203,$D1109)&gt;1,"DUPLICATE — check earlier row",""))</f>
        <v/>
      </c>
      <c r="AO1109" s="81"/>
      <c r="AP1109" s="81"/>
    </row>
    <row r="1110" customFormat="false" ht="30" hidden="false" customHeight="true" outlineLevel="0" collapsed="false">
      <c r="A1110" s="79"/>
      <c r="B1110" s="80"/>
      <c r="C1110" s="80"/>
      <c r="D1110" s="80"/>
      <c r="E1110" s="80"/>
      <c r="F1110" s="80"/>
      <c r="G1110" s="80"/>
      <c r="H1110" s="80"/>
      <c r="I1110" s="80"/>
      <c r="J1110" s="102"/>
      <c r="K1110" s="103" t="str">
        <f aca="false">IF(J1110="","",IF(J1110&gt;=8,"Yes","Check"))</f>
        <v/>
      </c>
      <c r="L1110" s="81"/>
      <c r="M1110" s="102"/>
      <c r="N1110" s="102"/>
      <c r="O1110" s="80"/>
      <c r="P1110" s="81"/>
      <c r="Q1110" s="103" t="str">
        <f aca="false">IF(P1110="","",LEN(P1110))</f>
        <v/>
      </c>
      <c r="R1110" s="102"/>
      <c r="S1110" s="80"/>
      <c r="T1110" s="81"/>
      <c r="U1110" s="104" t="str">
        <f aca="false">IF($AE1110&lt;&gt;"",$AE1110+4,IF(OR(R1110&lt;&gt;"Yes",A1110=""),"",A1110+4))</f>
        <v/>
      </c>
      <c r="V1110" s="102"/>
      <c r="W1110" s="81"/>
      <c r="X1110" s="81"/>
      <c r="Y1110" s="105"/>
      <c r="Z1110" s="105"/>
      <c r="AA1110" s="106" t="str">
        <f aca="false">IF(AND($Y1110="",$Z1110=""),"",ROUND(IFERROR(VALUE(LEFT($Y1110,1)),0)*12+IFERROR(VALUE(LEFT($Z1110,1)),0)*8,0))</f>
        <v/>
      </c>
      <c r="AB1110" s="106" t="str">
        <f aca="false">IF($AA1110="","",IF($AA1110&gt;=80,"A - call first",IF($AA1110&gt;=60,"B - worth pursuing",IF($AA1110&gt;=40,"C - nurture","D - do not spend time here"))))</f>
        <v/>
      </c>
      <c r="AC1110" s="107" t="str">
        <f aca="false">IF($C1110="","",IF($S1110="Converted","8 Won / Certified",IF($S1110="Application Started","7 Certification / Enterprise opportunity",IF($S1110="Meeting Booked","6 Meeting / Application",IF(OR($S1110="Interested",$S1110="Info Requested"),"5 Interested",IF(OR($S1110="Declined",$S1110="Not Relevant",$S1110="Do Not Contact / Unsubscribed"),"9 Closed - Lost",IF($R1110="Yes","4 Contacted",IF($N1110="Yes","2 Engaged",IF($M1110="Yes","1 Awareness",IF($AA1110&gt;=60,"3 Qualified","1 Awareness"))))))))))</f>
        <v/>
      </c>
      <c r="AD1110" s="108"/>
      <c r="AE1110" s="108"/>
      <c r="AF1110" s="111" t="str">
        <f aca="false">IF($AE1110="","",$AE1110+10)</f>
        <v/>
      </c>
      <c r="AG1110" s="108"/>
      <c r="AH1110" s="81"/>
      <c r="AI1110" s="108"/>
      <c r="AJ1110" s="81"/>
      <c r="AK1110" s="108"/>
      <c r="AL1110" s="110"/>
      <c r="AM1110" s="81"/>
      <c r="AN1110" s="111" t="str">
        <f aca="false">IF($D1110="","",IF(COUNTIF($D$4:$D$1203,$D1110)&gt;1,"DUPLICATE — check earlier row",""))</f>
        <v/>
      </c>
      <c r="AO1110" s="81"/>
      <c r="AP1110" s="81"/>
    </row>
    <row r="1111" customFormat="false" ht="30" hidden="false" customHeight="true" outlineLevel="0" collapsed="false">
      <c r="A1111" s="79"/>
      <c r="B1111" s="80"/>
      <c r="C1111" s="80"/>
      <c r="D1111" s="80"/>
      <c r="E1111" s="80"/>
      <c r="F1111" s="80"/>
      <c r="G1111" s="80"/>
      <c r="H1111" s="80"/>
      <c r="I1111" s="80"/>
      <c r="J1111" s="102"/>
      <c r="K1111" s="103" t="str">
        <f aca="false">IF(J1111="","",IF(J1111&gt;=8,"Yes","Check"))</f>
        <v/>
      </c>
      <c r="L1111" s="81"/>
      <c r="M1111" s="102"/>
      <c r="N1111" s="102"/>
      <c r="O1111" s="80"/>
      <c r="P1111" s="81"/>
      <c r="Q1111" s="103" t="str">
        <f aca="false">IF(P1111="","",LEN(P1111))</f>
        <v/>
      </c>
      <c r="R1111" s="102"/>
      <c r="S1111" s="80"/>
      <c r="T1111" s="81"/>
      <c r="U1111" s="104" t="str">
        <f aca="false">IF($AE1111&lt;&gt;"",$AE1111+4,IF(OR(R1111&lt;&gt;"Yes",A1111=""),"",A1111+4))</f>
        <v/>
      </c>
      <c r="V1111" s="102"/>
      <c r="W1111" s="81"/>
      <c r="X1111" s="81"/>
      <c r="Y1111" s="105"/>
      <c r="Z1111" s="105"/>
      <c r="AA1111" s="106" t="str">
        <f aca="false">IF(AND($Y1111="",$Z1111=""),"",ROUND(IFERROR(VALUE(LEFT($Y1111,1)),0)*12+IFERROR(VALUE(LEFT($Z1111,1)),0)*8,0))</f>
        <v/>
      </c>
      <c r="AB1111" s="106" t="str">
        <f aca="false">IF($AA1111="","",IF($AA1111&gt;=80,"A - call first",IF($AA1111&gt;=60,"B - worth pursuing",IF($AA1111&gt;=40,"C - nurture","D - do not spend time here"))))</f>
        <v/>
      </c>
      <c r="AC1111" s="107" t="str">
        <f aca="false">IF($C1111="","",IF($S1111="Converted","8 Won / Certified",IF($S1111="Application Started","7 Certification / Enterprise opportunity",IF($S1111="Meeting Booked","6 Meeting / Application",IF(OR($S1111="Interested",$S1111="Info Requested"),"5 Interested",IF(OR($S1111="Declined",$S1111="Not Relevant",$S1111="Do Not Contact / Unsubscribed"),"9 Closed - Lost",IF($R1111="Yes","4 Contacted",IF($N1111="Yes","2 Engaged",IF($M1111="Yes","1 Awareness",IF($AA1111&gt;=60,"3 Qualified","1 Awareness"))))))))))</f>
        <v/>
      </c>
      <c r="AD1111" s="108"/>
      <c r="AE1111" s="108"/>
      <c r="AF1111" s="109" t="str">
        <f aca="false">IF($AE1111="","",$AE1111+10)</f>
        <v/>
      </c>
      <c r="AG1111" s="108"/>
      <c r="AH1111" s="81"/>
      <c r="AI1111" s="108"/>
      <c r="AJ1111" s="81"/>
      <c r="AK1111" s="108"/>
      <c r="AL1111" s="110"/>
      <c r="AM1111" s="81"/>
      <c r="AN1111" s="109" t="str">
        <f aca="false">IF($D1111="","",IF(COUNTIF($D$4:$D$1203,$D1111)&gt;1,"DUPLICATE — check earlier row",""))</f>
        <v/>
      </c>
      <c r="AO1111" s="81"/>
      <c r="AP1111" s="81"/>
    </row>
    <row r="1112" customFormat="false" ht="30" hidden="false" customHeight="true" outlineLevel="0" collapsed="false">
      <c r="A1112" s="79"/>
      <c r="B1112" s="80"/>
      <c r="C1112" s="80"/>
      <c r="D1112" s="80"/>
      <c r="E1112" s="80"/>
      <c r="F1112" s="80"/>
      <c r="G1112" s="80"/>
      <c r="H1112" s="80"/>
      <c r="I1112" s="80"/>
      <c r="J1112" s="102"/>
      <c r="K1112" s="103" t="str">
        <f aca="false">IF(J1112="","",IF(J1112&gt;=8,"Yes","Check"))</f>
        <v/>
      </c>
      <c r="L1112" s="81"/>
      <c r="M1112" s="102"/>
      <c r="N1112" s="102"/>
      <c r="O1112" s="80"/>
      <c r="P1112" s="81"/>
      <c r="Q1112" s="103" t="str">
        <f aca="false">IF(P1112="","",LEN(P1112))</f>
        <v/>
      </c>
      <c r="R1112" s="102"/>
      <c r="S1112" s="80"/>
      <c r="T1112" s="81"/>
      <c r="U1112" s="104" t="str">
        <f aca="false">IF($AE1112&lt;&gt;"",$AE1112+4,IF(OR(R1112&lt;&gt;"Yes",A1112=""),"",A1112+4))</f>
        <v/>
      </c>
      <c r="V1112" s="102"/>
      <c r="W1112" s="81"/>
      <c r="X1112" s="81"/>
      <c r="Y1112" s="105"/>
      <c r="Z1112" s="105"/>
      <c r="AA1112" s="106" t="str">
        <f aca="false">IF(AND($Y1112="",$Z1112=""),"",ROUND(IFERROR(VALUE(LEFT($Y1112,1)),0)*12+IFERROR(VALUE(LEFT($Z1112,1)),0)*8,0))</f>
        <v/>
      </c>
      <c r="AB1112" s="106" t="str">
        <f aca="false">IF($AA1112="","",IF($AA1112&gt;=80,"A - call first",IF($AA1112&gt;=60,"B - worth pursuing",IF($AA1112&gt;=40,"C - nurture","D - do not spend time here"))))</f>
        <v/>
      </c>
      <c r="AC1112" s="107" t="str">
        <f aca="false">IF($C1112="","",IF($S1112="Converted","8 Won / Certified",IF($S1112="Application Started","7 Certification / Enterprise opportunity",IF($S1112="Meeting Booked","6 Meeting / Application",IF(OR($S1112="Interested",$S1112="Info Requested"),"5 Interested",IF(OR($S1112="Declined",$S1112="Not Relevant",$S1112="Do Not Contact / Unsubscribed"),"9 Closed - Lost",IF($R1112="Yes","4 Contacted",IF($N1112="Yes","2 Engaged",IF($M1112="Yes","1 Awareness",IF($AA1112&gt;=60,"3 Qualified","1 Awareness"))))))))))</f>
        <v/>
      </c>
      <c r="AD1112" s="108"/>
      <c r="AE1112" s="108"/>
      <c r="AF1112" s="111" t="str">
        <f aca="false">IF($AE1112="","",$AE1112+10)</f>
        <v/>
      </c>
      <c r="AG1112" s="108"/>
      <c r="AH1112" s="81"/>
      <c r="AI1112" s="108"/>
      <c r="AJ1112" s="81"/>
      <c r="AK1112" s="108"/>
      <c r="AL1112" s="110"/>
      <c r="AM1112" s="81"/>
      <c r="AN1112" s="111" t="str">
        <f aca="false">IF($D1112="","",IF(COUNTIF($D$4:$D$1203,$D1112)&gt;1,"DUPLICATE — check earlier row",""))</f>
        <v/>
      </c>
      <c r="AO1112" s="81"/>
      <c r="AP1112" s="81"/>
    </row>
    <row r="1113" customFormat="false" ht="30" hidden="false" customHeight="true" outlineLevel="0" collapsed="false">
      <c r="A1113" s="79"/>
      <c r="B1113" s="80"/>
      <c r="C1113" s="80"/>
      <c r="D1113" s="80"/>
      <c r="E1113" s="80"/>
      <c r="F1113" s="80"/>
      <c r="G1113" s="80"/>
      <c r="H1113" s="80"/>
      <c r="I1113" s="80"/>
      <c r="J1113" s="102"/>
      <c r="K1113" s="103" t="str">
        <f aca="false">IF(J1113="","",IF(J1113&gt;=8,"Yes","Check"))</f>
        <v/>
      </c>
      <c r="L1113" s="81"/>
      <c r="M1113" s="102"/>
      <c r="N1113" s="102"/>
      <c r="O1113" s="80"/>
      <c r="P1113" s="81"/>
      <c r="Q1113" s="103" t="str">
        <f aca="false">IF(P1113="","",LEN(P1113))</f>
        <v/>
      </c>
      <c r="R1113" s="102"/>
      <c r="S1113" s="80"/>
      <c r="T1113" s="81"/>
      <c r="U1113" s="104" t="str">
        <f aca="false">IF($AE1113&lt;&gt;"",$AE1113+4,IF(OR(R1113&lt;&gt;"Yes",A1113=""),"",A1113+4))</f>
        <v/>
      </c>
      <c r="V1113" s="102"/>
      <c r="W1113" s="81"/>
      <c r="X1113" s="81"/>
      <c r="Y1113" s="105"/>
      <c r="Z1113" s="105"/>
      <c r="AA1113" s="106" t="str">
        <f aca="false">IF(AND($Y1113="",$Z1113=""),"",ROUND(IFERROR(VALUE(LEFT($Y1113,1)),0)*12+IFERROR(VALUE(LEFT($Z1113,1)),0)*8,0))</f>
        <v/>
      </c>
      <c r="AB1113" s="106" t="str">
        <f aca="false">IF($AA1113="","",IF($AA1113&gt;=80,"A - call first",IF($AA1113&gt;=60,"B - worth pursuing",IF($AA1113&gt;=40,"C - nurture","D - do not spend time here"))))</f>
        <v/>
      </c>
      <c r="AC1113" s="107" t="str">
        <f aca="false">IF($C1113="","",IF($S1113="Converted","8 Won / Certified",IF($S1113="Application Started","7 Certification / Enterprise opportunity",IF($S1113="Meeting Booked","6 Meeting / Application",IF(OR($S1113="Interested",$S1113="Info Requested"),"5 Interested",IF(OR($S1113="Declined",$S1113="Not Relevant",$S1113="Do Not Contact / Unsubscribed"),"9 Closed - Lost",IF($R1113="Yes","4 Contacted",IF($N1113="Yes","2 Engaged",IF($M1113="Yes","1 Awareness",IF($AA1113&gt;=60,"3 Qualified","1 Awareness"))))))))))</f>
        <v/>
      </c>
      <c r="AD1113" s="108"/>
      <c r="AE1113" s="108"/>
      <c r="AF1113" s="109" t="str">
        <f aca="false">IF($AE1113="","",$AE1113+10)</f>
        <v/>
      </c>
      <c r="AG1113" s="108"/>
      <c r="AH1113" s="81"/>
      <c r="AI1113" s="108"/>
      <c r="AJ1113" s="81"/>
      <c r="AK1113" s="108"/>
      <c r="AL1113" s="110"/>
      <c r="AM1113" s="81"/>
      <c r="AN1113" s="109" t="str">
        <f aca="false">IF($D1113="","",IF(COUNTIF($D$4:$D$1203,$D1113)&gt;1,"DUPLICATE — check earlier row",""))</f>
        <v/>
      </c>
      <c r="AO1113" s="81"/>
      <c r="AP1113" s="81"/>
    </row>
    <row r="1114" customFormat="false" ht="30" hidden="false" customHeight="true" outlineLevel="0" collapsed="false">
      <c r="A1114" s="79"/>
      <c r="B1114" s="80"/>
      <c r="C1114" s="80"/>
      <c r="D1114" s="80"/>
      <c r="E1114" s="80"/>
      <c r="F1114" s="80"/>
      <c r="G1114" s="80"/>
      <c r="H1114" s="80"/>
      <c r="I1114" s="80"/>
      <c r="J1114" s="102"/>
      <c r="K1114" s="103" t="str">
        <f aca="false">IF(J1114="","",IF(J1114&gt;=8,"Yes","Check"))</f>
        <v/>
      </c>
      <c r="L1114" s="81"/>
      <c r="M1114" s="102"/>
      <c r="N1114" s="102"/>
      <c r="O1114" s="80"/>
      <c r="P1114" s="81"/>
      <c r="Q1114" s="103" t="str">
        <f aca="false">IF(P1114="","",LEN(P1114))</f>
        <v/>
      </c>
      <c r="R1114" s="102"/>
      <c r="S1114" s="80"/>
      <c r="T1114" s="81"/>
      <c r="U1114" s="104" t="str">
        <f aca="false">IF($AE1114&lt;&gt;"",$AE1114+4,IF(OR(R1114&lt;&gt;"Yes",A1114=""),"",A1114+4))</f>
        <v/>
      </c>
      <c r="V1114" s="102"/>
      <c r="W1114" s="81"/>
      <c r="X1114" s="81"/>
      <c r="Y1114" s="105"/>
      <c r="Z1114" s="105"/>
      <c r="AA1114" s="106" t="str">
        <f aca="false">IF(AND($Y1114="",$Z1114=""),"",ROUND(IFERROR(VALUE(LEFT($Y1114,1)),0)*12+IFERROR(VALUE(LEFT($Z1114,1)),0)*8,0))</f>
        <v/>
      </c>
      <c r="AB1114" s="106" t="str">
        <f aca="false">IF($AA1114="","",IF($AA1114&gt;=80,"A - call first",IF($AA1114&gt;=60,"B - worth pursuing",IF($AA1114&gt;=40,"C - nurture","D - do not spend time here"))))</f>
        <v/>
      </c>
      <c r="AC1114" s="107" t="str">
        <f aca="false">IF($C1114="","",IF($S1114="Converted","8 Won / Certified",IF($S1114="Application Started","7 Certification / Enterprise opportunity",IF($S1114="Meeting Booked","6 Meeting / Application",IF(OR($S1114="Interested",$S1114="Info Requested"),"5 Interested",IF(OR($S1114="Declined",$S1114="Not Relevant",$S1114="Do Not Contact / Unsubscribed"),"9 Closed - Lost",IF($R1114="Yes","4 Contacted",IF($N1114="Yes","2 Engaged",IF($M1114="Yes","1 Awareness",IF($AA1114&gt;=60,"3 Qualified","1 Awareness"))))))))))</f>
        <v/>
      </c>
      <c r="AD1114" s="108"/>
      <c r="AE1114" s="108"/>
      <c r="AF1114" s="111" t="str">
        <f aca="false">IF($AE1114="","",$AE1114+10)</f>
        <v/>
      </c>
      <c r="AG1114" s="108"/>
      <c r="AH1114" s="81"/>
      <c r="AI1114" s="108"/>
      <c r="AJ1114" s="81"/>
      <c r="AK1114" s="108"/>
      <c r="AL1114" s="110"/>
      <c r="AM1114" s="81"/>
      <c r="AN1114" s="111" t="str">
        <f aca="false">IF($D1114="","",IF(COUNTIF($D$4:$D$1203,$D1114)&gt;1,"DUPLICATE — check earlier row",""))</f>
        <v/>
      </c>
      <c r="AO1114" s="81"/>
      <c r="AP1114" s="81"/>
    </row>
    <row r="1115" customFormat="false" ht="30" hidden="false" customHeight="true" outlineLevel="0" collapsed="false">
      <c r="A1115" s="79"/>
      <c r="B1115" s="80"/>
      <c r="C1115" s="80"/>
      <c r="D1115" s="80"/>
      <c r="E1115" s="80"/>
      <c r="F1115" s="80"/>
      <c r="G1115" s="80"/>
      <c r="H1115" s="80"/>
      <c r="I1115" s="80"/>
      <c r="J1115" s="102"/>
      <c r="K1115" s="103" t="str">
        <f aca="false">IF(J1115="","",IF(J1115&gt;=8,"Yes","Check"))</f>
        <v/>
      </c>
      <c r="L1115" s="81"/>
      <c r="M1115" s="102"/>
      <c r="N1115" s="102"/>
      <c r="O1115" s="80"/>
      <c r="P1115" s="81"/>
      <c r="Q1115" s="103" t="str">
        <f aca="false">IF(P1115="","",LEN(P1115))</f>
        <v/>
      </c>
      <c r="R1115" s="102"/>
      <c r="S1115" s="80"/>
      <c r="T1115" s="81"/>
      <c r="U1115" s="104" t="str">
        <f aca="false">IF($AE1115&lt;&gt;"",$AE1115+4,IF(OR(R1115&lt;&gt;"Yes",A1115=""),"",A1115+4))</f>
        <v/>
      </c>
      <c r="V1115" s="102"/>
      <c r="W1115" s="81"/>
      <c r="X1115" s="81"/>
      <c r="Y1115" s="105"/>
      <c r="Z1115" s="105"/>
      <c r="AA1115" s="106" t="str">
        <f aca="false">IF(AND($Y1115="",$Z1115=""),"",ROUND(IFERROR(VALUE(LEFT($Y1115,1)),0)*12+IFERROR(VALUE(LEFT($Z1115,1)),0)*8,0))</f>
        <v/>
      </c>
      <c r="AB1115" s="106" t="str">
        <f aca="false">IF($AA1115="","",IF($AA1115&gt;=80,"A - call first",IF($AA1115&gt;=60,"B - worth pursuing",IF($AA1115&gt;=40,"C - nurture","D - do not spend time here"))))</f>
        <v/>
      </c>
      <c r="AC1115" s="107" t="str">
        <f aca="false">IF($C1115="","",IF($S1115="Converted","8 Won / Certified",IF($S1115="Application Started","7 Certification / Enterprise opportunity",IF($S1115="Meeting Booked","6 Meeting / Application",IF(OR($S1115="Interested",$S1115="Info Requested"),"5 Interested",IF(OR($S1115="Declined",$S1115="Not Relevant",$S1115="Do Not Contact / Unsubscribed"),"9 Closed - Lost",IF($R1115="Yes","4 Contacted",IF($N1115="Yes","2 Engaged",IF($M1115="Yes","1 Awareness",IF($AA1115&gt;=60,"3 Qualified","1 Awareness"))))))))))</f>
        <v/>
      </c>
      <c r="AD1115" s="108"/>
      <c r="AE1115" s="108"/>
      <c r="AF1115" s="109" t="str">
        <f aca="false">IF($AE1115="","",$AE1115+10)</f>
        <v/>
      </c>
      <c r="AG1115" s="108"/>
      <c r="AH1115" s="81"/>
      <c r="AI1115" s="108"/>
      <c r="AJ1115" s="81"/>
      <c r="AK1115" s="108"/>
      <c r="AL1115" s="110"/>
      <c r="AM1115" s="81"/>
      <c r="AN1115" s="109" t="str">
        <f aca="false">IF($D1115="","",IF(COUNTIF($D$4:$D$1203,$D1115)&gt;1,"DUPLICATE — check earlier row",""))</f>
        <v/>
      </c>
      <c r="AO1115" s="81"/>
      <c r="AP1115" s="81"/>
    </row>
    <row r="1116" customFormat="false" ht="30" hidden="false" customHeight="true" outlineLevel="0" collapsed="false">
      <c r="A1116" s="79"/>
      <c r="B1116" s="80"/>
      <c r="C1116" s="80"/>
      <c r="D1116" s="80"/>
      <c r="E1116" s="80"/>
      <c r="F1116" s="80"/>
      <c r="G1116" s="80"/>
      <c r="H1116" s="80"/>
      <c r="I1116" s="80"/>
      <c r="J1116" s="102"/>
      <c r="K1116" s="103" t="str">
        <f aca="false">IF(J1116="","",IF(J1116&gt;=8,"Yes","Check"))</f>
        <v/>
      </c>
      <c r="L1116" s="81"/>
      <c r="M1116" s="102"/>
      <c r="N1116" s="102"/>
      <c r="O1116" s="80"/>
      <c r="P1116" s="81"/>
      <c r="Q1116" s="103" t="str">
        <f aca="false">IF(P1116="","",LEN(P1116))</f>
        <v/>
      </c>
      <c r="R1116" s="102"/>
      <c r="S1116" s="80"/>
      <c r="T1116" s="81"/>
      <c r="U1116" s="104" t="str">
        <f aca="false">IF($AE1116&lt;&gt;"",$AE1116+4,IF(OR(R1116&lt;&gt;"Yes",A1116=""),"",A1116+4))</f>
        <v/>
      </c>
      <c r="V1116" s="102"/>
      <c r="W1116" s="81"/>
      <c r="X1116" s="81"/>
      <c r="Y1116" s="105"/>
      <c r="Z1116" s="105"/>
      <c r="AA1116" s="106" t="str">
        <f aca="false">IF(AND($Y1116="",$Z1116=""),"",ROUND(IFERROR(VALUE(LEFT($Y1116,1)),0)*12+IFERROR(VALUE(LEFT($Z1116,1)),0)*8,0))</f>
        <v/>
      </c>
      <c r="AB1116" s="106" t="str">
        <f aca="false">IF($AA1116="","",IF($AA1116&gt;=80,"A - call first",IF($AA1116&gt;=60,"B - worth pursuing",IF($AA1116&gt;=40,"C - nurture","D - do not spend time here"))))</f>
        <v/>
      </c>
      <c r="AC1116" s="107" t="str">
        <f aca="false">IF($C1116="","",IF($S1116="Converted","8 Won / Certified",IF($S1116="Application Started","7 Certification / Enterprise opportunity",IF($S1116="Meeting Booked","6 Meeting / Application",IF(OR($S1116="Interested",$S1116="Info Requested"),"5 Interested",IF(OR($S1116="Declined",$S1116="Not Relevant",$S1116="Do Not Contact / Unsubscribed"),"9 Closed - Lost",IF($R1116="Yes","4 Contacted",IF($N1116="Yes","2 Engaged",IF($M1116="Yes","1 Awareness",IF($AA1116&gt;=60,"3 Qualified","1 Awareness"))))))))))</f>
        <v/>
      </c>
      <c r="AD1116" s="108"/>
      <c r="AE1116" s="108"/>
      <c r="AF1116" s="111" t="str">
        <f aca="false">IF($AE1116="","",$AE1116+10)</f>
        <v/>
      </c>
      <c r="AG1116" s="108"/>
      <c r="AH1116" s="81"/>
      <c r="AI1116" s="108"/>
      <c r="AJ1116" s="81"/>
      <c r="AK1116" s="108"/>
      <c r="AL1116" s="110"/>
      <c r="AM1116" s="81"/>
      <c r="AN1116" s="111" t="str">
        <f aca="false">IF($D1116="","",IF(COUNTIF($D$4:$D$1203,$D1116)&gt;1,"DUPLICATE — check earlier row",""))</f>
        <v/>
      </c>
      <c r="AO1116" s="81"/>
      <c r="AP1116" s="81"/>
    </row>
    <row r="1117" customFormat="false" ht="30" hidden="false" customHeight="true" outlineLevel="0" collapsed="false">
      <c r="A1117" s="79"/>
      <c r="B1117" s="80"/>
      <c r="C1117" s="80"/>
      <c r="D1117" s="80"/>
      <c r="E1117" s="80"/>
      <c r="F1117" s="80"/>
      <c r="G1117" s="80"/>
      <c r="H1117" s="80"/>
      <c r="I1117" s="80"/>
      <c r="J1117" s="102"/>
      <c r="K1117" s="103" t="str">
        <f aca="false">IF(J1117="","",IF(J1117&gt;=8,"Yes","Check"))</f>
        <v/>
      </c>
      <c r="L1117" s="81"/>
      <c r="M1117" s="102"/>
      <c r="N1117" s="102"/>
      <c r="O1117" s="80"/>
      <c r="P1117" s="81"/>
      <c r="Q1117" s="103" t="str">
        <f aca="false">IF(P1117="","",LEN(P1117))</f>
        <v/>
      </c>
      <c r="R1117" s="102"/>
      <c r="S1117" s="80"/>
      <c r="T1117" s="81"/>
      <c r="U1117" s="104" t="str">
        <f aca="false">IF($AE1117&lt;&gt;"",$AE1117+4,IF(OR(R1117&lt;&gt;"Yes",A1117=""),"",A1117+4))</f>
        <v/>
      </c>
      <c r="V1117" s="102"/>
      <c r="W1117" s="81"/>
      <c r="X1117" s="81"/>
      <c r="Y1117" s="105"/>
      <c r="Z1117" s="105"/>
      <c r="AA1117" s="106" t="str">
        <f aca="false">IF(AND($Y1117="",$Z1117=""),"",ROUND(IFERROR(VALUE(LEFT($Y1117,1)),0)*12+IFERROR(VALUE(LEFT($Z1117,1)),0)*8,0))</f>
        <v/>
      </c>
      <c r="AB1117" s="106" t="str">
        <f aca="false">IF($AA1117="","",IF($AA1117&gt;=80,"A - call first",IF($AA1117&gt;=60,"B - worth pursuing",IF($AA1117&gt;=40,"C - nurture","D - do not spend time here"))))</f>
        <v/>
      </c>
      <c r="AC1117" s="107" t="str">
        <f aca="false">IF($C1117="","",IF($S1117="Converted","8 Won / Certified",IF($S1117="Application Started","7 Certification / Enterprise opportunity",IF($S1117="Meeting Booked","6 Meeting / Application",IF(OR($S1117="Interested",$S1117="Info Requested"),"5 Interested",IF(OR($S1117="Declined",$S1117="Not Relevant",$S1117="Do Not Contact / Unsubscribed"),"9 Closed - Lost",IF($R1117="Yes","4 Contacted",IF($N1117="Yes","2 Engaged",IF($M1117="Yes","1 Awareness",IF($AA1117&gt;=60,"3 Qualified","1 Awareness"))))))))))</f>
        <v/>
      </c>
      <c r="AD1117" s="108"/>
      <c r="AE1117" s="108"/>
      <c r="AF1117" s="109" t="str">
        <f aca="false">IF($AE1117="","",$AE1117+10)</f>
        <v/>
      </c>
      <c r="AG1117" s="108"/>
      <c r="AH1117" s="81"/>
      <c r="AI1117" s="108"/>
      <c r="AJ1117" s="81"/>
      <c r="AK1117" s="108"/>
      <c r="AL1117" s="110"/>
      <c r="AM1117" s="81"/>
      <c r="AN1117" s="109" t="str">
        <f aca="false">IF($D1117="","",IF(COUNTIF($D$4:$D$1203,$D1117)&gt;1,"DUPLICATE — check earlier row",""))</f>
        <v/>
      </c>
      <c r="AO1117" s="81"/>
      <c r="AP1117" s="81"/>
    </row>
    <row r="1118" customFormat="false" ht="30" hidden="false" customHeight="true" outlineLevel="0" collapsed="false">
      <c r="A1118" s="79"/>
      <c r="B1118" s="80"/>
      <c r="C1118" s="80"/>
      <c r="D1118" s="80"/>
      <c r="E1118" s="80"/>
      <c r="F1118" s="80"/>
      <c r="G1118" s="80"/>
      <c r="H1118" s="80"/>
      <c r="I1118" s="80"/>
      <c r="J1118" s="102"/>
      <c r="K1118" s="103" t="str">
        <f aca="false">IF(J1118="","",IF(J1118&gt;=8,"Yes","Check"))</f>
        <v/>
      </c>
      <c r="L1118" s="81"/>
      <c r="M1118" s="102"/>
      <c r="N1118" s="102"/>
      <c r="O1118" s="80"/>
      <c r="P1118" s="81"/>
      <c r="Q1118" s="103" t="str">
        <f aca="false">IF(P1118="","",LEN(P1118))</f>
        <v/>
      </c>
      <c r="R1118" s="102"/>
      <c r="S1118" s="80"/>
      <c r="T1118" s="81"/>
      <c r="U1118" s="104" t="str">
        <f aca="false">IF($AE1118&lt;&gt;"",$AE1118+4,IF(OR(R1118&lt;&gt;"Yes",A1118=""),"",A1118+4))</f>
        <v/>
      </c>
      <c r="V1118" s="102"/>
      <c r="W1118" s="81"/>
      <c r="X1118" s="81"/>
      <c r="Y1118" s="105"/>
      <c r="Z1118" s="105"/>
      <c r="AA1118" s="106" t="str">
        <f aca="false">IF(AND($Y1118="",$Z1118=""),"",ROUND(IFERROR(VALUE(LEFT($Y1118,1)),0)*12+IFERROR(VALUE(LEFT($Z1118,1)),0)*8,0))</f>
        <v/>
      </c>
      <c r="AB1118" s="106" t="str">
        <f aca="false">IF($AA1118="","",IF($AA1118&gt;=80,"A - call first",IF($AA1118&gt;=60,"B - worth pursuing",IF($AA1118&gt;=40,"C - nurture","D - do not spend time here"))))</f>
        <v/>
      </c>
      <c r="AC1118" s="107" t="str">
        <f aca="false">IF($C1118="","",IF($S1118="Converted","8 Won / Certified",IF($S1118="Application Started","7 Certification / Enterprise opportunity",IF($S1118="Meeting Booked","6 Meeting / Application",IF(OR($S1118="Interested",$S1118="Info Requested"),"5 Interested",IF(OR($S1118="Declined",$S1118="Not Relevant",$S1118="Do Not Contact / Unsubscribed"),"9 Closed - Lost",IF($R1118="Yes","4 Contacted",IF($N1118="Yes","2 Engaged",IF($M1118="Yes","1 Awareness",IF($AA1118&gt;=60,"3 Qualified","1 Awareness"))))))))))</f>
        <v/>
      </c>
      <c r="AD1118" s="108"/>
      <c r="AE1118" s="108"/>
      <c r="AF1118" s="111" t="str">
        <f aca="false">IF($AE1118="","",$AE1118+10)</f>
        <v/>
      </c>
      <c r="AG1118" s="108"/>
      <c r="AH1118" s="81"/>
      <c r="AI1118" s="108"/>
      <c r="AJ1118" s="81"/>
      <c r="AK1118" s="108"/>
      <c r="AL1118" s="110"/>
      <c r="AM1118" s="81"/>
      <c r="AN1118" s="111" t="str">
        <f aca="false">IF($D1118="","",IF(COUNTIF($D$4:$D$1203,$D1118)&gt;1,"DUPLICATE — check earlier row",""))</f>
        <v/>
      </c>
      <c r="AO1118" s="81"/>
      <c r="AP1118" s="81"/>
    </row>
    <row r="1119" customFormat="false" ht="30" hidden="false" customHeight="true" outlineLevel="0" collapsed="false">
      <c r="A1119" s="79"/>
      <c r="B1119" s="80"/>
      <c r="C1119" s="80"/>
      <c r="D1119" s="80"/>
      <c r="E1119" s="80"/>
      <c r="F1119" s="80"/>
      <c r="G1119" s="80"/>
      <c r="H1119" s="80"/>
      <c r="I1119" s="80"/>
      <c r="J1119" s="102"/>
      <c r="K1119" s="103" t="str">
        <f aca="false">IF(J1119="","",IF(J1119&gt;=8,"Yes","Check"))</f>
        <v/>
      </c>
      <c r="L1119" s="81"/>
      <c r="M1119" s="102"/>
      <c r="N1119" s="102"/>
      <c r="O1119" s="80"/>
      <c r="P1119" s="81"/>
      <c r="Q1119" s="103" t="str">
        <f aca="false">IF(P1119="","",LEN(P1119))</f>
        <v/>
      </c>
      <c r="R1119" s="102"/>
      <c r="S1119" s="80"/>
      <c r="T1119" s="81"/>
      <c r="U1119" s="104" t="str">
        <f aca="false">IF($AE1119&lt;&gt;"",$AE1119+4,IF(OR(R1119&lt;&gt;"Yes",A1119=""),"",A1119+4))</f>
        <v/>
      </c>
      <c r="V1119" s="102"/>
      <c r="W1119" s="81"/>
      <c r="X1119" s="81"/>
      <c r="Y1119" s="105"/>
      <c r="Z1119" s="105"/>
      <c r="AA1119" s="106" t="str">
        <f aca="false">IF(AND($Y1119="",$Z1119=""),"",ROUND(IFERROR(VALUE(LEFT($Y1119,1)),0)*12+IFERROR(VALUE(LEFT($Z1119,1)),0)*8,0))</f>
        <v/>
      </c>
      <c r="AB1119" s="106" t="str">
        <f aca="false">IF($AA1119="","",IF($AA1119&gt;=80,"A - call first",IF($AA1119&gt;=60,"B - worth pursuing",IF($AA1119&gt;=40,"C - nurture","D - do not spend time here"))))</f>
        <v/>
      </c>
      <c r="AC1119" s="107" t="str">
        <f aca="false">IF($C1119="","",IF($S1119="Converted","8 Won / Certified",IF($S1119="Application Started","7 Certification / Enterprise opportunity",IF($S1119="Meeting Booked","6 Meeting / Application",IF(OR($S1119="Interested",$S1119="Info Requested"),"5 Interested",IF(OR($S1119="Declined",$S1119="Not Relevant",$S1119="Do Not Contact / Unsubscribed"),"9 Closed - Lost",IF($R1119="Yes","4 Contacted",IF($N1119="Yes","2 Engaged",IF($M1119="Yes","1 Awareness",IF($AA1119&gt;=60,"3 Qualified","1 Awareness"))))))))))</f>
        <v/>
      </c>
      <c r="AD1119" s="108"/>
      <c r="AE1119" s="108"/>
      <c r="AF1119" s="109" t="str">
        <f aca="false">IF($AE1119="","",$AE1119+10)</f>
        <v/>
      </c>
      <c r="AG1119" s="108"/>
      <c r="AH1119" s="81"/>
      <c r="AI1119" s="108"/>
      <c r="AJ1119" s="81"/>
      <c r="AK1119" s="108"/>
      <c r="AL1119" s="110"/>
      <c r="AM1119" s="81"/>
      <c r="AN1119" s="109" t="str">
        <f aca="false">IF($D1119="","",IF(COUNTIF($D$4:$D$1203,$D1119)&gt;1,"DUPLICATE — check earlier row",""))</f>
        <v/>
      </c>
      <c r="AO1119" s="81"/>
      <c r="AP1119" s="81"/>
    </row>
    <row r="1120" customFormat="false" ht="30" hidden="false" customHeight="true" outlineLevel="0" collapsed="false">
      <c r="A1120" s="79"/>
      <c r="B1120" s="80"/>
      <c r="C1120" s="80"/>
      <c r="D1120" s="80"/>
      <c r="E1120" s="80"/>
      <c r="F1120" s="80"/>
      <c r="G1120" s="80"/>
      <c r="H1120" s="80"/>
      <c r="I1120" s="80"/>
      <c r="J1120" s="102"/>
      <c r="K1120" s="103" t="str">
        <f aca="false">IF(J1120="","",IF(J1120&gt;=8,"Yes","Check"))</f>
        <v/>
      </c>
      <c r="L1120" s="81"/>
      <c r="M1120" s="102"/>
      <c r="N1120" s="102"/>
      <c r="O1120" s="80"/>
      <c r="P1120" s="81"/>
      <c r="Q1120" s="103" t="str">
        <f aca="false">IF(P1120="","",LEN(P1120))</f>
        <v/>
      </c>
      <c r="R1120" s="102"/>
      <c r="S1120" s="80"/>
      <c r="T1120" s="81"/>
      <c r="U1120" s="104" t="str">
        <f aca="false">IF($AE1120&lt;&gt;"",$AE1120+4,IF(OR(R1120&lt;&gt;"Yes",A1120=""),"",A1120+4))</f>
        <v/>
      </c>
      <c r="V1120" s="102"/>
      <c r="W1120" s="81"/>
      <c r="X1120" s="81"/>
      <c r="Y1120" s="105"/>
      <c r="Z1120" s="105"/>
      <c r="AA1120" s="106" t="str">
        <f aca="false">IF(AND($Y1120="",$Z1120=""),"",ROUND(IFERROR(VALUE(LEFT($Y1120,1)),0)*12+IFERROR(VALUE(LEFT($Z1120,1)),0)*8,0))</f>
        <v/>
      </c>
      <c r="AB1120" s="106" t="str">
        <f aca="false">IF($AA1120="","",IF($AA1120&gt;=80,"A - call first",IF($AA1120&gt;=60,"B - worth pursuing",IF($AA1120&gt;=40,"C - nurture","D - do not spend time here"))))</f>
        <v/>
      </c>
      <c r="AC1120" s="107" t="str">
        <f aca="false">IF($C1120="","",IF($S1120="Converted","8 Won / Certified",IF($S1120="Application Started","7 Certification / Enterprise opportunity",IF($S1120="Meeting Booked","6 Meeting / Application",IF(OR($S1120="Interested",$S1120="Info Requested"),"5 Interested",IF(OR($S1120="Declined",$S1120="Not Relevant",$S1120="Do Not Contact / Unsubscribed"),"9 Closed - Lost",IF($R1120="Yes","4 Contacted",IF($N1120="Yes","2 Engaged",IF($M1120="Yes","1 Awareness",IF($AA1120&gt;=60,"3 Qualified","1 Awareness"))))))))))</f>
        <v/>
      </c>
      <c r="AD1120" s="108"/>
      <c r="AE1120" s="108"/>
      <c r="AF1120" s="111" t="str">
        <f aca="false">IF($AE1120="","",$AE1120+10)</f>
        <v/>
      </c>
      <c r="AG1120" s="108"/>
      <c r="AH1120" s="81"/>
      <c r="AI1120" s="108"/>
      <c r="AJ1120" s="81"/>
      <c r="AK1120" s="108"/>
      <c r="AL1120" s="110"/>
      <c r="AM1120" s="81"/>
      <c r="AN1120" s="111" t="str">
        <f aca="false">IF($D1120="","",IF(COUNTIF($D$4:$D$1203,$D1120)&gt;1,"DUPLICATE — check earlier row",""))</f>
        <v/>
      </c>
      <c r="AO1120" s="81"/>
      <c r="AP1120" s="81"/>
    </row>
    <row r="1121" customFormat="false" ht="30" hidden="false" customHeight="true" outlineLevel="0" collapsed="false">
      <c r="A1121" s="79"/>
      <c r="B1121" s="80"/>
      <c r="C1121" s="80"/>
      <c r="D1121" s="80"/>
      <c r="E1121" s="80"/>
      <c r="F1121" s="80"/>
      <c r="G1121" s="80"/>
      <c r="H1121" s="80"/>
      <c r="I1121" s="80"/>
      <c r="J1121" s="102"/>
      <c r="K1121" s="103" t="str">
        <f aca="false">IF(J1121="","",IF(J1121&gt;=8,"Yes","Check"))</f>
        <v/>
      </c>
      <c r="L1121" s="81"/>
      <c r="M1121" s="102"/>
      <c r="N1121" s="102"/>
      <c r="O1121" s="80"/>
      <c r="P1121" s="81"/>
      <c r="Q1121" s="103" t="str">
        <f aca="false">IF(P1121="","",LEN(P1121))</f>
        <v/>
      </c>
      <c r="R1121" s="102"/>
      <c r="S1121" s="80"/>
      <c r="T1121" s="81"/>
      <c r="U1121" s="104" t="str">
        <f aca="false">IF($AE1121&lt;&gt;"",$AE1121+4,IF(OR(R1121&lt;&gt;"Yes",A1121=""),"",A1121+4))</f>
        <v/>
      </c>
      <c r="V1121" s="102"/>
      <c r="W1121" s="81"/>
      <c r="X1121" s="81"/>
      <c r="Y1121" s="105"/>
      <c r="Z1121" s="105"/>
      <c r="AA1121" s="106" t="str">
        <f aca="false">IF(AND($Y1121="",$Z1121=""),"",ROUND(IFERROR(VALUE(LEFT($Y1121,1)),0)*12+IFERROR(VALUE(LEFT($Z1121,1)),0)*8,0))</f>
        <v/>
      </c>
      <c r="AB1121" s="106" t="str">
        <f aca="false">IF($AA1121="","",IF($AA1121&gt;=80,"A - call first",IF($AA1121&gt;=60,"B - worth pursuing",IF($AA1121&gt;=40,"C - nurture","D - do not spend time here"))))</f>
        <v/>
      </c>
      <c r="AC1121" s="107" t="str">
        <f aca="false">IF($C1121="","",IF($S1121="Converted","8 Won / Certified",IF($S1121="Application Started","7 Certification / Enterprise opportunity",IF($S1121="Meeting Booked","6 Meeting / Application",IF(OR($S1121="Interested",$S1121="Info Requested"),"5 Interested",IF(OR($S1121="Declined",$S1121="Not Relevant",$S1121="Do Not Contact / Unsubscribed"),"9 Closed - Lost",IF($R1121="Yes","4 Contacted",IF($N1121="Yes","2 Engaged",IF($M1121="Yes","1 Awareness",IF($AA1121&gt;=60,"3 Qualified","1 Awareness"))))))))))</f>
        <v/>
      </c>
      <c r="AD1121" s="108"/>
      <c r="AE1121" s="108"/>
      <c r="AF1121" s="109" t="str">
        <f aca="false">IF($AE1121="","",$AE1121+10)</f>
        <v/>
      </c>
      <c r="AG1121" s="108"/>
      <c r="AH1121" s="81"/>
      <c r="AI1121" s="108"/>
      <c r="AJ1121" s="81"/>
      <c r="AK1121" s="108"/>
      <c r="AL1121" s="110"/>
      <c r="AM1121" s="81"/>
      <c r="AN1121" s="109" t="str">
        <f aca="false">IF($D1121="","",IF(COUNTIF($D$4:$D$1203,$D1121)&gt;1,"DUPLICATE — check earlier row",""))</f>
        <v/>
      </c>
      <c r="AO1121" s="81"/>
      <c r="AP1121" s="81"/>
    </row>
    <row r="1122" customFormat="false" ht="30" hidden="false" customHeight="true" outlineLevel="0" collapsed="false">
      <c r="A1122" s="79"/>
      <c r="B1122" s="80"/>
      <c r="C1122" s="80"/>
      <c r="D1122" s="80"/>
      <c r="E1122" s="80"/>
      <c r="F1122" s="80"/>
      <c r="G1122" s="80"/>
      <c r="H1122" s="80"/>
      <c r="I1122" s="80"/>
      <c r="J1122" s="102"/>
      <c r="K1122" s="103" t="str">
        <f aca="false">IF(J1122="","",IF(J1122&gt;=8,"Yes","Check"))</f>
        <v/>
      </c>
      <c r="L1122" s="81"/>
      <c r="M1122" s="102"/>
      <c r="N1122" s="102"/>
      <c r="O1122" s="80"/>
      <c r="P1122" s="81"/>
      <c r="Q1122" s="103" t="str">
        <f aca="false">IF(P1122="","",LEN(P1122))</f>
        <v/>
      </c>
      <c r="R1122" s="102"/>
      <c r="S1122" s="80"/>
      <c r="T1122" s="81"/>
      <c r="U1122" s="104" t="str">
        <f aca="false">IF($AE1122&lt;&gt;"",$AE1122+4,IF(OR(R1122&lt;&gt;"Yes",A1122=""),"",A1122+4))</f>
        <v/>
      </c>
      <c r="V1122" s="102"/>
      <c r="W1122" s="81"/>
      <c r="X1122" s="81"/>
      <c r="Y1122" s="105"/>
      <c r="Z1122" s="105"/>
      <c r="AA1122" s="106" t="str">
        <f aca="false">IF(AND($Y1122="",$Z1122=""),"",ROUND(IFERROR(VALUE(LEFT($Y1122,1)),0)*12+IFERROR(VALUE(LEFT($Z1122,1)),0)*8,0))</f>
        <v/>
      </c>
      <c r="AB1122" s="106" t="str">
        <f aca="false">IF($AA1122="","",IF($AA1122&gt;=80,"A - call first",IF($AA1122&gt;=60,"B - worth pursuing",IF($AA1122&gt;=40,"C - nurture","D - do not spend time here"))))</f>
        <v/>
      </c>
      <c r="AC1122" s="107" t="str">
        <f aca="false">IF($C1122="","",IF($S1122="Converted","8 Won / Certified",IF($S1122="Application Started","7 Certification / Enterprise opportunity",IF($S1122="Meeting Booked","6 Meeting / Application",IF(OR($S1122="Interested",$S1122="Info Requested"),"5 Interested",IF(OR($S1122="Declined",$S1122="Not Relevant",$S1122="Do Not Contact / Unsubscribed"),"9 Closed - Lost",IF($R1122="Yes","4 Contacted",IF($N1122="Yes","2 Engaged",IF($M1122="Yes","1 Awareness",IF($AA1122&gt;=60,"3 Qualified","1 Awareness"))))))))))</f>
        <v/>
      </c>
      <c r="AD1122" s="108"/>
      <c r="AE1122" s="108"/>
      <c r="AF1122" s="111" t="str">
        <f aca="false">IF($AE1122="","",$AE1122+10)</f>
        <v/>
      </c>
      <c r="AG1122" s="108"/>
      <c r="AH1122" s="81"/>
      <c r="AI1122" s="108"/>
      <c r="AJ1122" s="81"/>
      <c r="AK1122" s="108"/>
      <c r="AL1122" s="110"/>
      <c r="AM1122" s="81"/>
      <c r="AN1122" s="111" t="str">
        <f aca="false">IF($D1122="","",IF(COUNTIF($D$4:$D$1203,$D1122)&gt;1,"DUPLICATE — check earlier row",""))</f>
        <v/>
      </c>
      <c r="AO1122" s="81"/>
      <c r="AP1122" s="81"/>
    </row>
    <row r="1123" customFormat="false" ht="30" hidden="false" customHeight="true" outlineLevel="0" collapsed="false">
      <c r="A1123" s="79"/>
      <c r="B1123" s="80"/>
      <c r="C1123" s="80"/>
      <c r="D1123" s="80"/>
      <c r="E1123" s="80"/>
      <c r="F1123" s="80"/>
      <c r="G1123" s="80"/>
      <c r="H1123" s="80"/>
      <c r="I1123" s="80"/>
      <c r="J1123" s="102"/>
      <c r="K1123" s="103" t="str">
        <f aca="false">IF(J1123="","",IF(J1123&gt;=8,"Yes","Check"))</f>
        <v/>
      </c>
      <c r="L1123" s="81"/>
      <c r="M1123" s="102"/>
      <c r="N1123" s="102"/>
      <c r="O1123" s="80"/>
      <c r="P1123" s="81"/>
      <c r="Q1123" s="103" t="str">
        <f aca="false">IF(P1123="","",LEN(P1123))</f>
        <v/>
      </c>
      <c r="R1123" s="102"/>
      <c r="S1123" s="80"/>
      <c r="T1123" s="81"/>
      <c r="U1123" s="104" t="str">
        <f aca="false">IF($AE1123&lt;&gt;"",$AE1123+4,IF(OR(R1123&lt;&gt;"Yes",A1123=""),"",A1123+4))</f>
        <v/>
      </c>
      <c r="V1123" s="102"/>
      <c r="W1123" s="81"/>
      <c r="X1123" s="81"/>
      <c r="Y1123" s="105"/>
      <c r="Z1123" s="105"/>
      <c r="AA1123" s="106" t="str">
        <f aca="false">IF(AND($Y1123="",$Z1123=""),"",ROUND(IFERROR(VALUE(LEFT($Y1123,1)),0)*12+IFERROR(VALUE(LEFT($Z1123,1)),0)*8,0))</f>
        <v/>
      </c>
      <c r="AB1123" s="106" t="str">
        <f aca="false">IF($AA1123="","",IF($AA1123&gt;=80,"A - call first",IF($AA1123&gt;=60,"B - worth pursuing",IF($AA1123&gt;=40,"C - nurture","D - do not spend time here"))))</f>
        <v/>
      </c>
      <c r="AC1123" s="107" t="str">
        <f aca="false">IF($C1123="","",IF($S1123="Converted","8 Won / Certified",IF($S1123="Application Started","7 Certification / Enterprise opportunity",IF($S1123="Meeting Booked","6 Meeting / Application",IF(OR($S1123="Interested",$S1123="Info Requested"),"5 Interested",IF(OR($S1123="Declined",$S1123="Not Relevant",$S1123="Do Not Contact / Unsubscribed"),"9 Closed - Lost",IF($R1123="Yes","4 Contacted",IF($N1123="Yes","2 Engaged",IF($M1123="Yes","1 Awareness",IF($AA1123&gt;=60,"3 Qualified","1 Awareness"))))))))))</f>
        <v/>
      </c>
      <c r="AD1123" s="108"/>
      <c r="AE1123" s="108"/>
      <c r="AF1123" s="109" t="str">
        <f aca="false">IF($AE1123="","",$AE1123+10)</f>
        <v/>
      </c>
      <c r="AG1123" s="108"/>
      <c r="AH1123" s="81"/>
      <c r="AI1123" s="108"/>
      <c r="AJ1123" s="81"/>
      <c r="AK1123" s="108"/>
      <c r="AL1123" s="110"/>
      <c r="AM1123" s="81"/>
      <c r="AN1123" s="109" t="str">
        <f aca="false">IF($D1123="","",IF(COUNTIF($D$4:$D$1203,$D1123)&gt;1,"DUPLICATE — check earlier row",""))</f>
        <v/>
      </c>
      <c r="AO1123" s="81"/>
      <c r="AP1123" s="81"/>
    </row>
    <row r="1124" customFormat="false" ht="30" hidden="false" customHeight="true" outlineLevel="0" collapsed="false">
      <c r="A1124" s="79"/>
      <c r="B1124" s="80"/>
      <c r="C1124" s="80"/>
      <c r="D1124" s="80"/>
      <c r="E1124" s="80"/>
      <c r="F1124" s="80"/>
      <c r="G1124" s="80"/>
      <c r="H1124" s="80"/>
      <c r="I1124" s="80"/>
      <c r="J1124" s="102"/>
      <c r="K1124" s="103" t="str">
        <f aca="false">IF(J1124="","",IF(J1124&gt;=8,"Yes","Check"))</f>
        <v/>
      </c>
      <c r="L1124" s="81"/>
      <c r="M1124" s="102"/>
      <c r="N1124" s="102"/>
      <c r="O1124" s="80"/>
      <c r="P1124" s="81"/>
      <c r="Q1124" s="103" t="str">
        <f aca="false">IF(P1124="","",LEN(P1124))</f>
        <v/>
      </c>
      <c r="R1124" s="102"/>
      <c r="S1124" s="80"/>
      <c r="T1124" s="81"/>
      <c r="U1124" s="104" t="str">
        <f aca="false">IF($AE1124&lt;&gt;"",$AE1124+4,IF(OR(R1124&lt;&gt;"Yes",A1124=""),"",A1124+4))</f>
        <v/>
      </c>
      <c r="V1124" s="102"/>
      <c r="W1124" s="81"/>
      <c r="X1124" s="81"/>
      <c r="Y1124" s="105"/>
      <c r="Z1124" s="105"/>
      <c r="AA1124" s="106" t="str">
        <f aca="false">IF(AND($Y1124="",$Z1124=""),"",ROUND(IFERROR(VALUE(LEFT($Y1124,1)),0)*12+IFERROR(VALUE(LEFT($Z1124,1)),0)*8,0))</f>
        <v/>
      </c>
      <c r="AB1124" s="106" t="str">
        <f aca="false">IF($AA1124="","",IF($AA1124&gt;=80,"A - call first",IF($AA1124&gt;=60,"B - worth pursuing",IF($AA1124&gt;=40,"C - nurture","D - do not spend time here"))))</f>
        <v/>
      </c>
      <c r="AC1124" s="107" t="str">
        <f aca="false">IF($C1124="","",IF($S1124="Converted","8 Won / Certified",IF($S1124="Application Started","7 Certification / Enterprise opportunity",IF($S1124="Meeting Booked","6 Meeting / Application",IF(OR($S1124="Interested",$S1124="Info Requested"),"5 Interested",IF(OR($S1124="Declined",$S1124="Not Relevant",$S1124="Do Not Contact / Unsubscribed"),"9 Closed - Lost",IF($R1124="Yes","4 Contacted",IF($N1124="Yes","2 Engaged",IF($M1124="Yes","1 Awareness",IF($AA1124&gt;=60,"3 Qualified","1 Awareness"))))))))))</f>
        <v/>
      </c>
      <c r="AD1124" s="108"/>
      <c r="AE1124" s="108"/>
      <c r="AF1124" s="111" t="str">
        <f aca="false">IF($AE1124="","",$AE1124+10)</f>
        <v/>
      </c>
      <c r="AG1124" s="108"/>
      <c r="AH1124" s="81"/>
      <c r="AI1124" s="108"/>
      <c r="AJ1124" s="81"/>
      <c r="AK1124" s="108"/>
      <c r="AL1124" s="110"/>
      <c r="AM1124" s="81"/>
      <c r="AN1124" s="111" t="str">
        <f aca="false">IF($D1124="","",IF(COUNTIF($D$4:$D$1203,$D1124)&gt;1,"DUPLICATE — check earlier row",""))</f>
        <v/>
      </c>
      <c r="AO1124" s="81"/>
      <c r="AP1124" s="81"/>
    </row>
    <row r="1125" customFormat="false" ht="30" hidden="false" customHeight="true" outlineLevel="0" collapsed="false">
      <c r="A1125" s="79"/>
      <c r="B1125" s="80"/>
      <c r="C1125" s="80"/>
      <c r="D1125" s="80"/>
      <c r="E1125" s="80"/>
      <c r="F1125" s="80"/>
      <c r="G1125" s="80"/>
      <c r="H1125" s="80"/>
      <c r="I1125" s="80"/>
      <c r="J1125" s="102"/>
      <c r="K1125" s="103" t="str">
        <f aca="false">IF(J1125="","",IF(J1125&gt;=8,"Yes","Check"))</f>
        <v/>
      </c>
      <c r="L1125" s="81"/>
      <c r="M1125" s="102"/>
      <c r="N1125" s="102"/>
      <c r="O1125" s="80"/>
      <c r="P1125" s="81"/>
      <c r="Q1125" s="103" t="str">
        <f aca="false">IF(P1125="","",LEN(P1125))</f>
        <v/>
      </c>
      <c r="R1125" s="102"/>
      <c r="S1125" s="80"/>
      <c r="T1125" s="81"/>
      <c r="U1125" s="104" t="str">
        <f aca="false">IF($AE1125&lt;&gt;"",$AE1125+4,IF(OR(R1125&lt;&gt;"Yes",A1125=""),"",A1125+4))</f>
        <v/>
      </c>
      <c r="V1125" s="102"/>
      <c r="W1125" s="81"/>
      <c r="X1125" s="81"/>
      <c r="Y1125" s="105"/>
      <c r="Z1125" s="105"/>
      <c r="AA1125" s="106" t="str">
        <f aca="false">IF(AND($Y1125="",$Z1125=""),"",ROUND(IFERROR(VALUE(LEFT($Y1125,1)),0)*12+IFERROR(VALUE(LEFT($Z1125,1)),0)*8,0))</f>
        <v/>
      </c>
      <c r="AB1125" s="106" t="str">
        <f aca="false">IF($AA1125="","",IF($AA1125&gt;=80,"A - call first",IF($AA1125&gt;=60,"B - worth pursuing",IF($AA1125&gt;=40,"C - nurture","D - do not spend time here"))))</f>
        <v/>
      </c>
      <c r="AC1125" s="107" t="str">
        <f aca="false">IF($C1125="","",IF($S1125="Converted","8 Won / Certified",IF($S1125="Application Started","7 Certification / Enterprise opportunity",IF($S1125="Meeting Booked","6 Meeting / Application",IF(OR($S1125="Interested",$S1125="Info Requested"),"5 Interested",IF(OR($S1125="Declined",$S1125="Not Relevant",$S1125="Do Not Contact / Unsubscribed"),"9 Closed - Lost",IF($R1125="Yes","4 Contacted",IF($N1125="Yes","2 Engaged",IF($M1125="Yes","1 Awareness",IF($AA1125&gt;=60,"3 Qualified","1 Awareness"))))))))))</f>
        <v/>
      </c>
      <c r="AD1125" s="108"/>
      <c r="AE1125" s="108"/>
      <c r="AF1125" s="109" t="str">
        <f aca="false">IF($AE1125="","",$AE1125+10)</f>
        <v/>
      </c>
      <c r="AG1125" s="108"/>
      <c r="AH1125" s="81"/>
      <c r="AI1125" s="108"/>
      <c r="AJ1125" s="81"/>
      <c r="AK1125" s="108"/>
      <c r="AL1125" s="110"/>
      <c r="AM1125" s="81"/>
      <c r="AN1125" s="109" t="str">
        <f aca="false">IF($D1125="","",IF(COUNTIF($D$4:$D$1203,$D1125)&gt;1,"DUPLICATE — check earlier row",""))</f>
        <v/>
      </c>
      <c r="AO1125" s="81"/>
      <c r="AP1125" s="81"/>
    </row>
    <row r="1126" customFormat="false" ht="30" hidden="false" customHeight="true" outlineLevel="0" collapsed="false">
      <c r="A1126" s="79"/>
      <c r="B1126" s="80"/>
      <c r="C1126" s="80"/>
      <c r="D1126" s="80"/>
      <c r="E1126" s="80"/>
      <c r="F1126" s="80"/>
      <c r="G1126" s="80"/>
      <c r="H1126" s="80"/>
      <c r="I1126" s="80"/>
      <c r="J1126" s="102"/>
      <c r="K1126" s="103" t="str">
        <f aca="false">IF(J1126="","",IF(J1126&gt;=8,"Yes","Check"))</f>
        <v/>
      </c>
      <c r="L1126" s="81"/>
      <c r="M1126" s="102"/>
      <c r="N1126" s="102"/>
      <c r="O1126" s="80"/>
      <c r="P1126" s="81"/>
      <c r="Q1126" s="103" t="str">
        <f aca="false">IF(P1126="","",LEN(P1126))</f>
        <v/>
      </c>
      <c r="R1126" s="102"/>
      <c r="S1126" s="80"/>
      <c r="T1126" s="81"/>
      <c r="U1126" s="104" t="str">
        <f aca="false">IF($AE1126&lt;&gt;"",$AE1126+4,IF(OR(R1126&lt;&gt;"Yes",A1126=""),"",A1126+4))</f>
        <v/>
      </c>
      <c r="V1126" s="102"/>
      <c r="W1126" s="81"/>
      <c r="X1126" s="81"/>
      <c r="Y1126" s="105"/>
      <c r="Z1126" s="105"/>
      <c r="AA1126" s="106" t="str">
        <f aca="false">IF(AND($Y1126="",$Z1126=""),"",ROUND(IFERROR(VALUE(LEFT($Y1126,1)),0)*12+IFERROR(VALUE(LEFT($Z1126,1)),0)*8,0))</f>
        <v/>
      </c>
      <c r="AB1126" s="106" t="str">
        <f aca="false">IF($AA1126="","",IF($AA1126&gt;=80,"A - call first",IF($AA1126&gt;=60,"B - worth pursuing",IF($AA1126&gt;=40,"C - nurture","D - do not spend time here"))))</f>
        <v/>
      </c>
      <c r="AC1126" s="107" t="str">
        <f aca="false">IF($C1126="","",IF($S1126="Converted","8 Won / Certified",IF($S1126="Application Started","7 Certification / Enterprise opportunity",IF($S1126="Meeting Booked","6 Meeting / Application",IF(OR($S1126="Interested",$S1126="Info Requested"),"5 Interested",IF(OR($S1126="Declined",$S1126="Not Relevant",$S1126="Do Not Contact / Unsubscribed"),"9 Closed - Lost",IF($R1126="Yes","4 Contacted",IF($N1126="Yes","2 Engaged",IF($M1126="Yes","1 Awareness",IF($AA1126&gt;=60,"3 Qualified","1 Awareness"))))))))))</f>
        <v/>
      </c>
      <c r="AD1126" s="108"/>
      <c r="AE1126" s="108"/>
      <c r="AF1126" s="111" t="str">
        <f aca="false">IF($AE1126="","",$AE1126+10)</f>
        <v/>
      </c>
      <c r="AG1126" s="108"/>
      <c r="AH1126" s="81"/>
      <c r="AI1126" s="108"/>
      <c r="AJ1126" s="81"/>
      <c r="AK1126" s="108"/>
      <c r="AL1126" s="110"/>
      <c r="AM1126" s="81"/>
      <c r="AN1126" s="111" t="str">
        <f aca="false">IF($D1126="","",IF(COUNTIF($D$4:$D$1203,$D1126)&gt;1,"DUPLICATE — check earlier row",""))</f>
        <v/>
      </c>
      <c r="AO1126" s="81"/>
      <c r="AP1126" s="81"/>
    </row>
    <row r="1127" customFormat="false" ht="30" hidden="false" customHeight="true" outlineLevel="0" collapsed="false">
      <c r="A1127" s="79"/>
      <c r="B1127" s="80"/>
      <c r="C1127" s="80"/>
      <c r="D1127" s="80"/>
      <c r="E1127" s="80"/>
      <c r="F1127" s="80"/>
      <c r="G1127" s="80"/>
      <c r="H1127" s="80"/>
      <c r="I1127" s="80"/>
      <c r="J1127" s="102"/>
      <c r="K1127" s="103" t="str">
        <f aca="false">IF(J1127="","",IF(J1127&gt;=8,"Yes","Check"))</f>
        <v/>
      </c>
      <c r="L1127" s="81"/>
      <c r="M1127" s="102"/>
      <c r="N1127" s="102"/>
      <c r="O1127" s="80"/>
      <c r="P1127" s="81"/>
      <c r="Q1127" s="103" t="str">
        <f aca="false">IF(P1127="","",LEN(P1127))</f>
        <v/>
      </c>
      <c r="R1127" s="102"/>
      <c r="S1127" s="80"/>
      <c r="T1127" s="81"/>
      <c r="U1127" s="104" t="str">
        <f aca="false">IF($AE1127&lt;&gt;"",$AE1127+4,IF(OR(R1127&lt;&gt;"Yes",A1127=""),"",A1127+4))</f>
        <v/>
      </c>
      <c r="V1127" s="102"/>
      <c r="W1127" s="81"/>
      <c r="X1127" s="81"/>
      <c r="Y1127" s="105"/>
      <c r="Z1127" s="105"/>
      <c r="AA1127" s="106" t="str">
        <f aca="false">IF(AND($Y1127="",$Z1127=""),"",ROUND(IFERROR(VALUE(LEFT($Y1127,1)),0)*12+IFERROR(VALUE(LEFT($Z1127,1)),0)*8,0))</f>
        <v/>
      </c>
      <c r="AB1127" s="106" t="str">
        <f aca="false">IF($AA1127="","",IF($AA1127&gt;=80,"A - call first",IF($AA1127&gt;=60,"B - worth pursuing",IF($AA1127&gt;=40,"C - nurture","D - do not spend time here"))))</f>
        <v/>
      </c>
      <c r="AC1127" s="107" t="str">
        <f aca="false">IF($C1127="","",IF($S1127="Converted","8 Won / Certified",IF($S1127="Application Started","7 Certification / Enterprise opportunity",IF($S1127="Meeting Booked","6 Meeting / Application",IF(OR($S1127="Interested",$S1127="Info Requested"),"5 Interested",IF(OR($S1127="Declined",$S1127="Not Relevant",$S1127="Do Not Contact / Unsubscribed"),"9 Closed - Lost",IF($R1127="Yes","4 Contacted",IF($N1127="Yes","2 Engaged",IF($M1127="Yes","1 Awareness",IF($AA1127&gt;=60,"3 Qualified","1 Awareness"))))))))))</f>
        <v/>
      </c>
      <c r="AD1127" s="108"/>
      <c r="AE1127" s="108"/>
      <c r="AF1127" s="109" t="str">
        <f aca="false">IF($AE1127="","",$AE1127+10)</f>
        <v/>
      </c>
      <c r="AG1127" s="108"/>
      <c r="AH1127" s="81"/>
      <c r="AI1127" s="108"/>
      <c r="AJ1127" s="81"/>
      <c r="AK1127" s="108"/>
      <c r="AL1127" s="110"/>
      <c r="AM1127" s="81"/>
      <c r="AN1127" s="109" t="str">
        <f aca="false">IF($D1127="","",IF(COUNTIF($D$4:$D$1203,$D1127)&gt;1,"DUPLICATE — check earlier row",""))</f>
        <v/>
      </c>
      <c r="AO1127" s="81"/>
      <c r="AP1127" s="81"/>
    </row>
    <row r="1128" customFormat="false" ht="30" hidden="false" customHeight="true" outlineLevel="0" collapsed="false">
      <c r="A1128" s="79"/>
      <c r="B1128" s="80"/>
      <c r="C1128" s="80"/>
      <c r="D1128" s="80"/>
      <c r="E1128" s="80"/>
      <c r="F1128" s="80"/>
      <c r="G1128" s="80"/>
      <c r="H1128" s="80"/>
      <c r="I1128" s="80"/>
      <c r="J1128" s="102"/>
      <c r="K1128" s="103" t="str">
        <f aca="false">IF(J1128="","",IF(J1128&gt;=8,"Yes","Check"))</f>
        <v/>
      </c>
      <c r="L1128" s="81"/>
      <c r="M1128" s="102"/>
      <c r="N1128" s="102"/>
      <c r="O1128" s="80"/>
      <c r="P1128" s="81"/>
      <c r="Q1128" s="103" t="str">
        <f aca="false">IF(P1128="","",LEN(P1128))</f>
        <v/>
      </c>
      <c r="R1128" s="102"/>
      <c r="S1128" s="80"/>
      <c r="T1128" s="81"/>
      <c r="U1128" s="104" t="str">
        <f aca="false">IF($AE1128&lt;&gt;"",$AE1128+4,IF(OR(R1128&lt;&gt;"Yes",A1128=""),"",A1128+4))</f>
        <v/>
      </c>
      <c r="V1128" s="102"/>
      <c r="W1128" s="81"/>
      <c r="X1128" s="81"/>
      <c r="Y1128" s="105"/>
      <c r="Z1128" s="105"/>
      <c r="AA1128" s="106" t="str">
        <f aca="false">IF(AND($Y1128="",$Z1128=""),"",ROUND(IFERROR(VALUE(LEFT($Y1128,1)),0)*12+IFERROR(VALUE(LEFT($Z1128,1)),0)*8,0))</f>
        <v/>
      </c>
      <c r="AB1128" s="106" t="str">
        <f aca="false">IF($AA1128="","",IF($AA1128&gt;=80,"A - call first",IF($AA1128&gt;=60,"B - worth pursuing",IF($AA1128&gt;=40,"C - nurture","D - do not spend time here"))))</f>
        <v/>
      </c>
      <c r="AC1128" s="107" t="str">
        <f aca="false">IF($C1128="","",IF($S1128="Converted","8 Won / Certified",IF($S1128="Application Started","7 Certification / Enterprise opportunity",IF($S1128="Meeting Booked","6 Meeting / Application",IF(OR($S1128="Interested",$S1128="Info Requested"),"5 Interested",IF(OR($S1128="Declined",$S1128="Not Relevant",$S1128="Do Not Contact / Unsubscribed"),"9 Closed - Lost",IF($R1128="Yes","4 Contacted",IF($N1128="Yes","2 Engaged",IF($M1128="Yes","1 Awareness",IF($AA1128&gt;=60,"3 Qualified","1 Awareness"))))))))))</f>
        <v/>
      </c>
      <c r="AD1128" s="108"/>
      <c r="AE1128" s="108"/>
      <c r="AF1128" s="111" t="str">
        <f aca="false">IF($AE1128="","",$AE1128+10)</f>
        <v/>
      </c>
      <c r="AG1128" s="108"/>
      <c r="AH1128" s="81"/>
      <c r="AI1128" s="108"/>
      <c r="AJ1128" s="81"/>
      <c r="AK1128" s="108"/>
      <c r="AL1128" s="110"/>
      <c r="AM1128" s="81"/>
      <c r="AN1128" s="111" t="str">
        <f aca="false">IF($D1128="","",IF(COUNTIF($D$4:$D$1203,$D1128)&gt;1,"DUPLICATE — check earlier row",""))</f>
        <v/>
      </c>
      <c r="AO1128" s="81"/>
      <c r="AP1128" s="81"/>
    </row>
    <row r="1129" customFormat="false" ht="30" hidden="false" customHeight="true" outlineLevel="0" collapsed="false">
      <c r="A1129" s="79"/>
      <c r="B1129" s="80"/>
      <c r="C1129" s="80"/>
      <c r="D1129" s="80"/>
      <c r="E1129" s="80"/>
      <c r="F1129" s="80"/>
      <c r="G1129" s="80"/>
      <c r="H1129" s="80"/>
      <c r="I1129" s="80"/>
      <c r="J1129" s="102"/>
      <c r="K1129" s="103" t="str">
        <f aca="false">IF(J1129="","",IF(J1129&gt;=8,"Yes","Check"))</f>
        <v/>
      </c>
      <c r="L1129" s="81"/>
      <c r="M1129" s="102"/>
      <c r="N1129" s="102"/>
      <c r="O1129" s="80"/>
      <c r="P1129" s="81"/>
      <c r="Q1129" s="103" t="str">
        <f aca="false">IF(P1129="","",LEN(P1129))</f>
        <v/>
      </c>
      <c r="R1129" s="102"/>
      <c r="S1129" s="80"/>
      <c r="T1129" s="81"/>
      <c r="U1129" s="104" t="str">
        <f aca="false">IF($AE1129&lt;&gt;"",$AE1129+4,IF(OR(R1129&lt;&gt;"Yes",A1129=""),"",A1129+4))</f>
        <v/>
      </c>
      <c r="V1129" s="102"/>
      <c r="W1129" s="81"/>
      <c r="X1129" s="81"/>
      <c r="Y1129" s="105"/>
      <c r="Z1129" s="105"/>
      <c r="AA1129" s="106" t="str">
        <f aca="false">IF(AND($Y1129="",$Z1129=""),"",ROUND(IFERROR(VALUE(LEFT($Y1129,1)),0)*12+IFERROR(VALUE(LEFT($Z1129,1)),0)*8,0))</f>
        <v/>
      </c>
      <c r="AB1129" s="106" t="str">
        <f aca="false">IF($AA1129="","",IF($AA1129&gt;=80,"A - call first",IF($AA1129&gt;=60,"B - worth pursuing",IF($AA1129&gt;=40,"C - nurture","D - do not spend time here"))))</f>
        <v/>
      </c>
      <c r="AC1129" s="107" t="str">
        <f aca="false">IF($C1129="","",IF($S1129="Converted","8 Won / Certified",IF($S1129="Application Started","7 Certification / Enterprise opportunity",IF($S1129="Meeting Booked","6 Meeting / Application",IF(OR($S1129="Interested",$S1129="Info Requested"),"5 Interested",IF(OR($S1129="Declined",$S1129="Not Relevant",$S1129="Do Not Contact / Unsubscribed"),"9 Closed - Lost",IF($R1129="Yes","4 Contacted",IF($N1129="Yes","2 Engaged",IF($M1129="Yes","1 Awareness",IF($AA1129&gt;=60,"3 Qualified","1 Awareness"))))))))))</f>
        <v/>
      </c>
      <c r="AD1129" s="108"/>
      <c r="AE1129" s="108"/>
      <c r="AF1129" s="109" t="str">
        <f aca="false">IF($AE1129="","",$AE1129+10)</f>
        <v/>
      </c>
      <c r="AG1129" s="108"/>
      <c r="AH1129" s="81"/>
      <c r="AI1129" s="108"/>
      <c r="AJ1129" s="81"/>
      <c r="AK1129" s="108"/>
      <c r="AL1129" s="110"/>
      <c r="AM1129" s="81"/>
      <c r="AN1129" s="109" t="str">
        <f aca="false">IF($D1129="","",IF(COUNTIF($D$4:$D$1203,$D1129)&gt;1,"DUPLICATE — check earlier row",""))</f>
        <v/>
      </c>
      <c r="AO1129" s="81"/>
      <c r="AP1129" s="81"/>
    </row>
    <row r="1130" customFormat="false" ht="30" hidden="false" customHeight="true" outlineLevel="0" collapsed="false">
      <c r="A1130" s="79"/>
      <c r="B1130" s="80"/>
      <c r="C1130" s="80"/>
      <c r="D1130" s="80"/>
      <c r="E1130" s="80"/>
      <c r="F1130" s="80"/>
      <c r="G1130" s="80"/>
      <c r="H1130" s="80"/>
      <c r="I1130" s="80"/>
      <c r="J1130" s="102"/>
      <c r="K1130" s="103" t="str">
        <f aca="false">IF(J1130="","",IF(J1130&gt;=8,"Yes","Check"))</f>
        <v/>
      </c>
      <c r="L1130" s="81"/>
      <c r="M1130" s="102"/>
      <c r="N1130" s="102"/>
      <c r="O1130" s="80"/>
      <c r="P1130" s="81"/>
      <c r="Q1130" s="103" t="str">
        <f aca="false">IF(P1130="","",LEN(P1130))</f>
        <v/>
      </c>
      <c r="R1130" s="102"/>
      <c r="S1130" s="80"/>
      <c r="T1130" s="81"/>
      <c r="U1130" s="104" t="str">
        <f aca="false">IF($AE1130&lt;&gt;"",$AE1130+4,IF(OR(R1130&lt;&gt;"Yes",A1130=""),"",A1130+4))</f>
        <v/>
      </c>
      <c r="V1130" s="102"/>
      <c r="W1130" s="81"/>
      <c r="X1130" s="81"/>
      <c r="Y1130" s="105"/>
      <c r="Z1130" s="105"/>
      <c r="AA1130" s="106" t="str">
        <f aca="false">IF(AND($Y1130="",$Z1130=""),"",ROUND(IFERROR(VALUE(LEFT($Y1130,1)),0)*12+IFERROR(VALUE(LEFT($Z1130,1)),0)*8,0))</f>
        <v/>
      </c>
      <c r="AB1130" s="106" t="str">
        <f aca="false">IF($AA1130="","",IF($AA1130&gt;=80,"A - call first",IF($AA1130&gt;=60,"B - worth pursuing",IF($AA1130&gt;=40,"C - nurture","D - do not spend time here"))))</f>
        <v/>
      </c>
      <c r="AC1130" s="107" t="str">
        <f aca="false">IF($C1130="","",IF($S1130="Converted","8 Won / Certified",IF($S1130="Application Started","7 Certification / Enterprise opportunity",IF($S1130="Meeting Booked","6 Meeting / Application",IF(OR($S1130="Interested",$S1130="Info Requested"),"5 Interested",IF(OR($S1130="Declined",$S1130="Not Relevant",$S1130="Do Not Contact / Unsubscribed"),"9 Closed - Lost",IF($R1130="Yes","4 Contacted",IF($N1130="Yes","2 Engaged",IF($M1130="Yes","1 Awareness",IF($AA1130&gt;=60,"3 Qualified","1 Awareness"))))))))))</f>
        <v/>
      </c>
      <c r="AD1130" s="108"/>
      <c r="AE1130" s="108"/>
      <c r="AF1130" s="111" t="str">
        <f aca="false">IF($AE1130="","",$AE1130+10)</f>
        <v/>
      </c>
      <c r="AG1130" s="108"/>
      <c r="AH1130" s="81"/>
      <c r="AI1130" s="108"/>
      <c r="AJ1130" s="81"/>
      <c r="AK1130" s="108"/>
      <c r="AL1130" s="110"/>
      <c r="AM1130" s="81"/>
      <c r="AN1130" s="111" t="str">
        <f aca="false">IF($D1130="","",IF(COUNTIF($D$4:$D$1203,$D1130)&gt;1,"DUPLICATE — check earlier row",""))</f>
        <v/>
      </c>
      <c r="AO1130" s="81"/>
      <c r="AP1130" s="81"/>
    </row>
    <row r="1131" customFormat="false" ht="30" hidden="false" customHeight="true" outlineLevel="0" collapsed="false">
      <c r="A1131" s="79"/>
      <c r="B1131" s="80"/>
      <c r="C1131" s="80"/>
      <c r="D1131" s="80"/>
      <c r="E1131" s="80"/>
      <c r="F1131" s="80"/>
      <c r="G1131" s="80"/>
      <c r="H1131" s="80"/>
      <c r="I1131" s="80"/>
      <c r="J1131" s="102"/>
      <c r="K1131" s="103" t="str">
        <f aca="false">IF(J1131="","",IF(J1131&gt;=8,"Yes","Check"))</f>
        <v/>
      </c>
      <c r="L1131" s="81"/>
      <c r="M1131" s="102"/>
      <c r="N1131" s="102"/>
      <c r="O1131" s="80"/>
      <c r="P1131" s="81"/>
      <c r="Q1131" s="103" t="str">
        <f aca="false">IF(P1131="","",LEN(P1131))</f>
        <v/>
      </c>
      <c r="R1131" s="102"/>
      <c r="S1131" s="80"/>
      <c r="T1131" s="81"/>
      <c r="U1131" s="104" t="str">
        <f aca="false">IF($AE1131&lt;&gt;"",$AE1131+4,IF(OR(R1131&lt;&gt;"Yes",A1131=""),"",A1131+4))</f>
        <v/>
      </c>
      <c r="V1131" s="102"/>
      <c r="W1131" s="81"/>
      <c r="X1131" s="81"/>
      <c r="Y1131" s="105"/>
      <c r="Z1131" s="105"/>
      <c r="AA1131" s="106" t="str">
        <f aca="false">IF(AND($Y1131="",$Z1131=""),"",ROUND(IFERROR(VALUE(LEFT($Y1131,1)),0)*12+IFERROR(VALUE(LEFT($Z1131,1)),0)*8,0))</f>
        <v/>
      </c>
      <c r="AB1131" s="106" t="str">
        <f aca="false">IF($AA1131="","",IF($AA1131&gt;=80,"A - call first",IF($AA1131&gt;=60,"B - worth pursuing",IF($AA1131&gt;=40,"C - nurture","D - do not spend time here"))))</f>
        <v/>
      </c>
      <c r="AC1131" s="107" t="str">
        <f aca="false">IF($C1131="","",IF($S1131="Converted","8 Won / Certified",IF($S1131="Application Started","7 Certification / Enterprise opportunity",IF($S1131="Meeting Booked","6 Meeting / Application",IF(OR($S1131="Interested",$S1131="Info Requested"),"5 Interested",IF(OR($S1131="Declined",$S1131="Not Relevant",$S1131="Do Not Contact / Unsubscribed"),"9 Closed - Lost",IF($R1131="Yes","4 Contacted",IF($N1131="Yes","2 Engaged",IF($M1131="Yes","1 Awareness",IF($AA1131&gt;=60,"3 Qualified","1 Awareness"))))))))))</f>
        <v/>
      </c>
      <c r="AD1131" s="108"/>
      <c r="AE1131" s="108"/>
      <c r="AF1131" s="109" t="str">
        <f aca="false">IF($AE1131="","",$AE1131+10)</f>
        <v/>
      </c>
      <c r="AG1131" s="108"/>
      <c r="AH1131" s="81"/>
      <c r="AI1131" s="108"/>
      <c r="AJ1131" s="81"/>
      <c r="AK1131" s="108"/>
      <c r="AL1131" s="110"/>
      <c r="AM1131" s="81"/>
      <c r="AN1131" s="109" t="str">
        <f aca="false">IF($D1131="","",IF(COUNTIF($D$4:$D$1203,$D1131)&gt;1,"DUPLICATE — check earlier row",""))</f>
        <v/>
      </c>
      <c r="AO1131" s="81"/>
      <c r="AP1131" s="81"/>
    </row>
    <row r="1132" customFormat="false" ht="30" hidden="false" customHeight="true" outlineLevel="0" collapsed="false">
      <c r="A1132" s="79"/>
      <c r="B1132" s="80"/>
      <c r="C1132" s="80"/>
      <c r="D1132" s="80"/>
      <c r="E1132" s="80"/>
      <c r="F1132" s="80"/>
      <c r="G1132" s="80"/>
      <c r="H1132" s="80"/>
      <c r="I1132" s="80"/>
      <c r="J1132" s="102"/>
      <c r="K1132" s="103" t="str">
        <f aca="false">IF(J1132="","",IF(J1132&gt;=8,"Yes","Check"))</f>
        <v/>
      </c>
      <c r="L1132" s="81"/>
      <c r="M1132" s="102"/>
      <c r="N1132" s="102"/>
      <c r="O1132" s="80"/>
      <c r="P1132" s="81"/>
      <c r="Q1132" s="103" t="str">
        <f aca="false">IF(P1132="","",LEN(P1132))</f>
        <v/>
      </c>
      <c r="R1132" s="102"/>
      <c r="S1132" s="80"/>
      <c r="T1132" s="81"/>
      <c r="U1132" s="104" t="str">
        <f aca="false">IF($AE1132&lt;&gt;"",$AE1132+4,IF(OR(R1132&lt;&gt;"Yes",A1132=""),"",A1132+4))</f>
        <v/>
      </c>
      <c r="V1132" s="102"/>
      <c r="W1132" s="81"/>
      <c r="X1132" s="81"/>
      <c r="Y1132" s="105"/>
      <c r="Z1132" s="105"/>
      <c r="AA1132" s="106" t="str">
        <f aca="false">IF(AND($Y1132="",$Z1132=""),"",ROUND(IFERROR(VALUE(LEFT($Y1132,1)),0)*12+IFERROR(VALUE(LEFT($Z1132,1)),0)*8,0))</f>
        <v/>
      </c>
      <c r="AB1132" s="106" t="str">
        <f aca="false">IF($AA1132="","",IF($AA1132&gt;=80,"A - call first",IF($AA1132&gt;=60,"B - worth pursuing",IF($AA1132&gt;=40,"C - nurture","D - do not spend time here"))))</f>
        <v/>
      </c>
      <c r="AC1132" s="107" t="str">
        <f aca="false">IF($C1132="","",IF($S1132="Converted","8 Won / Certified",IF($S1132="Application Started","7 Certification / Enterprise opportunity",IF($S1132="Meeting Booked","6 Meeting / Application",IF(OR($S1132="Interested",$S1132="Info Requested"),"5 Interested",IF(OR($S1132="Declined",$S1132="Not Relevant",$S1132="Do Not Contact / Unsubscribed"),"9 Closed - Lost",IF($R1132="Yes","4 Contacted",IF($N1132="Yes","2 Engaged",IF($M1132="Yes","1 Awareness",IF($AA1132&gt;=60,"3 Qualified","1 Awareness"))))))))))</f>
        <v/>
      </c>
      <c r="AD1132" s="108"/>
      <c r="AE1132" s="108"/>
      <c r="AF1132" s="111" t="str">
        <f aca="false">IF($AE1132="","",$AE1132+10)</f>
        <v/>
      </c>
      <c r="AG1132" s="108"/>
      <c r="AH1132" s="81"/>
      <c r="AI1132" s="108"/>
      <c r="AJ1132" s="81"/>
      <c r="AK1132" s="108"/>
      <c r="AL1132" s="110"/>
      <c r="AM1132" s="81"/>
      <c r="AN1132" s="111" t="str">
        <f aca="false">IF($D1132="","",IF(COUNTIF($D$4:$D$1203,$D1132)&gt;1,"DUPLICATE — check earlier row",""))</f>
        <v/>
      </c>
      <c r="AO1132" s="81"/>
      <c r="AP1132" s="81"/>
    </row>
    <row r="1133" customFormat="false" ht="30" hidden="false" customHeight="true" outlineLevel="0" collapsed="false">
      <c r="A1133" s="79"/>
      <c r="B1133" s="80"/>
      <c r="C1133" s="80"/>
      <c r="D1133" s="80"/>
      <c r="E1133" s="80"/>
      <c r="F1133" s="80"/>
      <c r="G1133" s="80"/>
      <c r="H1133" s="80"/>
      <c r="I1133" s="80"/>
      <c r="J1133" s="102"/>
      <c r="K1133" s="103" t="str">
        <f aca="false">IF(J1133="","",IF(J1133&gt;=8,"Yes","Check"))</f>
        <v/>
      </c>
      <c r="L1133" s="81"/>
      <c r="M1133" s="102"/>
      <c r="N1133" s="102"/>
      <c r="O1133" s="80"/>
      <c r="P1133" s="81"/>
      <c r="Q1133" s="103" t="str">
        <f aca="false">IF(P1133="","",LEN(P1133))</f>
        <v/>
      </c>
      <c r="R1133" s="102"/>
      <c r="S1133" s="80"/>
      <c r="T1133" s="81"/>
      <c r="U1133" s="104" t="str">
        <f aca="false">IF($AE1133&lt;&gt;"",$AE1133+4,IF(OR(R1133&lt;&gt;"Yes",A1133=""),"",A1133+4))</f>
        <v/>
      </c>
      <c r="V1133" s="102"/>
      <c r="W1133" s="81"/>
      <c r="X1133" s="81"/>
      <c r="Y1133" s="105"/>
      <c r="Z1133" s="105"/>
      <c r="AA1133" s="106" t="str">
        <f aca="false">IF(AND($Y1133="",$Z1133=""),"",ROUND(IFERROR(VALUE(LEFT($Y1133,1)),0)*12+IFERROR(VALUE(LEFT($Z1133,1)),0)*8,0))</f>
        <v/>
      </c>
      <c r="AB1133" s="106" t="str">
        <f aca="false">IF($AA1133="","",IF($AA1133&gt;=80,"A - call first",IF($AA1133&gt;=60,"B - worth pursuing",IF($AA1133&gt;=40,"C - nurture","D - do not spend time here"))))</f>
        <v/>
      </c>
      <c r="AC1133" s="107" t="str">
        <f aca="false">IF($C1133="","",IF($S1133="Converted","8 Won / Certified",IF($S1133="Application Started","7 Certification / Enterprise opportunity",IF($S1133="Meeting Booked","6 Meeting / Application",IF(OR($S1133="Interested",$S1133="Info Requested"),"5 Interested",IF(OR($S1133="Declined",$S1133="Not Relevant",$S1133="Do Not Contact / Unsubscribed"),"9 Closed - Lost",IF($R1133="Yes","4 Contacted",IF($N1133="Yes","2 Engaged",IF($M1133="Yes","1 Awareness",IF($AA1133&gt;=60,"3 Qualified","1 Awareness"))))))))))</f>
        <v/>
      </c>
      <c r="AD1133" s="108"/>
      <c r="AE1133" s="108"/>
      <c r="AF1133" s="109" t="str">
        <f aca="false">IF($AE1133="","",$AE1133+10)</f>
        <v/>
      </c>
      <c r="AG1133" s="108"/>
      <c r="AH1133" s="81"/>
      <c r="AI1133" s="108"/>
      <c r="AJ1133" s="81"/>
      <c r="AK1133" s="108"/>
      <c r="AL1133" s="110"/>
      <c r="AM1133" s="81"/>
      <c r="AN1133" s="109" t="str">
        <f aca="false">IF($D1133="","",IF(COUNTIF($D$4:$D$1203,$D1133)&gt;1,"DUPLICATE — check earlier row",""))</f>
        <v/>
      </c>
      <c r="AO1133" s="81"/>
      <c r="AP1133" s="81"/>
    </row>
    <row r="1134" customFormat="false" ht="30" hidden="false" customHeight="true" outlineLevel="0" collapsed="false">
      <c r="A1134" s="79"/>
      <c r="B1134" s="80"/>
      <c r="C1134" s="80"/>
      <c r="D1134" s="80"/>
      <c r="E1134" s="80"/>
      <c r="F1134" s="80"/>
      <c r="G1134" s="80"/>
      <c r="H1134" s="80"/>
      <c r="I1134" s="80"/>
      <c r="J1134" s="102"/>
      <c r="K1134" s="103" t="str">
        <f aca="false">IF(J1134="","",IF(J1134&gt;=8,"Yes","Check"))</f>
        <v/>
      </c>
      <c r="L1134" s="81"/>
      <c r="M1134" s="102"/>
      <c r="N1134" s="102"/>
      <c r="O1134" s="80"/>
      <c r="P1134" s="81"/>
      <c r="Q1134" s="103" t="str">
        <f aca="false">IF(P1134="","",LEN(P1134))</f>
        <v/>
      </c>
      <c r="R1134" s="102"/>
      <c r="S1134" s="80"/>
      <c r="T1134" s="81"/>
      <c r="U1134" s="104" t="str">
        <f aca="false">IF($AE1134&lt;&gt;"",$AE1134+4,IF(OR(R1134&lt;&gt;"Yes",A1134=""),"",A1134+4))</f>
        <v/>
      </c>
      <c r="V1134" s="102"/>
      <c r="W1134" s="81"/>
      <c r="X1134" s="81"/>
      <c r="Y1134" s="105"/>
      <c r="Z1134" s="105"/>
      <c r="AA1134" s="106" t="str">
        <f aca="false">IF(AND($Y1134="",$Z1134=""),"",ROUND(IFERROR(VALUE(LEFT($Y1134,1)),0)*12+IFERROR(VALUE(LEFT($Z1134,1)),0)*8,0))</f>
        <v/>
      </c>
      <c r="AB1134" s="106" t="str">
        <f aca="false">IF($AA1134="","",IF($AA1134&gt;=80,"A - call first",IF($AA1134&gt;=60,"B - worth pursuing",IF($AA1134&gt;=40,"C - nurture","D - do not spend time here"))))</f>
        <v/>
      </c>
      <c r="AC1134" s="107" t="str">
        <f aca="false">IF($C1134="","",IF($S1134="Converted","8 Won / Certified",IF($S1134="Application Started","7 Certification / Enterprise opportunity",IF($S1134="Meeting Booked","6 Meeting / Application",IF(OR($S1134="Interested",$S1134="Info Requested"),"5 Interested",IF(OR($S1134="Declined",$S1134="Not Relevant",$S1134="Do Not Contact / Unsubscribed"),"9 Closed - Lost",IF($R1134="Yes","4 Contacted",IF($N1134="Yes","2 Engaged",IF($M1134="Yes","1 Awareness",IF($AA1134&gt;=60,"3 Qualified","1 Awareness"))))))))))</f>
        <v/>
      </c>
      <c r="AD1134" s="108"/>
      <c r="AE1134" s="108"/>
      <c r="AF1134" s="111" t="str">
        <f aca="false">IF($AE1134="","",$AE1134+10)</f>
        <v/>
      </c>
      <c r="AG1134" s="108"/>
      <c r="AH1134" s="81"/>
      <c r="AI1134" s="108"/>
      <c r="AJ1134" s="81"/>
      <c r="AK1134" s="108"/>
      <c r="AL1134" s="110"/>
      <c r="AM1134" s="81"/>
      <c r="AN1134" s="111" t="str">
        <f aca="false">IF($D1134="","",IF(COUNTIF($D$4:$D$1203,$D1134)&gt;1,"DUPLICATE — check earlier row",""))</f>
        <v/>
      </c>
      <c r="AO1134" s="81"/>
      <c r="AP1134" s="81"/>
    </row>
    <row r="1135" customFormat="false" ht="30" hidden="false" customHeight="true" outlineLevel="0" collapsed="false">
      <c r="A1135" s="79"/>
      <c r="B1135" s="80"/>
      <c r="C1135" s="80"/>
      <c r="D1135" s="80"/>
      <c r="E1135" s="80"/>
      <c r="F1135" s="80"/>
      <c r="G1135" s="80"/>
      <c r="H1135" s="80"/>
      <c r="I1135" s="80"/>
      <c r="J1135" s="102"/>
      <c r="K1135" s="103" t="str">
        <f aca="false">IF(J1135="","",IF(J1135&gt;=8,"Yes","Check"))</f>
        <v/>
      </c>
      <c r="L1135" s="81"/>
      <c r="M1135" s="102"/>
      <c r="N1135" s="102"/>
      <c r="O1135" s="80"/>
      <c r="P1135" s="81"/>
      <c r="Q1135" s="103" t="str">
        <f aca="false">IF(P1135="","",LEN(P1135))</f>
        <v/>
      </c>
      <c r="R1135" s="102"/>
      <c r="S1135" s="80"/>
      <c r="T1135" s="81"/>
      <c r="U1135" s="104" t="str">
        <f aca="false">IF($AE1135&lt;&gt;"",$AE1135+4,IF(OR(R1135&lt;&gt;"Yes",A1135=""),"",A1135+4))</f>
        <v/>
      </c>
      <c r="V1135" s="102"/>
      <c r="W1135" s="81"/>
      <c r="X1135" s="81"/>
      <c r="Y1135" s="105"/>
      <c r="Z1135" s="105"/>
      <c r="AA1135" s="106" t="str">
        <f aca="false">IF(AND($Y1135="",$Z1135=""),"",ROUND(IFERROR(VALUE(LEFT($Y1135,1)),0)*12+IFERROR(VALUE(LEFT($Z1135,1)),0)*8,0))</f>
        <v/>
      </c>
      <c r="AB1135" s="106" t="str">
        <f aca="false">IF($AA1135="","",IF($AA1135&gt;=80,"A - call first",IF($AA1135&gt;=60,"B - worth pursuing",IF($AA1135&gt;=40,"C - nurture","D - do not spend time here"))))</f>
        <v/>
      </c>
      <c r="AC1135" s="107" t="str">
        <f aca="false">IF($C1135="","",IF($S1135="Converted","8 Won / Certified",IF($S1135="Application Started","7 Certification / Enterprise opportunity",IF($S1135="Meeting Booked","6 Meeting / Application",IF(OR($S1135="Interested",$S1135="Info Requested"),"5 Interested",IF(OR($S1135="Declined",$S1135="Not Relevant",$S1135="Do Not Contact / Unsubscribed"),"9 Closed - Lost",IF($R1135="Yes","4 Contacted",IF($N1135="Yes","2 Engaged",IF($M1135="Yes","1 Awareness",IF($AA1135&gt;=60,"3 Qualified","1 Awareness"))))))))))</f>
        <v/>
      </c>
      <c r="AD1135" s="108"/>
      <c r="AE1135" s="108"/>
      <c r="AF1135" s="109" t="str">
        <f aca="false">IF($AE1135="","",$AE1135+10)</f>
        <v/>
      </c>
      <c r="AG1135" s="108"/>
      <c r="AH1135" s="81"/>
      <c r="AI1135" s="108"/>
      <c r="AJ1135" s="81"/>
      <c r="AK1135" s="108"/>
      <c r="AL1135" s="110"/>
      <c r="AM1135" s="81"/>
      <c r="AN1135" s="109" t="str">
        <f aca="false">IF($D1135="","",IF(COUNTIF($D$4:$D$1203,$D1135)&gt;1,"DUPLICATE — check earlier row",""))</f>
        <v/>
      </c>
      <c r="AO1135" s="81"/>
      <c r="AP1135" s="81"/>
    </row>
    <row r="1136" customFormat="false" ht="30" hidden="false" customHeight="true" outlineLevel="0" collapsed="false">
      <c r="A1136" s="79"/>
      <c r="B1136" s="80"/>
      <c r="C1136" s="80"/>
      <c r="D1136" s="80"/>
      <c r="E1136" s="80"/>
      <c r="F1136" s="80"/>
      <c r="G1136" s="80"/>
      <c r="H1136" s="80"/>
      <c r="I1136" s="80"/>
      <c r="J1136" s="102"/>
      <c r="K1136" s="103" t="str">
        <f aca="false">IF(J1136="","",IF(J1136&gt;=8,"Yes","Check"))</f>
        <v/>
      </c>
      <c r="L1136" s="81"/>
      <c r="M1136" s="102"/>
      <c r="N1136" s="102"/>
      <c r="O1136" s="80"/>
      <c r="P1136" s="81"/>
      <c r="Q1136" s="103" t="str">
        <f aca="false">IF(P1136="","",LEN(P1136))</f>
        <v/>
      </c>
      <c r="R1136" s="102"/>
      <c r="S1136" s="80"/>
      <c r="T1136" s="81"/>
      <c r="U1136" s="104" t="str">
        <f aca="false">IF($AE1136&lt;&gt;"",$AE1136+4,IF(OR(R1136&lt;&gt;"Yes",A1136=""),"",A1136+4))</f>
        <v/>
      </c>
      <c r="V1136" s="102"/>
      <c r="W1136" s="81"/>
      <c r="X1136" s="81"/>
      <c r="Y1136" s="105"/>
      <c r="Z1136" s="105"/>
      <c r="AA1136" s="106" t="str">
        <f aca="false">IF(AND($Y1136="",$Z1136=""),"",ROUND(IFERROR(VALUE(LEFT($Y1136,1)),0)*12+IFERROR(VALUE(LEFT($Z1136,1)),0)*8,0))</f>
        <v/>
      </c>
      <c r="AB1136" s="106" t="str">
        <f aca="false">IF($AA1136="","",IF($AA1136&gt;=80,"A - call first",IF($AA1136&gt;=60,"B - worth pursuing",IF($AA1136&gt;=40,"C - nurture","D - do not spend time here"))))</f>
        <v/>
      </c>
      <c r="AC1136" s="107" t="str">
        <f aca="false">IF($C1136="","",IF($S1136="Converted","8 Won / Certified",IF($S1136="Application Started","7 Certification / Enterprise opportunity",IF($S1136="Meeting Booked","6 Meeting / Application",IF(OR($S1136="Interested",$S1136="Info Requested"),"5 Interested",IF(OR($S1136="Declined",$S1136="Not Relevant",$S1136="Do Not Contact / Unsubscribed"),"9 Closed - Lost",IF($R1136="Yes","4 Contacted",IF($N1136="Yes","2 Engaged",IF($M1136="Yes","1 Awareness",IF($AA1136&gt;=60,"3 Qualified","1 Awareness"))))))))))</f>
        <v/>
      </c>
      <c r="AD1136" s="108"/>
      <c r="AE1136" s="108"/>
      <c r="AF1136" s="111" t="str">
        <f aca="false">IF($AE1136="","",$AE1136+10)</f>
        <v/>
      </c>
      <c r="AG1136" s="108"/>
      <c r="AH1136" s="81"/>
      <c r="AI1136" s="108"/>
      <c r="AJ1136" s="81"/>
      <c r="AK1136" s="108"/>
      <c r="AL1136" s="110"/>
      <c r="AM1136" s="81"/>
      <c r="AN1136" s="111" t="str">
        <f aca="false">IF($D1136="","",IF(COUNTIF($D$4:$D$1203,$D1136)&gt;1,"DUPLICATE — check earlier row",""))</f>
        <v/>
      </c>
      <c r="AO1136" s="81"/>
      <c r="AP1136" s="81"/>
    </row>
    <row r="1137" customFormat="false" ht="30" hidden="false" customHeight="true" outlineLevel="0" collapsed="false">
      <c r="A1137" s="79"/>
      <c r="B1137" s="80"/>
      <c r="C1137" s="80"/>
      <c r="D1137" s="80"/>
      <c r="E1137" s="80"/>
      <c r="F1137" s="80"/>
      <c r="G1137" s="80"/>
      <c r="H1137" s="80"/>
      <c r="I1137" s="80"/>
      <c r="J1137" s="102"/>
      <c r="K1137" s="103" t="str">
        <f aca="false">IF(J1137="","",IF(J1137&gt;=8,"Yes","Check"))</f>
        <v/>
      </c>
      <c r="L1137" s="81"/>
      <c r="M1137" s="102"/>
      <c r="N1137" s="102"/>
      <c r="O1137" s="80"/>
      <c r="P1137" s="81"/>
      <c r="Q1137" s="103" t="str">
        <f aca="false">IF(P1137="","",LEN(P1137))</f>
        <v/>
      </c>
      <c r="R1137" s="102"/>
      <c r="S1137" s="80"/>
      <c r="T1137" s="81"/>
      <c r="U1137" s="104" t="str">
        <f aca="false">IF($AE1137&lt;&gt;"",$AE1137+4,IF(OR(R1137&lt;&gt;"Yes",A1137=""),"",A1137+4))</f>
        <v/>
      </c>
      <c r="V1137" s="102"/>
      <c r="W1137" s="81"/>
      <c r="X1137" s="81"/>
      <c r="Y1137" s="105"/>
      <c r="Z1137" s="105"/>
      <c r="AA1137" s="106" t="str">
        <f aca="false">IF(AND($Y1137="",$Z1137=""),"",ROUND(IFERROR(VALUE(LEFT($Y1137,1)),0)*12+IFERROR(VALUE(LEFT($Z1137,1)),0)*8,0))</f>
        <v/>
      </c>
      <c r="AB1137" s="106" t="str">
        <f aca="false">IF($AA1137="","",IF($AA1137&gt;=80,"A - call first",IF($AA1137&gt;=60,"B - worth pursuing",IF($AA1137&gt;=40,"C - nurture","D - do not spend time here"))))</f>
        <v/>
      </c>
      <c r="AC1137" s="107" t="str">
        <f aca="false">IF($C1137="","",IF($S1137="Converted","8 Won / Certified",IF($S1137="Application Started","7 Certification / Enterprise opportunity",IF($S1137="Meeting Booked","6 Meeting / Application",IF(OR($S1137="Interested",$S1137="Info Requested"),"5 Interested",IF(OR($S1137="Declined",$S1137="Not Relevant",$S1137="Do Not Contact / Unsubscribed"),"9 Closed - Lost",IF($R1137="Yes","4 Contacted",IF($N1137="Yes","2 Engaged",IF($M1137="Yes","1 Awareness",IF($AA1137&gt;=60,"3 Qualified","1 Awareness"))))))))))</f>
        <v/>
      </c>
      <c r="AD1137" s="108"/>
      <c r="AE1137" s="108"/>
      <c r="AF1137" s="109" t="str">
        <f aca="false">IF($AE1137="","",$AE1137+10)</f>
        <v/>
      </c>
      <c r="AG1137" s="108"/>
      <c r="AH1137" s="81"/>
      <c r="AI1137" s="108"/>
      <c r="AJ1137" s="81"/>
      <c r="AK1137" s="108"/>
      <c r="AL1137" s="110"/>
      <c r="AM1137" s="81"/>
      <c r="AN1137" s="109" t="str">
        <f aca="false">IF($D1137="","",IF(COUNTIF($D$4:$D$1203,$D1137)&gt;1,"DUPLICATE — check earlier row",""))</f>
        <v/>
      </c>
      <c r="AO1137" s="81"/>
      <c r="AP1137" s="81"/>
    </row>
    <row r="1138" customFormat="false" ht="30" hidden="false" customHeight="true" outlineLevel="0" collapsed="false">
      <c r="A1138" s="79"/>
      <c r="B1138" s="80"/>
      <c r="C1138" s="80"/>
      <c r="D1138" s="80"/>
      <c r="E1138" s="80"/>
      <c r="F1138" s="80"/>
      <c r="G1138" s="80"/>
      <c r="H1138" s="80"/>
      <c r="I1138" s="80"/>
      <c r="J1138" s="102"/>
      <c r="K1138" s="103" t="str">
        <f aca="false">IF(J1138="","",IF(J1138&gt;=8,"Yes","Check"))</f>
        <v/>
      </c>
      <c r="L1138" s="81"/>
      <c r="M1138" s="102"/>
      <c r="N1138" s="102"/>
      <c r="O1138" s="80"/>
      <c r="P1138" s="81"/>
      <c r="Q1138" s="103" t="str">
        <f aca="false">IF(P1138="","",LEN(P1138))</f>
        <v/>
      </c>
      <c r="R1138" s="102"/>
      <c r="S1138" s="80"/>
      <c r="T1138" s="81"/>
      <c r="U1138" s="104" t="str">
        <f aca="false">IF($AE1138&lt;&gt;"",$AE1138+4,IF(OR(R1138&lt;&gt;"Yes",A1138=""),"",A1138+4))</f>
        <v/>
      </c>
      <c r="V1138" s="102"/>
      <c r="W1138" s="81"/>
      <c r="X1138" s="81"/>
      <c r="Y1138" s="105"/>
      <c r="Z1138" s="105"/>
      <c r="AA1138" s="106" t="str">
        <f aca="false">IF(AND($Y1138="",$Z1138=""),"",ROUND(IFERROR(VALUE(LEFT($Y1138,1)),0)*12+IFERROR(VALUE(LEFT($Z1138,1)),0)*8,0))</f>
        <v/>
      </c>
      <c r="AB1138" s="106" t="str">
        <f aca="false">IF($AA1138="","",IF($AA1138&gt;=80,"A - call first",IF($AA1138&gt;=60,"B - worth pursuing",IF($AA1138&gt;=40,"C - nurture","D - do not spend time here"))))</f>
        <v/>
      </c>
      <c r="AC1138" s="107" t="str">
        <f aca="false">IF($C1138="","",IF($S1138="Converted","8 Won / Certified",IF($S1138="Application Started","7 Certification / Enterprise opportunity",IF($S1138="Meeting Booked","6 Meeting / Application",IF(OR($S1138="Interested",$S1138="Info Requested"),"5 Interested",IF(OR($S1138="Declined",$S1138="Not Relevant",$S1138="Do Not Contact / Unsubscribed"),"9 Closed - Lost",IF($R1138="Yes","4 Contacted",IF($N1138="Yes","2 Engaged",IF($M1138="Yes","1 Awareness",IF($AA1138&gt;=60,"3 Qualified","1 Awareness"))))))))))</f>
        <v/>
      </c>
      <c r="AD1138" s="108"/>
      <c r="AE1138" s="108"/>
      <c r="AF1138" s="111" t="str">
        <f aca="false">IF($AE1138="","",$AE1138+10)</f>
        <v/>
      </c>
      <c r="AG1138" s="108"/>
      <c r="AH1138" s="81"/>
      <c r="AI1138" s="108"/>
      <c r="AJ1138" s="81"/>
      <c r="AK1138" s="108"/>
      <c r="AL1138" s="110"/>
      <c r="AM1138" s="81"/>
      <c r="AN1138" s="111" t="str">
        <f aca="false">IF($D1138="","",IF(COUNTIF($D$4:$D$1203,$D1138)&gt;1,"DUPLICATE — check earlier row",""))</f>
        <v/>
      </c>
      <c r="AO1138" s="81"/>
      <c r="AP1138" s="81"/>
    </row>
    <row r="1139" customFormat="false" ht="30" hidden="false" customHeight="true" outlineLevel="0" collapsed="false">
      <c r="A1139" s="79"/>
      <c r="B1139" s="80"/>
      <c r="C1139" s="80"/>
      <c r="D1139" s="80"/>
      <c r="E1139" s="80"/>
      <c r="F1139" s="80"/>
      <c r="G1139" s="80"/>
      <c r="H1139" s="80"/>
      <c r="I1139" s="80"/>
      <c r="J1139" s="102"/>
      <c r="K1139" s="103" t="str">
        <f aca="false">IF(J1139="","",IF(J1139&gt;=8,"Yes","Check"))</f>
        <v/>
      </c>
      <c r="L1139" s="81"/>
      <c r="M1139" s="102"/>
      <c r="N1139" s="102"/>
      <c r="O1139" s="80"/>
      <c r="P1139" s="81"/>
      <c r="Q1139" s="103" t="str">
        <f aca="false">IF(P1139="","",LEN(P1139))</f>
        <v/>
      </c>
      <c r="R1139" s="102"/>
      <c r="S1139" s="80"/>
      <c r="T1139" s="81"/>
      <c r="U1139" s="104" t="str">
        <f aca="false">IF($AE1139&lt;&gt;"",$AE1139+4,IF(OR(R1139&lt;&gt;"Yes",A1139=""),"",A1139+4))</f>
        <v/>
      </c>
      <c r="V1139" s="102"/>
      <c r="W1139" s="81"/>
      <c r="X1139" s="81"/>
      <c r="Y1139" s="105"/>
      <c r="Z1139" s="105"/>
      <c r="AA1139" s="106" t="str">
        <f aca="false">IF(AND($Y1139="",$Z1139=""),"",ROUND(IFERROR(VALUE(LEFT($Y1139,1)),0)*12+IFERROR(VALUE(LEFT($Z1139,1)),0)*8,0))</f>
        <v/>
      </c>
      <c r="AB1139" s="106" t="str">
        <f aca="false">IF($AA1139="","",IF($AA1139&gt;=80,"A - call first",IF($AA1139&gt;=60,"B - worth pursuing",IF($AA1139&gt;=40,"C - nurture","D - do not spend time here"))))</f>
        <v/>
      </c>
      <c r="AC1139" s="107" t="str">
        <f aca="false">IF($C1139="","",IF($S1139="Converted","8 Won / Certified",IF($S1139="Application Started","7 Certification / Enterprise opportunity",IF($S1139="Meeting Booked","6 Meeting / Application",IF(OR($S1139="Interested",$S1139="Info Requested"),"5 Interested",IF(OR($S1139="Declined",$S1139="Not Relevant",$S1139="Do Not Contact / Unsubscribed"),"9 Closed - Lost",IF($R1139="Yes","4 Contacted",IF($N1139="Yes","2 Engaged",IF($M1139="Yes","1 Awareness",IF($AA1139&gt;=60,"3 Qualified","1 Awareness"))))))))))</f>
        <v/>
      </c>
      <c r="AD1139" s="108"/>
      <c r="AE1139" s="108"/>
      <c r="AF1139" s="109" t="str">
        <f aca="false">IF($AE1139="","",$AE1139+10)</f>
        <v/>
      </c>
      <c r="AG1139" s="108"/>
      <c r="AH1139" s="81"/>
      <c r="AI1139" s="108"/>
      <c r="AJ1139" s="81"/>
      <c r="AK1139" s="108"/>
      <c r="AL1139" s="110"/>
      <c r="AM1139" s="81"/>
      <c r="AN1139" s="109" t="str">
        <f aca="false">IF($D1139="","",IF(COUNTIF($D$4:$D$1203,$D1139)&gt;1,"DUPLICATE — check earlier row",""))</f>
        <v/>
      </c>
      <c r="AO1139" s="81"/>
      <c r="AP1139" s="81"/>
    </row>
    <row r="1140" customFormat="false" ht="30" hidden="false" customHeight="true" outlineLevel="0" collapsed="false">
      <c r="A1140" s="79"/>
      <c r="B1140" s="80"/>
      <c r="C1140" s="80"/>
      <c r="D1140" s="80"/>
      <c r="E1140" s="80"/>
      <c r="F1140" s="80"/>
      <c r="G1140" s="80"/>
      <c r="H1140" s="80"/>
      <c r="I1140" s="80"/>
      <c r="J1140" s="102"/>
      <c r="K1140" s="103" t="str">
        <f aca="false">IF(J1140="","",IF(J1140&gt;=8,"Yes","Check"))</f>
        <v/>
      </c>
      <c r="L1140" s="81"/>
      <c r="M1140" s="102"/>
      <c r="N1140" s="102"/>
      <c r="O1140" s="80"/>
      <c r="P1140" s="81"/>
      <c r="Q1140" s="103" t="str">
        <f aca="false">IF(P1140="","",LEN(P1140))</f>
        <v/>
      </c>
      <c r="R1140" s="102"/>
      <c r="S1140" s="80"/>
      <c r="T1140" s="81"/>
      <c r="U1140" s="104" t="str">
        <f aca="false">IF($AE1140&lt;&gt;"",$AE1140+4,IF(OR(R1140&lt;&gt;"Yes",A1140=""),"",A1140+4))</f>
        <v/>
      </c>
      <c r="V1140" s="102"/>
      <c r="W1140" s="81"/>
      <c r="X1140" s="81"/>
      <c r="Y1140" s="105"/>
      <c r="Z1140" s="105"/>
      <c r="AA1140" s="106" t="str">
        <f aca="false">IF(AND($Y1140="",$Z1140=""),"",ROUND(IFERROR(VALUE(LEFT($Y1140,1)),0)*12+IFERROR(VALUE(LEFT($Z1140,1)),0)*8,0))</f>
        <v/>
      </c>
      <c r="AB1140" s="106" t="str">
        <f aca="false">IF($AA1140="","",IF($AA1140&gt;=80,"A - call first",IF($AA1140&gt;=60,"B - worth pursuing",IF($AA1140&gt;=40,"C - nurture","D - do not spend time here"))))</f>
        <v/>
      </c>
      <c r="AC1140" s="107" t="str">
        <f aca="false">IF($C1140="","",IF($S1140="Converted","8 Won / Certified",IF($S1140="Application Started","7 Certification / Enterprise opportunity",IF($S1140="Meeting Booked","6 Meeting / Application",IF(OR($S1140="Interested",$S1140="Info Requested"),"5 Interested",IF(OR($S1140="Declined",$S1140="Not Relevant",$S1140="Do Not Contact / Unsubscribed"),"9 Closed - Lost",IF($R1140="Yes","4 Contacted",IF($N1140="Yes","2 Engaged",IF($M1140="Yes","1 Awareness",IF($AA1140&gt;=60,"3 Qualified","1 Awareness"))))))))))</f>
        <v/>
      </c>
      <c r="AD1140" s="108"/>
      <c r="AE1140" s="108"/>
      <c r="AF1140" s="111" t="str">
        <f aca="false">IF($AE1140="","",$AE1140+10)</f>
        <v/>
      </c>
      <c r="AG1140" s="108"/>
      <c r="AH1140" s="81"/>
      <c r="AI1140" s="108"/>
      <c r="AJ1140" s="81"/>
      <c r="AK1140" s="108"/>
      <c r="AL1140" s="110"/>
      <c r="AM1140" s="81"/>
      <c r="AN1140" s="111" t="str">
        <f aca="false">IF($D1140="","",IF(COUNTIF($D$4:$D$1203,$D1140)&gt;1,"DUPLICATE — check earlier row",""))</f>
        <v/>
      </c>
      <c r="AO1140" s="81"/>
      <c r="AP1140" s="81"/>
    </row>
    <row r="1141" customFormat="false" ht="30" hidden="false" customHeight="true" outlineLevel="0" collapsed="false">
      <c r="A1141" s="79"/>
      <c r="B1141" s="80"/>
      <c r="C1141" s="80"/>
      <c r="D1141" s="80"/>
      <c r="E1141" s="80"/>
      <c r="F1141" s="80"/>
      <c r="G1141" s="80"/>
      <c r="H1141" s="80"/>
      <c r="I1141" s="80"/>
      <c r="J1141" s="102"/>
      <c r="K1141" s="103" t="str">
        <f aca="false">IF(J1141="","",IF(J1141&gt;=8,"Yes","Check"))</f>
        <v/>
      </c>
      <c r="L1141" s="81"/>
      <c r="M1141" s="102"/>
      <c r="N1141" s="102"/>
      <c r="O1141" s="80"/>
      <c r="P1141" s="81"/>
      <c r="Q1141" s="103" t="str">
        <f aca="false">IF(P1141="","",LEN(P1141))</f>
        <v/>
      </c>
      <c r="R1141" s="102"/>
      <c r="S1141" s="80"/>
      <c r="T1141" s="81"/>
      <c r="U1141" s="104" t="str">
        <f aca="false">IF($AE1141&lt;&gt;"",$AE1141+4,IF(OR(R1141&lt;&gt;"Yes",A1141=""),"",A1141+4))</f>
        <v/>
      </c>
      <c r="V1141" s="102"/>
      <c r="W1141" s="81"/>
      <c r="X1141" s="81"/>
      <c r="Y1141" s="105"/>
      <c r="Z1141" s="105"/>
      <c r="AA1141" s="106" t="str">
        <f aca="false">IF(AND($Y1141="",$Z1141=""),"",ROUND(IFERROR(VALUE(LEFT($Y1141,1)),0)*12+IFERROR(VALUE(LEFT($Z1141,1)),0)*8,0))</f>
        <v/>
      </c>
      <c r="AB1141" s="106" t="str">
        <f aca="false">IF($AA1141="","",IF($AA1141&gt;=80,"A - call first",IF($AA1141&gt;=60,"B - worth pursuing",IF($AA1141&gt;=40,"C - nurture","D - do not spend time here"))))</f>
        <v/>
      </c>
      <c r="AC1141" s="107" t="str">
        <f aca="false">IF($C1141="","",IF($S1141="Converted","8 Won / Certified",IF($S1141="Application Started","7 Certification / Enterprise opportunity",IF($S1141="Meeting Booked","6 Meeting / Application",IF(OR($S1141="Interested",$S1141="Info Requested"),"5 Interested",IF(OR($S1141="Declined",$S1141="Not Relevant",$S1141="Do Not Contact / Unsubscribed"),"9 Closed - Lost",IF($R1141="Yes","4 Contacted",IF($N1141="Yes","2 Engaged",IF($M1141="Yes","1 Awareness",IF($AA1141&gt;=60,"3 Qualified","1 Awareness"))))))))))</f>
        <v/>
      </c>
      <c r="AD1141" s="108"/>
      <c r="AE1141" s="108"/>
      <c r="AF1141" s="109" t="str">
        <f aca="false">IF($AE1141="","",$AE1141+10)</f>
        <v/>
      </c>
      <c r="AG1141" s="108"/>
      <c r="AH1141" s="81"/>
      <c r="AI1141" s="108"/>
      <c r="AJ1141" s="81"/>
      <c r="AK1141" s="108"/>
      <c r="AL1141" s="110"/>
      <c r="AM1141" s="81"/>
      <c r="AN1141" s="109" t="str">
        <f aca="false">IF($D1141="","",IF(COUNTIF($D$4:$D$1203,$D1141)&gt;1,"DUPLICATE — check earlier row",""))</f>
        <v/>
      </c>
      <c r="AO1141" s="81"/>
      <c r="AP1141" s="81"/>
    </row>
    <row r="1142" customFormat="false" ht="30" hidden="false" customHeight="true" outlineLevel="0" collapsed="false">
      <c r="A1142" s="79"/>
      <c r="B1142" s="80"/>
      <c r="C1142" s="80"/>
      <c r="D1142" s="80"/>
      <c r="E1142" s="80"/>
      <c r="F1142" s="80"/>
      <c r="G1142" s="80"/>
      <c r="H1142" s="80"/>
      <c r="I1142" s="80"/>
      <c r="J1142" s="102"/>
      <c r="K1142" s="103" t="str">
        <f aca="false">IF(J1142="","",IF(J1142&gt;=8,"Yes","Check"))</f>
        <v/>
      </c>
      <c r="L1142" s="81"/>
      <c r="M1142" s="102"/>
      <c r="N1142" s="102"/>
      <c r="O1142" s="80"/>
      <c r="P1142" s="81"/>
      <c r="Q1142" s="103" t="str">
        <f aca="false">IF(P1142="","",LEN(P1142))</f>
        <v/>
      </c>
      <c r="R1142" s="102"/>
      <c r="S1142" s="80"/>
      <c r="T1142" s="81"/>
      <c r="U1142" s="104" t="str">
        <f aca="false">IF($AE1142&lt;&gt;"",$AE1142+4,IF(OR(R1142&lt;&gt;"Yes",A1142=""),"",A1142+4))</f>
        <v/>
      </c>
      <c r="V1142" s="102"/>
      <c r="W1142" s="81"/>
      <c r="X1142" s="81"/>
      <c r="Y1142" s="105"/>
      <c r="Z1142" s="105"/>
      <c r="AA1142" s="106" t="str">
        <f aca="false">IF(AND($Y1142="",$Z1142=""),"",ROUND(IFERROR(VALUE(LEFT($Y1142,1)),0)*12+IFERROR(VALUE(LEFT($Z1142,1)),0)*8,0))</f>
        <v/>
      </c>
      <c r="AB1142" s="106" t="str">
        <f aca="false">IF($AA1142="","",IF($AA1142&gt;=80,"A - call first",IF($AA1142&gt;=60,"B - worth pursuing",IF($AA1142&gt;=40,"C - nurture","D - do not spend time here"))))</f>
        <v/>
      </c>
      <c r="AC1142" s="107" t="str">
        <f aca="false">IF($C1142="","",IF($S1142="Converted","8 Won / Certified",IF($S1142="Application Started","7 Certification / Enterprise opportunity",IF($S1142="Meeting Booked","6 Meeting / Application",IF(OR($S1142="Interested",$S1142="Info Requested"),"5 Interested",IF(OR($S1142="Declined",$S1142="Not Relevant",$S1142="Do Not Contact / Unsubscribed"),"9 Closed - Lost",IF($R1142="Yes","4 Contacted",IF($N1142="Yes","2 Engaged",IF($M1142="Yes","1 Awareness",IF($AA1142&gt;=60,"3 Qualified","1 Awareness"))))))))))</f>
        <v/>
      </c>
      <c r="AD1142" s="108"/>
      <c r="AE1142" s="108"/>
      <c r="AF1142" s="111" t="str">
        <f aca="false">IF($AE1142="","",$AE1142+10)</f>
        <v/>
      </c>
      <c r="AG1142" s="108"/>
      <c r="AH1142" s="81"/>
      <c r="AI1142" s="108"/>
      <c r="AJ1142" s="81"/>
      <c r="AK1142" s="108"/>
      <c r="AL1142" s="110"/>
      <c r="AM1142" s="81"/>
      <c r="AN1142" s="111" t="str">
        <f aca="false">IF($D1142="","",IF(COUNTIF($D$4:$D$1203,$D1142)&gt;1,"DUPLICATE — check earlier row",""))</f>
        <v/>
      </c>
      <c r="AO1142" s="81"/>
      <c r="AP1142" s="81"/>
    </row>
    <row r="1143" customFormat="false" ht="30" hidden="false" customHeight="true" outlineLevel="0" collapsed="false">
      <c r="A1143" s="79"/>
      <c r="B1143" s="80"/>
      <c r="C1143" s="80"/>
      <c r="D1143" s="80"/>
      <c r="E1143" s="80"/>
      <c r="F1143" s="80"/>
      <c r="G1143" s="80"/>
      <c r="H1143" s="80"/>
      <c r="I1143" s="80"/>
      <c r="J1143" s="102"/>
      <c r="K1143" s="103" t="str">
        <f aca="false">IF(J1143="","",IF(J1143&gt;=8,"Yes","Check"))</f>
        <v/>
      </c>
      <c r="L1143" s="81"/>
      <c r="M1143" s="102"/>
      <c r="N1143" s="102"/>
      <c r="O1143" s="80"/>
      <c r="P1143" s="81"/>
      <c r="Q1143" s="103" t="str">
        <f aca="false">IF(P1143="","",LEN(P1143))</f>
        <v/>
      </c>
      <c r="R1143" s="102"/>
      <c r="S1143" s="80"/>
      <c r="T1143" s="81"/>
      <c r="U1143" s="104" t="str">
        <f aca="false">IF($AE1143&lt;&gt;"",$AE1143+4,IF(OR(R1143&lt;&gt;"Yes",A1143=""),"",A1143+4))</f>
        <v/>
      </c>
      <c r="V1143" s="102"/>
      <c r="W1143" s="81"/>
      <c r="X1143" s="81"/>
      <c r="Y1143" s="105"/>
      <c r="Z1143" s="105"/>
      <c r="AA1143" s="106" t="str">
        <f aca="false">IF(AND($Y1143="",$Z1143=""),"",ROUND(IFERROR(VALUE(LEFT($Y1143,1)),0)*12+IFERROR(VALUE(LEFT($Z1143,1)),0)*8,0))</f>
        <v/>
      </c>
      <c r="AB1143" s="106" t="str">
        <f aca="false">IF($AA1143="","",IF($AA1143&gt;=80,"A - call first",IF($AA1143&gt;=60,"B - worth pursuing",IF($AA1143&gt;=40,"C - nurture","D - do not spend time here"))))</f>
        <v/>
      </c>
      <c r="AC1143" s="107" t="str">
        <f aca="false">IF($C1143="","",IF($S1143="Converted","8 Won / Certified",IF($S1143="Application Started","7 Certification / Enterprise opportunity",IF($S1143="Meeting Booked","6 Meeting / Application",IF(OR($S1143="Interested",$S1143="Info Requested"),"5 Interested",IF(OR($S1143="Declined",$S1143="Not Relevant",$S1143="Do Not Contact / Unsubscribed"),"9 Closed - Lost",IF($R1143="Yes","4 Contacted",IF($N1143="Yes","2 Engaged",IF($M1143="Yes","1 Awareness",IF($AA1143&gt;=60,"3 Qualified","1 Awareness"))))))))))</f>
        <v/>
      </c>
      <c r="AD1143" s="108"/>
      <c r="AE1143" s="108"/>
      <c r="AF1143" s="109" t="str">
        <f aca="false">IF($AE1143="","",$AE1143+10)</f>
        <v/>
      </c>
      <c r="AG1143" s="108"/>
      <c r="AH1143" s="81"/>
      <c r="AI1143" s="108"/>
      <c r="AJ1143" s="81"/>
      <c r="AK1143" s="108"/>
      <c r="AL1143" s="110"/>
      <c r="AM1143" s="81"/>
      <c r="AN1143" s="109" t="str">
        <f aca="false">IF($D1143="","",IF(COUNTIF($D$4:$D$1203,$D1143)&gt;1,"DUPLICATE — check earlier row",""))</f>
        <v/>
      </c>
      <c r="AO1143" s="81"/>
      <c r="AP1143" s="81"/>
    </row>
    <row r="1144" customFormat="false" ht="30" hidden="false" customHeight="true" outlineLevel="0" collapsed="false">
      <c r="A1144" s="79"/>
      <c r="B1144" s="80"/>
      <c r="C1144" s="80"/>
      <c r="D1144" s="80"/>
      <c r="E1144" s="80"/>
      <c r="F1144" s="80"/>
      <c r="G1144" s="80"/>
      <c r="H1144" s="80"/>
      <c r="I1144" s="80"/>
      <c r="J1144" s="102"/>
      <c r="K1144" s="103" t="str">
        <f aca="false">IF(J1144="","",IF(J1144&gt;=8,"Yes","Check"))</f>
        <v/>
      </c>
      <c r="L1144" s="81"/>
      <c r="M1144" s="102"/>
      <c r="N1144" s="102"/>
      <c r="O1144" s="80"/>
      <c r="P1144" s="81"/>
      <c r="Q1144" s="103" t="str">
        <f aca="false">IF(P1144="","",LEN(P1144))</f>
        <v/>
      </c>
      <c r="R1144" s="102"/>
      <c r="S1144" s="80"/>
      <c r="T1144" s="81"/>
      <c r="U1144" s="104" t="str">
        <f aca="false">IF($AE1144&lt;&gt;"",$AE1144+4,IF(OR(R1144&lt;&gt;"Yes",A1144=""),"",A1144+4))</f>
        <v/>
      </c>
      <c r="V1144" s="102"/>
      <c r="W1144" s="81"/>
      <c r="X1144" s="81"/>
      <c r="Y1144" s="105"/>
      <c r="Z1144" s="105"/>
      <c r="AA1144" s="106" t="str">
        <f aca="false">IF(AND($Y1144="",$Z1144=""),"",ROUND(IFERROR(VALUE(LEFT($Y1144,1)),0)*12+IFERROR(VALUE(LEFT($Z1144,1)),0)*8,0))</f>
        <v/>
      </c>
      <c r="AB1144" s="106" t="str">
        <f aca="false">IF($AA1144="","",IF($AA1144&gt;=80,"A - call first",IF($AA1144&gt;=60,"B - worth pursuing",IF($AA1144&gt;=40,"C - nurture","D - do not spend time here"))))</f>
        <v/>
      </c>
      <c r="AC1144" s="107" t="str">
        <f aca="false">IF($C1144="","",IF($S1144="Converted","8 Won / Certified",IF($S1144="Application Started","7 Certification / Enterprise opportunity",IF($S1144="Meeting Booked","6 Meeting / Application",IF(OR($S1144="Interested",$S1144="Info Requested"),"5 Interested",IF(OR($S1144="Declined",$S1144="Not Relevant",$S1144="Do Not Contact / Unsubscribed"),"9 Closed - Lost",IF($R1144="Yes","4 Contacted",IF($N1144="Yes","2 Engaged",IF($M1144="Yes","1 Awareness",IF($AA1144&gt;=60,"3 Qualified","1 Awareness"))))))))))</f>
        <v/>
      </c>
      <c r="AD1144" s="108"/>
      <c r="AE1144" s="108"/>
      <c r="AF1144" s="111" t="str">
        <f aca="false">IF($AE1144="","",$AE1144+10)</f>
        <v/>
      </c>
      <c r="AG1144" s="108"/>
      <c r="AH1144" s="81"/>
      <c r="AI1144" s="108"/>
      <c r="AJ1144" s="81"/>
      <c r="AK1144" s="108"/>
      <c r="AL1144" s="110"/>
      <c r="AM1144" s="81"/>
      <c r="AN1144" s="111" t="str">
        <f aca="false">IF($D1144="","",IF(COUNTIF($D$4:$D$1203,$D1144)&gt;1,"DUPLICATE — check earlier row",""))</f>
        <v/>
      </c>
      <c r="AO1144" s="81"/>
      <c r="AP1144" s="81"/>
    </row>
    <row r="1145" customFormat="false" ht="30" hidden="false" customHeight="true" outlineLevel="0" collapsed="false">
      <c r="A1145" s="79"/>
      <c r="B1145" s="80"/>
      <c r="C1145" s="80"/>
      <c r="D1145" s="80"/>
      <c r="E1145" s="80"/>
      <c r="F1145" s="80"/>
      <c r="G1145" s="80"/>
      <c r="H1145" s="80"/>
      <c r="I1145" s="80"/>
      <c r="J1145" s="102"/>
      <c r="K1145" s="103" t="str">
        <f aca="false">IF(J1145="","",IF(J1145&gt;=8,"Yes","Check"))</f>
        <v/>
      </c>
      <c r="L1145" s="81"/>
      <c r="M1145" s="102"/>
      <c r="N1145" s="102"/>
      <c r="O1145" s="80"/>
      <c r="P1145" s="81"/>
      <c r="Q1145" s="103" t="str">
        <f aca="false">IF(P1145="","",LEN(P1145))</f>
        <v/>
      </c>
      <c r="R1145" s="102"/>
      <c r="S1145" s="80"/>
      <c r="T1145" s="81"/>
      <c r="U1145" s="104" t="str">
        <f aca="false">IF($AE1145&lt;&gt;"",$AE1145+4,IF(OR(R1145&lt;&gt;"Yes",A1145=""),"",A1145+4))</f>
        <v/>
      </c>
      <c r="V1145" s="102"/>
      <c r="W1145" s="81"/>
      <c r="X1145" s="81"/>
      <c r="Y1145" s="105"/>
      <c r="Z1145" s="105"/>
      <c r="AA1145" s="106" t="str">
        <f aca="false">IF(AND($Y1145="",$Z1145=""),"",ROUND(IFERROR(VALUE(LEFT($Y1145,1)),0)*12+IFERROR(VALUE(LEFT($Z1145,1)),0)*8,0))</f>
        <v/>
      </c>
      <c r="AB1145" s="106" t="str">
        <f aca="false">IF($AA1145="","",IF($AA1145&gt;=80,"A - call first",IF($AA1145&gt;=60,"B - worth pursuing",IF($AA1145&gt;=40,"C - nurture","D - do not spend time here"))))</f>
        <v/>
      </c>
      <c r="AC1145" s="107" t="str">
        <f aca="false">IF($C1145="","",IF($S1145="Converted","8 Won / Certified",IF($S1145="Application Started","7 Certification / Enterprise opportunity",IF($S1145="Meeting Booked","6 Meeting / Application",IF(OR($S1145="Interested",$S1145="Info Requested"),"5 Interested",IF(OR($S1145="Declined",$S1145="Not Relevant",$S1145="Do Not Contact / Unsubscribed"),"9 Closed - Lost",IF($R1145="Yes","4 Contacted",IF($N1145="Yes","2 Engaged",IF($M1145="Yes","1 Awareness",IF($AA1145&gt;=60,"3 Qualified","1 Awareness"))))))))))</f>
        <v/>
      </c>
      <c r="AD1145" s="108"/>
      <c r="AE1145" s="108"/>
      <c r="AF1145" s="109" t="str">
        <f aca="false">IF($AE1145="","",$AE1145+10)</f>
        <v/>
      </c>
      <c r="AG1145" s="108"/>
      <c r="AH1145" s="81"/>
      <c r="AI1145" s="108"/>
      <c r="AJ1145" s="81"/>
      <c r="AK1145" s="108"/>
      <c r="AL1145" s="110"/>
      <c r="AM1145" s="81"/>
      <c r="AN1145" s="109" t="str">
        <f aca="false">IF($D1145="","",IF(COUNTIF($D$4:$D$1203,$D1145)&gt;1,"DUPLICATE — check earlier row",""))</f>
        <v/>
      </c>
      <c r="AO1145" s="81"/>
      <c r="AP1145" s="81"/>
    </row>
    <row r="1146" customFormat="false" ht="30" hidden="false" customHeight="true" outlineLevel="0" collapsed="false">
      <c r="A1146" s="79"/>
      <c r="B1146" s="80"/>
      <c r="C1146" s="80"/>
      <c r="D1146" s="80"/>
      <c r="E1146" s="80"/>
      <c r="F1146" s="80"/>
      <c r="G1146" s="80"/>
      <c r="H1146" s="80"/>
      <c r="I1146" s="80"/>
      <c r="J1146" s="102"/>
      <c r="K1146" s="103" t="str">
        <f aca="false">IF(J1146="","",IF(J1146&gt;=8,"Yes","Check"))</f>
        <v/>
      </c>
      <c r="L1146" s="81"/>
      <c r="M1146" s="102"/>
      <c r="N1146" s="102"/>
      <c r="O1146" s="80"/>
      <c r="P1146" s="81"/>
      <c r="Q1146" s="103" t="str">
        <f aca="false">IF(P1146="","",LEN(P1146))</f>
        <v/>
      </c>
      <c r="R1146" s="102"/>
      <c r="S1146" s="80"/>
      <c r="T1146" s="81"/>
      <c r="U1146" s="104" t="str">
        <f aca="false">IF($AE1146&lt;&gt;"",$AE1146+4,IF(OR(R1146&lt;&gt;"Yes",A1146=""),"",A1146+4))</f>
        <v/>
      </c>
      <c r="V1146" s="102"/>
      <c r="W1146" s="81"/>
      <c r="X1146" s="81"/>
      <c r="Y1146" s="105"/>
      <c r="Z1146" s="105"/>
      <c r="AA1146" s="106" t="str">
        <f aca="false">IF(AND($Y1146="",$Z1146=""),"",ROUND(IFERROR(VALUE(LEFT($Y1146,1)),0)*12+IFERROR(VALUE(LEFT($Z1146,1)),0)*8,0))</f>
        <v/>
      </c>
      <c r="AB1146" s="106" t="str">
        <f aca="false">IF($AA1146="","",IF($AA1146&gt;=80,"A - call first",IF($AA1146&gt;=60,"B - worth pursuing",IF($AA1146&gt;=40,"C - nurture","D - do not spend time here"))))</f>
        <v/>
      </c>
      <c r="AC1146" s="107" t="str">
        <f aca="false">IF($C1146="","",IF($S1146="Converted","8 Won / Certified",IF($S1146="Application Started","7 Certification / Enterprise opportunity",IF($S1146="Meeting Booked","6 Meeting / Application",IF(OR($S1146="Interested",$S1146="Info Requested"),"5 Interested",IF(OR($S1146="Declined",$S1146="Not Relevant",$S1146="Do Not Contact / Unsubscribed"),"9 Closed - Lost",IF($R1146="Yes","4 Contacted",IF($N1146="Yes","2 Engaged",IF($M1146="Yes","1 Awareness",IF($AA1146&gt;=60,"3 Qualified","1 Awareness"))))))))))</f>
        <v/>
      </c>
      <c r="AD1146" s="108"/>
      <c r="AE1146" s="108"/>
      <c r="AF1146" s="111" t="str">
        <f aca="false">IF($AE1146="","",$AE1146+10)</f>
        <v/>
      </c>
      <c r="AG1146" s="108"/>
      <c r="AH1146" s="81"/>
      <c r="AI1146" s="108"/>
      <c r="AJ1146" s="81"/>
      <c r="AK1146" s="108"/>
      <c r="AL1146" s="110"/>
      <c r="AM1146" s="81"/>
      <c r="AN1146" s="111" t="str">
        <f aca="false">IF($D1146="","",IF(COUNTIF($D$4:$D$1203,$D1146)&gt;1,"DUPLICATE — check earlier row",""))</f>
        <v/>
      </c>
      <c r="AO1146" s="81"/>
      <c r="AP1146" s="81"/>
    </row>
    <row r="1147" customFormat="false" ht="30" hidden="false" customHeight="true" outlineLevel="0" collapsed="false">
      <c r="A1147" s="79"/>
      <c r="B1147" s="80"/>
      <c r="C1147" s="80"/>
      <c r="D1147" s="80"/>
      <c r="E1147" s="80"/>
      <c r="F1147" s="80"/>
      <c r="G1147" s="80"/>
      <c r="H1147" s="80"/>
      <c r="I1147" s="80"/>
      <c r="J1147" s="102"/>
      <c r="K1147" s="103" t="str">
        <f aca="false">IF(J1147="","",IF(J1147&gt;=8,"Yes","Check"))</f>
        <v/>
      </c>
      <c r="L1147" s="81"/>
      <c r="M1147" s="102"/>
      <c r="N1147" s="102"/>
      <c r="O1147" s="80"/>
      <c r="P1147" s="81"/>
      <c r="Q1147" s="103" t="str">
        <f aca="false">IF(P1147="","",LEN(P1147))</f>
        <v/>
      </c>
      <c r="R1147" s="102"/>
      <c r="S1147" s="80"/>
      <c r="T1147" s="81"/>
      <c r="U1147" s="104" t="str">
        <f aca="false">IF($AE1147&lt;&gt;"",$AE1147+4,IF(OR(R1147&lt;&gt;"Yes",A1147=""),"",A1147+4))</f>
        <v/>
      </c>
      <c r="V1147" s="102"/>
      <c r="W1147" s="81"/>
      <c r="X1147" s="81"/>
      <c r="Y1147" s="105"/>
      <c r="Z1147" s="105"/>
      <c r="AA1147" s="106" t="str">
        <f aca="false">IF(AND($Y1147="",$Z1147=""),"",ROUND(IFERROR(VALUE(LEFT($Y1147,1)),0)*12+IFERROR(VALUE(LEFT($Z1147,1)),0)*8,0))</f>
        <v/>
      </c>
      <c r="AB1147" s="106" t="str">
        <f aca="false">IF($AA1147="","",IF($AA1147&gt;=80,"A - call first",IF($AA1147&gt;=60,"B - worth pursuing",IF($AA1147&gt;=40,"C - nurture","D - do not spend time here"))))</f>
        <v/>
      </c>
      <c r="AC1147" s="107" t="str">
        <f aca="false">IF($C1147="","",IF($S1147="Converted","8 Won / Certified",IF($S1147="Application Started","7 Certification / Enterprise opportunity",IF($S1147="Meeting Booked","6 Meeting / Application",IF(OR($S1147="Interested",$S1147="Info Requested"),"5 Interested",IF(OR($S1147="Declined",$S1147="Not Relevant",$S1147="Do Not Contact / Unsubscribed"),"9 Closed - Lost",IF($R1147="Yes","4 Contacted",IF($N1147="Yes","2 Engaged",IF($M1147="Yes","1 Awareness",IF($AA1147&gt;=60,"3 Qualified","1 Awareness"))))))))))</f>
        <v/>
      </c>
      <c r="AD1147" s="108"/>
      <c r="AE1147" s="108"/>
      <c r="AF1147" s="109" t="str">
        <f aca="false">IF($AE1147="","",$AE1147+10)</f>
        <v/>
      </c>
      <c r="AG1147" s="108"/>
      <c r="AH1147" s="81"/>
      <c r="AI1147" s="108"/>
      <c r="AJ1147" s="81"/>
      <c r="AK1147" s="108"/>
      <c r="AL1147" s="110"/>
      <c r="AM1147" s="81"/>
      <c r="AN1147" s="109" t="str">
        <f aca="false">IF($D1147="","",IF(COUNTIF($D$4:$D$1203,$D1147)&gt;1,"DUPLICATE — check earlier row",""))</f>
        <v/>
      </c>
      <c r="AO1147" s="81"/>
      <c r="AP1147" s="81"/>
    </row>
    <row r="1148" customFormat="false" ht="30" hidden="false" customHeight="true" outlineLevel="0" collapsed="false">
      <c r="A1148" s="79"/>
      <c r="B1148" s="80"/>
      <c r="C1148" s="80"/>
      <c r="D1148" s="80"/>
      <c r="E1148" s="80"/>
      <c r="F1148" s="80"/>
      <c r="G1148" s="80"/>
      <c r="H1148" s="80"/>
      <c r="I1148" s="80"/>
      <c r="J1148" s="102"/>
      <c r="K1148" s="103" t="str">
        <f aca="false">IF(J1148="","",IF(J1148&gt;=8,"Yes","Check"))</f>
        <v/>
      </c>
      <c r="L1148" s="81"/>
      <c r="M1148" s="102"/>
      <c r="N1148" s="102"/>
      <c r="O1148" s="80"/>
      <c r="P1148" s="81"/>
      <c r="Q1148" s="103" t="str">
        <f aca="false">IF(P1148="","",LEN(P1148))</f>
        <v/>
      </c>
      <c r="R1148" s="102"/>
      <c r="S1148" s="80"/>
      <c r="T1148" s="81"/>
      <c r="U1148" s="104" t="str">
        <f aca="false">IF($AE1148&lt;&gt;"",$AE1148+4,IF(OR(R1148&lt;&gt;"Yes",A1148=""),"",A1148+4))</f>
        <v/>
      </c>
      <c r="V1148" s="102"/>
      <c r="W1148" s="81"/>
      <c r="X1148" s="81"/>
      <c r="Y1148" s="105"/>
      <c r="Z1148" s="105"/>
      <c r="AA1148" s="106" t="str">
        <f aca="false">IF(AND($Y1148="",$Z1148=""),"",ROUND(IFERROR(VALUE(LEFT($Y1148,1)),0)*12+IFERROR(VALUE(LEFT($Z1148,1)),0)*8,0))</f>
        <v/>
      </c>
      <c r="AB1148" s="106" t="str">
        <f aca="false">IF($AA1148="","",IF($AA1148&gt;=80,"A - call first",IF($AA1148&gt;=60,"B - worth pursuing",IF($AA1148&gt;=40,"C - nurture","D - do not spend time here"))))</f>
        <v/>
      </c>
      <c r="AC1148" s="107" t="str">
        <f aca="false">IF($C1148="","",IF($S1148="Converted","8 Won / Certified",IF($S1148="Application Started","7 Certification / Enterprise opportunity",IF($S1148="Meeting Booked","6 Meeting / Application",IF(OR($S1148="Interested",$S1148="Info Requested"),"5 Interested",IF(OR($S1148="Declined",$S1148="Not Relevant",$S1148="Do Not Contact / Unsubscribed"),"9 Closed - Lost",IF($R1148="Yes","4 Contacted",IF($N1148="Yes","2 Engaged",IF($M1148="Yes","1 Awareness",IF($AA1148&gt;=60,"3 Qualified","1 Awareness"))))))))))</f>
        <v/>
      </c>
      <c r="AD1148" s="108"/>
      <c r="AE1148" s="108"/>
      <c r="AF1148" s="111" t="str">
        <f aca="false">IF($AE1148="","",$AE1148+10)</f>
        <v/>
      </c>
      <c r="AG1148" s="108"/>
      <c r="AH1148" s="81"/>
      <c r="AI1148" s="108"/>
      <c r="AJ1148" s="81"/>
      <c r="AK1148" s="108"/>
      <c r="AL1148" s="110"/>
      <c r="AM1148" s="81"/>
      <c r="AN1148" s="111" t="str">
        <f aca="false">IF($D1148="","",IF(COUNTIF($D$4:$D$1203,$D1148)&gt;1,"DUPLICATE — check earlier row",""))</f>
        <v/>
      </c>
      <c r="AO1148" s="81"/>
      <c r="AP1148" s="81"/>
    </row>
    <row r="1149" customFormat="false" ht="30" hidden="false" customHeight="true" outlineLevel="0" collapsed="false">
      <c r="A1149" s="79"/>
      <c r="B1149" s="80"/>
      <c r="C1149" s="80"/>
      <c r="D1149" s="80"/>
      <c r="E1149" s="80"/>
      <c r="F1149" s="80"/>
      <c r="G1149" s="80"/>
      <c r="H1149" s="80"/>
      <c r="I1149" s="80"/>
      <c r="J1149" s="102"/>
      <c r="K1149" s="103" t="str">
        <f aca="false">IF(J1149="","",IF(J1149&gt;=8,"Yes","Check"))</f>
        <v/>
      </c>
      <c r="L1149" s="81"/>
      <c r="M1149" s="102"/>
      <c r="N1149" s="102"/>
      <c r="O1149" s="80"/>
      <c r="P1149" s="81"/>
      <c r="Q1149" s="103" t="str">
        <f aca="false">IF(P1149="","",LEN(P1149))</f>
        <v/>
      </c>
      <c r="R1149" s="102"/>
      <c r="S1149" s="80"/>
      <c r="T1149" s="81"/>
      <c r="U1149" s="104" t="str">
        <f aca="false">IF($AE1149&lt;&gt;"",$AE1149+4,IF(OR(R1149&lt;&gt;"Yes",A1149=""),"",A1149+4))</f>
        <v/>
      </c>
      <c r="V1149" s="102"/>
      <c r="W1149" s="81"/>
      <c r="X1149" s="81"/>
      <c r="Y1149" s="105"/>
      <c r="Z1149" s="105"/>
      <c r="AA1149" s="106" t="str">
        <f aca="false">IF(AND($Y1149="",$Z1149=""),"",ROUND(IFERROR(VALUE(LEFT($Y1149,1)),0)*12+IFERROR(VALUE(LEFT($Z1149,1)),0)*8,0))</f>
        <v/>
      </c>
      <c r="AB1149" s="106" t="str">
        <f aca="false">IF($AA1149="","",IF($AA1149&gt;=80,"A - call first",IF($AA1149&gt;=60,"B - worth pursuing",IF($AA1149&gt;=40,"C - nurture","D - do not spend time here"))))</f>
        <v/>
      </c>
      <c r="AC1149" s="107" t="str">
        <f aca="false">IF($C1149="","",IF($S1149="Converted","8 Won / Certified",IF($S1149="Application Started","7 Certification / Enterprise opportunity",IF($S1149="Meeting Booked","6 Meeting / Application",IF(OR($S1149="Interested",$S1149="Info Requested"),"5 Interested",IF(OR($S1149="Declined",$S1149="Not Relevant",$S1149="Do Not Contact / Unsubscribed"),"9 Closed - Lost",IF($R1149="Yes","4 Contacted",IF($N1149="Yes","2 Engaged",IF($M1149="Yes","1 Awareness",IF($AA1149&gt;=60,"3 Qualified","1 Awareness"))))))))))</f>
        <v/>
      </c>
      <c r="AD1149" s="108"/>
      <c r="AE1149" s="108"/>
      <c r="AF1149" s="109" t="str">
        <f aca="false">IF($AE1149="","",$AE1149+10)</f>
        <v/>
      </c>
      <c r="AG1149" s="108"/>
      <c r="AH1149" s="81"/>
      <c r="AI1149" s="108"/>
      <c r="AJ1149" s="81"/>
      <c r="AK1149" s="108"/>
      <c r="AL1149" s="110"/>
      <c r="AM1149" s="81"/>
      <c r="AN1149" s="109" t="str">
        <f aca="false">IF($D1149="","",IF(COUNTIF($D$4:$D$1203,$D1149)&gt;1,"DUPLICATE — check earlier row",""))</f>
        <v/>
      </c>
      <c r="AO1149" s="81"/>
      <c r="AP1149" s="81"/>
    </row>
    <row r="1150" customFormat="false" ht="30" hidden="false" customHeight="true" outlineLevel="0" collapsed="false">
      <c r="A1150" s="79"/>
      <c r="B1150" s="80"/>
      <c r="C1150" s="80"/>
      <c r="D1150" s="80"/>
      <c r="E1150" s="80"/>
      <c r="F1150" s="80"/>
      <c r="G1150" s="80"/>
      <c r="H1150" s="80"/>
      <c r="I1150" s="80"/>
      <c r="J1150" s="102"/>
      <c r="K1150" s="103" t="str">
        <f aca="false">IF(J1150="","",IF(J1150&gt;=8,"Yes","Check"))</f>
        <v/>
      </c>
      <c r="L1150" s="81"/>
      <c r="M1150" s="102"/>
      <c r="N1150" s="102"/>
      <c r="O1150" s="80"/>
      <c r="P1150" s="81"/>
      <c r="Q1150" s="103" t="str">
        <f aca="false">IF(P1150="","",LEN(P1150))</f>
        <v/>
      </c>
      <c r="R1150" s="102"/>
      <c r="S1150" s="80"/>
      <c r="T1150" s="81"/>
      <c r="U1150" s="104" t="str">
        <f aca="false">IF($AE1150&lt;&gt;"",$AE1150+4,IF(OR(R1150&lt;&gt;"Yes",A1150=""),"",A1150+4))</f>
        <v/>
      </c>
      <c r="V1150" s="102"/>
      <c r="W1150" s="81"/>
      <c r="X1150" s="81"/>
      <c r="Y1150" s="105"/>
      <c r="Z1150" s="105"/>
      <c r="AA1150" s="106" t="str">
        <f aca="false">IF(AND($Y1150="",$Z1150=""),"",ROUND(IFERROR(VALUE(LEFT($Y1150,1)),0)*12+IFERROR(VALUE(LEFT($Z1150,1)),0)*8,0))</f>
        <v/>
      </c>
      <c r="AB1150" s="106" t="str">
        <f aca="false">IF($AA1150="","",IF($AA1150&gt;=80,"A - call first",IF($AA1150&gt;=60,"B - worth pursuing",IF($AA1150&gt;=40,"C - nurture","D - do not spend time here"))))</f>
        <v/>
      </c>
      <c r="AC1150" s="107" t="str">
        <f aca="false">IF($C1150="","",IF($S1150="Converted","8 Won / Certified",IF($S1150="Application Started","7 Certification / Enterprise opportunity",IF($S1150="Meeting Booked","6 Meeting / Application",IF(OR($S1150="Interested",$S1150="Info Requested"),"5 Interested",IF(OR($S1150="Declined",$S1150="Not Relevant",$S1150="Do Not Contact / Unsubscribed"),"9 Closed - Lost",IF($R1150="Yes","4 Contacted",IF($N1150="Yes","2 Engaged",IF($M1150="Yes","1 Awareness",IF($AA1150&gt;=60,"3 Qualified","1 Awareness"))))))))))</f>
        <v/>
      </c>
      <c r="AD1150" s="108"/>
      <c r="AE1150" s="108"/>
      <c r="AF1150" s="111" t="str">
        <f aca="false">IF($AE1150="","",$AE1150+10)</f>
        <v/>
      </c>
      <c r="AG1150" s="108"/>
      <c r="AH1150" s="81"/>
      <c r="AI1150" s="108"/>
      <c r="AJ1150" s="81"/>
      <c r="AK1150" s="108"/>
      <c r="AL1150" s="110"/>
      <c r="AM1150" s="81"/>
      <c r="AN1150" s="111" t="str">
        <f aca="false">IF($D1150="","",IF(COUNTIF($D$4:$D$1203,$D1150)&gt;1,"DUPLICATE — check earlier row",""))</f>
        <v/>
      </c>
      <c r="AO1150" s="81"/>
      <c r="AP1150" s="81"/>
    </row>
    <row r="1151" customFormat="false" ht="30" hidden="false" customHeight="true" outlineLevel="0" collapsed="false">
      <c r="A1151" s="79"/>
      <c r="B1151" s="80"/>
      <c r="C1151" s="80"/>
      <c r="D1151" s="80"/>
      <c r="E1151" s="80"/>
      <c r="F1151" s="80"/>
      <c r="G1151" s="80"/>
      <c r="H1151" s="80"/>
      <c r="I1151" s="80"/>
      <c r="J1151" s="102"/>
      <c r="K1151" s="103" t="str">
        <f aca="false">IF(J1151="","",IF(J1151&gt;=8,"Yes","Check"))</f>
        <v/>
      </c>
      <c r="L1151" s="81"/>
      <c r="M1151" s="102"/>
      <c r="N1151" s="102"/>
      <c r="O1151" s="80"/>
      <c r="P1151" s="81"/>
      <c r="Q1151" s="103" t="str">
        <f aca="false">IF(P1151="","",LEN(P1151))</f>
        <v/>
      </c>
      <c r="R1151" s="102"/>
      <c r="S1151" s="80"/>
      <c r="T1151" s="81"/>
      <c r="U1151" s="104" t="str">
        <f aca="false">IF($AE1151&lt;&gt;"",$AE1151+4,IF(OR(R1151&lt;&gt;"Yes",A1151=""),"",A1151+4))</f>
        <v/>
      </c>
      <c r="V1151" s="102"/>
      <c r="W1151" s="81"/>
      <c r="X1151" s="81"/>
      <c r="Y1151" s="105"/>
      <c r="Z1151" s="105"/>
      <c r="AA1151" s="106" t="str">
        <f aca="false">IF(AND($Y1151="",$Z1151=""),"",ROUND(IFERROR(VALUE(LEFT($Y1151,1)),0)*12+IFERROR(VALUE(LEFT($Z1151,1)),0)*8,0))</f>
        <v/>
      </c>
      <c r="AB1151" s="106" t="str">
        <f aca="false">IF($AA1151="","",IF($AA1151&gt;=80,"A - call first",IF($AA1151&gt;=60,"B - worth pursuing",IF($AA1151&gt;=40,"C - nurture","D - do not spend time here"))))</f>
        <v/>
      </c>
      <c r="AC1151" s="107" t="str">
        <f aca="false">IF($C1151="","",IF($S1151="Converted","8 Won / Certified",IF($S1151="Application Started","7 Certification / Enterprise opportunity",IF($S1151="Meeting Booked","6 Meeting / Application",IF(OR($S1151="Interested",$S1151="Info Requested"),"5 Interested",IF(OR($S1151="Declined",$S1151="Not Relevant",$S1151="Do Not Contact / Unsubscribed"),"9 Closed - Lost",IF($R1151="Yes","4 Contacted",IF($N1151="Yes","2 Engaged",IF($M1151="Yes","1 Awareness",IF($AA1151&gt;=60,"3 Qualified","1 Awareness"))))))))))</f>
        <v/>
      </c>
      <c r="AD1151" s="108"/>
      <c r="AE1151" s="108"/>
      <c r="AF1151" s="109" t="str">
        <f aca="false">IF($AE1151="","",$AE1151+10)</f>
        <v/>
      </c>
      <c r="AG1151" s="108"/>
      <c r="AH1151" s="81"/>
      <c r="AI1151" s="108"/>
      <c r="AJ1151" s="81"/>
      <c r="AK1151" s="108"/>
      <c r="AL1151" s="110"/>
      <c r="AM1151" s="81"/>
      <c r="AN1151" s="109" t="str">
        <f aca="false">IF($D1151="","",IF(COUNTIF($D$4:$D$1203,$D1151)&gt;1,"DUPLICATE — check earlier row",""))</f>
        <v/>
      </c>
      <c r="AO1151" s="81"/>
      <c r="AP1151" s="81"/>
    </row>
    <row r="1152" customFormat="false" ht="30" hidden="false" customHeight="true" outlineLevel="0" collapsed="false">
      <c r="A1152" s="79"/>
      <c r="B1152" s="80"/>
      <c r="C1152" s="80"/>
      <c r="D1152" s="80"/>
      <c r="E1152" s="80"/>
      <c r="F1152" s="80"/>
      <c r="G1152" s="80"/>
      <c r="H1152" s="80"/>
      <c r="I1152" s="80"/>
      <c r="J1152" s="102"/>
      <c r="K1152" s="103" t="str">
        <f aca="false">IF(J1152="","",IF(J1152&gt;=8,"Yes","Check"))</f>
        <v/>
      </c>
      <c r="L1152" s="81"/>
      <c r="M1152" s="102"/>
      <c r="N1152" s="102"/>
      <c r="O1152" s="80"/>
      <c r="P1152" s="81"/>
      <c r="Q1152" s="103" t="str">
        <f aca="false">IF(P1152="","",LEN(P1152))</f>
        <v/>
      </c>
      <c r="R1152" s="102"/>
      <c r="S1152" s="80"/>
      <c r="T1152" s="81"/>
      <c r="U1152" s="104" t="str">
        <f aca="false">IF($AE1152&lt;&gt;"",$AE1152+4,IF(OR(R1152&lt;&gt;"Yes",A1152=""),"",A1152+4))</f>
        <v/>
      </c>
      <c r="V1152" s="102"/>
      <c r="W1152" s="81"/>
      <c r="X1152" s="81"/>
      <c r="Y1152" s="105"/>
      <c r="Z1152" s="105"/>
      <c r="AA1152" s="106" t="str">
        <f aca="false">IF(AND($Y1152="",$Z1152=""),"",ROUND(IFERROR(VALUE(LEFT($Y1152,1)),0)*12+IFERROR(VALUE(LEFT($Z1152,1)),0)*8,0))</f>
        <v/>
      </c>
      <c r="AB1152" s="106" t="str">
        <f aca="false">IF($AA1152="","",IF($AA1152&gt;=80,"A - call first",IF($AA1152&gt;=60,"B - worth pursuing",IF($AA1152&gt;=40,"C - nurture","D - do not spend time here"))))</f>
        <v/>
      </c>
      <c r="AC1152" s="107" t="str">
        <f aca="false">IF($C1152="","",IF($S1152="Converted","8 Won / Certified",IF($S1152="Application Started","7 Certification / Enterprise opportunity",IF($S1152="Meeting Booked","6 Meeting / Application",IF(OR($S1152="Interested",$S1152="Info Requested"),"5 Interested",IF(OR($S1152="Declined",$S1152="Not Relevant",$S1152="Do Not Contact / Unsubscribed"),"9 Closed - Lost",IF($R1152="Yes","4 Contacted",IF($N1152="Yes","2 Engaged",IF($M1152="Yes","1 Awareness",IF($AA1152&gt;=60,"3 Qualified","1 Awareness"))))))))))</f>
        <v/>
      </c>
      <c r="AD1152" s="108"/>
      <c r="AE1152" s="108"/>
      <c r="AF1152" s="111" t="str">
        <f aca="false">IF($AE1152="","",$AE1152+10)</f>
        <v/>
      </c>
      <c r="AG1152" s="108"/>
      <c r="AH1152" s="81"/>
      <c r="AI1152" s="108"/>
      <c r="AJ1152" s="81"/>
      <c r="AK1152" s="108"/>
      <c r="AL1152" s="110"/>
      <c r="AM1152" s="81"/>
      <c r="AN1152" s="111" t="str">
        <f aca="false">IF($D1152="","",IF(COUNTIF($D$4:$D$1203,$D1152)&gt;1,"DUPLICATE — check earlier row",""))</f>
        <v/>
      </c>
      <c r="AO1152" s="81"/>
      <c r="AP1152" s="81"/>
    </row>
    <row r="1153" customFormat="false" ht="30" hidden="false" customHeight="true" outlineLevel="0" collapsed="false">
      <c r="A1153" s="79"/>
      <c r="B1153" s="80"/>
      <c r="C1153" s="80"/>
      <c r="D1153" s="80"/>
      <c r="E1153" s="80"/>
      <c r="F1153" s="80"/>
      <c r="G1153" s="80"/>
      <c r="H1153" s="80"/>
      <c r="I1153" s="80"/>
      <c r="J1153" s="102"/>
      <c r="K1153" s="103" t="str">
        <f aca="false">IF(J1153="","",IF(J1153&gt;=8,"Yes","Check"))</f>
        <v/>
      </c>
      <c r="L1153" s="81"/>
      <c r="M1153" s="102"/>
      <c r="N1153" s="102"/>
      <c r="O1153" s="80"/>
      <c r="P1153" s="81"/>
      <c r="Q1153" s="103" t="str">
        <f aca="false">IF(P1153="","",LEN(P1153))</f>
        <v/>
      </c>
      <c r="R1153" s="102"/>
      <c r="S1153" s="80"/>
      <c r="T1153" s="81"/>
      <c r="U1153" s="104" t="str">
        <f aca="false">IF($AE1153&lt;&gt;"",$AE1153+4,IF(OR(R1153&lt;&gt;"Yes",A1153=""),"",A1153+4))</f>
        <v/>
      </c>
      <c r="V1153" s="102"/>
      <c r="W1153" s="81"/>
      <c r="X1153" s="81"/>
      <c r="Y1153" s="105"/>
      <c r="Z1153" s="105"/>
      <c r="AA1153" s="106" t="str">
        <f aca="false">IF(AND($Y1153="",$Z1153=""),"",ROUND(IFERROR(VALUE(LEFT($Y1153,1)),0)*12+IFERROR(VALUE(LEFT($Z1153,1)),0)*8,0))</f>
        <v/>
      </c>
      <c r="AB1153" s="106" t="str">
        <f aca="false">IF($AA1153="","",IF($AA1153&gt;=80,"A - call first",IF($AA1153&gt;=60,"B - worth pursuing",IF($AA1153&gt;=40,"C - nurture","D - do not spend time here"))))</f>
        <v/>
      </c>
      <c r="AC1153" s="107" t="str">
        <f aca="false">IF($C1153="","",IF($S1153="Converted","8 Won / Certified",IF($S1153="Application Started","7 Certification / Enterprise opportunity",IF($S1153="Meeting Booked","6 Meeting / Application",IF(OR($S1153="Interested",$S1153="Info Requested"),"5 Interested",IF(OR($S1153="Declined",$S1153="Not Relevant",$S1153="Do Not Contact / Unsubscribed"),"9 Closed - Lost",IF($R1153="Yes","4 Contacted",IF($N1153="Yes","2 Engaged",IF($M1153="Yes","1 Awareness",IF($AA1153&gt;=60,"3 Qualified","1 Awareness"))))))))))</f>
        <v/>
      </c>
      <c r="AD1153" s="108"/>
      <c r="AE1153" s="108"/>
      <c r="AF1153" s="109" t="str">
        <f aca="false">IF($AE1153="","",$AE1153+10)</f>
        <v/>
      </c>
      <c r="AG1153" s="108"/>
      <c r="AH1153" s="81"/>
      <c r="AI1153" s="108"/>
      <c r="AJ1153" s="81"/>
      <c r="AK1153" s="108"/>
      <c r="AL1153" s="110"/>
      <c r="AM1153" s="81"/>
      <c r="AN1153" s="109" t="str">
        <f aca="false">IF($D1153="","",IF(COUNTIF($D$4:$D$1203,$D1153)&gt;1,"DUPLICATE — check earlier row",""))</f>
        <v/>
      </c>
      <c r="AO1153" s="81"/>
      <c r="AP1153" s="81"/>
    </row>
    <row r="1154" customFormat="false" ht="30" hidden="false" customHeight="true" outlineLevel="0" collapsed="false">
      <c r="A1154" s="79"/>
      <c r="B1154" s="80"/>
      <c r="C1154" s="80"/>
      <c r="D1154" s="80"/>
      <c r="E1154" s="80"/>
      <c r="F1154" s="80"/>
      <c r="G1154" s="80"/>
      <c r="H1154" s="80"/>
      <c r="I1154" s="80"/>
      <c r="J1154" s="102"/>
      <c r="K1154" s="103" t="str">
        <f aca="false">IF(J1154="","",IF(J1154&gt;=8,"Yes","Check"))</f>
        <v/>
      </c>
      <c r="L1154" s="81"/>
      <c r="M1154" s="102"/>
      <c r="N1154" s="102"/>
      <c r="O1154" s="80"/>
      <c r="P1154" s="81"/>
      <c r="Q1154" s="103" t="str">
        <f aca="false">IF(P1154="","",LEN(P1154))</f>
        <v/>
      </c>
      <c r="R1154" s="102"/>
      <c r="S1154" s="80"/>
      <c r="T1154" s="81"/>
      <c r="U1154" s="104" t="str">
        <f aca="false">IF($AE1154&lt;&gt;"",$AE1154+4,IF(OR(R1154&lt;&gt;"Yes",A1154=""),"",A1154+4))</f>
        <v/>
      </c>
      <c r="V1154" s="102"/>
      <c r="W1154" s="81"/>
      <c r="X1154" s="81"/>
      <c r="Y1154" s="105"/>
      <c r="Z1154" s="105"/>
      <c r="AA1154" s="106" t="str">
        <f aca="false">IF(AND($Y1154="",$Z1154=""),"",ROUND(IFERROR(VALUE(LEFT($Y1154,1)),0)*12+IFERROR(VALUE(LEFT($Z1154,1)),0)*8,0))</f>
        <v/>
      </c>
      <c r="AB1154" s="106" t="str">
        <f aca="false">IF($AA1154="","",IF($AA1154&gt;=80,"A - call first",IF($AA1154&gt;=60,"B - worth pursuing",IF($AA1154&gt;=40,"C - nurture","D - do not spend time here"))))</f>
        <v/>
      </c>
      <c r="AC1154" s="107" t="str">
        <f aca="false">IF($C1154="","",IF($S1154="Converted","8 Won / Certified",IF($S1154="Application Started","7 Certification / Enterprise opportunity",IF($S1154="Meeting Booked","6 Meeting / Application",IF(OR($S1154="Interested",$S1154="Info Requested"),"5 Interested",IF(OR($S1154="Declined",$S1154="Not Relevant",$S1154="Do Not Contact / Unsubscribed"),"9 Closed - Lost",IF($R1154="Yes","4 Contacted",IF($N1154="Yes","2 Engaged",IF($M1154="Yes","1 Awareness",IF($AA1154&gt;=60,"3 Qualified","1 Awareness"))))))))))</f>
        <v/>
      </c>
      <c r="AD1154" s="108"/>
      <c r="AE1154" s="108"/>
      <c r="AF1154" s="111" t="str">
        <f aca="false">IF($AE1154="","",$AE1154+10)</f>
        <v/>
      </c>
      <c r="AG1154" s="108"/>
      <c r="AH1154" s="81"/>
      <c r="AI1154" s="108"/>
      <c r="AJ1154" s="81"/>
      <c r="AK1154" s="108"/>
      <c r="AL1154" s="110"/>
      <c r="AM1154" s="81"/>
      <c r="AN1154" s="111" t="str">
        <f aca="false">IF($D1154="","",IF(COUNTIF($D$4:$D$1203,$D1154)&gt;1,"DUPLICATE — check earlier row",""))</f>
        <v/>
      </c>
      <c r="AO1154" s="81"/>
      <c r="AP1154" s="81"/>
    </row>
    <row r="1155" customFormat="false" ht="30" hidden="false" customHeight="true" outlineLevel="0" collapsed="false">
      <c r="A1155" s="79"/>
      <c r="B1155" s="80"/>
      <c r="C1155" s="80"/>
      <c r="D1155" s="80"/>
      <c r="E1155" s="80"/>
      <c r="F1155" s="80"/>
      <c r="G1155" s="80"/>
      <c r="H1155" s="80"/>
      <c r="I1155" s="80"/>
      <c r="J1155" s="102"/>
      <c r="K1155" s="103" t="str">
        <f aca="false">IF(J1155="","",IF(J1155&gt;=8,"Yes","Check"))</f>
        <v/>
      </c>
      <c r="L1155" s="81"/>
      <c r="M1155" s="102"/>
      <c r="N1155" s="102"/>
      <c r="O1155" s="80"/>
      <c r="P1155" s="81"/>
      <c r="Q1155" s="103" t="str">
        <f aca="false">IF(P1155="","",LEN(P1155))</f>
        <v/>
      </c>
      <c r="R1155" s="102"/>
      <c r="S1155" s="80"/>
      <c r="T1155" s="81"/>
      <c r="U1155" s="104" t="str">
        <f aca="false">IF($AE1155&lt;&gt;"",$AE1155+4,IF(OR(R1155&lt;&gt;"Yes",A1155=""),"",A1155+4))</f>
        <v/>
      </c>
      <c r="V1155" s="102"/>
      <c r="W1155" s="81"/>
      <c r="X1155" s="81"/>
      <c r="Y1155" s="105"/>
      <c r="Z1155" s="105"/>
      <c r="AA1155" s="106" t="str">
        <f aca="false">IF(AND($Y1155="",$Z1155=""),"",ROUND(IFERROR(VALUE(LEFT($Y1155,1)),0)*12+IFERROR(VALUE(LEFT($Z1155,1)),0)*8,0))</f>
        <v/>
      </c>
      <c r="AB1155" s="106" t="str">
        <f aca="false">IF($AA1155="","",IF($AA1155&gt;=80,"A - call first",IF($AA1155&gt;=60,"B - worth pursuing",IF($AA1155&gt;=40,"C - nurture","D - do not spend time here"))))</f>
        <v/>
      </c>
      <c r="AC1155" s="107" t="str">
        <f aca="false">IF($C1155="","",IF($S1155="Converted","8 Won / Certified",IF($S1155="Application Started","7 Certification / Enterprise opportunity",IF($S1155="Meeting Booked","6 Meeting / Application",IF(OR($S1155="Interested",$S1155="Info Requested"),"5 Interested",IF(OR($S1155="Declined",$S1155="Not Relevant",$S1155="Do Not Contact / Unsubscribed"),"9 Closed - Lost",IF($R1155="Yes","4 Contacted",IF($N1155="Yes","2 Engaged",IF($M1155="Yes","1 Awareness",IF($AA1155&gt;=60,"3 Qualified","1 Awareness"))))))))))</f>
        <v/>
      </c>
      <c r="AD1155" s="108"/>
      <c r="AE1155" s="108"/>
      <c r="AF1155" s="109" t="str">
        <f aca="false">IF($AE1155="","",$AE1155+10)</f>
        <v/>
      </c>
      <c r="AG1155" s="108"/>
      <c r="AH1155" s="81"/>
      <c r="AI1155" s="108"/>
      <c r="AJ1155" s="81"/>
      <c r="AK1155" s="108"/>
      <c r="AL1155" s="110"/>
      <c r="AM1155" s="81"/>
      <c r="AN1155" s="109" t="str">
        <f aca="false">IF($D1155="","",IF(COUNTIF($D$4:$D$1203,$D1155)&gt;1,"DUPLICATE — check earlier row",""))</f>
        <v/>
      </c>
      <c r="AO1155" s="81"/>
      <c r="AP1155" s="81"/>
    </row>
    <row r="1156" customFormat="false" ht="30" hidden="false" customHeight="true" outlineLevel="0" collapsed="false">
      <c r="A1156" s="79"/>
      <c r="B1156" s="80"/>
      <c r="C1156" s="80"/>
      <c r="D1156" s="80"/>
      <c r="E1156" s="80"/>
      <c r="F1156" s="80"/>
      <c r="G1156" s="80"/>
      <c r="H1156" s="80"/>
      <c r="I1156" s="80"/>
      <c r="J1156" s="102"/>
      <c r="K1156" s="103" t="str">
        <f aca="false">IF(J1156="","",IF(J1156&gt;=8,"Yes","Check"))</f>
        <v/>
      </c>
      <c r="L1156" s="81"/>
      <c r="M1156" s="102"/>
      <c r="N1156" s="102"/>
      <c r="O1156" s="80"/>
      <c r="P1156" s="81"/>
      <c r="Q1156" s="103" t="str">
        <f aca="false">IF(P1156="","",LEN(P1156))</f>
        <v/>
      </c>
      <c r="R1156" s="102"/>
      <c r="S1156" s="80"/>
      <c r="T1156" s="81"/>
      <c r="U1156" s="104" t="str">
        <f aca="false">IF($AE1156&lt;&gt;"",$AE1156+4,IF(OR(R1156&lt;&gt;"Yes",A1156=""),"",A1156+4))</f>
        <v/>
      </c>
      <c r="V1156" s="102"/>
      <c r="W1156" s="81"/>
      <c r="X1156" s="81"/>
      <c r="Y1156" s="105"/>
      <c r="Z1156" s="105"/>
      <c r="AA1156" s="106" t="str">
        <f aca="false">IF(AND($Y1156="",$Z1156=""),"",ROUND(IFERROR(VALUE(LEFT($Y1156,1)),0)*12+IFERROR(VALUE(LEFT($Z1156,1)),0)*8,0))</f>
        <v/>
      </c>
      <c r="AB1156" s="106" t="str">
        <f aca="false">IF($AA1156="","",IF($AA1156&gt;=80,"A - call first",IF($AA1156&gt;=60,"B - worth pursuing",IF($AA1156&gt;=40,"C - nurture","D - do not spend time here"))))</f>
        <v/>
      </c>
      <c r="AC1156" s="107" t="str">
        <f aca="false">IF($C1156="","",IF($S1156="Converted","8 Won / Certified",IF($S1156="Application Started","7 Certification / Enterprise opportunity",IF($S1156="Meeting Booked","6 Meeting / Application",IF(OR($S1156="Interested",$S1156="Info Requested"),"5 Interested",IF(OR($S1156="Declined",$S1156="Not Relevant",$S1156="Do Not Contact / Unsubscribed"),"9 Closed - Lost",IF($R1156="Yes","4 Contacted",IF($N1156="Yes","2 Engaged",IF($M1156="Yes","1 Awareness",IF($AA1156&gt;=60,"3 Qualified","1 Awareness"))))))))))</f>
        <v/>
      </c>
      <c r="AD1156" s="108"/>
      <c r="AE1156" s="108"/>
      <c r="AF1156" s="111" t="str">
        <f aca="false">IF($AE1156="","",$AE1156+10)</f>
        <v/>
      </c>
      <c r="AG1156" s="108"/>
      <c r="AH1156" s="81"/>
      <c r="AI1156" s="108"/>
      <c r="AJ1156" s="81"/>
      <c r="AK1156" s="108"/>
      <c r="AL1156" s="110"/>
      <c r="AM1156" s="81"/>
      <c r="AN1156" s="111" t="str">
        <f aca="false">IF($D1156="","",IF(COUNTIF($D$4:$D$1203,$D1156)&gt;1,"DUPLICATE — check earlier row",""))</f>
        <v/>
      </c>
      <c r="AO1156" s="81"/>
      <c r="AP1156" s="81"/>
    </row>
    <row r="1157" customFormat="false" ht="30" hidden="false" customHeight="true" outlineLevel="0" collapsed="false">
      <c r="A1157" s="79"/>
      <c r="B1157" s="80"/>
      <c r="C1157" s="80"/>
      <c r="D1157" s="80"/>
      <c r="E1157" s="80"/>
      <c r="F1157" s="80"/>
      <c r="G1157" s="80"/>
      <c r="H1157" s="80"/>
      <c r="I1157" s="80"/>
      <c r="J1157" s="102"/>
      <c r="K1157" s="103" t="str">
        <f aca="false">IF(J1157="","",IF(J1157&gt;=8,"Yes","Check"))</f>
        <v/>
      </c>
      <c r="L1157" s="81"/>
      <c r="M1157" s="102"/>
      <c r="N1157" s="102"/>
      <c r="O1157" s="80"/>
      <c r="P1157" s="81"/>
      <c r="Q1157" s="103" t="str">
        <f aca="false">IF(P1157="","",LEN(P1157))</f>
        <v/>
      </c>
      <c r="R1157" s="102"/>
      <c r="S1157" s="80"/>
      <c r="T1157" s="81"/>
      <c r="U1157" s="104" t="str">
        <f aca="false">IF($AE1157&lt;&gt;"",$AE1157+4,IF(OR(R1157&lt;&gt;"Yes",A1157=""),"",A1157+4))</f>
        <v/>
      </c>
      <c r="V1157" s="102"/>
      <c r="W1157" s="81"/>
      <c r="X1157" s="81"/>
      <c r="Y1157" s="105"/>
      <c r="Z1157" s="105"/>
      <c r="AA1157" s="106" t="str">
        <f aca="false">IF(AND($Y1157="",$Z1157=""),"",ROUND(IFERROR(VALUE(LEFT($Y1157,1)),0)*12+IFERROR(VALUE(LEFT($Z1157,1)),0)*8,0))</f>
        <v/>
      </c>
      <c r="AB1157" s="106" t="str">
        <f aca="false">IF($AA1157="","",IF($AA1157&gt;=80,"A - call first",IF($AA1157&gt;=60,"B - worth pursuing",IF($AA1157&gt;=40,"C - nurture","D - do not spend time here"))))</f>
        <v/>
      </c>
      <c r="AC1157" s="107" t="str">
        <f aca="false">IF($C1157="","",IF($S1157="Converted","8 Won / Certified",IF($S1157="Application Started","7 Certification / Enterprise opportunity",IF($S1157="Meeting Booked","6 Meeting / Application",IF(OR($S1157="Interested",$S1157="Info Requested"),"5 Interested",IF(OR($S1157="Declined",$S1157="Not Relevant",$S1157="Do Not Contact / Unsubscribed"),"9 Closed - Lost",IF($R1157="Yes","4 Contacted",IF($N1157="Yes","2 Engaged",IF($M1157="Yes","1 Awareness",IF($AA1157&gt;=60,"3 Qualified","1 Awareness"))))))))))</f>
        <v/>
      </c>
      <c r="AD1157" s="108"/>
      <c r="AE1157" s="108"/>
      <c r="AF1157" s="109" t="str">
        <f aca="false">IF($AE1157="","",$AE1157+10)</f>
        <v/>
      </c>
      <c r="AG1157" s="108"/>
      <c r="AH1157" s="81"/>
      <c r="AI1157" s="108"/>
      <c r="AJ1157" s="81"/>
      <c r="AK1157" s="108"/>
      <c r="AL1157" s="110"/>
      <c r="AM1157" s="81"/>
      <c r="AN1157" s="109" t="str">
        <f aca="false">IF($D1157="","",IF(COUNTIF($D$4:$D$1203,$D1157)&gt;1,"DUPLICATE — check earlier row",""))</f>
        <v/>
      </c>
      <c r="AO1157" s="81"/>
      <c r="AP1157" s="81"/>
    </row>
    <row r="1158" customFormat="false" ht="30" hidden="false" customHeight="true" outlineLevel="0" collapsed="false">
      <c r="A1158" s="79"/>
      <c r="B1158" s="80"/>
      <c r="C1158" s="80"/>
      <c r="D1158" s="80"/>
      <c r="E1158" s="80"/>
      <c r="F1158" s="80"/>
      <c r="G1158" s="80"/>
      <c r="H1158" s="80"/>
      <c r="I1158" s="80"/>
      <c r="J1158" s="102"/>
      <c r="K1158" s="103" t="str">
        <f aca="false">IF(J1158="","",IF(J1158&gt;=8,"Yes","Check"))</f>
        <v/>
      </c>
      <c r="L1158" s="81"/>
      <c r="M1158" s="102"/>
      <c r="N1158" s="102"/>
      <c r="O1158" s="80"/>
      <c r="P1158" s="81"/>
      <c r="Q1158" s="103" t="str">
        <f aca="false">IF(P1158="","",LEN(P1158))</f>
        <v/>
      </c>
      <c r="R1158" s="102"/>
      <c r="S1158" s="80"/>
      <c r="T1158" s="81"/>
      <c r="U1158" s="104" t="str">
        <f aca="false">IF($AE1158&lt;&gt;"",$AE1158+4,IF(OR(R1158&lt;&gt;"Yes",A1158=""),"",A1158+4))</f>
        <v/>
      </c>
      <c r="V1158" s="102"/>
      <c r="W1158" s="81"/>
      <c r="X1158" s="81"/>
      <c r="Y1158" s="105"/>
      <c r="Z1158" s="105"/>
      <c r="AA1158" s="106" t="str">
        <f aca="false">IF(AND($Y1158="",$Z1158=""),"",ROUND(IFERROR(VALUE(LEFT($Y1158,1)),0)*12+IFERROR(VALUE(LEFT($Z1158,1)),0)*8,0))</f>
        <v/>
      </c>
      <c r="AB1158" s="106" t="str">
        <f aca="false">IF($AA1158="","",IF($AA1158&gt;=80,"A - call first",IF($AA1158&gt;=60,"B - worth pursuing",IF($AA1158&gt;=40,"C - nurture","D - do not spend time here"))))</f>
        <v/>
      </c>
      <c r="AC1158" s="107" t="str">
        <f aca="false">IF($C1158="","",IF($S1158="Converted","8 Won / Certified",IF($S1158="Application Started","7 Certification / Enterprise opportunity",IF($S1158="Meeting Booked","6 Meeting / Application",IF(OR($S1158="Interested",$S1158="Info Requested"),"5 Interested",IF(OR($S1158="Declined",$S1158="Not Relevant",$S1158="Do Not Contact / Unsubscribed"),"9 Closed - Lost",IF($R1158="Yes","4 Contacted",IF($N1158="Yes","2 Engaged",IF($M1158="Yes","1 Awareness",IF($AA1158&gt;=60,"3 Qualified","1 Awareness"))))))))))</f>
        <v/>
      </c>
      <c r="AD1158" s="108"/>
      <c r="AE1158" s="108"/>
      <c r="AF1158" s="111" t="str">
        <f aca="false">IF($AE1158="","",$AE1158+10)</f>
        <v/>
      </c>
      <c r="AG1158" s="108"/>
      <c r="AH1158" s="81"/>
      <c r="AI1158" s="108"/>
      <c r="AJ1158" s="81"/>
      <c r="AK1158" s="108"/>
      <c r="AL1158" s="110"/>
      <c r="AM1158" s="81"/>
      <c r="AN1158" s="111" t="str">
        <f aca="false">IF($D1158="","",IF(COUNTIF($D$4:$D$1203,$D1158)&gt;1,"DUPLICATE — check earlier row",""))</f>
        <v/>
      </c>
      <c r="AO1158" s="81"/>
      <c r="AP1158" s="81"/>
    </row>
    <row r="1159" customFormat="false" ht="30" hidden="false" customHeight="true" outlineLevel="0" collapsed="false">
      <c r="A1159" s="79"/>
      <c r="B1159" s="80"/>
      <c r="C1159" s="80"/>
      <c r="D1159" s="80"/>
      <c r="E1159" s="80"/>
      <c r="F1159" s="80"/>
      <c r="G1159" s="80"/>
      <c r="H1159" s="80"/>
      <c r="I1159" s="80"/>
      <c r="J1159" s="102"/>
      <c r="K1159" s="103" t="str">
        <f aca="false">IF(J1159="","",IF(J1159&gt;=8,"Yes","Check"))</f>
        <v/>
      </c>
      <c r="L1159" s="81"/>
      <c r="M1159" s="102"/>
      <c r="N1159" s="102"/>
      <c r="O1159" s="80"/>
      <c r="P1159" s="81"/>
      <c r="Q1159" s="103" t="str">
        <f aca="false">IF(P1159="","",LEN(P1159))</f>
        <v/>
      </c>
      <c r="R1159" s="102"/>
      <c r="S1159" s="80"/>
      <c r="T1159" s="81"/>
      <c r="U1159" s="104" t="str">
        <f aca="false">IF($AE1159&lt;&gt;"",$AE1159+4,IF(OR(R1159&lt;&gt;"Yes",A1159=""),"",A1159+4))</f>
        <v/>
      </c>
      <c r="V1159" s="102"/>
      <c r="W1159" s="81"/>
      <c r="X1159" s="81"/>
      <c r="Y1159" s="105"/>
      <c r="Z1159" s="105"/>
      <c r="AA1159" s="106" t="str">
        <f aca="false">IF(AND($Y1159="",$Z1159=""),"",ROUND(IFERROR(VALUE(LEFT($Y1159,1)),0)*12+IFERROR(VALUE(LEFT($Z1159,1)),0)*8,0))</f>
        <v/>
      </c>
      <c r="AB1159" s="106" t="str">
        <f aca="false">IF($AA1159="","",IF($AA1159&gt;=80,"A - call first",IF($AA1159&gt;=60,"B - worth pursuing",IF($AA1159&gt;=40,"C - nurture","D - do not spend time here"))))</f>
        <v/>
      </c>
      <c r="AC1159" s="107" t="str">
        <f aca="false">IF($C1159="","",IF($S1159="Converted","8 Won / Certified",IF($S1159="Application Started","7 Certification / Enterprise opportunity",IF($S1159="Meeting Booked","6 Meeting / Application",IF(OR($S1159="Interested",$S1159="Info Requested"),"5 Interested",IF(OR($S1159="Declined",$S1159="Not Relevant",$S1159="Do Not Contact / Unsubscribed"),"9 Closed - Lost",IF($R1159="Yes","4 Contacted",IF($N1159="Yes","2 Engaged",IF($M1159="Yes","1 Awareness",IF($AA1159&gt;=60,"3 Qualified","1 Awareness"))))))))))</f>
        <v/>
      </c>
      <c r="AD1159" s="108"/>
      <c r="AE1159" s="108"/>
      <c r="AF1159" s="109" t="str">
        <f aca="false">IF($AE1159="","",$AE1159+10)</f>
        <v/>
      </c>
      <c r="AG1159" s="108"/>
      <c r="AH1159" s="81"/>
      <c r="AI1159" s="108"/>
      <c r="AJ1159" s="81"/>
      <c r="AK1159" s="108"/>
      <c r="AL1159" s="110"/>
      <c r="AM1159" s="81"/>
      <c r="AN1159" s="109" t="str">
        <f aca="false">IF($D1159="","",IF(COUNTIF($D$4:$D$1203,$D1159)&gt;1,"DUPLICATE — check earlier row",""))</f>
        <v/>
      </c>
      <c r="AO1159" s="81"/>
      <c r="AP1159" s="81"/>
    </row>
    <row r="1160" customFormat="false" ht="30" hidden="false" customHeight="true" outlineLevel="0" collapsed="false">
      <c r="A1160" s="79"/>
      <c r="B1160" s="80"/>
      <c r="C1160" s="80"/>
      <c r="D1160" s="80"/>
      <c r="E1160" s="80"/>
      <c r="F1160" s="80"/>
      <c r="G1160" s="80"/>
      <c r="H1160" s="80"/>
      <c r="I1160" s="80"/>
      <c r="J1160" s="102"/>
      <c r="K1160" s="103" t="str">
        <f aca="false">IF(J1160="","",IF(J1160&gt;=8,"Yes","Check"))</f>
        <v/>
      </c>
      <c r="L1160" s="81"/>
      <c r="M1160" s="102"/>
      <c r="N1160" s="102"/>
      <c r="O1160" s="80"/>
      <c r="P1160" s="81"/>
      <c r="Q1160" s="103" t="str">
        <f aca="false">IF(P1160="","",LEN(P1160))</f>
        <v/>
      </c>
      <c r="R1160" s="102"/>
      <c r="S1160" s="80"/>
      <c r="T1160" s="81"/>
      <c r="U1160" s="104" t="str">
        <f aca="false">IF($AE1160&lt;&gt;"",$AE1160+4,IF(OR(R1160&lt;&gt;"Yes",A1160=""),"",A1160+4))</f>
        <v/>
      </c>
      <c r="V1160" s="102"/>
      <c r="W1160" s="81"/>
      <c r="X1160" s="81"/>
      <c r="Y1160" s="105"/>
      <c r="Z1160" s="105"/>
      <c r="AA1160" s="106" t="str">
        <f aca="false">IF(AND($Y1160="",$Z1160=""),"",ROUND(IFERROR(VALUE(LEFT($Y1160,1)),0)*12+IFERROR(VALUE(LEFT($Z1160,1)),0)*8,0))</f>
        <v/>
      </c>
      <c r="AB1160" s="106" t="str">
        <f aca="false">IF($AA1160="","",IF($AA1160&gt;=80,"A - call first",IF($AA1160&gt;=60,"B - worth pursuing",IF($AA1160&gt;=40,"C - nurture","D - do not spend time here"))))</f>
        <v/>
      </c>
      <c r="AC1160" s="107" t="str">
        <f aca="false">IF($C1160="","",IF($S1160="Converted","8 Won / Certified",IF($S1160="Application Started","7 Certification / Enterprise opportunity",IF($S1160="Meeting Booked","6 Meeting / Application",IF(OR($S1160="Interested",$S1160="Info Requested"),"5 Interested",IF(OR($S1160="Declined",$S1160="Not Relevant",$S1160="Do Not Contact / Unsubscribed"),"9 Closed - Lost",IF($R1160="Yes","4 Contacted",IF($N1160="Yes","2 Engaged",IF($M1160="Yes","1 Awareness",IF($AA1160&gt;=60,"3 Qualified","1 Awareness"))))))))))</f>
        <v/>
      </c>
      <c r="AD1160" s="108"/>
      <c r="AE1160" s="108"/>
      <c r="AF1160" s="111" t="str">
        <f aca="false">IF($AE1160="","",$AE1160+10)</f>
        <v/>
      </c>
      <c r="AG1160" s="108"/>
      <c r="AH1160" s="81"/>
      <c r="AI1160" s="108"/>
      <c r="AJ1160" s="81"/>
      <c r="AK1160" s="108"/>
      <c r="AL1160" s="110"/>
      <c r="AM1160" s="81"/>
      <c r="AN1160" s="111" t="str">
        <f aca="false">IF($D1160="","",IF(COUNTIF($D$4:$D$1203,$D1160)&gt;1,"DUPLICATE — check earlier row",""))</f>
        <v/>
      </c>
      <c r="AO1160" s="81"/>
      <c r="AP1160" s="81"/>
    </row>
    <row r="1161" customFormat="false" ht="30" hidden="false" customHeight="true" outlineLevel="0" collapsed="false">
      <c r="A1161" s="79"/>
      <c r="B1161" s="80"/>
      <c r="C1161" s="80"/>
      <c r="D1161" s="80"/>
      <c r="E1161" s="80"/>
      <c r="F1161" s="80"/>
      <c r="G1161" s="80"/>
      <c r="H1161" s="80"/>
      <c r="I1161" s="80"/>
      <c r="J1161" s="102"/>
      <c r="K1161" s="103" t="str">
        <f aca="false">IF(J1161="","",IF(J1161&gt;=8,"Yes","Check"))</f>
        <v/>
      </c>
      <c r="L1161" s="81"/>
      <c r="M1161" s="102"/>
      <c r="N1161" s="102"/>
      <c r="O1161" s="80"/>
      <c r="P1161" s="81"/>
      <c r="Q1161" s="103" t="str">
        <f aca="false">IF(P1161="","",LEN(P1161))</f>
        <v/>
      </c>
      <c r="R1161" s="102"/>
      <c r="S1161" s="80"/>
      <c r="T1161" s="81"/>
      <c r="U1161" s="104" t="str">
        <f aca="false">IF($AE1161&lt;&gt;"",$AE1161+4,IF(OR(R1161&lt;&gt;"Yes",A1161=""),"",A1161+4))</f>
        <v/>
      </c>
      <c r="V1161" s="102"/>
      <c r="W1161" s="81"/>
      <c r="X1161" s="81"/>
      <c r="Y1161" s="105"/>
      <c r="Z1161" s="105"/>
      <c r="AA1161" s="106" t="str">
        <f aca="false">IF(AND($Y1161="",$Z1161=""),"",ROUND(IFERROR(VALUE(LEFT($Y1161,1)),0)*12+IFERROR(VALUE(LEFT($Z1161,1)),0)*8,0))</f>
        <v/>
      </c>
      <c r="AB1161" s="106" t="str">
        <f aca="false">IF($AA1161="","",IF($AA1161&gt;=80,"A - call first",IF($AA1161&gt;=60,"B - worth pursuing",IF($AA1161&gt;=40,"C - nurture","D - do not spend time here"))))</f>
        <v/>
      </c>
      <c r="AC1161" s="107" t="str">
        <f aca="false">IF($C1161="","",IF($S1161="Converted","8 Won / Certified",IF($S1161="Application Started","7 Certification / Enterprise opportunity",IF($S1161="Meeting Booked","6 Meeting / Application",IF(OR($S1161="Interested",$S1161="Info Requested"),"5 Interested",IF(OR($S1161="Declined",$S1161="Not Relevant",$S1161="Do Not Contact / Unsubscribed"),"9 Closed - Lost",IF($R1161="Yes","4 Contacted",IF($N1161="Yes","2 Engaged",IF($M1161="Yes","1 Awareness",IF($AA1161&gt;=60,"3 Qualified","1 Awareness"))))))))))</f>
        <v/>
      </c>
      <c r="AD1161" s="108"/>
      <c r="AE1161" s="108"/>
      <c r="AF1161" s="109" t="str">
        <f aca="false">IF($AE1161="","",$AE1161+10)</f>
        <v/>
      </c>
      <c r="AG1161" s="108"/>
      <c r="AH1161" s="81"/>
      <c r="AI1161" s="108"/>
      <c r="AJ1161" s="81"/>
      <c r="AK1161" s="108"/>
      <c r="AL1161" s="110"/>
      <c r="AM1161" s="81"/>
      <c r="AN1161" s="109" t="str">
        <f aca="false">IF($D1161="","",IF(COUNTIF($D$4:$D$1203,$D1161)&gt;1,"DUPLICATE — check earlier row",""))</f>
        <v/>
      </c>
      <c r="AO1161" s="81"/>
      <c r="AP1161" s="81"/>
    </row>
    <row r="1162" customFormat="false" ht="30" hidden="false" customHeight="true" outlineLevel="0" collapsed="false">
      <c r="A1162" s="79"/>
      <c r="B1162" s="80"/>
      <c r="C1162" s="80"/>
      <c r="D1162" s="80"/>
      <c r="E1162" s="80"/>
      <c r="F1162" s="80"/>
      <c r="G1162" s="80"/>
      <c r="H1162" s="80"/>
      <c r="I1162" s="80"/>
      <c r="J1162" s="102"/>
      <c r="K1162" s="103" t="str">
        <f aca="false">IF(J1162="","",IF(J1162&gt;=8,"Yes","Check"))</f>
        <v/>
      </c>
      <c r="L1162" s="81"/>
      <c r="M1162" s="102"/>
      <c r="N1162" s="102"/>
      <c r="O1162" s="80"/>
      <c r="P1162" s="81"/>
      <c r="Q1162" s="103" t="str">
        <f aca="false">IF(P1162="","",LEN(P1162))</f>
        <v/>
      </c>
      <c r="R1162" s="102"/>
      <c r="S1162" s="80"/>
      <c r="T1162" s="81"/>
      <c r="U1162" s="104" t="str">
        <f aca="false">IF($AE1162&lt;&gt;"",$AE1162+4,IF(OR(R1162&lt;&gt;"Yes",A1162=""),"",A1162+4))</f>
        <v/>
      </c>
      <c r="V1162" s="102"/>
      <c r="W1162" s="81"/>
      <c r="X1162" s="81"/>
      <c r="Y1162" s="105"/>
      <c r="Z1162" s="105"/>
      <c r="AA1162" s="106" t="str">
        <f aca="false">IF(AND($Y1162="",$Z1162=""),"",ROUND(IFERROR(VALUE(LEFT($Y1162,1)),0)*12+IFERROR(VALUE(LEFT($Z1162,1)),0)*8,0))</f>
        <v/>
      </c>
      <c r="AB1162" s="106" t="str">
        <f aca="false">IF($AA1162="","",IF($AA1162&gt;=80,"A - call first",IF($AA1162&gt;=60,"B - worth pursuing",IF($AA1162&gt;=40,"C - nurture","D - do not spend time here"))))</f>
        <v/>
      </c>
      <c r="AC1162" s="107" t="str">
        <f aca="false">IF($C1162="","",IF($S1162="Converted","8 Won / Certified",IF($S1162="Application Started","7 Certification / Enterprise opportunity",IF($S1162="Meeting Booked","6 Meeting / Application",IF(OR($S1162="Interested",$S1162="Info Requested"),"5 Interested",IF(OR($S1162="Declined",$S1162="Not Relevant",$S1162="Do Not Contact / Unsubscribed"),"9 Closed - Lost",IF($R1162="Yes","4 Contacted",IF($N1162="Yes","2 Engaged",IF($M1162="Yes","1 Awareness",IF($AA1162&gt;=60,"3 Qualified","1 Awareness"))))))))))</f>
        <v/>
      </c>
      <c r="AD1162" s="108"/>
      <c r="AE1162" s="108"/>
      <c r="AF1162" s="111" t="str">
        <f aca="false">IF($AE1162="","",$AE1162+10)</f>
        <v/>
      </c>
      <c r="AG1162" s="108"/>
      <c r="AH1162" s="81"/>
      <c r="AI1162" s="108"/>
      <c r="AJ1162" s="81"/>
      <c r="AK1162" s="108"/>
      <c r="AL1162" s="110"/>
      <c r="AM1162" s="81"/>
      <c r="AN1162" s="111" t="str">
        <f aca="false">IF($D1162="","",IF(COUNTIF($D$4:$D$1203,$D1162)&gt;1,"DUPLICATE — check earlier row",""))</f>
        <v/>
      </c>
      <c r="AO1162" s="81"/>
      <c r="AP1162" s="81"/>
    </row>
    <row r="1163" customFormat="false" ht="30" hidden="false" customHeight="true" outlineLevel="0" collapsed="false">
      <c r="A1163" s="79"/>
      <c r="B1163" s="80"/>
      <c r="C1163" s="80"/>
      <c r="D1163" s="80"/>
      <c r="E1163" s="80"/>
      <c r="F1163" s="80"/>
      <c r="G1163" s="80"/>
      <c r="H1163" s="80"/>
      <c r="I1163" s="80"/>
      <c r="J1163" s="102"/>
      <c r="K1163" s="103" t="str">
        <f aca="false">IF(J1163="","",IF(J1163&gt;=8,"Yes","Check"))</f>
        <v/>
      </c>
      <c r="L1163" s="81"/>
      <c r="M1163" s="102"/>
      <c r="N1163" s="102"/>
      <c r="O1163" s="80"/>
      <c r="P1163" s="81"/>
      <c r="Q1163" s="103" t="str">
        <f aca="false">IF(P1163="","",LEN(P1163))</f>
        <v/>
      </c>
      <c r="R1163" s="102"/>
      <c r="S1163" s="80"/>
      <c r="T1163" s="81"/>
      <c r="U1163" s="104" t="str">
        <f aca="false">IF($AE1163&lt;&gt;"",$AE1163+4,IF(OR(R1163&lt;&gt;"Yes",A1163=""),"",A1163+4))</f>
        <v/>
      </c>
      <c r="V1163" s="102"/>
      <c r="W1163" s="81"/>
      <c r="X1163" s="81"/>
      <c r="Y1163" s="105"/>
      <c r="Z1163" s="105"/>
      <c r="AA1163" s="106" t="str">
        <f aca="false">IF(AND($Y1163="",$Z1163=""),"",ROUND(IFERROR(VALUE(LEFT($Y1163,1)),0)*12+IFERROR(VALUE(LEFT($Z1163,1)),0)*8,0))</f>
        <v/>
      </c>
      <c r="AB1163" s="106" t="str">
        <f aca="false">IF($AA1163="","",IF($AA1163&gt;=80,"A - call first",IF($AA1163&gt;=60,"B - worth pursuing",IF($AA1163&gt;=40,"C - nurture","D - do not spend time here"))))</f>
        <v/>
      </c>
      <c r="AC1163" s="107" t="str">
        <f aca="false">IF($C1163="","",IF($S1163="Converted","8 Won / Certified",IF($S1163="Application Started","7 Certification / Enterprise opportunity",IF($S1163="Meeting Booked","6 Meeting / Application",IF(OR($S1163="Interested",$S1163="Info Requested"),"5 Interested",IF(OR($S1163="Declined",$S1163="Not Relevant",$S1163="Do Not Contact / Unsubscribed"),"9 Closed - Lost",IF($R1163="Yes","4 Contacted",IF($N1163="Yes","2 Engaged",IF($M1163="Yes","1 Awareness",IF($AA1163&gt;=60,"3 Qualified","1 Awareness"))))))))))</f>
        <v/>
      </c>
      <c r="AD1163" s="108"/>
      <c r="AE1163" s="108"/>
      <c r="AF1163" s="109" t="str">
        <f aca="false">IF($AE1163="","",$AE1163+10)</f>
        <v/>
      </c>
      <c r="AG1163" s="108"/>
      <c r="AH1163" s="81"/>
      <c r="AI1163" s="108"/>
      <c r="AJ1163" s="81"/>
      <c r="AK1163" s="108"/>
      <c r="AL1163" s="110"/>
      <c r="AM1163" s="81"/>
      <c r="AN1163" s="109" t="str">
        <f aca="false">IF($D1163="","",IF(COUNTIF($D$4:$D$1203,$D1163)&gt;1,"DUPLICATE — check earlier row",""))</f>
        <v/>
      </c>
      <c r="AO1163" s="81"/>
      <c r="AP1163" s="81"/>
    </row>
    <row r="1164" customFormat="false" ht="30" hidden="false" customHeight="true" outlineLevel="0" collapsed="false">
      <c r="A1164" s="79"/>
      <c r="B1164" s="80"/>
      <c r="C1164" s="80"/>
      <c r="D1164" s="80"/>
      <c r="E1164" s="80"/>
      <c r="F1164" s="80"/>
      <c r="G1164" s="80"/>
      <c r="H1164" s="80"/>
      <c r="I1164" s="80"/>
      <c r="J1164" s="102"/>
      <c r="K1164" s="103" t="str">
        <f aca="false">IF(J1164="","",IF(J1164&gt;=8,"Yes","Check"))</f>
        <v/>
      </c>
      <c r="L1164" s="81"/>
      <c r="M1164" s="102"/>
      <c r="N1164" s="102"/>
      <c r="O1164" s="80"/>
      <c r="P1164" s="81"/>
      <c r="Q1164" s="103" t="str">
        <f aca="false">IF(P1164="","",LEN(P1164))</f>
        <v/>
      </c>
      <c r="R1164" s="102"/>
      <c r="S1164" s="80"/>
      <c r="T1164" s="81"/>
      <c r="U1164" s="104" t="str">
        <f aca="false">IF($AE1164&lt;&gt;"",$AE1164+4,IF(OR(R1164&lt;&gt;"Yes",A1164=""),"",A1164+4))</f>
        <v/>
      </c>
      <c r="V1164" s="102"/>
      <c r="W1164" s="81"/>
      <c r="X1164" s="81"/>
      <c r="Y1164" s="105"/>
      <c r="Z1164" s="105"/>
      <c r="AA1164" s="106" t="str">
        <f aca="false">IF(AND($Y1164="",$Z1164=""),"",ROUND(IFERROR(VALUE(LEFT($Y1164,1)),0)*12+IFERROR(VALUE(LEFT($Z1164,1)),0)*8,0))</f>
        <v/>
      </c>
      <c r="AB1164" s="106" t="str">
        <f aca="false">IF($AA1164="","",IF($AA1164&gt;=80,"A - call first",IF($AA1164&gt;=60,"B - worth pursuing",IF($AA1164&gt;=40,"C - nurture","D - do not spend time here"))))</f>
        <v/>
      </c>
      <c r="AC1164" s="107" t="str">
        <f aca="false">IF($C1164="","",IF($S1164="Converted","8 Won / Certified",IF($S1164="Application Started","7 Certification / Enterprise opportunity",IF($S1164="Meeting Booked","6 Meeting / Application",IF(OR($S1164="Interested",$S1164="Info Requested"),"5 Interested",IF(OR($S1164="Declined",$S1164="Not Relevant",$S1164="Do Not Contact / Unsubscribed"),"9 Closed - Lost",IF($R1164="Yes","4 Contacted",IF($N1164="Yes","2 Engaged",IF($M1164="Yes","1 Awareness",IF($AA1164&gt;=60,"3 Qualified","1 Awareness"))))))))))</f>
        <v/>
      </c>
      <c r="AD1164" s="108"/>
      <c r="AE1164" s="108"/>
      <c r="AF1164" s="111" t="str">
        <f aca="false">IF($AE1164="","",$AE1164+10)</f>
        <v/>
      </c>
      <c r="AG1164" s="108"/>
      <c r="AH1164" s="81"/>
      <c r="AI1164" s="108"/>
      <c r="AJ1164" s="81"/>
      <c r="AK1164" s="108"/>
      <c r="AL1164" s="110"/>
      <c r="AM1164" s="81"/>
      <c r="AN1164" s="111" t="str">
        <f aca="false">IF($D1164="","",IF(COUNTIF($D$4:$D$1203,$D1164)&gt;1,"DUPLICATE — check earlier row",""))</f>
        <v/>
      </c>
      <c r="AO1164" s="81"/>
      <c r="AP1164" s="81"/>
    </row>
    <row r="1165" customFormat="false" ht="30" hidden="false" customHeight="true" outlineLevel="0" collapsed="false">
      <c r="A1165" s="79"/>
      <c r="B1165" s="80"/>
      <c r="C1165" s="80"/>
      <c r="D1165" s="80"/>
      <c r="E1165" s="80"/>
      <c r="F1165" s="80"/>
      <c r="G1165" s="80"/>
      <c r="H1165" s="80"/>
      <c r="I1165" s="80"/>
      <c r="J1165" s="102"/>
      <c r="K1165" s="103" t="str">
        <f aca="false">IF(J1165="","",IF(J1165&gt;=8,"Yes","Check"))</f>
        <v/>
      </c>
      <c r="L1165" s="81"/>
      <c r="M1165" s="102"/>
      <c r="N1165" s="102"/>
      <c r="O1165" s="80"/>
      <c r="P1165" s="81"/>
      <c r="Q1165" s="103" t="str">
        <f aca="false">IF(P1165="","",LEN(P1165))</f>
        <v/>
      </c>
      <c r="R1165" s="102"/>
      <c r="S1165" s="80"/>
      <c r="T1165" s="81"/>
      <c r="U1165" s="104" t="str">
        <f aca="false">IF($AE1165&lt;&gt;"",$AE1165+4,IF(OR(R1165&lt;&gt;"Yes",A1165=""),"",A1165+4))</f>
        <v/>
      </c>
      <c r="V1165" s="102"/>
      <c r="W1165" s="81"/>
      <c r="X1165" s="81"/>
      <c r="Y1165" s="105"/>
      <c r="Z1165" s="105"/>
      <c r="AA1165" s="106" t="str">
        <f aca="false">IF(AND($Y1165="",$Z1165=""),"",ROUND(IFERROR(VALUE(LEFT($Y1165,1)),0)*12+IFERROR(VALUE(LEFT($Z1165,1)),0)*8,0))</f>
        <v/>
      </c>
      <c r="AB1165" s="106" t="str">
        <f aca="false">IF($AA1165="","",IF($AA1165&gt;=80,"A - call first",IF($AA1165&gt;=60,"B - worth pursuing",IF($AA1165&gt;=40,"C - nurture","D - do not spend time here"))))</f>
        <v/>
      </c>
      <c r="AC1165" s="107" t="str">
        <f aca="false">IF($C1165="","",IF($S1165="Converted","8 Won / Certified",IF($S1165="Application Started","7 Certification / Enterprise opportunity",IF($S1165="Meeting Booked","6 Meeting / Application",IF(OR($S1165="Interested",$S1165="Info Requested"),"5 Interested",IF(OR($S1165="Declined",$S1165="Not Relevant",$S1165="Do Not Contact / Unsubscribed"),"9 Closed - Lost",IF($R1165="Yes","4 Contacted",IF($N1165="Yes","2 Engaged",IF($M1165="Yes","1 Awareness",IF($AA1165&gt;=60,"3 Qualified","1 Awareness"))))))))))</f>
        <v/>
      </c>
      <c r="AD1165" s="108"/>
      <c r="AE1165" s="108"/>
      <c r="AF1165" s="109" t="str">
        <f aca="false">IF($AE1165="","",$AE1165+10)</f>
        <v/>
      </c>
      <c r="AG1165" s="108"/>
      <c r="AH1165" s="81"/>
      <c r="AI1165" s="108"/>
      <c r="AJ1165" s="81"/>
      <c r="AK1165" s="108"/>
      <c r="AL1165" s="110"/>
      <c r="AM1165" s="81"/>
      <c r="AN1165" s="109" t="str">
        <f aca="false">IF($D1165="","",IF(COUNTIF($D$4:$D$1203,$D1165)&gt;1,"DUPLICATE — check earlier row",""))</f>
        <v/>
      </c>
      <c r="AO1165" s="81"/>
      <c r="AP1165" s="81"/>
    </row>
    <row r="1166" customFormat="false" ht="30" hidden="false" customHeight="true" outlineLevel="0" collapsed="false">
      <c r="A1166" s="79"/>
      <c r="B1166" s="80"/>
      <c r="C1166" s="80"/>
      <c r="D1166" s="80"/>
      <c r="E1166" s="80"/>
      <c r="F1166" s="80"/>
      <c r="G1166" s="80"/>
      <c r="H1166" s="80"/>
      <c r="I1166" s="80"/>
      <c r="J1166" s="102"/>
      <c r="K1166" s="103" t="str">
        <f aca="false">IF(J1166="","",IF(J1166&gt;=8,"Yes","Check"))</f>
        <v/>
      </c>
      <c r="L1166" s="81"/>
      <c r="M1166" s="102"/>
      <c r="N1166" s="102"/>
      <c r="O1166" s="80"/>
      <c r="P1166" s="81"/>
      <c r="Q1166" s="103" t="str">
        <f aca="false">IF(P1166="","",LEN(P1166))</f>
        <v/>
      </c>
      <c r="R1166" s="102"/>
      <c r="S1166" s="80"/>
      <c r="T1166" s="81"/>
      <c r="U1166" s="104" t="str">
        <f aca="false">IF($AE1166&lt;&gt;"",$AE1166+4,IF(OR(R1166&lt;&gt;"Yes",A1166=""),"",A1166+4))</f>
        <v/>
      </c>
      <c r="V1166" s="102"/>
      <c r="W1166" s="81"/>
      <c r="X1166" s="81"/>
      <c r="Y1166" s="105"/>
      <c r="Z1166" s="105"/>
      <c r="AA1166" s="106" t="str">
        <f aca="false">IF(AND($Y1166="",$Z1166=""),"",ROUND(IFERROR(VALUE(LEFT($Y1166,1)),0)*12+IFERROR(VALUE(LEFT($Z1166,1)),0)*8,0))</f>
        <v/>
      </c>
      <c r="AB1166" s="106" t="str">
        <f aca="false">IF($AA1166="","",IF($AA1166&gt;=80,"A - call first",IF($AA1166&gt;=60,"B - worth pursuing",IF($AA1166&gt;=40,"C - nurture","D - do not spend time here"))))</f>
        <v/>
      </c>
      <c r="AC1166" s="107" t="str">
        <f aca="false">IF($C1166="","",IF($S1166="Converted","8 Won / Certified",IF($S1166="Application Started","7 Certification / Enterprise opportunity",IF($S1166="Meeting Booked","6 Meeting / Application",IF(OR($S1166="Interested",$S1166="Info Requested"),"5 Interested",IF(OR($S1166="Declined",$S1166="Not Relevant",$S1166="Do Not Contact / Unsubscribed"),"9 Closed - Lost",IF($R1166="Yes","4 Contacted",IF($N1166="Yes","2 Engaged",IF($M1166="Yes","1 Awareness",IF($AA1166&gt;=60,"3 Qualified","1 Awareness"))))))))))</f>
        <v/>
      </c>
      <c r="AD1166" s="108"/>
      <c r="AE1166" s="108"/>
      <c r="AF1166" s="111" t="str">
        <f aca="false">IF($AE1166="","",$AE1166+10)</f>
        <v/>
      </c>
      <c r="AG1166" s="108"/>
      <c r="AH1166" s="81"/>
      <c r="AI1166" s="108"/>
      <c r="AJ1166" s="81"/>
      <c r="AK1166" s="108"/>
      <c r="AL1166" s="110"/>
      <c r="AM1166" s="81"/>
      <c r="AN1166" s="111" t="str">
        <f aca="false">IF($D1166="","",IF(COUNTIF($D$4:$D$1203,$D1166)&gt;1,"DUPLICATE — check earlier row",""))</f>
        <v/>
      </c>
      <c r="AO1166" s="81"/>
      <c r="AP1166" s="81"/>
    </row>
    <row r="1167" customFormat="false" ht="30" hidden="false" customHeight="true" outlineLevel="0" collapsed="false">
      <c r="A1167" s="79"/>
      <c r="B1167" s="80"/>
      <c r="C1167" s="80"/>
      <c r="D1167" s="80"/>
      <c r="E1167" s="80"/>
      <c r="F1167" s="80"/>
      <c r="G1167" s="80"/>
      <c r="H1167" s="80"/>
      <c r="I1167" s="80"/>
      <c r="J1167" s="102"/>
      <c r="K1167" s="103" t="str">
        <f aca="false">IF(J1167="","",IF(J1167&gt;=8,"Yes","Check"))</f>
        <v/>
      </c>
      <c r="L1167" s="81"/>
      <c r="M1167" s="102"/>
      <c r="N1167" s="102"/>
      <c r="O1167" s="80"/>
      <c r="P1167" s="81"/>
      <c r="Q1167" s="103" t="str">
        <f aca="false">IF(P1167="","",LEN(P1167))</f>
        <v/>
      </c>
      <c r="R1167" s="102"/>
      <c r="S1167" s="80"/>
      <c r="T1167" s="81"/>
      <c r="U1167" s="104" t="str">
        <f aca="false">IF($AE1167&lt;&gt;"",$AE1167+4,IF(OR(R1167&lt;&gt;"Yes",A1167=""),"",A1167+4))</f>
        <v/>
      </c>
      <c r="V1167" s="102"/>
      <c r="W1167" s="81"/>
      <c r="X1167" s="81"/>
      <c r="Y1167" s="105"/>
      <c r="Z1167" s="105"/>
      <c r="AA1167" s="106" t="str">
        <f aca="false">IF(AND($Y1167="",$Z1167=""),"",ROUND(IFERROR(VALUE(LEFT($Y1167,1)),0)*12+IFERROR(VALUE(LEFT($Z1167,1)),0)*8,0))</f>
        <v/>
      </c>
      <c r="AB1167" s="106" t="str">
        <f aca="false">IF($AA1167="","",IF($AA1167&gt;=80,"A - call first",IF($AA1167&gt;=60,"B - worth pursuing",IF($AA1167&gt;=40,"C - nurture","D - do not spend time here"))))</f>
        <v/>
      </c>
      <c r="AC1167" s="107" t="str">
        <f aca="false">IF($C1167="","",IF($S1167="Converted","8 Won / Certified",IF($S1167="Application Started","7 Certification / Enterprise opportunity",IF($S1167="Meeting Booked","6 Meeting / Application",IF(OR($S1167="Interested",$S1167="Info Requested"),"5 Interested",IF(OR($S1167="Declined",$S1167="Not Relevant",$S1167="Do Not Contact / Unsubscribed"),"9 Closed - Lost",IF($R1167="Yes","4 Contacted",IF($N1167="Yes","2 Engaged",IF($M1167="Yes","1 Awareness",IF($AA1167&gt;=60,"3 Qualified","1 Awareness"))))))))))</f>
        <v/>
      </c>
      <c r="AD1167" s="108"/>
      <c r="AE1167" s="108"/>
      <c r="AF1167" s="109" t="str">
        <f aca="false">IF($AE1167="","",$AE1167+10)</f>
        <v/>
      </c>
      <c r="AG1167" s="108"/>
      <c r="AH1167" s="81"/>
      <c r="AI1167" s="108"/>
      <c r="AJ1167" s="81"/>
      <c r="AK1167" s="108"/>
      <c r="AL1167" s="110"/>
      <c r="AM1167" s="81"/>
      <c r="AN1167" s="109" t="str">
        <f aca="false">IF($D1167="","",IF(COUNTIF($D$4:$D$1203,$D1167)&gt;1,"DUPLICATE — check earlier row",""))</f>
        <v/>
      </c>
      <c r="AO1167" s="81"/>
      <c r="AP1167" s="81"/>
    </row>
    <row r="1168" customFormat="false" ht="30" hidden="false" customHeight="true" outlineLevel="0" collapsed="false">
      <c r="A1168" s="79"/>
      <c r="B1168" s="80"/>
      <c r="C1168" s="80"/>
      <c r="D1168" s="80"/>
      <c r="E1168" s="80"/>
      <c r="F1168" s="80"/>
      <c r="G1168" s="80"/>
      <c r="H1168" s="80"/>
      <c r="I1168" s="80"/>
      <c r="J1168" s="102"/>
      <c r="K1168" s="103" t="str">
        <f aca="false">IF(J1168="","",IF(J1168&gt;=8,"Yes","Check"))</f>
        <v/>
      </c>
      <c r="L1168" s="81"/>
      <c r="M1168" s="102"/>
      <c r="N1168" s="102"/>
      <c r="O1168" s="80"/>
      <c r="P1168" s="81"/>
      <c r="Q1168" s="103" t="str">
        <f aca="false">IF(P1168="","",LEN(P1168))</f>
        <v/>
      </c>
      <c r="R1168" s="102"/>
      <c r="S1168" s="80"/>
      <c r="T1168" s="81"/>
      <c r="U1168" s="104" t="str">
        <f aca="false">IF($AE1168&lt;&gt;"",$AE1168+4,IF(OR(R1168&lt;&gt;"Yes",A1168=""),"",A1168+4))</f>
        <v/>
      </c>
      <c r="V1168" s="102"/>
      <c r="W1168" s="81"/>
      <c r="X1168" s="81"/>
      <c r="Y1168" s="105"/>
      <c r="Z1168" s="105"/>
      <c r="AA1168" s="106" t="str">
        <f aca="false">IF(AND($Y1168="",$Z1168=""),"",ROUND(IFERROR(VALUE(LEFT($Y1168,1)),0)*12+IFERROR(VALUE(LEFT($Z1168,1)),0)*8,0))</f>
        <v/>
      </c>
      <c r="AB1168" s="106" t="str">
        <f aca="false">IF($AA1168="","",IF($AA1168&gt;=80,"A - call first",IF($AA1168&gt;=60,"B - worth pursuing",IF($AA1168&gt;=40,"C - nurture","D - do not spend time here"))))</f>
        <v/>
      </c>
      <c r="AC1168" s="107" t="str">
        <f aca="false">IF($C1168="","",IF($S1168="Converted","8 Won / Certified",IF($S1168="Application Started","7 Certification / Enterprise opportunity",IF($S1168="Meeting Booked","6 Meeting / Application",IF(OR($S1168="Interested",$S1168="Info Requested"),"5 Interested",IF(OR($S1168="Declined",$S1168="Not Relevant",$S1168="Do Not Contact / Unsubscribed"),"9 Closed - Lost",IF($R1168="Yes","4 Contacted",IF($N1168="Yes","2 Engaged",IF($M1168="Yes","1 Awareness",IF($AA1168&gt;=60,"3 Qualified","1 Awareness"))))))))))</f>
        <v/>
      </c>
      <c r="AD1168" s="108"/>
      <c r="AE1168" s="108"/>
      <c r="AF1168" s="111" t="str">
        <f aca="false">IF($AE1168="","",$AE1168+10)</f>
        <v/>
      </c>
      <c r="AG1168" s="108"/>
      <c r="AH1168" s="81"/>
      <c r="AI1168" s="108"/>
      <c r="AJ1168" s="81"/>
      <c r="AK1168" s="108"/>
      <c r="AL1168" s="110"/>
      <c r="AM1168" s="81"/>
      <c r="AN1168" s="111" t="str">
        <f aca="false">IF($D1168="","",IF(COUNTIF($D$4:$D$1203,$D1168)&gt;1,"DUPLICATE — check earlier row",""))</f>
        <v/>
      </c>
      <c r="AO1168" s="81"/>
      <c r="AP1168" s="81"/>
    </row>
    <row r="1169" customFormat="false" ht="30" hidden="false" customHeight="true" outlineLevel="0" collapsed="false">
      <c r="A1169" s="79"/>
      <c r="B1169" s="80"/>
      <c r="C1169" s="80"/>
      <c r="D1169" s="80"/>
      <c r="E1169" s="80"/>
      <c r="F1169" s="80"/>
      <c r="G1169" s="80"/>
      <c r="H1169" s="80"/>
      <c r="I1169" s="80"/>
      <c r="J1169" s="102"/>
      <c r="K1169" s="103" t="str">
        <f aca="false">IF(J1169="","",IF(J1169&gt;=8,"Yes","Check"))</f>
        <v/>
      </c>
      <c r="L1169" s="81"/>
      <c r="M1169" s="102"/>
      <c r="N1169" s="102"/>
      <c r="O1169" s="80"/>
      <c r="P1169" s="81"/>
      <c r="Q1169" s="103" t="str">
        <f aca="false">IF(P1169="","",LEN(P1169))</f>
        <v/>
      </c>
      <c r="R1169" s="102"/>
      <c r="S1169" s="80"/>
      <c r="T1169" s="81"/>
      <c r="U1169" s="104" t="str">
        <f aca="false">IF($AE1169&lt;&gt;"",$AE1169+4,IF(OR(R1169&lt;&gt;"Yes",A1169=""),"",A1169+4))</f>
        <v/>
      </c>
      <c r="V1169" s="102"/>
      <c r="W1169" s="81"/>
      <c r="X1169" s="81"/>
      <c r="Y1169" s="105"/>
      <c r="Z1169" s="105"/>
      <c r="AA1169" s="106" t="str">
        <f aca="false">IF(AND($Y1169="",$Z1169=""),"",ROUND(IFERROR(VALUE(LEFT($Y1169,1)),0)*12+IFERROR(VALUE(LEFT($Z1169,1)),0)*8,0))</f>
        <v/>
      </c>
      <c r="AB1169" s="106" t="str">
        <f aca="false">IF($AA1169="","",IF($AA1169&gt;=80,"A - call first",IF($AA1169&gt;=60,"B - worth pursuing",IF($AA1169&gt;=40,"C - nurture","D - do not spend time here"))))</f>
        <v/>
      </c>
      <c r="AC1169" s="107" t="str">
        <f aca="false">IF($C1169="","",IF($S1169="Converted","8 Won / Certified",IF($S1169="Application Started","7 Certification / Enterprise opportunity",IF($S1169="Meeting Booked","6 Meeting / Application",IF(OR($S1169="Interested",$S1169="Info Requested"),"5 Interested",IF(OR($S1169="Declined",$S1169="Not Relevant",$S1169="Do Not Contact / Unsubscribed"),"9 Closed - Lost",IF($R1169="Yes","4 Contacted",IF($N1169="Yes","2 Engaged",IF($M1169="Yes","1 Awareness",IF($AA1169&gt;=60,"3 Qualified","1 Awareness"))))))))))</f>
        <v/>
      </c>
      <c r="AD1169" s="108"/>
      <c r="AE1169" s="108"/>
      <c r="AF1169" s="109" t="str">
        <f aca="false">IF($AE1169="","",$AE1169+10)</f>
        <v/>
      </c>
      <c r="AG1169" s="108"/>
      <c r="AH1169" s="81"/>
      <c r="AI1169" s="108"/>
      <c r="AJ1169" s="81"/>
      <c r="AK1169" s="108"/>
      <c r="AL1169" s="110"/>
      <c r="AM1169" s="81"/>
      <c r="AN1169" s="109" t="str">
        <f aca="false">IF($D1169="","",IF(COUNTIF($D$4:$D$1203,$D1169)&gt;1,"DUPLICATE — check earlier row",""))</f>
        <v/>
      </c>
      <c r="AO1169" s="81"/>
      <c r="AP1169" s="81"/>
    </row>
    <row r="1170" customFormat="false" ht="30" hidden="false" customHeight="true" outlineLevel="0" collapsed="false">
      <c r="A1170" s="79"/>
      <c r="B1170" s="80"/>
      <c r="C1170" s="80"/>
      <c r="D1170" s="80"/>
      <c r="E1170" s="80"/>
      <c r="F1170" s="80"/>
      <c r="G1170" s="80"/>
      <c r="H1170" s="80"/>
      <c r="I1170" s="80"/>
      <c r="J1170" s="102"/>
      <c r="K1170" s="103" t="str">
        <f aca="false">IF(J1170="","",IF(J1170&gt;=8,"Yes","Check"))</f>
        <v/>
      </c>
      <c r="L1170" s="81"/>
      <c r="M1170" s="102"/>
      <c r="N1170" s="102"/>
      <c r="O1170" s="80"/>
      <c r="P1170" s="81"/>
      <c r="Q1170" s="103" t="str">
        <f aca="false">IF(P1170="","",LEN(P1170))</f>
        <v/>
      </c>
      <c r="R1170" s="102"/>
      <c r="S1170" s="80"/>
      <c r="T1170" s="81"/>
      <c r="U1170" s="104" t="str">
        <f aca="false">IF($AE1170&lt;&gt;"",$AE1170+4,IF(OR(R1170&lt;&gt;"Yes",A1170=""),"",A1170+4))</f>
        <v/>
      </c>
      <c r="V1170" s="102"/>
      <c r="W1170" s="81"/>
      <c r="X1170" s="81"/>
      <c r="Y1170" s="105"/>
      <c r="Z1170" s="105"/>
      <c r="AA1170" s="106" t="str">
        <f aca="false">IF(AND($Y1170="",$Z1170=""),"",ROUND(IFERROR(VALUE(LEFT($Y1170,1)),0)*12+IFERROR(VALUE(LEFT($Z1170,1)),0)*8,0))</f>
        <v/>
      </c>
      <c r="AB1170" s="106" t="str">
        <f aca="false">IF($AA1170="","",IF($AA1170&gt;=80,"A - call first",IF($AA1170&gt;=60,"B - worth pursuing",IF($AA1170&gt;=40,"C - nurture","D - do not spend time here"))))</f>
        <v/>
      </c>
      <c r="AC1170" s="107" t="str">
        <f aca="false">IF($C1170="","",IF($S1170="Converted","8 Won / Certified",IF($S1170="Application Started","7 Certification / Enterprise opportunity",IF($S1170="Meeting Booked","6 Meeting / Application",IF(OR($S1170="Interested",$S1170="Info Requested"),"5 Interested",IF(OR($S1170="Declined",$S1170="Not Relevant",$S1170="Do Not Contact / Unsubscribed"),"9 Closed - Lost",IF($R1170="Yes","4 Contacted",IF($N1170="Yes","2 Engaged",IF($M1170="Yes","1 Awareness",IF($AA1170&gt;=60,"3 Qualified","1 Awareness"))))))))))</f>
        <v/>
      </c>
      <c r="AD1170" s="108"/>
      <c r="AE1170" s="108"/>
      <c r="AF1170" s="111" t="str">
        <f aca="false">IF($AE1170="","",$AE1170+10)</f>
        <v/>
      </c>
      <c r="AG1170" s="108"/>
      <c r="AH1170" s="81"/>
      <c r="AI1170" s="108"/>
      <c r="AJ1170" s="81"/>
      <c r="AK1170" s="108"/>
      <c r="AL1170" s="110"/>
      <c r="AM1170" s="81"/>
      <c r="AN1170" s="111" t="str">
        <f aca="false">IF($D1170="","",IF(COUNTIF($D$4:$D$1203,$D1170)&gt;1,"DUPLICATE — check earlier row",""))</f>
        <v/>
      </c>
      <c r="AO1170" s="81"/>
      <c r="AP1170" s="81"/>
    </row>
    <row r="1171" customFormat="false" ht="30" hidden="false" customHeight="true" outlineLevel="0" collapsed="false">
      <c r="A1171" s="79"/>
      <c r="B1171" s="80"/>
      <c r="C1171" s="80"/>
      <c r="D1171" s="80"/>
      <c r="E1171" s="80"/>
      <c r="F1171" s="80"/>
      <c r="G1171" s="80"/>
      <c r="H1171" s="80"/>
      <c r="I1171" s="80"/>
      <c r="J1171" s="102"/>
      <c r="K1171" s="103" t="str">
        <f aca="false">IF(J1171="","",IF(J1171&gt;=8,"Yes","Check"))</f>
        <v/>
      </c>
      <c r="L1171" s="81"/>
      <c r="M1171" s="102"/>
      <c r="N1171" s="102"/>
      <c r="O1171" s="80"/>
      <c r="P1171" s="81"/>
      <c r="Q1171" s="103" t="str">
        <f aca="false">IF(P1171="","",LEN(P1171))</f>
        <v/>
      </c>
      <c r="R1171" s="102"/>
      <c r="S1171" s="80"/>
      <c r="T1171" s="81"/>
      <c r="U1171" s="104" t="str">
        <f aca="false">IF($AE1171&lt;&gt;"",$AE1171+4,IF(OR(R1171&lt;&gt;"Yes",A1171=""),"",A1171+4))</f>
        <v/>
      </c>
      <c r="V1171" s="102"/>
      <c r="W1171" s="81"/>
      <c r="X1171" s="81"/>
      <c r="Y1171" s="105"/>
      <c r="Z1171" s="105"/>
      <c r="AA1171" s="106" t="str">
        <f aca="false">IF(AND($Y1171="",$Z1171=""),"",ROUND(IFERROR(VALUE(LEFT($Y1171,1)),0)*12+IFERROR(VALUE(LEFT($Z1171,1)),0)*8,0))</f>
        <v/>
      </c>
      <c r="AB1171" s="106" t="str">
        <f aca="false">IF($AA1171="","",IF($AA1171&gt;=80,"A - call first",IF($AA1171&gt;=60,"B - worth pursuing",IF($AA1171&gt;=40,"C - nurture","D - do not spend time here"))))</f>
        <v/>
      </c>
      <c r="AC1171" s="107" t="str">
        <f aca="false">IF($C1171="","",IF($S1171="Converted","8 Won / Certified",IF($S1171="Application Started","7 Certification / Enterprise opportunity",IF($S1171="Meeting Booked","6 Meeting / Application",IF(OR($S1171="Interested",$S1171="Info Requested"),"5 Interested",IF(OR($S1171="Declined",$S1171="Not Relevant",$S1171="Do Not Contact / Unsubscribed"),"9 Closed - Lost",IF($R1171="Yes","4 Contacted",IF($N1171="Yes","2 Engaged",IF($M1171="Yes","1 Awareness",IF($AA1171&gt;=60,"3 Qualified","1 Awareness"))))))))))</f>
        <v/>
      </c>
      <c r="AD1171" s="108"/>
      <c r="AE1171" s="108"/>
      <c r="AF1171" s="109" t="str">
        <f aca="false">IF($AE1171="","",$AE1171+10)</f>
        <v/>
      </c>
      <c r="AG1171" s="108"/>
      <c r="AH1171" s="81"/>
      <c r="AI1171" s="108"/>
      <c r="AJ1171" s="81"/>
      <c r="AK1171" s="108"/>
      <c r="AL1171" s="110"/>
      <c r="AM1171" s="81"/>
      <c r="AN1171" s="109" t="str">
        <f aca="false">IF($D1171="","",IF(COUNTIF($D$4:$D$1203,$D1171)&gt;1,"DUPLICATE — check earlier row",""))</f>
        <v/>
      </c>
      <c r="AO1171" s="81"/>
      <c r="AP1171" s="81"/>
    </row>
    <row r="1172" customFormat="false" ht="30" hidden="false" customHeight="true" outlineLevel="0" collapsed="false">
      <c r="A1172" s="79"/>
      <c r="B1172" s="80"/>
      <c r="C1172" s="80"/>
      <c r="D1172" s="80"/>
      <c r="E1172" s="80"/>
      <c r="F1172" s="80"/>
      <c r="G1172" s="80"/>
      <c r="H1172" s="80"/>
      <c r="I1172" s="80"/>
      <c r="J1172" s="102"/>
      <c r="K1172" s="103" t="str">
        <f aca="false">IF(J1172="","",IF(J1172&gt;=8,"Yes","Check"))</f>
        <v/>
      </c>
      <c r="L1172" s="81"/>
      <c r="M1172" s="102"/>
      <c r="N1172" s="102"/>
      <c r="O1172" s="80"/>
      <c r="P1172" s="81"/>
      <c r="Q1172" s="103" t="str">
        <f aca="false">IF(P1172="","",LEN(P1172))</f>
        <v/>
      </c>
      <c r="R1172" s="102"/>
      <c r="S1172" s="80"/>
      <c r="T1172" s="81"/>
      <c r="U1172" s="104" t="str">
        <f aca="false">IF($AE1172&lt;&gt;"",$AE1172+4,IF(OR(R1172&lt;&gt;"Yes",A1172=""),"",A1172+4))</f>
        <v/>
      </c>
      <c r="V1172" s="102"/>
      <c r="W1172" s="81"/>
      <c r="X1172" s="81"/>
      <c r="Y1172" s="105"/>
      <c r="Z1172" s="105"/>
      <c r="AA1172" s="106" t="str">
        <f aca="false">IF(AND($Y1172="",$Z1172=""),"",ROUND(IFERROR(VALUE(LEFT($Y1172,1)),0)*12+IFERROR(VALUE(LEFT($Z1172,1)),0)*8,0))</f>
        <v/>
      </c>
      <c r="AB1172" s="106" t="str">
        <f aca="false">IF($AA1172="","",IF($AA1172&gt;=80,"A - call first",IF($AA1172&gt;=60,"B - worth pursuing",IF($AA1172&gt;=40,"C - nurture","D - do not spend time here"))))</f>
        <v/>
      </c>
      <c r="AC1172" s="107" t="str">
        <f aca="false">IF($C1172="","",IF($S1172="Converted","8 Won / Certified",IF($S1172="Application Started","7 Certification / Enterprise opportunity",IF($S1172="Meeting Booked","6 Meeting / Application",IF(OR($S1172="Interested",$S1172="Info Requested"),"5 Interested",IF(OR($S1172="Declined",$S1172="Not Relevant",$S1172="Do Not Contact / Unsubscribed"),"9 Closed - Lost",IF($R1172="Yes","4 Contacted",IF($N1172="Yes","2 Engaged",IF($M1172="Yes","1 Awareness",IF($AA1172&gt;=60,"3 Qualified","1 Awareness"))))))))))</f>
        <v/>
      </c>
      <c r="AD1172" s="108"/>
      <c r="AE1172" s="108"/>
      <c r="AF1172" s="111" t="str">
        <f aca="false">IF($AE1172="","",$AE1172+10)</f>
        <v/>
      </c>
      <c r="AG1172" s="108"/>
      <c r="AH1172" s="81"/>
      <c r="AI1172" s="108"/>
      <c r="AJ1172" s="81"/>
      <c r="AK1172" s="108"/>
      <c r="AL1172" s="110"/>
      <c r="AM1172" s="81"/>
      <c r="AN1172" s="111" t="str">
        <f aca="false">IF($D1172="","",IF(COUNTIF($D$4:$D$1203,$D1172)&gt;1,"DUPLICATE — check earlier row",""))</f>
        <v/>
      </c>
      <c r="AO1172" s="81"/>
      <c r="AP1172" s="81"/>
    </row>
    <row r="1173" customFormat="false" ht="30" hidden="false" customHeight="true" outlineLevel="0" collapsed="false">
      <c r="A1173" s="79"/>
      <c r="B1173" s="80"/>
      <c r="C1173" s="80"/>
      <c r="D1173" s="80"/>
      <c r="E1173" s="80"/>
      <c r="F1173" s="80"/>
      <c r="G1173" s="80"/>
      <c r="H1173" s="80"/>
      <c r="I1173" s="80"/>
      <c r="J1173" s="102"/>
      <c r="K1173" s="103" t="str">
        <f aca="false">IF(J1173="","",IF(J1173&gt;=8,"Yes","Check"))</f>
        <v/>
      </c>
      <c r="L1173" s="81"/>
      <c r="M1173" s="102"/>
      <c r="N1173" s="102"/>
      <c r="O1173" s="80"/>
      <c r="P1173" s="81"/>
      <c r="Q1173" s="103" t="str">
        <f aca="false">IF(P1173="","",LEN(P1173))</f>
        <v/>
      </c>
      <c r="R1173" s="102"/>
      <c r="S1173" s="80"/>
      <c r="T1173" s="81"/>
      <c r="U1173" s="104" t="str">
        <f aca="false">IF($AE1173&lt;&gt;"",$AE1173+4,IF(OR(R1173&lt;&gt;"Yes",A1173=""),"",A1173+4))</f>
        <v/>
      </c>
      <c r="V1173" s="102"/>
      <c r="W1173" s="81"/>
      <c r="X1173" s="81"/>
      <c r="Y1173" s="105"/>
      <c r="Z1173" s="105"/>
      <c r="AA1173" s="106" t="str">
        <f aca="false">IF(AND($Y1173="",$Z1173=""),"",ROUND(IFERROR(VALUE(LEFT($Y1173,1)),0)*12+IFERROR(VALUE(LEFT($Z1173,1)),0)*8,0))</f>
        <v/>
      </c>
      <c r="AB1173" s="106" t="str">
        <f aca="false">IF($AA1173="","",IF($AA1173&gt;=80,"A - call first",IF($AA1173&gt;=60,"B - worth pursuing",IF($AA1173&gt;=40,"C - nurture","D - do not spend time here"))))</f>
        <v/>
      </c>
      <c r="AC1173" s="107" t="str">
        <f aca="false">IF($C1173="","",IF($S1173="Converted","8 Won / Certified",IF($S1173="Application Started","7 Certification / Enterprise opportunity",IF($S1173="Meeting Booked","6 Meeting / Application",IF(OR($S1173="Interested",$S1173="Info Requested"),"5 Interested",IF(OR($S1173="Declined",$S1173="Not Relevant",$S1173="Do Not Contact / Unsubscribed"),"9 Closed - Lost",IF($R1173="Yes","4 Contacted",IF($N1173="Yes","2 Engaged",IF($M1173="Yes","1 Awareness",IF($AA1173&gt;=60,"3 Qualified","1 Awareness"))))))))))</f>
        <v/>
      </c>
      <c r="AD1173" s="108"/>
      <c r="AE1173" s="108"/>
      <c r="AF1173" s="109" t="str">
        <f aca="false">IF($AE1173="","",$AE1173+10)</f>
        <v/>
      </c>
      <c r="AG1173" s="108"/>
      <c r="AH1173" s="81"/>
      <c r="AI1173" s="108"/>
      <c r="AJ1173" s="81"/>
      <c r="AK1173" s="108"/>
      <c r="AL1173" s="110"/>
      <c r="AM1173" s="81"/>
      <c r="AN1173" s="109" t="str">
        <f aca="false">IF($D1173="","",IF(COUNTIF($D$4:$D$1203,$D1173)&gt;1,"DUPLICATE — check earlier row",""))</f>
        <v/>
      </c>
      <c r="AO1173" s="81"/>
      <c r="AP1173" s="81"/>
    </row>
    <row r="1174" customFormat="false" ht="30" hidden="false" customHeight="true" outlineLevel="0" collapsed="false">
      <c r="A1174" s="79"/>
      <c r="B1174" s="80"/>
      <c r="C1174" s="80"/>
      <c r="D1174" s="80"/>
      <c r="E1174" s="80"/>
      <c r="F1174" s="80"/>
      <c r="G1174" s="80"/>
      <c r="H1174" s="80"/>
      <c r="I1174" s="80"/>
      <c r="J1174" s="102"/>
      <c r="K1174" s="103" t="str">
        <f aca="false">IF(J1174="","",IF(J1174&gt;=8,"Yes","Check"))</f>
        <v/>
      </c>
      <c r="L1174" s="81"/>
      <c r="M1174" s="102"/>
      <c r="N1174" s="102"/>
      <c r="O1174" s="80"/>
      <c r="P1174" s="81"/>
      <c r="Q1174" s="103" t="str">
        <f aca="false">IF(P1174="","",LEN(P1174))</f>
        <v/>
      </c>
      <c r="R1174" s="102"/>
      <c r="S1174" s="80"/>
      <c r="T1174" s="81"/>
      <c r="U1174" s="104" t="str">
        <f aca="false">IF($AE1174&lt;&gt;"",$AE1174+4,IF(OR(R1174&lt;&gt;"Yes",A1174=""),"",A1174+4))</f>
        <v/>
      </c>
      <c r="V1174" s="102"/>
      <c r="W1174" s="81"/>
      <c r="X1174" s="81"/>
      <c r="Y1174" s="105"/>
      <c r="Z1174" s="105"/>
      <c r="AA1174" s="106" t="str">
        <f aca="false">IF(AND($Y1174="",$Z1174=""),"",ROUND(IFERROR(VALUE(LEFT($Y1174,1)),0)*12+IFERROR(VALUE(LEFT($Z1174,1)),0)*8,0))</f>
        <v/>
      </c>
      <c r="AB1174" s="106" t="str">
        <f aca="false">IF($AA1174="","",IF($AA1174&gt;=80,"A - call first",IF($AA1174&gt;=60,"B - worth pursuing",IF($AA1174&gt;=40,"C - nurture","D - do not spend time here"))))</f>
        <v/>
      </c>
      <c r="AC1174" s="107" t="str">
        <f aca="false">IF($C1174="","",IF($S1174="Converted","8 Won / Certified",IF($S1174="Application Started","7 Certification / Enterprise opportunity",IF($S1174="Meeting Booked","6 Meeting / Application",IF(OR($S1174="Interested",$S1174="Info Requested"),"5 Interested",IF(OR($S1174="Declined",$S1174="Not Relevant",$S1174="Do Not Contact / Unsubscribed"),"9 Closed - Lost",IF($R1174="Yes","4 Contacted",IF($N1174="Yes","2 Engaged",IF($M1174="Yes","1 Awareness",IF($AA1174&gt;=60,"3 Qualified","1 Awareness"))))))))))</f>
        <v/>
      </c>
      <c r="AD1174" s="108"/>
      <c r="AE1174" s="108"/>
      <c r="AF1174" s="111" t="str">
        <f aca="false">IF($AE1174="","",$AE1174+10)</f>
        <v/>
      </c>
      <c r="AG1174" s="108"/>
      <c r="AH1174" s="81"/>
      <c r="AI1174" s="108"/>
      <c r="AJ1174" s="81"/>
      <c r="AK1174" s="108"/>
      <c r="AL1174" s="110"/>
      <c r="AM1174" s="81"/>
      <c r="AN1174" s="111" t="str">
        <f aca="false">IF($D1174="","",IF(COUNTIF($D$4:$D$1203,$D1174)&gt;1,"DUPLICATE — check earlier row",""))</f>
        <v/>
      </c>
      <c r="AO1174" s="81"/>
      <c r="AP1174" s="81"/>
    </row>
    <row r="1175" customFormat="false" ht="30" hidden="false" customHeight="true" outlineLevel="0" collapsed="false">
      <c r="A1175" s="79"/>
      <c r="B1175" s="80"/>
      <c r="C1175" s="80"/>
      <c r="D1175" s="80"/>
      <c r="E1175" s="80"/>
      <c r="F1175" s="80"/>
      <c r="G1175" s="80"/>
      <c r="H1175" s="80"/>
      <c r="I1175" s="80"/>
      <c r="J1175" s="102"/>
      <c r="K1175" s="103" t="str">
        <f aca="false">IF(J1175="","",IF(J1175&gt;=8,"Yes","Check"))</f>
        <v/>
      </c>
      <c r="L1175" s="81"/>
      <c r="M1175" s="102"/>
      <c r="N1175" s="102"/>
      <c r="O1175" s="80"/>
      <c r="P1175" s="81"/>
      <c r="Q1175" s="103" t="str">
        <f aca="false">IF(P1175="","",LEN(P1175))</f>
        <v/>
      </c>
      <c r="R1175" s="102"/>
      <c r="S1175" s="80"/>
      <c r="T1175" s="81"/>
      <c r="U1175" s="104" t="str">
        <f aca="false">IF($AE1175&lt;&gt;"",$AE1175+4,IF(OR(R1175&lt;&gt;"Yes",A1175=""),"",A1175+4))</f>
        <v/>
      </c>
      <c r="V1175" s="102"/>
      <c r="W1175" s="81"/>
      <c r="X1175" s="81"/>
      <c r="Y1175" s="105"/>
      <c r="Z1175" s="105"/>
      <c r="AA1175" s="106" t="str">
        <f aca="false">IF(AND($Y1175="",$Z1175=""),"",ROUND(IFERROR(VALUE(LEFT($Y1175,1)),0)*12+IFERROR(VALUE(LEFT($Z1175,1)),0)*8,0))</f>
        <v/>
      </c>
      <c r="AB1175" s="106" t="str">
        <f aca="false">IF($AA1175="","",IF($AA1175&gt;=80,"A - call first",IF($AA1175&gt;=60,"B - worth pursuing",IF($AA1175&gt;=40,"C - nurture","D - do not spend time here"))))</f>
        <v/>
      </c>
      <c r="AC1175" s="107" t="str">
        <f aca="false">IF($C1175="","",IF($S1175="Converted","8 Won / Certified",IF($S1175="Application Started","7 Certification / Enterprise opportunity",IF($S1175="Meeting Booked","6 Meeting / Application",IF(OR($S1175="Interested",$S1175="Info Requested"),"5 Interested",IF(OR($S1175="Declined",$S1175="Not Relevant",$S1175="Do Not Contact / Unsubscribed"),"9 Closed - Lost",IF($R1175="Yes","4 Contacted",IF($N1175="Yes","2 Engaged",IF($M1175="Yes","1 Awareness",IF($AA1175&gt;=60,"3 Qualified","1 Awareness"))))))))))</f>
        <v/>
      </c>
      <c r="AD1175" s="108"/>
      <c r="AE1175" s="108"/>
      <c r="AF1175" s="109" t="str">
        <f aca="false">IF($AE1175="","",$AE1175+10)</f>
        <v/>
      </c>
      <c r="AG1175" s="108"/>
      <c r="AH1175" s="81"/>
      <c r="AI1175" s="108"/>
      <c r="AJ1175" s="81"/>
      <c r="AK1175" s="108"/>
      <c r="AL1175" s="110"/>
      <c r="AM1175" s="81"/>
      <c r="AN1175" s="109" t="str">
        <f aca="false">IF($D1175="","",IF(COUNTIF($D$4:$D$1203,$D1175)&gt;1,"DUPLICATE — check earlier row",""))</f>
        <v/>
      </c>
      <c r="AO1175" s="81"/>
      <c r="AP1175" s="81"/>
    </row>
    <row r="1176" customFormat="false" ht="30" hidden="false" customHeight="true" outlineLevel="0" collapsed="false">
      <c r="A1176" s="79"/>
      <c r="B1176" s="80"/>
      <c r="C1176" s="80"/>
      <c r="D1176" s="80"/>
      <c r="E1176" s="80"/>
      <c r="F1176" s="80"/>
      <c r="G1176" s="80"/>
      <c r="H1176" s="80"/>
      <c r="I1176" s="80"/>
      <c r="J1176" s="102"/>
      <c r="K1176" s="103" t="str">
        <f aca="false">IF(J1176="","",IF(J1176&gt;=8,"Yes","Check"))</f>
        <v/>
      </c>
      <c r="L1176" s="81"/>
      <c r="M1176" s="102"/>
      <c r="N1176" s="102"/>
      <c r="O1176" s="80"/>
      <c r="P1176" s="81"/>
      <c r="Q1176" s="103" t="str">
        <f aca="false">IF(P1176="","",LEN(P1176))</f>
        <v/>
      </c>
      <c r="R1176" s="102"/>
      <c r="S1176" s="80"/>
      <c r="T1176" s="81"/>
      <c r="U1176" s="104" t="str">
        <f aca="false">IF($AE1176&lt;&gt;"",$AE1176+4,IF(OR(R1176&lt;&gt;"Yes",A1176=""),"",A1176+4))</f>
        <v/>
      </c>
      <c r="V1176" s="102"/>
      <c r="W1176" s="81"/>
      <c r="X1176" s="81"/>
      <c r="Y1176" s="105"/>
      <c r="Z1176" s="105"/>
      <c r="AA1176" s="106" t="str">
        <f aca="false">IF(AND($Y1176="",$Z1176=""),"",ROUND(IFERROR(VALUE(LEFT($Y1176,1)),0)*12+IFERROR(VALUE(LEFT($Z1176,1)),0)*8,0))</f>
        <v/>
      </c>
      <c r="AB1176" s="106" t="str">
        <f aca="false">IF($AA1176="","",IF($AA1176&gt;=80,"A - call first",IF($AA1176&gt;=60,"B - worth pursuing",IF($AA1176&gt;=40,"C - nurture","D - do not spend time here"))))</f>
        <v/>
      </c>
      <c r="AC1176" s="107" t="str">
        <f aca="false">IF($C1176="","",IF($S1176="Converted","8 Won / Certified",IF($S1176="Application Started","7 Certification / Enterprise opportunity",IF($S1176="Meeting Booked","6 Meeting / Application",IF(OR($S1176="Interested",$S1176="Info Requested"),"5 Interested",IF(OR($S1176="Declined",$S1176="Not Relevant",$S1176="Do Not Contact / Unsubscribed"),"9 Closed - Lost",IF($R1176="Yes","4 Contacted",IF($N1176="Yes","2 Engaged",IF($M1176="Yes","1 Awareness",IF($AA1176&gt;=60,"3 Qualified","1 Awareness"))))))))))</f>
        <v/>
      </c>
      <c r="AD1176" s="108"/>
      <c r="AE1176" s="108"/>
      <c r="AF1176" s="111" t="str">
        <f aca="false">IF($AE1176="","",$AE1176+10)</f>
        <v/>
      </c>
      <c r="AG1176" s="108"/>
      <c r="AH1176" s="81"/>
      <c r="AI1176" s="108"/>
      <c r="AJ1176" s="81"/>
      <c r="AK1176" s="108"/>
      <c r="AL1176" s="110"/>
      <c r="AM1176" s="81"/>
      <c r="AN1176" s="111" t="str">
        <f aca="false">IF($D1176="","",IF(COUNTIF($D$4:$D$1203,$D1176)&gt;1,"DUPLICATE — check earlier row",""))</f>
        <v/>
      </c>
      <c r="AO1176" s="81"/>
      <c r="AP1176" s="81"/>
    </row>
    <row r="1177" customFormat="false" ht="30" hidden="false" customHeight="true" outlineLevel="0" collapsed="false">
      <c r="A1177" s="79"/>
      <c r="B1177" s="80"/>
      <c r="C1177" s="80"/>
      <c r="D1177" s="80"/>
      <c r="E1177" s="80"/>
      <c r="F1177" s="80"/>
      <c r="G1177" s="80"/>
      <c r="H1177" s="80"/>
      <c r="I1177" s="80"/>
      <c r="J1177" s="102"/>
      <c r="K1177" s="103" t="str">
        <f aca="false">IF(J1177="","",IF(J1177&gt;=8,"Yes","Check"))</f>
        <v/>
      </c>
      <c r="L1177" s="81"/>
      <c r="M1177" s="102"/>
      <c r="N1177" s="102"/>
      <c r="O1177" s="80"/>
      <c r="P1177" s="81"/>
      <c r="Q1177" s="103" t="str">
        <f aca="false">IF(P1177="","",LEN(P1177))</f>
        <v/>
      </c>
      <c r="R1177" s="102"/>
      <c r="S1177" s="80"/>
      <c r="T1177" s="81"/>
      <c r="U1177" s="104" t="str">
        <f aca="false">IF($AE1177&lt;&gt;"",$AE1177+4,IF(OR(R1177&lt;&gt;"Yes",A1177=""),"",A1177+4))</f>
        <v/>
      </c>
      <c r="V1177" s="102"/>
      <c r="W1177" s="81"/>
      <c r="X1177" s="81"/>
      <c r="Y1177" s="105"/>
      <c r="Z1177" s="105"/>
      <c r="AA1177" s="106" t="str">
        <f aca="false">IF(AND($Y1177="",$Z1177=""),"",ROUND(IFERROR(VALUE(LEFT($Y1177,1)),0)*12+IFERROR(VALUE(LEFT($Z1177,1)),0)*8,0))</f>
        <v/>
      </c>
      <c r="AB1177" s="106" t="str">
        <f aca="false">IF($AA1177="","",IF($AA1177&gt;=80,"A - call first",IF($AA1177&gt;=60,"B - worth pursuing",IF($AA1177&gt;=40,"C - nurture","D - do not spend time here"))))</f>
        <v/>
      </c>
      <c r="AC1177" s="107" t="str">
        <f aca="false">IF($C1177="","",IF($S1177="Converted","8 Won / Certified",IF($S1177="Application Started","7 Certification / Enterprise opportunity",IF($S1177="Meeting Booked","6 Meeting / Application",IF(OR($S1177="Interested",$S1177="Info Requested"),"5 Interested",IF(OR($S1177="Declined",$S1177="Not Relevant",$S1177="Do Not Contact / Unsubscribed"),"9 Closed - Lost",IF($R1177="Yes","4 Contacted",IF($N1177="Yes","2 Engaged",IF($M1177="Yes","1 Awareness",IF($AA1177&gt;=60,"3 Qualified","1 Awareness"))))))))))</f>
        <v/>
      </c>
      <c r="AD1177" s="108"/>
      <c r="AE1177" s="108"/>
      <c r="AF1177" s="109" t="str">
        <f aca="false">IF($AE1177="","",$AE1177+10)</f>
        <v/>
      </c>
      <c r="AG1177" s="108"/>
      <c r="AH1177" s="81"/>
      <c r="AI1177" s="108"/>
      <c r="AJ1177" s="81"/>
      <c r="AK1177" s="108"/>
      <c r="AL1177" s="110"/>
      <c r="AM1177" s="81"/>
      <c r="AN1177" s="109" t="str">
        <f aca="false">IF($D1177="","",IF(COUNTIF($D$4:$D$1203,$D1177)&gt;1,"DUPLICATE — check earlier row",""))</f>
        <v/>
      </c>
      <c r="AO1177" s="81"/>
      <c r="AP1177" s="81"/>
    </row>
    <row r="1178" customFormat="false" ht="30" hidden="false" customHeight="true" outlineLevel="0" collapsed="false">
      <c r="A1178" s="79"/>
      <c r="B1178" s="80"/>
      <c r="C1178" s="80"/>
      <c r="D1178" s="80"/>
      <c r="E1178" s="80"/>
      <c r="F1178" s="80"/>
      <c r="G1178" s="80"/>
      <c r="H1178" s="80"/>
      <c r="I1178" s="80"/>
      <c r="J1178" s="102"/>
      <c r="K1178" s="103" t="str">
        <f aca="false">IF(J1178="","",IF(J1178&gt;=8,"Yes","Check"))</f>
        <v/>
      </c>
      <c r="L1178" s="81"/>
      <c r="M1178" s="102"/>
      <c r="N1178" s="102"/>
      <c r="O1178" s="80"/>
      <c r="P1178" s="81"/>
      <c r="Q1178" s="103" t="str">
        <f aca="false">IF(P1178="","",LEN(P1178))</f>
        <v/>
      </c>
      <c r="R1178" s="102"/>
      <c r="S1178" s="80"/>
      <c r="T1178" s="81"/>
      <c r="U1178" s="104" t="str">
        <f aca="false">IF($AE1178&lt;&gt;"",$AE1178+4,IF(OR(R1178&lt;&gt;"Yes",A1178=""),"",A1178+4))</f>
        <v/>
      </c>
      <c r="V1178" s="102"/>
      <c r="W1178" s="81"/>
      <c r="X1178" s="81"/>
      <c r="Y1178" s="105"/>
      <c r="Z1178" s="105"/>
      <c r="AA1178" s="106" t="str">
        <f aca="false">IF(AND($Y1178="",$Z1178=""),"",ROUND(IFERROR(VALUE(LEFT($Y1178,1)),0)*12+IFERROR(VALUE(LEFT($Z1178,1)),0)*8,0))</f>
        <v/>
      </c>
      <c r="AB1178" s="106" t="str">
        <f aca="false">IF($AA1178="","",IF($AA1178&gt;=80,"A - call first",IF($AA1178&gt;=60,"B - worth pursuing",IF($AA1178&gt;=40,"C - nurture","D - do not spend time here"))))</f>
        <v/>
      </c>
      <c r="AC1178" s="107" t="str">
        <f aca="false">IF($C1178="","",IF($S1178="Converted","8 Won / Certified",IF($S1178="Application Started","7 Certification / Enterprise opportunity",IF($S1178="Meeting Booked","6 Meeting / Application",IF(OR($S1178="Interested",$S1178="Info Requested"),"5 Interested",IF(OR($S1178="Declined",$S1178="Not Relevant",$S1178="Do Not Contact / Unsubscribed"),"9 Closed - Lost",IF($R1178="Yes","4 Contacted",IF($N1178="Yes","2 Engaged",IF($M1178="Yes","1 Awareness",IF($AA1178&gt;=60,"3 Qualified","1 Awareness"))))))))))</f>
        <v/>
      </c>
      <c r="AD1178" s="108"/>
      <c r="AE1178" s="108"/>
      <c r="AF1178" s="111" t="str">
        <f aca="false">IF($AE1178="","",$AE1178+10)</f>
        <v/>
      </c>
      <c r="AG1178" s="108"/>
      <c r="AH1178" s="81"/>
      <c r="AI1178" s="108"/>
      <c r="AJ1178" s="81"/>
      <c r="AK1178" s="108"/>
      <c r="AL1178" s="110"/>
      <c r="AM1178" s="81"/>
      <c r="AN1178" s="111" t="str">
        <f aca="false">IF($D1178="","",IF(COUNTIF($D$4:$D$1203,$D1178)&gt;1,"DUPLICATE — check earlier row",""))</f>
        <v/>
      </c>
      <c r="AO1178" s="81"/>
      <c r="AP1178" s="81"/>
    </row>
    <row r="1179" customFormat="false" ht="30" hidden="false" customHeight="true" outlineLevel="0" collapsed="false">
      <c r="A1179" s="79"/>
      <c r="B1179" s="80"/>
      <c r="C1179" s="80"/>
      <c r="D1179" s="80"/>
      <c r="E1179" s="80"/>
      <c r="F1179" s="80"/>
      <c r="G1179" s="80"/>
      <c r="H1179" s="80"/>
      <c r="I1179" s="80"/>
      <c r="J1179" s="102"/>
      <c r="K1179" s="103" t="str">
        <f aca="false">IF(J1179="","",IF(J1179&gt;=8,"Yes","Check"))</f>
        <v/>
      </c>
      <c r="L1179" s="81"/>
      <c r="M1179" s="102"/>
      <c r="N1179" s="102"/>
      <c r="O1179" s="80"/>
      <c r="P1179" s="81"/>
      <c r="Q1179" s="103" t="str">
        <f aca="false">IF(P1179="","",LEN(P1179))</f>
        <v/>
      </c>
      <c r="R1179" s="102"/>
      <c r="S1179" s="80"/>
      <c r="T1179" s="81"/>
      <c r="U1179" s="104" t="str">
        <f aca="false">IF($AE1179&lt;&gt;"",$AE1179+4,IF(OR(R1179&lt;&gt;"Yes",A1179=""),"",A1179+4))</f>
        <v/>
      </c>
      <c r="V1179" s="102"/>
      <c r="W1179" s="81"/>
      <c r="X1179" s="81"/>
      <c r="Y1179" s="105"/>
      <c r="Z1179" s="105"/>
      <c r="AA1179" s="106" t="str">
        <f aca="false">IF(AND($Y1179="",$Z1179=""),"",ROUND(IFERROR(VALUE(LEFT($Y1179,1)),0)*12+IFERROR(VALUE(LEFT($Z1179,1)),0)*8,0))</f>
        <v/>
      </c>
      <c r="AB1179" s="106" t="str">
        <f aca="false">IF($AA1179="","",IF($AA1179&gt;=80,"A - call first",IF($AA1179&gt;=60,"B - worth pursuing",IF($AA1179&gt;=40,"C - nurture","D - do not spend time here"))))</f>
        <v/>
      </c>
      <c r="AC1179" s="107" t="str">
        <f aca="false">IF($C1179="","",IF($S1179="Converted","8 Won / Certified",IF($S1179="Application Started","7 Certification / Enterprise opportunity",IF($S1179="Meeting Booked","6 Meeting / Application",IF(OR($S1179="Interested",$S1179="Info Requested"),"5 Interested",IF(OR($S1179="Declined",$S1179="Not Relevant",$S1179="Do Not Contact / Unsubscribed"),"9 Closed - Lost",IF($R1179="Yes","4 Contacted",IF($N1179="Yes","2 Engaged",IF($M1179="Yes","1 Awareness",IF($AA1179&gt;=60,"3 Qualified","1 Awareness"))))))))))</f>
        <v/>
      </c>
      <c r="AD1179" s="108"/>
      <c r="AE1179" s="108"/>
      <c r="AF1179" s="109" t="str">
        <f aca="false">IF($AE1179="","",$AE1179+10)</f>
        <v/>
      </c>
      <c r="AG1179" s="108"/>
      <c r="AH1179" s="81"/>
      <c r="AI1179" s="108"/>
      <c r="AJ1179" s="81"/>
      <c r="AK1179" s="108"/>
      <c r="AL1179" s="110"/>
      <c r="AM1179" s="81"/>
      <c r="AN1179" s="109" t="str">
        <f aca="false">IF($D1179="","",IF(COUNTIF($D$4:$D$1203,$D1179)&gt;1,"DUPLICATE — check earlier row",""))</f>
        <v/>
      </c>
      <c r="AO1179" s="81"/>
      <c r="AP1179" s="81"/>
    </row>
    <row r="1180" customFormat="false" ht="30" hidden="false" customHeight="true" outlineLevel="0" collapsed="false">
      <c r="A1180" s="79"/>
      <c r="B1180" s="80"/>
      <c r="C1180" s="80"/>
      <c r="D1180" s="80"/>
      <c r="E1180" s="80"/>
      <c r="F1180" s="80"/>
      <c r="G1180" s="80"/>
      <c r="H1180" s="80"/>
      <c r="I1180" s="80"/>
      <c r="J1180" s="102"/>
      <c r="K1180" s="103" t="str">
        <f aca="false">IF(J1180="","",IF(J1180&gt;=8,"Yes","Check"))</f>
        <v/>
      </c>
      <c r="L1180" s="81"/>
      <c r="M1180" s="102"/>
      <c r="N1180" s="102"/>
      <c r="O1180" s="80"/>
      <c r="P1180" s="81"/>
      <c r="Q1180" s="103" t="str">
        <f aca="false">IF(P1180="","",LEN(P1180))</f>
        <v/>
      </c>
      <c r="R1180" s="102"/>
      <c r="S1180" s="80"/>
      <c r="T1180" s="81"/>
      <c r="U1180" s="104" t="str">
        <f aca="false">IF($AE1180&lt;&gt;"",$AE1180+4,IF(OR(R1180&lt;&gt;"Yes",A1180=""),"",A1180+4))</f>
        <v/>
      </c>
      <c r="V1180" s="102"/>
      <c r="W1180" s="81"/>
      <c r="X1180" s="81"/>
      <c r="Y1180" s="105"/>
      <c r="Z1180" s="105"/>
      <c r="AA1180" s="106" t="str">
        <f aca="false">IF(AND($Y1180="",$Z1180=""),"",ROUND(IFERROR(VALUE(LEFT($Y1180,1)),0)*12+IFERROR(VALUE(LEFT($Z1180,1)),0)*8,0))</f>
        <v/>
      </c>
      <c r="AB1180" s="106" t="str">
        <f aca="false">IF($AA1180="","",IF($AA1180&gt;=80,"A - call first",IF($AA1180&gt;=60,"B - worth pursuing",IF($AA1180&gt;=40,"C - nurture","D - do not spend time here"))))</f>
        <v/>
      </c>
      <c r="AC1180" s="107" t="str">
        <f aca="false">IF($C1180="","",IF($S1180="Converted","8 Won / Certified",IF($S1180="Application Started","7 Certification / Enterprise opportunity",IF($S1180="Meeting Booked","6 Meeting / Application",IF(OR($S1180="Interested",$S1180="Info Requested"),"5 Interested",IF(OR($S1180="Declined",$S1180="Not Relevant",$S1180="Do Not Contact / Unsubscribed"),"9 Closed - Lost",IF($R1180="Yes","4 Contacted",IF($N1180="Yes","2 Engaged",IF($M1180="Yes","1 Awareness",IF($AA1180&gt;=60,"3 Qualified","1 Awareness"))))))))))</f>
        <v/>
      </c>
      <c r="AD1180" s="108"/>
      <c r="AE1180" s="108"/>
      <c r="AF1180" s="111" t="str">
        <f aca="false">IF($AE1180="","",$AE1180+10)</f>
        <v/>
      </c>
      <c r="AG1180" s="108"/>
      <c r="AH1180" s="81"/>
      <c r="AI1180" s="108"/>
      <c r="AJ1180" s="81"/>
      <c r="AK1180" s="108"/>
      <c r="AL1180" s="110"/>
      <c r="AM1180" s="81"/>
      <c r="AN1180" s="111" t="str">
        <f aca="false">IF($D1180="","",IF(COUNTIF($D$4:$D$1203,$D1180)&gt;1,"DUPLICATE — check earlier row",""))</f>
        <v/>
      </c>
      <c r="AO1180" s="81"/>
      <c r="AP1180" s="81"/>
    </row>
    <row r="1181" customFormat="false" ht="30" hidden="false" customHeight="true" outlineLevel="0" collapsed="false">
      <c r="A1181" s="79"/>
      <c r="B1181" s="80"/>
      <c r="C1181" s="80"/>
      <c r="D1181" s="80"/>
      <c r="E1181" s="80"/>
      <c r="F1181" s="80"/>
      <c r="G1181" s="80"/>
      <c r="H1181" s="80"/>
      <c r="I1181" s="80"/>
      <c r="J1181" s="102"/>
      <c r="K1181" s="103" t="str">
        <f aca="false">IF(J1181="","",IF(J1181&gt;=8,"Yes","Check"))</f>
        <v/>
      </c>
      <c r="L1181" s="81"/>
      <c r="M1181" s="102"/>
      <c r="N1181" s="102"/>
      <c r="O1181" s="80"/>
      <c r="P1181" s="81"/>
      <c r="Q1181" s="103" t="str">
        <f aca="false">IF(P1181="","",LEN(P1181))</f>
        <v/>
      </c>
      <c r="R1181" s="102"/>
      <c r="S1181" s="80"/>
      <c r="T1181" s="81"/>
      <c r="U1181" s="104" t="str">
        <f aca="false">IF($AE1181&lt;&gt;"",$AE1181+4,IF(OR(R1181&lt;&gt;"Yes",A1181=""),"",A1181+4))</f>
        <v/>
      </c>
      <c r="V1181" s="102"/>
      <c r="W1181" s="81"/>
      <c r="X1181" s="81"/>
      <c r="Y1181" s="105"/>
      <c r="Z1181" s="105"/>
      <c r="AA1181" s="106" t="str">
        <f aca="false">IF(AND($Y1181="",$Z1181=""),"",ROUND(IFERROR(VALUE(LEFT($Y1181,1)),0)*12+IFERROR(VALUE(LEFT($Z1181,1)),0)*8,0))</f>
        <v/>
      </c>
      <c r="AB1181" s="106" t="str">
        <f aca="false">IF($AA1181="","",IF($AA1181&gt;=80,"A - call first",IF($AA1181&gt;=60,"B - worth pursuing",IF($AA1181&gt;=40,"C - nurture","D - do not spend time here"))))</f>
        <v/>
      </c>
      <c r="AC1181" s="107" t="str">
        <f aca="false">IF($C1181="","",IF($S1181="Converted","8 Won / Certified",IF($S1181="Application Started","7 Certification / Enterprise opportunity",IF($S1181="Meeting Booked","6 Meeting / Application",IF(OR($S1181="Interested",$S1181="Info Requested"),"5 Interested",IF(OR($S1181="Declined",$S1181="Not Relevant",$S1181="Do Not Contact / Unsubscribed"),"9 Closed - Lost",IF($R1181="Yes","4 Contacted",IF($N1181="Yes","2 Engaged",IF($M1181="Yes","1 Awareness",IF($AA1181&gt;=60,"3 Qualified","1 Awareness"))))))))))</f>
        <v/>
      </c>
      <c r="AD1181" s="108"/>
      <c r="AE1181" s="108"/>
      <c r="AF1181" s="109" t="str">
        <f aca="false">IF($AE1181="","",$AE1181+10)</f>
        <v/>
      </c>
      <c r="AG1181" s="108"/>
      <c r="AH1181" s="81"/>
      <c r="AI1181" s="108"/>
      <c r="AJ1181" s="81"/>
      <c r="AK1181" s="108"/>
      <c r="AL1181" s="110"/>
      <c r="AM1181" s="81"/>
      <c r="AN1181" s="109" t="str">
        <f aca="false">IF($D1181="","",IF(COUNTIF($D$4:$D$1203,$D1181)&gt;1,"DUPLICATE — check earlier row",""))</f>
        <v/>
      </c>
      <c r="AO1181" s="81"/>
      <c r="AP1181" s="81"/>
    </row>
    <row r="1182" customFormat="false" ht="30" hidden="false" customHeight="true" outlineLevel="0" collapsed="false">
      <c r="A1182" s="79"/>
      <c r="B1182" s="80"/>
      <c r="C1182" s="80"/>
      <c r="D1182" s="80"/>
      <c r="E1182" s="80"/>
      <c r="F1182" s="80"/>
      <c r="G1182" s="80"/>
      <c r="H1182" s="80"/>
      <c r="I1182" s="80"/>
      <c r="J1182" s="102"/>
      <c r="K1182" s="103" t="str">
        <f aca="false">IF(J1182="","",IF(J1182&gt;=8,"Yes","Check"))</f>
        <v/>
      </c>
      <c r="L1182" s="81"/>
      <c r="M1182" s="102"/>
      <c r="N1182" s="102"/>
      <c r="O1182" s="80"/>
      <c r="P1182" s="81"/>
      <c r="Q1182" s="103" t="str">
        <f aca="false">IF(P1182="","",LEN(P1182))</f>
        <v/>
      </c>
      <c r="R1182" s="102"/>
      <c r="S1182" s="80"/>
      <c r="T1182" s="81"/>
      <c r="U1182" s="104" t="str">
        <f aca="false">IF($AE1182&lt;&gt;"",$AE1182+4,IF(OR(R1182&lt;&gt;"Yes",A1182=""),"",A1182+4))</f>
        <v/>
      </c>
      <c r="V1182" s="102"/>
      <c r="W1182" s="81"/>
      <c r="X1182" s="81"/>
      <c r="Y1182" s="105"/>
      <c r="Z1182" s="105"/>
      <c r="AA1182" s="106" t="str">
        <f aca="false">IF(AND($Y1182="",$Z1182=""),"",ROUND(IFERROR(VALUE(LEFT($Y1182,1)),0)*12+IFERROR(VALUE(LEFT($Z1182,1)),0)*8,0))</f>
        <v/>
      </c>
      <c r="AB1182" s="106" t="str">
        <f aca="false">IF($AA1182="","",IF($AA1182&gt;=80,"A - call first",IF($AA1182&gt;=60,"B - worth pursuing",IF($AA1182&gt;=40,"C - nurture","D - do not spend time here"))))</f>
        <v/>
      </c>
      <c r="AC1182" s="107" t="str">
        <f aca="false">IF($C1182="","",IF($S1182="Converted","8 Won / Certified",IF($S1182="Application Started","7 Certification / Enterprise opportunity",IF($S1182="Meeting Booked","6 Meeting / Application",IF(OR($S1182="Interested",$S1182="Info Requested"),"5 Interested",IF(OR($S1182="Declined",$S1182="Not Relevant",$S1182="Do Not Contact / Unsubscribed"),"9 Closed - Lost",IF($R1182="Yes","4 Contacted",IF($N1182="Yes","2 Engaged",IF($M1182="Yes","1 Awareness",IF($AA1182&gt;=60,"3 Qualified","1 Awareness"))))))))))</f>
        <v/>
      </c>
      <c r="AD1182" s="108"/>
      <c r="AE1182" s="108"/>
      <c r="AF1182" s="111" t="str">
        <f aca="false">IF($AE1182="","",$AE1182+10)</f>
        <v/>
      </c>
      <c r="AG1182" s="108"/>
      <c r="AH1182" s="81"/>
      <c r="AI1182" s="108"/>
      <c r="AJ1182" s="81"/>
      <c r="AK1182" s="108"/>
      <c r="AL1182" s="110"/>
      <c r="AM1182" s="81"/>
      <c r="AN1182" s="111" t="str">
        <f aca="false">IF($D1182="","",IF(COUNTIF($D$4:$D$1203,$D1182)&gt;1,"DUPLICATE — check earlier row",""))</f>
        <v/>
      </c>
      <c r="AO1182" s="81"/>
      <c r="AP1182" s="81"/>
    </row>
    <row r="1183" customFormat="false" ht="30" hidden="false" customHeight="true" outlineLevel="0" collapsed="false">
      <c r="A1183" s="79"/>
      <c r="B1183" s="80"/>
      <c r="C1183" s="80"/>
      <c r="D1183" s="80"/>
      <c r="E1183" s="80"/>
      <c r="F1183" s="80"/>
      <c r="G1183" s="80"/>
      <c r="H1183" s="80"/>
      <c r="I1183" s="80"/>
      <c r="J1183" s="102"/>
      <c r="K1183" s="103" t="str">
        <f aca="false">IF(J1183="","",IF(J1183&gt;=8,"Yes","Check"))</f>
        <v/>
      </c>
      <c r="L1183" s="81"/>
      <c r="M1183" s="102"/>
      <c r="N1183" s="102"/>
      <c r="O1183" s="80"/>
      <c r="P1183" s="81"/>
      <c r="Q1183" s="103" t="str">
        <f aca="false">IF(P1183="","",LEN(P1183))</f>
        <v/>
      </c>
      <c r="R1183" s="102"/>
      <c r="S1183" s="80"/>
      <c r="T1183" s="81"/>
      <c r="U1183" s="104" t="str">
        <f aca="false">IF($AE1183&lt;&gt;"",$AE1183+4,IF(OR(R1183&lt;&gt;"Yes",A1183=""),"",A1183+4))</f>
        <v/>
      </c>
      <c r="V1183" s="102"/>
      <c r="W1183" s="81"/>
      <c r="X1183" s="81"/>
      <c r="Y1183" s="105"/>
      <c r="Z1183" s="105"/>
      <c r="AA1183" s="106" t="str">
        <f aca="false">IF(AND($Y1183="",$Z1183=""),"",ROUND(IFERROR(VALUE(LEFT($Y1183,1)),0)*12+IFERROR(VALUE(LEFT($Z1183,1)),0)*8,0))</f>
        <v/>
      </c>
      <c r="AB1183" s="106" t="str">
        <f aca="false">IF($AA1183="","",IF($AA1183&gt;=80,"A - call first",IF($AA1183&gt;=60,"B - worth pursuing",IF($AA1183&gt;=40,"C - nurture","D - do not spend time here"))))</f>
        <v/>
      </c>
      <c r="AC1183" s="107" t="str">
        <f aca="false">IF($C1183="","",IF($S1183="Converted","8 Won / Certified",IF($S1183="Application Started","7 Certification / Enterprise opportunity",IF($S1183="Meeting Booked","6 Meeting / Application",IF(OR($S1183="Interested",$S1183="Info Requested"),"5 Interested",IF(OR($S1183="Declined",$S1183="Not Relevant",$S1183="Do Not Contact / Unsubscribed"),"9 Closed - Lost",IF($R1183="Yes","4 Contacted",IF($N1183="Yes","2 Engaged",IF($M1183="Yes","1 Awareness",IF($AA1183&gt;=60,"3 Qualified","1 Awareness"))))))))))</f>
        <v/>
      </c>
      <c r="AD1183" s="108"/>
      <c r="AE1183" s="108"/>
      <c r="AF1183" s="109" t="str">
        <f aca="false">IF($AE1183="","",$AE1183+10)</f>
        <v/>
      </c>
      <c r="AG1183" s="108"/>
      <c r="AH1183" s="81"/>
      <c r="AI1183" s="108"/>
      <c r="AJ1183" s="81"/>
      <c r="AK1183" s="108"/>
      <c r="AL1183" s="110"/>
      <c r="AM1183" s="81"/>
      <c r="AN1183" s="109" t="str">
        <f aca="false">IF($D1183="","",IF(COUNTIF($D$4:$D$1203,$D1183)&gt;1,"DUPLICATE — check earlier row",""))</f>
        <v/>
      </c>
      <c r="AO1183" s="81"/>
      <c r="AP1183" s="81"/>
    </row>
    <row r="1184" customFormat="false" ht="30" hidden="false" customHeight="true" outlineLevel="0" collapsed="false">
      <c r="A1184" s="79"/>
      <c r="B1184" s="80"/>
      <c r="C1184" s="80"/>
      <c r="D1184" s="80"/>
      <c r="E1184" s="80"/>
      <c r="F1184" s="80"/>
      <c r="G1184" s="80"/>
      <c r="H1184" s="80"/>
      <c r="I1184" s="80"/>
      <c r="J1184" s="102"/>
      <c r="K1184" s="103" t="str">
        <f aca="false">IF(J1184="","",IF(J1184&gt;=8,"Yes","Check"))</f>
        <v/>
      </c>
      <c r="L1184" s="81"/>
      <c r="M1184" s="102"/>
      <c r="N1184" s="102"/>
      <c r="O1184" s="80"/>
      <c r="P1184" s="81"/>
      <c r="Q1184" s="103" t="str">
        <f aca="false">IF(P1184="","",LEN(P1184))</f>
        <v/>
      </c>
      <c r="R1184" s="102"/>
      <c r="S1184" s="80"/>
      <c r="T1184" s="81"/>
      <c r="U1184" s="104" t="str">
        <f aca="false">IF($AE1184&lt;&gt;"",$AE1184+4,IF(OR(R1184&lt;&gt;"Yes",A1184=""),"",A1184+4))</f>
        <v/>
      </c>
      <c r="V1184" s="102"/>
      <c r="W1184" s="81"/>
      <c r="X1184" s="81"/>
      <c r="Y1184" s="105"/>
      <c r="Z1184" s="105"/>
      <c r="AA1184" s="106" t="str">
        <f aca="false">IF(AND($Y1184="",$Z1184=""),"",ROUND(IFERROR(VALUE(LEFT($Y1184,1)),0)*12+IFERROR(VALUE(LEFT($Z1184,1)),0)*8,0))</f>
        <v/>
      </c>
      <c r="AB1184" s="106" t="str">
        <f aca="false">IF($AA1184="","",IF($AA1184&gt;=80,"A - call first",IF($AA1184&gt;=60,"B - worth pursuing",IF($AA1184&gt;=40,"C - nurture","D - do not spend time here"))))</f>
        <v/>
      </c>
      <c r="AC1184" s="107" t="str">
        <f aca="false">IF($C1184="","",IF($S1184="Converted","8 Won / Certified",IF($S1184="Application Started","7 Certification / Enterprise opportunity",IF($S1184="Meeting Booked","6 Meeting / Application",IF(OR($S1184="Interested",$S1184="Info Requested"),"5 Interested",IF(OR($S1184="Declined",$S1184="Not Relevant",$S1184="Do Not Contact / Unsubscribed"),"9 Closed - Lost",IF($R1184="Yes","4 Contacted",IF($N1184="Yes","2 Engaged",IF($M1184="Yes","1 Awareness",IF($AA1184&gt;=60,"3 Qualified","1 Awareness"))))))))))</f>
        <v/>
      </c>
      <c r="AD1184" s="108"/>
      <c r="AE1184" s="108"/>
      <c r="AF1184" s="111" t="str">
        <f aca="false">IF($AE1184="","",$AE1184+10)</f>
        <v/>
      </c>
      <c r="AG1184" s="108"/>
      <c r="AH1184" s="81"/>
      <c r="AI1184" s="108"/>
      <c r="AJ1184" s="81"/>
      <c r="AK1184" s="108"/>
      <c r="AL1184" s="110"/>
      <c r="AM1184" s="81"/>
      <c r="AN1184" s="111" t="str">
        <f aca="false">IF($D1184="","",IF(COUNTIF($D$4:$D$1203,$D1184)&gt;1,"DUPLICATE — check earlier row",""))</f>
        <v/>
      </c>
      <c r="AO1184" s="81"/>
      <c r="AP1184" s="81"/>
    </row>
    <row r="1185" customFormat="false" ht="30" hidden="false" customHeight="true" outlineLevel="0" collapsed="false">
      <c r="A1185" s="79"/>
      <c r="B1185" s="80"/>
      <c r="C1185" s="80"/>
      <c r="D1185" s="80"/>
      <c r="E1185" s="80"/>
      <c r="F1185" s="80"/>
      <c r="G1185" s="80"/>
      <c r="H1185" s="80"/>
      <c r="I1185" s="80"/>
      <c r="J1185" s="102"/>
      <c r="K1185" s="103" t="str">
        <f aca="false">IF(J1185="","",IF(J1185&gt;=8,"Yes","Check"))</f>
        <v/>
      </c>
      <c r="L1185" s="81"/>
      <c r="M1185" s="102"/>
      <c r="N1185" s="102"/>
      <c r="O1185" s="80"/>
      <c r="P1185" s="81"/>
      <c r="Q1185" s="103" t="str">
        <f aca="false">IF(P1185="","",LEN(P1185))</f>
        <v/>
      </c>
      <c r="R1185" s="102"/>
      <c r="S1185" s="80"/>
      <c r="T1185" s="81"/>
      <c r="U1185" s="104" t="str">
        <f aca="false">IF($AE1185&lt;&gt;"",$AE1185+4,IF(OR(R1185&lt;&gt;"Yes",A1185=""),"",A1185+4))</f>
        <v/>
      </c>
      <c r="V1185" s="102"/>
      <c r="W1185" s="81"/>
      <c r="X1185" s="81"/>
      <c r="Y1185" s="105"/>
      <c r="Z1185" s="105"/>
      <c r="AA1185" s="106" t="str">
        <f aca="false">IF(AND($Y1185="",$Z1185=""),"",ROUND(IFERROR(VALUE(LEFT($Y1185,1)),0)*12+IFERROR(VALUE(LEFT($Z1185,1)),0)*8,0))</f>
        <v/>
      </c>
      <c r="AB1185" s="106" t="str">
        <f aca="false">IF($AA1185="","",IF($AA1185&gt;=80,"A - call first",IF($AA1185&gt;=60,"B - worth pursuing",IF($AA1185&gt;=40,"C - nurture","D - do not spend time here"))))</f>
        <v/>
      </c>
      <c r="AC1185" s="107" t="str">
        <f aca="false">IF($C1185="","",IF($S1185="Converted","8 Won / Certified",IF($S1185="Application Started","7 Certification / Enterprise opportunity",IF($S1185="Meeting Booked","6 Meeting / Application",IF(OR($S1185="Interested",$S1185="Info Requested"),"5 Interested",IF(OR($S1185="Declined",$S1185="Not Relevant",$S1185="Do Not Contact / Unsubscribed"),"9 Closed - Lost",IF($R1185="Yes","4 Contacted",IF($N1185="Yes","2 Engaged",IF($M1185="Yes","1 Awareness",IF($AA1185&gt;=60,"3 Qualified","1 Awareness"))))))))))</f>
        <v/>
      </c>
      <c r="AD1185" s="108"/>
      <c r="AE1185" s="108"/>
      <c r="AF1185" s="109" t="str">
        <f aca="false">IF($AE1185="","",$AE1185+10)</f>
        <v/>
      </c>
      <c r="AG1185" s="108"/>
      <c r="AH1185" s="81"/>
      <c r="AI1185" s="108"/>
      <c r="AJ1185" s="81"/>
      <c r="AK1185" s="108"/>
      <c r="AL1185" s="110"/>
      <c r="AM1185" s="81"/>
      <c r="AN1185" s="109" t="str">
        <f aca="false">IF($D1185="","",IF(COUNTIF($D$4:$D$1203,$D1185)&gt;1,"DUPLICATE — check earlier row",""))</f>
        <v/>
      </c>
      <c r="AO1185" s="81"/>
      <c r="AP1185" s="81"/>
    </row>
    <row r="1186" customFormat="false" ht="30" hidden="false" customHeight="true" outlineLevel="0" collapsed="false">
      <c r="A1186" s="79"/>
      <c r="B1186" s="80"/>
      <c r="C1186" s="80"/>
      <c r="D1186" s="80"/>
      <c r="E1186" s="80"/>
      <c r="F1186" s="80"/>
      <c r="G1186" s="80"/>
      <c r="H1186" s="80"/>
      <c r="I1186" s="80"/>
      <c r="J1186" s="102"/>
      <c r="K1186" s="103" t="str">
        <f aca="false">IF(J1186="","",IF(J1186&gt;=8,"Yes","Check"))</f>
        <v/>
      </c>
      <c r="L1186" s="81"/>
      <c r="M1186" s="102"/>
      <c r="N1186" s="102"/>
      <c r="O1186" s="80"/>
      <c r="P1186" s="81"/>
      <c r="Q1186" s="103" t="str">
        <f aca="false">IF(P1186="","",LEN(P1186))</f>
        <v/>
      </c>
      <c r="R1186" s="102"/>
      <c r="S1186" s="80"/>
      <c r="T1186" s="81"/>
      <c r="U1186" s="104" t="str">
        <f aca="false">IF($AE1186&lt;&gt;"",$AE1186+4,IF(OR(R1186&lt;&gt;"Yes",A1186=""),"",A1186+4))</f>
        <v/>
      </c>
      <c r="V1186" s="102"/>
      <c r="W1186" s="81"/>
      <c r="X1186" s="81"/>
      <c r="Y1186" s="105"/>
      <c r="Z1186" s="105"/>
      <c r="AA1186" s="106" t="str">
        <f aca="false">IF(AND($Y1186="",$Z1186=""),"",ROUND(IFERROR(VALUE(LEFT($Y1186,1)),0)*12+IFERROR(VALUE(LEFT($Z1186,1)),0)*8,0))</f>
        <v/>
      </c>
      <c r="AB1186" s="106" t="str">
        <f aca="false">IF($AA1186="","",IF($AA1186&gt;=80,"A - call first",IF($AA1186&gt;=60,"B - worth pursuing",IF($AA1186&gt;=40,"C - nurture","D - do not spend time here"))))</f>
        <v/>
      </c>
      <c r="AC1186" s="107" t="str">
        <f aca="false">IF($C1186="","",IF($S1186="Converted","8 Won / Certified",IF($S1186="Application Started","7 Certification / Enterprise opportunity",IF($S1186="Meeting Booked","6 Meeting / Application",IF(OR($S1186="Interested",$S1186="Info Requested"),"5 Interested",IF(OR($S1186="Declined",$S1186="Not Relevant",$S1186="Do Not Contact / Unsubscribed"),"9 Closed - Lost",IF($R1186="Yes","4 Contacted",IF($N1186="Yes","2 Engaged",IF($M1186="Yes","1 Awareness",IF($AA1186&gt;=60,"3 Qualified","1 Awareness"))))))))))</f>
        <v/>
      </c>
      <c r="AD1186" s="108"/>
      <c r="AE1186" s="108"/>
      <c r="AF1186" s="111" t="str">
        <f aca="false">IF($AE1186="","",$AE1186+10)</f>
        <v/>
      </c>
      <c r="AG1186" s="108"/>
      <c r="AH1186" s="81"/>
      <c r="AI1186" s="108"/>
      <c r="AJ1186" s="81"/>
      <c r="AK1186" s="108"/>
      <c r="AL1186" s="110"/>
      <c r="AM1186" s="81"/>
      <c r="AN1186" s="111" t="str">
        <f aca="false">IF($D1186="","",IF(COUNTIF($D$4:$D$1203,$D1186)&gt;1,"DUPLICATE — check earlier row",""))</f>
        <v/>
      </c>
      <c r="AO1186" s="81"/>
      <c r="AP1186" s="81"/>
    </row>
    <row r="1187" customFormat="false" ht="30" hidden="false" customHeight="true" outlineLevel="0" collapsed="false">
      <c r="A1187" s="79"/>
      <c r="B1187" s="80"/>
      <c r="C1187" s="80"/>
      <c r="D1187" s="80"/>
      <c r="E1187" s="80"/>
      <c r="F1187" s="80"/>
      <c r="G1187" s="80"/>
      <c r="H1187" s="80"/>
      <c r="I1187" s="80"/>
      <c r="J1187" s="102"/>
      <c r="K1187" s="103" t="str">
        <f aca="false">IF(J1187="","",IF(J1187&gt;=8,"Yes","Check"))</f>
        <v/>
      </c>
      <c r="L1187" s="81"/>
      <c r="M1187" s="102"/>
      <c r="N1187" s="102"/>
      <c r="O1187" s="80"/>
      <c r="P1187" s="81"/>
      <c r="Q1187" s="103" t="str">
        <f aca="false">IF(P1187="","",LEN(P1187))</f>
        <v/>
      </c>
      <c r="R1187" s="102"/>
      <c r="S1187" s="80"/>
      <c r="T1187" s="81"/>
      <c r="U1187" s="104" t="str">
        <f aca="false">IF($AE1187&lt;&gt;"",$AE1187+4,IF(OR(R1187&lt;&gt;"Yes",A1187=""),"",A1187+4))</f>
        <v/>
      </c>
      <c r="V1187" s="102"/>
      <c r="W1187" s="81"/>
      <c r="X1187" s="81"/>
      <c r="Y1187" s="105"/>
      <c r="Z1187" s="105"/>
      <c r="AA1187" s="106" t="str">
        <f aca="false">IF(AND($Y1187="",$Z1187=""),"",ROUND(IFERROR(VALUE(LEFT($Y1187,1)),0)*12+IFERROR(VALUE(LEFT($Z1187,1)),0)*8,0))</f>
        <v/>
      </c>
      <c r="AB1187" s="106" t="str">
        <f aca="false">IF($AA1187="","",IF($AA1187&gt;=80,"A - call first",IF($AA1187&gt;=60,"B - worth pursuing",IF($AA1187&gt;=40,"C - nurture","D - do not spend time here"))))</f>
        <v/>
      </c>
      <c r="AC1187" s="107" t="str">
        <f aca="false">IF($C1187="","",IF($S1187="Converted","8 Won / Certified",IF($S1187="Application Started","7 Certification / Enterprise opportunity",IF($S1187="Meeting Booked","6 Meeting / Application",IF(OR($S1187="Interested",$S1187="Info Requested"),"5 Interested",IF(OR($S1187="Declined",$S1187="Not Relevant",$S1187="Do Not Contact / Unsubscribed"),"9 Closed - Lost",IF($R1187="Yes","4 Contacted",IF($N1187="Yes","2 Engaged",IF($M1187="Yes","1 Awareness",IF($AA1187&gt;=60,"3 Qualified","1 Awareness"))))))))))</f>
        <v/>
      </c>
      <c r="AD1187" s="108"/>
      <c r="AE1187" s="108"/>
      <c r="AF1187" s="109" t="str">
        <f aca="false">IF($AE1187="","",$AE1187+10)</f>
        <v/>
      </c>
      <c r="AG1187" s="108"/>
      <c r="AH1187" s="81"/>
      <c r="AI1187" s="108"/>
      <c r="AJ1187" s="81"/>
      <c r="AK1187" s="108"/>
      <c r="AL1187" s="110"/>
      <c r="AM1187" s="81"/>
      <c r="AN1187" s="109" t="str">
        <f aca="false">IF($D1187="","",IF(COUNTIF($D$4:$D$1203,$D1187)&gt;1,"DUPLICATE — check earlier row",""))</f>
        <v/>
      </c>
      <c r="AO1187" s="81"/>
      <c r="AP1187" s="81"/>
    </row>
    <row r="1188" customFormat="false" ht="30" hidden="false" customHeight="true" outlineLevel="0" collapsed="false">
      <c r="A1188" s="79"/>
      <c r="B1188" s="80"/>
      <c r="C1188" s="80"/>
      <c r="D1188" s="80"/>
      <c r="E1188" s="80"/>
      <c r="F1188" s="80"/>
      <c r="G1188" s="80"/>
      <c r="H1188" s="80"/>
      <c r="I1188" s="80"/>
      <c r="J1188" s="102"/>
      <c r="K1188" s="103" t="str">
        <f aca="false">IF(J1188="","",IF(J1188&gt;=8,"Yes","Check"))</f>
        <v/>
      </c>
      <c r="L1188" s="81"/>
      <c r="M1188" s="102"/>
      <c r="N1188" s="102"/>
      <c r="O1188" s="80"/>
      <c r="P1188" s="81"/>
      <c r="Q1188" s="103" t="str">
        <f aca="false">IF(P1188="","",LEN(P1188))</f>
        <v/>
      </c>
      <c r="R1188" s="102"/>
      <c r="S1188" s="80"/>
      <c r="T1188" s="81"/>
      <c r="U1188" s="104" t="str">
        <f aca="false">IF($AE1188&lt;&gt;"",$AE1188+4,IF(OR(R1188&lt;&gt;"Yes",A1188=""),"",A1188+4))</f>
        <v/>
      </c>
      <c r="V1188" s="102"/>
      <c r="W1188" s="81"/>
      <c r="X1188" s="81"/>
      <c r="Y1188" s="105"/>
      <c r="Z1188" s="105"/>
      <c r="AA1188" s="106" t="str">
        <f aca="false">IF(AND($Y1188="",$Z1188=""),"",ROUND(IFERROR(VALUE(LEFT($Y1188,1)),0)*12+IFERROR(VALUE(LEFT($Z1188,1)),0)*8,0))</f>
        <v/>
      </c>
      <c r="AB1188" s="106" t="str">
        <f aca="false">IF($AA1188="","",IF($AA1188&gt;=80,"A - call first",IF($AA1188&gt;=60,"B - worth pursuing",IF($AA1188&gt;=40,"C - nurture","D - do not spend time here"))))</f>
        <v/>
      </c>
      <c r="AC1188" s="107" t="str">
        <f aca="false">IF($C1188="","",IF($S1188="Converted","8 Won / Certified",IF($S1188="Application Started","7 Certification / Enterprise opportunity",IF($S1188="Meeting Booked","6 Meeting / Application",IF(OR($S1188="Interested",$S1188="Info Requested"),"5 Interested",IF(OR($S1188="Declined",$S1188="Not Relevant",$S1188="Do Not Contact / Unsubscribed"),"9 Closed - Lost",IF($R1188="Yes","4 Contacted",IF($N1188="Yes","2 Engaged",IF($M1188="Yes","1 Awareness",IF($AA1188&gt;=60,"3 Qualified","1 Awareness"))))))))))</f>
        <v/>
      </c>
      <c r="AD1188" s="108"/>
      <c r="AE1188" s="108"/>
      <c r="AF1188" s="111" t="str">
        <f aca="false">IF($AE1188="","",$AE1188+10)</f>
        <v/>
      </c>
      <c r="AG1188" s="108"/>
      <c r="AH1188" s="81"/>
      <c r="AI1188" s="108"/>
      <c r="AJ1188" s="81"/>
      <c r="AK1188" s="108"/>
      <c r="AL1188" s="110"/>
      <c r="AM1188" s="81"/>
      <c r="AN1188" s="111" t="str">
        <f aca="false">IF($D1188="","",IF(COUNTIF($D$4:$D$1203,$D1188)&gt;1,"DUPLICATE — check earlier row",""))</f>
        <v/>
      </c>
      <c r="AO1188" s="81"/>
      <c r="AP1188" s="81"/>
    </row>
    <row r="1189" customFormat="false" ht="30" hidden="false" customHeight="true" outlineLevel="0" collapsed="false">
      <c r="A1189" s="79"/>
      <c r="B1189" s="80"/>
      <c r="C1189" s="80"/>
      <c r="D1189" s="80"/>
      <c r="E1189" s="80"/>
      <c r="F1189" s="80"/>
      <c r="G1189" s="80"/>
      <c r="H1189" s="80"/>
      <c r="I1189" s="80"/>
      <c r="J1189" s="102"/>
      <c r="K1189" s="103" t="str">
        <f aca="false">IF(J1189="","",IF(J1189&gt;=8,"Yes","Check"))</f>
        <v/>
      </c>
      <c r="L1189" s="81"/>
      <c r="M1189" s="102"/>
      <c r="N1189" s="102"/>
      <c r="O1189" s="80"/>
      <c r="P1189" s="81"/>
      <c r="Q1189" s="103" t="str">
        <f aca="false">IF(P1189="","",LEN(P1189))</f>
        <v/>
      </c>
      <c r="R1189" s="102"/>
      <c r="S1189" s="80"/>
      <c r="T1189" s="81"/>
      <c r="U1189" s="104" t="str">
        <f aca="false">IF($AE1189&lt;&gt;"",$AE1189+4,IF(OR(R1189&lt;&gt;"Yes",A1189=""),"",A1189+4))</f>
        <v/>
      </c>
      <c r="V1189" s="102"/>
      <c r="W1189" s="81"/>
      <c r="X1189" s="81"/>
      <c r="Y1189" s="105"/>
      <c r="Z1189" s="105"/>
      <c r="AA1189" s="106" t="str">
        <f aca="false">IF(AND($Y1189="",$Z1189=""),"",ROUND(IFERROR(VALUE(LEFT($Y1189,1)),0)*12+IFERROR(VALUE(LEFT($Z1189,1)),0)*8,0))</f>
        <v/>
      </c>
      <c r="AB1189" s="106" t="str">
        <f aca="false">IF($AA1189="","",IF($AA1189&gt;=80,"A - call first",IF($AA1189&gt;=60,"B - worth pursuing",IF($AA1189&gt;=40,"C - nurture","D - do not spend time here"))))</f>
        <v/>
      </c>
      <c r="AC1189" s="107" t="str">
        <f aca="false">IF($C1189="","",IF($S1189="Converted","8 Won / Certified",IF($S1189="Application Started","7 Certification / Enterprise opportunity",IF($S1189="Meeting Booked","6 Meeting / Application",IF(OR($S1189="Interested",$S1189="Info Requested"),"5 Interested",IF(OR($S1189="Declined",$S1189="Not Relevant",$S1189="Do Not Contact / Unsubscribed"),"9 Closed - Lost",IF($R1189="Yes","4 Contacted",IF($N1189="Yes","2 Engaged",IF($M1189="Yes","1 Awareness",IF($AA1189&gt;=60,"3 Qualified","1 Awareness"))))))))))</f>
        <v/>
      </c>
      <c r="AD1189" s="108"/>
      <c r="AE1189" s="108"/>
      <c r="AF1189" s="109" t="str">
        <f aca="false">IF($AE1189="","",$AE1189+10)</f>
        <v/>
      </c>
      <c r="AG1189" s="108"/>
      <c r="AH1189" s="81"/>
      <c r="AI1189" s="108"/>
      <c r="AJ1189" s="81"/>
      <c r="AK1189" s="108"/>
      <c r="AL1189" s="110"/>
      <c r="AM1189" s="81"/>
      <c r="AN1189" s="109" t="str">
        <f aca="false">IF($D1189="","",IF(COUNTIF($D$4:$D$1203,$D1189)&gt;1,"DUPLICATE — check earlier row",""))</f>
        <v/>
      </c>
      <c r="AO1189" s="81"/>
      <c r="AP1189" s="81"/>
    </row>
    <row r="1190" customFormat="false" ht="30" hidden="false" customHeight="true" outlineLevel="0" collapsed="false">
      <c r="A1190" s="79"/>
      <c r="B1190" s="80"/>
      <c r="C1190" s="80"/>
      <c r="D1190" s="80"/>
      <c r="E1190" s="80"/>
      <c r="F1190" s="80"/>
      <c r="G1190" s="80"/>
      <c r="H1190" s="80"/>
      <c r="I1190" s="80"/>
      <c r="J1190" s="102"/>
      <c r="K1190" s="103" t="str">
        <f aca="false">IF(J1190="","",IF(J1190&gt;=8,"Yes","Check"))</f>
        <v/>
      </c>
      <c r="L1190" s="81"/>
      <c r="M1190" s="102"/>
      <c r="N1190" s="102"/>
      <c r="O1190" s="80"/>
      <c r="P1190" s="81"/>
      <c r="Q1190" s="103" t="str">
        <f aca="false">IF(P1190="","",LEN(P1190))</f>
        <v/>
      </c>
      <c r="R1190" s="102"/>
      <c r="S1190" s="80"/>
      <c r="T1190" s="81"/>
      <c r="U1190" s="104" t="str">
        <f aca="false">IF($AE1190&lt;&gt;"",$AE1190+4,IF(OR(R1190&lt;&gt;"Yes",A1190=""),"",A1190+4))</f>
        <v/>
      </c>
      <c r="V1190" s="102"/>
      <c r="W1190" s="81"/>
      <c r="X1190" s="81"/>
      <c r="Y1190" s="105"/>
      <c r="Z1190" s="105"/>
      <c r="AA1190" s="106" t="str">
        <f aca="false">IF(AND($Y1190="",$Z1190=""),"",ROUND(IFERROR(VALUE(LEFT($Y1190,1)),0)*12+IFERROR(VALUE(LEFT($Z1190,1)),0)*8,0))</f>
        <v/>
      </c>
      <c r="AB1190" s="106" t="str">
        <f aca="false">IF($AA1190="","",IF($AA1190&gt;=80,"A - call first",IF($AA1190&gt;=60,"B - worth pursuing",IF($AA1190&gt;=40,"C - nurture","D - do not spend time here"))))</f>
        <v/>
      </c>
      <c r="AC1190" s="107" t="str">
        <f aca="false">IF($C1190="","",IF($S1190="Converted","8 Won / Certified",IF($S1190="Application Started","7 Certification / Enterprise opportunity",IF($S1190="Meeting Booked","6 Meeting / Application",IF(OR($S1190="Interested",$S1190="Info Requested"),"5 Interested",IF(OR($S1190="Declined",$S1190="Not Relevant",$S1190="Do Not Contact / Unsubscribed"),"9 Closed - Lost",IF($R1190="Yes","4 Contacted",IF($N1190="Yes","2 Engaged",IF($M1190="Yes","1 Awareness",IF($AA1190&gt;=60,"3 Qualified","1 Awareness"))))))))))</f>
        <v/>
      </c>
      <c r="AD1190" s="108"/>
      <c r="AE1190" s="108"/>
      <c r="AF1190" s="111" t="str">
        <f aca="false">IF($AE1190="","",$AE1190+10)</f>
        <v/>
      </c>
      <c r="AG1190" s="108"/>
      <c r="AH1190" s="81"/>
      <c r="AI1190" s="108"/>
      <c r="AJ1190" s="81"/>
      <c r="AK1190" s="108"/>
      <c r="AL1190" s="110"/>
      <c r="AM1190" s="81"/>
      <c r="AN1190" s="111" t="str">
        <f aca="false">IF($D1190="","",IF(COUNTIF($D$4:$D$1203,$D1190)&gt;1,"DUPLICATE — check earlier row",""))</f>
        <v/>
      </c>
      <c r="AO1190" s="81"/>
      <c r="AP1190" s="81"/>
    </row>
    <row r="1191" customFormat="false" ht="30" hidden="false" customHeight="true" outlineLevel="0" collapsed="false">
      <c r="A1191" s="79"/>
      <c r="B1191" s="80"/>
      <c r="C1191" s="80"/>
      <c r="D1191" s="80"/>
      <c r="E1191" s="80"/>
      <c r="F1191" s="80"/>
      <c r="G1191" s="80"/>
      <c r="H1191" s="80"/>
      <c r="I1191" s="80"/>
      <c r="J1191" s="102"/>
      <c r="K1191" s="103" t="str">
        <f aca="false">IF(J1191="","",IF(J1191&gt;=8,"Yes","Check"))</f>
        <v/>
      </c>
      <c r="L1191" s="81"/>
      <c r="M1191" s="102"/>
      <c r="N1191" s="102"/>
      <c r="O1191" s="80"/>
      <c r="P1191" s="81"/>
      <c r="Q1191" s="103" t="str">
        <f aca="false">IF(P1191="","",LEN(P1191))</f>
        <v/>
      </c>
      <c r="R1191" s="102"/>
      <c r="S1191" s="80"/>
      <c r="T1191" s="81"/>
      <c r="U1191" s="104" t="str">
        <f aca="false">IF($AE1191&lt;&gt;"",$AE1191+4,IF(OR(R1191&lt;&gt;"Yes",A1191=""),"",A1191+4))</f>
        <v/>
      </c>
      <c r="V1191" s="102"/>
      <c r="W1191" s="81"/>
      <c r="X1191" s="81"/>
      <c r="Y1191" s="105"/>
      <c r="Z1191" s="105"/>
      <c r="AA1191" s="106" t="str">
        <f aca="false">IF(AND($Y1191="",$Z1191=""),"",ROUND(IFERROR(VALUE(LEFT($Y1191,1)),0)*12+IFERROR(VALUE(LEFT($Z1191,1)),0)*8,0))</f>
        <v/>
      </c>
      <c r="AB1191" s="106" t="str">
        <f aca="false">IF($AA1191="","",IF($AA1191&gt;=80,"A - call first",IF($AA1191&gt;=60,"B - worth pursuing",IF($AA1191&gt;=40,"C - nurture","D - do not spend time here"))))</f>
        <v/>
      </c>
      <c r="AC1191" s="107" t="str">
        <f aca="false">IF($C1191="","",IF($S1191="Converted","8 Won / Certified",IF($S1191="Application Started","7 Certification / Enterprise opportunity",IF($S1191="Meeting Booked","6 Meeting / Application",IF(OR($S1191="Interested",$S1191="Info Requested"),"5 Interested",IF(OR($S1191="Declined",$S1191="Not Relevant",$S1191="Do Not Contact / Unsubscribed"),"9 Closed - Lost",IF($R1191="Yes","4 Contacted",IF($N1191="Yes","2 Engaged",IF($M1191="Yes","1 Awareness",IF($AA1191&gt;=60,"3 Qualified","1 Awareness"))))))))))</f>
        <v/>
      </c>
      <c r="AD1191" s="108"/>
      <c r="AE1191" s="108"/>
      <c r="AF1191" s="109" t="str">
        <f aca="false">IF($AE1191="","",$AE1191+10)</f>
        <v/>
      </c>
      <c r="AG1191" s="108"/>
      <c r="AH1191" s="81"/>
      <c r="AI1191" s="108"/>
      <c r="AJ1191" s="81"/>
      <c r="AK1191" s="108"/>
      <c r="AL1191" s="110"/>
      <c r="AM1191" s="81"/>
      <c r="AN1191" s="109" t="str">
        <f aca="false">IF($D1191="","",IF(COUNTIF($D$4:$D$1203,$D1191)&gt;1,"DUPLICATE — check earlier row",""))</f>
        <v/>
      </c>
      <c r="AO1191" s="81"/>
      <c r="AP1191" s="81"/>
    </row>
    <row r="1192" customFormat="false" ht="30" hidden="false" customHeight="true" outlineLevel="0" collapsed="false">
      <c r="A1192" s="79"/>
      <c r="B1192" s="80"/>
      <c r="C1192" s="80"/>
      <c r="D1192" s="80"/>
      <c r="E1192" s="80"/>
      <c r="F1192" s="80"/>
      <c r="G1192" s="80"/>
      <c r="H1192" s="80"/>
      <c r="I1192" s="80"/>
      <c r="J1192" s="102"/>
      <c r="K1192" s="103" t="str">
        <f aca="false">IF(J1192="","",IF(J1192&gt;=8,"Yes","Check"))</f>
        <v/>
      </c>
      <c r="L1192" s="81"/>
      <c r="M1192" s="102"/>
      <c r="N1192" s="102"/>
      <c r="O1192" s="80"/>
      <c r="P1192" s="81"/>
      <c r="Q1192" s="103" t="str">
        <f aca="false">IF(P1192="","",LEN(P1192))</f>
        <v/>
      </c>
      <c r="R1192" s="102"/>
      <c r="S1192" s="80"/>
      <c r="T1192" s="81"/>
      <c r="U1192" s="104" t="str">
        <f aca="false">IF($AE1192&lt;&gt;"",$AE1192+4,IF(OR(R1192&lt;&gt;"Yes",A1192=""),"",A1192+4))</f>
        <v/>
      </c>
      <c r="V1192" s="102"/>
      <c r="W1192" s="81"/>
      <c r="X1192" s="81"/>
      <c r="Y1192" s="105"/>
      <c r="Z1192" s="105"/>
      <c r="AA1192" s="106" t="str">
        <f aca="false">IF(AND($Y1192="",$Z1192=""),"",ROUND(IFERROR(VALUE(LEFT($Y1192,1)),0)*12+IFERROR(VALUE(LEFT($Z1192,1)),0)*8,0))</f>
        <v/>
      </c>
      <c r="AB1192" s="106" t="str">
        <f aca="false">IF($AA1192="","",IF($AA1192&gt;=80,"A - call first",IF($AA1192&gt;=60,"B - worth pursuing",IF($AA1192&gt;=40,"C - nurture","D - do not spend time here"))))</f>
        <v/>
      </c>
      <c r="AC1192" s="107" t="str">
        <f aca="false">IF($C1192="","",IF($S1192="Converted","8 Won / Certified",IF($S1192="Application Started","7 Certification / Enterprise opportunity",IF($S1192="Meeting Booked","6 Meeting / Application",IF(OR($S1192="Interested",$S1192="Info Requested"),"5 Interested",IF(OR($S1192="Declined",$S1192="Not Relevant",$S1192="Do Not Contact / Unsubscribed"),"9 Closed - Lost",IF($R1192="Yes","4 Contacted",IF($N1192="Yes","2 Engaged",IF($M1192="Yes","1 Awareness",IF($AA1192&gt;=60,"3 Qualified","1 Awareness"))))))))))</f>
        <v/>
      </c>
      <c r="AD1192" s="108"/>
      <c r="AE1192" s="108"/>
      <c r="AF1192" s="111" t="str">
        <f aca="false">IF($AE1192="","",$AE1192+10)</f>
        <v/>
      </c>
      <c r="AG1192" s="108"/>
      <c r="AH1192" s="81"/>
      <c r="AI1192" s="108"/>
      <c r="AJ1192" s="81"/>
      <c r="AK1192" s="108"/>
      <c r="AL1192" s="110"/>
      <c r="AM1192" s="81"/>
      <c r="AN1192" s="111" t="str">
        <f aca="false">IF($D1192="","",IF(COUNTIF($D$4:$D$1203,$D1192)&gt;1,"DUPLICATE — check earlier row",""))</f>
        <v/>
      </c>
      <c r="AO1192" s="81"/>
      <c r="AP1192" s="81"/>
    </row>
    <row r="1193" customFormat="false" ht="30" hidden="false" customHeight="true" outlineLevel="0" collapsed="false">
      <c r="A1193" s="79"/>
      <c r="B1193" s="80"/>
      <c r="C1193" s="80"/>
      <c r="D1193" s="80"/>
      <c r="E1193" s="80"/>
      <c r="F1193" s="80"/>
      <c r="G1193" s="80"/>
      <c r="H1193" s="80"/>
      <c r="I1193" s="80"/>
      <c r="J1193" s="102"/>
      <c r="K1193" s="103" t="str">
        <f aca="false">IF(J1193="","",IF(J1193&gt;=8,"Yes","Check"))</f>
        <v/>
      </c>
      <c r="L1193" s="81"/>
      <c r="M1193" s="102"/>
      <c r="N1193" s="102"/>
      <c r="O1193" s="80"/>
      <c r="P1193" s="81"/>
      <c r="Q1193" s="103" t="str">
        <f aca="false">IF(P1193="","",LEN(P1193))</f>
        <v/>
      </c>
      <c r="R1193" s="102"/>
      <c r="S1193" s="80"/>
      <c r="T1193" s="81"/>
      <c r="U1193" s="104" t="str">
        <f aca="false">IF($AE1193&lt;&gt;"",$AE1193+4,IF(OR(R1193&lt;&gt;"Yes",A1193=""),"",A1193+4))</f>
        <v/>
      </c>
      <c r="V1193" s="102"/>
      <c r="W1193" s="81"/>
      <c r="X1193" s="81"/>
      <c r="Y1193" s="105"/>
      <c r="Z1193" s="105"/>
      <c r="AA1193" s="106" t="str">
        <f aca="false">IF(AND($Y1193="",$Z1193=""),"",ROUND(IFERROR(VALUE(LEFT($Y1193,1)),0)*12+IFERROR(VALUE(LEFT($Z1193,1)),0)*8,0))</f>
        <v/>
      </c>
      <c r="AB1193" s="106" t="str">
        <f aca="false">IF($AA1193="","",IF($AA1193&gt;=80,"A - call first",IF($AA1193&gt;=60,"B - worth pursuing",IF($AA1193&gt;=40,"C - nurture","D - do not spend time here"))))</f>
        <v/>
      </c>
      <c r="AC1193" s="107" t="str">
        <f aca="false">IF($C1193="","",IF($S1193="Converted","8 Won / Certified",IF($S1193="Application Started","7 Certification / Enterprise opportunity",IF($S1193="Meeting Booked","6 Meeting / Application",IF(OR($S1193="Interested",$S1193="Info Requested"),"5 Interested",IF(OR($S1193="Declined",$S1193="Not Relevant",$S1193="Do Not Contact / Unsubscribed"),"9 Closed - Lost",IF($R1193="Yes","4 Contacted",IF($N1193="Yes","2 Engaged",IF($M1193="Yes","1 Awareness",IF($AA1193&gt;=60,"3 Qualified","1 Awareness"))))))))))</f>
        <v/>
      </c>
      <c r="AD1193" s="108"/>
      <c r="AE1193" s="108"/>
      <c r="AF1193" s="109" t="str">
        <f aca="false">IF($AE1193="","",$AE1193+10)</f>
        <v/>
      </c>
      <c r="AG1193" s="108"/>
      <c r="AH1193" s="81"/>
      <c r="AI1193" s="108"/>
      <c r="AJ1193" s="81"/>
      <c r="AK1193" s="108"/>
      <c r="AL1193" s="110"/>
      <c r="AM1193" s="81"/>
      <c r="AN1193" s="109" t="str">
        <f aca="false">IF($D1193="","",IF(COUNTIF($D$4:$D$1203,$D1193)&gt;1,"DUPLICATE — check earlier row",""))</f>
        <v/>
      </c>
      <c r="AO1193" s="81"/>
      <c r="AP1193" s="81"/>
    </row>
    <row r="1194" customFormat="false" ht="30" hidden="false" customHeight="true" outlineLevel="0" collapsed="false">
      <c r="A1194" s="79"/>
      <c r="B1194" s="80"/>
      <c r="C1194" s="80"/>
      <c r="D1194" s="80"/>
      <c r="E1194" s="80"/>
      <c r="F1194" s="80"/>
      <c r="G1194" s="80"/>
      <c r="H1194" s="80"/>
      <c r="I1194" s="80"/>
      <c r="J1194" s="102"/>
      <c r="K1194" s="103" t="str">
        <f aca="false">IF(J1194="","",IF(J1194&gt;=8,"Yes","Check"))</f>
        <v/>
      </c>
      <c r="L1194" s="81"/>
      <c r="M1194" s="102"/>
      <c r="N1194" s="102"/>
      <c r="O1194" s="80"/>
      <c r="P1194" s="81"/>
      <c r="Q1194" s="103" t="str">
        <f aca="false">IF(P1194="","",LEN(P1194))</f>
        <v/>
      </c>
      <c r="R1194" s="102"/>
      <c r="S1194" s="80"/>
      <c r="T1194" s="81"/>
      <c r="U1194" s="104" t="str">
        <f aca="false">IF($AE1194&lt;&gt;"",$AE1194+4,IF(OR(R1194&lt;&gt;"Yes",A1194=""),"",A1194+4))</f>
        <v/>
      </c>
      <c r="V1194" s="102"/>
      <c r="W1194" s="81"/>
      <c r="X1194" s="81"/>
      <c r="Y1194" s="105"/>
      <c r="Z1194" s="105"/>
      <c r="AA1194" s="106" t="str">
        <f aca="false">IF(AND($Y1194="",$Z1194=""),"",ROUND(IFERROR(VALUE(LEFT($Y1194,1)),0)*12+IFERROR(VALUE(LEFT($Z1194,1)),0)*8,0))</f>
        <v/>
      </c>
      <c r="AB1194" s="106" t="str">
        <f aca="false">IF($AA1194="","",IF($AA1194&gt;=80,"A - call first",IF($AA1194&gt;=60,"B - worth pursuing",IF($AA1194&gt;=40,"C - nurture","D - do not spend time here"))))</f>
        <v/>
      </c>
      <c r="AC1194" s="107" t="str">
        <f aca="false">IF($C1194="","",IF($S1194="Converted","8 Won / Certified",IF($S1194="Application Started","7 Certification / Enterprise opportunity",IF($S1194="Meeting Booked","6 Meeting / Application",IF(OR($S1194="Interested",$S1194="Info Requested"),"5 Interested",IF(OR($S1194="Declined",$S1194="Not Relevant",$S1194="Do Not Contact / Unsubscribed"),"9 Closed - Lost",IF($R1194="Yes","4 Contacted",IF($N1194="Yes","2 Engaged",IF($M1194="Yes","1 Awareness",IF($AA1194&gt;=60,"3 Qualified","1 Awareness"))))))))))</f>
        <v/>
      </c>
      <c r="AD1194" s="108"/>
      <c r="AE1194" s="108"/>
      <c r="AF1194" s="111" t="str">
        <f aca="false">IF($AE1194="","",$AE1194+10)</f>
        <v/>
      </c>
      <c r="AG1194" s="108"/>
      <c r="AH1194" s="81"/>
      <c r="AI1194" s="108"/>
      <c r="AJ1194" s="81"/>
      <c r="AK1194" s="108"/>
      <c r="AL1194" s="110"/>
      <c r="AM1194" s="81"/>
      <c r="AN1194" s="111" t="str">
        <f aca="false">IF($D1194="","",IF(COUNTIF($D$4:$D$1203,$D1194)&gt;1,"DUPLICATE — check earlier row",""))</f>
        <v/>
      </c>
      <c r="AO1194" s="81"/>
      <c r="AP1194" s="81"/>
    </row>
    <row r="1195" customFormat="false" ht="30" hidden="false" customHeight="true" outlineLevel="0" collapsed="false">
      <c r="A1195" s="79"/>
      <c r="B1195" s="80"/>
      <c r="C1195" s="80"/>
      <c r="D1195" s="80"/>
      <c r="E1195" s="80"/>
      <c r="F1195" s="80"/>
      <c r="G1195" s="80"/>
      <c r="H1195" s="80"/>
      <c r="I1195" s="80"/>
      <c r="J1195" s="102"/>
      <c r="K1195" s="103" t="str">
        <f aca="false">IF(J1195="","",IF(J1195&gt;=8,"Yes","Check"))</f>
        <v/>
      </c>
      <c r="L1195" s="81"/>
      <c r="M1195" s="102"/>
      <c r="N1195" s="102"/>
      <c r="O1195" s="80"/>
      <c r="P1195" s="81"/>
      <c r="Q1195" s="103" t="str">
        <f aca="false">IF(P1195="","",LEN(P1195))</f>
        <v/>
      </c>
      <c r="R1195" s="102"/>
      <c r="S1195" s="80"/>
      <c r="T1195" s="81"/>
      <c r="U1195" s="104" t="str">
        <f aca="false">IF($AE1195&lt;&gt;"",$AE1195+4,IF(OR(R1195&lt;&gt;"Yes",A1195=""),"",A1195+4))</f>
        <v/>
      </c>
      <c r="V1195" s="102"/>
      <c r="W1195" s="81"/>
      <c r="X1195" s="81"/>
      <c r="Y1195" s="105"/>
      <c r="Z1195" s="105"/>
      <c r="AA1195" s="106" t="str">
        <f aca="false">IF(AND($Y1195="",$Z1195=""),"",ROUND(IFERROR(VALUE(LEFT($Y1195,1)),0)*12+IFERROR(VALUE(LEFT($Z1195,1)),0)*8,0))</f>
        <v/>
      </c>
      <c r="AB1195" s="106" t="str">
        <f aca="false">IF($AA1195="","",IF($AA1195&gt;=80,"A - call first",IF($AA1195&gt;=60,"B - worth pursuing",IF($AA1195&gt;=40,"C - nurture","D - do not spend time here"))))</f>
        <v/>
      </c>
      <c r="AC1195" s="107" t="str">
        <f aca="false">IF($C1195="","",IF($S1195="Converted","8 Won / Certified",IF($S1195="Application Started","7 Certification / Enterprise opportunity",IF($S1195="Meeting Booked","6 Meeting / Application",IF(OR($S1195="Interested",$S1195="Info Requested"),"5 Interested",IF(OR($S1195="Declined",$S1195="Not Relevant",$S1195="Do Not Contact / Unsubscribed"),"9 Closed - Lost",IF($R1195="Yes","4 Contacted",IF($N1195="Yes","2 Engaged",IF($M1195="Yes","1 Awareness",IF($AA1195&gt;=60,"3 Qualified","1 Awareness"))))))))))</f>
        <v/>
      </c>
      <c r="AD1195" s="108"/>
      <c r="AE1195" s="108"/>
      <c r="AF1195" s="109" t="str">
        <f aca="false">IF($AE1195="","",$AE1195+10)</f>
        <v/>
      </c>
      <c r="AG1195" s="108"/>
      <c r="AH1195" s="81"/>
      <c r="AI1195" s="108"/>
      <c r="AJ1195" s="81"/>
      <c r="AK1195" s="108"/>
      <c r="AL1195" s="110"/>
      <c r="AM1195" s="81"/>
      <c r="AN1195" s="109" t="str">
        <f aca="false">IF($D1195="","",IF(COUNTIF($D$4:$D$1203,$D1195)&gt;1,"DUPLICATE — check earlier row",""))</f>
        <v/>
      </c>
      <c r="AO1195" s="81"/>
      <c r="AP1195" s="81"/>
    </row>
    <row r="1196" customFormat="false" ht="30" hidden="false" customHeight="true" outlineLevel="0" collapsed="false">
      <c r="A1196" s="79"/>
      <c r="B1196" s="80"/>
      <c r="C1196" s="80"/>
      <c r="D1196" s="80"/>
      <c r="E1196" s="80"/>
      <c r="F1196" s="80"/>
      <c r="G1196" s="80"/>
      <c r="H1196" s="80"/>
      <c r="I1196" s="80"/>
      <c r="J1196" s="102"/>
      <c r="K1196" s="103" t="str">
        <f aca="false">IF(J1196="","",IF(J1196&gt;=8,"Yes","Check"))</f>
        <v/>
      </c>
      <c r="L1196" s="81"/>
      <c r="M1196" s="102"/>
      <c r="N1196" s="102"/>
      <c r="O1196" s="80"/>
      <c r="P1196" s="81"/>
      <c r="Q1196" s="103" t="str">
        <f aca="false">IF(P1196="","",LEN(P1196))</f>
        <v/>
      </c>
      <c r="R1196" s="102"/>
      <c r="S1196" s="80"/>
      <c r="T1196" s="81"/>
      <c r="U1196" s="104" t="str">
        <f aca="false">IF($AE1196&lt;&gt;"",$AE1196+4,IF(OR(R1196&lt;&gt;"Yes",A1196=""),"",A1196+4))</f>
        <v/>
      </c>
      <c r="V1196" s="102"/>
      <c r="W1196" s="81"/>
      <c r="X1196" s="81"/>
      <c r="Y1196" s="105"/>
      <c r="Z1196" s="105"/>
      <c r="AA1196" s="106" t="str">
        <f aca="false">IF(AND($Y1196="",$Z1196=""),"",ROUND(IFERROR(VALUE(LEFT($Y1196,1)),0)*12+IFERROR(VALUE(LEFT($Z1196,1)),0)*8,0))</f>
        <v/>
      </c>
      <c r="AB1196" s="106" t="str">
        <f aca="false">IF($AA1196="","",IF($AA1196&gt;=80,"A - call first",IF($AA1196&gt;=60,"B - worth pursuing",IF($AA1196&gt;=40,"C - nurture","D - do not spend time here"))))</f>
        <v/>
      </c>
      <c r="AC1196" s="107" t="str">
        <f aca="false">IF($C1196="","",IF($S1196="Converted","8 Won / Certified",IF($S1196="Application Started","7 Certification / Enterprise opportunity",IF($S1196="Meeting Booked","6 Meeting / Application",IF(OR($S1196="Interested",$S1196="Info Requested"),"5 Interested",IF(OR($S1196="Declined",$S1196="Not Relevant",$S1196="Do Not Contact / Unsubscribed"),"9 Closed - Lost",IF($R1196="Yes","4 Contacted",IF($N1196="Yes","2 Engaged",IF($M1196="Yes","1 Awareness",IF($AA1196&gt;=60,"3 Qualified","1 Awareness"))))))))))</f>
        <v/>
      </c>
      <c r="AD1196" s="108"/>
      <c r="AE1196" s="108"/>
      <c r="AF1196" s="111" t="str">
        <f aca="false">IF($AE1196="","",$AE1196+10)</f>
        <v/>
      </c>
      <c r="AG1196" s="108"/>
      <c r="AH1196" s="81"/>
      <c r="AI1196" s="108"/>
      <c r="AJ1196" s="81"/>
      <c r="AK1196" s="108"/>
      <c r="AL1196" s="110"/>
      <c r="AM1196" s="81"/>
      <c r="AN1196" s="111" t="str">
        <f aca="false">IF($D1196="","",IF(COUNTIF($D$4:$D$1203,$D1196)&gt;1,"DUPLICATE — check earlier row",""))</f>
        <v/>
      </c>
      <c r="AO1196" s="81"/>
      <c r="AP1196" s="81"/>
    </row>
    <row r="1197" customFormat="false" ht="30" hidden="false" customHeight="true" outlineLevel="0" collapsed="false">
      <c r="A1197" s="79"/>
      <c r="B1197" s="80"/>
      <c r="C1197" s="80"/>
      <c r="D1197" s="80"/>
      <c r="E1197" s="80"/>
      <c r="F1197" s="80"/>
      <c r="G1197" s="80"/>
      <c r="H1197" s="80"/>
      <c r="I1197" s="80"/>
      <c r="J1197" s="102"/>
      <c r="K1197" s="103" t="str">
        <f aca="false">IF(J1197="","",IF(J1197&gt;=8,"Yes","Check"))</f>
        <v/>
      </c>
      <c r="L1197" s="81"/>
      <c r="M1197" s="102"/>
      <c r="N1197" s="102"/>
      <c r="O1197" s="80"/>
      <c r="P1197" s="81"/>
      <c r="Q1197" s="103" t="str">
        <f aca="false">IF(P1197="","",LEN(P1197))</f>
        <v/>
      </c>
      <c r="R1197" s="102"/>
      <c r="S1197" s="80"/>
      <c r="T1197" s="81"/>
      <c r="U1197" s="104" t="str">
        <f aca="false">IF($AE1197&lt;&gt;"",$AE1197+4,IF(OR(R1197&lt;&gt;"Yes",A1197=""),"",A1197+4))</f>
        <v/>
      </c>
      <c r="V1197" s="102"/>
      <c r="W1197" s="81"/>
      <c r="X1197" s="81"/>
      <c r="Y1197" s="105"/>
      <c r="Z1197" s="105"/>
      <c r="AA1197" s="106" t="str">
        <f aca="false">IF(AND($Y1197="",$Z1197=""),"",ROUND(IFERROR(VALUE(LEFT($Y1197,1)),0)*12+IFERROR(VALUE(LEFT($Z1197,1)),0)*8,0))</f>
        <v/>
      </c>
      <c r="AB1197" s="106" t="str">
        <f aca="false">IF($AA1197="","",IF($AA1197&gt;=80,"A - call first",IF($AA1197&gt;=60,"B - worth pursuing",IF($AA1197&gt;=40,"C - nurture","D - do not spend time here"))))</f>
        <v/>
      </c>
      <c r="AC1197" s="107" t="str">
        <f aca="false">IF($C1197="","",IF($S1197="Converted","8 Won / Certified",IF($S1197="Application Started","7 Certification / Enterprise opportunity",IF($S1197="Meeting Booked","6 Meeting / Application",IF(OR($S1197="Interested",$S1197="Info Requested"),"5 Interested",IF(OR($S1197="Declined",$S1197="Not Relevant",$S1197="Do Not Contact / Unsubscribed"),"9 Closed - Lost",IF($R1197="Yes","4 Contacted",IF($N1197="Yes","2 Engaged",IF($M1197="Yes","1 Awareness",IF($AA1197&gt;=60,"3 Qualified","1 Awareness"))))))))))</f>
        <v/>
      </c>
      <c r="AD1197" s="108"/>
      <c r="AE1197" s="108"/>
      <c r="AF1197" s="109" t="str">
        <f aca="false">IF($AE1197="","",$AE1197+10)</f>
        <v/>
      </c>
      <c r="AG1197" s="108"/>
      <c r="AH1197" s="81"/>
      <c r="AI1197" s="108"/>
      <c r="AJ1197" s="81"/>
      <c r="AK1197" s="108"/>
      <c r="AL1197" s="110"/>
      <c r="AM1197" s="81"/>
      <c r="AN1197" s="109" t="str">
        <f aca="false">IF($D1197="","",IF(COUNTIF($D$4:$D$1203,$D1197)&gt;1,"DUPLICATE — check earlier row",""))</f>
        <v/>
      </c>
      <c r="AO1197" s="81"/>
      <c r="AP1197" s="81"/>
    </row>
    <row r="1198" customFormat="false" ht="30" hidden="false" customHeight="true" outlineLevel="0" collapsed="false">
      <c r="A1198" s="79"/>
      <c r="B1198" s="80"/>
      <c r="C1198" s="80"/>
      <c r="D1198" s="80"/>
      <c r="E1198" s="80"/>
      <c r="F1198" s="80"/>
      <c r="G1198" s="80"/>
      <c r="H1198" s="80"/>
      <c r="I1198" s="80"/>
      <c r="J1198" s="102"/>
      <c r="K1198" s="103" t="str">
        <f aca="false">IF(J1198="","",IF(J1198&gt;=8,"Yes","Check"))</f>
        <v/>
      </c>
      <c r="L1198" s="81"/>
      <c r="M1198" s="102"/>
      <c r="N1198" s="102"/>
      <c r="O1198" s="80"/>
      <c r="P1198" s="81"/>
      <c r="Q1198" s="103" t="str">
        <f aca="false">IF(P1198="","",LEN(P1198))</f>
        <v/>
      </c>
      <c r="R1198" s="102"/>
      <c r="S1198" s="80"/>
      <c r="T1198" s="81"/>
      <c r="U1198" s="104" t="str">
        <f aca="false">IF($AE1198&lt;&gt;"",$AE1198+4,IF(OR(R1198&lt;&gt;"Yes",A1198=""),"",A1198+4))</f>
        <v/>
      </c>
      <c r="V1198" s="102"/>
      <c r="W1198" s="81"/>
      <c r="X1198" s="81"/>
      <c r="Y1198" s="105"/>
      <c r="Z1198" s="105"/>
      <c r="AA1198" s="106" t="str">
        <f aca="false">IF(AND($Y1198="",$Z1198=""),"",ROUND(IFERROR(VALUE(LEFT($Y1198,1)),0)*12+IFERROR(VALUE(LEFT($Z1198,1)),0)*8,0))</f>
        <v/>
      </c>
      <c r="AB1198" s="106" t="str">
        <f aca="false">IF($AA1198="","",IF($AA1198&gt;=80,"A - call first",IF($AA1198&gt;=60,"B - worth pursuing",IF($AA1198&gt;=40,"C - nurture","D - do not spend time here"))))</f>
        <v/>
      </c>
      <c r="AC1198" s="107" t="str">
        <f aca="false">IF($C1198="","",IF($S1198="Converted","8 Won / Certified",IF($S1198="Application Started","7 Certification / Enterprise opportunity",IF($S1198="Meeting Booked","6 Meeting / Application",IF(OR($S1198="Interested",$S1198="Info Requested"),"5 Interested",IF(OR($S1198="Declined",$S1198="Not Relevant",$S1198="Do Not Contact / Unsubscribed"),"9 Closed - Lost",IF($R1198="Yes","4 Contacted",IF($N1198="Yes","2 Engaged",IF($M1198="Yes","1 Awareness",IF($AA1198&gt;=60,"3 Qualified","1 Awareness"))))))))))</f>
        <v/>
      </c>
      <c r="AD1198" s="108"/>
      <c r="AE1198" s="108"/>
      <c r="AF1198" s="111" t="str">
        <f aca="false">IF($AE1198="","",$AE1198+10)</f>
        <v/>
      </c>
      <c r="AG1198" s="108"/>
      <c r="AH1198" s="81"/>
      <c r="AI1198" s="108"/>
      <c r="AJ1198" s="81"/>
      <c r="AK1198" s="108"/>
      <c r="AL1198" s="110"/>
      <c r="AM1198" s="81"/>
      <c r="AN1198" s="111" t="str">
        <f aca="false">IF($D1198="","",IF(COUNTIF($D$4:$D$1203,$D1198)&gt;1,"DUPLICATE — check earlier row",""))</f>
        <v/>
      </c>
      <c r="AO1198" s="81"/>
      <c r="AP1198" s="81"/>
    </row>
    <row r="1199" customFormat="false" ht="30" hidden="false" customHeight="true" outlineLevel="0" collapsed="false">
      <c r="A1199" s="79"/>
      <c r="B1199" s="80"/>
      <c r="C1199" s="80"/>
      <c r="D1199" s="80"/>
      <c r="E1199" s="80"/>
      <c r="F1199" s="80"/>
      <c r="G1199" s="80"/>
      <c r="H1199" s="80"/>
      <c r="I1199" s="80"/>
      <c r="J1199" s="102"/>
      <c r="K1199" s="103" t="str">
        <f aca="false">IF(J1199="","",IF(J1199&gt;=8,"Yes","Check"))</f>
        <v/>
      </c>
      <c r="L1199" s="81"/>
      <c r="M1199" s="102"/>
      <c r="N1199" s="102"/>
      <c r="O1199" s="80"/>
      <c r="P1199" s="81"/>
      <c r="Q1199" s="103" t="str">
        <f aca="false">IF(P1199="","",LEN(P1199))</f>
        <v/>
      </c>
      <c r="R1199" s="102"/>
      <c r="S1199" s="80"/>
      <c r="T1199" s="81"/>
      <c r="U1199" s="104" t="str">
        <f aca="false">IF($AE1199&lt;&gt;"",$AE1199+4,IF(OR(R1199&lt;&gt;"Yes",A1199=""),"",A1199+4))</f>
        <v/>
      </c>
      <c r="V1199" s="102"/>
      <c r="W1199" s="81"/>
      <c r="X1199" s="81"/>
      <c r="Y1199" s="105"/>
      <c r="Z1199" s="105"/>
      <c r="AA1199" s="106" t="str">
        <f aca="false">IF(AND($Y1199="",$Z1199=""),"",ROUND(IFERROR(VALUE(LEFT($Y1199,1)),0)*12+IFERROR(VALUE(LEFT($Z1199,1)),0)*8,0))</f>
        <v/>
      </c>
      <c r="AB1199" s="106" t="str">
        <f aca="false">IF($AA1199="","",IF($AA1199&gt;=80,"A - call first",IF($AA1199&gt;=60,"B - worth pursuing",IF($AA1199&gt;=40,"C - nurture","D - do not spend time here"))))</f>
        <v/>
      </c>
      <c r="AC1199" s="107" t="str">
        <f aca="false">IF($C1199="","",IF($S1199="Converted","8 Won / Certified",IF($S1199="Application Started","7 Certification / Enterprise opportunity",IF($S1199="Meeting Booked","6 Meeting / Application",IF(OR($S1199="Interested",$S1199="Info Requested"),"5 Interested",IF(OR($S1199="Declined",$S1199="Not Relevant",$S1199="Do Not Contact / Unsubscribed"),"9 Closed - Lost",IF($R1199="Yes","4 Contacted",IF($N1199="Yes","2 Engaged",IF($M1199="Yes","1 Awareness",IF($AA1199&gt;=60,"3 Qualified","1 Awareness"))))))))))</f>
        <v/>
      </c>
      <c r="AD1199" s="108"/>
      <c r="AE1199" s="108"/>
      <c r="AF1199" s="109" t="str">
        <f aca="false">IF($AE1199="","",$AE1199+10)</f>
        <v/>
      </c>
      <c r="AG1199" s="108"/>
      <c r="AH1199" s="81"/>
      <c r="AI1199" s="108"/>
      <c r="AJ1199" s="81"/>
      <c r="AK1199" s="108"/>
      <c r="AL1199" s="110"/>
      <c r="AM1199" s="81"/>
      <c r="AN1199" s="109" t="str">
        <f aca="false">IF($D1199="","",IF(COUNTIF($D$4:$D$1203,$D1199)&gt;1,"DUPLICATE — check earlier row",""))</f>
        <v/>
      </c>
      <c r="AO1199" s="81"/>
      <c r="AP1199" s="81"/>
    </row>
    <row r="1200" customFormat="false" ht="30" hidden="false" customHeight="true" outlineLevel="0" collapsed="false">
      <c r="A1200" s="79"/>
      <c r="B1200" s="80"/>
      <c r="C1200" s="80"/>
      <c r="D1200" s="80"/>
      <c r="E1200" s="80"/>
      <c r="F1200" s="80"/>
      <c r="G1200" s="80"/>
      <c r="H1200" s="80"/>
      <c r="I1200" s="80"/>
      <c r="J1200" s="102"/>
      <c r="K1200" s="103" t="str">
        <f aca="false">IF(J1200="","",IF(J1200&gt;=8,"Yes","Check"))</f>
        <v/>
      </c>
      <c r="L1200" s="81"/>
      <c r="M1200" s="102"/>
      <c r="N1200" s="102"/>
      <c r="O1200" s="80"/>
      <c r="P1200" s="81"/>
      <c r="Q1200" s="103" t="str">
        <f aca="false">IF(P1200="","",LEN(P1200))</f>
        <v/>
      </c>
      <c r="R1200" s="102"/>
      <c r="S1200" s="80"/>
      <c r="T1200" s="81"/>
      <c r="U1200" s="104" t="str">
        <f aca="false">IF($AE1200&lt;&gt;"",$AE1200+4,IF(OR(R1200&lt;&gt;"Yes",A1200=""),"",A1200+4))</f>
        <v/>
      </c>
      <c r="V1200" s="102"/>
      <c r="W1200" s="81"/>
      <c r="X1200" s="81"/>
      <c r="Y1200" s="105"/>
      <c r="Z1200" s="105"/>
      <c r="AA1200" s="106" t="str">
        <f aca="false">IF(AND($Y1200="",$Z1200=""),"",ROUND(IFERROR(VALUE(LEFT($Y1200,1)),0)*12+IFERROR(VALUE(LEFT($Z1200,1)),0)*8,0))</f>
        <v/>
      </c>
      <c r="AB1200" s="106" t="str">
        <f aca="false">IF($AA1200="","",IF($AA1200&gt;=80,"A - call first",IF($AA1200&gt;=60,"B - worth pursuing",IF($AA1200&gt;=40,"C - nurture","D - do not spend time here"))))</f>
        <v/>
      </c>
      <c r="AC1200" s="107" t="str">
        <f aca="false">IF($C1200="","",IF($S1200="Converted","8 Won / Certified",IF($S1200="Application Started","7 Certification / Enterprise opportunity",IF($S1200="Meeting Booked","6 Meeting / Application",IF(OR($S1200="Interested",$S1200="Info Requested"),"5 Interested",IF(OR($S1200="Declined",$S1200="Not Relevant",$S1200="Do Not Contact / Unsubscribed"),"9 Closed - Lost",IF($R1200="Yes","4 Contacted",IF($N1200="Yes","2 Engaged",IF($M1200="Yes","1 Awareness",IF($AA1200&gt;=60,"3 Qualified","1 Awareness"))))))))))</f>
        <v/>
      </c>
      <c r="AD1200" s="108"/>
      <c r="AE1200" s="108"/>
      <c r="AF1200" s="111" t="str">
        <f aca="false">IF($AE1200="","",$AE1200+10)</f>
        <v/>
      </c>
      <c r="AG1200" s="108"/>
      <c r="AH1200" s="81"/>
      <c r="AI1200" s="108"/>
      <c r="AJ1200" s="81"/>
      <c r="AK1200" s="108"/>
      <c r="AL1200" s="110"/>
      <c r="AM1200" s="81"/>
      <c r="AN1200" s="111" t="str">
        <f aca="false">IF($D1200="","",IF(COUNTIF($D$4:$D$1203,$D1200)&gt;1,"DUPLICATE — check earlier row",""))</f>
        <v/>
      </c>
      <c r="AO1200" s="81"/>
      <c r="AP1200" s="81"/>
    </row>
    <row r="1201" customFormat="false" ht="30" hidden="false" customHeight="true" outlineLevel="0" collapsed="false">
      <c r="A1201" s="79"/>
      <c r="B1201" s="80"/>
      <c r="C1201" s="80"/>
      <c r="D1201" s="80"/>
      <c r="E1201" s="80"/>
      <c r="F1201" s="80"/>
      <c r="G1201" s="80"/>
      <c r="H1201" s="80"/>
      <c r="I1201" s="80"/>
      <c r="J1201" s="102"/>
      <c r="K1201" s="103" t="str">
        <f aca="false">IF(J1201="","",IF(J1201&gt;=8,"Yes","Check"))</f>
        <v/>
      </c>
      <c r="L1201" s="81"/>
      <c r="M1201" s="102"/>
      <c r="N1201" s="102"/>
      <c r="O1201" s="80"/>
      <c r="P1201" s="81"/>
      <c r="Q1201" s="103" t="str">
        <f aca="false">IF(P1201="","",LEN(P1201))</f>
        <v/>
      </c>
      <c r="R1201" s="102"/>
      <c r="S1201" s="80"/>
      <c r="T1201" s="81"/>
      <c r="U1201" s="104" t="str">
        <f aca="false">IF($AE1201&lt;&gt;"",$AE1201+4,IF(OR(R1201&lt;&gt;"Yes",A1201=""),"",A1201+4))</f>
        <v/>
      </c>
      <c r="V1201" s="102"/>
      <c r="W1201" s="81"/>
      <c r="X1201" s="81"/>
      <c r="Y1201" s="105"/>
      <c r="Z1201" s="105"/>
      <c r="AA1201" s="106" t="str">
        <f aca="false">IF(AND($Y1201="",$Z1201=""),"",ROUND(IFERROR(VALUE(LEFT($Y1201,1)),0)*12+IFERROR(VALUE(LEFT($Z1201,1)),0)*8,0))</f>
        <v/>
      </c>
      <c r="AB1201" s="106" t="str">
        <f aca="false">IF($AA1201="","",IF($AA1201&gt;=80,"A - call first",IF($AA1201&gt;=60,"B - worth pursuing",IF($AA1201&gt;=40,"C - nurture","D - do not spend time here"))))</f>
        <v/>
      </c>
      <c r="AC1201" s="107" t="str">
        <f aca="false">IF($C1201="","",IF($S1201="Converted","8 Won / Certified",IF($S1201="Application Started","7 Certification / Enterprise opportunity",IF($S1201="Meeting Booked","6 Meeting / Application",IF(OR($S1201="Interested",$S1201="Info Requested"),"5 Interested",IF(OR($S1201="Declined",$S1201="Not Relevant",$S1201="Do Not Contact / Unsubscribed"),"9 Closed - Lost",IF($R1201="Yes","4 Contacted",IF($N1201="Yes","2 Engaged",IF($M1201="Yes","1 Awareness",IF($AA1201&gt;=60,"3 Qualified","1 Awareness"))))))))))</f>
        <v/>
      </c>
      <c r="AD1201" s="108"/>
      <c r="AE1201" s="108"/>
      <c r="AF1201" s="109" t="str">
        <f aca="false">IF($AE1201="","",$AE1201+10)</f>
        <v/>
      </c>
      <c r="AG1201" s="108"/>
      <c r="AH1201" s="81"/>
      <c r="AI1201" s="108"/>
      <c r="AJ1201" s="81"/>
      <c r="AK1201" s="108"/>
      <c r="AL1201" s="110"/>
      <c r="AM1201" s="81"/>
      <c r="AN1201" s="109" t="str">
        <f aca="false">IF($D1201="","",IF(COUNTIF($D$4:$D$1203,$D1201)&gt;1,"DUPLICATE — check earlier row",""))</f>
        <v/>
      </c>
      <c r="AO1201" s="81"/>
      <c r="AP1201" s="81"/>
    </row>
    <row r="1202" customFormat="false" ht="30" hidden="false" customHeight="true" outlineLevel="0" collapsed="false">
      <c r="A1202" s="79"/>
      <c r="B1202" s="80"/>
      <c r="C1202" s="80"/>
      <c r="D1202" s="80"/>
      <c r="E1202" s="80"/>
      <c r="F1202" s="80"/>
      <c r="G1202" s="80"/>
      <c r="H1202" s="80"/>
      <c r="I1202" s="80"/>
      <c r="J1202" s="102"/>
      <c r="K1202" s="103" t="str">
        <f aca="false">IF(J1202="","",IF(J1202&gt;=8,"Yes","Check"))</f>
        <v/>
      </c>
      <c r="L1202" s="81"/>
      <c r="M1202" s="102"/>
      <c r="N1202" s="102"/>
      <c r="O1202" s="80"/>
      <c r="P1202" s="81"/>
      <c r="Q1202" s="103" t="str">
        <f aca="false">IF(P1202="","",LEN(P1202))</f>
        <v/>
      </c>
      <c r="R1202" s="102"/>
      <c r="S1202" s="80"/>
      <c r="T1202" s="81"/>
      <c r="U1202" s="104" t="str">
        <f aca="false">IF($AE1202&lt;&gt;"",$AE1202+4,IF(OR(R1202&lt;&gt;"Yes",A1202=""),"",A1202+4))</f>
        <v/>
      </c>
      <c r="V1202" s="102"/>
      <c r="W1202" s="81"/>
      <c r="X1202" s="81"/>
      <c r="Y1202" s="105"/>
      <c r="Z1202" s="105"/>
      <c r="AA1202" s="106" t="str">
        <f aca="false">IF(AND($Y1202="",$Z1202=""),"",ROUND(IFERROR(VALUE(LEFT($Y1202,1)),0)*12+IFERROR(VALUE(LEFT($Z1202,1)),0)*8,0))</f>
        <v/>
      </c>
      <c r="AB1202" s="106" t="str">
        <f aca="false">IF($AA1202="","",IF($AA1202&gt;=80,"A - call first",IF($AA1202&gt;=60,"B - worth pursuing",IF($AA1202&gt;=40,"C - nurture","D - do not spend time here"))))</f>
        <v/>
      </c>
      <c r="AC1202" s="107" t="str">
        <f aca="false">IF($C1202="","",IF($S1202="Converted","8 Won / Certified",IF($S1202="Application Started","7 Certification / Enterprise opportunity",IF($S1202="Meeting Booked","6 Meeting / Application",IF(OR($S1202="Interested",$S1202="Info Requested"),"5 Interested",IF(OR($S1202="Declined",$S1202="Not Relevant",$S1202="Do Not Contact / Unsubscribed"),"9 Closed - Lost",IF($R1202="Yes","4 Contacted",IF($N1202="Yes","2 Engaged",IF($M1202="Yes","1 Awareness",IF($AA1202&gt;=60,"3 Qualified","1 Awareness"))))))))))</f>
        <v/>
      </c>
      <c r="AD1202" s="108"/>
      <c r="AE1202" s="108"/>
      <c r="AF1202" s="111" t="str">
        <f aca="false">IF($AE1202="","",$AE1202+10)</f>
        <v/>
      </c>
      <c r="AG1202" s="108"/>
      <c r="AH1202" s="81"/>
      <c r="AI1202" s="108"/>
      <c r="AJ1202" s="81"/>
      <c r="AK1202" s="108"/>
      <c r="AL1202" s="110"/>
      <c r="AM1202" s="81"/>
      <c r="AN1202" s="111" t="str">
        <f aca="false">IF($D1202="","",IF(COUNTIF($D$4:$D$1203,$D1202)&gt;1,"DUPLICATE — check earlier row",""))</f>
        <v/>
      </c>
      <c r="AO1202" s="81"/>
      <c r="AP1202" s="81"/>
    </row>
    <row r="1203" customFormat="false" ht="30" hidden="false" customHeight="true" outlineLevel="0" collapsed="false">
      <c r="A1203" s="79"/>
      <c r="B1203" s="80"/>
      <c r="C1203" s="80"/>
      <c r="D1203" s="80"/>
      <c r="E1203" s="80"/>
      <c r="F1203" s="80"/>
      <c r="G1203" s="80"/>
      <c r="H1203" s="80"/>
      <c r="I1203" s="80"/>
      <c r="J1203" s="102"/>
      <c r="K1203" s="103" t="str">
        <f aca="false">IF(J1203="","",IF(J1203&gt;=8,"Yes","Check"))</f>
        <v/>
      </c>
      <c r="L1203" s="81"/>
      <c r="M1203" s="102"/>
      <c r="N1203" s="102"/>
      <c r="O1203" s="80"/>
      <c r="P1203" s="81"/>
      <c r="Q1203" s="103" t="str">
        <f aca="false">IF(P1203="","",LEN(P1203))</f>
        <v/>
      </c>
      <c r="R1203" s="102"/>
      <c r="S1203" s="80"/>
      <c r="T1203" s="81"/>
      <c r="U1203" s="104" t="str">
        <f aca="false">IF($AE1203&lt;&gt;"",$AE1203+4,IF(OR(R1203&lt;&gt;"Yes",A1203=""),"",A1203+4))</f>
        <v/>
      </c>
      <c r="V1203" s="102"/>
      <c r="W1203" s="81"/>
      <c r="X1203" s="81"/>
      <c r="Y1203" s="105"/>
      <c r="Z1203" s="105"/>
      <c r="AA1203" s="106" t="str">
        <f aca="false">IF(AND($Y1203="",$Z1203=""),"",ROUND(IFERROR(VALUE(LEFT($Y1203,1)),0)*12+IFERROR(VALUE(LEFT($Z1203,1)),0)*8,0))</f>
        <v/>
      </c>
      <c r="AB1203" s="106" t="str">
        <f aca="false">IF($AA1203="","",IF($AA1203&gt;=80,"A - call first",IF($AA1203&gt;=60,"B - worth pursuing",IF($AA1203&gt;=40,"C - nurture","D - do not spend time here"))))</f>
        <v/>
      </c>
      <c r="AC1203" s="107" t="str">
        <f aca="false">IF($C1203="","",IF($S1203="Converted","8 Won / Certified",IF($S1203="Application Started","7 Certification / Enterprise opportunity",IF($S1203="Meeting Booked","6 Meeting / Application",IF(OR($S1203="Interested",$S1203="Info Requested"),"5 Interested",IF(OR($S1203="Declined",$S1203="Not Relevant",$S1203="Do Not Contact / Unsubscribed"),"9 Closed - Lost",IF($R1203="Yes","4 Contacted",IF($N1203="Yes","2 Engaged",IF($M1203="Yes","1 Awareness",IF($AA1203&gt;=60,"3 Qualified","1 Awareness"))))))))))</f>
        <v/>
      </c>
      <c r="AD1203" s="108"/>
      <c r="AE1203" s="108"/>
      <c r="AF1203" s="109" t="str">
        <f aca="false">IF($AE1203="","",$AE1203+10)</f>
        <v/>
      </c>
      <c r="AG1203" s="108"/>
      <c r="AH1203" s="81"/>
      <c r="AI1203" s="108"/>
      <c r="AJ1203" s="81"/>
      <c r="AK1203" s="108"/>
      <c r="AL1203" s="110"/>
      <c r="AM1203" s="81"/>
      <c r="AN1203" s="109" t="str">
        <f aca="false">IF($D1203="","",IF(COUNTIF($D$4:$D$1203,$D1203)&gt;1,"DUPLICATE — check earlier row",""))</f>
        <v/>
      </c>
      <c r="AO1203" s="81"/>
      <c r="AP1203" s="81"/>
    </row>
    <row r="1204" customFormat="false" ht="18" hidden="false" customHeight="true" outlineLevel="0" collapsed="false">
      <c r="A1204" s="112" t="s">
        <v>1482</v>
      </c>
      <c r="B1204" s="112"/>
      <c r="C1204" s="112"/>
      <c r="D1204" s="112"/>
      <c r="E1204" s="112"/>
      <c r="F1204" s="112"/>
      <c r="G1204" s="112"/>
      <c r="H1204" s="112"/>
      <c r="I1204" s="112"/>
      <c r="J1204" s="112"/>
    </row>
  </sheetData>
  <sheetProtection sheet="true" password="dd42" formatCells="false" formatColumns="false" formatRows="false" deleteRows="false" sort="false" autoFilter="false"/>
  <autoFilter ref="A3:AP1204"/>
  <mergeCells count="3">
    <mergeCell ref="A1:AP1"/>
    <mergeCell ref="B2:AP2"/>
    <mergeCell ref="A1204:J1204"/>
  </mergeCells>
  <conditionalFormatting sqref="Q4:Q1203">
    <cfRule type="cellIs" priority="2" operator="greaterThan" aboveAverage="0" equalAverage="0" bottom="0" percent="0" rank="0" text="" dxfId="15">
      <formula>300</formula>
    </cfRule>
  </conditionalFormatting>
  <conditionalFormatting sqref="S4:S1203">
    <cfRule type="cellIs" priority="3" operator="equal" aboveAverage="0" equalAverage="0" bottom="0" percent="0" rank="0" text="" dxfId="12">
      <formula>"Meeting Booked"</formula>
    </cfRule>
    <cfRule type="cellIs" priority="4" operator="equal" aboveAverage="0" equalAverage="0" bottom="0" percent="0" rank="0" text="" dxfId="12">
      <formula>"Converted"</formula>
    </cfRule>
    <cfRule type="cellIs" priority="5" operator="equal" aboveAverage="0" equalAverage="0" bottom="0" percent="0" rank="0" text="" dxfId="16">
      <formula>"Interested"</formula>
    </cfRule>
    <cfRule type="cellIs" priority="6" operator="equal" aboveAverage="0" equalAverage="0" bottom="0" percent="0" rank="0" text="" dxfId="11">
      <formula>"Declined"</formula>
    </cfRule>
  </conditionalFormatting>
  <conditionalFormatting sqref="AB4:AB1203">
    <cfRule type="expression" priority="7" aboveAverage="0" equalAverage="0" bottom="0" percent="0" rank="0" text="" dxfId="12">
      <formula>LEFT($AB4,1)="A"</formula>
    </cfRule>
    <cfRule type="expression" priority="8" aboveAverage="0" equalAverage="0" bottom="0" percent="0" rank="0" text="" dxfId="11">
      <formula>LEFT($AB4,1)="D"</formula>
    </cfRule>
  </conditionalFormatting>
  <conditionalFormatting sqref="D4:D1203">
    <cfRule type="expression" priority="9" aboveAverage="0" equalAverage="0" bottom="0" percent="0" rank="0" text="" dxfId="13">
      <formula>AND($D4&lt;&gt;"",COUNTIF($D$4:$D$1203,$D4)&gt;1)</formula>
    </cfRule>
  </conditionalFormatting>
  <conditionalFormatting sqref="B4:B1203">
    <cfRule type="expression" priority="10" aboveAverage="0" equalAverage="0" bottom="0" percent="0" rank="0" text="" dxfId="13">
      <formula>AND($B4&lt;&gt;"",COUNTIF('START HERE'!$B$55:$B$64,$B4)=0)</formula>
    </cfRule>
  </conditionalFormatting>
  <conditionalFormatting sqref="AO4:AO1203">
    <cfRule type="expression" priority="11" aboveAverage="0" equalAverage="0" bottom="0" percent="0" rank="0" text="" dxfId="13">
      <formula>AND($AO4&lt;&gt;"",COUNTIF(Lists!$Y$4:$Y$14,$AO4)=0)</formula>
    </cfRule>
  </conditionalFormatting>
  <conditionalFormatting sqref="AP4:AP1203">
    <cfRule type="expression" priority="12" aboveAverage="0" equalAverage="0" bottom="0" percent="0" rank="0" text="" dxfId="13">
      <formula>AND($AP4&lt;&gt;"",COUNTIF(Lists!$O$4:$O$10,$AP4)=0)</formula>
    </cfRule>
  </conditionalFormatting>
  <dataValidations count="17">
    <dataValidation allowBlank="true" error="Enter a whole number" errorStyle="stop" operator="greaterThanOrEqual" showDropDown="false" showErrorMessage="true" showInputMessage="false" sqref="AL4:AL1203" type="decimal">
      <formula1>0</formula1>
      <formula2>0</formula2>
    </dataValidation>
    <dataValidation allowBlank="true" error="Enter a real date (not text) — a text date is invisible to every weekly view." errorStyle="stop" errorTitle="That is not a usable date" operator="greaterThan" showDropDown="false" showErrorMessage="true" showInputMessage="false" sqref="AG5:AG1203 AI5:AI1203" type="date">
      <formula1>36526</formula1>
      <formula2>0</formula2>
    </dataValidation>
    <dataValidation allowBlank="true" error="Pick a value from the dropdown — free-typed values fall out of every report." errorStyle="stop" operator="between" prompt="Whoever researched or contacted this lead. Must match the roster exactly." promptTitle="Owner" showDropDown="false" showErrorMessage="true" showInputMessage="true" sqref="B4:B1203" type="list">
      <formula1>'START HERE'!$B$55:$B$64</formula1>
      <formula2>0</formula2>
    </dataValidation>
    <dataValidation allowBlank="true" error="Pick a value from the dropdown — free-typed values fall out of every report." errorStyle="stop" operator="between" prompt="Free-typed values fall out of every report — use the dropdown. If the value you need is missing, ask the manager to add it to the Lists sheet." promptTitle="Pick from the list" showDropDown="false" showErrorMessage="true" showInputMessage="true" sqref="H4:H1203" type="list">
      <formula1>Lists!$G$4:$G$20</formula1>
      <formula2>0</formula2>
    </dataValidation>
    <dataValidation allowBlank="true" error="Pick a value from the dropdown — free-typed values fall out of every report." errorStyle="stop" operator="between" prompt="Free-typed values fall out of every report — use the dropdown. If the value you need is missing, ask the manager to add it to the Lists sheet." promptTitle="Pick from the list" showDropDown="false" showErrorMessage="true" showInputMessage="true" sqref="M4:N1203 R4:R1203" type="list">
      <formula1>Lists!$C$4:$C$6</formula1>
      <formula2>0</formula2>
    </dataValidation>
    <dataValidation allowBlank="true" error="Pick a value from the dropdown — free-typed values fall out of every report." errorStyle="stop" operator="between" prompt="Free-typed values fall out of every report — use the dropdown. If the value you need is missing, ask the manager to add it to the Lists sheet." promptTitle="Pick from the list" showDropDown="false" showErrorMessage="true" showInputMessage="true" sqref="O4:O1203" type="list">
      <formula1>Lists!$M$4:$M$19</formula1>
      <formula2>0</formula2>
    </dataValidation>
    <dataValidation allowBlank="true" error="Pick a value from the dropdown — free-typed values fall out of every report." errorStyle="stop" operator="between" prompt="Where this lead stands now. Meetings are counted from the Meeting date column (AG), not from here — so log the date as well as the outcome." promptTitle="Outcome" showDropDown="false" showErrorMessage="true" showInputMessage="true" sqref="S4:S1203" type="list">
      <formula1>Lists!$F$4:$F$14</formula1>
      <formula2>0</formula2>
    </dataValidation>
    <dataValidation allowBlank="true" error="Pick a value from the dropdown — free-typed values fall out of every report." errorStyle="stop" operator="between" prompt="Free-typed values fall out of every report — use the dropdown. If the value you need is missing, ask the manager to add it to the Lists sheet." promptTitle="Pick from the list" showDropDown="false" showErrorMessage="true" showInputMessage="true" sqref="Y4:Z1203" type="list">
      <formula1>Lists!$T$4:$T$8</formula1>
      <formula2>0</formula2>
    </dataValidation>
    <dataValidation allowBlank="true" error="Pick a value from the dropdown — free-typed values fall out of every report." errorStyle="stop" operator="between" prompt="Free-typed values fall out of every report — use the dropdown. If the value you need is missing, ask the manager to add it to the Lists sheet." promptTitle="Pick from the list" showDropDown="false" showErrorMessage="true" showInputMessage="true" sqref="AH4:AH1203" type="list">
      <formula1>'START HERE'!$B$55:$B$64</formula1>
      <formula2>0</formula2>
    </dataValidation>
    <dataValidation allowBlank="true" error="Pick a value from the dropdown — free-typed values fall out of every report." errorStyle="stop" operator="between" prompt="Free-typed values fall out of every report — use the dropdown. If the value you need is missing, ask the manager to add it to the Lists sheet." promptTitle="Pick from the list" showDropDown="false" showErrorMessage="true" showInputMessage="true" sqref="AJ4:AJ1203" type="list">
      <formula1>"PCL-AI,PFL-AI,PML-AI"</formula1>
      <formula2>0</formula2>
    </dataValidation>
    <dataValidation allowBlank="true" error="Pick a value from the dropdown — free-typed values fall out of every report." errorStyle="stop" operator="between" prompt="Free-typed values fall out of every report — use the dropdown. If the value you need is missing, ask the manager to add it to the Lists sheet." promptTitle="Pick from the list" showDropDown="false" showErrorMessage="true" showInputMessage="true" sqref="AO4:AO1203" type="list">
      <formula1>Lists!$Y$4:$Y$14</formula1>
      <formula2>0</formula2>
    </dataValidation>
    <dataValidation allowBlank="true" error="Pick a value from the dropdown — free-typed values fall out of every report." errorStyle="stop" operator="between" prompt="Free-typed values fall out of every report — use the dropdown. If the value you need is missing, ask the manager to add it to the Lists sheet." promptTitle="Pick from the list" showDropDown="false" showErrorMessage="true" showInputMessage="true" sqref="AP4:AP1203" type="list">
      <formula1>Lists!$O$4:$O$10</formula1>
      <formula2>0</formula2>
    </dataValidation>
    <dataValidation allowBlank="true" error="Enter a whole number" errorStyle="stop" operator="greaterThanOrEqual" showDropDown="false" showErrorMessage="true" showInputMessage="false" sqref="J4:J1203 V4:V1203" type="whole">
      <formula1>0</formula1>
      <formula2>0</formula2>
    </dataValidation>
    <dataValidation allowBlank="true" error="Enter a real date, not text, and not in the future. A date typed as text lands in the running totals but in no week." errorStyle="stop" errorTitle="That is not a usable date" operator="lessThanOrEqual" showDropDown="false" showErrorMessage="true" showInputMessage="false" sqref="A5:A1203" type="date">
      <formula1>TODAY()</formula1>
      <formula2>0</formula2>
    </dataValidation>
    <dataValidation allowBlank="true" error="Enter a real date, not text, and not in the future. A date typed as text lands in the running totals but in no week." errorStyle="stop" errorTitle="That is not a usable date" operator="lessThanOrEqual" showDropDown="false" showErrorMessage="true" showInputMessage="false" sqref="AD5:AD1203" type="date">
      <formula1>TODAY()</formula1>
      <formula2>0</formula2>
    </dataValidation>
    <dataValidation allowBlank="true" error="Enter a real date, not text, and not in the future. A date typed as text lands in the running totals but in no week." errorStyle="stop" errorTitle="That is not a usable date" operator="lessThanOrEqual" showDropDown="false" showErrorMessage="true" showInputMessage="false" sqref="AE5:AE1203" type="date">
      <formula1>TODAY()</formula1>
      <formula2>0</formula2>
    </dataValidation>
    <dataValidation allowBlank="true" error="Enter a real date, not text, and not in the future. A date typed as text lands in the running totals but in no week." errorStyle="stop" errorTitle="That is not a usable date" operator="lessThanOrEqual" showDropDown="false" showErrorMessage="true" showInputMessage="false" sqref="AK5:AK1203" type="date">
      <formula1>TODAY()</formula1>
      <formula2>0</formula2>
    </dataValidation>
  </dataValidations>
  <hyperlinks>
    <hyperlink ref="A2" location="'MAP'!A1" display="◀  MAP"/>
  </hyperlinks>
  <printOptions headings="false" gridLines="false" gridLinesSet="true" horizontalCentered="false" verticalCentered="false"/>
  <pageMargins left="0.4" right="0.4" top="0.55" bottom="0.55" header="0.511811023622047" footer="0.3"/>
  <pageSetup paperSize="1" scale="100" fitToWidth="1" fitToHeight="0" pageOrder="downThenOver" orientation="landscape" blackAndWhite="false" draft="false" cellComments="none" horizontalDpi="300" verticalDpi="300" copies="1"/>
  <headerFooter differentFirst="false" differentOddEven="false">
    <oddHeader/>
    <oddFooter>&amp;L&amp;7 &amp;K808080PCI AI  —  Growth OS&amp;R&amp;7 &amp;K808080Page &amp;P of &amp;N</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true"/>
  </sheetPr>
  <dimension ref="A1:Y4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3" topLeftCell="D4" activePane="bottomRight" state="frozen"/>
      <selection pane="topLeft" activeCell="A1" activeCellId="0" sqref="A1"/>
      <selection pane="topRight" activeCell="D1" activeCellId="0" sqref="D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16"/>
    <col collapsed="false" customWidth="true" hidden="false" outlineLevel="0" max="3" min="3" style="1" width="26"/>
    <col collapsed="false" customWidth="true" hidden="false" outlineLevel="0" max="4" min="4" style="1" width="22"/>
    <col collapsed="false" customWidth="true" hidden="false" outlineLevel="0" max="5" min="5" style="1" width="13"/>
    <col collapsed="false" customWidth="true" hidden="false" outlineLevel="0" max="6" min="6" style="1" width="18"/>
    <col collapsed="false" customWidth="true" hidden="false" outlineLevel="0" max="7" min="7" style="1" width="20"/>
    <col collapsed="false" customWidth="true" hidden="false" outlineLevel="0" max="8" min="8" style="1" width="30"/>
    <col collapsed="false" customWidth="true" hidden="false" outlineLevel="0" max="9" min="9" style="1" width="34"/>
    <col collapsed="false" customWidth="true" hidden="false" outlineLevel="0" max="10" min="10" style="1" width="11"/>
    <col collapsed="false" customWidth="true" hidden="false" outlineLevel="0" max="11" min="11" style="1" width="12"/>
    <col collapsed="false" customWidth="true" hidden="false" outlineLevel="0" max="12" min="12" style="1" width="10"/>
    <col collapsed="false" customWidth="true" hidden="false" outlineLevel="0" max="13" min="13" style="1" width="20"/>
    <col collapsed="false" customWidth="true" hidden="false" outlineLevel="0" max="14" min="14" style="1" width="30"/>
    <col collapsed="false" customWidth="true" hidden="false" outlineLevel="0" max="15" min="15" style="1" width="14"/>
    <col collapsed="false" customWidth="true" hidden="false" outlineLevel="0" max="16" min="16" style="1" width="30"/>
    <col collapsed="false" customWidth="true" hidden="false" outlineLevel="0" max="17" min="17" style="1" width="12"/>
    <col collapsed="false" customWidth="true" hidden="false" outlineLevel="0" max="18" min="18" style="1" width="30"/>
    <col collapsed="false" customWidth="true" hidden="false" outlineLevel="0" max="19" min="19" style="1" width="12"/>
    <col collapsed="false" customWidth="true" hidden="false" outlineLevel="0" max="20" min="20" style="1" width="13"/>
    <col collapsed="false" customWidth="true" hidden="false" outlineLevel="0" max="21" min="21" style="1" width="26"/>
    <col collapsed="false" customWidth="true" hidden="false" outlineLevel="0" max="22" min="22" style="0" width="21.5"/>
    <col collapsed="false" customWidth="true" hidden="false" outlineLevel="0" max="23" min="23" style="0" width="22.5"/>
    <col collapsed="false" customWidth="true" hidden="false" outlineLevel="0" max="24" min="24" style="0" width="30"/>
    <col collapsed="false" customWidth="true" hidden="false" outlineLevel="0" max="25" min="25" style="0" width="26"/>
  </cols>
  <sheetData>
    <row r="1" customFormat="false" ht="25.5" hidden="false" customHeight="true" outlineLevel="0" collapsed="false">
      <c r="A1" s="2" t="s">
        <v>1524</v>
      </c>
      <c r="B1" s="2"/>
      <c r="C1" s="2"/>
      <c r="D1" s="2"/>
      <c r="E1" s="2"/>
      <c r="F1" s="2"/>
      <c r="G1" s="2"/>
      <c r="H1" s="2"/>
      <c r="I1" s="2"/>
      <c r="J1" s="2"/>
      <c r="K1" s="2"/>
      <c r="L1" s="2"/>
      <c r="M1" s="2"/>
      <c r="N1" s="2"/>
      <c r="O1" s="2"/>
      <c r="P1" s="2"/>
      <c r="Q1" s="2"/>
      <c r="R1" s="2"/>
      <c r="S1" s="2"/>
      <c r="T1" s="2"/>
      <c r="U1" s="2"/>
    </row>
    <row r="2" customFormat="false" ht="18" hidden="false" customHeight="true" outlineLevel="0" collapsed="false">
      <c r="A2" s="3" t="s">
        <v>1</v>
      </c>
      <c r="B2" s="4" t="s">
        <v>1525</v>
      </c>
      <c r="C2" s="4"/>
      <c r="D2" s="4"/>
      <c r="E2" s="4"/>
      <c r="F2" s="4"/>
      <c r="G2" s="4"/>
      <c r="H2" s="4"/>
      <c r="I2" s="4"/>
      <c r="J2" s="4"/>
      <c r="K2" s="4"/>
      <c r="L2" s="4"/>
      <c r="M2" s="4"/>
      <c r="N2" s="4"/>
      <c r="O2" s="4"/>
      <c r="P2" s="4"/>
      <c r="Q2" s="4"/>
      <c r="R2" s="4"/>
      <c r="S2" s="4"/>
      <c r="T2" s="4"/>
      <c r="U2" s="4"/>
    </row>
    <row r="3" customFormat="false" ht="43.5" hidden="false" customHeight="true" outlineLevel="0" collapsed="false">
      <c r="A3" s="72" t="s">
        <v>1526</v>
      </c>
      <c r="B3" s="72" t="s">
        <v>1018</v>
      </c>
      <c r="C3" s="72" t="s">
        <v>1527</v>
      </c>
      <c r="D3" s="72" t="s">
        <v>1321</v>
      </c>
      <c r="E3" s="72" t="s">
        <v>1490</v>
      </c>
      <c r="F3" s="72" t="s">
        <v>1528</v>
      </c>
      <c r="G3" s="72" t="s">
        <v>1529</v>
      </c>
      <c r="H3" s="72" t="s">
        <v>1530</v>
      </c>
      <c r="I3" s="72" t="s">
        <v>1531</v>
      </c>
      <c r="J3" s="72" t="s">
        <v>1508</v>
      </c>
      <c r="K3" s="72" t="s">
        <v>1509</v>
      </c>
      <c r="L3" s="72" t="s">
        <v>1532</v>
      </c>
      <c r="M3" s="72" t="s">
        <v>1533</v>
      </c>
      <c r="N3" s="72" t="s">
        <v>1534</v>
      </c>
      <c r="O3" s="72" t="s">
        <v>1535</v>
      </c>
      <c r="P3" s="72" t="s">
        <v>1536</v>
      </c>
      <c r="Q3" s="72" t="s">
        <v>1537</v>
      </c>
      <c r="R3" s="72" t="s">
        <v>1538</v>
      </c>
      <c r="S3" s="72" t="s">
        <v>1539</v>
      </c>
      <c r="T3" s="72" t="s">
        <v>1019</v>
      </c>
      <c r="U3" s="72" t="s">
        <v>1507</v>
      </c>
      <c r="V3" s="72" t="s">
        <v>1540</v>
      </c>
      <c r="W3" s="72" t="s">
        <v>1541</v>
      </c>
      <c r="X3" s="72" t="s">
        <v>1480</v>
      </c>
      <c r="Y3" s="72" t="s">
        <v>1481</v>
      </c>
    </row>
    <row r="4" customFormat="false" ht="27.75" hidden="false" customHeight="true" outlineLevel="0" collapsed="false">
      <c r="A4" s="74"/>
      <c r="B4" s="75"/>
      <c r="C4" s="76"/>
      <c r="D4" s="75"/>
      <c r="E4" s="75"/>
      <c r="F4" s="75"/>
      <c r="G4" s="75"/>
      <c r="H4" s="75"/>
      <c r="I4" s="76"/>
      <c r="J4" s="113"/>
      <c r="K4" s="113"/>
      <c r="L4" s="97" t="str">
        <f aca="false">IF(AND($J4="",$K4=""),"",ROUND(IFERROR(VALUE(LEFT($J4,1)),0)*12+IFERROR(VALUE(LEFT($K4,1)),0)*8,0))</f>
        <v/>
      </c>
      <c r="M4" s="97" t="str">
        <f aca="false">IF($L4="","",IF($L4&gt;=80,"A - pursue now",IF($L4&gt;=60,"B - worth pursuing",IF($L4&gt;=40,"C - nurture","D - park it"))))</f>
        <v/>
      </c>
      <c r="N4" s="75"/>
      <c r="O4" s="113"/>
      <c r="P4" s="76"/>
      <c r="Q4" s="74"/>
      <c r="R4" s="76"/>
      <c r="S4" s="74"/>
      <c r="T4" s="75"/>
      <c r="U4" s="76"/>
      <c r="V4" s="101"/>
      <c r="W4" s="99"/>
      <c r="X4" s="76"/>
      <c r="Y4" s="76"/>
    </row>
    <row r="5" customFormat="false" ht="27.75" hidden="false" customHeight="true" outlineLevel="0" collapsed="false">
      <c r="A5" s="79"/>
      <c r="B5" s="80"/>
      <c r="C5" s="81"/>
      <c r="D5" s="80"/>
      <c r="E5" s="80"/>
      <c r="F5" s="80"/>
      <c r="G5" s="80"/>
      <c r="H5" s="80"/>
      <c r="I5" s="81"/>
      <c r="J5" s="105"/>
      <c r="K5" s="105"/>
      <c r="L5" s="106" t="str">
        <f aca="false">IF(AND($J5="",$K5=""),"",ROUND(IFERROR(VALUE(LEFT($J5,1)),0)*12+IFERROR(VALUE(LEFT($K5,1)),0)*8,0))</f>
        <v/>
      </c>
      <c r="M5" s="106" t="str">
        <f aca="false">IF($L5="","",IF($L5&gt;=80,"A - pursue now",IF($L5&gt;=60,"B - worth pursuing",IF($L5&gt;=40,"C - nurture","D - park it"))))</f>
        <v/>
      </c>
      <c r="N5" s="80"/>
      <c r="O5" s="105"/>
      <c r="P5" s="81"/>
      <c r="Q5" s="79"/>
      <c r="R5" s="81"/>
      <c r="S5" s="79"/>
      <c r="T5" s="80"/>
      <c r="U5" s="81"/>
      <c r="V5" s="110"/>
      <c r="W5" s="108"/>
      <c r="X5" s="81"/>
      <c r="Y5" s="81"/>
    </row>
    <row r="6" customFormat="false" ht="27.75" hidden="false" customHeight="true" outlineLevel="0" collapsed="false">
      <c r="A6" s="79"/>
      <c r="B6" s="80"/>
      <c r="C6" s="81"/>
      <c r="D6" s="80"/>
      <c r="E6" s="80"/>
      <c r="F6" s="80"/>
      <c r="G6" s="80"/>
      <c r="H6" s="80"/>
      <c r="I6" s="81"/>
      <c r="J6" s="105"/>
      <c r="K6" s="105"/>
      <c r="L6" s="106" t="str">
        <f aca="false">IF(AND($J6="",$K6=""),"",ROUND(IFERROR(VALUE(LEFT($J6,1)),0)*12+IFERROR(VALUE(LEFT($K6,1)),0)*8,0))</f>
        <v/>
      </c>
      <c r="M6" s="106" t="str">
        <f aca="false">IF($L6="","",IF($L6&gt;=80,"A - pursue now",IF($L6&gt;=60,"B - worth pursuing",IF($L6&gt;=40,"C - nurture","D - park it"))))</f>
        <v/>
      </c>
      <c r="N6" s="80"/>
      <c r="O6" s="105"/>
      <c r="P6" s="81"/>
      <c r="Q6" s="79"/>
      <c r="R6" s="81"/>
      <c r="S6" s="79"/>
      <c r="T6" s="80"/>
      <c r="U6" s="81"/>
      <c r="V6" s="110"/>
      <c r="W6" s="108"/>
      <c r="X6" s="81"/>
      <c r="Y6" s="81"/>
    </row>
    <row r="7" customFormat="false" ht="27.75" hidden="false" customHeight="true" outlineLevel="0" collapsed="false">
      <c r="A7" s="79"/>
      <c r="B7" s="80"/>
      <c r="C7" s="81"/>
      <c r="D7" s="80"/>
      <c r="E7" s="80"/>
      <c r="F7" s="80"/>
      <c r="G7" s="80"/>
      <c r="H7" s="80"/>
      <c r="I7" s="81"/>
      <c r="J7" s="105"/>
      <c r="K7" s="105"/>
      <c r="L7" s="106" t="str">
        <f aca="false">IF(AND($J7="",$K7=""),"",ROUND(IFERROR(VALUE(LEFT($J7,1)),0)*12+IFERROR(VALUE(LEFT($K7,1)),0)*8,0))</f>
        <v/>
      </c>
      <c r="M7" s="106" t="str">
        <f aca="false">IF($L7="","",IF($L7&gt;=80,"A - pursue now",IF($L7&gt;=60,"B - worth pursuing",IF($L7&gt;=40,"C - nurture","D - park it"))))</f>
        <v/>
      </c>
      <c r="N7" s="80"/>
      <c r="O7" s="105"/>
      <c r="P7" s="81"/>
      <c r="Q7" s="79"/>
      <c r="R7" s="81"/>
      <c r="S7" s="79"/>
      <c r="T7" s="80"/>
      <c r="U7" s="81"/>
      <c r="V7" s="110"/>
      <c r="W7" s="108"/>
      <c r="X7" s="81"/>
      <c r="Y7" s="81"/>
    </row>
    <row r="8" customFormat="false" ht="27.75" hidden="false" customHeight="true" outlineLevel="0" collapsed="false">
      <c r="A8" s="79"/>
      <c r="B8" s="80"/>
      <c r="C8" s="81"/>
      <c r="D8" s="80"/>
      <c r="E8" s="80"/>
      <c r="F8" s="80"/>
      <c r="G8" s="80"/>
      <c r="H8" s="80"/>
      <c r="I8" s="81"/>
      <c r="J8" s="105"/>
      <c r="K8" s="105"/>
      <c r="L8" s="106" t="str">
        <f aca="false">IF(AND($J8="",$K8=""),"",ROUND(IFERROR(VALUE(LEFT($J8,1)),0)*12+IFERROR(VALUE(LEFT($K8,1)),0)*8,0))</f>
        <v/>
      </c>
      <c r="M8" s="106" t="str">
        <f aca="false">IF($L8="","",IF($L8&gt;=80,"A - pursue now",IF($L8&gt;=60,"B - worth pursuing",IF($L8&gt;=40,"C - nurture","D - park it"))))</f>
        <v/>
      </c>
      <c r="N8" s="80"/>
      <c r="O8" s="105"/>
      <c r="P8" s="81"/>
      <c r="Q8" s="79"/>
      <c r="R8" s="81"/>
      <c r="S8" s="79"/>
      <c r="T8" s="80"/>
      <c r="U8" s="81"/>
      <c r="V8" s="110"/>
      <c r="W8" s="108"/>
      <c r="X8" s="81"/>
      <c r="Y8" s="81"/>
    </row>
    <row r="9" customFormat="false" ht="27.75" hidden="false" customHeight="true" outlineLevel="0" collapsed="false">
      <c r="A9" s="79"/>
      <c r="B9" s="80"/>
      <c r="C9" s="81"/>
      <c r="D9" s="80"/>
      <c r="E9" s="80"/>
      <c r="F9" s="80"/>
      <c r="G9" s="80"/>
      <c r="H9" s="80"/>
      <c r="I9" s="81"/>
      <c r="J9" s="105"/>
      <c r="K9" s="105"/>
      <c r="L9" s="106" t="str">
        <f aca="false">IF(AND($J9="",$K9=""),"",ROUND(IFERROR(VALUE(LEFT($J9,1)),0)*12+IFERROR(VALUE(LEFT($K9,1)),0)*8,0))</f>
        <v/>
      </c>
      <c r="M9" s="106" t="str">
        <f aca="false">IF($L9="","",IF($L9&gt;=80,"A - pursue now",IF($L9&gt;=60,"B - worth pursuing",IF($L9&gt;=40,"C - nurture","D - park it"))))</f>
        <v/>
      </c>
      <c r="N9" s="80"/>
      <c r="O9" s="105"/>
      <c r="P9" s="81"/>
      <c r="Q9" s="79"/>
      <c r="R9" s="81"/>
      <c r="S9" s="79"/>
      <c r="T9" s="80"/>
      <c r="U9" s="81"/>
      <c r="V9" s="110"/>
      <c r="W9" s="108"/>
      <c r="X9" s="81"/>
      <c r="Y9" s="81"/>
    </row>
    <row r="10" customFormat="false" ht="27.75" hidden="false" customHeight="true" outlineLevel="0" collapsed="false">
      <c r="A10" s="79"/>
      <c r="B10" s="80"/>
      <c r="C10" s="81"/>
      <c r="D10" s="80"/>
      <c r="E10" s="80"/>
      <c r="F10" s="80"/>
      <c r="G10" s="80"/>
      <c r="H10" s="80"/>
      <c r="I10" s="81"/>
      <c r="J10" s="105"/>
      <c r="K10" s="105"/>
      <c r="L10" s="106" t="str">
        <f aca="false">IF(AND($J10="",$K10=""),"",ROUND(IFERROR(VALUE(LEFT($J10,1)),0)*12+IFERROR(VALUE(LEFT($K10,1)),0)*8,0))</f>
        <v/>
      </c>
      <c r="M10" s="106" t="str">
        <f aca="false">IF($L10="","",IF($L10&gt;=80,"A - pursue now",IF($L10&gt;=60,"B - worth pursuing",IF($L10&gt;=40,"C - nurture","D - park it"))))</f>
        <v/>
      </c>
      <c r="N10" s="80"/>
      <c r="O10" s="105"/>
      <c r="P10" s="81"/>
      <c r="Q10" s="79"/>
      <c r="R10" s="81"/>
      <c r="S10" s="79"/>
      <c r="T10" s="80"/>
      <c r="U10" s="81"/>
      <c r="V10" s="110"/>
      <c r="W10" s="108"/>
      <c r="X10" s="81"/>
      <c r="Y10" s="81"/>
    </row>
    <row r="11" customFormat="false" ht="27.75" hidden="false" customHeight="true" outlineLevel="0" collapsed="false">
      <c r="A11" s="79"/>
      <c r="B11" s="80"/>
      <c r="C11" s="81"/>
      <c r="D11" s="80"/>
      <c r="E11" s="80"/>
      <c r="F11" s="80"/>
      <c r="G11" s="80"/>
      <c r="H11" s="80"/>
      <c r="I11" s="81"/>
      <c r="J11" s="105"/>
      <c r="K11" s="105"/>
      <c r="L11" s="106" t="str">
        <f aca="false">IF(AND($J11="",$K11=""),"",ROUND(IFERROR(VALUE(LEFT($J11,1)),0)*12+IFERROR(VALUE(LEFT($K11,1)),0)*8,0))</f>
        <v/>
      </c>
      <c r="M11" s="106" t="str">
        <f aca="false">IF($L11="","",IF($L11&gt;=80,"A - pursue now",IF($L11&gt;=60,"B - worth pursuing",IF($L11&gt;=40,"C - nurture","D - park it"))))</f>
        <v/>
      </c>
      <c r="N11" s="80"/>
      <c r="O11" s="105"/>
      <c r="P11" s="81"/>
      <c r="Q11" s="79"/>
      <c r="R11" s="81"/>
      <c r="S11" s="79"/>
      <c r="T11" s="80"/>
      <c r="U11" s="81"/>
      <c r="V11" s="110"/>
      <c r="W11" s="108"/>
      <c r="X11" s="81"/>
      <c r="Y11" s="81"/>
    </row>
    <row r="12" customFormat="false" ht="27.75" hidden="false" customHeight="true" outlineLevel="0" collapsed="false">
      <c r="A12" s="79"/>
      <c r="B12" s="80"/>
      <c r="C12" s="81"/>
      <c r="D12" s="80"/>
      <c r="E12" s="80"/>
      <c r="F12" s="80"/>
      <c r="G12" s="80"/>
      <c r="H12" s="80"/>
      <c r="I12" s="81"/>
      <c r="J12" s="105"/>
      <c r="K12" s="105"/>
      <c r="L12" s="106" t="str">
        <f aca="false">IF(AND($J12="",$K12=""),"",ROUND(IFERROR(VALUE(LEFT($J12,1)),0)*12+IFERROR(VALUE(LEFT($K12,1)),0)*8,0))</f>
        <v/>
      </c>
      <c r="M12" s="106" t="str">
        <f aca="false">IF($L12="","",IF($L12&gt;=80,"A - pursue now",IF($L12&gt;=60,"B - worth pursuing",IF($L12&gt;=40,"C - nurture","D - park it"))))</f>
        <v/>
      </c>
      <c r="N12" s="80"/>
      <c r="O12" s="105"/>
      <c r="P12" s="81"/>
      <c r="Q12" s="79"/>
      <c r="R12" s="81"/>
      <c r="S12" s="79"/>
      <c r="T12" s="80"/>
      <c r="U12" s="81"/>
      <c r="V12" s="110"/>
      <c r="W12" s="108"/>
      <c r="X12" s="81"/>
      <c r="Y12" s="81"/>
    </row>
    <row r="13" customFormat="false" ht="27.75" hidden="false" customHeight="true" outlineLevel="0" collapsed="false">
      <c r="A13" s="79"/>
      <c r="B13" s="80"/>
      <c r="C13" s="81"/>
      <c r="D13" s="80"/>
      <c r="E13" s="80"/>
      <c r="F13" s="80"/>
      <c r="G13" s="80"/>
      <c r="H13" s="80"/>
      <c r="I13" s="81"/>
      <c r="J13" s="105"/>
      <c r="K13" s="105"/>
      <c r="L13" s="106" t="str">
        <f aca="false">IF(AND($J13="",$K13=""),"",ROUND(IFERROR(VALUE(LEFT($J13,1)),0)*12+IFERROR(VALUE(LEFT($K13,1)),0)*8,0))</f>
        <v/>
      </c>
      <c r="M13" s="106" t="str">
        <f aca="false">IF($L13="","",IF($L13&gt;=80,"A - pursue now",IF($L13&gt;=60,"B - worth pursuing",IF($L13&gt;=40,"C - nurture","D - park it"))))</f>
        <v/>
      </c>
      <c r="N13" s="80"/>
      <c r="O13" s="105"/>
      <c r="P13" s="81"/>
      <c r="Q13" s="79"/>
      <c r="R13" s="81"/>
      <c r="S13" s="79"/>
      <c r="T13" s="80"/>
      <c r="U13" s="81"/>
      <c r="V13" s="110"/>
      <c r="W13" s="108"/>
      <c r="X13" s="81"/>
      <c r="Y13" s="81"/>
    </row>
    <row r="14" customFormat="false" ht="27.75" hidden="false" customHeight="true" outlineLevel="0" collapsed="false">
      <c r="A14" s="79"/>
      <c r="B14" s="80"/>
      <c r="C14" s="81"/>
      <c r="D14" s="80"/>
      <c r="E14" s="80"/>
      <c r="F14" s="80"/>
      <c r="G14" s="80"/>
      <c r="H14" s="80"/>
      <c r="I14" s="81"/>
      <c r="J14" s="105"/>
      <c r="K14" s="105"/>
      <c r="L14" s="106" t="str">
        <f aca="false">IF(AND($J14="",$K14=""),"",ROUND(IFERROR(VALUE(LEFT($J14,1)),0)*12+IFERROR(VALUE(LEFT($K14,1)),0)*8,0))</f>
        <v/>
      </c>
      <c r="M14" s="106" t="str">
        <f aca="false">IF($L14="","",IF($L14&gt;=80,"A - pursue now",IF($L14&gt;=60,"B - worth pursuing",IF($L14&gt;=40,"C - nurture","D - park it"))))</f>
        <v/>
      </c>
      <c r="N14" s="80"/>
      <c r="O14" s="105"/>
      <c r="P14" s="81"/>
      <c r="Q14" s="79"/>
      <c r="R14" s="81"/>
      <c r="S14" s="79"/>
      <c r="T14" s="80"/>
      <c r="U14" s="81"/>
      <c r="V14" s="110"/>
      <c r="W14" s="108"/>
      <c r="X14" s="81"/>
      <c r="Y14" s="81"/>
    </row>
    <row r="15" customFormat="false" ht="27.75" hidden="false" customHeight="true" outlineLevel="0" collapsed="false">
      <c r="A15" s="79"/>
      <c r="B15" s="80"/>
      <c r="C15" s="81"/>
      <c r="D15" s="80"/>
      <c r="E15" s="80"/>
      <c r="F15" s="80"/>
      <c r="G15" s="80"/>
      <c r="H15" s="80"/>
      <c r="I15" s="81"/>
      <c r="J15" s="105"/>
      <c r="K15" s="105"/>
      <c r="L15" s="106" t="str">
        <f aca="false">IF(AND($J15="",$K15=""),"",ROUND(IFERROR(VALUE(LEFT($J15,1)),0)*12+IFERROR(VALUE(LEFT($K15,1)),0)*8,0))</f>
        <v/>
      </c>
      <c r="M15" s="106" t="str">
        <f aca="false">IF($L15="","",IF($L15&gt;=80,"A - pursue now",IF($L15&gt;=60,"B - worth pursuing",IF($L15&gt;=40,"C - nurture","D - park it"))))</f>
        <v/>
      </c>
      <c r="N15" s="80"/>
      <c r="O15" s="105"/>
      <c r="P15" s="81"/>
      <c r="Q15" s="79"/>
      <c r="R15" s="81"/>
      <c r="S15" s="79"/>
      <c r="T15" s="80"/>
      <c r="U15" s="81"/>
      <c r="V15" s="110"/>
      <c r="W15" s="108"/>
      <c r="X15" s="81"/>
      <c r="Y15" s="81"/>
    </row>
    <row r="16" customFormat="false" ht="27.75" hidden="false" customHeight="true" outlineLevel="0" collapsed="false">
      <c r="A16" s="79"/>
      <c r="B16" s="80"/>
      <c r="C16" s="81"/>
      <c r="D16" s="80"/>
      <c r="E16" s="80"/>
      <c r="F16" s="80"/>
      <c r="G16" s="80"/>
      <c r="H16" s="80"/>
      <c r="I16" s="81"/>
      <c r="J16" s="105"/>
      <c r="K16" s="105"/>
      <c r="L16" s="106" t="str">
        <f aca="false">IF(AND($J16="",$K16=""),"",ROUND(IFERROR(VALUE(LEFT($J16,1)),0)*12+IFERROR(VALUE(LEFT($K16,1)),0)*8,0))</f>
        <v/>
      </c>
      <c r="M16" s="106" t="str">
        <f aca="false">IF($L16="","",IF($L16&gt;=80,"A - pursue now",IF($L16&gt;=60,"B - worth pursuing",IF($L16&gt;=40,"C - nurture","D - park it"))))</f>
        <v/>
      </c>
      <c r="N16" s="80"/>
      <c r="O16" s="105"/>
      <c r="P16" s="81"/>
      <c r="Q16" s="79"/>
      <c r="R16" s="81"/>
      <c r="S16" s="79"/>
      <c r="T16" s="80"/>
      <c r="U16" s="81"/>
      <c r="V16" s="110"/>
      <c r="W16" s="108"/>
      <c r="X16" s="81"/>
      <c r="Y16" s="81"/>
    </row>
    <row r="17" customFormat="false" ht="27.75" hidden="false" customHeight="true" outlineLevel="0" collapsed="false">
      <c r="A17" s="79"/>
      <c r="B17" s="80"/>
      <c r="C17" s="81"/>
      <c r="D17" s="80"/>
      <c r="E17" s="80"/>
      <c r="F17" s="80"/>
      <c r="G17" s="80"/>
      <c r="H17" s="80"/>
      <c r="I17" s="81"/>
      <c r="J17" s="105"/>
      <c r="K17" s="105"/>
      <c r="L17" s="106" t="str">
        <f aca="false">IF(AND($J17="",$K17=""),"",ROUND(IFERROR(VALUE(LEFT($J17,1)),0)*12+IFERROR(VALUE(LEFT($K17,1)),0)*8,0))</f>
        <v/>
      </c>
      <c r="M17" s="106" t="str">
        <f aca="false">IF($L17="","",IF($L17&gt;=80,"A - pursue now",IF($L17&gt;=60,"B - worth pursuing",IF($L17&gt;=40,"C - nurture","D - park it"))))</f>
        <v/>
      </c>
      <c r="N17" s="80"/>
      <c r="O17" s="105"/>
      <c r="P17" s="81"/>
      <c r="Q17" s="79"/>
      <c r="R17" s="81"/>
      <c r="S17" s="79"/>
      <c r="T17" s="80"/>
      <c r="U17" s="81"/>
      <c r="V17" s="110"/>
      <c r="W17" s="108"/>
      <c r="X17" s="81"/>
      <c r="Y17" s="81"/>
    </row>
    <row r="18" customFormat="false" ht="27.75" hidden="false" customHeight="true" outlineLevel="0" collapsed="false">
      <c r="A18" s="79"/>
      <c r="B18" s="80"/>
      <c r="C18" s="81"/>
      <c r="D18" s="80"/>
      <c r="E18" s="80"/>
      <c r="F18" s="80"/>
      <c r="G18" s="80"/>
      <c r="H18" s="80"/>
      <c r="I18" s="81"/>
      <c r="J18" s="105"/>
      <c r="K18" s="105"/>
      <c r="L18" s="106" t="str">
        <f aca="false">IF(AND($J18="",$K18=""),"",ROUND(IFERROR(VALUE(LEFT($J18,1)),0)*12+IFERROR(VALUE(LEFT($K18,1)),0)*8,0))</f>
        <v/>
      </c>
      <c r="M18" s="106" t="str">
        <f aca="false">IF($L18="","",IF($L18&gt;=80,"A - pursue now",IF($L18&gt;=60,"B - worth pursuing",IF($L18&gt;=40,"C - nurture","D - park it"))))</f>
        <v/>
      </c>
      <c r="N18" s="80"/>
      <c r="O18" s="105"/>
      <c r="P18" s="81"/>
      <c r="Q18" s="79"/>
      <c r="R18" s="81"/>
      <c r="S18" s="79"/>
      <c r="T18" s="80"/>
      <c r="U18" s="81"/>
      <c r="V18" s="110"/>
      <c r="W18" s="108"/>
      <c r="X18" s="81"/>
      <c r="Y18" s="81"/>
    </row>
    <row r="19" customFormat="false" ht="27.75" hidden="false" customHeight="true" outlineLevel="0" collapsed="false">
      <c r="A19" s="79"/>
      <c r="B19" s="80"/>
      <c r="C19" s="81"/>
      <c r="D19" s="80"/>
      <c r="E19" s="80"/>
      <c r="F19" s="80"/>
      <c r="G19" s="80"/>
      <c r="H19" s="80"/>
      <c r="I19" s="81"/>
      <c r="J19" s="105"/>
      <c r="K19" s="105"/>
      <c r="L19" s="106" t="str">
        <f aca="false">IF(AND($J19="",$K19=""),"",ROUND(IFERROR(VALUE(LEFT($J19,1)),0)*12+IFERROR(VALUE(LEFT($K19,1)),0)*8,0))</f>
        <v/>
      </c>
      <c r="M19" s="106" t="str">
        <f aca="false">IF($L19="","",IF($L19&gt;=80,"A - pursue now",IF($L19&gt;=60,"B - worth pursuing",IF($L19&gt;=40,"C - nurture","D - park it"))))</f>
        <v/>
      </c>
      <c r="N19" s="80"/>
      <c r="O19" s="105"/>
      <c r="P19" s="81"/>
      <c r="Q19" s="79"/>
      <c r="R19" s="81"/>
      <c r="S19" s="79"/>
      <c r="T19" s="80"/>
      <c r="U19" s="81"/>
      <c r="V19" s="110"/>
      <c r="W19" s="108"/>
      <c r="X19" s="81"/>
      <c r="Y19" s="81"/>
    </row>
    <row r="20" customFormat="false" ht="27.75" hidden="false" customHeight="true" outlineLevel="0" collapsed="false">
      <c r="A20" s="79"/>
      <c r="B20" s="80"/>
      <c r="C20" s="81"/>
      <c r="D20" s="80"/>
      <c r="E20" s="80"/>
      <c r="F20" s="80"/>
      <c r="G20" s="80"/>
      <c r="H20" s="80"/>
      <c r="I20" s="81"/>
      <c r="J20" s="105"/>
      <c r="K20" s="105"/>
      <c r="L20" s="106" t="str">
        <f aca="false">IF(AND($J20="",$K20=""),"",ROUND(IFERROR(VALUE(LEFT($J20,1)),0)*12+IFERROR(VALUE(LEFT($K20,1)),0)*8,0))</f>
        <v/>
      </c>
      <c r="M20" s="106" t="str">
        <f aca="false">IF($L20="","",IF($L20&gt;=80,"A - pursue now",IF($L20&gt;=60,"B - worth pursuing",IF($L20&gt;=40,"C - nurture","D - park it"))))</f>
        <v/>
      </c>
      <c r="N20" s="80"/>
      <c r="O20" s="105"/>
      <c r="P20" s="81"/>
      <c r="Q20" s="79"/>
      <c r="R20" s="81"/>
      <c r="S20" s="79"/>
      <c r="T20" s="80"/>
      <c r="U20" s="81"/>
      <c r="V20" s="110"/>
      <c r="W20" s="108"/>
      <c r="X20" s="81"/>
      <c r="Y20" s="81"/>
    </row>
    <row r="21" customFormat="false" ht="27.75" hidden="false" customHeight="true" outlineLevel="0" collapsed="false">
      <c r="A21" s="79"/>
      <c r="B21" s="80"/>
      <c r="C21" s="81"/>
      <c r="D21" s="80"/>
      <c r="E21" s="80"/>
      <c r="F21" s="80"/>
      <c r="G21" s="80"/>
      <c r="H21" s="80"/>
      <c r="I21" s="81"/>
      <c r="J21" s="105"/>
      <c r="K21" s="105"/>
      <c r="L21" s="106" t="str">
        <f aca="false">IF(AND($J21="",$K21=""),"",ROUND(IFERROR(VALUE(LEFT($J21,1)),0)*12+IFERROR(VALUE(LEFT($K21,1)),0)*8,0))</f>
        <v/>
      </c>
      <c r="M21" s="106" t="str">
        <f aca="false">IF($L21="","",IF($L21&gt;=80,"A - pursue now",IF($L21&gt;=60,"B - worth pursuing",IF($L21&gt;=40,"C - nurture","D - park it"))))</f>
        <v/>
      </c>
      <c r="N21" s="80"/>
      <c r="O21" s="105"/>
      <c r="P21" s="81"/>
      <c r="Q21" s="79"/>
      <c r="R21" s="81"/>
      <c r="S21" s="79"/>
      <c r="T21" s="80"/>
      <c r="U21" s="81"/>
      <c r="V21" s="110"/>
      <c r="W21" s="108"/>
      <c r="X21" s="81"/>
      <c r="Y21" s="81"/>
    </row>
    <row r="22" customFormat="false" ht="27.75" hidden="false" customHeight="true" outlineLevel="0" collapsed="false">
      <c r="A22" s="79"/>
      <c r="B22" s="80"/>
      <c r="C22" s="81"/>
      <c r="D22" s="80"/>
      <c r="E22" s="80"/>
      <c r="F22" s="80"/>
      <c r="G22" s="80"/>
      <c r="H22" s="80"/>
      <c r="I22" s="81"/>
      <c r="J22" s="105"/>
      <c r="K22" s="105"/>
      <c r="L22" s="106" t="str">
        <f aca="false">IF(AND($J22="",$K22=""),"",ROUND(IFERROR(VALUE(LEFT($J22,1)),0)*12+IFERROR(VALUE(LEFT($K22,1)),0)*8,0))</f>
        <v/>
      </c>
      <c r="M22" s="106" t="str">
        <f aca="false">IF($L22="","",IF($L22&gt;=80,"A - pursue now",IF($L22&gt;=60,"B - worth pursuing",IF($L22&gt;=40,"C - nurture","D - park it"))))</f>
        <v/>
      </c>
      <c r="N22" s="80"/>
      <c r="O22" s="105"/>
      <c r="P22" s="81"/>
      <c r="Q22" s="79"/>
      <c r="R22" s="81"/>
      <c r="S22" s="79"/>
      <c r="T22" s="80"/>
      <c r="U22" s="81"/>
      <c r="V22" s="110"/>
      <c r="W22" s="108"/>
      <c r="X22" s="81"/>
      <c r="Y22" s="81"/>
    </row>
    <row r="23" customFormat="false" ht="27.75" hidden="false" customHeight="true" outlineLevel="0" collapsed="false">
      <c r="A23" s="79"/>
      <c r="B23" s="80"/>
      <c r="C23" s="81"/>
      <c r="D23" s="80"/>
      <c r="E23" s="80"/>
      <c r="F23" s="80"/>
      <c r="G23" s="80"/>
      <c r="H23" s="80"/>
      <c r="I23" s="81"/>
      <c r="J23" s="105"/>
      <c r="K23" s="105"/>
      <c r="L23" s="106" t="str">
        <f aca="false">IF(AND($J23="",$K23=""),"",ROUND(IFERROR(VALUE(LEFT($J23,1)),0)*12+IFERROR(VALUE(LEFT($K23,1)),0)*8,0))</f>
        <v/>
      </c>
      <c r="M23" s="106" t="str">
        <f aca="false">IF($L23="","",IF($L23&gt;=80,"A - pursue now",IF($L23&gt;=60,"B - worth pursuing",IF($L23&gt;=40,"C - nurture","D - park it"))))</f>
        <v/>
      </c>
      <c r="N23" s="80"/>
      <c r="O23" s="105"/>
      <c r="P23" s="81"/>
      <c r="Q23" s="79"/>
      <c r="R23" s="81"/>
      <c r="S23" s="79"/>
      <c r="T23" s="80"/>
      <c r="U23" s="81"/>
      <c r="V23" s="110"/>
      <c r="W23" s="108"/>
      <c r="X23" s="81"/>
      <c r="Y23" s="81"/>
    </row>
    <row r="24" customFormat="false" ht="27.75" hidden="false" customHeight="true" outlineLevel="0" collapsed="false">
      <c r="A24" s="79"/>
      <c r="B24" s="80"/>
      <c r="C24" s="81"/>
      <c r="D24" s="80"/>
      <c r="E24" s="80"/>
      <c r="F24" s="80"/>
      <c r="G24" s="80"/>
      <c r="H24" s="80"/>
      <c r="I24" s="81"/>
      <c r="J24" s="105"/>
      <c r="K24" s="105"/>
      <c r="L24" s="106" t="str">
        <f aca="false">IF(AND($J24="",$K24=""),"",ROUND(IFERROR(VALUE(LEFT($J24,1)),0)*12+IFERROR(VALUE(LEFT($K24,1)),0)*8,0))</f>
        <v/>
      </c>
      <c r="M24" s="106" t="str">
        <f aca="false">IF($L24="","",IF($L24&gt;=80,"A - pursue now",IF($L24&gt;=60,"B - worth pursuing",IF($L24&gt;=40,"C - nurture","D - park it"))))</f>
        <v/>
      </c>
      <c r="N24" s="80"/>
      <c r="O24" s="105"/>
      <c r="P24" s="81"/>
      <c r="Q24" s="79"/>
      <c r="R24" s="81"/>
      <c r="S24" s="79"/>
      <c r="T24" s="80"/>
      <c r="U24" s="81"/>
      <c r="V24" s="110"/>
      <c r="W24" s="108"/>
      <c r="X24" s="81"/>
      <c r="Y24" s="81"/>
    </row>
    <row r="25" customFormat="false" ht="27.75" hidden="false" customHeight="true" outlineLevel="0" collapsed="false">
      <c r="A25" s="79"/>
      <c r="B25" s="80"/>
      <c r="C25" s="81"/>
      <c r="D25" s="80"/>
      <c r="E25" s="80"/>
      <c r="F25" s="80"/>
      <c r="G25" s="80"/>
      <c r="H25" s="80"/>
      <c r="I25" s="81"/>
      <c r="J25" s="105"/>
      <c r="K25" s="105"/>
      <c r="L25" s="106" t="str">
        <f aca="false">IF(AND($J25="",$K25=""),"",ROUND(IFERROR(VALUE(LEFT($J25,1)),0)*12+IFERROR(VALUE(LEFT($K25,1)),0)*8,0))</f>
        <v/>
      </c>
      <c r="M25" s="106" t="str">
        <f aca="false">IF($L25="","",IF($L25&gt;=80,"A - pursue now",IF($L25&gt;=60,"B - worth pursuing",IF($L25&gt;=40,"C - nurture","D - park it"))))</f>
        <v/>
      </c>
      <c r="N25" s="80"/>
      <c r="O25" s="105"/>
      <c r="P25" s="81"/>
      <c r="Q25" s="79"/>
      <c r="R25" s="81"/>
      <c r="S25" s="79"/>
      <c r="T25" s="80"/>
      <c r="U25" s="81"/>
      <c r="V25" s="110"/>
      <c r="W25" s="108"/>
      <c r="X25" s="81"/>
      <c r="Y25" s="81"/>
    </row>
    <row r="26" customFormat="false" ht="27.75" hidden="false" customHeight="true" outlineLevel="0" collapsed="false">
      <c r="A26" s="79"/>
      <c r="B26" s="80"/>
      <c r="C26" s="81"/>
      <c r="D26" s="80"/>
      <c r="E26" s="80"/>
      <c r="F26" s="80"/>
      <c r="G26" s="80"/>
      <c r="H26" s="80"/>
      <c r="I26" s="81"/>
      <c r="J26" s="105"/>
      <c r="K26" s="105"/>
      <c r="L26" s="106" t="str">
        <f aca="false">IF(AND($J26="",$K26=""),"",ROUND(IFERROR(VALUE(LEFT($J26,1)),0)*12+IFERROR(VALUE(LEFT($K26,1)),0)*8,0))</f>
        <v/>
      </c>
      <c r="M26" s="106" t="str">
        <f aca="false">IF($L26="","",IF($L26&gt;=80,"A - pursue now",IF($L26&gt;=60,"B - worth pursuing",IF($L26&gt;=40,"C - nurture","D - park it"))))</f>
        <v/>
      </c>
      <c r="N26" s="80"/>
      <c r="O26" s="105"/>
      <c r="P26" s="81"/>
      <c r="Q26" s="79"/>
      <c r="R26" s="81"/>
      <c r="S26" s="79"/>
      <c r="T26" s="80"/>
      <c r="U26" s="81"/>
      <c r="V26" s="110"/>
      <c r="W26" s="108"/>
      <c r="X26" s="81"/>
      <c r="Y26" s="81"/>
    </row>
    <row r="27" customFormat="false" ht="27.75" hidden="false" customHeight="true" outlineLevel="0" collapsed="false">
      <c r="A27" s="79"/>
      <c r="B27" s="80"/>
      <c r="C27" s="81"/>
      <c r="D27" s="80"/>
      <c r="E27" s="80"/>
      <c r="F27" s="80"/>
      <c r="G27" s="80"/>
      <c r="H27" s="80"/>
      <c r="I27" s="81"/>
      <c r="J27" s="105"/>
      <c r="K27" s="105"/>
      <c r="L27" s="106" t="str">
        <f aca="false">IF(AND($J27="",$K27=""),"",ROUND(IFERROR(VALUE(LEFT($J27,1)),0)*12+IFERROR(VALUE(LEFT($K27,1)),0)*8,0))</f>
        <v/>
      </c>
      <c r="M27" s="106" t="str">
        <f aca="false">IF($L27="","",IF($L27&gt;=80,"A - pursue now",IF($L27&gt;=60,"B - worth pursuing",IF($L27&gt;=40,"C - nurture","D - park it"))))</f>
        <v/>
      </c>
      <c r="N27" s="80"/>
      <c r="O27" s="105"/>
      <c r="P27" s="81"/>
      <c r="Q27" s="79"/>
      <c r="R27" s="81"/>
      <c r="S27" s="79"/>
      <c r="T27" s="80"/>
      <c r="U27" s="81"/>
      <c r="V27" s="110"/>
      <c r="W27" s="108"/>
      <c r="X27" s="81"/>
      <c r="Y27" s="81"/>
    </row>
    <row r="28" customFormat="false" ht="27.75" hidden="false" customHeight="true" outlineLevel="0" collapsed="false">
      <c r="A28" s="79"/>
      <c r="B28" s="80"/>
      <c r="C28" s="81"/>
      <c r="D28" s="80"/>
      <c r="E28" s="80"/>
      <c r="F28" s="80"/>
      <c r="G28" s="80"/>
      <c r="H28" s="80"/>
      <c r="I28" s="81"/>
      <c r="J28" s="105"/>
      <c r="K28" s="105"/>
      <c r="L28" s="106" t="str">
        <f aca="false">IF(AND($J28="",$K28=""),"",ROUND(IFERROR(VALUE(LEFT($J28,1)),0)*12+IFERROR(VALUE(LEFT($K28,1)),0)*8,0))</f>
        <v/>
      </c>
      <c r="M28" s="106" t="str">
        <f aca="false">IF($L28="","",IF($L28&gt;=80,"A - pursue now",IF($L28&gt;=60,"B - worth pursuing",IF($L28&gt;=40,"C - nurture","D - park it"))))</f>
        <v/>
      </c>
      <c r="N28" s="80"/>
      <c r="O28" s="105"/>
      <c r="P28" s="81"/>
      <c r="Q28" s="79"/>
      <c r="R28" s="81"/>
      <c r="S28" s="79"/>
      <c r="T28" s="80"/>
      <c r="U28" s="81"/>
      <c r="V28" s="110"/>
      <c r="W28" s="108"/>
      <c r="X28" s="81"/>
      <c r="Y28" s="81"/>
    </row>
    <row r="29" customFormat="false" ht="27.75" hidden="false" customHeight="true" outlineLevel="0" collapsed="false">
      <c r="A29" s="79"/>
      <c r="B29" s="80"/>
      <c r="C29" s="81"/>
      <c r="D29" s="80"/>
      <c r="E29" s="80"/>
      <c r="F29" s="80"/>
      <c r="G29" s="80"/>
      <c r="H29" s="80"/>
      <c r="I29" s="81"/>
      <c r="J29" s="105"/>
      <c r="K29" s="105"/>
      <c r="L29" s="106" t="str">
        <f aca="false">IF(AND($J29="",$K29=""),"",ROUND(IFERROR(VALUE(LEFT($J29,1)),0)*12+IFERROR(VALUE(LEFT($K29,1)),0)*8,0))</f>
        <v/>
      </c>
      <c r="M29" s="106" t="str">
        <f aca="false">IF($L29="","",IF($L29&gt;=80,"A - pursue now",IF($L29&gt;=60,"B - worth pursuing",IF($L29&gt;=40,"C - nurture","D - park it"))))</f>
        <v/>
      </c>
      <c r="N29" s="80"/>
      <c r="O29" s="105"/>
      <c r="P29" s="81"/>
      <c r="Q29" s="79"/>
      <c r="R29" s="81"/>
      <c r="S29" s="79"/>
      <c r="T29" s="80"/>
      <c r="U29" s="81"/>
      <c r="V29" s="110"/>
      <c r="W29" s="108"/>
      <c r="X29" s="81"/>
      <c r="Y29" s="81"/>
    </row>
    <row r="30" customFormat="false" ht="27.75" hidden="false" customHeight="true" outlineLevel="0" collapsed="false">
      <c r="A30" s="79"/>
      <c r="B30" s="80"/>
      <c r="C30" s="81"/>
      <c r="D30" s="80"/>
      <c r="E30" s="80"/>
      <c r="F30" s="80"/>
      <c r="G30" s="80"/>
      <c r="H30" s="80"/>
      <c r="I30" s="81"/>
      <c r="J30" s="105"/>
      <c r="K30" s="105"/>
      <c r="L30" s="106" t="str">
        <f aca="false">IF(AND($J30="",$K30=""),"",ROUND(IFERROR(VALUE(LEFT($J30,1)),0)*12+IFERROR(VALUE(LEFT($K30,1)),0)*8,0))</f>
        <v/>
      </c>
      <c r="M30" s="106" t="str">
        <f aca="false">IF($L30="","",IF($L30&gt;=80,"A - pursue now",IF($L30&gt;=60,"B - worth pursuing",IF($L30&gt;=40,"C - nurture","D - park it"))))</f>
        <v/>
      </c>
      <c r="N30" s="80"/>
      <c r="O30" s="105"/>
      <c r="P30" s="81"/>
      <c r="Q30" s="79"/>
      <c r="R30" s="81"/>
      <c r="S30" s="79"/>
      <c r="T30" s="80"/>
      <c r="U30" s="81"/>
      <c r="V30" s="110"/>
      <c r="W30" s="108"/>
      <c r="X30" s="81"/>
      <c r="Y30" s="81"/>
    </row>
    <row r="31" customFormat="false" ht="27.75" hidden="false" customHeight="true" outlineLevel="0" collapsed="false">
      <c r="A31" s="79"/>
      <c r="B31" s="80"/>
      <c r="C31" s="81"/>
      <c r="D31" s="80"/>
      <c r="E31" s="80"/>
      <c r="F31" s="80"/>
      <c r="G31" s="80"/>
      <c r="H31" s="80"/>
      <c r="I31" s="81"/>
      <c r="J31" s="105"/>
      <c r="K31" s="105"/>
      <c r="L31" s="106" t="str">
        <f aca="false">IF(AND($J31="",$K31=""),"",ROUND(IFERROR(VALUE(LEFT($J31,1)),0)*12+IFERROR(VALUE(LEFT($K31,1)),0)*8,0))</f>
        <v/>
      </c>
      <c r="M31" s="106" t="str">
        <f aca="false">IF($L31="","",IF($L31&gt;=80,"A - pursue now",IF($L31&gt;=60,"B - worth pursuing",IF($L31&gt;=40,"C - nurture","D - park it"))))</f>
        <v/>
      </c>
      <c r="N31" s="80"/>
      <c r="O31" s="105"/>
      <c r="P31" s="81"/>
      <c r="Q31" s="79"/>
      <c r="R31" s="81"/>
      <c r="S31" s="79"/>
      <c r="T31" s="80"/>
      <c r="U31" s="81"/>
      <c r="V31" s="110"/>
      <c r="W31" s="108"/>
      <c r="X31" s="81"/>
      <c r="Y31" s="81"/>
    </row>
    <row r="32" customFormat="false" ht="27.75" hidden="false" customHeight="true" outlineLevel="0" collapsed="false">
      <c r="A32" s="79"/>
      <c r="B32" s="80"/>
      <c r="C32" s="81"/>
      <c r="D32" s="80"/>
      <c r="E32" s="80"/>
      <c r="F32" s="80"/>
      <c r="G32" s="80"/>
      <c r="H32" s="80"/>
      <c r="I32" s="81"/>
      <c r="J32" s="105"/>
      <c r="K32" s="105"/>
      <c r="L32" s="106" t="str">
        <f aca="false">IF(AND($J32="",$K32=""),"",ROUND(IFERROR(VALUE(LEFT($J32,1)),0)*12+IFERROR(VALUE(LEFT($K32,1)),0)*8,0))</f>
        <v/>
      </c>
      <c r="M32" s="106" t="str">
        <f aca="false">IF($L32="","",IF($L32&gt;=80,"A - pursue now",IF($L32&gt;=60,"B - worth pursuing",IF($L32&gt;=40,"C - nurture","D - park it"))))</f>
        <v/>
      </c>
      <c r="N32" s="80"/>
      <c r="O32" s="105"/>
      <c r="P32" s="81"/>
      <c r="Q32" s="79"/>
      <c r="R32" s="81"/>
      <c r="S32" s="79"/>
      <c r="T32" s="80"/>
      <c r="U32" s="81"/>
      <c r="V32" s="110"/>
      <c r="W32" s="108"/>
      <c r="X32" s="81"/>
      <c r="Y32" s="81"/>
    </row>
    <row r="33" customFormat="false" ht="27.75" hidden="false" customHeight="true" outlineLevel="0" collapsed="false">
      <c r="A33" s="79"/>
      <c r="B33" s="80"/>
      <c r="C33" s="81"/>
      <c r="D33" s="80"/>
      <c r="E33" s="80"/>
      <c r="F33" s="80"/>
      <c r="G33" s="80"/>
      <c r="H33" s="80"/>
      <c r="I33" s="81"/>
      <c r="J33" s="105"/>
      <c r="K33" s="105"/>
      <c r="L33" s="106" t="str">
        <f aca="false">IF(AND($J33="",$K33=""),"",ROUND(IFERROR(VALUE(LEFT($J33,1)),0)*12+IFERROR(VALUE(LEFT($K33,1)),0)*8,0))</f>
        <v/>
      </c>
      <c r="M33" s="106" t="str">
        <f aca="false">IF($L33="","",IF($L33&gt;=80,"A - pursue now",IF($L33&gt;=60,"B - worth pursuing",IF($L33&gt;=40,"C - nurture","D - park it"))))</f>
        <v/>
      </c>
      <c r="N33" s="80"/>
      <c r="O33" s="105"/>
      <c r="P33" s="81"/>
      <c r="Q33" s="79"/>
      <c r="R33" s="81"/>
      <c r="S33" s="79"/>
      <c r="T33" s="80"/>
      <c r="U33" s="81"/>
      <c r="V33" s="110"/>
      <c r="W33" s="108"/>
      <c r="X33" s="81"/>
      <c r="Y33" s="81"/>
    </row>
    <row r="34" customFormat="false" ht="27.75" hidden="false" customHeight="true" outlineLevel="0" collapsed="false">
      <c r="A34" s="79"/>
      <c r="B34" s="80"/>
      <c r="C34" s="81"/>
      <c r="D34" s="80"/>
      <c r="E34" s="80"/>
      <c r="F34" s="80"/>
      <c r="G34" s="80"/>
      <c r="H34" s="80"/>
      <c r="I34" s="81"/>
      <c r="J34" s="105"/>
      <c r="K34" s="105"/>
      <c r="L34" s="106" t="str">
        <f aca="false">IF(AND($J34="",$K34=""),"",ROUND(IFERROR(VALUE(LEFT($J34,1)),0)*12+IFERROR(VALUE(LEFT($K34,1)),0)*8,0))</f>
        <v/>
      </c>
      <c r="M34" s="106" t="str">
        <f aca="false">IF($L34="","",IF($L34&gt;=80,"A - pursue now",IF($L34&gt;=60,"B - worth pursuing",IF($L34&gt;=40,"C - nurture","D - park it"))))</f>
        <v/>
      </c>
      <c r="N34" s="80"/>
      <c r="O34" s="105"/>
      <c r="P34" s="81"/>
      <c r="Q34" s="79"/>
      <c r="R34" s="81"/>
      <c r="S34" s="79"/>
      <c r="T34" s="80"/>
      <c r="U34" s="81"/>
      <c r="V34" s="110"/>
      <c r="W34" s="108"/>
      <c r="X34" s="81"/>
      <c r="Y34" s="81"/>
    </row>
    <row r="35" customFormat="false" ht="27.75" hidden="false" customHeight="true" outlineLevel="0" collapsed="false">
      <c r="A35" s="79"/>
      <c r="B35" s="80"/>
      <c r="C35" s="81"/>
      <c r="D35" s="80"/>
      <c r="E35" s="80"/>
      <c r="F35" s="80"/>
      <c r="G35" s="80"/>
      <c r="H35" s="80"/>
      <c r="I35" s="81"/>
      <c r="J35" s="105"/>
      <c r="K35" s="105"/>
      <c r="L35" s="106" t="str">
        <f aca="false">IF(AND($J35="",$K35=""),"",ROUND(IFERROR(VALUE(LEFT($J35,1)),0)*12+IFERROR(VALUE(LEFT($K35,1)),0)*8,0))</f>
        <v/>
      </c>
      <c r="M35" s="106" t="str">
        <f aca="false">IF($L35="","",IF($L35&gt;=80,"A - pursue now",IF($L35&gt;=60,"B - worth pursuing",IF($L35&gt;=40,"C - nurture","D - park it"))))</f>
        <v/>
      </c>
      <c r="N35" s="80"/>
      <c r="O35" s="105"/>
      <c r="P35" s="81"/>
      <c r="Q35" s="79"/>
      <c r="R35" s="81"/>
      <c r="S35" s="79"/>
      <c r="T35" s="80"/>
      <c r="U35" s="81"/>
      <c r="V35" s="110"/>
      <c r="W35" s="108"/>
      <c r="X35" s="81"/>
      <c r="Y35" s="81"/>
    </row>
    <row r="36" customFormat="false" ht="27.75" hidden="false" customHeight="true" outlineLevel="0" collapsed="false">
      <c r="A36" s="79"/>
      <c r="B36" s="80"/>
      <c r="C36" s="81"/>
      <c r="D36" s="80"/>
      <c r="E36" s="80"/>
      <c r="F36" s="80"/>
      <c r="G36" s="80"/>
      <c r="H36" s="80"/>
      <c r="I36" s="81"/>
      <c r="J36" s="105"/>
      <c r="K36" s="105"/>
      <c r="L36" s="106" t="str">
        <f aca="false">IF(AND($J36="",$K36=""),"",ROUND(IFERROR(VALUE(LEFT($J36,1)),0)*12+IFERROR(VALUE(LEFT($K36,1)),0)*8,0))</f>
        <v/>
      </c>
      <c r="M36" s="106" t="str">
        <f aca="false">IF($L36="","",IF($L36&gt;=80,"A - pursue now",IF($L36&gt;=60,"B - worth pursuing",IF($L36&gt;=40,"C - nurture","D - park it"))))</f>
        <v/>
      </c>
      <c r="N36" s="80"/>
      <c r="O36" s="105"/>
      <c r="P36" s="81"/>
      <c r="Q36" s="79"/>
      <c r="R36" s="81"/>
      <c r="S36" s="79"/>
      <c r="T36" s="80"/>
      <c r="U36" s="81"/>
      <c r="V36" s="110"/>
      <c r="W36" s="108"/>
      <c r="X36" s="81"/>
      <c r="Y36" s="81"/>
    </row>
    <row r="37" customFormat="false" ht="27.75" hidden="false" customHeight="true" outlineLevel="0" collapsed="false">
      <c r="A37" s="79"/>
      <c r="B37" s="80"/>
      <c r="C37" s="81"/>
      <c r="D37" s="80"/>
      <c r="E37" s="80"/>
      <c r="F37" s="80"/>
      <c r="G37" s="80"/>
      <c r="H37" s="80"/>
      <c r="I37" s="81"/>
      <c r="J37" s="105"/>
      <c r="K37" s="105"/>
      <c r="L37" s="106" t="str">
        <f aca="false">IF(AND($J37="",$K37=""),"",ROUND(IFERROR(VALUE(LEFT($J37,1)),0)*12+IFERROR(VALUE(LEFT($K37,1)),0)*8,0))</f>
        <v/>
      </c>
      <c r="M37" s="106" t="str">
        <f aca="false">IF($L37="","",IF($L37&gt;=80,"A - pursue now",IF($L37&gt;=60,"B - worth pursuing",IF($L37&gt;=40,"C - nurture","D - park it"))))</f>
        <v/>
      </c>
      <c r="N37" s="80"/>
      <c r="O37" s="105"/>
      <c r="P37" s="81"/>
      <c r="Q37" s="79"/>
      <c r="R37" s="81"/>
      <c r="S37" s="79"/>
      <c r="T37" s="80"/>
      <c r="U37" s="81"/>
      <c r="V37" s="110"/>
      <c r="W37" s="108"/>
      <c r="X37" s="81"/>
      <c r="Y37" s="81"/>
    </row>
    <row r="38" customFormat="false" ht="27.75" hidden="false" customHeight="true" outlineLevel="0" collapsed="false">
      <c r="A38" s="79"/>
      <c r="B38" s="80"/>
      <c r="C38" s="81"/>
      <c r="D38" s="80"/>
      <c r="E38" s="80"/>
      <c r="F38" s="80"/>
      <c r="G38" s="80"/>
      <c r="H38" s="80"/>
      <c r="I38" s="81"/>
      <c r="J38" s="105"/>
      <c r="K38" s="105"/>
      <c r="L38" s="106" t="str">
        <f aca="false">IF(AND($J38="",$K38=""),"",ROUND(IFERROR(VALUE(LEFT($J38,1)),0)*12+IFERROR(VALUE(LEFT($K38,1)),0)*8,0))</f>
        <v/>
      </c>
      <c r="M38" s="106" t="str">
        <f aca="false">IF($L38="","",IF($L38&gt;=80,"A - pursue now",IF($L38&gt;=60,"B - worth pursuing",IF($L38&gt;=40,"C - nurture","D - park it"))))</f>
        <v/>
      </c>
      <c r="N38" s="80"/>
      <c r="O38" s="105"/>
      <c r="P38" s="81"/>
      <c r="Q38" s="79"/>
      <c r="R38" s="81"/>
      <c r="S38" s="79"/>
      <c r="T38" s="80"/>
      <c r="U38" s="81"/>
      <c r="V38" s="110"/>
      <c r="W38" s="108"/>
      <c r="X38" s="81"/>
      <c r="Y38" s="81"/>
    </row>
    <row r="39" customFormat="false" ht="27.75" hidden="false" customHeight="true" outlineLevel="0" collapsed="false">
      <c r="A39" s="79"/>
      <c r="B39" s="80"/>
      <c r="C39" s="81"/>
      <c r="D39" s="80"/>
      <c r="E39" s="80"/>
      <c r="F39" s="80"/>
      <c r="G39" s="80"/>
      <c r="H39" s="80"/>
      <c r="I39" s="81"/>
      <c r="J39" s="105"/>
      <c r="K39" s="105"/>
      <c r="L39" s="106" t="str">
        <f aca="false">IF(AND($J39="",$K39=""),"",ROUND(IFERROR(VALUE(LEFT($J39,1)),0)*12+IFERROR(VALUE(LEFT($K39,1)),0)*8,0))</f>
        <v/>
      </c>
      <c r="M39" s="106" t="str">
        <f aca="false">IF($L39="","",IF($L39&gt;=80,"A - pursue now",IF($L39&gt;=60,"B - worth pursuing",IF($L39&gt;=40,"C - nurture","D - park it"))))</f>
        <v/>
      </c>
      <c r="N39" s="80"/>
      <c r="O39" s="105"/>
      <c r="P39" s="81"/>
      <c r="Q39" s="79"/>
      <c r="R39" s="81"/>
      <c r="S39" s="79"/>
      <c r="T39" s="80"/>
      <c r="U39" s="81"/>
      <c r="V39" s="110"/>
      <c r="W39" s="108"/>
      <c r="X39" s="81"/>
      <c r="Y39" s="81"/>
    </row>
    <row r="40" customFormat="false" ht="27.75" hidden="false" customHeight="true" outlineLevel="0" collapsed="false">
      <c r="A40" s="79"/>
      <c r="B40" s="80"/>
      <c r="C40" s="81"/>
      <c r="D40" s="80"/>
      <c r="E40" s="80"/>
      <c r="F40" s="80"/>
      <c r="G40" s="80"/>
      <c r="H40" s="80"/>
      <c r="I40" s="81"/>
      <c r="J40" s="105"/>
      <c r="K40" s="105"/>
      <c r="L40" s="106" t="str">
        <f aca="false">IF(AND($J40="",$K40=""),"",ROUND(IFERROR(VALUE(LEFT($J40,1)),0)*12+IFERROR(VALUE(LEFT($K40,1)),0)*8,0))</f>
        <v/>
      </c>
      <c r="M40" s="106" t="str">
        <f aca="false">IF($L40="","",IF($L40&gt;=80,"A - pursue now",IF($L40&gt;=60,"B - worth pursuing",IF($L40&gt;=40,"C - nurture","D - park it"))))</f>
        <v/>
      </c>
      <c r="N40" s="80"/>
      <c r="O40" s="105"/>
      <c r="P40" s="81"/>
      <c r="Q40" s="79"/>
      <c r="R40" s="81"/>
      <c r="S40" s="79"/>
      <c r="T40" s="80"/>
      <c r="U40" s="81"/>
      <c r="V40" s="110"/>
      <c r="W40" s="108"/>
      <c r="X40" s="81"/>
      <c r="Y40" s="81"/>
    </row>
    <row r="41" customFormat="false" ht="27.75" hidden="false" customHeight="true" outlineLevel="0" collapsed="false">
      <c r="A41" s="79"/>
      <c r="B41" s="80"/>
      <c r="C41" s="81"/>
      <c r="D41" s="80"/>
      <c r="E41" s="80"/>
      <c r="F41" s="80"/>
      <c r="G41" s="80"/>
      <c r="H41" s="80"/>
      <c r="I41" s="81"/>
      <c r="J41" s="105"/>
      <c r="K41" s="105"/>
      <c r="L41" s="106" t="str">
        <f aca="false">IF(AND($J41="",$K41=""),"",ROUND(IFERROR(VALUE(LEFT($J41,1)),0)*12+IFERROR(VALUE(LEFT($K41,1)),0)*8,0))</f>
        <v/>
      </c>
      <c r="M41" s="106" t="str">
        <f aca="false">IF($L41="","",IF($L41&gt;=80,"A - pursue now",IF($L41&gt;=60,"B - worth pursuing",IF($L41&gt;=40,"C - nurture","D - park it"))))</f>
        <v/>
      </c>
      <c r="N41" s="80"/>
      <c r="O41" s="105"/>
      <c r="P41" s="81"/>
      <c r="Q41" s="79"/>
      <c r="R41" s="81"/>
      <c r="S41" s="79"/>
      <c r="T41" s="80"/>
      <c r="U41" s="81"/>
      <c r="V41" s="110"/>
      <c r="W41" s="108"/>
      <c r="X41" s="81"/>
      <c r="Y41" s="81"/>
    </row>
    <row r="42" customFormat="false" ht="27.75" hidden="false" customHeight="true" outlineLevel="0" collapsed="false">
      <c r="A42" s="79"/>
      <c r="B42" s="80"/>
      <c r="C42" s="81"/>
      <c r="D42" s="80"/>
      <c r="E42" s="80"/>
      <c r="F42" s="80"/>
      <c r="G42" s="80"/>
      <c r="H42" s="80"/>
      <c r="I42" s="81"/>
      <c r="J42" s="105"/>
      <c r="K42" s="105"/>
      <c r="L42" s="106" t="str">
        <f aca="false">IF(AND($J42="",$K42=""),"",ROUND(IFERROR(VALUE(LEFT($J42,1)),0)*12+IFERROR(VALUE(LEFT($K42,1)),0)*8,0))</f>
        <v/>
      </c>
      <c r="M42" s="106" t="str">
        <f aca="false">IF($L42="","",IF($L42&gt;=80,"A - pursue now",IF($L42&gt;=60,"B - worth pursuing",IF($L42&gt;=40,"C - nurture","D - park it"))))</f>
        <v/>
      </c>
      <c r="N42" s="80"/>
      <c r="O42" s="105"/>
      <c r="P42" s="81"/>
      <c r="Q42" s="79"/>
      <c r="R42" s="81"/>
      <c r="S42" s="79"/>
      <c r="T42" s="80"/>
      <c r="U42" s="81"/>
      <c r="V42" s="110"/>
      <c r="W42" s="108"/>
      <c r="X42" s="81"/>
      <c r="Y42" s="81"/>
    </row>
    <row r="43" customFormat="false" ht="27.75" hidden="false" customHeight="true" outlineLevel="0" collapsed="false">
      <c r="A43" s="79"/>
      <c r="B43" s="80"/>
      <c r="C43" s="81"/>
      <c r="D43" s="80"/>
      <c r="E43" s="80"/>
      <c r="F43" s="80"/>
      <c r="G43" s="80"/>
      <c r="H43" s="80"/>
      <c r="I43" s="81"/>
      <c r="J43" s="105"/>
      <c r="K43" s="105"/>
      <c r="L43" s="106" t="str">
        <f aca="false">IF(AND($J43="",$K43=""),"",ROUND(IFERROR(VALUE(LEFT($J43,1)),0)*12+IFERROR(VALUE(LEFT($K43,1)),0)*8,0))</f>
        <v/>
      </c>
      <c r="M43" s="106" t="str">
        <f aca="false">IF($L43="","",IF($L43&gt;=80,"A - pursue now",IF($L43&gt;=60,"B - worth pursuing",IF($L43&gt;=40,"C - nurture","D - park it"))))</f>
        <v/>
      </c>
      <c r="N43" s="80"/>
      <c r="O43" s="105"/>
      <c r="P43" s="81"/>
      <c r="Q43" s="79"/>
      <c r="R43" s="81"/>
      <c r="S43" s="79"/>
      <c r="T43" s="80"/>
      <c r="U43" s="81"/>
      <c r="V43" s="110"/>
      <c r="W43" s="108"/>
      <c r="X43" s="81"/>
      <c r="Y43" s="81"/>
    </row>
    <row r="44" customFormat="false" ht="27.75" hidden="false" customHeight="true" outlineLevel="0" collapsed="false">
      <c r="A44" s="79"/>
      <c r="B44" s="80"/>
      <c r="C44" s="81"/>
      <c r="D44" s="80"/>
      <c r="E44" s="80"/>
      <c r="F44" s="80"/>
      <c r="G44" s="80"/>
      <c r="H44" s="80"/>
      <c r="I44" s="81"/>
      <c r="J44" s="105"/>
      <c r="K44" s="105"/>
      <c r="L44" s="106" t="str">
        <f aca="false">IF(AND($J44="",$K44=""),"",ROUND(IFERROR(VALUE(LEFT($J44,1)),0)*12+IFERROR(VALUE(LEFT($K44,1)),0)*8,0))</f>
        <v/>
      </c>
      <c r="M44" s="106" t="str">
        <f aca="false">IF($L44="","",IF($L44&gt;=80,"A - pursue now",IF($L44&gt;=60,"B - worth pursuing",IF($L44&gt;=40,"C - nurture","D - park it"))))</f>
        <v/>
      </c>
      <c r="N44" s="80"/>
      <c r="O44" s="105"/>
      <c r="P44" s="81"/>
      <c r="Q44" s="79"/>
      <c r="R44" s="81"/>
      <c r="S44" s="79"/>
      <c r="T44" s="80"/>
      <c r="U44" s="81"/>
      <c r="V44" s="110"/>
      <c r="W44" s="108"/>
      <c r="X44" s="81"/>
      <c r="Y44" s="81"/>
    </row>
    <row r="45" customFormat="false" ht="27.75" hidden="false" customHeight="true" outlineLevel="0" collapsed="false">
      <c r="A45" s="79"/>
      <c r="B45" s="80"/>
      <c r="C45" s="81"/>
      <c r="D45" s="80"/>
      <c r="E45" s="80"/>
      <c r="F45" s="80"/>
      <c r="G45" s="80"/>
      <c r="H45" s="80"/>
      <c r="I45" s="81"/>
      <c r="J45" s="105"/>
      <c r="K45" s="105"/>
      <c r="L45" s="106" t="str">
        <f aca="false">IF(AND($J45="",$K45=""),"",ROUND(IFERROR(VALUE(LEFT($J45,1)),0)*12+IFERROR(VALUE(LEFT($K45,1)),0)*8,0))</f>
        <v/>
      </c>
      <c r="M45" s="106" t="str">
        <f aca="false">IF($L45="","",IF($L45&gt;=80,"A - pursue now",IF($L45&gt;=60,"B - worth pursuing",IF($L45&gt;=40,"C - nurture","D - park it"))))</f>
        <v/>
      </c>
      <c r="N45" s="80"/>
      <c r="O45" s="105"/>
      <c r="P45" s="81"/>
      <c r="Q45" s="79"/>
      <c r="R45" s="81"/>
      <c r="S45" s="79"/>
      <c r="T45" s="80"/>
      <c r="U45" s="81"/>
      <c r="V45" s="110"/>
      <c r="W45" s="108"/>
      <c r="X45" s="81"/>
      <c r="Y45" s="81"/>
    </row>
    <row r="46" customFormat="false" ht="27.75" hidden="false" customHeight="true" outlineLevel="0" collapsed="false">
      <c r="A46" s="79"/>
      <c r="B46" s="80"/>
      <c r="C46" s="81"/>
      <c r="D46" s="80"/>
      <c r="E46" s="80"/>
      <c r="F46" s="80"/>
      <c r="G46" s="80"/>
      <c r="H46" s="80"/>
      <c r="I46" s="81"/>
      <c r="J46" s="105"/>
      <c r="K46" s="105"/>
      <c r="L46" s="106" t="str">
        <f aca="false">IF(AND($J46="",$K46=""),"",ROUND(IFERROR(VALUE(LEFT($J46,1)),0)*12+IFERROR(VALUE(LEFT($K46,1)),0)*8,0))</f>
        <v/>
      </c>
      <c r="M46" s="106" t="str">
        <f aca="false">IF($L46="","",IF($L46&gt;=80,"A - pursue now",IF($L46&gt;=60,"B - worth pursuing",IF($L46&gt;=40,"C - nurture","D - park it"))))</f>
        <v/>
      </c>
      <c r="N46" s="80"/>
      <c r="O46" s="105"/>
      <c r="P46" s="81"/>
      <c r="Q46" s="79"/>
      <c r="R46" s="81"/>
      <c r="S46" s="79"/>
      <c r="T46" s="80"/>
      <c r="U46" s="81"/>
      <c r="V46" s="110"/>
      <c r="W46" s="108"/>
      <c r="X46" s="81"/>
      <c r="Y46" s="81"/>
    </row>
    <row r="47" customFormat="false" ht="27.75" hidden="false" customHeight="true" outlineLevel="0" collapsed="false">
      <c r="A47" s="79"/>
      <c r="B47" s="80"/>
      <c r="C47" s="81"/>
      <c r="D47" s="80"/>
      <c r="E47" s="80"/>
      <c r="F47" s="80"/>
      <c r="G47" s="80"/>
      <c r="H47" s="80"/>
      <c r="I47" s="81"/>
      <c r="J47" s="105"/>
      <c r="K47" s="105"/>
      <c r="L47" s="106" t="str">
        <f aca="false">IF(AND($J47="",$K47=""),"",ROUND(IFERROR(VALUE(LEFT($J47,1)),0)*12+IFERROR(VALUE(LEFT($K47,1)),0)*8,0))</f>
        <v/>
      </c>
      <c r="M47" s="106" t="str">
        <f aca="false">IF($L47="","",IF($L47&gt;=80,"A - pursue now",IF($L47&gt;=60,"B - worth pursuing",IF($L47&gt;=40,"C - nurture","D - park it"))))</f>
        <v/>
      </c>
      <c r="N47" s="80"/>
      <c r="O47" s="105"/>
      <c r="P47" s="81"/>
      <c r="Q47" s="79"/>
      <c r="R47" s="81"/>
      <c r="S47" s="79"/>
      <c r="T47" s="80"/>
      <c r="U47" s="81"/>
      <c r="V47" s="110"/>
      <c r="W47" s="108"/>
      <c r="X47" s="81"/>
      <c r="Y47" s="81"/>
    </row>
    <row r="48" customFormat="false" ht="27.75" hidden="false" customHeight="true" outlineLevel="0" collapsed="false">
      <c r="A48" s="79"/>
      <c r="B48" s="80"/>
      <c r="C48" s="81"/>
      <c r="D48" s="80"/>
      <c r="E48" s="80"/>
      <c r="F48" s="80"/>
      <c r="G48" s="80"/>
      <c r="H48" s="80"/>
      <c r="I48" s="81"/>
      <c r="J48" s="105"/>
      <c r="K48" s="105"/>
      <c r="L48" s="106" t="str">
        <f aca="false">IF(AND($J48="",$K48=""),"",ROUND(IFERROR(VALUE(LEFT($J48,1)),0)*12+IFERROR(VALUE(LEFT($K48,1)),0)*8,0))</f>
        <v/>
      </c>
      <c r="M48" s="106" t="str">
        <f aca="false">IF($L48="","",IF($L48&gt;=80,"A - pursue now",IF($L48&gt;=60,"B - worth pursuing",IF($L48&gt;=40,"C - nurture","D - park it"))))</f>
        <v/>
      </c>
      <c r="N48" s="80"/>
      <c r="O48" s="105"/>
      <c r="P48" s="81"/>
      <c r="Q48" s="79"/>
      <c r="R48" s="81"/>
      <c r="S48" s="79"/>
      <c r="T48" s="80"/>
      <c r="U48" s="81"/>
      <c r="V48" s="110"/>
      <c r="W48" s="108"/>
      <c r="X48" s="81"/>
      <c r="Y48" s="81"/>
    </row>
    <row r="49" customFormat="false" ht="27.75" hidden="false" customHeight="true" outlineLevel="0" collapsed="false">
      <c r="A49" s="79"/>
      <c r="B49" s="80"/>
      <c r="C49" s="81"/>
      <c r="D49" s="80"/>
      <c r="E49" s="80"/>
      <c r="F49" s="80"/>
      <c r="G49" s="80"/>
      <c r="H49" s="80"/>
      <c r="I49" s="81"/>
      <c r="J49" s="105"/>
      <c r="K49" s="105"/>
      <c r="L49" s="106" t="str">
        <f aca="false">IF(AND($J49="",$K49=""),"",ROUND(IFERROR(VALUE(LEFT($J49,1)),0)*12+IFERROR(VALUE(LEFT($K49,1)),0)*8,0))</f>
        <v/>
      </c>
      <c r="M49" s="106" t="str">
        <f aca="false">IF($L49="","",IF($L49&gt;=80,"A - pursue now",IF($L49&gt;=60,"B - worth pursuing",IF($L49&gt;=40,"C - nurture","D - park it"))))</f>
        <v/>
      </c>
      <c r="N49" s="80"/>
      <c r="O49" s="105"/>
      <c r="P49" s="81"/>
      <c r="Q49" s="79"/>
      <c r="R49" s="81"/>
      <c r="S49" s="79"/>
      <c r="T49" s="80"/>
      <c r="U49" s="81"/>
      <c r="V49" s="110"/>
      <c r="W49" s="108"/>
      <c r="X49" s="81"/>
      <c r="Y49" s="81"/>
    </row>
    <row r="50" customFormat="false" ht="27.75" hidden="false" customHeight="true" outlineLevel="0" collapsed="false">
      <c r="A50" s="79"/>
      <c r="B50" s="80"/>
      <c r="C50" s="81"/>
      <c r="D50" s="80"/>
      <c r="E50" s="80"/>
      <c r="F50" s="80"/>
      <c r="G50" s="80"/>
      <c r="H50" s="80"/>
      <c r="I50" s="81"/>
      <c r="J50" s="105"/>
      <c r="K50" s="105"/>
      <c r="L50" s="106" t="str">
        <f aca="false">IF(AND($J50="",$K50=""),"",ROUND(IFERROR(VALUE(LEFT($J50,1)),0)*12+IFERROR(VALUE(LEFT($K50,1)),0)*8,0))</f>
        <v/>
      </c>
      <c r="M50" s="106" t="str">
        <f aca="false">IF($L50="","",IF($L50&gt;=80,"A - pursue now",IF($L50&gt;=60,"B - worth pursuing",IF($L50&gt;=40,"C - nurture","D - park it"))))</f>
        <v/>
      </c>
      <c r="N50" s="80"/>
      <c r="O50" s="105"/>
      <c r="P50" s="81"/>
      <c r="Q50" s="79"/>
      <c r="R50" s="81"/>
      <c r="S50" s="79"/>
      <c r="T50" s="80"/>
      <c r="U50" s="81"/>
      <c r="V50" s="110"/>
      <c r="W50" s="108"/>
      <c r="X50" s="81"/>
      <c r="Y50" s="81"/>
    </row>
    <row r="51" customFormat="false" ht="27.75" hidden="false" customHeight="true" outlineLevel="0" collapsed="false">
      <c r="A51" s="79"/>
      <c r="B51" s="80"/>
      <c r="C51" s="81"/>
      <c r="D51" s="80"/>
      <c r="E51" s="80"/>
      <c r="F51" s="80"/>
      <c r="G51" s="80"/>
      <c r="H51" s="80"/>
      <c r="I51" s="81"/>
      <c r="J51" s="105"/>
      <c r="K51" s="105"/>
      <c r="L51" s="106" t="str">
        <f aca="false">IF(AND($J51="",$K51=""),"",ROUND(IFERROR(VALUE(LEFT($J51,1)),0)*12+IFERROR(VALUE(LEFT($K51,1)),0)*8,0))</f>
        <v/>
      </c>
      <c r="M51" s="106" t="str">
        <f aca="false">IF($L51="","",IF($L51&gt;=80,"A - pursue now",IF($L51&gt;=60,"B - worth pursuing",IF($L51&gt;=40,"C - nurture","D - park it"))))</f>
        <v/>
      </c>
      <c r="N51" s="80"/>
      <c r="O51" s="105"/>
      <c r="P51" s="81"/>
      <c r="Q51" s="79"/>
      <c r="R51" s="81"/>
      <c r="S51" s="79"/>
      <c r="T51" s="80"/>
      <c r="U51" s="81"/>
      <c r="V51" s="110"/>
      <c r="W51" s="108"/>
      <c r="X51" s="81"/>
      <c r="Y51" s="81"/>
    </row>
    <row r="52" customFormat="false" ht="27.75" hidden="false" customHeight="true" outlineLevel="0" collapsed="false">
      <c r="A52" s="79"/>
      <c r="B52" s="80"/>
      <c r="C52" s="81"/>
      <c r="D52" s="80"/>
      <c r="E52" s="80"/>
      <c r="F52" s="80"/>
      <c r="G52" s="80"/>
      <c r="H52" s="80"/>
      <c r="I52" s="81"/>
      <c r="J52" s="105"/>
      <c r="K52" s="105"/>
      <c r="L52" s="106" t="str">
        <f aca="false">IF(AND($J52="",$K52=""),"",ROUND(IFERROR(VALUE(LEFT($J52,1)),0)*12+IFERROR(VALUE(LEFT($K52,1)),0)*8,0))</f>
        <v/>
      </c>
      <c r="M52" s="106" t="str">
        <f aca="false">IF($L52="","",IF($L52&gt;=80,"A - pursue now",IF($L52&gt;=60,"B - worth pursuing",IF($L52&gt;=40,"C - nurture","D - park it"))))</f>
        <v/>
      </c>
      <c r="N52" s="80"/>
      <c r="O52" s="105"/>
      <c r="P52" s="81"/>
      <c r="Q52" s="79"/>
      <c r="R52" s="81"/>
      <c r="S52" s="79"/>
      <c r="T52" s="80"/>
      <c r="U52" s="81"/>
      <c r="V52" s="110"/>
      <c r="W52" s="108"/>
      <c r="X52" s="81"/>
      <c r="Y52" s="81"/>
    </row>
    <row r="53" customFormat="false" ht="27.75" hidden="false" customHeight="true" outlineLevel="0" collapsed="false">
      <c r="A53" s="79"/>
      <c r="B53" s="80"/>
      <c r="C53" s="81"/>
      <c r="D53" s="80"/>
      <c r="E53" s="80"/>
      <c r="F53" s="80"/>
      <c r="G53" s="80"/>
      <c r="H53" s="80"/>
      <c r="I53" s="81"/>
      <c r="J53" s="105"/>
      <c r="K53" s="105"/>
      <c r="L53" s="106" t="str">
        <f aca="false">IF(AND($J53="",$K53=""),"",ROUND(IFERROR(VALUE(LEFT($J53,1)),0)*12+IFERROR(VALUE(LEFT($K53,1)),0)*8,0))</f>
        <v/>
      </c>
      <c r="M53" s="106" t="str">
        <f aca="false">IF($L53="","",IF($L53&gt;=80,"A - pursue now",IF($L53&gt;=60,"B - worth pursuing",IF($L53&gt;=40,"C - nurture","D - park it"))))</f>
        <v/>
      </c>
      <c r="N53" s="80"/>
      <c r="O53" s="105"/>
      <c r="P53" s="81"/>
      <c r="Q53" s="79"/>
      <c r="R53" s="81"/>
      <c r="S53" s="79"/>
      <c r="T53" s="80"/>
      <c r="U53" s="81"/>
      <c r="V53" s="110"/>
      <c r="W53" s="108"/>
      <c r="X53" s="81"/>
      <c r="Y53" s="81"/>
    </row>
    <row r="54" customFormat="false" ht="27.75" hidden="false" customHeight="true" outlineLevel="0" collapsed="false">
      <c r="A54" s="79"/>
      <c r="B54" s="80"/>
      <c r="C54" s="81"/>
      <c r="D54" s="80"/>
      <c r="E54" s="80"/>
      <c r="F54" s="80"/>
      <c r="G54" s="80"/>
      <c r="H54" s="80"/>
      <c r="I54" s="81"/>
      <c r="J54" s="105"/>
      <c r="K54" s="105"/>
      <c r="L54" s="106" t="str">
        <f aca="false">IF(AND($J54="",$K54=""),"",ROUND(IFERROR(VALUE(LEFT($J54,1)),0)*12+IFERROR(VALUE(LEFT($K54,1)),0)*8,0))</f>
        <v/>
      </c>
      <c r="M54" s="106" t="str">
        <f aca="false">IF($L54="","",IF($L54&gt;=80,"A - pursue now",IF($L54&gt;=60,"B - worth pursuing",IF($L54&gt;=40,"C - nurture","D - park it"))))</f>
        <v/>
      </c>
      <c r="N54" s="80"/>
      <c r="O54" s="105"/>
      <c r="P54" s="81"/>
      <c r="Q54" s="79"/>
      <c r="R54" s="81"/>
      <c r="S54" s="79"/>
      <c r="T54" s="80"/>
      <c r="U54" s="81"/>
      <c r="V54" s="110"/>
      <c r="W54" s="108"/>
      <c r="X54" s="81"/>
      <c r="Y54" s="81"/>
    </row>
    <row r="55" customFormat="false" ht="27.75" hidden="false" customHeight="true" outlineLevel="0" collapsed="false">
      <c r="A55" s="79"/>
      <c r="B55" s="80"/>
      <c r="C55" s="81"/>
      <c r="D55" s="80"/>
      <c r="E55" s="80"/>
      <c r="F55" s="80"/>
      <c r="G55" s="80"/>
      <c r="H55" s="80"/>
      <c r="I55" s="81"/>
      <c r="J55" s="105"/>
      <c r="K55" s="105"/>
      <c r="L55" s="106" t="str">
        <f aca="false">IF(AND($J55="",$K55=""),"",ROUND(IFERROR(VALUE(LEFT($J55,1)),0)*12+IFERROR(VALUE(LEFT($K55,1)),0)*8,0))</f>
        <v/>
      </c>
      <c r="M55" s="106" t="str">
        <f aca="false">IF($L55="","",IF($L55&gt;=80,"A - pursue now",IF($L55&gt;=60,"B - worth pursuing",IF($L55&gt;=40,"C - nurture","D - park it"))))</f>
        <v/>
      </c>
      <c r="N55" s="80"/>
      <c r="O55" s="105"/>
      <c r="P55" s="81"/>
      <c r="Q55" s="79"/>
      <c r="R55" s="81"/>
      <c r="S55" s="79"/>
      <c r="T55" s="80"/>
      <c r="U55" s="81"/>
      <c r="V55" s="110"/>
      <c r="W55" s="108"/>
      <c r="X55" s="81"/>
      <c r="Y55" s="81"/>
    </row>
    <row r="56" customFormat="false" ht="27.75" hidden="false" customHeight="true" outlineLevel="0" collapsed="false">
      <c r="A56" s="79"/>
      <c r="B56" s="80"/>
      <c r="C56" s="81"/>
      <c r="D56" s="80"/>
      <c r="E56" s="80"/>
      <c r="F56" s="80"/>
      <c r="G56" s="80"/>
      <c r="H56" s="80"/>
      <c r="I56" s="81"/>
      <c r="J56" s="105"/>
      <c r="K56" s="105"/>
      <c r="L56" s="106" t="str">
        <f aca="false">IF(AND($J56="",$K56=""),"",ROUND(IFERROR(VALUE(LEFT($J56,1)),0)*12+IFERROR(VALUE(LEFT($K56,1)),0)*8,0))</f>
        <v/>
      </c>
      <c r="M56" s="106" t="str">
        <f aca="false">IF($L56="","",IF($L56&gt;=80,"A - pursue now",IF($L56&gt;=60,"B - worth pursuing",IF($L56&gt;=40,"C - nurture","D - park it"))))</f>
        <v/>
      </c>
      <c r="N56" s="80"/>
      <c r="O56" s="105"/>
      <c r="P56" s="81"/>
      <c r="Q56" s="79"/>
      <c r="R56" s="81"/>
      <c r="S56" s="79"/>
      <c r="T56" s="80"/>
      <c r="U56" s="81"/>
      <c r="V56" s="110"/>
      <c r="W56" s="108"/>
      <c r="X56" s="81"/>
      <c r="Y56" s="81"/>
    </row>
    <row r="57" customFormat="false" ht="27.75" hidden="false" customHeight="true" outlineLevel="0" collapsed="false">
      <c r="A57" s="79"/>
      <c r="B57" s="80"/>
      <c r="C57" s="81"/>
      <c r="D57" s="80"/>
      <c r="E57" s="80"/>
      <c r="F57" s="80"/>
      <c r="G57" s="80"/>
      <c r="H57" s="80"/>
      <c r="I57" s="81"/>
      <c r="J57" s="105"/>
      <c r="K57" s="105"/>
      <c r="L57" s="106" t="str">
        <f aca="false">IF(AND($J57="",$K57=""),"",ROUND(IFERROR(VALUE(LEFT($J57,1)),0)*12+IFERROR(VALUE(LEFT($K57,1)),0)*8,0))</f>
        <v/>
      </c>
      <c r="M57" s="106" t="str">
        <f aca="false">IF($L57="","",IF($L57&gt;=80,"A - pursue now",IF($L57&gt;=60,"B - worth pursuing",IF($L57&gt;=40,"C - nurture","D - park it"))))</f>
        <v/>
      </c>
      <c r="N57" s="80"/>
      <c r="O57" s="105"/>
      <c r="P57" s="81"/>
      <c r="Q57" s="79"/>
      <c r="R57" s="81"/>
      <c r="S57" s="79"/>
      <c r="T57" s="80"/>
      <c r="U57" s="81"/>
      <c r="V57" s="110"/>
      <c r="W57" s="108"/>
      <c r="X57" s="81"/>
      <c r="Y57" s="81"/>
    </row>
    <row r="58" customFormat="false" ht="27.75" hidden="false" customHeight="true" outlineLevel="0" collapsed="false">
      <c r="A58" s="79"/>
      <c r="B58" s="80"/>
      <c r="C58" s="81"/>
      <c r="D58" s="80"/>
      <c r="E58" s="80"/>
      <c r="F58" s="80"/>
      <c r="G58" s="80"/>
      <c r="H58" s="80"/>
      <c r="I58" s="81"/>
      <c r="J58" s="105"/>
      <c r="K58" s="105"/>
      <c r="L58" s="106" t="str">
        <f aca="false">IF(AND($J58="",$K58=""),"",ROUND(IFERROR(VALUE(LEFT($J58,1)),0)*12+IFERROR(VALUE(LEFT($K58,1)),0)*8,0))</f>
        <v/>
      </c>
      <c r="M58" s="106" t="str">
        <f aca="false">IF($L58="","",IF($L58&gt;=80,"A - pursue now",IF($L58&gt;=60,"B - worth pursuing",IF($L58&gt;=40,"C - nurture","D - park it"))))</f>
        <v/>
      </c>
      <c r="N58" s="80"/>
      <c r="O58" s="105"/>
      <c r="P58" s="81"/>
      <c r="Q58" s="79"/>
      <c r="R58" s="81"/>
      <c r="S58" s="79"/>
      <c r="T58" s="80"/>
      <c r="U58" s="81"/>
      <c r="V58" s="110"/>
      <c r="W58" s="108"/>
      <c r="X58" s="81"/>
      <c r="Y58" s="81"/>
    </row>
    <row r="59" customFormat="false" ht="27.75" hidden="false" customHeight="true" outlineLevel="0" collapsed="false">
      <c r="A59" s="79"/>
      <c r="B59" s="80"/>
      <c r="C59" s="81"/>
      <c r="D59" s="80"/>
      <c r="E59" s="80"/>
      <c r="F59" s="80"/>
      <c r="G59" s="80"/>
      <c r="H59" s="80"/>
      <c r="I59" s="81"/>
      <c r="J59" s="105"/>
      <c r="K59" s="105"/>
      <c r="L59" s="106" t="str">
        <f aca="false">IF(AND($J59="",$K59=""),"",ROUND(IFERROR(VALUE(LEFT($J59,1)),0)*12+IFERROR(VALUE(LEFT($K59,1)),0)*8,0))</f>
        <v/>
      </c>
      <c r="M59" s="106" t="str">
        <f aca="false">IF($L59="","",IF($L59&gt;=80,"A - pursue now",IF($L59&gt;=60,"B - worth pursuing",IF($L59&gt;=40,"C - nurture","D - park it"))))</f>
        <v/>
      </c>
      <c r="N59" s="80"/>
      <c r="O59" s="105"/>
      <c r="P59" s="81"/>
      <c r="Q59" s="79"/>
      <c r="R59" s="81"/>
      <c r="S59" s="79"/>
      <c r="T59" s="80"/>
      <c r="U59" s="81"/>
      <c r="V59" s="110"/>
      <c r="W59" s="108"/>
      <c r="X59" s="81"/>
      <c r="Y59" s="81"/>
    </row>
    <row r="60" customFormat="false" ht="27.75" hidden="false" customHeight="true" outlineLevel="0" collapsed="false">
      <c r="A60" s="79"/>
      <c r="B60" s="80"/>
      <c r="C60" s="81"/>
      <c r="D60" s="80"/>
      <c r="E60" s="80"/>
      <c r="F60" s="80"/>
      <c r="G60" s="80"/>
      <c r="H60" s="80"/>
      <c r="I60" s="81"/>
      <c r="J60" s="105"/>
      <c r="K60" s="105"/>
      <c r="L60" s="106" t="str">
        <f aca="false">IF(AND($J60="",$K60=""),"",ROUND(IFERROR(VALUE(LEFT($J60,1)),0)*12+IFERROR(VALUE(LEFT($K60,1)),0)*8,0))</f>
        <v/>
      </c>
      <c r="M60" s="106" t="str">
        <f aca="false">IF($L60="","",IF($L60&gt;=80,"A - pursue now",IF($L60&gt;=60,"B - worth pursuing",IF($L60&gt;=40,"C - nurture","D - park it"))))</f>
        <v/>
      </c>
      <c r="N60" s="80"/>
      <c r="O60" s="105"/>
      <c r="P60" s="81"/>
      <c r="Q60" s="79"/>
      <c r="R60" s="81"/>
      <c r="S60" s="79"/>
      <c r="T60" s="80"/>
      <c r="U60" s="81"/>
      <c r="V60" s="110"/>
      <c r="W60" s="108"/>
      <c r="X60" s="81"/>
      <c r="Y60" s="81"/>
    </row>
    <row r="61" customFormat="false" ht="27.75" hidden="false" customHeight="true" outlineLevel="0" collapsed="false">
      <c r="A61" s="79"/>
      <c r="B61" s="80"/>
      <c r="C61" s="81"/>
      <c r="D61" s="80"/>
      <c r="E61" s="80"/>
      <c r="F61" s="80"/>
      <c r="G61" s="80"/>
      <c r="H61" s="80"/>
      <c r="I61" s="81"/>
      <c r="J61" s="105"/>
      <c r="K61" s="105"/>
      <c r="L61" s="106" t="str">
        <f aca="false">IF(AND($J61="",$K61=""),"",ROUND(IFERROR(VALUE(LEFT($J61,1)),0)*12+IFERROR(VALUE(LEFT($K61,1)),0)*8,0))</f>
        <v/>
      </c>
      <c r="M61" s="106" t="str">
        <f aca="false">IF($L61="","",IF($L61&gt;=80,"A - pursue now",IF($L61&gt;=60,"B - worth pursuing",IF($L61&gt;=40,"C - nurture","D - park it"))))</f>
        <v/>
      </c>
      <c r="N61" s="80"/>
      <c r="O61" s="105"/>
      <c r="P61" s="81"/>
      <c r="Q61" s="79"/>
      <c r="R61" s="81"/>
      <c r="S61" s="79"/>
      <c r="T61" s="80"/>
      <c r="U61" s="81"/>
      <c r="V61" s="110"/>
      <c r="W61" s="108"/>
      <c r="X61" s="81"/>
      <c r="Y61" s="81"/>
    </row>
    <row r="62" customFormat="false" ht="27.75" hidden="false" customHeight="true" outlineLevel="0" collapsed="false">
      <c r="A62" s="79"/>
      <c r="B62" s="80"/>
      <c r="C62" s="81"/>
      <c r="D62" s="80"/>
      <c r="E62" s="80"/>
      <c r="F62" s="80"/>
      <c r="G62" s="80"/>
      <c r="H62" s="80"/>
      <c r="I62" s="81"/>
      <c r="J62" s="105"/>
      <c r="K62" s="105"/>
      <c r="L62" s="106" t="str">
        <f aca="false">IF(AND($J62="",$K62=""),"",ROUND(IFERROR(VALUE(LEFT($J62,1)),0)*12+IFERROR(VALUE(LEFT($K62,1)),0)*8,0))</f>
        <v/>
      </c>
      <c r="M62" s="106" t="str">
        <f aca="false">IF($L62="","",IF($L62&gt;=80,"A - pursue now",IF($L62&gt;=60,"B - worth pursuing",IF($L62&gt;=40,"C - nurture","D - park it"))))</f>
        <v/>
      </c>
      <c r="N62" s="80"/>
      <c r="O62" s="105"/>
      <c r="P62" s="81"/>
      <c r="Q62" s="79"/>
      <c r="R62" s="81"/>
      <c r="S62" s="79"/>
      <c r="T62" s="80"/>
      <c r="U62" s="81"/>
      <c r="V62" s="110"/>
      <c r="W62" s="108"/>
      <c r="X62" s="81"/>
      <c r="Y62" s="81"/>
    </row>
    <row r="63" customFormat="false" ht="27.75" hidden="false" customHeight="true" outlineLevel="0" collapsed="false">
      <c r="A63" s="79"/>
      <c r="B63" s="80"/>
      <c r="C63" s="81"/>
      <c r="D63" s="80"/>
      <c r="E63" s="80"/>
      <c r="F63" s="80"/>
      <c r="G63" s="80"/>
      <c r="H63" s="80"/>
      <c r="I63" s="81"/>
      <c r="J63" s="105"/>
      <c r="K63" s="105"/>
      <c r="L63" s="106" t="str">
        <f aca="false">IF(AND($J63="",$K63=""),"",ROUND(IFERROR(VALUE(LEFT($J63,1)),0)*12+IFERROR(VALUE(LEFT($K63,1)),0)*8,0))</f>
        <v/>
      </c>
      <c r="M63" s="106" t="str">
        <f aca="false">IF($L63="","",IF($L63&gt;=80,"A - pursue now",IF($L63&gt;=60,"B - worth pursuing",IF($L63&gt;=40,"C - nurture","D - park it"))))</f>
        <v/>
      </c>
      <c r="N63" s="80"/>
      <c r="O63" s="105"/>
      <c r="P63" s="81"/>
      <c r="Q63" s="79"/>
      <c r="R63" s="81"/>
      <c r="S63" s="79"/>
      <c r="T63" s="80"/>
      <c r="U63" s="81"/>
      <c r="V63" s="110"/>
      <c r="W63" s="108"/>
      <c r="X63" s="81"/>
      <c r="Y63" s="81"/>
    </row>
    <row r="64" customFormat="false" ht="27.75" hidden="false" customHeight="true" outlineLevel="0" collapsed="false">
      <c r="A64" s="79"/>
      <c r="B64" s="80"/>
      <c r="C64" s="81"/>
      <c r="D64" s="80"/>
      <c r="E64" s="80"/>
      <c r="F64" s="80"/>
      <c r="G64" s="80"/>
      <c r="H64" s="80"/>
      <c r="I64" s="81"/>
      <c r="J64" s="105"/>
      <c r="K64" s="105"/>
      <c r="L64" s="106" t="str">
        <f aca="false">IF(AND($J64="",$K64=""),"",ROUND(IFERROR(VALUE(LEFT($J64,1)),0)*12+IFERROR(VALUE(LEFT($K64,1)),0)*8,0))</f>
        <v/>
      </c>
      <c r="M64" s="106" t="str">
        <f aca="false">IF($L64="","",IF($L64&gt;=80,"A - pursue now",IF($L64&gt;=60,"B - worth pursuing",IF($L64&gt;=40,"C - nurture","D - park it"))))</f>
        <v/>
      </c>
      <c r="N64" s="80"/>
      <c r="O64" s="105"/>
      <c r="P64" s="81"/>
      <c r="Q64" s="79"/>
      <c r="R64" s="81"/>
      <c r="S64" s="79"/>
      <c r="T64" s="80"/>
      <c r="U64" s="81"/>
      <c r="V64" s="110"/>
      <c r="W64" s="108"/>
      <c r="X64" s="81"/>
      <c r="Y64" s="81"/>
    </row>
    <row r="65" customFormat="false" ht="27.75" hidden="false" customHeight="true" outlineLevel="0" collapsed="false">
      <c r="A65" s="79"/>
      <c r="B65" s="80"/>
      <c r="C65" s="81"/>
      <c r="D65" s="80"/>
      <c r="E65" s="80"/>
      <c r="F65" s="80"/>
      <c r="G65" s="80"/>
      <c r="H65" s="80"/>
      <c r="I65" s="81"/>
      <c r="J65" s="105"/>
      <c r="K65" s="105"/>
      <c r="L65" s="106" t="str">
        <f aca="false">IF(AND($J65="",$K65=""),"",ROUND(IFERROR(VALUE(LEFT($J65,1)),0)*12+IFERROR(VALUE(LEFT($K65,1)),0)*8,0))</f>
        <v/>
      </c>
      <c r="M65" s="106" t="str">
        <f aca="false">IF($L65="","",IF($L65&gt;=80,"A - pursue now",IF($L65&gt;=60,"B - worth pursuing",IF($L65&gt;=40,"C - nurture","D - park it"))))</f>
        <v/>
      </c>
      <c r="N65" s="80"/>
      <c r="O65" s="105"/>
      <c r="P65" s="81"/>
      <c r="Q65" s="79"/>
      <c r="R65" s="81"/>
      <c r="S65" s="79"/>
      <c r="T65" s="80"/>
      <c r="U65" s="81"/>
      <c r="V65" s="110"/>
      <c r="W65" s="108"/>
      <c r="X65" s="81"/>
      <c r="Y65" s="81"/>
    </row>
    <row r="66" customFormat="false" ht="27.75" hidden="false" customHeight="true" outlineLevel="0" collapsed="false">
      <c r="A66" s="79"/>
      <c r="B66" s="80"/>
      <c r="C66" s="81"/>
      <c r="D66" s="80"/>
      <c r="E66" s="80"/>
      <c r="F66" s="80"/>
      <c r="G66" s="80"/>
      <c r="H66" s="80"/>
      <c r="I66" s="81"/>
      <c r="J66" s="105"/>
      <c r="K66" s="105"/>
      <c r="L66" s="106" t="str">
        <f aca="false">IF(AND($J66="",$K66=""),"",ROUND(IFERROR(VALUE(LEFT($J66,1)),0)*12+IFERROR(VALUE(LEFT($K66,1)),0)*8,0))</f>
        <v/>
      </c>
      <c r="M66" s="106" t="str">
        <f aca="false">IF($L66="","",IF($L66&gt;=80,"A - pursue now",IF($L66&gt;=60,"B - worth pursuing",IF($L66&gt;=40,"C - nurture","D - park it"))))</f>
        <v/>
      </c>
      <c r="N66" s="80"/>
      <c r="O66" s="105"/>
      <c r="P66" s="81"/>
      <c r="Q66" s="79"/>
      <c r="R66" s="81"/>
      <c r="S66" s="79"/>
      <c r="T66" s="80"/>
      <c r="U66" s="81"/>
      <c r="V66" s="110"/>
      <c r="W66" s="108"/>
      <c r="X66" s="81"/>
      <c r="Y66" s="81"/>
    </row>
    <row r="67" customFormat="false" ht="27.75" hidden="false" customHeight="true" outlineLevel="0" collapsed="false">
      <c r="A67" s="79"/>
      <c r="B67" s="80"/>
      <c r="C67" s="81"/>
      <c r="D67" s="80"/>
      <c r="E67" s="80"/>
      <c r="F67" s="80"/>
      <c r="G67" s="80"/>
      <c r="H67" s="80"/>
      <c r="I67" s="81"/>
      <c r="J67" s="105"/>
      <c r="K67" s="105"/>
      <c r="L67" s="106" t="str">
        <f aca="false">IF(AND($J67="",$K67=""),"",ROUND(IFERROR(VALUE(LEFT($J67,1)),0)*12+IFERROR(VALUE(LEFT($K67,1)),0)*8,0))</f>
        <v/>
      </c>
      <c r="M67" s="106" t="str">
        <f aca="false">IF($L67="","",IF($L67&gt;=80,"A - pursue now",IF($L67&gt;=60,"B - worth pursuing",IF($L67&gt;=40,"C - nurture","D - park it"))))</f>
        <v/>
      </c>
      <c r="N67" s="80"/>
      <c r="O67" s="105"/>
      <c r="P67" s="81"/>
      <c r="Q67" s="79"/>
      <c r="R67" s="81"/>
      <c r="S67" s="79"/>
      <c r="T67" s="80"/>
      <c r="U67" s="81"/>
      <c r="V67" s="110"/>
      <c r="W67" s="108"/>
      <c r="X67" s="81"/>
      <c r="Y67" s="81"/>
    </row>
    <row r="68" customFormat="false" ht="27.75" hidden="false" customHeight="true" outlineLevel="0" collapsed="false">
      <c r="A68" s="79"/>
      <c r="B68" s="80"/>
      <c r="C68" s="81"/>
      <c r="D68" s="80"/>
      <c r="E68" s="80"/>
      <c r="F68" s="80"/>
      <c r="G68" s="80"/>
      <c r="H68" s="80"/>
      <c r="I68" s="81"/>
      <c r="J68" s="105"/>
      <c r="K68" s="105"/>
      <c r="L68" s="106" t="str">
        <f aca="false">IF(AND($J68="",$K68=""),"",ROUND(IFERROR(VALUE(LEFT($J68,1)),0)*12+IFERROR(VALUE(LEFT($K68,1)),0)*8,0))</f>
        <v/>
      </c>
      <c r="M68" s="106" t="str">
        <f aca="false">IF($L68="","",IF($L68&gt;=80,"A - pursue now",IF($L68&gt;=60,"B - worth pursuing",IF($L68&gt;=40,"C - nurture","D - park it"))))</f>
        <v/>
      </c>
      <c r="N68" s="80"/>
      <c r="O68" s="105"/>
      <c r="P68" s="81"/>
      <c r="Q68" s="79"/>
      <c r="R68" s="81"/>
      <c r="S68" s="79"/>
      <c r="T68" s="80"/>
      <c r="U68" s="81"/>
      <c r="V68" s="110"/>
      <c r="W68" s="108"/>
      <c r="X68" s="81"/>
      <c r="Y68" s="81"/>
    </row>
    <row r="69" customFormat="false" ht="27.75" hidden="false" customHeight="true" outlineLevel="0" collapsed="false">
      <c r="A69" s="79"/>
      <c r="B69" s="80"/>
      <c r="C69" s="81"/>
      <c r="D69" s="80"/>
      <c r="E69" s="80"/>
      <c r="F69" s="80"/>
      <c r="G69" s="80"/>
      <c r="H69" s="80"/>
      <c r="I69" s="81"/>
      <c r="J69" s="105"/>
      <c r="K69" s="105"/>
      <c r="L69" s="106" t="str">
        <f aca="false">IF(AND($J69="",$K69=""),"",ROUND(IFERROR(VALUE(LEFT($J69,1)),0)*12+IFERROR(VALUE(LEFT($K69,1)),0)*8,0))</f>
        <v/>
      </c>
      <c r="M69" s="106" t="str">
        <f aca="false">IF($L69="","",IF($L69&gt;=80,"A - pursue now",IF($L69&gt;=60,"B - worth pursuing",IF($L69&gt;=40,"C - nurture","D - park it"))))</f>
        <v/>
      </c>
      <c r="N69" s="80"/>
      <c r="O69" s="105"/>
      <c r="P69" s="81"/>
      <c r="Q69" s="79"/>
      <c r="R69" s="81"/>
      <c r="S69" s="79"/>
      <c r="T69" s="80"/>
      <c r="U69" s="81"/>
      <c r="V69" s="110"/>
      <c r="W69" s="108"/>
      <c r="X69" s="81"/>
      <c r="Y69" s="81"/>
    </row>
    <row r="70" customFormat="false" ht="27.75" hidden="false" customHeight="true" outlineLevel="0" collapsed="false">
      <c r="A70" s="79"/>
      <c r="B70" s="80"/>
      <c r="C70" s="81"/>
      <c r="D70" s="80"/>
      <c r="E70" s="80"/>
      <c r="F70" s="80"/>
      <c r="G70" s="80"/>
      <c r="H70" s="80"/>
      <c r="I70" s="81"/>
      <c r="J70" s="105"/>
      <c r="K70" s="105"/>
      <c r="L70" s="106" t="str">
        <f aca="false">IF(AND($J70="",$K70=""),"",ROUND(IFERROR(VALUE(LEFT($J70,1)),0)*12+IFERROR(VALUE(LEFT($K70,1)),0)*8,0))</f>
        <v/>
      </c>
      <c r="M70" s="106" t="str">
        <f aca="false">IF($L70="","",IF($L70&gt;=80,"A - pursue now",IF($L70&gt;=60,"B - worth pursuing",IF($L70&gt;=40,"C - nurture","D - park it"))))</f>
        <v/>
      </c>
      <c r="N70" s="80"/>
      <c r="O70" s="105"/>
      <c r="P70" s="81"/>
      <c r="Q70" s="79"/>
      <c r="R70" s="81"/>
      <c r="S70" s="79"/>
      <c r="T70" s="80"/>
      <c r="U70" s="81"/>
      <c r="V70" s="110"/>
      <c r="W70" s="108"/>
      <c r="X70" s="81"/>
      <c r="Y70" s="81"/>
    </row>
    <row r="71" customFormat="false" ht="27.75" hidden="false" customHeight="true" outlineLevel="0" collapsed="false">
      <c r="A71" s="79"/>
      <c r="B71" s="80"/>
      <c r="C71" s="81"/>
      <c r="D71" s="80"/>
      <c r="E71" s="80"/>
      <c r="F71" s="80"/>
      <c r="G71" s="80"/>
      <c r="H71" s="80"/>
      <c r="I71" s="81"/>
      <c r="J71" s="105"/>
      <c r="K71" s="105"/>
      <c r="L71" s="106" t="str">
        <f aca="false">IF(AND($J71="",$K71=""),"",ROUND(IFERROR(VALUE(LEFT($J71,1)),0)*12+IFERROR(VALUE(LEFT($K71,1)),0)*8,0))</f>
        <v/>
      </c>
      <c r="M71" s="106" t="str">
        <f aca="false">IF($L71="","",IF($L71&gt;=80,"A - pursue now",IF($L71&gt;=60,"B - worth pursuing",IF($L71&gt;=40,"C - nurture","D - park it"))))</f>
        <v/>
      </c>
      <c r="N71" s="80"/>
      <c r="O71" s="105"/>
      <c r="P71" s="81"/>
      <c r="Q71" s="79"/>
      <c r="R71" s="81"/>
      <c r="S71" s="79"/>
      <c r="T71" s="80"/>
      <c r="U71" s="81"/>
      <c r="V71" s="110"/>
      <c r="W71" s="108"/>
      <c r="X71" s="81"/>
      <c r="Y71" s="81"/>
    </row>
    <row r="72" customFormat="false" ht="27.75" hidden="false" customHeight="true" outlineLevel="0" collapsed="false">
      <c r="A72" s="79"/>
      <c r="B72" s="80"/>
      <c r="C72" s="81"/>
      <c r="D72" s="80"/>
      <c r="E72" s="80"/>
      <c r="F72" s="80"/>
      <c r="G72" s="80"/>
      <c r="H72" s="80"/>
      <c r="I72" s="81"/>
      <c r="J72" s="105"/>
      <c r="K72" s="105"/>
      <c r="L72" s="106" t="str">
        <f aca="false">IF(AND($J72="",$K72=""),"",ROUND(IFERROR(VALUE(LEFT($J72,1)),0)*12+IFERROR(VALUE(LEFT($K72,1)),0)*8,0))</f>
        <v/>
      </c>
      <c r="M72" s="106" t="str">
        <f aca="false">IF($L72="","",IF($L72&gt;=80,"A - pursue now",IF($L72&gt;=60,"B - worth pursuing",IF($L72&gt;=40,"C - nurture","D - park it"))))</f>
        <v/>
      </c>
      <c r="N72" s="80"/>
      <c r="O72" s="105"/>
      <c r="P72" s="81"/>
      <c r="Q72" s="79"/>
      <c r="R72" s="81"/>
      <c r="S72" s="79"/>
      <c r="T72" s="80"/>
      <c r="U72" s="81"/>
      <c r="V72" s="110"/>
      <c r="W72" s="108"/>
      <c r="X72" s="81"/>
      <c r="Y72" s="81"/>
    </row>
    <row r="73" customFormat="false" ht="27.75" hidden="false" customHeight="true" outlineLevel="0" collapsed="false">
      <c r="A73" s="79"/>
      <c r="B73" s="80"/>
      <c r="C73" s="81"/>
      <c r="D73" s="80"/>
      <c r="E73" s="80"/>
      <c r="F73" s="80"/>
      <c r="G73" s="80"/>
      <c r="H73" s="80"/>
      <c r="I73" s="81"/>
      <c r="J73" s="105"/>
      <c r="K73" s="105"/>
      <c r="L73" s="106" t="str">
        <f aca="false">IF(AND($J73="",$K73=""),"",ROUND(IFERROR(VALUE(LEFT($J73,1)),0)*12+IFERROR(VALUE(LEFT($K73,1)),0)*8,0))</f>
        <v/>
      </c>
      <c r="M73" s="106" t="str">
        <f aca="false">IF($L73="","",IF($L73&gt;=80,"A - pursue now",IF($L73&gt;=60,"B - worth pursuing",IF($L73&gt;=40,"C - nurture","D - park it"))))</f>
        <v/>
      </c>
      <c r="N73" s="80"/>
      <c r="O73" s="105"/>
      <c r="P73" s="81"/>
      <c r="Q73" s="79"/>
      <c r="R73" s="81"/>
      <c r="S73" s="79"/>
      <c r="T73" s="80"/>
      <c r="U73" s="81"/>
      <c r="V73" s="110"/>
      <c r="W73" s="108"/>
      <c r="X73" s="81"/>
      <c r="Y73" s="81"/>
    </row>
    <row r="74" customFormat="false" ht="27.75" hidden="false" customHeight="true" outlineLevel="0" collapsed="false">
      <c r="A74" s="79"/>
      <c r="B74" s="80"/>
      <c r="C74" s="81"/>
      <c r="D74" s="80"/>
      <c r="E74" s="80"/>
      <c r="F74" s="80"/>
      <c r="G74" s="80"/>
      <c r="H74" s="80"/>
      <c r="I74" s="81"/>
      <c r="J74" s="105"/>
      <c r="K74" s="105"/>
      <c r="L74" s="106" t="str">
        <f aca="false">IF(AND($J74="",$K74=""),"",ROUND(IFERROR(VALUE(LEFT($J74,1)),0)*12+IFERROR(VALUE(LEFT($K74,1)),0)*8,0))</f>
        <v/>
      </c>
      <c r="M74" s="106" t="str">
        <f aca="false">IF($L74="","",IF($L74&gt;=80,"A - pursue now",IF($L74&gt;=60,"B - worth pursuing",IF($L74&gt;=40,"C - nurture","D - park it"))))</f>
        <v/>
      </c>
      <c r="N74" s="80"/>
      <c r="O74" s="105"/>
      <c r="P74" s="81"/>
      <c r="Q74" s="79"/>
      <c r="R74" s="81"/>
      <c r="S74" s="79"/>
      <c r="T74" s="80"/>
      <c r="U74" s="81"/>
      <c r="V74" s="110"/>
      <c r="W74" s="108"/>
      <c r="X74" s="81"/>
      <c r="Y74" s="81"/>
    </row>
    <row r="75" customFormat="false" ht="27.75" hidden="false" customHeight="true" outlineLevel="0" collapsed="false">
      <c r="A75" s="79"/>
      <c r="B75" s="80"/>
      <c r="C75" s="81"/>
      <c r="D75" s="80"/>
      <c r="E75" s="80"/>
      <c r="F75" s="80"/>
      <c r="G75" s="80"/>
      <c r="H75" s="80"/>
      <c r="I75" s="81"/>
      <c r="J75" s="105"/>
      <c r="K75" s="105"/>
      <c r="L75" s="106" t="str">
        <f aca="false">IF(AND($J75="",$K75=""),"",ROUND(IFERROR(VALUE(LEFT($J75,1)),0)*12+IFERROR(VALUE(LEFT($K75,1)),0)*8,0))</f>
        <v/>
      </c>
      <c r="M75" s="106" t="str">
        <f aca="false">IF($L75="","",IF($L75&gt;=80,"A - pursue now",IF($L75&gt;=60,"B - worth pursuing",IF($L75&gt;=40,"C - nurture","D - park it"))))</f>
        <v/>
      </c>
      <c r="N75" s="80"/>
      <c r="O75" s="105"/>
      <c r="P75" s="81"/>
      <c r="Q75" s="79"/>
      <c r="R75" s="81"/>
      <c r="S75" s="79"/>
      <c r="T75" s="80"/>
      <c r="U75" s="81"/>
      <c r="V75" s="110"/>
      <c r="W75" s="108"/>
      <c r="X75" s="81"/>
      <c r="Y75" s="81"/>
    </row>
    <row r="76" customFormat="false" ht="27.75" hidden="false" customHeight="true" outlineLevel="0" collapsed="false">
      <c r="A76" s="79"/>
      <c r="B76" s="80"/>
      <c r="C76" s="81"/>
      <c r="D76" s="80"/>
      <c r="E76" s="80"/>
      <c r="F76" s="80"/>
      <c r="G76" s="80"/>
      <c r="H76" s="80"/>
      <c r="I76" s="81"/>
      <c r="J76" s="105"/>
      <c r="K76" s="105"/>
      <c r="L76" s="106" t="str">
        <f aca="false">IF(AND($J76="",$K76=""),"",ROUND(IFERROR(VALUE(LEFT($J76,1)),0)*12+IFERROR(VALUE(LEFT($K76,1)),0)*8,0))</f>
        <v/>
      </c>
      <c r="M76" s="106" t="str">
        <f aca="false">IF($L76="","",IF($L76&gt;=80,"A - pursue now",IF($L76&gt;=60,"B - worth pursuing",IF($L76&gt;=40,"C - nurture","D - park it"))))</f>
        <v/>
      </c>
      <c r="N76" s="80"/>
      <c r="O76" s="105"/>
      <c r="P76" s="81"/>
      <c r="Q76" s="79"/>
      <c r="R76" s="81"/>
      <c r="S76" s="79"/>
      <c r="T76" s="80"/>
      <c r="U76" s="81"/>
      <c r="V76" s="110"/>
      <c r="W76" s="108"/>
      <c r="X76" s="81"/>
      <c r="Y76" s="81"/>
    </row>
    <row r="77" customFormat="false" ht="27.75" hidden="false" customHeight="true" outlineLevel="0" collapsed="false">
      <c r="A77" s="79"/>
      <c r="B77" s="80"/>
      <c r="C77" s="81"/>
      <c r="D77" s="80"/>
      <c r="E77" s="80"/>
      <c r="F77" s="80"/>
      <c r="G77" s="80"/>
      <c r="H77" s="80"/>
      <c r="I77" s="81"/>
      <c r="J77" s="105"/>
      <c r="K77" s="105"/>
      <c r="L77" s="106" t="str">
        <f aca="false">IF(AND($J77="",$K77=""),"",ROUND(IFERROR(VALUE(LEFT($J77,1)),0)*12+IFERROR(VALUE(LEFT($K77,1)),0)*8,0))</f>
        <v/>
      </c>
      <c r="M77" s="106" t="str">
        <f aca="false">IF($L77="","",IF($L77&gt;=80,"A - pursue now",IF($L77&gt;=60,"B - worth pursuing",IF($L77&gt;=40,"C - nurture","D - park it"))))</f>
        <v/>
      </c>
      <c r="N77" s="80"/>
      <c r="O77" s="105"/>
      <c r="P77" s="81"/>
      <c r="Q77" s="79"/>
      <c r="R77" s="81"/>
      <c r="S77" s="79"/>
      <c r="T77" s="80"/>
      <c r="U77" s="81"/>
      <c r="V77" s="110"/>
      <c r="W77" s="108"/>
      <c r="X77" s="81"/>
      <c r="Y77" s="81"/>
    </row>
    <row r="78" customFormat="false" ht="27.75" hidden="false" customHeight="true" outlineLevel="0" collapsed="false">
      <c r="A78" s="79"/>
      <c r="B78" s="80"/>
      <c r="C78" s="81"/>
      <c r="D78" s="80"/>
      <c r="E78" s="80"/>
      <c r="F78" s="80"/>
      <c r="G78" s="80"/>
      <c r="H78" s="80"/>
      <c r="I78" s="81"/>
      <c r="J78" s="105"/>
      <c r="K78" s="105"/>
      <c r="L78" s="106" t="str">
        <f aca="false">IF(AND($J78="",$K78=""),"",ROUND(IFERROR(VALUE(LEFT($J78,1)),0)*12+IFERROR(VALUE(LEFT($K78,1)),0)*8,0))</f>
        <v/>
      </c>
      <c r="M78" s="106" t="str">
        <f aca="false">IF($L78="","",IF($L78&gt;=80,"A - pursue now",IF($L78&gt;=60,"B - worth pursuing",IF($L78&gt;=40,"C - nurture","D - park it"))))</f>
        <v/>
      </c>
      <c r="N78" s="80"/>
      <c r="O78" s="105"/>
      <c r="P78" s="81"/>
      <c r="Q78" s="79"/>
      <c r="R78" s="81"/>
      <c r="S78" s="79"/>
      <c r="T78" s="80"/>
      <c r="U78" s="81"/>
      <c r="V78" s="110"/>
      <c r="W78" s="108"/>
      <c r="X78" s="81"/>
      <c r="Y78" s="81"/>
    </row>
    <row r="79" customFormat="false" ht="27.75" hidden="false" customHeight="true" outlineLevel="0" collapsed="false">
      <c r="A79" s="79"/>
      <c r="B79" s="80"/>
      <c r="C79" s="81"/>
      <c r="D79" s="80"/>
      <c r="E79" s="80"/>
      <c r="F79" s="80"/>
      <c r="G79" s="80"/>
      <c r="H79" s="80"/>
      <c r="I79" s="81"/>
      <c r="J79" s="105"/>
      <c r="K79" s="105"/>
      <c r="L79" s="106" t="str">
        <f aca="false">IF(AND($J79="",$K79=""),"",ROUND(IFERROR(VALUE(LEFT($J79,1)),0)*12+IFERROR(VALUE(LEFT($K79,1)),0)*8,0))</f>
        <v/>
      </c>
      <c r="M79" s="106" t="str">
        <f aca="false">IF($L79="","",IF($L79&gt;=80,"A - pursue now",IF($L79&gt;=60,"B - worth pursuing",IF($L79&gt;=40,"C - nurture","D - park it"))))</f>
        <v/>
      </c>
      <c r="N79" s="80"/>
      <c r="O79" s="105"/>
      <c r="P79" s="81"/>
      <c r="Q79" s="79"/>
      <c r="R79" s="81"/>
      <c r="S79" s="79"/>
      <c r="T79" s="80"/>
      <c r="U79" s="81"/>
      <c r="V79" s="110"/>
      <c r="W79" s="108"/>
      <c r="X79" s="81"/>
      <c r="Y79" s="81"/>
    </row>
    <row r="80" customFormat="false" ht="27.75" hidden="false" customHeight="true" outlineLevel="0" collapsed="false">
      <c r="A80" s="79"/>
      <c r="B80" s="80"/>
      <c r="C80" s="81"/>
      <c r="D80" s="80"/>
      <c r="E80" s="80"/>
      <c r="F80" s="80"/>
      <c r="G80" s="80"/>
      <c r="H80" s="80"/>
      <c r="I80" s="81"/>
      <c r="J80" s="105"/>
      <c r="K80" s="105"/>
      <c r="L80" s="106" t="str">
        <f aca="false">IF(AND($J80="",$K80=""),"",ROUND(IFERROR(VALUE(LEFT($J80,1)),0)*12+IFERROR(VALUE(LEFT($K80,1)),0)*8,0))</f>
        <v/>
      </c>
      <c r="M80" s="106" t="str">
        <f aca="false">IF($L80="","",IF($L80&gt;=80,"A - pursue now",IF($L80&gt;=60,"B - worth pursuing",IF($L80&gt;=40,"C - nurture","D - park it"))))</f>
        <v/>
      </c>
      <c r="N80" s="80"/>
      <c r="O80" s="105"/>
      <c r="P80" s="81"/>
      <c r="Q80" s="79"/>
      <c r="R80" s="81"/>
      <c r="S80" s="79"/>
      <c r="T80" s="80"/>
      <c r="U80" s="81"/>
      <c r="V80" s="110"/>
      <c r="W80" s="108"/>
      <c r="X80" s="81"/>
      <c r="Y80" s="81"/>
    </row>
    <row r="81" customFormat="false" ht="27.75" hidden="false" customHeight="true" outlineLevel="0" collapsed="false">
      <c r="A81" s="79"/>
      <c r="B81" s="80"/>
      <c r="C81" s="81"/>
      <c r="D81" s="80"/>
      <c r="E81" s="80"/>
      <c r="F81" s="80"/>
      <c r="G81" s="80"/>
      <c r="H81" s="80"/>
      <c r="I81" s="81"/>
      <c r="J81" s="105"/>
      <c r="K81" s="105"/>
      <c r="L81" s="106" t="str">
        <f aca="false">IF(AND($J81="",$K81=""),"",ROUND(IFERROR(VALUE(LEFT($J81,1)),0)*12+IFERROR(VALUE(LEFT($K81,1)),0)*8,0))</f>
        <v/>
      </c>
      <c r="M81" s="106" t="str">
        <f aca="false">IF($L81="","",IF($L81&gt;=80,"A - pursue now",IF($L81&gt;=60,"B - worth pursuing",IF($L81&gt;=40,"C - nurture","D - park it"))))</f>
        <v/>
      </c>
      <c r="N81" s="80"/>
      <c r="O81" s="105"/>
      <c r="P81" s="81"/>
      <c r="Q81" s="79"/>
      <c r="R81" s="81"/>
      <c r="S81" s="79"/>
      <c r="T81" s="80"/>
      <c r="U81" s="81"/>
      <c r="V81" s="110"/>
      <c r="W81" s="108"/>
      <c r="X81" s="81"/>
      <c r="Y81" s="81"/>
    </row>
    <row r="82" customFormat="false" ht="27.75" hidden="false" customHeight="true" outlineLevel="0" collapsed="false">
      <c r="A82" s="79"/>
      <c r="B82" s="80"/>
      <c r="C82" s="81"/>
      <c r="D82" s="80"/>
      <c r="E82" s="80"/>
      <c r="F82" s="80"/>
      <c r="G82" s="80"/>
      <c r="H82" s="80"/>
      <c r="I82" s="81"/>
      <c r="J82" s="105"/>
      <c r="K82" s="105"/>
      <c r="L82" s="106" t="str">
        <f aca="false">IF(AND($J82="",$K82=""),"",ROUND(IFERROR(VALUE(LEFT($J82,1)),0)*12+IFERROR(VALUE(LEFT($K82,1)),0)*8,0))</f>
        <v/>
      </c>
      <c r="M82" s="106" t="str">
        <f aca="false">IF($L82="","",IF($L82&gt;=80,"A - pursue now",IF($L82&gt;=60,"B - worth pursuing",IF($L82&gt;=40,"C - nurture","D - park it"))))</f>
        <v/>
      </c>
      <c r="N82" s="80"/>
      <c r="O82" s="105"/>
      <c r="P82" s="81"/>
      <c r="Q82" s="79"/>
      <c r="R82" s="81"/>
      <c r="S82" s="79"/>
      <c r="T82" s="80"/>
      <c r="U82" s="81"/>
      <c r="V82" s="110"/>
      <c r="W82" s="108"/>
      <c r="X82" s="81"/>
      <c r="Y82" s="81"/>
    </row>
    <row r="83" customFormat="false" ht="27.75" hidden="false" customHeight="true" outlineLevel="0" collapsed="false">
      <c r="A83" s="79"/>
      <c r="B83" s="80"/>
      <c r="C83" s="81"/>
      <c r="D83" s="80"/>
      <c r="E83" s="80"/>
      <c r="F83" s="80"/>
      <c r="G83" s="80"/>
      <c r="H83" s="80"/>
      <c r="I83" s="81"/>
      <c r="J83" s="105"/>
      <c r="K83" s="105"/>
      <c r="L83" s="106" t="str">
        <f aca="false">IF(AND($J83="",$K83=""),"",ROUND(IFERROR(VALUE(LEFT($J83,1)),0)*12+IFERROR(VALUE(LEFT($K83,1)),0)*8,0))</f>
        <v/>
      </c>
      <c r="M83" s="106" t="str">
        <f aca="false">IF($L83="","",IF($L83&gt;=80,"A - pursue now",IF($L83&gt;=60,"B - worth pursuing",IF($L83&gt;=40,"C - nurture","D - park it"))))</f>
        <v/>
      </c>
      <c r="N83" s="80"/>
      <c r="O83" s="105"/>
      <c r="P83" s="81"/>
      <c r="Q83" s="79"/>
      <c r="R83" s="81"/>
      <c r="S83" s="79"/>
      <c r="T83" s="80"/>
      <c r="U83" s="81"/>
      <c r="V83" s="110"/>
      <c r="W83" s="108"/>
      <c r="X83" s="81"/>
      <c r="Y83" s="81"/>
    </row>
    <row r="84" customFormat="false" ht="27.75" hidden="false" customHeight="true" outlineLevel="0" collapsed="false">
      <c r="A84" s="79"/>
      <c r="B84" s="80"/>
      <c r="C84" s="81"/>
      <c r="D84" s="80"/>
      <c r="E84" s="80"/>
      <c r="F84" s="80"/>
      <c r="G84" s="80"/>
      <c r="H84" s="80"/>
      <c r="I84" s="81"/>
      <c r="J84" s="105"/>
      <c r="K84" s="105"/>
      <c r="L84" s="106" t="str">
        <f aca="false">IF(AND($J84="",$K84=""),"",ROUND(IFERROR(VALUE(LEFT($J84,1)),0)*12+IFERROR(VALUE(LEFT($K84,1)),0)*8,0))</f>
        <v/>
      </c>
      <c r="M84" s="106" t="str">
        <f aca="false">IF($L84="","",IF($L84&gt;=80,"A - pursue now",IF($L84&gt;=60,"B - worth pursuing",IF($L84&gt;=40,"C - nurture","D - park it"))))</f>
        <v/>
      </c>
      <c r="N84" s="80"/>
      <c r="O84" s="105"/>
      <c r="P84" s="81"/>
      <c r="Q84" s="79"/>
      <c r="R84" s="81"/>
      <c r="S84" s="79"/>
      <c r="T84" s="80"/>
      <c r="U84" s="81"/>
      <c r="V84" s="110"/>
      <c r="W84" s="108"/>
      <c r="X84" s="81"/>
      <c r="Y84" s="81"/>
    </row>
    <row r="85" customFormat="false" ht="27.75" hidden="false" customHeight="true" outlineLevel="0" collapsed="false">
      <c r="A85" s="79"/>
      <c r="B85" s="80"/>
      <c r="C85" s="81"/>
      <c r="D85" s="80"/>
      <c r="E85" s="80"/>
      <c r="F85" s="80"/>
      <c r="G85" s="80"/>
      <c r="H85" s="80"/>
      <c r="I85" s="81"/>
      <c r="J85" s="105"/>
      <c r="K85" s="105"/>
      <c r="L85" s="106" t="str">
        <f aca="false">IF(AND($J85="",$K85=""),"",ROUND(IFERROR(VALUE(LEFT($J85,1)),0)*12+IFERROR(VALUE(LEFT($K85,1)),0)*8,0))</f>
        <v/>
      </c>
      <c r="M85" s="106" t="str">
        <f aca="false">IF($L85="","",IF($L85&gt;=80,"A - pursue now",IF($L85&gt;=60,"B - worth pursuing",IF($L85&gt;=40,"C - nurture","D - park it"))))</f>
        <v/>
      </c>
      <c r="N85" s="80"/>
      <c r="O85" s="105"/>
      <c r="P85" s="81"/>
      <c r="Q85" s="79"/>
      <c r="R85" s="81"/>
      <c r="S85" s="79"/>
      <c r="T85" s="80"/>
      <c r="U85" s="81"/>
      <c r="V85" s="110"/>
      <c r="W85" s="108"/>
      <c r="X85" s="81"/>
      <c r="Y85" s="81"/>
    </row>
    <row r="86" customFormat="false" ht="27.75" hidden="false" customHeight="true" outlineLevel="0" collapsed="false">
      <c r="A86" s="79"/>
      <c r="B86" s="80"/>
      <c r="C86" s="81"/>
      <c r="D86" s="80"/>
      <c r="E86" s="80"/>
      <c r="F86" s="80"/>
      <c r="G86" s="80"/>
      <c r="H86" s="80"/>
      <c r="I86" s="81"/>
      <c r="J86" s="105"/>
      <c r="K86" s="105"/>
      <c r="L86" s="106" t="str">
        <f aca="false">IF(AND($J86="",$K86=""),"",ROUND(IFERROR(VALUE(LEFT($J86,1)),0)*12+IFERROR(VALUE(LEFT($K86,1)),0)*8,0))</f>
        <v/>
      </c>
      <c r="M86" s="106" t="str">
        <f aca="false">IF($L86="","",IF($L86&gt;=80,"A - pursue now",IF($L86&gt;=60,"B - worth pursuing",IF($L86&gt;=40,"C - nurture","D - park it"))))</f>
        <v/>
      </c>
      <c r="N86" s="80"/>
      <c r="O86" s="105"/>
      <c r="P86" s="81"/>
      <c r="Q86" s="79"/>
      <c r="R86" s="81"/>
      <c r="S86" s="79"/>
      <c r="T86" s="80"/>
      <c r="U86" s="81"/>
      <c r="V86" s="110"/>
      <c r="W86" s="108"/>
      <c r="X86" s="81"/>
      <c r="Y86" s="81"/>
    </row>
    <row r="87" customFormat="false" ht="27.75" hidden="false" customHeight="true" outlineLevel="0" collapsed="false">
      <c r="A87" s="79"/>
      <c r="B87" s="80"/>
      <c r="C87" s="81"/>
      <c r="D87" s="80"/>
      <c r="E87" s="80"/>
      <c r="F87" s="80"/>
      <c r="G87" s="80"/>
      <c r="H87" s="80"/>
      <c r="I87" s="81"/>
      <c r="J87" s="105"/>
      <c r="K87" s="105"/>
      <c r="L87" s="106" t="str">
        <f aca="false">IF(AND($J87="",$K87=""),"",ROUND(IFERROR(VALUE(LEFT($J87,1)),0)*12+IFERROR(VALUE(LEFT($K87,1)),0)*8,0))</f>
        <v/>
      </c>
      <c r="M87" s="106" t="str">
        <f aca="false">IF($L87="","",IF($L87&gt;=80,"A - pursue now",IF($L87&gt;=60,"B - worth pursuing",IF($L87&gt;=40,"C - nurture","D - park it"))))</f>
        <v/>
      </c>
      <c r="N87" s="80"/>
      <c r="O87" s="105"/>
      <c r="P87" s="81"/>
      <c r="Q87" s="79"/>
      <c r="R87" s="81"/>
      <c r="S87" s="79"/>
      <c r="T87" s="80"/>
      <c r="U87" s="81"/>
      <c r="V87" s="110"/>
      <c r="W87" s="108"/>
      <c r="X87" s="81"/>
      <c r="Y87" s="81"/>
    </row>
    <row r="88" customFormat="false" ht="27.75" hidden="false" customHeight="true" outlineLevel="0" collapsed="false">
      <c r="A88" s="79"/>
      <c r="B88" s="80"/>
      <c r="C88" s="81"/>
      <c r="D88" s="80"/>
      <c r="E88" s="80"/>
      <c r="F88" s="80"/>
      <c r="G88" s="80"/>
      <c r="H88" s="80"/>
      <c r="I88" s="81"/>
      <c r="J88" s="105"/>
      <c r="K88" s="105"/>
      <c r="L88" s="106" t="str">
        <f aca="false">IF(AND($J88="",$K88=""),"",ROUND(IFERROR(VALUE(LEFT($J88,1)),0)*12+IFERROR(VALUE(LEFT($K88,1)),0)*8,0))</f>
        <v/>
      </c>
      <c r="M88" s="106" t="str">
        <f aca="false">IF($L88="","",IF($L88&gt;=80,"A - pursue now",IF($L88&gt;=60,"B - worth pursuing",IF($L88&gt;=40,"C - nurture","D - park it"))))</f>
        <v/>
      </c>
      <c r="N88" s="80"/>
      <c r="O88" s="105"/>
      <c r="P88" s="81"/>
      <c r="Q88" s="79"/>
      <c r="R88" s="81"/>
      <c r="S88" s="79"/>
      <c r="T88" s="80"/>
      <c r="U88" s="81"/>
      <c r="V88" s="110"/>
      <c r="W88" s="108"/>
      <c r="X88" s="81"/>
      <c r="Y88" s="81"/>
    </row>
    <row r="89" customFormat="false" ht="27.75" hidden="false" customHeight="true" outlineLevel="0" collapsed="false">
      <c r="A89" s="79"/>
      <c r="B89" s="80"/>
      <c r="C89" s="81"/>
      <c r="D89" s="80"/>
      <c r="E89" s="80"/>
      <c r="F89" s="80"/>
      <c r="G89" s="80"/>
      <c r="H89" s="80"/>
      <c r="I89" s="81"/>
      <c r="J89" s="105"/>
      <c r="K89" s="105"/>
      <c r="L89" s="106" t="str">
        <f aca="false">IF(AND($J89="",$K89=""),"",ROUND(IFERROR(VALUE(LEFT($J89,1)),0)*12+IFERROR(VALUE(LEFT($K89,1)),0)*8,0))</f>
        <v/>
      </c>
      <c r="M89" s="106" t="str">
        <f aca="false">IF($L89="","",IF($L89&gt;=80,"A - pursue now",IF($L89&gt;=60,"B - worth pursuing",IF($L89&gt;=40,"C - nurture","D - park it"))))</f>
        <v/>
      </c>
      <c r="N89" s="80"/>
      <c r="O89" s="105"/>
      <c r="P89" s="81"/>
      <c r="Q89" s="79"/>
      <c r="R89" s="81"/>
      <c r="S89" s="79"/>
      <c r="T89" s="80"/>
      <c r="U89" s="81"/>
      <c r="V89" s="110"/>
      <c r="W89" s="108"/>
      <c r="X89" s="81"/>
      <c r="Y89" s="81"/>
    </row>
    <row r="90" customFormat="false" ht="27.75" hidden="false" customHeight="true" outlineLevel="0" collapsed="false">
      <c r="A90" s="79"/>
      <c r="B90" s="80"/>
      <c r="C90" s="81"/>
      <c r="D90" s="80"/>
      <c r="E90" s="80"/>
      <c r="F90" s="80"/>
      <c r="G90" s="80"/>
      <c r="H90" s="80"/>
      <c r="I90" s="81"/>
      <c r="J90" s="105"/>
      <c r="K90" s="105"/>
      <c r="L90" s="106" t="str">
        <f aca="false">IF(AND($J90="",$K90=""),"",ROUND(IFERROR(VALUE(LEFT($J90,1)),0)*12+IFERROR(VALUE(LEFT($K90,1)),0)*8,0))</f>
        <v/>
      </c>
      <c r="M90" s="106" t="str">
        <f aca="false">IF($L90="","",IF($L90&gt;=80,"A - pursue now",IF($L90&gt;=60,"B - worth pursuing",IF($L90&gt;=40,"C - nurture","D - park it"))))</f>
        <v/>
      </c>
      <c r="N90" s="80"/>
      <c r="O90" s="105"/>
      <c r="P90" s="81"/>
      <c r="Q90" s="79"/>
      <c r="R90" s="81"/>
      <c r="S90" s="79"/>
      <c r="T90" s="80"/>
      <c r="U90" s="81"/>
      <c r="V90" s="110"/>
      <c r="W90" s="108"/>
      <c r="X90" s="81"/>
      <c r="Y90" s="81"/>
    </row>
    <row r="91" customFormat="false" ht="27.75" hidden="false" customHeight="true" outlineLevel="0" collapsed="false">
      <c r="A91" s="79"/>
      <c r="B91" s="80"/>
      <c r="C91" s="81"/>
      <c r="D91" s="80"/>
      <c r="E91" s="80"/>
      <c r="F91" s="80"/>
      <c r="G91" s="80"/>
      <c r="H91" s="80"/>
      <c r="I91" s="81"/>
      <c r="J91" s="105"/>
      <c r="K91" s="105"/>
      <c r="L91" s="106" t="str">
        <f aca="false">IF(AND($J91="",$K91=""),"",ROUND(IFERROR(VALUE(LEFT($J91,1)),0)*12+IFERROR(VALUE(LEFT($K91,1)),0)*8,0))</f>
        <v/>
      </c>
      <c r="M91" s="106" t="str">
        <f aca="false">IF($L91="","",IF($L91&gt;=80,"A - pursue now",IF($L91&gt;=60,"B - worth pursuing",IF($L91&gt;=40,"C - nurture","D - park it"))))</f>
        <v/>
      </c>
      <c r="N91" s="80"/>
      <c r="O91" s="105"/>
      <c r="P91" s="81"/>
      <c r="Q91" s="79"/>
      <c r="R91" s="81"/>
      <c r="S91" s="79"/>
      <c r="T91" s="80"/>
      <c r="U91" s="81"/>
      <c r="V91" s="110"/>
      <c r="W91" s="108"/>
      <c r="X91" s="81"/>
      <c r="Y91" s="81"/>
    </row>
    <row r="92" customFormat="false" ht="27.75" hidden="false" customHeight="true" outlineLevel="0" collapsed="false">
      <c r="A92" s="79"/>
      <c r="B92" s="80"/>
      <c r="C92" s="81"/>
      <c r="D92" s="80"/>
      <c r="E92" s="80"/>
      <c r="F92" s="80"/>
      <c r="G92" s="80"/>
      <c r="H92" s="80"/>
      <c r="I92" s="81"/>
      <c r="J92" s="105"/>
      <c r="K92" s="105"/>
      <c r="L92" s="106" t="str">
        <f aca="false">IF(AND($J92="",$K92=""),"",ROUND(IFERROR(VALUE(LEFT($J92,1)),0)*12+IFERROR(VALUE(LEFT($K92,1)),0)*8,0))</f>
        <v/>
      </c>
      <c r="M92" s="106" t="str">
        <f aca="false">IF($L92="","",IF($L92&gt;=80,"A - pursue now",IF($L92&gt;=60,"B - worth pursuing",IF($L92&gt;=40,"C - nurture","D - park it"))))</f>
        <v/>
      </c>
      <c r="N92" s="80"/>
      <c r="O92" s="105"/>
      <c r="P92" s="81"/>
      <c r="Q92" s="79"/>
      <c r="R92" s="81"/>
      <c r="S92" s="79"/>
      <c r="T92" s="80"/>
      <c r="U92" s="81"/>
      <c r="V92" s="110"/>
      <c r="W92" s="108"/>
      <c r="X92" s="81"/>
      <c r="Y92" s="81"/>
    </row>
    <row r="93" customFormat="false" ht="27.75" hidden="false" customHeight="true" outlineLevel="0" collapsed="false">
      <c r="A93" s="79"/>
      <c r="B93" s="80"/>
      <c r="C93" s="81"/>
      <c r="D93" s="80"/>
      <c r="E93" s="80"/>
      <c r="F93" s="80"/>
      <c r="G93" s="80"/>
      <c r="H93" s="80"/>
      <c r="I93" s="81"/>
      <c r="J93" s="105"/>
      <c r="K93" s="105"/>
      <c r="L93" s="106" t="str">
        <f aca="false">IF(AND($J93="",$K93=""),"",ROUND(IFERROR(VALUE(LEFT($J93,1)),0)*12+IFERROR(VALUE(LEFT($K93,1)),0)*8,0))</f>
        <v/>
      </c>
      <c r="M93" s="106" t="str">
        <f aca="false">IF($L93="","",IF($L93&gt;=80,"A - pursue now",IF($L93&gt;=60,"B - worth pursuing",IF($L93&gt;=40,"C - nurture","D - park it"))))</f>
        <v/>
      </c>
      <c r="N93" s="80"/>
      <c r="O93" s="105"/>
      <c r="P93" s="81"/>
      <c r="Q93" s="79"/>
      <c r="R93" s="81"/>
      <c r="S93" s="79"/>
      <c r="T93" s="80"/>
      <c r="U93" s="81"/>
      <c r="V93" s="110"/>
      <c r="W93" s="108"/>
      <c r="X93" s="81"/>
      <c r="Y93" s="81"/>
    </row>
    <row r="94" customFormat="false" ht="27.75" hidden="false" customHeight="true" outlineLevel="0" collapsed="false">
      <c r="A94" s="79"/>
      <c r="B94" s="80"/>
      <c r="C94" s="81"/>
      <c r="D94" s="80"/>
      <c r="E94" s="80"/>
      <c r="F94" s="80"/>
      <c r="G94" s="80"/>
      <c r="H94" s="80"/>
      <c r="I94" s="81"/>
      <c r="J94" s="105"/>
      <c r="K94" s="105"/>
      <c r="L94" s="106" t="str">
        <f aca="false">IF(AND($J94="",$K94=""),"",ROUND(IFERROR(VALUE(LEFT($J94,1)),0)*12+IFERROR(VALUE(LEFT($K94,1)),0)*8,0))</f>
        <v/>
      </c>
      <c r="M94" s="106" t="str">
        <f aca="false">IF($L94="","",IF($L94&gt;=80,"A - pursue now",IF($L94&gt;=60,"B - worth pursuing",IF($L94&gt;=40,"C - nurture","D - park it"))))</f>
        <v/>
      </c>
      <c r="N94" s="80"/>
      <c r="O94" s="105"/>
      <c r="P94" s="81"/>
      <c r="Q94" s="79"/>
      <c r="R94" s="81"/>
      <c r="S94" s="79"/>
      <c r="T94" s="80"/>
      <c r="U94" s="81"/>
      <c r="V94" s="110"/>
      <c r="W94" s="108"/>
      <c r="X94" s="81"/>
      <c r="Y94" s="81"/>
    </row>
    <row r="95" customFormat="false" ht="27.75" hidden="false" customHeight="true" outlineLevel="0" collapsed="false">
      <c r="A95" s="79"/>
      <c r="B95" s="80"/>
      <c r="C95" s="81"/>
      <c r="D95" s="80"/>
      <c r="E95" s="80"/>
      <c r="F95" s="80"/>
      <c r="G95" s="80"/>
      <c r="H95" s="80"/>
      <c r="I95" s="81"/>
      <c r="J95" s="105"/>
      <c r="K95" s="105"/>
      <c r="L95" s="106" t="str">
        <f aca="false">IF(AND($J95="",$K95=""),"",ROUND(IFERROR(VALUE(LEFT($J95,1)),0)*12+IFERROR(VALUE(LEFT($K95,1)),0)*8,0))</f>
        <v/>
      </c>
      <c r="M95" s="106" t="str">
        <f aca="false">IF($L95="","",IF($L95&gt;=80,"A - pursue now",IF($L95&gt;=60,"B - worth pursuing",IF($L95&gt;=40,"C - nurture","D - park it"))))</f>
        <v/>
      </c>
      <c r="N95" s="80"/>
      <c r="O95" s="105"/>
      <c r="P95" s="81"/>
      <c r="Q95" s="79"/>
      <c r="R95" s="81"/>
      <c r="S95" s="79"/>
      <c r="T95" s="80"/>
      <c r="U95" s="81"/>
      <c r="V95" s="110"/>
      <c r="W95" s="108"/>
      <c r="X95" s="81"/>
      <c r="Y95" s="81"/>
    </row>
    <row r="96" customFormat="false" ht="27.75" hidden="false" customHeight="true" outlineLevel="0" collapsed="false">
      <c r="A96" s="79"/>
      <c r="B96" s="80"/>
      <c r="C96" s="81"/>
      <c r="D96" s="80"/>
      <c r="E96" s="80"/>
      <c r="F96" s="80"/>
      <c r="G96" s="80"/>
      <c r="H96" s="80"/>
      <c r="I96" s="81"/>
      <c r="J96" s="105"/>
      <c r="K96" s="105"/>
      <c r="L96" s="106" t="str">
        <f aca="false">IF(AND($J96="",$K96=""),"",ROUND(IFERROR(VALUE(LEFT($J96,1)),0)*12+IFERROR(VALUE(LEFT($K96,1)),0)*8,0))</f>
        <v/>
      </c>
      <c r="M96" s="106" t="str">
        <f aca="false">IF($L96="","",IF($L96&gt;=80,"A - pursue now",IF($L96&gt;=60,"B - worth pursuing",IF($L96&gt;=40,"C - nurture","D - park it"))))</f>
        <v/>
      </c>
      <c r="N96" s="80"/>
      <c r="O96" s="105"/>
      <c r="P96" s="81"/>
      <c r="Q96" s="79"/>
      <c r="R96" s="81"/>
      <c r="S96" s="79"/>
      <c r="T96" s="80"/>
      <c r="U96" s="81"/>
      <c r="V96" s="110"/>
      <c r="W96" s="108"/>
      <c r="X96" s="81"/>
      <c r="Y96" s="81"/>
    </row>
    <row r="97" customFormat="false" ht="27.75" hidden="false" customHeight="true" outlineLevel="0" collapsed="false">
      <c r="A97" s="79"/>
      <c r="B97" s="80"/>
      <c r="C97" s="81"/>
      <c r="D97" s="80"/>
      <c r="E97" s="80"/>
      <c r="F97" s="80"/>
      <c r="G97" s="80"/>
      <c r="H97" s="80"/>
      <c r="I97" s="81"/>
      <c r="J97" s="105"/>
      <c r="K97" s="105"/>
      <c r="L97" s="106" t="str">
        <f aca="false">IF(AND($J97="",$K97=""),"",ROUND(IFERROR(VALUE(LEFT($J97,1)),0)*12+IFERROR(VALUE(LEFT($K97,1)),0)*8,0))</f>
        <v/>
      </c>
      <c r="M97" s="106" t="str">
        <f aca="false">IF($L97="","",IF($L97&gt;=80,"A - pursue now",IF($L97&gt;=60,"B - worth pursuing",IF($L97&gt;=40,"C - nurture","D - park it"))))</f>
        <v/>
      </c>
      <c r="N97" s="80"/>
      <c r="O97" s="105"/>
      <c r="P97" s="81"/>
      <c r="Q97" s="79"/>
      <c r="R97" s="81"/>
      <c r="S97" s="79"/>
      <c r="T97" s="80"/>
      <c r="U97" s="81"/>
      <c r="V97" s="110"/>
      <c r="W97" s="108"/>
      <c r="X97" s="81"/>
      <c r="Y97" s="81"/>
    </row>
    <row r="98" customFormat="false" ht="27.75" hidden="false" customHeight="true" outlineLevel="0" collapsed="false">
      <c r="A98" s="79"/>
      <c r="B98" s="80"/>
      <c r="C98" s="81"/>
      <c r="D98" s="80"/>
      <c r="E98" s="80"/>
      <c r="F98" s="80"/>
      <c r="G98" s="80"/>
      <c r="H98" s="80"/>
      <c r="I98" s="81"/>
      <c r="J98" s="105"/>
      <c r="K98" s="105"/>
      <c r="L98" s="106" t="str">
        <f aca="false">IF(AND($J98="",$K98=""),"",ROUND(IFERROR(VALUE(LEFT($J98,1)),0)*12+IFERROR(VALUE(LEFT($K98,1)),0)*8,0))</f>
        <v/>
      </c>
      <c r="M98" s="106" t="str">
        <f aca="false">IF($L98="","",IF($L98&gt;=80,"A - pursue now",IF($L98&gt;=60,"B - worth pursuing",IF($L98&gt;=40,"C - nurture","D - park it"))))</f>
        <v/>
      </c>
      <c r="N98" s="80"/>
      <c r="O98" s="105"/>
      <c r="P98" s="81"/>
      <c r="Q98" s="79"/>
      <c r="R98" s="81"/>
      <c r="S98" s="79"/>
      <c r="T98" s="80"/>
      <c r="U98" s="81"/>
      <c r="V98" s="110"/>
      <c r="W98" s="108"/>
      <c r="X98" s="81"/>
      <c r="Y98" s="81"/>
    </row>
    <row r="99" customFormat="false" ht="27.75" hidden="false" customHeight="true" outlineLevel="0" collapsed="false">
      <c r="A99" s="79"/>
      <c r="B99" s="80"/>
      <c r="C99" s="81"/>
      <c r="D99" s="80"/>
      <c r="E99" s="80"/>
      <c r="F99" s="80"/>
      <c r="G99" s="80"/>
      <c r="H99" s="80"/>
      <c r="I99" s="81"/>
      <c r="J99" s="105"/>
      <c r="K99" s="105"/>
      <c r="L99" s="106" t="str">
        <f aca="false">IF(AND($J99="",$K99=""),"",ROUND(IFERROR(VALUE(LEFT($J99,1)),0)*12+IFERROR(VALUE(LEFT($K99,1)),0)*8,0))</f>
        <v/>
      </c>
      <c r="M99" s="106" t="str">
        <f aca="false">IF($L99="","",IF($L99&gt;=80,"A - pursue now",IF($L99&gt;=60,"B - worth pursuing",IF($L99&gt;=40,"C - nurture","D - park it"))))</f>
        <v/>
      </c>
      <c r="N99" s="80"/>
      <c r="O99" s="105"/>
      <c r="P99" s="81"/>
      <c r="Q99" s="79"/>
      <c r="R99" s="81"/>
      <c r="S99" s="79"/>
      <c r="T99" s="80"/>
      <c r="U99" s="81"/>
      <c r="V99" s="110"/>
      <c r="W99" s="108"/>
      <c r="X99" s="81"/>
      <c r="Y99" s="81"/>
    </row>
    <row r="100" customFormat="false" ht="27.75" hidden="false" customHeight="true" outlineLevel="0" collapsed="false">
      <c r="A100" s="79"/>
      <c r="B100" s="80"/>
      <c r="C100" s="81"/>
      <c r="D100" s="80"/>
      <c r="E100" s="80"/>
      <c r="F100" s="80"/>
      <c r="G100" s="80"/>
      <c r="H100" s="80"/>
      <c r="I100" s="81"/>
      <c r="J100" s="105"/>
      <c r="K100" s="105"/>
      <c r="L100" s="106" t="str">
        <f aca="false">IF(AND($J100="",$K100=""),"",ROUND(IFERROR(VALUE(LEFT($J100,1)),0)*12+IFERROR(VALUE(LEFT($K100,1)),0)*8,0))</f>
        <v/>
      </c>
      <c r="M100" s="106" t="str">
        <f aca="false">IF($L100="","",IF($L100&gt;=80,"A - pursue now",IF($L100&gt;=60,"B - worth pursuing",IF($L100&gt;=40,"C - nurture","D - park it"))))</f>
        <v/>
      </c>
      <c r="N100" s="80"/>
      <c r="O100" s="105"/>
      <c r="P100" s="81"/>
      <c r="Q100" s="79"/>
      <c r="R100" s="81"/>
      <c r="S100" s="79"/>
      <c r="T100" s="80"/>
      <c r="U100" s="81"/>
      <c r="V100" s="110"/>
      <c r="W100" s="108"/>
      <c r="X100" s="81"/>
      <c r="Y100" s="81"/>
    </row>
    <row r="101" customFormat="false" ht="27.75" hidden="false" customHeight="true" outlineLevel="0" collapsed="false">
      <c r="A101" s="79"/>
      <c r="B101" s="80"/>
      <c r="C101" s="81"/>
      <c r="D101" s="80"/>
      <c r="E101" s="80"/>
      <c r="F101" s="80"/>
      <c r="G101" s="80"/>
      <c r="H101" s="80"/>
      <c r="I101" s="81"/>
      <c r="J101" s="105"/>
      <c r="K101" s="105"/>
      <c r="L101" s="106" t="str">
        <f aca="false">IF(AND($J101="",$K101=""),"",ROUND(IFERROR(VALUE(LEFT($J101,1)),0)*12+IFERROR(VALUE(LEFT($K101,1)),0)*8,0))</f>
        <v/>
      </c>
      <c r="M101" s="106" t="str">
        <f aca="false">IF($L101="","",IF($L101&gt;=80,"A - pursue now",IF($L101&gt;=60,"B - worth pursuing",IF($L101&gt;=40,"C - nurture","D - park it"))))</f>
        <v/>
      </c>
      <c r="N101" s="80"/>
      <c r="O101" s="105"/>
      <c r="P101" s="81"/>
      <c r="Q101" s="79"/>
      <c r="R101" s="81"/>
      <c r="S101" s="79"/>
      <c r="T101" s="80"/>
      <c r="U101" s="81"/>
      <c r="V101" s="110"/>
      <c r="W101" s="108"/>
      <c r="X101" s="81"/>
      <c r="Y101" s="81"/>
    </row>
    <row r="102" customFormat="false" ht="27.75" hidden="false" customHeight="true" outlineLevel="0" collapsed="false">
      <c r="A102" s="79"/>
      <c r="B102" s="80"/>
      <c r="C102" s="81"/>
      <c r="D102" s="80"/>
      <c r="E102" s="80"/>
      <c r="F102" s="80"/>
      <c r="G102" s="80"/>
      <c r="H102" s="80"/>
      <c r="I102" s="81"/>
      <c r="J102" s="105"/>
      <c r="K102" s="105"/>
      <c r="L102" s="106" t="str">
        <f aca="false">IF(AND($J102="",$K102=""),"",ROUND(IFERROR(VALUE(LEFT($J102,1)),0)*12+IFERROR(VALUE(LEFT($K102,1)),0)*8,0))</f>
        <v/>
      </c>
      <c r="M102" s="106" t="str">
        <f aca="false">IF($L102="","",IF($L102&gt;=80,"A - pursue now",IF($L102&gt;=60,"B - worth pursuing",IF($L102&gt;=40,"C - nurture","D - park it"))))</f>
        <v/>
      </c>
      <c r="N102" s="80"/>
      <c r="O102" s="105"/>
      <c r="P102" s="81"/>
      <c r="Q102" s="79"/>
      <c r="R102" s="81"/>
      <c r="S102" s="79"/>
      <c r="T102" s="80"/>
      <c r="U102" s="81"/>
      <c r="V102" s="110"/>
      <c r="W102" s="108"/>
      <c r="X102" s="81"/>
      <c r="Y102" s="81"/>
    </row>
    <row r="103" customFormat="false" ht="27.75" hidden="false" customHeight="true" outlineLevel="0" collapsed="false">
      <c r="A103" s="79"/>
      <c r="B103" s="80"/>
      <c r="C103" s="81"/>
      <c r="D103" s="80"/>
      <c r="E103" s="80"/>
      <c r="F103" s="80"/>
      <c r="G103" s="80"/>
      <c r="H103" s="80"/>
      <c r="I103" s="81"/>
      <c r="J103" s="105"/>
      <c r="K103" s="105"/>
      <c r="L103" s="106" t="str">
        <f aca="false">IF(AND($J103="",$K103=""),"",ROUND(IFERROR(VALUE(LEFT($J103,1)),0)*12+IFERROR(VALUE(LEFT($K103,1)),0)*8,0))</f>
        <v/>
      </c>
      <c r="M103" s="106" t="str">
        <f aca="false">IF($L103="","",IF($L103&gt;=80,"A - pursue now",IF($L103&gt;=60,"B - worth pursuing",IF($L103&gt;=40,"C - nurture","D - park it"))))</f>
        <v/>
      </c>
      <c r="N103" s="80"/>
      <c r="O103" s="105"/>
      <c r="P103" s="81"/>
      <c r="Q103" s="79"/>
      <c r="R103" s="81"/>
      <c r="S103" s="79"/>
      <c r="T103" s="80"/>
      <c r="U103" s="81"/>
      <c r="V103" s="110"/>
      <c r="W103" s="108"/>
      <c r="X103" s="81"/>
      <c r="Y103" s="81"/>
    </row>
    <row r="104" customFormat="false" ht="27.75" hidden="false" customHeight="true" outlineLevel="0" collapsed="false">
      <c r="A104" s="79"/>
      <c r="B104" s="80"/>
      <c r="C104" s="81"/>
      <c r="D104" s="80"/>
      <c r="E104" s="80"/>
      <c r="F104" s="80"/>
      <c r="G104" s="80"/>
      <c r="H104" s="80"/>
      <c r="I104" s="81"/>
      <c r="J104" s="105"/>
      <c r="K104" s="105"/>
      <c r="L104" s="106" t="str">
        <f aca="false">IF(AND($J104="",$K104=""),"",ROUND(IFERROR(VALUE(LEFT($J104,1)),0)*12+IFERROR(VALUE(LEFT($K104,1)),0)*8,0))</f>
        <v/>
      </c>
      <c r="M104" s="106" t="str">
        <f aca="false">IF($L104="","",IF($L104&gt;=80,"A - pursue now",IF($L104&gt;=60,"B - worth pursuing",IF($L104&gt;=40,"C - nurture","D - park it"))))</f>
        <v/>
      </c>
      <c r="N104" s="80"/>
      <c r="O104" s="105"/>
      <c r="P104" s="81"/>
      <c r="Q104" s="79"/>
      <c r="R104" s="81"/>
      <c r="S104" s="79"/>
      <c r="T104" s="80"/>
      <c r="U104" s="81"/>
      <c r="V104" s="110"/>
      <c r="W104" s="108"/>
      <c r="X104" s="81"/>
      <c r="Y104" s="81"/>
    </row>
    <row r="105" customFormat="false" ht="27.75" hidden="false" customHeight="true" outlineLevel="0" collapsed="false">
      <c r="A105" s="79"/>
      <c r="B105" s="80"/>
      <c r="C105" s="81"/>
      <c r="D105" s="80"/>
      <c r="E105" s="80"/>
      <c r="F105" s="80"/>
      <c r="G105" s="80"/>
      <c r="H105" s="80"/>
      <c r="I105" s="81"/>
      <c r="J105" s="105"/>
      <c r="K105" s="105"/>
      <c r="L105" s="106" t="str">
        <f aca="false">IF(AND($J105="",$K105=""),"",ROUND(IFERROR(VALUE(LEFT($J105,1)),0)*12+IFERROR(VALUE(LEFT($K105,1)),0)*8,0))</f>
        <v/>
      </c>
      <c r="M105" s="106" t="str">
        <f aca="false">IF($L105="","",IF($L105&gt;=80,"A - pursue now",IF($L105&gt;=60,"B - worth pursuing",IF($L105&gt;=40,"C - nurture","D - park it"))))</f>
        <v/>
      </c>
      <c r="N105" s="80"/>
      <c r="O105" s="105"/>
      <c r="P105" s="81"/>
      <c r="Q105" s="79"/>
      <c r="R105" s="81"/>
      <c r="S105" s="79"/>
      <c r="T105" s="80"/>
      <c r="U105" s="81"/>
      <c r="V105" s="110"/>
      <c r="W105" s="108"/>
      <c r="X105" s="81"/>
      <c r="Y105" s="81"/>
    </row>
    <row r="106" customFormat="false" ht="27.75" hidden="false" customHeight="true" outlineLevel="0" collapsed="false">
      <c r="A106" s="79"/>
      <c r="B106" s="80"/>
      <c r="C106" s="81"/>
      <c r="D106" s="80"/>
      <c r="E106" s="80"/>
      <c r="F106" s="80"/>
      <c r="G106" s="80"/>
      <c r="H106" s="80"/>
      <c r="I106" s="81"/>
      <c r="J106" s="105"/>
      <c r="K106" s="105"/>
      <c r="L106" s="106" t="str">
        <f aca="false">IF(AND($J106="",$K106=""),"",ROUND(IFERROR(VALUE(LEFT($J106,1)),0)*12+IFERROR(VALUE(LEFT($K106,1)),0)*8,0))</f>
        <v/>
      </c>
      <c r="M106" s="106" t="str">
        <f aca="false">IF($L106="","",IF($L106&gt;=80,"A - pursue now",IF($L106&gt;=60,"B - worth pursuing",IF($L106&gt;=40,"C - nurture","D - park it"))))</f>
        <v/>
      </c>
      <c r="N106" s="80"/>
      <c r="O106" s="105"/>
      <c r="P106" s="81"/>
      <c r="Q106" s="79"/>
      <c r="R106" s="81"/>
      <c r="S106" s="79"/>
      <c r="T106" s="80"/>
      <c r="U106" s="81"/>
      <c r="V106" s="110"/>
      <c r="W106" s="108"/>
      <c r="X106" s="81"/>
      <c r="Y106" s="81"/>
    </row>
    <row r="107" customFormat="false" ht="27.75" hidden="false" customHeight="true" outlineLevel="0" collapsed="false">
      <c r="A107" s="79"/>
      <c r="B107" s="80"/>
      <c r="C107" s="81"/>
      <c r="D107" s="80"/>
      <c r="E107" s="80"/>
      <c r="F107" s="80"/>
      <c r="G107" s="80"/>
      <c r="H107" s="80"/>
      <c r="I107" s="81"/>
      <c r="J107" s="105"/>
      <c r="K107" s="105"/>
      <c r="L107" s="106" t="str">
        <f aca="false">IF(AND($J107="",$K107=""),"",ROUND(IFERROR(VALUE(LEFT($J107,1)),0)*12+IFERROR(VALUE(LEFT($K107,1)),0)*8,0))</f>
        <v/>
      </c>
      <c r="M107" s="106" t="str">
        <f aca="false">IF($L107="","",IF($L107&gt;=80,"A - pursue now",IF($L107&gt;=60,"B - worth pursuing",IF($L107&gt;=40,"C - nurture","D - park it"))))</f>
        <v/>
      </c>
      <c r="N107" s="80"/>
      <c r="O107" s="105"/>
      <c r="P107" s="81"/>
      <c r="Q107" s="79"/>
      <c r="R107" s="81"/>
      <c r="S107" s="79"/>
      <c r="T107" s="80"/>
      <c r="U107" s="81"/>
      <c r="V107" s="110"/>
      <c r="W107" s="108"/>
      <c r="X107" s="81"/>
      <c r="Y107" s="81"/>
    </row>
    <row r="108" customFormat="false" ht="27.75" hidden="false" customHeight="true" outlineLevel="0" collapsed="false">
      <c r="A108" s="79"/>
      <c r="B108" s="80"/>
      <c r="C108" s="81"/>
      <c r="D108" s="80"/>
      <c r="E108" s="80"/>
      <c r="F108" s="80"/>
      <c r="G108" s="80"/>
      <c r="H108" s="80"/>
      <c r="I108" s="81"/>
      <c r="J108" s="105"/>
      <c r="K108" s="105"/>
      <c r="L108" s="106" t="str">
        <f aca="false">IF(AND($J108="",$K108=""),"",ROUND(IFERROR(VALUE(LEFT($J108,1)),0)*12+IFERROR(VALUE(LEFT($K108,1)),0)*8,0))</f>
        <v/>
      </c>
      <c r="M108" s="106" t="str">
        <f aca="false">IF($L108="","",IF($L108&gt;=80,"A - pursue now",IF($L108&gt;=60,"B - worth pursuing",IF($L108&gt;=40,"C - nurture","D - park it"))))</f>
        <v/>
      </c>
      <c r="N108" s="80"/>
      <c r="O108" s="105"/>
      <c r="P108" s="81"/>
      <c r="Q108" s="79"/>
      <c r="R108" s="81"/>
      <c r="S108" s="79"/>
      <c r="T108" s="80"/>
      <c r="U108" s="81"/>
      <c r="V108" s="110"/>
      <c r="W108" s="108"/>
      <c r="X108" s="81"/>
      <c r="Y108" s="81"/>
    </row>
    <row r="109" customFormat="false" ht="27.75" hidden="false" customHeight="true" outlineLevel="0" collapsed="false">
      <c r="A109" s="79"/>
      <c r="B109" s="80"/>
      <c r="C109" s="81"/>
      <c r="D109" s="80"/>
      <c r="E109" s="80"/>
      <c r="F109" s="80"/>
      <c r="G109" s="80"/>
      <c r="H109" s="80"/>
      <c r="I109" s="81"/>
      <c r="J109" s="105"/>
      <c r="K109" s="105"/>
      <c r="L109" s="106" t="str">
        <f aca="false">IF(AND($J109="",$K109=""),"",ROUND(IFERROR(VALUE(LEFT($J109,1)),0)*12+IFERROR(VALUE(LEFT($K109,1)),0)*8,0))</f>
        <v/>
      </c>
      <c r="M109" s="106" t="str">
        <f aca="false">IF($L109="","",IF($L109&gt;=80,"A - pursue now",IF($L109&gt;=60,"B - worth pursuing",IF($L109&gt;=40,"C - nurture","D - park it"))))</f>
        <v/>
      </c>
      <c r="N109" s="80"/>
      <c r="O109" s="105"/>
      <c r="P109" s="81"/>
      <c r="Q109" s="79"/>
      <c r="R109" s="81"/>
      <c r="S109" s="79"/>
      <c r="T109" s="80"/>
      <c r="U109" s="81"/>
      <c r="V109" s="110"/>
      <c r="W109" s="108"/>
      <c r="X109" s="81"/>
      <c r="Y109" s="81"/>
    </row>
    <row r="110" customFormat="false" ht="27.75" hidden="false" customHeight="true" outlineLevel="0" collapsed="false">
      <c r="A110" s="79"/>
      <c r="B110" s="80"/>
      <c r="C110" s="81"/>
      <c r="D110" s="80"/>
      <c r="E110" s="80"/>
      <c r="F110" s="80"/>
      <c r="G110" s="80"/>
      <c r="H110" s="80"/>
      <c r="I110" s="81"/>
      <c r="J110" s="105"/>
      <c r="K110" s="105"/>
      <c r="L110" s="106" t="str">
        <f aca="false">IF(AND($J110="",$K110=""),"",ROUND(IFERROR(VALUE(LEFT($J110,1)),0)*12+IFERROR(VALUE(LEFT($K110,1)),0)*8,0))</f>
        <v/>
      </c>
      <c r="M110" s="106" t="str">
        <f aca="false">IF($L110="","",IF($L110&gt;=80,"A - pursue now",IF($L110&gt;=60,"B - worth pursuing",IF($L110&gt;=40,"C - nurture","D - park it"))))</f>
        <v/>
      </c>
      <c r="N110" s="80"/>
      <c r="O110" s="105"/>
      <c r="P110" s="81"/>
      <c r="Q110" s="79"/>
      <c r="R110" s="81"/>
      <c r="S110" s="79"/>
      <c r="T110" s="80"/>
      <c r="U110" s="81"/>
      <c r="V110" s="110"/>
      <c r="W110" s="108"/>
      <c r="X110" s="81"/>
      <c r="Y110" s="81"/>
    </row>
    <row r="111" customFormat="false" ht="27.75" hidden="false" customHeight="true" outlineLevel="0" collapsed="false">
      <c r="A111" s="79"/>
      <c r="B111" s="80"/>
      <c r="C111" s="81"/>
      <c r="D111" s="80"/>
      <c r="E111" s="80"/>
      <c r="F111" s="80"/>
      <c r="G111" s="80"/>
      <c r="H111" s="80"/>
      <c r="I111" s="81"/>
      <c r="J111" s="105"/>
      <c r="K111" s="105"/>
      <c r="L111" s="106" t="str">
        <f aca="false">IF(AND($J111="",$K111=""),"",ROUND(IFERROR(VALUE(LEFT($J111,1)),0)*12+IFERROR(VALUE(LEFT($K111,1)),0)*8,0))</f>
        <v/>
      </c>
      <c r="M111" s="106" t="str">
        <f aca="false">IF($L111="","",IF($L111&gt;=80,"A - pursue now",IF($L111&gt;=60,"B - worth pursuing",IF($L111&gt;=40,"C - nurture","D - park it"))))</f>
        <v/>
      </c>
      <c r="N111" s="80"/>
      <c r="O111" s="105"/>
      <c r="P111" s="81"/>
      <c r="Q111" s="79"/>
      <c r="R111" s="81"/>
      <c r="S111" s="79"/>
      <c r="T111" s="80"/>
      <c r="U111" s="81"/>
      <c r="V111" s="110"/>
      <c r="W111" s="108"/>
      <c r="X111" s="81"/>
      <c r="Y111" s="81"/>
    </row>
    <row r="112" customFormat="false" ht="27.75" hidden="false" customHeight="true" outlineLevel="0" collapsed="false">
      <c r="A112" s="79"/>
      <c r="B112" s="80"/>
      <c r="C112" s="81"/>
      <c r="D112" s="80"/>
      <c r="E112" s="80"/>
      <c r="F112" s="80"/>
      <c r="G112" s="80"/>
      <c r="H112" s="80"/>
      <c r="I112" s="81"/>
      <c r="J112" s="105"/>
      <c r="K112" s="105"/>
      <c r="L112" s="106" t="str">
        <f aca="false">IF(AND($J112="",$K112=""),"",ROUND(IFERROR(VALUE(LEFT($J112,1)),0)*12+IFERROR(VALUE(LEFT($K112,1)),0)*8,0))</f>
        <v/>
      </c>
      <c r="M112" s="106" t="str">
        <f aca="false">IF($L112="","",IF($L112&gt;=80,"A - pursue now",IF($L112&gt;=60,"B - worth pursuing",IF($L112&gt;=40,"C - nurture","D - park it"))))</f>
        <v/>
      </c>
      <c r="N112" s="80"/>
      <c r="O112" s="105"/>
      <c r="P112" s="81"/>
      <c r="Q112" s="79"/>
      <c r="R112" s="81"/>
      <c r="S112" s="79"/>
      <c r="T112" s="80"/>
      <c r="U112" s="81"/>
      <c r="V112" s="110"/>
      <c r="W112" s="108"/>
      <c r="X112" s="81"/>
      <c r="Y112" s="81"/>
    </row>
    <row r="113" customFormat="false" ht="27.75" hidden="false" customHeight="true" outlineLevel="0" collapsed="false">
      <c r="A113" s="79"/>
      <c r="B113" s="80"/>
      <c r="C113" s="81"/>
      <c r="D113" s="80"/>
      <c r="E113" s="80"/>
      <c r="F113" s="80"/>
      <c r="G113" s="80"/>
      <c r="H113" s="80"/>
      <c r="I113" s="81"/>
      <c r="J113" s="105"/>
      <c r="K113" s="105"/>
      <c r="L113" s="106" t="str">
        <f aca="false">IF(AND($J113="",$K113=""),"",ROUND(IFERROR(VALUE(LEFT($J113,1)),0)*12+IFERROR(VALUE(LEFT($K113,1)),0)*8,0))</f>
        <v/>
      </c>
      <c r="M113" s="106" t="str">
        <f aca="false">IF($L113="","",IF($L113&gt;=80,"A - pursue now",IF($L113&gt;=60,"B - worth pursuing",IF($L113&gt;=40,"C - nurture","D - park it"))))</f>
        <v/>
      </c>
      <c r="N113" s="80"/>
      <c r="O113" s="105"/>
      <c r="P113" s="81"/>
      <c r="Q113" s="79"/>
      <c r="R113" s="81"/>
      <c r="S113" s="79"/>
      <c r="T113" s="80"/>
      <c r="U113" s="81"/>
      <c r="V113" s="110"/>
      <c r="W113" s="108"/>
      <c r="X113" s="81"/>
      <c r="Y113" s="81"/>
    </row>
    <row r="114" customFormat="false" ht="27.75" hidden="false" customHeight="true" outlineLevel="0" collapsed="false">
      <c r="A114" s="79"/>
      <c r="B114" s="80"/>
      <c r="C114" s="81"/>
      <c r="D114" s="80"/>
      <c r="E114" s="80"/>
      <c r="F114" s="80"/>
      <c r="G114" s="80"/>
      <c r="H114" s="80"/>
      <c r="I114" s="81"/>
      <c r="J114" s="105"/>
      <c r="K114" s="105"/>
      <c r="L114" s="106" t="str">
        <f aca="false">IF(AND($J114="",$K114=""),"",ROUND(IFERROR(VALUE(LEFT($J114,1)),0)*12+IFERROR(VALUE(LEFT($K114,1)),0)*8,0))</f>
        <v/>
      </c>
      <c r="M114" s="106" t="str">
        <f aca="false">IF($L114="","",IF($L114&gt;=80,"A - pursue now",IF($L114&gt;=60,"B - worth pursuing",IF($L114&gt;=40,"C - nurture","D - park it"))))</f>
        <v/>
      </c>
      <c r="N114" s="80"/>
      <c r="O114" s="105"/>
      <c r="P114" s="81"/>
      <c r="Q114" s="79"/>
      <c r="R114" s="81"/>
      <c r="S114" s="79"/>
      <c r="T114" s="80"/>
      <c r="U114" s="81"/>
      <c r="V114" s="110"/>
      <c r="W114" s="108"/>
      <c r="X114" s="81"/>
      <c r="Y114" s="81"/>
    </row>
    <row r="115" customFormat="false" ht="27.75" hidden="false" customHeight="true" outlineLevel="0" collapsed="false">
      <c r="A115" s="79"/>
      <c r="B115" s="80"/>
      <c r="C115" s="81"/>
      <c r="D115" s="80"/>
      <c r="E115" s="80"/>
      <c r="F115" s="80"/>
      <c r="G115" s="80"/>
      <c r="H115" s="80"/>
      <c r="I115" s="81"/>
      <c r="J115" s="105"/>
      <c r="K115" s="105"/>
      <c r="L115" s="106" t="str">
        <f aca="false">IF(AND($J115="",$K115=""),"",ROUND(IFERROR(VALUE(LEFT($J115,1)),0)*12+IFERROR(VALUE(LEFT($K115,1)),0)*8,0))</f>
        <v/>
      </c>
      <c r="M115" s="106" t="str">
        <f aca="false">IF($L115="","",IF($L115&gt;=80,"A - pursue now",IF($L115&gt;=60,"B - worth pursuing",IF($L115&gt;=40,"C - nurture","D - park it"))))</f>
        <v/>
      </c>
      <c r="N115" s="80"/>
      <c r="O115" s="105"/>
      <c r="P115" s="81"/>
      <c r="Q115" s="79"/>
      <c r="R115" s="81"/>
      <c r="S115" s="79"/>
      <c r="T115" s="80"/>
      <c r="U115" s="81"/>
      <c r="V115" s="110"/>
      <c r="W115" s="108"/>
      <c r="X115" s="81"/>
      <c r="Y115" s="81"/>
    </row>
    <row r="116" customFormat="false" ht="27.75" hidden="false" customHeight="true" outlineLevel="0" collapsed="false">
      <c r="A116" s="79"/>
      <c r="B116" s="80"/>
      <c r="C116" s="81"/>
      <c r="D116" s="80"/>
      <c r="E116" s="80"/>
      <c r="F116" s="80"/>
      <c r="G116" s="80"/>
      <c r="H116" s="80"/>
      <c r="I116" s="81"/>
      <c r="J116" s="105"/>
      <c r="K116" s="105"/>
      <c r="L116" s="106" t="str">
        <f aca="false">IF(AND($J116="",$K116=""),"",ROUND(IFERROR(VALUE(LEFT($J116,1)),0)*12+IFERROR(VALUE(LEFT($K116,1)),0)*8,0))</f>
        <v/>
      </c>
      <c r="M116" s="106" t="str">
        <f aca="false">IF($L116="","",IF($L116&gt;=80,"A - pursue now",IF($L116&gt;=60,"B - worth pursuing",IF($L116&gt;=40,"C - nurture","D - park it"))))</f>
        <v/>
      </c>
      <c r="N116" s="80"/>
      <c r="O116" s="105"/>
      <c r="P116" s="81"/>
      <c r="Q116" s="79"/>
      <c r="R116" s="81"/>
      <c r="S116" s="79"/>
      <c r="T116" s="80"/>
      <c r="U116" s="81"/>
      <c r="V116" s="110"/>
      <c r="W116" s="108"/>
      <c r="X116" s="81"/>
      <c r="Y116" s="81"/>
    </row>
    <row r="117" customFormat="false" ht="27.75" hidden="false" customHeight="true" outlineLevel="0" collapsed="false">
      <c r="A117" s="79"/>
      <c r="B117" s="80"/>
      <c r="C117" s="81"/>
      <c r="D117" s="80"/>
      <c r="E117" s="80"/>
      <c r="F117" s="80"/>
      <c r="G117" s="80"/>
      <c r="H117" s="80"/>
      <c r="I117" s="81"/>
      <c r="J117" s="105"/>
      <c r="K117" s="105"/>
      <c r="L117" s="106" t="str">
        <f aca="false">IF(AND($J117="",$K117=""),"",ROUND(IFERROR(VALUE(LEFT($J117,1)),0)*12+IFERROR(VALUE(LEFT($K117,1)),0)*8,0))</f>
        <v/>
      </c>
      <c r="M117" s="106" t="str">
        <f aca="false">IF($L117="","",IF($L117&gt;=80,"A - pursue now",IF($L117&gt;=60,"B - worth pursuing",IF($L117&gt;=40,"C - nurture","D - park it"))))</f>
        <v/>
      </c>
      <c r="N117" s="80"/>
      <c r="O117" s="105"/>
      <c r="P117" s="81"/>
      <c r="Q117" s="79"/>
      <c r="R117" s="81"/>
      <c r="S117" s="79"/>
      <c r="T117" s="80"/>
      <c r="U117" s="81"/>
      <c r="V117" s="110"/>
      <c r="W117" s="108"/>
      <c r="X117" s="81"/>
      <c r="Y117" s="81"/>
    </row>
    <row r="118" customFormat="false" ht="27.75" hidden="false" customHeight="true" outlineLevel="0" collapsed="false">
      <c r="A118" s="79"/>
      <c r="B118" s="80"/>
      <c r="C118" s="81"/>
      <c r="D118" s="80"/>
      <c r="E118" s="80"/>
      <c r="F118" s="80"/>
      <c r="G118" s="80"/>
      <c r="H118" s="80"/>
      <c r="I118" s="81"/>
      <c r="J118" s="105"/>
      <c r="K118" s="105"/>
      <c r="L118" s="106" t="str">
        <f aca="false">IF(AND($J118="",$K118=""),"",ROUND(IFERROR(VALUE(LEFT($J118,1)),0)*12+IFERROR(VALUE(LEFT($K118,1)),0)*8,0))</f>
        <v/>
      </c>
      <c r="M118" s="106" t="str">
        <f aca="false">IF($L118="","",IF($L118&gt;=80,"A - pursue now",IF($L118&gt;=60,"B - worth pursuing",IF($L118&gt;=40,"C - nurture","D - park it"))))</f>
        <v/>
      </c>
      <c r="N118" s="80"/>
      <c r="O118" s="105"/>
      <c r="P118" s="81"/>
      <c r="Q118" s="79"/>
      <c r="R118" s="81"/>
      <c r="S118" s="79"/>
      <c r="T118" s="80"/>
      <c r="U118" s="81"/>
      <c r="V118" s="110"/>
      <c r="W118" s="108"/>
      <c r="X118" s="81"/>
      <c r="Y118" s="81"/>
    </row>
    <row r="119" customFormat="false" ht="27.75" hidden="false" customHeight="true" outlineLevel="0" collapsed="false">
      <c r="A119" s="79"/>
      <c r="B119" s="80"/>
      <c r="C119" s="81"/>
      <c r="D119" s="80"/>
      <c r="E119" s="80"/>
      <c r="F119" s="80"/>
      <c r="G119" s="80"/>
      <c r="H119" s="80"/>
      <c r="I119" s="81"/>
      <c r="J119" s="105"/>
      <c r="K119" s="105"/>
      <c r="L119" s="106" t="str">
        <f aca="false">IF(AND($J119="",$K119=""),"",ROUND(IFERROR(VALUE(LEFT($J119,1)),0)*12+IFERROR(VALUE(LEFT($K119,1)),0)*8,0))</f>
        <v/>
      </c>
      <c r="M119" s="106" t="str">
        <f aca="false">IF($L119="","",IF($L119&gt;=80,"A - pursue now",IF($L119&gt;=60,"B - worth pursuing",IF($L119&gt;=40,"C - nurture","D - park it"))))</f>
        <v/>
      </c>
      <c r="N119" s="80"/>
      <c r="O119" s="105"/>
      <c r="P119" s="81"/>
      <c r="Q119" s="79"/>
      <c r="R119" s="81"/>
      <c r="S119" s="79"/>
      <c r="T119" s="80"/>
      <c r="U119" s="81"/>
      <c r="V119" s="110"/>
      <c r="W119" s="108"/>
      <c r="X119" s="81"/>
      <c r="Y119" s="81"/>
    </row>
    <row r="120" customFormat="false" ht="27.75" hidden="false" customHeight="true" outlineLevel="0" collapsed="false">
      <c r="A120" s="79"/>
      <c r="B120" s="80"/>
      <c r="C120" s="81"/>
      <c r="D120" s="80"/>
      <c r="E120" s="80"/>
      <c r="F120" s="80"/>
      <c r="G120" s="80"/>
      <c r="H120" s="80"/>
      <c r="I120" s="81"/>
      <c r="J120" s="105"/>
      <c r="K120" s="105"/>
      <c r="L120" s="106" t="str">
        <f aca="false">IF(AND($J120="",$K120=""),"",ROUND(IFERROR(VALUE(LEFT($J120,1)),0)*12+IFERROR(VALUE(LEFT($K120,1)),0)*8,0))</f>
        <v/>
      </c>
      <c r="M120" s="106" t="str">
        <f aca="false">IF($L120="","",IF($L120&gt;=80,"A - pursue now",IF($L120&gt;=60,"B - worth pursuing",IF($L120&gt;=40,"C - nurture","D - park it"))))</f>
        <v/>
      </c>
      <c r="N120" s="80"/>
      <c r="O120" s="105"/>
      <c r="P120" s="81"/>
      <c r="Q120" s="79"/>
      <c r="R120" s="81"/>
      <c r="S120" s="79"/>
      <c r="T120" s="80"/>
      <c r="U120" s="81"/>
      <c r="V120" s="110"/>
      <c r="W120" s="108"/>
      <c r="X120" s="81"/>
      <c r="Y120" s="81"/>
    </row>
    <row r="121" customFormat="false" ht="27.75" hidden="false" customHeight="true" outlineLevel="0" collapsed="false">
      <c r="A121" s="79"/>
      <c r="B121" s="80"/>
      <c r="C121" s="81"/>
      <c r="D121" s="80"/>
      <c r="E121" s="80"/>
      <c r="F121" s="80"/>
      <c r="G121" s="80"/>
      <c r="H121" s="80"/>
      <c r="I121" s="81"/>
      <c r="J121" s="105"/>
      <c r="K121" s="105"/>
      <c r="L121" s="106" t="str">
        <f aca="false">IF(AND($J121="",$K121=""),"",ROUND(IFERROR(VALUE(LEFT($J121,1)),0)*12+IFERROR(VALUE(LEFT($K121,1)),0)*8,0))</f>
        <v/>
      </c>
      <c r="M121" s="106" t="str">
        <f aca="false">IF($L121="","",IF($L121&gt;=80,"A - pursue now",IF($L121&gt;=60,"B - worth pursuing",IF($L121&gt;=40,"C - nurture","D - park it"))))</f>
        <v/>
      </c>
      <c r="N121" s="80"/>
      <c r="O121" s="105"/>
      <c r="P121" s="81"/>
      <c r="Q121" s="79"/>
      <c r="R121" s="81"/>
      <c r="S121" s="79"/>
      <c r="T121" s="80"/>
      <c r="U121" s="81"/>
      <c r="V121" s="110"/>
      <c r="W121" s="108"/>
      <c r="X121" s="81"/>
      <c r="Y121" s="81"/>
    </row>
    <row r="122" customFormat="false" ht="27.75" hidden="false" customHeight="true" outlineLevel="0" collapsed="false">
      <c r="A122" s="79"/>
      <c r="B122" s="80"/>
      <c r="C122" s="81"/>
      <c r="D122" s="80"/>
      <c r="E122" s="80"/>
      <c r="F122" s="80"/>
      <c r="G122" s="80"/>
      <c r="H122" s="80"/>
      <c r="I122" s="81"/>
      <c r="J122" s="105"/>
      <c r="K122" s="105"/>
      <c r="L122" s="106" t="str">
        <f aca="false">IF(AND($J122="",$K122=""),"",ROUND(IFERROR(VALUE(LEFT($J122,1)),0)*12+IFERROR(VALUE(LEFT($K122,1)),0)*8,0))</f>
        <v/>
      </c>
      <c r="M122" s="106" t="str">
        <f aca="false">IF($L122="","",IF($L122&gt;=80,"A - pursue now",IF($L122&gt;=60,"B - worth pursuing",IF($L122&gt;=40,"C - nurture","D - park it"))))</f>
        <v/>
      </c>
      <c r="N122" s="80"/>
      <c r="O122" s="105"/>
      <c r="P122" s="81"/>
      <c r="Q122" s="79"/>
      <c r="R122" s="81"/>
      <c r="S122" s="79"/>
      <c r="T122" s="80"/>
      <c r="U122" s="81"/>
      <c r="V122" s="110"/>
      <c r="W122" s="108"/>
      <c r="X122" s="81"/>
      <c r="Y122" s="81"/>
    </row>
    <row r="123" customFormat="false" ht="27.75" hidden="false" customHeight="true" outlineLevel="0" collapsed="false">
      <c r="A123" s="79"/>
      <c r="B123" s="80"/>
      <c r="C123" s="81"/>
      <c r="D123" s="80"/>
      <c r="E123" s="80"/>
      <c r="F123" s="80"/>
      <c r="G123" s="80"/>
      <c r="H123" s="80"/>
      <c r="I123" s="81"/>
      <c r="J123" s="105"/>
      <c r="K123" s="105"/>
      <c r="L123" s="106" t="str">
        <f aca="false">IF(AND($J123="",$K123=""),"",ROUND(IFERROR(VALUE(LEFT($J123,1)),0)*12+IFERROR(VALUE(LEFT($K123,1)),0)*8,0))</f>
        <v/>
      </c>
      <c r="M123" s="106" t="str">
        <f aca="false">IF($L123="","",IF($L123&gt;=80,"A - pursue now",IF($L123&gt;=60,"B - worth pursuing",IF($L123&gt;=40,"C - nurture","D - park it"))))</f>
        <v/>
      </c>
      <c r="N123" s="80"/>
      <c r="O123" s="105"/>
      <c r="P123" s="81"/>
      <c r="Q123" s="79"/>
      <c r="R123" s="81"/>
      <c r="S123" s="79"/>
      <c r="T123" s="80"/>
      <c r="U123" s="81"/>
      <c r="V123" s="110"/>
      <c r="W123" s="108"/>
      <c r="X123" s="81"/>
      <c r="Y123" s="81"/>
    </row>
    <row r="124" customFormat="false" ht="27.75" hidden="false" customHeight="true" outlineLevel="0" collapsed="false">
      <c r="A124" s="79"/>
      <c r="B124" s="80"/>
      <c r="C124" s="81"/>
      <c r="D124" s="80"/>
      <c r="E124" s="80"/>
      <c r="F124" s="80"/>
      <c r="G124" s="80"/>
      <c r="H124" s="80"/>
      <c r="I124" s="81"/>
      <c r="J124" s="105"/>
      <c r="K124" s="105"/>
      <c r="L124" s="106" t="str">
        <f aca="false">IF(AND($J124="",$K124=""),"",ROUND(IFERROR(VALUE(LEFT($J124,1)),0)*12+IFERROR(VALUE(LEFT($K124,1)),0)*8,0))</f>
        <v/>
      </c>
      <c r="M124" s="106" t="str">
        <f aca="false">IF($L124="","",IF($L124&gt;=80,"A - pursue now",IF($L124&gt;=60,"B - worth pursuing",IF($L124&gt;=40,"C - nurture","D - park it"))))</f>
        <v/>
      </c>
      <c r="N124" s="80"/>
      <c r="O124" s="105"/>
      <c r="P124" s="81"/>
      <c r="Q124" s="79"/>
      <c r="R124" s="81"/>
      <c r="S124" s="79"/>
      <c r="T124" s="80"/>
      <c r="U124" s="81"/>
      <c r="V124" s="110"/>
      <c r="W124" s="108"/>
      <c r="X124" s="81"/>
      <c r="Y124" s="81"/>
    </row>
    <row r="125" customFormat="false" ht="27.75" hidden="false" customHeight="true" outlineLevel="0" collapsed="false">
      <c r="A125" s="79"/>
      <c r="B125" s="80"/>
      <c r="C125" s="81"/>
      <c r="D125" s="80"/>
      <c r="E125" s="80"/>
      <c r="F125" s="80"/>
      <c r="G125" s="80"/>
      <c r="H125" s="80"/>
      <c r="I125" s="81"/>
      <c r="J125" s="105"/>
      <c r="K125" s="105"/>
      <c r="L125" s="106" t="str">
        <f aca="false">IF(AND($J125="",$K125=""),"",ROUND(IFERROR(VALUE(LEFT($J125,1)),0)*12+IFERROR(VALUE(LEFT($K125,1)),0)*8,0))</f>
        <v/>
      </c>
      <c r="M125" s="106" t="str">
        <f aca="false">IF($L125="","",IF($L125&gt;=80,"A - pursue now",IF($L125&gt;=60,"B - worth pursuing",IF($L125&gt;=40,"C - nurture","D - park it"))))</f>
        <v/>
      </c>
      <c r="N125" s="80"/>
      <c r="O125" s="105"/>
      <c r="P125" s="81"/>
      <c r="Q125" s="79"/>
      <c r="R125" s="81"/>
      <c r="S125" s="79"/>
      <c r="T125" s="80"/>
      <c r="U125" s="81"/>
      <c r="V125" s="110"/>
      <c r="W125" s="108"/>
      <c r="X125" s="81"/>
      <c r="Y125" s="81"/>
    </row>
    <row r="126" customFormat="false" ht="27.75" hidden="false" customHeight="true" outlineLevel="0" collapsed="false">
      <c r="A126" s="79"/>
      <c r="B126" s="80"/>
      <c r="C126" s="81"/>
      <c r="D126" s="80"/>
      <c r="E126" s="80"/>
      <c r="F126" s="80"/>
      <c r="G126" s="80"/>
      <c r="H126" s="80"/>
      <c r="I126" s="81"/>
      <c r="J126" s="105"/>
      <c r="K126" s="105"/>
      <c r="L126" s="106" t="str">
        <f aca="false">IF(AND($J126="",$K126=""),"",ROUND(IFERROR(VALUE(LEFT($J126,1)),0)*12+IFERROR(VALUE(LEFT($K126,1)),0)*8,0))</f>
        <v/>
      </c>
      <c r="M126" s="106" t="str">
        <f aca="false">IF($L126="","",IF($L126&gt;=80,"A - pursue now",IF($L126&gt;=60,"B - worth pursuing",IF($L126&gt;=40,"C - nurture","D - park it"))))</f>
        <v/>
      </c>
      <c r="N126" s="80"/>
      <c r="O126" s="105"/>
      <c r="P126" s="81"/>
      <c r="Q126" s="79"/>
      <c r="R126" s="81"/>
      <c r="S126" s="79"/>
      <c r="T126" s="80"/>
      <c r="U126" s="81"/>
      <c r="V126" s="110"/>
      <c r="W126" s="108"/>
      <c r="X126" s="81"/>
      <c r="Y126" s="81"/>
    </row>
    <row r="127" customFormat="false" ht="27.75" hidden="false" customHeight="true" outlineLevel="0" collapsed="false">
      <c r="A127" s="79"/>
      <c r="B127" s="80"/>
      <c r="C127" s="81"/>
      <c r="D127" s="80"/>
      <c r="E127" s="80"/>
      <c r="F127" s="80"/>
      <c r="G127" s="80"/>
      <c r="H127" s="80"/>
      <c r="I127" s="81"/>
      <c r="J127" s="105"/>
      <c r="K127" s="105"/>
      <c r="L127" s="106" t="str">
        <f aca="false">IF(AND($J127="",$K127=""),"",ROUND(IFERROR(VALUE(LEFT($J127,1)),0)*12+IFERROR(VALUE(LEFT($K127,1)),0)*8,0))</f>
        <v/>
      </c>
      <c r="M127" s="106" t="str">
        <f aca="false">IF($L127="","",IF($L127&gt;=80,"A - pursue now",IF($L127&gt;=60,"B - worth pursuing",IF($L127&gt;=40,"C - nurture","D - park it"))))</f>
        <v/>
      </c>
      <c r="N127" s="80"/>
      <c r="O127" s="105"/>
      <c r="P127" s="81"/>
      <c r="Q127" s="79"/>
      <c r="R127" s="81"/>
      <c r="S127" s="79"/>
      <c r="T127" s="80"/>
      <c r="U127" s="81"/>
      <c r="V127" s="110"/>
      <c r="W127" s="108"/>
      <c r="X127" s="81"/>
      <c r="Y127" s="81"/>
    </row>
    <row r="128" customFormat="false" ht="27.75" hidden="false" customHeight="true" outlineLevel="0" collapsed="false">
      <c r="A128" s="79"/>
      <c r="B128" s="80"/>
      <c r="C128" s="81"/>
      <c r="D128" s="80"/>
      <c r="E128" s="80"/>
      <c r="F128" s="80"/>
      <c r="G128" s="80"/>
      <c r="H128" s="80"/>
      <c r="I128" s="81"/>
      <c r="J128" s="105"/>
      <c r="K128" s="105"/>
      <c r="L128" s="106" t="str">
        <f aca="false">IF(AND($J128="",$K128=""),"",ROUND(IFERROR(VALUE(LEFT($J128,1)),0)*12+IFERROR(VALUE(LEFT($K128,1)),0)*8,0))</f>
        <v/>
      </c>
      <c r="M128" s="106" t="str">
        <f aca="false">IF($L128="","",IF($L128&gt;=80,"A - pursue now",IF($L128&gt;=60,"B - worth pursuing",IF($L128&gt;=40,"C - nurture","D - park it"))))</f>
        <v/>
      </c>
      <c r="N128" s="80"/>
      <c r="O128" s="105"/>
      <c r="P128" s="81"/>
      <c r="Q128" s="79"/>
      <c r="R128" s="81"/>
      <c r="S128" s="79"/>
      <c r="T128" s="80"/>
      <c r="U128" s="81"/>
      <c r="V128" s="110"/>
      <c r="W128" s="108"/>
      <c r="X128" s="81"/>
      <c r="Y128" s="81"/>
    </row>
    <row r="129" customFormat="false" ht="27.75" hidden="false" customHeight="true" outlineLevel="0" collapsed="false">
      <c r="A129" s="79"/>
      <c r="B129" s="80"/>
      <c r="C129" s="81"/>
      <c r="D129" s="80"/>
      <c r="E129" s="80"/>
      <c r="F129" s="80"/>
      <c r="G129" s="80"/>
      <c r="H129" s="80"/>
      <c r="I129" s="81"/>
      <c r="J129" s="105"/>
      <c r="K129" s="105"/>
      <c r="L129" s="106" t="str">
        <f aca="false">IF(AND($J129="",$K129=""),"",ROUND(IFERROR(VALUE(LEFT($J129,1)),0)*12+IFERROR(VALUE(LEFT($K129,1)),0)*8,0))</f>
        <v/>
      </c>
      <c r="M129" s="106" t="str">
        <f aca="false">IF($L129="","",IF($L129&gt;=80,"A - pursue now",IF($L129&gt;=60,"B - worth pursuing",IF($L129&gt;=40,"C - nurture","D - park it"))))</f>
        <v/>
      </c>
      <c r="N129" s="80"/>
      <c r="O129" s="105"/>
      <c r="P129" s="81"/>
      <c r="Q129" s="79"/>
      <c r="R129" s="81"/>
      <c r="S129" s="79"/>
      <c r="T129" s="80"/>
      <c r="U129" s="81"/>
      <c r="V129" s="110"/>
      <c r="W129" s="108"/>
      <c r="X129" s="81"/>
      <c r="Y129" s="81"/>
    </row>
    <row r="130" customFormat="false" ht="27.75" hidden="false" customHeight="true" outlineLevel="0" collapsed="false">
      <c r="A130" s="79"/>
      <c r="B130" s="80"/>
      <c r="C130" s="81"/>
      <c r="D130" s="80"/>
      <c r="E130" s="80"/>
      <c r="F130" s="80"/>
      <c r="G130" s="80"/>
      <c r="H130" s="80"/>
      <c r="I130" s="81"/>
      <c r="J130" s="105"/>
      <c r="K130" s="105"/>
      <c r="L130" s="106" t="str">
        <f aca="false">IF(AND($J130="",$K130=""),"",ROUND(IFERROR(VALUE(LEFT($J130,1)),0)*12+IFERROR(VALUE(LEFT($K130,1)),0)*8,0))</f>
        <v/>
      </c>
      <c r="M130" s="106" t="str">
        <f aca="false">IF($L130="","",IF($L130&gt;=80,"A - pursue now",IF($L130&gt;=60,"B - worth pursuing",IF($L130&gt;=40,"C - nurture","D - park it"))))</f>
        <v/>
      </c>
      <c r="N130" s="80"/>
      <c r="O130" s="105"/>
      <c r="P130" s="81"/>
      <c r="Q130" s="79"/>
      <c r="R130" s="81"/>
      <c r="S130" s="79"/>
      <c r="T130" s="80"/>
      <c r="U130" s="81"/>
      <c r="V130" s="110"/>
      <c r="W130" s="108"/>
      <c r="X130" s="81"/>
      <c r="Y130" s="81"/>
    </row>
    <row r="131" customFormat="false" ht="27.75" hidden="false" customHeight="true" outlineLevel="0" collapsed="false">
      <c r="A131" s="79"/>
      <c r="B131" s="80"/>
      <c r="C131" s="81"/>
      <c r="D131" s="80"/>
      <c r="E131" s="80"/>
      <c r="F131" s="80"/>
      <c r="G131" s="80"/>
      <c r="H131" s="80"/>
      <c r="I131" s="81"/>
      <c r="J131" s="105"/>
      <c r="K131" s="105"/>
      <c r="L131" s="106" t="str">
        <f aca="false">IF(AND($J131="",$K131=""),"",ROUND(IFERROR(VALUE(LEFT($J131,1)),0)*12+IFERROR(VALUE(LEFT($K131,1)),0)*8,0))</f>
        <v/>
      </c>
      <c r="M131" s="106" t="str">
        <f aca="false">IF($L131="","",IF($L131&gt;=80,"A - pursue now",IF($L131&gt;=60,"B - worth pursuing",IF($L131&gt;=40,"C - nurture","D - park it"))))</f>
        <v/>
      </c>
      <c r="N131" s="80"/>
      <c r="O131" s="105"/>
      <c r="P131" s="81"/>
      <c r="Q131" s="79"/>
      <c r="R131" s="81"/>
      <c r="S131" s="79"/>
      <c r="T131" s="80"/>
      <c r="U131" s="81"/>
      <c r="V131" s="110"/>
      <c r="W131" s="108"/>
      <c r="X131" s="81"/>
      <c r="Y131" s="81"/>
    </row>
    <row r="132" customFormat="false" ht="27.75" hidden="false" customHeight="true" outlineLevel="0" collapsed="false">
      <c r="A132" s="79"/>
      <c r="B132" s="80"/>
      <c r="C132" s="81"/>
      <c r="D132" s="80"/>
      <c r="E132" s="80"/>
      <c r="F132" s="80"/>
      <c r="G132" s="80"/>
      <c r="H132" s="80"/>
      <c r="I132" s="81"/>
      <c r="J132" s="105"/>
      <c r="K132" s="105"/>
      <c r="L132" s="106" t="str">
        <f aca="false">IF(AND($J132="",$K132=""),"",ROUND(IFERROR(VALUE(LEFT($J132,1)),0)*12+IFERROR(VALUE(LEFT($K132,1)),0)*8,0))</f>
        <v/>
      </c>
      <c r="M132" s="106" t="str">
        <f aca="false">IF($L132="","",IF($L132&gt;=80,"A - pursue now",IF($L132&gt;=60,"B - worth pursuing",IF($L132&gt;=40,"C - nurture","D - park it"))))</f>
        <v/>
      </c>
      <c r="N132" s="80"/>
      <c r="O132" s="105"/>
      <c r="P132" s="81"/>
      <c r="Q132" s="79"/>
      <c r="R132" s="81"/>
      <c r="S132" s="79"/>
      <c r="T132" s="80"/>
      <c r="U132" s="81"/>
      <c r="V132" s="110"/>
      <c r="W132" s="108"/>
      <c r="X132" s="81"/>
      <c r="Y132" s="81"/>
    </row>
    <row r="133" customFormat="false" ht="27.75" hidden="false" customHeight="true" outlineLevel="0" collapsed="false">
      <c r="A133" s="79"/>
      <c r="B133" s="80"/>
      <c r="C133" s="81"/>
      <c r="D133" s="80"/>
      <c r="E133" s="80"/>
      <c r="F133" s="80"/>
      <c r="G133" s="80"/>
      <c r="H133" s="80"/>
      <c r="I133" s="81"/>
      <c r="J133" s="105"/>
      <c r="K133" s="105"/>
      <c r="L133" s="106" t="str">
        <f aca="false">IF(AND($J133="",$K133=""),"",ROUND(IFERROR(VALUE(LEFT($J133,1)),0)*12+IFERROR(VALUE(LEFT($K133,1)),0)*8,0))</f>
        <v/>
      </c>
      <c r="M133" s="106" t="str">
        <f aca="false">IF($L133="","",IF($L133&gt;=80,"A - pursue now",IF($L133&gt;=60,"B - worth pursuing",IF($L133&gt;=40,"C - nurture","D - park it"))))</f>
        <v/>
      </c>
      <c r="N133" s="80"/>
      <c r="O133" s="105"/>
      <c r="P133" s="81"/>
      <c r="Q133" s="79"/>
      <c r="R133" s="81"/>
      <c r="S133" s="79"/>
      <c r="T133" s="80"/>
      <c r="U133" s="81"/>
      <c r="V133" s="110"/>
      <c r="W133" s="108"/>
      <c r="X133" s="81"/>
      <c r="Y133" s="81"/>
    </row>
    <row r="134" customFormat="false" ht="27.75" hidden="false" customHeight="true" outlineLevel="0" collapsed="false">
      <c r="A134" s="79"/>
      <c r="B134" s="80"/>
      <c r="C134" s="81"/>
      <c r="D134" s="80"/>
      <c r="E134" s="80"/>
      <c r="F134" s="80"/>
      <c r="G134" s="80"/>
      <c r="H134" s="80"/>
      <c r="I134" s="81"/>
      <c r="J134" s="105"/>
      <c r="K134" s="105"/>
      <c r="L134" s="106" t="str">
        <f aca="false">IF(AND($J134="",$K134=""),"",ROUND(IFERROR(VALUE(LEFT($J134,1)),0)*12+IFERROR(VALUE(LEFT($K134,1)),0)*8,0))</f>
        <v/>
      </c>
      <c r="M134" s="106" t="str">
        <f aca="false">IF($L134="","",IF($L134&gt;=80,"A - pursue now",IF($L134&gt;=60,"B - worth pursuing",IF($L134&gt;=40,"C - nurture","D - park it"))))</f>
        <v/>
      </c>
      <c r="N134" s="80"/>
      <c r="O134" s="105"/>
      <c r="P134" s="81"/>
      <c r="Q134" s="79"/>
      <c r="R134" s="81"/>
      <c r="S134" s="79"/>
      <c r="T134" s="80"/>
      <c r="U134" s="81"/>
      <c r="V134" s="110"/>
      <c r="W134" s="108"/>
      <c r="X134" s="81"/>
      <c r="Y134" s="81"/>
    </row>
    <row r="135" customFormat="false" ht="27.75" hidden="false" customHeight="true" outlineLevel="0" collapsed="false">
      <c r="A135" s="79"/>
      <c r="B135" s="80"/>
      <c r="C135" s="81"/>
      <c r="D135" s="80"/>
      <c r="E135" s="80"/>
      <c r="F135" s="80"/>
      <c r="G135" s="80"/>
      <c r="H135" s="80"/>
      <c r="I135" s="81"/>
      <c r="J135" s="105"/>
      <c r="K135" s="105"/>
      <c r="L135" s="106" t="str">
        <f aca="false">IF(AND($J135="",$K135=""),"",ROUND(IFERROR(VALUE(LEFT($J135,1)),0)*12+IFERROR(VALUE(LEFT($K135,1)),0)*8,0))</f>
        <v/>
      </c>
      <c r="M135" s="106" t="str">
        <f aca="false">IF($L135="","",IF($L135&gt;=80,"A - pursue now",IF($L135&gt;=60,"B - worth pursuing",IF($L135&gt;=40,"C - nurture","D - park it"))))</f>
        <v/>
      </c>
      <c r="N135" s="80"/>
      <c r="O135" s="105"/>
      <c r="P135" s="81"/>
      <c r="Q135" s="79"/>
      <c r="R135" s="81"/>
      <c r="S135" s="79"/>
      <c r="T135" s="80"/>
      <c r="U135" s="81"/>
      <c r="V135" s="110"/>
      <c r="W135" s="108"/>
      <c r="X135" s="81"/>
      <c r="Y135" s="81"/>
    </row>
    <row r="136" customFormat="false" ht="27.75" hidden="false" customHeight="true" outlineLevel="0" collapsed="false">
      <c r="A136" s="79"/>
      <c r="B136" s="80"/>
      <c r="C136" s="81"/>
      <c r="D136" s="80"/>
      <c r="E136" s="80"/>
      <c r="F136" s="80"/>
      <c r="G136" s="80"/>
      <c r="H136" s="80"/>
      <c r="I136" s="81"/>
      <c r="J136" s="105"/>
      <c r="K136" s="105"/>
      <c r="L136" s="106" t="str">
        <f aca="false">IF(AND($J136="",$K136=""),"",ROUND(IFERROR(VALUE(LEFT($J136,1)),0)*12+IFERROR(VALUE(LEFT($K136,1)),0)*8,0))</f>
        <v/>
      </c>
      <c r="M136" s="106" t="str">
        <f aca="false">IF($L136="","",IF($L136&gt;=80,"A - pursue now",IF($L136&gt;=60,"B - worth pursuing",IF($L136&gt;=40,"C - nurture","D - park it"))))</f>
        <v/>
      </c>
      <c r="N136" s="80"/>
      <c r="O136" s="105"/>
      <c r="P136" s="81"/>
      <c r="Q136" s="79"/>
      <c r="R136" s="81"/>
      <c r="S136" s="79"/>
      <c r="T136" s="80"/>
      <c r="U136" s="81"/>
      <c r="V136" s="110"/>
      <c r="W136" s="108"/>
      <c r="X136" s="81"/>
      <c r="Y136" s="81"/>
    </row>
    <row r="137" customFormat="false" ht="27.75" hidden="false" customHeight="true" outlineLevel="0" collapsed="false">
      <c r="A137" s="79"/>
      <c r="B137" s="80"/>
      <c r="C137" s="81"/>
      <c r="D137" s="80"/>
      <c r="E137" s="80"/>
      <c r="F137" s="80"/>
      <c r="G137" s="80"/>
      <c r="H137" s="80"/>
      <c r="I137" s="81"/>
      <c r="J137" s="105"/>
      <c r="K137" s="105"/>
      <c r="L137" s="106" t="str">
        <f aca="false">IF(AND($J137="",$K137=""),"",ROUND(IFERROR(VALUE(LEFT($J137,1)),0)*12+IFERROR(VALUE(LEFT($K137,1)),0)*8,0))</f>
        <v/>
      </c>
      <c r="M137" s="106" t="str">
        <f aca="false">IF($L137="","",IF($L137&gt;=80,"A - pursue now",IF($L137&gt;=60,"B - worth pursuing",IF($L137&gt;=40,"C - nurture","D - park it"))))</f>
        <v/>
      </c>
      <c r="N137" s="80"/>
      <c r="O137" s="105"/>
      <c r="P137" s="81"/>
      <c r="Q137" s="79"/>
      <c r="R137" s="81"/>
      <c r="S137" s="79"/>
      <c r="T137" s="80"/>
      <c r="U137" s="81"/>
      <c r="V137" s="110"/>
      <c r="W137" s="108"/>
      <c r="X137" s="81"/>
      <c r="Y137" s="81"/>
    </row>
    <row r="138" customFormat="false" ht="27.75" hidden="false" customHeight="true" outlineLevel="0" collapsed="false">
      <c r="A138" s="79"/>
      <c r="B138" s="80"/>
      <c r="C138" s="81"/>
      <c r="D138" s="80"/>
      <c r="E138" s="80"/>
      <c r="F138" s="80"/>
      <c r="G138" s="80"/>
      <c r="H138" s="80"/>
      <c r="I138" s="81"/>
      <c r="J138" s="105"/>
      <c r="K138" s="105"/>
      <c r="L138" s="106" t="str">
        <f aca="false">IF(AND($J138="",$K138=""),"",ROUND(IFERROR(VALUE(LEFT($J138,1)),0)*12+IFERROR(VALUE(LEFT($K138,1)),0)*8,0))</f>
        <v/>
      </c>
      <c r="M138" s="106" t="str">
        <f aca="false">IF($L138="","",IF($L138&gt;=80,"A - pursue now",IF($L138&gt;=60,"B - worth pursuing",IF($L138&gt;=40,"C - nurture","D - park it"))))</f>
        <v/>
      </c>
      <c r="N138" s="80"/>
      <c r="O138" s="105"/>
      <c r="P138" s="81"/>
      <c r="Q138" s="79"/>
      <c r="R138" s="81"/>
      <c r="S138" s="79"/>
      <c r="T138" s="80"/>
      <c r="U138" s="81"/>
      <c r="V138" s="110"/>
      <c r="W138" s="108"/>
      <c r="X138" s="81"/>
      <c r="Y138" s="81"/>
    </row>
    <row r="139" customFormat="false" ht="27.75" hidden="false" customHeight="true" outlineLevel="0" collapsed="false">
      <c r="A139" s="79"/>
      <c r="B139" s="80"/>
      <c r="C139" s="81"/>
      <c r="D139" s="80"/>
      <c r="E139" s="80"/>
      <c r="F139" s="80"/>
      <c r="G139" s="80"/>
      <c r="H139" s="80"/>
      <c r="I139" s="81"/>
      <c r="J139" s="105"/>
      <c r="K139" s="105"/>
      <c r="L139" s="106" t="str">
        <f aca="false">IF(AND($J139="",$K139=""),"",ROUND(IFERROR(VALUE(LEFT($J139,1)),0)*12+IFERROR(VALUE(LEFT($K139,1)),0)*8,0))</f>
        <v/>
      </c>
      <c r="M139" s="106" t="str">
        <f aca="false">IF($L139="","",IF($L139&gt;=80,"A - pursue now",IF($L139&gt;=60,"B - worth pursuing",IF($L139&gt;=40,"C - nurture","D - park it"))))</f>
        <v/>
      </c>
      <c r="N139" s="80"/>
      <c r="O139" s="105"/>
      <c r="P139" s="81"/>
      <c r="Q139" s="79"/>
      <c r="R139" s="81"/>
      <c r="S139" s="79"/>
      <c r="T139" s="80"/>
      <c r="U139" s="81"/>
      <c r="V139" s="110"/>
      <c r="W139" s="108"/>
      <c r="X139" s="81"/>
      <c r="Y139" s="81"/>
    </row>
    <row r="140" customFormat="false" ht="27.75" hidden="false" customHeight="true" outlineLevel="0" collapsed="false">
      <c r="A140" s="79"/>
      <c r="B140" s="80"/>
      <c r="C140" s="81"/>
      <c r="D140" s="80"/>
      <c r="E140" s="80"/>
      <c r="F140" s="80"/>
      <c r="G140" s="80"/>
      <c r="H140" s="80"/>
      <c r="I140" s="81"/>
      <c r="J140" s="105"/>
      <c r="K140" s="105"/>
      <c r="L140" s="106" t="str">
        <f aca="false">IF(AND($J140="",$K140=""),"",ROUND(IFERROR(VALUE(LEFT($J140,1)),0)*12+IFERROR(VALUE(LEFT($K140,1)),0)*8,0))</f>
        <v/>
      </c>
      <c r="M140" s="106" t="str">
        <f aca="false">IF($L140="","",IF($L140&gt;=80,"A - pursue now",IF($L140&gt;=60,"B - worth pursuing",IF($L140&gt;=40,"C - nurture","D - park it"))))</f>
        <v/>
      </c>
      <c r="N140" s="80"/>
      <c r="O140" s="105"/>
      <c r="P140" s="81"/>
      <c r="Q140" s="79"/>
      <c r="R140" s="81"/>
      <c r="S140" s="79"/>
      <c r="T140" s="80"/>
      <c r="U140" s="81"/>
      <c r="V140" s="110"/>
      <c r="W140" s="108"/>
      <c r="X140" s="81"/>
      <c r="Y140" s="81"/>
    </row>
    <row r="141" customFormat="false" ht="27.75" hidden="false" customHeight="true" outlineLevel="0" collapsed="false">
      <c r="A141" s="79"/>
      <c r="B141" s="80"/>
      <c r="C141" s="81"/>
      <c r="D141" s="80"/>
      <c r="E141" s="80"/>
      <c r="F141" s="80"/>
      <c r="G141" s="80"/>
      <c r="H141" s="80"/>
      <c r="I141" s="81"/>
      <c r="J141" s="105"/>
      <c r="K141" s="105"/>
      <c r="L141" s="106" t="str">
        <f aca="false">IF(AND($J141="",$K141=""),"",ROUND(IFERROR(VALUE(LEFT($J141,1)),0)*12+IFERROR(VALUE(LEFT($K141,1)),0)*8,0))</f>
        <v/>
      </c>
      <c r="M141" s="106" t="str">
        <f aca="false">IF($L141="","",IF($L141&gt;=80,"A - pursue now",IF($L141&gt;=60,"B - worth pursuing",IF($L141&gt;=40,"C - nurture","D - park it"))))</f>
        <v/>
      </c>
      <c r="N141" s="80"/>
      <c r="O141" s="105"/>
      <c r="P141" s="81"/>
      <c r="Q141" s="79"/>
      <c r="R141" s="81"/>
      <c r="S141" s="79"/>
      <c r="T141" s="80"/>
      <c r="U141" s="81"/>
      <c r="V141" s="110"/>
      <c r="W141" s="108"/>
      <c r="X141" s="81"/>
      <c r="Y141" s="81"/>
    </row>
    <row r="142" customFormat="false" ht="27.75" hidden="false" customHeight="true" outlineLevel="0" collapsed="false">
      <c r="A142" s="79"/>
      <c r="B142" s="80"/>
      <c r="C142" s="81"/>
      <c r="D142" s="80"/>
      <c r="E142" s="80"/>
      <c r="F142" s="80"/>
      <c r="G142" s="80"/>
      <c r="H142" s="80"/>
      <c r="I142" s="81"/>
      <c r="J142" s="105"/>
      <c r="K142" s="105"/>
      <c r="L142" s="106" t="str">
        <f aca="false">IF(AND($J142="",$K142=""),"",ROUND(IFERROR(VALUE(LEFT($J142,1)),0)*12+IFERROR(VALUE(LEFT($K142,1)),0)*8,0))</f>
        <v/>
      </c>
      <c r="M142" s="106" t="str">
        <f aca="false">IF($L142="","",IF($L142&gt;=80,"A - pursue now",IF($L142&gt;=60,"B - worth pursuing",IF($L142&gt;=40,"C - nurture","D - park it"))))</f>
        <v/>
      </c>
      <c r="N142" s="80"/>
      <c r="O142" s="105"/>
      <c r="P142" s="81"/>
      <c r="Q142" s="79"/>
      <c r="R142" s="81"/>
      <c r="S142" s="79"/>
      <c r="T142" s="80"/>
      <c r="U142" s="81"/>
      <c r="V142" s="110"/>
      <c r="W142" s="108"/>
      <c r="X142" s="81"/>
      <c r="Y142" s="81"/>
    </row>
    <row r="143" customFormat="false" ht="27.75" hidden="false" customHeight="true" outlineLevel="0" collapsed="false">
      <c r="A143" s="79"/>
      <c r="B143" s="80"/>
      <c r="C143" s="81"/>
      <c r="D143" s="80"/>
      <c r="E143" s="80"/>
      <c r="F143" s="80"/>
      <c r="G143" s="80"/>
      <c r="H143" s="80"/>
      <c r="I143" s="81"/>
      <c r="J143" s="105"/>
      <c r="K143" s="105"/>
      <c r="L143" s="106" t="str">
        <f aca="false">IF(AND($J143="",$K143=""),"",ROUND(IFERROR(VALUE(LEFT($J143,1)),0)*12+IFERROR(VALUE(LEFT($K143,1)),0)*8,0))</f>
        <v/>
      </c>
      <c r="M143" s="106" t="str">
        <f aca="false">IF($L143="","",IF($L143&gt;=80,"A - pursue now",IF($L143&gt;=60,"B - worth pursuing",IF($L143&gt;=40,"C - nurture","D - park it"))))</f>
        <v/>
      </c>
      <c r="N143" s="80"/>
      <c r="O143" s="105"/>
      <c r="P143" s="81"/>
      <c r="Q143" s="79"/>
      <c r="R143" s="81"/>
      <c r="S143" s="79"/>
      <c r="T143" s="80"/>
      <c r="U143" s="81"/>
      <c r="V143" s="110"/>
      <c r="W143" s="108"/>
      <c r="X143" s="81"/>
      <c r="Y143" s="81"/>
    </row>
    <row r="144" customFormat="false" ht="27.75" hidden="false" customHeight="true" outlineLevel="0" collapsed="false">
      <c r="A144" s="79"/>
      <c r="B144" s="80"/>
      <c r="C144" s="81"/>
      <c r="D144" s="80"/>
      <c r="E144" s="80"/>
      <c r="F144" s="80"/>
      <c r="G144" s="80"/>
      <c r="H144" s="80"/>
      <c r="I144" s="81"/>
      <c r="J144" s="105"/>
      <c r="K144" s="105"/>
      <c r="L144" s="106" t="str">
        <f aca="false">IF(AND($J144="",$K144=""),"",ROUND(IFERROR(VALUE(LEFT($J144,1)),0)*12+IFERROR(VALUE(LEFT($K144,1)),0)*8,0))</f>
        <v/>
      </c>
      <c r="M144" s="106" t="str">
        <f aca="false">IF($L144="","",IF($L144&gt;=80,"A - pursue now",IF($L144&gt;=60,"B - worth pursuing",IF($L144&gt;=40,"C - nurture","D - park it"))))</f>
        <v/>
      </c>
      <c r="N144" s="80"/>
      <c r="O144" s="105"/>
      <c r="P144" s="81"/>
      <c r="Q144" s="79"/>
      <c r="R144" s="81"/>
      <c r="S144" s="79"/>
      <c r="T144" s="80"/>
      <c r="U144" s="81"/>
      <c r="V144" s="110"/>
      <c r="W144" s="108"/>
      <c r="X144" s="81"/>
      <c r="Y144" s="81"/>
    </row>
    <row r="145" customFormat="false" ht="27.75" hidden="false" customHeight="true" outlineLevel="0" collapsed="false">
      <c r="A145" s="79"/>
      <c r="B145" s="80"/>
      <c r="C145" s="81"/>
      <c r="D145" s="80"/>
      <c r="E145" s="80"/>
      <c r="F145" s="80"/>
      <c r="G145" s="80"/>
      <c r="H145" s="80"/>
      <c r="I145" s="81"/>
      <c r="J145" s="105"/>
      <c r="K145" s="105"/>
      <c r="L145" s="106" t="str">
        <f aca="false">IF(AND($J145="",$K145=""),"",ROUND(IFERROR(VALUE(LEFT($J145,1)),0)*12+IFERROR(VALUE(LEFT($K145,1)),0)*8,0))</f>
        <v/>
      </c>
      <c r="M145" s="106" t="str">
        <f aca="false">IF($L145="","",IF($L145&gt;=80,"A - pursue now",IF($L145&gt;=60,"B - worth pursuing",IF($L145&gt;=40,"C - nurture","D - park it"))))</f>
        <v/>
      </c>
      <c r="N145" s="80"/>
      <c r="O145" s="105"/>
      <c r="P145" s="81"/>
      <c r="Q145" s="79"/>
      <c r="R145" s="81"/>
      <c r="S145" s="79"/>
      <c r="T145" s="80"/>
      <c r="U145" s="81"/>
      <c r="V145" s="110"/>
      <c r="W145" s="108"/>
      <c r="X145" s="81"/>
      <c r="Y145" s="81"/>
    </row>
    <row r="146" customFormat="false" ht="27.75" hidden="false" customHeight="true" outlineLevel="0" collapsed="false">
      <c r="A146" s="79"/>
      <c r="B146" s="80"/>
      <c r="C146" s="81"/>
      <c r="D146" s="80"/>
      <c r="E146" s="80"/>
      <c r="F146" s="80"/>
      <c r="G146" s="80"/>
      <c r="H146" s="80"/>
      <c r="I146" s="81"/>
      <c r="J146" s="105"/>
      <c r="K146" s="105"/>
      <c r="L146" s="106" t="str">
        <f aca="false">IF(AND($J146="",$K146=""),"",ROUND(IFERROR(VALUE(LEFT($J146,1)),0)*12+IFERROR(VALUE(LEFT($K146,1)),0)*8,0))</f>
        <v/>
      </c>
      <c r="M146" s="106" t="str">
        <f aca="false">IF($L146="","",IF($L146&gt;=80,"A - pursue now",IF($L146&gt;=60,"B - worth pursuing",IF($L146&gt;=40,"C - nurture","D - park it"))))</f>
        <v/>
      </c>
      <c r="N146" s="80"/>
      <c r="O146" s="105"/>
      <c r="P146" s="81"/>
      <c r="Q146" s="79"/>
      <c r="R146" s="81"/>
      <c r="S146" s="79"/>
      <c r="T146" s="80"/>
      <c r="U146" s="81"/>
      <c r="V146" s="110"/>
      <c r="W146" s="108"/>
      <c r="X146" s="81"/>
      <c r="Y146" s="81"/>
    </row>
    <row r="147" customFormat="false" ht="27.75" hidden="false" customHeight="true" outlineLevel="0" collapsed="false">
      <c r="A147" s="79"/>
      <c r="B147" s="80"/>
      <c r="C147" s="81"/>
      <c r="D147" s="80"/>
      <c r="E147" s="80"/>
      <c r="F147" s="80"/>
      <c r="G147" s="80"/>
      <c r="H147" s="80"/>
      <c r="I147" s="81"/>
      <c r="J147" s="105"/>
      <c r="K147" s="105"/>
      <c r="L147" s="106" t="str">
        <f aca="false">IF(AND($J147="",$K147=""),"",ROUND(IFERROR(VALUE(LEFT($J147,1)),0)*12+IFERROR(VALUE(LEFT($K147,1)),0)*8,0))</f>
        <v/>
      </c>
      <c r="M147" s="106" t="str">
        <f aca="false">IF($L147="","",IF($L147&gt;=80,"A - pursue now",IF($L147&gt;=60,"B - worth pursuing",IF($L147&gt;=40,"C - nurture","D - park it"))))</f>
        <v/>
      </c>
      <c r="N147" s="80"/>
      <c r="O147" s="105"/>
      <c r="P147" s="81"/>
      <c r="Q147" s="79"/>
      <c r="R147" s="81"/>
      <c r="S147" s="79"/>
      <c r="T147" s="80"/>
      <c r="U147" s="81"/>
      <c r="V147" s="110"/>
      <c r="W147" s="108"/>
      <c r="X147" s="81"/>
      <c r="Y147" s="81"/>
    </row>
    <row r="148" customFormat="false" ht="27.75" hidden="false" customHeight="true" outlineLevel="0" collapsed="false">
      <c r="A148" s="79"/>
      <c r="B148" s="80"/>
      <c r="C148" s="81"/>
      <c r="D148" s="80"/>
      <c r="E148" s="80"/>
      <c r="F148" s="80"/>
      <c r="G148" s="80"/>
      <c r="H148" s="80"/>
      <c r="I148" s="81"/>
      <c r="J148" s="105"/>
      <c r="K148" s="105"/>
      <c r="L148" s="106" t="str">
        <f aca="false">IF(AND($J148="",$K148=""),"",ROUND(IFERROR(VALUE(LEFT($J148,1)),0)*12+IFERROR(VALUE(LEFT($K148,1)),0)*8,0))</f>
        <v/>
      </c>
      <c r="M148" s="106" t="str">
        <f aca="false">IF($L148="","",IF($L148&gt;=80,"A - pursue now",IF($L148&gt;=60,"B - worth pursuing",IF($L148&gt;=40,"C - nurture","D - park it"))))</f>
        <v/>
      </c>
      <c r="N148" s="80"/>
      <c r="O148" s="105"/>
      <c r="P148" s="81"/>
      <c r="Q148" s="79"/>
      <c r="R148" s="81"/>
      <c r="S148" s="79"/>
      <c r="T148" s="80"/>
      <c r="U148" s="81"/>
      <c r="V148" s="110"/>
      <c r="W148" s="108"/>
      <c r="X148" s="81"/>
      <c r="Y148" s="81"/>
    </row>
    <row r="149" customFormat="false" ht="27.75" hidden="false" customHeight="true" outlineLevel="0" collapsed="false">
      <c r="A149" s="79"/>
      <c r="B149" s="80"/>
      <c r="C149" s="81"/>
      <c r="D149" s="80"/>
      <c r="E149" s="80"/>
      <c r="F149" s="80"/>
      <c r="G149" s="80"/>
      <c r="H149" s="80"/>
      <c r="I149" s="81"/>
      <c r="J149" s="105"/>
      <c r="K149" s="105"/>
      <c r="L149" s="106" t="str">
        <f aca="false">IF(AND($J149="",$K149=""),"",ROUND(IFERROR(VALUE(LEFT($J149,1)),0)*12+IFERROR(VALUE(LEFT($K149,1)),0)*8,0))</f>
        <v/>
      </c>
      <c r="M149" s="106" t="str">
        <f aca="false">IF($L149="","",IF($L149&gt;=80,"A - pursue now",IF($L149&gt;=60,"B - worth pursuing",IF($L149&gt;=40,"C - nurture","D - park it"))))</f>
        <v/>
      </c>
      <c r="N149" s="80"/>
      <c r="O149" s="105"/>
      <c r="P149" s="81"/>
      <c r="Q149" s="79"/>
      <c r="R149" s="81"/>
      <c r="S149" s="79"/>
      <c r="T149" s="80"/>
      <c r="U149" s="81"/>
      <c r="V149" s="110"/>
      <c r="W149" s="108"/>
      <c r="X149" s="81"/>
      <c r="Y149" s="81"/>
    </row>
    <row r="150" customFormat="false" ht="27.75" hidden="false" customHeight="true" outlineLevel="0" collapsed="false">
      <c r="A150" s="79"/>
      <c r="B150" s="80"/>
      <c r="C150" s="81"/>
      <c r="D150" s="80"/>
      <c r="E150" s="80"/>
      <c r="F150" s="80"/>
      <c r="G150" s="80"/>
      <c r="H150" s="80"/>
      <c r="I150" s="81"/>
      <c r="J150" s="105"/>
      <c r="K150" s="105"/>
      <c r="L150" s="106" t="str">
        <f aca="false">IF(AND($J150="",$K150=""),"",ROUND(IFERROR(VALUE(LEFT($J150,1)),0)*12+IFERROR(VALUE(LEFT($K150,1)),0)*8,0))</f>
        <v/>
      </c>
      <c r="M150" s="106" t="str">
        <f aca="false">IF($L150="","",IF($L150&gt;=80,"A - pursue now",IF($L150&gt;=60,"B - worth pursuing",IF($L150&gt;=40,"C - nurture","D - park it"))))</f>
        <v/>
      </c>
      <c r="N150" s="80"/>
      <c r="O150" s="105"/>
      <c r="P150" s="81"/>
      <c r="Q150" s="79"/>
      <c r="R150" s="81"/>
      <c r="S150" s="79"/>
      <c r="T150" s="80"/>
      <c r="U150" s="81"/>
      <c r="V150" s="110"/>
      <c r="W150" s="108"/>
      <c r="X150" s="81"/>
      <c r="Y150" s="81"/>
    </row>
    <row r="151" customFormat="false" ht="27.75" hidden="false" customHeight="true" outlineLevel="0" collapsed="false">
      <c r="A151" s="79"/>
      <c r="B151" s="80"/>
      <c r="C151" s="81"/>
      <c r="D151" s="80"/>
      <c r="E151" s="80"/>
      <c r="F151" s="80"/>
      <c r="G151" s="80"/>
      <c r="H151" s="80"/>
      <c r="I151" s="81"/>
      <c r="J151" s="105"/>
      <c r="K151" s="105"/>
      <c r="L151" s="106" t="str">
        <f aca="false">IF(AND($J151="",$K151=""),"",ROUND(IFERROR(VALUE(LEFT($J151,1)),0)*12+IFERROR(VALUE(LEFT($K151,1)),0)*8,0))</f>
        <v/>
      </c>
      <c r="M151" s="106" t="str">
        <f aca="false">IF($L151="","",IF($L151&gt;=80,"A - pursue now",IF($L151&gt;=60,"B - worth pursuing",IF($L151&gt;=40,"C - nurture","D - park it"))))</f>
        <v/>
      </c>
      <c r="N151" s="80"/>
      <c r="O151" s="105"/>
      <c r="P151" s="81"/>
      <c r="Q151" s="79"/>
      <c r="R151" s="81"/>
      <c r="S151" s="79"/>
      <c r="T151" s="80"/>
      <c r="U151" s="81"/>
      <c r="V151" s="110"/>
      <c r="W151" s="108"/>
      <c r="X151" s="81"/>
      <c r="Y151" s="81"/>
    </row>
    <row r="152" customFormat="false" ht="27.75" hidden="false" customHeight="true" outlineLevel="0" collapsed="false">
      <c r="A152" s="79"/>
      <c r="B152" s="80"/>
      <c r="C152" s="81"/>
      <c r="D152" s="80"/>
      <c r="E152" s="80"/>
      <c r="F152" s="80"/>
      <c r="G152" s="80"/>
      <c r="H152" s="80"/>
      <c r="I152" s="81"/>
      <c r="J152" s="105"/>
      <c r="K152" s="105"/>
      <c r="L152" s="106" t="str">
        <f aca="false">IF(AND($J152="",$K152=""),"",ROUND(IFERROR(VALUE(LEFT($J152,1)),0)*12+IFERROR(VALUE(LEFT($K152,1)),0)*8,0))</f>
        <v/>
      </c>
      <c r="M152" s="106" t="str">
        <f aca="false">IF($L152="","",IF($L152&gt;=80,"A - pursue now",IF($L152&gt;=60,"B - worth pursuing",IF($L152&gt;=40,"C - nurture","D - park it"))))</f>
        <v/>
      </c>
      <c r="N152" s="80"/>
      <c r="O152" s="105"/>
      <c r="P152" s="81"/>
      <c r="Q152" s="79"/>
      <c r="R152" s="81"/>
      <c r="S152" s="79"/>
      <c r="T152" s="80"/>
      <c r="U152" s="81"/>
      <c r="V152" s="110"/>
      <c r="W152" s="108"/>
      <c r="X152" s="81"/>
      <c r="Y152" s="81"/>
    </row>
    <row r="153" customFormat="false" ht="27.75" hidden="false" customHeight="true" outlineLevel="0" collapsed="false">
      <c r="A153" s="79"/>
      <c r="B153" s="80"/>
      <c r="C153" s="81"/>
      <c r="D153" s="80"/>
      <c r="E153" s="80"/>
      <c r="F153" s="80"/>
      <c r="G153" s="80"/>
      <c r="H153" s="80"/>
      <c r="I153" s="81"/>
      <c r="J153" s="105"/>
      <c r="K153" s="105"/>
      <c r="L153" s="106" t="str">
        <f aca="false">IF(AND($J153="",$K153=""),"",ROUND(IFERROR(VALUE(LEFT($J153,1)),0)*12+IFERROR(VALUE(LEFT($K153,1)),0)*8,0))</f>
        <v/>
      </c>
      <c r="M153" s="106" t="str">
        <f aca="false">IF($L153="","",IF($L153&gt;=80,"A - pursue now",IF($L153&gt;=60,"B - worth pursuing",IF($L153&gt;=40,"C - nurture","D - park it"))))</f>
        <v/>
      </c>
      <c r="N153" s="80"/>
      <c r="O153" s="105"/>
      <c r="P153" s="81"/>
      <c r="Q153" s="79"/>
      <c r="R153" s="81"/>
      <c r="S153" s="79"/>
      <c r="T153" s="80"/>
      <c r="U153" s="81"/>
      <c r="V153" s="110"/>
      <c r="W153" s="108"/>
      <c r="X153" s="81"/>
      <c r="Y153" s="81"/>
    </row>
    <row r="154" customFormat="false" ht="27.75" hidden="false" customHeight="true" outlineLevel="0" collapsed="false">
      <c r="A154" s="79"/>
      <c r="B154" s="80"/>
      <c r="C154" s="81"/>
      <c r="D154" s="80"/>
      <c r="E154" s="80"/>
      <c r="F154" s="80"/>
      <c r="G154" s="80"/>
      <c r="H154" s="80"/>
      <c r="I154" s="81"/>
      <c r="J154" s="105"/>
      <c r="K154" s="105"/>
      <c r="L154" s="106" t="str">
        <f aca="false">IF(AND($J154="",$K154=""),"",ROUND(IFERROR(VALUE(LEFT($J154,1)),0)*12+IFERROR(VALUE(LEFT($K154,1)),0)*8,0))</f>
        <v/>
      </c>
      <c r="M154" s="106" t="str">
        <f aca="false">IF($L154="","",IF($L154&gt;=80,"A - pursue now",IF($L154&gt;=60,"B - worth pursuing",IF($L154&gt;=40,"C - nurture","D - park it"))))</f>
        <v/>
      </c>
      <c r="N154" s="80"/>
      <c r="O154" s="105"/>
      <c r="P154" s="81"/>
      <c r="Q154" s="79"/>
      <c r="R154" s="81"/>
      <c r="S154" s="79"/>
      <c r="T154" s="80"/>
      <c r="U154" s="81"/>
      <c r="V154" s="110"/>
      <c r="W154" s="108"/>
      <c r="X154" s="81"/>
      <c r="Y154" s="81"/>
    </row>
    <row r="155" customFormat="false" ht="27.75" hidden="false" customHeight="true" outlineLevel="0" collapsed="false">
      <c r="A155" s="79"/>
      <c r="B155" s="80"/>
      <c r="C155" s="81"/>
      <c r="D155" s="80"/>
      <c r="E155" s="80"/>
      <c r="F155" s="80"/>
      <c r="G155" s="80"/>
      <c r="H155" s="80"/>
      <c r="I155" s="81"/>
      <c r="J155" s="105"/>
      <c r="K155" s="105"/>
      <c r="L155" s="106" t="str">
        <f aca="false">IF(AND($J155="",$K155=""),"",ROUND(IFERROR(VALUE(LEFT($J155,1)),0)*12+IFERROR(VALUE(LEFT($K155,1)),0)*8,0))</f>
        <v/>
      </c>
      <c r="M155" s="106" t="str">
        <f aca="false">IF($L155="","",IF($L155&gt;=80,"A - pursue now",IF($L155&gt;=60,"B - worth pursuing",IF($L155&gt;=40,"C - nurture","D - park it"))))</f>
        <v/>
      </c>
      <c r="N155" s="80"/>
      <c r="O155" s="105"/>
      <c r="P155" s="81"/>
      <c r="Q155" s="79"/>
      <c r="R155" s="81"/>
      <c r="S155" s="79"/>
      <c r="T155" s="80"/>
      <c r="U155" s="81"/>
      <c r="V155" s="110"/>
      <c r="W155" s="108"/>
      <c r="X155" s="81"/>
      <c r="Y155" s="81"/>
    </row>
    <row r="156" customFormat="false" ht="27.75" hidden="false" customHeight="true" outlineLevel="0" collapsed="false">
      <c r="A156" s="79"/>
      <c r="B156" s="80"/>
      <c r="C156" s="81"/>
      <c r="D156" s="80"/>
      <c r="E156" s="80"/>
      <c r="F156" s="80"/>
      <c r="G156" s="80"/>
      <c r="H156" s="80"/>
      <c r="I156" s="81"/>
      <c r="J156" s="105"/>
      <c r="K156" s="105"/>
      <c r="L156" s="106" t="str">
        <f aca="false">IF(AND($J156="",$K156=""),"",ROUND(IFERROR(VALUE(LEFT($J156,1)),0)*12+IFERROR(VALUE(LEFT($K156,1)),0)*8,0))</f>
        <v/>
      </c>
      <c r="M156" s="106" t="str">
        <f aca="false">IF($L156="","",IF($L156&gt;=80,"A - pursue now",IF($L156&gt;=60,"B - worth pursuing",IF($L156&gt;=40,"C - nurture","D - park it"))))</f>
        <v/>
      </c>
      <c r="N156" s="80"/>
      <c r="O156" s="105"/>
      <c r="P156" s="81"/>
      <c r="Q156" s="79"/>
      <c r="R156" s="81"/>
      <c r="S156" s="79"/>
      <c r="T156" s="80"/>
      <c r="U156" s="81"/>
      <c r="V156" s="110"/>
      <c r="W156" s="108"/>
      <c r="X156" s="81"/>
      <c r="Y156" s="81"/>
    </row>
    <row r="157" customFormat="false" ht="27.75" hidden="false" customHeight="true" outlineLevel="0" collapsed="false">
      <c r="A157" s="79"/>
      <c r="B157" s="80"/>
      <c r="C157" s="81"/>
      <c r="D157" s="80"/>
      <c r="E157" s="80"/>
      <c r="F157" s="80"/>
      <c r="G157" s="80"/>
      <c r="H157" s="80"/>
      <c r="I157" s="81"/>
      <c r="J157" s="105"/>
      <c r="K157" s="105"/>
      <c r="L157" s="106" t="str">
        <f aca="false">IF(AND($J157="",$K157=""),"",ROUND(IFERROR(VALUE(LEFT($J157,1)),0)*12+IFERROR(VALUE(LEFT($K157,1)),0)*8,0))</f>
        <v/>
      </c>
      <c r="M157" s="106" t="str">
        <f aca="false">IF($L157="","",IF($L157&gt;=80,"A - pursue now",IF($L157&gt;=60,"B - worth pursuing",IF($L157&gt;=40,"C - nurture","D - park it"))))</f>
        <v/>
      </c>
      <c r="N157" s="80"/>
      <c r="O157" s="105"/>
      <c r="P157" s="81"/>
      <c r="Q157" s="79"/>
      <c r="R157" s="81"/>
      <c r="S157" s="79"/>
      <c r="T157" s="80"/>
      <c r="U157" s="81"/>
      <c r="V157" s="110"/>
      <c r="W157" s="108"/>
      <c r="X157" s="81"/>
      <c r="Y157" s="81"/>
    </row>
    <row r="158" customFormat="false" ht="27.75" hidden="false" customHeight="true" outlineLevel="0" collapsed="false">
      <c r="A158" s="79"/>
      <c r="B158" s="80"/>
      <c r="C158" s="81"/>
      <c r="D158" s="80"/>
      <c r="E158" s="80"/>
      <c r="F158" s="80"/>
      <c r="G158" s="80"/>
      <c r="H158" s="80"/>
      <c r="I158" s="81"/>
      <c r="J158" s="105"/>
      <c r="K158" s="105"/>
      <c r="L158" s="106" t="str">
        <f aca="false">IF(AND($J158="",$K158=""),"",ROUND(IFERROR(VALUE(LEFT($J158,1)),0)*12+IFERROR(VALUE(LEFT($K158,1)),0)*8,0))</f>
        <v/>
      </c>
      <c r="M158" s="106" t="str">
        <f aca="false">IF($L158="","",IF($L158&gt;=80,"A - pursue now",IF($L158&gt;=60,"B - worth pursuing",IF($L158&gt;=40,"C - nurture","D - park it"))))</f>
        <v/>
      </c>
      <c r="N158" s="80"/>
      <c r="O158" s="105"/>
      <c r="P158" s="81"/>
      <c r="Q158" s="79"/>
      <c r="R158" s="81"/>
      <c r="S158" s="79"/>
      <c r="T158" s="80"/>
      <c r="U158" s="81"/>
      <c r="V158" s="110"/>
      <c r="W158" s="108"/>
      <c r="X158" s="81"/>
      <c r="Y158" s="81"/>
    </row>
    <row r="159" customFormat="false" ht="27.75" hidden="false" customHeight="true" outlineLevel="0" collapsed="false">
      <c r="A159" s="79"/>
      <c r="B159" s="80"/>
      <c r="C159" s="81"/>
      <c r="D159" s="80"/>
      <c r="E159" s="80"/>
      <c r="F159" s="80"/>
      <c r="G159" s="80"/>
      <c r="H159" s="80"/>
      <c r="I159" s="81"/>
      <c r="J159" s="105"/>
      <c r="K159" s="105"/>
      <c r="L159" s="106" t="str">
        <f aca="false">IF(AND($J159="",$K159=""),"",ROUND(IFERROR(VALUE(LEFT($J159,1)),0)*12+IFERROR(VALUE(LEFT($K159,1)),0)*8,0))</f>
        <v/>
      </c>
      <c r="M159" s="106" t="str">
        <f aca="false">IF($L159="","",IF($L159&gt;=80,"A - pursue now",IF($L159&gt;=60,"B - worth pursuing",IF($L159&gt;=40,"C - nurture","D - park it"))))</f>
        <v/>
      </c>
      <c r="N159" s="80"/>
      <c r="O159" s="105"/>
      <c r="P159" s="81"/>
      <c r="Q159" s="79"/>
      <c r="R159" s="81"/>
      <c r="S159" s="79"/>
      <c r="T159" s="80"/>
      <c r="U159" s="81"/>
      <c r="V159" s="110"/>
      <c r="W159" s="108"/>
      <c r="X159" s="81"/>
      <c r="Y159" s="81"/>
    </row>
    <row r="160" customFormat="false" ht="27.75" hidden="false" customHeight="true" outlineLevel="0" collapsed="false">
      <c r="A160" s="79"/>
      <c r="B160" s="80"/>
      <c r="C160" s="81"/>
      <c r="D160" s="80"/>
      <c r="E160" s="80"/>
      <c r="F160" s="80"/>
      <c r="G160" s="80"/>
      <c r="H160" s="80"/>
      <c r="I160" s="81"/>
      <c r="J160" s="105"/>
      <c r="K160" s="105"/>
      <c r="L160" s="106" t="str">
        <f aca="false">IF(AND($J160="",$K160=""),"",ROUND(IFERROR(VALUE(LEFT($J160,1)),0)*12+IFERROR(VALUE(LEFT($K160,1)),0)*8,0))</f>
        <v/>
      </c>
      <c r="M160" s="106" t="str">
        <f aca="false">IF($L160="","",IF($L160&gt;=80,"A - pursue now",IF($L160&gt;=60,"B - worth pursuing",IF($L160&gt;=40,"C - nurture","D - park it"))))</f>
        <v/>
      </c>
      <c r="N160" s="80"/>
      <c r="O160" s="105"/>
      <c r="P160" s="81"/>
      <c r="Q160" s="79"/>
      <c r="R160" s="81"/>
      <c r="S160" s="79"/>
      <c r="T160" s="80"/>
      <c r="U160" s="81"/>
      <c r="V160" s="110"/>
      <c r="W160" s="108"/>
      <c r="X160" s="81"/>
      <c r="Y160" s="81"/>
    </row>
    <row r="161" customFormat="false" ht="27.75" hidden="false" customHeight="true" outlineLevel="0" collapsed="false">
      <c r="A161" s="79"/>
      <c r="B161" s="80"/>
      <c r="C161" s="81"/>
      <c r="D161" s="80"/>
      <c r="E161" s="80"/>
      <c r="F161" s="80"/>
      <c r="G161" s="80"/>
      <c r="H161" s="80"/>
      <c r="I161" s="81"/>
      <c r="J161" s="105"/>
      <c r="K161" s="105"/>
      <c r="L161" s="106" t="str">
        <f aca="false">IF(AND($J161="",$K161=""),"",ROUND(IFERROR(VALUE(LEFT($J161,1)),0)*12+IFERROR(VALUE(LEFT($K161,1)),0)*8,0))</f>
        <v/>
      </c>
      <c r="M161" s="106" t="str">
        <f aca="false">IF($L161="","",IF($L161&gt;=80,"A - pursue now",IF($L161&gt;=60,"B - worth pursuing",IF($L161&gt;=40,"C - nurture","D - park it"))))</f>
        <v/>
      </c>
      <c r="N161" s="80"/>
      <c r="O161" s="105"/>
      <c r="P161" s="81"/>
      <c r="Q161" s="79"/>
      <c r="R161" s="81"/>
      <c r="S161" s="79"/>
      <c r="T161" s="80"/>
      <c r="U161" s="81"/>
      <c r="V161" s="110"/>
      <c r="W161" s="108"/>
      <c r="X161" s="81"/>
      <c r="Y161" s="81"/>
    </row>
    <row r="162" customFormat="false" ht="27.75" hidden="false" customHeight="true" outlineLevel="0" collapsed="false">
      <c r="A162" s="79"/>
      <c r="B162" s="80"/>
      <c r="C162" s="81"/>
      <c r="D162" s="80"/>
      <c r="E162" s="80"/>
      <c r="F162" s="80"/>
      <c r="G162" s="80"/>
      <c r="H162" s="80"/>
      <c r="I162" s="81"/>
      <c r="J162" s="105"/>
      <c r="K162" s="105"/>
      <c r="L162" s="106" t="str">
        <f aca="false">IF(AND($J162="",$K162=""),"",ROUND(IFERROR(VALUE(LEFT($J162,1)),0)*12+IFERROR(VALUE(LEFT($K162,1)),0)*8,0))</f>
        <v/>
      </c>
      <c r="M162" s="106" t="str">
        <f aca="false">IF($L162="","",IF($L162&gt;=80,"A - pursue now",IF($L162&gt;=60,"B - worth pursuing",IF($L162&gt;=40,"C - nurture","D - park it"))))</f>
        <v/>
      </c>
      <c r="N162" s="80"/>
      <c r="O162" s="105"/>
      <c r="P162" s="81"/>
      <c r="Q162" s="79"/>
      <c r="R162" s="81"/>
      <c r="S162" s="79"/>
      <c r="T162" s="80"/>
      <c r="U162" s="81"/>
      <c r="V162" s="110"/>
      <c r="W162" s="108"/>
      <c r="X162" s="81"/>
      <c r="Y162" s="81"/>
    </row>
    <row r="163" customFormat="false" ht="27.75" hidden="false" customHeight="true" outlineLevel="0" collapsed="false">
      <c r="A163" s="79"/>
      <c r="B163" s="80"/>
      <c r="C163" s="81"/>
      <c r="D163" s="80"/>
      <c r="E163" s="80"/>
      <c r="F163" s="80"/>
      <c r="G163" s="80"/>
      <c r="H163" s="80"/>
      <c r="I163" s="81"/>
      <c r="J163" s="105"/>
      <c r="K163" s="105"/>
      <c r="L163" s="106" t="str">
        <f aca="false">IF(AND($J163="",$K163=""),"",ROUND(IFERROR(VALUE(LEFT($J163,1)),0)*12+IFERROR(VALUE(LEFT($K163,1)),0)*8,0))</f>
        <v/>
      </c>
      <c r="M163" s="106" t="str">
        <f aca="false">IF($L163="","",IF($L163&gt;=80,"A - pursue now",IF($L163&gt;=60,"B - worth pursuing",IF($L163&gt;=40,"C - nurture","D - park it"))))</f>
        <v/>
      </c>
      <c r="N163" s="80"/>
      <c r="O163" s="105"/>
      <c r="P163" s="81"/>
      <c r="Q163" s="79"/>
      <c r="R163" s="81"/>
      <c r="S163" s="79"/>
      <c r="T163" s="80"/>
      <c r="U163" s="81"/>
      <c r="V163" s="110"/>
      <c r="W163" s="108"/>
      <c r="X163" s="81"/>
      <c r="Y163" s="81"/>
    </row>
    <row r="164" customFormat="false" ht="27.75" hidden="false" customHeight="true" outlineLevel="0" collapsed="false">
      <c r="A164" s="79"/>
      <c r="B164" s="80"/>
      <c r="C164" s="81"/>
      <c r="D164" s="80"/>
      <c r="E164" s="80"/>
      <c r="F164" s="80"/>
      <c r="G164" s="80"/>
      <c r="H164" s="80"/>
      <c r="I164" s="81"/>
      <c r="J164" s="105"/>
      <c r="K164" s="105"/>
      <c r="L164" s="106" t="str">
        <f aca="false">IF(AND($J164="",$K164=""),"",ROUND(IFERROR(VALUE(LEFT($J164,1)),0)*12+IFERROR(VALUE(LEFT($K164,1)),0)*8,0))</f>
        <v/>
      </c>
      <c r="M164" s="106" t="str">
        <f aca="false">IF($L164="","",IF($L164&gt;=80,"A - pursue now",IF($L164&gt;=60,"B - worth pursuing",IF($L164&gt;=40,"C - nurture","D - park it"))))</f>
        <v/>
      </c>
      <c r="N164" s="80"/>
      <c r="O164" s="105"/>
      <c r="P164" s="81"/>
      <c r="Q164" s="79"/>
      <c r="R164" s="81"/>
      <c r="S164" s="79"/>
      <c r="T164" s="80"/>
      <c r="U164" s="81"/>
      <c r="V164" s="110"/>
      <c r="W164" s="108"/>
      <c r="X164" s="81"/>
      <c r="Y164" s="81"/>
    </row>
    <row r="165" customFormat="false" ht="27.75" hidden="false" customHeight="true" outlineLevel="0" collapsed="false">
      <c r="A165" s="79"/>
      <c r="B165" s="80"/>
      <c r="C165" s="81"/>
      <c r="D165" s="80"/>
      <c r="E165" s="80"/>
      <c r="F165" s="80"/>
      <c r="G165" s="80"/>
      <c r="H165" s="80"/>
      <c r="I165" s="81"/>
      <c r="J165" s="105"/>
      <c r="K165" s="105"/>
      <c r="L165" s="106" t="str">
        <f aca="false">IF(AND($J165="",$K165=""),"",ROUND(IFERROR(VALUE(LEFT($J165,1)),0)*12+IFERROR(VALUE(LEFT($K165,1)),0)*8,0))</f>
        <v/>
      </c>
      <c r="M165" s="106" t="str">
        <f aca="false">IF($L165="","",IF($L165&gt;=80,"A - pursue now",IF($L165&gt;=60,"B - worth pursuing",IF($L165&gt;=40,"C - nurture","D - park it"))))</f>
        <v/>
      </c>
      <c r="N165" s="80"/>
      <c r="O165" s="105"/>
      <c r="P165" s="81"/>
      <c r="Q165" s="79"/>
      <c r="R165" s="81"/>
      <c r="S165" s="79"/>
      <c r="T165" s="80"/>
      <c r="U165" s="81"/>
      <c r="V165" s="110"/>
      <c r="W165" s="108"/>
      <c r="X165" s="81"/>
      <c r="Y165" s="81"/>
    </row>
    <row r="166" customFormat="false" ht="27.75" hidden="false" customHeight="true" outlineLevel="0" collapsed="false">
      <c r="A166" s="79"/>
      <c r="B166" s="80"/>
      <c r="C166" s="81"/>
      <c r="D166" s="80"/>
      <c r="E166" s="80"/>
      <c r="F166" s="80"/>
      <c r="G166" s="80"/>
      <c r="H166" s="80"/>
      <c r="I166" s="81"/>
      <c r="J166" s="105"/>
      <c r="K166" s="105"/>
      <c r="L166" s="106" t="str">
        <f aca="false">IF(AND($J166="",$K166=""),"",ROUND(IFERROR(VALUE(LEFT($J166,1)),0)*12+IFERROR(VALUE(LEFT($K166,1)),0)*8,0))</f>
        <v/>
      </c>
      <c r="M166" s="106" t="str">
        <f aca="false">IF($L166="","",IF($L166&gt;=80,"A - pursue now",IF($L166&gt;=60,"B - worth pursuing",IF($L166&gt;=40,"C - nurture","D - park it"))))</f>
        <v/>
      </c>
      <c r="N166" s="80"/>
      <c r="O166" s="105"/>
      <c r="P166" s="81"/>
      <c r="Q166" s="79"/>
      <c r="R166" s="81"/>
      <c r="S166" s="79"/>
      <c r="T166" s="80"/>
      <c r="U166" s="81"/>
      <c r="V166" s="110"/>
      <c r="W166" s="108"/>
      <c r="X166" s="81"/>
      <c r="Y166" s="81"/>
    </row>
    <row r="167" customFormat="false" ht="27.75" hidden="false" customHeight="true" outlineLevel="0" collapsed="false">
      <c r="A167" s="79"/>
      <c r="B167" s="80"/>
      <c r="C167" s="81"/>
      <c r="D167" s="80"/>
      <c r="E167" s="80"/>
      <c r="F167" s="80"/>
      <c r="G167" s="80"/>
      <c r="H167" s="80"/>
      <c r="I167" s="81"/>
      <c r="J167" s="105"/>
      <c r="K167" s="105"/>
      <c r="L167" s="106" t="str">
        <f aca="false">IF(AND($J167="",$K167=""),"",ROUND(IFERROR(VALUE(LEFT($J167,1)),0)*12+IFERROR(VALUE(LEFT($K167,1)),0)*8,0))</f>
        <v/>
      </c>
      <c r="M167" s="106" t="str">
        <f aca="false">IF($L167="","",IF($L167&gt;=80,"A - pursue now",IF($L167&gt;=60,"B - worth pursuing",IF($L167&gt;=40,"C - nurture","D - park it"))))</f>
        <v/>
      </c>
      <c r="N167" s="80"/>
      <c r="O167" s="105"/>
      <c r="P167" s="81"/>
      <c r="Q167" s="79"/>
      <c r="R167" s="81"/>
      <c r="S167" s="79"/>
      <c r="T167" s="80"/>
      <c r="U167" s="81"/>
      <c r="V167" s="110"/>
      <c r="W167" s="108"/>
      <c r="X167" s="81"/>
      <c r="Y167" s="81"/>
    </row>
    <row r="168" customFormat="false" ht="27.75" hidden="false" customHeight="true" outlineLevel="0" collapsed="false">
      <c r="A168" s="79"/>
      <c r="B168" s="80"/>
      <c r="C168" s="81"/>
      <c r="D168" s="80"/>
      <c r="E168" s="80"/>
      <c r="F168" s="80"/>
      <c r="G168" s="80"/>
      <c r="H168" s="80"/>
      <c r="I168" s="81"/>
      <c r="J168" s="105"/>
      <c r="K168" s="105"/>
      <c r="L168" s="106" t="str">
        <f aca="false">IF(AND($J168="",$K168=""),"",ROUND(IFERROR(VALUE(LEFT($J168,1)),0)*12+IFERROR(VALUE(LEFT($K168,1)),0)*8,0))</f>
        <v/>
      </c>
      <c r="M168" s="106" t="str">
        <f aca="false">IF($L168="","",IF($L168&gt;=80,"A - pursue now",IF($L168&gt;=60,"B - worth pursuing",IF($L168&gt;=40,"C - nurture","D - park it"))))</f>
        <v/>
      </c>
      <c r="N168" s="80"/>
      <c r="O168" s="105"/>
      <c r="P168" s="81"/>
      <c r="Q168" s="79"/>
      <c r="R168" s="81"/>
      <c r="S168" s="79"/>
      <c r="T168" s="80"/>
      <c r="U168" s="81"/>
      <c r="V168" s="110"/>
      <c r="W168" s="108"/>
      <c r="X168" s="81"/>
      <c r="Y168" s="81"/>
    </row>
    <row r="169" customFormat="false" ht="27.75" hidden="false" customHeight="true" outlineLevel="0" collapsed="false">
      <c r="A169" s="79"/>
      <c r="B169" s="80"/>
      <c r="C169" s="81"/>
      <c r="D169" s="80"/>
      <c r="E169" s="80"/>
      <c r="F169" s="80"/>
      <c r="G169" s="80"/>
      <c r="H169" s="80"/>
      <c r="I169" s="81"/>
      <c r="J169" s="105"/>
      <c r="K169" s="105"/>
      <c r="L169" s="106" t="str">
        <f aca="false">IF(AND($J169="",$K169=""),"",ROUND(IFERROR(VALUE(LEFT($J169,1)),0)*12+IFERROR(VALUE(LEFT($K169,1)),0)*8,0))</f>
        <v/>
      </c>
      <c r="M169" s="106" t="str">
        <f aca="false">IF($L169="","",IF($L169&gt;=80,"A - pursue now",IF($L169&gt;=60,"B - worth pursuing",IF($L169&gt;=40,"C - nurture","D - park it"))))</f>
        <v/>
      </c>
      <c r="N169" s="80"/>
      <c r="O169" s="105"/>
      <c r="P169" s="81"/>
      <c r="Q169" s="79"/>
      <c r="R169" s="81"/>
      <c r="S169" s="79"/>
      <c r="T169" s="80"/>
      <c r="U169" s="81"/>
      <c r="V169" s="110"/>
      <c r="W169" s="108"/>
      <c r="X169" s="81"/>
      <c r="Y169" s="81"/>
    </row>
    <row r="170" customFormat="false" ht="27.75" hidden="false" customHeight="true" outlineLevel="0" collapsed="false">
      <c r="A170" s="79"/>
      <c r="B170" s="80"/>
      <c r="C170" s="81"/>
      <c r="D170" s="80"/>
      <c r="E170" s="80"/>
      <c r="F170" s="80"/>
      <c r="G170" s="80"/>
      <c r="H170" s="80"/>
      <c r="I170" s="81"/>
      <c r="J170" s="105"/>
      <c r="K170" s="105"/>
      <c r="L170" s="106" t="str">
        <f aca="false">IF(AND($J170="",$K170=""),"",ROUND(IFERROR(VALUE(LEFT($J170,1)),0)*12+IFERROR(VALUE(LEFT($K170,1)),0)*8,0))</f>
        <v/>
      </c>
      <c r="M170" s="106" t="str">
        <f aca="false">IF($L170="","",IF($L170&gt;=80,"A - pursue now",IF($L170&gt;=60,"B - worth pursuing",IF($L170&gt;=40,"C - nurture","D - park it"))))</f>
        <v/>
      </c>
      <c r="N170" s="80"/>
      <c r="O170" s="105"/>
      <c r="P170" s="81"/>
      <c r="Q170" s="79"/>
      <c r="R170" s="81"/>
      <c r="S170" s="79"/>
      <c r="T170" s="80"/>
      <c r="U170" s="81"/>
      <c r="V170" s="110"/>
      <c r="W170" s="108"/>
      <c r="X170" s="81"/>
      <c r="Y170" s="81"/>
    </row>
    <row r="171" customFormat="false" ht="27.75" hidden="false" customHeight="true" outlineLevel="0" collapsed="false">
      <c r="A171" s="79"/>
      <c r="B171" s="80"/>
      <c r="C171" s="81"/>
      <c r="D171" s="80"/>
      <c r="E171" s="80"/>
      <c r="F171" s="80"/>
      <c r="G171" s="80"/>
      <c r="H171" s="80"/>
      <c r="I171" s="81"/>
      <c r="J171" s="105"/>
      <c r="K171" s="105"/>
      <c r="L171" s="106" t="str">
        <f aca="false">IF(AND($J171="",$K171=""),"",ROUND(IFERROR(VALUE(LEFT($J171,1)),0)*12+IFERROR(VALUE(LEFT($K171,1)),0)*8,0))</f>
        <v/>
      </c>
      <c r="M171" s="106" t="str">
        <f aca="false">IF($L171="","",IF($L171&gt;=80,"A - pursue now",IF($L171&gt;=60,"B - worth pursuing",IF($L171&gt;=40,"C - nurture","D - park it"))))</f>
        <v/>
      </c>
      <c r="N171" s="80"/>
      <c r="O171" s="105"/>
      <c r="P171" s="81"/>
      <c r="Q171" s="79"/>
      <c r="R171" s="81"/>
      <c r="S171" s="79"/>
      <c r="T171" s="80"/>
      <c r="U171" s="81"/>
      <c r="V171" s="110"/>
      <c r="W171" s="108"/>
      <c r="X171" s="81"/>
      <c r="Y171" s="81"/>
    </row>
    <row r="172" customFormat="false" ht="27.75" hidden="false" customHeight="true" outlineLevel="0" collapsed="false">
      <c r="A172" s="79"/>
      <c r="B172" s="80"/>
      <c r="C172" s="81"/>
      <c r="D172" s="80"/>
      <c r="E172" s="80"/>
      <c r="F172" s="80"/>
      <c r="G172" s="80"/>
      <c r="H172" s="80"/>
      <c r="I172" s="81"/>
      <c r="J172" s="105"/>
      <c r="K172" s="105"/>
      <c r="L172" s="106" t="str">
        <f aca="false">IF(AND($J172="",$K172=""),"",ROUND(IFERROR(VALUE(LEFT($J172,1)),0)*12+IFERROR(VALUE(LEFT($K172,1)),0)*8,0))</f>
        <v/>
      </c>
      <c r="M172" s="106" t="str">
        <f aca="false">IF($L172="","",IF($L172&gt;=80,"A - pursue now",IF($L172&gt;=60,"B - worth pursuing",IF($L172&gt;=40,"C - nurture","D - park it"))))</f>
        <v/>
      </c>
      <c r="N172" s="80"/>
      <c r="O172" s="105"/>
      <c r="P172" s="81"/>
      <c r="Q172" s="79"/>
      <c r="R172" s="81"/>
      <c r="S172" s="79"/>
      <c r="T172" s="80"/>
      <c r="U172" s="81"/>
      <c r="V172" s="110"/>
      <c r="W172" s="108"/>
      <c r="X172" s="81"/>
      <c r="Y172" s="81"/>
    </row>
    <row r="173" customFormat="false" ht="27.75" hidden="false" customHeight="true" outlineLevel="0" collapsed="false">
      <c r="A173" s="79"/>
      <c r="B173" s="80"/>
      <c r="C173" s="81"/>
      <c r="D173" s="80"/>
      <c r="E173" s="80"/>
      <c r="F173" s="80"/>
      <c r="G173" s="80"/>
      <c r="H173" s="80"/>
      <c r="I173" s="81"/>
      <c r="J173" s="105"/>
      <c r="K173" s="105"/>
      <c r="L173" s="106" t="str">
        <f aca="false">IF(AND($J173="",$K173=""),"",ROUND(IFERROR(VALUE(LEFT($J173,1)),0)*12+IFERROR(VALUE(LEFT($K173,1)),0)*8,0))</f>
        <v/>
      </c>
      <c r="M173" s="106" t="str">
        <f aca="false">IF($L173="","",IF($L173&gt;=80,"A - pursue now",IF($L173&gt;=60,"B - worth pursuing",IF($L173&gt;=40,"C - nurture","D - park it"))))</f>
        <v/>
      </c>
      <c r="N173" s="80"/>
      <c r="O173" s="105"/>
      <c r="P173" s="81"/>
      <c r="Q173" s="79"/>
      <c r="R173" s="81"/>
      <c r="S173" s="79"/>
      <c r="T173" s="80"/>
      <c r="U173" s="81"/>
      <c r="V173" s="110"/>
      <c r="W173" s="108"/>
      <c r="X173" s="81"/>
      <c r="Y173" s="81"/>
    </row>
    <row r="174" customFormat="false" ht="27.75" hidden="false" customHeight="true" outlineLevel="0" collapsed="false">
      <c r="A174" s="79"/>
      <c r="B174" s="80"/>
      <c r="C174" s="81"/>
      <c r="D174" s="80"/>
      <c r="E174" s="80"/>
      <c r="F174" s="80"/>
      <c r="G174" s="80"/>
      <c r="H174" s="80"/>
      <c r="I174" s="81"/>
      <c r="J174" s="105"/>
      <c r="K174" s="105"/>
      <c r="L174" s="106" t="str">
        <f aca="false">IF(AND($J174="",$K174=""),"",ROUND(IFERROR(VALUE(LEFT($J174,1)),0)*12+IFERROR(VALUE(LEFT($K174,1)),0)*8,0))</f>
        <v/>
      </c>
      <c r="M174" s="106" t="str">
        <f aca="false">IF($L174="","",IF($L174&gt;=80,"A - pursue now",IF($L174&gt;=60,"B - worth pursuing",IF($L174&gt;=40,"C - nurture","D - park it"))))</f>
        <v/>
      </c>
      <c r="N174" s="80"/>
      <c r="O174" s="105"/>
      <c r="P174" s="81"/>
      <c r="Q174" s="79"/>
      <c r="R174" s="81"/>
      <c r="S174" s="79"/>
      <c r="T174" s="80"/>
      <c r="U174" s="81"/>
      <c r="V174" s="110"/>
      <c r="W174" s="108"/>
      <c r="X174" s="81"/>
      <c r="Y174" s="81"/>
    </row>
    <row r="175" customFormat="false" ht="27.75" hidden="false" customHeight="true" outlineLevel="0" collapsed="false">
      <c r="A175" s="79"/>
      <c r="B175" s="80"/>
      <c r="C175" s="81"/>
      <c r="D175" s="80"/>
      <c r="E175" s="80"/>
      <c r="F175" s="80"/>
      <c r="G175" s="80"/>
      <c r="H175" s="80"/>
      <c r="I175" s="81"/>
      <c r="J175" s="105"/>
      <c r="K175" s="105"/>
      <c r="L175" s="106" t="str">
        <f aca="false">IF(AND($J175="",$K175=""),"",ROUND(IFERROR(VALUE(LEFT($J175,1)),0)*12+IFERROR(VALUE(LEFT($K175,1)),0)*8,0))</f>
        <v/>
      </c>
      <c r="M175" s="106" t="str">
        <f aca="false">IF($L175="","",IF($L175&gt;=80,"A - pursue now",IF($L175&gt;=60,"B - worth pursuing",IF($L175&gt;=40,"C - nurture","D - park it"))))</f>
        <v/>
      </c>
      <c r="N175" s="80"/>
      <c r="O175" s="105"/>
      <c r="P175" s="81"/>
      <c r="Q175" s="79"/>
      <c r="R175" s="81"/>
      <c r="S175" s="79"/>
      <c r="T175" s="80"/>
      <c r="U175" s="81"/>
      <c r="V175" s="110"/>
      <c r="W175" s="108"/>
      <c r="X175" s="81"/>
      <c r="Y175" s="81"/>
    </row>
    <row r="176" customFormat="false" ht="27.75" hidden="false" customHeight="true" outlineLevel="0" collapsed="false">
      <c r="A176" s="79"/>
      <c r="B176" s="80"/>
      <c r="C176" s="81"/>
      <c r="D176" s="80"/>
      <c r="E176" s="80"/>
      <c r="F176" s="80"/>
      <c r="G176" s="80"/>
      <c r="H176" s="80"/>
      <c r="I176" s="81"/>
      <c r="J176" s="105"/>
      <c r="K176" s="105"/>
      <c r="L176" s="106" t="str">
        <f aca="false">IF(AND($J176="",$K176=""),"",ROUND(IFERROR(VALUE(LEFT($J176,1)),0)*12+IFERROR(VALUE(LEFT($K176,1)),0)*8,0))</f>
        <v/>
      </c>
      <c r="M176" s="106" t="str">
        <f aca="false">IF($L176="","",IF($L176&gt;=80,"A - pursue now",IF($L176&gt;=60,"B - worth pursuing",IF($L176&gt;=40,"C - nurture","D - park it"))))</f>
        <v/>
      </c>
      <c r="N176" s="80"/>
      <c r="O176" s="105"/>
      <c r="P176" s="81"/>
      <c r="Q176" s="79"/>
      <c r="R176" s="81"/>
      <c r="S176" s="79"/>
      <c r="T176" s="80"/>
      <c r="U176" s="81"/>
      <c r="V176" s="110"/>
      <c r="W176" s="108"/>
      <c r="X176" s="81"/>
      <c r="Y176" s="81"/>
    </row>
    <row r="177" customFormat="false" ht="27.75" hidden="false" customHeight="true" outlineLevel="0" collapsed="false">
      <c r="A177" s="79"/>
      <c r="B177" s="80"/>
      <c r="C177" s="81"/>
      <c r="D177" s="80"/>
      <c r="E177" s="80"/>
      <c r="F177" s="80"/>
      <c r="G177" s="80"/>
      <c r="H177" s="80"/>
      <c r="I177" s="81"/>
      <c r="J177" s="105"/>
      <c r="K177" s="105"/>
      <c r="L177" s="106" t="str">
        <f aca="false">IF(AND($J177="",$K177=""),"",ROUND(IFERROR(VALUE(LEFT($J177,1)),0)*12+IFERROR(VALUE(LEFT($K177,1)),0)*8,0))</f>
        <v/>
      </c>
      <c r="M177" s="106" t="str">
        <f aca="false">IF($L177="","",IF($L177&gt;=80,"A - pursue now",IF($L177&gt;=60,"B - worth pursuing",IF($L177&gt;=40,"C - nurture","D - park it"))))</f>
        <v/>
      </c>
      <c r="N177" s="80"/>
      <c r="O177" s="105"/>
      <c r="P177" s="81"/>
      <c r="Q177" s="79"/>
      <c r="R177" s="81"/>
      <c r="S177" s="79"/>
      <c r="T177" s="80"/>
      <c r="U177" s="81"/>
      <c r="V177" s="110"/>
      <c r="W177" s="108"/>
      <c r="X177" s="81"/>
      <c r="Y177" s="81"/>
    </row>
    <row r="178" customFormat="false" ht="27.75" hidden="false" customHeight="true" outlineLevel="0" collapsed="false">
      <c r="A178" s="79"/>
      <c r="B178" s="80"/>
      <c r="C178" s="81"/>
      <c r="D178" s="80"/>
      <c r="E178" s="80"/>
      <c r="F178" s="80"/>
      <c r="G178" s="80"/>
      <c r="H178" s="80"/>
      <c r="I178" s="81"/>
      <c r="J178" s="105"/>
      <c r="K178" s="105"/>
      <c r="L178" s="106" t="str">
        <f aca="false">IF(AND($J178="",$K178=""),"",ROUND(IFERROR(VALUE(LEFT($J178,1)),0)*12+IFERROR(VALUE(LEFT($K178,1)),0)*8,0))</f>
        <v/>
      </c>
      <c r="M178" s="106" t="str">
        <f aca="false">IF($L178="","",IF($L178&gt;=80,"A - pursue now",IF($L178&gt;=60,"B - worth pursuing",IF($L178&gt;=40,"C - nurture","D - park it"))))</f>
        <v/>
      </c>
      <c r="N178" s="80"/>
      <c r="O178" s="105"/>
      <c r="P178" s="81"/>
      <c r="Q178" s="79"/>
      <c r="R178" s="81"/>
      <c r="S178" s="79"/>
      <c r="T178" s="80"/>
      <c r="U178" s="81"/>
      <c r="V178" s="110"/>
      <c r="W178" s="108"/>
      <c r="X178" s="81"/>
      <c r="Y178" s="81"/>
    </row>
    <row r="179" customFormat="false" ht="27.75" hidden="false" customHeight="true" outlineLevel="0" collapsed="false">
      <c r="A179" s="79"/>
      <c r="B179" s="80"/>
      <c r="C179" s="81"/>
      <c r="D179" s="80"/>
      <c r="E179" s="80"/>
      <c r="F179" s="80"/>
      <c r="G179" s="80"/>
      <c r="H179" s="80"/>
      <c r="I179" s="81"/>
      <c r="J179" s="105"/>
      <c r="K179" s="105"/>
      <c r="L179" s="106" t="str">
        <f aca="false">IF(AND($J179="",$K179=""),"",ROUND(IFERROR(VALUE(LEFT($J179,1)),0)*12+IFERROR(VALUE(LEFT($K179,1)),0)*8,0))</f>
        <v/>
      </c>
      <c r="M179" s="106" t="str">
        <f aca="false">IF($L179="","",IF($L179&gt;=80,"A - pursue now",IF($L179&gt;=60,"B - worth pursuing",IF($L179&gt;=40,"C - nurture","D - park it"))))</f>
        <v/>
      </c>
      <c r="N179" s="80"/>
      <c r="O179" s="105"/>
      <c r="P179" s="81"/>
      <c r="Q179" s="79"/>
      <c r="R179" s="81"/>
      <c r="S179" s="79"/>
      <c r="T179" s="80"/>
      <c r="U179" s="81"/>
      <c r="V179" s="110"/>
      <c r="W179" s="108"/>
      <c r="X179" s="81"/>
      <c r="Y179" s="81"/>
    </row>
    <row r="180" customFormat="false" ht="27.75" hidden="false" customHeight="true" outlineLevel="0" collapsed="false">
      <c r="A180" s="79"/>
      <c r="B180" s="80"/>
      <c r="C180" s="81"/>
      <c r="D180" s="80"/>
      <c r="E180" s="80"/>
      <c r="F180" s="80"/>
      <c r="G180" s="80"/>
      <c r="H180" s="80"/>
      <c r="I180" s="81"/>
      <c r="J180" s="105"/>
      <c r="K180" s="105"/>
      <c r="L180" s="106" t="str">
        <f aca="false">IF(AND($J180="",$K180=""),"",ROUND(IFERROR(VALUE(LEFT($J180,1)),0)*12+IFERROR(VALUE(LEFT($K180,1)),0)*8,0))</f>
        <v/>
      </c>
      <c r="M180" s="106" t="str">
        <f aca="false">IF($L180="","",IF($L180&gt;=80,"A - pursue now",IF($L180&gt;=60,"B - worth pursuing",IF($L180&gt;=40,"C - nurture","D - park it"))))</f>
        <v/>
      </c>
      <c r="N180" s="80"/>
      <c r="O180" s="105"/>
      <c r="P180" s="81"/>
      <c r="Q180" s="79"/>
      <c r="R180" s="81"/>
      <c r="S180" s="79"/>
      <c r="T180" s="80"/>
      <c r="U180" s="81"/>
      <c r="V180" s="110"/>
      <c r="W180" s="108"/>
      <c r="X180" s="81"/>
      <c r="Y180" s="81"/>
    </row>
    <row r="181" customFormat="false" ht="27.75" hidden="false" customHeight="true" outlineLevel="0" collapsed="false">
      <c r="A181" s="79"/>
      <c r="B181" s="80"/>
      <c r="C181" s="81"/>
      <c r="D181" s="80"/>
      <c r="E181" s="80"/>
      <c r="F181" s="80"/>
      <c r="G181" s="80"/>
      <c r="H181" s="80"/>
      <c r="I181" s="81"/>
      <c r="J181" s="105"/>
      <c r="K181" s="105"/>
      <c r="L181" s="106" t="str">
        <f aca="false">IF(AND($J181="",$K181=""),"",ROUND(IFERROR(VALUE(LEFT($J181,1)),0)*12+IFERROR(VALUE(LEFT($K181,1)),0)*8,0))</f>
        <v/>
      </c>
      <c r="M181" s="106" t="str">
        <f aca="false">IF($L181="","",IF($L181&gt;=80,"A - pursue now",IF($L181&gt;=60,"B - worth pursuing",IF($L181&gt;=40,"C - nurture","D - park it"))))</f>
        <v/>
      </c>
      <c r="N181" s="80"/>
      <c r="O181" s="105"/>
      <c r="P181" s="81"/>
      <c r="Q181" s="79"/>
      <c r="R181" s="81"/>
      <c r="S181" s="79"/>
      <c r="T181" s="80"/>
      <c r="U181" s="81"/>
      <c r="V181" s="110"/>
      <c r="W181" s="108"/>
      <c r="X181" s="81"/>
      <c r="Y181" s="81"/>
    </row>
    <row r="182" customFormat="false" ht="27.75" hidden="false" customHeight="true" outlineLevel="0" collapsed="false">
      <c r="A182" s="79"/>
      <c r="B182" s="80"/>
      <c r="C182" s="81"/>
      <c r="D182" s="80"/>
      <c r="E182" s="80"/>
      <c r="F182" s="80"/>
      <c r="G182" s="80"/>
      <c r="H182" s="80"/>
      <c r="I182" s="81"/>
      <c r="J182" s="105"/>
      <c r="K182" s="105"/>
      <c r="L182" s="106" t="str">
        <f aca="false">IF(AND($J182="",$K182=""),"",ROUND(IFERROR(VALUE(LEFT($J182,1)),0)*12+IFERROR(VALUE(LEFT($K182,1)),0)*8,0))</f>
        <v/>
      </c>
      <c r="M182" s="106" t="str">
        <f aca="false">IF($L182="","",IF($L182&gt;=80,"A - pursue now",IF($L182&gt;=60,"B - worth pursuing",IF($L182&gt;=40,"C - nurture","D - park it"))))</f>
        <v/>
      </c>
      <c r="N182" s="80"/>
      <c r="O182" s="105"/>
      <c r="P182" s="81"/>
      <c r="Q182" s="79"/>
      <c r="R182" s="81"/>
      <c r="S182" s="79"/>
      <c r="T182" s="80"/>
      <c r="U182" s="81"/>
      <c r="V182" s="110"/>
      <c r="W182" s="108"/>
      <c r="X182" s="81"/>
      <c r="Y182" s="81"/>
    </row>
    <row r="183" customFormat="false" ht="27.75" hidden="false" customHeight="true" outlineLevel="0" collapsed="false">
      <c r="A183" s="79"/>
      <c r="B183" s="80"/>
      <c r="C183" s="81"/>
      <c r="D183" s="80"/>
      <c r="E183" s="80"/>
      <c r="F183" s="80"/>
      <c r="G183" s="80"/>
      <c r="H183" s="80"/>
      <c r="I183" s="81"/>
      <c r="J183" s="105"/>
      <c r="K183" s="105"/>
      <c r="L183" s="106" t="str">
        <f aca="false">IF(AND($J183="",$K183=""),"",ROUND(IFERROR(VALUE(LEFT($J183,1)),0)*12+IFERROR(VALUE(LEFT($K183,1)),0)*8,0))</f>
        <v/>
      </c>
      <c r="M183" s="106" t="str">
        <f aca="false">IF($L183="","",IF($L183&gt;=80,"A - pursue now",IF($L183&gt;=60,"B - worth pursuing",IF($L183&gt;=40,"C - nurture","D - park it"))))</f>
        <v/>
      </c>
      <c r="N183" s="80"/>
      <c r="O183" s="105"/>
      <c r="P183" s="81"/>
      <c r="Q183" s="79"/>
      <c r="R183" s="81"/>
      <c r="S183" s="79"/>
      <c r="T183" s="80"/>
      <c r="U183" s="81"/>
      <c r="V183" s="110"/>
      <c r="W183" s="108"/>
      <c r="X183" s="81"/>
      <c r="Y183" s="81"/>
    </row>
    <row r="184" customFormat="false" ht="27.75" hidden="false" customHeight="true" outlineLevel="0" collapsed="false">
      <c r="A184" s="79"/>
      <c r="B184" s="80"/>
      <c r="C184" s="81"/>
      <c r="D184" s="80"/>
      <c r="E184" s="80"/>
      <c r="F184" s="80"/>
      <c r="G184" s="80"/>
      <c r="H184" s="80"/>
      <c r="I184" s="81"/>
      <c r="J184" s="105"/>
      <c r="K184" s="105"/>
      <c r="L184" s="106" t="str">
        <f aca="false">IF(AND($J184="",$K184=""),"",ROUND(IFERROR(VALUE(LEFT($J184,1)),0)*12+IFERROR(VALUE(LEFT($K184,1)),0)*8,0))</f>
        <v/>
      </c>
      <c r="M184" s="106" t="str">
        <f aca="false">IF($L184="","",IF($L184&gt;=80,"A - pursue now",IF($L184&gt;=60,"B - worth pursuing",IF($L184&gt;=40,"C - nurture","D - park it"))))</f>
        <v/>
      </c>
      <c r="N184" s="80"/>
      <c r="O184" s="105"/>
      <c r="P184" s="81"/>
      <c r="Q184" s="79"/>
      <c r="R184" s="81"/>
      <c r="S184" s="79"/>
      <c r="T184" s="80"/>
      <c r="U184" s="81"/>
      <c r="V184" s="110"/>
      <c r="W184" s="108"/>
      <c r="X184" s="81"/>
      <c r="Y184" s="81"/>
    </row>
    <row r="185" customFormat="false" ht="27.75" hidden="false" customHeight="true" outlineLevel="0" collapsed="false">
      <c r="A185" s="79"/>
      <c r="B185" s="80"/>
      <c r="C185" s="81"/>
      <c r="D185" s="80"/>
      <c r="E185" s="80"/>
      <c r="F185" s="80"/>
      <c r="G185" s="80"/>
      <c r="H185" s="80"/>
      <c r="I185" s="81"/>
      <c r="J185" s="105"/>
      <c r="K185" s="105"/>
      <c r="L185" s="106" t="str">
        <f aca="false">IF(AND($J185="",$K185=""),"",ROUND(IFERROR(VALUE(LEFT($J185,1)),0)*12+IFERROR(VALUE(LEFT($K185,1)),0)*8,0))</f>
        <v/>
      </c>
      <c r="M185" s="106" t="str">
        <f aca="false">IF($L185="","",IF($L185&gt;=80,"A - pursue now",IF($L185&gt;=60,"B - worth pursuing",IF($L185&gt;=40,"C - nurture","D - park it"))))</f>
        <v/>
      </c>
      <c r="N185" s="80"/>
      <c r="O185" s="105"/>
      <c r="P185" s="81"/>
      <c r="Q185" s="79"/>
      <c r="R185" s="81"/>
      <c r="S185" s="79"/>
      <c r="T185" s="80"/>
      <c r="U185" s="81"/>
      <c r="V185" s="110"/>
      <c r="W185" s="108"/>
      <c r="X185" s="81"/>
      <c r="Y185" s="81"/>
    </row>
    <row r="186" customFormat="false" ht="27.75" hidden="false" customHeight="true" outlineLevel="0" collapsed="false">
      <c r="A186" s="79"/>
      <c r="B186" s="80"/>
      <c r="C186" s="81"/>
      <c r="D186" s="80"/>
      <c r="E186" s="80"/>
      <c r="F186" s="80"/>
      <c r="G186" s="80"/>
      <c r="H186" s="80"/>
      <c r="I186" s="81"/>
      <c r="J186" s="105"/>
      <c r="K186" s="105"/>
      <c r="L186" s="106" t="str">
        <f aca="false">IF(AND($J186="",$K186=""),"",ROUND(IFERROR(VALUE(LEFT($J186,1)),0)*12+IFERROR(VALUE(LEFT($K186,1)),0)*8,0))</f>
        <v/>
      </c>
      <c r="M186" s="106" t="str">
        <f aca="false">IF($L186="","",IF($L186&gt;=80,"A - pursue now",IF($L186&gt;=60,"B - worth pursuing",IF($L186&gt;=40,"C - nurture","D - park it"))))</f>
        <v/>
      </c>
      <c r="N186" s="80"/>
      <c r="O186" s="105"/>
      <c r="P186" s="81"/>
      <c r="Q186" s="79"/>
      <c r="R186" s="81"/>
      <c r="S186" s="79"/>
      <c r="T186" s="80"/>
      <c r="U186" s="81"/>
      <c r="V186" s="110"/>
      <c r="W186" s="108"/>
      <c r="X186" s="81"/>
      <c r="Y186" s="81"/>
    </row>
    <row r="187" customFormat="false" ht="27.75" hidden="false" customHeight="true" outlineLevel="0" collapsed="false">
      <c r="A187" s="79"/>
      <c r="B187" s="80"/>
      <c r="C187" s="81"/>
      <c r="D187" s="80"/>
      <c r="E187" s="80"/>
      <c r="F187" s="80"/>
      <c r="G187" s="80"/>
      <c r="H187" s="80"/>
      <c r="I187" s="81"/>
      <c r="J187" s="105"/>
      <c r="K187" s="105"/>
      <c r="L187" s="106" t="str">
        <f aca="false">IF(AND($J187="",$K187=""),"",ROUND(IFERROR(VALUE(LEFT($J187,1)),0)*12+IFERROR(VALUE(LEFT($K187,1)),0)*8,0))</f>
        <v/>
      </c>
      <c r="M187" s="106" t="str">
        <f aca="false">IF($L187="","",IF($L187&gt;=80,"A - pursue now",IF($L187&gt;=60,"B - worth pursuing",IF($L187&gt;=40,"C - nurture","D - park it"))))</f>
        <v/>
      </c>
      <c r="N187" s="80"/>
      <c r="O187" s="105"/>
      <c r="P187" s="81"/>
      <c r="Q187" s="79"/>
      <c r="R187" s="81"/>
      <c r="S187" s="79"/>
      <c r="T187" s="80"/>
      <c r="U187" s="81"/>
      <c r="V187" s="110"/>
      <c r="W187" s="108"/>
      <c r="X187" s="81"/>
      <c r="Y187" s="81"/>
    </row>
    <row r="188" customFormat="false" ht="27.75" hidden="false" customHeight="true" outlineLevel="0" collapsed="false">
      <c r="A188" s="79"/>
      <c r="B188" s="80"/>
      <c r="C188" s="81"/>
      <c r="D188" s="80"/>
      <c r="E188" s="80"/>
      <c r="F188" s="80"/>
      <c r="G188" s="80"/>
      <c r="H188" s="80"/>
      <c r="I188" s="81"/>
      <c r="J188" s="105"/>
      <c r="K188" s="105"/>
      <c r="L188" s="106" t="str">
        <f aca="false">IF(AND($J188="",$K188=""),"",ROUND(IFERROR(VALUE(LEFT($J188,1)),0)*12+IFERROR(VALUE(LEFT($K188,1)),0)*8,0))</f>
        <v/>
      </c>
      <c r="M188" s="106" t="str">
        <f aca="false">IF($L188="","",IF($L188&gt;=80,"A - pursue now",IF($L188&gt;=60,"B - worth pursuing",IF($L188&gt;=40,"C - nurture","D - park it"))))</f>
        <v/>
      </c>
      <c r="N188" s="80"/>
      <c r="O188" s="105"/>
      <c r="P188" s="81"/>
      <c r="Q188" s="79"/>
      <c r="R188" s="81"/>
      <c r="S188" s="79"/>
      <c r="T188" s="80"/>
      <c r="U188" s="81"/>
      <c r="V188" s="110"/>
      <c r="W188" s="108"/>
      <c r="X188" s="81"/>
      <c r="Y188" s="81"/>
    </row>
    <row r="189" customFormat="false" ht="27.75" hidden="false" customHeight="true" outlineLevel="0" collapsed="false">
      <c r="A189" s="79"/>
      <c r="B189" s="80"/>
      <c r="C189" s="81"/>
      <c r="D189" s="80"/>
      <c r="E189" s="80"/>
      <c r="F189" s="80"/>
      <c r="G189" s="80"/>
      <c r="H189" s="80"/>
      <c r="I189" s="81"/>
      <c r="J189" s="105"/>
      <c r="K189" s="105"/>
      <c r="L189" s="106" t="str">
        <f aca="false">IF(AND($J189="",$K189=""),"",ROUND(IFERROR(VALUE(LEFT($J189,1)),0)*12+IFERROR(VALUE(LEFT($K189,1)),0)*8,0))</f>
        <v/>
      </c>
      <c r="M189" s="106" t="str">
        <f aca="false">IF($L189="","",IF($L189&gt;=80,"A - pursue now",IF($L189&gt;=60,"B - worth pursuing",IF($L189&gt;=40,"C - nurture","D - park it"))))</f>
        <v/>
      </c>
      <c r="N189" s="80"/>
      <c r="O189" s="105"/>
      <c r="P189" s="81"/>
      <c r="Q189" s="79"/>
      <c r="R189" s="81"/>
      <c r="S189" s="79"/>
      <c r="T189" s="80"/>
      <c r="U189" s="81"/>
      <c r="V189" s="110"/>
      <c r="W189" s="108"/>
      <c r="X189" s="81"/>
      <c r="Y189" s="81"/>
    </row>
    <row r="190" customFormat="false" ht="27.75" hidden="false" customHeight="true" outlineLevel="0" collapsed="false">
      <c r="A190" s="79"/>
      <c r="B190" s="80"/>
      <c r="C190" s="81"/>
      <c r="D190" s="80"/>
      <c r="E190" s="80"/>
      <c r="F190" s="80"/>
      <c r="G190" s="80"/>
      <c r="H190" s="80"/>
      <c r="I190" s="81"/>
      <c r="J190" s="105"/>
      <c r="K190" s="105"/>
      <c r="L190" s="106" t="str">
        <f aca="false">IF(AND($J190="",$K190=""),"",ROUND(IFERROR(VALUE(LEFT($J190,1)),0)*12+IFERROR(VALUE(LEFT($K190,1)),0)*8,0))</f>
        <v/>
      </c>
      <c r="M190" s="106" t="str">
        <f aca="false">IF($L190="","",IF($L190&gt;=80,"A - pursue now",IF($L190&gt;=60,"B - worth pursuing",IF($L190&gt;=40,"C - nurture","D - park it"))))</f>
        <v/>
      </c>
      <c r="N190" s="80"/>
      <c r="O190" s="105"/>
      <c r="P190" s="81"/>
      <c r="Q190" s="79"/>
      <c r="R190" s="81"/>
      <c r="S190" s="79"/>
      <c r="T190" s="80"/>
      <c r="U190" s="81"/>
      <c r="V190" s="110"/>
      <c r="W190" s="108"/>
      <c r="X190" s="81"/>
      <c r="Y190" s="81"/>
    </row>
    <row r="191" customFormat="false" ht="27.75" hidden="false" customHeight="true" outlineLevel="0" collapsed="false">
      <c r="A191" s="79"/>
      <c r="B191" s="80"/>
      <c r="C191" s="81"/>
      <c r="D191" s="80"/>
      <c r="E191" s="80"/>
      <c r="F191" s="80"/>
      <c r="G191" s="80"/>
      <c r="H191" s="80"/>
      <c r="I191" s="81"/>
      <c r="J191" s="105"/>
      <c r="K191" s="105"/>
      <c r="L191" s="106" t="str">
        <f aca="false">IF(AND($J191="",$K191=""),"",ROUND(IFERROR(VALUE(LEFT($J191,1)),0)*12+IFERROR(VALUE(LEFT($K191,1)),0)*8,0))</f>
        <v/>
      </c>
      <c r="M191" s="106" t="str">
        <f aca="false">IF($L191="","",IF($L191&gt;=80,"A - pursue now",IF($L191&gt;=60,"B - worth pursuing",IF($L191&gt;=40,"C - nurture","D - park it"))))</f>
        <v/>
      </c>
      <c r="N191" s="80"/>
      <c r="O191" s="105"/>
      <c r="P191" s="81"/>
      <c r="Q191" s="79"/>
      <c r="R191" s="81"/>
      <c r="S191" s="79"/>
      <c r="T191" s="80"/>
      <c r="U191" s="81"/>
      <c r="V191" s="110"/>
      <c r="W191" s="108"/>
      <c r="X191" s="81"/>
      <c r="Y191" s="81"/>
    </row>
    <row r="192" customFormat="false" ht="27.75" hidden="false" customHeight="true" outlineLevel="0" collapsed="false">
      <c r="A192" s="79"/>
      <c r="B192" s="80"/>
      <c r="C192" s="81"/>
      <c r="D192" s="80"/>
      <c r="E192" s="80"/>
      <c r="F192" s="80"/>
      <c r="G192" s="80"/>
      <c r="H192" s="80"/>
      <c r="I192" s="81"/>
      <c r="J192" s="105"/>
      <c r="K192" s="105"/>
      <c r="L192" s="106" t="str">
        <f aca="false">IF(AND($J192="",$K192=""),"",ROUND(IFERROR(VALUE(LEFT($J192,1)),0)*12+IFERROR(VALUE(LEFT($K192,1)),0)*8,0))</f>
        <v/>
      </c>
      <c r="M192" s="106" t="str">
        <f aca="false">IF($L192="","",IF($L192&gt;=80,"A - pursue now",IF($L192&gt;=60,"B - worth pursuing",IF($L192&gt;=40,"C - nurture","D - park it"))))</f>
        <v/>
      </c>
      <c r="N192" s="80"/>
      <c r="O192" s="105"/>
      <c r="P192" s="81"/>
      <c r="Q192" s="79"/>
      <c r="R192" s="81"/>
      <c r="S192" s="79"/>
      <c r="T192" s="80"/>
      <c r="U192" s="81"/>
      <c r="V192" s="110"/>
      <c r="W192" s="108"/>
      <c r="X192" s="81"/>
      <c r="Y192" s="81"/>
    </row>
    <row r="193" customFormat="false" ht="27.75" hidden="false" customHeight="true" outlineLevel="0" collapsed="false">
      <c r="A193" s="79"/>
      <c r="B193" s="80"/>
      <c r="C193" s="81"/>
      <c r="D193" s="80"/>
      <c r="E193" s="80"/>
      <c r="F193" s="80"/>
      <c r="G193" s="80"/>
      <c r="H193" s="80"/>
      <c r="I193" s="81"/>
      <c r="J193" s="105"/>
      <c r="K193" s="105"/>
      <c r="L193" s="106" t="str">
        <f aca="false">IF(AND($J193="",$K193=""),"",ROUND(IFERROR(VALUE(LEFT($J193,1)),0)*12+IFERROR(VALUE(LEFT($K193,1)),0)*8,0))</f>
        <v/>
      </c>
      <c r="M193" s="106" t="str">
        <f aca="false">IF($L193="","",IF($L193&gt;=80,"A - pursue now",IF($L193&gt;=60,"B - worth pursuing",IF($L193&gt;=40,"C - nurture","D - park it"))))</f>
        <v/>
      </c>
      <c r="N193" s="80"/>
      <c r="O193" s="105"/>
      <c r="P193" s="81"/>
      <c r="Q193" s="79"/>
      <c r="R193" s="81"/>
      <c r="S193" s="79"/>
      <c r="T193" s="80"/>
      <c r="U193" s="81"/>
      <c r="V193" s="110"/>
      <c r="W193" s="108"/>
      <c r="X193" s="81"/>
      <c r="Y193" s="81"/>
    </row>
    <row r="194" customFormat="false" ht="27.75" hidden="false" customHeight="true" outlineLevel="0" collapsed="false">
      <c r="A194" s="79"/>
      <c r="B194" s="80"/>
      <c r="C194" s="81"/>
      <c r="D194" s="80"/>
      <c r="E194" s="80"/>
      <c r="F194" s="80"/>
      <c r="G194" s="80"/>
      <c r="H194" s="80"/>
      <c r="I194" s="81"/>
      <c r="J194" s="105"/>
      <c r="K194" s="105"/>
      <c r="L194" s="106" t="str">
        <f aca="false">IF(AND($J194="",$K194=""),"",ROUND(IFERROR(VALUE(LEFT($J194,1)),0)*12+IFERROR(VALUE(LEFT($K194,1)),0)*8,0))</f>
        <v/>
      </c>
      <c r="M194" s="106" t="str">
        <f aca="false">IF($L194="","",IF($L194&gt;=80,"A - pursue now",IF($L194&gt;=60,"B - worth pursuing",IF($L194&gt;=40,"C - nurture","D - park it"))))</f>
        <v/>
      </c>
      <c r="N194" s="80"/>
      <c r="O194" s="105"/>
      <c r="P194" s="81"/>
      <c r="Q194" s="79"/>
      <c r="R194" s="81"/>
      <c r="S194" s="79"/>
      <c r="T194" s="80"/>
      <c r="U194" s="81"/>
      <c r="V194" s="110"/>
      <c r="W194" s="108"/>
      <c r="X194" s="81"/>
      <c r="Y194" s="81"/>
    </row>
    <row r="195" customFormat="false" ht="27.75" hidden="false" customHeight="true" outlineLevel="0" collapsed="false">
      <c r="A195" s="79"/>
      <c r="B195" s="80"/>
      <c r="C195" s="81"/>
      <c r="D195" s="80"/>
      <c r="E195" s="80"/>
      <c r="F195" s="80"/>
      <c r="G195" s="80"/>
      <c r="H195" s="80"/>
      <c r="I195" s="81"/>
      <c r="J195" s="105"/>
      <c r="K195" s="105"/>
      <c r="L195" s="106" t="str">
        <f aca="false">IF(AND($J195="",$K195=""),"",ROUND(IFERROR(VALUE(LEFT($J195,1)),0)*12+IFERROR(VALUE(LEFT($K195,1)),0)*8,0))</f>
        <v/>
      </c>
      <c r="M195" s="106" t="str">
        <f aca="false">IF($L195="","",IF($L195&gt;=80,"A - pursue now",IF($L195&gt;=60,"B - worth pursuing",IF($L195&gt;=40,"C - nurture","D - park it"))))</f>
        <v/>
      </c>
      <c r="N195" s="80"/>
      <c r="O195" s="105"/>
      <c r="P195" s="81"/>
      <c r="Q195" s="79"/>
      <c r="R195" s="81"/>
      <c r="S195" s="79"/>
      <c r="T195" s="80"/>
      <c r="U195" s="81"/>
      <c r="V195" s="110"/>
      <c r="W195" s="108"/>
      <c r="X195" s="81"/>
      <c r="Y195" s="81"/>
    </row>
    <row r="196" customFormat="false" ht="27.75" hidden="false" customHeight="true" outlineLevel="0" collapsed="false">
      <c r="A196" s="79"/>
      <c r="B196" s="80"/>
      <c r="C196" s="81"/>
      <c r="D196" s="80"/>
      <c r="E196" s="80"/>
      <c r="F196" s="80"/>
      <c r="G196" s="80"/>
      <c r="H196" s="80"/>
      <c r="I196" s="81"/>
      <c r="J196" s="105"/>
      <c r="K196" s="105"/>
      <c r="L196" s="106" t="str">
        <f aca="false">IF(AND($J196="",$K196=""),"",ROUND(IFERROR(VALUE(LEFT($J196,1)),0)*12+IFERROR(VALUE(LEFT($K196,1)),0)*8,0))</f>
        <v/>
      </c>
      <c r="M196" s="106" t="str">
        <f aca="false">IF($L196="","",IF($L196&gt;=80,"A - pursue now",IF($L196&gt;=60,"B - worth pursuing",IF($L196&gt;=40,"C - nurture","D - park it"))))</f>
        <v/>
      </c>
      <c r="N196" s="80"/>
      <c r="O196" s="105"/>
      <c r="P196" s="81"/>
      <c r="Q196" s="79"/>
      <c r="R196" s="81"/>
      <c r="S196" s="79"/>
      <c r="T196" s="80"/>
      <c r="U196" s="81"/>
      <c r="V196" s="110"/>
      <c r="W196" s="108"/>
      <c r="X196" s="81"/>
      <c r="Y196" s="81"/>
    </row>
    <row r="197" customFormat="false" ht="27.75" hidden="false" customHeight="true" outlineLevel="0" collapsed="false">
      <c r="A197" s="79"/>
      <c r="B197" s="80"/>
      <c r="C197" s="81"/>
      <c r="D197" s="80"/>
      <c r="E197" s="80"/>
      <c r="F197" s="80"/>
      <c r="G197" s="80"/>
      <c r="H197" s="80"/>
      <c r="I197" s="81"/>
      <c r="J197" s="105"/>
      <c r="K197" s="105"/>
      <c r="L197" s="106" t="str">
        <f aca="false">IF(AND($J197="",$K197=""),"",ROUND(IFERROR(VALUE(LEFT($J197,1)),0)*12+IFERROR(VALUE(LEFT($K197,1)),0)*8,0))</f>
        <v/>
      </c>
      <c r="M197" s="106" t="str">
        <f aca="false">IF($L197="","",IF($L197&gt;=80,"A - pursue now",IF($L197&gt;=60,"B - worth pursuing",IF($L197&gt;=40,"C - nurture","D - park it"))))</f>
        <v/>
      </c>
      <c r="N197" s="80"/>
      <c r="O197" s="105"/>
      <c r="P197" s="81"/>
      <c r="Q197" s="79"/>
      <c r="R197" s="81"/>
      <c r="S197" s="79"/>
      <c r="T197" s="80"/>
      <c r="U197" s="81"/>
      <c r="V197" s="110"/>
      <c r="W197" s="108"/>
      <c r="X197" s="81"/>
      <c r="Y197" s="81"/>
    </row>
    <row r="198" customFormat="false" ht="27.75" hidden="false" customHeight="true" outlineLevel="0" collapsed="false">
      <c r="A198" s="79"/>
      <c r="B198" s="80"/>
      <c r="C198" s="81"/>
      <c r="D198" s="80"/>
      <c r="E198" s="80"/>
      <c r="F198" s="80"/>
      <c r="G198" s="80"/>
      <c r="H198" s="80"/>
      <c r="I198" s="81"/>
      <c r="J198" s="105"/>
      <c r="K198" s="105"/>
      <c r="L198" s="106" t="str">
        <f aca="false">IF(AND($J198="",$K198=""),"",ROUND(IFERROR(VALUE(LEFT($J198,1)),0)*12+IFERROR(VALUE(LEFT($K198,1)),0)*8,0))</f>
        <v/>
      </c>
      <c r="M198" s="106" t="str">
        <f aca="false">IF($L198="","",IF($L198&gt;=80,"A - pursue now",IF($L198&gt;=60,"B - worth pursuing",IF($L198&gt;=40,"C - nurture","D - park it"))))</f>
        <v/>
      </c>
      <c r="N198" s="80"/>
      <c r="O198" s="105"/>
      <c r="P198" s="81"/>
      <c r="Q198" s="79"/>
      <c r="R198" s="81"/>
      <c r="S198" s="79"/>
      <c r="T198" s="80"/>
      <c r="U198" s="81"/>
      <c r="V198" s="110"/>
      <c r="W198" s="108"/>
      <c r="X198" s="81"/>
      <c r="Y198" s="81"/>
    </row>
    <row r="199" customFormat="false" ht="27.75" hidden="false" customHeight="true" outlineLevel="0" collapsed="false">
      <c r="A199" s="79"/>
      <c r="B199" s="80"/>
      <c r="C199" s="81"/>
      <c r="D199" s="80"/>
      <c r="E199" s="80"/>
      <c r="F199" s="80"/>
      <c r="G199" s="80"/>
      <c r="H199" s="80"/>
      <c r="I199" s="81"/>
      <c r="J199" s="105"/>
      <c r="K199" s="105"/>
      <c r="L199" s="106" t="str">
        <f aca="false">IF(AND($J199="",$K199=""),"",ROUND(IFERROR(VALUE(LEFT($J199,1)),0)*12+IFERROR(VALUE(LEFT($K199,1)),0)*8,0))</f>
        <v/>
      </c>
      <c r="M199" s="106" t="str">
        <f aca="false">IF($L199="","",IF($L199&gt;=80,"A - pursue now",IF($L199&gt;=60,"B - worth pursuing",IF($L199&gt;=40,"C - nurture","D - park it"))))</f>
        <v/>
      </c>
      <c r="N199" s="80"/>
      <c r="O199" s="105"/>
      <c r="P199" s="81"/>
      <c r="Q199" s="79"/>
      <c r="R199" s="81"/>
      <c r="S199" s="79"/>
      <c r="T199" s="80"/>
      <c r="U199" s="81"/>
      <c r="V199" s="110"/>
      <c r="W199" s="108"/>
      <c r="X199" s="81"/>
      <c r="Y199" s="81"/>
    </row>
    <row r="200" customFormat="false" ht="27.75" hidden="false" customHeight="true" outlineLevel="0" collapsed="false">
      <c r="A200" s="79"/>
      <c r="B200" s="80"/>
      <c r="C200" s="81"/>
      <c r="D200" s="80"/>
      <c r="E200" s="80"/>
      <c r="F200" s="80"/>
      <c r="G200" s="80"/>
      <c r="H200" s="80"/>
      <c r="I200" s="81"/>
      <c r="J200" s="105"/>
      <c r="K200" s="105"/>
      <c r="L200" s="106" t="str">
        <f aca="false">IF(AND($J200="",$K200=""),"",ROUND(IFERROR(VALUE(LEFT($J200,1)),0)*12+IFERROR(VALUE(LEFT($K200,1)),0)*8,0))</f>
        <v/>
      </c>
      <c r="M200" s="106" t="str">
        <f aca="false">IF($L200="","",IF($L200&gt;=80,"A - pursue now",IF($L200&gt;=60,"B - worth pursuing",IF($L200&gt;=40,"C - nurture","D - park it"))))</f>
        <v/>
      </c>
      <c r="N200" s="80"/>
      <c r="O200" s="105"/>
      <c r="P200" s="81"/>
      <c r="Q200" s="79"/>
      <c r="R200" s="81"/>
      <c r="S200" s="79"/>
      <c r="T200" s="80"/>
      <c r="U200" s="81"/>
      <c r="V200" s="110"/>
      <c r="W200" s="108"/>
      <c r="X200" s="81"/>
      <c r="Y200" s="81"/>
    </row>
    <row r="201" customFormat="false" ht="27.75" hidden="false" customHeight="true" outlineLevel="0" collapsed="false">
      <c r="A201" s="79"/>
      <c r="B201" s="80"/>
      <c r="C201" s="81"/>
      <c r="D201" s="80"/>
      <c r="E201" s="80"/>
      <c r="F201" s="80"/>
      <c r="G201" s="80"/>
      <c r="H201" s="80"/>
      <c r="I201" s="81"/>
      <c r="J201" s="105"/>
      <c r="K201" s="105"/>
      <c r="L201" s="106" t="str">
        <f aca="false">IF(AND($J201="",$K201=""),"",ROUND(IFERROR(VALUE(LEFT($J201,1)),0)*12+IFERROR(VALUE(LEFT($K201,1)),0)*8,0))</f>
        <v/>
      </c>
      <c r="M201" s="106" t="str">
        <f aca="false">IF($L201="","",IF($L201&gt;=80,"A - pursue now",IF($L201&gt;=60,"B - worth pursuing",IF($L201&gt;=40,"C - nurture","D - park it"))))</f>
        <v/>
      </c>
      <c r="N201" s="80"/>
      <c r="O201" s="105"/>
      <c r="P201" s="81"/>
      <c r="Q201" s="79"/>
      <c r="R201" s="81"/>
      <c r="S201" s="79"/>
      <c r="T201" s="80"/>
      <c r="U201" s="81"/>
      <c r="V201" s="110"/>
      <c r="W201" s="108"/>
      <c r="X201" s="81"/>
      <c r="Y201" s="81"/>
    </row>
    <row r="202" customFormat="false" ht="27.75" hidden="false" customHeight="true" outlineLevel="0" collapsed="false">
      <c r="A202" s="79"/>
      <c r="B202" s="80"/>
      <c r="C202" s="81"/>
      <c r="D202" s="80"/>
      <c r="E202" s="80"/>
      <c r="F202" s="80"/>
      <c r="G202" s="80"/>
      <c r="H202" s="80"/>
      <c r="I202" s="81"/>
      <c r="J202" s="105"/>
      <c r="K202" s="105"/>
      <c r="L202" s="106" t="str">
        <f aca="false">IF(AND($J202="",$K202=""),"",ROUND(IFERROR(VALUE(LEFT($J202,1)),0)*12+IFERROR(VALUE(LEFT($K202,1)),0)*8,0))</f>
        <v/>
      </c>
      <c r="M202" s="106" t="str">
        <f aca="false">IF($L202="","",IF($L202&gt;=80,"A - pursue now",IF($L202&gt;=60,"B - worth pursuing",IF($L202&gt;=40,"C - nurture","D - park it"))))</f>
        <v/>
      </c>
      <c r="N202" s="80"/>
      <c r="O202" s="105"/>
      <c r="P202" s="81"/>
      <c r="Q202" s="79"/>
      <c r="R202" s="81"/>
      <c r="S202" s="79"/>
      <c r="T202" s="80"/>
      <c r="U202" s="81"/>
      <c r="V202" s="110"/>
      <c r="W202" s="108"/>
      <c r="X202" s="81"/>
      <c r="Y202" s="81"/>
    </row>
    <row r="203" customFormat="false" ht="27.75" hidden="false" customHeight="true" outlineLevel="0" collapsed="false">
      <c r="A203" s="79"/>
      <c r="B203" s="80"/>
      <c r="C203" s="81"/>
      <c r="D203" s="80"/>
      <c r="E203" s="80"/>
      <c r="F203" s="80"/>
      <c r="G203" s="80"/>
      <c r="H203" s="80"/>
      <c r="I203" s="81"/>
      <c r="J203" s="105"/>
      <c r="K203" s="105"/>
      <c r="L203" s="106" t="str">
        <f aca="false">IF(AND($J203="",$K203=""),"",ROUND(IFERROR(VALUE(LEFT($J203,1)),0)*12+IFERROR(VALUE(LEFT($K203,1)),0)*8,0))</f>
        <v/>
      </c>
      <c r="M203" s="106" t="str">
        <f aca="false">IF($L203="","",IF($L203&gt;=80,"A - pursue now",IF($L203&gt;=60,"B - worth pursuing",IF($L203&gt;=40,"C - nurture","D - park it"))))</f>
        <v/>
      </c>
      <c r="N203" s="80"/>
      <c r="O203" s="105"/>
      <c r="P203" s="81"/>
      <c r="Q203" s="79"/>
      <c r="R203" s="81"/>
      <c r="S203" s="79"/>
      <c r="T203" s="80"/>
      <c r="U203" s="81"/>
      <c r="V203" s="110"/>
      <c r="W203" s="108"/>
      <c r="X203" s="81"/>
      <c r="Y203" s="81"/>
    </row>
    <row r="204" customFormat="false" ht="27.75" hidden="false" customHeight="true" outlineLevel="0" collapsed="false">
      <c r="A204" s="79"/>
      <c r="B204" s="80"/>
      <c r="C204" s="81"/>
      <c r="D204" s="80"/>
      <c r="E204" s="80"/>
      <c r="F204" s="80"/>
      <c r="G204" s="80"/>
      <c r="H204" s="80"/>
      <c r="I204" s="81"/>
      <c r="J204" s="105"/>
      <c r="K204" s="105"/>
      <c r="L204" s="106" t="str">
        <f aca="false">IF(AND($J204="",$K204=""),"",ROUND(IFERROR(VALUE(LEFT($J204,1)),0)*12+IFERROR(VALUE(LEFT($K204,1)),0)*8,0))</f>
        <v/>
      </c>
      <c r="M204" s="106" t="str">
        <f aca="false">IF($L204="","",IF($L204&gt;=80,"A - pursue now",IF($L204&gt;=60,"B - worth pursuing",IF($L204&gt;=40,"C - nurture","D - park it"))))</f>
        <v/>
      </c>
      <c r="N204" s="80"/>
      <c r="O204" s="105"/>
      <c r="P204" s="81"/>
      <c r="Q204" s="79"/>
      <c r="R204" s="81"/>
      <c r="S204" s="79"/>
      <c r="T204" s="80"/>
      <c r="U204" s="81"/>
      <c r="V204" s="110"/>
      <c r="W204" s="108"/>
      <c r="X204" s="81"/>
      <c r="Y204" s="81"/>
    </row>
    <row r="205" customFormat="false" ht="27.75" hidden="false" customHeight="true" outlineLevel="0" collapsed="false">
      <c r="A205" s="79"/>
      <c r="B205" s="80"/>
      <c r="C205" s="81"/>
      <c r="D205" s="80"/>
      <c r="E205" s="80"/>
      <c r="F205" s="80"/>
      <c r="G205" s="80"/>
      <c r="H205" s="80"/>
      <c r="I205" s="81"/>
      <c r="J205" s="105"/>
      <c r="K205" s="105"/>
      <c r="L205" s="106" t="str">
        <f aca="false">IF(AND($J205="",$K205=""),"",ROUND(IFERROR(VALUE(LEFT($J205,1)),0)*12+IFERROR(VALUE(LEFT($K205,1)),0)*8,0))</f>
        <v/>
      </c>
      <c r="M205" s="106" t="str">
        <f aca="false">IF($L205="","",IF($L205&gt;=80,"A - pursue now",IF($L205&gt;=60,"B - worth pursuing",IF($L205&gt;=40,"C - nurture","D - park it"))))</f>
        <v/>
      </c>
      <c r="N205" s="80"/>
      <c r="O205" s="105"/>
      <c r="P205" s="81"/>
      <c r="Q205" s="79"/>
      <c r="R205" s="81"/>
      <c r="S205" s="79"/>
      <c r="T205" s="80"/>
      <c r="U205" s="81"/>
      <c r="V205" s="110"/>
      <c r="W205" s="108"/>
      <c r="X205" s="81"/>
      <c r="Y205" s="81"/>
    </row>
    <row r="206" customFormat="false" ht="27.75" hidden="false" customHeight="true" outlineLevel="0" collapsed="false">
      <c r="A206" s="79"/>
      <c r="B206" s="80"/>
      <c r="C206" s="81"/>
      <c r="D206" s="80"/>
      <c r="E206" s="80"/>
      <c r="F206" s="80"/>
      <c r="G206" s="80"/>
      <c r="H206" s="80"/>
      <c r="I206" s="81"/>
      <c r="J206" s="105"/>
      <c r="K206" s="105"/>
      <c r="L206" s="106" t="str">
        <f aca="false">IF(AND($J206="",$K206=""),"",ROUND(IFERROR(VALUE(LEFT($J206,1)),0)*12+IFERROR(VALUE(LEFT($K206,1)),0)*8,0))</f>
        <v/>
      </c>
      <c r="M206" s="106" t="str">
        <f aca="false">IF($L206="","",IF($L206&gt;=80,"A - pursue now",IF($L206&gt;=60,"B - worth pursuing",IF($L206&gt;=40,"C - nurture","D - park it"))))</f>
        <v/>
      </c>
      <c r="N206" s="80"/>
      <c r="O206" s="105"/>
      <c r="P206" s="81"/>
      <c r="Q206" s="79"/>
      <c r="R206" s="81"/>
      <c r="S206" s="79"/>
      <c r="T206" s="80"/>
      <c r="U206" s="81"/>
      <c r="V206" s="110"/>
      <c r="W206" s="108"/>
      <c r="X206" s="81"/>
      <c r="Y206" s="81"/>
    </row>
    <row r="207" customFormat="false" ht="27.75" hidden="false" customHeight="true" outlineLevel="0" collapsed="false">
      <c r="A207" s="79"/>
      <c r="B207" s="80"/>
      <c r="C207" s="81"/>
      <c r="D207" s="80"/>
      <c r="E207" s="80"/>
      <c r="F207" s="80"/>
      <c r="G207" s="80"/>
      <c r="H207" s="80"/>
      <c r="I207" s="81"/>
      <c r="J207" s="105"/>
      <c r="K207" s="105"/>
      <c r="L207" s="106" t="str">
        <f aca="false">IF(AND($J207="",$K207=""),"",ROUND(IFERROR(VALUE(LEFT($J207,1)),0)*12+IFERROR(VALUE(LEFT($K207,1)),0)*8,0))</f>
        <v/>
      </c>
      <c r="M207" s="106" t="str">
        <f aca="false">IF($L207="","",IF($L207&gt;=80,"A - pursue now",IF($L207&gt;=60,"B - worth pursuing",IF($L207&gt;=40,"C - nurture","D - park it"))))</f>
        <v/>
      </c>
      <c r="N207" s="80"/>
      <c r="O207" s="105"/>
      <c r="P207" s="81"/>
      <c r="Q207" s="79"/>
      <c r="R207" s="81"/>
      <c r="S207" s="79"/>
      <c r="T207" s="80"/>
      <c r="U207" s="81"/>
      <c r="V207" s="110"/>
      <c r="W207" s="108"/>
      <c r="X207" s="81"/>
      <c r="Y207" s="81"/>
    </row>
    <row r="208" customFormat="false" ht="27.75" hidden="false" customHeight="true" outlineLevel="0" collapsed="false">
      <c r="A208" s="79"/>
      <c r="B208" s="80"/>
      <c r="C208" s="81"/>
      <c r="D208" s="80"/>
      <c r="E208" s="80"/>
      <c r="F208" s="80"/>
      <c r="G208" s="80"/>
      <c r="H208" s="80"/>
      <c r="I208" s="81"/>
      <c r="J208" s="105"/>
      <c r="K208" s="105"/>
      <c r="L208" s="106" t="str">
        <f aca="false">IF(AND($J208="",$K208=""),"",ROUND(IFERROR(VALUE(LEFT($J208,1)),0)*12+IFERROR(VALUE(LEFT($K208,1)),0)*8,0))</f>
        <v/>
      </c>
      <c r="M208" s="106" t="str">
        <f aca="false">IF($L208="","",IF($L208&gt;=80,"A - pursue now",IF($L208&gt;=60,"B - worth pursuing",IF($L208&gt;=40,"C - nurture","D - park it"))))</f>
        <v/>
      </c>
      <c r="N208" s="80"/>
      <c r="O208" s="105"/>
      <c r="P208" s="81"/>
      <c r="Q208" s="79"/>
      <c r="R208" s="81"/>
      <c r="S208" s="79"/>
      <c r="T208" s="80"/>
      <c r="U208" s="81"/>
      <c r="V208" s="110"/>
      <c r="W208" s="108"/>
      <c r="X208" s="81"/>
      <c r="Y208" s="81"/>
    </row>
    <row r="209" customFormat="false" ht="27.75" hidden="false" customHeight="true" outlineLevel="0" collapsed="false">
      <c r="A209" s="79"/>
      <c r="B209" s="80"/>
      <c r="C209" s="81"/>
      <c r="D209" s="80"/>
      <c r="E209" s="80"/>
      <c r="F209" s="80"/>
      <c r="G209" s="80"/>
      <c r="H209" s="80"/>
      <c r="I209" s="81"/>
      <c r="J209" s="105"/>
      <c r="K209" s="105"/>
      <c r="L209" s="106" t="str">
        <f aca="false">IF(AND($J209="",$K209=""),"",ROUND(IFERROR(VALUE(LEFT($J209,1)),0)*12+IFERROR(VALUE(LEFT($K209,1)),0)*8,0))</f>
        <v/>
      </c>
      <c r="M209" s="106" t="str">
        <f aca="false">IF($L209="","",IF($L209&gt;=80,"A - pursue now",IF($L209&gt;=60,"B - worth pursuing",IF($L209&gt;=40,"C - nurture","D - park it"))))</f>
        <v/>
      </c>
      <c r="N209" s="80"/>
      <c r="O209" s="105"/>
      <c r="P209" s="81"/>
      <c r="Q209" s="79"/>
      <c r="R209" s="81"/>
      <c r="S209" s="79"/>
      <c r="T209" s="80"/>
      <c r="U209" s="81"/>
      <c r="V209" s="110"/>
      <c r="W209" s="108"/>
      <c r="X209" s="81"/>
      <c r="Y209" s="81"/>
    </row>
    <row r="210" customFormat="false" ht="27.75" hidden="false" customHeight="true" outlineLevel="0" collapsed="false">
      <c r="A210" s="79"/>
      <c r="B210" s="80"/>
      <c r="C210" s="81"/>
      <c r="D210" s="80"/>
      <c r="E210" s="80"/>
      <c r="F210" s="80"/>
      <c r="G210" s="80"/>
      <c r="H210" s="80"/>
      <c r="I210" s="81"/>
      <c r="J210" s="105"/>
      <c r="K210" s="105"/>
      <c r="L210" s="106" t="str">
        <f aca="false">IF(AND($J210="",$K210=""),"",ROUND(IFERROR(VALUE(LEFT($J210,1)),0)*12+IFERROR(VALUE(LEFT($K210,1)),0)*8,0))</f>
        <v/>
      </c>
      <c r="M210" s="106" t="str">
        <f aca="false">IF($L210="","",IF($L210&gt;=80,"A - pursue now",IF($L210&gt;=60,"B - worth pursuing",IF($L210&gt;=40,"C - nurture","D - park it"))))</f>
        <v/>
      </c>
      <c r="N210" s="80"/>
      <c r="O210" s="105"/>
      <c r="P210" s="81"/>
      <c r="Q210" s="79"/>
      <c r="R210" s="81"/>
      <c r="S210" s="79"/>
      <c r="T210" s="80"/>
      <c r="U210" s="81"/>
      <c r="V210" s="110"/>
      <c r="W210" s="108"/>
      <c r="X210" s="81"/>
      <c r="Y210" s="81"/>
    </row>
    <row r="211" customFormat="false" ht="27.75" hidden="false" customHeight="true" outlineLevel="0" collapsed="false">
      <c r="A211" s="79"/>
      <c r="B211" s="80"/>
      <c r="C211" s="81"/>
      <c r="D211" s="80"/>
      <c r="E211" s="80"/>
      <c r="F211" s="80"/>
      <c r="G211" s="80"/>
      <c r="H211" s="80"/>
      <c r="I211" s="81"/>
      <c r="J211" s="105"/>
      <c r="K211" s="105"/>
      <c r="L211" s="106" t="str">
        <f aca="false">IF(AND($J211="",$K211=""),"",ROUND(IFERROR(VALUE(LEFT($J211,1)),0)*12+IFERROR(VALUE(LEFT($K211,1)),0)*8,0))</f>
        <v/>
      </c>
      <c r="M211" s="106" t="str">
        <f aca="false">IF($L211="","",IF($L211&gt;=80,"A - pursue now",IF($L211&gt;=60,"B - worth pursuing",IF($L211&gt;=40,"C - nurture","D - park it"))))</f>
        <v/>
      </c>
      <c r="N211" s="80"/>
      <c r="O211" s="105"/>
      <c r="P211" s="81"/>
      <c r="Q211" s="79"/>
      <c r="R211" s="81"/>
      <c r="S211" s="79"/>
      <c r="T211" s="80"/>
      <c r="U211" s="81"/>
      <c r="V211" s="110"/>
      <c r="W211" s="108"/>
      <c r="X211" s="81"/>
      <c r="Y211" s="81"/>
    </row>
    <row r="212" customFormat="false" ht="27.75" hidden="false" customHeight="true" outlineLevel="0" collapsed="false">
      <c r="A212" s="79"/>
      <c r="B212" s="80"/>
      <c r="C212" s="81"/>
      <c r="D212" s="80"/>
      <c r="E212" s="80"/>
      <c r="F212" s="80"/>
      <c r="G212" s="80"/>
      <c r="H212" s="80"/>
      <c r="I212" s="81"/>
      <c r="J212" s="105"/>
      <c r="K212" s="105"/>
      <c r="L212" s="106" t="str">
        <f aca="false">IF(AND($J212="",$K212=""),"",ROUND(IFERROR(VALUE(LEFT($J212,1)),0)*12+IFERROR(VALUE(LEFT($K212,1)),0)*8,0))</f>
        <v/>
      </c>
      <c r="M212" s="106" t="str">
        <f aca="false">IF($L212="","",IF($L212&gt;=80,"A - pursue now",IF($L212&gt;=60,"B - worth pursuing",IF($L212&gt;=40,"C - nurture","D - park it"))))</f>
        <v/>
      </c>
      <c r="N212" s="80"/>
      <c r="O212" s="105"/>
      <c r="P212" s="81"/>
      <c r="Q212" s="79"/>
      <c r="R212" s="81"/>
      <c r="S212" s="79"/>
      <c r="T212" s="80"/>
      <c r="U212" s="81"/>
      <c r="V212" s="110"/>
      <c r="W212" s="108"/>
      <c r="X212" s="81"/>
      <c r="Y212" s="81"/>
    </row>
    <row r="213" customFormat="false" ht="27.75" hidden="false" customHeight="true" outlineLevel="0" collapsed="false">
      <c r="A213" s="79"/>
      <c r="B213" s="80"/>
      <c r="C213" s="81"/>
      <c r="D213" s="80"/>
      <c r="E213" s="80"/>
      <c r="F213" s="80"/>
      <c r="G213" s="80"/>
      <c r="H213" s="80"/>
      <c r="I213" s="81"/>
      <c r="J213" s="105"/>
      <c r="K213" s="105"/>
      <c r="L213" s="106" t="str">
        <f aca="false">IF(AND($J213="",$K213=""),"",ROUND(IFERROR(VALUE(LEFT($J213,1)),0)*12+IFERROR(VALUE(LEFT($K213,1)),0)*8,0))</f>
        <v/>
      </c>
      <c r="M213" s="106" t="str">
        <f aca="false">IF($L213="","",IF($L213&gt;=80,"A - pursue now",IF($L213&gt;=60,"B - worth pursuing",IF($L213&gt;=40,"C - nurture","D - park it"))))</f>
        <v/>
      </c>
      <c r="N213" s="80"/>
      <c r="O213" s="105"/>
      <c r="P213" s="81"/>
      <c r="Q213" s="79"/>
      <c r="R213" s="81"/>
      <c r="S213" s="79"/>
      <c r="T213" s="80"/>
      <c r="U213" s="81"/>
      <c r="V213" s="110"/>
      <c r="W213" s="108"/>
      <c r="X213" s="81"/>
      <c r="Y213" s="81"/>
    </row>
    <row r="214" customFormat="false" ht="27.75" hidden="false" customHeight="true" outlineLevel="0" collapsed="false">
      <c r="A214" s="79"/>
      <c r="B214" s="80"/>
      <c r="C214" s="81"/>
      <c r="D214" s="80"/>
      <c r="E214" s="80"/>
      <c r="F214" s="80"/>
      <c r="G214" s="80"/>
      <c r="H214" s="80"/>
      <c r="I214" s="81"/>
      <c r="J214" s="105"/>
      <c r="K214" s="105"/>
      <c r="L214" s="106" t="str">
        <f aca="false">IF(AND($J214="",$K214=""),"",ROUND(IFERROR(VALUE(LEFT($J214,1)),0)*12+IFERROR(VALUE(LEFT($K214,1)),0)*8,0))</f>
        <v/>
      </c>
      <c r="M214" s="106" t="str">
        <f aca="false">IF($L214="","",IF($L214&gt;=80,"A - pursue now",IF($L214&gt;=60,"B - worth pursuing",IF($L214&gt;=40,"C - nurture","D - park it"))))</f>
        <v/>
      </c>
      <c r="N214" s="80"/>
      <c r="O214" s="105"/>
      <c r="P214" s="81"/>
      <c r="Q214" s="79"/>
      <c r="R214" s="81"/>
      <c r="S214" s="79"/>
      <c r="T214" s="80"/>
      <c r="U214" s="81"/>
      <c r="V214" s="110"/>
      <c r="W214" s="108"/>
      <c r="X214" s="81"/>
      <c r="Y214" s="81"/>
    </row>
    <row r="215" customFormat="false" ht="27.75" hidden="false" customHeight="true" outlineLevel="0" collapsed="false">
      <c r="A215" s="79"/>
      <c r="B215" s="80"/>
      <c r="C215" s="81"/>
      <c r="D215" s="80"/>
      <c r="E215" s="80"/>
      <c r="F215" s="80"/>
      <c r="G215" s="80"/>
      <c r="H215" s="80"/>
      <c r="I215" s="81"/>
      <c r="J215" s="105"/>
      <c r="K215" s="105"/>
      <c r="L215" s="106" t="str">
        <f aca="false">IF(AND($J215="",$K215=""),"",ROUND(IFERROR(VALUE(LEFT($J215,1)),0)*12+IFERROR(VALUE(LEFT($K215,1)),0)*8,0))</f>
        <v/>
      </c>
      <c r="M215" s="106" t="str">
        <f aca="false">IF($L215="","",IF($L215&gt;=80,"A - pursue now",IF($L215&gt;=60,"B - worth pursuing",IF($L215&gt;=40,"C - nurture","D - park it"))))</f>
        <v/>
      </c>
      <c r="N215" s="80"/>
      <c r="O215" s="105"/>
      <c r="P215" s="81"/>
      <c r="Q215" s="79"/>
      <c r="R215" s="81"/>
      <c r="S215" s="79"/>
      <c r="T215" s="80"/>
      <c r="U215" s="81"/>
      <c r="V215" s="110"/>
      <c r="W215" s="108"/>
      <c r="X215" s="81"/>
      <c r="Y215" s="81"/>
    </row>
    <row r="216" customFormat="false" ht="27.75" hidden="false" customHeight="true" outlineLevel="0" collapsed="false">
      <c r="A216" s="79"/>
      <c r="B216" s="80"/>
      <c r="C216" s="81"/>
      <c r="D216" s="80"/>
      <c r="E216" s="80"/>
      <c r="F216" s="80"/>
      <c r="G216" s="80"/>
      <c r="H216" s="80"/>
      <c r="I216" s="81"/>
      <c r="J216" s="105"/>
      <c r="K216" s="105"/>
      <c r="L216" s="106" t="str">
        <f aca="false">IF(AND($J216="",$K216=""),"",ROUND(IFERROR(VALUE(LEFT($J216,1)),0)*12+IFERROR(VALUE(LEFT($K216,1)),0)*8,0))</f>
        <v/>
      </c>
      <c r="M216" s="106" t="str">
        <f aca="false">IF($L216="","",IF($L216&gt;=80,"A - pursue now",IF($L216&gt;=60,"B - worth pursuing",IF($L216&gt;=40,"C - nurture","D - park it"))))</f>
        <v/>
      </c>
      <c r="N216" s="80"/>
      <c r="O216" s="105"/>
      <c r="P216" s="81"/>
      <c r="Q216" s="79"/>
      <c r="R216" s="81"/>
      <c r="S216" s="79"/>
      <c r="T216" s="80"/>
      <c r="U216" s="81"/>
      <c r="V216" s="110"/>
      <c r="W216" s="108"/>
      <c r="X216" s="81"/>
      <c r="Y216" s="81"/>
    </row>
    <row r="217" customFormat="false" ht="27.75" hidden="false" customHeight="true" outlineLevel="0" collapsed="false">
      <c r="A217" s="79"/>
      <c r="B217" s="80"/>
      <c r="C217" s="81"/>
      <c r="D217" s="80"/>
      <c r="E217" s="80"/>
      <c r="F217" s="80"/>
      <c r="G217" s="80"/>
      <c r="H217" s="80"/>
      <c r="I217" s="81"/>
      <c r="J217" s="105"/>
      <c r="K217" s="105"/>
      <c r="L217" s="106" t="str">
        <f aca="false">IF(AND($J217="",$K217=""),"",ROUND(IFERROR(VALUE(LEFT($J217,1)),0)*12+IFERROR(VALUE(LEFT($K217,1)),0)*8,0))</f>
        <v/>
      </c>
      <c r="M217" s="106" t="str">
        <f aca="false">IF($L217="","",IF($L217&gt;=80,"A - pursue now",IF($L217&gt;=60,"B - worth pursuing",IF($L217&gt;=40,"C - nurture","D - park it"))))</f>
        <v/>
      </c>
      <c r="N217" s="80"/>
      <c r="O217" s="105"/>
      <c r="P217" s="81"/>
      <c r="Q217" s="79"/>
      <c r="R217" s="81"/>
      <c r="S217" s="79"/>
      <c r="T217" s="80"/>
      <c r="U217" s="81"/>
      <c r="V217" s="110"/>
      <c r="W217" s="108"/>
      <c r="X217" s="81"/>
      <c r="Y217" s="81"/>
    </row>
    <row r="218" customFormat="false" ht="27.75" hidden="false" customHeight="true" outlineLevel="0" collapsed="false">
      <c r="A218" s="79"/>
      <c r="B218" s="80"/>
      <c r="C218" s="81"/>
      <c r="D218" s="80"/>
      <c r="E218" s="80"/>
      <c r="F218" s="80"/>
      <c r="G218" s="80"/>
      <c r="H218" s="80"/>
      <c r="I218" s="81"/>
      <c r="J218" s="105"/>
      <c r="K218" s="105"/>
      <c r="L218" s="106" t="str">
        <f aca="false">IF(AND($J218="",$K218=""),"",ROUND(IFERROR(VALUE(LEFT($J218,1)),0)*12+IFERROR(VALUE(LEFT($K218,1)),0)*8,0))</f>
        <v/>
      </c>
      <c r="M218" s="106" t="str">
        <f aca="false">IF($L218="","",IF($L218&gt;=80,"A - pursue now",IF($L218&gt;=60,"B - worth pursuing",IF($L218&gt;=40,"C - nurture","D - park it"))))</f>
        <v/>
      </c>
      <c r="N218" s="80"/>
      <c r="O218" s="105"/>
      <c r="P218" s="81"/>
      <c r="Q218" s="79"/>
      <c r="R218" s="81"/>
      <c r="S218" s="79"/>
      <c r="T218" s="80"/>
      <c r="U218" s="81"/>
      <c r="V218" s="110"/>
      <c r="W218" s="108"/>
      <c r="X218" s="81"/>
      <c r="Y218" s="81"/>
    </row>
    <row r="219" customFormat="false" ht="27.75" hidden="false" customHeight="true" outlineLevel="0" collapsed="false">
      <c r="A219" s="79"/>
      <c r="B219" s="80"/>
      <c r="C219" s="81"/>
      <c r="D219" s="80"/>
      <c r="E219" s="80"/>
      <c r="F219" s="80"/>
      <c r="G219" s="80"/>
      <c r="H219" s="80"/>
      <c r="I219" s="81"/>
      <c r="J219" s="105"/>
      <c r="K219" s="105"/>
      <c r="L219" s="106" t="str">
        <f aca="false">IF(AND($J219="",$K219=""),"",ROUND(IFERROR(VALUE(LEFT($J219,1)),0)*12+IFERROR(VALUE(LEFT($K219,1)),0)*8,0))</f>
        <v/>
      </c>
      <c r="M219" s="106" t="str">
        <f aca="false">IF($L219="","",IF($L219&gt;=80,"A - pursue now",IF($L219&gt;=60,"B - worth pursuing",IF($L219&gt;=40,"C - nurture","D - park it"))))</f>
        <v/>
      </c>
      <c r="N219" s="80"/>
      <c r="O219" s="105"/>
      <c r="P219" s="81"/>
      <c r="Q219" s="79"/>
      <c r="R219" s="81"/>
      <c r="S219" s="79"/>
      <c r="T219" s="80"/>
      <c r="U219" s="81"/>
      <c r="V219" s="110"/>
      <c r="W219" s="108"/>
      <c r="X219" s="81"/>
      <c r="Y219" s="81"/>
    </row>
    <row r="220" customFormat="false" ht="27.75" hidden="false" customHeight="true" outlineLevel="0" collapsed="false">
      <c r="A220" s="79"/>
      <c r="B220" s="80"/>
      <c r="C220" s="81"/>
      <c r="D220" s="80"/>
      <c r="E220" s="80"/>
      <c r="F220" s="80"/>
      <c r="G220" s="80"/>
      <c r="H220" s="80"/>
      <c r="I220" s="81"/>
      <c r="J220" s="105"/>
      <c r="K220" s="105"/>
      <c r="L220" s="106" t="str">
        <f aca="false">IF(AND($J220="",$K220=""),"",ROUND(IFERROR(VALUE(LEFT($J220,1)),0)*12+IFERROR(VALUE(LEFT($K220,1)),0)*8,0))</f>
        <v/>
      </c>
      <c r="M220" s="106" t="str">
        <f aca="false">IF($L220="","",IF($L220&gt;=80,"A - pursue now",IF($L220&gt;=60,"B - worth pursuing",IF($L220&gt;=40,"C - nurture","D - park it"))))</f>
        <v/>
      </c>
      <c r="N220" s="80"/>
      <c r="O220" s="105"/>
      <c r="P220" s="81"/>
      <c r="Q220" s="79"/>
      <c r="R220" s="81"/>
      <c r="S220" s="79"/>
      <c r="T220" s="80"/>
      <c r="U220" s="81"/>
      <c r="V220" s="110"/>
      <c r="W220" s="108"/>
      <c r="X220" s="81"/>
      <c r="Y220" s="81"/>
    </row>
    <row r="221" customFormat="false" ht="27.75" hidden="false" customHeight="true" outlineLevel="0" collapsed="false">
      <c r="A221" s="79"/>
      <c r="B221" s="80"/>
      <c r="C221" s="81"/>
      <c r="D221" s="80"/>
      <c r="E221" s="80"/>
      <c r="F221" s="80"/>
      <c r="G221" s="80"/>
      <c r="H221" s="80"/>
      <c r="I221" s="81"/>
      <c r="J221" s="105"/>
      <c r="K221" s="105"/>
      <c r="L221" s="106" t="str">
        <f aca="false">IF(AND($J221="",$K221=""),"",ROUND(IFERROR(VALUE(LEFT($J221,1)),0)*12+IFERROR(VALUE(LEFT($K221,1)),0)*8,0))</f>
        <v/>
      </c>
      <c r="M221" s="106" t="str">
        <f aca="false">IF($L221="","",IF($L221&gt;=80,"A - pursue now",IF($L221&gt;=60,"B - worth pursuing",IF($L221&gt;=40,"C - nurture","D - park it"))))</f>
        <v/>
      </c>
      <c r="N221" s="80"/>
      <c r="O221" s="105"/>
      <c r="P221" s="81"/>
      <c r="Q221" s="79"/>
      <c r="R221" s="81"/>
      <c r="S221" s="79"/>
      <c r="T221" s="80"/>
      <c r="U221" s="81"/>
      <c r="V221" s="110"/>
      <c r="W221" s="108"/>
      <c r="X221" s="81"/>
      <c r="Y221" s="81"/>
    </row>
    <row r="222" customFormat="false" ht="27.75" hidden="false" customHeight="true" outlineLevel="0" collapsed="false">
      <c r="A222" s="79"/>
      <c r="B222" s="80"/>
      <c r="C222" s="81"/>
      <c r="D222" s="80"/>
      <c r="E222" s="80"/>
      <c r="F222" s="80"/>
      <c r="G222" s="80"/>
      <c r="H222" s="80"/>
      <c r="I222" s="81"/>
      <c r="J222" s="105"/>
      <c r="K222" s="105"/>
      <c r="L222" s="106" t="str">
        <f aca="false">IF(AND($J222="",$K222=""),"",ROUND(IFERROR(VALUE(LEFT($J222,1)),0)*12+IFERROR(VALUE(LEFT($K222,1)),0)*8,0))</f>
        <v/>
      </c>
      <c r="M222" s="106" t="str">
        <f aca="false">IF($L222="","",IF($L222&gt;=80,"A - pursue now",IF($L222&gt;=60,"B - worth pursuing",IF($L222&gt;=40,"C - nurture","D - park it"))))</f>
        <v/>
      </c>
      <c r="N222" s="80"/>
      <c r="O222" s="105"/>
      <c r="P222" s="81"/>
      <c r="Q222" s="79"/>
      <c r="R222" s="81"/>
      <c r="S222" s="79"/>
      <c r="T222" s="80"/>
      <c r="U222" s="81"/>
      <c r="V222" s="110"/>
      <c r="W222" s="108"/>
      <c r="X222" s="81"/>
      <c r="Y222" s="81"/>
    </row>
    <row r="223" customFormat="false" ht="27.75" hidden="false" customHeight="true" outlineLevel="0" collapsed="false">
      <c r="A223" s="79"/>
      <c r="B223" s="80"/>
      <c r="C223" s="81"/>
      <c r="D223" s="80"/>
      <c r="E223" s="80"/>
      <c r="F223" s="80"/>
      <c r="G223" s="80"/>
      <c r="H223" s="80"/>
      <c r="I223" s="81"/>
      <c r="J223" s="105"/>
      <c r="K223" s="105"/>
      <c r="L223" s="106" t="str">
        <f aca="false">IF(AND($J223="",$K223=""),"",ROUND(IFERROR(VALUE(LEFT($J223,1)),0)*12+IFERROR(VALUE(LEFT($K223,1)),0)*8,0))</f>
        <v/>
      </c>
      <c r="M223" s="106" t="str">
        <f aca="false">IF($L223="","",IF($L223&gt;=80,"A - pursue now",IF($L223&gt;=60,"B - worth pursuing",IF($L223&gt;=40,"C - nurture","D - park it"))))</f>
        <v/>
      </c>
      <c r="N223" s="80"/>
      <c r="O223" s="105"/>
      <c r="P223" s="81"/>
      <c r="Q223" s="79"/>
      <c r="R223" s="81"/>
      <c r="S223" s="79"/>
      <c r="T223" s="80"/>
      <c r="U223" s="81"/>
      <c r="V223" s="110"/>
      <c r="W223" s="108"/>
      <c r="X223" s="81"/>
      <c r="Y223" s="81"/>
    </row>
    <row r="224" customFormat="false" ht="27.75" hidden="false" customHeight="true" outlineLevel="0" collapsed="false">
      <c r="A224" s="79"/>
      <c r="B224" s="80"/>
      <c r="C224" s="81"/>
      <c r="D224" s="80"/>
      <c r="E224" s="80"/>
      <c r="F224" s="80"/>
      <c r="G224" s="80"/>
      <c r="H224" s="80"/>
      <c r="I224" s="81"/>
      <c r="J224" s="105"/>
      <c r="K224" s="105"/>
      <c r="L224" s="106" t="str">
        <f aca="false">IF(AND($J224="",$K224=""),"",ROUND(IFERROR(VALUE(LEFT($J224,1)),0)*12+IFERROR(VALUE(LEFT($K224,1)),0)*8,0))</f>
        <v/>
      </c>
      <c r="M224" s="106" t="str">
        <f aca="false">IF($L224="","",IF($L224&gt;=80,"A - pursue now",IF($L224&gt;=60,"B - worth pursuing",IF($L224&gt;=40,"C - nurture","D - park it"))))</f>
        <v/>
      </c>
      <c r="N224" s="80"/>
      <c r="O224" s="105"/>
      <c r="P224" s="81"/>
      <c r="Q224" s="79"/>
      <c r="R224" s="81"/>
      <c r="S224" s="79"/>
      <c r="T224" s="80"/>
      <c r="U224" s="81"/>
      <c r="V224" s="110"/>
      <c r="W224" s="108"/>
      <c r="X224" s="81"/>
      <c r="Y224" s="81"/>
    </row>
    <row r="225" customFormat="false" ht="27.75" hidden="false" customHeight="true" outlineLevel="0" collapsed="false">
      <c r="A225" s="79"/>
      <c r="B225" s="80"/>
      <c r="C225" s="81"/>
      <c r="D225" s="80"/>
      <c r="E225" s="80"/>
      <c r="F225" s="80"/>
      <c r="G225" s="80"/>
      <c r="H225" s="80"/>
      <c r="I225" s="81"/>
      <c r="J225" s="105"/>
      <c r="K225" s="105"/>
      <c r="L225" s="106" t="str">
        <f aca="false">IF(AND($J225="",$K225=""),"",ROUND(IFERROR(VALUE(LEFT($J225,1)),0)*12+IFERROR(VALUE(LEFT($K225,1)),0)*8,0))</f>
        <v/>
      </c>
      <c r="M225" s="106" t="str">
        <f aca="false">IF($L225="","",IF($L225&gt;=80,"A - pursue now",IF($L225&gt;=60,"B - worth pursuing",IF($L225&gt;=40,"C - nurture","D - park it"))))</f>
        <v/>
      </c>
      <c r="N225" s="80"/>
      <c r="O225" s="105"/>
      <c r="P225" s="81"/>
      <c r="Q225" s="79"/>
      <c r="R225" s="81"/>
      <c r="S225" s="79"/>
      <c r="T225" s="80"/>
      <c r="U225" s="81"/>
      <c r="V225" s="110"/>
      <c r="W225" s="108"/>
      <c r="X225" s="81"/>
      <c r="Y225" s="81"/>
    </row>
    <row r="226" customFormat="false" ht="27.75" hidden="false" customHeight="true" outlineLevel="0" collapsed="false">
      <c r="A226" s="79"/>
      <c r="B226" s="80"/>
      <c r="C226" s="81"/>
      <c r="D226" s="80"/>
      <c r="E226" s="80"/>
      <c r="F226" s="80"/>
      <c r="G226" s="80"/>
      <c r="H226" s="80"/>
      <c r="I226" s="81"/>
      <c r="J226" s="105"/>
      <c r="K226" s="105"/>
      <c r="L226" s="106" t="str">
        <f aca="false">IF(AND($J226="",$K226=""),"",ROUND(IFERROR(VALUE(LEFT($J226,1)),0)*12+IFERROR(VALUE(LEFT($K226,1)),0)*8,0))</f>
        <v/>
      </c>
      <c r="M226" s="106" t="str">
        <f aca="false">IF($L226="","",IF($L226&gt;=80,"A - pursue now",IF($L226&gt;=60,"B - worth pursuing",IF($L226&gt;=40,"C - nurture","D - park it"))))</f>
        <v/>
      </c>
      <c r="N226" s="80"/>
      <c r="O226" s="105"/>
      <c r="P226" s="81"/>
      <c r="Q226" s="79"/>
      <c r="R226" s="81"/>
      <c r="S226" s="79"/>
      <c r="T226" s="80"/>
      <c r="U226" s="81"/>
      <c r="V226" s="110"/>
      <c r="W226" s="108"/>
      <c r="X226" s="81"/>
      <c r="Y226" s="81"/>
    </row>
    <row r="227" customFormat="false" ht="27.75" hidden="false" customHeight="true" outlineLevel="0" collapsed="false">
      <c r="A227" s="79"/>
      <c r="B227" s="80"/>
      <c r="C227" s="81"/>
      <c r="D227" s="80"/>
      <c r="E227" s="80"/>
      <c r="F227" s="80"/>
      <c r="G227" s="80"/>
      <c r="H227" s="80"/>
      <c r="I227" s="81"/>
      <c r="J227" s="105"/>
      <c r="K227" s="105"/>
      <c r="L227" s="106" t="str">
        <f aca="false">IF(AND($J227="",$K227=""),"",ROUND(IFERROR(VALUE(LEFT($J227,1)),0)*12+IFERROR(VALUE(LEFT($K227,1)),0)*8,0))</f>
        <v/>
      </c>
      <c r="M227" s="106" t="str">
        <f aca="false">IF($L227="","",IF($L227&gt;=80,"A - pursue now",IF($L227&gt;=60,"B - worth pursuing",IF($L227&gt;=40,"C - nurture","D - park it"))))</f>
        <v/>
      </c>
      <c r="N227" s="80"/>
      <c r="O227" s="105"/>
      <c r="P227" s="81"/>
      <c r="Q227" s="79"/>
      <c r="R227" s="81"/>
      <c r="S227" s="79"/>
      <c r="T227" s="80"/>
      <c r="U227" s="81"/>
      <c r="V227" s="110"/>
      <c r="W227" s="108"/>
      <c r="X227" s="81"/>
      <c r="Y227" s="81"/>
    </row>
    <row r="228" customFormat="false" ht="27.75" hidden="false" customHeight="true" outlineLevel="0" collapsed="false">
      <c r="A228" s="79"/>
      <c r="B228" s="80"/>
      <c r="C228" s="81"/>
      <c r="D228" s="80"/>
      <c r="E228" s="80"/>
      <c r="F228" s="80"/>
      <c r="G228" s="80"/>
      <c r="H228" s="80"/>
      <c r="I228" s="81"/>
      <c r="J228" s="105"/>
      <c r="K228" s="105"/>
      <c r="L228" s="106" t="str">
        <f aca="false">IF(AND($J228="",$K228=""),"",ROUND(IFERROR(VALUE(LEFT($J228,1)),0)*12+IFERROR(VALUE(LEFT($K228,1)),0)*8,0))</f>
        <v/>
      </c>
      <c r="M228" s="106" t="str">
        <f aca="false">IF($L228="","",IF($L228&gt;=80,"A - pursue now",IF($L228&gt;=60,"B - worth pursuing",IF($L228&gt;=40,"C - nurture","D - park it"))))</f>
        <v/>
      </c>
      <c r="N228" s="80"/>
      <c r="O228" s="105"/>
      <c r="P228" s="81"/>
      <c r="Q228" s="79"/>
      <c r="R228" s="81"/>
      <c r="S228" s="79"/>
      <c r="T228" s="80"/>
      <c r="U228" s="81"/>
      <c r="V228" s="110"/>
      <c r="W228" s="108"/>
      <c r="X228" s="81"/>
      <c r="Y228" s="81"/>
    </row>
    <row r="229" customFormat="false" ht="27.75" hidden="false" customHeight="true" outlineLevel="0" collapsed="false">
      <c r="A229" s="79"/>
      <c r="B229" s="80"/>
      <c r="C229" s="81"/>
      <c r="D229" s="80"/>
      <c r="E229" s="80"/>
      <c r="F229" s="80"/>
      <c r="G229" s="80"/>
      <c r="H229" s="80"/>
      <c r="I229" s="81"/>
      <c r="J229" s="105"/>
      <c r="K229" s="105"/>
      <c r="L229" s="106" t="str">
        <f aca="false">IF(AND($J229="",$K229=""),"",ROUND(IFERROR(VALUE(LEFT($J229,1)),0)*12+IFERROR(VALUE(LEFT($K229,1)),0)*8,0))</f>
        <v/>
      </c>
      <c r="M229" s="106" t="str">
        <f aca="false">IF($L229="","",IF($L229&gt;=80,"A - pursue now",IF($L229&gt;=60,"B - worth pursuing",IF($L229&gt;=40,"C - nurture","D - park it"))))</f>
        <v/>
      </c>
      <c r="N229" s="80"/>
      <c r="O229" s="105"/>
      <c r="P229" s="81"/>
      <c r="Q229" s="79"/>
      <c r="R229" s="81"/>
      <c r="S229" s="79"/>
      <c r="T229" s="80"/>
      <c r="U229" s="81"/>
      <c r="V229" s="110"/>
      <c r="W229" s="108"/>
      <c r="X229" s="81"/>
      <c r="Y229" s="81"/>
    </row>
    <row r="230" customFormat="false" ht="27.75" hidden="false" customHeight="true" outlineLevel="0" collapsed="false">
      <c r="A230" s="79"/>
      <c r="B230" s="80"/>
      <c r="C230" s="81"/>
      <c r="D230" s="80"/>
      <c r="E230" s="80"/>
      <c r="F230" s="80"/>
      <c r="G230" s="80"/>
      <c r="H230" s="80"/>
      <c r="I230" s="81"/>
      <c r="J230" s="105"/>
      <c r="K230" s="105"/>
      <c r="L230" s="106" t="str">
        <f aca="false">IF(AND($J230="",$K230=""),"",ROUND(IFERROR(VALUE(LEFT($J230,1)),0)*12+IFERROR(VALUE(LEFT($K230,1)),0)*8,0))</f>
        <v/>
      </c>
      <c r="M230" s="106" t="str">
        <f aca="false">IF($L230="","",IF($L230&gt;=80,"A - pursue now",IF($L230&gt;=60,"B - worth pursuing",IF($L230&gt;=40,"C - nurture","D - park it"))))</f>
        <v/>
      </c>
      <c r="N230" s="80"/>
      <c r="O230" s="105"/>
      <c r="P230" s="81"/>
      <c r="Q230" s="79"/>
      <c r="R230" s="81"/>
      <c r="S230" s="79"/>
      <c r="T230" s="80"/>
      <c r="U230" s="81"/>
      <c r="V230" s="110"/>
      <c r="W230" s="108"/>
      <c r="X230" s="81"/>
      <c r="Y230" s="81"/>
    </row>
    <row r="231" customFormat="false" ht="27.75" hidden="false" customHeight="true" outlineLevel="0" collapsed="false">
      <c r="A231" s="79"/>
      <c r="B231" s="80"/>
      <c r="C231" s="81"/>
      <c r="D231" s="80"/>
      <c r="E231" s="80"/>
      <c r="F231" s="80"/>
      <c r="G231" s="80"/>
      <c r="H231" s="80"/>
      <c r="I231" s="81"/>
      <c r="J231" s="105"/>
      <c r="K231" s="105"/>
      <c r="L231" s="106" t="str">
        <f aca="false">IF(AND($J231="",$K231=""),"",ROUND(IFERROR(VALUE(LEFT($J231,1)),0)*12+IFERROR(VALUE(LEFT($K231,1)),0)*8,0))</f>
        <v/>
      </c>
      <c r="M231" s="106" t="str">
        <f aca="false">IF($L231="","",IF($L231&gt;=80,"A - pursue now",IF($L231&gt;=60,"B - worth pursuing",IF($L231&gt;=40,"C - nurture","D - park it"))))</f>
        <v/>
      </c>
      <c r="N231" s="80"/>
      <c r="O231" s="105"/>
      <c r="P231" s="81"/>
      <c r="Q231" s="79"/>
      <c r="R231" s="81"/>
      <c r="S231" s="79"/>
      <c r="T231" s="80"/>
      <c r="U231" s="81"/>
      <c r="V231" s="110"/>
      <c r="W231" s="108"/>
      <c r="X231" s="81"/>
      <c r="Y231" s="81"/>
    </row>
    <row r="232" customFormat="false" ht="27.75" hidden="false" customHeight="true" outlineLevel="0" collapsed="false">
      <c r="A232" s="79"/>
      <c r="B232" s="80"/>
      <c r="C232" s="81"/>
      <c r="D232" s="80"/>
      <c r="E232" s="80"/>
      <c r="F232" s="80"/>
      <c r="G232" s="80"/>
      <c r="H232" s="80"/>
      <c r="I232" s="81"/>
      <c r="J232" s="105"/>
      <c r="K232" s="105"/>
      <c r="L232" s="106" t="str">
        <f aca="false">IF(AND($J232="",$K232=""),"",ROUND(IFERROR(VALUE(LEFT($J232,1)),0)*12+IFERROR(VALUE(LEFT($K232,1)),0)*8,0))</f>
        <v/>
      </c>
      <c r="M232" s="106" t="str">
        <f aca="false">IF($L232="","",IF($L232&gt;=80,"A - pursue now",IF($L232&gt;=60,"B - worth pursuing",IF($L232&gt;=40,"C - nurture","D - park it"))))</f>
        <v/>
      </c>
      <c r="N232" s="80"/>
      <c r="O232" s="105"/>
      <c r="P232" s="81"/>
      <c r="Q232" s="79"/>
      <c r="R232" s="81"/>
      <c r="S232" s="79"/>
      <c r="T232" s="80"/>
      <c r="U232" s="81"/>
      <c r="V232" s="110"/>
      <c r="W232" s="108"/>
      <c r="X232" s="81"/>
      <c r="Y232" s="81"/>
    </row>
    <row r="233" customFormat="false" ht="27.75" hidden="false" customHeight="true" outlineLevel="0" collapsed="false">
      <c r="A233" s="79"/>
      <c r="B233" s="80"/>
      <c r="C233" s="81"/>
      <c r="D233" s="80"/>
      <c r="E233" s="80"/>
      <c r="F233" s="80"/>
      <c r="G233" s="80"/>
      <c r="H233" s="80"/>
      <c r="I233" s="81"/>
      <c r="J233" s="105"/>
      <c r="K233" s="105"/>
      <c r="L233" s="106" t="str">
        <f aca="false">IF(AND($J233="",$K233=""),"",ROUND(IFERROR(VALUE(LEFT($J233,1)),0)*12+IFERROR(VALUE(LEFT($K233,1)),0)*8,0))</f>
        <v/>
      </c>
      <c r="M233" s="106" t="str">
        <f aca="false">IF($L233="","",IF($L233&gt;=80,"A - pursue now",IF($L233&gt;=60,"B - worth pursuing",IF($L233&gt;=40,"C - nurture","D - park it"))))</f>
        <v/>
      </c>
      <c r="N233" s="80"/>
      <c r="O233" s="105"/>
      <c r="P233" s="81"/>
      <c r="Q233" s="79"/>
      <c r="R233" s="81"/>
      <c r="S233" s="79"/>
      <c r="T233" s="80"/>
      <c r="U233" s="81"/>
      <c r="V233" s="110"/>
      <c r="W233" s="108"/>
      <c r="X233" s="81"/>
      <c r="Y233" s="81"/>
    </row>
    <row r="234" customFormat="false" ht="27.75" hidden="false" customHeight="true" outlineLevel="0" collapsed="false">
      <c r="A234" s="79"/>
      <c r="B234" s="80"/>
      <c r="C234" s="81"/>
      <c r="D234" s="80"/>
      <c r="E234" s="80"/>
      <c r="F234" s="80"/>
      <c r="G234" s="80"/>
      <c r="H234" s="80"/>
      <c r="I234" s="81"/>
      <c r="J234" s="105"/>
      <c r="K234" s="105"/>
      <c r="L234" s="106" t="str">
        <f aca="false">IF(AND($J234="",$K234=""),"",ROUND(IFERROR(VALUE(LEFT($J234,1)),0)*12+IFERROR(VALUE(LEFT($K234,1)),0)*8,0))</f>
        <v/>
      </c>
      <c r="M234" s="106" t="str">
        <f aca="false">IF($L234="","",IF($L234&gt;=80,"A - pursue now",IF($L234&gt;=60,"B - worth pursuing",IF($L234&gt;=40,"C - nurture","D - park it"))))</f>
        <v/>
      </c>
      <c r="N234" s="80"/>
      <c r="O234" s="105"/>
      <c r="P234" s="81"/>
      <c r="Q234" s="79"/>
      <c r="R234" s="81"/>
      <c r="S234" s="79"/>
      <c r="T234" s="80"/>
      <c r="U234" s="81"/>
      <c r="V234" s="110"/>
      <c r="W234" s="108"/>
      <c r="X234" s="81"/>
      <c r="Y234" s="81"/>
    </row>
    <row r="235" customFormat="false" ht="27.75" hidden="false" customHeight="true" outlineLevel="0" collapsed="false">
      <c r="A235" s="79"/>
      <c r="B235" s="80"/>
      <c r="C235" s="81"/>
      <c r="D235" s="80"/>
      <c r="E235" s="80"/>
      <c r="F235" s="80"/>
      <c r="G235" s="80"/>
      <c r="H235" s="80"/>
      <c r="I235" s="81"/>
      <c r="J235" s="105"/>
      <c r="K235" s="105"/>
      <c r="L235" s="106" t="str">
        <f aca="false">IF(AND($J235="",$K235=""),"",ROUND(IFERROR(VALUE(LEFT($J235,1)),0)*12+IFERROR(VALUE(LEFT($K235,1)),0)*8,0))</f>
        <v/>
      </c>
      <c r="M235" s="106" t="str">
        <f aca="false">IF($L235="","",IF($L235&gt;=80,"A - pursue now",IF($L235&gt;=60,"B - worth pursuing",IF($L235&gt;=40,"C - nurture","D - park it"))))</f>
        <v/>
      </c>
      <c r="N235" s="80"/>
      <c r="O235" s="105"/>
      <c r="P235" s="81"/>
      <c r="Q235" s="79"/>
      <c r="R235" s="81"/>
      <c r="S235" s="79"/>
      <c r="T235" s="80"/>
      <c r="U235" s="81"/>
      <c r="V235" s="110"/>
      <c r="W235" s="108"/>
      <c r="X235" s="81"/>
      <c r="Y235" s="81"/>
    </row>
    <row r="236" customFormat="false" ht="27.75" hidden="false" customHeight="true" outlineLevel="0" collapsed="false">
      <c r="A236" s="79"/>
      <c r="B236" s="80"/>
      <c r="C236" s="81"/>
      <c r="D236" s="80"/>
      <c r="E236" s="80"/>
      <c r="F236" s="80"/>
      <c r="G236" s="80"/>
      <c r="H236" s="80"/>
      <c r="I236" s="81"/>
      <c r="J236" s="105"/>
      <c r="K236" s="105"/>
      <c r="L236" s="106" t="str">
        <f aca="false">IF(AND($J236="",$K236=""),"",ROUND(IFERROR(VALUE(LEFT($J236,1)),0)*12+IFERROR(VALUE(LEFT($K236,1)),0)*8,0))</f>
        <v/>
      </c>
      <c r="M236" s="106" t="str">
        <f aca="false">IF($L236="","",IF($L236&gt;=80,"A - pursue now",IF($L236&gt;=60,"B - worth pursuing",IF($L236&gt;=40,"C - nurture","D - park it"))))</f>
        <v/>
      </c>
      <c r="N236" s="80"/>
      <c r="O236" s="105"/>
      <c r="P236" s="81"/>
      <c r="Q236" s="79"/>
      <c r="R236" s="81"/>
      <c r="S236" s="79"/>
      <c r="T236" s="80"/>
      <c r="U236" s="81"/>
      <c r="V236" s="110"/>
      <c r="W236" s="108"/>
      <c r="X236" s="81"/>
      <c r="Y236" s="81"/>
    </row>
    <row r="237" customFormat="false" ht="27.75" hidden="false" customHeight="true" outlineLevel="0" collapsed="false">
      <c r="A237" s="79"/>
      <c r="B237" s="80"/>
      <c r="C237" s="81"/>
      <c r="D237" s="80"/>
      <c r="E237" s="80"/>
      <c r="F237" s="80"/>
      <c r="G237" s="80"/>
      <c r="H237" s="80"/>
      <c r="I237" s="81"/>
      <c r="J237" s="105"/>
      <c r="K237" s="105"/>
      <c r="L237" s="106" t="str">
        <f aca="false">IF(AND($J237="",$K237=""),"",ROUND(IFERROR(VALUE(LEFT($J237,1)),0)*12+IFERROR(VALUE(LEFT($K237,1)),0)*8,0))</f>
        <v/>
      </c>
      <c r="M237" s="106" t="str">
        <f aca="false">IF($L237="","",IF($L237&gt;=80,"A - pursue now",IF($L237&gt;=60,"B - worth pursuing",IF($L237&gt;=40,"C - nurture","D - park it"))))</f>
        <v/>
      </c>
      <c r="N237" s="80"/>
      <c r="O237" s="105"/>
      <c r="P237" s="81"/>
      <c r="Q237" s="79"/>
      <c r="R237" s="81"/>
      <c r="S237" s="79"/>
      <c r="T237" s="80"/>
      <c r="U237" s="81"/>
      <c r="V237" s="110"/>
      <c r="W237" s="108"/>
      <c r="X237" s="81"/>
      <c r="Y237" s="81"/>
    </row>
    <row r="238" customFormat="false" ht="27.75" hidden="false" customHeight="true" outlineLevel="0" collapsed="false">
      <c r="A238" s="79"/>
      <c r="B238" s="80"/>
      <c r="C238" s="81"/>
      <c r="D238" s="80"/>
      <c r="E238" s="80"/>
      <c r="F238" s="80"/>
      <c r="G238" s="80"/>
      <c r="H238" s="80"/>
      <c r="I238" s="81"/>
      <c r="J238" s="105"/>
      <c r="K238" s="105"/>
      <c r="L238" s="106" t="str">
        <f aca="false">IF(AND($J238="",$K238=""),"",ROUND(IFERROR(VALUE(LEFT($J238,1)),0)*12+IFERROR(VALUE(LEFT($K238,1)),0)*8,0))</f>
        <v/>
      </c>
      <c r="M238" s="106" t="str">
        <f aca="false">IF($L238="","",IF($L238&gt;=80,"A - pursue now",IF($L238&gt;=60,"B - worth pursuing",IF($L238&gt;=40,"C - nurture","D - park it"))))</f>
        <v/>
      </c>
      <c r="N238" s="80"/>
      <c r="O238" s="105"/>
      <c r="P238" s="81"/>
      <c r="Q238" s="79"/>
      <c r="R238" s="81"/>
      <c r="S238" s="79"/>
      <c r="T238" s="80"/>
      <c r="U238" s="81"/>
      <c r="V238" s="110"/>
      <c r="W238" s="108"/>
      <c r="X238" s="81"/>
      <c r="Y238" s="81"/>
    </row>
    <row r="239" customFormat="false" ht="27.75" hidden="false" customHeight="true" outlineLevel="0" collapsed="false">
      <c r="A239" s="79"/>
      <c r="B239" s="80"/>
      <c r="C239" s="81"/>
      <c r="D239" s="80"/>
      <c r="E239" s="80"/>
      <c r="F239" s="80"/>
      <c r="G239" s="80"/>
      <c r="H239" s="80"/>
      <c r="I239" s="81"/>
      <c r="J239" s="105"/>
      <c r="K239" s="105"/>
      <c r="L239" s="106" t="str">
        <f aca="false">IF(AND($J239="",$K239=""),"",ROUND(IFERROR(VALUE(LEFT($J239,1)),0)*12+IFERROR(VALUE(LEFT($K239,1)),0)*8,0))</f>
        <v/>
      </c>
      <c r="M239" s="106" t="str">
        <f aca="false">IF($L239="","",IF($L239&gt;=80,"A - pursue now",IF($L239&gt;=60,"B - worth pursuing",IF($L239&gt;=40,"C - nurture","D - park it"))))</f>
        <v/>
      </c>
      <c r="N239" s="80"/>
      <c r="O239" s="105"/>
      <c r="P239" s="81"/>
      <c r="Q239" s="79"/>
      <c r="R239" s="81"/>
      <c r="S239" s="79"/>
      <c r="T239" s="80"/>
      <c r="U239" s="81"/>
      <c r="V239" s="110"/>
      <c r="W239" s="108"/>
      <c r="X239" s="81"/>
      <c r="Y239" s="81"/>
    </row>
    <row r="240" customFormat="false" ht="27.75" hidden="false" customHeight="true" outlineLevel="0" collapsed="false">
      <c r="A240" s="79"/>
      <c r="B240" s="80"/>
      <c r="C240" s="81"/>
      <c r="D240" s="80"/>
      <c r="E240" s="80"/>
      <c r="F240" s="80"/>
      <c r="G240" s="80"/>
      <c r="H240" s="80"/>
      <c r="I240" s="81"/>
      <c r="J240" s="105"/>
      <c r="K240" s="105"/>
      <c r="L240" s="106" t="str">
        <f aca="false">IF(AND($J240="",$K240=""),"",ROUND(IFERROR(VALUE(LEFT($J240,1)),0)*12+IFERROR(VALUE(LEFT($K240,1)),0)*8,0))</f>
        <v/>
      </c>
      <c r="M240" s="106" t="str">
        <f aca="false">IF($L240="","",IF($L240&gt;=80,"A - pursue now",IF($L240&gt;=60,"B - worth pursuing",IF($L240&gt;=40,"C - nurture","D - park it"))))</f>
        <v/>
      </c>
      <c r="N240" s="80"/>
      <c r="O240" s="105"/>
      <c r="P240" s="81"/>
      <c r="Q240" s="79"/>
      <c r="R240" s="81"/>
      <c r="S240" s="79"/>
      <c r="T240" s="80"/>
      <c r="U240" s="81"/>
      <c r="V240" s="110"/>
      <c r="W240" s="108"/>
      <c r="X240" s="81"/>
      <c r="Y240" s="81"/>
    </row>
    <row r="241" customFormat="false" ht="27.75" hidden="false" customHeight="true" outlineLevel="0" collapsed="false">
      <c r="A241" s="79"/>
      <c r="B241" s="80"/>
      <c r="C241" s="81"/>
      <c r="D241" s="80"/>
      <c r="E241" s="80"/>
      <c r="F241" s="80"/>
      <c r="G241" s="80"/>
      <c r="H241" s="80"/>
      <c r="I241" s="81"/>
      <c r="J241" s="105"/>
      <c r="K241" s="105"/>
      <c r="L241" s="106" t="str">
        <f aca="false">IF(AND($J241="",$K241=""),"",ROUND(IFERROR(VALUE(LEFT($J241,1)),0)*12+IFERROR(VALUE(LEFT($K241,1)),0)*8,0))</f>
        <v/>
      </c>
      <c r="M241" s="106" t="str">
        <f aca="false">IF($L241="","",IF($L241&gt;=80,"A - pursue now",IF($L241&gt;=60,"B - worth pursuing",IF($L241&gt;=40,"C - nurture","D - park it"))))</f>
        <v/>
      </c>
      <c r="N241" s="80"/>
      <c r="O241" s="105"/>
      <c r="P241" s="81"/>
      <c r="Q241" s="79"/>
      <c r="R241" s="81"/>
      <c r="S241" s="79"/>
      <c r="T241" s="80"/>
      <c r="U241" s="81"/>
      <c r="V241" s="110"/>
      <c r="W241" s="108"/>
      <c r="X241" s="81"/>
      <c r="Y241" s="81"/>
    </row>
    <row r="242" customFormat="false" ht="27.75" hidden="false" customHeight="true" outlineLevel="0" collapsed="false">
      <c r="A242" s="79"/>
      <c r="B242" s="80"/>
      <c r="C242" s="81"/>
      <c r="D242" s="80"/>
      <c r="E242" s="80"/>
      <c r="F242" s="80"/>
      <c r="G242" s="80"/>
      <c r="H242" s="80"/>
      <c r="I242" s="81"/>
      <c r="J242" s="105"/>
      <c r="K242" s="105"/>
      <c r="L242" s="106" t="str">
        <f aca="false">IF(AND($J242="",$K242=""),"",ROUND(IFERROR(VALUE(LEFT($J242,1)),0)*12+IFERROR(VALUE(LEFT($K242,1)),0)*8,0))</f>
        <v/>
      </c>
      <c r="M242" s="106" t="str">
        <f aca="false">IF($L242="","",IF($L242&gt;=80,"A - pursue now",IF($L242&gt;=60,"B - worth pursuing",IF($L242&gt;=40,"C - nurture","D - park it"))))</f>
        <v/>
      </c>
      <c r="N242" s="80"/>
      <c r="O242" s="105"/>
      <c r="P242" s="81"/>
      <c r="Q242" s="79"/>
      <c r="R242" s="81"/>
      <c r="S242" s="79"/>
      <c r="T242" s="80"/>
      <c r="U242" s="81"/>
      <c r="V242" s="110"/>
      <c r="W242" s="108"/>
      <c r="X242" s="81"/>
      <c r="Y242" s="81"/>
    </row>
    <row r="243" customFormat="false" ht="27.75" hidden="false" customHeight="true" outlineLevel="0" collapsed="false">
      <c r="A243" s="79"/>
      <c r="B243" s="80"/>
      <c r="C243" s="81"/>
      <c r="D243" s="80"/>
      <c r="E243" s="80"/>
      <c r="F243" s="80"/>
      <c r="G243" s="80"/>
      <c r="H243" s="80"/>
      <c r="I243" s="81"/>
      <c r="J243" s="105"/>
      <c r="K243" s="105"/>
      <c r="L243" s="106" t="str">
        <f aca="false">IF(AND($J243="",$K243=""),"",ROUND(IFERROR(VALUE(LEFT($J243,1)),0)*12+IFERROR(VALUE(LEFT($K243,1)),0)*8,0))</f>
        <v/>
      </c>
      <c r="M243" s="106" t="str">
        <f aca="false">IF($L243="","",IF($L243&gt;=80,"A - pursue now",IF($L243&gt;=60,"B - worth pursuing",IF($L243&gt;=40,"C - nurture","D - park it"))))</f>
        <v/>
      </c>
      <c r="N243" s="80"/>
      <c r="O243" s="105"/>
      <c r="P243" s="81"/>
      <c r="Q243" s="79"/>
      <c r="R243" s="81"/>
      <c r="S243" s="79"/>
      <c r="T243" s="80"/>
      <c r="U243" s="81"/>
      <c r="V243" s="110"/>
      <c r="W243" s="108"/>
      <c r="X243" s="81"/>
      <c r="Y243" s="81"/>
    </row>
    <row r="244" customFormat="false" ht="27.75" hidden="false" customHeight="true" outlineLevel="0" collapsed="false">
      <c r="A244" s="79"/>
      <c r="B244" s="80"/>
      <c r="C244" s="81"/>
      <c r="D244" s="80"/>
      <c r="E244" s="80"/>
      <c r="F244" s="80"/>
      <c r="G244" s="80"/>
      <c r="H244" s="80"/>
      <c r="I244" s="81"/>
      <c r="J244" s="105"/>
      <c r="K244" s="105"/>
      <c r="L244" s="106" t="str">
        <f aca="false">IF(AND($J244="",$K244=""),"",ROUND(IFERROR(VALUE(LEFT($J244,1)),0)*12+IFERROR(VALUE(LEFT($K244,1)),0)*8,0))</f>
        <v/>
      </c>
      <c r="M244" s="106" t="str">
        <f aca="false">IF($L244="","",IF($L244&gt;=80,"A - pursue now",IF($L244&gt;=60,"B - worth pursuing",IF($L244&gt;=40,"C - nurture","D - park it"))))</f>
        <v/>
      </c>
      <c r="N244" s="80"/>
      <c r="O244" s="105"/>
      <c r="P244" s="81"/>
      <c r="Q244" s="79"/>
      <c r="R244" s="81"/>
      <c r="S244" s="79"/>
      <c r="T244" s="80"/>
      <c r="U244" s="81"/>
      <c r="V244" s="110"/>
      <c r="W244" s="108"/>
      <c r="X244" s="81"/>
      <c r="Y244" s="81"/>
    </row>
    <row r="245" customFormat="false" ht="27.75" hidden="false" customHeight="true" outlineLevel="0" collapsed="false">
      <c r="A245" s="79"/>
      <c r="B245" s="80"/>
      <c r="C245" s="81"/>
      <c r="D245" s="80"/>
      <c r="E245" s="80"/>
      <c r="F245" s="80"/>
      <c r="G245" s="80"/>
      <c r="H245" s="80"/>
      <c r="I245" s="81"/>
      <c r="J245" s="105"/>
      <c r="K245" s="105"/>
      <c r="L245" s="106" t="str">
        <f aca="false">IF(AND($J245="",$K245=""),"",ROUND(IFERROR(VALUE(LEFT($J245,1)),0)*12+IFERROR(VALUE(LEFT($K245,1)),0)*8,0))</f>
        <v/>
      </c>
      <c r="M245" s="106" t="str">
        <f aca="false">IF($L245="","",IF($L245&gt;=80,"A - pursue now",IF($L245&gt;=60,"B - worth pursuing",IF($L245&gt;=40,"C - nurture","D - park it"))))</f>
        <v/>
      </c>
      <c r="N245" s="80"/>
      <c r="O245" s="105"/>
      <c r="P245" s="81"/>
      <c r="Q245" s="79"/>
      <c r="R245" s="81"/>
      <c r="S245" s="79"/>
      <c r="T245" s="80"/>
      <c r="U245" s="81"/>
      <c r="V245" s="110"/>
      <c r="W245" s="108"/>
      <c r="X245" s="81"/>
      <c r="Y245" s="81"/>
    </row>
    <row r="246" customFormat="false" ht="27.75" hidden="false" customHeight="true" outlineLevel="0" collapsed="false">
      <c r="A246" s="79"/>
      <c r="B246" s="80"/>
      <c r="C246" s="81"/>
      <c r="D246" s="80"/>
      <c r="E246" s="80"/>
      <c r="F246" s="80"/>
      <c r="G246" s="80"/>
      <c r="H246" s="80"/>
      <c r="I246" s="81"/>
      <c r="J246" s="105"/>
      <c r="K246" s="105"/>
      <c r="L246" s="106" t="str">
        <f aca="false">IF(AND($J246="",$K246=""),"",ROUND(IFERROR(VALUE(LEFT($J246,1)),0)*12+IFERROR(VALUE(LEFT($K246,1)),0)*8,0))</f>
        <v/>
      </c>
      <c r="M246" s="106" t="str">
        <f aca="false">IF($L246="","",IF($L246&gt;=80,"A - pursue now",IF($L246&gt;=60,"B - worth pursuing",IF($L246&gt;=40,"C - nurture","D - park it"))))</f>
        <v/>
      </c>
      <c r="N246" s="80"/>
      <c r="O246" s="105"/>
      <c r="P246" s="81"/>
      <c r="Q246" s="79"/>
      <c r="R246" s="81"/>
      <c r="S246" s="79"/>
      <c r="T246" s="80"/>
      <c r="U246" s="81"/>
      <c r="V246" s="110"/>
      <c r="W246" s="108"/>
      <c r="X246" s="81"/>
      <c r="Y246" s="81"/>
    </row>
    <row r="247" customFormat="false" ht="27.75" hidden="false" customHeight="true" outlineLevel="0" collapsed="false">
      <c r="A247" s="79"/>
      <c r="B247" s="80"/>
      <c r="C247" s="81"/>
      <c r="D247" s="80"/>
      <c r="E247" s="80"/>
      <c r="F247" s="80"/>
      <c r="G247" s="80"/>
      <c r="H247" s="80"/>
      <c r="I247" s="81"/>
      <c r="J247" s="105"/>
      <c r="K247" s="105"/>
      <c r="L247" s="106" t="str">
        <f aca="false">IF(AND($J247="",$K247=""),"",ROUND(IFERROR(VALUE(LEFT($J247,1)),0)*12+IFERROR(VALUE(LEFT($K247,1)),0)*8,0))</f>
        <v/>
      </c>
      <c r="M247" s="106" t="str">
        <f aca="false">IF($L247="","",IF($L247&gt;=80,"A - pursue now",IF($L247&gt;=60,"B - worth pursuing",IF($L247&gt;=40,"C - nurture","D - park it"))))</f>
        <v/>
      </c>
      <c r="N247" s="80"/>
      <c r="O247" s="105"/>
      <c r="P247" s="81"/>
      <c r="Q247" s="79"/>
      <c r="R247" s="81"/>
      <c r="S247" s="79"/>
      <c r="T247" s="80"/>
      <c r="U247" s="81"/>
      <c r="V247" s="110"/>
      <c r="W247" s="108"/>
      <c r="X247" s="81"/>
      <c r="Y247" s="81"/>
    </row>
    <row r="248" customFormat="false" ht="27.75" hidden="false" customHeight="true" outlineLevel="0" collapsed="false">
      <c r="A248" s="79"/>
      <c r="B248" s="80"/>
      <c r="C248" s="81"/>
      <c r="D248" s="80"/>
      <c r="E248" s="80"/>
      <c r="F248" s="80"/>
      <c r="G248" s="80"/>
      <c r="H248" s="80"/>
      <c r="I248" s="81"/>
      <c r="J248" s="105"/>
      <c r="K248" s="105"/>
      <c r="L248" s="106" t="str">
        <f aca="false">IF(AND($J248="",$K248=""),"",ROUND(IFERROR(VALUE(LEFT($J248,1)),0)*12+IFERROR(VALUE(LEFT($K248,1)),0)*8,0))</f>
        <v/>
      </c>
      <c r="M248" s="106" t="str">
        <f aca="false">IF($L248="","",IF($L248&gt;=80,"A - pursue now",IF($L248&gt;=60,"B - worth pursuing",IF($L248&gt;=40,"C - nurture","D - park it"))))</f>
        <v/>
      </c>
      <c r="N248" s="80"/>
      <c r="O248" s="105"/>
      <c r="P248" s="81"/>
      <c r="Q248" s="79"/>
      <c r="R248" s="81"/>
      <c r="S248" s="79"/>
      <c r="T248" s="80"/>
      <c r="U248" s="81"/>
      <c r="V248" s="110"/>
      <c r="W248" s="108"/>
      <c r="X248" s="81"/>
      <c r="Y248" s="81"/>
    </row>
    <row r="249" customFormat="false" ht="27.75" hidden="false" customHeight="true" outlineLevel="0" collapsed="false">
      <c r="A249" s="79"/>
      <c r="B249" s="80"/>
      <c r="C249" s="81"/>
      <c r="D249" s="80"/>
      <c r="E249" s="80"/>
      <c r="F249" s="80"/>
      <c r="G249" s="80"/>
      <c r="H249" s="80"/>
      <c r="I249" s="81"/>
      <c r="J249" s="105"/>
      <c r="K249" s="105"/>
      <c r="L249" s="106" t="str">
        <f aca="false">IF(AND($J249="",$K249=""),"",ROUND(IFERROR(VALUE(LEFT($J249,1)),0)*12+IFERROR(VALUE(LEFT($K249,1)),0)*8,0))</f>
        <v/>
      </c>
      <c r="M249" s="106" t="str">
        <f aca="false">IF($L249="","",IF($L249&gt;=80,"A - pursue now",IF($L249&gt;=60,"B - worth pursuing",IF($L249&gt;=40,"C - nurture","D - park it"))))</f>
        <v/>
      </c>
      <c r="N249" s="80"/>
      <c r="O249" s="105"/>
      <c r="P249" s="81"/>
      <c r="Q249" s="79"/>
      <c r="R249" s="81"/>
      <c r="S249" s="79"/>
      <c r="T249" s="80"/>
      <c r="U249" s="81"/>
      <c r="V249" s="110"/>
      <c r="W249" s="108"/>
      <c r="X249" s="81"/>
      <c r="Y249" s="81"/>
    </row>
    <row r="250" customFormat="false" ht="27.75" hidden="false" customHeight="true" outlineLevel="0" collapsed="false">
      <c r="A250" s="79"/>
      <c r="B250" s="80"/>
      <c r="C250" s="81"/>
      <c r="D250" s="80"/>
      <c r="E250" s="80"/>
      <c r="F250" s="80"/>
      <c r="G250" s="80"/>
      <c r="H250" s="80"/>
      <c r="I250" s="81"/>
      <c r="J250" s="105"/>
      <c r="K250" s="105"/>
      <c r="L250" s="106" t="str">
        <f aca="false">IF(AND($J250="",$K250=""),"",ROUND(IFERROR(VALUE(LEFT($J250,1)),0)*12+IFERROR(VALUE(LEFT($K250,1)),0)*8,0))</f>
        <v/>
      </c>
      <c r="M250" s="106" t="str">
        <f aca="false">IF($L250="","",IF($L250&gt;=80,"A - pursue now",IF($L250&gt;=60,"B - worth pursuing",IF($L250&gt;=40,"C - nurture","D - park it"))))</f>
        <v/>
      </c>
      <c r="N250" s="80"/>
      <c r="O250" s="105"/>
      <c r="P250" s="81"/>
      <c r="Q250" s="79"/>
      <c r="R250" s="81"/>
      <c r="S250" s="79"/>
      <c r="T250" s="80"/>
      <c r="U250" s="81"/>
      <c r="V250" s="110"/>
      <c r="W250" s="108"/>
      <c r="X250" s="81"/>
      <c r="Y250" s="81"/>
    </row>
    <row r="251" customFormat="false" ht="27.75" hidden="false" customHeight="true" outlineLevel="0" collapsed="false">
      <c r="A251" s="79"/>
      <c r="B251" s="80"/>
      <c r="C251" s="81"/>
      <c r="D251" s="80"/>
      <c r="E251" s="80"/>
      <c r="F251" s="80"/>
      <c r="G251" s="80"/>
      <c r="H251" s="80"/>
      <c r="I251" s="81"/>
      <c r="J251" s="105"/>
      <c r="K251" s="105"/>
      <c r="L251" s="106" t="str">
        <f aca="false">IF(AND($J251="",$K251=""),"",ROUND(IFERROR(VALUE(LEFT($J251,1)),0)*12+IFERROR(VALUE(LEFT($K251,1)),0)*8,0))</f>
        <v/>
      </c>
      <c r="M251" s="106" t="str">
        <f aca="false">IF($L251="","",IF($L251&gt;=80,"A - pursue now",IF($L251&gt;=60,"B - worth pursuing",IF($L251&gt;=40,"C - nurture","D - park it"))))</f>
        <v/>
      </c>
      <c r="N251" s="80"/>
      <c r="O251" s="105"/>
      <c r="P251" s="81"/>
      <c r="Q251" s="79"/>
      <c r="R251" s="81"/>
      <c r="S251" s="79"/>
      <c r="T251" s="80"/>
      <c r="U251" s="81"/>
      <c r="V251" s="110"/>
      <c r="W251" s="108"/>
      <c r="X251" s="81"/>
      <c r="Y251" s="81"/>
    </row>
    <row r="252" customFormat="false" ht="27.75" hidden="false" customHeight="true" outlineLevel="0" collapsed="false">
      <c r="A252" s="79"/>
      <c r="B252" s="80"/>
      <c r="C252" s="81"/>
      <c r="D252" s="80"/>
      <c r="E252" s="80"/>
      <c r="F252" s="80"/>
      <c r="G252" s="80"/>
      <c r="H252" s="80"/>
      <c r="I252" s="81"/>
      <c r="J252" s="105"/>
      <c r="K252" s="105"/>
      <c r="L252" s="106" t="str">
        <f aca="false">IF(AND($J252="",$K252=""),"",ROUND(IFERROR(VALUE(LEFT($J252,1)),0)*12+IFERROR(VALUE(LEFT($K252,1)),0)*8,0))</f>
        <v/>
      </c>
      <c r="M252" s="106" t="str">
        <f aca="false">IF($L252="","",IF($L252&gt;=80,"A - pursue now",IF($L252&gt;=60,"B - worth pursuing",IF($L252&gt;=40,"C - nurture","D - park it"))))</f>
        <v/>
      </c>
      <c r="N252" s="80"/>
      <c r="O252" s="105"/>
      <c r="P252" s="81"/>
      <c r="Q252" s="79"/>
      <c r="R252" s="81"/>
      <c r="S252" s="79"/>
      <c r="T252" s="80"/>
      <c r="U252" s="81"/>
      <c r="V252" s="110"/>
      <c r="W252" s="108"/>
      <c r="X252" s="81"/>
      <c r="Y252" s="81"/>
    </row>
    <row r="253" customFormat="false" ht="27.75" hidden="false" customHeight="true" outlineLevel="0" collapsed="false">
      <c r="A253" s="79"/>
      <c r="B253" s="80"/>
      <c r="C253" s="81"/>
      <c r="D253" s="80"/>
      <c r="E253" s="80"/>
      <c r="F253" s="80"/>
      <c r="G253" s="80"/>
      <c r="H253" s="80"/>
      <c r="I253" s="81"/>
      <c r="J253" s="105"/>
      <c r="K253" s="105"/>
      <c r="L253" s="106" t="str">
        <f aca="false">IF(AND($J253="",$K253=""),"",ROUND(IFERROR(VALUE(LEFT($J253,1)),0)*12+IFERROR(VALUE(LEFT($K253,1)),0)*8,0))</f>
        <v/>
      </c>
      <c r="M253" s="106" t="str">
        <f aca="false">IF($L253="","",IF($L253&gt;=80,"A - pursue now",IF($L253&gt;=60,"B - worth pursuing",IF($L253&gt;=40,"C - nurture","D - park it"))))</f>
        <v/>
      </c>
      <c r="N253" s="80"/>
      <c r="O253" s="105"/>
      <c r="P253" s="81"/>
      <c r="Q253" s="79"/>
      <c r="R253" s="81"/>
      <c r="S253" s="79"/>
      <c r="T253" s="80"/>
      <c r="U253" s="81"/>
      <c r="V253" s="110"/>
      <c r="W253" s="108"/>
      <c r="X253" s="81"/>
      <c r="Y253" s="81"/>
    </row>
    <row r="254" customFormat="false" ht="27.75" hidden="false" customHeight="true" outlineLevel="0" collapsed="false">
      <c r="A254" s="79"/>
      <c r="B254" s="80"/>
      <c r="C254" s="81"/>
      <c r="D254" s="80"/>
      <c r="E254" s="80"/>
      <c r="F254" s="80"/>
      <c r="G254" s="80"/>
      <c r="H254" s="80"/>
      <c r="I254" s="81"/>
      <c r="J254" s="105"/>
      <c r="K254" s="105"/>
      <c r="L254" s="106" t="str">
        <f aca="false">IF(AND($J254="",$K254=""),"",ROUND(IFERROR(VALUE(LEFT($J254,1)),0)*12+IFERROR(VALUE(LEFT($K254,1)),0)*8,0))</f>
        <v/>
      </c>
      <c r="M254" s="106" t="str">
        <f aca="false">IF($L254="","",IF($L254&gt;=80,"A - pursue now",IF($L254&gt;=60,"B - worth pursuing",IF($L254&gt;=40,"C - nurture","D - park it"))))</f>
        <v/>
      </c>
      <c r="N254" s="80"/>
      <c r="O254" s="105"/>
      <c r="P254" s="81"/>
      <c r="Q254" s="79"/>
      <c r="R254" s="81"/>
      <c r="S254" s="79"/>
      <c r="T254" s="80"/>
      <c r="U254" s="81"/>
      <c r="V254" s="110"/>
      <c r="W254" s="108"/>
      <c r="X254" s="81"/>
      <c r="Y254" s="81"/>
    </row>
    <row r="255" customFormat="false" ht="27.75" hidden="false" customHeight="true" outlineLevel="0" collapsed="false">
      <c r="A255" s="79"/>
      <c r="B255" s="80"/>
      <c r="C255" s="81"/>
      <c r="D255" s="80"/>
      <c r="E255" s="80"/>
      <c r="F255" s="80"/>
      <c r="G255" s="80"/>
      <c r="H255" s="80"/>
      <c r="I255" s="81"/>
      <c r="J255" s="105"/>
      <c r="K255" s="105"/>
      <c r="L255" s="106" t="str">
        <f aca="false">IF(AND($J255="",$K255=""),"",ROUND(IFERROR(VALUE(LEFT($J255,1)),0)*12+IFERROR(VALUE(LEFT($K255,1)),0)*8,0))</f>
        <v/>
      </c>
      <c r="M255" s="106" t="str">
        <f aca="false">IF($L255="","",IF($L255&gt;=80,"A - pursue now",IF($L255&gt;=60,"B - worth pursuing",IF($L255&gt;=40,"C - nurture","D - park it"))))</f>
        <v/>
      </c>
      <c r="N255" s="80"/>
      <c r="O255" s="105"/>
      <c r="P255" s="81"/>
      <c r="Q255" s="79"/>
      <c r="R255" s="81"/>
      <c r="S255" s="79"/>
      <c r="T255" s="80"/>
      <c r="U255" s="81"/>
      <c r="V255" s="110"/>
      <c r="W255" s="108"/>
      <c r="X255" s="81"/>
      <c r="Y255" s="81"/>
    </row>
    <row r="256" customFormat="false" ht="27.75" hidden="false" customHeight="true" outlineLevel="0" collapsed="false">
      <c r="A256" s="79"/>
      <c r="B256" s="80"/>
      <c r="C256" s="81"/>
      <c r="D256" s="80"/>
      <c r="E256" s="80"/>
      <c r="F256" s="80"/>
      <c r="G256" s="80"/>
      <c r="H256" s="80"/>
      <c r="I256" s="81"/>
      <c r="J256" s="105"/>
      <c r="K256" s="105"/>
      <c r="L256" s="106" t="str">
        <f aca="false">IF(AND($J256="",$K256=""),"",ROUND(IFERROR(VALUE(LEFT($J256,1)),0)*12+IFERROR(VALUE(LEFT($K256,1)),0)*8,0))</f>
        <v/>
      </c>
      <c r="M256" s="106" t="str">
        <f aca="false">IF($L256="","",IF($L256&gt;=80,"A - pursue now",IF($L256&gt;=60,"B - worth pursuing",IF($L256&gt;=40,"C - nurture","D - park it"))))</f>
        <v/>
      </c>
      <c r="N256" s="80"/>
      <c r="O256" s="105"/>
      <c r="P256" s="81"/>
      <c r="Q256" s="79"/>
      <c r="R256" s="81"/>
      <c r="S256" s="79"/>
      <c r="T256" s="80"/>
      <c r="U256" s="81"/>
      <c r="V256" s="110"/>
      <c r="W256" s="108"/>
      <c r="X256" s="81"/>
      <c r="Y256" s="81"/>
    </row>
    <row r="257" customFormat="false" ht="27.75" hidden="false" customHeight="true" outlineLevel="0" collapsed="false">
      <c r="A257" s="79"/>
      <c r="B257" s="80"/>
      <c r="C257" s="81"/>
      <c r="D257" s="80"/>
      <c r="E257" s="80"/>
      <c r="F257" s="80"/>
      <c r="G257" s="80"/>
      <c r="H257" s="80"/>
      <c r="I257" s="81"/>
      <c r="J257" s="105"/>
      <c r="K257" s="105"/>
      <c r="L257" s="106" t="str">
        <f aca="false">IF(AND($J257="",$K257=""),"",ROUND(IFERROR(VALUE(LEFT($J257,1)),0)*12+IFERROR(VALUE(LEFT($K257,1)),0)*8,0))</f>
        <v/>
      </c>
      <c r="M257" s="106" t="str">
        <f aca="false">IF($L257="","",IF($L257&gt;=80,"A - pursue now",IF($L257&gt;=60,"B - worth pursuing",IF($L257&gt;=40,"C - nurture","D - park it"))))</f>
        <v/>
      </c>
      <c r="N257" s="80"/>
      <c r="O257" s="105"/>
      <c r="P257" s="81"/>
      <c r="Q257" s="79"/>
      <c r="R257" s="81"/>
      <c r="S257" s="79"/>
      <c r="T257" s="80"/>
      <c r="U257" s="81"/>
      <c r="V257" s="110"/>
      <c r="W257" s="108"/>
      <c r="X257" s="81"/>
      <c r="Y257" s="81"/>
    </row>
    <row r="258" customFormat="false" ht="27.75" hidden="false" customHeight="true" outlineLevel="0" collapsed="false">
      <c r="A258" s="79"/>
      <c r="B258" s="80"/>
      <c r="C258" s="81"/>
      <c r="D258" s="80"/>
      <c r="E258" s="80"/>
      <c r="F258" s="80"/>
      <c r="G258" s="80"/>
      <c r="H258" s="80"/>
      <c r="I258" s="81"/>
      <c r="J258" s="105"/>
      <c r="K258" s="105"/>
      <c r="L258" s="106" t="str">
        <f aca="false">IF(AND($J258="",$K258=""),"",ROUND(IFERROR(VALUE(LEFT($J258,1)),0)*12+IFERROR(VALUE(LEFT($K258,1)),0)*8,0))</f>
        <v/>
      </c>
      <c r="M258" s="106" t="str">
        <f aca="false">IF($L258="","",IF($L258&gt;=80,"A - pursue now",IF($L258&gt;=60,"B - worth pursuing",IF($L258&gt;=40,"C - nurture","D - park it"))))</f>
        <v/>
      </c>
      <c r="N258" s="80"/>
      <c r="O258" s="105"/>
      <c r="P258" s="81"/>
      <c r="Q258" s="79"/>
      <c r="R258" s="81"/>
      <c r="S258" s="79"/>
      <c r="T258" s="80"/>
      <c r="U258" s="81"/>
      <c r="V258" s="110"/>
      <c r="W258" s="108"/>
      <c r="X258" s="81"/>
      <c r="Y258" s="81"/>
    </row>
    <row r="259" customFormat="false" ht="27.75" hidden="false" customHeight="true" outlineLevel="0" collapsed="false">
      <c r="A259" s="79"/>
      <c r="B259" s="80"/>
      <c r="C259" s="81"/>
      <c r="D259" s="80"/>
      <c r="E259" s="80"/>
      <c r="F259" s="80"/>
      <c r="G259" s="80"/>
      <c r="H259" s="80"/>
      <c r="I259" s="81"/>
      <c r="J259" s="105"/>
      <c r="K259" s="105"/>
      <c r="L259" s="106" t="str">
        <f aca="false">IF(AND($J259="",$K259=""),"",ROUND(IFERROR(VALUE(LEFT($J259,1)),0)*12+IFERROR(VALUE(LEFT($K259,1)),0)*8,0))</f>
        <v/>
      </c>
      <c r="M259" s="106" t="str">
        <f aca="false">IF($L259="","",IF($L259&gt;=80,"A - pursue now",IF($L259&gt;=60,"B - worth pursuing",IF($L259&gt;=40,"C - nurture","D - park it"))))</f>
        <v/>
      </c>
      <c r="N259" s="80"/>
      <c r="O259" s="105"/>
      <c r="P259" s="81"/>
      <c r="Q259" s="79"/>
      <c r="R259" s="81"/>
      <c r="S259" s="79"/>
      <c r="T259" s="80"/>
      <c r="U259" s="81"/>
      <c r="V259" s="110"/>
      <c r="W259" s="108"/>
      <c r="X259" s="81"/>
      <c r="Y259" s="81"/>
    </row>
    <row r="260" customFormat="false" ht="27.75" hidden="false" customHeight="true" outlineLevel="0" collapsed="false">
      <c r="A260" s="79"/>
      <c r="B260" s="80"/>
      <c r="C260" s="81"/>
      <c r="D260" s="80"/>
      <c r="E260" s="80"/>
      <c r="F260" s="80"/>
      <c r="G260" s="80"/>
      <c r="H260" s="80"/>
      <c r="I260" s="81"/>
      <c r="J260" s="105"/>
      <c r="K260" s="105"/>
      <c r="L260" s="106" t="str">
        <f aca="false">IF(AND($J260="",$K260=""),"",ROUND(IFERROR(VALUE(LEFT($J260,1)),0)*12+IFERROR(VALUE(LEFT($K260,1)),0)*8,0))</f>
        <v/>
      </c>
      <c r="M260" s="106" t="str">
        <f aca="false">IF($L260="","",IF($L260&gt;=80,"A - pursue now",IF($L260&gt;=60,"B - worth pursuing",IF($L260&gt;=40,"C - nurture","D - park it"))))</f>
        <v/>
      </c>
      <c r="N260" s="80"/>
      <c r="O260" s="105"/>
      <c r="P260" s="81"/>
      <c r="Q260" s="79"/>
      <c r="R260" s="81"/>
      <c r="S260" s="79"/>
      <c r="T260" s="80"/>
      <c r="U260" s="81"/>
      <c r="V260" s="110"/>
      <c r="W260" s="108"/>
      <c r="X260" s="81"/>
      <c r="Y260" s="81"/>
    </row>
    <row r="261" customFormat="false" ht="27.75" hidden="false" customHeight="true" outlineLevel="0" collapsed="false">
      <c r="A261" s="79"/>
      <c r="B261" s="80"/>
      <c r="C261" s="81"/>
      <c r="D261" s="80"/>
      <c r="E261" s="80"/>
      <c r="F261" s="80"/>
      <c r="G261" s="80"/>
      <c r="H261" s="80"/>
      <c r="I261" s="81"/>
      <c r="J261" s="105"/>
      <c r="K261" s="105"/>
      <c r="L261" s="106" t="str">
        <f aca="false">IF(AND($J261="",$K261=""),"",ROUND(IFERROR(VALUE(LEFT($J261,1)),0)*12+IFERROR(VALUE(LEFT($K261,1)),0)*8,0))</f>
        <v/>
      </c>
      <c r="M261" s="106" t="str">
        <f aca="false">IF($L261="","",IF($L261&gt;=80,"A - pursue now",IF($L261&gt;=60,"B - worth pursuing",IF($L261&gt;=40,"C - nurture","D - park it"))))</f>
        <v/>
      </c>
      <c r="N261" s="80"/>
      <c r="O261" s="105"/>
      <c r="P261" s="81"/>
      <c r="Q261" s="79"/>
      <c r="R261" s="81"/>
      <c r="S261" s="79"/>
      <c r="T261" s="80"/>
      <c r="U261" s="81"/>
      <c r="V261" s="110"/>
      <c r="W261" s="108"/>
      <c r="X261" s="81"/>
      <c r="Y261" s="81"/>
    </row>
    <row r="262" customFormat="false" ht="27.75" hidden="false" customHeight="true" outlineLevel="0" collapsed="false">
      <c r="A262" s="79"/>
      <c r="B262" s="80"/>
      <c r="C262" s="81"/>
      <c r="D262" s="80"/>
      <c r="E262" s="80"/>
      <c r="F262" s="80"/>
      <c r="G262" s="80"/>
      <c r="H262" s="80"/>
      <c r="I262" s="81"/>
      <c r="J262" s="105"/>
      <c r="K262" s="105"/>
      <c r="L262" s="106" t="str">
        <f aca="false">IF(AND($J262="",$K262=""),"",ROUND(IFERROR(VALUE(LEFT($J262,1)),0)*12+IFERROR(VALUE(LEFT($K262,1)),0)*8,0))</f>
        <v/>
      </c>
      <c r="M262" s="106" t="str">
        <f aca="false">IF($L262="","",IF($L262&gt;=80,"A - pursue now",IF($L262&gt;=60,"B - worth pursuing",IF($L262&gt;=40,"C - nurture","D - park it"))))</f>
        <v/>
      </c>
      <c r="N262" s="80"/>
      <c r="O262" s="105"/>
      <c r="P262" s="81"/>
      <c r="Q262" s="79"/>
      <c r="R262" s="81"/>
      <c r="S262" s="79"/>
      <c r="T262" s="80"/>
      <c r="U262" s="81"/>
      <c r="V262" s="110"/>
      <c r="W262" s="108"/>
      <c r="X262" s="81"/>
      <c r="Y262" s="81"/>
    </row>
    <row r="263" customFormat="false" ht="27.75" hidden="false" customHeight="true" outlineLevel="0" collapsed="false">
      <c r="A263" s="79"/>
      <c r="B263" s="80"/>
      <c r="C263" s="81"/>
      <c r="D263" s="80"/>
      <c r="E263" s="80"/>
      <c r="F263" s="80"/>
      <c r="G263" s="80"/>
      <c r="H263" s="80"/>
      <c r="I263" s="81"/>
      <c r="J263" s="105"/>
      <c r="K263" s="105"/>
      <c r="L263" s="106" t="str">
        <f aca="false">IF(AND($J263="",$K263=""),"",ROUND(IFERROR(VALUE(LEFT($J263,1)),0)*12+IFERROR(VALUE(LEFT($K263,1)),0)*8,0))</f>
        <v/>
      </c>
      <c r="M263" s="106" t="str">
        <f aca="false">IF($L263="","",IF($L263&gt;=80,"A - pursue now",IF($L263&gt;=60,"B - worth pursuing",IF($L263&gt;=40,"C - nurture","D - park it"))))</f>
        <v/>
      </c>
      <c r="N263" s="80"/>
      <c r="O263" s="105"/>
      <c r="P263" s="81"/>
      <c r="Q263" s="79"/>
      <c r="R263" s="81"/>
      <c r="S263" s="79"/>
      <c r="T263" s="80"/>
      <c r="U263" s="81"/>
      <c r="V263" s="110"/>
      <c r="W263" s="108"/>
      <c r="X263" s="81"/>
      <c r="Y263" s="81"/>
    </row>
    <row r="264" customFormat="false" ht="27.75" hidden="false" customHeight="true" outlineLevel="0" collapsed="false">
      <c r="A264" s="79"/>
      <c r="B264" s="80"/>
      <c r="C264" s="81"/>
      <c r="D264" s="80"/>
      <c r="E264" s="80"/>
      <c r="F264" s="80"/>
      <c r="G264" s="80"/>
      <c r="H264" s="80"/>
      <c r="I264" s="81"/>
      <c r="J264" s="105"/>
      <c r="K264" s="105"/>
      <c r="L264" s="106" t="str">
        <f aca="false">IF(AND($J264="",$K264=""),"",ROUND(IFERROR(VALUE(LEFT($J264,1)),0)*12+IFERROR(VALUE(LEFT($K264,1)),0)*8,0))</f>
        <v/>
      </c>
      <c r="M264" s="106" t="str">
        <f aca="false">IF($L264="","",IF($L264&gt;=80,"A - pursue now",IF($L264&gt;=60,"B - worth pursuing",IF($L264&gt;=40,"C - nurture","D - park it"))))</f>
        <v/>
      </c>
      <c r="N264" s="80"/>
      <c r="O264" s="105"/>
      <c r="P264" s="81"/>
      <c r="Q264" s="79"/>
      <c r="R264" s="81"/>
      <c r="S264" s="79"/>
      <c r="T264" s="80"/>
      <c r="U264" s="81"/>
      <c r="V264" s="110"/>
      <c r="W264" s="108"/>
      <c r="X264" s="81"/>
      <c r="Y264" s="81"/>
    </row>
    <row r="265" customFormat="false" ht="27.75" hidden="false" customHeight="true" outlineLevel="0" collapsed="false">
      <c r="A265" s="79"/>
      <c r="B265" s="80"/>
      <c r="C265" s="81"/>
      <c r="D265" s="80"/>
      <c r="E265" s="80"/>
      <c r="F265" s="80"/>
      <c r="G265" s="80"/>
      <c r="H265" s="80"/>
      <c r="I265" s="81"/>
      <c r="J265" s="105"/>
      <c r="K265" s="105"/>
      <c r="L265" s="106" t="str">
        <f aca="false">IF(AND($J265="",$K265=""),"",ROUND(IFERROR(VALUE(LEFT($J265,1)),0)*12+IFERROR(VALUE(LEFT($K265,1)),0)*8,0))</f>
        <v/>
      </c>
      <c r="M265" s="106" t="str">
        <f aca="false">IF($L265="","",IF($L265&gt;=80,"A - pursue now",IF($L265&gt;=60,"B - worth pursuing",IF($L265&gt;=40,"C - nurture","D - park it"))))</f>
        <v/>
      </c>
      <c r="N265" s="80"/>
      <c r="O265" s="105"/>
      <c r="P265" s="81"/>
      <c r="Q265" s="79"/>
      <c r="R265" s="81"/>
      <c r="S265" s="79"/>
      <c r="T265" s="80"/>
      <c r="U265" s="81"/>
      <c r="V265" s="110"/>
      <c r="W265" s="108"/>
      <c r="X265" s="81"/>
      <c r="Y265" s="81"/>
    </row>
    <row r="266" customFormat="false" ht="27.75" hidden="false" customHeight="true" outlineLevel="0" collapsed="false">
      <c r="A266" s="79"/>
      <c r="B266" s="80"/>
      <c r="C266" s="81"/>
      <c r="D266" s="80"/>
      <c r="E266" s="80"/>
      <c r="F266" s="80"/>
      <c r="G266" s="80"/>
      <c r="H266" s="80"/>
      <c r="I266" s="81"/>
      <c r="J266" s="105"/>
      <c r="K266" s="105"/>
      <c r="L266" s="106" t="str">
        <f aca="false">IF(AND($J266="",$K266=""),"",ROUND(IFERROR(VALUE(LEFT($J266,1)),0)*12+IFERROR(VALUE(LEFT($K266,1)),0)*8,0))</f>
        <v/>
      </c>
      <c r="M266" s="106" t="str">
        <f aca="false">IF($L266="","",IF($L266&gt;=80,"A - pursue now",IF($L266&gt;=60,"B - worth pursuing",IF($L266&gt;=40,"C - nurture","D - park it"))))</f>
        <v/>
      </c>
      <c r="N266" s="80"/>
      <c r="O266" s="105"/>
      <c r="P266" s="81"/>
      <c r="Q266" s="79"/>
      <c r="R266" s="81"/>
      <c r="S266" s="79"/>
      <c r="T266" s="80"/>
      <c r="U266" s="81"/>
      <c r="V266" s="110"/>
      <c r="W266" s="108"/>
      <c r="X266" s="81"/>
      <c r="Y266" s="81"/>
    </row>
    <row r="267" customFormat="false" ht="27.75" hidden="false" customHeight="true" outlineLevel="0" collapsed="false">
      <c r="A267" s="79"/>
      <c r="B267" s="80"/>
      <c r="C267" s="81"/>
      <c r="D267" s="80"/>
      <c r="E267" s="80"/>
      <c r="F267" s="80"/>
      <c r="G267" s="80"/>
      <c r="H267" s="80"/>
      <c r="I267" s="81"/>
      <c r="J267" s="105"/>
      <c r="K267" s="105"/>
      <c r="L267" s="106" t="str">
        <f aca="false">IF(AND($J267="",$K267=""),"",ROUND(IFERROR(VALUE(LEFT($J267,1)),0)*12+IFERROR(VALUE(LEFT($K267,1)),0)*8,0))</f>
        <v/>
      </c>
      <c r="M267" s="106" t="str">
        <f aca="false">IF($L267="","",IF($L267&gt;=80,"A - pursue now",IF($L267&gt;=60,"B - worth pursuing",IF($L267&gt;=40,"C - nurture","D - park it"))))</f>
        <v/>
      </c>
      <c r="N267" s="80"/>
      <c r="O267" s="105"/>
      <c r="P267" s="81"/>
      <c r="Q267" s="79"/>
      <c r="R267" s="81"/>
      <c r="S267" s="79"/>
      <c r="T267" s="80"/>
      <c r="U267" s="81"/>
      <c r="V267" s="110"/>
      <c r="W267" s="108"/>
      <c r="X267" s="81"/>
      <c r="Y267" s="81"/>
    </row>
    <row r="268" customFormat="false" ht="27.75" hidden="false" customHeight="true" outlineLevel="0" collapsed="false">
      <c r="A268" s="79"/>
      <c r="B268" s="80"/>
      <c r="C268" s="81"/>
      <c r="D268" s="80"/>
      <c r="E268" s="80"/>
      <c r="F268" s="80"/>
      <c r="G268" s="80"/>
      <c r="H268" s="80"/>
      <c r="I268" s="81"/>
      <c r="J268" s="105"/>
      <c r="K268" s="105"/>
      <c r="L268" s="106" t="str">
        <f aca="false">IF(AND($J268="",$K268=""),"",ROUND(IFERROR(VALUE(LEFT($J268,1)),0)*12+IFERROR(VALUE(LEFT($K268,1)),0)*8,0))</f>
        <v/>
      </c>
      <c r="M268" s="106" t="str">
        <f aca="false">IF($L268="","",IF($L268&gt;=80,"A - pursue now",IF($L268&gt;=60,"B - worth pursuing",IF($L268&gt;=40,"C - nurture","D - park it"))))</f>
        <v/>
      </c>
      <c r="N268" s="80"/>
      <c r="O268" s="105"/>
      <c r="P268" s="81"/>
      <c r="Q268" s="79"/>
      <c r="R268" s="81"/>
      <c r="S268" s="79"/>
      <c r="T268" s="80"/>
      <c r="U268" s="81"/>
      <c r="V268" s="110"/>
      <c r="W268" s="108"/>
      <c r="X268" s="81"/>
      <c r="Y268" s="81"/>
    </row>
    <row r="269" customFormat="false" ht="27.75" hidden="false" customHeight="true" outlineLevel="0" collapsed="false">
      <c r="A269" s="79"/>
      <c r="B269" s="80"/>
      <c r="C269" s="81"/>
      <c r="D269" s="80"/>
      <c r="E269" s="80"/>
      <c r="F269" s="80"/>
      <c r="G269" s="80"/>
      <c r="H269" s="80"/>
      <c r="I269" s="81"/>
      <c r="J269" s="105"/>
      <c r="K269" s="105"/>
      <c r="L269" s="106" t="str">
        <f aca="false">IF(AND($J269="",$K269=""),"",ROUND(IFERROR(VALUE(LEFT($J269,1)),0)*12+IFERROR(VALUE(LEFT($K269,1)),0)*8,0))</f>
        <v/>
      </c>
      <c r="M269" s="106" t="str">
        <f aca="false">IF($L269="","",IF($L269&gt;=80,"A - pursue now",IF($L269&gt;=60,"B - worth pursuing",IF($L269&gt;=40,"C - nurture","D - park it"))))</f>
        <v/>
      </c>
      <c r="N269" s="80"/>
      <c r="O269" s="105"/>
      <c r="P269" s="81"/>
      <c r="Q269" s="79"/>
      <c r="R269" s="81"/>
      <c r="S269" s="79"/>
      <c r="T269" s="80"/>
      <c r="U269" s="81"/>
      <c r="V269" s="110"/>
      <c r="W269" s="108"/>
      <c r="X269" s="81"/>
      <c r="Y269" s="81"/>
    </row>
    <row r="270" customFormat="false" ht="27.75" hidden="false" customHeight="true" outlineLevel="0" collapsed="false">
      <c r="A270" s="79"/>
      <c r="B270" s="80"/>
      <c r="C270" s="81"/>
      <c r="D270" s="80"/>
      <c r="E270" s="80"/>
      <c r="F270" s="80"/>
      <c r="G270" s="80"/>
      <c r="H270" s="80"/>
      <c r="I270" s="81"/>
      <c r="J270" s="105"/>
      <c r="K270" s="105"/>
      <c r="L270" s="106" t="str">
        <f aca="false">IF(AND($J270="",$K270=""),"",ROUND(IFERROR(VALUE(LEFT($J270,1)),0)*12+IFERROR(VALUE(LEFT($K270,1)),0)*8,0))</f>
        <v/>
      </c>
      <c r="M270" s="106" t="str">
        <f aca="false">IF($L270="","",IF($L270&gt;=80,"A - pursue now",IF($L270&gt;=60,"B - worth pursuing",IF($L270&gt;=40,"C - nurture","D - park it"))))</f>
        <v/>
      </c>
      <c r="N270" s="80"/>
      <c r="O270" s="105"/>
      <c r="P270" s="81"/>
      <c r="Q270" s="79"/>
      <c r="R270" s="81"/>
      <c r="S270" s="79"/>
      <c r="T270" s="80"/>
      <c r="U270" s="81"/>
      <c r="V270" s="110"/>
      <c r="W270" s="108"/>
      <c r="X270" s="81"/>
      <c r="Y270" s="81"/>
    </row>
    <row r="271" customFormat="false" ht="27.75" hidden="false" customHeight="true" outlineLevel="0" collapsed="false">
      <c r="A271" s="79"/>
      <c r="B271" s="80"/>
      <c r="C271" s="81"/>
      <c r="D271" s="80"/>
      <c r="E271" s="80"/>
      <c r="F271" s="80"/>
      <c r="G271" s="80"/>
      <c r="H271" s="80"/>
      <c r="I271" s="81"/>
      <c r="J271" s="105"/>
      <c r="K271" s="105"/>
      <c r="L271" s="106" t="str">
        <f aca="false">IF(AND($J271="",$K271=""),"",ROUND(IFERROR(VALUE(LEFT($J271,1)),0)*12+IFERROR(VALUE(LEFT($K271,1)),0)*8,0))</f>
        <v/>
      </c>
      <c r="M271" s="106" t="str">
        <f aca="false">IF($L271="","",IF($L271&gt;=80,"A - pursue now",IF($L271&gt;=60,"B - worth pursuing",IF($L271&gt;=40,"C - nurture","D - park it"))))</f>
        <v/>
      </c>
      <c r="N271" s="80"/>
      <c r="O271" s="105"/>
      <c r="P271" s="81"/>
      <c r="Q271" s="79"/>
      <c r="R271" s="81"/>
      <c r="S271" s="79"/>
      <c r="T271" s="80"/>
      <c r="U271" s="81"/>
      <c r="V271" s="110"/>
      <c r="W271" s="108"/>
      <c r="X271" s="81"/>
      <c r="Y271" s="81"/>
    </row>
    <row r="272" customFormat="false" ht="27.75" hidden="false" customHeight="true" outlineLevel="0" collapsed="false">
      <c r="A272" s="79"/>
      <c r="B272" s="80"/>
      <c r="C272" s="81"/>
      <c r="D272" s="80"/>
      <c r="E272" s="80"/>
      <c r="F272" s="80"/>
      <c r="G272" s="80"/>
      <c r="H272" s="80"/>
      <c r="I272" s="81"/>
      <c r="J272" s="105"/>
      <c r="K272" s="105"/>
      <c r="L272" s="106" t="str">
        <f aca="false">IF(AND($J272="",$K272=""),"",ROUND(IFERROR(VALUE(LEFT($J272,1)),0)*12+IFERROR(VALUE(LEFT($K272,1)),0)*8,0))</f>
        <v/>
      </c>
      <c r="M272" s="106" t="str">
        <f aca="false">IF($L272="","",IF($L272&gt;=80,"A - pursue now",IF($L272&gt;=60,"B - worth pursuing",IF($L272&gt;=40,"C - nurture","D - park it"))))</f>
        <v/>
      </c>
      <c r="N272" s="80"/>
      <c r="O272" s="105"/>
      <c r="P272" s="81"/>
      <c r="Q272" s="79"/>
      <c r="R272" s="81"/>
      <c r="S272" s="79"/>
      <c r="T272" s="80"/>
      <c r="U272" s="81"/>
      <c r="V272" s="110"/>
      <c r="W272" s="108"/>
      <c r="X272" s="81"/>
      <c r="Y272" s="81"/>
    </row>
    <row r="273" customFormat="false" ht="27.75" hidden="false" customHeight="true" outlineLevel="0" collapsed="false">
      <c r="A273" s="79"/>
      <c r="B273" s="80"/>
      <c r="C273" s="81"/>
      <c r="D273" s="80"/>
      <c r="E273" s="80"/>
      <c r="F273" s="80"/>
      <c r="G273" s="80"/>
      <c r="H273" s="80"/>
      <c r="I273" s="81"/>
      <c r="J273" s="105"/>
      <c r="K273" s="105"/>
      <c r="L273" s="106" t="str">
        <f aca="false">IF(AND($J273="",$K273=""),"",ROUND(IFERROR(VALUE(LEFT($J273,1)),0)*12+IFERROR(VALUE(LEFT($K273,1)),0)*8,0))</f>
        <v/>
      </c>
      <c r="M273" s="106" t="str">
        <f aca="false">IF($L273="","",IF($L273&gt;=80,"A - pursue now",IF($L273&gt;=60,"B - worth pursuing",IF($L273&gt;=40,"C - nurture","D - park it"))))</f>
        <v/>
      </c>
      <c r="N273" s="80"/>
      <c r="O273" s="105"/>
      <c r="P273" s="81"/>
      <c r="Q273" s="79"/>
      <c r="R273" s="81"/>
      <c r="S273" s="79"/>
      <c r="T273" s="80"/>
      <c r="U273" s="81"/>
      <c r="V273" s="110"/>
      <c r="W273" s="108"/>
      <c r="X273" s="81"/>
      <c r="Y273" s="81"/>
    </row>
    <row r="274" customFormat="false" ht="27.75" hidden="false" customHeight="true" outlineLevel="0" collapsed="false">
      <c r="A274" s="79"/>
      <c r="B274" s="80"/>
      <c r="C274" s="81"/>
      <c r="D274" s="80"/>
      <c r="E274" s="80"/>
      <c r="F274" s="80"/>
      <c r="G274" s="80"/>
      <c r="H274" s="80"/>
      <c r="I274" s="81"/>
      <c r="J274" s="105"/>
      <c r="K274" s="105"/>
      <c r="L274" s="106" t="str">
        <f aca="false">IF(AND($J274="",$K274=""),"",ROUND(IFERROR(VALUE(LEFT($J274,1)),0)*12+IFERROR(VALUE(LEFT($K274,1)),0)*8,0))</f>
        <v/>
      </c>
      <c r="M274" s="106" t="str">
        <f aca="false">IF($L274="","",IF($L274&gt;=80,"A - pursue now",IF($L274&gt;=60,"B - worth pursuing",IF($L274&gt;=40,"C - nurture","D - park it"))))</f>
        <v/>
      </c>
      <c r="N274" s="80"/>
      <c r="O274" s="105"/>
      <c r="P274" s="81"/>
      <c r="Q274" s="79"/>
      <c r="R274" s="81"/>
      <c r="S274" s="79"/>
      <c r="T274" s="80"/>
      <c r="U274" s="81"/>
      <c r="V274" s="110"/>
      <c r="W274" s="108"/>
      <c r="X274" s="81"/>
      <c r="Y274" s="81"/>
    </row>
    <row r="275" customFormat="false" ht="27.75" hidden="false" customHeight="true" outlineLevel="0" collapsed="false">
      <c r="A275" s="79"/>
      <c r="B275" s="80"/>
      <c r="C275" s="81"/>
      <c r="D275" s="80"/>
      <c r="E275" s="80"/>
      <c r="F275" s="80"/>
      <c r="G275" s="80"/>
      <c r="H275" s="80"/>
      <c r="I275" s="81"/>
      <c r="J275" s="105"/>
      <c r="K275" s="105"/>
      <c r="L275" s="106" t="str">
        <f aca="false">IF(AND($J275="",$K275=""),"",ROUND(IFERROR(VALUE(LEFT($J275,1)),0)*12+IFERROR(VALUE(LEFT($K275,1)),0)*8,0))</f>
        <v/>
      </c>
      <c r="M275" s="106" t="str">
        <f aca="false">IF($L275="","",IF($L275&gt;=80,"A - pursue now",IF($L275&gt;=60,"B - worth pursuing",IF($L275&gt;=40,"C - nurture","D - park it"))))</f>
        <v/>
      </c>
      <c r="N275" s="80"/>
      <c r="O275" s="105"/>
      <c r="P275" s="81"/>
      <c r="Q275" s="79"/>
      <c r="R275" s="81"/>
      <c r="S275" s="79"/>
      <c r="T275" s="80"/>
      <c r="U275" s="81"/>
      <c r="V275" s="110"/>
      <c r="W275" s="108"/>
      <c r="X275" s="81"/>
      <c r="Y275" s="81"/>
    </row>
    <row r="276" customFormat="false" ht="27.75" hidden="false" customHeight="true" outlineLevel="0" collapsed="false">
      <c r="A276" s="79"/>
      <c r="B276" s="80"/>
      <c r="C276" s="81"/>
      <c r="D276" s="80"/>
      <c r="E276" s="80"/>
      <c r="F276" s="80"/>
      <c r="G276" s="80"/>
      <c r="H276" s="80"/>
      <c r="I276" s="81"/>
      <c r="J276" s="105"/>
      <c r="K276" s="105"/>
      <c r="L276" s="106" t="str">
        <f aca="false">IF(AND($J276="",$K276=""),"",ROUND(IFERROR(VALUE(LEFT($J276,1)),0)*12+IFERROR(VALUE(LEFT($K276,1)),0)*8,0))</f>
        <v/>
      </c>
      <c r="M276" s="106" t="str">
        <f aca="false">IF($L276="","",IF($L276&gt;=80,"A - pursue now",IF($L276&gt;=60,"B - worth pursuing",IF($L276&gt;=40,"C - nurture","D - park it"))))</f>
        <v/>
      </c>
      <c r="N276" s="80"/>
      <c r="O276" s="105"/>
      <c r="P276" s="81"/>
      <c r="Q276" s="79"/>
      <c r="R276" s="81"/>
      <c r="S276" s="79"/>
      <c r="T276" s="80"/>
      <c r="U276" s="81"/>
      <c r="V276" s="110"/>
      <c r="W276" s="108"/>
      <c r="X276" s="81"/>
      <c r="Y276" s="81"/>
    </row>
    <row r="277" customFormat="false" ht="27.75" hidden="false" customHeight="true" outlineLevel="0" collapsed="false">
      <c r="A277" s="79"/>
      <c r="B277" s="80"/>
      <c r="C277" s="81"/>
      <c r="D277" s="80"/>
      <c r="E277" s="80"/>
      <c r="F277" s="80"/>
      <c r="G277" s="80"/>
      <c r="H277" s="80"/>
      <c r="I277" s="81"/>
      <c r="J277" s="105"/>
      <c r="K277" s="105"/>
      <c r="L277" s="106" t="str">
        <f aca="false">IF(AND($J277="",$K277=""),"",ROUND(IFERROR(VALUE(LEFT($J277,1)),0)*12+IFERROR(VALUE(LEFT($K277,1)),0)*8,0))</f>
        <v/>
      </c>
      <c r="M277" s="106" t="str">
        <f aca="false">IF($L277="","",IF($L277&gt;=80,"A - pursue now",IF($L277&gt;=60,"B - worth pursuing",IF($L277&gt;=40,"C - nurture","D - park it"))))</f>
        <v/>
      </c>
      <c r="N277" s="80"/>
      <c r="O277" s="105"/>
      <c r="P277" s="81"/>
      <c r="Q277" s="79"/>
      <c r="R277" s="81"/>
      <c r="S277" s="79"/>
      <c r="T277" s="80"/>
      <c r="U277" s="81"/>
      <c r="V277" s="110"/>
      <c r="W277" s="108"/>
      <c r="X277" s="81"/>
      <c r="Y277" s="81"/>
    </row>
    <row r="278" customFormat="false" ht="27.75" hidden="false" customHeight="true" outlineLevel="0" collapsed="false">
      <c r="A278" s="79"/>
      <c r="B278" s="80"/>
      <c r="C278" s="81"/>
      <c r="D278" s="80"/>
      <c r="E278" s="80"/>
      <c r="F278" s="80"/>
      <c r="G278" s="80"/>
      <c r="H278" s="80"/>
      <c r="I278" s="81"/>
      <c r="J278" s="105"/>
      <c r="K278" s="105"/>
      <c r="L278" s="106" t="str">
        <f aca="false">IF(AND($J278="",$K278=""),"",ROUND(IFERROR(VALUE(LEFT($J278,1)),0)*12+IFERROR(VALUE(LEFT($K278,1)),0)*8,0))</f>
        <v/>
      </c>
      <c r="M278" s="106" t="str">
        <f aca="false">IF($L278="","",IF($L278&gt;=80,"A - pursue now",IF($L278&gt;=60,"B - worth pursuing",IF($L278&gt;=40,"C - nurture","D - park it"))))</f>
        <v/>
      </c>
      <c r="N278" s="80"/>
      <c r="O278" s="105"/>
      <c r="P278" s="81"/>
      <c r="Q278" s="79"/>
      <c r="R278" s="81"/>
      <c r="S278" s="79"/>
      <c r="T278" s="80"/>
      <c r="U278" s="81"/>
      <c r="V278" s="110"/>
      <c r="W278" s="108"/>
      <c r="X278" s="81"/>
      <c r="Y278" s="81"/>
    </row>
    <row r="279" customFormat="false" ht="27.75" hidden="false" customHeight="true" outlineLevel="0" collapsed="false">
      <c r="A279" s="79"/>
      <c r="B279" s="80"/>
      <c r="C279" s="81"/>
      <c r="D279" s="80"/>
      <c r="E279" s="80"/>
      <c r="F279" s="80"/>
      <c r="G279" s="80"/>
      <c r="H279" s="80"/>
      <c r="I279" s="81"/>
      <c r="J279" s="105"/>
      <c r="K279" s="105"/>
      <c r="L279" s="106" t="str">
        <f aca="false">IF(AND($J279="",$K279=""),"",ROUND(IFERROR(VALUE(LEFT($J279,1)),0)*12+IFERROR(VALUE(LEFT($K279,1)),0)*8,0))</f>
        <v/>
      </c>
      <c r="M279" s="106" t="str">
        <f aca="false">IF($L279="","",IF($L279&gt;=80,"A - pursue now",IF($L279&gt;=60,"B - worth pursuing",IF($L279&gt;=40,"C - nurture","D - park it"))))</f>
        <v/>
      </c>
      <c r="N279" s="80"/>
      <c r="O279" s="105"/>
      <c r="P279" s="81"/>
      <c r="Q279" s="79"/>
      <c r="R279" s="81"/>
      <c r="S279" s="79"/>
      <c r="T279" s="80"/>
      <c r="U279" s="81"/>
      <c r="V279" s="110"/>
      <c r="W279" s="108"/>
      <c r="X279" s="81"/>
      <c r="Y279" s="81"/>
    </row>
    <row r="280" customFormat="false" ht="27.75" hidden="false" customHeight="true" outlineLevel="0" collapsed="false">
      <c r="A280" s="79"/>
      <c r="B280" s="80"/>
      <c r="C280" s="81"/>
      <c r="D280" s="80"/>
      <c r="E280" s="80"/>
      <c r="F280" s="80"/>
      <c r="G280" s="80"/>
      <c r="H280" s="80"/>
      <c r="I280" s="81"/>
      <c r="J280" s="105"/>
      <c r="K280" s="105"/>
      <c r="L280" s="106" t="str">
        <f aca="false">IF(AND($J280="",$K280=""),"",ROUND(IFERROR(VALUE(LEFT($J280,1)),0)*12+IFERROR(VALUE(LEFT($K280,1)),0)*8,0))</f>
        <v/>
      </c>
      <c r="M280" s="106" t="str">
        <f aca="false">IF($L280="","",IF($L280&gt;=80,"A - pursue now",IF($L280&gt;=60,"B - worth pursuing",IF($L280&gt;=40,"C - nurture","D - park it"))))</f>
        <v/>
      </c>
      <c r="N280" s="80"/>
      <c r="O280" s="105"/>
      <c r="P280" s="81"/>
      <c r="Q280" s="79"/>
      <c r="R280" s="81"/>
      <c r="S280" s="79"/>
      <c r="T280" s="80"/>
      <c r="U280" s="81"/>
      <c r="V280" s="110"/>
      <c r="W280" s="108"/>
      <c r="X280" s="81"/>
      <c r="Y280" s="81"/>
    </row>
    <row r="281" customFormat="false" ht="27.75" hidden="false" customHeight="true" outlineLevel="0" collapsed="false">
      <c r="A281" s="79"/>
      <c r="B281" s="80"/>
      <c r="C281" s="81"/>
      <c r="D281" s="80"/>
      <c r="E281" s="80"/>
      <c r="F281" s="80"/>
      <c r="G281" s="80"/>
      <c r="H281" s="80"/>
      <c r="I281" s="81"/>
      <c r="J281" s="105"/>
      <c r="K281" s="105"/>
      <c r="L281" s="106" t="str">
        <f aca="false">IF(AND($J281="",$K281=""),"",ROUND(IFERROR(VALUE(LEFT($J281,1)),0)*12+IFERROR(VALUE(LEFT($K281,1)),0)*8,0))</f>
        <v/>
      </c>
      <c r="M281" s="106" t="str">
        <f aca="false">IF($L281="","",IF($L281&gt;=80,"A - pursue now",IF($L281&gt;=60,"B - worth pursuing",IF($L281&gt;=40,"C - nurture","D - park it"))))</f>
        <v/>
      </c>
      <c r="N281" s="80"/>
      <c r="O281" s="105"/>
      <c r="P281" s="81"/>
      <c r="Q281" s="79"/>
      <c r="R281" s="81"/>
      <c r="S281" s="79"/>
      <c r="T281" s="80"/>
      <c r="U281" s="81"/>
      <c r="V281" s="110"/>
      <c r="W281" s="108"/>
      <c r="X281" s="81"/>
      <c r="Y281" s="81"/>
    </row>
    <row r="282" customFormat="false" ht="27.75" hidden="false" customHeight="true" outlineLevel="0" collapsed="false">
      <c r="A282" s="79"/>
      <c r="B282" s="80"/>
      <c r="C282" s="81"/>
      <c r="D282" s="80"/>
      <c r="E282" s="80"/>
      <c r="F282" s="80"/>
      <c r="G282" s="80"/>
      <c r="H282" s="80"/>
      <c r="I282" s="81"/>
      <c r="J282" s="105"/>
      <c r="K282" s="105"/>
      <c r="L282" s="106" t="str">
        <f aca="false">IF(AND($J282="",$K282=""),"",ROUND(IFERROR(VALUE(LEFT($J282,1)),0)*12+IFERROR(VALUE(LEFT($K282,1)),0)*8,0))</f>
        <v/>
      </c>
      <c r="M282" s="106" t="str">
        <f aca="false">IF($L282="","",IF($L282&gt;=80,"A - pursue now",IF($L282&gt;=60,"B - worth pursuing",IF($L282&gt;=40,"C - nurture","D - park it"))))</f>
        <v/>
      </c>
      <c r="N282" s="80"/>
      <c r="O282" s="105"/>
      <c r="P282" s="81"/>
      <c r="Q282" s="79"/>
      <c r="R282" s="81"/>
      <c r="S282" s="79"/>
      <c r="T282" s="80"/>
      <c r="U282" s="81"/>
      <c r="V282" s="110"/>
      <c r="W282" s="108"/>
      <c r="X282" s="81"/>
      <c r="Y282" s="81"/>
    </row>
    <row r="283" customFormat="false" ht="27.75" hidden="false" customHeight="true" outlineLevel="0" collapsed="false">
      <c r="A283" s="79"/>
      <c r="B283" s="80"/>
      <c r="C283" s="81"/>
      <c r="D283" s="80"/>
      <c r="E283" s="80"/>
      <c r="F283" s="80"/>
      <c r="G283" s="80"/>
      <c r="H283" s="80"/>
      <c r="I283" s="81"/>
      <c r="J283" s="105"/>
      <c r="K283" s="105"/>
      <c r="L283" s="106" t="str">
        <f aca="false">IF(AND($J283="",$K283=""),"",ROUND(IFERROR(VALUE(LEFT($J283,1)),0)*12+IFERROR(VALUE(LEFT($K283,1)),0)*8,0))</f>
        <v/>
      </c>
      <c r="M283" s="106" t="str">
        <f aca="false">IF($L283="","",IF($L283&gt;=80,"A - pursue now",IF($L283&gt;=60,"B - worth pursuing",IF($L283&gt;=40,"C - nurture","D - park it"))))</f>
        <v/>
      </c>
      <c r="N283" s="80"/>
      <c r="O283" s="105"/>
      <c r="P283" s="81"/>
      <c r="Q283" s="79"/>
      <c r="R283" s="81"/>
      <c r="S283" s="79"/>
      <c r="T283" s="80"/>
      <c r="U283" s="81"/>
      <c r="V283" s="110"/>
      <c r="W283" s="108"/>
      <c r="X283" s="81"/>
      <c r="Y283" s="81"/>
    </row>
    <row r="284" customFormat="false" ht="27.75" hidden="false" customHeight="true" outlineLevel="0" collapsed="false">
      <c r="A284" s="79"/>
      <c r="B284" s="80"/>
      <c r="C284" s="81"/>
      <c r="D284" s="80"/>
      <c r="E284" s="80"/>
      <c r="F284" s="80"/>
      <c r="G284" s="80"/>
      <c r="H284" s="80"/>
      <c r="I284" s="81"/>
      <c r="J284" s="105"/>
      <c r="K284" s="105"/>
      <c r="L284" s="106" t="str">
        <f aca="false">IF(AND($J284="",$K284=""),"",ROUND(IFERROR(VALUE(LEFT($J284,1)),0)*12+IFERROR(VALUE(LEFT($K284,1)),0)*8,0))</f>
        <v/>
      </c>
      <c r="M284" s="106" t="str">
        <f aca="false">IF($L284="","",IF($L284&gt;=80,"A - pursue now",IF($L284&gt;=60,"B - worth pursuing",IF($L284&gt;=40,"C - nurture","D - park it"))))</f>
        <v/>
      </c>
      <c r="N284" s="80"/>
      <c r="O284" s="105"/>
      <c r="P284" s="81"/>
      <c r="Q284" s="79"/>
      <c r="R284" s="81"/>
      <c r="S284" s="79"/>
      <c r="T284" s="80"/>
      <c r="U284" s="81"/>
      <c r="V284" s="110"/>
      <c r="W284" s="108"/>
      <c r="X284" s="81"/>
      <c r="Y284" s="81"/>
    </row>
    <row r="285" customFormat="false" ht="27.75" hidden="false" customHeight="true" outlineLevel="0" collapsed="false">
      <c r="A285" s="79"/>
      <c r="B285" s="80"/>
      <c r="C285" s="81"/>
      <c r="D285" s="80"/>
      <c r="E285" s="80"/>
      <c r="F285" s="80"/>
      <c r="G285" s="80"/>
      <c r="H285" s="80"/>
      <c r="I285" s="81"/>
      <c r="J285" s="105"/>
      <c r="K285" s="105"/>
      <c r="L285" s="106" t="str">
        <f aca="false">IF(AND($J285="",$K285=""),"",ROUND(IFERROR(VALUE(LEFT($J285,1)),0)*12+IFERROR(VALUE(LEFT($K285,1)),0)*8,0))</f>
        <v/>
      </c>
      <c r="M285" s="106" t="str">
        <f aca="false">IF($L285="","",IF($L285&gt;=80,"A - pursue now",IF($L285&gt;=60,"B - worth pursuing",IF($L285&gt;=40,"C - nurture","D - park it"))))</f>
        <v/>
      </c>
      <c r="N285" s="80"/>
      <c r="O285" s="105"/>
      <c r="P285" s="81"/>
      <c r="Q285" s="79"/>
      <c r="R285" s="81"/>
      <c r="S285" s="79"/>
      <c r="T285" s="80"/>
      <c r="U285" s="81"/>
      <c r="V285" s="110"/>
      <c r="W285" s="108"/>
      <c r="X285" s="81"/>
      <c r="Y285" s="81"/>
    </row>
    <row r="286" customFormat="false" ht="27.75" hidden="false" customHeight="true" outlineLevel="0" collapsed="false">
      <c r="A286" s="79"/>
      <c r="B286" s="80"/>
      <c r="C286" s="81"/>
      <c r="D286" s="80"/>
      <c r="E286" s="80"/>
      <c r="F286" s="80"/>
      <c r="G286" s="80"/>
      <c r="H286" s="80"/>
      <c r="I286" s="81"/>
      <c r="J286" s="105"/>
      <c r="K286" s="105"/>
      <c r="L286" s="106" t="str">
        <f aca="false">IF(AND($J286="",$K286=""),"",ROUND(IFERROR(VALUE(LEFT($J286,1)),0)*12+IFERROR(VALUE(LEFT($K286,1)),0)*8,0))</f>
        <v/>
      </c>
      <c r="M286" s="106" t="str">
        <f aca="false">IF($L286="","",IF($L286&gt;=80,"A - pursue now",IF($L286&gt;=60,"B - worth pursuing",IF($L286&gt;=40,"C - nurture","D - park it"))))</f>
        <v/>
      </c>
      <c r="N286" s="80"/>
      <c r="O286" s="105"/>
      <c r="P286" s="81"/>
      <c r="Q286" s="79"/>
      <c r="R286" s="81"/>
      <c r="S286" s="79"/>
      <c r="T286" s="80"/>
      <c r="U286" s="81"/>
      <c r="V286" s="110"/>
      <c r="W286" s="108"/>
      <c r="X286" s="81"/>
      <c r="Y286" s="81"/>
    </row>
    <row r="287" customFormat="false" ht="27.75" hidden="false" customHeight="true" outlineLevel="0" collapsed="false">
      <c r="A287" s="79"/>
      <c r="B287" s="80"/>
      <c r="C287" s="81"/>
      <c r="D287" s="80"/>
      <c r="E287" s="80"/>
      <c r="F287" s="80"/>
      <c r="G287" s="80"/>
      <c r="H287" s="80"/>
      <c r="I287" s="81"/>
      <c r="J287" s="105"/>
      <c r="K287" s="105"/>
      <c r="L287" s="106" t="str">
        <f aca="false">IF(AND($J287="",$K287=""),"",ROUND(IFERROR(VALUE(LEFT($J287,1)),0)*12+IFERROR(VALUE(LEFT($K287,1)),0)*8,0))</f>
        <v/>
      </c>
      <c r="M287" s="106" t="str">
        <f aca="false">IF($L287="","",IF($L287&gt;=80,"A - pursue now",IF($L287&gt;=60,"B - worth pursuing",IF($L287&gt;=40,"C - nurture","D - park it"))))</f>
        <v/>
      </c>
      <c r="N287" s="80"/>
      <c r="O287" s="105"/>
      <c r="P287" s="81"/>
      <c r="Q287" s="79"/>
      <c r="R287" s="81"/>
      <c r="S287" s="79"/>
      <c r="T287" s="80"/>
      <c r="U287" s="81"/>
      <c r="V287" s="110"/>
      <c r="W287" s="108"/>
      <c r="X287" s="81"/>
      <c r="Y287" s="81"/>
    </row>
    <row r="288" customFormat="false" ht="27.75" hidden="false" customHeight="true" outlineLevel="0" collapsed="false">
      <c r="A288" s="79"/>
      <c r="B288" s="80"/>
      <c r="C288" s="81"/>
      <c r="D288" s="80"/>
      <c r="E288" s="80"/>
      <c r="F288" s="80"/>
      <c r="G288" s="80"/>
      <c r="H288" s="80"/>
      <c r="I288" s="81"/>
      <c r="J288" s="105"/>
      <c r="K288" s="105"/>
      <c r="L288" s="106" t="str">
        <f aca="false">IF(AND($J288="",$K288=""),"",ROUND(IFERROR(VALUE(LEFT($J288,1)),0)*12+IFERROR(VALUE(LEFT($K288,1)),0)*8,0))</f>
        <v/>
      </c>
      <c r="M288" s="106" t="str">
        <f aca="false">IF($L288="","",IF($L288&gt;=80,"A - pursue now",IF($L288&gt;=60,"B - worth pursuing",IF($L288&gt;=40,"C - nurture","D - park it"))))</f>
        <v/>
      </c>
      <c r="N288" s="80"/>
      <c r="O288" s="105"/>
      <c r="P288" s="81"/>
      <c r="Q288" s="79"/>
      <c r="R288" s="81"/>
      <c r="S288" s="79"/>
      <c r="T288" s="80"/>
      <c r="U288" s="81"/>
      <c r="V288" s="110"/>
      <c r="W288" s="108"/>
      <c r="X288" s="81"/>
      <c r="Y288" s="81"/>
    </row>
    <row r="289" customFormat="false" ht="27.75" hidden="false" customHeight="true" outlineLevel="0" collapsed="false">
      <c r="A289" s="79"/>
      <c r="B289" s="80"/>
      <c r="C289" s="81"/>
      <c r="D289" s="80"/>
      <c r="E289" s="80"/>
      <c r="F289" s="80"/>
      <c r="G289" s="80"/>
      <c r="H289" s="80"/>
      <c r="I289" s="81"/>
      <c r="J289" s="105"/>
      <c r="K289" s="105"/>
      <c r="L289" s="106" t="str">
        <f aca="false">IF(AND($J289="",$K289=""),"",ROUND(IFERROR(VALUE(LEFT($J289,1)),0)*12+IFERROR(VALUE(LEFT($K289,1)),0)*8,0))</f>
        <v/>
      </c>
      <c r="M289" s="106" t="str">
        <f aca="false">IF($L289="","",IF($L289&gt;=80,"A - pursue now",IF($L289&gt;=60,"B - worth pursuing",IF($L289&gt;=40,"C - nurture","D - park it"))))</f>
        <v/>
      </c>
      <c r="N289" s="80"/>
      <c r="O289" s="105"/>
      <c r="P289" s="81"/>
      <c r="Q289" s="79"/>
      <c r="R289" s="81"/>
      <c r="S289" s="79"/>
      <c r="T289" s="80"/>
      <c r="U289" s="81"/>
      <c r="V289" s="110"/>
      <c r="W289" s="108"/>
      <c r="X289" s="81"/>
      <c r="Y289" s="81"/>
    </row>
    <row r="290" customFormat="false" ht="27.75" hidden="false" customHeight="true" outlineLevel="0" collapsed="false">
      <c r="A290" s="79"/>
      <c r="B290" s="80"/>
      <c r="C290" s="81"/>
      <c r="D290" s="80"/>
      <c r="E290" s="80"/>
      <c r="F290" s="80"/>
      <c r="G290" s="80"/>
      <c r="H290" s="80"/>
      <c r="I290" s="81"/>
      <c r="J290" s="105"/>
      <c r="K290" s="105"/>
      <c r="L290" s="106" t="str">
        <f aca="false">IF(AND($J290="",$K290=""),"",ROUND(IFERROR(VALUE(LEFT($J290,1)),0)*12+IFERROR(VALUE(LEFT($K290,1)),0)*8,0))</f>
        <v/>
      </c>
      <c r="M290" s="106" t="str">
        <f aca="false">IF($L290="","",IF($L290&gt;=80,"A - pursue now",IF($L290&gt;=60,"B - worth pursuing",IF($L290&gt;=40,"C - nurture","D - park it"))))</f>
        <v/>
      </c>
      <c r="N290" s="80"/>
      <c r="O290" s="105"/>
      <c r="P290" s="81"/>
      <c r="Q290" s="79"/>
      <c r="R290" s="81"/>
      <c r="S290" s="79"/>
      <c r="T290" s="80"/>
      <c r="U290" s="81"/>
      <c r="V290" s="110"/>
      <c r="W290" s="108"/>
      <c r="X290" s="81"/>
      <c r="Y290" s="81"/>
    </row>
    <row r="291" customFormat="false" ht="27.75" hidden="false" customHeight="true" outlineLevel="0" collapsed="false">
      <c r="A291" s="79"/>
      <c r="B291" s="80"/>
      <c r="C291" s="81"/>
      <c r="D291" s="80"/>
      <c r="E291" s="80"/>
      <c r="F291" s="80"/>
      <c r="G291" s="80"/>
      <c r="H291" s="80"/>
      <c r="I291" s="81"/>
      <c r="J291" s="105"/>
      <c r="K291" s="105"/>
      <c r="L291" s="106" t="str">
        <f aca="false">IF(AND($J291="",$K291=""),"",ROUND(IFERROR(VALUE(LEFT($J291,1)),0)*12+IFERROR(VALUE(LEFT($K291,1)),0)*8,0))</f>
        <v/>
      </c>
      <c r="M291" s="106" t="str">
        <f aca="false">IF($L291="","",IF($L291&gt;=80,"A - pursue now",IF($L291&gt;=60,"B - worth pursuing",IF($L291&gt;=40,"C - nurture","D - park it"))))</f>
        <v/>
      </c>
      <c r="N291" s="80"/>
      <c r="O291" s="105"/>
      <c r="P291" s="81"/>
      <c r="Q291" s="79"/>
      <c r="R291" s="81"/>
      <c r="S291" s="79"/>
      <c r="T291" s="80"/>
      <c r="U291" s="81"/>
      <c r="V291" s="110"/>
      <c r="W291" s="108"/>
      <c r="X291" s="81"/>
      <c r="Y291" s="81"/>
    </row>
    <row r="292" customFormat="false" ht="27.75" hidden="false" customHeight="true" outlineLevel="0" collapsed="false">
      <c r="A292" s="79"/>
      <c r="B292" s="80"/>
      <c r="C292" s="81"/>
      <c r="D292" s="80"/>
      <c r="E292" s="80"/>
      <c r="F292" s="80"/>
      <c r="G292" s="80"/>
      <c r="H292" s="80"/>
      <c r="I292" s="81"/>
      <c r="J292" s="105"/>
      <c r="K292" s="105"/>
      <c r="L292" s="106" t="str">
        <f aca="false">IF(AND($J292="",$K292=""),"",ROUND(IFERROR(VALUE(LEFT($J292,1)),0)*12+IFERROR(VALUE(LEFT($K292,1)),0)*8,0))</f>
        <v/>
      </c>
      <c r="M292" s="106" t="str">
        <f aca="false">IF($L292="","",IF($L292&gt;=80,"A - pursue now",IF($L292&gt;=60,"B - worth pursuing",IF($L292&gt;=40,"C - nurture","D - park it"))))</f>
        <v/>
      </c>
      <c r="N292" s="80"/>
      <c r="O292" s="105"/>
      <c r="P292" s="81"/>
      <c r="Q292" s="79"/>
      <c r="R292" s="81"/>
      <c r="S292" s="79"/>
      <c r="T292" s="80"/>
      <c r="U292" s="81"/>
      <c r="V292" s="110"/>
      <c r="W292" s="108"/>
      <c r="X292" s="81"/>
      <c r="Y292" s="81"/>
    </row>
    <row r="293" customFormat="false" ht="27.75" hidden="false" customHeight="true" outlineLevel="0" collapsed="false">
      <c r="A293" s="79"/>
      <c r="B293" s="80"/>
      <c r="C293" s="81"/>
      <c r="D293" s="80"/>
      <c r="E293" s="80"/>
      <c r="F293" s="80"/>
      <c r="G293" s="80"/>
      <c r="H293" s="80"/>
      <c r="I293" s="81"/>
      <c r="J293" s="105"/>
      <c r="K293" s="105"/>
      <c r="L293" s="106" t="str">
        <f aca="false">IF(AND($J293="",$K293=""),"",ROUND(IFERROR(VALUE(LEFT($J293,1)),0)*12+IFERROR(VALUE(LEFT($K293,1)),0)*8,0))</f>
        <v/>
      </c>
      <c r="M293" s="106" t="str">
        <f aca="false">IF($L293="","",IF($L293&gt;=80,"A - pursue now",IF($L293&gt;=60,"B - worth pursuing",IF($L293&gt;=40,"C - nurture","D - park it"))))</f>
        <v/>
      </c>
      <c r="N293" s="80"/>
      <c r="O293" s="105"/>
      <c r="P293" s="81"/>
      <c r="Q293" s="79"/>
      <c r="R293" s="81"/>
      <c r="S293" s="79"/>
      <c r="T293" s="80"/>
      <c r="U293" s="81"/>
      <c r="V293" s="110"/>
      <c r="W293" s="108"/>
      <c r="X293" s="81"/>
      <c r="Y293" s="81"/>
    </row>
    <row r="294" customFormat="false" ht="27.75" hidden="false" customHeight="true" outlineLevel="0" collapsed="false">
      <c r="A294" s="79"/>
      <c r="B294" s="80"/>
      <c r="C294" s="81"/>
      <c r="D294" s="80"/>
      <c r="E294" s="80"/>
      <c r="F294" s="80"/>
      <c r="G294" s="80"/>
      <c r="H294" s="80"/>
      <c r="I294" s="81"/>
      <c r="J294" s="105"/>
      <c r="K294" s="105"/>
      <c r="L294" s="106" t="str">
        <f aca="false">IF(AND($J294="",$K294=""),"",ROUND(IFERROR(VALUE(LEFT($J294,1)),0)*12+IFERROR(VALUE(LEFT($K294,1)),0)*8,0))</f>
        <v/>
      </c>
      <c r="M294" s="106" t="str">
        <f aca="false">IF($L294="","",IF($L294&gt;=80,"A - pursue now",IF($L294&gt;=60,"B - worth pursuing",IF($L294&gt;=40,"C - nurture","D - park it"))))</f>
        <v/>
      </c>
      <c r="N294" s="80"/>
      <c r="O294" s="105"/>
      <c r="P294" s="81"/>
      <c r="Q294" s="79"/>
      <c r="R294" s="81"/>
      <c r="S294" s="79"/>
      <c r="T294" s="80"/>
      <c r="U294" s="81"/>
      <c r="V294" s="110"/>
      <c r="W294" s="108"/>
      <c r="X294" s="81"/>
      <c r="Y294" s="81"/>
    </row>
    <row r="295" customFormat="false" ht="27.75" hidden="false" customHeight="true" outlineLevel="0" collapsed="false">
      <c r="A295" s="79"/>
      <c r="B295" s="80"/>
      <c r="C295" s="81"/>
      <c r="D295" s="80"/>
      <c r="E295" s="80"/>
      <c r="F295" s="80"/>
      <c r="G295" s="80"/>
      <c r="H295" s="80"/>
      <c r="I295" s="81"/>
      <c r="J295" s="105"/>
      <c r="K295" s="105"/>
      <c r="L295" s="106" t="str">
        <f aca="false">IF(AND($J295="",$K295=""),"",ROUND(IFERROR(VALUE(LEFT($J295,1)),0)*12+IFERROR(VALUE(LEFT($K295,1)),0)*8,0))</f>
        <v/>
      </c>
      <c r="M295" s="106" t="str">
        <f aca="false">IF($L295="","",IF($L295&gt;=80,"A - pursue now",IF($L295&gt;=60,"B - worth pursuing",IF($L295&gt;=40,"C - nurture","D - park it"))))</f>
        <v/>
      </c>
      <c r="N295" s="80"/>
      <c r="O295" s="105"/>
      <c r="P295" s="81"/>
      <c r="Q295" s="79"/>
      <c r="R295" s="81"/>
      <c r="S295" s="79"/>
      <c r="T295" s="80"/>
      <c r="U295" s="81"/>
      <c r="V295" s="110"/>
      <c r="W295" s="108"/>
      <c r="X295" s="81"/>
      <c r="Y295" s="81"/>
    </row>
    <row r="296" customFormat="false" ht="27.75" hidden="false" customHeight="true" outlineLevel="0" collapsed="false">
      <c r="A296" s="79"/>
      <c r="B296" s="80"/>
      <c r="C296" s="81"/>
      <c r="D296" s="80"/>
      <c r="E296" s="80"/>
      <c r="F296" s="80"/>
      <c r="G296" s="80"/>
      <c r="H296" s="80"/>
      <c r="I296" s="81"/>
      <c r="J296" s="105"/>
      <c r="K296" s="105"/>
      <c r="L296" s="106" t="str">
        <f aca="false">IF(AND($J296="",$K296=""),"",ROUND(IFERROR(VALUE(LEFT($J296,1)),0)*12+IFERROR(VALUE(LEFT($K296,1)),0)*8,0))</f>
        <v/>
      </c>
      <c r="M296" s="106" t="str">
        <f aca="false">IF($L296="","",IF($L296&gt;=80,"A - pursue now",IF($L296&gt;=60,"B - worth pursuing",IF($L296&gt;=40,"C - nurture","D - park it"))))</f>
        <v/>
      </c>
      <c r="N296" s="80"/>
      <c r="O296" s="105"/>
      <c r="P296" s="81"/>
      <c r="Q296" s="79"/>
      <c r="R296" s="81"/>
      <c r="S296" s="79"/>
      <c r="T296" s="80"/>
      <c r="U296" s="81"/>
      <c r="V296" s="110"/>
      <c r="W296" s="108"/>
      <c r="X296" s="81"/>
      <c r="Y296" s="81"/>
    </row>
    <row r="297" customFormat="false" ht="27.75" hidden="false" customHeight="true" outlineLevel="0" collapsed="false">
      <c r="A297" s="79"/>
      <c r="B297" s="80"/>
      <c r="C297" s="81"/>
      <c r="D297" s="80"/>
      <c r="E297" s="80"/>
      <c r="F297" s="80"/>
      <c r="G297" s="80"/>
      <c r="H297" s="80"/>
      <c r="I297" s="81"/>
      <c r="J297" s="105"/>
      <c r="K297" s="105"/>
      <c r="L297" s="106" t="str">
        <f aca="false">IF(AND($J297="",$K297=""),"",ROUND(IFERROR(VALUE(LEFT($J297,1)),0)*12+IFERROR(VALUE(LEFT($K297,1)),0)*8,0))</f>
        <v/>
      </c>
      <c r="M297" s="106" t="str">
        <f aca="false">IF($L297="","",IF($L297&gt;=80,"A - pursue now",IF($L297&gt;=60,"B - worth pursuing",IF($L297&gt;=40,"C - nurture","D - park it"))))</f>
        <v/>
      </c>
      <c r="N297" s="80"/>
      <c r="O297" s="105"/>
      <c r="P297" s="81"/>
      <c r="Q297" s="79"/>
      <c r="R297" s="81"/>
      <c r="S297" s="79"/>
      <c r="T297" s="80"/>
      <c r="U297" s="81"/>
      <c r="V297" s="110"/>
      <c r="W297" s="108"/>
      <c r="X297" s="81"/>
      <c r="Y297" s="81"/>
    </row>
    <row r="298" customFormat="false" ht="27.75" hidden="false" customHeight="true" outlineLevel="0" collapsed="false">
      <c r="A298" s="79"/>
      <c r="B298" s="80"/>
      <c r="C298" s="81"/>
      <c r="D298" s="80"/>
      <c r="E298" s="80"/>
      <c r="F298" s="80"/>
      <c r="G298" s="80"/>
      <c r="H298" s="80"/>
      <c r="I298" s="81"/>
      <c r="J298" s="105"/>
      <c r="K298" s="105"/>
      <c r="L298" s="106" t="str">
        <f aca="false">IF(AND($J298="",$K298=""),"",ROUND(IFERROR(VALUE(LEFT($J298,1)),0)*12+IFERROR(VALUE(LEFT($K298,1)),0)*8,0))</f>
        <v/>
      </c>
      <c r="M298" s="106" t="str">
        <f aca="false">IF($L298="","",IF($L298&gt;=80,"A - pursue now",IF($L298&gt;=60,"B - worth pursuing",IF($L298&gt;=40,"C - nurture","D - park it"))))</f>
        <v/>
      </c>
      <c r="N298" s="80"/>
      <c r="O298" s="105"/>
      <c r="P298" s="81"/>
      <c r="Q298" s="79"/>
      <c r="R298" s="81"/>
      <c r="S298" s="79"/>
      <c r="T298" s="80"/>
      <c r="U298" s="81"/>
      <c r="V298" s="110"/>
      <c r="W298" s="108"/>
      <c r="X298" s="81"/>
      <c r="Y298" s="81"/>
    </row>
    <row r="299" customFormat="false" ht="27.75" hidden="false" customHeight="true" outlineLevel="0" collapsed="false">
      <c r="A299" s="79"/>
      <c r="B299" s="80"/>
      <c r="C299" s="81"/>
      <c r="D299" s="80"/>
      <c r="E299" s="80"/>
      <c r="F299" s="80"/>
      <c r="G299" s="80"/>
      <c r="H299" s="80"/>
      <c r="I299" s="81"/>
      <c r="J299" s="105"/>
      <c r="K299" s="105"/>
      <c r="L299" s="106" t="str">
        <f aca="false">IF(AND($J299="",$K299=""),"",ROUND(IFERROR(VALUE(LEFT($J299,1)),0)*12+IFERROR(VALUE(LEFT($K299,1)),0)*8,0))</f>
        <v/>
      </c>
      <c r="M299" s="106" t="str">
        <f aca="false">IF($L299="","",IF($L299&gt;=80,"A - pursue now",IF($L299&gt;=60,"B - worth pursuing",IF($L299&gt;=40,"C - nurture","D - park it"))))</f>
        <v/>
      </c>
      <c r="N299" s="80"/>
      <c r="O299" s="105"/>
      <c r="P299" s="81"/>
      <c r="Q299" s="79"/>
      <c r="R299" s="81"/>
      <c r="S299" s="79"/>
      <c r="T299" s="80"/>
      <c r="U299" s="81"/>
      <c r="V299" s="110"/>
      <c r="W299" s="108"/>
      <c r="X299" s="81"/>
      <c r="Y299" s="81"/>
    </row>
    <row r="300" customFormat="false" ht="27.75" hidden="false" customHeight="true" outlineLevel="0" collapsed="false">
      <c r="A300" s="79"/>
      <c r="B300" s="80"/>
      <c r="C300" s="81"/>
      <c r="D300" s="80"/>
      <c r="E300" s="80"/>
      <c r="F300" s="80"/>
      <c r="G300" s="80"/>
      <c r="H300" s="80"/>
      <c r="I300" s="81"/>
      <c r="J300" s="105"/>
      <c r="K300" s="105"/>
      <c r="L300" s="106" t="str">
        <f aca="false">IF(AND($J300="",$K300=""),"",ROUND(IFERROR(VALUE(LEFT($J300,1)),0)*12+IFERROR(VALUE(LEFT($K300,1)),0)*8,0))</f>
        <v/>
      </c>
      <c r="M300" s="106" t="str">
        <f aca="false">IF($L300="","",IF($L300&gt;=80,"A - pursue now",IF($L300&gt;=60,"B - worth pursuing",IF($L300&gt;=40,"C - nurture","D - park it"))))</f>
        <v/>
      </c>
      <c r="N300" s="80"/>
      <c r="O300" s="105"/>
      <c r="P300" s="81"/>
      <c r="Q300" s="79"/>
      <c r="R300" s="81"/>
      <c r="S300" s="79"/>
      <c r="T300" s="80"/>
      <c r="U300" s="81"/>
      <c r="V300" s="110"/>
      <c r="W300" s="108"/>
      <c r="X300" s="81"/>
      <c r="Y300" s="81"/>
    </row>
    <row r="301" customFormat="false" ht="27.75" hidden="false" customHeight="true" outlineLevel="0" collapsed="false">
      <c r="A301" s="79"/>
      <c r="B301" s="80"/>
      <c r="C301" s="81"/>
      <c r="D301" s="80"/>
      <c r="E301" s="80"/>
      <c r="F301" s="80"/>
      <c r="G301" s="80"/>
      <c r="H301" s="80"/>
      <c r="I301" s="81"/>
      <c r="J301" s="105"/>
      <c r="K301" s="105"/>
      <c r="L301" s="106" t="str">
        <f aca="false">IF(AND($J301="",$K301=""),"",ROUND(IFERROR(VALUE(LEFT($J301,1)),0)*12+IFERROR(VALUE(LEFT($K301,1)),0)*8,0))</f>
        <v/>
      </c>
      <c r="M301" s="106" t="str">
        <f aca="false">IF($L301="","",IF($L301&gt;=80,"A - pursue now",IF($L301&gt;=60,"B - worth pursuing",IF($L301&gt;=40,"C - nurture","D - park it"))))</f>
        <v/>
      </c>
      <c r="N301" s="80"/>
      <c r="O301" s="105"/>
      <c r="P301" s="81"/>
      <c r="Q301" s="79"/>
      <c r="R301" s="81"/>
      <c r="S301" s="79"/>
      <c r="T301" s="80"/>
      <c r="U301" s="81"/>
      <c r="V301" s="110"/>
      <c r="W301" s="108"/>
      <c r="X301" s="81"/>
      <c r="Y301" s="81"/>
    </row>
    <row r="302" customFormat="false" ht="27.75" hidden="false" customHeight="true" outlineLevel="0" collapsed="false">
      <c r="A302" s="79"/>
      <c r="B302" s="80"/>
      <c r="C302" s="81"/>
      <c r="D302" s="80"/>
      <c r="E302" s="80"/>
      <c r="F302" s="80"/>
      <c r="G302" s="80"/>
      <c r="H302" s="80"/>
      <c r="I302" s="81"/>
      <c r="J302" s="105"/>
      <c r="K302" s="105"/>
      <c r="L302" s="106" t="str">
        <f aca="false">IF(AND($J302="",$K302=""),"",ROUND(IFERROR(VALUE(LEFT($J302,1)),0)*12+IFERROR(VALUE(LEFT($K302,1)),0)*8,0))</f>
        <v/>
      </c>
      <c r="M302" s="106" t="str">
        <f aca="false">IF($L302="","",IF($L302&gt;=80,"A - pursue now",IF($L302&gt;=60,"B - worth pursuing",IF($L302&gt;=40,"C - nurture","D - park it"))))</f>
        <v/>
      </c>
      <c r="N302" s="80"/>
      <c r="O302" s="105"/>
      <c r="P302" s="81"/>
      <c r="Q302" s="79"/>
      <c r="R302" s="81"/>
      <c r="S302" s="79"/>
      <c r="T302" s="80"/>
      <c r="U302" s="81"/>
      <c r="V302" s="110"/>
      <c r="W302" s="108"/>
      <c r="X302" s="81"/>
      <c r="Y302" s="81"/>
    </row>
    <row r="303" customFormat="false" ht="27.75" hidden="false" customHeight="true" outlineLevel="0" collapsed="false">
      <c r="A303" s="79"/>
      <c r="B303" s="80"/>
      <c r="C303" s="81"/>
      <c r="D303" s="80"/>
      <c r="E303" s="80"/>
      <c r="F303" s="80"/>
      <c r="G303" s="80"/>
      <c r="H303" s="80"/>
      <c r="I303" s="81"/>
      <c r="J303" s="105"/>
      <c r="K303" s="105"/>
      <c r="L303" s="106" t="str">
        <f aca="false">IF(AND($J303="",$K303=""),"",ROUND(IFERROR(VALUE(LEFT($J303,1)),0)*12+IFERROR(VALUE(LEFT($K303,1)),0)*8,0))</f>
        <v/>
      </c>
      <c r="M303" s="106" t="str">
        <f aca="false">IF($L303="","",IF($L303&gt;=80,"A - pursue now",IF($L303&gt;=60,"B - worth pursuing",IF($L303&gt;=40,"C - nurture","D - park it"))))</f>
        <v/>
      </c>
      <c r="N303" s="80"/>
      <c r="O303" s="105"/>
      <c r="P303" s="81"/>
      <c r="Q303" s="79"/>
      <c r="R303" s="81"/>
      <c r="S303" s="79"/>
      <c r="T303" s="80"/>
      <c r="U303" s="81"/>
      <c r="V303" s="110"/>
      <c r="W303" s="108"/>
      <c r="X303" s="81"/>
      <c r="Y303" s="81"/>
    </row>
    <row r="304" customFormat="false" ht="27.75" hidden="false" customHeight="true" outlineLevel="0" collapsed="false">
      <c r="A304" s="79"/>
      <c r="B304" s="80"/>
      <c r="C304" s="81"/>
      <c r="D304" s="80"/>
      <c r="E304" s="80"/>
      <c r="F304" s="80"/>
      <c r="G304" s="80"/>
      <c r="H304" s="80"/>
      <c r="I304" s="81"/>
      <c r="J304" s="105"/>
      <c r="K304" s="105"/>
      <c r="L304" s="106" t="str">
        <f aca="false">IF(AND($J304="",$K304=""),"",ROUND(IFERROR(VALUE(LEFT($J304,1)),0)*12+IFERROR(VALUE(LEFT($K304,1)),0)*8,0))</f>
        <v/>
      </c>
      <c r="M304" s="106" t="str">
        <f aca="false">IF($L304="","",IF($L304&gt;=80,"A - pursue now",IF($L304&gt;=60,"B - worth pursuing",IF($L304&gt;=40,"C - nurture","D - park it"))))</f>
        <v/>
      </c>
      <c r="N304" s="80"/>
      <c r="O304" s="105"/>
      <c r="P304" s="81"/>
      <c r="Q304" s="79"/>
      <c r="R304" s="81"/>
      <c r="S304" s="79"/>
      <c r="T304" s="80"/>
      <c r="U304" s="81"/>
      <c r="V304" s="110"/>
      <c r="W304" s="108"/>
      <c r="X304" s="81"/>
      <c r="Y304" s="81"/>
    </row>
    <row r="305" customFormat="false" ht="27.75" hidden="false" customHeight="true" outlineLevel="0" collapsed="false">
      <c r="A305" s="79"/>
      <c r="B305" s="80"/>
      <c r="C305" s="81"/>
      <c r="D305" s="80"/>
      <c r="E305" s="80"/>
      <c r="F305" s="80"/>
      <c r="G305" s="80"/>
      <c r="H305" s="80"/>
      <c r="I305" s="81"/>
      <c r="J305" s="105"/>
      <c r="K305" s="105"/>
      <c r="L305" s="106" t="str">
        <f aca="false">IF(AND($J305="",$K305=""),"",ROUND(IFERROR(VALUE(LEFT($J305,1)),0)*12+IFERROR(VALUE(LEFT($K305,1)),0)*8,0))</f>
        <v/>
      </c>
      <c r="M305" s="106" t="str">
        <f aca="false">IF($L305="","",IF($L305&gt;=80,"A - pursue now",IF($L305&gt;=60,"B - worth pursuing",IF($L305&gt;=40,"C - nurture","D - park it"))))</f>
        <v/>
      </c>
      <c r="N305" s="80"/>
      <c r="O305" s="105"/>
      <c r="P305" s="81"/>
      <c r="Q305" s="79"/>
      <c r="R305" s="81"/>
      <c r="S305" s="79"/>
      <c r="T305" s="80"/>
      <c r="U305" s="81"/>
      <c r="V305" s="110"/>
      <c r="W305" s="108"/>
      <c r="X305" s="81"/>
      <c r="Y305" s="81"/>
    </row>
    <row r="306" customFormat="false" ht="27.75" hidden="false" customHeight="true" outlineLevel="0" collapsed="false">
      <c r="A306" s="79"/>
      <c r="B306" s="80"/>
      <c r="C306" s="81"/>
      <c r="D306" s="80"/>
      <c r="E306" s="80"/>
      <c r="F306" s="80"/>
      <c r="G306" s="80"/>
      <c r="H306" s="80"/>
      <c r="I306" s="81"/>
      <c r="J306" s="105"/>
      <c r="K306" s="105"/>
      <c r="L306" s="106" t="str">
        <f aca="false">IF(AND($J306="",$K306=""),"",ROUND(IFERROR(VALUE(LEFT($J306,1)),0)*12+IFERROR(VALUE(LEFT($K306,1)),0)*8,0))</f>
        <v/>
      </c>
      <c r="M306" s="106" t="str">
        <f aca="false">IF($L306="","",IF($L306&gt;=80,"A - pursue now",IF($L306&gt;=60,"B - worth pursuing",IF($L306&gt;=40,"C - nurture","D - park it"))))</f>
        <v/>
      </c>
      <c r="N306" s="80"/>
      <c r="O306" s="105"/>
      <c r="P306" s="81"/>
      <c r="Q306" s="79"/>
      <c r="R306" s="81"/>
      <c r="S306" s="79"/>
      <c r="T306" s="80"/>
      <c r="U306" s="81"/>
      <c r="V306" s="110"/>
      <c r="W306" s="108"/>
      <c r="X306" s="81"/>
      <c r="Y306" s="81"/>
    </row>
    <row r="307" customFormat="false" ht="27.75" hidden="false" customHeight="true" outlineLevel="0" collapsed="false">
      <c r="A307" s="79"/>
      <c r="B307" s="80"/>
      <c r="C307" s="81"/>
      <c r="D307" s="80"/>
      <c r="E307" s="80"/>
      <c r="F307" s="80"/>
      <c r="G307" s="80"/>
      <c r="H307" s="80"/>
      <c r="I307" s="81"/>
      <c r="J307" s="105"/>
      <c r="K307" s="105"/>
      <c r="L307" s="106" t="str">
        <f aca="false">IF(AND($J307="",$K307=""),"",ROUND(IFERROR(VALUE(LEFT($J307,1)),0)*12+IFERROR(VALUE(LEFT($K307,1)),0)*8,0))</f>
        <v/>
      </c>
      <c r="M307" s="106" t="str">
        <f aca="false">IF($L307="","",IF($L307&gt;=80,"A - pursue now",IF($L307&gt;=60,"B - worth pursuing",IF($L307&gt;=40,"C - nurture","D - park it"))))</f>
        <v/>
      </c>
      <c r="N307" s="80"/>
      <c r="O307" s="105"/>
      <c r="P307" s="81"/>
      <c r="Q307" s="79"/>
      <c r="R307" s="81"/>
      <c r="S307" s="79"/>
      <c r="T307" s="80"/>
      <c r="U307" s="81"/>
      <c r="V307" s="110"/>
      <c r="W307" s="108"/>
      <c r="X307" s="81"/>
      <c r="Y307" s="81"/>
    </row>
    <row r="308" customFormat="false" ht="27.75" hidden="false" customHeight="true" outlineLevel="0" collapsed="false">
      <c r="A308" s="79"/>
      <c r="B308" s="80"/>
      <c r="C308" s="81"/>
      <c r="D308" s="80"/>
      <c r="E308" s="80"/>
      <c r="F308" s="80"/>
      <c r="G308" s="80"/>
      <c r="H308" s="80"/>
      <c r="I308" s="81"/>
      <c r="J308" s="105"/>
      <c r="K308" s="105"/>
      <c r="L308" s="106" t="str">
        <f aca="false">IF(AND($J308="",$K308=""),"",ROUND(IFERROR(VALUE(LEFT($J308,1)),0)*12+IFERROR(VALUE(LEFT($K308,1)),0)*8,0))</f>
        <v/>
      </c>
      <c r="M308" s="106" t="str">
        <f aca="false">IF($L308="","",IF($L308&gt;=80,"A - pursue now",IF($L308&gt;=60,"B - worth pursuing",IF($L308&gt;=40,"C - nurture","D - park it"))))</f>
        <v/>
      </c>
      <c r="N308" s="80"/>
      <c r="O308" s="105"/>
      <c r="P308" s="81"/>
      <c r="Q308" s="79"/>
      <c r="R308" s="81"/>
      <c r="S308" s="79"/>
      <c r="T308" s="80"/>
      <c r="U308" s="81"/>
      <c r="V308" s="110"/>
      <c r="W308" s="108"/>
      <c r="X308" s="81"/>
      <c r="Y308" s="81"/>
    </row>
    <row r="309" customFormat="false" ht="27.75" hidden="false" customHeight="true" outlineLevel="0" collapsed="false">
      <c r="A309" s="79"/>
      <c r="B309" s="80"/>
      <c r="C309" s="81"/>
      <c r="D309" s="80"/>
      <c r="E309" s="80"/>
      <c r="F309" s="80"/>
      <c r="G309" s="80"/>
      <c r="H309" s="80"/>
      <c r="I309" s="81"/>
      <c r="J309" s="105"/>
      <c r="K309" s="105"/>
      <c r="L309" s="106" t="str">
        <f aca="false">IF(AND($J309="",$K309=""),"",ROUND(IFERROR(VALUE(LEFT($J309,1)),0)*12+IFERROR(VALUE(LEFT($K309,1)),0)*8,0))</f>
        <v/>
      </c>
      <c r="M309" s="106" t="str">
        <f aca="false">IF($L309="","",IF($L309&gt;=80,"A - pursue now",IF($L309&gt;=60,"B - worth pursuing",IF($L309&gt;=40,"C - nurture","D - park it"))))</f>
        <v/>
      </c>
      <c r="N309" s="80"/>
      <c r="O309" s="105"/>
      <c r="P309" s="81"/>
      <c r="Q309" s="79"/>
      <c r="R309" s="81"/>
      <c r="S309" s="79"/>
      <c r="T309" s="80"/>
      <c r="U309" s="81"/>
      <c r="V309" s="110"/>
      <c r="W309" s="108"/>
      <c r="X309" s="81"/>
      <c r="Y309" s="81"/>
    </row>
    <row r="310" customFormat="false" ht="27.75" hidden="false" customHeight="true" outlineLevel="0" collapsed="false">
      <c r="A310" s="79"/>
      <c r="B310" s="80"/>
      <c r="C310" s="81"/>
      <c r="D310" s="80"/>
      <c r="E310" s="80"/>
      <c r="F310" s="80"/>
      <c r="G310" s="80"/>
      <c r="H310" s="80"/>
      <c r="I310" s="81"/>
      <c r="J310" s="105"/>
      <c r="K310" s="105"/>
      <c r="L310" s="106" t="str">
        <f aca="false">IF(AND($J310="",$K310=""),"",ROUND(IFERROR(VALUE(LEFT($J310,1)),0)*12+IFERROR(VALUE(LEFT($K310,1)),0)*8,0))</f>
        <v/>
      </c>
      <c r="M310" s="106" t="str">
        <f aca="false">IF($L310="","",IF($L310&gt;=80,"A - pursue now",IF($L310&gt;=60,"B - worth pursuing",IF($L310&gt;=40,"C - nurture","D - park it"))))</f>
        <v/>
      </c>
      <c r="N310" s="80"/>
      <c r="O310" s="105"/>
      <c r="P310" s="81"/>
      <c r="Q310" s="79"/>
      <c r="R310" s="81"/>
      <c r="S310" s="79"/>
      <c r="T310" s="80"/>
      <c r="U310" s="81"/>
      <c r="V310" s="110"/>
      <c r="W310" s="108"/>
      <c r="X310" s="81"/>
      <c r="Y310" s="81"/>
    </row>
    <row r="311" customFormat="false" ht="27.75" hidden="false" customHeight="true" outlineLevel="0" collapsed="false">
      <c r="A311" s="79"/>
      <c r="B311" s="80"/>
      <c r="C311" s="81"/>
      <c r="D311" s="80"/>
      <c r="E311" s="80"/>
      <c r="F311" s="80"/>
      <c r="G311" s="80"/>
      <c r="H311" s="80"/>
      <c r="I311" s="81"/>
      <c r="J311" s="105"/>
      <c r="K311" s="105"/>
      <c r="L311" s="106" t="str">
        <f aca="false">IF(AND($J311="",$K311=""),"",ROUND(IFERROR(VALUE(LEFT($J311,1)),0)*12+IFERROR(VALUE(LEFT($K311,1)),0)*8,0))</f>
        <v/>
      </c>
      <c r="M311" s="106" t="str">
        <f aca="false">IF($L311="","",IF($L311&gt;=80,"A - pursue now",IF($L311&gt;=60,"B - worth pursuing",IF($L311&gt;=40,"C - nurture","D - park it"))))</f>
        <v/>
      </c>
      <c r="N311" s="80"/>
      <c r="O311" s="105"/>
      <c r="P311" s="81"/>
      <c r="Q311" s="79"/>
      <c r="R311" s="81"/>
      <c r="S311" s="79"/>
      <c r="T311" s="80"/>
      <c r="U311" s="81"/>
      <c r="V311" s="110"/>
      <c r="W311" s="108"/>
      <c r="X311" s="81"/>
      <c r="Y311" s="81"/>
    </row>
    <row r="312" customFormat="false" ht="27.75" hidden="false" customHeight="true" outlineLevel="0" collapsed="false">
      <c r="A312" s="79"/>
      <c r="B312" s="80"/>
      <c r="C312" s="81"/>
      <c r="D312" s="80"/>
      <c r="E312" s="80"/>
      <c r="F312" s="80"/>
      <c r="G312" s="80"/>
      <c r="H312" s="80"/>
      <c r="I312" s="81"/>
      <c r="J312" s="105"/>
      <c r="K312" s="105"/>
      <c r="L312" s="106" t="str">
        <f aca="false">IF(AND($J312="",$K312=""),"",ROUND(IFERROR(VALUE(LEFT($J312,1)),0)*12+IFERROR(VALUE(LEFT($K312,1)),0)*8,0))</f>
        <v/>
      </c>
      <c r="M312" s="106" t="str">
        <f aca="false">IF($L312="","",IF($L312&gt;=80,"A - pursue now",IF($L312&gt;=60,"B - worth pursuing",IF($L312&gt;=40,"C - nurture","D - park it"))))</f>
        <v/>
      </c>
      <c r="N312" s="80"/>
      <c r="O312" s="105"/>
      <c r="P312" s="81"/>
      <c r="Q312" s="79"/>
      <c r="R312" s="81"/>
      <c r="S312" s="79"/>
      <c r="T312" s="80"/>
      <c r="U312" s="81"/>
      <c r="V312" s="110"/>
      <c r="W312" s="108"/>
      <c r="X312" s="81"/>
      <c r="Y312" s="81"/>
    </row>
    <row r="313" customFormat="false" ht="27.75" hidden="false" customHeight="true" outlineLevel="0" collapsed="false">
      <c r="A313" s="79"/>
      <c r="B313" s="80"/>
      <c r="C313" s="81"/>
      <c r="D313" s="80"/>
      <c r="E313" s="80"/>
      <c r="F313" s="80"/>
      <c r="G313" s="80"/>
      <c r="H313" s="80"/>
      <c r="I313" s="81"/>
      <c r="J313" s="105"/>
      <c r="K313" s="105"/>
      <c r="L313" s="106" t="str">
        <f aca="false">IF(AND($J313="",$K313=""),"",ROUND(IFERROR(VALUE(LEFT($J313,1)),0)*12+IFERROR(VALUE(LEFT($K313,1)),0)*8,0))</f>
        <v/>
      </c>
      <c r="M313" s="106" t="str">
        <f aca="false">IF($L313="","",IF($L313&gt;=80,"A - pursue now",IF($L313&gt;=60,"B - worth pursuing",IF($L313&gt;=40,"C - nurture","D - park it"))))</f>
        <v/>
      </c>
      <c r="N313" s="80"/>
      <c r="O313" s="105"/>
      <c r="P313" s="81"/>
      <c r="Q313" s="79"/>
      <c r="R313" s="81"/>
      <c r="S313" s="79"/>
      <c r="T313" s="80"/>
      <c r="U313" s="81"/>
      <c r="V313" s="110"/>
      <c r="W313" s="108"/>
      <c r="X313" s="81"/>
      <c r="Y313" s="81"/>
    </row>
    <row r="314" customFormat="false" ht="27.75" hidden="false" customHeight="true" outlineLevel="0" collapsed="false">
      <c r="A314" s="79"/>
      <c r="B314" s="80"/>
      <c r="C314" s="81"/>
      <c r="D314" s="80"/>
      <c r="E314" s="80"/>
      <c r="F314" s="80"/>
      <c r="G314" s="80"/>
      <c r="H314" s="80"/>
      <c r="I314" s="81"/>
      <c r="J314" s="105"/>
      <c r="K314" s="105"/>
      <c r="L314" s="106" t="str">
        <f aca="false">IF(AND($J314="",$K314=""),"",ROUND(IFERROR(VALUE(LEFT($J314,1)),0)*12+IFERROR(VALUE(LEFT($K314,1)),0)*8,0))</f>
        <v/>
      </c>
      <c r="M314" s="106" t="str">
        <f aca="false">IF($L314="","",IF($L314&gt;=80,"A - pursue now",IF($L314&gt;=60,"B - worth pursuing",IF($L314&gt;=40,"C - nurture","D - park it"))))</f>
        <v/>
      </c>
      <c r="N314" s="80"/>
      <c r="O314" s="105"/>
      <c r="P314" s="81"/>
      <c r="Q314" s="79"/>
      <c r="R314" s="81"/>
      <c r="S314" s="79"/>
      <c r="T314" s="80"/>
      <c r="U314" s="81"/>
      <c r="V314" s="110"/>
      <c r="W314" s="108"/>
      <c r="X314" s="81"/>
      <c r="Y314" s="81"/>
    </row>
    <row r="315" customFormat="false" ht="27.75" hidden="false" customHeight="true" outlineLevel="0" collapsed="false">
      <c r="A315" s="79"/>
      <c r="B315" s="80"/>
      <c r="C315" s="81"/>
      <c r="D315" s="80"/>
      <c r="E315" s="80"/>
      <c r="F315" s="80"/>
      <c r="G315" s="80"/>
      <c r="H315" s="80"/>
      <c r="I315" s="81"/>
      <c r="J315" s="105"/>
      <c r="K315" s="105"/>
      <c r="L315" s="106" t="str">
        <f aca="false">IF(AND($J315="",$K315=""),"",ROUND(IFERROR(VALUE(LEFT($J315,1)),0)*12+IFERROR(VALUE(LEFT($K315,1)),0)*8,0))</f>
        <v/>
      </c>
      <c r="M315" s="106" t="str">
        <f aca="false">IF($L315="","",IF($L315&gt;=80,"A - pursue now",IF($L315&gt;=60,"B - worth pursuing",IF($L315&gt;=40,"C - nurture","D - park it"))))</f>
        <v/>
      </c>
      <c r="N315" s="80"/>
      <c r="O315" s="105"/>
      <c r="P315" s="81"/>
      <c r="Q315" s="79"/>
      <c r="R315" s="81"/>
      <c r="S315" s="79"/>
      <c r="T315" s="80"/>
      <c r="U315" s="81"/>
      <c r="V315" s="110"/>
      <c r="W315" s="108"/>
      <c r="X315" s="81"/>
      <c r="Y315" s="81"/>
    </row>
    <row r="316" customFormat="false" ht="27.75" hidden="false" customHeight="true" outlineLevel="0" collapsed="false">
      <c r="A316" s="79"/>
      <c r="B316" s="80"/>
      <c r="C316" s="81"/>
      <c r="D316" s="80"/>
      <c r="E316" s="80"/>
      <c r="F316" s="80"/>
      <c r="G316" s="80"/>
      <c r="H316" s="80"/>
      <c r="I316" s="81"/>
      <c r="J316" s="105"/>
      <c r="K316" s="105"/>
      <c r="L316" s="106" t="str">
        <f aca="false">IF(AND($J316="",$K316=""),"",ROUND(IFERROR(VALUE(LEFT($J316,1)),0)*12+IFERROR(VALUE(LEFT($K316,1)),0)*8,0))</f>
        <v/>
      </c>
      <c r="M316" s="106" t="str">
        <f aca="false">IF($L316="","",IF($L316&gt;=80,"A - pursue now",IF($L316&gt;=60,"B - worth pursuing",IF($L316&gt;=40,"C - nurture","D - park it"))))</f>
        <v/>
      </c>
      <c r="N316" s="80"/>
      <c r="O316" s="105"/>
      <c r="P316" s="81"/>
      <c r="Q316" s="79"/>
      <c r="R316" s="81"/>
      <c r="S316" s="79"/>
      <c r="T316" s="80"/>
      <c r="U316" s="81"/>
      <c r="V316" s="110"/>
      <c r="W316" s="108"/>
      <c r="X316" s="81"/>
      <c r="Y316" s="81"/>
    </row>
    <row r="317" customFormat="false" ht="27.75" hidden="false" customHeight="true" outlineLevel="0" collapsed="false">
      <c r="A317" s="79"/>
      <c r="B317" s="80"/>
      <c r="C317" s="81"/>
      <c r="D317" s="80"/>
      <c r="E317" s="80"/>
      <c r="F317" s="80"/>
      <c r="G317" s="80"/>
      <c r="H317" s="80"/>
      <c r="I317" s="81"/>
      <c r="J317" s="105"/>
      <c r="K317" s="105"/>
      <c r="L317" s="106" t="str">
        <f aca="false">IF(AND($J317="",$K317=""),"",ROUND(IFERROR(VALUE(LEFT($J317,1)),0)*12+IFERROR(VALUE(LEFT($K317,1)),0)*8,0))</f>
        <v/>
      </c>
      <c r="M317" s="106" t="str">
        <f aca="false">IF($L317="","",IF($L317&gt;=80,"A - pursue now",IF($L317&gt;=60,"B - worth pursuing",IF($L317&gt;=40,"C - nurture","D - park it"))))</f>
        <v/>
      </c>
      <c r="N317" s="80"/>
      <c r="O317" s="105"/>
      <c r="P317" s="81"/>
      <c r="Q317" s="79"/>
      <c r="R317" s="81"/>
      <c r="S317" s="79"/>
      <c r="T317" s="80"/>
      <c r="U317" s="81"/>
      <c r="V317" s="110"/>
      <c r="W317" s="108"/>
      <c r="X317" s="81"/>
      <c r="Y317" s="81"/>
    </row>
    <row r="318" customFormat="false" ht="27.75" hidden="false" customHeight="true" outlineLevel="0" collapsed="false">
      <c r="A318" s="79"/>
      <c r="B318" s="80"/>
      <c r="C318" s="81"/>
      <c r="D318" s="80"/>
      <c r="E318" s="80"/>
      <c r="F318" s="80"/>
      <c r="G318" s="80"/>
      <c r="H318" s="80"/>
      <c r="I318" s="81"/>
      <c r="J318" s="105"/>
      <c r="K318" s="105"/>
      <c r="L318" s="106" t="str">
        <f aca="false">IF(AND($J318="",$K318=""),"",ROUND(IFERROR(VALUE(LEFT($J318,1)),0)*12+IFERROR(VALUE(LEFT($K318,1)),0)*8,0))</f>
        <v/>
      </c>
      <c r="M318" s="106" t="str">
        <f aca="false">IF($L318="","",IF($L318&gt;=80,"A - pursue now",IF($L318&gt;=60,"B - worth pursuing",IF($L318&gt;=40,"C - nurture","D - park it"))))</f>
        <v/>
      </c>
      <c r="N318" s="80"/>
      <c r="O318" s="105"/>
      <c r="P318" s="81"/>
      <c r="Q318" s="79"/>
      <c r="R318" s="81"/>
      <c r="S318" s="79"/>
      <c r="T318" s="80"/>
      <c r="U318" s="81"/>
      <c r="V318" s="110"/>
      <c r="W318" s="108"/>
      <c r="X318" s="81"/>
      <c r="Y318" s="81"/>
    </row>
    <row r="319" customFormat="false" ht="27.75" hidden="false" customHeight="true" outlineLevel="0" collapsed="false">
      <c r="A319" s="79"/>
      <c r="B319" s="80"/>
      <c r="C319" s="81"/>
      <c r="D319" s="80"/>
      <c r="E319" s="80"/>
      <c r="F319" s="80"/>
      <c r="G319" s="80"/>
      <c r="H319" s="80"/>
      <c r="I319" s="81"/>
      <c r="J319" s="105"/>
      <c r="K319" s="105"/>
      <c r="L319" s="106" t="str">
        <f aca="false">IF(AND($J319="",$K319=""),"",ROUND(IFERROR(VALUE(LEFT($J319,1)),0)*12+IFERROR(VALUE(LEFT($K319,1)),0)*8,0))</f>
        <v/>
      </c>
      <c r="M319" s="106" t="str">
        <f aca="false">IF($L319="","",IF($L319&gt;=80,"A - pursue now",IF($L319&gt;=60,"B - worth pursuing",IF($L319&gt;=40,"C - nurture","D - park it"))))</f>
        <v/>
      </c>
      <c r="N319" s="80"/>
      <c r="O319" s="105"/>
      <c r="P319" s="81"/>
      <c r="Q319" s="79"/>
      <c r="R319" s="81"/>
      <c r="S319" s="79"/>
      <c r="T319" s="80"/>
      <c r="U319" s="81"/>
      <c r="V319" s="110"/>
      <c r="W319" s="108"/>
      <c r="X319" s="81"/>
      <c r="Y319" s="81"/>
    </row>
    <row r="320" customFormat="false" ht="27.75" hidden="false" customHeight="true" outlineLevel="0" collapsed="false">
      <c r="A320" s="79"/>
      <c r="B320" s="80"/>
      <c r="C320" s="81"/>
      <c r="D320" s="80"/>
      <c r="E320" s="80"/>
      <c r="F320" s="80"/>
      <c r="G320" s="80"/>
      <c r="H320" s="80"/>
      <c r="I320" s="81"/>
      <c r="J320" s="105"/>
      <c r="K320" s="105"/>
      <c r="L320" s="106" t="str">
        <f aca="false">IF(AND($J320="",$K320=""),"",ROUND(IFERROR(VALUE(LEFT($J320,1)),0)*12+IFERROR(VALUE(LEFT($K320,1)),0)*8,0))</f>
        <v/>
      </c>
      <c r="M320" s="106" t="str">
        <f aca="false">IF($L320="","",IF($L320&gt;=80,"A - pursue now",IF($L320&gt;=60,"B - worth pursuing",IF($L320&gt;=40,"C - nurture","D - park it"))))</f>
        <v/>
      </c>
      <c r="N320" s="80"/>
      <c r="O320" s="105"/>
      <c r="P320" s="81"/>
      <c r="Q320" s="79"/>
      <c r="R320" s="81"/>
      <c r="S320" s="79"/>
      <c r="T320" s="80"/>
      <c r="U320" s="81"/>
      <c r="V320" s="110"/>
      <c r="W320" s="108"/>
      <c r="X320" s="81"/>
      <c r="Y320" s="81"/>
    </row>
    <row r="321" customFormat="false" ht="27.75" hidden="false" customHeight="true" outlineLevel="0" collapsed="false">
      <c r="A321" s="79"/>
      <c r="B321" s="80"/>
      <c r="C321" s="81"/>
      <c r="D321" s="80"/>
      <c r="E321" s="80"/>
      <c r="F321" s="80"/>
      <c r="G321" s="80"/>
      <c r="H321" s="80"/>
      <c r="I321" s="81"/>
      <c r="J321" s="105"/>
      <c r="K321" s="105"/>
      <c r="L321" s="106" t="str">
        <f aca="false">IF(AND($J321="",$K321=""),"",ROUND(IFERROR(VALUE(LEFT($J321,1)),0)*12+IFERROR(VALUE(LEFT($K321,1)),0)*8,0))</f>
        <v/>
      </c>
      <c r="M321" s="106" t="str">
        <f aca="false">IF($L321="","",IF($L321&gt;=80,"A - pursue now",IF($L321&gt;=60,"B - worth pursuing",IF($L321&gt;=40,"C - nurture","D - park it"))))</f>
        <v/>
      </c>
      <c r="N321" s="80"/>
      <c r="O321" s="105"/>
      <c r="P321" s="81"/>
      <c r="Q321" s="79"/>
      <c r="R321" s="81"/>
      <c r="S321" s="79"/>
      <c r="T321" s="80"/>
      <c r="U321" s="81"/>
      <c r="V321" s="110"/>
      <c r="W321" s="108"/>
      <c r="X321" s="81"/>
      <c r="Y321" s="81"/>
    </row>
    <row r="322" customFormat="false" ht="27.75" hidden="false" customHeight="true" outlineLevel="0" collapsed="false">
      <c r="A322" s="79"/>
      <c r="B322" s="80"/>
      <c r="C322" s="81"/>
      <c r="D322" s="80"/>
      <c r="E322" s="80"/>
      <c r="F322" s="80"/>
      <c r="G322" s="80"/>
      <c r="H322" s="80"/>
      <c r="I322" s="81"/>
      <c r="J322" s="105"/>
      <c r="K322" s="105"/>
      <c r="L322" s="106" t="str">
        <f aca="false">IF(AND($J322="",$K322=""),"",ROUND(IFERROR(VALUE(LEFT($J322,1)),0)*12+IFERROR(VALUE(LEFT($K322,1)),0)*8,0))</f>
        <v/>
      </c>
      <c r="M322" s="106" t="str">
        <f aca="false">IF($L322="","",IF($L322&gt;=80,"A - pursue now",IF($L322&gt;=60,"B - worth pursuing",IF($L322&gt;=40,"C - nurture","D - park it"))))</f>
        <v/>
      </c>
      <c r="N322" s="80"/>
      <c r="O322" s="105"/>
      <c r="P322" s="81"/>
      <c r="Q322" s="79"/>
      <c r="R322" s="81"/>
      <c r="S322" s="79"/>
      <c r="T322" s="80"/>
      <c r="U322" s="81"/>
      <c r="V322" s="110"/>
      <c r="W322" s="108"/>
      <c r="X322" s="81"/>
      <c r="Y322" s="81"/>
    </row>
    <row r="323" customFormat="false" ht="27.75" hidden="false" customHeight="true" outlineLevel="0" collapsed="false">
      <c r="A323" s="79"/>
      <c r="B323" s="80"/>
      <c r="C323" s="81"/>
      <c r="D323" s="80"/>
      <c r="E323" s="80"/>
      <c r="F323" s="80"/>
      <c r="G323" s="80"/>
      <c r="H323" s="80"/>
      <c r="I323" s="81"/>
      <c r="J323" s="105"/>
      <c r="K323" s="105"/>
      <c r="L323" s="106" t="str">
        <f aca="false">IF(AND($J323="",$K323=""),"",ROUND(IFERROR(VALUE(LEFT($J323,1)),0)*12+IFERROR(VALUE(LEFT($K323,1)),0)*8,0))</f>
        <v/>
      </c>
      <c r="M323" s="106" t="str">
        <f aca="false">IF($L323="","",IF($L323&gt;=80,"A - pursue now",IF($L323&gt;=60,"B - worth pursuing",IF($L323&gt;=40,"C - nurture","D - park it"))))</f>
        <v/>
      </c>
      <c r="N323" s="80"/>
      <c r="O323" s="105"/>
      <c r="P323" s="81"/>
      <c r="Q323" s="79"/>
      <c r="R323" s="81"/>
      <c r="S323" s="79"/>
      <c r="T323" s="80"/>
      <c r="U323" s="81"/>
      <c r="V323" s="110"/>
      <c r="W323" s="108"/>
      <c r="X323" s="81"/>
      <c r="Y323" s="81"/>
    </row>
    <row r="324" customFormat="false" ht="27.75" hidden="false" customHeight="true" outlineLevel="0" collapsed="false">
      <c r="A324" s="79"/>
      <c r="B324" s="80"/>
      <c r="C324" s="81"/>
      <c r="D324" s="80"/>
      <c r="E324" s="80"/>
      <c r="F324" s="80"/>
      <c r="G324" s="80"/>
      <c r="H324" s="80"/>
      <c r="I324" s="81"/>
      <c r="J324" s="105"/>
      <c r="K324" s="105"/>
      <c r="L324" s="106" t="str">
        <f aca="false">IF(AND($J324="",$K324=""),"",ROUND(IFERROR(VALUE(LEFT($J324,1)),0)*12+IFERROR(VALUE(LEFT($K324,1)),0)*8,0))</f>
        <v/>
      </c>
      <c r="M324" s="106" t="str">
        <f aca="false">IF($L324="","",IF($L324&gt;=80,"A - pursue now",IF($L324&gt;=60,"B - worth pursuing",IF($L324&gt;=40,"C - nurture","D - park it"))))</f>
        <v/>
      </c>
      <c r="N324" s="80"/>
      <c r="O324" s="105"/>
      <c r="P324" s="81"/>
      <c r="Q324" s="79"/>
      <c r="R324" s="81"/>
      <c r="S324" s="79"/>
      <c r="T324" s="80"/>
      <c r="U324" s="81"/>
      <c r="V324" s="110"/>
      <c r="W324" s="108"/>
      <c r="X324" s="81"/>
      <c r="Y324" s="81"/>
    </row>
    <row r="325" customFormat="false" ht="27.75" hidden="false" customHeight="true" outlineLevel="0" collapsed="false">
      <c r="A325" s="79"/>
      <c r="B325" s="80"/>
      <c r="C325" s="81"/>
      <c r="D325" s="80"/>
      <c r="E325" s="80"/>
      <c r="F325" s="80"/>
      <c r="G325" s="80"/>
      <c r="H325" s="80"/>
      <c r="I325" s="81"/>
      <c r="J325" s="105"/>
      <c r="K325" s="105"/>
      <c r="L325" s="106" t="str">
        <f aca="false">IF(AND($J325="",$K325=""),"",ROUND(IFERROR(VALUE(LEFT($J325,1)),0)*12+IFERROR(VALUE(LEFT($K325,1)),0)*8,0))</f>
        <v/>
      </c>
      <c r="M325" s="106" t="str">
        <f aca="false">IF($L325="","",IF($L325&gt;=80,"A - pursue now",IF($L325&gt;=60,"B - worth pursuing",IF($L325&gt;=40,"C - nurture","D - park it"))))</f>
        <v/>
      </c>
      <c r="N325" s="80"/>
      <c r="O325" s="105"/>
      <c r="P325" s="81"/>
      <c r="Q325" s="79"/>
      <c r="R325" s="81"/>
      <c r="S325" s="79"/>
      <c r="T325" s="80"/>
      <c r="U325" s="81"/>
      <c r="V325" s="110"/>
      <c r="W325" s="108"/>
      <c r="X325" s="81"/>
      <c r="Y325" s="81"/>
    </row>
    <row r="326" customFormat="false" ht="27.75" hidden="false" customHeight="true" outlineLevel="0" collapsed="false">
      <c r="A326" s="79"/>
      <c r="B326" s="80"/>
      <c r="C326" s="81"/>
      <c r="D326" s="80"/>
      <c r="E326" s="80"/>
      <c r="F326" s="80"/>
      <c r="G326" s="80"/>
      <c r="H326" s="80"/>
      <c r="I326" s="81"/>
      <c r="J326" s="105"/>
      <c r="K326" s="105"/>
      <c r="L326" s="106" t="str">
        <f aca="false">IF(AND($J326="",$K326=""),"",ROUND(IFERROR(VALUE(LEFT($J326,1)),0)*12+IFERROR(VALUE(LEFT($K326,1)),0)*8,0))</f>
        <v/>
      </c>
      <c r="M326" s="106" t="str">
        <f aca="false">IF($L326="","",IF($L326&gt;=80,"A - pursue now",IF($L326&gt;=60,"B - worth pursuing",IF($L326&gt;=40,"C - nurture","D - park it"))))</f>
        <v/>
      </c>
      <c r="N326" s="80"/>
      <c r="O326" s="105"/>
      <c r="P326" s="81"/>
      <c r="Q326" s="79"/>
      <c r="R326" s="81"/>
      <c r="S326" s="79"/>
      <c r="T326" s="80"/>
      <c r="U326" s="81"/>
      <c r="V326" s="110"/>
      <c r="W326" s="108"/>
      <c r="X326" s="81"/>
      <c r="Y326" s="81"/>
    </row>
    <row r="327" customFormat="false" ht="27.75" hidden="false" customHeight="true" outlineLevel="0" collapsed="false">
      <c r="A327" s="79"/>
      <c r="B327" s="80"/>
      <c r="C327" s="81"/>
      <c r="D327" s="80"/>
      <c r="E327" s="80"/>
      <c r="F327" s="80"/>
      <c r="G327" s="80"/>
      <c r="H327" s="80"/>
      <c r="I327" s="81"/>
      <c r="J327" s="105"/>
      <c r="K327" s="105"/>
      <c r="L327" s="106" t="str">
        <f aca="false">IF(AND($J327="",$K327=""),"",ROUND(IFERROR(VALUE(LEFT($J327,1)),0)*12+IFERROR(VALUE(LEFT($K327,1)),0)*8,0))</f>
        <v/>
      </c>
      <c r="M327" s="106" t="str">
        <f aca="false">IF($L327="","",IF($L327&gt;=80,"A - pursue now",IF($L327&gt;=60,"B - worth pursuing",IF($L327&gt;=40,"C - nurture","D - park it"))))</f>
        <v/>
      </c>
      <c r="N327" s="80"/>
      <c r="O327" s="105"/>
      <c r="P327" s="81"/>
      <c r="Q327" s="79"/>
      <c r="R327" s="81"/>
      <c r="S327" s="79"/>
      <c r="T327" s="80"/>
      <c r="U327" s="81"/>
      <c r="V327" s="110"/>
      <c r="W327" s="108"/>
      <c r="X327" s="81"/>
      <c r="Y327" s="81"/>
    </row>
    <row r="328" customFormat="false" ht="27.75" hidden="false" customHeight="true" outlineLevel="0" collapsed="false">
      <c r="A328" s="79"/>
      <c r="B328" s="80"/>
      <c r="C328" s="81"/>
      <c r="D328" s="80"/>
      <c r="E328" s="80"/>
      <c r="F328" s="80"/>
      <c r="G328" s="80"/>
      <c r="H328" s="80"/>
      <c r="I328" s="81"/>
      <c r="J328" s="105"/>
      <c r="K328" s="105"/>
      <c r="L328" s="106" t="str">
        <f aca="false">IF(AND($J328="",$K328=""),"",ROUND(IFERROR(VALUE(LEFT($J328,1)),0)*12+IFERROR(VALUE(LEFT($K328,1)),0)*8,0))</f>
        <v/>
      </c>
      <c r="M328" s="106" t="str">
        <f aca="false">IF($L328="","",IF($L328&gt;=80,"A - pursue now",IF($L328&gt;=60,"B - worth pursuing",IF($L328&gt;=40,"C - nurture","D - park it"))))</f>
        <v/>
      </c>
      <c r="N328" s="80"/>
      <c r="O328" s="105"/>
      <c r="P328" s="81"/>
      <c r="Q328" s="79"/>
      <c r="R328" s="81"/>
      <c r="S328" s="79"/>
      <c r="T328" s="80"/>
      <c r="U328" s="81"/>
      <c r="V328" s="110"/>
      <c r="W328" s="108"/>
      <c r="X328" s="81"/>
      <c r="Y328" s="81"/>
    </row>
    <row r="329" customFormat="false" ht="27.75" hidden="false" customHeight="true" outlineLevel="0" collapsed="false">
      <c r="A329" s="79"/>
      <c r="B329" s="80"/>
      <c r="C329" s="81"/>
      <c r="D329" s="80"/>
      <c r="E329" s="80"/>
      <c r="F329" s="80"/>
      <c r="G329" s="80"/>
      <c r="H329" s="80"/>
      <c r="I329" s="81"/>
      <c r="J329" s="105"/>
      <c r="K329" s="105"/>
      <c r="L329" s="106" t="str">
        <f aca="false">IF(AND($J329="",$K329=""),"",ROUND(IFERROR(VALUE(LEFT($J329,1)),0)*12+IFERROR(VALUE(LEFT($K329,1)),0)*8,0))</f>
        <v/>
      </c>
      <c r="M329" s="106" t="str">
        <f aca="false">IF($L329="","",IF($L329&gt;=80,"A - pursue now",IF($L329&gt;=60,"B - worth pursuing",IF($L329&gt;=40,"C - nurture","D - park it"))))</f>
        <v/>
      </c>
      <c r="N329" s="80"/>
      <c r="O329" s="105"/>
      <c r="P329" s="81"/>
      <c r="Q329" s="79"/>
      <c r="R329" s="81"/>
      <c r="S329" s="79"/>
      <c r="T329" s="80"/>
      <c r="U329" s="81"/>
      <c r="V329" s="110"/>
      <c r="W329" s="108"/>
      <c r="X329" s="81"/>
      <c r="Y329" s="81"/>
    </row>
    <row r="330" customFormat="false" ht="27.75" hidden="false" customHeight="true" outlineLevel="0" collapsed="false">
      <c r="A330" s="79"/>
      <c r="B330" s="80"/>
      <c r="C330" s="81"/>
      <c r="D330" s="80"/>
      <c r="E330" s="80"/>
      <c r="F330" s="80"/>
      <c r="G330" s="80"/>
      <c r="H330" s="80"/>
      <c r="I330" s="81"/>
      <c r="J330" s="105"/>
      <c r="K330" s="105"/>
      <c r="L330" s="106" t="str">
        <f aca="false">IF(AND($J330="",$K330=""),"",ROUND(IFERROR(VALUE(LEFT($J330,1)),0)*12+IFERROR(VALUE(LEFT($K330,1)),0)*8,0))</f>
        <v/>
      </c>
      <c r="M330" s="106" t="str">
        <f aca="false">IF($L330="","",IF($L330&gt;=80,"A - pursue now",IF($L330&gt;=60,"B - worth pursuing",IF($L330&gt;=40,"C - nurture","D - park it"))))</f>
        <v/>
      </c>
      <c r="N330" s="80"/>
      <c r="O330" s="105"/>
      <c r="P330" s="81"/>
      <c r="Q330" s="79"/>
      <c r="R330" s="81"/>
      <c r="S330" s="79"/>
      <c r="T330" s="80"/>
      <c r="U330" s="81"/>
      <c r="V330" s="110"/>
      <c r="W330" s="108"/>
      <c r="X330" s="81"/>
      <c r="Y330" s="81"/>
    </row>
    <row r="331" customFormat="false" ht="27.75" hidden="false" customHeight="true" outlineLevel="0" collapsed="false">
      <c r="A331" s="79"/>
      <c r="B331" s="80"/>
      <c r="C331" s="81"/>
      <c r="D331" s="80"/>
      <c r="E331" s="80"/>
      <c r="F331" s="80"/>
      <c r="G331" s="80"/>
      <c r="H331" s="80"/>
      <c r="I331" s="81"/>
      <c r="J331" s="105"/>
      <c r="K331" s="105"/>
      <c r="L331" s="106" t="str">
        <f aca="false">IF(AND($J331="",$K331=""),"",ROUND(IFERROR(VALUE(LEFT($J331,1)),0)*12+IFERROR(VALUE(LEFT($K331,1)),0)*8,0))</f>
        <v/>
      </c>
      <c r="M331" s="106" t="str">
        <f aca="false">IF($L331="","",IF($L331&gt;=80,"A - pursue now",IF($L331&gt;=60,"B - worth pursuing",IF($L331&gt;=40,"C - nurture","D - park it"))))</f>
        <v/>
      </c>
      <c r="N331" s="80"/>
      <c r="O331" s="105"/>
      <c r="P331" s="81"/>
      <c r="Q331" s="79"/>
      <c r="R331" s="81"/>
      <c r="S331" s="79"/>
      <c r="T331" s="80"/>
      <c r="U331" s="81"/>
      <c r="V331" s="110"/>
      <c r="W331" s="108"/>
      <c r="X331" s="81"/>
      <c r="Y331" s="81"/>
    </row>
    <row r="332" customFormat="false" ht="27.75" hidden="false" customHeight="true" outlineLevel="0" collapsed="false">
      <c r="A332" s="79"/>
      <c r="B332" s="80"/>
      <c r="C332" s="81"/>
      <c r="D332" s="80"/>
      <c r="E332" s="80"/>
      <c r="F332" s="80"/>
      <c r="G332" s="80"/>
      <c r="H332" s="80"/>
      <c r="I332" s="81"/>
      <c r="J332" s="105"/>
      <c r="K332" s="105"/>
      <c r="L332" s="106" t="str">
        <f aca="false">IF(AND($J332="",$K332=""),"",ROUND(IFERROR(VALUE(LEFT($J332,1)),0)*12+IFERROR(VALUE(LEFT($K332,1)),0)*8,0))</f>
        <v/>
      </c>
      <c r="M332" s="106" t="str">
        <f aca="false">IF($L332="","",IF($L332&gt;=80,"A - pursue now",IF($L332&gt;=60,"B - worth pursuing",IF($L332&gt;=40,"C - nurture","D - park it"))))</f>
        <v/>
      </c>
      <c r="N332" s="80"/>
      <c r="O332" s="105"/>
      <c r="P332" s="81"/>
      <c r="Q332" s="79"/>
      <c r="R332" s="81"/>
      <c r="S332" s="79"/>
      <c r="T332" s="80"/>
      <c r="U332" s="81"/>
      <c r="V332" s="110"/>
      <c r="W332" s="108"/>
      <c r="X332" s="81"/>
      <c r="Y332" s="81"/>
    </row>
    <row r="333" customFormat="false" ht="27.75" hidden="false" customHeight="true" outlineLevel="0" collapsed="false">
      <c r="A333" s="79"/>
      <c r="B333" s="80"/>
      <c r="C333" s="81"/>
      <c r="D333" s="80"/>
      <c r="E333" s="80"/>
      <c r="F333" s="80"/>
      <c r="G333" s="80"/>
      <c r="H333" s="80"/>
      <c r="I333" s="81"/>
      <c r="J333" s="105"/>
      <c r="K333" s="105"/>
      <c r="L333" s="106" t="str">
        <f aca="false">IF(AND($J333="",$K333=""),"",ROUND(IFERROR(VALUE(LEFT($J333,1)),0)*12+IFERROR(VALUE(LEFT($K333,1)),0)*8,0))</f>
        <v/>
      </c>
      <c r="M333" s="106" t="str">
        <f aca="false">IF($L333="","",IF($L333&gt;=80,"A - pursue now",IF($L333&gt;=60,"B - worth pursuing",IF($L333&gt;=40,"C - nurture","D - park it"))))</f>
        <v/>
      </c>
      <c r="N333" s="80"/>
      <c r="O333" s="105"/>
      <c r="P333" s="81"/>
      <c r="Q333" s="79"/>
      <c r="R333" s="81"/>
      <c r="S333" s="79"/>
      <c r="T333" s="80"/>
      <c r="U333" s="81"/>
      <c r="V333" s="110"/>
      <c r="W333" s="108"/>
      <c r="X333" s="81"/>
      <c r="Y333" s="81"/>
    </row>
    <row r="334" customFormat="false" ht="27.75" hidden="false" customHeight="true" outlineLevel="0" collapsed="false">
      <c r="A334" s="79"/>
      <c r="B334" s="80"/>
      <c r="C334" s="81"/>
      <c r="D334" s="80"/>
      <c r="E334" s="80"/>
      <c r="F334" s="80"/>
      <c r="G334" s="80"/>
      <c r="H334" s="80"/>
      <c r="I334" s="81"/>
      <c r="J334" s="105"/>
      <c r="K334" s="105"/>
      <c r="L334" s="106" t="str">
        <f aca="false">IF(AND($J334="",$K334=""),"",ROUND(IFERROR(VALUE(LEFT($J334,1)),0)*12+IFERROR(VALUE(LEFT($K334,1)),0)*8,0))</f>
        <v/>
      </c>
      <c r="M334" s="106" t="str">
        <f aca="false">IF($L334="","",IF($L334&gt;=80,"A - pursue now",IF($L334&gt;=60,"B - worth pursuing",IF($L334&gt;=40,"C - nurture","D - park it"))))</f>
        <v/>
      </c>
      <c r="N334" s="80"/>
      <c r="O334" s="105"/>
      <c r="P334" s="81"/>
      <c r="Q334" s="79"/>
      <c r="R334" s="81"/>
      <c r="S334" s="79"/>
      <c r="T334" s="80"/>
      <c r="U334" s="81"/>
      <c r="V334" s="110"/>
      <c r="W334" s="108"/>
      <c r="X334" s="81"/>
      <c r="Y334" s="81"/>
    </row>
    <row r="335" customFormat="false" ht="27.75" hidden="false" customHeight="true" outlineLevel="0" collapsed="false">
      <c r="A335" s="79"/>
      <c r="B335" s="80"/>
      <c r="C335" s="81"/>
      <c r="D335" s="80"/>
      <c r="E335" s="80"/>
      <c r="F335" s="80"/>
      <c r="G335" s="80"/>
      <c r="H335" s="80"/>
      <c r="I335" s="81"/>
      <c r="J335" s="105"/>
      <c r="K335" s="105"/>
      <c r="L335" s="106" t="str">
        <f aca="false">IF(AND($J335="",$K335=""),"",ROUND(IFERROR(VALUE(LEFT($J335,1)),0)*12+IFERROR(VALUE(LEFT($K335,1)),0)*8,0))</f>
        <v/>
      </c>
      <c r="M335" s="106" t="str">
        <f aca="false">IF($L335="","",IF($L335&gt;=80,"A - pursue now",IF($L335&gt;=60,"B - worth pursuing",IF($L335&gt;=40,"C - nurture","D - park it"))))</f>
        <v/>
      </c>
      <c r="N335" s="80"/>
      <c r="O335" s="105"/>
      <c r="P335" s="81"/>
      <c r="Q335" s="79"/>
      <c r="R335" s="81"/>
      <c r="S335" s="79"/>
      <c r="T335" s="80"/>
      <c r="U335" s="81"/>
      <c r="V335" s="110"/>
      <c r="W335" s="108"/>
      <c r="X335" s="81"/>
      <c r="Y335" s="81"/>
    </row>
    <row r="336" customFormat="false" ht="27.75" hidden="false" customHeight="true" outlineLevel="0" collapsed="false">
      <c r="A336" s="79"/>
      <c r="B336" s="80"/>
      <c r="C336" s="81"/>
      <c r="D336" s="80"/>
      <c r="E336" s="80"/>
      <c r="F336" s="80"/>
      <c r="G336" s="80"/>
      <c r="H336" s="80"/>
      <c r="I336" s="81"/>
      <c r="J336" s="105"/>
      <c r="K336" s="105"/>
      <c r="L336" s="106" t="str">
        <f aca="false">IF(AND($J336="",$K336=""),"",ROUND(IFERROR(VALUE(LEFT($J336,1)),0)*12+IFERROR(VALUE(LEFT($K336,1)),0)*8,0))</f>
        <v/>
      </c>
      <c r="M336" s="106" t="str">
        <f aca="false">IF($L336="","",IF($L336&gt;=80,"A - pursue now",IF($L336&gt;=60,"B - worth pursuing",IF($L336&gt;=40,"C - nurture","D - park it"))))</f>
        <v/>
      </c>
      <c r="N336" s="80"/>
      <c r="O336" s="105"/>
      <c r="P336" s="81"/>
      <c r="Q336" s="79"/>
      <c r="R336" s="81"/>
      <c r="S336" s="79"/>
      <c r="T336" s="80"/>
      <c r="U336" s="81"/>
      <c r="V336" s="110"/>
      <c r="W336" s="108"/>
      <c r="X336" s="81"/>
      <c r="Y336" s="81"/>
    </row>
    <row r="337" customFormat="false" ht="27.75" hidden="false" customHeight="true" outlineLevel="0" collapsed="false">
      <c r="A337" s="79"/>
      <c r="B337" s="80"/>
      <c r="C337" s="81"/>
      <c r="D337" s="80"/>
      <c r="E337" s="80"/>
      <c r="F337" s="80"/>
      <c r="G337" s="80"/>
      <c r="H337" s="80"/>
      <c r="I337" s="81"/>
      <c r="J337" s="105"/>
      <c r="K337" s="105"/>
      <c r="L337" s="106" t="str">
        <f aca="false">IF(AND($J337="",$K337=""),"",ROUND(IFERROR(VALUE(LEFT($J337,1)),0)*12+IFERROR(VALUE(LEFT($K337,1)),0)*8,0))</f>
        <v/>
      </c>
      <c r="M337" s="106" t="str">
        <f aca="false">IF($L337="","",IF($L337&gt;=80,"A - pursue now",IF($L337&gt;=60,"B - worth pursuing",IF($L337&gt;=40,"C - nurture","D - park it"))))</f>
        <v/>
      </c>
      <c r="N337" s="80"/>
      <c r="O337" s="105"/>
      <c r="P337" s="81"/>
      <c r="Q337" s="79"/>
      <c r="R337" s="81"/>
      <c r="S337" s="79"/>
      <c r="T337" s="80"/>
      <c r="U337" s="81"/>
      <c r="V337" s="110"/>
      <c r="W337" s="108"/>
      <c r="X337" s="81"/>
      <c r="Y337" s="81"/>
    </row>
    <row r="338" customFormat="false" ht="27.75" hidden="false" customHeight="true" outlineLevel="0" collapsed="false">
      <c r="A338" s="79"/>
      <c r="B338" s="80"/>
      <c r="C338" s="81"/>
      <c r="D338" s="80"/>
      <c r="E338" s="80"/>
      <c r="F338" s="80"/>
      <c r="G338" s="80"/>
      <c r="H338" s="80"/>
      <c r="I338" s="81"/>
      <c r="J338" s="105"/>
      <c r="K338" s="105"/>
      <c r="L338" s="106" t="str">
        <f aca="false">IF(AND($J338="",$K338=""),"",ROUND(IFERROR(VALUE(LEFT($J338,1)),0)*12+IFERROR(VALUE(LEFT($K338,1)),0)*8,0))</f>
        <v/>
      </c>
      <c r="M338" s="106" t="str">
        <f aca="false">IF($L338="","",IF($L338&gt;=80,"A - pursue now",IF($L338&gt;=60,"B - worth pursuing",IF($L338&gt;=40,"C - nurture","D - park it"))))</f>
        <v/>
      </c>
      <c r="N338" s="80"/>
      <c r="O338" s="105"/>
      <c r="P338" s="81"/>
      <c r="Q338" s="79"/>
      <c r="R338" s="81"/>
      <c r="S338" s="79"/>
      <c r="T338" s="80"/>
      <c r="U338" s="81"/>
      <c r="V338" s="110"/>
      <c r="W338" s="108"/>
      <c r="X338" s="81"/>
      <c r="Y338" s="81"/>
    </row>
    <row r="339" customFormat="false" ht="27.75" hidden="false" customHeight="true" outlineLevel="0" collapsed="false">
      <c r="A339" s="79"/>
      <c r="B339" s="80"/>
      <c r="C339" s="81"/>
      <c r="D339" s="80"/>
      <c r="E339" s="80"/>
      <c r="F339" s="80"/>
      <c r="G339" s="80"/>
      <c r="H339" s="80"/>
      <c r="I339" s="81"/>
      <c r="J339" s="105"/>
      <c r="K339" s="105"/>
      <c r="L339" s="106" t="str">
        <f aca="false">IF(AND($J339="",$K339=""),"",ROUND(IFERROR(VALUE(LEFT($J339,1)),0)*12+IFERROR(VALUE(LEFT($K339,1)),0)*8,0))</f>
        <v/>
      </c>
      <c r="M339" s="106" t="str">
        <f aca="false">IF($L339="","",IF($L339&gt;=80,"A - pursue now",IF($L339&gt;=60,"B - worth pursuing",IF($L339&gt;=40,"C - nurture","D - park it"))))</f>
        <v/>
      </c>
      <c r="N339" s="80"/>
      <c r="O339" s="105"/>
      <c r="P339" s="81"/>
      <c r="Q339" s="79"/>
      <c r="R339" s="81"/>
      <c r="S339" s="79"/>
      <c r="T339" s="80"/>
      <c r="U339" s="81"/>
      <c r="V339" s="110"/>
      <c r="W339" s="108"/>
      <c r="X339" s="81"/>
      <c r="Y339" s="81"/>
    </row>
    <row r="340" customFormat="false" ht="27.75" hidden="false" customHeight="true" outlineLevel="0" collapsed="false">
      <c r="A340" s="79"/>
      <c r="B340" s="80"/>
      <c r="C340" s="81"/>
      <c r="D340" s="80"/>
      <c r="E340" s="80"/>
      <c r="F340" s="80"/>
      <c r="G340" s="80"/>
      <c r="H340" s="80"/>
      <c r="I340" s="81"/>
      <c r="J340" s="105"/>
      <c r="K340" s="105"/>
      <c r="L340" s="106" t="str">
        <f aca="false">IF(AND($J340="",$K340=""),"",ROUND(IFERROR(VALUE(LEFT($J340,1)),0)*12+IFERROR(VALUE(LEFT($K340,1)),0)*8,0))</f>
        <v/>
      </c>
      <c r="M340" s="106" t="str">
        <f aca="false">IF($L340="","",IF($L340&gt;=80,"A - pursue now",IF($L340&gt;=60,"B - worth pursuing",IF($L340&gt;=40,"C - nurture","D - park it"))))</f>
        <v/>
      </c>
      <c r="N340" s="80"/>
      <c r="O340" s="105"/>
      <c r="P340" s="81"/>
      <c r="Q340" s="79"/>
      <c r="R340" s="81"/>
      <c r="S340" s="79"/>
      <c r="T340" s="80"/>
      <c r="U340" s="81"/>
      <c r="V340" s="110"/>
      <c r="W340" s="108"/>
      <c r="X340" s="81"/>
      <c r="Y340" s="81"/>
    </row>
    <row r="341" customFormat="false" ht="27.75" hidden="false" customHeight="true" outlineLevel="0" collapsed="false">
      <c r="A341" s="79"/>
      <c r="B341" s="80"/>
      <c r="C341" s="81"/>
      <c r="D341" s="80"/>
      <c r="E341" s="80"/>
      <c r="F341" s="80"/>
      <c r="G341" s="80"/>
      <c r="H341" s="80"/>
      <c r="I341" s="81"/>
      <c r="J341" s="105"/>
      <c r="K341" s="105"/>
      <c r="L341" s="106" t="str">
        <f aca="false">IF(AND($J341="",$K341=""),"",ROUND(IFERROR(VALUE(LEFT($J341,1)),0)*12+IFERROR(VALUE(LEFT($K341,1)),0)*8,0))</f>
        <v/>
      </c>
      <c r="M341" s="106" t="str">
        <f aca="false">IF($L341="","",IF($L341&gt;=80,"A - pursue now",IF($L341&gt;=60,"B - worth pursuing",IF($L341&gt;=40,"C - nurture","D - park it"))))</f>
        <v/>
      </c>
      <c r="N341" s="80"/>
      <c r="O341" s="105"/>
      <c r="P341" s="81"/>
      <c r="Q341" s="79"/>
      <c r="R341" s="81"/>
      <c r="S341" s="79"/>
      <c r="T341" s="80"/>
      <c r="U341" s="81"/>
      <c r="V341" s="110"/>
      <c r="W341" s="108"/>
      <c r="X341" s="81"/>
      <c r="Y341" s="81"/>
    </row>
    <row r="342" customFormat="false" ht="27.75" hidden="false" customHeight="true" outlineLevel="0" collapsed="false">
      <c r="A342" s="79"/>
      <c r="B342" s="80"/>
      <c r="C342" s="81"/>
      <c r="D342" s="80"/>
      <c r="E342" s="80"/>
      <c r="F342" s="80"/>
      <c r="G342" s="80"/>
      <c r="H342" s="80"/>
      <c r="I342" s="81"/>
      <c r="J342" s="105"/>
      <c r="K342" s="105"/>
      <c r="L342" s="106" t="str">
        <f aca="false">IF(AND($J342="",$K342=""),"",ROUND(IFERROR(VALUE(LEFT($J342,1)),0)*12+IFERROR(VALUE(LEFT($K342,1)),0)*8,0))</f>
        <v/>
      </c>
      <c r="M342" s="106" t="str">
        <f aca="false">IF($L342="","",IF($L342&gt;=80,"A - pursue now",IF($L342&gt;=60,"B - worth pursuing",IF($L342&gt;=40,"C - nurture","D - park it"))))</f>
        <v/>
      </c>
      <c r="N342" s="80"/>
      <c r="O342" s="105"/>
      <c r="P342" s="81"/>
      <c r="Q342" s="79"/>
      <c r="R342" s="81"/>
      <c r="S342" s="79"/>
      <c r="T342" s="80"/>
      <c r="U342" s="81"/>
      <c r="V342" s="110"/>
      <c r="W342" s="108"/>
      <c r="X342" s="81"/>
      <c r="Y342" s="81"/>
    </row>
    <row r="343" customFormat="false" ht="27.75" hidden="false" customHeight="true" outlineLevel="0" collapsed="false">
      <c r="A343" s="79"/>
      <c r="B343" s="80"/>
      <c r="C343" s="81"/>
      <c r="D343" s="80"/>
      <c r="E343" s="80"/>
      <c r="F343" s="80"/>
      <c r="G343" s="80"/>
      <c r="H343" s="80"/>
      <c r="I343" s="81"/>
      <c r="J343" s="105"/>
      <c r="K343" s="105"/>
      <c r="L343" s="106" t="str">
        <f aca="false">IF(AND($J343="",$K343=""),"",ROUND(IFERROR(VALUE(LEFT($J343,1)),0)*12+IFERROR(VALUE(LEFT($K343,1)),0)*8,0))</f>
        <v/>
      </c>
      <c r="M343" s="106" t="str">
        <f aca="false">IF($L343="","",IF($L343&gt;=80,"A - pursue now",IF($L343&gt;=60,"B - worth pursuing",IF($L343&gt;=40,"C - nurture","D - park it"))))</f>
        <v/>
      </c>
      <c r="N343" s="80"/>
      <c r="O343" s="105"/>
      <c r="P343" s="81"/>
      <c r="Q343" s="79"/>
      <c r="R343" s="81"/>
      <c r="S343" s="79"/>
      <c r="T343" s="80"/>
      <c r="U343" s="81"/>
      <c r="V343" s="110"/>
      <c r="W343" s="108"/>
      <c r="X343" s="81"/>
      <c r="Y343" s="81"/>
    </row>
    <row r="344" customFormat="false" ht="27.75" hidden="false" customHeight="true" outlineLevel="0" collapsed="false">
      <c r="A344" s="79"/>
      <c r="B344" s="80"/>
      <c r="C344" s="81"/>
      <c r="D344" s="80"/>
      <c r="E344" s="80"/>
      <c r="F344" s="80"/>
      <c r="G344" s="80"/>
      <c r="H344" s="80"/>
      <c r="I344" s="81"/>
      <c r="J344" s="105"/>
      <c r="K344" s="105"/>
      <c r="L344" s="106" t="str">
        <f aca="false">IF(AND($J344="",$K344=""),"",ROUND(IFERROR(VALUE(LEFT($J344,1)),0)*12+IFERROR(VALUE(LEFT($K344,1)),0)*8,0))</f>
        <v/>
      </c>
      <c r="M344" s="106" t="str">
        <f aca="false">IF($L344="","",IF($L344&gt;=80,"A - pursue now",IF($L344&gt;=60,"B - worth pursuing",IF($L344&gt;=40,"C - nurture","D - park it"))))</f>
        <v/>
      </c>
      <c r="N344" s="80"/>
      <c r="O344" s="105"/>
      <c r="P344" s="81"/>
      <c r="Q344" s="79"/>
      <c r="R344" s="81"/>
      <c r="S344" s="79"/>
      <c r="T344" s="80"/>
      <c r="U344" s="81"/>
      <c r="V344" s="110"/>
      <c r="W344" s="108"/>
      <c r="X344" s="81"/>
      <c r="Y344" s="81"/>
    </row>
    <row r="345" customFormat="false" ht="27.75" hidden="false" customHeight="true" outlineLevel="0" collapsed="false">
      <c r="A345" s="79"/>
      <c r="B345" s="80"/>
      <c r="C345" s="81"/>
      <c r="D345" s="80"/>
      <c r="E345" s="80"/>
      <c r="F345" s="80"/>
      <c r="G345" s="80"/>
      <c r="H345" s="80"/>
      <c r="I345" s="81"/>
      <c r="J345" s="105"/>
      <c r="K345" s="105"/>
      <c r="L345" s="106" t="str">
        <f aca="false">IF(AND($J345="",$K345=""),"",ROUND(IFERROR(VALUE(LEFT($J345,1)),0)*12+IFERROR(VALUE(LEFT($K345,1)),0)*8,0))</f>
        <v/>
      </c>
      <c r="M345" s="106" t="str">
        <f aca="false">IF($L345="","",IF($L345&gt;=80,"A - pursue now",IF($L345&gt;=60,"B - worth pursuing",IF($L345&gt;=40,"C - nurture","D - park it"))))</f>
        <v/>
      </c>
      <c r="N345" s="80"/>
      <c r="O345" s="105"/>
      <c r="P345" s="81"/>
      <c r="Q345" s="79"/>
      <c r="R345" s="81"/>
      <c r="S345" s="79"/>
      <c r="T345" s="80"/>
      <c r="U345" s="81"/>
      <c r="V345" s="110"/>
      <c r="W345" s="108"/>
      <c r="X345" s="81"/>
      <c r="Y345" s="81"/>
    </row>
    <row r="346" customFormat="false" ht="27.75" hidden="false" customHeight="true" outlineLevel="0" collapsed="false">
      <c r="A346" s="79"/>
      <c r="B346" s="80"/>
      <c r="C346" s="81"/>
      <c r="D346" s="80"/>
      <c r="E346" s="80"/>
      <c r="F346" s="80"/>
      <c r="G346" s="80"/>
      <c r="H346" s="80"/>
      <c r="I346" s="81"/>
      <c r="J346" s="105"/>
      <c r="K346" s="105"/>
      <c r="L346" s="106" t="str">
        <f aca="false">IF(AND($J346="",$K346=""),"",ROUND(IFERROR(VALUE(LEFT($J346,1)),0)*12+IFERROR(VALUE(LEFT($K346,1)),0)*8,0))</f>
        <v/>
      </c>
      <c r="M346" s="106" t="str">
        <f aca="false">IF($L346="","",IF($L346&gt;=80,"A - pursue now",IF($L346&gt;=60,"B - worth pursuing",IF($L346&gt;=40,"C - nurture","D - park it"))))</f>
        <v/>
      </c>
      <c r="N346" s="80"/>
      <c r="O346" s="105"/>
      <c r="P346" s="81"/>
      <c r="Q346" s="79"/>
      <c r="R346" s="81"/>
      <c r="S346" s="79"/>
      <c r="T346" s="80"/>
      <c r="U346" s="81"/>
      <c r="V346" s="110"/>
      <c r="W346" s="108"/>
      <c r="X346" s="81"/>
      <c r="Y346" s="81"/>
    </row>
    <row r="347" customFormat="false" ht="27.75" hidden="false" customHeight="true" outlineLevel="0" collapsed="false">
      <c r="A347" s="79"/>
      <c r="B347" s="80"/>
      <c r="C347" s="81"/>
      <c r="D347" s="80"/>
      <c r="E347" s="80"/>
      <c r="F347" s="80"/>
      <c r="G347" s="80"/>
      <c r="H347" s="80"/>
      <c r="I347" s="81"/>
      <c r="J347" s="105"/>
      <c r="K347" s="105"/>
      <c r="L347" s="106" t="str">
        <f aca="false">IF(AND($J347="",$K347=""),"",ROUND(IFERROR(VALUE(LEFT($J347,1)),0)*12+IFERROR(VALUE(LEFT($K347,1)),0)*8,0))</f>
        <v/>
      </c>
      <c r="M347" s="106" t="str">
        <f aca="false">IF($L347="","",IF($L347&gt;=80,"A - pursue now",IF($L347&gt;=60,"B - worth pursuing",IF($L347&gt;=40,"C - nurture","D - park it"))))</f>
        <v/>
      </c>
      <c r="N347" s="80"/>
      <c r="O347" s="105"/>
      <c r="P347" s="81"/>
      <c r="Q347" s="79"/>
      <c r="R347" s="81"/>
      <c r="S347" s="79"/>
      <c r="T347" s="80"/>
      <c r="U347" s="81"/>
      <c r="V347" s="110"/>
      <c r="W347" s="108"/>
      <c r="X347" s="81"/>
      <c r="Y347" s="81"/>
    </row>
    <row r="348" customFormat="false" ht="27.75" hidden="false" customHeight="true" outlineLevel="0" collapsed="false">
      <c r="A348" s="79"/>
      <c r="B348" s="80"/>
      <c r="C348" s="81"/>
      <c r="D348" s="80"/>
      <c r="E348" s="80"/>
      <c r="F348" s="80"/>
      <c r="G348" s="80"/>
      <c r="H348" s="80"/>
      <c r="I348" s="81"/>
      <c r="J348" s="105"/>
      <c r="K348" s="105"/>
      <c r="L348" s="106" t="str">
        <f aca="false">IF(AND($J348="",$K348=""),"",ROUND(IFERROR(VALUE(LEFT($J348,1)),0)*12+IFERROR(VALUE(LEFT($K348,1)),0)*8,0))</f>
        <v/>
      </c>
      <c r="M348" s="106" t="str">
        <f aca="false">IF($L348="","",IF($L348&gt;=80,"A - pursue now",IF($L348&gt;=60,"B - worth pursuing",IF($L348&gt;=40,"C - nurture","D - park it"))))</f>
        <v/>
      </c>
      <c r="N348" s="80"/>
      <c r="O348" s="105"/>
      <c r="P348" s="81"/>
      <c r="Q348" s="79"/>
      <c r="R348" s="81"/>
      <c r="S348" s="79"/>
      <c r="T348" s="80"/>
      <c r="U348" s="81"/>
      <c r="V348" s="110"/>
      <c r="W348" s="108"/>
      <c r="X348" s="81"/>
      <c r="Y348" s="81"/>
    </row>
    <row r="349" customFormat="false" ht="27.75" hidden="false" customHeight="true" outlineLevel="0" collapsed="false">
      <c r="A349" s="79"/>
      <c r="B349" s="80"/>
      <c r="C349" s="81"/>
      <c r="D349" s="80"/>
      <c r="E349" s="80"/>
      <c r="F349" s="80"/>
      <c r="G349" s="80"/>
      <c r="H349" s="80"/>
      <c r="I349" s="81"/>
      <c r="J349" s="105"/>
      <c r="K349" s="105"/>
      <c r="L349" s="106" t="str">
        <f aca="false">IF(AND($J349="",$K349=""),"",ROUND(IFERROR(VALUE(LEFT($J349,1)),0)*12+IFERROR(VALUE(LEFT($K349,1)),0)*8,0))</f>
        <v/>
      </c>
      <c r="M349" s="106" t="str">
        <f aca="false">IF($L349="","",IF($L349&gt;=80,"A - pursue now",IF($L349&gt;=60,"B - worth pursuing",IF($L349&gt;=40,"C - nurture","D - park it"))))</f>
        <v/>
      </c>
      <c r="N349" s="80"/>
      <c r="O349" s="105"/>
      <c r="P349" s="81"/>
      <c r="Q349" s="79"/>
      <c r="R349" s="81"/>
      <c r="S349" s="79"/>
      <c r="T349" s="80"/>
      <c r="U349" s="81"/>
      <c r="V349" s="110"/>
      <c r="W349" s="108"/>
      <c r="X349" s="81"/>
      <c r="Y349" s="81"/>
    </row>
    <row r="350" customFormat="false" ht="27.75" hidden="false" customHeight="true" outlineLevel="0" collapsed="false">
      <c r="A350" s="79"/>
      <c r="B350" s="80"/>
      <c r="C350" s="81"/>
      <c r="D350" s="80"/>
      <c r="E350" s="80"/>
      <c r="F350" s="80"/>
      <c r="G350" s="80"/>
      <c r="H350" s="80"/>
      <c r="I350" s="81"/>
      <c r="J350" s="105"/>
      <c r="K350" s="105"/>
      <c r="L350" s="106" t="str">
        <f aca="false">IF(AND($J350="",$K350=""),"",ROUND(IFERROR(VALUE(LEFT($J350,1)),0)*12+IFERROR(VALUE(LEFT($K350,1)),0)*8,0))</f>
        <v/>
      </c>
      <c r="M350" s="106" t="str">
        <f aca="false">IF($L350="","",IF($L350&gt;=80,"A - pursue now",IF($L350&gt;=60,"B - worth pursuing",IF($L350&gt;=40,"C - nurture","D - park it"))))</f>
        <v/>
      </c>
      <c r="N350" s="80"/>
      <c r="O350" s="105"/>
      <c r="P350" s="81"/>
      <c r="Q350" s="79"/>
      <c r="R350" s="81"/>
      <c r="S350" s="79"/>
      <c r="T350" s="80"/>
      <c r="U350" s="81"/>
      <c r="V350" s="110"/>
      <c r="W350" s="108"/>
      <c r="X350" s="81"/>
      <c r="Y350" s="81"/>
    </row>
    <row r="351" customFormat="false" ht="27.75" hidden="false" customHeight="true" outlineLevel="0" collapsed="false">
      <c r="A351" s="79"/>
      <c r="B351" s="80"/>
      <c r="C351" s="81"/>
      <c r="D351" s="80"/>
      <c r="E351" s="80"/>
      <c r="F351" s="80"/>
      <c r="G351" s="80"/>
      <c r="H351" s="80"/>
      <c r="I351" s="81"/>
      <c r="J351" s="105"/>
      <c r="K351" s="105"/>
      <c r="L351" s="106" t="str">
        <f aca="false">IF(AND($J351="",$K351=""),"",ROUND(IFERROR(VALUE(LEFT($J351,1)),0)*12+IFERROR(VALUE(LEFT($K351,1)),0)*8,0))</f>
        <v/>
      </c>
      <c r="M351" s="106" t="str">
        <f aca="false">IF($L351="","",IF($L351&gt;=80,"A - pursue now",IF($L351&gt;=60,"B - worth pursuing",IF($L351&gt;=40,"C - nurture","D - park it"))))</f>
        <v/>
      </c>
      <c r="N351" s="80"/>
      <c r="O351" s="105"/>
      <c r="P351" s="81"/>
      <c r="Q351" s="79"/>
      <c r="R351" s="81"/>
      <c r="S351" s="79"/>
      <c r="T351" s="80"/>
      <c r="U351" s="81"/>
      <c r="V351" s="110"/>
      <c r="W351" s="108"/>
      <c r="X351" s="81"/>
      <c r="Y351" s="81"/>
    </row>
    <row r="352" customFormat="false" ht="27.75" hidden="false" customHeight="true" outlineLevel="0" collapsed="false">
      <c r="A352" s="79"/>
      <c r="B352" s="80"/>
      <c r="C352" s="81"/>
      <c r="D352" s="80"/>
      <c r="E352" s="80"/>
      <c r="F352" s="80"/>
      <c r="G352" s="80"/>
      <c r="H352" s="80"/>
      <c r="I352" s="81"/>
      <c r="J352" s="105"/>
      <c r="K352" s="105"/>
      <c r="L352" s="106" t="str">
        <f aca="false">IF(AND($J352="",$K352=""),"",ROUND(IFERROR(VALUE(LEFT($J352,1)),0)*12+IFERROR(VALUE(LEFT($K352,1)),0)*8,0))</f>
        <v/>
      </c>
      <c r="M352" s="106" t="str">
        <f aca="false">IF($L352="","",IF($L352&gt;=80,"A - pursue now",IF($L352&gt;=60,"B - worth pursuing",IF($L352&gt;=40,"C - nurture","D - park it"))))</f>
        <v/>
      </c>
      <c r="N352" s="80"/>
      <c r="O352" s="105"/>
      <c r="P352" s="81"/>
      <c r="Q352" s="79"/>
      <c r="R352" s="81"/>
      <c r="S352" s="79"/>
      <c r="T352" s="80"/>
      <c r="U352" s="81"/>
      <c r="V352" s="110"/>
      <c r="W352" s="108"/>
      <c r="X352" s="81"/>
      <c r="Y352" s="81"/>
    </row>
    <row r="353" customFormat="false" ht="27.75" hidden="false" customHeight="true" outlineLevel="0" collapsed="false">
      <c r="A353" s="79"/>
      <c r="B353" s="80"/>
      <c r="C353" s="81"/>
      <c r="D353" s="80"/>
      <c r="E353" s="80"/>
      <c r="F353" s="80"/>
      <c r="G353" s="80"/>
      <c r="H353" s="80"/>
      <c r="I353" s="81"/>
      <c r="J353" s="105"/>
      <c r="K353" s="105"/>
      <c r="L353" s="106" t="str">
        <f aca="false">IF(AND($J353="",$K353=""),"",ROUND(IFERROR(VALUE(LEFT($J353,1)),0)*12+IFERROR(VALUE(LEFT($K353,1)),0)*8,0))</f>
        <v/>
      </c>
      <c r="M353" s="106" t="str">
        <f aca="false">IF($L353="","",IF($L353&gt;=80,"A - pursue now",IF($L353&gt;=60,"B - worth pursuing",IF($L353&gt;=40,"C - nurture","D - park it"))))</f>
        <v/>
      </c>
      <c r="N353" s="80"/>
      <c r="O353" s="105"/>
      <c r="P353" s="81"/>
      <c r="Q353" s="79"/>
      <c r="R353" s="81"/>
      <c r="S353" s="79"/>
      <c r="T353" s="80"/>
      <c r="U353" s="81"/>
      <c r="V353" s="110"/>
      <c r="W353" s="108"/>
      <c r="X353" s="81"/>
      <c r="Y353" s="81"/>
    </row>
    <row r="354" customFormat="false" ht="27.75" hidden="false" customHeight="true" outlineLevel="0" collapsed="false">
      <c r="A354" s="79"/>
      <c r="B354" s="80"/>
      <c r="C354" s="81"/>
      <c r="D354" s="80"/>
      <c r="E354" s="80"/>
      <c r="F354" s="80"/>
      <c r="G354" s="80"/>
      <c r="H354" s="80"/>
      <c r="I354" s="81"/>
      <c r="J354" s="105"/>
      <c r="K354" s="105"/>
      <c r="L354" s="106" t="str">
        <f aca="false">IF(AND($J354="",$K354=""),"",ROUND(IFERROR(VALUE(LEFT($J354,1)),0)*12+IFERROR(VALUE(LEFT($K354,1)),0)*8,0))</f>
        <v/>
      </c>
      <c r="M354" s="106" t="str">
        <f aca="false">IF($L354="","",IF($L354&gt;=80,"A - pursue now",IF($L354&gt;=60,"B - worth pursuing",IF($L354&gt;=40,"C - nurture","D - park it"))))</f>
        <v/>
      </c>
      <c r="N354" s="80"/>
      <c r="O354" s="105"/>
      <c r="P354" s="81"/>
      <c r="Q354" s="79"/>
      <c r="R354" s="81"/>
      <c r="S354" s="79"/>
      <c r="T354" s="80"/>
      <c r="U354" s="81"/>
      <c r="V354" s="110"/>
      <c r="W354" s="108"/>
      <c r="X354" s="81"/>
      <c r="Y354" s="81"/>
    </row>
    <row r="355" customFormat="false" ht="27.75" hidden="false" customHeight="true" outlineLevel="0" collapsed="false">
      <c r="A355" s="79"/>
      <c r="B355" s="80"/>
      <c r="C355" s="81"/>
      <c r="D355" s="80"/>
      <c r="E355" s="80"/>
      <c r="F355" s="80"/>
      <c r="G355" s="80"/>
      <c r="H355" s="80"/>
      <c r="I355" s="81"/>
      <c r="J355" s="105"/>
      <c r="K355" s="105"/>
      <c r="L355" s="106" t="str">
        <f aca="false">IF(AND($J355="",$K355=""),"",ROUND(IFERROR(VALUE(LEFT($J355,1)),0)*12+IFERROR(VALUE(LEFT($K355,1)),0)*8,0))</f>
        <v/>
      </c>
      <c r="M355" s="106" t="str">
        <f aca="false">IF($L355="","",IF($L355&gt;=80,"A - pursue now",IF($L355&gt;=60,"B - worth pursuing",IF($L355&gt;=40,"C - nurture","D - park it"))))</f>
        <v/>
      </c>
      <c r="N355" s="80"/>
      <c r="O355" s="105"/>
      <c r="P355" s="81"/>
      <c r="Q355" s="79"/>
      <c r="R355" s="81"/>
      <c r="S355" s="79"/>
      <c r="T355" s="80"/>
      <c r="U355" s="81"/>
      <c r="V355" s="110"/>
      <c r="W355" s="108"/>
      <c r="X355" s="81"/>
      <c r="Y355" s="81"/>
    </row>
    <row r="356" customFormat="false" ht="27.75" hidden="false" customHeight="true" outlineLevel="0" collapsed="false">
      <c r="A356" s="79"/>
      <c r="B356" s="80"/>
      <c r="C356" s="81"/>
      <c r="D356" s="80"/>
      <c r="E356" s="80"/>
      <c r="F356" s="80"/>
      <c r="G356" s="80"/>
      <c r="H356" s="80"/>
      <c r="I356" s="81"/>
      <c r="J356" s="105"/>
      <c r="K356" s="105"/>
      <c r="L356" s="106" t="str">
        <f aca="false">IF(AND($J356="",$K356=""),"",ROUND(IFERROR(VALUE(LEFT($J356,1)),0)*12+IFERROR(VALUE(LEFT($K356,1)),0)*8,0))</f>
        <v/>
      </c>
      <c r="M356" s="106" t="str">
        <f aca="false">IF($L356="","",IF($L356&gt;=80,"A - pursue now",IF($L356&gt;=60,"B - worth pursuing",IF($L356&gt;=40,"C - nurture","D - park it"))))</f>
        <v/>
      </c>
      <c r="N356" s="80"/>
      <c r="O356" s="105"/>
      <c r="P356" s="81"/>
      <c r="Q356" s="79"/>
      <c r="R356" s="81"/>
      <c r="S356" s="79"/>
      <c r="T356" s="80"/>
      <c r="U356" s="81"/>
      <c r="V356" s="110"/>
      <c r="W356" s="108"/>
      <c r="X356" s="81"/>
      <c r="Y356" s="81"/>
    </row>
    <row r="357" customFormat="false" ht="27.75" hidden="false" customHeight="true" outlineLevel="0" collapsed="false">
      <c r="A357" s="79"/>
      <c r="B357" s="80"/>
      <c r="C357" s="81"/>
      <c r="D357" s="80"/>
      <c r="E357" s="80"/>
      <c r="F357" s="80"/>
      <c r="G357" s="80"/>
      <c r="H357" s="80"/>
      <c r="I357" s="81"/>
      <c r="J357" s="105"/>
      <c r="K357" s="105"/>
      <c r="L357" s="106" t="str">
        <f aca="false">IF(AND($J357="",$K357=""),"",ROUND(IFERROR(VALUE(LEFT($J357,1)),0)*12+IFERROR(VALUE(LEFT($K357,1)),0)*8,0))</f>
        <v/>
      </c>
      <c r="M357" s="106" t="str">
        <f aca="false">IF($L357="","",IF($L357&gt;=80,"A - pursue now",IF($L357&gt;=60,"B - worth pursuing",IF($L357&gt;=40,"C - nurture","D - park it"))))</f>
        <v/>
      </c>
      <c r="N357" s="80"/>
      <c r="O357" s="105"/>
      <c r="P357" s="81"/>
      <c r="Q357" s="79"/>
      <c r="R357" s="81"/>
      <c r="S357" s="79"/>
      <c r="T357" s="80"/>
      <c r="U357" s="81"/>
      <c r="V357" s="110"/>
      <c r="W357" s="108"/>
      <c r="X357" s="81"/>
      <c r="Y357" s="81"/>
    </row>
    <row r="358" customFormat="false" ht="27.75" hidden="false" customHeight="true" outlineLevel="0" collapsed="false">
      <c r="A358" s="79"/>
      <c r="B358" s="80"/>
      <c r="C358" s="81"/>
      <c r="D358" s="80"/>
      <c r="E358" s="80"/>
      <c r="F358" s="80"/>
      <c r="G358" s="80"/>
      <c r="H358" s="80"/>
      <c r="I358" s="81"/>
      <c r="J358" s="105"/>
      <c r="K358" s="105"/>
      <c r="L358" s="106" t="str">
        <f aca="false">IF(AND($J358="",$K358=""),"",ROUND(IFERROR(VALUE(LEFT($J358,1)),0)*12+IFERROR(VALUE(LEFT($K358,1)),0)*8,0))</f>
        <v/>
      </c>
      <c r="M358" s="106" t="str">
        <f aca="false">IF($L358="","",IF($L358&gt;=80,"A - pursue now",IF($L358&gt;=60,"B - worth pursuing",IF($L358&gt;=40,"C - nurture","D - park it"))))</f>
        <v/>
      </c>
      <c r="N358" s="80"/>
      <c r="O358" s="105"/>
      <c r="P358" s="81"/>
      <c r="Q358" s="79"/>
      <c r="R358" s="81"/>
      <c r="S358" s="79"/>
      <c r="T358" s="80"/>
      <c r="U358" s="81"/>
      <c r="V358" s="110"/>
      <c r="W358" s="108"/>
      <c r="X358" s="81"/>
      <c r="Y358" s="81"/>
    </row>
    <row r="359" customFormat="false" ht="27.75" hidden="false" customHeight="true" outlineLevel="0" collapsed="false">
      <c r="A359" s="79"/>
      <c r="B359" s="80"/>
      <c r="C359" s="81"/>
      <c r="D359" s="80"/>
      <c r="E359" s="80"/>
      <c r="F359" s="80"/>
      <c r="G359" s="80"/>
      <c r="H359" s="80"/>
      <c r="I359" s="81"/>
      <c r="J359" s="105"/>
      <c r="K359" s="105"/>
      <c r="L359" s="106" t="str">
        <f aca="false">IF(AND($J359="",$K359=""),"",ROUND(IFERROR(VALUE(LEFT($J359,1)),0)*12+IFERROR(VALUE(LEFT($K359,1)),0)*8,0))</f>
        <v/>
      </c>
      <c r="M359" s="106" t="str">
        <f aca="false">IF($L359="","",IF($L359&gt;=80,"A - pursue now",IF($L359&gt;=60,"B - worth pursuing",IF($L359&gt;=40,"C - nurture","D - park it"))))</f>
        <v/>
      </c>
      <c r="N359" s="80"/>
      <c r="O359" s="105"/>
      <c r="P359" s="81"/>
      <c r="Q359" s="79"/>
      <c r="R359" s="81"/>
      <c r="S359" s="79"/>
      <c r="T359" s="80"/>
      <c r="U359" s="81"/>
      <c r="V359" s="110"/>
      <c r="W359" s="108"/>
      <c r="X359" s="81"/>
      <c r="Y359" s="81"/>
    </row>
    <row r="360" customFormat="false" ht="27.75" hidden="false" customHeight="true" outlineLevel="0" collapsed="false">
      <c r="A360" s="79"/>
      <c r="B360" s="80"/>
      <c r="C360" s="81"/>
      <c r="D360" s="80"/>
      <c r="E360" s="80"/>
      <c r="F360" s="80"/>
      <c r="G360" s="80"/>
      <c r="H360" s="80"/>
      <c r="I360" s="81"/>
      <c r="J360" s="105"/>
      <c r="K360" s="105"/>
      <c r="L360" s="106" t="str">
        <f aca="false">IF(AND($J360="",$K360=""),"",ROUND(IFERROR(VALUE(LEFT($J360,1)),0)*12+IFERROR(VALUE(LEFT($K360,1)),0)*8,0))</f>
        <v/>
      </c>
      <c r="M360" s="106" t="str">
        <f aca="false">IF($L360="","",IF($L360&gt;=80,"A - pursue now",IF($L360&gt;=60,"B - worth pursuing",IF($L360&gt;=40,"C - nurture","D - park it"))))</f>
        <v/>
      </c>
      <c r="N360" s="80"/>
      <c r="O360" s="105"/>
      <c r="P360" s="81"/>
      <c r="Q360" s="79"/>
      <c r="R360" s="81"/>
      <c r="S360" s="79"/>
      <c r="T360" s="80"/>
      <c r="U360" s="81"/>
      <c r="V360" s="110"/>
      <c r="W360" s="108"/>
      <c r="X360" s="81"/>
      <c r="Y360" s="81"/>
    </row>
    <row r="361" customFormat="false" ht="27.75" hidden="false" customHeight="true" outlineLevel="0" collapsed="false">
      <c r="A361" s="79"/>
      <c r="B361" s="80"/>
      <c r="C361" s="81"/>
      <c r="D361" s="80"/>
      <c r="E361" s="80"/>
      <c r="F361" s="80"/>
      <c r="G361" s="80"/>
      <c r="H361" s="80"/>
      <c r="I361" s="81"/>
      <c r="J361" s="105"/>
      <c r="K361" s="105"/>
      <c r="L361" s="106" t="str">
        <f aca="false">IF(AND($J361="",$K361=""),"",ROUND(IFERROR(VALUE(LEFT($J361,1)),0)*12+IFERROR(VALUE(LEFT($K361,1)),0)*8,0))</f>
        <v/>
      </c>
      <c r="M361" s="106" t="str">
        <f aca="false">IF($L361="","",IF($L361&gt;=80,"A - pursue now",IF($L361&gt;=60,"B - worth pursuing",IF($L361&gt;=40,"C - nurture","D - park it"))))</f>
        <v/>
      </c>
      <c r="N361" s="80"/>
      <c r="O361" s="105"/>
      <c r="P361" s="81"/>
      <c r="Q361" s="79"/>
      <c r="R361" s="81"/>
      <c r="S361" s="79"/>
      <c r="T361" s="80"/>
      <c r="U361" s="81"/>
      <c r="V361" s="110"/>
      <c r="W361" s="108"/>
      <c r="X361" s="81"/>
      <c r="Y361" s="81"/>
    </row>
    <row r="362" customFormat="false" ht="27.75" hidden="false" customHeight="true" outlineLevel="0" collapsed="false">
      <c r="A362" s="79"/>
      <c r="B362" s="80"/>
      <c r="C362" s="81"/>
      <c r="D362" s="80"/>
      <c r="E362" s="80"/>
      <c r="F362" s="80"/>
      <c r="G362" s="80"/>
      <c r="H362" s="80"/>
      <c r="I362" s="81"/>
      <c r="J362" s="105"/>
      <c r="K362" s="105"/>
      <c r="L362" s="106" t="str">
        <f aca="false">IF(AND($J362="",$K362=""),"",ROUND(IFERROR(VALUE(LEFT($J362,1)),0)*12+IFERROR(VALUE(LEFT($K362,1)),0)*8,0))</f>
        <v/>
      </c>
      <c r="M362" s="106" t="str">
        <f aca="false">IF($L362="","",IF($L362&gt;=80,"A - pursue now",IF($L362&gt;=60,"B - worth pursuing",IF($L362&gt;=40,"C - nurture","D - park it"))))</f>
        <v/>
      </c>
      <c r="N362" s="80"/>
      <c r="O362" s="105"/>
      <c r="P362" s="81"/>
      <c r="Q362" s="79"/>
      <c r="R362" s="81"/>
      <c r="S362" s="79"/>
      <c r="T362" s="80"/>
      <c r="U362" s="81"/>
      <c r="V362" s="110"/>
      <c r="W362" s="108"/>
      <c r="X362" s="81"/>
      <c r="Y362" s="81"/>
    </row>
    <row r="363" customFormat="false" ht="27.75" hidden="false" customHeight="true" outlineLevel="0" collapsed="false">
      <c r="A363" s="79"/>
      <c r="B363" s="80"/>
      <c r="C363" s="81"/>
      <c r="D363" s="80"/>
      <c r="E363" s="80"/>
      <c r="F363" s="80"/>
      <c r="G363" s="80"/>
      <c r="H363" s="80"/>
      <c r="I363" s="81"/>
      <c r="J363" s="105"/>
      <c r="K363" s="105"/>
      <c r="L363" s="106" t="str">
        <f aca="false">IF(AND($J363="",$K363=""),"",ROUND(IFERROR(VALUE(LEFT($J363,1)),0)*12+IFERROR(VALUE(LEFT($K363,1)),0)*8,0))</f>
        <v/>
      </c>
      <c r="M363" s="106" t="str">
        <f aca="false">IF($L363="","",IF($L363&gt;=80,"A - pursue now",IF($L363&gt;=60,"B - worth pursuing",IF($L363&gt;=40,"C - nurture","D - park it"))))</f>
        <v/>
      </c>
      <c r="N363" s="80"/>
      <c r="O363" s="105"/>
      <c r="P363" s="81"/>
      <c r="Q363" s="79"/>
      <c r="R363" s="81"/>
      <c r="S363" s="79"/>
      <c r="T363" s="80"/>
      <c r="U363" s="81"/>
      <c r="V363" s="110"/>
      <c r="W363" s="108"/>
      <c r="X363" s="81"/>
      <c r="Y363" s="81"/>
    </row>
    <row r="364" customFormat="false" ht="27.75" hidden="false" customHeight="true" outlineLevel="0" collapsed="false">
      <c r="A364" s="79"/>
      <c r="B364" s="80"/>
      <c r="C364" s="81"/>
      <c r="D364" s="80"/>
      <c r="E364" s="80"/>
      <c r="F364" s="80"/>
      <c r="G364" s="80"/>
      <c r="H364" s="80"/>
      <c r="I364" s="81"/>
      <c r="J364" s="105"/>
      <c r="K364" s="105"/>
      <c r="L364" s="106" t="str">
        <f aca="false">IF(AND($J364="",$K364=""),"",ROUND(IFERROR(VALUE(LEFT($J364,1)),0)*12+IFERROR(VALUE(LEFT($K364,1)),0)*8,0))</f>
        <v/>
      </c>
      <c r="M364" s="106" t="str">
        <f aca="false">IF($L364="","",IF($L364&gt;=80,"A - pursue now",IF($L364&gt;=60,"B - worth pursuing",IF($L364&gt;=40,"C - nurture","D - park it"))))</f>
        <v/>
      </c>
      <c r="N364" s="80"/>
      <c r="O364" s="105"/>
      <c r="P364" s="81"/>
      <c r="Q364" s="79"/>
      <c r="R364" s="81"/>
      <c r="S364" s="79"/>
      <c r="T364" s="80"/>
      <c r="U364" s="81"/>
      <c r="V364" s="110"/>
      <c r="W364" s="108"/>
      <c r="X364" s="81"/>
      <c r="Y364" s="81"/>
    </row>
    <row r="365" customFormat="false" ht="27.75" hidden="false" customHeight="true" outlineLevel="0" collapsed="false">
      <c r="A365" s="79"/>
      <c r="B365" s="80"/>
      <c r="C365" s="81"/>
      <c r="D365" s="80"/>
      <c r="E365" s="80"/>
      <c r="F365" s="80"/>
      <c r="G365" s="80"/>
      <c r="H365" s="80"/>
      <c r="I365" s="81"/>
      <c r="J365" s="105"/>
      <c r="K365" s="105"/>
      <c r="L365" s="106" t="str">
        <f aca="false">IF(AND($J365="",$K365=""),"",ROUND(IFERROR(VALUE(LEFT($J365,1)),0)*12+IFERROR(VALUE(LEFT($K365,1)),0)*8,0))</f>
        <v/>
      </c>
      <c r="M365" s="106" t="str">
        <f aca="false">IF($L365="","",IF($L365&gt;=80,"A - pursue now",IF($L365&gt;=60,"B - worth pursuing",IF($L365&gt;=40,"C - nurture","D - park it"))))</f>
        <v/>
      </c>
      <c r="N365" s="80"/>
      <c r="O365" s="105"/>
      <c r="P365" s="81"/>
      <c r="Q365" s="79"/>
      <c r="R365" s="81"/>
      <c r="S365" s="79"/>
      <c r="T365" s="80"/>
      <c r="U365" s="81"/>
      <c r="V365" s="110"/>
      <c r="W365" s="108"/>
      <c r="X365" s="81"/>
      <c r="Y365" s="81"/>
    </row>
    <row r="366" customFormat="false" ht="27.75" hidden="false" customHeight="true" outlineLevel="0" collapsed="false">
      <c r="A366" s="79"/>
      <c r="B366" s="80"/>
      <c r="C366" s="81"/>
      <c r="D366" s="80"/>
      <c r="E366" s="80"/>
      <c r="F366" s="80"/>
      <c r="G366" s="80"/>
      <c r="H366" s="80"/>
      <c r="I366" s="81"/>
      <c r="J366" s="105"/>
      <c r="K366" s="105"/>
      <c r="L366" s="106" t="str">
        <f aca="false">IF(AND($J366="",$K366=""),"",ROUND(IFERROR(VALUE(LEFT($J366,1)),0)*12+IFERROR(VALUE(LEFT($K366,1)),0)*8,0))</f>
        <v/>
      </c>
      <c r="M366" s="106" t="str">
        <f aca="false">IF($L366="","",IF($L366&gt;=80,"A - pursue now",IF($L366&gt;=60,"B - worth pursuing",IF($L366&gt;=40,"C - nurture","D - park it"))))</f>
        <v/>
      </c>
      <c r="N366" s="80"/>
      <c r="O366" s="105"/>
      <c r="P366" s="81"/>
      <c r="Q366" s="79"/>
      <c r="R366" s="81"/>
      <c r="S366" s="79"/>
      <c r="T366" s="80"/>
      <c r="U366" s="81"/>
      <c r="V366" s="110"/>
      <c r="W366" s="108"/>
      <c r="X366" s="81"/>
      <c r="Y366" s="81"/>
    </row>
    <row r="367" customFormat="false" ht="27.75" hidden="false" customHeight="true" outlineLevel="0" collapsed="false">
      <c r="A367" s="79"/>
      <c r="B367" s="80"/>
      <c r="C367" s="81"/>
      <c r="D367" s="80"/>
      <c r="E367" s="80"/>
      <c r="F367" s="80"/>
      <c r="G367" s="80"/>
      <c r="H367" s="80"/>
      <c r="I367" s="81"/>
      <c r="J367" s="105"/>
      <c r="K367" s="105"/>
      <c r="L367" s="106" t="str">
        <f aca="false">IF(AND($J367="",$K367=""),"",ROUND(IFERROR(VALUE(LEFT($J367,1)),0)*12+IFERROR(VALUE(LEFT($K367,1)),0)*8,0))</f>
        <v/>
      </c>
      <c r="M367" s="106" t="str">
        <f aca="false">IF($L367="","",IF($L367&gt;=80,"A - pursue now",IF($L367&gt;=60,"B - worth pursuing",IF($L367&gt;=40,"C - nurture","D - park it"))))</f>
        <v/>
      </c>
      <c r="N367" s="80"/>
      <c r="O367" s="105"/>
      <c r="P367" s="81"/>
      <c r="Q367" s="79"/>
      <c r="R367" s="81"/>
      <c r="S367" s="79"/>
      <c r="T367" s="80"/>
      <c r="U367" s="81"/>
      <c r="V367" s="110"/>
      <c r="W367" s="108"/>
      <c r="X367" s="81"/>
      <c r="Y367" s="81"/>
    </row>
    <row r="368" customFormat="false" ht="27.75" hidden="false" customHeight="true" outlineLevel="0" collapsed="false">
      <c r="A368" s="79"/>
      <c r="B368" s="80"/>
      <c r="C368" s="81"/>
      <c r="D368" s="80"/>
      <c r="E368" s="80"/>
      <c r="F368" s="80"/>
      <c r="G368" s="80"/>
      <c r="H368" s="80"/>
      <c r="I368" s="81"/>
      <c r="J368" s="105"/>
      <c r="K368" s="105"/>
      <c r="L368" s="106" t="str">
        <f aca="false">IF(AND($J368="",$K368=""),"",ROUND(IFERROR(VALUE(LEFT($J368,1)),0)*12+IFERROR(VALUE(LEFT($K368,1)),0)*8,0))</f>
        <v/>
      </c>
      <c r="M368" s="106" t="str">
        <f aca="false">IF($L368="","",IF($L368&gt;=80,"A - pursue now",IF($L368&gt;=60,"B - worth pursuing",IF($L368&gt;=40,"C - nurture","D - park it"))))</f>
        <v/>
      </c>
      <c r="N368" s="80"/>
      <c r="O368" s="105"/>
      <c r="P368" s="81"/>
      <c r="Q368" s="79"/>
      <c r="R368" s="81"/>
      <c r="S368" s="79"/>
      <c r="T368" s="80"/>
      <c r="U368" s="81"/>
      <c r="V368" s="110"/>
      <c r="W368" s="108"/>
      <c r="X368" s="81"/>
      <c r="Y368" s="81"/>
    </row>
    <row r="369" customFormat="false" ht="27.75" hidden="false" customHeight="true" outlineLevel="0" collapsed="false">
      <c r="A369" s="79"/>
      <c r="B369" s="80"/>
      <c r="C369" s="81"/>
      <c r="D369" s="80"/>
      <c r="E369" s="80"/>
      <c r="F369" s="80"/>
      <c r="G369" s="80"/>
      <c r="H369" s="80"/>
      <c r="I369" s="81"/>
      <c r="J369" s="105"/>
      <c r="K369" s="105"/>
      <c r="L369" s="106" t="str">
        <f aca="false">IF(AND($J369="",$K369=""),"",ROUND(IFERROR(VALUE(LEFT($J369,1)),0)*12+IFERROR(VALUE(LEFT($K369,1)),0)*8,0))</f>
        <v/>
      </c>
      <c r="M369" s="106" t="str">
        <f aca="false">IF($L369="","",IF($L369&gt;=80,"A - pursue now",IF($L369&gt;=60,"B - worth pursuing",IF($L369&gt;=40,"C - nurture","D - park it"))))</f>
        <v/>
      </c>
      <c r="N369" s="80"/>
      <c r="O369" s="105"/>
      <c r="P369" s="81"/>
      <c r="Q369" s="79"/>
      <c r="R369" s="81"/>
      <c r="S369" s="79"/>
      <c r="T369" s="80"/>
      <c r="U369" s="81"/>
      <c r="V369" s="110"/>
      <c r="W369" s="108"/>
      <c r="X369" s="81"/>
      <c r="Y369" s="81"/>
    </row>
    <row r="370" customFormat="false" ht="27.75" hidden="false" customHeight="true" outlineLevel="0" collapsed="false">
      <c r="A370" s="79"/>
      <c r="B370" s="80"/>
      <c r="C370" s="81"/>
      <c r="D370" s="80"/>
      <c r="E370" s="80"/>
      <c r="F370" s="80"/>
      <c r="G370" s="80"/>
      <c r="H370" s="80"/>
      <c r="I370" s="81"/>
      <c r="J370" s="105"/>
      <c r="K370" s="105"/>
      <c r="L370" s="106" t="str">
        <f aca="false">IF(AND($J370="",$K370=""),"",ROUND(IFERROR(VALUE(LEFT($J370,1)),0)*12+IFERROR(VALUE(LEFT($K370,1)),0)*8,0))</f>
        <v/>
      </c>
      <c r="M370" s="106" t="str">
        <f aca="false">IF($L370="","",IF($L370&gt;=80,"A - pursue now",IF($L370&gt;=60,"B - worth pursuing",IF($L370&gt;=40,"C - nurture","D - park it"))))</f>
        <v/>
      </c>
      <c r="N370" s="80"/>
      <c r="O370" s="105"/>
      <c r="P370" s="81"/>
      <c r="Q370" s="79"/>
      <c r="R370" s="81"/>
      <c r="S370" s="79"/>
      <c r="T370" s="80"/>
      <c r="U370" s="81"/>
      <c r="V370" s="110"/>
      <c r="W370" s="108"/>
      <c r="X370" s="81"/>
      <c r="Y370" s="81"/>
    </row>
    <row r="371" customFormat="false" ht="27.75" hidden="false" customHeight="true" outlineLevel="0" collapsed="false">
      <c r="A371" s="79"/>
      <c r="B371" s="80"/>
      <c r="C371" s="81"/>
      <c r="D371" s="80"/>
      <c r="E371" s="80"/>
      <c r="F371" s="80"/>
      <c r="G371" s="80"/>
      <c r="H371" s="80"/>
      <c r="I371" s="81"/>
      <c r="J371" s="105"/>
      <c r="K371" s="105"/>
      <c r="L371" s="106" t="str">
        <f aca="false">IF(AND($J371="",$K371=""),"",ROUND(IFERROR(VALUE(LEFT($J371,1)),0)*12+IFERROR(VALUE(LEFT($K371,1)),0)*8,0))</f>
        <v/>
      </c>
      <c r="M371" s="106" t="str">
        <f aca="false">IF($L371="","",IF($L371&gt;=80,"A - pursue now",IF($L371&gt;=60,"B - worth pursuing",IF($L371&gt;=40,"C - nurture","D - park it"))))</f>
        <v/>
      </c>
      <c r="N371" s="80"/>
      <c r="O371" s="105"/>
      <c r="P371" s="81"/>
      <c r="Q371" s="79"/>
      <c r="R371" s="81"/>
      <c r="S371" s="79"/>
      <c r="T371" s="80"/>
      <c r="U371" s="81"/>
      <c r="V371" s="110"/>
      <c r="W371" s="108"/>
      <c r="X371" s="81"/>
      <c r="Y371" s="81"/>
    </row>
    <row r="372" customFormat="false" ht="27.75" hidden="false" customHeight="true" outlineLevel="0" collapsed="false">
      <c r="A372" s="79"/>
      <c r="B372" s="80"/>
      <c r="C372" s="81"/>
      <c r="D372" s="80"/>
      <c r="E372" s="80"/>
      <c r="F372" s="80"/>
      <c r="G372" s="80"/>
      <c r="H372" s="80"/>
      <c r="I372" s="81"/>
      <c r="J372" s="105"/>
      <c r="K372" s="105"/>
      <c r="L372" s="106" t="str">
        <f aca="false">IF(AND($J372="",$K372=""),"",ROUND(IFERROR(VALUE(LEFT($J372,1)),0)*12+IFERROR(VALUE(LEFT($K372,1)),0)*8,0))</f>
        <v/>
      </c>
      <c r="M372" s="106" t="str">
        <f aca="false">IF($L372="","",IF($L372&gt;=80,"A - pursue now",IF($L372&gt;=60,"B - worth pursuing",IF($L372&gt;=40,"C - nurture","D - park it"))))</f>
        <v/>
      </c>
      <c r="N372" s="80"/>
      <c r="O372" s="105"/>
      <c r="P372" s="81"/>
      <c r="Q372" s="79"/>
      <c r="R372" s="81"/>
      <c r="S372" s="79"/>
      <c r="T372" s="80"/>
      <c r="U372" s="81"/>
      <c r="V372" s="110"/>
      <c r="W372" s="108"/>
      <c r="X372" s="81"/>
      <c r="Y372" s="81"/>
    </row>
    <row r="373" customFormat="false" ht="27.75" hidden="false" customHeight="true" outlineLevel="0" collapsed="false">
      <c r="A373" s="79"/>
      <c r="B373" s="80"/>
      <c r="C373" s="81"/>
      <c r="D373" s="80"/>
      <c r="E373" s="80"/>
      <c r="F373" s="80"/>
      <c r="G373" s="80"/>
      <c r="H373" s="80"/>
      <c r="I373" s="81"/>
      <c r="J373" s="105"/>
      <c r="K373" s="105"/>
      <c r="L373" s="106" t="str">
        <f aca="false">IF(AND($J373="",$K373=""),"",ROUND(IFERROR(VALUE(LEFT($J373,1)),0)*12+IFERROR(VALUE(LEFT($K373,1)),0)*8,0))</f>
        <v/>
      </c>
      <c r="M373" s="106" t="str">
        <f aca="false">IF($L373="","",IF($L373&gt;=80,"A - pursue now",IF($L373&gt;=60,"B - worth pursuing",IF($L373&gt;=40,"C - nurture","D - park it"))))</f>
        <v/>
      </c>
      <c r="N373" s="80"/>
      <c r="O373" s="105"/>
      <c r="P373" s="81"/>
      <c r="Q373" s="79"/>
      <c r="R373" s="81"/>
      <c r="S373" s="79"/>
      <c r="T373" s="80"/>
      <c r="U373" s="81"/>
      <c r="V373" s="110"/>
      <c r="W373" s="108"/>
      <c r="X373" s="81"/>
      <c r="Y373" s="81"/>
    </row>
    <row r="374" customFormat="false" ht="27.75" hidden="false" customHeight="true" outlineLevel="0" collapsed="false">
      <c r="A374" s="79"/>
      <c r="B374" s="80"/>
      <c r="C374" s="81"/>
      <c r="D374" s="80"/>
      <c r="E374" s="80"/>
      <c r="F374" s="80"/>
      <c r="G374" s="80"/>
      <c r="H374" s="80"/>
      <c r="I374" s="81"/>
      <c r="J374" s="105"/>
      <c r="K374" s="105"/>
      <c r="L374" s="106" t="str">
        <f aca="false">IF(AND($J374="",$K374=""),"",ROUND(IFERROR(VALUE(LEFT($J374,1)),0)*12+IFERROR(VALUE(LEFT($K374,1)),0)*8,0))</f>
        <v/>
      </c>
      <c r="M374" s="106" t="str">
        <f aca="false">IF($L374="","",IF($L374&gt;=80,"A - pursue now",IF($L374&gt;=60,"B - worth pursuing",IF($L374&gt;=40,"C - nurture","D - park it"))))</f>
        <v/>
      </c>
      <c r="N374" s="80"/>
      <c r="O374" s="105"/>
      <c r="P374" s="81"/>
      <c r="Q374" s="79"/>
      <c r="R374" s="81"/>
      <c r="S374" s="79"/>
      <c r="T374" s="80"/>
      <c r="U374" s="81"/>
      <c r="V374" s="110"/>
      <c r="W374" s="108"/>
      <c r="X374" s="81"/>
      <c r="Y374" s="81"/>
    </row>
    <row r="375" customFormat="false" ht="27.75" hidden="false" customHeight="true" outlineLevel="0" collapsed="false">
      <c r="A375" s="79"/>
      <c r="B375" s="80"/>
      <c r="C375" s="81"/>
      <c r="D375" s="80"/>
      <c r="E375" s="80"/>
      <c r="F375" s="80"/>
      <c r="G375" s="80"/>
      <c r="H375" s="80"/>
      <c r="I375" s="81"/>
      <c r="J375" s="105"/>
      <c r="K375" s="105"/>
      <c r="L375" s="106" t="str">
        <f aca="false">IF(AND($J375="",$K375=""),"",ROUND(IFERROR(VALUE(LEFT($J375,1)),0)*12+IFERROR(VALUE(LEFT($K375,1)),0)*8,0))</f>
        <v/>
      </c>
      <c r="M375" s="106" t="str">
        <f aca="false">IF($L375="","",IF($L375&gt;=80,"A - pursue now",IF($L375&gt;=60,"B - worth pursuing",IF($L375&gt;=40,"C - nurture","D - park it"))))</f>
        <v/>
      </c>
      <c r="N375" s="80"/>
      <c r="O375" s="105"/>
      <c r="P375" s="81"/>
      <c r="Q375" s="79"/>
      <c r="R375" s="81"/>
      <c r="S375" s="79"/>
      <c r="T375" s="80"/>
      <c r="U375" s="81"/>
      <c r="V375" s="110"/>
      <c r="W375" s="108"/>
      <c r="X375" s="81"/>
      <c r="Y375" s="81"/>
    </row>
    <row r="376" customFormat="false" ht="27.75" hidden="false" customHeight="true" outlineLevel="0" collapsed="false">
      <c r="A376" s="79"/>
      <c r="B376" s="80"/>
      <c r="C376" s="81"/>
      <c r="D376" s="80"/>
      <c r="E376" s="80"/>
      <c r="F376" s="80"/>
      <c r="G376" s="80"/>
      <c r="H376" s="80"/>
      <c r="I376" s="81"/>
      <c r="J376" s="105"/>
      <c r="K376" s="105"/>
      <c r="L376" s="106" t="str">
        <f aca="false">IF(AND($J376="",$K376=""),"",ROUND(IFERROR(VALUE(LEFT($J376,1)),0)*12+IFERROR(VALUE(LEFT($K376,1)),0)*8,0))</f>
        <v/>
      </c>
      <c r="M376" s="106" t="str">
        <f aca="false">IF($L376="","",IF($L376&gt;=80,"A - pursue now",IF($L376&gt;=60,"B - worth pursuing",IF($L376&gt;=40,"C - nurture","D - park it"))))</f>
        <v/>
      </c>
      <c r="N376" s="80"/>
      <c r="O376" s="105"/>
      <c r="P376" s="81"/>
      <c r="Q376" s="79"/>
      <c r="R376" s="81"/>
      <c r="S376" s="79"/>
      <c r="T376" s="80"/>
      <c r="U376" s="81"/>
      <c r="V376" s="110"/>
      <c r="W376" s="108"/>
      <c r="X376" s="81"/>
      <c r="Y376" s="81"/>
    </row>
    <row r="377" customFormat="false" ht="27.75" hidden="false" customHeight="true" outlineLevel="0" collapsed="false">
      <c r="A377" s="79"/>
      <c r="B377" s="80"/>
      <c r="C377" s="81"/>
      <c r="D377" s="80"/>
      <c r="E377" s="80"/>
      <c r="F377" s="80"/>
      <c r="G377" s="80"/>
      <c r="H377" s="80"/>
      <c r="I377" s="81"/>
      <c r="J377" s="105"/>
      <c r="K377" s="105"/>
      <c r="L377" s="106" t="str">
        <f aca="false">IF(AND($J377="",$K377=""),"",ROUND(IFERROR(VALUE(LEFT($J377,1)),0)*12+IFERROR(VALUE(LEFT($K377,1)),0)*8,0))</f>
        <v/>
      </c>
      <c r="M377" s="106" t="str">
        <f aca="false">IF($L377="","",IF($L377&gt;=80,"A - pursue now",IF($L377&gt;=60,"B - worth pursuing",IF($L377&gt;=40,"C - nurture","D - park it"))))</f>
        <v/>
      </c>
      <c r="N377" s="80"/>
      <c r="O377" s="105"/>
      <c r="P377" s="81"/>
      <c r="Q377" s="79"/>
      <c r="R377" s="81"/>
      <c r="S377" s="79"/>
      <c r="T377" s="80"/>
      <c r="U377" s="81"/>
      <c r="V377" s="110"/>
      <c r="W377" s="108"/>
      <c r="X377" s="81"/>
      <c r="Y377" s="81"/>
    </row>
    <row r="378" customFormat="false" ht="27.75" hidden="false" customHeight="true" outlineLevel="0" collapsed="false">
      <c r="A378" s="79"/>
      <c r="B378" s="80"/>
      <c r="C378" s="81"/>
      <c r="D378" s="80"/>
      <c r="E378" s="80"/>
      <c r="F378" s="80"/>
      <c r="G378" s="80"/>
      <c r="H378" s="80"/>
      <c r="I378" s="81"/>
      <c r="J378" s="105"/>
      <c r="K378" s="105"/>
      <c r="L378" s="106" t="str">
        <f aca="false">IF(AND($J378="",$K378=""),"",ROUND(IFERROR(VALUE(LEFT($J378,1)),0)*12+IFERROR(VALUE(LEFT($K378,1)),0)*8,0))</f>
        <v/>
      </c>
      <c r="M378" s="106" t="str">
        <f aca="false">IF($L378="","",IF($L378&gt;=80,"A - pursue now",IF($L378&gt;=60,"B - worth pursuing",IF($L378&gt;=40,"C - nurture","D - park it"))))</f>
        <v/>
      </c>
      <c r="N378" s="80"/>
      <c r="O378" s="105"/>
      <c r="P378" s="81"/>
      <c r="Q378" s="79"/>
      <c r="R378" s="81"/>
      <c r="S378" s="79"/>
      <c r="T378" s="80"/>
      <c r="U378" s="81"/>
      <c r="V378" s="110"/>
      <c r="W378" s="108"/>
      <c r="X378" s="81"/>
      <c r="Y378" s="81"/>
    </row>
    <row r="379" customFormat="false" ht="27.75" hidden="false" customHeight="true" outlineLevel="0" collapsed="false">
      <c r="A379" s="79"/>
      <c r="B379" s="80"/>
      <c r="C379" s="81"/>
      <c r="D379" s="80"/>
      <c r="E379" s="80"/>
      <c r="F379" s="80"/>
      <c r="G379" s="80"/>
      <c r="H379" s="80"/>
      <c r="I379" s="81"/>
      <c r="J379" s="105"/>
      <c r="K379" s="105"/>
      <c r="L379" s="106" t="str">
        <f aca="false">IF(AND($J379="",$K379=""),"",ROUND(IFERROR(VALUE(LEFT($J379,1)),0)*12+IFERROR(VALUE(LEFT($K379,1)),0)*8,0))</f>
        <v/>
      </c>
      <c r="M379" s="106" t="str">
        <f aca="false">IF($L379="","",IF($L379&gt;=80,"A - pursue now",IF($L379&gt;=60,"B - worth pursuing",IF($L379&gt;=40,"C - nurture","D - park it"))))</f>
        <v/>
      </c>
      <c r="N379" s="80"/>
      <c r="O379" s="105"/>
      <c r="P379" s="81"/>
      <c r="Q379" s="79"/>
      <c r="R379" s="81"/>
      <c r="S379" s="79"/>
      <c r="T379" s="80"/>
      <c r="U379" s="81"/>
      <c r="V379" s="110"/>
      <c r="W379" s="108"/>
      <c r="X379" s="81"/>
      <c r="Y379" s="81"/>
    </row>
    <row r="380" customFormat="false" ht="27.75" hidden="false" customHeight="true" outlineLevel="0" collapsed="false">
      <c r="A380" s="79"/>
      <c r="B380" s="80"/>
      <c r="C380" s="81"/>
      <c r="D380" s="80"/>
      <c r="E380" s="80"/>
      <c r="F380" s="80"/>
      <c r="G380" s="80"/>
      <c r="H380" s="80"/>
      <c r="I380" s="81"/>
      <c r="J380" s="105"/>
      <c r="K380" s="105"/>
      <c r="L380" s="106" t="str">
        <f aca="false">IF(AND($J380="",$K380=""),"",ROUND(IFERROR(VALUE(LEFT($J380,1)),0)*12+IFERROR(VALUE(LEFT($K380,1)),0)*8,0))</f>
        <v/>
      </c>
      <c r="M380" s="106" t="str">
        <f aca="false">IF($L380="","",IF($L380&gt;=80,"A - pursue now",IF($L380&gt;=60,"B - worth pursuing",IF($L380&gt;=40,"C - nurture","D - park it"))))</f>
        <v/>
      </c>
      <c r="N380" s="80"/>
      <c r="O380" s="105"/>
      <c r="P380" s="81"/>
      <c r="Q380" s="79"/>
      <c r="R380" s="81"/>
      <c r="S380" s="79"/>
      <c r="T380" s="80"/>
      <c r="U380" s="81"/>
      <c r="V380" s="110"/>
      <c r="W380" s="108"/>
      <c r="X380" s="81"/>
      <c r="Y380" s="81"/>
    </row>
    <row r="381" customFormat="false" ht="27.75" hidden="false" customHeight="true" outlineLevel="0" collapsed="false">
      <c r="A381" s="79"/>
      <c r="B381" s="80"/>
      <c r="C381" s="81"/>
      <c r="D381" s="80"/>
      <c r="E381" s="80"/>
      <c r="F381" s="80"/>
      <c r="G381" s="80"/>
      <c r="H381" s="80"/>
      <c r="I381" s="81"/>
      <c r="J381" s="105"/>
      <c r="K381" s="105"/>
      <c r="L381" s="106" t="str">
        <f aca="false">IF(AND($J381="",$K381=""),"",ROUND(IFERROR(VALUE(LEFT($J381,1)),0)*12+IFERROR(VALUE(LEFT($K381,1)),0)*8,0))</f>
        <v/>
      </c>
      <c r="M381" s="106" t="str">
        <f aca="false">IF($L381="","",IF($L381&gt;=80,"A - pursue now",IF($L381&gt;=60,"B - worth pursuing",IF($L381&gt;=40,"C - nurture","D - park it"))))</f>
        <v/>
      </c>
      <c r="N381" s="80"/>
      <c r="O381" s="105"/>
      <c r="P381" s="81"/>
      <c r="Q381" s="79"/>
      <c r="R381" s="81"/>
      <c r="S381" s="79"/>
      <c r="T381" s="80"/>
      <c r="U381" s="81"/>
      <c r="V381" s="110"/>
      <c r="W381" s="108"/>
      <c r="X381" s="81"/>
      <c r="Y381" s="81"/>
    </row>
    <row r="382" customFormat="false" ht="27.75" hidden="false" customHeight="true" outlineLevel="0" collapsed="false">
      <c r="A382" s="79"/>
      <c r="B382" s="80"/>
      <c r="C382" s="81"/>
      <c r="D382" s="80"/>
      <c r="E382" s="80"/>
      <c r="F382" s="80"/>
      <c r="G382" s="80"/>
      <c r="H382" s="80"/>
      <c r="I382" s="81"/>
      <c r="J382" s="105"/>
      <c r="K382" s="105"/>
      <c r="L382" s="106" t="str">
        <f aca="false">IF(AND($J382="",$K382=""),"",ROUND(IFERROR(VALUE(LEFT($J382,1)),0)*12+IFERROR(VALUE(LEFT($K382,1)),0)*8,0))</f>
        <v/>
      </c>
      <c r="M382" s="106" t="str">
        <f aca="false">IF($L382="","",IF($L382&gt;=80,"A - pursue now",IF($L382&gt;=60,"B - worth pursuing",IF($L382&gt;=40,"C - nurture","D - park it"))))</f>
        <v/>
      </c>
      <c r="N382" s="80"/>
      <c r="O382" s="105"/>
      <c r="P382" s="81"/>
      <c r="Q382" s="79"/>
      <c r="R382" s="81"/>
      <c r="S382" s="79"/>
      <c r="T382" s="80"/>
      <c r="U382" s="81"/>
      <c r="V382" s="110"/>
      <c r="W382" s="108"/>
      <c r="X382" s="81"/>
      <c r="Y382" s="81"/>
    </row>
    <row r="383" customFormat="false" ht="27.75" hidden="false" customHeight="true" outlineLevel="0" collapsed="false">
      <c r="A383" s="79"/>
      <c r="B383" s="80"/>
      <c r="C383" s="81"/>
      <c r="D383" s="80"/>
      <c r="E383" s="80"/>
      <c r="F383" s="80"/>
      <c r="G383" s="80"/>
      <c r="H383" s="80"/>
      <c r="I383" s="81"/>
      <c r="J383" s="105"/>
      <c r="K383" s="105"/>
      <c r="L383" s="106" t="str">
        <f aca="false">IF(AND($J383="",$K383=""),"",ROUND(IFERROR(VALUE(LEFT($J383,1)),0)*12+IFERROR(VALUE(LEFT($K383,1)),0)*8,0))</f>
        <v/>
      </c>
      <c r="M383" s="106" t="str">
        <f aca="false">IF($L383="","",IF($L383&gt;=80,"A - pursue now",IF($L383&gt;=60,"B - worth pursuing",IF($L383&gt;=40,"C - nurture","D - park it"))))</f>
        <v/>
      </c>
      <c r="N383" s="80"/>
      <c r="O383" s="105"/>
      <c r="P383" s="81"/>
      <c r="Q383" s="79"/>
      <c r="R383" s="81"/>
      <c r="S383" s="79"/>
      <c r="T383" s="80"/>
      <c r="U383" s="81"/>
      <c r="V383" s="110"/>
      <c r="W383" s="108"/>
      <c r="X383" s="81"/>
      <c r="Y383" s="81"/>
    </row>
    <row r="384" customFormat="false" ht="27.75" hidden="false" customHeight="true" outlineLevel="0" collapsed="false">
      <c r="A384" s="79"/>
      <c r="B384" s="80"/>
      <c r="C384" s="81"/>
      <c r="D384" s="80"/>
      <c r="E384" s="80"/>
      <c r="F384" s="80"/>
      <c r="G384" s="80"/>
      <c r="H384" s="80"/>
      <c r="I384" s="81"/>
      <c r="J384" s="105"/>
      <c r="K384" s="105"/>
      <c r="L384" s="106" t="str">
        <f aca="false">IF(AND($J384="",$K384=""),"",ROUND(IFERROR(VALUE(LEFT($J384,1)),0)*12+IFERROR(VALUE(LEFT($K384,1)),0)*8,0))</f>
        <v/>
      </c>
      <c r="M384" s="106" t="str">
        <f aca="false">IF($L384="","",IF($L384&gt;=80,"A - pursue now",IF($L384&gt;=60,"B - worth pursuing",IF($L384&gt;=40,"C - nurture","D - park it"))))</f>
        <v/>
      </c>
      <c r="N384" s="80"/>
      <c r="O384" s="105"/>
      <c r="P384" s="81"/>
      <c r="Q384" s="79"/>
      <c r="R384" s="81"/>
      <c r="S384" s="79"/>
      <c r="T384" s="80"/>
      <c r="U384" s="81"/>
      <c r="V384" s="110"/>
      <c r="W384" s="108"/>
      <c r="X384" s="81"/>
      <c r="Y384" s="81"/>
    </row>
    <row r="385" customFormat="false" ht="27.75" hidden="false" customHeight="true" outlineLevel="0" collapsed="false">
      <c r="A385" s="79"/>
      <c r="B385" s="80"/>
      <c r="C385" s="81"/>
      <c r="D385" s="80"/>
      <c r="E385" s="80"/>
      <c r="F385" s="80"/>
      <c r="G385" s="80"/>
      <c r="H385" s="80"/>
      <c r="I385" s="81"/>
      <c r="J385" s="105"/>
      <c r="K385" s="105"/>
      <c r="L385" s="106" t="str">
        <f aca="false">IF(AND($J385="",$K385=""),"",ROUND(IFERROR(VALUE(LEFT($J385,1)),0)*12+IFERROR(VALUE(LEFT($K385,1)),0)*8,0))</f>
        <v/>
      </c>
      <c r="M385" s="106" t="str">
        <f aca="false">IF($L385="","",IF($L385&gt;=80,"A - pursue now",IF($L385&gt;=60,"B - worth pursuing",IF($L385&gt;=40,"C - nurture","D - park it"))))</f>
        <v/>
      </c>
      <c r="N385" s="80"/>
      <c r="O385" s="105"/>
      <c r="P385" s="81"/>
      <c r="Q385" s="79"/>
      <c r="R385" s="81"/>
      <c r="S385" s="79"/>
      <c r="T385" s="80"/>
      <c r="U385" s="81"/>
      <c r="V385" s="110"/>
      <c r="W385" s="108"/>
      <c r="X385" s="81"/>
      <c r="Y385" s="81"/>
    </row>
    <row r="386" customFormat="false" ht="27.75" hidden="false" customHeight="true" outlineLevel="0" collapsed="false">
      <c r="A386" s="79"/>
      <c r="B386" s="80"/>
      <c r="C386" s="81"/>
      <c r="D386" s="80"/>
      <c r="E386" s="80"/>
      <c r="F386" s="80"/>
      <c r="G386" s="80"/>
      <c r="H386" s="80"/>
      <c r="I386" s="81"/>
      <c r="J386" s="105"/>
      <c r="K386" s="105"/>
      <c r="L386" s="106" t="str">
        <f aca="false">IF(AND($J386="",$K386=""),"",ROUND(IFERROR(VALUE(LEFT($J386,1)),0)*12+IFERROR(VALUE(LEFT($K386,1)),0)*8,0))</f>
        <v/>
      </c>
      <c r="M386" s="106" t="str">
        <f aca="false">IF($L386="","",IF($L386&gt;=80,"A - pursue now",IF($L386&gt;=60,"B - worth pursuing",IF($L386&gt;=40,"C - nurture","D - park it"))))</f>
        <v/>
      </c>
      <c r="N386" s="80"/>
      <c r="O386" s="105"/>
      <c r="P386" s="81"/>
      <c r="Q386" s="79"/>
      <c r="R386" s="81"/>
      <c r="S386" s="79"/>
      <c r="T386" s="80"/>
      <c r="U386" s="81"/>
      <c r="V386" s="110"/>
      <c r="W386" s="108"/>
      <c r="X386" s="81"/>
      <c r="Y386" s="81"/>
    </row>
    <row r="387" customFormat="false" ht="27.75" hidden="false" customHeight="true" outlineLevel="0" collapsed="false">
      <c r="A387" s="79"/>
      <c r="B387" s="80"/>
      <c r="C387" s="81"/>
      <c r="D387" s="80"/>
      <c r="E387" s="80"/>
      <c r="F387" s="80"/>
      <c r="G387" s="80"/>
      <c r="H387" s="80"/>
      <c r="I387" s="81"/>
      <c r="J387" s="105"/>
      <c r="K387" s="105"/>
      <c r="L387" s="106" t="str">
        <f aca="false">IF(AND($J387="",$K387=""),"",ROUND(IFERROR(VALUE(LEFT($J387,1)),0)*12+IFERROR(VALUE(LEFT($K387,1)),0)*8,0))</f>
        <v/>
      </c>
      <c r="M387" s="106" t="str">
        <f aca="false">IF($L387="","",IF($L387&gt;=80,"A - pursue now",IF($L387&gt;=60,"B - worth pursuing",IF($L387&gt;=40,"C - nurture","D - park it"))))</f>
        <v/>
      </c>
      <c r="N387" s="80"/>
      <c r="O387" s="105"/>
      <c r="P387" s="81"/>
      <c r="Q387" s="79"/>
      <c r="R387" s="81"/>
      <c r="S387" s="79"/>
      <c r="T387" s="80"/>
      <c r="U387" s="81"/>
      <c r="V387" s="110"/>
      <c r="W387" s="108"/>
      <c r="X387" s="81"/>
      <c r="Y387" s="81"/>
    </row>
    <row r="388" customFormat="false" ht="27.75" hidden="false" customHeight="true" outlineLevel="0" collapsed="false">
      <c r="A388" s="79"/>
      <c r="B388" s="80"/>
      <c r="C388" s="81"/>
      <c r="D388" s="80"/>
      <c r="E388" s="80"/>
      <c r="F388" s="80"/>
      <c r="G388" s="80"/>
      <c r="H388" s="80"/>
      <c r="I388" s="81"/>
      <c r="J388" s="105"/>
      <c r="K388" s="105"/>
      <c r="L388" s="106" t="str">
        <f aca="false">IF(AND($J388="",$K388=""),"",ROUND(IFERROR(VALUE(LEFT($J388,1)),0)*12+IFERROR(VALUE(LEFT($K388,1)),0)*8,0))</f>
        <v/>
      </c>
      <c r="M388" s="106" t="str">
        <f aca="false">IF($L388="","",IF($L388&gt;=80,"A - pursue now",IF($L388&gt;=60,"B - worth pursuing",IF($L388&gt;=40,"C - nurture","D - park it"))))</f>
        <v/>
      </c>
      <c r="N388" s="80"/>
      <c r="O388" s="105"/>
      <c r="P388" s="81"/>
      <c r="Q388" s="79"/>
      <c r="R388" s="81"/>
      <c r="S388" s="79"/>
      <c r="T388" s="80"/>
      <c r="U388" s="81"/>
      <c r="V388" s="110"/>
      <c r="W388" s="108"/>
      <c r="X388" s="81"/>
      <c r="Y388" s="81"/>
    </row>
    <row r="389" customFormat="false" ht="27.75" hidden="false" customHeight="true" outlineLevel="0" collapsed="false">
      <c r="A389" s="79"/>
      <c r="B389" s="80"/>
      <c r="C389" s="81"/>
      <c r="D389" s="80"/>
      <c r="E389" s="80"/>
      <c r="F389" s="80"/>
      <c r="G389" s="80"/>
      <c r="H389" s="80"/>
      <c r="I389" s="81"/>
      <c r="J389" s="105"/>
      <c r="K389" s="105"/>
      <c r="L389" s="106" t="str">
        <f aca="false">IF(AND($J389="",$K389=""),"",ROUND(IFERROR(VALUE(LEFT($J389,1)),0)*12+IFERROR(VALUE(LEFT($K389,1)),0)*8,0))</f>
        <v/>
      </c>
      <c r="M389" s="106" t="str">
        <f aca="false">IF($L389="","",IF($L389&gt;=80,"A - pursue now",IF($L389&gt;=60,"B - worth pursuing",IF($L389&gt;=40,"C - nurture","D - park it"))))</f>
        <v/>
      </c>
      <c r="N389" s="80"/>
      <c r="O389" s="105"/>
      <c r="P389" s="81"/>
      <c r="Q389" s="79"/>
      <c r="R389" s="81"/>
      <c r="S389" s="79"/>
      <c r="T389" s="80"/>
      <c r="U389" s="81"/>
      <c r="V389" s="110"/>
      <c r="W389" s="108"/>
      <c r="X389" s="81"/>
      <c r="Y389" s="81"/>
    </row>
    <row r="390" customFormat="false" ht="27.75" hidden="false" customHeight="true" outlineLevel="0" collapsed="false">
      <c r="A390" s="79"/>
      <c r="B390" s="80"/>
      <c r="C390" s="81"/>
      <c r="D390" s="80"/>
      <c r="E390" s="80"/>
      <c r="F390" s="80"/>
      <c r="G390" s="80"/>
      <c r="H390" s="80"/>
      <c r="I390" s="81"/>
      <c r="J390" s="105"/>
      <c r="K390" s="105"/>
      <c r="L390" s="106" t="str">
        <f aca="false">IF(AND($J390="",$K390=""),"",ROUND(IFERROR(VALUE(LEFT($J390,1)),0)*12+IFERROR(VALUE(LEFT($K390,1)),0)*8,0))</f>
        <v/>
      </c>
      <c r="M390" s="106" t="str">
        <f aca="false">IF($L390="","",IF($L390&gt;=80,"A - pursue now",IF($L390&gt;=60,"B - worth pursuing",IF($L390&gt;=40,"C - nurture","D - park it"))))</f>
        <v/>
      </c>
      <c r="N390" s="80"/>
      <c r="O390" s="105"/>
      <c r="P390" s="81"/>
      <c r="Q390" s="79"/>
      <c r="R390" s="81"/>
      <c r="S390" s="79"/>
      <c r="T390" s="80"/>
      <c r="U390" s="81"/>
      <c r="V390" s="110"/>
      <c r="W390" s="108"/>
      <c r="X390" s="81"/>
      <c r="Y390" s="81"/>
    </row>
    <row r="391" customFormat="false" ht="27.75" hidden="false" customHeight="true" outlineLevel="0" collapsed="false">
      <c r="A391" s="79"/>
      <c r="B391" s="80"/>
      <c r="C391" s="81"/>
      <c r="D391" s="80"/>
      <c r="E391" s="80"/>
      <c r="F391" s="80"/>
      <c r="G391" s="80"/>
      <c r="H391" s="80"/>
      <c r="I391" s="81"/>
      <c r="J391" s="105"/>
      <c r="K391" s="105"/>
      <c r="L391" s="106" t="str">
        <f aca="false">IF(AND($J391="",$K391=""),"",ROUND(IFERROR(VALUE(LEFT($J391,1)),0)*12+IFERROR(VALUE(LEFT($K391,1)),0)*8,0))</f>
        <v/>
      </c>
      <c r="M391" s="106" t="str">
        <f aca="false">IF($L391="","",IF($L391&gt;=80,"A - pursue now",IF($L391&gt;=60,"B - worth pursuing",IF($L391&gt;=40,"C - nurture","D - park it"))))</f>
        <v/>
      </c>
      <c r="N391" s="80"/>
      <c r="O391" s="105"/>
      <c r="P391" s="81"/>
      <c r="Q391" s="79"/>
      <c r="R391" s="81"/>
      <c r="S391" s="79"/>
      <c r="T391" s="80"/>
      <c r="U391" s="81"/>
      <c r="V391" s="110"/>
      <c r="W391" s="108"/>
      <c r="X391" s="81"/>
      <c r="Y391" s="81"/>
    </row>
    <row r="392" customFormat="false" ht="27.75" hidden="false" customHeight="true" outlineLevel="0" collapsed="false">
      <c r="A392" s="79"/>
      <c r="B392" s="80"/>
      <c r="C392" s="81"/>
      <c r="D392" s="80"/>
      <c r="E392" s="80"/>
      <c r="F392" s="80"/>
      <c r="G392" s="80"/>
      <c r="H392" s="80"/>
      <c r="I392" s="81"/>
      <c r="J392" s="105"/>
      <c r="K392" s="105"/>
      <c r="L392" s="106" t="str">
        <f aca="false">IF(AND($J392="",$K392=""),"",ROUND(IFERROR(VALUE(LEFT($J392,1)),0)*12+IFERROR(VALUE(LEFT($K392,1)),0)*8,0))</f>
        <v/>
      </c>
      <c r="M392" s="106" t="str">
        <f aca="false">IF($L392="","",IF($L392&gt;=80,"A - pursue now",IF($L392&gt;=60,"B - worth pursuing",IF($L392&gt;=40,"C - nurture","D - park it"))))</f>
        <v/>
      </c>
      <c r="N392" s="80"/>
      <c r="O392" s="105"/>
      <c r="P392" s="81"/>
      <c r="Q392" s="79"/>
      <c r="R392" s="81"/>
      <c r="S392" s="79"/>
      <c r="T392" s="80"/>
      <c r="U392" s="81"/>
      <c r="V392" s="110"/>
      <c r="W392" s="108"/>
      <c r="X392" s="81"/>
      <c r="Y392" s="81"/>
    </row>
    <row r="393" customFormat="false" ht="27.75" hidden="false" customHeight="true" outlineLevel="0" collapsed="false">
      <c r="A393" s="79"/>
      <c r="B393" s="80"/>
      <c r="C393" s="81"/>
      <c r="D393" s="80"/>
      <c r="E393" s="80"/>
      <c r="F393" s="80"/>
      <c r="G393" s="80"/>
      <c r="H393" s="80"/>
      <c r="I393" s="81"/>
      <c r="J393" s="105"/>
      <c r="K393" s="105"/>
      <c r="L393" s="106" t="str">
        <f aca="false">IF(AND($J393="",$K393=""),"",ROUND(IFERROR(VALUE(LEFT($J393,1)),0)*12+IFERROR(VALUE(LEFT($K393,1)),0)*8,0))</f>
        <v/>
      </c>
      <c r="M393" s="106" t="str">
        <f aca="false">IF($L393="","",IF($L393&gt;=80,"A - pursue now",IF($L393&gt;=60,"B - worth pursuing",IF($L393&gt;=40,"C - nurture","D - park it"))))</f>
        <v/>
      </c>
      <c r="N393" s="80"/>
      <c r="O393" s="105"/>
      <c r="P393" s="81"/>
      <c r="Q393" s="79"/>
      <c r="R393" s="81"/>
      <c r="S393" s="79"/>
      <c r="T393" s="80"/>
      <c r="U393" s="81"/>
      <c r="V393" s="110"/>
      <c r="W393" s="108"/>
      <c r="X393" s="81"/>
      <c r="Y393" s="81"/>
    </row>
    <row r="394" customFormat="false" ht="27.75" hidden="false" customHeight="true" outlineLevel="0" collapsed="false">
      <c r="A394" s="79"/>
      <c r="B394" s="80"/>
      <c r="C394" s="81"/>
      <c r="D394" s="80"/>
      <c r="E394" s="80"/>
      <c r="F394" s="80"/>
      <c r="G394" s="80"/>
      <c r="H394" s="80"/>
      <c r="I394" s="81"/>
      <c r="J394" s="105"/>
      <c r="K394" s="105"/>
      <c r="L394" s="106" t="str">
        <f aca="false">IF(AND($J394="",$K394=""),"",ROUND(IFERROR(VALUE(LEFT($J394,1)),0)*12+IFERROR(VALUE(LEFT($K394,1)),0)*8,0))</f>
        <v/>
      </c>
      <c r="M394" s="106" t="str">
        <f aca="false">IF($L394="","",IF($L394&gt;=80,"A - pursue now",IF($L394&gt;=60,"B - worth pursuing",IF($L394&gt;=40,"C - nurture","D - park it"))))</f>
        <v/>
      </c>
      <c r="N394" s="80"/>
      <c r="O394" s="105"/>
      <c r="P394" s="81"/>
      <c r="Q394" s="79"/>
      <c r="R394" s="81"/>
      <c r="S394" s="79"/>
      <c r="T394" s="80"/>
      <c r="U394" s="81"/>
      <c r="V394" s="110"/>
      <c r="W394" s="108"/>
      <c r="X394" s="81"/>
      <c r="Y394" s="81"/>
    </row>
    <row r="395" customFormat="false" ht="27.75" hidden="false" customHeight="true" outlineLevel="0" collapsed="false">
      <c r="A395" s="79"/>
      <c r="B395" s="80"/>
      <c r="C395" s="81"/>
      <c r="D395" s="80"/>
      <c r="E395" s="80"/>
      <c r="F395" s="80"/>
      <c r="G395" s="80"/>
      <c r="H395" s="80"/>
      <c r="I395" s="81"/>
      <c r="J395" s="105"/>
      <c r="K395" s="105"/>
      <c r="L395" s="106" t="str">
        <f aca="false">IF(AND($J395="",$K395=""),"",ROUND(IFERROR(VALUE(LEFT($J395,1)),0)*12+IFERROR(VALUE(LEFT($K395,1)),0)*8,0))</f>
        <v/>
      </c>
      <c r="M395" s="106" t="str">
        <f aca="false">IF($L395="","",IF($L395&gt;=80,"A - pursue now",IF($L395&gt;=60,"B - worth pursuing",IF($L395&gt;=40,"C - nurture","D - park it"))))</f>
        <v/>
      </c>
      <c r="N395" s="80"/>
      <c r="O395" s="105"/>
      <c r="P395" s="81"/>
      <c r="Q395" s="79"/>
      <c r="R395" s="81"/>
      <c r="S395" s="79"/>
      <c r="T395" s="80"/>
      <c r="U395" s="81"/>
      <c r="V395" s="110"/>
      <c r="W395" s="108"/>
      <c r="X395" s="81"/>
      <c r="Y395" s="81"/>
    </row>
    <row r="396" customFormat="false" ht="27.75" hidden="false" customHeight="true" outlineLevel="0" collapsed="false">
      <c r="A396" s="79"/>
      <c r="B396" s="80"/>
      <c r="C396" s="81"/>
      <c r="D396" s="80"/>
      <c r="E396" s="80"/>
      <c r="F396" s="80"/>
      <c r="G396" s="80"/>
      <c r="H396" s="80"/>
      <c r="I396" s="81"/>
      <c r="J396" s="105"/>
      <c r="K396" s="105"/>
      <c r="L396" s="106" t="str">
        <f aca="false">IF(AND($J396="",$K396=""),"",ROUND(IFERROR(VALUE(LEFT($J396,1)),0)*12+IFERROR(VALUE(LEFT($K396,1)),0)*8,0))</f>
        <v/>
      </c>
      <c r="M396" s="106" t="str">
        <f aca="false">IF($L396="","",IF($L396&gt;=80,"A - pursue now",IF($L396&gt;=60,"B - worth pursuing",IF($L396&gt;=40,"C - nurture","D - park it"))))</f>
        <v/>
      </c>
      <c r="N396" s="80"/>
      <c r="O396" s="105"/>
      <c r="P396" s="81"/>
      <c r="Q396" s="79"/>
      <c r="R396" s="81"/>
      <c r="S396" s="79"/>
      <c r="T396" s="80"/>
      <c r="U396" s="81"/>
      <c r="V396" s="110"/>
      <c r="W396" s="108"/>
      <c r="X396" s="81"/>
      <c r="Y396" s="81"/>
    </row>
    <row r="397" customFormat="false" ht="27.75" hidden="false" customHeight="true" outlineLevel="0" collapsed="false">
      <c r="A397" s="79"/>
      <c r="B397" s="80"/>
      <c r="C397" s="81"/>
      <c r="D397" s="80"/>
      <c r="E397" s="80"/>
      <c r="F397" s="80"/>
      <c r="G397" s="80"/>
      <c r="H397" s="80"/>
      <c r="I397" s="81"/>
      <c r="J397" s="105"/>
      <c r="K397" s="105"/>
      <c r="L397" s="106" t="str">
        <f aca="false">IF(AND($J397="",$K397=""),"",ROUND(IFERROR(VALUE(LEFT($J397,1)),0)*12+IFERROR(VALUE(LEFT($K397,1)),0)*8,0))</f>
        <v/>
      </c>
      <c r="M397" s="106" t="str">
        <f aca="false">IF($L397="","",IF($L397&gt;=80,"A - pursue now",IF($L397&gt;=60,"B - worth pursuing",IF($L397&gt;=40,"C - nurture","D - park it"))))</f>
        <v/>
      </c>
      <c r="N397" s="80"/>
      <c r="O397" s="105"/>
      <c r="P397" s="81"/>
      <c r="Q397" s="79"/>
      <c r="R397" s="81"/>
      <c r="S397" s="79"/>
      <c r="T397" s="80"/>
      <c r="U397" s="81"/>
      <c r="V397" s="110"/>
      <c r="W397" s="108"/>
      <c r="X397" s="81"/>
      <c r="Y397" s="81"/>
    </row>
    <row r="398" customFormat="false" ht="27.75" hidden="false" customHeight="true" outlineLevel="0" collapsed="false">
      <c r="A398" s="79"/>
      <c r="B398" s="80"/>
      <c r="C398" s="81"/>
      <c r="D398" s="80"/>
      <c r="E398" s="80"/>
      <c r="F398" s="80"/>
      <c r="G398" s="80"/>
      <c r="H398" s="80"/>
      <c r="I398" s="81"/>
      <c r="J398" s="105"/>
      <c r="K398" s="105"/>
      <c r="L398" s="106" t="str">
        <f aca="false">IF(AND($J398="",$K398=""),"",ROUND(IFERROR(VALUE(LEFT($J398,1)),0)*12+IFERROR(VALUE(LEFT($K398,1)),0)*8,0))</f>
        <v/>
      </c>
      <c r="M398" s="106" t="str">
        <f aca="false">IF($L398="","",IF($L398&gt;=80,"A - pursue now",IF($L398&gt;=60,"B - worth pursuing",IF($L398&gt;=40,"C - nurture","D - park it"))))</f>
        <v/>
      </c>
      <c r="N398" s="80"/>
      <c r="O398" s="105"/>
      <c r="P398" s="81"/>
      <c r="Q398" s="79"/>
      <c r="R398" s="81"/>
      <c r="S398" s="79"/>
      <c r="T398" s="80"/>
      <c r="U398" s="81"/>
      <c r="V398" s="110"/>
      <c r="W398" s="108"/>
      <c r="X398" s="81"/>
      <c r="Y398" s="81"/>
    </row>
    <row r="399" customFormat="false" ht="27.75" hidden="false" customHeight="true" outlineLevel="0" collapsed="false">
      <c r="A399" s="79"/>
      <c r="B399" s="80"/>
      <c r="C399" s="81"/>
      <c r="D399" s="80"/>
      <c r="E399" s="80"/>
      <c r="F399" s="80"/>
      <c r="G399" s="80"/>
      <c r="H399" s="80"/>
      <c r="I399" s="81"/>
      <c r="J399" s="105"/>
      <c r="K399" s="105"/>
      <c r="L399" s="106" t="str">
        <f aca="false">IF(AND($J399="",$K399=""),"",ROUND(IFERROR(VALUE(LEFT($J399,1)),0)*12+IFERROR(VALUE(LEFT($K399,1)),0)*8,0))</f>
        <v/>
      </c>
      <c r="M399" s="106" t="str">
        <f aca="false">IF($L399="","",IF($L399&gt;=80,"A - pursue now",IF($L399&gt;=60,"B - worth pursuing",IF($L399&gt;=40,"C - nurture","D - park it"))))</f>
        <v/>
      </c>
      <c r="N399" s="80"/>
      <c r="O399" s="105"/>
      <c r="P399" s="81"/>
      <c r="Q399" s="79"/>
      <c r="R399" s="81"/>
      <c r="S399" s="79"/>
      <c r="T399" s="80"/>
      <c r="U399" s="81"/>
      <c r="V399" s="110"/>
      <c r="W399" s="108"/>
      <c r="X399" s="81"/>
      <c r="Y399" s="81"/>
    </row>
    <row r="400" customFormat="false" ht="27.75" hidden="false" customHeight="true" outlineLevel="0" collapsed="false">
      <c r="A400" s="79"/>
      <c r="B400" s="80"/>
      <c r="C400" s="81"/>
      <c r="D400" s="80"/>
      <c r="E400" s="80"/>
      <c r="F400" s="80"/>
      <c r="G400" s="80"/>
      <c r="H400" s="80"/>
      <c r="I400" s="81"/>
      <c r="J400" s="105"/>
      <c r="K400" s="105"/>
      <c r="L400" s="106" t="str">
        <f aca="false">IF(AND($J400="",$K400=""),"",ROUND(IFERROR(VALUE(LEFT($J400,1)),0)*12+IFERROR(VALUE(LEFT($K400,1)),0)*8,0))</f>
        <v/>
      </c>
      <c r="M400" s="106" t="str">
        <f aca="false">IF($L400="","",IF($L400&gt;=80,"A - pursue now",IF($L400&gt;=60,"B - worth pursuing",IF($L400&gt;=40,"C - nurture","D - park it"))))</f>
        <v/>
      </c>
      <c r="N400" s="80"/>
      <c r="O400" s="105"/>
      <c r="P400" s="81"/>
      <c r="Q400" s="79"/>
      <c r="R400" s="81"/>
      <c r="S400" s="79"/>
      <c r="T400" s="80"/>
      <c r="U400" s="81"/>
      <c r="V400" s="110"/>
      <c r="W400" s="108"/>
      <c r="X400" s="81"/>
      <c r="Y400" s="81"/>
    </row>
    <row r="401" customFormat="false" ht="27.75" hidden="false" customHeight="true" outlineLevel="0" collapsed="false">
      <c r="A401" s="79"/>
      <c r="B401" s="80"/>
      <c r="C401" s="81"/>
      <c r="D401" s="80"/>
      <c r="E401" s="80"/>
      <c r="F401" s="80"/>
      <c r="G401" s="80"/>
      <c r="H401" s="80"/>
      <c r="I401" s="81"/>
      <c r="J401" s="105"/>
      <c r="K401" s="105"/>
      <c r="L401" s="106" t="str">
        <f aca="false">IF(AND($J401="",$K401=""),"",ROUND(IFERROR(VALUE(LEFT($J401,1)),0)*12+IFERROR(VALUE(LEFT($K401,1)),0)*8,0))</f>
        <v/>
      </c>
      <c r="M401" s="106" t="str">
        <f aca="false">IF($L401="","",IF($L401&gt;=80,"A - pursue now",IF($L401&gt;=60,"B - worth pursuing",IF($L401&gt;=40,"C - nurture","D - park it"))))</f>
        <v/>
      </c>
      <c r="N401" s="80"/>
      <c r="O401" s="105"/>
      <c r="P401" s="81"/>
      <c r="Q401" s="79"/>
      <c r="R401" s="81"/>
      <c r="S401" s="79"/>
      <c r="T401" s="80"/>
      <c r="U401" s="81"/>
      <c r="V401" s="110"/>
      <c r="W401" s="108"/>
      <c r="X401" s="81"/>
      <c r="Y401" s="81"/>
    </row>
    <row r="402" customFormat="false" ht="27.75" hidden="false" customHeight="true" outlineLevel="0" collapsed="false">
      <c r="A402" s="79"/>
      <c r="B402" s="80"/>
      <c r="C402" s="81"/>
      <c r="D402" s="80"/>
      <c r="E402" s="80"/>
      <c r="F402" s="80"/>
      <c r="G402" s="80"/>
      <c r="H402" s="80"/>
      <c r="I402" s="81"/>
      <c r="J402" s="105"/>
      <c r="K402" s="105"/>
      <c r="L402" s="106" t="str">
        <f aca="false">IF(AND($J402="",$K402=""),"",ROUND(IFERROR(VALUE(LEFT($J402,1)),0)*12+IFERROR(VALUE(LEFT($K402,1)),0)*8,0))</f>
        <v/>
      </c>
      <c r="M402" s="106" t="str">
        <f aca="false">IF($L402="","",IF($L402&gt;=80,"A - pursue now",IF($L402&gt;=60,"B - worth pursuing",IF($L402&gt;=40,"C - nurture","D - park it"))))</f>
        <v/>
      </c>
      <c r="N402" s="80"/>
      <c r="O402" s="105"/>
      <c r="P402" s="81"/>
      <c r="Q402" s="79"/>
      <c r="R402" s="81"/>
      <c r="S402" s="79"/>
      <c r="T402" s="80"/>
      <c r="U402" s="81"/>
      <c r="V402" s="110"/>
      <c r="W402" s="108"/>
      <c r="X402" s="81"/>
      <c r="Y402" s="81"/>
    </row>
    <row r="403" customFormat="false" ht="27.75" hidden="false" customHeight="true" outlineLevel="0" collapsed="false">
      <c r="A403" s="79"/>
      <c r="B403" s="80"/>
      <c r="C403" s="81"/>
      <c r="D403" s="80"/>
      <c r="E403" s="80"/>
      <c r="F403" s="80"/>
      <c r="G403" s="80"/>
      <c r="H403" s="80"/>
      <c r="I403" s="81"/>
      <c r="J403" s="105"/>
      <c r="K403" s="105"/>
      <c r="L403" s="106" t="str">
        <f aca="false">IF(AND($J403="",$K403=""),"",ROUND(IFERROR(VALUE(LEFT($J403,1)),0)*12+IFERROR(VALUE(LEFT($K403,1)),0)*8,0))</f>
        <v/>
      </c>
      <c r="M403" s="106" t="str">
        <f aca="false">IF($L403="","",IF($L403&gt;=80,"A - pursue now",IF($L403&gt;=60,"B - worth pursuing",IF($L403&gt;=40,"C - nurture","D - park it"))))</f>
        <v/>
      </c>
      <c r="N403" s="80"/>
      <c r="O403" s="105"/>
      <c r="P403" s="81"/>
      <c r="Q403" s="79"/>
      <c r="R403" s="81"/>
      <c r="S403" s="79"/>
      <c r="T403" s="80"/>
      <c r="U403" s="81"/>
      <c r="V403" s="110"/>
      <c r="W403" s="108"/>
      <c r="X403" s="81"/>
      <c r="Y403" s="81"/>
    </row>
    <row r="404" customFormat="false" ht="18" hidden="false" customHeight="true" outlineLevel="0" collapsed="false">
      <c r="A404" s="112" t="s">
        <v>1482</v>
      </c>
      <c r="B404" s="112"/>
      <c r="C404" s="112"/>
      <c r="D404" s="112"/>
      <c r="E404" s="112"/>
      <c r="F404" s="112"/>
      <c r="G404" s="112"/>
      <c r="H404" s="112"/>
      <c r="I404" s="112"/>
      <c r="J404" s="112"/>
    </row>
  </sheetData>
  <sheetProtection sheet="true" password="dd42" formatCells="false" formatColumns="false" formatRows="false" deleteRows="false" sort="false" autoFilter="false"/>
  <autoFilter ref="A3:Y404"/>
  <mergeCells count="3">
    <mergeCell ref="A1:U1"/>
    <mergeCell ref="B2:U2"/>
    <mergeCell ref="A404:J404"/>
  </mergeCells>
  <conditionalFormatting sqref="M4:M403">
    <cfRule type="expression" priority="2" aboveAverage="0" equalAverage="0" bottom="0" percent="0" rank="0" text="" dxfId="12">
      <formula>LEFT($M4,1)="A"</formula>
    </cfRule>
  </conditionalFormatting>
  <conditionalFormatting sqref="S4:S403">
    <cfRule type="expression" priority="3" aboveAverage="0" equalAverage="0" bottom="0" percent="0" rank="0" text="" dxfId="11">
      <formula>AND($S4&lt;&gt;"",$S4&lt;TODAY(),$T4&lt;&gt;"Complete")</formula>
    </cfRule>
  </conditionalFormatting>
  <conditionalFormatting sqref="C4:C403">
    <cfRule type="expression" priority="4" aboveAverage="0" equalAverage="0" bottom="0" percent="0" rank="0" text="" dxfId="13">
      <formula>AND($C4&lt;&gt;"",COUNTIF($C$4:$C$403,$C4)&gt;1)</formula>
    </cfRule>
  </conditionalFormatting>
  <conditionalFormatting sqref="B4:B403">
    <cfRule type="expression" priority="5" aboveAverage="0" equalAverage="0" bottom="0" percent="0" rank="0" text="" dxfId="13">
      <formula>AND($B4&lt;&gt;"",COUNTIF('START HERE'!$B$55:$B$64,$B4)=0)</formula>
    </cfRule>
  </conditionalFormatting>
  <conditionalFormatting sqref="X4:X403">
    <cfRule type="expression" priority="6" aboveAverage="0" equalAverage="0" bottom="0" percent="0" rank="0" text="" dxfId="13">
      <formula>AND($X4&lt;&gt;"",COUNTIF(Lists!$Y$4:$Y$14,$X4)=0)</formula>
    </cfRule>
  </conditionalFormatting>
  <conditionalFormatting sqref="Y4:Y403">
    <cfRule type="expression" priority="7" aboveAverage="0" equalAverage="0" bottom="0" percent="0" rank="0" text="" dxfId="13">
      <formula>AND($Y4&lt;&gt;"",COUNTIF(Lists!$O$4:$O$10,$Y4)=0)</formula>
    </cfRule>
  </conditionalFormatting>
  <dataValidations count="11">
    <dataValidation allowBlank="true" error="Pick a value from the dropdown — free-typed values fall out of every report." errorStyle="stop" operator="between" prompt="Free-typed values fall out of every report — use the dropdown. If the value you need is missing, ask the manager to add it to the Lists sheet." promptTitle="Pick from the list" showDropDown="false" showErrorMessage="true" showInputMessage="true" sqref="B4:B403" type="list">
      <formula1>'START HERE'!$B$55:$B$64</formula1>
      <formula2>0</formula2>
    </dataValidation>
    <dataValidation allowBlank="true" error="Pick a value from the dropdown — free-typed values fall out of every report." errorStyle="stop" operator="between" prompt="Free-typed values fall out of every report — use the dropdown. If the value you need is missing, ask the manager to add it to the Lists sheet." promptTitle="Pick from the list" showDropDown="false" showErrorMessage="true" showInputMessage="true" sqref="D4:D403" type="list">
      <formula1>Lists!$U$4:$U$11</formula1>
      <formula2>0</formula2>
    </dataValidation>
    <dataValidation allowBlank="true" error="Pick a value from the dropdown — free-typed values fall out of every report." errorStyle="stop" operator="between" prompt="Free-typed values fall out of every report — use the dropdown. If the value you need is missing, ask the manager to add it to the Lists sheet." promptTitle="Pick from the list" showDropDown="false" showErrorMessage="true" showInputMessage="true" sqref="J4:K403" type="list">
      <formula1>Lists!$T$4:$T$8</formula1>
      <formula2>0</formula2>
    </dataValidation>
    <dataValidation allowBlank="true" error="Pick a value from the dropdown — free-typed values fall out of every report." errorStyle="stop" operator="between" prompt="A deal only counts as revenue once a real contract-signed date is in column W — a typed note there is not a signature." promptTitle="Stage" showDropDown="false" showErrorMessage="true" showInputMessage="true" sqref="N4:N403" type="list">
      <formula1>Lists!$S$4:$S$12</formula1>
      <formula2>0</formula2>
    </dataValidation>
    <dataValidation allowBlank="true" error="Pick a value from the dropdown — free-typed values fall out of every report." errorStyle="stop" operator="between" prompt="Free-typed values fall out of every report — use the dropdown. If the value you need is missing, ask the manager to add it to the Lists sheet." promptTitle="Pick from the list" showDropDown="false" showErrorMessage="true" showInputMessage="true" sqref="T4:T403" type="list">
      <formula1>Lists!$A$4:$A$9</formula1>
      <formula2>0</formula2>
    </dataValidation>
    <dataValidation allowBlank="true" error="Pick a value from the dropdown — free-typed values fall out of every report." errorStyle="stop" operator="between" prompt="Free-typed values fall out of every report — use the dropdown. If the value you need is missing, ask the manager to add it to the Lists sheet." promptTitle="Pick from the list" showDropDown="false" showErrorMessage="true" showInputMessage="true" sqref="X4:X403" type="list">
      <formula1>Lists!$Y$4:$Y$14</formula1>
      <formula2>0</formula2>
    </dataValidation>
    <dataValidation allowBlank="true" error="Pick a value from the dropdown — free-typed values fall out of every report." errorStyle="stop" operator="between" prompt="Free-typed values fall out of every report — use the dropdown. If the value you need is missing, ask the manager to add it to the Lists sheet." promptTitle="Pick from the list" showDropDown="false" showErrorMessage="true" showInputMessage="true" sqref="Y4:Y403" type="list">
      <formula1>Lists!$O$4:$O$10</formula1>
      <formula2>0</formula2>
    </dataValidation>
    <dataValidation allowBlank="true" error="Enter a whole number" errorStyle="stop" operator="greaterThanOrEqual" showDropDown="false" showErrorMessage="true" showInputMessage="false" sqref="V4:V403" type="decimal">
      <formula1>0</formula1>
      <formula2>0</formula2>
    </dataValidation>
    <dataValidation allowBlank="true" error="Enter a real date, not text, and not in the future. A date typed as text lands in the running totals but in no week." errorStyle="stop" errorTitle="That is not a usable date" operator="lessThanOrEqual" showDropDown="false" showErrorMessage="true" showInputMessage="false" sqref="A5:A403" type="date">
      <formula1>TODAY()</formula1>
      <formula2>0</formula2>
    </dataValidation>
    <dataValidation allowBlank="true" error="Enter a real date, not text, and not in the future. A date typed as text lands in the running totals but in no week." errorStyle="stop" errorTitle="That is not a usable date" operator="lessThanOrEqual" showDropDown="false" showErrorMessage="true" showInputMessage="false" sqref="W5:W403" type="date">
      <formula1>TODAY()</formula1>
      <formula2>0</formula2>
    </dataValidation>
    <dataValidation allowBlank="true" error="Enter a real date (not text) — a text date is invisible to every weekly view." errorStyle="stop" errorTitle="That is not a usable date" operator="greaterThan" showDropDown="false" showErrorMessage="true" showInputMessage="false" sqref="Q5:Q403 S5:S403" type="date">
      <formula1>36526</formula1>
      <formula2>0</formula2>
    </dataValidation>
  </dataValidations>
  <hyperlinks>
    <hyperlink ref="A2" location="'MAP'!A1" display="◀  MAP"/>
  </hyperlinks>
  <printOptions headings="false" gridLines="false" gridLinesSet="true" horizontalCentered="false" verticalCentered="false"/>
  <pageMargins left="0.4" right="0.4" top="0.55" bottom="0.55" header="0.511811023622047" footer="0.3"/>
  <pageSetup paperSize="1" scale="100" fitToWidth="1" fitToHeight="0" pageOrder="downThenOver" orientation="landscape" blackAndWhite="false" draft="false" cellComments="none" horizontalDpi="300" verticalDpi="300" copies="1"/>
  <headerFooter differentFirst="false" differentOddEven="false">
    <oddHeader/>
    <oddFooter>&amp;L&amp;7 &amp;K808080PCI AI  —  Growth OS&amp;R&amp;7 &amp;K808080Page &amp;P of &amp;N</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true"/>
  </sheetPr>
  <dimension ref="A1:S4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3" topLeftCell="D4" activePane="bottomRight" state="frozen"/>
      <selection pane="topLeft" activeCell="A1" activeCellId="0" sqref="A1"/>
      <selection pane="topRight" activeCell="D1" activeCellId="0" sqref="D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11"/>
    <col collapsed="false" customWidth="true" hidden="false" outlineLevel="0" max="2" min="2" style="1" width="13"/>
    <col collapsed="false" customWidth="true" hidden="false" outlineLevel="0" max="3" min="3" style="1" width="24"/>
    <col collapsed="false" customWidth="true" hidden="false" outlineLevel="0" max="4" min="4" style="1" width="18"/>
    <col collapsed="false" customWidth="true" hidden="false" outlineLevel="0" max="5" min="5" style="1" width="34"/>
    <col collapsed="false" customWidth="true" hidden="false" outlineLevel="0" max="6" min="6" style="1" width="20"/>
    <col collapsed="false" customWidth="true" hidden="false" outlineLevel="0" max="7" min="7" style="1" width="34"/>
    <col collapsed="false" customWidth="true" hidden="false" outlineLevel="0" max="8" min="8" style="1" width="24"/>
    <col collapsed="false" customWidth="true" hidden="false" outlineLevel="0" max="9" min="9" style="1" width="26"/>
    <col collapsed="false" customWidth="true" hidden="false" outlineLevel="0" max="10" min="10" style="1" width="13"/>
    <col collapsed="false" customWidth="true" hidden="false" outlineLevel="0" max="11" min="11" style="1" width="12"/>
    <col collapsed="false" customWidth="true" hidden="false" outlineLevel="0" max="12" min="12" style="1" width="30"/>
    <col collapsed="false" customWidth="true" hidden="false" outlineLevel="0" max="14" min="13" style="1" width="12"/>
    <col collapsed="false" customWidth="true" hidden="false" outlineLevel="0" max="15" min="15" style="1" width="9"/>
    <col collapsed="false" customWidth="true" hidden="false" outlineLevel="0" max="16" min="16" style="1" width="8"/>
    <col collapsed="false" customWidth="true" hidden="false" outlineLevel="0" max="17" min="17" style="1" width="24"/>
    <col collapsed="false" customWidth="true" hidden="false" outlineLevel="0" max="19" min="18" style="1" width="26"/>
  </cols>
  <sheetData>
    <row r="1" customFormat="false" ht="25.5" hidden="false" customHeight="true" outlineLevel="0" collapsed="false">
      <c r="A1" s="2" t="s">
        <v>1542</v>
      </c>
      <c r="B1" s="2"/>
      <c r="C1" s="2"/>
      <c r="D1" s="2"/>
      <c r="E1" s="2"/>
      <c r="F1" s="2"/>
      <c r="G1" s="2"/>
      <c r="H1" s="2"/>
      <c r="I1" s="2"/>
      <c r="J1" s="2"/>
      <c r="K1" s="2"/>
      <c r="L1" s="2"/>
      <c r="M1" s="2"/>
      <c r="N1" s="2"/>
      <c r="O1" s="2"/>
      <c r="P1" s="2"/>
      <c r="Q1" s="2"/>
      <c r="R1" s="2"/>
    </row>
    <row r="2" customFormat="false" ht="18" hidden="false" customHeight="true" outlineLevel="0" collapsed="false">
      <c r="A2" s="3" t="s">
        <v>1</v>
      </c>
      <c r="B2" s="4" t="s">
        <v>1543</v>
      </c>
      <c r="C2" s="4"/>
      <c r="D2" s="4"/>
      <c r="E2" s="4"/>
      <c r="F2" s="4"/>
      <c r="G2" s="4"/>
      <c r="H2" s="4"/>
      <c r="I2" s="4"/>
      <c r="J2" s="4"/>
      <c r="K2" s="4"/>
      <c r="L2" s="4"/>
      <c r="M2" s="4"/>
      <c r="N2" s="4"/>
      <c r="O2" s="4"/>
      <c r="P2" s="4"/>
      <c r="Q2" s="4"/>
      <c r="R2" s="4"/>
    </row>
    <row r="3" customFormat="false" ht="39.75" hidden="false" customHeight="true" outlineLevel="0" collapsed="false">
      <c r="A3" s="72" t="s">
        <v>1544</v>
      </c>
      <c r="B3" s="72" t="s">
        <v>1485</v>
      </c>
      <c r="C3" s="72" t="s">
        <v>569</v>
      </c>
      <c r="D3" s="72" t="s">
        <v>1545</v>
      </c>
      <c r="E3" s="72" t="s">
        <v>1546</v>
      </c>
      <c r="F3" s="72" t="s">
        <v>1480</v>
      </c>
      <c r="G3" s="72" t="s">
        <v>1547</v>
      </c>
      <c r="H3" s="72" t="s">
        <v>1548</v>
      </c>
      <c r="I3" s="72" t="s">
        <v>1549</v>
      </c>
      <c r="J3" s="72" t="s">
        <v>1019</v>
      </c>
      <c r="K3" s="72" t="s">
        <v>1550</v>
      </c>
      <c r="L3" s="72" t="s">
        <v>1551</v>
      </c>
      <c r="M3" s="72" t="s">
        <v>1552</v>
      </c>
      <c r="N3" s="72" t="s">
        <v>1553</v>
      </c>
      <c r="O3" s="72" t="s">
        <v>1554</v>
      </c>
      <c r="P3" s="72" t="s">
        <v>1555</v>
      </c>
      <c r="Q3" s="72" t="s">
        <v>1556</v>
      </c>
      <c r="R3" s="72" t="s">
        <v>1507</v>
      </c>
      <c r="S3" s="72" t="s">
        <v>1481</v>
      </c>
    </row>
    <row r="4" customFormat="false" ht="27.75" hidden="false" customHeight="true" outlineLevel="0" collapsed="false">
      <c r="A4" s="74"/>
      <c r="B4" s="75"/>
      <c r="C4" s="75"/>
      <c r="D4" s="75"/>
      <c r="E4" s="76"/>
      <c r="F4" s="75"/>
      <c r="G4" s="76"/>
      <c r="H4" s="76"/>
      <c r="I4" s="75"/>
      <c r="J4" s="75"/>
      <c r="K4" s="114"/>
      <c r="L4" s="115"/>
      <c r="M4" s="116"/>
      <c r="N4" s="116"/>
      <c r="O4" s="116"/>
      <c r="P4" s="116"/>
      <c r="Q4" s="76"/>
      <c r="R4" s="76"/>
      <c r="S4" s="117"/>
    </row>
    <row r="5" customFormat="false" ht="27.75" hidden="false" customHeight="true" outlineLevel="0" collapsed="false">
      <c r="A5" s="79"/>
      <c r="B5" s="80"/>
      <c r="C5" s="80"/>
      <c r="D5" s="80"/>
      <c r="E5" s="81"/>
      <c r="F5" s="80"/>
      <c r="G5" s="81"/>
      <c r="H5" s="81"/>
      <c r="I5" s="80"/>
      <c r="J5" s="80"/>
      <c r="K5" s="79"/>
      <c r="L5" s="80"/>
      <c r="M5" s="118"/>
      <c r="N5" s="118"/>
      <c r="O5" s="118"/>
      <c r="P5" s="118"/>
      <c r="Q5" s="81"/>
      <c r="R5" s="81"/>
      <c r="S5" s="119"/>
    </row>
    <row r="6" customFormat="false" ht="27.75" hidden="false" customHeight="true" outlineLevel="0" collapsed="false">
      <c r="A6" s="79"/>
      <c r="B6" s="80"/>
      <c r="C6" s="80"/>
      <c r="D6" s="80"/>
      <c r="E6" s="81"/>
      <c r="F6" s="80"/>
      <c r="G6" s="81"/>
      <c r="H6" s="81"/>
      <c r="I6" s="80"/>
      <c r="J6" s="80"/>
      <c r="K6" s="79"/>
      <c r="L6" s="80"/>
      <c r="M6" s="118"/>
      <c r="N6" s="118"/>
      <c r="O6" s="118"/>
      <c r="P6" s="118"/>
      <c r="Q6" s="81"/>
      <c r="R6" s="81"/>
      <c r="S6" s="119"/>
    </row>
    <row r="7" customFormat="false" ht="27.75" hidden="false" customHeight="true" outlineLevel="0" collapsed="false">
      <c r="A7" s="79"/>
      <c r="B7" s="80"/>
      <c r="C7" s="80"/>
      <c r="D7" s="80"/>
      <c r="E7" s="81"/>
      <c r="F7" s="80"/>
      <c r="G7" s="81"/>
      <c r="H7" s="81"/>
      <c r="I7" s="80"/>
      <c r="J7" s="80"/>
      <c r="K7" s="79"/>
      <c r="L7" s="80"/>
      <c r="M7" s="118"/>
      <c r="N7" s="118"/>
      <c r="O7" s="118"/>
      <c r="P7" s="118"/>
      <c r="Q7" s="81"/>
      <c r="R7" s="81"/>
      <c r="S7" s="119"/>
    </row>
    <row r="8" customFormat="false" ht="27.75" hidden="false" customHeight="true" outlineLevel="0" collapsed="false">
      <c r="A8" s="79"/>
      <c r="B8" s="80"/>
      <c r="C8" s="80"/>
      <c r="D8" s="80"/>
      <c r="E8" s="81"/>
      <c r="F8" s="80"/>
      <c r="G8" s="81"/>
      <c r="H8" s="81"/>
      <c r="I8" s="80"/>
      <c r="J8" s="80"/>
      <c r="K8" s="79"/>
      <c r="L8" s="80"/>
      <c r="M8" s="118"/>
      <c r="N8" s="118"/>
      <c r="O8" s="118"/>
      <c r="P8" s="118"/>
      <c r="Q8" s="81"/>
      <c r="R8" s="81"/>
      <c r="S8" s="119"/>
    </row>
    <row r="9" customFormat="false" ht="27.75" hidden="false" customHeight="true" outlineLevel="0" collapsed="false">
      <c r="A9" s="79"/>
      <c r="B9" s="80"/>
      <c r="C9" s="80"/>
      <c r="D9" s="80"/>
      <c r="E9" s="81"/>
      <c r="F9" s="80"/>
      <c r="G9" s="81"/>
      <c r="H9" s="81"/>
      <c r="I9" s="80"/>
      <c r="J9" s="80"/>
      <c r="K9" s="79"/>
      <c r="L9" s="80"/>
      <c r="M9" s="118"/>
      <c r="N9" s="118"/>
      <c r="O9" s="118"/>
      <c r="P9" s="118"/>
      <c r="Q9" s="81"/>
      <c r="R9" s="81"/>
      <c r="S9" s="119"/>
    </row>
    <row r="10" customFormat="false" ht="27.75" hidden="false" customHeight="true" outlineLevel="0" collapsed="false">
      <c r="A10" s="79"/>
      <c r="B10" s="80"/>
      <c r="C10" s="80"/>
      <c r="D10" s="80"/>
      <c r="E10" s="81"/>
      <c r="F10" s="80"/>
      <c r="G10" s="81"/>
      <c r="H10" s="81"/>
      <c r="I10" s="80"/>
      <c r="J10" s="80"/>
      <c r="K10" s="79"/>
      <c r="L10" s="80"/>
      <c r="M10" s="118"/>
      <c r="N10" s="118"/>
      <c r="O10" s="118"/>
      <c r="P10" s="118"/>
      <c r="Q10" s="81"/>
      <c r="R10" s="81"/>
      <c r="S10" s="119"/>
    </row>
    <row r="11" customFormat="false" ht="27.75" hidden="false" customHeight="true" outlineLevel="0" collapsed="false">
      <c r="A11" s="79"/>
      <c r="B11" s="80"/>
      <c r="C11" s="80"/>
      <c r="D11" s="80"/>
      <c r="E11" s="81"/>
      <c r="F11" s="80"/>
      <c r="G11" s="81"/>
      <c r="H11" s="81"/>
      <c r="I11" s="80"/>
      <c r="J11" s="80"/>
      <c r="K11" s="79"/>
      <c r="L11" s="80"/>
      <c r="M11" s="118"/>
      <c r="N11" s="118"/>
      <c r="O11" s="118"/>
      <c r="P11" s="118"/>
      <c r="Q11" s="81"/>
      <c r="R11" s="81"/>
      <c r="S11" s="119"/>
    </row>
    <row r="12" customFormat="false" ht="27.75" hidden="false" customHeight="true" outlineLevel="0" collapsed="false">
      <c r="A12" s="79"/>
      <c r="B12" s="80"/>
      <c r="C12" s="80"/>
      <c r="D12" s="80"/>
      <c r="E12" s="81"/>
      <c r="F12" s="80"/>
      <c r="G12" s="81"/>
      <c r="H12" s="81"/>
      <c r="I12" s="80"/>
      <c r="J12" s="80"/>
      <c r="K12" s="79"/>
      <c r="L12" s="80"/>
      <c r="M12" s="118"/>
      <c r="N12" s="118"/>
      <c r="O12" s="118"/>
      <c r="P12" s="118"/>
      <c r="Q12" s="81"/>
      <c r="R12" s="81"/>
      <c r="S12" s="119"/>
    </row>
    <row r="13" customFormat="false" ht="27.75" hidden="false" customHeight="true" outlineLevel="0" collapsed="false">
      <c r="A13" s="79"/>
      <c r="B13" s="80"/>
      <c r="C13" s="80"/>
      <c r="D13" s="80"/>
      <c r="E13" s="81"/>
      <c r="F13" s="80"/>
      <c r="G13" s="81"/>
      <c r="H13" s="81"/>
      <c r="I13" s="80"/>
      <c r="J13" s="80"/>
      <c r="K13" s="79"/>
      <c r="L13" s="80"/>
      <c r="M13" s="118"/>
      <c r="N13" s="118"/>
      <c r="O13" s="118"/>
      <c r="P13" s="118"/>
      <c r="Q13" s="81"/>
      <c r="R13" s="81"/>
      <c r="S13" s="119"/>
    </row>
    <row r="14" customFormat="false" ht="27.75" hidden="false" customHeight="true" outlineLevel="0" collapsed="false">
      <c r="A14" s="79"/>
      <c r="B14" s="80"/>
      <c r="C14" s="80"/>
      <c r="D14" s="80"/>
      <c r="E14" s="81"/>
      <c r="F14" s="80"/>
      <c r="G14" s="81"/>
      <c r="H14" s="81"/>
      <c r="I14" s="80"/>
      <c r="J14" s="80"/>
      <c r="K14" s="79"/>
      <c r="L14" s="80"/>
      <c r="M14" s="118"/>
      <c r="N14" s="118"/>
      <c r="O14" s="118"/>
      <c r="P14" s="118"/>
      <c r="Q14" s="81"/>
      <c r="R14" s="81"/>
      <c r="S14" s="119"/>
    </row>
    <row r="15" customFormat="false" ht="27.75" hidden="false" customHeight="true" outlineLevel="0" collapsed="false">
      <c r="A15" s="79"/>
      <c r="B15" s="80"/>
      <c r="C15" s="80"/>
      <c r="D15" s="80"/>
      <c r="E15" s="81"/>
      <c r="F15" s="80"/>
      <c r="G15" s="81"/>
      <c r="H15" s="81"/>
      <c r="I15" s="80"/>
      <c r="J15" s="80"/>
      <c r="K15" s="79"/>
      <c r="L15" s="80"/>
      <c r="M15" s="118"/>
      <c r="N15" s="118"/>
      <c r="O15" s="118"/>
      <c r="P15" s="118"/>
      <c r="Q15" s="81"/>
      <c r="R15" s="81"/>
      <c r="S15" s="119"/>
    </row>
    <row r="16" customFormat="false" ht="27.75" hidden="false" customHeight="true" outlineLevel="0" collapsed="false">
      <c r="A16" s="79"/>
      <c r="B16" s="80"/>
      <c r="C16" s="80"/>
      <c r="D16" s="80"/>
      <c r="E16" s="81"/>
      <c r="F16" s="80"/>
      <c r="G16" s="81"/>
      <c r="H16" s="81"/>
      <c r="I16" s="80"/>
      <c r="J16" s="80"/>
      <c r="K16" s="79"/>
      <c r="L16" s="80"/>
      <c r="M16" s="118"/>
      <c r="N16" s="118"/>
      <c r="O16" s="118"/>
      <c r="P16" s="118"/>
      <c r="Q16" s="81"/>
      <c r="R16" s="81"/>
      <c r="S16" s="119"/>
    </row>
    <row r="17" customFormat="false" ht="27.75" hidden="false" customHeight="true" outlineLevel="0" collapsed="false">
      <c r="A17" s="79"/>
      <c r="B17" s="80"/>
      <c r="C17" s="80"/>
      <c r="D17" s="80"/>
      <c r="E17" s="81"/>
      <c r="F17" s="80"/>
      <c r="G17" s="81"/>
      <c r="H17" s="81"/>
      <c r="I17" s="80"/>
      <c r="J17" s="80"/>
      <c r="K17" s="79"/>
      <c r="L17" s="80"/>
      <c r="M17" s="118"/>
      <c r="N17" s="118"/>
      <c r="O17" s="118"/>
      <c r="P17" s="118"/>
      <c r="Q17" s="81"/>
      <c r="R17" s="81"/>
      <c r="S17" s="119"/>
    </row>
    <row r="18" customFormat="false" ht="27.75" hidden="false" customHeight="true" outlineLevel="0" collapsed="false">
      <c r="A18" s="79"/>
      <c r="B18" s="80"/>
      <c r="C18" s="80"/>
      <c r="D18" s="80"/>
      <c r="E18" s="81"/>
      <c r="F18" s="80"/>
      <c r="G18" s="81"/>
      <c r="H18" s="81"/>
      <c r="I18" s="80"/>
      <c r="J18" s="80"/>
      <c r="K18" s="79"/>
      <c r="L18" s="80"/>
      <c r="M18" s="118"/>
      <c r="N18" s="118"/>
      <c r="O18" s="118"/>
      <c r="P18" s="118"/>
      <c r="Q18" s="81"/>
      <c r="R18" s="81"/>
      <c r="S18" s="119"/>
    </row>
    <row r="19" customFormat="false" ht="27.75" hidden="false" customHeight="true" outlineLevel="0" collapsed="false">
      <c r="A19" s="79"/>
      <c r="B19" s="80"/>
      <c r="C19" s="80"/>
      <c r="D19" s="80"/>
      <c r="E19" s="81"/>
      <c r="F19" s="80"/>
      <c r="G19" s="81"/>
      <c r="H19" s="81"/>
      <c r="I19" s="80"/>
      <c r="J19" s="80"/>
      <c r="K19" s="79"/>
      <c r="L19" s="80"/>
      <c r="M19" s="118"/>
      <c r="N19" s="118"/>
      <c r="O19" s="118"/>
      <c r="P19" s="118"/>
      <c r="Q19" s="81"/>
      <c r="R19" s="81"/>
      <c r="S19" s="119"/>
    </row>
    <row r="20" customFormat="false" ht="27.75" hidden="false" customHeight="true" outlineLevel="0" collapsed="false">
      <c r="A20" s="79"/>
      <c r="B20" s="80"/>
      <c r="C20" s="80"/>
      <c r="D20" s="80"/>
      <c r="E20" s="81"/>
      <c r="F20" s="80"/>
      <c r="G20" s="81"/>
      <c r="H20" s="81"/>
      <c r="I20" s="80"/>
      <c r="J20" s="80"/>
      <c r="K20" s="79"/>
      <c r="L20" s="80"/>
      <c r="M20" s="118"/>
      <c r="N20" s="118"/>
      <c r="O20" s="118"/>
      <c r="P20" s="118"/>
      <c r="Q20" s="81"/>
      <c r="R20" s="81"/>
      <c r="S20" s="119"/>
    </row>
    <row r="21" customFormat="false" ht="27.75" hidden="false" customHeight="true" outlineLevel="0" collapsed="false">
      <c r="A21" s="79"/>
      <c r="B21" s="80"/>
      <c r="C21" s="80"/>
      <c r="D21" s="80"/>
      <c r="E21" s="81"/>
      <c r="F21" s="80"/>
      <c r="G21" s="81"/>
      <c r="H21" s="81"/>
      <c r="I21" s="80"/>
      <c r="J21" s="80"/>
      <c r="K21" s="79"/>
      <c r="L21" s="80"/>
      <c r="M21" s="118"/>
      <c r="N21" s="118"/>
      <c r="O21" s="118"/>
      <c r="P21" s="118"/>
      <c r="Q21" s="81"/>
      <c r="R21" s="81"/>
      <c r="S21" s="119"/>
    </row>
    <row r="22" customFormat="false" ht="27.75" hidden="false" customHeight="true" outlineLevel="0" collapsed="false">
      <c r="A22" s="79"/>
      <c r="B22" s="80"/>
      <c r="C22" s="80"/>
      <c r="D22" s="80"/>
      <c r="E22" s="81"/>
      <c r="F22" s="80"/>
      <c r="G22" s="81"/>
      <c r="H22" s="81"/>
      <c r="I22" s="80"/>
      <c r="J22" s="80"/>
      <c r="K22" s="79"/>
      <c r="L22" s="80"/>
      <c r="M22" s="118"/>
      <c r="N22" s="118"/>
      <c r="O22" s="118"/>
      <c r="P22" s="118"/>
      <c r="Q22" s="81"/>
      <c r="R22" s="81"/>
      <c r="S22" s="119"/>
    </row>
    <row r="23" customFormat="false" ht="27.75" hidden="false" customHeight="true" outlineLevel="0" collapsed="false">
      <c r="A23" s="79"/>
      <c r="B23" s="80"/>
      <c r="C23" s="80"/>
      <c r="D23" s="80"/>
      <c r="E23" s="81"/>
      <c r="F23" s="80"/>
      <c r="G23" s="81"/>
      <c r="H23" s="81"/>
      <c r="I23" s="80"/>
      <c r="J23" s="80"/>
      <c r="K23" s="79"/>
      <c r="L23" s="80"/>
      <c r="M23" s="118"/>
      <c r="N23" s="118"/>
      <c r="O23" s="118"/>
      <c r="P23" s="118"/>
      <c r="Q23" s="81"/>
      <c r="R23" s="81"/>
      <c r="S23" s="119"/>
    </row>
    <row r="24" customFormat="false" ht="27.75" hidden="false" customHeight="true" outlineLevel="0" collapsed="false">
      <c r="A24" s="79"/>
      <c r="B24" s="80"/>
      <c r="C24" s="80"/>
      <c r="D24" s="80"/>
      <c r="E24" s="81"/>
      <c r="F24" s="80"/>
      <c r="G24" s="81"/>
      <c r="H24" s="81"/>
      <c r="I24" s="80"/>
      <c r="J24" s="80"/>
      <c r="K24" s="79"/>
      <c r="L24" s="80"/>
      <c r="M24" s="118"/>
      <c r="N24" s="118"/>
      <c r="O24" s="118"/>
      <c r="P24" s="118"/>
      <c r="Q24" s="81"/>
      <c r="R24" s="81"/>
      <c r="S24" s="119"/>
    </row>
    <row r="25" customFormat="false" ht="27.75" hidden="false" customHeight="true" outlineLevel="0" collapsed="false">
      <c r="A25" s="79"/>
      <c r="B25" s="80"/>
      <c r="C25" s="80"/>
      <c r="D25" s="80"/>
      <c r="E25" s="81"/>
      <c r="F25" s="80"/>
      <c r="G25" s="81"/>
      <c r="H25" s="81"/>
      <c r="I25" s="80"/>
      <c r="J25" s="80"/>
      <c r="K25" s="79"/>
      <c r="L25" s="80"/>
      <c r="M25" s="118"/>
      <c r="N25" s="118"/>
      <c r="O25" s="118"/>
      <c r="P25" s="118"/>
      <c r="Q25" s="81"/>
      <c r="R25" s="81"/>
      <c r="S25" s="119"/>
    </row>
    <row r="26" customFormat="false" ht="27.75" hidden="false" customHeight="true" outlineLevel="0" collapsed="false">
      <c r="A26" s="79"/>
      <c r="B26" s="80"/>
      <c r="C26" s="80"/>
      <c r="D26" s="80"/>
      <c r="E26" s="81"/>
      <c r="F26" s="80"/>
      <c r="G26" s="81"/>
      <c r="H26" s="81"/>
      <c r="I26" s="80"/>
      <c r="J26" s="80"/>
      <c r="K26" s="79"/>
      <c r="L26" s="80"/>
      <c r="M26" s="118"/>
      <c r="N26" s="118"/>
      <c r="O26" s="118"/>
      <c r="P26" s="118"/>
      <c r="Q26" s="81"/>
      <c r="R26" s="81"/>
      <c r="S26" s="119"/>
    </row>
    <row r="27" customFormat="false" ht="27.75" hidden="false" customHeight="true" outlineLevel="0" collapsed="false">
      <c r="A27" s="79"/>
      <c r="B27" s="80"/>
      <c r="C27" s="80"/>
      <c r="D27" s="80"/>
      <c r="E27" s="81"/>
      <c r="F27" s="80"/>
      <c r="G27" s="81"/>
      <c r="H27" s="81"/>
      <c r="I27" s="80"/>
      <c r="J27" s="80"/>
      <c r="K27" s="79"/>
      <c r="L27" s="80"/>
      <c r="M27" s="118"/>
      <c r="N27" s="118"/>
      <c r="O27" s="118"/>
      <c r="P27" s="118"/>
      <c r="Q27" s="81"/>
      <c r="R27" s="81"/>
      <c r="S27" s="119"/>
    </row>
    <row r="28" customFormat="false" ht="27.75" hidden="false" customHeight="true" outlineLevel="0" collapsed="false">
      <c r="A28" s="79"/>
      <c r="B28" s="80"/>
      <c r="C28" s="80"/>
      <c r="D28" s="80"/>
      <c r="E28" s="81"/>
      <c r="F28" s="80"/>
      <c r="G28" s="81"/>
      <c r="H28" s="81"/>
      <c r="I28" s="80"/>
      <c r="J28" s="80"/>
      <c r="K28" s="79"/>
      <c r="L28" s="80"/>
      <c r="M28" s="118"/>
      <c r="N28" s="118"/>
      <c r="O28" s="118"/>
      <c r="P28" s="118"/>
      <c r="Q28" s="81"/>
      <c r="R28" s="81"/>
      <c r="S28" s="119"/>
    </row>
    <row r="29" customFormat="false" ht="27.75" hidden="false" customHeight="true" outlineLevel="0" collapsed="false">
      <c r="A29" s="79"/>
      <c r="B29" s="80"/>
      <c r="C29" s="80"/>
      <c r="D29" s="80"/>
      <c r="E29" s="81"/>
      <c r="F29" s="80"/>
      <c r="G29" s="81"/>
      <c r="H29" s="81"/>
      <c r="I29" s="80"/>
      <c r="J29" s="80"/>
      <c r="K29" s="79"/>
      <c r="L29" s="80"/>
      <c r="M29" s="118"/>
      <c r="N29" s="118"/>
      <c r="O29" s="118"/>
      <c r="P29" s="118"/>
      <c r="Q29" s="81"/>
      <c r="R29" s="81"/>
      <c r="S29" s="119"/>
    </row>
    <row r="30" customFormat="false" ht="27.75" hidden="false" customHeight="true" outlineLevel="0" collapsed="false">
      <c r="A30" s="79"/>
      <c r="B30" s="80"/>
      <c r="C30" s="80"/>
      <c r="D30" s="80"/>
      <c r="E30" s="81"/>
      <c r="F30" s="80"/>
      <c r="G30" s="81"/>
      <c r="H30" s="81"/>
      <c r="I30" s="80"/>
      <c r="J30" s="80"/>
      <c r="K30" s="79"/>
      <c r="L30" s="80"/>
      <c r="M30" s="118"/>
      <c r="N30" s="118"/>
      <c r="O30" s="118"/>
      <c r="P30" s="118"/>
      <c r="Q30" s="81"/>
      <c r="R30" s="81"/>
      <c r="S30" s="119"/>
    </row>
    <row r="31" customFormat="false" ht="27.75" hidden="false" customHeight="true" outlineLevel="0" collapsed="false">
      <c r="A31" s="79"/>
      <c r="B31" s="80"/>
      <c r="C31" s="80"/>
      <c r="D31" s="80"/>
      <c r="E31" s="81"/>
      <c r="F31" s="80"/>
      <c r="G31" s="81"/>
      <c r="H31" s="81"/>
      <c r="I31" s="80"/>
      <c r="J31" s="80"/>
      <c r="K31" s="79"/>
      <c r="L31" s="80"/>
      <c r="M31" s="118"/>
      <c r="N31" s="118"/>
      <c r="O31" s="118"/>
      <c r="P31" s="118"/>
      <c r="Q31" s="81"/>
      <c r="R31" s="81"/>
      <c r="S31" s="119"/>
    </row>
    <row r="32" customFormat="false" ht="27.75" hidden="false" customHeight="true" outlineLevel="0" collapsed="false">
      <c r="A32" s="79"/>
      <c r="B32" s="80"/>
      <c r="C32" s="80"/>
      <c r="D32" s="80"/>
      <c r="E32" s="81"/>
      <c r="F32" s="80"/>
      <c r="G32" s="81"/>
      <c r="H32" s="81"/>
      <c r="I32" s="80"/>
      <c r="J32" s="80"/>
      <c r="K32" s="79"/>
      <c r="L32" s="80"/>
      <c r="M32" s="118"/>
      <c r="N32" s="118"/>
      <c r="O32" s="118"/>
      <c r="P32" s="118"/>
      <c r="Q32" s="81"/>
      <c r="R32" s="81"/>
      <c r="S32" s="119"/>
    </row>
    <row r="33" customFormat="false" ht="27.75" hidden="false" customHeight="true" outlineLevel="0" collapsed="false">
      <c r="A33" s="79"/>
      <c r="B33" s="80"/>
      <c r="C33" s="80"/>
      <c r="D33" s="80"/>
      <c r="E33" s="81"/>
      <c r="F33" s="80"/>
      <c r="G33" s="81"/>
      <c r="H33" s="81"/>
      <c r="I33" s="80"/>
      <c r="J33" s="80"/>
      <c r="K33" s="79"/>
      <c r="L33" s="80"/>
      <c r="M33" s="118"/>
      <c r="N33" s="118"/>
      <c r="O33" s="118"/>
      <c r="P33" s="118"/>
      <c r="Q33" s="81"/>
      <c r="R33" s="81"/>
      <c r="S33" s="119"/>
    </row>
    <row r="34" customFormat="false" ht="27.75" hidden="false" customHeight="true" outlineLevel="0" collapsed="false">
      <c r="A34" s="79"/>
      <c r="B34" s="80"/>
      <c r="C34" s="80"/>
      <c r="D34" s="80"/>
      <c r="E34" s="81"/>
      <c r="F34" s="80"/>
      <c r="G34" s="81"/>
      <c r="H34" s="81"/>
      <c r="I34" s="80"/>
      <c r="J34" s="80"/>
      <c r="K34" s="79"/>
      <c r="L34" s="80"/>
      <c r="M34" s="118"/>
      <c r="N34" s="118"/>
      <c r="O34" s="118"/>
      <c r="P34" s="118"/>
      <c r="Q34" s="81"/>
      <c r="R34" s="81"/>
      <c r="S34" s="119"/>
    </row>
    <row r="35" customFormat="false" ht="27.75" hidden="false" customHeight="true" outlineLevel="0" collapsed="false">
      <c r="A35" s="79"/>
      <c r="B35" s="80"/>
      <c r="C35" s="80"/>
      <c r="D35" s="80"/>
      <c r="E35" s="81"/>
      <c r="F35" s="80"/>
      <c r="G35" s="81"/>
      <c r="H35" s="81"/>
      <c r="I35" s="80"/>
      <c r="J35" s="80"/>
      <c r="K35" s="79"/>
      <c r="L35" s="80"/>
      <c r="M35" s="118"/>
      <c r="N35" s="118"/>
      <c r="O35" s="118"/>
      <c r="P35" s="118"/>
      <c r="Q35" s="81"/>
      <c r="R35" s="81"/>
      <c r="S35" s="119"/>
    </row>
    <row r="36" customFormat="false" ht="27.75" hidden="false" customHeight="true" outlineLevel="0" collapsed="false">
      <c r="A36" s="79"/>
      <c r="B36" s="80"/>
      <c r="C36" s="80"/>
      <c r="D36" s="80"/>
      <c r="E36" s="81"/>
      <c r="F36" s="80"/>
      <c r="G36" s="81"/>
      <c r="H36" s="81"/>
      <c r="I36" s="80"/>
      <c r="J36" s="80"/>
      <c r="K36" s="79"/>
      <c r="L36" s="80"/>
      <c r="M36" s="118"/>
      <c r="N36" s="118"/>
      <c r="O36" s="118"/>
      <c r="P36" s="118"/>
      <c r="Q36" s="81"/>
      <c r="R36" s="81"/>
      <c r="S36" s="119"/>
    </row>
    <row r="37" customFormat="false" ht="27.75" hidden="false" customHeight="true" outlineLevel="0" collapsed="false">
      <c r="A37" s="79"/>
      <c r="B37" s="80"/>
      <c r="C37" s="80"/>
      <c r="D37" s="80"/>
      <c r="E37" s="81"/>
      <c r="F37" s="80"/>
      <c r="G37" s="81"/>
      <c r="H37" s="81"/>
      <c r="I37" s="80"/>
      <c r="J37" s="80"/>
      <c r="K37" s="79"/>
      <c r="L37" s="80"/>
      <c r="M37" s="118"/>
      <c r="N37" s="118"/>
      <c r="O37" s="118"/>
      <c r="P37" s="118"/>
      <c r="Q37" s="81"/>
      <c r="R37" s="81"/>
      <c r="S37" s="119"/>
    </row>
    <row r="38" customFormat="false" ht="27.75" hidden="false" customHeight="true" outlineLevel="0" collapsed="false">
      <c r="A38" s="79"/>
      <c r="B38" s="80"/>
      <c r="C38" s="80"/>
      <c r="D38" s="80"/>
      <c r="E38" s="81"/>
      <c r="F38" s="80"/>
      <c r="G38" s="81"/>
      <c r="H38" s="81"/>
      <c r="I38" s="80"/>
      <c r="J38" s="80"/>
      <c r="K38" s="79"/>
      <c r="L38" s="80"/>
      <c r="M38" s="118"/>
      <c r="N38" s="118"/>
      <c r="O38" s="118"/>
      <c r="P38" s="118"/>
      <c r="Q38" s="81"/>
      <c r="R38" s="81"/>
      <c r="S38" s="119"/>
    </row>
    <row r="39" customFormat="false" ht="27.75" hidden="false" customHeight="true" outlineLevel="0" collapsed="false">
      <c r="A39" s="79"/>
      <c r="B39" s="80"/>
      <c r="C39" s="80"/>
      <c r="D39" s="80"/>
      <c r="E39" s="81"/>
      <c r="F39" s="80"/>
      <c r="G39" s="81"/>
      <c r="H39" s="81"/>
      <c r="I39" s="80"/>
      <c r="J39" s="80"/>
      <c r="K39" s="79"/>
      <c r="L39" s="80"/>
      <c r="M39" s="118"/>
      <c r="N39" s="118"/>
      <c r="O39" s="118"/>
      <c r="P39" s="118"/>
      <c r="Q39" s="81"/>
      <c r="R39" s="81"/>
      <c r="S39" s="119"/>
    </row>
    <row r="40" customFormat="false" ht="27.75" hidden="false" customHeight="true" outlineLevel="0" collapsed="false">
      <c r="A40" s="79"/>
      <c r="B40" s="80"/>
      <c r="C40" s="80"/>
      <c r="D40" s="80"/>
      <c r="E40" s="81"/>
      <c r="F40" s="80"/>
      <c r="G40" s="81"/>
      <c r="H40" s="81"/>
      <c r="I40" s="80"/>
      <c r="J40" s="80"/>
      <c r="K40" s="79"/>
      <c r="L40" s="80"/>
      <c r="M40" s="118"/>
      <c r="N40" s="118"/>
      <c r="O40" s="118"/>
      <c r="P40" s="118"/>
      <c r="Q40" s="81"/>
      <c r="R40" s="81"/>
      <c r="S40" s="119"/>
    </row>
    <row r="41" customFormat="false" ht="27.75" hidden="false" customHeight="true" outlineLevel="0" collapsed="false">
      <c r="A41" s="79"/>
      <c r="B41" s="80"/>
      <c r="C41" s="80"/>
      <c r="D41" s="80"/>
      <c r="E41" s="81"/>
      <c r="F41" s="80"/>
      <c r="G41" s="81"/>
      <c r="H41" s="81"/>
      <c r="I41" s="80"/>
      <c r="J41" s="80"/>
      <c r="K41" s="79"/>
      <c r="L41" s="80"/>
      <c r="M41" s="118"/>
      <c r="N41" s="118"/>
      <c r="O41" s="118"/>
      <c r="P41" s="118"/>
      <c r="Q41" s="81"/>
      <c r="R41" s="81"/>
      <c r="S41" s="119"/>
    </row>
    <row r="42" customFormat="false" ht="27.75" hidden="false" customHeight="true" outlineLevel="0" collapsed="false">
      <c r="A42" s="79"/>
      <c r="B42" s="80"/>
      <c r="C42" s="80"/>
      <c r="D42" s="80"/>
      <c r="E42" s="81"/>
      <c r="F42" s="80"/>
      <c r="G42" s="81"/>
      <c r="H42" s="81"/>
      <c r="I42" s="80"/>
      <c r="J42" s="80"/>
      <c r="K42" s="79"/>
      <c r="L42" s="80"/>
      <c r="M42" s="118"/>
      <c r="N42" s="118"/>
      <c r="O42" s="118"/>
      <c r="P42" s="118"/>
      <c r="Q42" s="81"/>
      <c r="R42" s="81"/>
      <c r="S42" s="119"/>
    </row>
    <row r="43" customFormat="false" ht="27.75" hidden="false" customHeight="true" outlineLevel="0" collapsed="false">
      <c r="A43" s="79"/>
      <c r="B43" s="80"/>
      <c r="C43" s="80"/>
      <c r="D43" s="80"/>
      <c r="E43" s="81"/>
      <c r="F43" s="80"/>
      <c r="G43" s="81"/>
      <c r="H43" s="81"/>
      <c r="I43" s="80"/>
      <c r="J43" s="80"/>
      <c r="K43" s="79"/>
      <c r="L43" s="80"/>
      <c r="M43" s="118"/>
      <c r="N43" s="118"/>
      <c r="O43" s="118"/>
      <c r="P43" s="118"/>
      <c r="Q43" s="81"/>
      <c r="R43" s="81"/>
      <c r="S43" s="119"/>
    </row>
    <row r="44" customFormat="false" ht="27.75" hidden="false" customHeight="true" outlineLevel="0" collapsed="false">
      <c r="A44" s="79"/>
      <c r="B44" s="80"/>
      <c r="C44" s="80"/>
      <c r="D44" s="80"/>
      <c r="E44" s="81"/>
      <c r="F44" s="80"/>
      <c r="G44" s="81"/>
      <c r="H44" s="81"/>
      <c r="I44" s="80"/>
      <c r="J44" s="80"/>
      <c r="K44" s="79"/>
      <c r="L44" s="80"/>
      <c r="M44" s="118"/>
      <c r="N44" s="118"/>
      <c r="O44" s="118"/>
      <c r="P44" s="118"/>
      <c r="Q44" s="81"/>
      <c r="R44" s="81"/>
      <c r="S44" s="119"/>
    </row>
    <row r="45" customFormat="false" ht="27.75" hidden="false" customHeight="true" outlineLevel="0" collapsed="false">
      <c r="A45" s="79"/>
      <c r="B45" s="80"/>
      <c r="C45" s="80"/>
      <c r="D45" s="80"/>
      <c r="E45" s="81"/>
      <c r="F45" s="80"/>
      <c r="G45" s="81"/>
      <c r="H45" s="81"/>
      <c r="I45" s="80"/>
      <c r="J45" s="80"/>
      <c r="K45" s="79"/>
      <c r="L45" s="80"/>
      <c r="M45" s="118"/>
      <c r="N45" s="118"/>
      <c r="O45" s="118"/>
      <c r="P45" s="118"/>
      <c r="Q45" s="81"/>
      <c r="R45" s="81"/>
      <c r="S45" s="119"/>
    </row>
    <row r="46" customFormat="false" ht="27.75" hidden="false" customHeight="true" outlineLevel="0" collapsed="false">
      <c r="A46" s="79"/>
      <c r="B46" s="80"/>
      <c r="C46" s="80"/>
      <c r="D46" s="80"/>
      <c r="E46" s="81"/>
      <c r="F46" s="80"/>
      <c r="G46" s="81"/>
      <c r="H46" s="81"/>
      <c r="I46" s="80"/>
      <c r="J46" s="80"/>
      <c r="K46" s="79"/>
      <c r="L46" s="80"/>
      <c r="M46" s="118"/>
      <c r="N46" s="118"/>
      <c r="O46" s="118"/>
      <c r="P46" s="118"/>
      <c r="Q46" s="81"/>
      <c r="R46" s="81"/>
      <c r="S46" s="119"/>
    </row>
    <row r="47" customFormat="false" ht="27.75" hidden="false" customHeight="true" outlineLevel="0" collapsed="false">
      <c r="A47" s="79"/>
      <c r="B47" s="80"/>
      <c r="C47" s="80"/>
      <c r="D47" s="80"/>
      <c r="E47" s="81"/>
      <c r="F47" s="80"/>
      <c r="G47" s="81"/>
      <c r="H47" s="81"/>
      <c r="I47" s="80"/>
      <c r="J47" s="80"/>
      <c r="K47" s="79"/>
      <c r="L47" s="80"/>
      <c r="M47" s="118"/>
      <c r="N47" s="118"/>
      <c r="O47" s="118"/>
      <c r="P47" s="118"/>
      <c r="Q47" s="81"/>
      <c r="R47" s="81"/>
      <c r="S47" s="119"/>
    </row>
    <row r="48" customFormat="false" ht="27.75" hidden="false" customHeight="true" outlineLevel="0" collapsed="false">
      <c r="A48" s="79"/>
      <c r="B48" s="80"/>
      <c r="C48" s="80"/>
      <c r="D48" s="80"/>
      <c r="E48" s="81"/>
      <c r="F48" s="80"/>
      <c r="G48" s="81"/>
      <c r="H48" s="81"/>
      <c r="I48" s="80"/>
      <c r="J48" s="80"/>
      <c r="K48" s="79"/>
      <c r="L48" s="80"/>
      <c r="M48" s="118"/>
      <c r="N48" s="118"/>
      <c r="O48" s="118"/>
      <c r="P48" s="118"/>
      <c r="Q48" s="81"/>
      <c r="R48" s="81"/>
      <c r="S48" s="119"/>
    </row>
    <row r="49" customFormat="false" ht="27.75" hidden="false" customHeight="true" outlineLevel="0" collapsed="false">
      <c r="A49" s="79"/>
      <c r="B49" s="80"/>
      <c r="C49" s="80"/>
      <c r="D49" s="80"/>
      <c r="E49" s="81"/>
      <c r="F49" s="80"/>
      <c r="G49" s="81"/>
      <c r="H49" s="81"/>
      <c r="I49" s="80"/>
      <c r="J49" s="80"/>
      <c r="K49" s="79"/>
      <c r="L49" s="80"/>
      <c r="M49" s="118"/>
      <c r="N49" s="118"/>
      <c r="O49" s="118"/>
      <c r="P49" s="118"/>
      <c r="Q49" s="81"/>
      <c r="R49" s="81"/>
      <c r="S49" s="119"/>
    </row>
    <row r="50" customFormat="false" ht="27.75" hidden="false" customHeight="true" outlineLevel="0" collapsed="false">
      <c r="A50" s="79"/>
      <c r="B50" s="80"/>
      <c r="C50" s="80"/>
      <c r="D50" s="80"/>
      <c r="E50" s="81"/>
      <c r="F50" s="80"/>
      <c r="G50" s="81"/>
      <c r="H50" s="81"/>
      <c r="I50" s="80"/>
      <c r="J50" s="80"/>
      <c r="K50" s="79"/>
      <c r="L50" s="80"/>
      <c r="M50" s="118"/>
      <c r="N50" s="118"/>
      <c r="O50" s="118"/>
      <c r="P50" s="118"/>
      <c r="Q50" s="81"/>
      <c r="R50" s="81"/>
      <c r="S50" s="119"/>
    </row>
    <row r="51" customFormat="false" ht="27.75" hidden="false" customHeight="true" outlineLevel="0" collapsed="false">
      <c r="A51" s="79"/>
      <c r="B51" s="80"/>
      <c r="C51" s="80"/>
      <c r="D51" s="80"/>
      <c r="E51" s="81"/>
      <c r="F51" s="80"/>
      <c r="G51" s="81"/>
      <c r="H51" s="81"/>
      <c r="I51" s="80"/>
      <c r="J51" s="80"/>
      <c r="K51" s="79"/>
      <c r="L51" s="80"/>
      <c r="M51" s="118"/>
      <c r="N51" s="118"/>
      <c r="O51" s="118"/>
      <c r="P51" s="118"/>
      <c r="Q51" s="81"/>
      <c r="R51" s="81"/>
      <c r="S51" s="119"/>
    </row>
    <row r="52" customFormat="false" ht="27.75" hidden="false" customHeight="true" outlineLevel="0" collapsed="false">
      <c r="A52" s="79"/>
      <c r="B52" s="80"/>
      <c r="C52" s="80"/>
      <c r="D52" s="80"/>
      <c r="E52" s="81"/>
      <c r="F52" s="80"/>
      <c r="G52" s="81"/>
      <c r="H52" s="81"/>
      <c r="I52" s="80"/>
      <c r="J52" s="80"/>
      <c r="K52" s="79"/>
      <c r="L52" s="80"/>
      <c r="M52" s="118"/>
      <c r="N52" s="118"/>
      <c r="O52" s="118"/>
      <c r="P52" s="118"/>
      <c r="Q52" s="81"/>
      <c r="R52" s="81"/>
      <c r="S52" s="119"/>
    </row>
    <row r="53" customFormat="false" ht="27.75" hidden="false" customHeight="true" outlineLevel="0" collapsed="false">
      <c r="A53" s="79"/>
      <c r="B53" s="80"/>
      <c r="C53" s="80"/>
      <c r="D53" s="80"/>
      <c r="E53" s="81"/>
      <c r="F53" s="80"/>
      <c r="G53" s="81"/>
      <c r="H53" s="81"/>
      <c r="I53" s="80"/>
      <c r="J53" s="80"/>
      <c r="K53" s="79"/>
      <c r="L53" s="80"/>
      <c r="M53" s="118"/>
      <c r="N53" s="118"/>
      <c r="O53" s="118"/>
      <c r="P53" s="118"/>
      <c r="Q53" s="81"/>
      <c r="R53" s="81"/>
      <c r="S53" s="119"/>
    </row>
    <row r="54" customFormat="false" ht="27.75" hidden="false" customHeight="true" outlineLevel="0" collapsed="false">
      <c r="A54" s="79"/>
      <c r="B54" s="80"/>
      <c r="C54" s="80"/>
      <c r="D54" s="80"/>
      <c r="E54" s="81"/>
      <c r="F54" s="80"/>
      <c r="G54" s="81"/>
      <c r="H54" s="81"/>
      <c r="I54" s="80"/>
      <c r="J54" s="80"/>
      <c r="K54" s="79"/>
      <c r="L54" s="80"/>
      <c r="M54" s="118"/>
      <c r="N54" s="118"/>
      <c r="O54" s="118"/>
      <c r="P54" s="118"/>
      <c r="Q54" s="81"/>
      <c r="R54" s="81"/>
      <c r="S54" s="119"/>
    </row>
    <row r="55" customFormat="false" ht="27.75" hidden="false" customHeight="true" outlineLevel="0" collapsed="false">
      <c r="A55" s="79"/>
      <c r="B55" s="80"/>
      <c r="C55" s="80"/>
      <c r="D55" s="80"/>
      <c r="E55" s="81"/>
      <c r="F55" s="80"/>
      <c r="G55" s="81"/>
      <c r="H55" s="81"/>
      <c r="I55" s="80"/>
      <c r="J55" s="80"/>
      <c r="K55" s="79"/>
      <c r="L55" s="80"/>
      <c r="M55" s="118"/>
      <c r="N55" s="118"/>
      <c r="O55" s="118"/>
      <c r="P55" s="118"/>
      <c r="Q55" s="81"/>
      <c r="R55" s="81"/>
      <c r="S55" s="119"/>
    </row>
    <row r="56" customFormat="false" ht="27.75" hidden="false" customHeight="true" outlineLevel="0" collapsed="false">
      <c r="A56" s="79"/>
      <c r="B56" s="80"/>
      <c r="C56" s="80"/>
      <c r="D56" s="80"/>
      <c r="E56" s="81"/>
      <c r="F56" s="80"/>
      <c r="G56" s="81"/>
      <c r="H56" s="81"/>
      <c r="I56" s="80"/>
      <c r="J56" s="80"/>
      <c r="K56" s="79"/>
      <c r="L56" s="80"/>
      <c r="M56" s="118"/>
      <c r="N56" s="118"/>
      <c r="O56" s="118"/>
      <c r="P56" s="118"/>
      <c r="Q56" s="81"/>
      <c r="R56" s="81"/>
      <c r="S56" s="119"/>
    </row>
    <row r="57" customFormat="false" ht="27.75" hidden="false" customHeight="true" outlineLevel="0" collapsed="false">
      <c r="A57" s="79"/>
      <c r="B57" s="80"/>
      <c r="C57" s="80"/>
      <c r="D57" s="80"/>
      <c r="E57" s="81"/>
      <c r="F57" s="80"/>
      <c r="G57" s="81"/>
      <c r="H57" s="81"/>
      <c r="I57" s="80"/>
      <c r="J57" s="80"/>
      <c r="K57" s="79"/>
      <c r="L57" s="80"/>
      <c r="M57" s="118"/>
      <c r="N57" s="118"/>
      <c r="O57" s="118"/>
      <c r="P57" s="118"/>
      <c r="Q57" s="81"/>
      <c r="R57" s="81"/>
      <c r="S57" s="119"/>
    </row>
    <row r="58" customFormat="false" ht="27.75" hidden="false" customHeight="true" outlineLevel="0" collapsed="false">
      <c r="A58" s="79"/>
      <c r="B58" s="80"/>
      <c r="C58" s="80"/>
      <c r="D58" s="80"/>
      <c r="E58" s="81"/>
      <c r="F58" s="80"/>
      <c r="G58" s="81"/>
      <c r="H58" s="81"/>
      <c r="I58" s="80"/>
      <c r="J58" s="80"/>
      <c r="K58" s="79"/>
      <c r="L58" s="80"/>
      <c r="M58" s="118"/>
      <c r="N58" s="118"/>
      <c r="O58" s="118"/>
      <c r="P58" s="118"/>
      <c r="Q58" s="81"/>
      <c r="R58" s="81"/>
      <c r="S58" s="119"/>
    </row>
    <row r="59" customFormat="false" ht="27.75" hidden="false" customHeight="true" outlineLevel="0" collapsed="false">
      <c r="A59" s="79"/>
      <c r="B59" s="80"/>
      <c r="C59" s="80"/>
      <c r="D59" s="80"/>
      <c r="E59" s="81"/>
      <c r="F59" s="80"/>
      <c r="G59" s="81"/>
      <c r="H59" s="81"/>
      <c r="I59" s="80"/>
      <c r="J59" s="80"/>
      <c r="K59" s="79"/>
      <c r="L59" s="80"/>
      <c r="M59" s="118"/>
      <c r="N59" s="118"/>
      <c r="O59" s="118"/>
      <c r="P59" s="118"/>
      <c r="Q59" s="81"/>
      <c r="R59" s="81"/>
      <c r="S59" s="119"/>
    </row>
    <row r="60" customFormat="false" ht="27.75" hidden="false" customHeight="true" outlineLevel="0" collapsed="false">
      <c r="A60" s="79"/>
      <c r="B60" s="80"/>
      <c r="C60" s="80"/>
      <c r="D60" s="80"/>
      <c r="E60" s="81"/>
      <c r="F60" s="80"/>
      <c r="G60" s="81"/>
      <c r="H60" s="81"/>
      <c r="I60" s="80"/>
      <c r="J60" s="80"/>
      <c r="K60" s="79"/>
      <c r="L60" s="80"/>
      <c r="M60" s="118"/>
      <c r="N60" s="118"/>
      <c r="O60" s="118"/>
      <c r="P60" s="118"/>
      <c r="Q60" s="81"/>
      <c r="R60" s="81"/>
      <c r="S60" s="119"/>
    </row>
    <row r="61" customFormat="false" ht="27.75" hidden="false" customHeight="true" outlineLevel="0" collapsed="false">
      <c r="A61" s="79"/>
      <c r="B61" s="80"/>
      <c r="C61" s="80"/>
      <c r="D61" s="80"/>
      <c r="E61" s="81"/>
      <c r="F61" s="80"/>
      <c r="G61" s="81"/>
      <c r="H61" s="81"/>
      <c r="I61" s="80"/>
      <c r="J61" s="80"/>
      <c r="K61" s="79"/>
      <c r="L61" s="80"/>
      <c r="M61" s="118"/>
      <c r="N61" s="118"/>
      <c r="O61" s="118"/>
      <c r="P61" s="118"/>
      <c r="Q61" s="81"/>
      <c r="R61" s="81"/>
      <c r="S61" s="119"/>
    </row>
    <row r="62" customFormat="false" ht="27.75" hidden="false" customHeight="true" outlineLevel="0" collapsed="false">
      <c r="A62" s="79"/>
      <c r="B62" s="80"/>
      <c r="C62" s="80"/>
      <c r="D62" s="80"/>
      <c r="E62" s="81"/>
      <c r="F62" s="80"/>
      <c r="G62" s="81"/>
      <c r="H62" s="81"/>
      <c r="I62" s="80"/>
      <c r="J62" s="80"/>
      <c r="K62" s="79"/>
      <c r="L62" s="80"/>
      <c r="M62" s="118"/>
      <c r="N62" s="118"/>
      <c r="O62" s="118"/>
      <c r="P62" s="118"/>
      <c r="Q62" s="81"/>
      <c r="R62" s="81"/>
      <c r="S62" s="119"/>
    </row>
    <row r="63" customFormat="false" ht="27.75" hidden="false" customHeight="true" outlineLevel="0" collapsed="false">
      <c r="A63" s="79"/>
      <c r="B63" s="80"/>
      <c r="C63" s="80"/>
      <c r="D63" s="80"/>
      <c r="E63" s="81"/>
      <c r="F63" s="80"/>
      <c r="G63" s="81"/>
      <c r="H63" s="81"/>
      <c r="I63" s="80"/>
      <c r="J63" s="80"/>
      <c r="K63" s="79"/>
      <c r="L63" s="80"/>
      <c r="M63" s="118"/>
      <c r="N63" s="118"/>
      <c r="O63" s="118"/>
      <c r="P63" s="118"/>
      <c r="Q63" s="81"/>
      <c r="R63" s="81"/>
      <c r="S63" s="119"/>
    </row>
    <row r="64" customFormat="false" ht="27.75" hidden="false" customHeight="true" outlineLevel="0" collapsed="false">
      <c r="A64" s="79"/>
      <c r="B64" s="80"/>
      <c r="C64" s="80"/>
      <c r="D64" s="80"/>
      <c r="E64" s="81"/>
      <c r="F64" s="80"/>
      <c r="G64" s="81"/>
      <c r="H64" s="81"/>
      <c r="I64" s="80"/>
      <c r="J64" s="80"/>
      <c r="K64" s="79"/>
      <c r="L64" s="80"/>
      <c r="M64" s="118"/>
      <c r="N64" s="118"/>
      <c r="O64" s="118"/>
      <c r="P64" s="118"/>
      <c r="Q64" s="81"/>
      <c r="R64" s="81"/>
      <c r="S64" s="119"/>
    </row>
    <row r="65" customFormat="false" ht="27.75" hidden="false" customHeight="true" outlineLevel="0" collapsed="false">
      <c r="A65" s="79"/>
      <c r="B65" s="80"/>
      <c r="C65" s="80"/>
      <c r="D65" s="80"/>
      <c r="E65" s="81"/>
      <c r="F65" s="80"/>
      <c r="G65" s="81"/>
      <c r="H65" s="81"/>
      <c r="I65" s="80"/>
      <c r="J65" s="80"/>
      <c r="K65" s="79"/>
      <c r="L65" s="80"/>
      <c r="M65" s="118"/>
      <c r="N65" s="118"/>
      <c r="O65" s="118"/>
      <c r="P65" s="118"/>
      <c r="Q65" s="81"/>
      <c r="R65" s="81"/>
      <c r="S65" s="119"/>
    </row>
    <row r="66" customFormat="false" ht="27.75" hidden="false" customHeight="true" outlineLevel="0" collapsed="false">
      <c r="A66" s="79"/>
      <c r="B66" s="80"/>
      <c r="C66" s="80"/>
      <c r="D66" s="80"/>
      <c r="E66" s="81"/>
      <c r="F66" s="80"/>
      <c r="G66" s="81"/>
      <c r="H66" s="81"/>
      <c r="I66" s="80"/>
      <c r="J66" s="80"/>
      <c r="K66" s="79"/>
      <c r="L66" s="80"/>
      <c r="M66" s="118"/>
      <c r="N66" s="118"/>
      <c r="O66" s="118"/>
      <c r="P66" s="118"/>
      <c r="Q66" s="81"/>
      <c r="R66" s="81"/>
      <c r="S66" s="119"/>
    </row>
    <row r="67" customFormat="false" ht="27.75" hidden="false" customHeight="true" outlineLevel="0" collapsed="false">
      <c r="A67" s="79"/>
      <c r="B67" s="80"/>
      <c r="C67" s="80"/>
      <c r="D67" s="80"/>
      <c r="E67" s="81"/>
      <c r="F67" s="80"/>
      <c r="G67" s="81"/>
      <c r="H67" s="81"/>
      <c r="I67" s="80"/>
      <c r="J67" s="80"/>
      <c r="K67" s="79"/>
      <c r="L67" s="80"/>
      <c r="M67" s="118"/>
      <c r="N67" s="118"/>
      <c r="O67" s="118"/>
      <c r="P67" s="118"/>
      <c r="Q67" s="81"/>
      <c r="R67" s="81"/>
      <c r="S67" s="119"/>
    </row>
    <row r="68" customFormat="false" ht="27.75" hidden="false" customHeight="true" outlineLevel="0" collapsed="false">
      <c r="A68" s="79"/>
      <c r="B68" s="80"/>
      <c r="C68" s="80"/>
      <c r="D68" s="80"/>
      <c r="E68" s="81"/>
      <c r="F68" s="80"/>
      <c r="G68" s="81"/>
      <c r="H68" s="81"/>
      <c r="I68" s="80"/>
      <c r="J68" s="80"/>
      <c r="K68" s="79"/>
      <c r="L68" s="80"/>
      <c r="M68" s="118"/>
      <c r="N68" s="118"/>
      <c r="O68" s="118"/>
      <c r="P68" s="118"/>
      <c r="Q68" s="81"/>
      <c r="R68" s="81"/>
      <c r="S68" s="119"/>
    </row>
    <row r="69" customFormat="false" ht="27.75" hidden="false" customHeight="true" outlineLevel="0" collapsed="false">
      <c r="A69" s="79"/>
      <c r="B69" s="80"/>
      <c r="C69" s="80"/>
      <c r="D69" s="80"/>
      <c r="E69" s="81"/>
      <c r="F69" s="80"/>
      <c r="G69" s="81"/>
      <c r="H69" s="81"/>
      <c r="I69" s="80"/>
      <c r="J69" s="80"/>
      <c r="K69" s="79"/>
      <c r="L69" s="80"/>
      <c r="M69" s="118"/>
      <c r="N69" s="118"/>
      <c r="O69" s="118"/>
      <c r="P69" s="118"/>
      <c r="Q69" s="81"/>
      <c r="R69" s="81"/>
      <c r="S69" s="119"/>
    </row>
    <row r="70" customFormat="false" ht="27.75" hidden="false" customHeight="true" outlineLevel="0" collapsed="false">
      <c r="A70" s="79"/>
      <c r="B70" s="80"/>
      <c r="C70" s="80"/>
      <c r="D70" s="80"/>
      <c r="E70" s="81"/>
      <c r="F70" s="80"/>
      <c r="G70" s="81"/>
      <c r="H70" s="81"/>
      <c r="I70" s="80"/>
      <c r="J70" s="80"/>
      <c r="K70" s="79"/>
      <c r="L70" s="80"/>
      <c r="M70" s="118"/>
      <c r="N70" s="118"/>
      <c r="O70" s="118"/>
      <c r="P70" s="118"/>
      <c r="Q70" s="81"/>
      <c r="R70" s="81"/>
      <c r="S70" s="119"/>
    </row>
    <row r="71" customFormat="false" ht="27.75" hidden="false" customHeight="true" outlineLevel="0" collapsed="false">
      <c r="A71" s="79"/>
      <c r="B71" s="80"/>
      <c r="C71" s="80"/>
      <c r="D71" s="80"/>
      <c r="E71" s="81"/>
      <c r="F71" s="80"/>
      <c r="G71" s="81"/>
      <c r="H71" s="81"/>
      <c r="I71" s="80"/>
      <c r="J71" s="80"/>
      <c r="K71" s="79"/>
      <c r="L71" s="80"/>
      <c r="M71" s="118"/>
      <c r="N71" s="118"/>
      <c r="O71" s="118"/>
      <c r="P71" s="118"/>
      <c r="Q71" s="81"/>
      <c r="R71" s="81"/>
      <c r="S71" s="119"/>
    </row>
    <row r="72" customFormat="false" ht="27.75" hidden="false" customHeight="true" outlineLevel="0" collapsed="false">
      <c r="A72" s="79"/>
      <c r="B72" s="80"/>
      <c r="C72" s="80"/>
      <c r="D72" s="80"/>
      <c r="E72" s="81"/>
      <c r="F72" s="80"/>
      <c r="G72" s="81"/>
      <c r="H72" s="81"/>
      <c r="I72" s="80"/>
      <c r="J72" s="80"/>
      <c r="K72" s="79"/>
      <c r="L72" s="80"/>
      <c r="M72" s="118"/>
      <c r="N72" s="118"/>
      <c r="O72" s="118"/>
      <c r="P72" s="118"/>
      <c r="Q72" s="81"/>
      <c r="R72" s="81"/>
      <c r="S72" s="119"/>
    </row>
    <row r="73" customFormat="false" ht="27.75" hidden="false" customHeight="true" outlineLevel="0" collapsed="false">
      <c r="A73" s="79"/>
      <c r="B73" s="80"/>
      <c r="C73" s="80"/>
      <c r="D73" s="80"/>
      <c r="E73" s="81"/>
      <c r="F73" s="80"/>
      <c r="G73" s="81"/>
      <c r="H73" s="81"/>
      <c r="I73" s="80"/>
      <c r="J73" s="80"/>
      <c r="K73" s="79"/>
      <c r="L73" s="80"/>
      <c r="M73" s="118"/>
      <c r="N73" s="118"/>
      <c r="O73" s="118"/>
      <c r="P73" s="118"/>
      <c r="Q73" s="81"/>
      <c r="R73" s="81"/>
      <c r="S73" s="119"/>
    </row>
    <row r="74" customFormat="false" ht="27.75" hidden="false" customHeight="true" outlineLevel="0" collapsed="false">
      <c r="A74" s="79"/>
      <c r="B74" s="80"/>
      <c r="C74" s="80"/>
      <c r="D74" s="80"/>
      <c r="E74" s="81"/>
      <c r="F74" s="80"/>
      <c r="G74" s="81"/>
      <c r="H74" s="81"/>
      <c r="I74" s="80"/>
      <c r="J74" s="80"/>
      <c r="K74" s="79"/>
      <c r="L74" s="80"/>
      <c r="M74" s="118"/>
      <c r="N74" s="118"/>
      <c r="O74" s="118"/>
      <c r="P74" s="118"/>
      <c r="Q74" s="81"/>
      <c r="R74" s="81"/>
      <c r="S74" s="119"/>
    </row>
    <row r="75" customFormat="false" ht="27.75" hidden="false" customHeight="true" outlineLevel="0" collapsed="false">
      <c r="A75" s="79"/>
      <c r="B75" s="80"/>
      <c r="C75" s="80"/>
      <c r="D75" s="80"/>
      <c r="E75" s="81"/>
      <c r="F75" s="80"/>
      <c r="G75" s="81"/>
      <c r="H75" s="81"/>
      <c r="I75" s="80"/>
      <c r="J75" s="80"/>
      <c r="K75" s="79"/>
      <c r="L75" s="80"/>
      <c r="M75" s="118"/>
      <c r="N75" s="118"/>
      <c r="O75" s="118"/>
      <c r="P75" s="118"/>
      <c r="Q75" s="81"/>
      <c r="R75" s="81"/>
      <c r="S75" s="119"/>
    </row>
    <row r="76" customFormat="false" ht="27.75" hidden="false" customHeight="true" outlineLevel="0" collapsed="false">
      <c r="A76" s="79"/>
      <c r="B76" s="80"/>
      <c r="C76" s="80"/>
      <c r="D76" s="80"/>
      <c r="E76" s="81"/>
      <c r="F76" s="80"/>
      <c r="G76" s="81"/>
      <c r="H76" s="81"/>
      <c r="I76" s="80"/>
      <c r="J76" s="80"/>
      <c r="K76" s="79"/>
      <c r="L76" s="80"/>
      <c r="M76" s="118"/>
      <c r="N76" s="118"/>
      <c r="O76" s="118"/>
      <c r="P76" s="118"/>
      <c r="Q76" s="81"/>
      <c r="R76" s="81"/>
      <c r="S76" s="119"/>
    </row>
    <row r="77" customFormat="false" ht="27.75" hidden="false" customHeight="true" outlineLevel="0" collapsed="false">
      <c r="A77" s="79"/>
      <c r="B77" s="80"/>
      <c r="C77" s="80"/>
      <c r="D77" s="80"/>
      <c r="E77" s="81"/>
      <c r="F77" s="80"/>
      <c r="G77" s="81"/>
      <c r="H77" s="81"/>
      <c r="I77" s="80"/>
      <c r="J77" s="80"/>
      <c r="K77" s="79"/>
      <c r="L77" s="80"/>
      <c r="M77" s="118"/>
      <c r="N77" s="118"/>
      <c r="O77" s="118"/>
      <c r="P77" s="118"/>
      <c r="Q77" s="81"/>
      <c r="R77" s="81"/>
      <c r="S77" s="119"/>
    </row>
    <row r="78" customFormat="false" ht="27.75" hidden="false" customHeight="true" outlineLevel="0" collapsed="false">
      <c r="A78" s="79"/>
      <c r="B78" s="80"/>
      <c r="C78" s="80"/>
      <c r="D78" s="80"/>
      <c r="E78" s="81"/>
      <c r="F78" s="80"/>
      <c r="G78" s="81"/>
      <c r="H78" s="81"/>
      <c r="I78" s="80"/>
      <c r="J78" s="80"/>
      <c r="K78" s="79"/>
      <c r="L78" s="80"/>
      <c r="M78" s="118"/>
      <c r="N78" s="118"/>
      <c r="O78" s="118"/>
      <c r="P78" s="118"/>
      <c r="Q78" s="81"/>
      <c r="R78" s="81"/>
      <c r="S78" s="119"/>
    </row>
    <row r="79" customFormat="false" ht="27.75" hidden="false" customHeight="true" outlineLevel="0" collapsed="false">
      <c r="A79" s="79"/>
      <c r="B79" s="80"/>
      <c r="C79" s="80"/>
      <c r="D79" s="80"/>
      <c r="E79" s="81"/>
      <c r="F79" s="80"/>
      <c r="G79" s="81"/>
      <c r="H79" s="81"/>
      <c r="I79" s="80"/>
      <c r="J79" s="80"/>
      <c r="K79" s="79"/>
      <c r="L79" s="80"/>
      <c r="M79" s="118"/>
      <c r="N79" s="118"/>
      <c r="O79" s="118"/>
      <c r="P79" s="118"/>
      <c r="Q79" s="81"/>
      <c r="R79" s="81"/>
      <c r="S79" s="119"/>
    </row>
    <row r="80" customFormat="false" ht="27.75" hidden="false" customHeight="true" outlineLevel="0" collapsed="false">
      <c r="A80" s="79"/>
      <c r="B80" s="80"/>
      <c r="C80" s="80"/>
      <c r="D80" s="80"/>
      <c r="E80" s="81"/>
      <c r="F80" s="80"/>
      <c r="G80" s="81"/>
      <c r="H80" s="81"/>
      <c r="I80" s="80"/>
      <c r="J80" s="80"/>
      <c r="K80" s="79"/>
      <c r="L80" s="80"/>
      <c r="M80" s="118"/>
      <c r="N80" s="118"/>
      <c r="O80" s="118"/>
      <c r="P80" s="118"/>
      <c r="Q80" s="81"/>
      <c r="R80" s="81"/>
      <c r="S80" s="119"/>
    </row>
    <row r="81" customFormat="false" ht="27.75" hidden="false" customHeight="true" outlineLevel="0" collapsed="false">
      <c r="A81" s="79"/>
      <c r="B81" s="80"/>
      <c r="C81" s="80"/>
      <c r="D81" s="80"/>
      <c r="E81" s="81"/>
      <c r="F81" s="80"/>
      <c r="G81" s="81"/>
      <c r="H81" s="81"/>
      <c r="I81" s="80"/>
      <c r="J81" s="80"/>
      <c r="K81" s="79"/>
      <c r="L81" s="80"/>
      <c r="M81" s="118"/>
      <c r="N81" s="118"/>
      <c r="O81" s="118"/>
      <c r="P81" s="118"/>
      <c r="Q81" s="81"/>
      <c r="R81" s="81"/>
      <c r="S81" s="119"/>
    </row>
    <row r="82" customFormat="false" ht="27.75" hidden="false" customHeight="true" outlineLevel="0" collapsed="false">
      <c r="A82" s="79"/>
      <c r="B82" s="80"/>
      <c r="C82" s="80"/>
      <c r="D82" s="80"/>
      <c r="E82" s="81"/>
      <c r="F82" s="80"/>
      <c r="G82" s="81"/>
      <c r="H82" s="81"/>
      <c r="I82" s="80"/>
      <c r="J82" s="80"/>
      <c r="K82" s="79"/>
      <c r="L82" s="80"/>
      <c r="M82" s="118"/>
      <c r="N82" s="118"/>
      <c r="O82" s="118"/>
      <c r="P82" s="118"/>
      <c r="Q82" s="81"/>
      <c r="R82" s="81"/>
      <c r="S82" s="119"/>
    </row>
    <row r="83" customFormat="false" ht="27.75" hidden="false" customHeight="true" outlineLevel="0" collapsed="false">
      <c r="A83" s="79"/>
      <c r="B83" s="80"/>
      <c r="C83" s="80"/>
      <c r="D83" s="80"/>
      <c r="E83" s="81"/>
      <c r="F83" s="80"/>
      <c r="G83" s="81"/>
      <c r="H83" s="81"/>
      <c r="I83" s="80"/>
      <c r="J83" s="80"/>
      <c r="K83" s="79"/>
      <c r="L83" s="80"/>
      <c r="M83" s="118"/>
      <c r="N83" s="118"/>
      <c r="O83" s="118"/>
      <c r="P83" s="118"/>
      <c r="Q83" s="81"/>
      <c r="R83" s="81"/>
      <c r="S83" s="119"/>
    </row>
    <row r="84" customFormat="false" ht="27.75" hidden="false" customHeight="true" outlineLevel="0" collapsed="false">
      <c r="A84" s="79"/>
      <c r="B84" s="80"/>
      <c r="C84" s="80"/>
      <c r="D84" s="80"/>
      <c r="E84" s="81"/>
      <c r="F84" s="80"/>
      <c r="G84" s="81"/>
      <c r="H84" s="81"/>
      <c r="I84" s="80"/>
      <c r="J84" s="80"/>
      <c r="K84" s="79"/>
      <c r="L84" s="80"/>
      <c r="M84" s="118"/>
      <c r="N84" s="118"/>
      <c r="O84" s="118"/>
      <c r="P84" s="118"/>
      <c r="Q84" s="81"/>
      <c r="R84" s="81"/>
      <c r="S84" s="119"/>
    </row>
    <row r="85" customFormat="false" ht="27.75" hidden="false" customHeight="true" outlineLevel="0" collapsed="false">
      <c r="A85" s="79"/>
      <c r="B85" s="80"/>
      <c r="C85" s="80"/>
      <c r="D85" s="80"/>
      <c r="E85" s="81"/>
      <c r="F85" s="80"/>
      <c r="G85" s="81"/>
      <c r="H85" s="81"/>
      <c r="I85" s="80"/>
      <c r="J85" s="80"/>
      <c r="K85" s="79"/>
      <c r="L85" s="80"/>
      <c r="M85" s="118"/>
      <c r="N85" s="118"/>
      <c r="O85" s="118"/>
      <c r="P85" s="118"/>
      <c r="Q85" s="81"/>
      <c r="R85" s="81"/>
      <c r="S85" s="119"/>
    </row>
    <row r="86" customFormat="false" ht="27.75" hidden="false" customHeight="true" outlineLevel="0" collapsed="false">
      <c r="A86" s="79"/>
      <c r="B86" s="80"/>
      <c r="C86" s="80"/>
      <c r="D86" s="80"/>
      <c r="E86" s="81"/>
      <c r="F86" s="80"/>
      <c r="G86" s="81"/>
      <c r="H86" s="81"/>
      <c r="I86" s="80"/>
      <c r="J86" s="80"/>
      <c r="K86" s="79"/>
      <c r="L86" s="80"/>
      <c r="M86" s="118"/>
      <c r="N86" s="118"/>
      <c r="O86" s="118"/>
      <c r="P86" s="118"/>
      <c r="Q86" s="81"/>
      <c r="R86" s="81"/>
      <c r="S86" s="119"/>
    </row>
    <row r="87" customFormat="false" ht="27.75" hidden="false" customHeight="true" outlineLevel="0" collapsed="false">
      <c r="A87" s="79"/>
      <c r="B87" s="80"/>
      <c r="C87" s="80"/>
      <c r="D87" s="80"/>
      <c r="E87" s="81"/>
      <c r="F87" s="80"/>
      <c r="G87" s="81"/>
      <c r="H87" s="81"/>
      <c r="I87" s="80"/>
      <c r="J87" s="80"/>
      <c r="K87" s="79"/>
      <c r="L87" s="80"/>
      <c r="M87" s="118"/>
      <c r="N87" s="118"/>
      <c r="O87" s="118"/>
      <c r="P87" s="118"/>
      <c r="Q87" s="81"/>
      <c r="R87" s="81"/>
      <c r="S87" s="119"/>
    </row>
    <row r="88" customFormat="false" ht="27.75" hidden="false" customHeight="true" outlineLevel="0" collapsed="false">
      <c r="A88" s="79"/>
      <c r="B88" s="80"/>
      <c r="C88" s="80"/>
      <c r="D88" s="80"/>
      <c r="E88" s="81"/>
      <c r="F88" s="80"/>
      <c r="G88" s="81"/>
      <c r="H88" s="81"/>
      <c r="I88" s="80"/>
      <c r="J88" s="80"/>
      <c r="K88" s="79"/>
      <c r="L88" s="80"/>
      <c r="M88" s="118"/>
      <c r="N88" s="118"/>
      <c r="O88" s="118"/>
      <c r="P88" s="118"/>
      <c r="Q88" s="81"/>
      <c r="R88" s="81"/>
      <c r="S88" s="119"/>
    </row>
    <row r="89" customFormat="false" ht="27.75" hidden="false" customHeight="true" outlineLevel="0" collapsed="false">
      <c r="A89" s="79"/>
      <c r="B89" s="80"/>
      <c r="C89" s="80"/>
      <c r="D89" s="80"/>
      <c r="E89" s="81"/>
      <c r="F89" s="80"/>
      <c r="G89" s="81"/>
      <c r="H89" s="81"/>
      <c r="I89" s="80"/>
      <c r="J89" s="80"/>
      <c r="K89" s="79"/>
      <c r="L89" s="80"/>
      <c r="M89" s="118"/>
      <c r="N89" s="118"/>
      <c r="O89" s="118"/>
      <c r="P89" s="118"/>
      <c r="Q89" s="81"/>
      <c r="R89" s="81"/>
      <c r="S89" s="119"/>
    </row>
    <row r="90" customFormat="false" ht="27.75" hidden="false" customHeight="true" outlineLevel="0" collapsed="false">
      <c r="A90" s="79"/>
      <c r="B90" s="80"/>
      <c r="C90" s="80"/>
      <c r="D90" s="80"/>
      <c r="E90" s="81"/>
      <c r="F90" s="80"/>
      <c r="G90" s="81"/>
      <c r="H90" s="81"/>
      <c r="I90" s="80"/>
      <c r="J90" s="80"/>
      <c r="K90" s="79"/>
      <c r="L90" s="80"/>
      <c r="M90" s="118"/>
      <c r="N90" s="118"/>
      <c r="O90" s="118"/>
      <c r="P90" s="118"/>
      <c r="Q90" s="81"/>
      <c r="R90" s="81"/>
      <c r="S90" s="119"/>
    </row>
    <row r="91" customFormat="false" ht="27.75" hidden="false" customHeight="true" outlineLevel="0" collapsed="false">
      <c r="A91" s="79"/>
      <c r="B91" s="80"/>
      <c r="C91" s="80"/>
      <c r="D91" s="80"/>
      <c r="E91" s="81"/>
      <c r="F91" s="80"/>
      <c r="G91" s="81"/>
      <c r="H91" s="81"/>
      <c r="I91" s="80"/>
      <c r="J91" s="80"/>
      <c r="K91" s="79"/>
      <c r="L91" s="80"/>
      <c r="M91" s="118"/>
      <c r="N91" s="118"/>
      <c r="O91" s="118"/>
      <c r="P91" s="118"/>
      <c r="Q91" s="81"/>
      <c r="R91" s="81"/>
      <c r="S91" s="119"/>
    </row>
    <row r="92" customFormat="false" ht="27.75" hidden="false" customHeight="true" outlineLevel="0" collapsed="false">
      <c r="A92" s="79"/>
      <c r="B92" s="80"/>
      <c r="C92" s="80"/>
      <c r="D92" s="80"/>
      <c r="E92" s="81"/>
      <c r="F92" s="80"/>
      <c r="G92" s="81"/>
      <c r="H92" s="81"/>
      <c r="I92" s="80"/>
      <c r="J92" s="80"/>
      <c r="K92" s="79"/>
      <c r="L92" s="80"/>
      <c r="M92" s="118"/>
      <c r="N92" s="118"/>
      <c r="O92" s="118"/>
      <c r="P92" s="118"/>
      <c r="Q92" s="81"/>
      <c r="R92" s="81"/>
      <c r="S92" s="119"/>
    </row>
    <row r="93" customFormat="false" ht="27.75" hidden="false" customHeight="true" outlineLevel="0" collapsed="false">
      <c r="A93" s="79"/>
      <c r="B93" s="80"/>
      <c r="C93" s="80"/>
      <c r="D93" s="80"/>
      <c r="E93" s="81"/>
      <c r="F93" s="80"/>
      <c r="G93" s="81"/>
      <c r="H93" s="81"/>
      <c r="I93" s="80"/>
      <c r="J93" s="80"/>
      <c r="K93" s="79"/>
      <c r="L93" s="80"/>
      <c r="M93" s="118"/>
      <c r="N93" s="118"/>
      <c r="O93" s="118"/>
      <c r="P93" s="118"/>
      <c r="Q93" s="81"/>
      <c r="R93" s="81"/>
      <c r="S93" s="119"/>
    </row>
    <row r="94" customFormat="false" ht="27.75" hidden="false" customHeight="true" outlineLevel="0" collapsed="false">
      <c r="A94" s="79"/>
      <c r="B94" s="80"/>
      <c r="C94" s="80"/>
      <c r="D94" s="80"/>
      <c r="E94" s="81"/>
      <c r="F94" s="80"/>
      <c r="G94" s="81"/>
      <c r="H94" s="81"/>
      <c r="I94" s="80"/>
      <c r="J94" s="80"/>
      <c r="K94" s="79"/>
      <c r="L94" s="80"/>
      <c r="M94" s="118"/>
      <c r="N94" s="118"/>
      <c r="O94" s="118"/>
      <c r="P94" s="118"/>
      <c r="Q94" s="81"/>
      <c r="R94" s="81"/>
      <c r="S94" s="119"/>
    </row>
    <row r="95" customFormat="false" ht="27.75" hidden="false" customHeight="true" outlineLevel="0" collapsed="false">
      <c r="A95" s="79"/>
      <c r="B95" s="80"/>
      <c r="C95" s="80"/>
      <c r="D95" s="80"/>
      <c r="E95" s="81"/>
      <c r="F95" s="80"/>
      <c r="G95" s="81"/>
      <c r="H95" s="81"/>
      <c r="I95" s="80"/>
      <c r="J95" s="80"/>
      <c r="K95" s="79"/>
      <c r="L95" s="80"/>
      <c r="M95" s="118"/>
      <c r="N95" s="118"/>
      <c r="O95" s="118"/>
      <c r="P95" s="118"/>
      <c r="Q95" s="81"/>
      <c r="R95" s="81"/>
      <c r="S95" s="119"/>
    </row>
    <row r="96" customFormat="false" ht="27.75" hidden="false" customHeight="true" outlineLevel="0" collapsed="false">
      <c r="A96" s="79"/>
      <c r="B96" s="80"/>
      <c r="C96" s="80"/>
      <c r="D96" s="80"/>
      <c r="E96" s="81"/>
      <c r="F96" s="80"/>
      <c r="G96" s="81"/>
      <c r="H96" s="81"/>
      <c r="I96" s="80"/>
      <c r="J96" s="80"/>
      <c r="K96" s="79"/>
      <c r="L96" s="80"/>
      <c r="M96" s="118"/>
      <c r="N96" s="118"/>
      <c r="O96" s="118"/>
      <c r="P96" s="118"/>
      <c r="Q96" s="81"/>
      <c r="R96" s="81"/>
      <c r="S96" s="119"/>
    </row>
    <row r="97" customFormat="false" ht="27.75" hidden="false" customHeight="true" outlineLevel="0" collapsed="false">
      <c r="A97" s="79"/>
      <c r="B97" s="80"/>
      <c r="C97" s="80"/>
      <c r="D97" s="80"/>
      <c r="E97" s="81"/>
      <c r="F97" s="80"/>
      <c r="G97" s="81"/>
      <c r="H97" s="81"/>
      <c r="I97" s="80"/>
      <c r="J97" s="80"/>
      <c r="K97" s="79"/>
      <c r="L97" s="80"/>
      <c r="M97" s="118"/>
      <c r="N97" s="118"/>
      <c r="O97" s="118"/>
      <c r="P97" s="118"/>
      <c r="Q97" s="81"/>
      <c r="R97" s="81"/>
      <c r="S97" s="119"/>
    </row>
    <row r="98" customFormat="false" ht="27.75" hidden="false" customHeight="true" outlineLevel="0" collapsed="false">
      <c r="A98" s="79"/>
      <c r="B98" s="80"/>
      <c r="C98" s="80"/>
      <c r="D98" s="80"/>
      <c r="E98" s="81"/>
      <c r="F98" s="80"/>
      <c r="G98" s="81"/>
      <c r="H98" s="81"/>
      <c r="I98" s="80"/>
      <c r="J98" s="80"/>
      <c r="K98" s="79"/>
      <c r="L98" s="80"/>
      <c r="M98" s="118"/>
      <c r="N98" s="118"/>
      <c r="O98" s="118"/>
      <c r="P98" s="118"/>
      <c r="Q98" s="81"/>
      <c r="R98" s="81"/>
      <c r="S98" s="119"/>
    </row>
    <row r="99" customFormat="false" ht="27.75" hidden="false" customHeight="true" outlineLevel="0" collapsed="false">
      <c r="A99" s="79"/>
      <c r="B99" s="80"/>
      <c r="C99" s="80"/>
      <c r="D99" s="80"/>
      <c r="E99" s="81"/>
      <c r="F99" s="80"/>
      <c r="G99" s="81"/>
      <c r="H99" s="81"/>
      <c r="I99" s="80"/>
      <c r="J99" s="80"/>
      <c r="K99" s="79"/>
      <c r="L99" s="80"/>
      <c r="M99" s="118"/>
      <c r="N99" s="118"/>
      <c r="O99" s="118"/>
      <c r="P99" s="118"/>
      <c r="Q99" s="81"/>
      <c r="R99" s="81"/>
      <c r="S99" s="119"/>
    </row>
    <row r="100" customFormat="false" ht="27.75" hidden="false" customHeight="true" outlineLevel="0" collapsed="false">
      <c r="A100" s="79"/>
      <c r="B100" s="80"/>
      <c r="C100" s="80"/>
      <c r="D100" s="80"/>
      <c r="E100" s="81"/>
      <c r="F100" s="80"/>
      <c r="G100" s="81"/>
      <c r="H100" s="81"/>
      <c r="I100" s="80"/>
      <c r="J100" s="80"/>
      <c r="K100" s="79"/>
      <c r="L100" s="80"/>
      <c r="M100" s="118"/>
      <c r="N100" s="118"/>
      <c r="O100" s="118"/>
      <c r="P100" s="118"/>
      <c r="Q100" s="81"/>
      <c r="R100" s="81"/>
      <c r="S100" s="119"/>
    </row>
    <row r="101" customFormat="false" ht="27.75" hidden="false" customHeight="true" outlineLevel="0" collapsed="false">
      <c r="A101" s="79"/>
      <c r="B101" s="80"/>
      <c r="C101" s="80"/>
      <c r="D101" s="80"/>
      <c r="E101" s="81"/>
      <c r="F101" s="80"/>
      <c r="G101" s="81"/>
      <c r="H101" s="81"/>
      <c r="I101" s="80"/>
      <c r="J101" s="80"/>
      <c r="K101" s="79"/>
      <c r="L101" s="80"/>
      <c r="M101" s="118"/>
      <c r="N101" s="118"/>
      <c r="O101" s="118"/>
      <c r="P101" s="118"/>
      <c r="Q101" s="81"/>
      <c r="R101" s="81"/>
      <c r="S101" s="119"/>
    </row>
    <row r="102" customFormat="false" ht="27.75" hidden="false" customHeight="true" outlineLevel="0" collapsed="false">
      <c r="A102" s="79"/>
      <c r="B102" s="80"/>
      <c r="C102" s="80"/>
      <c r="D102" s="80"/>
      <c r="E102" s="81"/>
      <c r="F102" s="80"/>
      <c r="G102" s="81"/>
      <c r="H102" s="81"/>
      <c r="I102" s="80"/>
      <c r="J102" s="80"/>
      <c r="K102" s="79"/>
      <c r="L102" s="80"/>
      <c r="M102" s="118"/>
      <c r="N102" s="118"/>
      <c r="O102" s="118"/>
      <c r="P102" s="118"/>
      <c r="Q102" s="81"/>
      <c r="R102" s="81"/>
      <c r="S102" s="119"/>
    </row>
    <row r="103" customFormat="false" ht="27.75" hidden="false" customHeight="true" outlineLevel="0" collapsed="false">
      <c r="A103" s="79"/>
      <c r="B103" s="80"/>
      <c r="C103" s="80"/>
      <c r="D103" s="80"/>
      <c r="E103" s="81"/>
      <c r="F103" s="80"/>
      <c r="G103" s="81"/>
      <c r="H103" s="81"/>
      <c r="I103" s="80"/>
      <c r="J103" s="80"/>
      <c r="K103" s="79"/>
      <c r="L103" s="80"/>
      <c r="M103" s="118"/>
      <c r="N103" s="118"/>
      <c r="O103" s="118"/>
      <c r="P103" s="118"/>
      <c r="Q103" s="81"/>
      <c r="R103" s="81"/>
      <c r="S103" s="119"/>
    </row>
    <row r="104" customFormat="false" ht="27.75" hidden="false" customHeight="true" outlineLevel="0" collapsed="false">
      <c r="A104" s="79"/>
      <c r="B104" s="80"/>
      <c r="C104" s="80"/>
      <c r="D104" s="80"/>
      <c r="E104" s="81"/>
      <c r="F104" s="80"/>
      <c r="G104" s="81"/>
      <c r="H104" s="81"/>
      <c r="I104" s="80"/>
      <c r="J104" s="80"/>
      <c r="K104" s="79"/>
      <c r="L104" s="80"/>
      <c r="M104" s="118"/>
      <c r="N104" s="118"/>
      <c r="O104" s="118"/>
      <c r="P104" s="118"/>
      <c r="Q104" s="81"/>
      <c r="R104" s="81"/>
      <c r="S104" s="119"/>
    </row>
    <row r="105" customFormat="false" ht="27.75" hidden="false" customHeight="true" outlineLevel="0" collapsed="false">
      <c r="A105" s="79"/>
      <c r="B105" s="80"/>
      <c r="C105" s="80"/>
      <c r="D105" s="80"/>
      <c r="E105" s="81"/>
      <c r="F105" s="80"/>
      <c r="G105" s="81"/>
      <c r="H105" s="81"/>
      <c r="I105" s="80"/>
      <c r="J105" s="80"/>
      <c r="K105" s="79"/>
      <c r="L105" s="80"/>
      <c r="M105" s="118"/>
      <c r="N105" s="118"/>
      <c r="O105" s="118"/>
      <c r="P105" s="118"/>
      <c r="Q105" s="81"/>
      <c r="R105" s="81"/>
      <c r="S105" s="119"/>
    </row>
    <row r="106" customFormat="false" ht="27.75" hidden="false" customHeight="true" outlineLevel="0" collapsed="false">
      <c r="A106" s="79"/>
      <c r="B106" s="80"/>
      <c r="C106" s="80"/>
      <c r="D106" s="80"/>
      <c r="E106" s="81"/>
      <c r="F106" s="80"/>
      <c r="G106" s="81"/>
      <c r="H106" s="81"/>
      <c r="I106" s="80"/>
      <c r="J106" s="80"/>
      <c r="K106" s="79"/>
      <c r="L106" s="80"/>
      <c r="M106" s="118"/>
      <c r="N106" s="118"/>
      <c r="O106" s="118"/>
      <c r="P106" s="118"/>
      <c r="Q106" s="81"/>
      <c r="R106" s="81"/>
      <c r="S106" s="119"/>
    </row>
    <row r="107" customFormat="false" ht="27.75" hidden="false" customHeight="true" outlineLevel="0" collapsed="false">
      <c r="A107" s="79"/>
      <c r="B107" s="80"/>
      <c r="C107" s="80"/>
      <c r="D107" s="80"/>
      <c r="E107" s="81"/>
      <c r="F107" s="80"/>
      <c r="G107" s="81"/>
      <c r="H107" s="81"/>
      <c r="I107" s="80"/>
      <c r="J107" s="80"/>
      <c r="K107" s="79"/>
      <c r="L107" s="80"/>
      <c r="M107" s="118"/>
      <c r="N107" s="118"/>
      <c r="O107" s="118"/>
      <c r="P107" s="118"/>
      <c r="Q107" s="81"/>
      <c r="R107" s="81"/>
      <c r="S107" s="119"/>
    </row>
    <row r="108" customFormat="false" ht="27.75" hidden="false" customHeight="true" outlineLevel="0" collapsed="false">
      <c r="A108" s="79"/>
      <c r="B108" s="80"/>
      <c r="C108" s="80"/>
      <c r="D108" s="80"/>
      <c r="E108" s="81"/>
      <c r="F108" s="80"/>
      <c r="G108" s="81"/>
      <c r="H108" s="81"/>
      <c r="I108" s="80"/>
      <c r="J108" s="80"/>
      <c r="K108" s="79"/>
      <c r="L108" s="80"/>
      <c r="M108" s="118"/>
      <c r="N108" s="118"/>
      <c r="O108" s="118"/>
      <c r="P108" s="118"/>
      <c r="Q108" s="81"/>
      <c r="R108" s="81"/>
      <c r="S108" s="119"/>
    </row>
    <row r="109" customFormat="false" ht="27.75" hidden="false" customHeight="true" outlineLevel="0" collapsed="false">
      <c r="A109" s="79"/>
      <c r="B109" s="80"/>
      <c r="C109" s="80"/>
      <c r="D109" s="80"/>
      <c r="E109" s="81"/>
      <c r="F109" s="80"/>
      <c r="G109" s="81"/>
      <c r="H109" s="81"/>
      <c r="I109" s="80"/>
      <c r="J109" s="80"/>
      <c r="K109" s="79"/>
      <c r="L109" s="80"/>
      <c r="M109" s="118"/>
      <c r="N109" s="118"/>
      <c r="O109" s="118"/>
      <c r="P109" s="118"/>
      <c r="Q109" s="81"/>
      <c r="R109" s="81"/>
      <c r="S109" s="119"/>
    </row>
    <row r="110" customFormat="false" ht="27.75" hidden="false" customHeight="true" outlineLevel="0" collapsed="false">
      <c r="A110" s="79"/>
      <c r="B110" s="80"/>
      <c r="C110" s="80"/>
      <c r="D110" s="80"/>
      <c r="E110" s="81"/>
      <c r="F110" s="80"/>
      <c r="G110" s="81"/>
      <c r="H110" s="81"/>
      <c r="I110" s="80"/>
      <c r="J110" s="80"/>
      <c r="K110" s="79"/>
      <c r="L110" s="80"/>
      <c r="M110" s="118"/>
      <c r="N110" s="118"/>
      <c r="O110" s="118"/>
      <c r="P110" s="118"/>
      <c r="Q110" s="81"/>
      <c r="R110" s="81"/>
      <c r="S110" s="119"/>
    </row>
    <row r="111" customFormat="false" ht="27.75" hidden="false" customHeight="true" outlineLevel="0" collapsed="false">
      <c r="A111" s="79"/>
      <c r="B111" s="80"/>
      <c r="C111" s="80"/>
      <c r="D111" s="80"/>
      <c r="E111" s="81"/>
      <c r="F111" s="80"/>
      <c r="G111" s="81"/>
      <c r="H111" s="81"/>
      <c r="I111" s="80"/>
      <c r="J111" s="80"/>
      <c r="K111" s="79"/>
      <c r="L111" s="80"/>
      <c r="M111" s="118"/>
      <c r="N111" s="118"/>
      <c r="O111" s="118"/>
      <c r="P111" s="118"/>
      <c r="Q111" s="81"/>
      <c r="R111" s="81"/>
      <c r="S111" s="119"/>
    </row>
    <row r="112" customFormat="false" ht="27.75" hidden="false" customHeight="true" outlineLevel="0" collapsed="false">
      <c r="A112" s="79"/>
      <c r="B112" s="80"/>
      <c r="C112" s="80"/>
      <c r="D112" s="80"/>
      <c r="E112" s="81"/>
      <c r="F112" s="80"/>
      <c r="G112" s="81"/>
      <c r="H112" s="81"/>
      <c r="I112" s="80"/>
      <c r="J112" s="80"/>
      <c r="K112" s="79"/>
      <c r="L112" s="80"/>
      <c r="M112" s="118"/>
      <c r="N112" s="118"/>
      <c r="O112" s="118"/>
      <c r="P112" s="118"/>
      <c r="Q112" s="81"/>
      <c r="R112" s="81"/>
      <c r="S112" s="119"/>
    </row>
    <row r="113" customFormat="false" ht="27.75" hidden="false" customHeight="true" outlineLevel="0" collapsed="false">
      <c r="A113" s="79"/>
      <c r="B113" s="80"/>
      <c r="C113" s="80"/>
      <c r="D113" s="80"/>
      <c r="E113" s="81"/>
      <c r="F113" s="80"/>
      <c r="G113" s="81"/>
      <c r="H113" s="81"/>
      <c r="I113" s="80"/>
      <c r="J113" s="80"/>
      <c r="K113" s="79"/>
      <c r="L113" s="80"/>
      <c r="M113" s="118"/>
      <c r="N113" s="118"/>
      <c r="O113" s="118"/>
      <c r="P113" s="118"/>
      <c r="Q113" s="81"/>
      <c r="R113" s="81"/>
      <c r="S113" s="119"/>
    </row>
    <row r="114" customFormat="false" ht="27.75" hidden="false" customHeight="true" outlineLevel="0" collapsed="false">
      <c r="A114" s="79"/>
      <c r="B114" s="80"/>
      <c r="C114" s="80"/>
      <c r="D114" s="80"/>
      <c r="E114" s="81"/>
      <c r="F114" s="80"/>
      <c r="G114" s="81"/>
      <c r="H114" s="81"/>
      <c r="I114" s="80"/>
      <c r="J114" s="80"/>
      <c r="K114" s="79"/>
      <c r="L114" s="80"/>
      <c r="M114" s="118"/>
      <c r="N114" s="118"/>
      <c r="O114" s="118"/>
      <c r="P114" s="118"/>
      <c r="Q114" s="81"/>
      <c r="R114" s="81"/>
      <c r="S114" s="119"/>
    </row>
    <row r="115" customFormat="false" ht="27.75" hidden="false" customHeight="true" outlineLevel="0" collapsed="false">
      <c r="A115" s="79"/>
      <c r="B115" s="80"/>
      <c r="C115" s="80"/>
      <c r="D115" s="80"/>
      <c r="E115" s="81"/>
      <c r="F115" s="80"/>
      <c r="G115" s="81"/>
      <c r="H115" s="81"/>
      <c r="I115" s="80"/>
      <c r="J115" s="80"/>
      <c r="K115" s="79"/>
      <c r="L115" s="80"/>
      <c r="M115" s="118"/>
      <c r="N115" s="118"/>
      <c r="O115" s="118"/>
      <c r="P115" s="118"/>
      <c r="Q115" s="81"/>
      <c r="R115" s="81"/>
      <c r="S115" s="119"/>
    </row>
    <row r="116" customFormat="false" ht="27.75" hidden="false" customHeight="true" outlineLevel="0" collapsed="false">
      <c r="A116" s="79"/>
      <c r="B116" s="80"/>
      <c r="C116" s="80"/>
      <c r="D116" s="80"/>
      <c r="E116" s="81"/>
      <c r="F116" s="80"/>
      <c r="G116" s="81"/>
      <c r="H116" s="81"/>
      <c r="I116" s="80"/>
      <c r="J116" s="80"/>
      <c r="K116" s="79"/>
      <c r="L116" s="80"/>
      <c r="M116" s="118"/>
      <c r="N116" s="118"/>
      <c r="O116" s="118"/>
      <c r="P116" s="118"/>
      <c r="Q116" s="81"/>
      <c r="R116" s="81"/>
      <c r="S116" s="119"/>
    </row>
    <row r="117" customFormat="false" ht="27.75" hidden="false" customHeight="true" outlineLevel="0" collapsed="false">
      <c r="A117" s="79"/>
      <c r="B117" s="80"/>
      <c r="C117" s="80"/>
      <c r="D117" s="80"/>
      <c r="E117" s="81"/>
      <c r="F117" s="80"/>
      <c r="G117" s="81"/>
      <c r="H117" s="81"/>
      <c r="I117" s="80"/>
      <c r="J117" s="80"/>
      <c r="K117" s="79"/>
      <c r="L117" s="80"/>
      <c r="M117" s="118"/>
      <c r="N117" s="118"/>
      <c r="O117" s="118"/>
      <c r="P117" s="118"/>
      <c r="Q117" s="81"/>
      <c r="R117" s="81"/>
      <c r="S117" s="119"/>
    </row>
    <row r="118" customFormat="false" ht="27.75" hidden="false" customHeight="true" outlineLevel="0" collapsed="false">
      <c r="A118" s="79"/>
      <c r="B118" s="80"/>
      <c r="C118" s="80"/>
      <c r="D118" s="80"/>
      <c r="E118" s="81"/>
      <c r="F118" s="80"/>
      <c r="G118" s="81"/>
      <c r="H118" s="81"/>
      <c r="I118" s="80"/>
      <c r="J118" s="80"/>
      <c r="K118" s="79"/>
      <c r="L118" s="80"/>
      <c r="M118" s="118"/>
      <c r="N118" s="118"/>
      <c r="O118" s="118"/>
      <c r="P118" s="118"/>
      <c r="Q118" s="81"/>
      <c r="R118" s="81"/>
      <c r="S118" s="119"/>
    </row>
    <row r="119" customFormat="false" ht="27.75" hidden="false" customHeight="true" outlineLevel="0" collapsed="false">
      <c r="A119" s="79"/>
      <c r="B119" s="80"/>
      <c r="C119" s="80"/>
      <c r="D119" s="80"/>
      <c r="E119" s="81"/>
      <c r="F119" s="80"/>
      <c r="G119" s="81"/>
      <c r="H119" s="81"/>
      <c r="I119" s="80"/>
      <c r="J119" s="80"/>
      <c r="K119" s="79"/>
      <c r="L119" s="80"/>
      <c r="M119" s="118"/>
      <c r="N119" s="118"/>
      <c r="O119" s="118"/>
      <c r="P119" s="118"/>
      <c r="Q119" s="81"/>
      <c r="R119" s="81"/>
      <c r="S119" s="119"/>
    </row>
    <row r="120" customFormat="false" ht="27.75" hidden="false" customHeight="true" outlineLevel="0" collapsed="false">
      <c r="A120" s="79"/>
      <c r="B120" s="80"/>
      <c r="C120" s="80"/>
      <c r="D120" s="80"/>
      <c r="E120" s="81"/>
      <c r="F120" s="80"/>
      <c r="G120" s="81"/>
      <c r="H120" s="81"/>
      <c r="I120" s="80"/>
      <c r="J120" s="80"/>
      <c r="K120" s="79"/>
      <c r="L120" s="80"/>
      <c r="M120" s="118"/>
      <c r="N120" s="118"/>
      <c r="O120" s="118"/>
      <c r="P120" s="118"/>
      <c r="Q120" s="81"/>
      <c r="R120" s="81"/>
      <c r="S120" s="119"/>
    </row>
    <row r="121" customFormat="false" ht="27.75" hidden="false" customHeight="true" outlineLevel="0" collapsed="false">
      <c r="A121" s="79"/>
      <c r="B121" s="80"/>
      <c r="C121" s="80"/>
      <c r="D121" s="80"/>
      <c r="E121" s="81"/>
      <c r="F121" s="80"/>
      <c r="G121" s="81"/>
      <c r="H121" s="81"/>
      <c r="I121" s="80"/>
      <c r="J121" s="80"/>
      <c r="K121" s="79"/>
      <c r="L121" s="80"/>
      <c r="M121" s="118"/>
      <c r="N121" s="118"/>
      <c r="O121" s="118"/>
      <c r="P121" s="118"/>
      <c r="Q121" s="81"/>
      <c r="R121" s="81"/>
      <c r="S121" s="119"/>
    </row>
    <row r="122" customFormat="false" ht="27.75" hidden="false" customHeight="true" outlineLevel="0" collapsed="false">
      <c r="A122" s="79"/>
      <c r="B122" s="80"/>
      <c r="C122" s="80"/>
      <c r="D122" s="80"/>
      <c r="E122" s="81"/>
      <c r="F122" s="80"/>
      <c r="G122" s="81"/>
      <c r="H122" s="81"/>
      <c r="I122" s="80"/>
      <c r="J122" s="80"/>
      <c r="K122" s="79"/>
      <c r="L122" s="80"/>
      <c r="M122" s="118"/>
      <c r="N122" s="118"/>
      <c r="O122" s="118"/>
      <c r="P122" s="118"/>
      <c r="Q122" s="81"/>
      <c r="R122" s="81"/>
      <c r="S122" s="119"/>
    </row>
    <row r="123" customFormat="false" ht="27.75" hidden="false" customHeight="true" outlineLevel="0" collapsed="false">
      <c r="A123" s="79"/>
      <c r="B123" s="80"/>
      <c r="C123" s="80"/>
      <c r="D123" s="80"/>
      <c r="E123" s="81"/>
      <c r="F123" s="80"/>
      <c r="G123" s="81"/>
      <c r="H123" s="81"/>
      <c r="I123" s="80"/>
      <c r="J123" s="80"/>
      <c r="K123" s="79"/>
      <c r="L123" s="80"/>
      <c r="M123" s="118"/>
      <c r="N123" s="118"/>
      <c r="O123" s="118"/>
      <c r="P123" s="118"/>
      <c r="Q123" s="81"/>
      <c r="R123" s="81"/>
      <c r="S123" s="119"/>
    </row>
    <row r="124" customFormat="false" ht="27.75" hidden="false" customHeight="true" outlineLevel="0" collapsed="false">
      <c r="A124" s="79"/>
      <c r="B124" s="80"/>
      <c r="C124" s="80"/>
      <c r="D124" s="80"/>
      <c r="E124" s="81"/>
      <c r="F124" s="80"/>
      <c r="G124" s="81"/>
      <c r="H124" s="81"/>
      <c r="I124" s="80"/>
      <c r="J124" s="80"/>
      <c r="K124" s="79"/>
      <c r="L124" s="80"/>
      <c r="M124" s="118"/>
      <c r="N124" s="118"/>
      <c r="O124" s="118"/>
      <c r="P124" s="118"/>
      <c r="Q124" s="81"/>
      <c r="R124" s="81"/>
      <c r="S124" s="119"/>
    </row>
    <row r="125" customFormat="false" ht="27.75" hidden="false" customHeight="true" outlineLevel="0" collapsed="false">
      <c r="A125" s="79"/>
      <c r="B125" s="80"/>
      <c r="C125" s="80"/>
      <c r="D125" s="80"/>
      <c r="E125" s="81"/>
      <c r="F125" s="80"/>
      <c r="G125" s="81"/>
      <c r="H125" s="81"/>
      <c r="I125" s="80"/>
      <c r="J125" s="80"/>
      <c r="K125" s="79"/>
      <c r="L125" s="80"/>
      <c r="M125" s="118"/>
      <c r="N125" s="118"/>
      <c r="O125" s="118"/>
      <c r="P125" s="118"/>
      <c r="Q125" s="81"/>
      <c r="R125" s="81"/>
      <c r="S125" s="119"/>
    </row>
    <row r="126" customFormat="false" ht="27.75" hidden="false" customHeight="true" outlineLevel="0" collapsed="false">
      <c r="A126" s="79"/>
      <c r="B126" s="80"/>
      <c r="C126" s="80"/>
      <c r="D126" s="80"/>
      <c r="E126" s="81"/>
      <c r="F126" s="80"/>
      <c r="G126" s="81"/>
      <c r="H126" s="81"/>
      <c r="I126" s="80"/>
      <c r="J126" s="80"/>
      <c r="K126" s="79"/>
      <c r="L126" s="80"/>
      <c r="M126" s="118"/>
      <c r="N126" s="118"/>
      <c r="O126" s="118"/>
      <c r="P126" s="118"/>
      <c r="Q126" s="81"/>
      <c r="R126" s="81"/>
      <c r="S126" s="119"/>
    </row>
    <row r="127" customFormat="false" ht="27.75" hidden="false" customHeight="true" outlineLevel="0" collapsed="false">
      <c r="A127" s="79"/>
      <c r="B127" s="80"/>
      <c r="C127" s="80"/>
      <c r="D127" s="80"/>
      <c r="E127" s="81"/>
      <c r="F127" s="80"/>
      <c r="G127" s="81"/>
      <c r="H127" s="81"/>
      <c r="I127" s="80"/>
      <c r="J127" s="80"/>
      <c r="K127" s="79"/>
      <c r="L127" s="80"/>
      <c r="M127" s="118"/>
      <c r="N127" s="118"/>
      <c r="O127" s="118"/>
      <c r="P127" s="118"/>
      <c r="Q127" s="81"/>
      <c r="R127" s="81"/>
      <c r="S127" s="119"/>
    </row>
    <row r="128" customFormat="false" ht="27.75" hidden="false" customHeight="true" outlineLevel="0" collapsed="false">
      <c r="A128" s="79"/>
      <c r="B128" s="80"/>
      <c r="C128" s="80"/>
      <c r="D128" s="80"/>
      <c r="E128" s="81"/>
      <c r="F128" s="80"/>
      <c r="G128" s="81"/>
      <c r="H128" s="81"/>
      <c r="I128" s="80"/>
      <c r="J128" s="80"/>
      <c r="K128" s="79"/>
      <c r="L128" s="80"/>
      <c r="M128" s="118"/>
      <c r="N128" s="118"/>
      <c r="O128" s="118"/>
      <c r="P128" s="118"/>
      <c r="Q128" s="81"/>
      <c r="R128" s="81"/>
      <c r="S128" s="119"/>
    </row>
    <row r="129" customFormat="false" ht="27.75" hidden="false" customHeight="true" outlineLevel="0" collapsed="false">
      <c r="A129" s="79"/>
      <c r="B129" s="80"/>
      <c r="C129" s="80"/>
      <c r="D129" s="80"/>
      <c r="E129" s="81"/>
      <c r="F129" s="80"/>
      <c r="G129" s="81"/>
      <c r="H129" s="81"/>
      <c r="I129" s="80"/>
      <c r="J129" s="80"/>
      <c r="K129" s="79"/>
      <c r="L129" s="80"/>
      <c r="M129" s="118"/>
      <c r="N129" s="118"/>
      <c r="O129" s="118"/>
      <c r="P129" s="118"/>
      <c r="Q129" s="81"/>
      <c r="R129" s="81"/>
      <c r="S129" s="119"/>
    </row>
    <row r="130" customFormat="false" ht="27.75" hidden="false" customHeight="true" outlineLevel="0" collapsed="false">
      <c r="A130" s="79"/>
      <c r="B130" s="80"/>
      <c r="C130" s="80"/>
      <c r="D130" s="80"/>
      <c r="E130" s="81"/>
      <c r="F130" s="80"/>
      <c r="G130" s="81"/>
      <c r="H130" s="81"/>
      <c r="I130" s="80"/>
      <c r="J130" s="80"/>
      <c r="K130" s="79"/>
      <c r="L130" s="80"/>
      <c r="M130" s="118"/>
      <c r="N130" s="118"/>
      <c r="O130" s="118"/>
      <c r="P130" s="118"/>
      <c r="Q130" s="81"/>
      <c r="R130" s="81"/>
      <c r="S130" s="119"/>
    </row>
    <row r="131" customFormat="false" ht="27.75" hidden="false" customHeight="true" outlineLevel="0" collapsed="false">
      <c r="A131" s="79"/>
      <c r="B131" s="80"/>
      <c r="C131" s="80"/>
      <c r="D131" s="80"/>
      <c r="E131" s="81"/>
      <c r="F131" s="80"/>
      <c r="G131" s="81"/>
      <c r="H131" s="81"/>
      <c r="I131" s="80"/>
      <c r="J131" s="80"/>
      <c r="K131" s="79"/>
      <c r="L131" s="80"/>
      <c r="M131" s="118"/>
      <c r="N131" s="118"/>
      <c r="O131" s="118"/>
      <c r="P131" s="118"/>
      <c r="Q131" s="81"/>
      <c r="R131" s="81"/>
      <c r="S131" s="119"/>
    </row>
    <row r="132" customFormat="false" ht="27.75" hidden="false" customHeight="true" outlineLevel="0" collapsed="false">
      <c r="A132" s="79"/>
      <c r="B132" s="80"/>
      <c r="C132" s="80"/>
      <c r="D132" s="80"/>
      <c r="E132" s="81"/>
      <c r="F132" s="80"/>
      <c r="G132" s="81"/>
      <c r="H132" s="81"/>
      <c r="I132" s="80"/>
      <c r="J132" s="80"/>
      <c r="K132" s="79"/>
      <c r="L132" s="80"/>
      <c r="M132" s="118"/>
      <c r="N132" s="118"/>
      <c r="O132" s="118"/>
      <c r="P132" s="118"/>
      <c r="Q132" s="81"/>
      <c r="R132" s="81"/>
      <c r="S132" s="119"/>
    </row>
    <row r="133" customFormat="false" ht="27.75" hidden="false" customHeight="true" outlineLevel="0" collapsed="false">
      <c r="A133" s="79"/>
      <c r="B133" s="80"/>
      <c r="C133" s="80"/>
      <c r="D133" s="80"/>
      <c r="E133" s="81"/>
      <c r="F133" s="80"/>
      <c r="G133" s="81"/>
      <c r="H133" s="81"/>
      <c r="I133" s="80"/>
      <c r="J133" s="80"/>
      <c r="K133" s="79"/>
      <c r="L133" s="80"/>
      <c r="M133" s="118"/>
      <c r="N133" s="118"/>
      <c r="O133" s="118"/>
      <c r="P133" s="118"/>
      <c r="Q133" s="81"/>
      <c r="R133" s="81"/>
      <c r="S133" s="119"/>
    </row>
    <row r="134" customFormat="false" ht="27.75" hidden="false" customHeight="true" outlineLevel="0" collapsed="false">
      <c r="A134" s="79"/>
      <c r="B134" s="80"/>
      <c r="C134" s="80"/>
      <c r="D134" s="80"/>
      <c r="E134" s="81"/>
      <c r="F134" s="80"/>
      <c r="G134" s="81"/>
      <c r="H134" s="81"/>
      <c r="I134" s="80"/>
      <c r="J134" s="80"/>
      <c r="K134" s="79"/>
      <c r="L134" s="80"/>
      <c r="M134" s="118"/>
      <c r="N134" s="118"/>
      <c r="O134" s="118"/>
      <c r="P134" s="118"/>
      <c r="Q134" s="81"/>
      <c r="R134" s="81"/>
      <c r="S134" s="119"/>
    </row>
    <row r="135" customFormat="false" ht="27.75" hidden="false" customHeight="true" outlineLevel="0" collapsed="false">
      <c r="A135" s="79"/>
      <c r="B135" s="80"/>
      <c r="C135" s="80"/>
      <c r="D135" s="80"/>
      <c r="E135" s="81"/>
      <c r="F135" s="80"/>
      <c r="G135" s="81"/>
      <c r="H135" s="81"/>
      <c r="I135" s="80"/>
      <c r="J135" s="80"/>
      <c r="K135" s="79"/>
      <c r="L135" s="80"/>
      <c r="M135" s="118"/>
      <c r="N135" s="118"/>
      <c r="O135" s="118"/>
      <c r="P135" s="118"/>
      <c r="Q135" s="81"/>
      <c r="R135" s="81"/>
      <c r="S135" s="119"/>
    </row>
    <row r="136" customFormat="false" ht="27.75" hidden="false" customHeight="true" outlineLevel="0" collapsed="false">
      <c r="A136" s="79"/>
      <c r="B136" s="80"/>
      <c r="C136" s="80"/>
      <c r="D136" s="80"/>
      <c r="E136" s="81"/>
      <c r="F136" s="80"/>
      <c r="G136" s="81"/>
      <c r="H136" s="81"/>
      <c r="I136" s="80"/>
      <c r="J136" s="80"/>
      <c r="K136" s="79"/>
      <c r="L136" s="80"/>
      <c r="M136" s="118"/>
      <c r="N136" s="118"/>
      <c r="O136" s="118"/>
      <c r="P136" s="118"/>
      <c r="Q136" s="81"/>
      <c r="R136" s="81"/>
      <c r="S136" s="119"/>
    </row>
    <row r="137" customFormat="false" ht="27.75" hidden="false" customHeight="true" outlineLevel="0" collapsed="false">
      <c r="A137" s="79"/>
      <c r="B137" s="80"/>
      <c r="C137" s="80"/>
      <c r="D137" s="80"/>
      <c r="E137" s="81"/>
      <c r="F137" s="80"/>
      <c r="G137" s="81"/>
      <c r="H137" s="81"/>
      <c r="I137" s="80"/>
      <c r="J137" s="80"/>
      <c r="K137" s="79"/>
      <c r="L137" s="80"/>
      <c r="M137" s="118"/>
      <c r="N137" s="118"/>
      <c r="O137" s="118"/>
      <c r="P137" s="118"/>
      <c r="Q137" s="81"/>
      <c r="R137" s="81"/>
      <c r="S137" s="119"/>
    </row>
    <row r="138" customFormat="false" ht="27.75" hidden="false" customHeight="true" outlineLevel="0" collapsed="false">
      <c r="A138" s="79"/>
      <c r="B138" s="80"/>
      <c r="C138" s="80"/>
      <c r="D138" s="80"/>
      <c r="E138" s="81"/>
      <c r="F138" s="80"/>
      <c r="G138" s="81"/>
      <c r="H138" s="81"/>
      <c r="I138" s="80"/>
      <c r="J138" s="80"/>
      <c r="K138" s="79"/>
      <c r="L138" s="80"/>
      <c r="M138" s="118"/>
      <c r="N138" s="118"/>
      <c r="O138" s="118"/>
      <c r="P138" s="118"/>
      <c r="Q138" s="81"/>
      <c r="R138" s="81"/>
      <c r="S138" s="119"/>
    </row>
    <row r="139" customFormat="false" ht="27.75" hidden="false" customHeight="true" outlineLevel="0" collapsed="false">
      <c r="A139" s="79"/>
      <c r="B139" s="80"/>
      <c r="C139" s="80"/>
      <c r="D139" s="80"/>
      <c r="E139" s="81"/>
      <c r="F139" s="80"/>
      <c r="G139" s="81"/>
      <c r="H139" s="81"/>
      <c r="I139" s="80"/>
      <c r="J139" s="80"/>
      <c r="K139" s="79"/>
      <c r="L139" s="80"/>
      <c r="M139" s="118"/>
      <c r="N139" s="118"/>
      <c r="O139" s="118"/>
      <c r="P139" s="118"/>
      <c r="Q139" s="81"/>
      <c r="R139" s="81"/>
      <c r="S139" s="119"/>
    </row>
    <row r="140" customFormat="false" ht="27.75" hidden="false" customHeight="true" outlineLevel="0" collapsed="false">
      <c r="A140" s="79"/>
      <c r="B140" s="80"/>
      <c r="C140" s="80"/>
      <c r="D140" s="80"/>
      <c r="E140" s="81"/>
      <c r="F140" s="80"/>
      <c r="G140" s="81"/>
      <c r="H140" s="81"/>
      <c r="I140" s="80"/>
      <c r="J140" s="80"/>
      <c r="K140" s="79"/>
      <c r="L140" s="80"/>
      <c r="M140" s="118"/>
      <c r="N140" s="118"/>
      <c r="O140" s="118"/>
      <c r="P140" s="118"/>
      <c r="Q140" s="81"/>
      <c r="R140" s="81"/>
      <c r="S140" s="119"/>
    </row>
    <row r="141" customFormat="false" ht="27.75" hidden="false" customHeight="true" outlineLevel="0" collapsed="false">
      <c r="A141" s="79"/>
      <c r="B141" s="80"/>
      <c r="C141" s="80"/>
      <c r="D141" s="80"/>
      <c r="E141" s="81"/>
      <c r="F141" s="80"/>
      <c r="G141" s="81"/>
      <c r="H141" s="81"/>
      <c r="I141" s="80"/>
      <c r="J141" s="80"/>
      <c r="K141" s="79"/>
      <c r="L141" s="80"/>
      <c r="M141" s="118"/>
      <c r="N141" s="118"/>
      <c r="O141" s="118"/>
      <c r="P141" s="118"/>
      <c r="Q141" s="81"/>
      <c r="R141" s="81"/>
      <c r="S141" s="119"/>
    </row>
    <row r="142" customFormat="false" ht="27.75" hidden="false" customHeight="true" outlineLevel="0" collapsed="false">
      <c r="A142" s="79"/>
      <c r="B142" s="80"/>
      <c r="C142" s="80"/>
      <c r="D142" s="80"/>
      <c r="E142" s="81"/>
      <c r="F142" s="80"/>
      <c r="G142" s="81"/>
      <c r="H142" s="81"/>
      <c r="I142" s="80"/>
      <c r="J142" s="80"/>
      <c r="K142" s="79"/>
      <c r="L142" s="80"/>
      <c r="M142" s="118"/>
      <c r="N142" s="118"/>
      <c r="O142" s="118"/>
      <c r="P142" s="118"/>
      <c r="Q142" s="81"/>
      <c r="R142" s="81"/>
      <c r="S142" s="119"/>
    </row>
    <row r="143" customFormat="false" ht="27.75" hidden="false" customHeight="true" outlineLevel="0" collapsed="false">
      <c r="A143" s="79"/>
      <c r="B143" s="80"/>
      <c r="C143" s="80"/>
      <c r="D143" s="80"/>
      <c r="E143" s="81"/>
      <c r="F143" s="80"/>
      <c r="G143" s="81"/>
      <c r="H143" s="81"/>
      <c r="I143" s="80"/>
      <c r="J143" s="80"/>
      <c r="K143" s="79"/>
      <c r="L143" s="80"/>
      <c r="M143" s="118"/>
      <c r="N143" s="118"/>
      <c r="O143" s="118"/>
      <c r="P143" s="118"/>
      <c r="Q143" s="81"/>
      <c r="R143" s="81"/>
      <c r="S143" s="119"/>
    </row>
    <row r="144" customFormat="false" ht="27.75" hidden="false" customHeight="true" outlineLevel="0" collapsed="false">
      <c r="A144" s="79"/>
      <c r="B144" s="80"/>
      <c r="C144" s="80"/>
      <c r="D144" s="80"/>
      <c r="E144" s="81"/>
      <c r="F144" s="80"/>
      <c r="G144" s="81"/>
      <c r="H144" s="81"/>
      <c r="I144" s="80"/>
      <c r="J144" s="80"/>
      <c r="K144" s="79"/>
      <c r="L144" s="80"/>
      <c r="M144" s="118"/>
      <c r="N144" s="118"/>
      <c r="O144" s="118"/>
      <c r="P144" s="118"/>
      <c r="Q144" s="81"/>
      <c r="R144" s="81"/>
      <c r="S144" s="119"/>
    </row>
    <row r="145" customFormat="false" ht="27.75" hidden="false" customHeight="true" outlineLevel="0" collapsed="false">
      <c r="A145" s="79"/>
      <c r="B145" s="80"/>
      <c r="C145" s="80"/>
      <c r="D145" s="80"/>
      <c r="E145" s="81"/>
      <c r="F145" s="80"/>
      <c r="G145" s="81"/>
      <c r="H145" s="81"/>
      <c r="I145" s="80"/>
      <c r="J145" s="80"/>
      <c r="K145" s="79"/>
      <c r="L145" s="80"/>
      <c r="M145" s="118"/>
      <c r="N145" s="118"/>
      <c r="O145" s="118"/>
      <c r="P145" s="118"/>
      <c r="Q145" s="81"/>
      <c r="R145" s="81"/>
      <c r="S145" s="119"/>
    </row>
    <row r="146" customFormat="false" ht="27.75" hidden="false" customHeight="true" outlineLevel="0" collapsed="false">
      <c r="A146" s="79"/>
      <c r="B146" s="80"/>
      <c r="C146" s="80"/>
      <c r="D146" s="80"/>
      <c r="E146" s="81"/>
      <c r="F146" s="80"/>
      <c r="G146" s="81"/>
      <c r="H146" s="81"/>
      <c r="I146" s="80"/>
      <c r="J146" s="80"/>
      <c r="K146" s="79"/>
      <c r="L146" s="80"/>
      <c r="M146" s="118"/>
      <c r="N146" s="118"/>
      <c r="O146" s="118"/>
      <c r="P146" s="118"/>
      <c r="Q146" s="81"/>
      <c r="R146" s="81"/>
      <c r="S146" s="119"/>
    </row>
    <row r="147" customFormat="false" ht="27.75" hidden="false" customHeight="true" outlineLevel="0" collapsed="false">
      <c r="A147" s="79"/>
      <c r="B147" s="80"/>
      <c r="C147" s="80"/>
      <c r="D147" s="80"/>
      <c r="E147" s="81"/>
      <c r="F147" s="80"/>
      <c r="G147" s="81"/>
      <c r="H147" s="81"/>
      <c r="I147" s="80"/>
      <c r="J147" s="80"/>
      <c r="K147" s="79"/>
      <c r="L147" s="80"/>
      <c r="M147" s="118"/>
      <c r="N147" s="118"/>
      <c r="O147" s="118"/>
      <c r="P147" s="118"/>
      <c r="Q147" s="81"/>
      <c r="R147" s="81"/>
      <c r="S147" s="119"/>
    </row>
    <row r="148" customFormat="false" ht="27.75" hidden="false" customHeight="true" outlineLevel="0" collapsed="false">
      <c r="A148" s="79"/>
      <c r="B148" s="80"/>
      <c r="C148" s="80"/>
      <c r="D148" s="80"/>
      <c r="E148" s="81"/>
      <c r="F148" s="80"/>
      <c r="G148" s="81"/>
      <c r="H148" s="81"/>
      <c r="I148" s="80"/>
      <c r="J148" s="80"/>
      <c r="K148" s="79"/>
      <c r="L148" s="80"/>
      <c r="M148" s="118"/>
      <c r="N148" s="118"/>
      <c r="O148" s="118"/>
      <c r="P148" s="118"/>
      <c r="Q148" s="81"/>
      <c r="R148" s="81"/>
      <c r="S148" s="119"/>
    </row>
    <row r="149" customFormat="false" ht="27.75" hidden="false" customHeight="true" outlineLevel="0" collapsed="false">
      <c r="A149" s="79"/>
      <c r="B149" s="80"/>
      <c r="C149" s="80"/>
      <c r="D149" s="80"/>
      <c r="E149" s="81"/>
      <c r="F149" s="80"/>
      <c r="G149" s="81"/>
      <c r="H149" s="81"/>
      <c r="I149" s="80"/>
      <c r="J149" s="80"/>
      <c r="K149" s="79"/>
      <c r="L149" s="80"/>
      <c r="M149" s="118"/>
      <c r="N149" s="118"/>
      <c r="O149" s="118"/>
      <c r="P149" s="118"/>
      <c r="Q149" s="81"/>
      <c r="R149" s="81"/>
      <c r="S149" s="119"/>
    </row>
    <row r="150" customFormat="false" ht="27.75" hidden="false" customHeight="true" outlineLevel="0" collapsed="false">
      <c r="A150" s="79"/>
      <c r="B150" s="80"/>
      <c r="C150" s="80"/>
      <c r="D150" s="80"/>
      <c r="E150" s="81"/>
      <c r="F150" s="80"/>
      <c r="G150" s="81"/>
      <c r="H150" s="81"/>
      <c r="I150" s="80"/>
      <c r="J150" s="80"/>
      <c r="K150" s="79"/>
      <c r="L150" s="80"/>
      <c r="M150" s="118"/>
      <c r="N150" s="118"/>
      <c r="O150" s="118"/>
      <c r="P150" s="118"/>
      <c r="Q150" s="81"/>
      <c r="R150" s="81"/>
      <c r="S150" s="119"/>
    </row>
    <row r="151" customFormat="false" ht="27.75" hidden="false" customHeight="true" outlineLevel="0" collapsed="false">
      <c r="A151" s="79"/>
      <c r="B151" s="80"/>
      <c r="C151" s="80"/>
      <c r="D151" s="80"/>
      <c r="E151" s="81"/>
      <c r="F151" s="80"/>
      <c r="G151" s="81"/>
      <c r="H151" s="81"/>
      <c r="I151" s="80"/>
      <c r="J151" s="80"/>
      <c r="K151" s="79"/>
      <c r="L151" s="80"/>
      <c r="M151" s="118"/>
      <c r="N151" s="118"/>
      <c r="O151" s="118"/>
      <c r="P151" s="118"/>
      <c r="Q151" s="81"/>
      <c r="R151" s="81"/>
      <c r="S151" s="119"/>
    </row>
    <row r="152" customFormat="false" ht="27.75" hidden="false" customHeight="true" outlineLevel="0" collapsed="false">
      <c r="A152" s="79"/>
      <c r="B152" s="80"/>
      <c r="C152" s="80"/>
      <c r="D152" s="80"/>
      <c r="E152" s="81"/>
      <c r="F152" s="80"/>
      <c r="G152" s="81"/>
      <c r="H152" s="81"/>
      <c r="I152" s="80"/>
      <c r="J152" s="80"/>
      <c r="K152" s="79"/>
      <c r="L152" s="80"/>
      <c r="M152" s="118"/>
      <c r="N152" s="118"/>
      <c r="O152" s="118"/>
      <c r="P152" s="118"/>
      <c r="Q152" s="81"/>
      <c r="R152" s="81"/>
      <c r="S152" s="119"/>
    </row>
    <row r="153" customFormat="false" ht="27.75" hidden="false" customHeight="true" outlineLevel="0" collapsed="false">
      <c r="A153" s="79"/>
      <c r="B153" s="80"/>
      <c r="C153" s="80"/>
      <c r="D153" s="80"/>
      <c r="E153" s="81"/>
      <c r="F153" s="80"/>
      <c r="G153" s="81"/>
      <c r="H153" s="81"/>
      <c r="I153" s="80"/>
      <c r="J153" s="80"/>
      <c r="K153" s="79"/>
      <c r="L153" s="80"/>
      <c r="M153" s="118"/>
      <c r="N153" s="118"/>
      <c r="O153" s="118"/>
      <c r="P153" s="118"/>
      <c r="Q153" s="81"/>
      <c r="R153" s="81"/>
      <c r="S153" s="119"/>
    </row>
    <row r="154" customFormat="false" ht="27.75" hidden="false" customHeight="true" outlineLevel="0" collapsed="false">
      <c r="A154" s="79"/>
      <c r="B154" s="80"/>
      <c r="C154" s="80"/>
      <c r="D154" s="80"/>
      <c r="E154" s="81"/>
      <c r="F154" s="80"/>
      <c r="G154" s="81"/>
      <c r="H154" s="81"/>
      <c r="I154" s="80"/>
      <c r="J154" s="80"/>
      <c r="K154" s="79"/>
      <c r="L154" s="80"/>
      <c r="M154" s="118"/>
      <c r="N154" s="118"/>
      <c r="O154" s="118"/>
      <c r="P154" s="118"/>
      <c r="Q154" s="81"/>
      <c r="R154" s="81"/>
      <c r="S154" s="119"/>
    </row>
    <row r="155" customFormat="false" ht="27.75" hidden="false" customHeight="true" outlineLevel="0" collapsed="false">
      <c r="A155" s="79"/>
      <c r="B155" s="80"/>
      <c r="C155" s="80"/>
      <c r="D155" s="80"/>
      <c r="E155" s="81"/>
      <c r="F155" s="80"/>
      <c r="G155" s="81"/>
      <c r="H155" s="81"/>
      <c r="I155" s="80"/>
      <c r="J155" s="80"/>
      <c r="K155" s="79"/>
      <c r="L155" s="80"/>
      <c r="M155" s="118"/>
      <c r="N155" s="118"/>
      <c r="O155" s="118"/>
      <c r="P155" s="118"/>
      <c r="Q155" s="81"/>
      <c r="R155" s="81"/>
      <c r="S155" s="119"/>
    </row>
    <row r="156" customFormat="false" ht="27.75" hidden="false" customHeight="true" outlineLevel="0" collapsed="false">
      <c r="A156" s="79"/>
      <c r="B156" s="80"/>
      <c r="C156" s="80"/>
      <c r="D156" s="80"/>
      <c r="E156" s="81"/>
      <c r="F156" s="80"/>
      <c r="G156" s="81"/>
      <c r="H156" s="81"/>
      <c r="I156" s="80"/>
      <c r="J156" s="80"/>
      <c r="K156" s="79"/>
      <c r="L156" s="80"/>
      <c r="M156" s="118"/>
      <c r="N156" s="118"/>
      <c r="O156" s="118"/>
      <c r="P156" s="118"/>
      <c r="Q156" s="81"/>
      <c r="R156" s="81"/>
      <c r="S156" s="119"/>
    </row>
    <row r="157" customFormat="false" ht="27.75" hidden="false" customHeight="true" outlineLevel="0" collapsed="false">
      <c r="A157" s="79"/>
      <c r="B157" s="80"/>
      <c r="C157" s="80"/>
      <c r="D157" s="80"/>
      <c r="E157" s="81"/>
      <c r="F157" s="80"/>
      <c r="G157" s="81"/>
      <c r="H157" s="81"/>
      <c r="I157" s="80"/>
      <c r="J157" s="80"/>
      <c r="K157" s="79"/>
      <c r="L157" s="80"/>
      <c r="M157" s="118"/>
      <c r="N157" s="118"/>
      <c r="O157" s="118"/>
      <c r="P157" s="118"/>
      <c r="Q157" s="81"/>
      <c r="R157" s="81"/>
      <c r="S157" s="119"/>
    </row>
    <row r="158" customFormat="false" ht="27.75" hidden="false" customHeight="true" outlineLevel="0" collapsed="false">
      <c r="A158" s="79"/>
      <c r="B158" s="80"/>
      <c r="C158" s="80"/>
      <c r="D158" s="80"/>
      <c r="E158" s="81"/>
      <c r="F158" s="80"/>
      <c r="G158" s="81"/>
      <c r="H158" s="81"/>
      <c r="I158" s="80"/>
      <c r="J158" s="80"/>
      <c r="K158" s="79"/>
      <c r="L158" s="80"/>
      <c r="M158" s="118"/>
      <c r="N158" s="118"/>
      <c r="O158" s="118"/>
      <c r="P158" s="118"/>
      <c r="Q158" s="81"/>
      <c r="R158" s="81"/>
      <c r="S158" s="119"/>
    </row>
    <row r="159" customFormat="false" ht="27.75" hidden="false" customHeight="true" outlineLevel="0" collapsed="false">
      <c r="A159" s="79"/>
      <c r="B159" s="80"/>
      <c r="C159" s="80"/>
      <c r="D159" s="80"/>
      <c r="E159" s="81"/>
      <c r="F159" s="80"/>
      <c r="G159" s="81"/>
      <c r="H159" s="81"/>
      <c r="I159" s="80"/>
      <c r="J159" s="80"/>
      <c r="K159" s="79"/>
      <c r="L159" s="80"/>
      <c r="M159" s="118"/>
      <c r="N159" s="118"/>
      <c r="O159" s="118"/>
      <c r="P159" s="118"/>
      <c r="Q159" s="81"/>
      <c r="R159" s="81"/>
      <c r="S159" s="119"/>
    </row>
    <row r="160" customFormat="false" ht="27.75" hidden="false" customHeight="true" outlineLevel="0" collapsed="false">
      <c r="A160" s="79"/>
      <c r="B160" s="80"/>
      <c r="C160" s="80"/>
      <c r="D160" s="80"/>
      <c r="E160" s="81"/>
      <c r="F160" s="80"/>
      <c r="G160" s="81"/>
      <c r="H160" s="81"/>
      <c r="I160" s="80"/>
      <c r="J160" s="80"/>
      <c r="K160" s="79"/>
      <c r="L160" s="80"/>
      <c r="M160" s="118"/>
      <c r="N160" s="118"/>
      <c r="O160" s="118"/>
      <c r="P160" s="118"/>
      <c r="Q160" s="81"/>
      <c r="R160" s="81"/>
      <c r="S160" s="119"/>
    </row>
    <row r="161" customFormat="false" ht="27.75" hidden="false" customHeight="true" outlineLevel="0" collapsed="false">
      <c r="A161" s="79"/>
      <c r="B161" s="80"/>
      <c r="C161" s="80"/>
      <c r="D161" s="80"/>
      <c r="E161" s="81"/>
      <c r="F161" s="80"/>
      <c r="G161" s="81"/>
      <c r="H161" s="81"/>
      <c r="I161" s="80"/>
      <c r="J161" s="80"/>
      <c r="K161" s="79"/>
      <c r="L161" s="80"/>
      <c r="M161" s="118"/>
      <c r="N161" s="118"/>
      <c r="O161" s="118"/>
      <c r="P161" s="118"/>
      <c r="Q161" s="81"/>
      <c r="R161" s="81"/>
      <c r="S161" s="119"/>
    </row>
    <row r="162" customFormat="false" ht="27.75" hidden="false" customHeight="true" outlineLevel="0" collapsed="false">
      <c r="A162" s="79"/>
      <c r="B162" s="80"/>
      <c r="C162" s="80"/>
      <c r="D162" s="80"/>
      <c r="E162" s="81"/>
      <c r="F162" s="80"/>
      <c r="G162" s="81"/>
      <c r="H162" s="81"/>
      <c r="I162" s="80"/>
      <c r="J162" s="80"/>
      <c r="K162" s="79"/>
      <c r="L162" s="80"/>
      <c r="M162" s="118"/>
      <c r="N162" s="118"/>
      <c r="O162" s="118"/>
      <c r="P162" s="118"/>
      <c r="Q162" s="81"/>
      <c r="R162" s="81"/>
      <c r="S162" s="119"/>
    </row>
    <row r="163" customFormat="false" ht="27.75" hidden="false" customHeight="true" outlineLevel="0" collapsed="false">
      <c r="A163" s="79"/>
      <c r="B163" s="80"/>
      <c r="C163" s="80"/>
      <c r="D163" s="80"/>
      <c r="E163" s="81"/>
      <c r="F163" s="80"/>
      <c r="G163" s="81"/>
      <c r="H163" s="81"/>
      <c r="I163" s="80"/>
      <c r="J163" s="80"/>
      <c r="K163" s="79"/>
      <c r="L163" s="80"/>
      <c r="M163" s="118"/>
      <c r="N163" s="118"/>
      <c r="O163" s="118"/>
      <c r="P163" s="118"/>
      <c r="Q163" s="81"/>
      <c r="R163" s="81"/>
      <c r="S163" s="119"/>
    </row>
    <row r="164" customFormat="false" ht="27.75" hidden="false" customHeight="true" outlineLevel="0" collapsed="false">
      <c r="A164" s="79"/>
      <c r="B164" s="80"/>
      <c r="C164" s="80"/>
      <c r="D164" s="80"/>
      <c r="E164" s="81"/>
      <c r="F164" s="80"/>
      <c r="G164" s="81"/>
      <c r="H164" s="81"/>
      <c r="I164" s="80"/>
      <c r="J164" s="80"/>
      <c r="K164" s="79"/>
      <c r="L164" s="80"/>
      <c r="M164" s="118"/>
      <c r="N164" s="118"/>
      <c r="O164" s="118"/>
      <c r="P164" s="118"/>
      <c r="Q164" s="81"/>
      <c r="R164" s="81"/>
      <c r="S164" s="119"/>
    </row>
    <row r="165" customFormat="false" ht="27.75" hidden="false" customHeight="true" outlineLevel="0" collapsed="false">
      <c r="A165" s="79"/>
      <c r="B165" s="80"/>
      <c r="C165" s="80"/>
      <c r="D165" s="80"/>
      <c r="E165" s="81"/>
      <c r="F165" s="80"/>
      <c r="G165" s="81"/>
      <c r="H165" s="81"/>
      <c r="I165" s="80"/>
      <c r="J165" s="80"/>
      <c r="K165" s="79"/>
      <c r="L165" s="80"/>
      <c r="M165" s="118"/>
      <c r="N165" s="118"/>
      <c r="O165" s="118"/>
      <c r="P165" s="118"/>
      <c r="Q165" s="81"/>
      <c r="R165" s="81"/>
      <c r="S165" s="119"/>
    </row>
    <row r="166" customFormat="false" ht="27.75" hidden="false" customHeight="true" outlineLevel="0" collapsed="false">
      <c r="A166" s="79"/>
      <c r="B166" s="80"/>
      <c r="C166" s="80"/>
      <c r="D166" s="80"/>
      <c r="E166" s="81"/>
      <c r="F166" s="80"/>
      <c r="G166" s="81"/>
      <c r="H166" s="81"/>
      <c r="I166" s="80"/>
      <c r="J166" s="80"/>
      <c r="K166" s="79"/>
      <c r="L166" s="80"/>
      <c r="M166" s="118"/>
      <c r="N166" s="118"/>
      <c r="O166" s="118"/>
      <c r="P166" s="118"/>
      <c r="Q166" s="81"/>
      <c r="R166" s="81"/>
      <c r="S166" s="119"/>
    </row>
    <row r="167" customFormat="false" ht="27.75" hidden="false" customHeight="true" outlineLevel="0" collapsed="false">
      <c r="A167" s="79"/>
      <c r="B167" s="80"/>
      <c r="C167" s="80"/>
      <c r="D167" s="80"/>
      <c r="E167" s="81"/>
      <c r="F167" s="80"/>
      <c r="G167" s="81"/>
      <c r="H167" s="81"/>
      <c r="I167" s="80"/>
      <c r="J167" s="80"/>
      <c r="K167" s="79"/>
      <c r="L167" s="80"/>
      <c r="M167" s="118"/>
      <c r="N167" s="118"/>
      <c r="O167" s="118"/>
      <c r="P167" s="118"/>
      <c r="Q167" s="81"/>
      <c r="R167" s="81"/>
      <c r="S167" s="119"/>
    </row>
    <row r="168" customFormat="false" ht="27.75" hidden="false" customHeight="true" outlineLevel="0" collapsed="false">
      <c r="A168" s="79"/>
      <c r="B168" s="80"/>
      <c r="C168" s="80"/>
      <c r="D168" s="80"/>
      <c r="E168" s="81"/>
      <c r="F168" s="80"/>
      <c r="G168" s="81"/>
      <c r="H168" s="81"/>
      <c r="I168" s="80"/>
      <c r="J168" s="80"/>
      <c r="K168" s="79"/>
      <c r="L168" s="80"/>
      <c r="M168" s="118"/>
      <c r="N168" s="118"/>
      <c r="O168" s="118"/>
      <c r="P168" s="118"/>
      <c r="Q168" s="81"/>
      <c r="R168" s="81"/>
      <c r="S168" s="119"/>
    </row>
    <row r="169" customFormat="false" ht="27.75" hidden="false" customHeight="true" outlineLevel="0" collapsed="false">
      <c r="A169" s="79"/>
      <c r="B169" s="80"/>
      <c r="C169" s="80"/>
      <c r="D169" s="80"/>
      <c r="E169" s="81"/>
      <c r="F169" s="80"/>
      <c r="G169" s="81"/>
      <c r="H169" s="81"/>
      <c r="I169" s="80"/>
      <c r="J169" s="80"/>
      <c r="K169" s="79"/>
      <c r="L169" s="80"/>
      <c r="M169" s="118"/>
      <c r="N169" s="118"/>
      <c r="O169" s="118"/>
      <c r="P169" s="118"/>
      <c r="Q169" s="81"/>
      <c r="R169" s="81"/>
      <c r="S169" s="119"/>
    </row>
    <row r="170" customFormat="false" ht="27.75" hidden="false" customHeight="true" outlineLevel="0" collapsed="false">
      <c r="A170" s="79"/>
      <c r="B170" s="80"/>
      <c r="C170" s="80"/>
      <c r="D170" s="80"/>
      <c r="E170" s="81"/>
      <c r="F170" s="80"/>
      <c r="G170" s="81"/>
      <c r="H170" s="81"/>
      <c r="I170" s="80"/>
      <c r="J170" s="80"/>
      <c r="K170" s="79"/>
      <c r="L170" s="80"/>
      <c r="M170" s="118"/>
      <c r="N170" s="118"/>
      <c r="O170" s="118"/>
      <c r="P170" s="118"/>
      <c r="Q170" s="81"/>
      <c r="R170" s="81"/>
      <c r="S170" s="119"/>
    </row>
    <row r="171" customFormat="false" ht="27.75" hidden="false" customHeight="true" outlineLevel="0" collapsed="false">
      <c r="A171" s="79"/>
      <c r="B171" s="80"/>
      <c r="C171" s="80"/>
      <c r="D171" s="80"/>
      <c r="E171" s="81"/>
      <c r="F171" s="80"/>
      <c r="G171" s="81"/>
      <c r="H171" s="81"/>
      <c r="I171" s="80"/>
      <c r="J171" s="80"/>
      <c r="K171" s="79"/>
      <c r="L171" s="80"/>
      <c r="M171" s="118"/>
      <c r="N171" s="118"/>
      <c r="O171" s="118"/>
      <c r="P171" s="118"/>
      <c r="Q171" s="81"/>
      <c r="R171" s="81"/>
      <c r="S171" s="119"/>
    </row>
    <row r="172" customFormat="false" ht="27.75" hidden="false" customHeight="true" outlineLevel="0" collapsed="false">
      <c r="A172" s="79"/>
      <c r="B172" s="80"/>
      <c r="C172" s="80"/>
      <c r="D172" s="80"/>
      <c r="E172" s="81"/>
      <c r="F172" s="80"/>
      <c r="G172" s="81"/>
      <c r="H172" s="81"/>
      <c r="I172" s="80"/>
      <c r="J172" s="80"/>
      <c r="K172" s="79"/>
      <c r="L172" s="80"/>
      <c r="M172" s="118"/>
      <c r="N172" s="118"/>
      <c r="O172" s="118"/>
      <c r="P172" s="118"/>
      <c r="Q172" s="81"/>
      <c r="R172" s="81"/>
      <c r="S172" s="119"/>
    </row>
    <row r="173" customFormat="false" ht="27.75" hidden="false" customHeight="true" outlineLevel="0" collapsed="false">
      <c r="A173" s="79"/>
      <c r="B173" s="80"/>
      <c r="C173" s="80"/>
      <c r="D173" s="80"/>
      <c r="E173" s="81"/>
      <c r="F173" s="80"/>
      <c r="G173" s="81"/>
      <c r="H173" s="81"/>
      <c r="I173" s="80"/>
      <c r="J173" s="80"/>
      <c r="K173" s="79"/>
      <c r="L173" s="80"/>
      <c r="M173" s="118"/>
      <c r="N173" s="118"/>
      <c r="O173" s="118"/>
      <c r="P173" s="118"/>
      <c r="Q173" s="81"/>
      <c r="R173" s="81"/>
      <c r="S173" s="119"/>
    </row>
    <row r="174" customFormat="false" ht="27.75" hidden="false" customHeight="true" outlineLevel="0" collapsed="false">
      <c r="A174" s="79"/>
      <c r="B174" s="80"/>
      <c r="C174" s="80"/>
      <c r="D174" s="80"/>
      <c r="E174" s="81"/>
      <c r="F174" s="80"/>
      <c r="G174" s="81"/>
      <c r="H174" s="81"/>
      <c r="I174" s="80"/>
      <c r="J174" s="80"/>
      <c r="K174" s="79"/>
      <c r="L174" s="80"/>
      <c r="M174" s="118"/>
      <c r="N174" s="118"/>
      <c r="O174" s="118"/>
      <c r="P174" s="118"/>
      <c r="Q174" s="81"/>
      <c r="R174" s="81"/>
      <c r="S174" s="119"/>
    </row>
    <row r="175" customFormat="false" ht="27.75" hidden="false" customHeight="true" outlineLevel="0" collapsed="false">
      <c r="A175" s="79"/>
      <c r="B175" s="80"/>
      <c r="C175" s="80"/>
      <c r="D175" s="80"/>
      <c r="E175" s="81"/>
      <c r="F175" s="80"/>
      <c r="G175" s="81"/>
      <c r="H175" s="81"/>
      <c r="I175" s="80"/>
      <c r="J175" s="80"/>
      <c r="K175" s="79"/>
      <c r="L175" s="80"/>
      <c r="M175" s="118"/>
      <c r="N175" s="118"/>
      <c r="O175" s="118"/>
      <c r="P175" s="118"/>
      <c r="Q175" s="81"/>
      <c r="R175" s="81"/>
      <c r="S175" s="119"/>
    </row>
    <row r="176" customFormat="false" ht="27.75" hidden="false" customHeight="true" outlineLevel="0" collapsed="false">
      <c r="A176" s="79"/>
      <c r="B176" s="80"/>
      <c r="C176" s="80"/>
      <c r="D176" s="80"/>
      <c r="E176" s="81"/>
      <c r="F176" s="80"/>
      <c r="G176" s="81"/>
      <c r="H176" s="81"/>
      <c r="I176" s="80"/>
      <c r="J176" s="80"/>
      <c r="K176" s="79"/>
      <c r="L176" s="80"/>
      <c r="M176" s="118"/>
      <c r="N176" s="118"/>
      <c r="O176" s="118"/>
      <c r="P176" s="118"/>
      <c r="Q176" s="81"/>
      <c r="R176" s="81"/>
      <c r="S176" s="119"/>
    </row>
    <row r="177" customFormat="false" ht="27.75" hidden="false" customHeight="true" outlineLevel="0" collapsed="false">
      <c r="A177" s="79"/>
      <c r="B177" s="80"/>
      <c r="C177" s="80"/>
      <c r="D177" s="80"/>
      <c r="E177" s="81"/>
      <c r="F177" s="80"/>
      <c r="G177" s="81"/>
      <c r="H177" s="81"/>
      <c r="I177" s="80"/>
      <c r="J177" s="80"/>
      <c r="K177" s="79"/>
      <c r="L177" s="80"/>
      <c r="M177" s="118"/>
      <c r="N177" s="118"/>
      <c r="O177" s="118"/>
      <c r="P177" s="118"/>
      <c r="Q177" s="81"/>
      <c r="R177" s="81"/>
      <c r="S177" s="119"/>
    </row>
    <row r="178" customFormat="false" ht="27.75" hidden="false" customHeight="true" outlineLevel="0" collapsed="false">
      <c r="A178" s="79"/>
      <c r="B178" s="80"/>
      <c r="C178" s="80"/>
      <c r="D178" s="80"/>
      <c r="E178" s="81"/>
      <c r="F178" s="80"/>
      <c r="G178" s="81"/>
      <c r="H178" s="81"/>
      <c r="I178" s="80"/>
      <c r="J178" s="80"/>
      <c r="K178" s="79"/>
      <c r="L178" s="80"/>
      <c r="M178" s="118"/>
      <c r="N178" s="118"/>
      <c r="O178" s="118"/>
      <c r="P178" s="118"/>
      <c r="Q178" s="81"/>
      <c r="R178" s="81"/>
      <c r="S178" s="119"/>
    </row>
    <row r="179" customFormat="false" ht="27.75" hidden="false" customHeight="true" outlineLevel="0" collapsed="false">
      <c r="A179" s="79"/>
      <c r="B179" s="80"/>
      <c r="C179" s="80"/>
      <c r="D179" s="80"/>
      <c r="E179" s="81"/>
      <c r="F179" s="80"/>
      <c r="G179" s="81"/>
      <c r="H179" s="81"/>
      <c r="I179" s="80"/>
      <c r="J179" s="80"/>
      <c r="K179" s="79"/>
      <c r="L179" s="80"/>
      <c r="M179" s="118"/>
      <c r="N179" s="118"/>
      <c r="O179" s="118"/>
      <c r="P179" s="118"/>
      <c r="Q179" s="81"/>
      <c r="R179" s="81"/>
      <c r="S179" s="119"/>
    </row>
    <row r="180" customFormat="false" ht="27.75" hidden="false" customHeight="true" outlineLevel="0" collapsed="false">
      <c r="A180" s="79"/>
      <c r="B180" s="80"/>
      <c r="C180" s="80"/>
      <c r="D180" s="80"/>
      <c r="E180" s="81"/>
      <c r="F180" s="80"/>
      <c r="G180" s="81"/>
      <c r="H180" s="81"/>
      <c r="I180" s="80"/>
      <c r="J180" s="80"/>
      <c r="K180" s="79"/>
      <c r="L180" s="80"/>
      <c r="M180" s="118"/>
      <c r="N180" s="118"/>
      <c r="O180" s="118"/>
      <c r="P180" s="118"/>
      <c r="Q180" s="81"/>
      <c r="R180" s="81"/>
      <c r="S180" s="119"/>
    </row>
    <row r="181" customFormat="false" ht="27.75" hidden="false" customHeight="true" outlineLevel="0" collapsed="false">
      <c r="A181" s="79"/>
      <c r="B181" s="80"/>
      <c r="C181" s="80"/>
      <c r="D181" s="80"/>
      <c r="E181" s="81"/>
      <c r="F181" s="80"/>
      <c r="G181" s="81"/>
      <c r="H181" s="81"/>
      <c r="I181" s="80"/>
      <c r="J181" s="80"/>
      <c r="K181" s="79"/>
      <c r="L181" s="80"/>
      <c r="M181" s="118"/>
      <c r="N181" s="118"/>
      <c r="O181" s="118"/>
      <c r="P181" s="118"/>
      <c r="Q181" s="81"/>
      <c r="R181" s="81"/>
      <c r="S181" s="119"/>
    </row>
    <row r="182" customFormat="false" ht="27.75" hidden="false" customHeight="true" outlineLevel="0" collapsed="false">
      <c r="A182" s="79"/>
      <c r="B182" s="80"/>
      <c r="C182" s="80"/>
      <c r="D182" s="80"/>
      <c r="E182" s="81"/>
      <c r="F182" s="80"/>
      <c r="G182" s="81"/>
      <c r="H182" s="81"/>
      <c r="I182" s="80"/>
      <c r="J182" s="80"/>
      <c r="K182" s="79"/>
      <c r="L182" s="80"/>
      <c r="M182" s="118"/>
      <c r="N182" s="118"/>
      <c r="O182" s="118"/>
      <c r="P182" s="118"/>
      <c r="Q182" s="81"/>
      <c r="R182" s="81"/>
      <c r="S182" s="119"/>
    </row>
    <row r="183" customFormat="false" ht="27.75" hidden="false" customHeight="true" outlineLevel="0" collapsed="false">
      <c r="A183" s="79"/>
      <c r="B183" s="80"/>
      <c r="C183" s="80"/>
      <c r="D183" s="80"/>
      <c r="E183" s="81"/>
      <c r="F183" s="80"/>
      <c r="G183" s="81"/>
      <c r="H183" s="81"/>
      <c r="I183" s="80"/>
      <c r="J183" s="80"/>
      <c r="K183" s="79"/>
      <c r="L183" s="80"/>
      <c r="M183" s="118"/>
      <c r="N183" s="118"/>
      <c r="O183" s="118"/>
      <c r="P183" s="118"/>
      <c r="Q183" s="81"/>
      <c r="R183" s="81"/>
      <c r="S183" s="119"/>
    </row>
    <row r="184" customFormat="false" ht="27.75" hidden="false" customHeight="true" outlineLevel="0" collapsed="false">
      <c r="A184" s="79"/>
      <c r="B184" s="80"/>
      <c r="C184" s="80"/>
      <c r="D184" s="80"/>
      <c r="E184" s="81"/>
      <c r="F184" s="80"/>
      <c r="G184" s="81"/>
      <c r="H184" s="81"/>
      <c r="I184" s="80"/>
      <c r="J184" s="80"/>
      <c r="K184" s="79"/>
      <c r="L184" s="80"/>
      <c r="M184" s="118"/>
      <c r="N184" s="118"/>
      <c r="O184" s="118"/>
      <c r="P184" s="118"/>
      <c r="Q184" s="81"/>
      <c r="R184" s="81"/>
      <c r="S184" s="119"/>
    </row>
    <row r="185" customFormat="false" ht="27.75" hidden="false" customHeight="true" outlineLevel="0" collapsed="false">
      <c r="A185" s="79"/>
      <c r="B185" s="80"/>
      <c r="C185" s="80"/>
      <c r="D185" s="80"/>
      <c r="E185" s="81"/>
      <c r="F185" s="80"/>
      <c r="G185" s="81"/>
      <c r="H185" s="81"/>
      <c r="I185" s="80"/>
      <c r="J185" s="80"/>
      <c r="K185" s="79"/>
      <c r="L185" s="80"/>
      <c r="M185" s="118"/>
      <c r="N185" s="118"/>
      <c r="O185" s="118"/>
      <c r="P185" s="118"/>
      <c r="Q185" s="81"/>
      <c r="R185" s="81"/>
      <c r="S185" s="119"/>
    </row>
    <row r="186" customFormat="false" ht="27.75" hidden="false" customHeight="true" outlineLevel="0" collapsed="false">
      <c r="A186" s="79"/>
      <c r="B186" s="80"/>
      <c r="C186" s="80"/>
      <c r="D186" s="80"/>
      <c r="E186" s="81"/>
      <c r="F186" s="80"/>
      <c r="G186" s="81"/>
      <c r="H186" s="81"/>
      <c r="I186" s="80"/>
      <c r="J186" s="80"/>
      <c r="K186" s="79"/>
      <c r="L186" s="80"/>
      <c r="M186" s="118"/>
      <c r="N186" s="118"/>
      <c r="O186" s="118"/>
      <c r="P186" s="118"/>
      <c r="Q186" s="81"/>
      <c r="R186" s="81"/>
      <c r="S186" s="119"/>
    </row>
    <row r="187" customFormat="false" ht="27.75" hidden="false" customHeight="true" outlineLevel="0" collapsed="false">
      <c r="A187" s="79"/>
      <c r="B187" s="80"/>
      <c r="C187" s="80"/>
      <c r="D187" s="80"/>
      <c r="E187" s="81"/>
      <c r="F187" s="80"/>
      <c r="G187" s="81"/>
      <c r="H187" s="81"/>
      <c r="I187" s="80"/>
      <c r="J187" s="80"/>
      <c r="K187" s="79"/>
      <c r="L187" s="80"/>
      <c r="M187" s="118"/>
      <c r="N187" s="118"/>
      <c r="O187" s="118"/>
      <c r="P187" s="118"/>
      <c r="Q187" s="81"/>
      <c r="R187" s="81"/>
      <c r="S187" s="119"/>
    </row>
    <row r="188" customFormat="false" ht="27.75" hidden="false" customHeight="true" outlineLevel="0" collapsed="false">
      <c r="A188" s="79"/>
      <c r="B188" s="80"/>
      <c r="C188" s="80"/>
      <c r="D188" s="80"/>
      <c r="E188" s="81"/>
      <c r="F188" s="80"/>
      <c r="G188" s="81"/>
      <c r="H188" s="81"/>
      <c r="I188" s="80"/>
      <c r="J188" s="80"/>
      <c r="K188" s="79"/>
      <c r="L188" s="80"/>
      <c r="M188" s="118"/>
      <c r="N188" s="118"/>
      <c r="O188" s="118"/>
      <c r="P188" s="118"/>
      <c r="Q188" s="81"/>
      <c r="R188" s="81"/>
      <c r="S188" s="119"/>
    </row>
    <row r="189" customFormat="false" ht="27.75" hidden="false" customHeight="true" outlineLevel="0" collapsed="false">
      <c r="A189" s="79"/>
      <c r="B189" s="80"/>
      <c r="C189" s="80"/>
      <c r="D189" s="80"/>
      <c r="E189" s="81"/>
      <c r="F189" s="80"/>
      <c r="G189" s="81"/>
      <c r="H189" s="81"/>
      <c r="I189" s="80"/>
      <c r="J189" s="80"/>
      <c r="K189" s="79"/>
      <c r="L189" s="80"/>
      <c r="M189" s="118"/>
      <c r="N189" s="118"/>
      <c r="O189" s="118"/>
      <c r="P189" s="118"/>
      <c r="Q189" s="81"/>
      <c r="R189" s="81"/>
      <c r="S189" s="119"/>
    </row>
    <row r="190" customFormat="false" ht="27.75" hidden="false" customHeight="true" outlineLevel="0" collapsed="false">
      <c r="A190" s="79"/>
      <c r="B190" s="80"/>
      <c r="C190" s="80"/>
      <c r="D190" s="80"/>
      <c r="E190" s="81"/>
      <c r="F190" s="80"/>
      <c r="G190" s="81"/>
      <c r="H190" s="81"/>
      <c r="I190" s="80"/>
      <c r="J190" s="80"/>
      <c r="K190" s="79"/>
      <c r="L190" s="80"/>
      <c r="M190" s="118"/>
      <c r="N190" s="118"/>
      <c r="O190" s="118"/>
      <c r="P190" s="118"/>
      <c r="Q190" s="81"/>
      <c r="R190" s="81"/>
      <c r="S190" s="119"/>
    </row>
    <row r="191" customFormat="false" ht="27.75" hidden="false" customHeight="true" outlineLevel="0" collapsed="false">
      <c r="A191" s="79"/>
      <c r="B191" s="80"/>
      <c r="C191" s="80"/>
      <c r="D191" s="80"/>
      <c r="E191" s="81"/>
      <c r="F191" s="80"/>
      <c r="G191" s="81"/>
      <c r="H191" s="81"/>
      <c r="I191" s="80"/>
      <c r="J191" s="80"/>
      <c r="K191" s="79"/>
      <c r="L191" s="80"/>
      <c r="M191" s="118"/>
      <c r="N191" s="118"/>
      <c r="O191" s="118"/>
      <c r="P191" s="118"/>
      <c r="Q191" s="81"/>
      <c r="R191" s="81"/>
      <c r="S191" s="119"/>
    </row>
    <row r="192" customFormat="false" ht="27.75" hidden="false" customHeight="true" outlineLevel="0" collapsed="false">
      <c r="A192" s="79"/>
      <c r="B192" s="80"/>
      <c r="C192" s="80"/>
      <c r="D192" s="80"/>
      <c r="E192" s="81"/>
      <c r="F192" s="80"/>
      <c r="G192" s="81"/>
      <c r="H192" s="81"/>
      <c r="I192" s="80"/>
      <c r="J192" s="80"/>
      <c r="K192" s="79"/>
      <c r="L192" s="80"/>
      <c r="M192" s="118"/>
      <c r="N192" s="118"/>
      <c r="O192" s="118"/>
      <c r="P192" s="118"/>
      <c r="Q192" s="81"/>
      <c r="R192" s="81"/>
      <c r="S192" s="119"/>
    </row>
    <row r="193" customFormat="false" ht="27.75" hidden="false" customHeight="true" outlineLevel="0" collapsed="false">
      <c r="A193" s="79"/>
      <c r="B193" s="80"/>
      <c r="C193" s="80"/>
      <c r="D193" s="80"/>
      <c r="E193" s="81"/>
      <c r="F193" s="80"/>
      <c r="G193" s="81"/>
      <c r="H193" s="81"/>
      <c r="I193" s="80"/>
      <c r="J193" s="80"/>
      <c r="K193" s="79"/>
      <c r="L193" s="80"/>
      <c r="M193" s="118"/>
      <c r="N193" s="118"/>
      <c r="O193" s="118"/>
      <c r="P193" s="118"/>
      <c r="Q193" s="81"/>
      <c r="R193" s="81"/>
      <c r="S193" s="119"/>
    </row>
    <row r="194" customFormat="false" ht="27.75" hidden="false" customHeight="true" outlineLevel="0" collapsed="false">
      <c r="A194" s="79"/>
      <c r="B194" s="80"/>
      <c r="C194" s="80"/>
      <c r="D194" s="80"/>
      <c r="E194" s="81"/>
      <c r="F194" s="80"/>
      <c r="G194" s="81"/>
      <c r="H194" s="81"/>
      <c r="I194" s="80"/>
      <c r="J194" s="80"/>
      <c r="K194" s="79"/>
      <c r="L194" s="80"/>
      <c r="M194" s="118"/>
      <c r="N194" s="118"/>
      <c r="O194" s="118"/>
      <c r="P194" s="118"/>
      <c r="Q194" s="81"/>
      <c r="R194" s="81"/>
      <c r="S194" s="119"/>
    </row>
    <row r="195" customFormat="false" ht="27.75" hidden="false" customHeight="true" outlineLevel="0" collapsed="false">
      <c r="A195" s="79"/>
      <c r="B195" s="80"/>
      <c r="C195" s="80"/>
      <c r="D195" s="80"/>
      <c r="E195" s="81"/>
      <c r="F195" s="80"/>
      <c r="G195" s="81"/>
      <c r="H195" s="81"/>
      <c r="I195" s="80"/>
      <c r="J195" s="80"/>
      <c r="K195" s="79"/>
      <c r="L195" s="80"/>
      <c r="M195" s="118"/>
      <c r="N195" s="118"/>
      <c r="O195" s="118"/>
      <c r="P195" s="118"/>
      <c r="Q195" s="81"/>
      <c r="R195" s="81"/>
      <c r="S195" s="119"/>
    </row>
    <row r="196" customFormat="false" ht="27.75" hidden="false" customHeight="true" outlineLevel="0" collapsed="false">
      <c r="A196" s="79"/>
      <c r="B196" s="80"/>
      <c r="C196" s="80"/>
      <c r="D196" s="80"/>
      <c r="E196" s="81"/>
      <c r="F196" s="80"/>
      <c r="G196" s="81"/>
      <c r="H196" s="81"/>
      <c r="I196" s="80"/>
      <c r="J196" s="80"/>
      <c r="K196" s="79"/>
      <c r="L196" s="80"/>
      <c r="M196" s="118"/>
      <c r="N196" s="118"/>
      <c r="O196" s="118"/>
      <c r="P196" s="118"/>
      <c r="Q196" s="81"/>
      <c r="R196" s="81"/>
      <c r="S196" s="119"/>
    </row>
    <row r="197" customFormat="false" ht="27.75" hidden="false" customHeight="true" outlineLevel="0" collapsed="false">
      <c r="A197" s="79"/>
      <c r="B197" s="80"/>
      <c r="C197" s="80"/>
      <c r="D197" s="80"/>
      <c r="E197" s="81"/>
      <c r="F197" s="80"/>
      <c r="G197" s="81"/>
      <c r="H197" s="81"/>
      <c r="I197" s="80"/>
      <c r="J197" s="80"/>
      <c r="K197" s="79"/>
      <c r="L197" s="80"/>
      <c r="M197" s="118"/>
      <c r="N197" s="118"/>
      <c r="O197" s="118"/>
      <c r="P197" s="118"/>
      <c r="Q197" s="81"/>
      <c r="R197" s="81"/>
      <c r="S197" s="119"/>
    </row>
    <row r="198" customFormat="false" ht="27.75" hidden="false" customHeight="true" outlineLevel="0" collapsed="false">
      <c r="A198" s="79"/>
      <c r="B198" s="80"/>
      <c r="C198" s="80"/>
      <c r="D198" s="80"/>
      <c r="E198" s="81"/>
      <c r="F198" s="80"/>
      <c r="G198" s="81"/>
      <c r="H198" s="81"/>
      <c r="I198" s="80"/>
      <c r="J198" s="80"/>
      <c r="K198" s="79"/>
      <c r="L198" s="80"/>
      <c r="M198" s="118"/>
      <c r="N198" s="118"/>
      <c r="O198" s="118"/>
      <c r="P198" s="118"/>
      <c r="Q198" s="81"/>
      <c r="R198" s="81"/>
      <c r="S198" s="119"/>
    </row>
    <row r="199" customFormat="false" ht="27.75" hidden="false" customHeight="true" outlineLevel="0" collapsed="false">
      <c r="A199" s="79"/>
      <c r="B199" s="80"/>
      <c r="C199" s="80"/>
      <c r="D199" s="80"/>
      <c r="E199" s="81"/>
      <c r="F199" s="80"/>
      <c r="G199" s="81"/>
      <c r="H199" s="81"/>
      <c r="I199" s="80"/>
      <c r="J199" s="80"/>
      <c r="K199" s="79"/>
      <c r="L199" s="80"/>
      <c r="M199" s="118"/>
      <c r="N199" s="118"/>
      <c r="O199" s="118"/>
      <c r="P199" s="118"/>
      <c r="Q199" s="81"/>
      <c r="R199" s="81"/>
      <c r="S199" s="119"/>
    </row>
    <row r="200" customFormat="false" ht="27.75" hidden="false" customHeight="true" outlineLevel="0" collapsed="false">
      <c r="A200" s="79"/>
      <c r="B200" s="80"/>
      <c r="C200" s="80"/>
      <c r="D200" s="80"/>
      <c r="E200" s="81"/>
      <c r="F200" s="80"/>
      <c r="G200" s="81"/>
      <c r="H200" s="81"/>
      <c r="I200" s="80"/>
      <c r="J200" s="80"/>
      <c r="K200" s="79"/>
      <c r="L200" s="80"/>
      <c r="M200" s="118"/>
      <c r="N200" s="118"/>
      <c r="O200" s="118"/>
      <c r="P200" s="118"/>
      <c r="Q200" s="81"/>
      <c r="R200" s="81"/>
      <c r="S200" s="119"/>
    </row>
    <row r="201" customFormat="false" ht="27.75" hidden="false" customHeight="true" outlineLevel="0" collapsed="false">
      <c r="A201" s="79"/>
      <c r="B201" s="80"/>
      <c r="C201" s="80"/>
      <c r="D201" s="80"/>
      <c r="E201" s="81"/>
      <c r="F201" s="80"/>
      <c r="G201" s="81"/>
      <c r="H201" s="81"/>
      <c r="I201" s="80"/>
      <c r="J201" s="80"/>
      <c r="K201" s="79"/>
      <c r="L201" s="80"/>
      <c r="M201" s="118"/>
      <c r="N201" s="118"/>
      <c r="O201" s="118"/>
      <c r="P201" s="118"/>
      <c r="Q201" s="81"/>
      <c r="R201" s="81"/>
      <c r="S201" s="119"/>
    </row>
    <row r="202" customFormat="false" ht="27.75" hidden="false" customHeight="true" outlineLevel="0" collapsed="false">
      <c r="A202" s="79"/>
      <c r="B202" s="80"/>
      <c r="C202" s="80"/>
      <c r="D202" s="80"/>
      <c r="E202" s="81"/>
      <c r="F202" s="80"/>
      <c r="G202" s="81"/>
      <c r="H202" s="81"/>
      <c r="I202" s="80"/>
      <c r="J202" s="80"/>
      <c r="K202" s="79"/>
      <c r="L202" s="80"/>
      <c r="M202" s="118"/>
      <c r="N202" s="118"/>
      <c r="O202" s="118"/>
      <c r="P202" s="118"/>
      <c r="Q202" s="81"/>
      <c r="R202" s="81"/>
      <c r="S202" s="119"/>
    </row>
    <row r="203" customFormat="false" ht="27.75" hidden="false" customHeight="true" outlineLevel="0" collapsed="false">
      <c r="A203" s="79"/>
      <c r="B203" s="80"/>
      <c r="C203" s="80"/>
      <c r="D203" s="80"/>
      <c r="E203" s="81"/>
      <c r="F203" s="80"/>
      <c r="G203" s="81"/>
      <c r="H203" s="81"/>
      <c r="I203" s="80"/>
      <c r="J203" s="80"/>
      <c r="K203" s="79"/>
      <c r="L203" s="80"/>
      <c r="M203" s="118"/>
      <c r="N203" s="118"/>
      <c r="O203" s="118"/>
      <c r="P203" s="118"/>
      <c r="Q203" s="81"/>
      <c r="R203" s="81"/>
      <c r="S203" s="119"/>
    </row>
    <row r="204" customFormat="false" ht="27.75" hidden="false" customHeight="true" outlineLevel="0" collapsed="false">
      <c r="A204" s="79"/>
      <c r="B204" s="80"/>
      <c r="C204" s="80"/>
      <c r="D204" s="80"/>
      <c r="E204" s="81"/>
      <c r="F204" s="80"/>
      <c r="G204" s="81"/>
      <c r="H204" s="81"/>
      <c r="I204" s="80"/>
      <c r="J204" s="80"/>
      <c r="K204" s="79"/>
      <c r="L204" s="80"/>
      <c r="M204" s="118"/>
      <c r="N204" s="118"/>
      <c r="O204" s="118"/>
      <c r="P204" s="118"/>
      <c r="Q204" s="81"/>
      <c r="R204" s="81"/>
      <c r="S204" s="119"/>
    </row>
    <row r="205" customFormat="false" ht="27.75" hidden="false" customHeight="true" outlineLevel="0" collapsed="false">
      <c r="A205" s="79"/>
      <c r="B205" s="80"/>
      <c r="C205" s="80"/>
      <c r="D205" s="80"/>
      <c r="E205" s="81"/>
      <c r="F205" s="80"/>
      <c r="G205" s="81"/>
      <c r="H205" s="81"/>
      <c r="I205" s="80"/>
      <c r="J205" s="80"/>
      <c r="K205" s="79"/>
      <c r="L205" s="80"/>
      <c r="M205" s="118"/>
      <c r="N205" s="118"/>
      <c r="O205" s="118"/>
      <c r="P205" s="118"/>
      <c r="Q205" s="81"/>
      <c r="R205" s="81"/>
      <c r="S205" s="119"/>
    </row>
    <row r="206" customFormat="false" ht="27.75" hidden="false" customHeight="true" outlineLevel="0" collapsed="false">
      <c r="A206" s="79"/>
      <c r="B206" s="80"/>
      <c r="C206" s="80"/>
      <c r="D206" s="80"/>
      <c r="E206" s="81"/>
      <c r="F206" s="80"/>
      <c r="G206" s="81"/>
      <c r="H206" s="81"/>
      <c r="I206" s="80"/>
      <c r="J206" s="80"/>
      <c r="K206" s="79"/>
      <c r="L206" s="80"/>
      <c r="M206" s="118"/>
      <c r="N206" s="118"/>
      <c r="O206" s="118"/>
      <c r="P206" s="118"/>
      <c r="Q206" s="81"/>
      <c r="R206" s="81"/>
      <c r="S206" s="119"/>
    </row>
    <row r="207" customFormat="false" ht="27.75" hidden="false" customHeight="true" outlineLevel="0" collapsed="false">
      <c r="A207" s="79"/>
      <c r="B207" s="80"/>
      <c r="C207" s="80"/>
      <c r="D207" s="80"/>
      <c r="E207" s="81"/>
      <c r="F207" s="80"/>
      <c r="G207" s="81"/>
      <c r="H207" s="81"/>
      <c r="I207" s="80"/>
      <c r="J207" s="80"/>
      <c r="K207" s="79"/>
      <c r="L207" s="80"/>
      <c r="M207" s="118"/>
      <c r="N207" s="118"/>
      <c r="O207" s="118"/>
      <c r="P207" s="118"/>
      <c r="Q207" s="81"/>
      <c r="R207" s="81"/>
      <c r="S207" s="119"/>
    </row>
    <row r="208" customFormat="false" ht="27.75" hidden="false" customHeight="true" outlineLevel="0" collapsed="false">
      <c r="A208" s="79"/>
      <c r="B208" s="80"/>
      <c r="C208" s="80"/>
      <c r="D208" s="80"/>
      <c r="E208" s="81"/>
      <c r="F208" s="80"/>
      <c r="G208" s="81"/>
      <c r="H208" s="81"/>
      <c r="I208" s="80"/>
      <c r="J208" s="80"/>
      <c r="K208" s="79"/>
      <c r="L208" s="80"/>
      <c r="M208" s="118"/>
      <c r="N208" s="118"/>
      <c r="O208" s="118"/>
      <c r="P208" s="118"/>
      <c r="Q208" s="81"/>
      <c r="R208" s="81"/>
      <c r="S208" s="119"/>
    </row>
    <row r="209" customFormat="false" ht="27.75" hidden="false" customHeight="true" outlineLevel="0" collapsed="false">
      <c r="A209" s="79"/>
      <c r="B209" s="80"/>
      <c r="C209" s="80"/>
      <c r="D209" s="80"/>
      <c r="E209" s="81"/>
      <c r="F209" s="80"/>
      <c r="G209" s="81"/>
      <c r="H209" s="81"/>
      <c r="I209" s="80"/>
      <c r="J209" s="80"/>
      <c r="K209" s="79"/>
      <c r="L209" s="80"/>
      <c r="M209" s="118"/>
      <c r="N209" s="118"/>
      <c r="O209" s="118"/>
      <c r="P209" s="118"/>
      <c r="Q209" s="81"/>
      <c r="R209" s="81"/>
      <c r="S209" s="119"/>
    </row>
    <row r="210" customFormat="false" ht="27.75" hidden="false" customHeight="true" outlineLevel="0" collapsed="false">
      <c r="A210" s="79"/>
      <c r="B210" s="80"/>
      <c r="C210" s="80"/>
      <c r="D210" s="80"/>
      <c r="E210" s="81"/>
      <c r="F210" s="80"/>
      <c r="G210" s="81"/>
      <c r="H210" s="81"/>
      <c r="I210" s="80"/>
      <c r="J210" s="80"/>
      <c r="K210" s="79"/>
      <c r="L210" s="80"/>
      <c r="M210" s="118"/>
      <c r="N210" s="118"/>
      <c r="O210" s="118"/>
      <c r="P210" s="118"/>
      <c r="Q210" s="81"/>
      <c r="R210" s="81"/>
      <c r="S210" s="119"/>
    </row>
    <row r="211" customFormat="false" ht="27.75" hidden="false" customHeight="true" outlineLevel="0" collapsed="false">
      <c r="A211" s="79"/>
      <c r="B211" s="80"/>
      <c r="C211" s="80"/>
      <c r="D211" s="80"/>
      <c r="E211" s="81"/>
      <c r="F211" s="80"/>
      <c r="G211" s="81"/>
      <c r="H211" s="81"/>
      <c r="I211" s="80"/>
      <c r="J211" s="80"/>
      <c r="K211" s="79"/>
      <c r="L211" s="80"/>
      <c r="M211" s="118"/>
      <c r="N211" s="118"/>
      <c r="O211" s="118"/>
      <c r="P211" s="118"/>
      <c r="Q211" s="81"/>
      <c r="R211" s="81"/>
      <c r="S211" s="119"/>
    </row>
    <row r="212" customFormat="false" ht="27.75" hidden="false" customHeight="true" outlineLevel="0" collapsed="false">
      <c r="A212" s="79"/>
      <c r="B212" s="80"/>
      <c r="C212" s="80"/>
      <c r="D212" s="80"/>
      <c r="E212" s="81"/>
      <c r="F212" s="80"/>
      <c r="G212" s="81"/>
      <c r="H212" s="81"/>
      <c r="I212" s="80"/>
      <c r="J212" s="80"/>
      <c r="K212" s="79"/>
      <c r="L212" s="80"/>
      <c r="M212" s="118"/>
      <c r="N212" s="118"/>
      <c r="O212" s="118"/>
      <c r="P212" s="118"/>
      <c r="Q212" s="81"/>
      <c r="R212" s="81"/>
      <c r="S212" s="119"/>
    </row>
    <row r="213" customFormat="false" ht="27.75" hidden="false" customHeight="true" outlineLevel="0" collapsed="false">
      <c r="A213" s="79"/>
      <c r="B213" s="80"/>
      <c r="C213" s="80"/>
      <c r="D213" s="80"/>
      <c r="E213" s="81"/>
      <c r="F213" s="80"/>
      <c r="G213" s="81"/>
      <c r="H213" s="81"/>
      <c r="I213" s="80"/>
      <c r="J213" s="80"/>
      <c r="K213" s="79"/>
      <c r="L213" s="80"/>
      <c r="M213" s="118"/>
      <c r="N213" s="118"/>
      <c r="O213" s="118"/>
      <c r="P213" s="118"/>
      <c r="Q213" s="81"/>
      <c r="R213" s="81"/>
      <c r="S213" s="119"/>
    </row>
    <row r="214" customFormat="false" ht="27.75" hidden="false" customHeight="true" outlineLevel="0" collapsed="false">
      <c r="A214" s="79"/>
      <c r="B214" s="80"/>
      <c r="C214" s="80"/>
      <c r="D214" s="80"/>
      <c r="E214" s="81"/>
      <c r="F214" s="80"/>
      <c r="G214" s="81"/>
      <c r="H214" s="81"/>
      <c r="I214" s="80"/>
      <c r="J214" s="80"/>
      <c r="K214" s="79"/>
      <c r="L214" s="80"/>
      <c r="M214" s="118"/>
      <c r="N214" s="118"/>
      <c r="O214" s="118"/>
      <c r="P214" s="118"/>
      <c r="Q214" s="81"/>
      <c r="R214" s="81"/>
      <c r="S214" s="119"/>
    </row>
    <row r="215" customFormat="false" ht="27.75" hidden="false" customHeight="true" outlineLevel="0" collapsed="false">
      <c r="A215" s="79"/>
      <c r="B215" s="80"/>
      <c r="C215" s="80"/>
      <c r="D215" s="80"/>
      <c r="E215" s="81"/>
      <c r="F215" s="80"/>
      <c r="G215" s="81"/>
      <c r="H215" s="81"/>
      <c r="I215" s="80"/>
      <c r="J215" s="80"/>
      <c r="K215" s="79"/>
      <c r="L215" s="80"/>
      <c r="M215" s="118"/>
      <c r="N215" s="118"/>
      <c r="O215" s="118"/>
      <c r="P215" s="118"/>
      <c r="Q215" s="81"/>
      <c r="R215" s="81"/>
      <c r="S215" s="119"/>
    </row>
    <row r="216" customFormat="false" ht="27.75" hidden="false" customHeight="true" outlineLevel="0" collapsed="false">
      <c r="A216" s="79"/>
      <c r="B216" s="80"/>
      <c r="C216" s="80"/>
      <c r="D216" s="80"/>
      <c r="E216" s="81"/>
      <c r="F216" s="80"/>
      <c r="G216" s="81"/>
      <c r="H216" s="81"/>
      <c r="I216" s="80"/>
      <c r="J216" s="80"/>
      <c r="K216" s="79"/>
      <c r="L216" s="80"/>
      <c r="M216" s="118"/>
      <c r="N216" s="118"/>
      <c r="O216" s="118"/>
      <c r="P216" s="118"/>
      <c r="Q216" s="81"/>
      <c r="R216" s="81"/>
      <c r="S216" s="119"/>
    </row>
    <row r="217" customFormat="false" ht="27.75" hidden="false" customHeight="true" outlineLevel="0" collapsed="false">
      <c r="A217" s="79"/>
      <c r="B217" s="80"/>
      <c r="C217" s="80"/>
      <c r="D217" s="80"/>
      <c r="E217" s="81"/>
      <c r="F217" s="80"/>
      <c r="G217" s="81"/>
      <c r="H217" s="81"/>
      <c r="I217" s="80"/>
      <c r="J217" s="80"/>
      <c r="K217" s="79"/>
      <c r="L217" s="80"/>
      <c r="M217" s="118"/>
      <c r="N217" s="118"/>
      <c r="O217" s="118"/>
      <c r="P217" s="118"/>
      <c r="Q217" s="81"/>
      <c r="R217" s="81"/>
      <c r="S217" s="119"/>
    </row>
    <row r="218" customFormat="false" ht="27.75" hidden="false" customHeight="true" outlineLevel="0" collapsed="false">
      <c r="A218" s="79"/>
      <c r="B218" s="80"/>
      <c r="C218" s="80"/>
      <c r="D218" s="80"/>
      <c r="E218" s="81"/>
      <c r="F218" s="80"/>
      <c r="G218" s="81"/>
      <c r="H218" s="81"/>
      <c r="I218" s="80"/>
      <c r="J218" s="80"/>
      <c r="K218" s="79"/>
      <c r="L218" s="80"/>
      <c r="M218" s="118"/>
      <c r="N218" s="118"/>
      <c r="O218" s="118"/>
      <c r="P218" s="118"/>
      <c r="Q218" s="81"/>
      <c r="R218" s="81"/>
      <c r="S218" s="119"/>
    </row>
    <row r="219" customFormat="false" ht="27.75" hidden="false" customHeight="true" outlineLevel="0" collapsed="false">
      <c r="A219" s="79"/>
      <c r="B219" s="80"/>
      <c r="C219" s="80"/>
      <c r="D219" s="80"/>
      <c r="E219" s="81"/>
      <c r="F219" s="80"/>
      <c r="G219" s="81"/>
      <c r="H219" s="81"/>
      <c r="I219" s="80"/>
      <c r="J219" s="80"/>
      <c r="K219" s="79"/>
      <c r="L219" s="80"/>
      <c r="M219" s="118"/>
      <c r="N219" s="118"/>
      <c r="O219" s="118"/>
      <c r="P219" s="118"/>
      <c r="Q219" s="81"/>
      <c r="R219" s="81"/>
      <c r="S219" s="119"/>
    </row>
    <row r="220" customFormat="false" ht="27.75" hidden="false" customHeight="true" outlineLevel="0" collapsed="false">
      <c r="A220" s="79"/>
      <c r="B220" s="80"/>
      <c r="C220" s="80"/>
      <c r="D220" s="80"/>
      <c r="E220" s="81"/>
      <c r="F220" s="80"/>
      <c r="G220" s="81"/>
      <c r="H220" s="81"/>
      <c r="I220" s="80"/>
      <c r="J220" s="80"/>
      <c r="K220" s="79"/>
      <c r="L220" s="80"/>
      <c r="M220" s="118"/>
      <c r="N220" s="118"/>
      <c r="O220" s="118"/>
      <c r="P220" s="118"/>
      <c r="Q220" s="81"/>
      <c r="R220" s="81"/>
      <c r="S220" s="119"/>
    </row>
    <row r="221" customFormat="false" ht="27.75" hidden="false" customHeight="true" outlineLevel="0" collapsed="false">
      <c r="A221" s="79"/>
      <c r="B221" s="80"/>
      <c r="C221" s="80"/>
      <c r="D221" s="80"/>
      <c r="E221" s="81"/>
      <c r="F221" s="80"/>
      <c r="G221" s="81"/>
      <c r="H221" s="81"/>
      <c r="I221" s="80"/>
      <c r="J221" s="80"/>
      <c r="K221" s="79"/>
      <c r="L221" s="80"/>
      <c r="M221" s="118"/>
      <c r="N221" s="118"/>
      <c r="O221" s="118"/>
      <c r="P221" s="118"/>
      <c r="Q221" s="81"/>
      <c r="R221" s="81"/>
      <c r="S221" s="119"/>
    </row>
    <row r="222" customFormat="false" ht="27.75" hidden="false" customHeight="true" outlineLevel="0" collapsed="false">
      <c r="A222" s="79"/>
      <c r="B222" s="80"/>
      <c r="C222" s="80"/>
      <c r="D222" s="80"/>
      <c r="E222" s="81"/>
      <c r="F222" s="80"/>
      <c r="G222" s="81"/>
      <c r="H222" s="81"/>
      <c r="I222" s="80"/>
      <c r="J222" s="80"/>
      <c r="K222" s="79"/>
      <c r="L222" s="80"/>
      <c r="M222" s="118"/>
      <c r="N222" s="118"/>
      <c r="O222" s="118"/>
      <c r="P222" s="118"/>
      <c r="Q222" s="81"/>
      <c r="R222" s="81"/>
      <c r="S222" s="119"/>
    </row>
    <row r="223" customFormat="false" ht="27.75" hidden="false" customHeight="true" outlineLevel="0" collapsed="false">
      <c r="A223" s="79"/>
      <c r="B223" s="80"/>
      <c r="C223" s="80"/>
      <c r="D223" s="80"/>
      <c r="E223" s="81"/>
      <c r="F223" s="80"/>
      <c r="G223" s="81"/>
      <c r="H223" s="81"/>
      <c r="I223" s="80"/>
      <c r="J223" s="80"/>
      <c r="K223" s="79"/>
      <c r="L223" s="80"/>
      <c r="M223" s="118"/>
      <c r="N223" s="118"/>
      <c r="O223" s="118"/>
      <c r="P223" s="118"/>
      <c r="Q223" s="81"/>
      <c r="R223" s="81"/>
      <c r="S223" s="119"/>
    </row>
    <row r="224" customFormat="false" ht="27.75" hidden="false" customHeight="true" outlineLevel="0" collapsed="false">
      <c r="A224" s="79"/>
      <c r="B224" s="80"/>
      <c r="C224" s="80"/>
      <c r="D224" s="80"/>
      <c r="E224" s="81"/>
      <c r="F224" s="80"/>
      <c r="G224" s="81"/>
      <c r="H224" s="81"/>
      <c r="I224" s="80"/>
      <c r="J224" s="80"/>
      <c r="K224" s="79"/>
      <c r="L224" s="80"/>
      <c r="M224" s="118"/>
      <c r="N224" s="118"/>
      <c r="O224" s="118"/>
      <c r="P224" s="118"/>
      <c r="Q224" s="81"/>
      <c r="R224" s="81"/>
      <c r="S224" s="119"/>
    </row>
    <row r="225" customFormat="false" ht="27.75" hidden="false" customHeight="true" outlineLevel="0" collapsed="false">
      <c r="A225" s="79"/>
      <c r="B225" s="80"/>
      <c r="C225" s="80"/>
      <c r="D225" s="80"/>
      <c r="E225" s="81"/>
      <c r="F225" s="80"/>
      <c r="G225" s="81"/>
      <c r="H225" s="81"/>
      <c r="I225" s="80"/>
      <c r="J225" s="80"/>
      <c r="K225" s="79"/>
      <c r="L225" s="80"/>
      <c r="M225" s="118"/>
      <c r="N225" s="118"/>
      <c r="O225" s="118"/>
      <c r="P225" s="118"/>
      <c r="Q225" s="81"/>
      <c r="R225" s="81"/>
      <c r="S225" s="119"/>
    </row>
    <row r="226" customFormat="false" ht="27.75" hidden="false" customHeight="true" outlineLevel="0" collapsed="false">
      <c r="A226" s="79"/>
      <c r="B226" s="80"/>
      <c r="C226" s="80"/>
      <c r="D226" s="80"/>
      <c r="E226" s="81"/>
      <c r="F226" s="80"/>
      <c r="G226" s="81"/>
      <c r="H226" s="81"/>
      <c r="I226" s="80"/>
      <c r="J226" s="80"/>
      <c r="K226" s="79"/>
      <c r="L226" s="80"/>
      <c r="M226" s="118"/>
      <c r="N226" s="118"/>
      <c r="O226" s="118"/>
      <c r="P226" s="118"/>
      <c r="Q226" s="81"/>
      <c r="R226" s="81"/>
      <c r="S226" s="119"/>
    </row>
    <row r="227" customFormat="false" ht="27.75" hidden="false" customHeight="true" outlineLevel="0" collapsed="false">
      <c r="A227" s="79"/>
      <c r="B227" s="80"/>
      <c r="C227" s="80"/>
      <c r="D227" s="80"/>
      <c r="E227" s="81"/>
      <c r="F227" s="80"/>
      <c r="G227" s="81"/>
      <c r="H227" s="81"/>
      <c r="I227" s="80"/>
      <c r="J227" s="80"/>
      <c r="K227" s="79"/>
      <c r="L227" s="80"/>
      <c r="M227" s="118"/>
      <c r="N227" s="118"/>
      <c r="O227" s="118"/>
      <c r="P227" s="118"/>
      <c r="Q227" s="81"/>
      <c r="R227" s="81"/>
      <c r="S227" s="119"/>
    </row>
    <row r="228" customFormat="false" ht="27.75" hidden="false" customHeight="true" outlineLevel="0" collapsed="false">
      <c r="A228" s="79"/>
      <c r="B228" s="80"/>
      <c r="C228" s="80"/>
      <c r="D228" s="80"/>
      <c r="E228" s="81"/>
      <c r="F228" s="80"/>
      <c r="G228" s="81"/>
      <c r="H228" s="81"/>
      <c r="I228" s="80"/>
      <c r="J228" s="80"/>
      <c r="K228" s="79"/>
      <c r="L228" s="80"/>
      <c r="M228" s="118"/>
      <c r="N228" s="118"/>
      <c r="O228" s="118"/>
      <c r="P228" s="118"/>
      <c r="Q228" s="81"/>
      <c r="R228" s="81"/>
      <c r="S228" s="119"/>
    </row>
    <row r="229" customFormat="false" ht="27.75" hidden="false" customHeight="true" outlineLevel="0" collapsed="false">
      <c r="A229" s="79"/>
      <c r="B229" s="80"/>
      <c r="C229" s="80"/>
      <c r="D229" s="80"/>
      <c r="E229" s="81"/>
      <c r="F229" s="80"/>
      <c r="G229" s="81"/>
      <c r="H229" s="81"/>
      <c r="I229" s="80"/>
      <c r="J229" s="80"/>
      <c r="K229" s="79"/>
      <c r="L229" s="80"/>
      <c r="M229" s="118"/>
      <c r="N229" s="118"/>
      <c r="O229" s="118"/>
      <c r="P229" s="118"/>
      <c r="Q229" s="81"/>
      <c r="R229" s="81"/>
      <c r="S229" s="119"/>
    </row>
    <row r="230" customFormat="false" ht="27.75" hidden="false" customHeight="true" outlineLevel="0" collapsed="false">
      <c r="A230" s="79"/>
      <c r="B230" s="80"/>
      <c r="C230" s="80"/>
      <c r="D230" s="80"/>
      <c r="E230" s="81"/>
      <c r="F230" s="80"/>
      <c r="G230" s="81"/>
      <c r="H230" s="81"/>
      <c r="I230" s="80"/>
      <c r="J230" s="80"/>
      <c r="K230" s="79"/>
      <c r="L230" s="80"/>
      <c r="M230" s="118"/>
      <c r="N230" s="118"/>
      <c r="O230" s="118"/>
      <c r="P230" s="118"/>
      <c r="Q230" s="81"/>
      <c r="R230" s="81"/>
      <c r="S230" s="119"/>
    </row>
    <row r="231" customFormat="false" ht="27.75" hidden="false" customHeight="true" outlineLevel="0" collapsed="false">
      <c r="A231" s="79"/>
      <c r="B231" s="80"/>
      <c r="C231" s="80"/>
      <c r="D231" s="80"/>
      <c r="E231" s="81"/>
      <c r="F231" s="80"/>
      <c r="G231" s="81"/>
      <c r="H231" s="81"/>
      <c r="I231" s="80"/>
      <c r="J231" s="80"/>
      <c r="K231" s="79"/>
      <c r="L231" s="80"/>
      <c r="M231" s="118"/>
      <c r="N231" s="118"/>
      <c r="O231" s="118"/>
      <c r="P231" s="118"/>
      <c r="Q231" s="81"/>
      <c r="R231" s="81"/>
      <c r="S231" s="119"/>
    </row>
    <row r="232" customFormat="false" ht="27.75" hidden="false" customHeight="true" outlineLevel="0" collapsed="false">
      <c r="A232" s="79"/>
      <c r="B232" s="80"/>
      <c r="C232" s="80"/>
      <c r="D232" s="80"/>
      <c r="E232" s="81"/>
      <c r="F232" s="80"/>
      <c r="G232" s="81"/>
      <c r="H232" s="81"/>
      <c r="I232" s="80"/>
      <c r="J232" s="80"/>
      <c r="K232" s="79"/>
      <c r="L232" s="80"/>
      <c r="M232" s="118"/>
      <c r="N232" s="118"/>
      <c r="O232" s="118"/>
      <c r="P232" s="118"/>
      <c r="Q232" s="81"/>
      <c r="R232" s="81"/>
      <c r="S232" s="119"/>
    </row>
    <row r="233" customFormat="false" ht="27.75" hidden="false" customHeight="true" outlineLevel="0" collapsed="false">
      <c r="A233" s="79"/>
      <c r="B233" s="80"/>
      <c r="C233" s="80"/>
      <c r="D233" s="80"/>
      <c r="E233" s="81"/>
      <c r="F233" s="80"/>
      <c r="G233" s="81"/>
      <c r="H233" s="81"/>
      <c r="I233" s="80"/>
      <c r="J233" s="80"/>
      <c r="K233" s="79"/>
      <c r="L233" s="80"/>
      <c r="M233" s="118"/>
      <c r="N233" s="118"/>
      <c r="O233" s="118"/>
      <c r="P233" s="118"/>
      <c r="Q233" s="81"/>
      <c r="R233" s="81"/>
      <c r="S233" s="119"/>
    </row>
    <row r="234" customFormat="false" ht="27.75" hidden="false" customHeight="true" outlineLevel="0" collapsed="false">
      <c r="A234" s="79"/>
      <c r="B234" s="80"/>
      <c r="C234" s="80"/>
      <c r="D234" s="80"/>
      <c r="E234" s="81"/>
      <c r="F234" s="80"/>
      <c r="G234" s="81"/>
      <c r="H234" s="81"/>
      <c r="I234" s="80"/>
      <c r="J234" s="80"/>
      <c r="K234" s="79"/>
      <c r="L234" s="80"/>
      <c r="M234" s="118"/>
      <c r="N234" s="118"/>
      <c r="O234" s="118"/>
      <c r="P234" s="118"/>
      <c r="Q234" s="81"/>
      <c r="R234" s="81"/>
      <c r="S234" s="119"/>
    </row>
    <row r="235" customFormat="false" ht="27.75" hidden="false" customHeight="true" outlineLevel="0" collapsed="false">
      <c r="A235" s="79"/>
      <c r="B235" s="80"/>
      <c r="C235" s="80"/>
      <c r="D235" s="80"/>
      <c r="E235" s="81"/>
      <c r="F235" s="80"/>
      <c r="G235" s="81"/>
      <c r="H235" s="81"/>
      <c r="I235" s="80"/>
      <c r="J235" s="80"/>
      <c r="K235" s="79"/>
      <c r="L235" s="80"/>
      <c r="M235" s="118"/>
      <c r="N235" s="118"/>
      <c r="O235" s="118"/>
      <c r="P235" s="118"/>
      <c r="Q235" s="81"/>
      <c r="R235" s="81"/>
      <c r="S235" s="119"/>
    </row>
    <row r="236" customFormat="false" ht="27.75" hidden="false" customHeight="true" outlineLevel="0" collapsed="false">
      <c r="A236" s="79"/>
      <c r="B236" s="80"/>
      <c r="C236" s="80"/>
      <c r="D236" s="80"/>
      <c r="E236" s="81"/>
      <c r="F236" s="80"/>
      <c r="G236" s="81"/>
      <c r="H236" s="81"/>
      <c r="I236" s="80"/>
      <c r="J236" s="80"/>
      <c r="K236" s="79"/>
      <c r="L236" s="80"/>
      <c r="M236" s="118"/>
      <c r="N236" s="118"/>
      <c r="O236" s="118"/>
      <c r="P236" s="118"/>
      <c r="Q236" s="81"/>
      <c r="R236" s="81"/>
      <c r="S236" s="119"/>
    </row>
    <row r="237" customFormat="false" ht="27.75" hidden="false" customHeight="true" outlineLevel="0" collapsed="false">
      <c r="A237" s="79"/>
      <c r="B237" s="80"/>
      <c r="C237" s="80"/>
      <c r="D237" s="80"/>
      <c r="E237" s="81"/>
      <c r="F237" s="80"/>
      <c r="G237" s="81"/>
      <c r="H237" s="81"/>
      <c r="I237" s="80"/>
      <c r="J237" s="80"/>
      <c r="K237" s="79"/>
      <c r="L237" s="80"/>
      <c r="M237" s="118"/>
      <c r="N237" s="118"/>
      <c r="O237" s="118"/>
      <c r="P237" s="118"/>
      <c r="Q237" s="81"/>
      <c r="R237" s="81"/>
      <c r="S237" s="119"/>
    </row>
    <row r="238" customFormat="false" ht="27.75" hidden="false" customHeight="true" outlineLevel="0" collapsed="false">
      <c r="A238" s="79"/>
      <c r="B238" s="80"/>
      <c r="C238" s="80"/>
      <c r="D238" s="80"/>
      <c r="E238" s="81"/>
      <c r="F238" s="80"/>
      <c r="G238" s="81"/>
      <c r="H238" s="81"/>
      <c r="I238" s="80"/>
      <c r="J238" s="80"/>
      <c r="K238" s="79"/>
      <c r="L238" s="80"/>
      <c r="M238" s="118"/>
      <c r="N238" s="118"/>
      <c r="O238" s="118"/>
      <c r="P238" s="118"/>
      <c r="Q238" s="81"/>
      <c r="R238" s="81"/>
      <c r="S238" s="119"/>
    </row>
    <row r="239" customFormat="false" ht="27.75" hidden="false" customHeight="true" outlineLevel="0" collapsed="false">
      <c r="A239" s="79"/>
      <c r="B239" s="80"/>
      <c r="C239" s="80"/>
      <c r="D239" s="80"/>
      <c r="E239" s="81"/>
      <c r="F239" s="80"/>
      <c r="G239" s="81"/>
      <c r="H239" s="81"/>
      <c r="I239" s="80"/>
      <c r="J239" s="80"/>
      <c r="K239" s="79"/>
      <c r="L239" s="80"/>
      <c r="M239" s="118"/>
      <c r="N239" s="118"/>
      <c r="O239" s="118"/>
      <c r="P239" s="118"/>
      <c r="Q239" s="81"/>
      <c r="R239" s="81"/>
      <c r="S239" s="119"/>
    </row>
    <row r="240" customFormat="false" ht="27.75" hidden="false" customHeight="true" outlineLevel="0" collapsed="false">
      <c r="A240" s="79"/>
      <c r="B240" s="80"/>
      <c r="C240" s="80"/>
      <c r="D240" s="80"/>
      <c r="E240" s="81"/>
      <c r="F240" s="80"/>
      <c r="G240" s="81"/>
      <c r="H240" s="81"/>
      <c r="I240" s="80"/>
      <c r="J240" s="80"/>
      <c r="K240" s="79"/>
      <c r="L240" s="80"/>
      <c r="M240" s="118"/>
      <c r="N240" s="118"/>
      <c r="O240" s="118"/>
      <c r="P240" s="118"/>
      <c r="Q240" s="81"/>
      <c r="R240" s="81"/>
      <c r="S240" s="119"/>
    </row>
    <row r="241" customFormat="false" ht="27.75" hidden="false" customHeight="true" outlineLevel="0" collapsed="false">
      <c r="A241" s="79"/>
      <c r="B241" s="80"/>
      <c r="C241" s="80"/>
      <c r="D241" s="80"/>
      <c r="E241" s="81"/>
      <c r="F241" s="80"/>
      <c r="G241" s="81"/>
      <c r="H241" s="81"/>
      <c r="I241" s="80"/>
      <c r="J241" s="80"/>
      <c r="K241" s="79"/>
      <c r="L241" s="80"/>
      <c r="M241" s="118"/>
      <c r="N241" s="118"/>
      <c r="O241" s="118"/>
      <c r="P241" s="118"/>
      <c r="Q241" s="81"/>
      <c r="R241" s="81"/>
      <c r="S241" s="119"/>
    </row>
    <row r="242" customFormat="false" ht="27.75" hidden="false" customHeight="true" outlineLevel="0" collapsed="false">
      <c r="A242" s="79"/>
      <c r="B242" s="80"/>
      <c r="C242" s="80"/>
      <c r="D242" s="80"/>
      <c r="E242" s="81"/>
      <c r="F242" s="80"/>
      <c r="G242" s="81"/>
      <c r="H242" s="81"/>
      <c r="I242" s="80"/>
      <c r="J242" s="80"/>
      <c r="K242" s="79"/>
      <c r="L242" s="80"/>
      <c r="M242" s="118"/>
      <c r="N242" s="118"/>
      <c r="O242" s="118"/>
      <c r="P242" s="118"/>
      <c r="Q242" s="81"/>
      <c r="R242" s="81"/>
      <c r="S242" s="119"/>
    </row>
    <row r="243" customFormat="false" ht="27.75" hidden="false" customHeight="true" outlineLevel="0" collapsed="false">
      <c r="A243" s="79"/>
      <c r="B243" s="80"/>
      <c r="C243" s="80"/>
      <c r="D243" s="80"/>
      <c r="E243" s="81"/>
      <c r="F243" s="80"/>
      <c r="G243" s="81"/>
      <c r="H243" s="81"/>
      <c r="I243" s="80"/>
      <c r="J243" s="80"/>
      <c r="K243" s="79"/>
      <c r="L243" s="80"/>
      <c r="M243" s="118"/>
      <c r="N243" s="118"/>
      <c r="O243" s="118"/>
      <c r="P243" s="118"/>
      <c r="Q243" s="81"/>
      <c r="R243" s="81"/>
      <c r="S243" s="119"/>
    </row>
    <row r="244" customFormat="false" ht="27.75" hidden="false" customHeight="true" outlineLevel="0" collapsed="false">
      <c r="A244" s="79"/>
      <c r="B244" s="80"/>
      <c r="C244" s="80"/>
      <c r="D244" s="80"/>
      <c r="E244" s="81"/>
      <c r="F244" s="80"/>
      <c r="G244" s="81"/>
      <c r="H244" s="81"/>
      <c r="I244" s="80"/>
      <c r="J244" s="80"/>
      <c r="K244" s="79"/>
      <c r="L244" s="80"/>
      <c r="M244" s="118"/>
      <c r="N244" s="118"/>
      <c r="O244" s="118"/>
      <c r="P244" s="118"/>
      <c r="Q244" s="81"/>
      <c r="R244" s="81"/>
      <c r="S244" s="119"/>
    </row>
    <row r="245" customFormat="false" ht="27.75" hidden="false" customHeight="true" outlineLevel="0" collapsed="false">
      <c r="A245" s="79"/>
      <c r="B245" s="80"/>
      <c r="C245" s="80"/>
      <c r="D245" s="80"/>
      <c r="E245" s="81"/>
      <c r="F245" s="80"/>
      <c r="G245" s="81"/>
      <c r="H245" s="81"/>
      <c r="I245" s="80"/>
      <c r="J245" s="80"/>
      <c r="K245" s="79"/>
      <c r="L245" s="80"/>
      <c r="M245" s="118"/>
      <c r="N245" s="118"/>
      <c r="O245" s="118"/>
      <c r="P245" s="118"/>
      <c r="Q245" s="81"/>
      <c r="R245" s="81"/>
      <c r="S245" s="119"/>
    </row>
    <row r="246" customFormat="false" ht="27.75" hidden="false" customHeight="true" outlineLevel="0" collapsed="false">
      <c r="A246" s="79"/>
      <c r="B246" s="80"/>
      <c r="C246" s="80"/>
      <c r="D246" s="80"/>
      <c r="E246" s="81"/>
      <c r="F246" s="80"/>
      <c r="G246" s="81"/>
      <c r="H246" s="81"/>
      <c r="I246" s="80"/>
      <c r="J246" s="80"/>
      <c r="K246" s="79"/>
      <c r="L246" s="80"/>
      <c r="M246" s="118"/>
      <c r="N246" s="118"/>
      <c r="O246" s="118"/>
      <c r="P246" s="118"/>
      <c r="Q246" s="81"/>
      <c r="R246" s="81"/>
      <c r="S246" s="119"/>
    </row>
    <row r="247" customFormat="false" ht="27.75" hidden="false" customHeight="true" outlineLevel="0" collapsed="false">
      <c r="A247" s="79"/>
      <c r="B247" s="80"/>
      <c r="C247" s="80"/>
      <c r="D247" s="80"/>
      <c r="E247" s="81"/>
      <c r="F247" s="80"/>
      <c r="G247" s="81"/>
      <c r="H247" s="81"/>
      <c r="I247" s="80"/>
      <c r="J247" s="80"/>
      <c r="K247" s="79"/>
      <c r="L247" s="80"/>
      <c r="M247" s="118"/>
      <c r="N247" s="118"/>
      <c r="O247" s="118"/>
      <c r="P247" s="118"/>
      <c r="Q247" s="81"/>
      <c r="R247" s="81"/>
      <c r="S247" s="119"/>
    </row>
    <row r="248" customFormat="false" ht="27.75" hidden="false" customHeight="true" outlineLevel="0" collapsed="false">
      <c r="A248" s="79"/>
      <c r="B248" s="80"/>
      <c r="C248" s="80"/>
      <c r="D248" s="80"/>
      <c r="E248" s="81"/>
      <c r="F248" s="80"/>
      <c r="G248" s="81"/>
      <c r="H248" s="81"/>
      <c r="I248" s="80"/>
      <c r="J248" s="80"/>
      <c r="K248" s="79"/>
      <c r="L248" s="80"/>
      <c r="M248" s="118"/>
      <c r="N248" s="118"/>
      <c r="O248" s="118"/>
      <c r="P248" s="118"/>
      <c r="Q248" s="81"/>
      <c r="R248" s="81"/>
      <c r="S248" s="119"/>
    </row>
    <row r="249" customFormat="false" ht="27.75" hidden="false" customHeight="true" outlineLevel="0" collapsed="false">
      <c r="A249" s="79"/>
      <c r="B249" s="80"/>
      <c r="C249" s="80"/>
      <c r="D249" s="80"/>
      <c r="E249" s="81"/>
      <c r="F249" s="80"/>
      <c r="G249" s="81"/>
      <c r="H249" s="81"/>
      <c r="I249" s="80"/>
      <c r="J249" s="80"/>
      <c r="K249" s="79"/>
      <c r="L249" s="80"/>
      <c r="M249" s="118"/>
      <c r="N249" s="118"/>
      <c r="O249" s="118"/>
      <c r="P249" s="118"/>
      <c r="Q249" s="81"/>
      <c r="R249" s="81"/>
      <c r="S249" s="119"/>
    </row>
    <row r="250" customFormat="false" ht="27.75" hidden="false" customHeight="true" outlineLevel="0" collapsed="false">
      <c r="A250" s="79"/>
      <c r="B250" s="80"/>
      <c r="C250" s="80"/>
      <c r="D250" s="80"/>
      <c r="E250" s="81"/>
      <c r="F250" s="80"/>
      <c r="G250" s="81"/>
      <c r="H250" s="81"/>
      <c r="I250" s="80"/>
      <c r="J250" s="80"/>
      <c r="K250" s="79"/>
      <c r="L250" s="80"/>
      <c r="M250" s="118"/>
      <c r="N250" s="118"/>
      <c r="O250" s="118"/>
      <c r="P250" s="118"/>
      <c r="Q250" s="81"/>
      <c r="R250" s="81"/>
      <c r="S250" s="119"/>
    </row>
    <row r="251" customFormat="false" ht="27.75" hidden="false" customHeight="true" outlineLevel="0" collapsed="false">
      <c r="A251" s="79"/>
      <c r="B251" s="80"/>
      <c r="C251" s="80"/>
      <c r="D251" s="80"/>
      <c r="E251" s="81"/>
      <c r="F251" s="80"/>
      <c r="G251" s="81"/>
      <c r="H251" s="81"/>
      <c r="I251" s="80"/>
      <c r="J251" s="80"/>
      <c r="K251" s="79"/>
      <c r="L251" s="80"/>
      <c r="M251" s="118"/>
      <c r="N251" s="118"/>
      <c r="O251" s="118"/>
      <c r="P251" s="118"/>
      <c r="Q251" s="81"/>
      <c r="R251" s="81"/>
      <c r="S251" s="119"/>
    </row>
    <row r="252" customFormat="false" ht="27.75" hidden="false" customHeight="true" outlineLevel="0" collapsed="false">
      <c r="A252" s="79"/>
      <c r="B252" s="80"/>
      <c r="C252" s="80"/>
      <c r="D252" s="80"/>
      <c r="E252" s="81"/>
      <c r="F252" s="80"/>
      <c r="G252" s="81"/>
      <c r="H252" s="81"/>
      <c r="I252" s="80"/>
      <c r="J252" s="80"/>
      <c r="K252" s="79"/>
      <c r="L252" s="80"/>
      <c r="M252" s="118"/>
      <c r="N252" s="118"/>
      <c r="O252" s="118"/>
      <c r="P252" s="118"/>
      <c r="Q252" s="81"/>
      <c r="R252" s="81"/>
      <c r="S252" s="119"/>
    </row>
    <row r="253" customFormat="false" ht="27.75" hidden="false" customHeight="true" outlineLevel="0" collapsed="false">
      <c r="A253" s="79"/>
      <c r="B253" s="80"/>
      <c r="C253" s="80"/>
      <c r="D253" s="80"/>
      <c r="E253" s="81"/>
      <c r="F253" s="80"/>
      <c r="G253" s="81"/>
      <c r="H253" s="81"/>
      <c r="I253" s="80"/>
      <c r="J253" s="80"/>
      <c r="K253" s="79"/>
      <c r="L253" s="80"/>
      <c r="M253" s="118"/>
      <c r="N253" s="118"/>
      <c r="O253" s="118"/>
      <c r="P253" s="118"/>
      <c r="Q253" s="81"/>
      <c r="R253" s="81"/>
      <c r="S253" s="119"/>
    </row>
    <row r="254" customFormat="false" ht="27.75" hidden="false" customHeight="true" outlineLevel="0" collapsed="false">
      <c r="A254" s="79"/>
      <c r="B254" s="80"/>
      <c r="C254" s="80"/>
      <c r="D254" s="80"/>
      <c r="E254" s="81"/>
      <c r="F254" s="80"/>
      <c r="G254" s="81"/>
      <c r="H254" s="81"/>
      <c r="I254" s="80"/>
      <c r="J254" s="80"/>
      <c r="K254" s="79"/>
      <c r="L254" s="80"/>
      <c r="M254" s="118"/>
      <c r="N254" s="118"/>
      <c r="O254" s="118"/>
      <c r="P254" s="118"/>
      <c r="Q254" s="81"/>
      <c r="R254" s="81"/>
      <c r="S254" s="119"/>
    </row>
    <row r="255" customFormat="false" ht="27.75" hidden="false" customHeight="true" outlineLevel="0" collapsed="false">
      <c r="A255" s="79"/>
      <c r="B255" s="80"/>
      <c r="C255" s="80"/>
      <c r="D255" s="80"/>
      <c r="E255" s="81"/>
      <c r="F255" s="80"/>
      <c r="G255" s="81"/>
      <c r="H255" s="81"/>
      <c r="I255" s="80"/>
      <c r="J255" s="80"/>
      <c r="K255" s="79"/>
      <c r="L255" s="80"/>
      <c r="M255" s="118"/>
      <c r="N255" s="118"/>
      <c r="O255" s="118"/>
      <c r="P255" s="118"/>
      <c r="Q255" s="81"/>
      <c r="R255" s="81"/>
      <c r="S255" s="119"/>
    </row>
    <row r="256" customFormat="false" ht="27.75" hidden="false" customHeight="true" outlineLevel="0" collapsed="false">
      <c r="A256" s="79"/>
      <c r="B256" s="80"/>
      <c r="C256" s="80"/>
      <c r="D256" s="80"/>
      <c r="E256" s="81"/>
      <c r="F256" s="80"/>
      <c r="G256" s="81"/>
      <c r="H256" s="81"/>
      <c r="I256" s="80"/>
      <c r="J256" s="80"/>
      <c r="K256" s="79"/>
      <c r="L256" s="80"/>
      <c r="M256" s="118"/>
      <c r="N256" s="118"/>
      <c r="O256" s="118"/>
      <c r="P256" s="118"/>
      <c r="Q256" s="81"/>
      <c r="R256" s="81"/>
      <c r="S256" s="119"/>
    </row>
    <row r="257" customFormat="false" ht="27.75" hidden="false" customHeight="true" outlineLevel="0" collapsed="false">
      <c r="A257" s="79"/>
      <c r="B257" s="80"/>
      <c r="C257" s="80"/>
      <c r="D257" s="80"/>
      <c r="E257" s="81"/>
      <c r="F257" s="80"/>
      <c r="G257" s="81"/>
      <c r="H257" s="81"/>
      <c r="I257" s="80"/>
      <c r="J257" s="80"/>
      <c r="K257" s="79"/>
      <c r="L257" s="80"/>
      <c r="M257" s="118"/>
      <c r="N257" s="118"/>
      <c r="O257" s="118"/>
      <c r="P257" s="118"/>
      <c r="Q257" s="81"/>
      <c r="R257" s="81"/>
      <c r="S257" s="119"/>
    </row>
    <row r="258" customFormat="false" ht="27.75" hidden="false" customHeight="true" outlineLevel="0" collapsed="false">
      <c r="A258" s="79"/>
      <c r="B258" s="80"/>
      <c r="C258" s="80"/>
      <c r="D258" s="80"/>
      <c r="E258" s="81"/>
      <c r="F258" s="80"/>
      <c r="G258" s="81"/>
      <c r="H258" s="81"/>
      <c r="I258" s="80"/>
      <c r="J258" s="80"/>
      <c r="K258" s="79"/>
      <c r="L258" s="80"/>
      <c r="M258" s="118"/>
      <c r="N258" s="118"/>
      <c r="O258" s="118"/>
      <c r="P258" s="118"/>
      <c r="Q258" s="81"/>
      <c r="R258" s="81"/>
      <c r="S258" s="119"/>
    </row>
    <row r="259" customFormat="false" ht="27.75" hidden="false" customHeight="true" outlineLevel="0" collapsed="false">
      <c r="A259" s="79"/>
      <c r="B259" s="80"/>
      <c r="C259" s="80"/>
      <c r="D259" s="80"/>
      <c r="E259" s="81"/>
      <c r="F259" s="80"/>
      <c r="G259" s="81"/>
      <c r="H259" s="81"/>
      <c r="I259" s="80"/>
      <c r="J259" s="80"/>
      <c r="K259" s="79"/>
      <c r="L259" s="80"/>
      <c r="M259" s="118"/>
      <c r="N259" s="118"/>
      <c r="O259" s="118"/>
      <c r="P259" s="118"/>
      <c r="Q259" s="81"/>
      <c r="R259" s="81"/>
      <c r="S259" s="119"/>
    </row>
    <row r="260" customFormat="false" ht="27.75" hidden="false" customHeight="true" outlineLevel="0" collapsed="false">
      <c r="A260" s="79"/>
      <c r="B260" s="80"/>
      <c r="C260" s="80"/>
      <c r="D260" s="80"/>
      <c r="E260" s="81"/>
      <c r="F260" s="80"/>
      <c r="G260" s="81"/>
      <c r="H260" s="81"/>
      <c r="I260" s="80"/>
      <c r="J260" s="80"/>
      <c r="K260" s="79"/>
      <c r="L260" s="80"/>
      <c r="M260" s="118"/>
      <c r="N260" s="118"/>
      <c r="O260" s="118"/>
      <c r="P260" s="118"/>
      <c r="Q260" s="81"/>
      <c r="R260" s="81"/>
      <c r="S260" s="119"/>
    </row>
    <row r="261" customFormat="false" ht="27.75" hidden="false" customHeight="true" outlineLevel="0" collapsed="false">
      <c r="A261" s="79"/>
      <c r="B261" s="80"/>
      <c r="C261" s="80"/>
      <c r="D261" s="80"/>
      <c r="E261" s="81"/>
      <c r="F261" s="80"/>
      <c r="G261" s="81"/>
      <c r="H261" s="81"/>
      <c r="I261" s="80"/>
      <c r="J261" s="80"/>
      <c r="K261" s="79"/>
      <c r="L261" s="80"/>
      <c r="M261" s="118"/>
      <c r="N261" s="118"/>
      <c r="O261" s="118"/>
      <c r="P261" s="118"/>
      <c r="Q261" s="81"/>
      <c r="R261" s="81"/>
      <c r="S261" s="119"/>
    </row>
    <row r="262" customFormat="false" ht="27.75" hidden="false" customHeight="true" outlineLevel="0" collapsed="false">
      <c r="A262" s="79"/>
      <c r="B262" s="80"/>
      <c r="C262" s="80"/>
      <c r="D262" s="80"/>
      <c r="E262" s="81"/>
      <c r="F262" s="80"/>
      <c r="G262" s="81"/>
      <c r="H262" s="81"/>
      <c r="I262" s="80"/>
      <c r="J262" s="80"/>
      <c r="K262" s="79"/>
      <c r="L262" s="80"/>
      <c r="M262" s="118"/>
      <c r="N262" s="118"/>
      <c r="O262" s="118"/>
      <c r="P262" s="118"/>
      <c r="Q262" s="81"/>
      <c r="R262" s="81"/>
      <c r="S262" s="119"/>
    </row>
    <row r="263" customFormat="false" ht="27.75" hidden="false" customHeight="true" outlineLevel="0" collapsed="false">
      <c r="A263" s="79"/>
      <c r="B263" s="80"/>
      <c r="C263" s="80"/>
      <c r="D263" s="80"/>
      <c r="E263" s="81"/>
      <c r="F263" s="80"/>
      <c r="G263" s="81"/>
      <c r="H263" s="81"/>
      <c r="I263" s="80"/>
      <c r="J263" s="80"/>
      <c r="K263" s="79"/>
      <c r="L263" s="80"/>
      <c r="M263" s="118"/>
      <c r="N263" s="118"/>
      <c r="O263" s="118"/>
      <c r="P263" s="118"/>
      <c r="Q263" s="81"/>
      <c r="R263" s="81"/>
      <c r="S263" s="119"/>
    </row>
    <row r="264" customFormat="false" ht="27.75" hidden="false" customHeight="true" outlineLevel="0" collapsed="false">
      <c r="A264" s="79"/>
      <c r="B264" s="80"/>
      <c r="C264" s="80"/>
      <c r="D264" s="80"/>
      <c r="E264" s="81"/>
      <c r="F264" s="80"/>
      <c r="G264" s="81"/>
      <c r="H264" s="81"/>
      <c r="I264" s="80"/>
      <c r="J264" s="80"/>
      <c r="K264" s="79"/>
      <c r="L264" s="80"/>
      <c r="M264" s="118"/>
      <c r="N264" s="118"/>
      <c r="O264" s="118"/>
      <c r="P264" s="118"/>
      <c r="Q264" s="81"/>
      <c r="R264" s="81"/>
      <c r="S264" s="119"/>
    </row>
    <row r="265" customFormat="false" ht="27.75" hidden="false" customHeight="true" outlineLevel="0" collapsed="false">
      <c r="A265" s="79"/>
      <c r="B265" s="80"/>
      <c r="C265" s="80"/>
      <c r="D265" s="80"/>
      <c r="E265" s="81"/>
      <c r="F265" s="80"/>
      <c r="G265" s="81"/>
      <c r="H265" s="81"/>
      <c r="I265" s="80"/>
      <c r="J265" s="80"/>
      <c r="K265" s="79"/>
      <c r="L265" s="80"/>
      <c r="M265" s="118"/>
      <c r="N265" s="118"/>
      <c r="O265" s="118"/>
      <c r="P265" s="118"/>
      <c r="Q265" s="81"/>
      <c r="R265" s="81"/>
      <c r="S265" s="119"/>
    </row>
    <row r="266" customFormat="false" ht="27.75" hidden="false" customHeight="true" outlineLevel="0" collapsed="false">
      <c r="A266" s="79"/>
      <c r="B266" s="80"/>
      <c r="C266" s="80"/>
      <c r="D266" s="80"/>
      <c r="E266" s="81"/>
      <c r="F266" s="80"/>
      <c r="G266" s="81"/>
      <c r="H266" s="81"/>
      <c r="I266" s="80"/>
      <c r="J266" s="80"/>
      <c r="K266" s="79"/>
      <c r="L266" s="80"/>
      <c r="M266" s="118"/>
      <c r="N266" s="118"/>
      <c r="O266" s="118"/>
      <c r="P266" s="118"/>
      <c r="Q266" s="81"/>
      <c r="R266" s="81"/>
      <c r="S266" s="119"/>
    </row>
    <row r="267" customFormat="false" ht="27.75" hidden="false" customHeight="true" outlineLevel="0" collapsed="false">
      <c r="A267" s="79"/>
      <c r="B267" s="80"/>
      <c r="C267" s="80"/>
      <c r="D267" s="80"/>
      <c r="E267" s="81"/>
      <c r="F267" s="80"/>
      <c r="G267" s="81"/>
      <c r="H267" s="81"/>
      <c r="I267" s="80"/>
      <c r="J267" s="80"/>
      <c r="K267" s="79"/>
      <c r="L267" s="80"/>
      <c r="M267" s="118"/>
      <c r="N267" s="118"/>
      <c r="O267" s="118"/>
      <c r="P267" s="118"/>
      <c r="Q267" s="81"/>
      <c r="R267" s="81"/>
      <c r="S267" s="119"/>
    </row>
    <row r="268" customFormat="false" ht="27.75" hidden="false" customHeight="true" outlineLevel="0" collapsed="false">
      <c r="A268" s="79"/>
      <c r="B268" s="80"/>
      <c r="C268" s="80"/>
      <c r="D268" s="80"/>
      <c r="E268" s="81"/>
      <c r="F268" s="80"/>
      <c r="G268" s="81"/>
      <c r="H268" s="81"/>
      <c r="I268" s="80"/>
      <c r="J268" s="80"/>
      <c r="K268" s="79"/>
      <c r="L268" s="80"/>
      <c r="M268" s="118"/>
      <c r="N268" s="118"/>
      <c r="O268" s="118"/>
      <c r="P268" s="118"/>
      <c r="Q268" s="81"/>
      <c r="R268" s="81"/>
      <c r="S268" s="119"/>
    </row>
    <row r="269" customFormat="false" ht="27.75" hidden="false" customHeight="true" outlineLevel="0" collapsed="false">
      <c r="A269" s="79"/>
      <c r="B269" s="80"/>
      <c r="C269" s="80"/>
      <c r="D269" s="80"/>
      <c r="E269" s="81"/>
      <c r="F269" s="80"/>
      <c r="G269" s="81"/>
      <c r="H269" s="81"/>
      <c r="I269" s="80"/>
      <c r="J269" s="80"/>
      <c r="K269" s="79"/>
      <c r="L269" s="80"/>
      <c r="M269" s="118"/>
      <c r="N269" s="118"/>
      <c r="O269" s="118"/>
      <c r="P269" s="118"/>
      <c r="Q269" s="81"/>
      <c r="R269" s="81"/>
      <c r="S269" s="119"/>
    </row>
    <row r="270" customFormat="false" ht="27.75" hidden="false" customHeight="true" outlineLevel="0" collapsed="false">
      <c r="A270" s="79"/>
      <c r="B270" s="80"/>
      <c r="C270" s="80"/>
      <c r="D270" s="80"/>
      <c r="E270" s="81"/>
      <c r="F270" s="80"/>
      <c r="G270" s="81"/>
      <c r="H270" s="81"/>
      <c r="I270" s="80"/>
      <c r="J270" s="80"/>
      <c r="K270" s="79"/>
      <c r="L270" s="80"/>
      <c r="M270" s="118"/>
      <c r="N270" s="118"/>
      <c r="O270" s="118"/>
      <c r="P270" s="118"/>
      <c r="Q270" s="81"/>
      <c r="R270" s="81"/>
      <c r="S270" s="119"/>
    </row>
    <row r="271" customFormat="false" ht="27.75" hidden="false" customHeight="true" outlineLevel="0" collapsed="false">
      <c r="A271" s="79"/>
      <c r="B271" s="80"/>
      <c r="C271" s="80"/>
      <c r="D271" s="80"/>
      <c r="E271" s="81"/>
      <c r="F271" s="80"/>
      <c r="G271" s="81"/>
      <c r="H271" s="81"/>
      <c r="I271" s="80"/>
      <c r="J271" s="80"/>
      <c r="K271" s="79"/>
      <c r="L271" s="80"/>
      <c r="M271" s="118"/>
      <c r="N271" s="118"/>
      <c r="O271" s="118"/>
      <c r="P271" s="118"/>
      <c r="Q271" s="81"/>
      <c r="R271" s="81"/>
      <c r="S271" s="119"/>
    </row>
    <row r="272" customFormat="false" ht="27.75" hidden="false" customHeight="true" outlineLevel="0" collapsed="false">
      <c r="A272" s="79"/>
      <c r="B272" s="80"/>
      <c r="C272" s="80"/>
      <c r="D272" s="80"/>
      <c r="E272" s="81"/>
      <c r="F272" s="80"/>
      <c r="G272" s="81"/>
      <c r="H272" s="81"/>
      <c r="I272" s="80"/>
      <c r="J272" s="80"/>
      <c r="K272" s="79"/>
      <c r="L272" s="80"/>
      <c r="M272" s="118"/>
      <c r="N272" s="118"/>
      <c r="O272" s="118"/>
      <c r="P272" s="118"/>
      <c r="Q272" s="81"/>
      <c r="R272" s="81"/>
      <c r="S272" s="119"/>
    </row>
    <row r="273" customFormat="false" ht="27.75" hidden="false" customHeight="true" outlineLevel="0" collapsed="false">
      <c r="A273" s="79"/>
      <c r="B273" s="80"/>
      <c r="C273" s="80"/>
      <c r="D273" s="80"/>
      <c r="E273" s="81"/>
      <c r="F273" s="80"/>
      <c r="G273" s="81"/>
      <c r="H273" s="81"/>
      <c r="I273" s="80"/>
      <c r="J273" s="80"/>
      <c r="K273" s="79"/>
      <c r="L273" s="80"/>
      <c r="M273" s="118"/>
      <c r="N273" s="118"/>
      <c r="O273" s="118"/>
      <c r="P273" s="118"/>
      <c r="Q273" s="81"/>
      <c r="R273" s="81"/>
      <c r="S273" s="119"/>
    </row>
    <row r="274" customFormat="false" ht="27.75" hidden="false" customHeight="true" outlineLevel="0" collapsed="false">
      <c r="A274" s="79"/>
      <c r="B274" s="80"/>
      <c r="C274" s="80"/>
      <c r="D274" s="80"/>
      <c r="E274" s="81"/>
      <c r="F274" s="80"/>
      <c r="G274" s="81"/>
      <c r="H274" s="81"/>
      <c r="I274" s="80"/>
      <c r="J274" s="80"/>
      <c r="K274" s="79"/>
      <c r="L274" s="80"/>
      <c r="M274" s="118"/>
      <c r="N274" s="118"/>
      <c r="O274" s="118"/>
      <c r="P274" s="118"/>
      <c r="Q274" s="81"/>
      <c r="R274" s="81"/>
      <c r="S274" s="119"/>
    </row>
    <row r="275" customFormat="false" ht="27.75" hidden="false" customHeight="true" outlineLevel="0" collapsed="false">
      <c r="A275" s="79"/>
      <c r="B275" s="80"/>
      <c r="C275" s="80"/>
      <c r="D275" s="80"/>
      <c r="E275" s="81"/>
      <c r="F275" s="80"/>
      <c r="G275" s="81"/>
      <c r="H275" s="81"/>
      <c r="I275" s="80"/>
      <c r="J275" s="80"/>
      <c r="K275" s="79"/>
      <c r="L275" s="80"/>
      <c r="M275" s="118"/>
      <c r="N275" s="118"/>
      <c r="O275" s="118"/>
      <c r="P275" s="118"/>
      <c r="Q275" s="81"/>
      <c r="R275" s="81"/>
      <c r="S275" s="119"/>
    </row>
    <row r="276" customFormat="false" ht="27.75" hidden="false" customHeight="true" outlineLevel="0" collapsed="false">
      <c r="A276" s="79"/>
      <c r="B276" s="80"/>
      <c r="C276" s="80"/>
      <c r="D276" s="80"/>
      <c r="E276" s="81"/>
      <c r="F276" s="80"/>
      <c r="G276" s="81"/>
      <c r="H276" s="81"/>
      <c r="I276" s="80"/>
      <c r="J276" s="80"/>
      <c r="K276" s="79"/>
      <c r="L276" s="80"/>
      <c r="M276" s="118"/>
      <c r="N276" s="118"/>
      <c r="O276" s="118"/>
      <c r="P276" s="118"/>
      <c r="Q276" s="81"/>
      <c r="R276" s="81"/>
      <c r="S276" s="119"/>
    </row>
    <row r="277" customFormat="false" ht="27.75" hidden="false" customHeight="true" outlineLevel="0" collapsed="false">
      <c r="A277" s="79"/>
      <c r="B277" s="80"/>
      <c r="C277" s="80"/>
      <c r="D277" s="80"/>
      <c r="E277" s="81"/>
      <c r="F277" s="80"/>
      <c r="G277" s="81"/>
      <c r="H277" s="81"/>
      <c r="I277" s="80"/>
      <c r="J277" s="80"/>
      <c r="K277" s="79"/>
      <c r="L277" s="80"/>
      <c r="M277" s="118"/>
      <c r="N277" s="118"/>
      <c r="O277" s="118"/>
      <c r="P277" s="118"/>
      <c r="Q277" s="81"/>
      <c r="R277" s="81"/>
      <c r="S277" s="119"/>
    </row>
    <row r="278" customFormat="false" ht="27.75" hidden="false" customHeight="true" outlineLevel="0" collapsed="false">
      <c r="A278" s="79"/>
      <c r="B278" s="80"/>
      <c r="C278" s="80"/>
      <c r="D278" s="80"/>
      <c r="E278" s="81"/>
      <c r="F278" s="80"/>
      <c r="G278" s="81"/>
      <c r="H278" s="81"/>
      <c r="I278" s="80"/>
      <c r="J278" s="80"/>
      <c r="K278" s="79"/>
      <c r="L278" s="80"/>
      <c r="M278" s="118"/>
      <c r="N278" s="118"/>
      <c r="O278" s="118"/>
      <c r="P278" s="118"/>
      <c r="Q278" s="81"/>
      <c r="R278" s="81"/>
      <c r="S278" s="119"/>
    </row>
    <row r="279" customFormat="false" ht="27.75" hidden="false" customHeight="true" outlineLevel="0" collapsed="false">
      <c r="A279" s="79"/>
      <c r="B279" s="80"/>
      <c r="C279" s="80"/>
      <c r="D279" s="80"/>
      <c r="E279" s="81"/>
      <c r="F279" s="80"/>
      <c r="G279" s="81"/>
      <c r="H279" s="81"/>
      <c r="I279" s="80"/>
      <c r="J279" s="80"/>
      <c r="K279" s="79"/>
      <c r="L279" s="80"/>
      <c r="M279" s="118"/>
      <c r="N279" s="118"/>
      <c r="O279" s="118"/>
      <c r="P279" s="118"/>
      <c r="Q279" s="81"/>
      <c r="R279" s="81"/>
      <c r="S279" s="119"/>
    </row>
    <row r="280" customFormat="false" ht="27.75" hidden="false" customHeight="true" outlineLevel="0" collapsed="false">
      <c r="A280" s="79"/>
      <c r="B280" s="80"/>
      <c r="C280" s="80"/>
      <c r="D280" s="80"/>
      <c r="E280" s="81"/>
      <c r="F280" s="80"/>
      <c r="G280" s="81"/>
      <c r="H280" s="81"/>
      <c r="I280" s="80"/>
      <c r="J280" s="80"/>
      <c r="K280" s="79"/>
      <c r="L280" s="80"/>
      <c r="M280" s="118"/>
      <c r="N280" s="118"/>
      <c r="O280" s="118"/>
      <c r="P280" s="118"/>
      <c r="Q280" s="81"/>
      <c r="R280" s="81"/>
      <c r="S280" s="119"/>
    </row>
    <row r="281" customFormat="false" ht="27.75" hidden="false" customHeight="true" outlineLevel="0" collapsed="false">
      <c r="A281" s="79"/>
      <c r="B281" s="80"/>
      <c r="C281" s="80"/>
      <c r="D281" s="80"/>
      <c r="E281" s="81"/>
      <c r="F281" s="80"/>
      <c r="G281" s="81"/>
      <c r="H281" s="81"/>
      <c r="I281" s="80"/>
      <c r="J281" s="80"/>
      <c r="K281" s="79"/>
      <c r="L281" s="80"/>
      <c r="M281" s="118"/>
      <c r="N281" s="118"/>
      <c r="O281" s="118"/>
      <c r="P281" s="118"/>
      <c r="Q281" s="81"/>
      <c r="R281" s="81"/>
      <c r="S281" s="119"/>
    </row>
    <row r="282" customFormat="false" ht="27.75" hidden="false" customHeight="true" outlineLevel="0" collapsed="false">
      <c r="A282" s="79"/>
      <c r="B282" s="80"/>
      <c r="C282" s="80"/>
      <c r="D282" s="80"/>
      <c r="E282" s="81"/>
      <c r="F282" s="80"/>
      <c r="G282" s="81"/>
      <c r="H282" s="81"/>
      <c r="I282" s="80"/>
      <c r="J282" s="80"/>
      <c r="K282" s="79"/>
      <c r="L282" s="80"/>
      <c r="M282" s="118"/>
      <c r="N282" s="118"/>
      <c r="O282" s="118"/>
      <c r="P282" s="118"/>
      <c r="Q282" s="81"/>
      <c r="R282" s="81"/>
      <c r="S282" s="119"/>
    </row>
    <row r="283" customFormat="false" ht="27.75" hidden="false" customHeight="true" outlineLevel="0" collapsed="false">
      <c r="A283" s="79"/>
      <c r="B283" s="80"/>
      <c r="C283" s="80"/>
      <c r="D283" s="80"/>
      <c r="E283" s="81"/>
      <c r="F283" s="80"/>
      <c r="G283" s="81"/>
      <c r="H283" s="81"/>
      <c r="I283" s="80"/>
      <c r="J283" s="80"/>
      <c r="K283" s="79"/>
      <c r="L283" s="80"/>
      <c r="M283" s="118"/>
      <c r="N283" s="118"/>
      <c r="O283" s="118"/>
      <c r="P283" s="118"/>
      <c r="Q283" s="81"/>
      <c r="R283" s="81"/>
      <c r="S283" s="119"/>
    </row>
    <row r="284" customFormat="false" ht="27.75" hidden="false" customHeight="true" outlineLevel="0" collapsed="false">
      <c r="A284" s="79"/>
      <c r="B284" s="80"/>
      <c r="C284" s="80"/>
      <c r="D284" s="80"/>
      <c r="E284" s="81"/>
      <c r="F284" s="80"/>
      <c r="G284" s="81"/>
      <c r="H284" s="81"/>
      <c r="I284" s="80"/>
      <c r="J284" s="80"/>
      <c r="K284" s="79"/>
      <c r="L284" s="80"/>
      <c r="M284" s="118"/>
      <c r="N284" s="118"/>
      <c r="O284" s="118"/>
      <c r="P284" s="118"/>
      <c r="Q284" s="81"/>
      <c r="R284" s="81"/>
      <c r="S284" s="119"/>
    </row>
    <row r="285" customFormat="false" ht="27.75" hidden="false" customHeight="true" outlineLevel="0" collapsed="false">
      <c r="A285" s="79"/>
      <c r="B285" s="80"/>
      <c r="C285" s="80"/>
      <c r="D285" s="80"/>
      <c r="E285" s="81"/>
      <c r="F285" s="80"/>
      <c r="G285" s="81"/>
      <c r="H285" s="81"/>
      <c r="I285" s="80"/>
      <c r="J285" s="80"/>
      <c r="K285" s="79"/>
      <c r="L285" s="80"/>
      <c r="M285" s="118"/>
      <c r="N285" s="118"/>
      <c r="O285" s="118"/>
      <c r="P285" s="118"/>
      <c r="Q285" s="81"/>
      <c r="R285" s="81"/>
      <c r="S285" s="119"/>
    </row>
    <row r="286" customFormat="false" ht="27.75" hidden="false" customHeight="true" outlineLevel="0" collapsed="false">
      <c r="A286" s="79"/>
      <c r="B286" s="80"/>
      <c r="C286" s="80"/>
      <c r="D286" s="80"/>
      <c r="E286" s="81"/>
      <c r="F286" s="80"/>
      <c r="G286" s="81"/>
      <c r="H286" s="81"/>
      <c r="I286" s="80"/>
      <c r="J286" s="80"/>
      <c r="K286" s="79"/>
      <c r="L286" s="80"/>
      <c r="M286" s="118"/>
      <c r="N286" s="118"/>
      <c r="O286" s="118"/>
      <c r="P286" s="118"/>
      <c r="Q286" s="81"/>
      <c r="R286" s="81"/>
      <c r="S286" s="119"/>
    </row>
    <row r="287" customFormat="false" ht="27.75" hidden="false" customHeight="true" outlineLevel="0" collapsed="false">
      <c r="A287" s="79"/>
      <c r="B287" s="80"/>
      <c r="C287" s="80"/>
      <c r="D287" s="80"/>
      <c r="E287" s="81"/>
      <c r="F287" s="80"/>
      <c r="G287" s="81"/>
      <c r="H287" s="81"/>
      <c r="I287" s="80"/>
      <c r="J287" s="80"/>
      <c r="K287" s="79"/>
      <c r="L287" s="80"/>
      <c r="M287" s="118"/>
      <c r="N287" s="118"/>
      <c r="O287" s="118"/>
      <c r="P287" s="118"/>
      <c r="Q287" s="81"/>
      <c r="R287" s="81"/>
      <c r="S287" s="119"/>
    </row>
    <row r="288" customFormat="false" ht="27.75" hidden="false" customHeight="true" outlineLevel="0" collapsed="false">
      <c r="A288" s="79"/>
      <c r="B288" s="80"/>
      <c r="C288" s="80"/>
      <c r="D288" s="80"/>
      <c r="E288" s="81"/>
      <c r="F288" s="80"/>
      <c r="G288" s="81"/>
      <c r="H288" s="81"/>
      <c r="I288" s="80"/>
      <c r="J288" s="80"/>
      <c r="K288" s="79"/>
      <c r="L288" s="80"/>
      <c r="M288" s="118"/>
      <c r="N288" s="118"/>
      <c r="O288" s="118"/>
      <c r="P288" s="118"/>
      <c r="Q288" s="81"/>
      <c r="R288" s="81"/>
      <c r="S288" s="119"/>
    </row>
    <row r="289" customFormat="false" ht="27.75" hidden="false" customHeight="true" outlineLevel="0" collapsed="false">
      <c r="A289" s="79"/>
      <c r="B289" s="80"/>
      <c r="C289" s="80"/>
      <c r="D289" s="80"/>
      <c r="E289" s="81"/>
      <c r="F289" s="80"/>
      <c r="G289" s="81"/>
      <c r="H289" s="81"/>
      <c r="I289" s="80"/>
      <c r="J289" s="80"/>
      <c r="K289" s="79"/>
      <c r="L289" s="80"/>
      <c r="M289" s="118"/>
      <c r="N289" s="118"/>
      <c r="O289" s="118"/>
      <c r="P289" s="118"/>
      <c r="Q289" s="81"/>
      <c r="R289" s="81"/>
      <c r="S289" s="119"/>
    </row>
    <row r="290" customFormat="false" ht="27.75" hidden="false" customHeight="true" outlineLevel="0" collapsed="false">
      <c r="A290" s="79"/>
      <c r="B290" s="80"/>
      <c r="C290" s="80"/>
      <c r="D290" s="80"/>
      <c r="E290" s="81"/>
      <c r="F290" s="80"/>
      <c r="G290" s="81"/>
      <c r="H290" s="81"/>
      <c r="I290" s="80"/>
      <c r="J290" s="80"/>
      <c r="K290" s="79"/>
      <c r="L290" s="80"/>
      <c r="M290" s="118"/>
      <c r="N290" s="118"/>
      <c r="O290" s="118"/>
      <c r="P290" s="118"/>
      <c r="Q290" s="81"/>
      <c r="R290" s="81"/>
      <c r="S290" s="119"/>
    </row>
    <row r="291" customFormat="false" ht="27.75" hidden="false" customHeight="true" outlineLevel="0" collapsed="false">
      <c r="A291" s="79"/>
      <c r="B291" s="80"/>
      <c r="C291" s="80"/>
      <c r="D291" s="80"/>
      <c r="E291" s="81"/>
      <c r="F291" s="80"/>
      <c r="G291" s="81"/>
      <c r="H291" s="81"/>
      <c r="I291" s="80"/>
      <c r="J291" s="80"/>
      <c r="K291" s="79"/>
      <c r="L291" s="80"/>
      <c r="M291" s="118"/>
      <c r="N291" s="118"/>
      <c r="O291" s="118"/>
      <c r="P291" s="118"/>
      <c r="Q291" s="81"/>
      <c r="R291" s="81"/>
      <c r="S291" s="119"/>
    </row>
    <row r="292" customFormat="false" ht="27.75" hidden="false" customHeight="true" outlineLevel="0" collapsed="false">
      <c r="A292" s="79"/>
      <c r="B292" s="80"/>
      <c r="C292" s="80"/>
      <c r="D292" s="80"/>
      <c r="E292" s="81"/>
      <c r="F292" s="80"/>
      <c r="G292" s="81"/>
      <c r="H292" s="81"/>
      <c r="I292" s="80"/>
      <c r="J292" s="80"/>
      <c r="K292" s="79"/>
      <c r="L292" s="80"/>
      <c r="M292" s="118"/>
      <c r="N292" s="118"/>
      <c r="O292" s="118"/>
      <c r="P292" s="118"/>
      <c r="Q292" s="81"/>
      <c r="R292" s="81"/>
      <c r="S292" s="119"/>
    </row>
    <row r="293" customFormat="false" ht="27.75" hidden="false" customHeight="true" outlineLevel="0" collapsed="false">
      <c r="A293" s="79"/>
      <c r="B293" s="80"/>
      <c r="C293" s="80"/>
      <c r="D293" s="80"/>
      <c r="E293" s="81"/>
      <c r="F293" s="80"/>
      <c r="G293" s="81"/>
      <c r="H293" s="81"/>
      <c r="I293" s="80"/>
      <c r="J293" s="80"/>
      <c r="K293" s="79"/>
      <c r="L293" s="80"/>
      <c r="M293" s="118"/>
      <c r="N293" s="118"/>
      <c r="O293" s="118"/>
      <c r="P293" s="118"/>
      <c r="Q293" s="81"/>
      <c r="R293" s="81"/>
      <c r="S293" s="119"/>
    </row>
    <row r="294" customFormat="false" ht="27.75" hidden="false" customHeight="true" outlineLevel="0" collapsed="false">
      <c r="A294" s="79"/>
      <c r="B294" s="80"/>
      <c r="C294" s="80"/>
      <c r="D294" s="80"/>
      <c r="E294" s="81"/>
      <c r="F294" s="80"/>
      <c r="G294" s="81"/>
      <c r="H294" s="81"/>
      <c r="I294" s="80"/>
      <c r="J294" s="80"/>
      <c r="K294" s="79"/>
      <c r="L294" s="80"/>
      <c r="M294" s="118"/>
      <c r="N294" s="118"/>
      <c r="O294" s="118"/>
      <c r="P294" s="118"/>
      <c r="Q294" s="81"/>
      <c r="R294" s="81"/>
      <c r="S294" s="119"/>
    </row>
    <row r="295" customFormat="false" ht="27.75" hidden="false" customHeight="true" outlineLevel="0" collapsed="false">
      <c r="A295" s="79"/>
      <c r="B295" s="80"/>
      <c r="C295" s="80"/>
      <c r="D295" s="80"/>
      <c r="E295" s="81"/>
      <c r="F295" s="80"/>
      <c r="G295" s="81"/>
      <c r="H295" s="81"/>
      <c r="I295" s="80"/>
      <c r="J295" s="80"/>
      <c r="K295" s="79"/>
      <c r="L295" s="80"/>
      <c r="M295" s="118"/>
      <c r="N295" s="118"/>
      <c r="O295" s="118"/>
      <c r="P295" s="118"/>
      <c r="Q295" s="81"/>
      <c r="R295" s="81"/>
      <c r="S295" s="119"/>
    </row>
    <row r="296" customFormat="false" ht="27.75" hidden="false" customHeight="true" outlineLevel="0" collapsed="false">
      <c r="A296" s="79"/>
      <c r="B296" s="80"/>
      <c r="C296" s="80"/>
      <c r="D296" s="80"/>
      <c r="E296" s="81"/>
      <c r="F296" s="80"/>
      <c r="G296" s="81"/>
      <c r="H296" s="81"/>
      <c r="I296" s="80"/>
      <c r="J296" s="80"/>
      <c r="K296" s="79"/>
      <c r="L296" s="80"/>
      <c r="M296" s="118"/>
      <c r="N296" s="118"/>
      <c r="O296" s="118"/>
      <c r="P296" s="118"/>
      <c r="Q296" s="81"/>
      <c r="R296" s="81"/>
      <c r="S296" s="119"/>
    </row>
    <row r="297" customFormat="false" ht="27.75" hidden="false" customHeight="true" outlineLevel="0" collapsed="false">
      <c r="A297" s="79"/>
      <c r="B297" s="80"/>
      <c r="C297" s="80"/>
      <c r="D297" s="80"/>
      <c r="E297" s="81"/>
      <c r="F297" s="80"/>
      <c r="G297" s="81"/>
      <c r="H297" s="81"/>
      <c r="I297" s="80"/>
      <c r="J297" s="80"/>
      <c r="K297" s="79"/>
      <c r="L297" s="80"/>
      <c r="M297" s="118"/>
      <c r="N297" s="118"/>
      <c r="O297" s="118"/>
      <c r="P297" s="118"/>
      <c r="Q297" s="81"/>
      <c r="R297" s="81"/>
      <c r="S297" s="119"/>
    </row>
    <row r="298" customFormat="false" ht="27.75" hidden="false" customHeight="true" outlineLevel="0" collapsed="false">
      <c r="A298" s="79"/>
      <c r="B298" s="80"/>
      <c r="C298" s="80"/>
      <c r="D298" s="80"/>
      <c r="E298" s="81"/>
      <c r="F298" s="80"/>
      <c r="G298" s="81"/>
      <c r="H298" s="81"/>
      <c r="I298" s="80"/>
      <c r="J298" s="80"/>
      <c r="K298" s="79"/>
      <c r="L298" s="80"/>
      <c r="M298" s="118"/>
      <c r="N298" s="118"/>
      <c r="O298" s="118"/>
      <c r="P298" s="118"/>
      <c r="Q298" s="81"/>
      <c r="R298" s="81"/>
      <c r="S298" s="119"/>
    </row>
    <row r="299" customFormat="false" ht="27.75" hidden="false" customHeight="true" outlineLevel="0" collapsed="false">
      <c r="A299" s="79"/>
      <c r="B299" s="80"/>
      <c r="C299" s="80"/>
      <c r="D299" s="80"/>
      <c r="E299" s="81"/>
      <c r="F299" s="80"/>
      <c r="G299" s="81"/>
      <c r="H299" s="81"/>
      <c r="I299" s="80"/>
      <c r="J299" s="80"/>
      <c r="K299" s="79"/>
      <c r="L299" s="80"/>
      <c r="M299" s="118"/>
      <c r="N299" s="118"/>
      <c r="O299" s="118"/>
      <c r="P299" s="118"/>
      <c r="Q299" s="81"/>
      <c r="R299" s="81"/>
      <c r="S299" s="119"/>
    </row>
    <row r="300" customFormat="false" ht="27.75" hidden="false" customHeight="true" outlineLevel="0" collapsed="false">
      <c r="A300" s="79"/>
      <c r="B300" s="80"/>
      <c r="C300" s="80"/>
      <c r="D300" s="80"/>
      <c r="E300" s="81"/>
      <c r="F300" s="80"/>
      <c r="G300" s="81"/>
      <c r="H300" s="81"/>
      <c r="I300" s="80"/>
      <c r="J300" s="80"/>
      <c r="K300" s="79"/>
      <c r="L300" s="80"/>
      <c r="M300" s="118"/>
      <c r="N300" s="118"/>
      <c r="O300" s="118"/>
      <c r="P300" s="118"/>
      <c r="Q300" s="81"/>
      <c r="R300" s="81"/>
      <c r="S300" s="119"/>
    </row>
    <row r="301" customFormat="false" ht="27.75" hidden="false" customHeight="true" outlineLevel="0" collapsed="false">
      <c r="A301" s="79"/>
      <c r="B301" s="80"/>
      <c r="C301" s="80"/>
      <c r="D301" s="80"/>
      <c r="E301" s="81"/>
      <c r="F301" s="80"/>
      <c r="G301" s="81"/>
      <c r="H301" s="81"/>
      <c r="I301" s="80"/>
      <c r="J301" s="80"/>
      <c r="K301" s="79"/>
      <c r="L301" s="80"/>
      <c r="M301" s="118"/>
      <c r="N301" s="118"/>
      <c r="O301" s="118"/>
      <c r="P301" s="118"/>
      <c r="Q301" s="81"/>
      <c r="R301" s="81"/>
      <c r="S301" s="119"/>
    </row>
    <row r="302" customFormat="false" ht="27.75" hidden="false" customHeight="true" outlineLevel="0" collapsed="false">
      <c r="A302" s="79"/>
      <c r="B302" s="80"/>
      <c r="C302" s="80"/>
      <c r="D302" s="80"/>
      <c r="E302" s="81"/>
      <c r="F302" s="80"/>
      <c r="G302" s="81"/>
      <c r="H302" s="81"/>
      <c r="I302" s="80"/>
      <c r="J302" s="80"/>
      <c r="K302" s="79"/>
      <c r="L302" s="80"/>
      <c r="M302" s="118"/>
      <c r="N302" s="118"/>
      <c r="O302" s="118"/>
      <c r="P302" s="118"/>
      <c r="Q302" s="81"/>
      <c r="R302" s="81"/>
      <c r="S302" s="119"/>
    </row>
    <row r="303" customFormat="false" ht="27.75" hidden="false" customHeight="true" outlineLevel="0" collapsed="false">
      <c r="A303" s="79"/>
      <c r="B303" s="80"/>
      <c r="C303" s="80"/>
      <c r="D303" s="80"/>
      <c r="E303" s="81"/>
      <c r="F303" s="80"/>
      <c r="G303" s="81"/>
      <c r="H303" s="81"/>
      <c r="I303" s="80"/>
      <c r="J303" s="80"/>
      <c r="K303" s="79"/>
      <c r="L303" s="80"/>
      <c r="M303" s="118"/>
      <c r="N303" s="118"/>
      <c r="O303" s="118"/>
      <c r="P303" s="118"/>
      <c r="Q303" s="81"/>
      <c r="R303" s="81"/>
      <c r="S303" s="119"/>
    </row>
    <row r="304" customFormat="false" ht="27.75" hidden="false" customHeight="true" outlineLevel="0" collapsed="false">
      <c r="A304" s="79"/>
      <c r="B304" s="80"/>
      <c r="C304" s="80"/>
      <c r="D304" s="80"/>
      <c r="E304" s="81"/>
      <c r="F304" s="80"/>
      <c r="G304" s="81"/>
      <c r="H304" s="81"/>
      <c r="I304" s="80"/>
      <c r="J304" s="80"/>
      <c r="K304" s="79"/>
      <c r="L304" s="80"/>
      <c r="M304" s="118"/>
      <c r="N304" s="118"/>
      <c r="O304" s="118"/>
      <c r="P304" s="118"/>
      <c r="Q304" s="81"/>
      <c r="R304" s="81"/>
      <c r="S304" s="119"/>
    </row>
    <row r="305" customFormat="false" ht="27.75" hidden="false" customHeight="true" outlineLevel="0" collapsed="false">
      <c r="A305" s="79"/>
      <c r="B305" s="80"/>
      <c r="C305" s="80"/>
      <c r="D305" s="80"/>
      <c r="E305" s="81"/>
      <c r="F305" s="80"/>
      <c r="G305" s="81"/>
      <c r="H305" s="81"/>
      <c r="I305" s="80"/>
      <c r="J305" s="80"/>
      <c r="K305" s="79"/>
      <c r="L305" s="80"/>
      <c r="M305" s="118"/>
      <c r="N305" s="118"/>
      <c r="O305" s="118"/>
      <c r="P305" s="118"/>
      <c r="Q305" s="81"/>
      <c r="R305" s="81"/>
      <c r="S305" s="119"/>
    </row>
    <row r="306" customFormat="false" ht="27.75" hidden="false" customHeight="true" outlineLevel="0" collapsed="false">
      <c r="A306" s="79"/>
      <c r="B306" s="80"/>
      <c r="C306" s="80"/>
      <c r="D306" s="80"/>
      <c r="E306" s="81"/>
      <c r="F306" s="80"/>
      <c r="G306" s="81"/>
      <c r="H306" s="81"/>
      <c r="I306" s="80"/>
      <c r="J306" s="80"/>
      <c r="K306" s="79"/>
      <c r="L306" s="80"/>
      <c r="M306" s="118"/>
      <c r="N306" s="118"/>
      <c r="O306" s="118"/>
      <c r="P306" s="118"/>
      <c r="Q306" s="81"/>
      <c r="R306" s="81"/>
      <c r="S306" s="119"/>
    </row>
    <row r="307" customFormat="false" ht="27.75" hidden="false" customHeight="true" outlineLevel="0" collapsed="false">
      <c r="A307" s="79"/>
      <c r="B307" s="80"/>
      <c r="C307" s="80"/>
      <c r="D307" s="80"/>
      <c r="E307" s="81"/>
      <c r="F307" s="80"/>
      <c r="G307" s="81"/>
      <c r="H307" s="81"/>
      <c r="I307" s="80"/>
      <c r="J307" s="80"/>
      <c r="K307" s="79"/>
      <c r="L307" s="80"/>
      <c r="M307" s="118"/>
      <c r="N307" s="118"/>
      <c r="O307" s="118"/>
      <c r="P307" s="118"/>
      <c r="Q307" s="81"/>
      <c r="R307" s="81"/>
      <c r="S307" s="119"/>
    </row>
    <row r="308" customFormat="false" ht="27.75" hidden="false" customHeight="true" outlineLevel="0" collapsed="false">
      <c r="A308" s="79"/>
      <c r="B308" s="80"/>
      <c r="C308" s="80"/>
      <c r="D308" s="80"/>
      <c r="E308" s="81"/>
      <c r="F308" s="80"/>
      <c r="G308" s="81"/>
      <c r="H308" s="81"/>
      <c r="I308" s="80"/>
      <c r="J308" s="80"/>
      <c r="K308" s="79"/>
      <c r="L308" s="80"/>
      <c r="M308" s="118"/>
      <c r="N308" s="118"/>
      <c r="O308" s="118"/>
      <c r="P308" s="118"/>
      <c r="Q308" s="81"/>
      <c r="R308" s="81"/>
      <c r="S308" s="119"/>
    </row>
    <row r="309" customFormat="false" ht="27.75" hidden="false" customHeight="true" outlineLevel="0" collapsed="false">
      <c r="A309" s="79"/>
      <c r="B309" s="80"/>
      <c r="C309" s="80"/>
      <c r="D309" s="80"/>
      <c r="E309" s="81"/>
      <c r="F309" s="80"/>
      <c r="G309" s="81"/>
      <c r="H309" s="81"/>
      <c r="I309" s="80"/>
      <c r="J309" s="80"/>
      <c r="K309" s="79"/>
      <c r="L309" s="80"/>
      <c r="M309" s="118"/>
      <c r="N309" s="118"/>
      <c r="O309" s="118"/>
      <c r="P309" s="118"/>
      <c r="Q309" s="81"/>
      <c r="R309" s="81"/>
      <c r="S309" s="119"/>
    </row>
    <row r="310" customFormat="false" ht="27.75" hidden="false" customHeight="true" outlineLevel="0" collapsed="false">
      <c r="A310" s="79"/>
      <c r="B310" s="80"/>
      <c r="C310" s="80"/>
      <c r="D310" s="80"/>
      <c r="E310" s="81"/>
      <c r="F310" s="80"/>
      <c r="G310" s="81"/>
      <c r="H310" s="81"/>
      <c r="I310" s="80"/>
      <c r="J310" s="80"/>
      <c r="K310" s="79"/>
      <c r="L310" s="80"/>
      <c r="M310" s="118"/>
      <c r="N310" s="118"/>
      <c r="O310" s="118"/>
      <c r="P310" s="118"/>
      <c r="Q310" s="81"/>
      <c r="R310" s="81"/>
      <c r="S310" s="119"/>
    </row>
    <row r="311" customFormat="false" ht="27.75" hidden="false" customHeight="true" outlineLevel="0" collapsed="false">
      <c r="A311" s="79"/>
      <c r="B311" s="80"/>
      <c r="C311" s="80"/>
      <c r="D311" s="80"/>
      <c r="E311" s="81"/>
      <c r="F311" s="80"/>
      <c r="G311" s="81"/>
      <c r="H311" s="81"/>
      <c r="I311" s="80"/>
      <c r="J311" s="80"/>
      <c r="K311" s="79"/>
      <c r="L311" s="80"/>
      <c r="M311" s="118"/>
      <c r="N311" s="118"/>
      <c r="O311" s="118"/>
      <c r="P311" s="118"/>
      <c r="Q311" s="81"/>
      <c r="R311" s="81"/>
      <c r="S311" s="119"/>
    </row>
    <row r="312" customFormat="false" ht="27.75" hidden="false" customHeight="true" outlineLevel="0" collapsed="false">
      <c r="A312" s="79"/>
      <c r="B312" s="80"/>
      <c r="C312" s="80"/>
      <c r="D312" s="80"/>
      <c r="E312" s="81"/>
      <c r="F312" s="80"/>
      <c r="G312" s="81"/>
      <c r="H312" s="81"/>
      <c r="I312" s="80"/>
      <c r="J312" s="80"/>
      <c r="K312" s="79"/>
      <c r="L312" s="80"/>
      <c r="M312" s="118"/>
      <c r="N312" s="118"/>
      <c r="O312" s="118"/>
      <c r="P312" s="118"/>
      <c r="Q312" s="81"/>
      <c r="R312" s="81"/>
      <c r="S312" s="119"/>
    </row>
    <row r="313" customFormat="false" ht="27.75" hidden="false" customHeight="true" outlineLevel="0" collapsed="false">
      <c r="A313" s="79"/>
      <c r="B313" s="80"/>
      <c r="C313" s="80"/>
      <c r="D313" s="80"/>
      <c r="E313" s="81"/>
      <c r="F313" s="80"/>
      <c r="G313" s="81"/>
      <c r="H313" s="81"/>
      <c r="I313" s="80"/>
      <c r="J313" s="80"/>
      <c r="K313" s="79"/>
      <c r="L313" s="80"/>
      <c r="M313" s="118"/>
      <c r="N313" s="118"/>
      <c r="O313" s="118"/>
      <c r="P313" s="118"/>
      <c r="Q313" s="81"/>
      <c r="R313" s="81"/>
      <c r="S313" s="119"/>
    </row>
    <row r="314" customFormat="false" ht="27.75" hidden="false" customHeight="true" outlineLevel="0" collapsed="false">
      <c r="A314" s="79"/>
      <c r="B314" s="80"/>
      <c r="C314" s="80"/>
      <c r="D314" s="80"/>
      <c r="E314" s="81"/>
      <c r="F314" s="80"/>
      <c r="G314" s="81"/>
      <c r="H314" s="81"/>
      <c r="I314" s="80"/>
      <c r="J314" s="80"/>
      <c r="K314" s="79"/>
      <c r="L314" s="80"/>
      <c r="M314" s="118"/>
      <c r="N314" s="118"/>
      <c r="O314" s="118"/>
      <c r="P314" s="118"/>
      <c r="Q314" s="81"/>
      <c r="R314" s="81"/>
      <c r="S314" s="119"/>
    </row>
    <row r="315" customFormat="false" ht="27.75" hidden="false" customHeight="true" outlineLevel="0" collapsed="false">
      <c r="A315" s="79"/>
      <c r="B315" s="80"/>
      <c r="C315" s="80"/>
      <c r="D315" s="80"/>
      <c r="E315" s="81"/>
      <c r="F315" s="80"/>
      <c r="G315" s="81"/>
      <c r="H315" s="81"/>
      <c r="I315" s="80"/>
      <c r="J315" s="80"/>
      <c r="K315" s="79"/>
      <c r="L315" s="80"/>
      <c r="M315" s="118"/>
      <c r="N315" s="118"/>
      <c r="O315" s="118"/>
      <c r="P315" s="118"/>
      <c r="Q315" s="81"/>
      <c r="R315" s="81"/>
      <c r="S315" s="119"/>
    </row>
    <row r="316" customFormat="false" ht="27.75" hidden="false" customHeight="true" outlineLevel="0" collapsed="false">
      <c r="A316" s="79"/>
      <c r="B316" s="80"/>
      <c r="C316" s="80"/>
      <c r="D316" s="80"/>
      <c r="E316" s="81"/>
      <c r="F316" s="80"/>
      <c r="G316" s="81"/>
      <c r="H316" s="81"/>
      <c r="I316" s="80"/>
      <c r="J316" s="80"/>
      <c r="K316" s="79"/>
      <c r="L316" s="80"/>
      <c r="M316" s="118"/>
      <c r="N316" s="118"/>
      <c r="O316" s="118"/>
      <c r="P316" s="118"/>
      <c r="Q316" s="81"/>
      <c r="R316" s="81"/>
      <c r="S316" s="119"/>
    </row>
    <row r="317" customFormat="false" ht="27.75" hidden="false" customHeight="true" outlineLevel="0" collapsed="false">
      <c r="A317" s="79"/>
      <c r="B317" s="80"/>
      <c r="C317" s="80"/>
      <c r="D317" s="80"/>
      <c r="E317" s="81"/>
      <c r="F317" s="80"/>
      <c r="G317" s="81"/>
      <c r="H317" s="81"/>
      <c r="I317" s="80"/>
      <c r="J317" s="80"/>
      <c r="K317" s="79"/>
      <c r="L317" s="80"/>
      <c r="M317" s="118"/>
      <c r="N317" s="118"/>
      <c r="O317" s="118"/>
      <c r="P317" s="118"/>
      <c r="Q317" s="81"/>
      <c r="R317" s="81"/>
      <c r="S317" s="119"/>
    </row>
    <row r="318" customFormat="false" ht="27.75" hidden="false" customHeight="true" outlineLevel="0" collapsed="false">
      <c r="A318" s="79"/>
      <c r="B318" s="80"/>
      <c r="C318" s="80"/>
      <c r="D318" s="80"/>
      <c r="E318" s="81"/>
      <c r="F318" s="80"/>
      <c r="G318" s="81"/>
      <c r="H318" s="81"/>
      <c r="I318" s="80"/>
      <c r="J318" s="80"/>
      <c r="K318" s="79"/>
      <c r="L318" s="80"/>
      <c r="M318" s="118"/>
      <c r="N318" s="118"/>
      <c r="O318" s="118"/>
      <c r="P318" s="118"/>
      <c r="Q318" s="81"/>
      <c r="R318" s="81"/>
      <c r="S318" s="119"/>
    </row>
    <row r="319" customFormat="false" ht="27.75" hidden="false" customHeight="true" outlineLevel="0" collapsed="false">
      <c r="A319" s="79"/>
      <c r="B319" s="80"/>
      <c r="C319" s="80"/>
      <c r="D319" s="80"/>
      <c r="E319" s="81"/>
      <c r="F319" s="80"/>
      <c r="G319" s="81"/>
      <c r="H319" s="81"/>
      <c r="I319" s="80"/>
      <c r="J319" s="80"/>
      <c r="K319" s="79"/>
      <c r="L319" s="80"/>
      <c r="M319" s="118"/>
      <c r="N319" s="118"/>
      <c r="O319" s="118"/>
      <c r="P319" s="118"/>
      <c r="Q319" s="81"/>
      <c r="R319" s="81"/>
      <c r="S319" s="119"/>
    </row>
    <row r="320" customFormat="false" ht="27.75" hidden="false" customHeight="true" outlineLevel="0" collapsed="false">
      <c r="A320" s="79"/>
      <c r="B320" s="80"/>
      <c r="C320" s="80"/>
      <c r="D320" s="80"/>
      <c r="E320" s="81"/>
      <c r="F320" s="80"/>
      <c r="G320" s="81"/>
      <c r="H320" s="81"/>
      <c r="I320" s="80"/>
      <c r="J320" s="80"/>
      <c r="K320" s="79"/>
      <c r="L320" s="80"/>
      <c r="M320" s="118"/>
      <c r="N320" s="118"/>
      <c r="O320" s="118"/>
      <c r="P320" s="118"/>
      <c r="Q320" s="81"/>
      <c r="R320" s="81"/>
      <c r="S320" s="119"/>
    </row>
    <row r="321" customFormat="false" ht="27.75" hidden="false" customHeight="true" outlineLevel="0" collapsed="false">
      <c r="A321" s="79"/>
      <c r="B321" s="80"/>
      <c r="C321" s="80"/>
      <c r="D321" s="80"/>
      <c r="E321" s="81"/>
      <c r="F321" s="80"/>
      <c r="G321" s="81"/>
      <c r="H321" s="81"/>
      <c r="I321" s="80"/>
      <c r="J321" s="80"/>
      <c r="K321" s="79"/>
      <c r="L321" s="80"/>
      <c r="M321" s="118"/>
      <c r="N321" s="118"/>
      <c r="O321" s="118"/>
      <c r="P321" s="118"/>
      <c r="Q321" s="81"/>
      <c r="R321" s="81"/>
      <c r="S321" s="119"/>
    </row>
    <row r="322" customFormat="false" ht="27.75" hidden="false" customHeight="true" outlineLevel="0" collapsed="false">
      <c r="A322" s="79"/>
      <c r="B322" s="80"/>
      <c r="C322" s="80"/>
      <c r="D322" s="80"/>
      <c r="E322" s="81"/>
      <c r="F322" s="80"/>
      <c r="G322" s="81"/>
      <c r="H322" s="81"/>
      <c r="I322" s="80"/>
      <c r="J322" s="80"/>
      <c r="K322" s="79"/>
      <c r="L322" s="80"/>
      <c r="M322" s="118"/>
      <c r="N322" s="118"/>
      <c r="O322" s="118"/>
      <c r="P322" s="118"/>
      <c r="Q322" s="81"/>
      <c r="R322" s="81"/>
      <c r="S322" s="119"/>
    </row>
    <row r="323" customFormat="false" ht="27.75" hidden="false" customHeight="true" outlineLevel="0" collapsed="false">
      <c r="A323" s="79"/>
      <c r="B323" s="80"/>
      <c r="C323" s="80"/>
      <c r="D323" s="80"/>
      <c r="E323" s="81"/>
      <c r="F323" s="80"/>
      <c r="G323" s="81"/>
      <c r="H323" s="81"/>
      <c r="I323" s="80"/>
      <c r="J323" s="80"/>
      <c r="K323" s="79"/>
      <c r="L323" s="80"/>
      <c r="M323" s="118"/>
      <c r="N323" s="118"/>
      <c r="O323" s="118"/>
      <c r="P323" s="118"/>
      <c r="Q323" s="81"/>
      <c r="R323" s="81"/>
      <c r="S323" s="119"/>
    </row>
    <row r="324" customFormat="false" ht="27.75" hidden="false" customHeight="true" outlineLevel="0" collapsed="false">
      <c r="A324" s="79"/>
      <c r="B324" s="80"/>
      <c r="C324" s="80"/>
      <c r="D324" s="80"/>
      <c r="E324" s="81"/>
      <c r="F324" s="80"/>
      <c r="G324" s="81"/>
      <c r="H324" s="81"/>
      <c r="I324" s="80"/>
      <c r="J324" s="80"/>
      <c r="K324" s="79"/>
      <c r="L324" s="80"/>
      <c r="M324" s="118"/>
      <c r="N324" s="118"/>
      <c r="O324" s="118"/>
      <c r="P324" s="118"/>
      <c r="Q324" s="81"/>
      <c r="R324" s="81"/>
      <c r="S324" s="119"/>
    </row>
    <row r="325" customFormat="false" ht="27.75" hidden="false" customHeight="true" outlineLevel="0" collapsed="false">
      <c r="A325" s="79"/>
      <c r="B325" s="80"/>
      <c r="C325" s="80"/>
      <c r="D325" s="80"/>
      <c r="E325" s="81"/>
      <c r="F325" s="80"/>
      <c r="G325" s="81"/>
      <c r="H325" s="81"/>
      <c r="I325" s="80"/>
      <c r="J325" s="80"/>
      <c r="K325" s="79"/>
      <c r="L325" s="80"/>
      <c r="M325" s="118"/>
      <c r="N325" s="118"/>
      <c r="O325" s="118"/>
      <c r="P325" s="118"/>
      <c r="Q325" s="81"/>
      <c r="R325" s="81"/>
      <c r="S325" s="119"/>
    </row>
    <row r="326" customFormat="false" ht="27.75" hidden="false" customHeight="true" outlineLevel="0" collapsed="false">
      <c r="A326" s="79"/>
      <c r="B326" s="80"/>
      <c r="C326" s="80"/>
      <c r="D326" s="80"/>
      <c r="E326" s="81"/>
      <c r="F326" s="80"/>
      <c r="G326" s="81"/>
      <c r="H326" s="81"/>
      <c r="I326" s="80"/>
      <c r="J326" s="80"/>
      <c r="K326" s="79"/>
      <c r="L326" s="80"/>
      <c r="M326" s="118"/>
      <c r="N326" s="118"/>
      <c r="O326" s="118"/>
      <c r="P326" s="118"/>
      <c r="Q326" s="81"/>
      <c r="R326" s="81"/>
      <c r="S326" s="119"/>
    </row>
    <row r="327" customFormat="false" ht="27.75" hidden="false" customHeight="true" outlineLevel="0" collapsed="false">
      <c r="A327" s="79"/>
      <c r="B327" s="80"/>
      <c r="C327" s="80"/>
      <c r="D327" s="80"/>
      <c r="E327" s="81"/>
      <c r="F327" s="80"/>
      <c r="G327" s="81"/>
      <c r="H327" s="81"/>
      <c r="I327" s="80"/>
      <c r="J327" s="80"/>
      <c r="K327" s="79"/>
      <c r="L327" s="80"/>
      <c r="M327" s="118"/>
      <c r="N327" s="118"/>
      <c r="O327" s="118"/>
      <c r="P327" s="118"/>
      <c r="Q327" s="81"/>
      <c r="R327" s="81"/>
      <c r="S327" s="119"/>
    </row>
    <row r="328" customFormat="false" ht="27.75" hidden="false" customHeight="true" outlineLevel="0" collapsed="false">
      <c r="A328" s="79"/>
      <c r="B328" s="80"/>
      <c r="C328" s="80"/>
      <c r="D328" s="80"/>
      <c r="E328" s="81"/>
      <c r="F328" s="80"/>
      <c r="G328" s="81"/>
      <c r="H328" s="81"/>
      <c r="I328" s="80"/>
      <c r="J328" s="80"/>
      <c r="K328" s="79"/>
      <c r="L328" s="80"/>
      <c r="M328" s="118"/>
      <c r="N328" s="118"/>
      <c r="O328" s="118"/>
      <c r="P328" s="118"/>
      <c r="Q328" s="81"/>
      <c r="R328" s="81"/>
      <c r="S328" s="119"/>
    </row>
    <row r="329" customFormat="false" ht="27.75" hidden="false" customHeight="true" outlineLevel="0" collapsed="false">
      <c r="A329" s="79"/>
      <c r="B329" s="80"/>
      <c r="C329" s="80"/>
      <c r="D329" s="80"/>
      <c r="E329" s="81"/>
      <c r="F329" s="80"/>
      <c r="G329" s="81"/>
      <c r="H329" s="81"/>
      <c r="I329" s="80"/>
      <c r="J329" s="80"/>
      <c r="K329" s="79"/>
      <c r="L329" s="80"/>
      <c r="M329" s="118"/>
      <c r="N329" s="118"/>
      <c r="O329" s="118"/>
      <c r="P329" s="118"/>
      <c r="Q329" s="81"/>
      <c r="R329" s="81"/>
      <c r="S329" s="119"/>
    </row>
    <row r="330" customFormat="false" ht="27.75" hidden="false" customHeight="true" outlineLevel="0" collapsed="false">
      <c r="A330" s="79"/>
      <c r="B330" s="80"/>
      <c r="C330" s="80"/>
      <c r="D330" s="80"/>
      <c r="E330" s="81"/>
      <c r="F330" s="80"/>
      <c r="G330" s="81"/>
      <c r="H330" s="81"/>
      <c r="I330" s="80"/>
      <c r="J330" s="80"/>
      <c r="K330" s="79"/>
      <c r="L330" s="80"/>
      <c r="M330" s="118"/>
      <c r="N330" s="118"/>
      <c r="O330" s="118"/>
      <c r="P330" s="118"/>
      <c r="Q330" s="81"/>
      <c r="R330" s="81"/>
      <c r="S330" s="119"/>
    </row>
    <row r="331" customFormat="false" ht="27.75" hidden="false" customHeight="true" outlineLevel="0" collapsed="false">
      <c r="A331" s="79"/>
      <c r="B331" s="80"/>
      <c r="C331" s="80"/>
      <c r="D331" s="80"/>
      <c r="E331" s="81"/>
      <c r="F331" s="80"/>
      <c r="G331" s="81"/>
      <c r="H331" s="81"/>
      <c r="I331" s="80"/>
      <c r="J331" s="80"/>
      <c r="K331" s="79"/>
      <c r="L331" s="80"/>
      <c r="M331" s="118"/>
      <c r="N331" s="118"/>
      <c r="O331" s="118"/>
      <c r="P331" s="118"/>
      <c r="Q331" s="81"/>
      <c r="R331" s="81"/>
      <c r="S331" s="119"/>
    </row>
    <row r="332" customFormat="false" ht="27.75" hidden="false" customHeight="true" outlineLevel="0" collapsed="false">
      <c r="A332" s="79"/>
      <c r="B332" s="80"/>
      <c r="C332" s="80"/>
      <c r="D332" s="80"/>
      <c r="E332" s="81"/>
      <c r="F332" s="80"/>
      <c r="G332" s="81"/>
      <c r="H332" s="81"/>
      <c r="I332" s="80"/>
      <c r="J332" s="80"/>
      <c r="K332" s="79"/>
      <c r="L332" s="80"/>
      <c r="M332" s="118"/>
      <c r="N332" s="118"/>
      <c r="O332" s="118"/>
      <c r="P332" s="118"/>
      <c r="Q332" s="81"/>
      <c r="R332" s="81"/>
      <c r="S332" s="119"/>
    </row>
    <row r="333" customFormat="false" ht="27.75" hidden="false" customHeight="true" outlineLevel="0" collapsed="false">
      <c r="A333" s="79"/>
      <c r="B333" s="80"/>
      <c r="C333" s="80"/>
      <c r="D333" s="80"/>
      <c r="E333" s="81"/>
      <c r="F333" s="80"/>
      <c r="G333" s="81"/>
      <c r="H333" s="81"/>
      <c r="I333" s="80"/>
      <c r="J333" s="80"/>
      <c r="K333" s="79"/>
      <c r="L333" s="80"/>
      <c r="M333" s="118"/>
      <c r="N333" s="118"/>
      <c r="O333" s="118"/>
      <c r="P333" s="118"/>
      <c r="Q333" s="81"/>
      <c r="R333" s="81"/>
      <c r="S333" s="119"/>
    </row>
    <row r="334" customFormat="false" ht="27.75" hidden="false" customHeight="true" outlineLevel="0" collapsed="false">
      <c r="A334" s="79"/>
      <c r="B334" s="80"/>
      <c r="C334" s="80"/>
      <c r="D334" s="80"/>
      <c r="E334" s="81"/>
      <c r="F334" s="80"/>
      <c r="G334" s="81"/>
      <c r="H334" s="81"/>
      <c r="I334" s="80"/>
      <c r="J334" s="80"/>
      <c r="K334" s="79"/>
      <c r="L334" s="80"/>
      <c r="M334" s="118"/>
      <c r="N334" s="118"/>
      <c r="O334" s="118"/>
      <c r="P334" s="118"/>
      <c r="Q334" s="81"/>
      <c r="R334" s="81"/>
      <c r="S334" s="119"/>
    </row>
    <row r="335" customFormat="false" ht="27.75" hidden="false" customHeight="true" outlineLevel="0" collapsed="false">
      <c r="A335" s="79"/>
      <c r="B335" s="80"/>
      <c r="C335" s="80"/>
      <c r="D335" s="80"/>
      <c r="E335" s="81"/>
      <c r="F335" s="80"/>
      <c r="G335" s="81"/>
      <c r="H335" s="81"/>
      <c r="I335" s="80"/>
      <c r="J335" s="80"/>
      <c r="K335" s="79"/>
      <c r="L335" s="80"/>
      <c r="M335" s="118"/>
      <c r="N335" s="118"/>
      <c r="O335" s="118"/>
      <c r="P335" s="118"/>
      <c r="Q335" s="81"/>
      <c r="R335" s="81"/>
      <c r="S335" s="119"/>
    </row>
    <row r="336" customFormat="false" ht="27.75" hidden="false" customHeight="true" outlineLevel="0" collapsed="false">
      <c r="A336" s="79"/>
      <c r="B336" s="80"/>
      <c r="C336" s="80"/>
      <c r="D336" s="80"/>
      <c r="E336" s="81"/>
      <c r="F336" s="80"/>
      <c r="G336" s="81"/>
      <c r="H336" s="81"/>
      <c r="I336" s="80"/>
      <c r="J336" s="80"/>
      <c r="K336" s="79"/>
      <c r="L336" s="80"/>
      <c r="M336" s="118"/>
      <c r="N336" s="118"/>
      <c r="O336" s="118"/>
      <c r="P336" s="118"/>
      <c r="Q336" s="81"/>
      <c r="R336" s="81"/>
      <c r="S336" s="119"/>
    </row>
    <row r="337" customFormat="false" ht="27.75" hidden="false" customHeight="true" outlineLevel="0" collapsed="false">
      <c r="A337" s="79"/>
      <c r="B337" s="80"/>
      <c r="C337" s="80"/>
      <c r="D337" s="80"/>
      <c r="E337" s="81"/>
      <c r="F337" s="80"/>
      <c r="G337" s="81"/>
      <c r="H337" s="81"/>
      <c r="I337" s="80"/>
      <c r="J337" s="80"/>
      <c r="K337" s="79"/>
      <c r="L337" s="80"/>
      <c r="M337" s="118"/>
      <c r="N337" s="118"/>
      <c r="O337" s="118"/>
      <c r="P337" s="118"/>
      <c r="Q337" s="81"/>
      <c r="R337" s="81"/>
      <c r="S337" s="119"/>
    </row>
    <row r="338" customFormat="false" ht="27.75" hidden="false" customHeight="true" outlineLevel="0" collapsed="false">
      <c r="A338" s="79"/>
      <c r="B338" s="80"/>
      <c r="C338" s="80"/>
      <c r="D338" s="80"/>
      <c r="E338" s="81"/>
      <c r="F338" s="80"/>
      <c r="G338" s="81"/>
      <c r="H338" s="81"/>
      <c r="I338" s="80"/>
      <c r="J338" s="80"/>
      <c r="K338" s="79"/>
      <c r="L338" s="80"/>
      <c r="M338" s="118"/>
      <c r="N338" s="118"/>
      <c r="O338" s="118"/>
      <c r="P338" s="118"/>
      <c r="Q338" s="81"/>
      <c r="R338" s="81"/>
      <c r="S338" s="119"/>
    </row>
    <row r="339" customFormat="false" ht="27.75" hidden="false" customHeight="true" outlineLevel="0" collapsed="false">
      <c r="A339" s="79"/>
      <c r="B339" s="80"/>
      <c r="C339" s="80"/>
      <c r="D339" s="80"/>
      <c r="E339" s="81"/>
      <c r="F339" s="80"/>
      <c r="G339" s="81"/>
      <c r="H339" s="81"/>
      <c r="I339" s="80"/>
      <c r="J339" s="80"/>
      <c r="K339" s="79"/>
      <c r="L339" s="80"/>
      <c r="M339" s="118"/>
      <c r="N339" s="118"/>
      <c r="O339" s="118"/>
      <c r="P339" s="118"/>
      <c r="Q339" s="81"/>
      <c r="R339" s="81"/>
      <c r="S339" s="119"/>
    </row>
    <row r="340" customFormat="false" ht="27.75" hidden="false" customHeight="true" outlineLevel="0" collapsed="false">
      <c r="A340" s="79"/>
      <c r="B340" s="80"/>
      <c r="C340" s="80"/>
      <c r="D340" s="80"/>
      <c r="E340" s="81"/>
      <c r="F340" s="80"/>
      <c r="G340" s="81"/>
      <c r="H340" s="81"/>
      <c r="I340" s="80"/>
      <c r="J340" s="80"/>
      <c r="K340" s="79"/>
      <c r="L340" s="80"/>
      <c r="M340" s="118"/>
      <c r="N340" s="118"/>
      <c r="O340" s="118"/>
      <c r="P340" s="118"/>
      <c r="Q340" s="81"/>
      <c r="R340" s="81"/>
      <c r="S340" s="119"/>
    </row>
    <row r="341" customFormat="false" ht="27.75" hidden="false" customHeight="true" outlineLevel="0" collapsed="false">
      <c r="A341" s="79"/>
      <c r="B341" s="80"/>
      <c r="C341" s="80"/>
      <c r="D341" s="80"/>
      <c r="E341" s="81"/>
      <c r="F341" s="80"/>
      <c r="G341" s="81"/>
      <c r="H341" s="81"/>
      <c r="I341" s="80"/>
      <c r="J341" s="80"/>
      <c r="K341" s="79"/>
      <c r="L341" s="80"/>
      <c r="M341" s="118"/>
      <c r="N341" s="118"/>
      <c r="O341" s="118"/>
      <c r="P341" s="118"/>
      <c r="Q341" s="81"/>
      <c r="R341" s="81"/>
      <c r="S341" s="119"/>
    </row>
    <row r="342" customFormat="false" ht="27.75" hidden="false" customHeight="true" outlineLevel="0" collapsed="false">
      <c r="A342" s="79"/>
      <c r="B342" s="80"/>
      <c r="C342" s="80"/>
      <c r="D342" s="80"/>
      <c r="E342" s="81"/>
      <c r="F342" s="80"/>
      <c r="G342" s="81"/>
      <c r="H342" s="81"/>
      <c r="I342" s="80"/>
      <c r="J342" s="80"/>
      <c r="K342" s="79"/>
      <c r="L342" s="80"/>
      <c r="M342" s="118"/>
      <c r="N342" s="118"/>
      <c r="O342" s="118"/>
      <c r="P342" s="118"/>
      <c r="Q342" s="81"/>
      <c r="R342" s="81"/>
      <c r="S342" s="119"/>
    </row>
    <row r="343" customFormat="false" ht="27.75" hidden="false" customHeight="true" outlineLevel="0" collapsed="false">
      <c r="A343" s="79"/>
      <c r="B343" s="80"/>
      <c r="C343" s="80"/>
      <c r="D343" s="80"/>
      <c r="E343" s="81"/>
      <c r="F343" s="80"/>
      <c r="G343" s="81"/>
      <c r="H343" s="81"/>
      <c r="I343" s="80"/>
      <c r="J343" s="80"/>
      <c r="K343" s="79"/>
      <c r="L343" s="80"/>
      <c r="M343" s="118"/>
      <c r="N343" s="118"/>
      <c r="O343" s="118"/>
      <c r="P343" s="118"/>
      <c r="Q343" s="81"/>
      <c r="R343" s="81"/>
      <c r="S343" s="119"/>
    </row>
    <row r="344" customFormat="false" ht="27.75" hidden="false" customHeight="true" outlineLevel="0" collapsed="false">
      <c r="A344" s="79"/>
      <c r="B344" s="80"/>
      <c r="C344" s="80"/>
      <c r="D344" s="80"/>
      <c r="E344" s="81"/>
      <c r="F344" s="80"/>
      <c r="G344" s="81"/>
      <c r="H344" s="81"/>
      <c r="I344" s="80"/>
      <c r="J344" s="80"/>
      <c r="K344" s="79"/>
      <c r="L344" s="80"/>
      <c r="M344" s="118"/>
      <c r="N344" s="118"/>
      <c r="O344" s="118"/>
      <c r="P344" s="118"/>
      <c r="Q344" s="81"/>
      <c r="R344" s="81"/>
      <c r="S344" s="119"/>
    </row>
    <row r="345" customFormat="false" ht="27.75" hidden="false" customHeight="true" outlineLevel="0" collapsed="false">
      <c r="A345" s="79"/>
      <c r="B345" s="80"/>
      <c r="C345" s="80"/>
      <c r="D345" s="80"/>
      <c r="E345" s="81"/>
      <c r="F345" s="80"/>
      <c r="G345" s="81"/>
      <c r="H345" s="81"/>
      <c r="I345" s="80"/>
      <c r="J345" s="80"/>
      <c r="K345" s="79"/>
      <c r="L345" s="80"/>
      <c r="M345" s="118"/>
      <c r="N345" s="118"/>
      <c r="O345" s="118"/>
      <c r="P345" s="118"/>
      <c r="Q345" s="81"/>
      <c r="R345" s="81"/>
      <c r="S345" s="119"/>
    </row>
    <row r="346" customFormat="false" ht="27.75" hidden="false" customHeight="true" outlineLevel="0" collapsed="false">
      <c r="A346" s="79"/>
      <c r="B346" s="80"/>
      <c r="C346" s="80"/>
      <c r="D346" s="80"/>
      <c r="E346" s="81"/>
      <c r="F346" s="80"/>
      <c r="G346" s="81"/>
      <c r="H346" s="81"/>
      <c r="I346" s="80"/>
      <c r="J346" s="80"/>
      <c r="K346" s="79"/>
      <c r="L346" s="80"/>
      <c r="M346" s="118"/>
      <c r="N346" s="118"/>
      <c r="O346" s="118"/>
      <c r="P346" s="118"/>
      <c r="Q346" s="81"/>
      <c r="R346" s="81"/>
      <c r="S346" s="119"/>
    </row>
    <row r="347" customFormat="false" ht="27.75" hidden="false" customHeight="true" outlineLevel="0" collapsed="false">
      <c r="A347" s="79"/>
      <c r="B347" s="80"/>
      <c r="C347" s="80"/>
      <c r="D347" s="80"/>
      <c r="E347" s="81"/>
      <c r="F347" s="80"/>
      <c r="G347" s="81"/>
      <c r="H347" s="81"/>
      <c r="I347" s="80"/>
      <c r="J347" s="80"/>
      <c r="K347" s="79"/>
      <c r="L347" s="80"/>
      <c r="M347" s="118"/>
      <c r="N347" s="118"/>
      <c r="O347" s="118"/>
      <c r="P347" s="118"/>
      <c r="Q347" s="81"/>
      <c r="R347" s="81"/>
      <c r="S347" s="119"/>
    </row>
    <row r="348" customFormat="false" ht="27.75" hidden="false" customHeight="true" outlineLevel="0" collapsed="false">
      <c r="A348" s="79"/>
      <c r="B348" s="80"/>
      <c r="C348" s="80"/>
      <c r="D348" s="80"/>
      <c r="E348" s="81"/>
      <c r="F348" s="80"/>
      <c r="G348" s="81"/>
      <c r="H348" s="81"/>
      <c r="I348" s="80"/>
      <c r="J348" s="80"/>
      <c r="K348" s="79"/>
      <c r="L348" s="80"/>
      <c r="M348" s="118"/>
      <c r="N348" s="118"/>
      <c r="O348" s="118"/>
      <c r="P348" s="118"/>
      <c r="Q348" s="81"/>
      <c r="R348" s="81"/>
      <c r="S348" s="119"/>
    </row>
    <row r="349" customFormat="false" ht="27.75" hidden="false" customHeight="true" outlineLevel="0" collapsed="false">
      <c r="A349" s="79"/>
      <c r="B349" s="80"/>
      <c r="C349" s="80"/>
      <c r="D349" s="80"/>
      <c r="E349" s="81"/>
      <c r="F349" s="80"/>
      <c r="G349" s="81"/>
      <c r="H349" s="81"/>
      <c r="I349" s="80"/>
      <c r="J349" s="80"/>
      <c r="K349" s="79"/>
      <c r="L349" s="80"/>
      <c r="M349" s="118"/>
      <c r="N349" s="118"/>
      <c r="O349" s="118"/>
      <c r="P349" s="118"/>
      <c r="Q349" s="81"/>
      <c r="R349" s="81"/>
      <c r="S349" s="119"/>
    </row>
    <row r="350" customFormat="false" ht="27.75" hidden="false" customHeight="true" outlineLevel="0" collapsed="false">
      <c r="A350" s="79"/>
      <c r="B350" s="80"/>
      <c r="C350" s="80"/>
      <c r="D350" s="80"/>
      <c r="E350" s="81"/>
      <c r="F350" s="80"/>
      <c r="G350" s="81"/>
      <c r="H350" s="81"/>
      <c r="I350" s="80"/>
      <c r="J350" s="80"/>
      <c r="K350" s="79"/>
      <c r="L350" s="80"/>
      <c r="M350" s="118"/>
      <c r="N350" s="118"/>
      <c r="O350" s="118"/>
      <c r="P350" s="118"/>
      <c r="Q350" s="81"/>
      <c r="R350" s="81"/>
      <c r="S350" s="119"/>
    </row>
    <row r="351" customFormat="false" ht="27.75" hidden="false" customHeight="true" outlineLevel="0" collapsed="false">
      <c r="A351" s="79"/>
      <c r="B351" s="80"/>
      <c r="C351" s="80"/>
      <c r="D351" s="80"/>
      <c r="E351" s="81"/>
      <c r="F351" s="80"/>
      <c r="G351" s="81"/>
      <c r="H351" s="81"/>
      <c r="I351" s="80"/>
      <c r="J351" s="80"/>
      <c r="K351" s="79"/>
      <c r="L351" s="80"/>
      <c r="M351" s="118"/>
      <c r="N351" s="118"/>
      <c r="O351" s="118"/>
      <c r="P351" s="118"/>
      <c r="Q351" s="81"/>
      <c r="R351" s="81"/>
      <c r="S351" s="119"/>
    </row>
    <row r="352" customFormat="false" ht="27.75" hidden="false" customHeight="true" outlineLevel="0" collapsed="false">
      <c r="A352" s="79"/>
      <c r="B352" s="80"/>
      <c r="C352" s="80"/>
      <c r="D352" s="80"/>
      <c r="E352" s="81"/>
      <c r="F352" s="80"/>
      <c r="G352" s="81"/>
      <c r="H352" s="81"/>
      <c r="I352" s="80"/>
      <c r="J352" s="80"/>
      <c r="K352" s="79"/>
      <c r="L352" s="80"/>
      <c r="M352" s="118"/>
      <c r="N352" s="118"/>
      <c r="O352" s="118"/>
      <c r="P352" s="118"/>
      <c r="Q352" s="81"/>
      <c r="R352" s="81"/>
      <c r="S352" s="119"/>
    </row>
    <row r="353" customFormat="false" ht="27.75" hidden="false" customHeight="true" outlineLevel="0" collapsed="false">
      <c r="A353" s="79"/>
      <c r="B353" s="80"/>
      <c r="C353" s="80"/>
      <c r="D353" s="80"/>
      <c r="E353" s="81"/>
      <c r="F353" s="80"/>
      <c r="G353" s="81"/>
      <c r="H353" s="81"/>
      <c r="I353" s="80"/>
      <c r="J353" s="80"/>
      <c r="K353" s="79"/>
      <c r="L353" s="80"/>
      <c r="M353" s="118"/>
      <c r="N353" s="118"/>
      <c r="O353" s="118"/>
      <c r="P353" s="118"/>
      <c r="Q353" s="81"/>
      <c r="R353" s="81"/>
      <c r="S353" s="119"/>
    </row>
    <row r="354" customFormat="false" ht="27.75" hidden="false" customHeight="true" outlineLevel="0" collapsed="false">
      <c r="A354" s="79"/>
      <c r="B354" s="80"/>
      <c r="C354" s="80"/>
      <c r="D354" s="80"/>
      <c r="E354" s="81"/>
      <c r="F354" s="80"/>
      <c r="G354" s="81"/>
      <c r="H354" s="81"/>
      <c r="I354" s="80"/>
      <c r="J354" s="80"/>
      <c r="K354" s="79"/>
      <c r="L354" s="80"/>
      <c r="M354" s="118"/>
      <c r="N354" s="118"/>
      <c r="O354" s="118"/>
      <c r="P354" s="118"/>
      <c r="Q354" s="81"/>
      <c r="R354" s="81"/>
      <c r="S354" s="119"/>
    </row>
    <row r="355" customFormat="false" ht="27.75" hidden="false" customHeight="true" outlineLevel="0" collapsed="false">
      <c r="A355" s="79"/>
      <c r="B355" s="80"/>
      <c r="C355" s="80"/>
      <c r="D355" s="80"/>
      <c r="E355" s="81"/>
      <c r="F355" s="80"/>
      <c r="G355" s="81"/>
      <c r="H355" s="81"/>
      <c r="I355" s="80"/>
      <c r="J355" s="80"/>
      <c r="K355" s="79"/>
      <c r="L355" s="80"/>
      <c r="M355" s="118"/>
      <c r="N355" s="118"/>
      <c r="O355" s="118"/>
      <c r="P355" s="118"/>
      <c r="Q355" s="81"/>
      <c r="R355" s="81"/>
      <c r="S355" s="119"/>
    </row>
    <row r="356" customFormat="false" ht="27.75" hidden="false" customHeight="true" outlineLevel="0" collapsed="false">
      <c r="A356" s="79"/>
      <c r="B356" s="80"/>
      <c r="C356" s="80"/>
      <c r="D356" s="80"/>
      <c r="E356" s="81"/>
      <c r="F356" s="80"/>
      <c r="G356" s="81"/>
      <c r="H356" s="81"/>
      <c r="I356" s="80"/>
      <c r="J356" s="80"/>
      <c r="K356" s="79"/>
      <c r="L356" s="80"/>
      <c r="M356" s="118"/>
      <c r="N356" s="118"/>
      <c r="O356" s="118"/>
      <c r="P356" s="118"/>
      <c r="Q356" s="81"/>
      <c r="R356" s="81"/>
      <c r="S356" s="119"/>
    </row>
    <row r="357" customFormat="false" ht="27.75" hidden="false" customHeight="true" outlineLevel="0" collapsed="false">
      <c r="A357" s="79"/>
      <c r="B357" s="80"/>
      <c r="C357" s="80"/>
      <c r="D357" s="80"/>
      <c r="E357" s="81"/>
      <c r="F357" s="80"/>
      <c r="G357" s="81"/>
      <c r="H357" s="81"/>
      <c r="I357" s="80"/>
      <c r="J357" s="80"/>
      <c r="K357" s="79"/>
      <c r="L357" s="80"/>
      <c r="M357" s="118"/>
      <c r="N357" s="118"/>
      <c r="O357" s="118"/>
      <c r="P357" s="118"/>
      <c r="Q357" s="81"/>
      <c r="R357" s="81"/>
      <c r="S357" s="119"/>
    </row>
    <row r="358" customFormat="false" ht="27.75" hidden="false" customHeight="true" outlineLevel="0" collapsed="false">
      <c r="A358" s="79"/>
      <c r="B358" s="80"/>
      <c r="C358" s="80"/>
      <c r="D358" s="80"/>
      <c r="E358" s="81"/>
      <c r="F358" s="80"/>
      <c r="G358" s="81"/>
      <c r="H358" s="81"/>
      <c r="I358" s="80"/>
      <c r="J358" s="80"/>
      <c r="K358" s="79"/>
      <c r="L358" s="80"/>
      <c r="M358" s="118"/>
      <c r="N358" s="118"/>
      <c r="O358" s="118"/>
      <c r="P358" s="118"/>
      <c r="Q358" s="81"/>
      <c r="R358" s="81"/>
      <c r="S358" s="119"/>
    </row>
    <row r="359" customFormat="false" ht="27.75" hidden="false" customHeight="true" outlineLevel="0" collapsed="false">
      <c r="A359" s="79"/>
      <c r="B359" s="80"/>
      <c r="C359" s="80"/>
      <c r="D359" s="80"/>
      <c r="E359" s="81"/>
      <c r="F359" s="80"/>
      <c r="G359" s="81"/>
      <c r="H359" s="81"/>
      <c r="I359" s="80"/>
      <c r="J359" s="80"/>
      <c r="K359" s="79"/>
      <c r="L359" s="80"/>
      <c r="M359" s="118"/>
      <c r="N359" s="118"/>
      <c r="O359" s="118"/>
      <c r="P359" s="118"/>
      <c r="Q359" s="81"/>
      <c r="R359" s="81"/>
      <c r="S359" s="119"/>
    </row>
    <row r="360" customFormat="false" ht="27.75" hidden="false" customHeight="true" outlineLevel="0" collapsed="false">
      <c r="A360" s="79"/>
      <c r="B360" s="80"/>
      <c r="C360" s="80"/>
      <c r="D360" s="80"/>
      <c r="E360" s="81"/>
      <c r="F360" s="80"/>
      <c r="G360" s="81"/>
      <c r="H360" s="81"/>
      <c r="I360" s="80"/>
      <c r="J360" s="80"/>
      <c r="K360" s="79"/>
      <c r="L360" s="80"/>
      <c r="M360" s="118"/>
      <c r="N360" s="118"/>
      <c r="O360" s="118"/>
      <c r="P360" s="118"/>
      <c r="Q360" s="81"/>
      <c r="R360" s="81"/>
      <c r="S360" s="119"/>
    </row>
    <row r="361" customFormat="false" ht="27.75" hidden="false" customHeight="true" outlineLevel="0" collapsed="false">
      <c r="A361" s="79"/>
      <c r="B361" s="80"/>
      <c r="C361" s="80"/>
      <c r="D361" s="80"/>
      <c r="E361" s="81"/>
      <c r="F361" s="80"/>
      <c r="G361" s="81"/>
      <c r="H361" s="81"/>
      <c r="I361" s="80"/>
      <c r="J361" s="80"/>
      <c r="K361" s="79"/>
      <c r="L361" s="80"/>
      <c r="M361" s="118"/>
      <c r="N361" s="118"/>
      <c r="O361" s="118"/>
      <c r="P361" s="118"/>
      <c r="Q361" s="81"/>
      <c r="R361" s="81"/>
      <c r="S361" s="119"/>
    </row>
    <row r="362" customFormat="false" ht="27.75" hidden="false" customHeight="true" outlineLevel="0" collapsed="false">
      <c r="A362" s="79"/>
      <c r="B362" s="80"/>
      <c r="C362" s="80"/>
      <c r="D362" s="80"/>
      <c r="E362" s="81"/>
      <c r="F362" s="80"/>
      <c r="G362" s="81"/>
      <c r="H362" s="81"/>
      <c r="I362" s="80"/>
      <c r="J362" s="80"/>
      <c r="K362" s="79"/>
      <c r="L362" s="80"/>
      <c r="M362" s="118"/>
      <c r="N362" s="118"/>
      <c r="O362" s="118"/>
      <c r="P362" s="118"/>
      <c r="Q362" s="81"/>
      <c r="R362" s="81"/>
      <c r="S362" s="119"/>
    </row>
    <row r="363" customFormat="false" ht="27.75" hidden="false" customHeight="true" outlineLevel="0" collapsed="false">
      <c r="A363" s="79"/>
      <c r="B363" s="80"/>
      <c r="C363" s="80"/>
      <c r="D363" s="80"/>
      <c r="E363" s="81"/>
      <c r="F363" s="80"/>
      <c r="G363" s="81"/>
      <c r="H363" s="81"/>
      <c r="I363" s="80"/>
      <c r="J363" s="80"/>
      <c r="K363" s="79"/>
      <c r="L363" s="80"/>
      <c r="M363" s="118"/>
      <c r="N363" s="118"/>
      <c r="O363" s="118"/>
      <c r="P363" s="118"/>
      <c r="Q363" s="81"/>
      <c r="R363" s="81"/>
      <c r="S363" s="119"/>
    </row>
    <row r="364" customFormat="false" ht="27.75" hidden="false" customHeight="true" outlineLevel="0" collapsed="false">
      <c r="A364" s="79"/>
      <c r="B364" s="80"/>
      <c r="C364" s="80"/>
      <c r="D364" s="80"/>
      <c r="E364" s="81"/>
      <c r="F364" s="80"/>
      <c r="G364" s="81"/>
      <c r="H364" s="81"/>
      <c r="I364" s="80"/>
      <c r="J364" s="80"/>
      <c r="K364" s="79"/>
      <c r="L364" s="80"/>
      <c r="M364" s="118"/>
      <c r="N364" s="118"/>
      <c r="O364" s="118"/>
      <c r="P364" s="118"/>
      <c r="Q364" s="81"/>
      <c r="R364" s="81"/>
      <c r="S364" s="119"/>
    </row>
    <row r="365" customFormat="false" ht="27.75" hidden="false" customHeight="true" outlineLevel="0" collapsed="false">
      <c r="A365" s="79"/>
      <c r="B365" s="80"/>
      <c r="C365" s="80"/>
      <c r="D365" s="80"/>
      <c r="E365" s="81"/>
      <c r="F365" s="80"/>
      <c r="G365" s="81"/>
      <c r="H365" s="81"/>
      <c r="I365" s="80"/>
      <c r="J365" s="80"/>
      <c r="K365" s="79"/>
      <c r="L365" s="80"/>
      <c r="M365" s="118"/>
      <c r="N365" s="118"/>
      <c r="O365" s="118"/>
      <c r="P365" s="118"/>
      <c r="Q365" s="81"/>
      <c r="R365" s="81"/>
      <c r="S365" s="119"/>
    </row>
    <row r="366" customFormat="false" ht="27.75" hidden="false" customHeight="true" outlineLevel="0" collapsed="false">
      <c r="A366" s="79"/>
      <c r="B366" s="80"/>
      <c r="C366" s="80"/>
      <c r="D366" s="80"/>
      <c r="E366" s="81"/>
      <c r="F366" s="80"/>
      <c r="G366" s="81"/>
      <c r="H366" s="81"/>
      <c r="I366" s="80"/>
      <c r="J366" s="80"/>
      <c r="K366" s="79"/>
      <c r="L366" s="80"/>
      <c r="M366" s="118"/>
      <c r="N366" s="118"/>
      <c r="O366" s="118"/>
      <c r="P366" s="118"/>
      <c r="Q366" s="81"/>
      <c r="R366" s="81"/>
      <c r="S366" s="119"/>
    </row>
    <row r="367" customFormat="false" ht="27.75" hidden="false" customHeight="true" outlineLevel="0" collapsed="false">
      <c r="A367" s="79"/>
      <c r="B367" s="80"/>
      <c r="C367" s="80"/>
      <c r="D367" s="80"/>
      <c r="E367" s="81"/>
      <c r="F367" s="80"/>
      <c r="G367" s="81"/>
      <c r="H367" s="81"/>
      <c r="I367" s="80"/>
      <c r="J367" s="80"/>
      <c r="K367" s="79"/>
      <c r="L367" s="80"/>
      <c r="M367" s="118"/>
      <c r="N367" s="118"/>
      <c r="O367" s="118"/>
      <c r="P367" s="118"/>
      <c r="Q367" s="81"/>
      <c r="R367" s="81"/>
      <c r="S367" s="119"/>
    </row>
    <row r="368" customFormat="false" ht="27.75" hidden="false" customHeight="true" outlineLevel="0" collapsed="false">
      <c r="A368" s="79"/>
      <c r="B368" s="80"/>
      <c r="C368" s="80"/>
      <c r="D368" s="80"/>
      <c r="E368" s="81"/>
      <c r="F368" s="80"/>
      <c r="G368" s="81"/>
      <c r="H368" s="81"/>
      <c r="I368" s="80"/>
      <c r="J368" s="80"/>
      <c r="K368" s="79"/>
      <c r="L368" s="80"/>
      <c r="M368" s="118"/>
      <c r="N368" s="118"/>
      <c r="O368" s="118"/>
      <c r="P368" s="118"/>
      <c r="Q368" s="81"/>
      <c r="R368" s="81"/>
      <c r="S368" s="119"/>
    </row>
    <row r="369" customFormat="false" ht="27.75" hidden="false" customHeight="true" outlineLevel="0" collapsed="false">
      <c r="A369" s="79"/>
      <c r="B369" s="80"/>
      <c r="C369" s="80"/>
      <c r="D369" s="80"/>
      <c r="E369" s="81"/>
      <c r="F369" s="80"/>
      <c r="G369" s="81"/>
      <c r="H369" s="81"/>
      <c r="I369" s="80"/>
      <c r="J369" s="80"/>
      <c r="K369" s="79"/>
      <c r="L369" s="80"/>
      <c r="M369" s="118"/>
      <c r="N369" s="118"/>
      <c r="O369" s="118"/>
      <c r="P369" s="118"/>
      <c r="Q369" s="81"/>
      <c r="R369" s="81"/>
      <c r="S369" s="119"/>
    </row>
    <row r="370" customFormat="false" ht="27.75" hidden="false" customHeight="true" outlineLevel="0" collapsed="false">
      <c r="A370" s="79"/>
      <c r="B370" s="80"/>
      <c r="C370" s="80"/>
      <c r="D370" s="80"/>
      <c r="E370" s="81"/>
      <c r="F370" s="80"/>
      <c r="G370" s="81"/>
      <c r="H370" s="81"/>
      <c r="I370" s="80"/>
      <c r="J370" s="80"/>
      <c r="K370" s="79"/>
      <c r="L370" s="80"/>
      <c r="M370" s="118"/>
      <c r="N370" s="118"/>
      <c r="O370" s="118"/>
      <c r="P370" s="118"/>
      <c r="Q370" s="81"/>
      <c r="R370" s="81"/>
      <c r="S370" s="119"/>
    </row>
    <row r="371" customFormat="false" ht="27.75" hidden="false" customHeight="true" outlineLevel="0" collapsed="false">
      <c r="A371" s="79"/>
      <c r="B371" s="80"/>
      <c r="C371" s="80"/>
      <c r="D371" s="80"/>
      <c r="E371" s="81"/>
      <c r="F371" s="80"/>
      <c r="G371" s="81"/>
      <c r="H371" s="81"/>
      <c r="I371" s="80"/>
      <c r="J371" s="80"/>
      <c r="K371" s="79"/>
      <c r="L371" s="80"/>
      <c r="M371" s="118"/>
      <c r="N371" s="118"/>
      <c r="O371" s="118"/>
      <c r="P371" s="118"/>
      <c r="Q371" s="81"/>
      <c r="R371" s="81"/>
      <c r="S371" s="119"/>
    </row>
    <row r="372" customFormat="false" ht="27.75" hidden="false" customHeight="true" outlineLevel="0" collapsed="false">
      <c r="A372" s="79"/>
      <c r="B372" s="80"/>
      <c r="C372" s="80"/>
      <c r="D372" s="80"/>
      <c r="E372" s="81"/>
      <c r="F372" s="80"/>
      <c r="G372" s="81"/>
      <c r="H372" s="81"/>
      <c r="I372" s="80"/>
      <c r="J372" s="80"/>
      <c r="K372" s="79"/>
      <c r="L372" s="80"/>
      <c r="M372" s="118"/>
      <c r="N372" s="118"/>
      <c r="O372" s="118"/>
      <c r="P372" s="118"/>
      <c r="Q372" s="81"/>
      <c r="R372" s="81"/>
      <c r="S372" s="119"/>
    </row>
    <row r="373" customFormat="false" ht="27.75" hidden="false" customHeight="true" outlineLevel="0" collapsed="false">
      <c r="A373" s="79"/>
      <c r="B373" s="80"/>
      <c r="C373" s="80"/>
      <c r="D373" s="80"/>
      <c r="E373" s="81"/>
      <c r="F373" s="80"/>
      <c r="G373" s="81"/>
      <c r="H373" s="81"/>
      <c r="I373" s="80"/>
      <c r="J373" s="80"/>
      <c r="K373" s="79"/>
      <c r="L373" s="80"/>
      <c r="M373" s="118"/>
      <c r="N373" s="118"/>
      <c r="O373" s="118"/>
      <c r="P373" s="118"/>
      <c r="Q373" s="81"/>
      <c r="R373" s="81"/>
      <c r="S373" s="119"/>
    </row>
    <row r="374" customFormat="false" ht="27.75" hidden="false" customHeight="true" outlineLevel="0" collapsed="false">
      <c r="A374" s="79"/>
      <c r="B374" s="80"/>
      <c r="C374" s="80"/>
      <c r="D374" s="80"/>
      <c r="E374" s="81"/>
      <c r="F374" s="80"/>
      <c r="G374" s="81"/>
      <c r="H374" s="81"/>
      <c r="I374" s="80"/>
      <c r="J374" s="80"/>
      <c r="K374" s="79"/>
      <c r="L374" s="80"/>
      <c r="M374" s="118"/>
      <c r="N374" s="118"/>
      <c r="O374" s="118"/>
      <c r="P374" s="118"/>
      <c r="Q374" s="81"/>
      <c r="R374" s="81"/>
      <c r="S374" s="119"/>
    </row>
    <row r="375" customFormat="false" ht="27.75" hidden="false" customHeight="true" outlineLevel="0" collapsed="false">
      <c r="A375" s="79"/>
      <c r="B375" s="80"/>
      <c r="C375" s="80"/>
      <c r="D375" s="80"/>
      <c r="E375" s="81"/>
      <c r="F375" s="80"/>
      <c r="G375" s="81"/>
      <c r="H375" s="81"/>
      <c r="I375" s="80"/>
      <c r="J375" s="80"/>
      <c r="K375" s="79"/>
      <c r="L375" s="80"/>
      <c r="M375" s="118"/>
      <c r="N375" s="118"/>
      <c r="O375" s="118"/>
      <c r="P375" s="118"/>
      <c r="Q375" s="81"/>
      <c r="R375" s="81"/>
      <c r="S375" s="119"/>
    </row>
    <row r="376" customFormat="false" ht="27.75" hidden="false" customHeight="true" outlineLevel="0" collapsed="false">
      <c r="A376" s="79"/>
      <c r="B376" s="80"/>
      <c r="C376" s="80"/>
      <c r="D376" s="80"/>
      <c r="E376" s="81"/>
      <c r="F376" s="80"/>
      <c r="G376" s="81"/>
      <c r="H376" s="81"/>
      <c r="I376" s="80"/>
      <c r="J376" s="80"/>
      <c r="K376" s="79"/>
      <c r="L376" s="80"/>
      <c r="M376" s="118"/>
      <c r="N376" s="118"/>
      <c r="O376" s="118"/>
      <c r="P376" s="118"/>
      <c r="Q376" s="81"/>
      <c r="R376" s="81"/>
      <c r="S376" s="119"/>
    </row>
    <row r="377" customFormat="false" ht="27.75" hidden="false" customHeight="true" outlineLevel="0" collapsed="false">
      <c r="A377" s="79"/>
      <c r="B377" s="80"/>
      <c r="C377" s="80"/>
      <c r="D377" s="80"/>
      <c r="E377" s="81"/>
      <c r="F377" s="80"/>
      <c r="G377" s="81"/>
      <c r="H377" s="81"/>
      <c r="I377" s="80"/>
      <c r="J377" s="80"/>
      <c r="K377" s="79"/>
      <c r="L377" s="80"/>
      <c r="M377" s="118"/>
      <c r="N377" s="118"/>
      <c r="O377" s="118"/>
      <c r="P377" s="118"/>
      <c r="Q377" s="81"/>
      <c r="R377" s="81"/>
      <c r="S377" s="119"/>
    </row>
    <row r="378" customFormat="false" ht="27.75" hidden="false" customHeight="true" outlineLevel="0" collapsed="false">
      <c r="A378" s="79"/>
      <c r="B378" s="80"/>
      <c r="C378" s="80"/>
      <c r="D378" s="80"/>
      <c r="E378" s="81"/>
      <c r="F378" s="80"/>
      <c r="G378" s="81"/>
      <c r="H378" s="81"/>
      <c r="I378" s="80"/>
      <c r="J378" s="80"/>
      <c r="K378" s="79"/>
      <c r="L378" s="80"/>
      <c r="M378" s="118"/>
      <c r="N378" s="118"/>
      <c r="O378" s="118"/>
      <c r="P378" s="118"/>
      <c r="Q378" s="81"/>
      <c r="R378" s="81"/>
      <c r="S378" s="119"/>
    </row>
    <row r="379" customFormat="false" ht="27.75" hidden="false" customHeight="true" outlineLevel="0" collapsed="false">
      <c r="A379" s="79"/>
      <c r="B379" s="80"/>
      <c r="C379" s="80"/>
      <c r="D379" s="80"/>
      <c r="E379" s="81"/>
      <c r="F379" s="80"/>
      <c r="G379" s="81"/>
      <c r="H379" s="81"/>
      <c r="I379" s="80"/>
      <c r="J379" s="80"/>
      <c r="K379" s="79"/>
      <c r="L379" s="80"/>
      <c r="M379" s="118"/>
      <c r="N379" s="118"/>
      <c r="O379" s="118"/>
      <c r="P379" s="118"/>
      <c r="Q379" s="81"/>
      <c r="R379" s="81"/>
      <c r="S379" s="119"/>
    </row>
    <row r="380" customFormat="false" ht="27.75" hidden="false" customHeight="true" outlineLevel="0" collapsed="false">
      <c r="A380" s="79"/>
      <c r="B380" s="80"/>
      <c r="C380" s="80"/>
      <c r="D380" s="80"/>
      <c r="E380" s="81"/>
      <c r="F380" s="80"/>
      <c r="G380" s="81"/>
      <c r="H380" s="81"/>
      <c r="I380" s="80"/>
      <c r="J380" s="80"/>
      <c r="K380" s="79"/>
      <c r="L380" s="80"/>
      <c r="M380" s="118"/>
      <c r="N380" s="118"/>
      <c r="O380" s="118"/>
      <c r="P380" s="118"/>
      <c r="Q380" s="81"/>
      <c r="R380" s="81"/>
      <c r="S380" s="119"/>
    </row>
    <row r="381" customFormat="false" ht="27.75" hidden="false" customHeight="true" outlineLevel="0" collapsed="false">
      <c r="A381" s="79"/>
      <c r="B381" s="80"/>
      <c r="C381" s="80"/>
      <c r="D381" s="80"/>
      <c r="E381" s="81"/>
      <c r="F381" s="80"/>
      <c r="G381" s="81"/>
      <c r="H381" s="81"/>
      <c r="I381" s="80"/>
      <c r="J381" s="80"/>
      <c r="K381" s="79"/>
      <c r="L381" s="80"/>
      <c r="M381" s="118"/>
      <c r="N381" s="118"/>
      <c r="O381" s="118"/>
      <c r="P381" s="118"/>
      <c r="Q381" s="81"/>
      <c r="R381" s="81"/>
      <c r="S381" s="119"/>
    </row>
    <row r="382" customFormat="false" ht="27.75" hidden="false" customHeight="true" outlineLevel="0" collapsed="false">
      <c r="A382" s="79"/>
      <c r="B382" s="80"/>
      <c r="C382" s="80"/>
      <c r="D382" s="80"/>
      <c r="E382" s="81"/>
      <c r="F382" s="80"/>
      <c r="G382" s="81"/>
      <c r="H382" s="81"/>
      <c r="I382" s="80"/>
      <c r="J382" s="80"/>
      <c r="K382" s="79"/>
      <c r="L382" s="80"/>
      <c r="M382" s="118"/>
      <c r="N382" s="118"/>
      <c r="O382" s="118"/>
      <c r="P382" s="118"/>
      <c r="Q382" s="81"/>
      <c r="R382" s="81"/>
      <c r="S382" s="119"/>
    </row>
    <row r="383" customFormat="false" ht="27.75" hidden="false" customHeight="true" outlineLevel="0" collapsed="false">
      <c r="A383" s="79"/>
      <c r="B383" s="80"/>
      <c r="C383" s="80"/>
      <c r="D383" s="80"/>
      <c r="E383" s="81"/>
      <c r="F383" s="80"/>
      <c r="G383" s="81"/>
      <c r="H383" s="81"/>
      <c r="I383" s="80"/>
      <c r="J383" s="80"/>
      <c r="K383" s="79"/>
      <c r="L383" s="80"/>
      <c r="M383" s="118"/>
      <c r="N383" s="118"/>
      <c r="O383" s="118"/>
      <c r="P383" s="118"/>
      <c r="Q383" s="81"/>
      <c r="R383" s="81"/>
      <c r="S383" s="119"/>
    </row>
    <row r="384" customFormat="false" ht="27.75" hidden="false" customHeight="true" outlineLevel="0" collapsed="false">
      <c r="A384" s="79"/>
      <c r="B384" s="80"/>
      <c r="C384" s="80"/>
      <c r="D384" s="80"/>
      <c r="E384" s="81"/>
      <c r="F384" s="80"/>
      <c r="G384" s="81"/>
      <c r="H384" s="81"/>
      <c r="I384" s="80"/>
      <c r="J384" s="80"/>
      <c r="K384" s="79"/>
      <c r="L384" s="80"/>
      <c r="M384" s="118"/>
      <c r="N384" s="118"/>
      <c r="O384" s="118"/>
      <c r="P384" s="118"/>
      <c r="Q384" s="81"/>
      <c r="R384" s="81"/>
      <c r="S384" s="119"/>
    </row>
    <row r="385" customFormat="false" ht="27.75" hidden="false" customHeight="true" outlineLevel="0" collapsed="false">
      <c r="A385" s="79"/>
      <c r="B385" s="80"/>
      <c r="C385" s="80"/>
      <c r="D385" s="80"/>
      <c r="E385" s="81"/>
      <c r="F385" s="80"/>
      <c r="G385" s="81"/>
      <c r="H385" s="81"/>
      <c r="I385" s="80"/>
      <c r="J385" s="80"/>
      <c r="K385" s="79"/>
      <c r="L385" s="80"/>
      <c r="M385" s="118"/>
      <c r="N385" s="118"/>
      <c r="O385" s="118"/>
      <c r="P385" s="118"/>
      <c r="Q385" s="81"/>
      <c r="R385" s="81"/>
      <c r="S385" s="119"/>
    </row>
    <row r="386" customFormat="false" ht="27.75" hidden="false" customHeight="true" outlineLevel="0" collapsed="false">
      <c r="A386" s="79"/>
      <c r="B386" s="80"/>
      <c r="C386" s="80"/>
      <c r="D386" s="80"/>
      <c r="E386" s="81"/>
      <c r="F386" s="80"/>
      <c r="G386" s="81"/>
      <c r="H386" s="81"/>
      <c r="I386" s="80"/>
      <c r="J386" s="80"/>
      <c r="K386" s="79"/>
      <c r="L386" s="80"/>
      <c r="M386" s="118"/>
      <c r="N386" s="118"/>
      <c r="O386" s="118"/>
      <c r="P386" s="118"/>
      <c r="Q386" s="81"/>
      <c r="R386" s="81"/>
      <c r="S386" s="119"/>
    </row>
    <row r="387" customFormat="false" ht="27.75" hidden="false" customHeight="true" outlineLevel="0" collapsed="false">
      <c r="A387" s="79"/>
      <c r="B387" s="80"/>
      <c r="C387" s="80"/>
      <c r="D387" s="80"/>
      <c r="E387" s="81"/>
      <c r="F387" s="80"/>
      <c r="G387" s="81"/>
      <c r="H387" s="81"/>
      <c r="I387" s="80"/>
      <c r="J387" s="80"/>
      <c r="K387" s="79"/>
      <c r="L387" s="80"/>
      <c r="M387" s="118"/>
      <c r="N387" s="118"/>
      <c r="O387" s="118"/>
      <c r="P387" s="118"/>
      <c r="Q387" s="81"/>
      <c r="R387" s="81"/>
      <c r="S387" s="119"/>
    </row>
    <row r="388" customFormat="false" ht="27.75" hidden="false" customHeight="true" outlineLevel="0" collapsed="false">
      <c r="A388" s="79"/>
      <c r="B388" s="80"/>
      <c r="C388" s="80"/>
      <c r="D388" s="80"/>
      <c r="E388" s="81"/>
      <c r="F388" s="80"/>
      <c r="G388" s="81"/>
      <c r="H388" s="81"/>
      <c r="I388" s="80"/>
      <c r="J388" s="80"/>
      <c r="K388" s="79"/>
      <c r="L388" s="80"/>
      <c r="M388" s="118"/>
      <c r="N388" s="118"/>
      <c r="O388" s="118"/>
      <c r="P388" s="118"/>
      <c r="Q388" s="81"/>
      <c r="R388" s="81"/>
      <c r="S388" s="119"/>
    </row>
    <row r="389" customFormat="false" ht="27.75" hidden="false" customHeight="true" outlineLevel="0" collapsed="false">
      <c r="A389" s="79"/>
      <c r="B389" s="80"/>
      <c r="C389" s="80"/>
      <c r="D389" s="80"/>
      <c r="E389" s="81"/>
      <c r="F389" s="80"/>
      <c r="G389" s="81"/>
      <c r="H389" s="81"/>
      <c r="I389" s="80"/>
      <c r="J389" s="80"/>
      <c r="K389" s="79"/>
      <c r="L389" s="80"/>
      <c r="M389" s="118"/>
      <c r="N389" s="118"/>
      <c r="O389" s="118"/>
      <c r="P389" s="118"/>
      <c r="Q389" s="81"/>
      <c r="R389" s="81"/>
      <c r="S389" s="119"/>
    </row>
    <row r="390" customFormat="false" ht="27.75" hidden="false" customHeight="true" outlineLevel="0" collapsed="false">
      <c r="A390" s="79"/>
      <c r="B390" s="80"/>
      <c r="C390" s="80"/>
      <c r="D390" s="80"/>
      <c r="E390" s="81"/>
      <c r="F390" s="80"/>
      <c r="G390" s="81"/>
      <c r="H390" s="81"/>
      <c r="I390" s="80"/>
      <c r="J390" s="80"/>
      <c r="K390" s="79"/>
      <c r="L390" s="80"/>
      <c r="M390" s="118"/>
      <c r="N390" s="118"/>
      <c r="O390" s="118"/>
      <c r="P390" s="118"/>
      <c r="Q390" s="81"/>
      <c r="R390" s="81"/>
      <c r="S390" s="119"/>
    </row>
    <row r="391" customFormat="false" ht="27.75" hidden="false" customHeight="true" outlineLevel="0" collapsed="false">
      <c r="A391" s="79"/>
      <c r="B391" s="80"/>
      <c r="C391" s="80"/>
      <c r="D391" s="80"/>
      <c r="E391" s="81"/>
      <c r="F391" s="80"/>
      <c r="G391" s="81"/>
      <c r="H391" s="81"/>
      <c r="I391" s="80"/>
      <c r="J391" s="80"/>
      <c r="K391" s="79"/>
      <c r="L391" s="80"/>
      <c r="M391" s="118"/>
      <c r="N391" s="118"/>
      <c r="O391" s="118"/>
      <c r="P391" s="118"/>
      <c r="Q391" s="81"/>
      <c r="R391" s="81"/>
      <c r="S391" s="119"/>
    </row>
    <row r="392" customFormat="false" ht="27.75" hidden="false" customHeight="true" outlineLevel="0" collapsed="false">
      <c r="A392" s="79"/>
      <c r="B392" s="80"/>
      <c r="C392" s="80"/>
      <c r="D392" s="80"/>
      <c r="E392" s="81"/>
      <c r="F392" s="80"/>
      <c r="G392" s="81"/>
      <c r="H392" s="81"/>
      <c r="I392" s="80"/>
      <c r="J392" s="80"/>
      <c r="K392" s="79"/>
      <c r="L392" s="80"/>
      <c r="M392" s="118"/>
      <c r="N392" s="118"/>
      <c r="O392" s="118"/>
      <c r="P392" s="118"/>
      <c r="Q392" s="81"/>
      <c r="R392" s="81"/>
      <c r="S392" s="119"/>
    </row>
    <row r="393" customFormat="false" ht="27.75" hidden="false" customHeight="true" outlineLevel="0" collapsed="false">
      <c r="A393" s="79"/>
      <c r="B393" s="80"/>
      <c r="C393" s="80"/>
      <c r="D393" s="80"/>
      <c r="E393" s="81"/>
      <c r="F393" s="80"/>
      <c r="G393" s="81"/>
      <c r="H393" s="81"/>
      <c r="I393" s="80"/>
      <c r="J393" s="80"/>
      <c r="K393" s="79"/>
      <c r="L393" s="80"/>
      <c r="M393" s="118"/>
      <c r="N393" s="118"/>
      <c r="O393" s="118"/>
      <c r="P393" s="118"/>
      <c r="Q393" s="81"/>
      <c r="R393" s="81"/>
      <c r="S393" s="119"/>
    </row>
    <row r="394" customFormat="false" ht="27.75" hidden="false" customHeight="true" outlineLevel="0" collapsed="false">
      <c r="A394" s="79"/>
      <c r="B394" s="80"/>
      <c r="C394" s="80"/>
      <c r="D394" s="80"/>
      <c r="E394" s="81"/>
      <c r="F394" s="80"/>
      <c r="G394" s="81"/>
      <c r="H394" s="81"/>
      <c r="I394" s="80"/>
      <c r="J394" s="80"/>
      <c r="K394" s="79"/>
      <c r="L394" s="80"/>
      <c r="M394" s="118"/>
      <c r="N394" s="118"/>
      <c r="O394" s="118"/>
      <c r="P394" s="118"/>
      <c r="Q394" s="81"/>
      <c r="R394" s="81"/>
      <c r="S394" s="119"/>
    </row>
    <row r="395" customFormat="false" ht="27.75" hidden="false" customHeight="true" outlineLevel="0" collapsed="false">
      <c r="A395" s="79"/>
      <c r="B395" s="80"/>
      <c r="C395" s="80"/>
      <c r="D395" s="80"/>
      <c r="E395" s="81"/>
      <c r="F395" s="80"/>
      <c r="G395" s="81"/>
      <c r="H395" s="81"/>
      <c r="I395" s="80"/>
      <c r="J395" s="80"/>
      <c r="K395" s="79"/>
      <c r="L395" s="80"/>
      <c r="M395" s="118"/>
      <c r="N395" s="118"/>
      <c r="O395" s="118"/>
      <c r="P395" s="118"/>
      <c r="Q395" s="81"/>
      <c r="R395" s="81"/>
      <c r="S395" s="119"/>
    </row>
    <row r="396" customFormat="false" ht="27.75" hidden="false" customHeight="true" outlineLevel="0" collapsed="false">
      <c r="A396" s="79"/>
      <c r="B396" s="80"/>
      <c r="C396" s="80"/>
      <c r="D396" s="80"/>
      <c r="E396" s="81"/>
      <c r="F396" s="80"/>
      <c r="G396" s="81"/>
      <c r="H396" s="81"/>
      <c r="I396" s="80"/>
      <c r="J396" s="80"/>
      <c r="K396" s="79"/>
      <c r="L396" s="80"/>
      <c r="M396" s="118"/>
      <c r="N396" s="118"/>
      <c r="O396" s="118"/>
      <c r="P396" s="118"/>
      <c r="Q396" s="81"/>
      <c r="R396" s="81"/>
      <c r="S396" s="119"/>
    </row>
    <row r="397" customFormat="false" ht="27.75" hidden="false" customHeight="true" outlineLevel="0" collapsed="false">
      <c r="A397" s="79"/>
      <c r="B397" s="80"/>
      <c r="C397" s="80"/>
      <c r="D397" s="80"/>
      <c r="E397" s="81"/>
      <c r="F397" s="80"/>
      <c r="G397" s="81"/>
      <c r="H397" s="81"/>
      <c r="I397" s="80"/>
      <c r="J397" s="80"/>
      <c r="K397" s="79"/>
      <c r="L397" s="80"/>
      <c r="M397" s="118"/>
      <c r="N397" s="118"/>
      <c r="O397" s="118"/>
      <c r="P397" s="118"/>
      <c r="Q397" s="81"/>
      <c r="R397" s="81"/>
      <c r="S397" s="119"/>
    </row>
    <row r="398" customFormat="false" ht="27.75" hidden="false" customHeight="true" outlineLevel="0" collapsed="false">
      <c r="A398" s="79"/>
      <c r="B398" s="80"/>
      <c r="C398" s="80"/>
      <c r="D398" s="80"/>
      <c r="E398" s="81"/>
      <c r="F398" s="80"/>
      <c r="G398" s="81"/>
      <c r="H398" s="81"/>
      <c r="I398" s="80"/>
      <c r="J398" s="80"/>
      <c r="K398" s="79"/>
      <c r="L398" s="80"/>
      <c r="M398" s="118"/>
      <c r="N398" s="118"/>
      <c r="O398" s="118"/>
      <c r="P398" s="118"/>
      <c r="Q398" s="81"/>
      <c r="R398" s="81"/>
      <c r="S398" s="119"/>
    </row>
    <row r="399" customFormat="false" ht="27.75" hidden="false" customHeight="true" outlineLevel="0" collapsed="false">
      <c r="A399" s="79"/>
      <c r="B399" s="80"/>
      <c r="C399" s="80"/>
      <c r="D399" s="80"/>
      <c r="E399" s="81"/>
      <c r="F399" s="80"/>
      <c r="G399" s="81"/>
      <c r="H399" s="81"/>
      <c r="I399" s="80"/>
      <c r="J399" s="80"/>
      <c r="K399" s="79"/>
      <c r="L399" s="80"/>
      <c r="M399" s="118"/>
      <c r="N399" s="118"/>
      <c r="O399" s="118"/>
      <c r="P399" s="118"/>
      <c r="Q399" s="81"/>
      <c r="R399" s="81"/>
      <c r="S399" s="119"/>
    </row>
    <row r="400" customFormat="false" ht="27.75" hidden="false" customHeight="true" outlineLevel="0" collapsed="false">
      <c r="A400" s="79"/>
      <c r="B400" s="80"/>
      <c r="C400" s="80"/>
      <c r="D400" s="80"/>
      <c r="E400" s="81"/>
      <c r="F400" s="80"/>
      <c r="G400" s="81"/>
      <c r="H400" s="81"/>
      <c r="I400" s="80"/>
      <c r="J400" s="80"/>
      <c r="K400" s="79"/>
      <c r="L400" s="80"/>
      <c r="M400" s="118"/>
      <c r="N400" s="118"/>
      <c r="O400" s="118"/>
      <c r="P400" s="118"/>
      <c r="Q400" s="81"/>
      <c r="R400" s="81"/>
      <c r="S400" s="119"/>
    </row>
    <row r="401" customFormat="false" ht="27.75" hidden="false" customHeight="true" outlineLevel="0" collapsed="false">
      <c r="A401" s="79"/>
      <c r="B401" s="80"/>
      <c r="C401" s="80"/>
      <c r="D401" s="80"/>
      <c r="E401" s="81"/>
      <c r="F401" s="80"/>
      <c r="G401" s="81"/>
      <c r="H401" s="81"/>
      <c r="I401" s="80"/>
      <c r="J401" s="80"/>
      <c r="K401" s="79"/>
      <c r="L401" s="80"/>
      <c r="M401" s="118"/>
      <c r="N401" s="118"/>
      <c r="O401" s="118"/>
      <c r="P401" s="118"/>
      <c r="Q401" s="81"/>
      <c r="R401" s="81"/>
      <c r="S401" s="119"/>
    </row>
    <row r="402" customFormat="false" ht="27.75" hidden="false" customHeight="true" outlineLevel="0" collapsed="false">
      <c r="A402" s="79"/>
      <c r="B402" s="80"/>
      <c r="C402" s="80"/>
      <c r="D402" s="80"/>
      <c r="E402" s="81"/>
      <c r="F402" s="80"/>
      <c r="G402" s="81"/>
      <c r="H402" s="81"/>
      <c r="I402" s="80"/>
      <c r="J402" s="80"/>
      <c r="K402" s="79"/>
      <c r="L402" s="80"/>
      <c r="M402" s="118"/>
      <c r="N402" s="118"/>
      <c r="O402" s="118"/>
      <c r="P402" s="118"/>
      <c r="Q402" s="81"/>
      <c r="R402" s="81"/>
      <c r="S402" s="119"/>
    </row>
    <row r="403" customFormat="false" ht="27.75" hidden="false" customHeight="true" outlineLevel="0" collapsed="false">
      <c r="A403" s="79"/>
      <c r="B403" s="80"/>
      <c r="C403" s="80"/>
      <c r="D403" s="80"/>
      <c r="E403" s="81"/>
      <c r="F403" s="80"/>
      <c r="G403" s="81"/>
      <c r="H403" s="81"/>
      <c r="I403" s="80"/>
      <c r="J403" s="80"/>
      <c r="K403" s="79"/>
      <c r="L403" s="80"/>
      <c r="M403" s="118"/>
      <c r="N403" s="118"/>
      <c r="O403" s="118"/>
      <c r="P403" s="118"/>
      <c r="Q403" s="81"/>
      <c r="R403" s="81"/>
      <c r="S403" s="119"/>
    </row>
    <row r="404" customFormat="false" ht="18" hidden="false" customHeight="true" outlineLevel="0" collapsed="false">
      <c r="A404" s="112" t="s">
        <v>1482</v>
      </c>
      <c r="B404" s="112"/>
      <c r="C404" s="112"/>
      <c r="D404" s="112"/>
      <c r="E404" s="112"/>
      <c r="F404" s="112"/>
      <c r="G404" s="112"/>
      <c r="H404" s="112"/>
      <c r="I404" s="112"/>
      <c r="J404" s="112"/>
    </row>
  </sheetData>
  <sheetProtection sheet="true" password="dd42" formatCells="false" formatColumns="false" formatRows="false" deleteRows="false" sort="false" autoFilter="false"/>
  <autoFilter ref="A3:S4"/>
  <mergeCells count="3">
    <mergeCell ref="A1:R1"/>
    <mergeCell ref="B2:R2"/>
    <mergeCell ref="A404:J404"/>
  </mergeCells>
  <conditionalFormatting sqref="J4:J403">
    <cfRule type="cellIs" priority="2" operator="equal" aboveAverage="0" equalAverage="0" bottom="0" percent="0" rank="0" text="" dxfId="12">
      <formula>"Published"</formula>
    </cfRule>
    <cfRule type="cellIs" priority="3" operator="equal" aboveAverage="0" equalAverage="0" bottom="0" percent="0" rank="0" text="" dxfId="16">
      <formula>"Idea"</formula>
    </cfRule>
  </conditionalFormatting>
  <conditionalFormatting sqref="B4:B403">
    <cfRule type="expression" priority="4" aboveAverage="0" equalAverage="0" bottom="0" percent="0" rank="0" text="" dxfId="13">
      <formula>AND($B4&lt;&gt;"",COUNTIF('START HERE'!$B$55:$B$64,$B4)=0)</formula>
    </cfRule>
  </conditionalFormatting>
  <conditionalFormatting sqref="C4:C403">
    <cfRule type="expression" priority="5" aboveAverage="0" equalAverage="0" bottom="0" percent="0" rank="0" text="" dxfId="13">
      <formula>AND($C4&lt;&gt;"",COUNTIF(Lists!$J$4:$J$136,$C4)=0)</formula>
    </cfRule>
  </conditionalFormatting>
  <conditionalFormatting sqref="F4:F403">
    <cfRule type="expression" priority="6" aboveAverage="0" equalAverage="0" bottom="0" percent="0" rank="0" text="" dxfId="13">
      <formula>AND($F4&lt;&gt;"",COUNTIF(Lists!$Y$4:$Y$14,$F4)=0)</formula>
    </cfRule>
  </conditionalFormatting>
  <conditionalFormatting sqref="S4:S403">
    <cfRule type="expression" priority="7" aboveAverage="0" equalAverage="0" bottom="0" percent="0" rank="0" text="" dxfId="13">
      <formula>AND($S4&lt;&gt;"",COUNTIF(Lists!$O$4:$O$10,$S4)=0)</formula>
    </cfRule>
  </conditionalFormatting>
  <dataValidations count="9">
    <dataValidation allowBlank="true" error="Enter a real date (not text) — a text date is invisible to every weekly view." errorStyle="stop" errorTitle="That is not a usable date" operator="greaterThan" showDropDown="false" showErrorMessage="true" showInputMessage="false" sqref="A5:A403" type="date">
      <formula1>36526</formula1>
      <formula2>0</formula2>
    </dataValidation>
    <dataValidation allowBlank="true" error="Enter a whole number" errorStyle="stop" operator="greaterThanOrEqual" showDropDown="false" showErrorMessage="true" showInputMessage="false" sqref="M4:P403" type="whole">
      <formula1>0</formula1>
      <formula2>0</formula2>
    </dataValidation>
    <dataValidation allowBlank="true" error="Pick a value from the dropdown — free-typed values fall out of every report." errorStyle="stop" operator="between" prompt="Free-typed values fall out of every report — use the dropdown. If the value you need is missing, ask the manager to add it to the Lists sheet." promptTitle="Pick from the list" showDropDown="false" showErrorMessage="true" showInputMessage="true" sqref="B4:B403" type="list">
      <formula1>'START HERE'!$B$55:$B$64</formula1>
      <formula2>0</formula2>
    </dataValidation>
    <dataValidation allowBlank="true" error="Pick a value from the dropdown — free-typed values fall out of every report." errorStyle="stop" operator="between" prompt="Free-typed values fall out of every report — use the dropdown. If the value you need is missing, ask the manager to add it to the Lists sheet." promptTitle="Pick from the list" showDropDown="false" showErrorMessage="true" showInputMessage="true" sqref="C4:C403" type="list">
      <formula1>Lists!$J$4:$J$136</formula1>
      <formula2>0</formula2>
    </dataValidation>
    <dataValidation allowBlank="true" error="Pick a value from the dropdown — free-typed values fall out of every report." errorStyle="stop" operator="between" prompt="Free-typed values fall out of every report — use the dropdown. If the value you need is missing, ask the manager to add it to the Lists sheet." promptTitle="Pick from the list" showDropDown="false" showErrorMessage="true" showInputMessage="true" sqref="D4:D403" type="list">
      <formula1>Lists!$H$4:$H$21</formula1>
      <formula2>0</formula2>
    </dataValidation>
    <dataValidation allowBlank="true" error="Pick a value from the dropdown — free-typed values fall out of every report." errorStyle="stop" operator="between" prompt="'Published' also needs a Published date in column K, or the piece counts on the Dashboard and vanishes from every weekly view." promptTitle="Status" showDropDown="false" showErrorMessage="true" showInputMessage="true" sqref="J4:J403" type="list">
      <formula1>Lists!$I$4:$I$10</formula1>
      <formula2>0</formula2>
    </dataValidation>
    <dataValidation allowBlank="true" error="Pick a value from the dropdown — free-typed values fall out of every report." errorStyle="stop" operator="between" prompt="Free-typed values fall out of every report — use the dropdown. If the value you need is missing, ask the manager to add it to the Lists sheet." promptTitle="Pick from the list" showDropDown="false" showErrorMessage="true" showInputMessage="true" sqref="S4:S403" type="list">
      <formula1>Lists!$O$4:$O$10</formula1>
      <formula2>0</formula2>
    </dataValidation>
    <dataValidation allowBlank="true" error="Pick a value from the dropdown — free-typed values fall out of every report." errorStyle="stop" operator="between" prompt="Which campaign this piece serves. Same list as DAILY ENTRY." promptTitle="Objective" showDropDown="false" showErrorMessage="true" showInputMessage="true" sqref="F4:F403" type="list">
      <formula1>Lists!$Y$4:$Y$14</formula1>
      <formula2>0</formula2>
    </dataValidation>
    <dataValidation allowBlank="true" error="Enter a real date, not text, and not in the future. A date typed as text lands in the running totals but in no week." errorStyle="stop" errorTitle="That is not a usable date" operator="lessThanOrEqual" showDropDown="false" showErrorMessage="true" showInputMessage="false" sqref="K5:K403" type="date">
      <formula1>TODAY()</formula1>
      <formula2>0</formula2>
    </dataValidation>
  </dataValidations>
  <hyperlinks>
    <hyperlink ref="A2" location="'MAP'!A1" display="◀  MAP"/>
  </hyperlinks>
  <printOptions headings="false" gridLines="false" gridLinesSet="true" horizontalCentered="false" verticalCentered="false"/>
  <pageMargins left="0.4" right="0.4" top="0.55" bottom="0.55" header="0.511811023622047" footer="0.3"/>
  <pageSetup paperSize="1" scale="100" fitToWidth="1" fitToHeight="0" pageOrder="downThenOver" orientation="landscape" blackAndWhite="false" draft="false" cellComments="none" horizontalDpi="300" verticalDpi="300" copies="1"/>
  <headerFooter differentFirst="false" differentOddEven="false">
    <oddHeader/>
    <oddFooter>&amp;L&amp;7 &amp;K808080PCI AI  —  Growth OS&amp;R&amp;7 &amp;K808080Page &amp;P of &amp;N</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true"/>
  </sheetPr>
  <dimension ref="A1:O1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5390625" defaultRowHeight="15" zeroHeight="false" outlineLevelRow="0" outlineLevelCol="0"/>
  <cols>
    <col collapsed="false" customWidth="true" hidden="false" outlineLevel="0" max="1" min="1" style="0" width="24"/>
    <col collapsed="false" customWidth="true" hidden="false" outlineLevel="0" max="2" min="2" style="0" width="20"/>
    <col collapsed="false" customWidth="true" hidden="false" outlineLevel="0" max="3" min="3" style="0" width="24"/>
    <col collapsed="false" customWidth="true" hidden="false" outlineLevel="0" max="4" min="4" style="0" width="14"/>
    <col collapsed="false" customWidth="true" hidden="false" outlineLevel="0" max="5" min="5" style="0" width="10"/>
    <col collapsed="false" customWidth="true" hidden="false" outlineLevel="0" max="6" min="6" style="0" width="15"/>
    <col collapsed="false" customWidth="true" hidden="false" outlineLevel="0" max="7" min="7" style="0" width="22"/>
    <col collapsed="false" customWidth="true" hidden="false" outlineLevel="0" max="10" min="8" style="0" width="11"/>
    <col collapsed="false" customWidth="true" hidden="false" outlineLevel="0" max="11" min="11" style="0" width="12"/>
    <col collapsed="false" customWidth="true" hidden="false" outlineLevel="0" max="12" min="12" style="0" width="10"/>
    <col collapsed="false" customWidth="true" hidden="false" outlineLevel="0" max="13" min="13" style="0" width="13"/>
    <col collapsed="false" customWidth="true" hidden="false" outlineLevel="0" max="14" min="14" style="0" width="12"/>
    <col collapsed="false" customWidth="true" hidden="false" outlineLevel="0" max="15" min="15" style="0" width="22"/>
  </cols>
  <sheetData>
    <row r="1" customFormat="false" ht="25.5" hidden="false" customHeight="true" outlineLevel="0" collapsed="false">
      <c r="A1" s="48" t="s">
        <v>1557</v>
      </c>
      <c r="B1" s="48"/>
      <c r="C1" s="48"/>
      <c r="D1" s="48"/>
      <c r="E1" s="48"/>
      <c r="F1" s="48"/>
      <c r="G1" s="48"/>
      <c r="H1" s="48"/>
      <c r="I1" s="48"/>
      <c r="J1" s="48"/>
      <c r="K1" s="48"/>
      <c r="L1" s="48"/>
      <c r="M1" s="48"/>
      <c r="N1" s="48"/>
      <c r="O1" s="48"/>
    </row>
    <row r="2" customFormat="false" ht="24" hidden="false" customHeight="true" outlineLevel="0" collapsed="false">
      <c r="A2" s="3" t="s">
        <v>1</v>
      </c>
      <c r="B2" s="49" t="s">
        <v>1558</v>
      </c>
      <c r="C2" s="49"/>
      <c r="D2" s="49"/>
      <c r="E2" s="49"/>
      <c r="F2" s="49"/>
      <c r="G2" s="49"/>
      <c r="H2" s="49"/>
      <c r="I2" s="49"/>
      <c r="J2" s="49"/>
      <c r="K2" s="49"/>
      <c r="L2" s="49"/>
      <c r="M2" s="49"/>
      <c r="N2" s="49"/>
      <c r="O2" s="49"/>
    </row>
    <row r="3" customFormat="false" ht="21.75" hidden="false" customHeight="true" outlineLevel="0" collapsed="false">
      <c r="A3" s="44" t="s">
        <v>569</v>
      </c>
      <c r="B3" s="44" t="s">
        <v>1481</v>
      </c>
      <c r="C3" s="44" t="s">
        <v>1480</v>
      </c>
      <c r="D3" s="44" t="s">
        <v>436</v>
      </c>
      <c r="E3" s="44" t="s">
        <v>1559</v>
      </c>
      <c r="F3" s="44" t="s">
        <v>1560</v>
      </c>
      <c r="G3" s="44" t="s">
        <v>1561</v>
      </c>
      <c r="H3" s="44" t="s">
        <v>1562</v>
      </c>
      <c r="I3" s="44" t="s">
        <v>1563</v>
      </c>
      <c r="J3" s="44" t="s">
        <v>1564</v>
      </c>
      <c r="K3" s="44" t="s">
        <v>1565</v>
      </c>
      <c r="L3" s="44" t="s">
        <v>1566</v>
      </c>
      <c r="M3" s="44" t="s">
        <v>1018</v>
      </c>
      <c r="N3" s="44" t="s">
        <v>1019</v>
      </c>
      <c r="O3" s="44" t="s">
        <v>1507</v>
      </c>
    </row>
    <row r="4" customFormat="false" ht="15" hidden="false" customHeight="false" outlineLevel="0" collapsed="false">
      <c r="A4" s="120"/>
      <c r="B4" s="120"/>
      <c r="C4" s="120"/>
      <c r="D4" s="120"/>
      <c r="E4" s="120"/>
      <c r="F4" s="120"/>
      <c r="G4" s="120"/>
      <c r="H4" s="121"/>
      <c r="I4" s="121"/>
      <c r="J4" s="122" t="str">
        <f aca="false">IF(OR($H4="",$I4="",$D4="",$I4&lt;$H4),"",ROUND((($I4-$H4)+1)/IF($D4="Daily",1,IF($D4="3x Weekly",7/3,IF($D4="Weekly",7,IF($D4="Fortnightly",14,IF($D4="Monthly",30.44,1000000)))))*IF($E4="",1,$E4),0))</f>
        <v/>
      </c>
      <c r="K4" s="122" t="str">
        <f aca="false">IF(OR($A4="",$H4="",$I4="",$I4&lt;$H4),"",SUMPRODUCT(('Content Calendar'!$C$4:$C$403=$A4)*ISNUMBER('Content Calendar'!$K$4:$K$403)*('Content Calendar'!$K$4:$K$403&gt;=$H4)*('Content Calendar'!$K$4:$K$403&lt;=$I4)*((($B4="")+('Content Calendar'!$S$4:$S$403=$B4))&gt;0)*((($C4="")+('Content Calendar'!$F$4:$F$403=$C4))&gt;0)))</f>
        <v/>
      </c>
      <c r="L4" s="123" t="str">
        <f aca="false">IF(OR($J4="",$K4="",N($J4)&lt;=0),"",$K4/$J4)</f>
        <v/>
      </c>
      <c r="M4" s="120"/>
      <c r="N4" s="120"/>
      <c r="O4" s="124"/>
    </row>
    <row r="5" customFormat="false" ht="15" hidden="false" customHeight="false" outlineLevel="0" collapsed="false">
      <c r="A5" s="125"/>
      <c r="B5" s="125"/>
      <c r="C5" s="125"/>
      <c r="D5" s="125"/>
      <c r="E5" s="125"/>
      <c r="F5" s="125"/>
      <c r="G5" s="125"/>
      <c r="H5" s="126"/>
      <c r="I5" s="126"/>
      <c r="J5" s="127" t="str">
        <f aca="false">IF(OR($H5="",$I5="",$D5="",$I5&lt;$H5),"",ROUND((($I5-$H5)+1)/IF($D5="Daily",1,IF($D5="3x Weekly",7/3,IF($D5="Weekly",7,IF($D5="Fortnightly",14,IF($D5="Monthly",30.44,1000000)))))*IF($E5="",1,$E5),0))</f>
        <v/>
      </c>
      <c r="K5" s="127" t="str">
        <f aca="false">IF(OR($A5="",$H5="",$I5="",$I5&lt;$H5),"",SUMPRODUCT(('Content Calendar'!$C$4:$C$403=$A5)*ISNUMBER('Content Calendar'!$K$4:$K$403)*('Content Calendar'!$K$4:$K$403&gt;=$H5)*('Content Calendar'!$K$4:$K$403&lt;=$I5)*((($B5="")+('Content Calendar'!$S$4:$S$403=$B5))&gt;0)*((($C5="")+('Content Calendar'!$F$4:$F$403=$C5))&gt;0)))</f>
        <v/>
      </c>
      <c r="L5" s="128" t="str">
        <f aca="false">IF(OR($J5="",$K5="",N($J5)&lt;=0),"",$K5/$J5)</f>
        <v/>
      </c>
      <c r="M5" s="125"/>
      <c r="N5" s="125"/>
      <c r="O5" s="129"/>
    </row>
    <row r="6" customFormat="false" ht="15" hidden="false" customHeight="false" outlineLevel="0" collapsed="false">
      <c r="A6" s="125"/>
      <c r="B6" s="125"/>
      <c r="C6" s="125"/>
      <c r="D6" s="125"/>
      <c r="E6" s="125"/>
      <c r="F6" s="125"/>
      <c r="G6" s="125"/>
      <c r="H6" s="126"/>
      <c r="I6" s="126"/>
      <c r="J6" s="127" t="str">
        <f aca="false">IF(OR($H6="",$I6="",$D6="",$I6&lt;$H6),"",ROUND((($I6-$H6)+1)/IF($D6="Daily",1,IF($D6="3x Weekly",7/3,IF($D6="Weekly",7,IF($D6="Fortnightly",14,IF($D6="Monthly",30.44,1000000)))))*IF($E6="",1,$E6),0))</f>
        <v/>
      </c>
      <c r="K6" s="127" t="str">
        <f aca="false">IF(OR($A6="",$H6="",$I6="",$I6&lt;$H6),"",SUMPRODUCT(('Content Calendar'!$C$4:$C$403=$A6)*ISNUMBER('Content Calendar'!$K$4:$K$403)*('Content Calendar'!$K$4:$K$403&gt;=$H6)*('Content Calendar'!$K$4:$K$403&lt;=$I6)*((($B6="")+('Content Calendar'!$S$4:$S$403=$B6))&gt;0)*((($C6="")+('Content Calendar'!$F$4:$F$403=$C6))&gt;0)))</f>
        <v/>
      </c>
      <c r="L6" s="128" t="str">
        <f aca="false">IF(OR($J6="",$K6="",N($J6)&lt;=0),"",$K6/$J6)</f>
        <v/>
      </c>
      <c r="M6" s="125"/>
      <c r="N6" s="125"/>
      <c r="O6" s="129"/>
    </row>
    <row r="7" customFormat="false" ht="15" hidden="false" customHeight="false" outlineLevel="0" collapsed="false">
      <c r="A7" s="125"/>
      <c r="B7" s="125"/>
      <c r="C7" s="125"/>
      <c r="D7" s="125"/>
      <c r="E7" s="125"/>
      <c r="F7" s="125"/>
      <c r="G7" s="125"/>
      <c r="H7" s="126"/>
      <c r="I7" s="126"/>
      <c r="J7" s="127" t="str">
        <f aca="false">IF(OR($H7="",$I7="",$D7="",$I7&lt;$H7),"",ROUND((($I7-$H7)+1)/IF($D7="Daily",1,IF($D7="3x Weekly",7/3,IF($D7="Weekly",7,IF($D7="Fortnightly",14,IF($D7="Monthly",30.44,1000000)))))*IF($E7="",1,$E7),0))</f>
        <v/>
      </c>
      <c r="K7" s="127" t="str">
        <f aca="false">IF(OR($A7="",$H7="",$I7="",$I7&lt;$H7),"",SUMPRODUCT(('Content Calendar'!$C$4:$C$403=$A7)*ISNUMBER('Content Calendar'!$K$4:$K$403)*('Content Calendar'!$K$4:$K$403&gt;=$H7)*('Content Calendar'!$K$4:$K$403&lt;=$I7)*((($B7="")+('Content Calendar'!$S$4:$S$403=$B7))&gt;0)*((($C7="")+('Content Calendar'!$F$4:$F$403=$C7))&gt;0)))</f>
        <v/>
      </c>
      <c r="L7" s="128" t="str">
        <f aca="false">IF(OR($J7="",$K7="",N($J7)&lt;=0),"",$K7/$J7)</f>
        <v/>
      </c>
      <c r="M7" s="125"/>
      <c r="N7" s="125"/>
      <c r="O7" s="129"/>
    </row>
    <row r="8" customFormat="false" ht="15" hidden="false" customHeight="false" outlineLevel="0" collapsed="false">
      <c r="A8" s="125"/>
      <c r="B8" s="125"/>
      <c r="C8" s="125"/>
      <c r="D8" s="125"/>
      <c r="E8" s="125"/>
      <c r="F8" s="125"/>
      <c r="G8" s="125"/>
      <c r="H8" s="126"/>
      <c r="I8" s="126"/>
      <c r="J8" s="127" t="str">
        <f aca="false">IF(OR($H8="",$I8="",$D8="",$I8&lt;$H8),"",ROUND((($I8-$H8)+1)/IF($D8="Daily",1,IF($D8="3x Weekly",7/3,IF($D8="Weekly",7,IF($D8="Fortnightly",14,IF($D8="Monthly",30.44,1000000)))))*IF($E8="",1,$E8),0))</f>
        <v/>
      </c>
      <c r="K8" s="127" t="str">
        <f aca="false">IF(OR($A8="",$H8="",$I8="",$I8&lt;$H8),"",SUMPRODUCT(('Content Calendar'!$C$4:$C$403=$A8)*ISNUMBER('Content Calendar'!$K$4:$K$403)*('Content Calendar'!$K$4:$K$403&gt;=$H8)*('Content Calendar'!$K$4:$K$403&lt;=$I8)*((($B8="")+('Content Calendar'!$S$4:$S$403=$B8))&gt;0)*((($C8="")+('Content Calendar'!$F$4:$F$403=$C8))&gt;0)))</f>
        <v/>
      </c>
      <c r="L8" s="128" t="str">
        <f aca="false">IF(OR($J8="",$K8="",N($J8)&lt;=0),"",$K8/$J8)</f>
        <v/>
      </c>
      <c r="M8" s="125"/>
      <c r="N8" s="125"/>
      <c r="O8" s="129"/>
    </row>
    <row r="9" customFormat="false" ht="15" hidden="false" customHeight="false" outlineLevel="0" collapsed="false">
      <c r="A9" s="125"/>
      <c r="B9" s="125"/>
      <c r="C9" s="125"/>
      <c r="D9" s="125"/>
      <c r="E9" s="125"/>
      <c r="F9" s="125"/>
      <c r="G9" s="125"/>
      <c r="H9" s="126"/>
      <c r="I9" s="126"/>
      <c r="J9" s="127" t="str">
        <f aca="false">IF(OR($H9="",$I9="",$D9="",$I9&lt;$H9),"",ROUND((($I9-$H9)+1)/IF($D9="Daily",1,IF($D9="3x Weekly",7/3,IF($D9="Weekly",7,IF($D9="Fortnightly",14,IF($D9="Monthly",30.44,1000000)))))*IF($E9="",1,$E9),0))</f>
        <v/>
      </c>
      <c r="K9" s="127" t="str">
        <f aca="false">IF(OR($A9="",$H9="",$I9="",$I9&lt;$H9),"",SUMPRODUCT(('Content Calendar'!$C$4:$C$403=$A9)*ISNUMBER('Content Calendar'!$K$4:$K$403)*('Content Calendar'!$K$4:$K$403&gt;=$H9)*('Content Calendar'!$K$4:$K$403&lt;=$I9)*((($B9="")+('Content Calendar'!$S$4:$S$403=$B9))&gt;0)*((($C9="")+('Content Calendar'!$F$4:$F$403=$C9))&gt;0)))</f>
        <v/>
      </c>
      <c r="L9" s="128" t="str">
        <f aca="false">IF(OR($J9="",$K9="",N($J9)&lt;=0),"",$K9/$J9)</f>
        <v/>
      </c>
      <c r="M9" s="125"/>
      <c r="N9" s="125"/>
      <c r="O9" s="129"/>
    </row>
    <row r="10" customFormat="false" ht="15" hidden="false" customHeight="false" outlineLevel="0" collapsed="false">
      <c r="A10" s="125"/>
      <c r="B10" s="125"/>
      <c r="C10" s="125"/>
      <c r="D10" s="125"/>
      <c r="E10" s="125"/>
      <c r="F10" s="125"/>
      <c r="G10" s="125"/>
      <c r="H10" s="126"/>
      <c r="I10" s="126"/>
      <c r="J10" s="127" t="str">
        <f aca="false">IF(OR($H10="",$I10="",$D10="",$I10&lt;$H10),"",ROUND((($I10-$H10)+1)/IF($D10="Daily",1,IF($D10="3x Weekly",7/3,IF($D10="Weekly",7,IF($D10="Fortnightly",14,IF($D10="Monthly",30.44,1000000)))))*IF($E10="",1,$E10),0))</f>
        <v/>
      </c>
      <c r="K10" s="127" t="str">
        <f aca="false">IF(OR($A10="",$H10="",$I10="",$I10&lt;$H10),"",SUMPRODUCT(('Content Calendar'!$C$4:$C$403=$A10)*ISNUMBER('Content Calendar'!$K$4:$K$403)*('Content Calendar'!$K$4:$K$403&gt;=$H10)*('Content Calendar'!$K$4:$K$403&lt;=$I10)*((($B10="")+('Content Calendar'!$S$4:$S$403=$B10))&gt;0)*((($C10="")+('Content Calendar'!$F$4:$F$403=$C10))&gt;0)))</f>
        <v/>
      </c>
      <c r="L10" s="128" t="str">
        <f aca="false">IF(OR($J10="",$K10="",N($J10)&lt;=0),"",$K10/$J10)</f>
        <v/>
      </c>
      <c r="M10" s="125"/>
      <c r="N10" s="125"/>
      <c r="O10" s="129"/>
    </row>
    <row r="11" customFormat="false" ht="15" hidden="false" customHeight="false" outlineLevel="0" collapsed="false">
      <c r="A11" s="125"/>
      <c r="B11" s="125"/>
      <c r="C11" s="125"/>
      <c r="D11" s="125"/>
      <c r="E11" s="125"/>
      <c r="F11" s="125"/>
      <c r="G11" s="125"/>
      <c r="H11" s="126"/>
      <c r="I11" s="126"/>
      <c r="J11" s="127" t="str">
        <f aca="false">IF(OR($H11="",$I11="",$D11="",$I11&lt;$H11),"",ROUND((($I11-$H11)+1)/IF($D11="Daily",1,IF($D11="3x Weekly",7/3,IF($D11="Weekly",7,IF($D11="Fortnightly",14,IF($D11="Monthly",30.44,1000000)))))*IF($E11="",1,$E11),0))</f>
        <v/>
      </c>
      <c r="K11" s="127" t="str">
        <f aca="false">IF(OR($A11="",$H11="",$I11="",$I11&lt;$H11),"",SUMPRODUCT(('Content Calendar'!$C$4:$C$403=$A11)*ISNUMBER('Content Calendar'!$K$4:$K$403)*('Content Calendar'!$K$4:$K$403&gt;=$H11)*('Content Calendar'!$K$4:$K$403&lt;=$I11)*((($B11="")+('Content Calendar'!$S$4:$S$403=$B11))&gt;0)*((($C11="")+('Content Calendar'!$F$4:$F$403=$C11))&gt;0)))</f>
        <v/>
      </c>
      <c r="L11" s="128" t="str">
        <f aca="false">IF(OR($J11="",$K11="",N($J11)&lt;=0),"",$K11/$J11)</f>
        <v/>
      </c>
      <c r="M11" s="125"/>
      <c r="N11" s="125"/>
      <c r="O11" s="129"/>
    </row>
    <row r="12" customFormat="false" ht="15" hidden="false" customHeight="false" outlineLevel="0" collapsed="false">
      <c r="A12" s="125"/>
      <c r="B12" s="125"/>
      <c r="C12" s="125"/>
      <c r="D12" s="125"/>
      <c r="E12" s="125"/>
      <c r="F12" s="125"/>
      <c r="G12" s="125"/>
      <c r="H12" s="126"/>
      <c r="I12" s="126"/>
      <c r="J12" s="127" t="str">
        <f aca="false">IF(OR($H12="",$I12="",$D12="",$I12&lt;$H12),"",ROUND((($I12-$H12)+1)/IF($D12="Daily",1,IF($D12="3x Weekly",7/3,IF($D12="Weekly",7,IF($D12="Fortnightly",14,IF($D12="Monthly",30.44,1000000)))))*IF($E12="",1,$E12),0))</f>
        <v/>
      </c>
      <c r="K12" s="127" t="str">
        <f aca="false">IF(OR($A12="",$H12="",$I12="",$I12&lt;$H12),"",SUMPRODUCT(('Content Calendar'!$C$4:$C$403=$A12)*ISNUMBER('Content Calendar'!$K$4:$K$403)*('Content Calendar'!$K$4:$K$403&gt;=$H12)*('Content Calendar'!$K$4:$K$403&lt;=$I12)*((($B12="")+('Content Calendar'!$S$4:$S$403=$B12))&gt;0)*((($C12="")+('Content Calendar'!$F$4:$F$403=$C12))&gt;0)))</f>
        <v/>
      </c>
      <c r="L12" s="128" t="str">
        <f aca="false">IF(OR($J12="",$K12="",N($J12)&lt;=0),"",$K12/$J12)</f>
        <v/>
      </c>
      <c r="M12" s="125"/>
      <c r="N12" s="125"/>
      <c r="O12" s="129"/>
    </row>
    <row r="13" customFormat="false" ht="15" hidden="false" customHeight="false" outlineLevel="0" collapsed="false">
      <c r="A13" s="125"/>
      <c r="B13" s="125"/>
      <c r="C13" s="125"/>
      <c r="D13" s="125"/>
      <c r="E13" s="125"/>
      <c r="F13" s="125"/>
      <c r="G13" s="125"/>
      <c r="H13" s="126"/>
      <c r="I13" s="126"/>
      <c r="J13" s="127" t="str">
        <f aca="false">IF(OR($H13="",$I13="",$D13="",$I13&lt;$H13),"",ROUND((($I13-$H13)+1)/IF($D13="Daily",1,IF($D13="3x Weekly",7/3,IF($D13="Weekly",7,IF($D13="Fortnightly",14,IF($D13="Monthly",30.44,1000000)))))*IF($E13="",1,$E13),0))</f>
        <v/>
      </c>
      <c r="K13" s="127" t="str">
        <f aca="false">IF(OR($A13="",$H13="",$I13="",$I13&lt;$H13),"",SUMPRODUCT(('Content Calendar'!$C$4:$C$403=$A13)*ISNUMBER('Content Calendar'!$K$4:$K$403)*('Content Calendar'!$K$4:$K$403&gt;=$H13)*('Content Calendar'!$K$4:$K$403&lt;=$I13)*((($B13="")+('Content Calendar'!$S$4:$S$403=$B13))&gt;0)*((($C13="")+('Content Calendar'!$F$4:$F$403=$C13))&gt;0)))</f>
        <v/>
      </c>
      <c r="L13" s="128" t="str">
        <f aca="false">IF(OR($J13="",$K13="",N($J13)&lt;=0),"",$K13/$J13)</f>
        <v/>
      </c>
      <c r="M13" s="125"/>
      <c r="N13" s="125"/>
      <c r="O13" s="129"/>
    </row>
    <row r="14" customFormat="false" ht="15" hidden="false" customHeight="false" outlineLevel="0" collapsed="false">
      <c r="A14" s="125"/>
      <c r="B14" s="125"/>
      <c r="C14" s="125"/>
      <c r="D14" s="125"/>
      <c r="E14" s="125"/>
      <c r="F14" s="125"/>
      <c r="G14" s="125"/>
      <c r="H14" s="126"/>
      <c r="I14" s="126"/>
      <c r="J14" s="127" t="str">
        <f aca="false">IF(OR($H14="",$I14="",$D14="",$I14&lt;$H14),"",ROUND((($I14-$H14)+1)/IF($D14="Daily",1,IF($D14="3x Weekly",7/3,IF($D14="Weekly",7,IF($D14="Fortnightly",14,IF($D14="Monthly",30.44,1000000)))))*IF($E14="",1,$E14),0))</f>
        <v/>
      </c>
      <c r="K14" s="127" t="str">
        <f aca="false">IF(OR($A14="",$H14="",$I14="",$I14&lt;$H14),"",SUMPRODUCT(('Content Calendar'!$C$4:$C$403=$A14)*ISNUMBER('Content Calendar'!$K$4:$K$403)*('Content Calendar'!$K$4:$K$403&gt;=$H14)*('Content Calendar'!$K$4:$K$403&lt;=$I14)*((($B14="")+('Content Calendar'!$S$4:$S$403=$B14))&gt;0)*((($C14="")+('Content Calendar'!$F$4:$F$403=$C14))&gt;0)))</f>
        <v/>
      </c>
      <c r="L14" s="128" t="str">
        <f aca="false">IF(OR($J14="",$K14="",N($J14)&lt;=0),"",$K14/$J14)</f>
        <v/>
      </c>
      <c r="M14" s="125"/>
      <c r="N14" s="125"/>
      <c r="O14" s="129"/>
    </row>
    <row r="15" customFormat="false" ht="15" hidden="false" customHeight="false" outlineLevel="0" collapsed="false">
      <c r="A15" s="125"/>
      <c r="B15" s="125"/>
      <c r="C15" s="125"/>
      <c r="D15" s="125"/>
      <c r="E15" s="125"/>
      <c r="F15" s="125"/>
      <c r="G15" s="125"/>
      <c r="H15" s="126"/>
      <c r="I15" s="126"/>
      <c r="J15" s="127" t="str">
        <f aca="false">IF(OR($H15="",$I15="",$D15="",$I15&lt;$H15),"",ROUND((($I15-$H15)+1)/IF($D15="Daily",1,IF($D15="3x Weekly",7/3,IF($D15="Weekly",7,IF($D15="Fortnightly",14,IF($D15="Monthly",30.44,1000000)))))*IF($E15="",1,$E15),0))</f>
        <v/>
      </c>
      <c r="K15" s="127" t="str">
        <f aca="false">IF(OR($A15="",$H15="",$I15="",$I15&lt;$H15),"",SUMPRODUCT(('Content Calendar'!$C$4:$C$403=$A15)*ISNUMBER('Content Calendar'!$K$4:$K$403)*('Content Calendar'!$K$4:$K$403&gt;=$H15)*('Content Calendar'!$K$4:$K$403&lt;=$I15)*((($B15="")+('Content Calendar'!$S$4:$S$403=$B15))&gt;0)*((($C15="")+('Content Calendar'!$F$4:$F$403=$C15))&gt;0)))</f>
        <v/>
      </c>
      <c r="L15" s="128" t="str">
        <f aca="false">IF(OR($J15="",$K15="",N($J15)&lt;=0),"",$K15/$J15)</f>
        <v/>
      </c>
      <c r="M15" s="125"/>
      <c r="N15" s="125"/>
      <c r="O15" s="129"/>
    </row>
    <row r="16" customFormat="false" ht="15" hidden="false" customHeight="false" outlineLevel="0" collapsed="false">
      <c r="A16" s="125"/>
      <c r="B16" s="125"/>
      <c r="C16" s="125"/>
      <c r="D16" s="125"/>
      <c r="E16" s="125"/>
      <c r="F16" s="125"/>
      <c r="G16" s="125"/>
      <c r="H16" s="126"/>
      <c r="I16" s="126"/>
      <c r="J16" s="127" t="str">
        <f aca="false">IF(OR($H16="",$I16="",$D16="",$I16&lt;$H16),"",ROUND((($I16-$H16)+1)/IF($D16="Daily",1,IF($D16="3x Weekly",7/3,IF($D16="Weekly",7,IF($D16="Fortnightly",14,IF($D16="Monthly",30.44,1000000)))))*IF($E16="",1,$E16),0))</f>
        <v/>
      </c>
      <c r="K16" s="127" t="str">
        <f aca="false">IF(OR($A16="",$H16="",$I16="",$I16&lt;$H16),"",SUMPRODUCT(('Content Calendar'!$C$4:$C$403=$A16)*ISNUMBER('Content Calendar'!$K$4:$K$403)*('Content Calendar'!$K$4:$K$403&gt;=$H16)*('Content Calendar'!$K$4:$K$403&lt;=$I16)*((($B16="")+('Content Calendar'!$S$4:$S$403=$B16))&gt;0)*((($C16="")+('Content Calendar'!$F$4:$F$403=$C16))&gt;0)))</f>
        <v/>
      </c>
      <c r="L16" s="128" t="str">
        <f aca="false">IF(OR($J16="",$K16="",N($J16)&lt;=0),"",$K16/$J16)</f>
        <v/>
      </c>
      <c r="M16" s="125"/>
      <c r="N16" s="125"/>
      <c r="O16" s="129"/>
    </row>
    <row r="17" customFormat="false" ht="15" hidden="false" customHeight="false" outlineLevel="0" collapsed="false">
      <c r="A17" s="125"/>
      <c r="B17" s="125"/>
      <c r="C17" s="125"/>
      <c r="D17" s="125"/>
      <c r="E17" s="125"/>
      <c r="F17" s="125"/>
      <c r="G17" s="125"/>
      <c r="H17" s="126"/>
      <c r="I17" s="126"/>
      <c r="J17" s="127" t="str">
        <f aca="false">IF(OR($H17="",$I17="",$D17="",$I17&lt;$H17),"",ROUND((($I17-$H17)+1)/IF($D17="Daily",1,IF($D17="3x Weekly",7/3,IF($D17="Weekly",7,IF($D17="Fortnightly",14,IF($D17="Monthly",30.44,1000000)))))*IF($E17="",1,$E17),0))</f>
        <v/>
      </c>
      <c r="K17" s="127" t="str">
        <f aca="false">IF(OR($A17="",$H17="",$I17="",$I17&lt;$H17),"",SUMPRODUCT(('Content Calendar'!$C$4:$C$403=$A17)*ISNUMBER('Content Calendar'!$K$4:$K$403)*('Content Calendar'!$K$4:$K$403&gt;=$H17)*('Content Calendar'!$K$4:$K$403&lt;=$I17)*((($B17="")+('Content Calendar'!$S$4:$S$403=$B17))&gt;0)*((($C17="")+('Content Calendar'!$F$4:$F$403=$C17))&gt;0)))</f>
        <v/>
      </c>
      <c r="L17" s="128" t="str">
        <f aca="false">IF(OR($J17="",$K17="",N($J17)&lt;=0),"",$K17/$J17)</f>
        <v/>
      </c>
      <c r="M17" s="125"/>
      <c r="N17" s="125"/>
      <c r="O17" s="129"/>
    </row>
    <row r="18" customFormat="false" ht="15" hidden="false" customHeight="false" outlineLevel="0" collapsed="false">
      <c r="A18" s="125"/>
      <c r="B18" s="125"/>
      <c r="C18" s="125"/>
      <c r="D18" s="125"/>
      <c r="E18" s="125"/>
      <c r="F18" s="125"/>
      <c r="G18" s="125"/>
      <c r="H18" s="126"/>
      <c r="I18" s="126"/>
      <c r="J18" s="127" t="str">
        <f aca="false">IF(OR($H18="",$I18="",$D18="",$I18&lt;$H18),"",ROUND((($I18-$H18)+1)/IF($D18="Daily",1,IF($D18="3x Weekly",7/3,IF($D18="Weekly",7,IF($D18="Fortnightly",14,IF($D18="Monthly",30.44,1000000)))))*IF($E18="",1,$E18),0))</f>
        <v/>
      </c>
      <c r="K18" s="127" t="str">
        <f aca="false">IF(OR($A18="",$H18="",$I18="",$I18&lt;$H18),"",SUMPRODUCT(('Content Calendar'!$C$4:$C$403=$A18)*ISNUMBER('Content Calendar'!$K$4:$K$403)*('Content Calendar'!$K$4:$K$403&gt;=$H18)*('Content Calendar'!$K$4:$K$403&lt;=$I18)*((($B18="")+('Content Calendar'!$S$4:$S$403=$B18))&gt;0)*((($C18="")+('Content Calendar'!$F$4:$F$403=$C18))&gt;0)))</f>
        <v/>
      </c>
      <c r="L18" s="128" t="str">
        <f aca="false">IF(OR($J18="",$K18="",N($J18)&lt;=0),"",$K18/$J18)</f>
        <v/>
      </c>
      <c r="M18" s="125"/>
      <c r="N18" s="125"/>
      <c r="O18" s="129"/>
    </row>
    <row r="19" customFormat="false" ht="15" hidden="false" customHeight="false" outlineLevel="0" collapsed="false">
      <c r="A19" s="125"/>
      <c r="B19" s="125"/>
      <c r="C19" s="125"/>
      <c r="D19" s="125"/>
      <c r="E19" s="125"/>
      <c r="F19" s="125"/>
      <c r="G19" s="125"/>
      <c r="H19" s="126"/>
      <c r="I19" s="126"/>
      <c r="J19" s="127" t="str">
        <f aca="false">IF(OR($H19="",$I19="",$D19="",$I19&lt;$H19),"",ROUND((($I19-$H19)+1)/IF($D19="Daily",1,IF($D19="3x Weekly",7/3,IF($D19="Weekly",7,IF($D19="Fortnightly",14,IF($D19="Monthly",30.44,1000000)))))*IF($E19="",1,$E19),0))</f>
        <v/>
      </c>
      <c r="K19" s="127" t="str">
        <f aca="false">IF(OR($A19="",$H19="",$I19="",$I19&lt;$H19),"",SUMPRODUCT(('Content Calendar'!$C$4:$C$403=$A19)*ISNUMBER('Content Calendar'!$K$4:$K$403)*('Content Calendar'!$K$4:$K$403&gt;=$H19)*('Content Calendar'!$K$4:$K$403&lt;=$I19)*((($B19="")+('Content Calendar'!$S$4:$S$403=$B19))&gt;0)*((($C19="")+('Content Calendar'!$F$4:$F$403=$C19))&gt;0)))</f>
        <v/>
      </c>
      <c r="L19" s="128" t="str">
        <f aca="false">IF(OR($J19="",$K19="",N($J19)&lt;=0),"",$K19/$J19)</f>
        <v/>
      </c>
      <c r="M19" s="125"/>
      <c r="N19" s="125"/>
      <c r="O19" s="129"/>
    </row>
    <row r="20" customFormat="false" ht="15" hidden="false" customHeight="false" outlineLevel="0" collapsed="false">
      <c r="A20" s="125"/>
      <c r="B20" s="125"/>
      <c r="C20" s="125"/>
      <c r="D20" s="125"/>
      <c r="E20" s="125"/>
      <c r="F20" s="125"/>
      <c r="G20" s="125"/>
      <c r="H20" s="126"/>
      <c r="I20" s="126"/>
      <c r="J20" s="127" t="str">
        <f aca="false">IF(OR($H20="",$I20="",$D20="",$I20&lt;$H20),"",ROUND((($I20-$H20)+1)/IF($D20="Daily",1,IF($D20="3x Weekly",7/3,IF($D20="Weekly",7,IF($D20="Fortnightly",14,IF($D20="Monthly",30.44,1000000)))))*IF($E20="",1,$E20),0))</f>
        <v/>
      </c>
      <c r="K20" s="127" t="str">
        <f aca="false">IF(OR($A20="",$H20="",$I20="",$I20&lt;$H20),"",SUMPRODUCT(('Content Calendar'!$C$4:$C$403=$A20)*ISNUMBER('Content Calendar'!$K$4:$K$403)*('Content Calendar'!$K$4:$K$403&gt;=$H20)*('Content Calendar'!$K$4:$K$403&lt;=$I20)*((($B20="")+('Content Calendar'!$S$4:$S$403=$B20))&gt;0)*((($C20="")+('Content Calendar'!$F$4:$F$403=$C20))&gt;0)))</f>
        <v/>
      </c>
      <c r="L20" s="128" t="str">
        <f aca="false">IF(OR($J20="",$K20="",N($J20)&lt;=0),"",$K20/$J20)</f>
        <v/>
      </c>
      <c r="M20" s="125"/>
      <c r="N20" s="125"/>
      <c r="O20" s="129"/>
    </row>
    <row r="21" customFormat="false" ht="15" hidden="false" customHeight="false" outlineLevel="0" collapsed="false">
      <c r="A21" s="125"/>
      <c r="B21" s="125"/>
      <c r="C21" s="125"/>
      <c r="D21" s="125"/>
      <c r="E21" s="125"/>
      <c r="F21" s="125"/>
      <c r="G21" s="125"/>
      <c r="H21" s="126"/>
      <c r="I21" s="126"/>
      <c r="J21" s="127" t="str">
        <f aca="false">IF(OR($H21="",$I21="",$D21="",$I21&lt;$H21),"",ROUND((($I21-$H21)+1)/IF($D21="Daily",1,IF($D21="3x Weekly",7/3,IF($D21="Weekly",7,IF($D21="Fortnightly",14,IF($D21="Monthly",30.44,1000000)))))*IF($E21="",1,$E21),0))</f>
        <v/>
      </c>
      <c r="K21" s="127" t="str">
        <f aca="false">IF(OR($A21="",$H21="",$I21="",$I21&lt;$H21),"",SUMPRODUCT(('Content Calendar'!$C$4:$C$403=$A21)*ISNUMBER('Content Calendar'!$K$4:$K$403)*('Content Calendar'!$K$4:$K$403&gt;=$H21)*('Content Calendar'!$K$4:$K$403&lt;=$I21)*((($B21="")+('Content Calendar'!$S$4:$S$403=$B21))&gt;0)*((($C21="")+('Content Calendar'!$F$4:$F$403=$C21))&gt;0)))</f>
        <v/>
      </c>
      <c r="L21" s="128" t="str">
        <f aca="false">IF(OR($J21="",$K21="",N($J21)&lt;=0),"",$K21/$J21)</f>
        <v/>
      </c>
      <c r="M21" s="125"/>
      <c r="N21" s="125"/>
      <c r="O21" s="129"/>
    </row>
    <row r="22" customFormat="false" ht="15" hidden="false" customHeight="false" outlineLevel="0" collapsed="false">
      <c r="A22" s="125"/>
      <c r="B22" s="125"/>
      <c r="C22" s="125"/>
      <c r="D22" s="125"/>
      <c r="E22" s="125"/>
      <c r="F22" s="125"/>
      <c r="G22" s="125"/>
      <c r="H22" s="126"/>
      <c r="I22" s="126"/>
      <c r="J22" s="127" t="str">
        <f aca="false">IF(OR($H22="",$I22="",$D22="",$I22&lt;$H22),"",ROUND((($I22-$H22)+1)/IF($D22="Daily",1,IF($D22="3x Weekly",7/3,IF($D22="Weekly",7,IF($D22="Fortnightly",14,IF($D22="Monthly",30.44,1000000)))))*IF($E22="",1,$E22),0))</f>
        <v/>
      </c>
      <c r="K22" s="127" t="str">
        <f aca="false">IF(OR($A22="",$H22="",$I22="",$I22&lt;$H22),"",SUMPRODUCT(('Content Calendar'!$C$4:$C$403=$A22)*ISNUMBER('Content Calendar'!$K$4:$K$403)*('Content Calendar'!$K$4:$K$403&gt;=$H22)*('Content Calendar'!$K$4:$K$403&lt;=$I22)*((($B22="")+('Content Calendar'!$S$4:$S$403=$B22))&gt;0)*((($C22="")+('Content Calendar'!$F$4:$F$403=$C22))&gt;0)))</f>
        <v/>
      </c>
      <c r="L22" s="128" t="str">
        <f aca="false">IF(OR($J22="",$K22="",N($J22)&lt;=0),"",$K22/$J22)</f>
        <v/>
      </c>
      <c r="M22" s="125"/>
      <c r="N22" s="125"/>
      <c r="O22" s="129"/>
    </row>
    <row r="23" customFormat="false" ht="15" hidden="false" customHeight="false" outlineLevel="0" collapsed="false">
      <c r="A23" s="125"/>
      <c r="B23" s="125"/>
      <c r="C23" s="125"/>
      <c r="D23" s="125"/>
      <c r="E23" s="125"/>
      <c r="F23" s="125"/>
      <c r="G23" s="125"/>
      <c r="H23" s="126"/>
      <c r="I23" s="126"/>
      <c r="J23" s="127" t="str">
        <f aca="false">IF(OR($H23="",$I23="",$D23="",$I23&lt;$H23),"",ROUND((($I23-$H23)+1)/IF($D23="Daily",1,IF($D23="3x Weekly",7/3,IF($D23="Weekly",7,IF($D23="Fortnightly",14,IF($D23="Monthly",30.44,1000000)))))*IF($E23="",1,$E23),0))</f>
        <v/>
      </c>
      <c r="K23" s="127" t="str">
        <f aca="false">IF(OR($A23="",$H23="",$I23="",$I23&lt;$H23),"",SUMPRODUCT(('Content Calendar'!$C$4:$C$403=$A23)*ISNUMBER('Content Calendar'!$K$4:$K$403)*('Content Calendar'!$K$4:$K$403&gt;=$H23)*('Content Calendar'!$K$4:$K$403&lt;=$I23)*((($B23="")+('Content Calendar'!$S$4:$S$403=$B23))&gt;0)*((($C23="")+('Content Calendar'!$F$4:$F$403=$C23))&gt;0)))</f>
        <v/>
      </c>
      <c r="L23" s="128" t="str">
        <f aca="false">IF(OR($J23="",$K23="",N($J23)&lt;=0),"",$K23/$J23)</f>
        <v/>
      </c>
      <c r="M23" s="125"/>
      <c r="N23" s="125"/>
      <c r="O23" s="129"/>
    </row>
    <row r="24" customFormat="false" ht="15" hidden="false" customHeight="false" outlineLevel="0" collapsed="false">
      <c r="A24" s="125"/>
      <c r="B24" s="125"/>
      <c r="C24" s="125"/>
      <c r="D24" s="125"/>
      <c r="E24" s="125"/>
      <c r="F24" s="125"/>
      <c r="G24" s="125"/>
      <c r="H24" s="126"/>
      <c r="I24" s="126"/>
      <c r="J24" s="127" t="str">
        <f aca="false">IF(OR($H24="",$I24="",$D24="",$I24&lt;$H24),"",ROUND((($I24-$H24)+1)/IF($D24="Daily",1,IF($D24="3x Weekly",7/3,IF($D24="Weekly",7,IF($D24="Fortnightly",14,IF($D24="Monthly",30.44,1000000)))))*IF($E24="",1,$E24),0))</f>
        <v/>
      </c>
      <c r="K24" s="127" t="str">
        <f aca="false">IF(OR($A24="",$H24="",$I24="",$I24&lt;$H24),"",SUMPRODUCT(('Content Calendar'!$C$4:$C$403=$A24)*ISNUMBER('Content Calendar'!$K$4:$K$403)*('Content Calendar'!$K$4:$K$403&gt;=$H24)*('Content Calendar'!$K$4:$K$403&lt;=$I24)*((($B24="")+('Content Calendar'!$S$4:$S$403=$B24))&gt;0)*((($C24="")+('Content Calendar'!$F$4:$F$403=$C24))&gt;0)))</f>
        <v/>
      </c>
      <c r="L24" s="128" t="str">
        <f aca="false">IF(OR($J24="",$K24="",N($J24)&lt;=0),"",$K24/$J24)</f>
        <v/>
      </c>
      <c r="M24" s="125"/>
      <c r="N24" s="125"/>
      <c r="O24" s="129"/>
    </row>
    <row r="25" customFormat="false" ht="15" hidden="false" customHeight="false" outlineLevel="0" collapsed="false">
      <c r="A25" s="125"/>
      <c r="B25" s="125"/>
      <c r="C25" s="125"/>
      <c r="D25" s="125"/>
      <c r="E25" s="125"/>
      <c r="F25" s="125"/>
      <c r="G25" s="125"/>
      <c r="H25" s="126"/>
      <c r="I25" s="126"/>
      <c r="J25" s="127" t="str">
        <f aca="false">IF(OR($H25="",$I25="",$D25="",$I25&lt;$H25),"",ROUND((($I25-$H25)+1)/IF($D25="Daily",1,IF($D25="3x Weekly",7/3,IF($D25="Weekly",7,IF($D25="Fortnightly",14,IF($D25="Monthly",30.44,1000000)))))*IF($E25="",1,$E25),0))</f>
        <v/>
      </c>
      <c r="K25" s="127" t="str">
        <f aca="false">IF(OR($A25="",$H25="",$I25="",$I25&lt;$H25),"",SUMPRODUCT(('Content Calendar'!$C$4:$C$403=$A25)*ISNUMBER('Content Calendar'!$K$4:$K$403)*('Content Calendar'!$K$4:$K$403&gt;=$H25)*('Content Calendar'!$K$4:$K$403&lt;=$I25)*((($B25="")+('Content Calendar'!$S$4:$S$403=$B25))&gt;0)*((($C25="")+('Content Calendar'!$F$4:$F$403=$C25))&gt;0)))</f>
        <v/>
      </c>
      <c r="L25" s="128" t="str">
        <f aca="false">IF(OR($J25="",$K25="",N($J25)&lt;=0),"",$K25/$J25)</f>
        <v/>
      </c>
      <c r="M25" s="125"/>
      <c r="N25" s="125"/>
      <c r="O25" s="129"/>
    </row>
    <row r="26" customFormat="false" ht="15" hidden="false" customHeight="false" outlineLevel="0" collapsed="false">
      <c r="A26" s="125"/>
      <c r="B26" s="125"/>
      <c r="C26" s="125"/>
      <c r="D26" s="125"/>
      <c r="E26" s="125"/>
      <c r="F26" s="125"/>
      <c r="G26" s="125"/>
      <c r="H26" s="126"/>
      <c r="I26" s="126"/>
      <c r="J26" s="127" t="str">
        <f aca="false">IF(OR($H26="",$I26="",$D26="",$I26&lt;$H26),"",ROUND((($I26-$H26)+1)/IF($D26="Daily",1,IF($D26="3x Weekly",7/3,IF($D26="Weekly",7,IF($D26="Fortnightly",14,IF($D26="Monthly",30.44,1000000)))))*IF($E26="",1,$E26),0))</f>
        <v/>
      </c>
      <c r="K26" s="127" t="str">
        <f aca="false">IF(OR($A26="",$H26="",$I26="",$I26&lt;$H26),"",SUMPRODUCT(('Content Calendar'!$C$4:$C$403=$A26)*ISNUMBER('Content Calendar'!$K$4:$K$403)*('Content Calendar'!$K$4:$K$403&gt;=$H26)*('Content Calendar'!$K$4:$K$403&lt;=$I26)*((($B26="")+('Content Calendar'!$S$4:$S$403=$B26))&gt;0)*((($C26="")+('Content Calendar'!$F$4:$F$403=$C26))&gt;0)))</f>
        <v/>
      </c>
      <c r="L26" s="128" t="str">
        <f aca="false">IF(OR($J26="",$K26="",N($J26)&lt;=0),"",$K26/$J26)</f>
        <v/>
      </c>
      <c r="M26" s="125"/>
      <c r="N26" s="125"/>
      <c r="O26" s="129"/>
    </row>
    <row r="27" customFormat="false" ht="15" hidden="false" customHeight="false" outlineLevel="0" collapsed="false">
      <c r="A27" s="125"/>
      <c r="B27" s="125"/>
      <c r="C27" s="125"/>
      <c r="D27" s="125"/>
      <c r="E27" s="125"/>
      <c r="F27" s="125"/>
      <c r="G27" s="125"/>
      <c r="H27" s="126"/>
      <c r="I27" s="126"/>
      <c r="J27" s="127" t="str">
        <f aca="false">IF(OR($H27="",$I27="",$D27="",$I27&lt;$H27),"",ROUND((($I27-$H27)+1)/IF($D27="Daily",1,IF($D27="3x Weekly",7/3,IF($D27="Weekly",7,IF($D27="Fortnightly",14,IF($D27="Monthly",30.44,1000000)))))*IF($E27="",1,$E27),0))</f>
        <v/>
      </c>
      <c r="K27" s="127" t="str">
        <f aca="false">IF(OR($A27="",$H27="",$I27="",$I27&lt;$H27),"",SUMPRODUCT(('Content Calendar'!$C$4:$C$403=$A27)*ISNUMBER('Content Calendar'!$K$4:$K$403)*('Content Calendar'!$K$4:$K$403&gt;=$H27)*('Content Calendar'!$K$4:$K$403&lt;=$I27)*((($B27="")+('Content Calendar'!$S$4:$S$403=$B27))&gt;0)*((($C27="")+('Content Calendar'!$F$4:$F$403=$C27))&gt;0)))</f>
        <v/>
      </c>
      <c r="L27" s="128" t="str">
        <f aca="false">IF(OR($J27="",$K27="",N($J27)&lt;=0),"",$K27/$J27)</f>
        <v/>
      </c>
      <c r="M27" s="125"/>
      <c r="N27" s="125"/>
      <c r="O27" s="129"/>
    </row>
    <row r="28" customFormat="false" ht="15" hidden="false" customHeight="false" outlineLevel="0" collapsed="false">
      <c r="A28" s="125"/>
      <c r="B28" s="125"/>
      <c r="C28" s="125"/>
      <c r="D28" s="125"/>
      <c r="E28" s="125"/>
      <c r="F28" s="125"/>
      <c r="G28" s="125"/>
      <c r="H28" s="126"/>
      <c r="I28" s="126"/>
      <c r="J28" s="127" t="str">
        <f aca="false">IF(OR($H28="",$I28="",$D28="",$I28&lt;$H28),"",ROUND((($I28-$H28)+1)/IF($D28="Daily",1,IF($D28="3x Weekly",7/3,IF($D28="Weekly",7,IF($D28="Fortnightly",14,IF($D28="Monthly",30.44,1000000)))))*IF($E28="",1,$E28),0))</f>
        <v/>
      </c>
      <c r="K28" s="127" t="str">
        <f aca="false">IF(OR($A28="",$H28="",$I28="",$I28&lt;$H28),"",SUMPRODUCT(('Content Calendar'!$C$4:$C$403=$A28)*ISNUMBER('Content Calendar'!$K$4:$K$403)*('Content Calendar'!$K$4:$K$403&gt;=$H28)*('Content Calendar'!$K$4:$K$403&lt;=$I28)*((($B28="")+('Content Calendar'!$S$4:$S$403=$B28))&gt;0)*((($C28="")+('Content Calendar'!$F$4:$F$403=$C28))&gt;0)))</f>
        <v/>
      </c>
      <c r="L28" s="128" t="str">
        <f aca="false">IF(OR($J28="",$K28="",N($J28)&lt;=0),"",$K28/$J28)</f>
        <v/>
      </c>
      <c r="M28" s="125"/>
      <c r="N28" s="125"/>
      <c r="O28" s="129"/>
    </row>
    <row r="29" customFormat="false" ht="15" hidden="false" customHeight="false" outlineLevel="0" collapsed="false">
      <c r="A29" s="125"/>
      <c r="B29" s="125"/>
      <c r="C29" s="125"/>
      <c r="D29" s="125"/>
      <c r="E29" s="125"/>
      <c r="F29" s="125"/>
      <c r="G29" s="125"/>
      <c r="H29" s="126"/>
      <c r="I29" s="126"/>
      <c r="J29" s="127" t="str">
        <f aca="false">IF(OR($H29="",$I29="",$D29="",$I29&lt;$H29),"",ROUND((($I29-$H29)+1)/IF($D29="Daily",1,IF($D29="3x Weekly",7/3,IF($D29="Weekly",7,IF($D29="Fortnightly",14,IF($D29="Monthly",30.44,1000000)))))*IF($E29="",1,$E29),0))</f>
        <v/>
      </c>
      <c r="K29" s="127" t="str">
        <f aca="false">IF(OR($A29="",$H29="",$I29="",$I29&lt;$H29),"",SUMPRODUCT(('Content Calendar'!$C$4:$C$403=$A29)*ISNUMBER('Content Calendar'!$K$4:$K$403)*('Content Calendar'!$K$4:$K$403&gt;=$H29)*('Content Calendar'!$K$4:$K$403&lt;=$I29)*((($B29="")+('Content Calendar'!$S$4:$S$403=$B29))&gt;0)*((($C29="")+('Content Calendar'!$F$4:$F$403=$C29))&gt;0)))</f>
        <v/>
      </c>
      <c r="L29" s="128" t="str">
        <f aca="false">IF(OR($J29="",$K29="",N($J29)&lt;=0),"",$K29/$J29)</f>
        <v/>
      </c>
      <c r="M29" s="125"/>
      <c r="N29" s="125"/>
      <c r="O29" s="129"/>
    </row>
    <row r="30" customFormat="false" ht="15" hidden="false" customHeight="false" outlineLevel="0" collapsed="false">
      <c r="A30" s="125"/>
      <c r="B30" s="125"/>
      <c r="C30" s="125"/>
      <c r="D30" s="125"/>
      <c r="E30" s="125"/>
      <c r="F30" s="125"/>
      <c r="G30" s="125"/>
      <c r="H30" s="126"/>
      <c r="I30" s="126"/>
      <c r="J30" s="127" t="str">
        <f aca="false">IF(OR($H30="",$I30="",$D30="",$I30&lt;$H30),"",ROUND((($I30-$H30)+1)/IF($D30="Daily",1,IF($D30="3x Weekly",7/3,IF($D30="Weekly",7,IF($D30="Fortnightly",14,IF($D30="Monthly",30.44,1000000)))))*IF($E30="",1,$E30),0))</f>
        <v/>
      </c>
      <c r="K30" s="127" t="str">
        <f aca="false">IF(OR($A30="",$H30="",$I30="",$I30&lt;$H30),"",SUMPRODUCT(('Content Calendar'!$C$4:$C$403=$A30)*ISNUMBER('Content Calendar'!$K$4:$K$403)*('Content Calendar'!$K$4:$K$403&gt;=$H30)*('Content Calendar'!$K$4:$K$403&lt;=$I30)*((($B30="")+('Content Calendar'!$S$4:$S$403=$B30))&gt;0)*((($C30="")+('Content Calendar'!$F$4:$F$403=$C30))&gt;0)))</f>
        <v/>
      </c>
      <c r="L30" s="128" t="str">
        <f aca="false">IF(OR($J30="",$K30="",N($J30)&lt;=0),"",$K30/$J30)</f>
        <v/>
      </c>
      <c r="M30" s="125"/>
      <c r="N30" s="125"/>
      <c r="O30" s="129"/>
    </row>
    <row r="31" customFormat="false" ht="15" hidden="false" customHeight="false" outlineLevel="0" collapsed="false">
      <c r="A31" s="125"/>
      <c r="B31" s="125"/>
      <c r="C31" s="125"/>
      <c r="D31" s="125"/>
      <c r="E31" s="125"/>
      <c r="F31" s="125"/>
      <c r="G31" s="125"/>
      <c r="H31" s="126"/>
      <c r="I31" s="126"/>
      <c r="J31" s="127" t="str">
        <f aca="false">IF(OR($H31="",$I31="",$D31="",$I31&lt;$H31),"",ROUND((($I31-$H31)+1)/IF($D31="Daily",1,IF($D31="3x Weekly",7/3,IF($D31="Weekly",7,IF($D31="Fortnightly",14,IF($D31="Monthly",30.44,1000000)))))*IF($E31="",1,$E31),0))</f>
        <v/>
      </c>
      <c r="K31" s="127" t="str">
        <f aca="false">IF(OR($A31="",$H31="",$I31="",$I31&lt;$H31),"",SUMPRODUCT(('Content Calendar'!$C$4:$C$403=$A31)*ISNUMBER('Content Calendar'!$K$4:$K$403)*('Content Calendar'!$K$4:$K$403&gt;=$H31)*('Content Calendar'!$K$4:$K$403&lt;=$I31)*((($B31="")+('Content Calendar'!$S$4:$S$403=$B31))&gt;0)*((($C31="")+('Content Calendar'!$F$4:$F$403=$C31))&gt;0)))</f>
        <v/>
      </c>
      <c r="L31" s="128" t="str">
        <f aca="false">IF(OR($J31="",$K31="",N($J31)&lt;=0),"",$K31/$J31)</f>
        <v/>
      </c>
      <c r="M31" s="125"/>
      <c r="N31" s="125"/>
      <c r="O31" s="129"/>
    </row>
    <row r="32" customFormat="false" ht="15" hidden="false" customHeight="false" outlineLevel="0" collapsed="false">
      <c r="A32" s="125"/>
      <c r="B32" s="125"/>
      <c r="C32" s="125"/>
      <c r="D32" s="125"/>
      <c r="E32" s="125"/>
      <c r="F32" s="125"/>
      <c r="G32" s="125"/>
      <c r="H32" s="126"/>
      <c r="I32" s="126"/>
      <c r="J32" s="127" t="str">
        <f aca="false">IF(OR($H32="",$I32="",$D32="",$I32&lt;$H32),"",ROUND((($I32-$H32)+1)/IF($D32="Daily",1,IF($D32="3x Weekly",7/3,IF($D32="Weekly",7,IF($D32="Fortnightly",14,IF($D32="Monthly",30.44,1000000)))))*IF($E32="",1,$E32),0))</f>
        <v/>
      </c>
      <c r="K32" s="127" t="str">
        <f aca="false">IF(OR($A32="",$H32="",$I32="",$I32&lt;$H32),"",SUMPRODUCT(('Content Calendar'!$C$4:$C$403=$A32)*ISNUMBER('Content Calendar'!$K$4:$K$403)*('Content Calendar'!$K$4:$K$403&gt;=$H32)*('Content Calendar'!$K$4:$K$403&lt;=$I32)*((($B32="")+('Content Calendar'!$S$4:$S$403=$B32))&gt;0)*((($C32="")+('Content Calendar'!$F$4:$F$403=$C32))&gt;0)))</f>
        <v/>
      </c>
      <c r="L32" s="128" t="str">
        <f aca="false">IF(OR($J32="",$K32="",N($J32)&lt;=0),"",$K32/$J32)</f>
        <v/>
      </c>
      <c r="M32" s="125"/>
      <c r="N32" s="125"/>
      <c r="O32" s="129"/>
    </row>
    <row r="33" customFormat="false" ht="15" hidden="false" customHeight="false" outlineLevel="0" collapsed="false">
      <c r="A33" s="125"/>
      <c r="B33" s="125"/>
      <c r="C33" s="125"/>
      <c r="D33" s="125"/>
      <c r="E33" s="125"/>
      <c r="F33" s="125"/>
      <c r="G33" s="125"/>
      <c r="H33" s="126"/>
      <c r="I33" s="126"/>
      <c r="J33" s="127" t="str">
        <f aca="false">IF(OR($H33="",$I33="",$D33="",$I33&lt;$H33),"",ROUND((($I33-$H33)+1)/IF($D33="Daily",1,IF($D33="3x Weekly",7/3,IF($D33="Weekly",7,IF($D33="Fortnightly",14,IF($D33="Monthly",30.44,1000000)))))*IF($E33="",1,$E33),0))</f>
        <v/>
      </c>
      <c r="K33" s="127" t="str">
        <f aca="false">IF(OR($A33="",$H33="",$I33="",$I33&lt;$H33),"",SUMPRODUCT(('Content Calendar'!$C$4:$C$403=$A33)*ISNUMBER('Content Calendar'!$K$4:$K$403)*('Content Calendar'!$K$4:$K$403&gt;=$H33)*('Content Calendar'!$K$4:$K$403&lt;=$I33)*((($B33="")+('Content Calendar'!$S$4:$S$403=$B33))&gt;0)*((($C33="")+('Content Calendar'!$F$4:$F$403=$C33))&gt;0)))</f>
        <v/>
      </c>
      <c r="L33" s="128" t="str">
        <f aca="false">IF(OR($J33="",$K33="",N($J33)&lt;=0),"",$K33/$J33)</f>
        <v/>
      </c>
      <c r="M33" s="125"/>
      <c r="N33" s="125"/>
      <c r="O33" s="129"/>
    </row>
    <row r="34" customFormat="false" ht="15" hidden="false" customHeight="false" outlineLevel="0" collapsed="false">
      <c r="A34" s="125"/>
      <c r="B34" s="125"/>
      <c r="C34" s="125"/>
      <c r="D34" s="125"/>
      <c r="E34" s="125"/>
      <c r="F34" s="125"/>
      <c r="G34" s="125"/>
      <c r="H34" s="126"/>
      <c r="I34" s="126"/>
      <c r="J34" s="127" t="str">
        <f aca="false">IF(OR($H34="",$I34="",$D34="",$I34&lt;$H34),"",ROUND((($I34-$H34)+1)/IF($D34="Daily",1,IF($D34="3x Weekly",7/3,IF($D34="Weekly",7,IF($D34="Fortnightly",14,IF($D34="Monthly",30.44,1000000)))))*IF($E34="",1,$E34),0))</f>
        <v/>
      </c>
      <c r="K34" s="127" t="str">
        <f aca="false">IF(OR($A34="",$H34="",$I34="",$I34&lt;$H34),"",SUMPRODUCT(('Content Calendar'!$C$4:$C$403=$A34)*ISNUMBER('Content Calendar'!$K$4:$K$403)*('Content Calendar'!$K$4:$K$403&gt;=$H34)*('Content Calendar'!$K$4:$K$403&lt;=$I34)*((($B34="")+('Content Calendar'!$S$4:$S$403=$B34))&gt;0)*((($C34="")+('Content Calendar'!$F$4:$F$403=$C34))&gt;0)))</f>
        <v/>
      </c>
      <c r="L34" s="128" t="str">
        <f aca="false">IF(OR($J34="",$K34="",N($J34)&lt;=0),"",$K34/$J34)</f>
        <v/>
      </c>
      <c r="M34" s="125"/>
      <c r="N34" s="125"/>
      <c r="O34" s="129"/>
    </row>
    <row r="35" customFormat="false" ht="15" hidden="false" customHeight="false" outlineLevel="0" collapsed="false">
      <c r="A35" s="125"/>
      <c r="B35" s="125"/>
      <c r="C35" s="125"/>
      <c r="D35" s="125"/>
      <c r="E35" s="125"/>
      <c r="F35" s="125"/>
      <c r="G35" s="125"/>
      <c r="H35" s="126"/>
      <c r="I35" s="126"/>
      <c r="J35" s="127" t="str">
        <f aca="false">IF(OR($H35="",$I35="",$D35="",$I35&lt;$H35),"",ROUND((($I35-$H35)+1)/IF($D35="Daily",1,IF($D35="3x Weekly",7/3,IF($D35="Weekly",7,IF($D35="Fortnightly",14,IF($D35="Monthly",30.44,1000000)))))*IF($E35="",1,$E35),0))</f>
        <v/>
      </c>
      <c r="K35" s="127" t="str">
        <f aca="false">IF(OR($A35="",$H35="",$I35="",$I35&lt;$H35),"",SUMPRODUCT(('Content Calendar'!$C$4:$C$403=$A35)*ISNUMBER('Content Calendar'!$K$4:$K$403)*('Content Calendar'!$K$4:$K$403&gt;=$H35)*('Content Calendar'!$K$4:$K$403&lt;=$I35)*((($B35="")+('Content Calendar'!$S$4:$S$403=$B35))&gt;0)*((($C35="")+('Content Calendar'!$F$4:$F$403=$C35))&gt;0)))</f>
        <v/>
      </c>
      <c r="L35" s="128" t="str">
        <f aca="false">IF(OR($J35="",$K35="",N($J35)&lt;=0),"",$K35/$J35)</f>
        <v/>
      </c>
      <c r="M35" s="125"/>
      <c r="N35" s="125"/>
      <c r="O35" s="129"/>
    </row>
    <row r="36" customFormat="false" ht="15" hidden="false" customHeight="false" outlineLevel="0" collapsed="false">
      <c r="A36" s="125"/>
      <c r="B36" s="125"/>
      <c r="C36" s="125"/>
      <c r="D36" s="125"/>
      <c r="E36" s="125"/>
      <c r="F36" s="125"/>
      <c r="G36" s="125"/>
      <c r="H36" s="126"/>
      <c r="I36" s="126"/>
      <c r="J36" s="127" t="str">
        <f aca="false">IF(OR($H36="",$I36="",$D36="",$I36&lt;$H36),"",ROUND((($I36-$H36)+1)/IF($D36="Daily",1,IF($D36="3x Weekly",7/3,IF($D36="Weekly",7,IF($D36="Fortnightly",14,IF($D36="Monthly",30.44,1000000)))))*IF($E36="",1,$E36),0))</f>
        <v/>
      </c>
      <c r="K36" s="127" t="str">
        <f aca="false">IF(OR($A36="",$H36="",$I36="",$I36&lt;$H36),"",SUMPRODUCT(('Content Calendar'!$C$4:$C$403=$A36)*ISNUMBER('Content Calendar'!$K$4:$K$403)*('Content Calendar'!$K$4:$K$403&gt;=$H36)*('Content Calendar'!$K$4:$K$403&lt;=$I36)*((($B36="")+('Content Calendar'!$S$4:$S$403=$B36))&gt;0)*((($C36="")+('Content Calendar'!$F$4:$F$403=$C36))&gt;0)))</f>
        <v/>
      </c>
      <c r="L36" s="128" t="str">
        <f aca="false">IF(OR($J36="",$K36="",N($J36)&lt;=0),"",$K36/$J36)</f>
        <v/>
      </c>
      <c r="M36" s="125"/>
      <c r="N36" s="125"/>
      <c r="O36" s="129"/>
    </row>
    <row r="37" customFormat="false" ht="15" hidden="false" customHeight="false" outlineLevel="0" collapsed="false">
      <c r="A37" s="125"/>
      <c r="B37" s="125"/>
      <c r="C37" s="125"/>
      <c r="D37" s="125"/>
      <c r="E37" s="125"/>
      <c r="F37" s="125"/>
      <c r="G37" s="125"/>
      <c r="H37" s="126"/>
      <c r="I37" s="126"/>
      <c r="J37" s="127" t="str">
        <f aca="false">IF(OR($H37="",$I37="",$D37="",$I37&lt;$H37),"",ROUND((($I37-$H37)+1)/IF($D37="Daily",1,IF($D37="3x Weekly",7/3,IF($D37="Weekly",7,IF($D37="Fortnightly",14,IF($D37="Monthly",30.44,1000000)))))*IF($E37="",1,$E37),0))</f>
        <v/>
      </c>
      <c r="K37" s="127" t="str">
        <f aca="false">IF(OR($A37="",$H37="",$I37="",$I37&lt;$H37),"",SUMPRODUCT(('Content Calendar'!$C$4:$C$403=$A37)*ISNUMBER('Content Calendar'!$K$4:$K$403)*('Content Calendar'!$K$4:$K$403&gt;=$H37)*('Content Calendar'!$K$4:$K$403&lt;=$I37)*((($B37="")+('Content Calendar'!$S$4:$S$403=$B37))&gt;0)*((($C37="")+('Content Calendar'!$F$4:$F$403=$C37))&gt;0)))</f>
        <v/>
      </c>
      <c r="L37" s="128" t="str">
        <f aca="false">IF(OR($J37="",$K37="",N($J37)&lt;=0),"",$K37/$J37)</f>
        <v/>
      </c>
      <c r="M37" s="125"/>
      <c r="N37" s="125"/>
      <c r="O37" s="129"/>
    </row>
    <row r="38" customFormat="false" ht="15" hidden="false" customHeight="false" outlineLevel="0" collapsed="false">
      <c r="A38" s="125"/>
      <c r="B38" s="125"/>
      <c r="C38" s="125"/>
      <c r="D38" s="125"/>
      <c r="E38" s="125"/>
      <c r="F38" s="125"/>
      <c r="G38" s="125"/>
      <c r="H38" s="126"/>
      <c r="I38" s="126"/>
      <c r="J38" s="127" t="str">
        <f aca="false">IF(OR($H38="",$I38="",$D38="",$I38&lt;$H38),"",ROUND((($I38-$H38)+1)/IF($D38="Daily",1,IF($D38="3x Weekly",7/3,IF($D38="Weekly",7,IF($D38="Fortnightly",14,IF($D38="Monthly",30.44,1000000)))))*IF($E38="",1,$E38),0))</f>
        <v/>
      </c>
      <c r="K38" s="127" t="str">
        <f aca="false">IF(OR($A38="",$H38="",$I38="",$I38&lt;$H38),"",SUMPRODUCT(('Content Calendar'!$C$4:$C$403=$A38)*ISNUMBER('Content Calendar'!$K$4:$K$403)*('Content Calendar'!$K$4:$K$403&gt;=$H38)*('Content Calendar'!$K$4:$K$403&lt;=$I38)*((($B38="")+('Content Calendar'!$S$4:$S$403=$B38))&gt;0)*((($C38="")+('Content Calendar'!$F$4:$F$403=$C38))&gt;0)))</f>
        <v/>
      </c>
      <c r="L38" s="128" t="str">
        <f aca="false">IF(OR($J38="",$K38="",N($J38)&lt;=0),"",$K38/$J38)</f>
        <v/>
      </c>
      <c r="M38" s="125"/>
      <c r="N38" s="125"/>
      <c r="O38" s="129"/>
    </row>
    <row r="39" customFormat="false" ht="15" hidden="false" customHeight="false" outlineLevel="0" collapsed="false">
      <c r="A39" s="125"/>
      <c r="B39" s="125"/>
      <c r="C39" s="125"/>
      <c r="D39" s="125"/>
      <c r="E39" s="125"/>
      <c r="F39" s="125"/>
      <c r="G39" s="125"/>
      <c r="H39" s="126"/>
      <c r="I39" s="126"/>
      <c r="J39" s="127" t="str">
        <f aca="false">IF(OR($H39="",$I39="",$D39="",$I39&lt;$H39),"",ROUND((($I39-$H39)+1)/IF($D39="Daily",1,IF($D39="3x Weekly",7/3,IF($D39="Weekly",7,IF($D39="Fortnightly",14,IF($D39="Monthly",30.44,1000000)))))*IF($E39="",1,$E39),0))</f>
        <v/>
      </c>
      <c r="K39" s="127" t="str">
        <f aca="false">IF(OR($A39="",$H39="",$I39="",$I39&lt;$H39),"",SUMPRODUCT(('Content Calendar'!$C$4:$C$403=$A39)*ISNUMBER('Content Calendar'!$K$4:$K$403)*('Content Calendar'!$K$4:$K$403&gt;=$H39)*('Content Calendar'!$K$4:$K$403&lt;=$I39)*((($B39="")+('Content Calendar'!$S$4:$S$403=$B39))&gt;0)*((($C39="")+('Content Calendar'!$F$4:$F$403=$C39))&gt;0)))</f>
        <v/>
      </c>
      <c r="L39" s="128" t="str">
        <f aca="false">IF(OR($J39="",$K39="",N($J39)&lt;=0),"",$K39/$J39)</f>
        <v/>
      </c>
      <c r="M39" s="125"/>
      <c r="N39" s="125"/>
      <c r="O39" s="129"/>
    </row>
    <row r="40" customFormat="false" ht="15" hidden="false" customHeight="false" outlineLevel="0" collapsed="false">
      <c r="A40" s="125"/>
      <c r="B40" s="125"/>
      <c r="C40" s="125"/>
      <c r="D40" s="125"/>
      <c r="E40" s="125"/>
      <c r="F40" s="125"/>
      <c r="G40" s="125"/>
      <c r="H40" s="126"/>
      <c r="I40" s="126"/>
      <c r="J40" s="127" t="str">
        <f aca="false">IF(OR($H40="",$I40="",$D40="",$I40&lt;$H40),"",ROUND((($I40-$H40)+1)/IF($D40="Daily",1,IF($D40="3x Weekly",7/3,IF($D40="Weekly",7,IF($D40="Fortnightly",14,IF($D40="Monthly",30.44,1000000)))))*IF($E40="",1,$E40),0))</f>
        <v/>
      </c>
      <c r="K40" s="127" t="str">
        <f aca="false">IF(OR($A40="",$H40="",$I40="",$I40&lt;$H40),"",SUMPRODUCT(('Content Calendar'!$C$4:$C$403=$A40)*ISNUMBER('Content Calendar'!$K$4:$K$403)*('Content Calendar'!$K$4:$K$403&gt;=$H40)*('Content Calendar'!$K$4:$K$403&lt;=$I40)*((($B40="")+('Content Calendar'!$S$4:$S$403=$B40))&gt;0)*((($C40="")+('Content Calendar'!$F$4:$F$403=$C40))&gt;0)))</f>
        <v/>
      </c>
      <c r="L40" s="128" t="str">
        <f aca="false">IF(OR($J40="",$K40="",N($J40)&lt;=0),"",$K40/$J40)</f>
        <v/>
      </c>
      <c r="M40" s="125"/>
      <c r="N40" s="125"/>
      <c r="O40" s="129"/>
    </row>
    <row r="41" customFormat="false" ht="15" hidden="false" customHeight="false" outlineLevel="0" collapsed="false">
      <c r="A41" s="125"/>
      <c r="B41" s="125"/>
      <c r="C41" s="125"/>
      <c r="D41" s="125"/>
      <c r="E41" s="125"/>
      <c r="F41" s="125"/>
      <c r="G41" s="125"/>
      <c r="H41" s="126"/>
      <c r="I41" s="126"/>
      <c r="J41" s="127" t="str">
        <f aca="false">IF(OR($H41="",$I41="",$D41="",$I41&lt;$H41),"",ROUND((($I41-$H41)+1)/IF($D41="Daily",1,IF($D41="3x Weekly",7/3,IF($D41="Weekly",7,IF($D41="Fortnightly",14,IF($D41="Monthly",30.44,1000000)))))*IF($E41="",1,$E41),0))</f>
        <v/>
      </c>
      <c r="K41" s="127" t="str">
        <f aca="false">IF(OR($A41="",$H41="",$I41="",$I41&lt;$H41),"",SUMPRODUCT(('Content Calendar'!$C$4:$C$403=$A41)*ISNUMBER('Content Calendar'!$K$4:$K$403)*('Content Calendar'!$K$4:$K$403&gt;=$H41)*('Content Calendar'!$K$4:$K$403&lt;=$I41)*((($B41="")+('Content Calendar'!$S$4:$S$403=$B41))&gt;0)*((($C41="")+('Content Calendar'!$F$4:$F$403=$C41))&gt;0)))</f>
        <v/>
      </c>
      <c r="L41" s="128" t="str">
        <f aca="false">IF(OR($J41="",$K41="",N($J41)&lt;=0),"",$K41/$J41)</f>
        <v/>
      </c>
      <c r="M41" s="125"/>
      <c r="N41" s="125"/>
      <c r="O41" s="129"/>
    </row>
    <row r="42" customFormat="false" ht="15" hidden="false" customHeight="false" outlineLevel="0" collapsed="false">
      <c r="A42" s="125"/>
      <c r="B42" s="125"/>
      <c r="C42" s="125"/>
      <c r="D42" s="125"/>
      <c r="E42" s="125"/>
      <c r="F42" s="125"/>
      <c r="G42" s="125"/>
      <c r="H42" s="126"/>
      <c r="I42" s="126"/>
      <c r="J42" s="127" t="str">
        <f aca="false">IF(OR($H42="",$I42="",$D42="",$I42&lt;$H42),"",ROUND((($I42-$H42)+1)/IF($D42="Daily",1,IF($D42="3x Weekly",7/3,IF($D42="Weekly",7,IF($D42="Fortnightly",14,IF($D42="Monthly",30.44,1000000)))))*IF($E42="",1,$E42),0))</f>
        <v/>
      </c>
      <c r="K42" s="127" t="str">
        <f aca="false">IF(OR($A42="",$H42="",$I42="",$I42&lt;$H42),"",SUMPRODUCT(('Content Calendar'!$C$4:$C$403=$A42)*ISNUMBER('Content Calendar'!$K$4:$K$403)*('Content Calendar'!$K$4:$K$403&gt;=$H42)*('Content Calendar'!$K$4:$K$403&lt;=$I42)*((($B42="")+('Content Calendar'!$S$4:$S$403=$B42))&gt;0)*((($C42="")+('Content Calendar'!$F$4:$F$403=$C42))&gt;0)))</f>
        <v/>
      </c>
      <c r="L42" s="128" t="str">
        <f aca="false">IF(OR($J42="",$K42="",N($J42)&lt;=0),"",$K42/$J42)</f>
        <v/>
      </c>
      <c r="M42" s="125"/>
      <c r="N42" s="125"/>
      <c r="O42" s="129"/>
    </row>
    <row r="43" customFormat="false" ht="15" hidden="false" customHeight="false" outlineLevel="0" collapsed="false">
      <c r="A43" s="125"/>
      <c r="B43" s="125"/>
      <c r="C43" s="125"/>
      <c r="D43" s="125"/>
      <c r="E43" s="125"/>
      <c r="F43" s="125"/>
      <c r="G43" s="125"/>
      <c r="H43" s="126"/>
      <c r="I43" s="126"/>
      <c r="J43" s="127" t="str">
        <f aca="false">IF(OR($H43="",$I43="",$D43="",$I43&lt;$H43),"",ROUND((($I43-$H43)+1)/IF($D43="Daily",1,IF($D43="3x Weekly",7/3,IF($D43="Weekly",7,IF($D43="Fortnightly",14,IF($D43="Monthly",30.44,1000000)))))*IF($E43="",1,$E43),0))</f>
        <v/>
      </c>
      <c r="K43" s="127" t="str">
        <f aca="false">IF(OR($A43="",$H43="",$I43="",$I43&lt;$H43),"",SUMPRODUCT(('Content Calendar'!$C$4:$C$403=$A43)*ISNUMBER('Content Calendar'!$K$4:$K$403)*('Content Calendar'!$K$4:$K$403&gt;=$H43)*('Content Calendar'!$K$4:$K$403&lt;=$I43)*((($B43="")+('Content Calendar'!$S$4:$S$403=$B43))&gt;0)*((($C43="")+('Content Calendar'!$F$4:$F$403=$C43))&gt;0)))</f>
        <v/>
      </c>
      <c r="L43" s="128" t="str">
        <f aca="false">IF(OR($J43="",$K43="",N($J43)&lt;=0),"",$K43/$J43)</f>
        <v/>
      </c>
      <c r="M43" s="125"/>
      <c r="N43" s="125"/>
      <c r="O43" s="129"/>
    </row>
    <row r="44" customFormat="false" ht="15" hidden="false" customHeight="false" outlineLevel="0" collapsed="false">
      <c r="A44" s="125"/>
      <c r="B44" s="125"/>
      <c r="C44" s="125"/>
      <c r="D44" s="125"/>
      <c r="E44" s="125"/>
      <c r="F44" s="125"/>
      <c r="G44" s="125"/>
      <c r="H44" s="126"/>
      <c r="I44" s="126"/>
      <c r="J44" s="127" t="str">
        <f aca="false">IF(OR($H44="",$I44="",$D44="",$I44&lt;$H44),"",ROUND((($I44-$H44)+1)/IF($D44="Daily",1,IF($D44="3x Weekly",7/3,IF($D44="Weekly",7,IF($D44="Fortnightly",14,IF($D44="Monthly",30.44,1000000)))))*IF($E44="",1,$E44),0))</f>
        <v/>
      </c>
      <c r="K44" s="127" t="str">
        <f aca="false">IF(OR($A44="",$H44="",$I44="",$I44&lt;$H44),"",SUMPRODUCT(('Content Calendar'!$C$4:$C$403=$A44)*ISNUMBER('Content Calendar'!$K$4:$K$403)*('Content Calendar'!$K$4:$K$403&gt;=$H44)*('Content Calendar'!$K$4:$K$403&lt;=$I44)*((($B44="")+('Content Calendar'!$S$4:$S$403=$B44))&gt;0)*((($C44="")+('Content Calendar'!$F$4:$F$403=$C44))&gt;0)))</f>
        <v/>
      </c>
      <c r="L44" s="128" t="str">
        <f aca="false">IF(OR($J44="",$K44="",N($J44)&lt;=0),"",$K44/$J44)</f>
        <v/>
      </c>
      <c r="M44" s="125"/>
      <c r="N44" s="125"/>
      <c r="O44" s="129"/>
    </row>
    <row r="45" customFormat="false" ht="15" hidden="false" customHeight="false" outlineLevel="0" collapsed="false">
      <c r="A45" s="125"/>
      <c r="B45" s="125"/>
      <c r="C45" s="125"/>
      <c r="D45" s="125"/>
      <c r="E45" s="125"/>
      <c r="F45" s="125"/>
      <c r="G45" s="125"/>
      <c r="H45" s="126"/>
      <c r="I45" s="126"/>
      <c r="J45" s="127" t="str">
        <f aca="false">IF(OR($H45="",$I45="",$D45="",$I45&lt;$H45),"",ROUND((($I45-$H45)+1)/IF($D45="Daily",1,IF($D45="3x Weekly",7/3,IF($D45="Weekly",7,IF($D45="Fortnightly",14,IF($D45="Monthly",30.44,1000000)))))*IF($E45="",1,$E45),0))</f>
        <v/>
      </c>
      <c r="K45" s="127" t="str">
        <f aca="false">IF(OR($A45="",$H45="",$I45="",$I45&lt;$H45),"",SUMPRODUCT(('Content Calendar'!$C$4:$C$403=$A45)*ISNUMBER('Content Calendar'!$K$4:$K$403)*('Content Calendar'!$K$4:$K$403&gt;=$H45)*('Content Calendar'!$K$4:$K$403&lt;=$I45)*((($B45="")+('Content Calendar'!$S$4:$S$403=$B45))&gt;0)*((($C45="")+('Content Calendar'!$F$4:$F$403=$C45))&gt;0)))</f>
        <v/>
      </c>
      <c r="L45" s="128" t="str">
        <f aca="false">IF(OR($J45="",$K45="",N($J45)&lt;=0),"",$K45/$J45)</f>
        <v/>
      </c>
      <c r="M45" s="125"/>
      <c r="N45" s="125"/>
      <c r="O45" s="129"/>
    </row>
    <row r="46" customFormat="false" ht="15" hidden="false" customHeight="false" outlineLevel="0" collapsed="false">
      <c r="A46" s="125"/>
      <c r="B46" s="125"/>
      <c r="C46" s="125"/>
      <c r="D46" s="125"/>
      <c r="E46" s="125"/>
      <c r="F46" s="125"/>
      <c r="G46" s="125"/>
      <c r="H46" s="126"/>
      <c r="I46" s="126"/>
      <c r="J46" s="127" t="str">
        <f aca="false">IF(OR($H46="",$I46="",$D46="",$I46&lt;$H46),"",ROUND((($I46-$H46)+1)/IF($D46="Daily",1,IF($D46="3x Weekly",7/3,IF($D46="Weekly",7,IF($D46="Fortnightly",14,IF($D46="Monthly",30.44,1000000)))))*IF($E46="",1,$E46),0))</f>
        <v/>
      </c>
      <c r="K46" s="127" t="str">
        <f aca="false">IF(OR($A46="",$H46="",$I46="",$I46&lt;$H46),"",SUMPRODUCT(('Content Calendar'!$C$4:$C$403=$A46)*ISNUMBER('Content Calendar'!$K$4:$K$403)*('Content Calendar'!$K$4:$K$403&gt;=$H46)*('Content Calendar'!$K$4:$K$403&lt;=$I46)*((($B46="")+('Content Calendar'!$S$4:$S$403=$B46))&gt;0)*((($C46="")+('Content Calendar'!$F$4:$F$403=$C46))&gt;0)))</f>
        <v/>
      </c>
      <c r="L46" s="128" t="str">
        <f aca="false">IF(OR($J46="",$K46="",N($J46)&lt;=0),"",$K46/$J46)</f>
        <v/>
      </c>
      <c r="M46" s="125"/>
      <c r="N46" s="125"/>
      <c r="O46" s="129"/>
    </row>
    <row r="47" customFormat="false" ht="15" hidden="false" customHeight="false" outlineLevel="0" collapsed="false">
      <c r="A47" s="125"/>
      <c r="B47" s="125"/>
      <c r="C47" s="125"/>
      <c r="D47" s="125"/>
      <c r="E47" s="125"/>
      <c r="F47" s="125"/>
      <c r="G47" s="125"/>
      <c r="H47" s="126"/>
      <c r="I47" s="126"/>
      <c r="J47" s="127" t="str">
        <f aca="false">IF(OR($H47="",$I47="",$D47="",$I47&lt;$H47),"",ROUND((($I47-$H47)+1)/IF($D47="Daily",1,IF($D47="3x Weekly",7/3,IF($D47="Weekly",7,IF($D47="Fortnightly",14,IF($D47="Monthly",30.44,1000000)))))*IF($E47="",1,$E47),0))</f>
        <v/>
      </c>
      <c r="K47" s="127" t="str">
        <f aca="false">IF(OR($A47="",$H47="",$I47="",$I47&lt;$H47),"",SUMPRODUCT(('Content Calendar'!$C$4:$C$403=$A47)*ISNUMBER('Content Calendar'!$K$4:$K$403)*('Content Calendar'!$K$4:$K$403&gt;=$H47)*('Content Calendar'!$K$4:$K$403&lt;=$I47)*((($B47="")+('Content Calendar'!$S$4:$S$403=$B47))&gt;0)*((($C47="")+('Content Calendar'!$F$4:$F$403=$C47))&gt;0)))</f>
        <v/>
      </c>
      <c r="L47" s="128" t="str">
        <f aca="false">IF(OR($J47="",$K47="",N($J47)&lt;=0),"",$K47/$J47)</f>
        <v/>
      </c>
      <c r="M47" s="125"/>
      <c r="N47" s="125"/>
      <c r="O47" s="129"/>
    </row>
    <row r="48" customFormat="false" ht="15" hidden="false" customHeight="false" outlineLevel="0" collapsed="false">
      <c r="A48" s="125"/>
      <c r="B48" s="125"/>
      <c r="C48" s="125"/>
      <c r="D48" s="125"/>
      <c r="E48" s="125"/>
      <c r="F48" s="125"/>
      <c r="G48" s="125"/>
      <c r="H48" s="126"/>
      <c r="I48" s="126"/>
      <c r="J48" s="127" t="str">
        <f aca="false">IF(OR($H48="",$I48="",$D48="",$I48&lt;$H48),"",ROUND((($I48-$H48)+1)/IF($D48="Daily",1,IF($D48="3x Weekly",7/3,IF($D48="Weekly",7,IF($D48="Fortnightly",14,IF($D48="Monthly",30.44,1000000)))))*IF($E48="",1,$E48),0))</f>
        <v/>
      </c>
      <c r="K48" s="127" t="str">
        <f aca="false">IF(OR($A48="",$H48="",$I48="",$I48&lt;$H48),"",SUMPRODUCT(('Content Calendar'!$C$4:$C$403=$A48)*ISNUMBER('Content Calendar'!$K$4:$K$403)*('Content Calendar'!$K$4:$K$403&gt;=$H48)*('Content Calendar'!$K$4:$K$403&lt;=$I48)*((($B48="")+('Content Calendar'!$S$4:$S$403=$B48))&gt;0)*((($C48="")+('Content Calendar'!$F$4:$F$403=$C48))&gt;0)))</f>
        <v/>
      </c>
      <c r="L48" s="128" t="str">
        <f aca="false">IF(OR($J48="",$K48="",N($J48)&lt;=0),"",$K48/$J48)</f>
        <v/>
      </c>
      <c r="M48" s="125"/>
      <c r="N48" s="125"/>
      <c r="O48" s="129"/>
    </row>
    <row r="49" customFormat="false" ht="15" hidden="false" customHeight="false" outlineLevel="0" collapsed="false">
      <c r="A49" s="125"/>
      <c r="B49" s="125"/>
      <c r="C49" s="125"/>
      <c r="D49" s="125"/>
      <c r="E49" s="125"/>
      <c r="F49" s="125"/>
      <c r="G49" s="125"/>
      <c r="H49" s="126"/>
      <c r="I49" s="126"/>
      <c r="J49" s="127" t="str">
        <f aca="false">IF(OR($H49="",$I49="",$D49="",$I49&lt;$H49),"",ROUND((($I49-$H49)+1)/IF($D49="Daily",1,IF($D49="3x Weekly",7/3,IF($D49="Weekly",7,IF($D49="Fortnightly",14,IF($D49="Monthly",30.44,1000000)))))*IF($E49="",1,$E49),0))</f>
        <v/>
      </c>
      <c r="K49" s="127" t="str">
        <f aca="false">IF(OR($A49="",$H49="",$I49="",$I49&lt;$H49),"",SUMPRODUCT(('Content Calendar'!$C$4:$C$403=$A49)*ISNUMBER('Content Calendar'!$K$4:$K$403)*('Content Calendar'!$K$4:$K$403&gt;=$H49)*('Content Calendar'!$K$4:$K$403&lt;=$I49)*((($B49="")+('Content Calendar'!$S$4:$S$403=$B49))&gt;0)*((($C49="")+('Content Calendar'!$F$4:$F$403=$C49))&gt;0)))</f>
        <v/>
      </c>
      <c r="L49" s="128" t="str">
        <f aca="false">IF(OR($J49="",$K49="",N($J49)&lt;=0),"",$K49/$J49)</f>
        <v/>
      </c>
      <c r="M49" s="125"/>
      <c r="N49" s="125"/>
      <c r="O49" s="129"/>
    </row>
    <row r="50" customFormat="false" ht="15" hidden="false" customHeight="false" outlineLevel="0" collapsed="false">
      <c r="A50" s="125"/>
      <c r="B50" s="125"/>
      <c r="C50" s="125"/>
      <c r="D50" s="125"/>
      <c r="E50" s="125"/>
      <c r="F50" s="125"/>
      <c r="G50" s="125"/>
      <c r="H50" s="126"/>
      <c r="I50" s="126"/>
      <c r="J50" s="127" t="str">
        <f aca="false">IF(OR($H50="",$I50="",$D50="",$I50&lt;$H50),"",ROUND((($I50-$H50)+1)/IF($D50="Daily",1,IF($D50="3x Weekly",7/3,IF($D50="Weekly",7,IF($D50="Fortnightly",14,IF($D50="Monthly",30.44,1000000)))))*IF($E50="",1,$E50),0))</f>
        <v/>
      </c>
      <c r="K50" s="127" t="str">
        <f aca="false">IF(OR($A50="",$H50="",$I50="",$I50&lt;$H50),"",SUMPRODUCT(('Content Calendar'!$C$4:$C$403=$A50)*ISNUMBER('Content Calendar'!$K$4:$K$403)*('Content Calendar'!$K$4:$K$403&gt;=$H50)*('Content Calendar'!$K$4:$K$403&lt;=$I50)*((($B50="")+('Content Calendar'!$S$4:$S$403=$B50))&gt;0)*((($C50="")+('Content Calendar'!$F$4:$F$403=$C50))&gt;0)))</f>
        <v/>
      </c>
      <c r="L50" s="128" t="str">
        <f aca="false">IF(OR($J50="",$K50="",N($J50)&lt;=0),"",$K50/$J50)</f>
        <v/>
      </c>
      <c r="M50" s="125"/>
      <c r="N50" s="125"/>
      <c r="O50" s="129"/>
    </row>
    <row r="51" customFormat="false" ht="15" hidden="false" customHeight="false" outlineLevel="0" collapsed="false">
      <c r="A51" s="125"/>
      <c r="B51" s="125"/>
      <c r="C51" s="125"/>
      <c r="D51" s="125"/>
      <c r="E51" s="125"/>
      <c r="F51" s="125"/>
      <c r="G51" s="125"/>
      <c r="H51" s="126"/>
      <c r="I51" s="126"/>
      <c r="J51" s="127" t="str">
        <f aca="false">IF(OR($H51="",$I51="",$D51="",$I51&lt;$H51),"",ROUND((($I51-$H51)+1)/IF($D51="Daily",1,IF($D51="3x Weekly",7/3,IF($D51="Weekly",7,IF($D51="Fortnightly",14,IF($D51="Monthly",30.44,1000000)))))*IF($E51="",1,$E51),0))</f>
        <v/>
      </c>
      <c r="K51" s="127" t="str">
        <f aca="false">IF(OR($A51="",$H51="",$I51="",$I51&lt;$H51),"",SUMPRODUCT(('Content Calendar'!$C$4:$C$403=$A51)*ISNUMBER('Content Calendar'!$K$4:$K$403)*('Content Calendar'!$K$4:$K$403&gt;=$H51)*('Content Calendar'!$K$4:$K$403&lt;=$I51)*((($B51="")+('Content Calendar'!$S$4:$S$403=$B51))&gt;0)*((($C51="")+('Content Calendar'!$F$4:$F$403=$C51))&gt;0)))</f>
        <v/>
      </c>
      <c r="L51" s="128" t="str">
        <f aca="false">IF(OR($J51="",$K51="",N($J51)&lt;=0),"",$K51/$J51)</f>
        <v/>
      </c>
      <c r="M51" s="125"/>
      <c r="N51" s="125"/>
      <c r="O51" s="129"/>
    </row>
    <row r="52" customFormat="false" ht="15" hidden="false" customHeight="false" outlineLevel="0" collapsed="false">
      <c r="A52" s="125"/>
      <c r="B52" s="125"/>
      <c r="C52" s="125"/>
      <c r="D52" s="125"/>
      <c r="E52" s="125"/>
      <c r="F52" s="125"/>
      <c r="G52" s="125"/>
      <c r="H52" s="126"/>
      <c r="I52" s="126"/>
      <c r="J52" s="127" t="str">
        <f aca="false">IF(OR($H52="",$I52="",$D52="",$I52&lt;$H52),"",ROUND((($I52-$H52)+1)/IF($D52="Daily",1,IF($D52="3x Weekly",7/3,IF($D52="Weekly",7,IF($D52="Fortnightly",14,IF($D52="Monthly",30.44,1000000)))))*IF($E52="",1,$E52),0))</f>
        <v/>
      </c>
      <c r="K52" s="127" t="str">
        <f aca="false">IF(OR($A52="",$H52="",$I52="",$I52&lt;$H52),"",SUMPRODUCT(('Content Calendar'!$C$4:$C$403=$A52)*ISNUMBER('Content Calendar'!$K$4:$K$403)*('Content Calendar'!$K$4:$K$403&gt;=$H52)*('Content Calendar'!$K$4:$K$403&lt;=$I52)*((($B52="")+('Content Calendar'!$S$4:$S$403=$B52))&gt;0)*((($C52="")+('Content Calendar'!$F$4:$F$403=$C52))&gt;0)))</f>
        <v/>
      </c>
      <c r="L52" s="128" t="str">
        <f aca="false">IF(OR($J52="",$K52="",N($J52)&lt;=0),"",$K52/$J52)</f>
        <v/>
      </c>
      <c r="M52" s="125"/>
      <c r="N52" s="125"/>
      <c r="O52" s="129"/>
    </row>
    <row r="53" customFormat="false" ht="15" hidden="false" customHeight="false" outlineLevel="0" collapsed="false">
      <c r="A53" s="125"/>
      <c r="B53" s="125"/>
      <c r="C53" s="125"/>
      <c r="D53" s="125"/>
      <c r="E53" s="125"/>
      <c r="F53" s="125"/>
      <c r="G53" s="125"/>
      <c r="H53" s="126"/>
      <c r="I53" s="126"/>
      <c r="J53" s="127" t="str">
        <f aca="false">IF(OR($H53="",$I53="",$D53="",$I53&lt;$H53),"",ROUND((($I53-$H53)+1)/IF($D53="Daily",1,IF($D53="3x Weekly",7/3,IF($D53="Weekly",7,IF($D53="Fortnightly",14,IF($D53="Monthly",30.44,1000000)))))*IF($E53="",1,$E53),0))</f>
        <v/>
      </c>
      <c r="K53" s="127" t="str">
        <f aca="false">IF(OR($A53="",$H53="",$I53="",$I53&lt;$H53),"",SUMPRODUCT(('Content Calendar'!$C$4:$C$403=$A53)*ISNUMBER('Content Calendar'!$K$4:$K$403)*('Content Calendar'!$K$4:$K$403&gt;=$H53)*('Content Calendar'!$K$4:$K$403&lt;=$I53)*((($B53="")+('Content Calendar'!$S$4:$S$403=$B53))&gt;0)*((($C53="")+('Content Calendar'!$F$4:$F$403=$C53))&gt;0)))</f>
        <v/>
      </c>
      <c r="L53" s="128" t="str">
        <f aca="false">IF(OR($J53="",$K53="",N($J53)&lt;=0),"",$K53/$J53)</f>
        <v/>
      </c>
      <c r="M53" s="125"/>
      <c r="N53" s="125"/>
      <c r="O53" s="129"/>
    </row>
    <row r="54" customFormat="false" ht="15" hidden="false" customHeight="false" outlineLevel="0" collapsed="false">
      <c r="A54" s="125"/>
      <c r="B54" s="125"/>
      <c r="C54" s="125"/>
      <c r="D54" s="125"/>
      <c r="E54" s="125"/>
      <c r="F54" s="125"/>
      <c r="G54" s="125"/>
      <c r="H54" s="126"/>
      <c r="I54" s="126"/>
      <c r="J54" s="127" t="str">
        <f aca="false">IF(OR($H54="",$I54="",$D54="",$I54&lt;$H54),"",ROUND((($I54-$H54)+1)/IF($D54="Daily",1,IF($D54="3x Weekly",7/3,IF($D54="Weekly",7,IF($D54="Fortnightly",14,IF($D54="Monthly",30.44,1000000)))))*IF($E54="",1,$E54),0))</f>
        <v/>
      </c>
      <c r="K54" s="127" t="str">
        <f aca="false">IF(OR($A54="",$H54="",$I54="",$I54&lt;$H54),"",SUMPRODUCT(('Content Calendar'!$C$4:$C$403=$A54)*ISNUMBER('Content Calendar'!$K$4:$K$403)*('Content Calendar'!$K$4:$K$403&gt;=$H54)*('Content Calendar'!$K$4:$K$403&lt;=$I54)*((($B54="")+('Content Calendar'!$S$4:$S$403=$B54))&gt;0)*((($C54="")+('Content Calendar'!$F$4:$F$403=$C54))&gt;0)))</f>
        <v/>
      </c>
      <c r="L54" s="128" t="str">
        <f aca="false">IF(OR($J54="",$K54="",N($J54)&lt;=0),"",$K54/$J54)</f>
        <v/>
      </c>
      <c r="M54" s="125"/>
      <c r="N54" s="125"/>
      <c r="O54" s="129"/>
    </row>
    <row r="55" customFormat="false" ht="15" hidden="false" customHeight="false" outlineLevel="0" collapsed="false">
      <c r="A55" s="125"/>
      <c r="B55" s="125"/>
      <c r="C55" s="125"/>
      <c r="D55" s="125"/>
      <c r="E55" s="125"/>
      <c r="F55" s="125"/>
      <c r="G55" s="125"/>
      <c r="H55" s="126"/>
      <c r="I55" s="126"/>
      <c r="J55" s="127" t="str">
        <f aca="false">IF(OR($H55="",$I55="",$D55="",$I55&lt;$H55),"",ROUND((($I55-$H55)+1)/IF($D55="Daily",1,IF($D55="3x Weekly",7/3,IF($D55="Weekly",7,IF($D55="Fortnightly",14,IF($D55="Monthly",30.44,1000000)))))*IF($E55="",1,$E55),0))</f>
        <v/>
      </c>
      <c r="K55" s="127" t="str">
        <f aca="false">IF(OR($A55="",$H55="",$I55="",$I55&lt;$H55),"",SUMPRODUCT(('Content Calendar'!$C$4:$C$403=$A55)*ISNUMBER('Content Calendar'!$K$4:$K$403)*('Content Calendar'!$K$4:$K$403&gt;=$H55)*('Content Calendar'!$K$4:$K$403&lt;=$I55)*((($B55="")+('Content Calendar'!$S$4:$S$403=$B55))&gt;0)*((($C55="")+('Content Calendar'!$F$4:$F$403=$C55))&gt;0)))</f>
        <v/>
      </c>
      <c r="L55" s="128" t="str">
        <f aca="false">IF(OR($J55="",$K55="",N($J55)&lt;=0),"",$K55/$J55)</f>
        <v/>
      </c>
      <c r="M55" s="125"/>
      <c r="N55" s="125"/>
      <c r="O55" s="129"/>
    </row>
    <row r="56" customFormat="false" ht="15" hidden="false" customHeight="false" outlineLevel="0" collapsed="false">
      <c r="A56" s="125"/>
      <c r="B56" s="125"/>
      <c r="C56" s="125"/>
      <c r="D56" s="125"/>
      <c r="E56" s="125"/>
      <c r="F56" s="125"/>
      <c r="G56" s="125"/>
      <c r="H56" s="126"/>
      <c r="I56" s="126"/>
      <c r="J56" s="127" t="str">
        <f aca="false">IF(OR($H56="",$I56="",$D56="",$I56&lt;$H56),"",ROUND((($I56-$H56)+1)/IF($D56="Daily",1,IF($D56="3x Weekly",7/3,IF($D56="Weekly",7,IF($D56="Fortnightly",14,IF($D56="Monthly",30.44,1000000)))))*IF($E56="",1,$E56),0))</f>
        <v/>
      </c>
      <c r="K56" s="127" t="str">
        <f aca="false">IF(OR($A56="",$H56="",$I56="",$I56&lt;$H56),"",SUMPRODUCT(('Content Calendar'!$C$4:$C$403=$A56)*ISNUMBER('Content Calendar'!$K$4:$K$403)*('Content Calendar'!$K$4:$K$403&gt;=$H56)*('Content Calendar'!$K$4:$K$403&lt;=$I56)*((($B56="")+('Content Calendar'!$S$4:$S$403=$B56))&gt;0)*((($C56="")+('Content Calendar'!$F$4:$F$403=$C56))&gt;0)))</f>
        <v/>
      </c>
      <c r="L56" s="128" t="str">
        <f aca="false">IF(OR($J56="",$K56="",N($J56)&lt;=0),"",$K56/$J56)</f>
        <v/>
      </c>
      <c r="M56" s="125"/>
      <c r="N56" s="125"/>
      <c r="O56" s="129"/>
    </row>
    <row r="57" customFormat="false" ht="15" hidden="false" customHeight="false" outlineLevel="0" collapsed="false">
      <c r="A57" s="125"/>
      <c r="B57" s="125"/>
      <c r="C57" s="125"/>
      <c r="D57" s="125"/>
      <c r="E57" s="125"/>
      <c r="F57" s="125"/>
      <c r="G57" s="125"/>
      <c r="H57" s="126"/>
      <c r="I57" s="126"/>
      <c r="J57" s="127" t="str">
        <f aca="false">IF(OR($H57="",$I57="",$D57="",$I57&lt;$H57),"",ROUND((($I57-$H57)+1)/IF($D57="Daily",1,IF($D57="3x Weekly",7/3,IF($D57="Weekly",7,IF($D57="Fortnightly",14,IF($D57="Monthly",30.44,1000000)))))*IF($E57="",1,$E57),0))</f>
        <v/>
      </c>
      <c r="K57" s="127" t="str">
        <f aca="false">IF(OR($A57="",$H57="",$I57="",$I57&lt;$H57),"",SUMPRODUCT(('Content Calendar'!$C$4:$C$403=$A57)*ISNUMBER('Content Calendar'!$K$4:$K$403)*('Content Calendar'!$K$4:$K$403&gt;=$H57)*('Content Calendar'!$K$4:$K$403&lt;=$I57)*((($B57="")+('Content Calendar'!$S$4:$S$403=$B57))&gt;0)*((($C57="")+('Content Calendar'!$F$4:$F$403=$C57))&gt;0)))</f>
        <v/>
      </c>
      <c r="L57" s="128" t="str">
        <f aca="false">IF(OR($J57="",$K57="",N($J57)&lt;=0),"",$K57/$J57)</f>
        <v/>
      </c>
      <c r="M57" s="125"/>
      <c r="N57" s="125"/>
      <c r="O57" s="129"/>
    </row>
    <row r="58" customFormat="false" ht="15" hidden="false" customHeight="false" outlineLevel="0" collapsed="false">
      <c r="A58" s="125"/>
      <c r="B58" s="125"/>
      <c r="C58" s="125"/>
      <c r="D58" s="125"/>
      <c r="E58" s="125"/>
      <c r="F58" s="125"/>
      <c r="G58" s="125"/>
      <c r="H58" s="126"/>
      <c r="I58" s="126"/>
      <c r="J58" s="127" t="str">
        <f aca="false">IF(OR($H58="",$I58="",$D58="",$I58&lt;$H58),"",ROUND((($I58-$H58)+1)/IF($D58="Daily",1,IF($D58="3x Weekly",7/3,IF($D58="Weekly",7,IF($D58="Fortnightly",14,IF($D58="Monthly",30.44,1000000)))))*IF($E58="",1,$E58),0))</f>
        <v/>
      </c>
      <c r="K58" s="127" t="str">
        <f aca="false">IF(OR($A58="",$H58="",$I58="",$I58&lt;$H58),"",SUMPRODUCT(('Content Calendar'!$C$4:$C$403=$A58)*ISNUMBER('Content Calendar'!$K$4:$K$403)*('Content Calendar'!$K$4:$K$403&gt;=$H58)*('Content Calendar'!$K$4:$K$403&lt;=$I58)*((($B58="")+('Content Calendar'!$S$4:$S$403=$B58))&gt;0)*((($C58="")+('Content Calendar'!$F$4:$F$403=$C58))&gt;0)))</f>
        <v/>
      </c>
      <c r="L58" s="128" t="str">
        <f aca="false">IF(OR($J58="",$K58="",N($J58)&lt;=0),"",$K58/$J58)</f>
        <v/>
      </c>
      <c r="M58" s="125"/>
      <c r="N58" s="125"/>
      <c r="O58" s="129"/>
    </row>
    <row r="59" customFormat="false" ht="15" hidden="false" customHeight="false" outlineLevel="0" collapsed="false">
      <c r="A59" s="125"/>
      <c r="B59" s="125"/>
      <c r="C59" s="125"/>
      <c r="D59" s="125"/>
      <c r="E59" s="125"/>
      <c r="F59" s="125"/>
      <c r="G59" s="125"/>
      <c r="H59" s="126"/>
      <c r="I59" s="126"/>
      <c r="J59" s="127" t="str">
        <f aca="false">IF(OR($H59="",$I59="",$D59="",$I59&lt;$H59),"",ROUND((($I59-$H59)+1)/IF($D59="Daily",1,IF($D59="3x Weekly",7/3,IF($D59="Weekly",7,IF($D59="Fortnightly",14,IF($D59="Monthly",30.44,1000000)))))*IF($E59="",1,$E59),0))</f>
        <v/>
      </c>
      <c r="K59" s="127" t="str">
        <f aca="false">IF(OR($A59="",$H59="",$I59="",$I59&lt;$H59),"",SUMPRODUCT(('Content Calendar'!$C$4:$C$403=$A59)*ISNUMBER('Content Calendar'!$K$4:$K$403)*('Content Calendar'!$K$4:$K$403&gt;=$H59)*('Content Calendar'!$K$4:$K$403&lt;=$I59)*((($B59="")+('Content Calendar'!$S$4:$S$403=$B59))&gt;0)*((($C59="")+('Content Calendar'!$F$4:$F$403=$C59))&gt;0)))</f>
        <v/>
      </c>
      <c r="L59" s="128" t="str">
        <f aca="false">IF(OR($J59="",$K59="",N($J59)&lt;=0),"",$K59/$J59)</f>
        <v/>
      </c>
      <c r="M59" s="125"/>
      <c r="N59" s="125"/>
      <c r="O59" s="129"/>
    </row>
    <row r="60" customFormat="false" ht="15" hidden="false" customHeight="false" outlineLevel="0" collapsed="false">
      <c r="A60" s="125"/>
      <c r="B60" s="125"/>
      <c r="C60" s="125"/>
      <c r="D60" s="125"/>
      <c r="E60" s="125"/>
      <c r="F60" s="125"/>
      <c r="G60" s="125"/>
      <c r="H60" s="126"/>
      <c r="I60" s="126"/>
      <c r="J60" s="127" t="str">
        <f aca="false">IF(OR($H60="",$I60="",$D60="",$I60&lt;$H60),"",ROUND((($I60-$H60)+1)/IF($D60="Daily",1,IF($D60="3x Weekly",7/3,IF($D60="Weekly",7,IF($D60="Fortnightly",14,IF($D60="Monthly",30.44,1000000)))))*IF($E60="",1,$E60),0))</f>
        <v/>
      </c>
      <c r="K60" s="127" t="str">
        <f aca="false">IF(OR($A60="",$H60="",$I60="",$I60&lt;$H60),"",SUMPRODUCT(('Content Calendar'!$C$4:$C$403=$A60)*ISNUMBER('Content Calendar'!$K$4:$K$403)*('Content Calendar'!$K$4:$K$403&gt;=$H60)*('Content Calendar'!$K$4:$K$403&lt;=$I60)*((($B60="")+('Content Calendar'!$S$4:$S$403=$B60))&gt;0)*((($C60="")+('Content Calendar'!$F$4:$F$403=$C60))&gt;0)))</f>
        <v/>
      </c>
      <c r="L60" s="128" t="str">
        <f aca="false">IF(OR($J60="",$K60="",N($J60)&lt;=0),"",$K60/$J60)</f>
        <v/>
      </c>
      <c r="M60" s="125"/>
      <c r="N60" s="125"/>
      <c r="O60" s="129"/>
    </row>
    <row r="61" customFormat="false" ht="15" hidden="false" customHeight="false" outlineLevel="0" collapsed="false">
      <c r="A61" s="125"/>
      <c r="B61" s="125"/>
      <c r="C61" s="125"/>
      <c r="D61" s="125"/>
      <c r="E61" s="125"/>
      <c r="F61" s="125"/>
      <c r="G61" s="125"/>
      <c r="H61" s="126"/>
      <c r="I61" s="126"/>
      <c r="J61" s="127" t="str">
        <f aca="false">IF(OR($H61="",$I61="",$D61="",$I61&lt;$H61),"",ROUND((($I61-$H61)+1)/IF($D61="Daily",1,IF($D61="3x Weekly",7/3,IF($D61="Weekly",7,IF($D61="Fortnightly",14,IF($D61="Monthly",30.44,1000000)))))*IF($E61="",1,$E61),0))</f>
        <v/>
      </c>
      <c r="K61" s="127" t="str">
        <f aca="false">IF(OR($A61="",$H61="",$I61="",$I61&lt;$H61),"",SUMPRODUCT(('Content Calendar'!$C$4:$C$403=$A61)*ISNUMBER('Content Calendar'!$K$4:$K$403)*('Content Calendar'!$K$4:$K$403&gt;=$H61)*('Content Calendar'!$K$4:$K$403&lt;=$I61)*((($B61="")+('Content Calendar'!$S$4:$S$403=$B61))&gt;0)*((($C61="")+('Content Calendar'!$F$4:$F$403=$C61))&gt;0)))</f>
        <v/>
      </c>
      <c r="L61" s="128" t="str">
        <f aca="false">IF(OR($J61="",$K61="",N($J61)&lt;=0),"",$K61/$J61)</f>
        <v/>
      </c>
      <c r="M61" s="125"/>
      <c r="N61" s="125"/>
      <c r="O61" s="129"/>
    </row>
    <row r="62" customFormat="false" ht="15" hidden="false" customHeight="false" outlineLevel="0" collapsed="false">
      <c r="A62" s="125"/>
      <c r="B62" s="125"/>
      <c r="C62" s="125"/>
      <c r="D62" s="125"/>
      <c r="E62" s="125"/>
      <c r="F62" s="125"/>
      <c r="G62" s="125"/>
      <c r="H62" s="126"/>
      <c r="I62" s="126"/>
      <c r="J62" s="127" t="str">
        <f aca="false">IF(OR($H62="",$I62="",$D62="",$I62&lt;$H62),"",ROUND((($I62-$H62)+1)/IF($D62="Daily",1,IF($D62="3x Weekly",7/3,IF($D62="Weekly",7,IF($D62="Fortnightly",14,IF($D62="Monthly",30.44,1000000)))))*IF($E62="",1,$E62),0))</f>
        <v/>
      </c>
      <c r="K62" s="127" t="str">
        <f aca="false">IF(OR($A62="",$H62="",$I62="",$I62&lt;$H62),"",SUMPRODUCT(('Content Calendar'!$C$4:$C$403=$A62)*ISNUMBER('Content Calendar'!$K$4:$K$403)*('Content Calendar'!$K$4:$K$403&gt;=$H62)*('Content Calendar'!$K$4:$K$403&lt;=$I62)*((($B62="")+('Content Calendar'!$S$4:$S$403=$B62))&gt;0)*((($C62="")+('Content Calendar'!$F$4:$F$403=$C62))&gt;0)))</f>
        <v/>
      </c>
      <c r="L62" s="128" t="str">
        <f aca="false">IF(OR($J62="",$K62="",N($J62)&lt;=0),"",$K62/$J62)</f>
        <v/>
      </c>
      <c r="M62" s="125"/>
      <c r="N62" s="125"/>
      <c r="O62" s="129"/>
    </row>
    <row r="63" customFormat="false" ht="15" hidden="false" customHeight="false" outlineLevel="0" collapsed="false">
      <c r="A63" s="125"/>
      <c r="B63" s="125"/>
      <c r="C63" s="125"/>
      <c r="D63" s="125"/>
      <c r="E63" s="125"/>
      <c r="F63" s="125"/>
      <c r="G63" s="125"/>
      <c r="H63" s="126"/>
      <c r="I63" s="126"/>
      <c r="J63" s="127" t="str">
        <f aca="false">IF(OR($H63="",$I63="",$D63="",$I63&lt;$H63),"",ROUND((($I63-$H63)+1)/IF($D63="Daily",1,IF($D63="3x Weekly",7/3,IF($D63="Weekly",7,IF($D63="Fortnightly",14,IF($D63="Monthly",30.44,1000000)))))*IF($E63="",1,$E63),0))</f>
        <v/>
      </c>
      <c r="K63" s="127" t="str">
        <f aca="false">IF(OR($A63="",$H63="",$I63="",$I63&lt;$H63),"",SUMPRODUCT(('Content Calendar'!$C$4:$C$403=$A63)*ISNUMBER('Content Calendar'!$K$4:$K$403)*('Content Calendar'!$K$4:$K$403&gt;=$H63)*('Content Calendar'!$K$4:$K$403&lt;=$I63)*((($B63="")+('Content Calendar'!$S$4:$S$403=$B63))&gt;0)*((($C63="")+('Content Calendar'!$F$4:$F$403=$C63))&gt;0)))</f>
        <v/>
      </c>
      <c r="L63" s="128" t="str">
        <f aca="false">IF(OR($J63="",$K63="",N($J63)&lt;=0),"",$K63/$J63)</f>
        <v/>
      </c>
      <c r="M63" s="125"/>
      <c r="N63" s="125"/>
      <c r="O63" s="129"/>
    </row>
    <row r="64" customFormat="false" ht="15" hidden="false" customHeight="false" outlineLevel="0" collapsed="false">
      <c r="A64" s="125"/>
      <c r="B64" s="125"/>
      <c r="C64" s="125"/>
      <c r="D64" s="125"/>
      <c r="E64" s="125"/>
      <c r="F64" s="125"/>
      <c r="G64" s="125"/>
      <c r="H64" s="126"/>
      <c r="I64" s="126"/>
      <c r="J64" s="127" t="str">
        <f aca="false">IF(OR($H64="",$I64="",$D64="",$I64&lt;$H64),"",ROUND((($I64-$H64)+1)/IF($D64="Daily",1,IF($D64="3x Weekly",7/3,IF($D64="Weekly",7,IF($D64="Fortnightly",14,IF($D64="Monthly",30.44,1000000)))))*IF($E64="",1,$E64),0))</f>
        <v/>
      </c>
      <c r="K64" s="127" t="str">
        <f aca="false">IF(OR($A64="",$H64="",$I64="",$I64&lt;$H64),"",SUMPRODUCT(('Content Calendar'!$C$4:$C$403=$A64)*ISNUMBER('Content Calendar'!$K$4:$K$403)*('Content Calendar'!$K$4:$K$403&gt;=$H64)*('Content Calendar'!$K$4:$K$403&lt;=$I64)*((($B64="")+('Content Calendar'!$S$4:$S$403=$B64))&gt;0)*((($C64="")+('Content Calendar'!$F$4:$F$403=$C64))&gt;0)))</f>
        <v/>
      </c>
      <c r="L64" s="128" t="str">
        <f aca="false">IF(OR($J64="",$K64="",N($J64)&lt;=0),"",$K64/$J64)</f>
        <v/>
      </c>
      <c r="M64" s="125"/>
      <c r="N64" s="125"/>
      <c r="O64" s="129"/>
    </row>
    <row r="65" customFormat="false" ht="15" hidden="false" customHeight="false" outlineLevel="0" collapsed="false">
      <c r="A65" s="125"/>
      <c r="B65" s="125"/>
      <c r="C65" s="125"/>
      <c r="D65" s="125"/>
      <c r="E65" s="125"/>
      <c r="F65" s="125"/>
      <c r="G65" s="125"/>
      <c r="H65" s="126"/>
      <c r="I65" s="126"/>
      <c r="J65" s="127" t="str">
        <f aca="false">IF(OR($H65="",$I65="",$D65="",$I65&lt;$H65),"",ROUND((($I65-$H65)+1)/IF($D65="Daily",1,IF($D65="3x Weekly",7/3,IF($D65="Weekly",7,IF($D65="Fortnightly",14,IF($D65="Monthly",30.44,1000000)))))*IF($E65="",1,$E65),0))</f>
        <v/>
      </c>
      <c r="K65" s="127" t="str">
        <f aca="false">IF(OR($A65="",$H65="",$I65="",$I65&lt;$H65),"",SUMPRODUCT(('Content Calendar'!$C$4:$C$403=$A65)*ISNUMBER('Content Calendar'!$K$4:$K$403)*('Content Calendar'!$K$4:$K$403&gt;=$H65)*('Content Calendar'!$K$4:$K$403&lt;=$I65)*((($B65="")+('Content Calendar'!$S$4:$S$403=$B65))&gt;0)*((($C65="")+('Content Calendar'!$F$4:$F$403=$C65))&gt;0)))</f>
        <v/>
      </c>
      <c r="L65" s="128" t="str">
        <f aca="false">IF(OR($J65="",$K65="",N($J65)&lt;=0),"",$K65/$J65)</f>
        <v/>
      </c>
      <c r="M65" s="125"/>
      <c r="N65" s="125"/>
      <c r="O65" s="129"/>
    </row>
    <row r="66" customFormat="false" ht="15" hidden="false" customHeight="false" outlineLevel="0" collapsed="false">
      <c r="A66" s="125"/>
      <c r="B66" s="125"/>
      <c r="C66" s="125"/>
      <c r="D66" s="125"/>
      <c r="E66" s="125"/>
      <c r="F66" s="125"/>
      <c r="G66" s="125"/>
      <c r="H66" s="126"/>
      <c r="I66" s="126"/>
      <c r="J66" s="127" t="str">
        <f aca="false">IF(OR($H66="",$I66="",$D66="",$I66&lt;$H66),"",ROUND((($I66-$H66)+1)/IF($D66="Daily",1,IF($D66="3x Weekly",7/3,IF($D66="Weekly",7,IF($D66="Fortnightly",14,IF($D66="Monthly",30.44,1000000)))))*IF($E66="",1,$E66),0))</f>
        <v/>
      </c>
      <c r="K66" s="127" t="str">
        <f aca="false">IF(OR($A66="",$H66="",$I66="",$I66&lt;$H66),"",SUMPRODUCT(('Content Calendar'!$C$4:$C$403=$A66)*ISNUMBER('Content Calendar'!$K$4:$K$403)*('Content Calendar'!$K$4:$K$403&gt;=$H66)*('Content Calendar'!$K$4:$K$403&lt;=$I66)*((($B66="")+('Content Calendar'!$S$4:$S$403=$B66))&gt;0)*((($C66="")+('Content Calendar'!$F$4:$F$403=$C66))&gt;0)))</f>
        <v/>
      </c>
      <c r="L66" s="128" t="str">
        <f aca="false">IF(OR($J66="",$K66="",N($J66)&lt;=0),"",$K66/$J66)</f>
        <v/>
      </c>
      <c r="M66" s="125"/>
      <c r="N66" s="125"/>
      <c r="O66" s="129"/>
    </row>
    <row r="67" customFormat="false" ht="15" hidden="false" customHeight="false" outlineLevel="0" collapsed="false">
      <c r="A67" s="125"/>
      <c r="B67" s="125"/>
      <c r="C67" s="125"/>
      <c r="D67" s="125"/>
      <c r="E67" s="125"/>
      <c r="F67" s="125"/>
      <c r="G67" s="125"/>
      <c r="H67" s="126"/>
      <c r="I67" s="126"/>
      <c r="J67" s="127" t="str">
        <f aca="false">IF(OR($H67="",$I67="",$D67="",$I67&lt;$H67),"",ROUND((($I67-$H67)+1)/IF($D67="Daily",1,IF($D67="3x Weekly",7/3,IF($D67="Weekly",7,IF($D67="Fortnightly",14,IF($D67="Monthly",30.44,1000000)))))*IF($E67="",1,$E67),0))</f>
        <v/>
      </c>
      <c r="K67" s="127" t="str">
        <f aca="false">IF(OR($A67="",$H67="",$I67="",$I67&lt;$H67),"",SUMPRODUCT(('Content Calendar'!$C$4:$C$403=$A67)*ISNUMBER('Content Calendar'!$K$4:$K$403)*('Content Calendar'!$K$4:$K$403&gt;=$H67)*('Content Calendar'!$K$4:$K$403&lt;=$I67)*((($B67="")+('Content Calendar'!$S$4:$S$403=$B67))&gt;0)*((($C67="")+('Content Calendar'!$F$4:$F$403=$C67))&gt;0)))</f>
        <v/>
      </c>
      <c r="L67" s="128" t="str">
        <f aca="false">IF(OR($J67="",$K67="",N($J67)&lt;=0),"",$K67/$J67)</f>
        <v/>
      </c>
      <c r="M67" s="125"/>
      <c r="N67" s="125"/>
      <c r="O67" s="129"/>
    </row>
    <row r="68" customFormat="false" ht="15" hidden="false" customHeight="false" outlineLevel="0" collapsed="false">
      <c r="A68" s="125"/>
      <c r="B68" s="125"/>
      <c r="C68" s="125"/>
      <c r="D68" s="125"/>
      <c r="E68" s="125"/>
      <c r="F68" s="125"/>
      <c r="G68" s="125"/>
      <c r="H68" s="126"/>
      <c r="I68" s="126"/>
      <c r="J68" s="127" t="str">
        <f aca="false">IF(OR($H68="",$I68="",$D68="",$I68&lt;$H68),"",ROUND((($I68-$H68)+1)/IF($D68="Daily",1,IF($D68="3x Weekly",7/3,IF($D68="Weekly",7,IF($D68="Fortnightly",14,IF($D68="Monthly",30.44,1000000)))))*IF($E68="",1,$E68),0))</f>
        <v/>
      </c>
      <c r="K68" s="127" t="str">
        <f aca="false">IF(OR($A68="",$H68="",$I68="",$I68&lt;$H68),"",SUMPRODUCT(('Content Calendar'!$C$4:$C$403=$A68)*ISNUMBER('Content Calendar'!$K$4:$K$403)*('Content Calendar'!$K$4:$K$403&gt;=$H68)*('Content Calendar'!$K$4:$K$403&lt;=$I68)*((($B68="")+('Content Calendar'!$S$4:$S$403=$B68))&gt;0)*((($C68="")+('Content Calendar'!$F$4:$F$403=$C68))&gt;0)))</f>
        <v/>
      </c>
      <c r="L68" s="128" t="str">
        <f aca="false">IF(OR($J68="",$K68="",N($J68)&lt;=0),"",$K68/$J68)</f>
        <v/>
      </c>
      <c r="M68" s="125"/>
      <c r="N68" s="125"/>
      <c r="O68" s="129"/>
    </row>
    <row r="69" customFormat="false" ht="15" hidden="false" customHeight="false" outlineLevel="0" collapsed="false">
      <c r="A69" s="125"/>
      <c r="B69" s="125"/>
      <c r="C69" s="125"/>
      <c r="D69" s="125"/>
      <c r="E69" s="125"/>
      <c r="F69" s="125"/>
      <c r="G69" s="125"/>
      <c r="H69" s="126"/>
      <c r="I69" s="126"/>
      <c r="J69" s="127" t="str">
        <f aca="false">IF(OR($H69="",$I69="",$D69="",$I69&lt;$H69),"",ROUND((($I69-$H69)+1)/IF($D69="Daily",1,IF($D69="3x Weekly",7/3,IF($D69="Weekly",7,IF($D69="Fortnightly",14,IF($D69="Monthly",30.44,1000000)))))*IF($E69="",1,$E69),0))</f>
        <v/>
      </c>
      <c r="K69" s="127" t="str">
        <f aca="false">IF(OR($A69="",$H69="",$I69="",$I69&lt;$H69),"",SUMPRODUCT(('Content Calendar'!$C$4:$C$403=$A69)*ISNUMBER('Content Calendar'!$K$4:$K$403)*('Content Calendar'!$K$4:$K$403&gt;=$H69)*('Content Calendar'!$K$4:$K$403&lt;=$I69)*((($B69="")+('Content Calendar'!$S$4:$S$403=$B69))&gt;0)*((($C69="")+('Content Calendar'!$F$4:$F$403=$C69))&gt;0)))</f>
        <v/>
      </c>
      <c r="L69" s="128" t="str">
        <f aca="false">IF(OR($J69="",$K69="",N($J69)&lt;=0),"",$K69/$J69)</f>
        <v/>
      </c>
      <c r="M69" s="125"/>
      <c r="N69" s="125"/>
      <c r="O69" s="129"/>
    </row>
    <row r="70" customFormat="false" ht="15" hidden="false" customHeight="false" outlineLevel="0" collapsed="false">
      <c r="A70" s="125"/>
      <c r="B70" s="125"/>
      <c r="C70" s="125"/>
      <c r="D70" s="125"/>
      <c r="E70" s="125"/>
      <c r="F70" s="125"/>
      <c r="G70" s="125"/>
      <c r="H70" s="126"/>
      <c r="I70" s="126"/>
      <c r="J70" s="127" t="str">
        <f aca="false">IF(OR($H70="",$I70="",$D70="",$I70&lt;$H70),"",ROUND((($I70-$H70)+1)/IF($D70="Daily",1,IF($D70="3x Weekly",7/3,IF($D70="Weekly",7,IF($D70="Fortnightly",14,IF($D70="Monthly",30.44,1000000)))))*IF($E70="",1,$E70),0))</f>
        <v/>
      </c>
      <c r="K70" s="127" t="str">
        <f aca="false">IF(OR($A70="",$H70="",$I70="",$I70&lt;$H70),"",SUMPRODUCT(('Content Calendar'!$C$4:$C$403=$A70)*ISNUMBER('Content Calendar'!$K$4:$K$403)*('Content Calendar'!$K$4:$K$403&gt;=$H70)*('Content Calendar'!$K$4:$K$403&lt;=$I70)*((($B70="")+('Content Calendar'!$S$4:$S$403=$B70))&gt;0)*((($C70="")+('Content Calendar'!$F$4:$F$403=$C70))&gt;0)))</f>
        <v/>
      </c>
      <c r="L70" s="128" t="str">
        <f aca="false">IF(OR($J70="",$K70="",N($J70)&lt;=0),"",$K70/$J70)</f>
        <v/>
      </c>
      <c r="M70" s="125"/>
      <c r="N70" s="125"/>
      <c r="O70" s="129"/>
    </row>
    <row r="71" customFormat="false" ht="15" hidden="false" customHeight="false" outlineLevel="0" collapsed="false">
      <c r="A71" s="125"/>
      <c r="B71" s="125"/>
      <c r="C71" s="125"/>
      <c r="D71" s="125"/>
      <c r="E71" s="125"/>
      <c r="F71" s="125"/>
      <c r="G71" s="125"/>
      <c r="H71" s="126"/>
      <c r="I71" s="126"/>
      <c r="J71" s="127" t="str">
        <f aca="false">IF(OR($H71="",$I71="",$D71="",$I71&lt;$H71),"",ROUND((($I71-$H71)+1)/IF($D71="Daily",1,IF($D71="3x Weekly",7/3,IF($D71="Weekly",7,IF($D71="Fortnightly",14,IF($D71="Monthly",30.44,1000000)))))*IF($E71="",1,$E71),0))</f>
        <v/>
      </c>
      <c r="K71" s="127" t="str">
        <f aca="false">IF(OR($A71="",$H71="",$I71="",$I71&lt;$H71),"",SUMPRODUCT(('Content Calendar'!$C$4:$C$403=$A71)*ISNUMBER('Content Calendar'!$K$4:$K$403)*('Content Calendar'!$K$4:$K$403&gt;=$H71)*('Content Calendar'!$K$4:$K$403&lt;=$I71)*((($B71="")+('Content Calendar'!$S$4:$S$403=$B71))&gt;0)*((($C71="")+('Content Calendar'!$F$4:$F$403=$C71))&gt;0)))</f>
        <v/>
      </c>
      <c r="L71" s="128" t="str">
        <f aca="false">IF(OR($J71="",$K71="",N($J71)&lt;=0),"",$K71/$J71)</f>
        <v/>
      </c>
      <c r="M71" s="125"/>
      <c r="N71" s="125"/>
      <c r="O71" s="129"/>
    </row>
    <row r="72" customFormat="false" ht="15" hidden="false" customHeight="false" outlineLevel="0" collapsed="false">
      <c r="A72" s="125"/>
      <c r="B72" s="125"/>
      <c r="C72" s="125"/>
      <c r="D72" s="125"/>
      <c r="E72" s="125"/>
      <c r="F72" s="125"/>
      <c r="G72" s="125"/>
      <c r="H72" s="126"/>
      <c r="I72" s="126"/>
      <c r="J72" s="127" t="str">
        <f aca="false">IF(OR($H72="",$I72="",$D72="",$I72&lt;$H72),"",ROUND((($I72-$H72)+1)/IF($D72="Daily",1,IF($D72="3x Weekly",7/3,IF($D72="Weekly",7,IF($D72="Fortnightly",14,IF($D72="Monthly",30.44,1000000)))))*IF($E72="",1,$E72),0))</f>
        <v/>
      </c>
      <c r="K72" s="127" t="str">
        <f aca="false">IF(OR($A72="",$H72="",$I72="",$I72&lt;$H72),"",SUMPRODUCT(('Content Calendar'!$C$4:$C$403=$A72)*ISNUMBER('Content Calendar'!$K$4:$K$403)*('Content Calendar'!$K$4:$K$403&gt;=$H72)*('Content Calendar'!$K$4:$K$403&lt;=$I72)*((($B72="")+('Content Calendar'!$S$4:$S$403=$B72))&gt;0)*((($C72="")+('Content Calendar'!$F$4:$F$403=$C72))&gt;0)))</f>
        <v/>
      </c>
      <c r="L72" s="128" t="str">
        <f aca="false">IF(OR($J72="",$K72="",N($J72)&lt;=0),"",$K72/$J72)</f>
        <v/>
      </c>
      <c r="M72" s="125"/>
      <c r="N72" s="125"/>
      <c r="O72" s="129"/>
    </row>
    <row r="73" customFormat="false" ht="15" hidden="false" customHeight="false" outlineLevel="0" collapsed="false">
      <c r="A73" s="125"/>
      <c r="B73" s="125"/>
      <c r="C73" s="125"/>
      <c r="D73" s="125"/>
      <c r="E73" s="125"/>
      <c r="F73" s="125"/>
      <c r="G73" s="125"/>
      <c r="H73" s="126"/>
      <c r="I73" s="126"/>
      <c r="J73" s="127" t="str">
        <f aca="false">IF(OR($H73="",$I73="",$D73="",$I73&lt;$H73),"",ROUND((($I73-$H73)+1)/IF($D73="Daily",1,IF($D73="3x Weekly",7/3,IF($D73="Weekly",7,IF($D73="Fortnightly",14,IF($D73="Monthly",30.44,1000000)))))*IF($E73="",1,$E73),0))</f>
        <v/>
      </c>
      <c r="K73" s="127" t="str">
        <f aca="false">IF(OR($A73="",$H73="",$I73="",$I73&lt;$H73),"",SUMPRODUCT(('Content Calendar'!$C$4:$C$403=$A73)*ISNUMBER('Content Calendar'!$K$4:$K$403)*('Content Calendar'!$K$4:$K$403&gt;=$H73)*('Content Calendar'!$K$4:$K$403&lt;=$I73)*((($B73="")+('Content Calendar'!$S$4:$S$403=$B73))&gt;0)*((($C73="")+('Content Calendar'!$F$4:$F$403=$C73))&gt;0)))</f>
        <v/>
      </c>
      <c r="L73" s="128" t="str">
        <f aca="false">IF(OR($J73="",$K73="",N($J73)&lt;=0),"",$K73/$J73)</f>
        <v/>
      </c>
      <c r="M73" s="125"/>
      <c r="N73" s="125"/>
      <c r="O73" s="129"/>
    </row>
    <row r="74" customFormat="false" ht="15" hidden="false" customHeight="false" outlineLevel="0" collapsed="false">
      <c r="A74" s="125"/>
      <c r="B74" s="125"/>
      <c r="C74" s="125"/>
      <c r="D74" s="125"/>
      <c r="E74" s="125"/>
      <c r="F74" s="125"/>
      <c r="G74" s="125"/>
      <c r="H74" s="126"/>
      <c r="I74" s="126"/>
      <c r="J74" s="127" t="str">
        <f aca="false">IF(OR($H74="",$I74="",$D74="",$I74&lt;$H74),"",ROUND((($I74-$H74)+1)/IF($D74="Daily",1,IF($D74="3x Weekly",7/3,IF($D74="Weekly",7,IF($D74="Fortnightly",14,IF($D74="Monthly",30.44,1000000)))))*IF($E74="",1,$E74),0))</f>
        <v/>
      </c>
      <c r="K74" s="127" t="str">
        <f aca="false">IF(OR($A74="",$H74="",$I74="",$I74&lt;$H74),"",SUMPRODUCT(('Content Calendar'!$C$4:$C$403=$A74)*ISNUMBER('Content Calendar'!$K$4:$K$403)*('Content Calendar'!$K$4:$K$403&gt;=$H74)*('Content Calendar'!$K$4:$K$403&lt;=$I74)*((($B74="")+('Content Calendar'!$S$4:$S$403=$B74))&gt;0)*((($C74="")+('Content Calendar'!$F$4:$F$403=$C74))&gt;0)))</f>
        <v/>
      </c>
      <c r="L74" s="128" t="str">
        <f aca="false">IF(OR($J74="",$K74="",N($J74)&lt;=0),"",$K74/$J74)</f>
        <v/>
      </c>
      <c r="M74" s="125"/>
      <c r="N74" s="125"/>
      <c r="O74" s="129"/>
    </row>
    <row r="75" customFormat="false" ht="15" hidden="false" customHeight="false" outlineLevel="0" collapsed="false">
      <c r="A75" s="125"/>
      <c r="B75" s="125"/>
      <c r="C75" s="125"/>
      <c r="D75" s="125"/>
      <c r="E75" s="125"/>
      <c r="F75" s="125"/>
      <c r="G75" s="125"/>
      <c r="H75" s="126"/>
      <c r="I75" s="126"/>
      <c r="J75" s="127" t="str">
        <f aca="false">IF(OR($H75="",$I75="",$D75="",$I75&lt;$H75),"",ROUND((($I75-$H75)+1)/IF($D75="Daily",1,IF($D75="3x Weekly",7/3,IF($D75="Weekly",7,IF($D75="Fortnightly",14,IF($D75="Monthly",30.44,1000000)))))*IF($E75="",1,$E75),0))</f>
        <v/>
      </c>
      <c r="K75" s="127" t="str">
        <f aca="false">IF(OR($A75="",$H75="",$I75="",$I75&lt;$H75),"",SUMPRODUCT(('Content Calendar'!$C$4:$C$403=$A75)*ISNUMBER('Content Calendar'!$K$4:$K$403)*('Content Calendar'!$K$4:$K$403&gt;=$H75)*('Content Calendar'!$K$4:$K$403&lt;=$I75)*((($B75="")+('Content Calendar'!$S$4:$S$403=$B75))&gt;0)*((($C75="")+('Content Calendar'!$F$4:$F$403=$C75))&gt;0)))</f>
        <v/>
      </c>
      <c r="L75" s="128" t="str">
        <f aca="false">IF(OR($J75="",$K75="",N($J75)&lt;=0),"",$K75/$J75)</f>
        <v/>
      </c>
      <c r="M75" s="125"/>
      <c r="N75" s="125"/>
      <c r="O75" s="129"/>
    </row>
    <row r="76" customFormat="false" ht="15" hidden="false" customHeight="false" outlineLevel="0" collapsed="false">
      <c r="A76" s="125"/>
      <c r="B76" s="125"/>
      <c r="C76" s="125"/>
      <c r="D76" s="125"/>
      <c r="E76" s="125"/>
      <c r="F76" s="125"/>
      <c r="G76" s="125"/>
      <c r="H76" s="126"/>
      <c r="I76" s="126"/>
      <c r="J76" s="127" t="str">
        <f aca="false">IF(OR($H76="",$I76="",$D76="",$I76&lt;$H76),"",ROUND((($I76-$H76)+1)/IF($D76="Daily",1,IF($D76="3x Weekly",7/3,IF($D76="Weekly",7,IF($D76="Fortnightly",14,IF($D76="Monthly",30.44,1000000)))))*IF($E76="",1,$E76),0))</f>
        <v/>
      </c>
      <c r="K76" s="127" t="str">
        <f aca="false">IF(OR($A76="",$H76="",$I76="",$I76&lt;$H76),"",SUMPRODUCT(('Content Calendar'!$C$4:$C$403=$A76)*ISNUMBER('Content Calendar'!$K$4:$K$403)*('Content Calendar'!$K$4:$K$403&gt;=$H76)*('Content Calendar'!$K$4:$K$403&lt;=$I76)*((($B76="")+('Content Calendar'!$S$4:$S$403=$B76))&gt;0)*((($C76="")+('Content Calendar'!$F$4:$F$403=$C76))&gt;0)))</f>
        <v/>
      </c>
      <c r="L76" s="128" t="str">
        <f aca="false">IF(OR($J76="",$K76="",N($J76)&lt;=0),"",$K76/$J76)</f>
        <v/>
      </c>
      <c r="M76" s="125"/>
      <c r="N76" s="125"/>
      <c r="O76" s="129"/>
    </row>
    <row r="77" customFormat="false" ht="15" hidden="false" customHeight="false" outlineLevel="0" collapsed="false">
      <c r="A77" s="125"/>
      <c r="B77" s="125"/>
      <c r="C77" s="125"/>
      <c r="D77" s="125"/>
      <c r="E77" s="125"/>
      <c r="F77" s="125"/>
      <c r="G77" s="125"/>
      <c r="H77" s="126"/>
      <c r="I77" s="126"/>
      <c r="J77" s="127" t="str">
        <f aca="false">IF(OR($H77="",$I77="",$D77="",$I77&lt;$H77),"",ROUND((($I77-$H77)+1)/IF($D77="Daily",1,IF($D77="3x Weekly",7/3,IF($D77="Weekly",7,IF($D77="Fortnightly",14,IF($D77="Monthly",30.44,1000000)))))*IF($E77="",1,$E77),0))</f>
        <v/>
      </c>
      <c r="K77" s="127" t="str">
        <f aca="false">IF(OR($A77="",$H77="",$I77="",$I77&lt;$H77),"",SUMPRODUCT(('Content Calendar'!$C$4:$C$403=$A77)*ISNUMBER('Content Calendar'!$K$4:$K$403)*('Content Calendar'!$K$4:$K$403&gt;=$H77)*('Content Calendar'!$K$4:$K$403&lt;=$I77)*((($B77="")+('Content Calendar'!$S$4:$S$403=$B77))&gt;0)*((($C77="")+('Content Calendar'!$F$4:$F$403=$C77))&gt;0)))</f>
        <v/>
      </c>
      <c r="L77" s="128" t="str">
        <f aca="false">IF(OR($J77="",$K77="",N($J77)&lt;=0),"",$K77/$J77)</f>
        <v/>
      </c>
      <c r="M77" s="125"/>
      <c r="N77" s="125"/>
      <c r="O77" s="129"/>
    </row>
    <row r="78" customFormat="false" ht="15" hidden="false" customHeight="false" outlineLevel="0" collapsed="false">
      <c r="A78" s="125"/>
      <c r="B78" s="125"/>
      <c r="C78" s="125"/>
      <c r="D78" s="125"/>
      <c r="E78" s="125"/>
      <c r="F78" s="125"/>
      <c r="G78" s="125"/>
      <c r="H78" s="126"/>
      <c r="I78" s="126"/>
      <c r="J78" s="127" t="str">
        <f aca="false">IF(OR($H78="",$I78="",$D78="",$I78&lt;$H78),"",ROUND((($I78-$H78)+1)/IF($D78="Daily",1,IF($D78="3x Weekly",7/3,IF($D78="Weekly",7,IF($D78="Fortnightly",14,IF($D78="Monthly",30.44,1000000)))))*IF($E78="",1,$E78),0))</f>
        <v/>
      </c>
      <c r="K78" s="127" t="str">
        <f aca="false">IF(OR($A78="",$H78="",$I78="",$I78&lt;$H78),"",SUMPRODUCT(('Content Calendar'!$C$4:$C$403=$A78)*ISNUMBER('Content Calendar'!$K$4:$K$403)*('Content Calendar'!$K$4:$K$403&gt;=$H78)*('Content Calendar'!$K$4:$K$403&lt;=$I78)*((($B78="")+('Content Calendar'!$S$4:$S$403=$B78))&gt;0)*((($C78="")+('Content Calendar'!$F$4:$F$403=$C78))&gt;0)))</f>
        <v/>
      </c>
      <c r="L78" s="128" t="str">
        <f aca="false">IF(OR($J78="",$K78="",N($J78)&lt;=0),"",$K78/$J78)</f>
        <v/>
      </c>
      <c r="M78" s="125"/>
      <c r="N78" s="125"/>
      <c r="O78" s="129"/>
    </row>
    <row r="79" customFormat="false" ht="15" hidden="false" customHeight="false" outlineLevel="0" collapsed="false">
      <c r="A79" s="125"/>
      <c r="B79" s="125"/>
      <c r="C79" s="125"/>
      <c r="D79" s="125"/>
      <c r="E79" s="125"/>
      <c r="F79" s="125"/>
      <c r="G79" s="125"/>
      <c r="H79" s="126"/>
      <c r="I79" s="126"/>
      <c r="J79" s="127" t="str">
        <f aca="false">IF(OR($H79="",$I79="",$D79="",$I79&lt;$H79),"",ROUND((($I79-$H79)+1)/IF($D79="Daily",1,IF($D79="3x Weekly",7/3,IF($D79="Weekly",7,IF($D79="Fortnightly",14,IF($D79="Monthly",30.44,1000000)))))*IF($E79="",1,$E79),0))</f>
        <v/>
      </c>
      <c r="K79" s="127" t="str">
        <f aca="false">IF(OR($A79="",$H79="",$I79="",$I79&lt;$H79),"",SUMPRODUCT(('Content Calendar'!$C$4:$C$403=$A79)*ISNUMBER('Content Calendar'!$K$4:$K$403)*('Content Calendar'!$K$4:$K$403&gt;=$H79)*('Content Calendar'!$K$4:$K$403&lt;=$I79)*((($B79="")+('Content Calendar'!$S$4:$S$403=$B79))&gt;0)*((($C79="")+('Content Calendar'!$F$4:$F$403=$C79))&gt;0)))</f>
        <v/>
      </c>
      <c r="L79" s="128" t="str">
        <f aca="false">IF(OR($J79="",$K79="",N($J79)&lt;=0),"",$K79/$J79)</f>
        <v/>
      </c>
      <c r="M79" s="125"/>
      <c r="N79" s="125"/>
      <c r="O79" s="129"/>
    </row>
    <row r="80" customFormat="false" ht="15" hidden="false" customHeight="false" outlineLevel="0" collapsed="false">
      <c r="A80" s="125"/>
      <c r="B80" s="125"/>
      <c r="C80" s="125"/>
      <c r="D80" s="125"/>
      <c r="E80" s="125"/>
      <c r="F80" s="125"/>
      <c r="G80" s="125"/>
      <c r="H80" s="126"/>
      <c r="I80" s="126"/>
      <c r="J80" s="127" t="str">
        <f aca="false">IF(OR($H80="",$I80="",$D80="",$I80&lt;$H80),"",ROUND((($I80-$H80)+1)/IF($D80="Daily",1,IF($D80="3x Weekly",7/3,IF($D80="Weekly",7,IF($D80="Fortnightly",14,IF($D80="Monthly",30.44,1000000)))))*IF($E80="",1,$E80),0))</f>
        <v/>
      </c>
      <c r="K80" s="127" t="str">
        <f aca="false">IF(OR($A80="",$H80="",$I80="",$I80&lt;$H80),"",SUMPRODUCT(('Content Calendar'!$C$4:$C$403=$A80)*ISNUMBER('Content Calendar'!$K$4:$K$403)*('Content Calendar'!$K$4:$K$403&gt;=$H80)*('Content Calendar'!$K$4:$K$403&lt;=$I80)*((($B80="")+('Content Calendar'!$S$4:$S$403=$B80))&gt;0)*((($C80="")+('Content Calendar'!$F$4:$F$403=$C80))&gt;0)))</f>
        <v/>
      </c>
      <c r="L80" s="128" t="str">
        <f aca="false">IF(OR($J80="",$K80="",N($J80)&lt;=0),"",$K80/$J80)</f>
        <v/>
      </c>
      <c r="M80" s="125"/>
      <c r="N80" s="125"/>
      <c r="O80" s="129"/>
    </row>
    <row r="81" customFormat="false" ht="15" hidden="false" customHeight="false" outlineLevel="0" collapsed="false">
      <c r="A81" s="125"/>
      <c r="B81" s="125"/>
      <c r="C81" s="125"/>
      <c r="D81" s="125"/>
      <c r="E81" s="125"/>
      <c r="F81" s="125"/>
      <c r="G81" s="125"/>
      <c r="H81" s="126"/>
      <c r="I81" s="126"/>
      <c r="J81" s="127" t="str">
        <f aca="false">IF(OR($H81="",$I81="",$D81="",$I81&lt;$H81),"",ROUND((($I81-$H81)+1)/IF($D81="Daily",1,IF($D81="3x Weekly",7/3,IF($D81="Weekly",7,IF($D81="Fortnightly",14,IF($D81="Monthly",30.44,1000000)))))*IF($E81="",1,$E81),0))</f>
        <v/>
      </c>
      <c r="K81" s="127" t="str">
        <f aca="false">IF(OR($A81="",$H81="",$I81="",$I81&lt;$H81),"",SUMPRODUCT(('Content Calendar'!$C$4:$C$403=$A81)*ISNUMBER('Content Calendar'!$K$4:$K$403)*('Content Calendar'!$K$4:$K$403&gt;=$H81)*('Content Calendar'!$K$4:$K$403&lt;=$I81)*((($B81="")+('Content Calendar'!$S$4:$S$403=$B81))&gt;0)*((($C81="")+('Content Calendar'!$F$4:$F$403=$C81))&gt;0)))</f>
        <v/>
      </c>
      <c r="L81" s="128" t="str">
        <f aca="false">IF(OR($J81="",$K81="",N($J81)&lt;=0),"",$K81/$J81)</f>
        <v/>
      </c>
      <c r="M81" s="125"/>
      <c r="N81" s="125"/>
      <c r="O81" s="129"/>
    </row>
    <row r="82" customFormat="false" ht="15" hidden="false" customHeight="false" outlineLevel="0" collapsed="false">
      <c r="A82" s="125"/>
      <c r="B82" s="125"/>
      <c r="C82" s="125"/>
      <c r="D82" s="125"/>
      <c r="E82" s="125"/>
      <c r="F82" s="125"/>
      <c r="G82" s="125"/>
      <c r="H82" s="126"/>
      <c r="I82" s="126"/>
      <c r="J82" s="127" t="str">
        <f aca="false">IF(OR($H82="",$I82="",$D82="",$I82&lt;$H82),"",ROUND((($I82-$H82)+1)/IF($D82="Daily",1,IF($D82="3x Weekly",7/3,IF($D82="Weekly",7,IF($D82="Fortnightly",14,IF($D82="Monthly",30.44,1000000)))))*IF($E82="",1,$E82),0))</f>
        <v/>
      </c>
      <c r="K82" s="127" t="str">
        <f aca="false">IF(OR($A82="",$H82="",$I82="",$I82&lt;$H82),"",SUMPRODUCT(('Content Calendar'!$C$4:$C$403=$A82)*ISNUMBER('Content Calendar'!$K$4:$K$403)*('Content Calendar'!$K$4:$K$403&gt;=$H82)*('Content Calendar'!$K$4:$K$403&lt;=$I82)*((($B82="")+('Content Calendar'!$S$4:$S$403=$B82))&gt;0)*((($C82="")+('Content Calendar'!$F$4:$F$403=$C82))&gt;0)))</f>
        <v/>
      </c>
      <c r="L82" s="128" t="str">
        <f aca="false">IF(OR($J82="",$K82="",N($J82)&lt;=0),"",$K82/$J82)</f>
        <v/>
      </c>
      <c r="M82" s="125"/>
      <c r="N82" s="125"/>
      <c r="O82" s="129"/>
    </row>
    <row r="83" customFormat="false" ht="15" hidden="false" customHeight="false" outlineLevel="0" collapsed="false">
      <c r="A83" s="125"/>
      <c r="B83" s="125"/>
      <c r="C83" s="125"/>
      <c r="D83" s="125"/>
      <c r="E83" s="125"/>
      <c r="F83" s="125"/>
      <c r="G83" s="125"/>
      <c r="H83" s="126"/>
      <c r="I83" s="126"/>
      <c r="J83" s="127" t="str">
        <f aca="false">IF(OR($H83="",$I83="",$D83="",$I83&lt;$H83),"",ROUND((($I83-$H83)+1)/IF($D83="Daily",1,IF($D83="3x Weekly",7/3,IF($D83="Weekly",7,IF($D83="Fortnightly",14,IF($D83="Monthly",30.44,1000000)))))*IF($E83="",1,$E83),0))</f>
        <v/>
      </c>
      <c r="K83" s="127" t="str">
        <f aca="false">IF(OR($A83="",$H83="",$I83="",$I83&lt;$H83),"",SUMPRODUCT(('Content Calendar'!$C$4:$C$403=$A83)*ISNUMBER('Content Calendar'!$K$4:$K$403)*('Content Calendar'!$K$4:$K$403&gt;=$H83)*('Content Calendar'!$K$4:$K$403&lt;=$I83)*((($B83="")+('Content Calendar'!$S$4:$S$403=$B83))&gt;0)*((($C83="")+('Content Calendar'!$F$4:$F$403=$C83))&gt;0)))</f>
        <v/>
      </c>
      <c r="L83" s="128" t="str">
        <f aca="false">IF(OR($J83="",$K83="",N($J83)&lt;=0),"",$K83/$J83)</f>
        <v/>
      </c>
      <c r="M83" s="125"/>
      <c r="N83" s="125"/>
      <c r="O83" s="129"/>
    </row>
    <row r="84" customFormat="false" ht="15" hidden="false" customHeight="false" outlineLevel="0" collapsed="false">
      <c r="A84" s="125"/>
      <c r="B84" s="125"/>
      <c r="C84" s="125"/>
      <c r="D84" s="125"/>
      <c r="E84" s="125"/>
      <c r="F84" s="125"/>
      <c r="G84" s="125"/>
      <c r="H84" s="126"/>
      <c r="I84" s="126"/>
      <c r="J84" s="127" t="str">
        <f aca="false">IF(OR($H84="",$I84="",$D84="",$I84&lt;$H84),"",ROUND((($I84-$H84)+1)/IF($D84="Daily",1,IF($D84="3x Weekly",7/3,IF($D84="Weekly",7,IF($D84="Fortnightly",14,IF($D84="Monthly",30.44,1000000)))))*IF($E84="",1,$E84),0))</f>
        <v/>
      </c>
      <c r="K84" s="127" t="str">
        <f aca="false">IF(OR($A84="",$H84="",$I84="",$I84&lt;$H84),"",SUMPRODUCT(('Content Calendar'!$C$4:$C$403=$A84)*ISNUMBER('Content Calendar'!$K$4:$K$403)*('Content Calendar'!$K$4:$K$403&gt;=$H84)*('Content Calendar'!$K$4:$K$403&lt;=$I84)*((($B84="")+('Content Calendar'!$S$4:$S$403=$B84))&gt;0)*((($C84="")+('Content Calendar'!$F$4:$F$403=$C84))&gt;0)))</f>
        <v/>
      </c>
      <c r="L84" s="128" t="str">
        <f aca="false">IF(OR($J84="",$K84="",N($J84)&lt;=0),"",$K84/$J84)</f>
        <v/>
      </c>
      <c r="M84" s="125"/>
      <c r="N84" s="125"/>
      <c r="O84" s="129"/>
    </row>
    <row r="85" customFormat="false" ht="15" hidden="false" customHeight="false" outlineLevel="0" collapsed="false">
      <c r="A85" s="125"/>
      <c r="B85" s="125"/>
      <c r="C85" s="125"/>
      <c r="D85" s="125"/>
      <c r="E85" s="125"/>
      <c r="F85" s="125"/>
      <c r="G85" s="125"/>
      <c r="H85" s="126"/>
      <c r="I85" s="126"/>
      <c r="J85" s="127" t="str">
        <f aca="false">IF(OR($H85="",$I85="",$D85="",$I85&lt;$H85),"",ROUND((($I85-$H85)+1)/IF($D85="Daily",1,IF($D85="3x Weekly",7/3,IF($D85="Weekly",7,IF($D85="Fortnightly",14,IF($D85="Monthly",30.44,1000000)))))*IF($E85="",1,$E85),0))</f>
        <v/>
      </c>
      <c r="K85" s="127" t="str">
        <f aca="false">IF(OR($A85="",$H85="",$I85="",$I85&lt;$H85),"",SUMPRODUCT(('Content Calendar'!$C$4:$C$403=$A85)*ISNUMBER('Content Calendar'!$K$4:$K$403)*('Content Calendar'!$K$4:$K$403&gt;=$H85)*('Content Calendar'!$K$4:$K$403&lt;=$I85)*((($B85="")+('Content Calendar'!$S$4:$S$403=$B85))&gt;0)*((($C85="")+('Content Calendar'!$F$4:$F$403=$C85))&gt;0)))</f>
        <v/>
      </c>
      <c r="L85" s="128" t="str">
        <f aca="false">IF(OR($J85="",$K85="",N($J85)&lt;=0),"",$K85/$J85)</f>
        <v/>
      </c>
      <c r="M85" s="125"/>
      <c r="N85" s="125"/>
      <c r="O85" s="129"/>
    </row>
    <row r="86" customFormat="false" ht="15" hidden="false" customHeight="false" outlineLevel="0" collapsed="false">
      <c r="A86" s="125"/>
      <c r="B86" s="125"/>
      <c r="C86" s="125"/>
      <c r="D86" s="125"/>
      <c r="E86" s="125"/>
      <c r="F86" s="125"/>
      <c r="G86" s="125"/>
      <c r="H86" s="126"/>
      <c r="I86" s="126"/>
      <c r="J86" s="127" t="str">
        <f aca="false">IF(OR($H86="",$I86="",$D86="",$I86&lt;$H86),"",ROUND((($I86-$H86)+1)/IF($D86="Daily",1,IF($D86="3x Weekly",7/3,IF($D86="Weekly",7,IF($D86="Fortnightly",14,IF($D86="Monthly",30.44,1000000)))))*IF($E86="",1,$E86),0))</f>
        <v/>
      </c>
      <c r="K86" s="127" t="str">
        <f aca="false">IF(OR($A86="",$H86="",$I86="",$I86&lt;$H86),"",SUMPRODUCT(('Content Calendar'!$C$4:$C$403=$A86)*ISNUMBER('Content Calendar'!$K$4:$K$403)*('Content Calendar'!$K$4:$K$403&gt;=$H86)*('Content Calendar'!$K$4:$K$403&lt;=$I86)*((($B86="")+('Content Calendar'!$S$4:$S$403=$B86))&gt;0)*((($C86="")+('Content Calendar'!$F$4:$F$403=$C86))&gt;0)))</f>
        <v/>
      </c>
      <c r="L86" s="128" t="str">
        <f aca="false">IF(OR($J86="",$K86="",N($J86)&lt;=0),"",$K86/$J86)</f>
        <v/>
      </c>
      <c r="M86" s="125"/>
      <c r="N86" s="125"/>
      <c r="O86" s="129"/>
    </row>
    <row r="87" customFormat="false" ht="15" hidden="false" customHeight="false" outlineLevel="0" collapsed="false">
      <c r="A87" s="125"/>
      <c r="B87" s="125"/>
      <c r="C87" s="125"/>
      <c r="D87" s="125"/>
      <c r="E87" s="125"/>
      <c r="F87" s="125"/>
      <c r="G87" s="125"/>
      <c r="H87" s="126"/>
      <c r="I87" s="126"/>
      <c r="J87" s="127" t="str">
        <f aca="false">IF(OR($H87="",$I87="",$D87="",$I87&lt;$H87),"",ROUND((($I87-$H87)+1)/IF($D87="Daily",1,IF($D87="3x Weekly",7/3,IF($D87="Weekly",7,IF($D87="Fortnightly",14,IF($D87="Monthly",30.44,1000000)))))*IF($E87="",1,$E87),0))</f>
        <v/>
      </c>
      <c r="K87" s="127" t="str">
        <f aca="false">IF(OR($A87="",$H87="",$I87="",$I87&lt;$H87),"",SUMPRODUCT(('Content Calendar'!$C$4:$C$403=$A87)*ISNUMBER('Content Calendar'!$K$4:$K$403)*('Content Calendar'!$K$4:$K$403&gt;=$H87)*('Content Calendar'!$K$4:$K$403&lt;=$I87)*((($B87="")+('Content Calendar'!$S$4:$S$403=$B87))&gt;0)*((($C87="")+('Content Calendar'!$F$4:$F$403=$C87))&gt;0)))</f>
        <v/>
      </c>
      <c r="L87" s="128" t="str">
        <f aca="false">IF(OR($J87="",$K87="",N($J87)&lt;=0),"",$K87/$J87)</f>
        <v/>
      </c>
      <c r="M87" s="125"/>
      <c r="N87" s="125"/>
      <c r="O87" s="129"/>
    </row>
    <row r="88" customFormat="false" ht="15" hidden="false" customHeight="false" outlineLevel="0" collapsed="false">
      <c r="A88" s="125"/>
      <c r="B88" s="125"/>
      <c r="C88" s="125"/>
      <c r="D88" s="125"/>
      <c r="E88" s="125"/>
      <c r="F88" s="125"/>
      <c r="G88" s="125"/>
      <c r="H88" s="126"/>
      <c r="I88" s="126"/>
      <c r="J88" s="127" t="str">
        <f aca="false">IF(OR($H88="",$I88="",$D88="",$I88&lt;$H88),"",ROUND((($I88-$H88)+1)/IF($D88="Daily",1,IF($D88="3x Weekly",7/3,IF($D88="Weekly",7,IF($D88="Fortnightly",14,IF($D88="Monthly",30.44,1000000)))))*IF($E88="",1,$E88),0))</f>
        <v/>
      </c>
      <c r="K88" s="127" t="str">
        <f aca="false">IF(OR($A88="",$H88="",$I88="",$I88&lt;$H88),"",SUMPRODUCT(('Content Calendar'!$C$4:$C$403=$A88)*ISNUMBER('Content Calendar'!$K$4:$K$403)*('Content Calendar'!$K$4:$K$403&gt;=$H88)*('Content Calendar'!$K$4:$K$403&lt;=$I88)*((($B88="")+('Content Calendar'!$S$4:$S$403=$B88))&gt;0)*((($C88="")+('Content Calendar'!$F$4:$F$403=$C88))&gt;0)))</f>
        <v/>
      </c>
      <c r="L88" s="128" t="str">
        <f aca="false">IF(OR($J88="",$K88="",N($J88)&lt;=0),"",$K88/$J88)</f>
        <v/>
      </c>
      <c r="M88" s="125"/>
      <c r="N88" s="125"/>
      <c r="O88" s="129"/>
    </row>
    <row r="89" customFormat="false" ht="15" hidden="false" customHeight="false" outlineLevel="0" collapsed="false">
      <c r="A89" s="125"/>
      <c r="B89" s="125"/>
      <c r="C89" s="125"/>
      <c r="D89" s="125"/>
      <c r="E89" s="125"/>
      <c r="F89" s="125"/>
      <c r="G89" s="125"/>
      <c r="H89" s="126"/>
      <c r="I89" s="126"/>
      <c r="J89" s="127" t="str">
        <f aca="false">IF(OR($H89="",$I89="",$D89="",$I89&lt;$H89),"",ROUND((($I89-$H89)+1)/IF($D89="Daily",1,IF($D89="3x Weekly",7/3,IF($D89="Weekly",7,IF($D89="Fortnightly",14,IF($D89="Monthly",30.44,1000000)))))*IF($E89="",1,$E89),0))</f>
        <v/>
      </c>
      <c r="K89" s="127" t="str">
        <f aca="false">IF(OR($A89="",$H89="",$I89="",$I89&lt;$H89),"",SUMPRODUCT(('Content Calendar'!$C$4:$C$403=$A89)*ISNUMBER('Content Calendar'!$K$4:$K$403)*('Content Calendar'!$K$4:$K$403&gt;=$H89)*('Content Calendar'!$K$4:$K$403&lt;=$I89)*((($B89="")+('Content Calendar'!$S$4:$S$403=$B89))&gt;0)*((($C89="")+('Content Calendar'!$F$4:$F$403=$C89))&gt;0)))</f>
        <v/>
      </c>
      <c r="L89" s="128" t="str">
        <f aca="false">IF(OR($J89="",$K89="",N($J89)&lt;=0),"",$K89/$J89)</f>
        <v/>
      </c>
      <c r="M89" s="125"/>
      <c r="N89" s="125"/>
      <c r="O89" s="129"/>
    </row>
    <row r="90" customFormat="false" ht="15" hidden="false" customHeight="false" outlineLevel="0" collapsed="false">
      <c r="A90" s="125"/>
      <c r="B90" s="125"/>
      <c r="C90" s="125"/>
      <c r="D90" s="125"/>
      <c r="E90" s="125"/>
      <c r="F90" s="125"/>
      <c r="G90" s="125"/>
      <c r="H90" s="126"/>
      <c r="I90" s="126"/>
      <c r="J90" s="127" t="str">
        <f aca="false">IF(OR($H90="",$I90="",$D90="",$I90&lt;$H90),"",ROUND((($I90-$H90)+1)/IF($D90="Daily",1,IF($D90="3x Weekly",7/3,IF($D90="Weekly",7,IF($D90="Fortnightly",14,IF($D90="Monthly",30.44,1000000)))))*IF($E90="",1,$E90),0))</f>
        <v/>
      </c>
      <c r="K90" s="127" t="str">
        <f aca="false">IF(OR($A90="",$H90="",$I90="",$I90&lt;$H90),"",SUMPRODUCT(('Content Calendar'!$C$4:$C$403=$A90)*ISNUMBER('Content Calendar'!$K$4:$K$403)*('Content Calendar'!$K$4:$K$403&gt;=$H90)*('Content Calendar'!$K$4:$K$403&lt;=$I90)*((($B90="")+('Content Calendar'!$S$4:$S$403=$B90))&gt;0)*((($C90="")+('Content Calendar'!$F$4:$F$403=$C90))&gt;0)))</f>
        <v/>
      </c>
      <c r="L90" s="128" t="str">
        <f aca="false">IF(OR($J90="",$K90="",N($J90)&lt;=0),"",$K90/$J90)</f>
        <v/>
      </c>
      <c r="M90" s="125"/>
      <c r="N90" s="125"/>
      <c r="O90" s="129"/>
    </row>
    <row r="91" customFormat="false" ht="15" hidden="false" customHeight="false" outlineLevel="0" collapsed="false">
      <c r="A91" s="125"/>
      <c r="B91" s="125"/>
      <c r="C91" s="125"/>
      <c r="D91" s="125"/>
      <c r="E91" s="125"/>
      <c r="F91" s="125"/>
      <c r="G91" s="125"/>
      <c r="H91" s="126"/>
      <c r="I91" s="126"/>
      <c r="J91" s="127" t="str">
        <f aca="false">IF(OR($H91="",$I91="",$D91="",$I91&lt;$H91),"",ROUND((($I91-$H91)+1)/IF($D91="Daily",1,IF($D91="3x Weekly",7/3,IF($D91="Weekly",7,IF($D91="Fortnightly",14,IF($D91="Monthly",30.44,1000000)))))*IF($E91="",1,$E91),0))</f>
        <v/>
      </c>
      <c r="K91" s="127" t="str">
        <f aca="false">IF(OR($A91="",$H91="",$I91="",$I91&lt;$H91),"",SUMPRODUCT(('Content Calendar'!$C$4:$C$403=$A91)*ISNUMBER('Content Calendar'!$K$4:$K$403)*('Content Calendar'!$K$4:$K$403&gt;=$H91)*('Content Calendar'!$K$4:$K$403&lt;=$I91)*((($B91="")+('Content Calendar'!$S$4:$S$403=$B91))&gt;0)*((($C91="")+('Content Calendar'!$F$4:$F$403=$C91))&gt;0)))</f>
        <v/>
      </c>
      <c r="L91" s="128" t="str">
        <f aca="false">IF(OR($J91="",$K91="",N($J91)&lt;=0),"",$K91/$J91)</f>
        <v/>
      </c>
      <c r="M91" s="125"/>
      <c r="N91" s="125"/>
      <c r="O91" s="129"/>
    </row>
    <row r="92" customFormat="false" ht="15" hidden="false" customHeight="false" outlineLevel="0" collapsed="false">
      <c r="A92" s="125"/>
      <c r="B92" s="125"/>
      <c r="C92" s="125"/>
      <c r="D92" s="125"/>
      <c r="E92" s="125"/>
      <c r="F92" s="125"/>
      <c r="G92" s="125"/>
      <c r="H92" s="126"/>
      <c r="I92" s="126"/>
      <c r="J92" s="127" t="str">
        <f aca="false">IF(OR($H92="",$I92="",$D92="",$I92&lt;$H92),"",ROUND((($I92-$H92)+1)/IF($D92="Daily",1,IF($D92="3x Weekly",7/3,IF($D92="Weekly",7,IF($D92="Fortnightly",14,IF($D92="Monthly",30.44,1000000)))))*IF($E92="",1,$E92),0))</f>
        <v/>
      </c>
      <c r="K92" s="127" t="str">
        <f aca="false">IF(OR($A92="",$H92="",$I92="",$I92&lt;$H92),"",SUMPRODUCT(('Content Calendar'!$C$4:$C$403=$A92)*ISNUMBER('Content Calendar'!$K$4:$K$403)*('Content Calendar'!$K$4:$K$403&gt;=$H92)*('Content Calendar'!$K$4:$K$403&lt;=$I92)*((($B92="")+('Content Calendar'!$S$4:$S$403=$B92))&gt;0)*((($C92="")+('Content Calendar'!$F$4:$F$403=$C92))&gt;0)))</f>
        <v/>
      </c>
      <c r="L92" s="128" t="str">
        <f aca="false">IF(OR($J92="",$K92="",N($J92)&lt;=0),"",$K92/$J92)</f>
        <v/>
      </c>
      <c r="M92" s="125"/>
      <c r="N92" s="125"/>
      <c r="O92" s="129"/>
    </row>
    <row r="93" customFormat="false" ht="15" hidden="false" customHeight="false" outlineLevel="0" collapsed="false">
      <c r="A93" s="125"/>
      <c r="B93" s="125"/>
      <c r="C93" s="125"/>
      <c r="D93" s="125"/>
      <c r="E93" s="125"/>
      <c r="F93" s="125"/>
      <c r="G93" s="125"/>
      <c r="H93" s="126"/>
      <c r="I93" s="126"/>
      <c r="J93" s="127" t="str">
        <f aca="false">IF(OR($H93="",$I93="",$D93="",$I93&lt;$H93),"",ROUND((($I93-$H93)+1)/IF($D93="Daily",1,IF($D93="3x Weekly",7/3,IF($D93="Weekly",7,IF($D93="Fortnightly",14,IF($D93="Monthly",30.44,1000000)))))*IF($E93="",1,$E93),0))</f>
        <v/>
      </c>
      <c r="K93" s="127" t="str">
        <f aca="false">IF(OR($A93="",$H93="",$I93="",$I93&lt;$H93),"",SUMPRODUCT(('Content Calendar'!$C$4:$C$403=$A93)*ISNUMBER('Content Calendar'!$K$4:$K$403)*('Content Calendar'!$K$4:$K$403&gt;=$H93)*('Content Calendar'!$K$4:$K$403&lt;=$I93)*((($B93="")+('Content Calendar'!$S$4:$S$403=$B93))&gt;0)*((($C93="")+('Content Calendar'!$F$4:$F$403=$C93))&gt;0)))</f>
        <v/>
      </c>
      <c r="L93" s="128" t="str">
        <f aca="false">IF(OR($J93="",$K93="",N($J93)&lt;=0),"",$K93/$J93)</f>
        <v/>
      </c>
      <c r="M93" s="125"/>
      <c r="N93" s="125"/>
      <c r="O93" s="129"/>
    </row>
    <row r="94" customFormat="false" ht="15" hidden="false" customHeight="false" outlineLevel="0" collapsed="false">
      <c r="A94" s="125"/>
      <c r="B94" s="125"/>
      <c r="C94" s="125"/>
      <c r="D94" s="125"/>
      <c r="E94" s="125"/>
      <c r="F94" s="125"/>
      <c r="G94" s="125"/>
      <c r="H94" s="126"/>
      <c r="I94" s="126"/>
      <c r="J94" s="127" t="str">
        <f aca="false">IF(OR($H94="",$I94="",$D94="",$I94&lt;$H94),"",ROUND((($I94-$H94)+1)/IF($D94="Daily",1,IF($D94="3x Weekly",7/3,IF($D94="Weekly",7,IF($D94="Fortnightly",14,IF($D94="Monthly",30.44,1000000)))))*IF($E94="",1,$E94),0))</f>
        <v/>
      </c>
      <c r="K94" s="127" t="str">
        <f aca="false">IF(OR($A94="",$H94="",$I94="",$I94&lt;$H94),"",SUMPRODUCT(('Content Calendar'!$C$4:$C$403=$A94)*ISNUMBER('Content Calendar'!$K$4:$K$403)*('Content Calendar'!$K$4:$K$403&gt;=$H94)*('Content Calendar'!$K$4:$K$403&lt;=$I94)*((($B94="")+('Content Calendar'!$S$4:$S$403=$B94))&gt;0)*((($C94="")+('Content Calendar'!$F$4:$F$403=$C94))&gt;0)))</f>
        <v/>
      </c>
      <c r="L94" s="128" t="str">
        <f aca="false">IF(OR($J94="",$K94="",N($J94)&lt;=0),"",$K94/$J94)</f>
        <v/>
      </c>
      <c r="M94" s="125"/>
      <c r="N94" s="125"/>
      <c r="O94" s="129"/>
    </row>
    <row r="95" customFormat="false" ht="15" hidden="false" customHeight="false" outlineLevel="0" collapsed="false">
      <c r="A95" s="125"/>
      <c r="B95" s="125"/>
      <c r="C95" s="125"/>
      <c r="D95" s="125"/>
      <c r="E95" s="125"/>
      <c r="F95" s="125"/>
      <c r="G95" s="125"/>
      <c r="H95" s="126"/>
      <c r="I95" s="126"/>
      <c r="J95" s="127" t="str">
        <f aca="false">IF(OR($H95="",$I95="",$D95="",$I95&lt;$H95),"",ROUND((($I95-$H95)+1)/IF($D95="Daily",1,IF($D95="3x Weekly",7/3,IF($D95="Weekly",7,IF($D95="Fortnightly",14,IF($D95="Monthly",30.44,1000000)))))*IF($E95="",1,$E95),0))</f>
        <v/>
      </c>
      <c r="K95" s="127" t="str">
        <f aca="false">IF(OR($A95="",$H95="",$I95="",$I95&lt;$H95),"",SUMPRODUCT(('Content Calendar'!$C$4:$C$403=$A95)*ISNUMBER('Content Calendar'!$K$4:$K$403)*('Content Calendar'!$K$4:$K$403&gt;=$H95)*('Content Calendar'!$K$4:$K$403&lt;=$I95)*((($B95="")+('Content Calendar'!$S$4:$S$403=$B95))&gt;0)*((($C95="")+('Content Calendar'!$F$4:$F$403=$C95))&gt;0)))</f>
        <v/>
      </c>
      <c r="L95" s="128" t="str">
        <f aca="false">IF(OR($J95="",$K95="",N($J95)&lt;=0),"",$K95/$J95)</f>
        <v/>
      </c>
      <c r="M95" s="125"/>
      <c r="N95" s="125"/>
      <c r="O95" s="129"/>
    </row>
    <row r="96" customFormat="false" ht="15" hidden="false" customHeight="false" outlineLevel="0" collapsed="false">
      <c r="A96" s="125"/>
      <c r="B96" s="125"/>
      <c r="C96" s="125"/>
      <c r="D96" s="125"/>
      <c r="E96" s="125"/>
      <c r="F96" s="125"/>
      <c r="G96" s="125"/>
      <c r="H96" s="126"/>
      <c r="I96" s="126"/>
      <c r="J96" s="127" t="str">
        <f aca="false">IF(OR($H96="",$I96="",$D96="",$I96&lt;$H96),"",ROUND((($I96-$H96)+1)/IF($D96="Daily",1,IF($D96="3x Weekly",7/3,IF($D96="Weekly",7,IF($D96="Fortnightly",14,IF($D96="Monthly",30.44,1000000)))))*IF($E96="",1,$E96),0))</f>
        <v/>
      </c>
      <c r="K96" s="127" t="str">
        <f aca="false">IF(OR($A96="",$H96="",$I96="",$I96&lt;$H96),"",SUMPRODUCT(('Content Calendar'!$C$4:$C$403=$A96)*ISNUMBER('Content Calendar'!$K$4:$K$403)*('Content Calendar'!$K$4:$K$403&gt;=$H96)*('Content Calendar'!$K$4:$K$403&lt;=$I96)*((($B96="")+('Content Calendar'!$S$4:$S$403=$B96))&gt;0)*((($C96="")+('Content Calendar'!$F$4:$F$403=$C96))&gt;0)))</f>
        <v/>
      </c>
      <c r="L96" s="128" t="str">
        <f aca="false">IF(OR($J96="",$K96="",N($J96)&lt;=0),"",$K96/$J96)</f>
        <v/>
      </c>
      <c r="M96" s="125"/>
      <c r="N96" s="125"/>
      <c r="O96" s="129"/>
    </row>
    <row r="97" customFormat="false" ht="15" hidden="false" customHeight="false" outlineLevel="0" collapsed="false">
      <c r="A97" s="125"/>
      <c r="B97" s="125"/>
      <c r="C97" s="125"/>
      <c r="D97" s="125"/>
      <c r="E97" s="125"/>
      <c r="F97" s="125"/>
      <c r="G97" s="125"/>
      <c r="H97" s="126"/>
      <c r="I97" s="126"/>
      <c r="J97" s="127" t="str">
        <f aca="false">IF(OR($H97="",$I97="",$D97="",$I97&lt;$H97),"",ROUND((($I97-$H97)+1)/IF($D97="Daily",1,IF($D97="3x Weekly",7/3,IF($D97="Weekly",7,IF($D97="Fortnightly",14,IF($D97="Monthly",30.44,1000000)))))*IF($E97="",1,$E97),0))</f>
        <v/>
      </c>
      <c r="K97" s="127" t="str">
        <f aca="false">IF(OR($A97="",$H97="",$I97="",$I97&lt;$H97),"",SUMPRODUCT(('Content Calendar'!$C$4:$C$403=$A97)*ISNUMBER('Content Calendar'!$K$4:$K$403)*('Content Calendar'!$K$4:$K$403&gt;=$H97)*('Content Calendar'!$K$4:$K$403&lt;=$I97)*((($B97="")+('Content Calendar'!$S$4:$S$403=$B97))&gt;0)*((($C97="")+('Content Calendar'!$F$4:$F$403=$C97))&gt;0)))</f>
        <v/>
      </c>
      <c r="L97" s="128" t="str">
        <f aca="false">IF(OR($J97="",$K97="",N($J97)&lt;=0),"",$K97/$J97)</f>
        <v/>
      </c>
      <c r="M97" s="125"/>
      <c r="N97" s="125"/>
      <c r="O97" s="129"/>
    </row>
    <row r="98" customFormat="false" ht="15" hidden="false" customHeight="false" outlineLevel="0" collapsed="false">
      <c r="A98" s="125"/>
      <c r="B98" s="125"/>
      <c r="C98" s="125"/>
      <c r="D98" s="125"/>
      <c r="E98" s="125"/>
      <c r="F98" s="125"/>
      <c r="G98" s="125"/>
      <c r="H98" s="126"/>
      <c r="I98" s="126"/>
      <c r="J98" s="127" t="str">
        <f aca="false">IF(OR($H98="",$I98="",$D98="",$I98&lt;$H98),"",ROUND((($I98-$H98)+1)/IF($D98="Daily",1,IF($D98="3x Weekly",7/3,IF($D98="Weekly",7,IF($D98="Fortnightly",14,IF($D98="Monthly",30.44,1000000)))))*IF($E98="",1,$E98),0))</f>
        <v/>
      </c>
      <c r="K98" s="127" t="str">
        <f aca="false">IF(OR($A98="",$H98="",$I98="",$I98&lt;$H98),"",SUMPRODUCT(('Content Calendar'!$C$4:$C$403=$A98)*ISNUMBER('Content Calendar'!$K$4:$K$403)*('Content Calendar'!$K$4:$K$403&gt;=$H98)*('Content Calendar'!$K$4:$K$403&lt;=$I98)*((($B98="")+('Content Calendar'!$S$4:$S$403=$B98))&gt;0)*((($C98="")+('Content Calendar'!$F$4:$F$403=$C98))&gt;0)))</f>
        <v/>
      </c>
      <c r="L98" s="128" t="str">
        <f aca="false">IF(OR($J98="",$K98="",N($J98)&lt;=0),"",$K98/$J98)</f>
        <v/>
      </c>
      <c r="M98" s="125"/>
      <c r="N98" s="125"/>
      <c r="O98" s="129"/>
    </row>
    <row r="99" customFormat="false" ht="15" hidden="false" customHeight="false" outlineLevel="0" collapsed="false">
      <c r="A99" s="125"/>
      <c r="B99" s="125"/>
      <c r="C99" s="125"/>
      <c r="D99" s="125"/>
      <c r="E99" s="125"/>
      <c r="F99" s="125"/>
      <c r="G99" s="125"/>
      <c r="H99" s="126"/>
      <c r="I99" s="126"/>
      <c r="J99" s="127" t="str">
        <f aca="false">IF(OR($H99="",$I99="",$D99="",$I99&lt;$H99),"",ROUND((($I99-$H99)+1)/IF($D99="Daily",1,IF($D99="3x Weekly",7/3,IF($D99="Weekly",7,IF($D99="Fortnightly",14,IF($D99="Monthly",30.44,1000000)))))*IF($E99="",1,$E99),0))</f>
        <v/>
      </c>
      <c r="K99" s="127" t="str">
        <f aca="false">IF(OR($A99="",$H99="",$I99="",$I99&lt;$H99),"",SUMPRODUCT(('Content Calendar'!$C$4:$C$403=$A99)*ISNUMBER('Content Calendar'!$K$4:$K$403)*('Content Calendar'!$K$4:$K$403&gt;=$H99)*('Content Calendar'!$K$4:$K$403&lt;=$I99)*((($B99="")+('Content Calendar'!$S$4:$S$403=$B99))&gt;0)*((($C99="")+('Content Calendar'!$F$4:$F$403=$C99))&gt;0)))</f>
        <v/>
      </c>
      <c r="L99" s="128" t="str">
        <f aca="false">IF(OR($J99="",$K99="",N($J99)&lt;=0),"",$K99/$J99)</f>
        <v/>
      </c>
      <c r="M99" s="125"/>
      <c r="N99" s="125"/>
      <c r="O99" s="129"/>
    </row>
    <row r="100" customFormat="false" ht="15" hidden="false" customHeight="false" outlineLevel="0" collapsed="false">
      <c r="A100" s="125"/>
      <c r="B100" s="125"/>
      <c r="C100" s="125"/>
      <c r="D100" s="125"/>
      <c r="E100" s="125"/>
      <c r="F100" s="125"/>
      <c r="G100" s="125"/>
      <c r="H100" s="126"/>
      <c r="I100" s="126"/>
      <c r="J100" s="127" t="str">
        <f aca="false">IF(OR($H100="",$I100="",$D100="",$I100&lt;$H100),"",ROUND((($I100-$H100)+1)/IF($D100="Daily",1,IF($D100="3x Weekly",7/3,IF($D100="Weekly",7,IF($D100="Fortnightly",14,IF($D100="Monthly",30.44,1000000)))))*IF($E100="",1,$E100),0))</f>
        <v/>
      </c>
      <c r="K100" s="127" t="str">
        <f aca="false">IF(OR($A100="",$H100="",$I100="",$I100&lt;$H100),"",SUMPRODUCT(('Content Calendar'!$C$4:$C$403=$A100)*ISNUMBER('Content Calendar'!$K$4:$K$403)*('Content Calendar'!$K$4:$K$403&gt;=$H100)*('Content Calendar'!$K$4:$K$403&lt;=$I100)*((($B100="")+('Content Calendar'!$S$4:$S$403=$B100))&gt;0)*((($C100="")+('Content Calendar'!$F$4:$F$403=$C100))&gt;0)))</f>
        <v/>
      </c>
      <c r="L100" s="128" t="str">
        <f aca="false">IF(OR($J100="",$K100="",N($J100)&lt;=0),"",$K100/$J100)</f>
        <v/>
      </c>
      <c r="M100" s="125"/>
      <c r="N100" s="125"/>
      <c r="O100" s="129"/>
    </row>
    <row r="101" customFormat="false" ht="15" hidden="false" customHeight="false" outlineLevel="0" collapsed="false">
      <c r="A101" s="125"/>
      <c r="B101" s="125"/>
      <c r="C101" s="125"/>
      <c r="D101" s="125"/>
      <c r="E101" s="125"/>
      <c r="F101" s="125"/>
      <c r="G101" s="125"/>
      <c r="H101" s="126"/>
      <c r="I101" s="126"/>
      <c r="J101" s="127" t="str">
        <f aca="false">IF(OR($H101="",$I101="",$D101="",$I101&lt;$H101),"",ROUND((($I101-$H101)+1)/IF($D101="Daily",1,IF($D101="3x Weekly",7/3,IF($D101="Weekly",7,IF($D101="Fortnightly",14,IF($D101="Monthly",30.44,1000000)))))*IF($E101="",1,$E101),0))</f>
        <v/>
      </c>
      <c r="K101" s="127" t="str">
        <f aca="false">IF(OR($A101="",$H101="",$I101="",$I101&lt;$H101),"",SUMPRODUCT(('Content Calendar'!$C$4:$C$403=$A101)*ISNUMBER('Content Calendar'!$K$4:$K$403)*('Content Calendar'!$K$4:$K$403&gt;=$H101)*('Content Calendar'!$K$4:$K$403&lt;=$I101)*((($B101="")+('Content Calendar'!$S$4:$S$403=$B101))&gt;0)*((($C101="")+('Content Calendar'!$F$4:$F$403=$C101))&gt;0)))</f>
        <v/>
      </c>
      <c r="L101" s="128" t="str">
        <f aca="false">IF(OR($J101="",$K101="",N($J101)&lt;=0),"",$K101/$J101)</f>
        <v/>
      </c>
      <c r="M101" s="125"/>
      <c r="N101" s="125"/>
      <c r="O101" s="129"/>
    </row>
    <row r="102" customFormat="false" ht="15" hidden="false" customHeight="false" outlineLevel="0" collapsed="false">
      <c r="A102" s="125"/>
      <c r="B102" s="125"/>
      <c r="C102" s="125"/>
      <c r="D102" s="125"/>
      <c r="E102" s="125"/>
      <c r="F102" s="125"/>
      <c r="G102" s="125"/>
      <c r="H102" s="126"/>
      <c r="I102" s="126"/>
      <c r="J102" s="127" t="str">
        <f aca="false">IF(OR($H102="",$I102="",$D102="",$I102&lt;$H102),"",ROUND((($I102-$H102)+1)/IF($D102="Daily",1,IF($D102="3x Weekly",7/3,IF($D102="Weekly",7,IF($D102="Fortnightly",14,IF($D102="Monthly",30.44,1000000)))))*IF($E102="",1,$E102),0))</f>
        <v/>
      </c>
      <c r="K102" s="127" t="str">
        <f aca="false">IF(OR($A102="",$H102="",$I102="",$I102&lt;$H102),"",SUMPRODUCT(('Content Calendar'!$C$4:$C$403=$A102)*ISNUMBER('Content Calendar'!$K$4:$K$403)*('Content Calendar'!$K$4:$K$403&gt;=$H102)*('Content Calendar'!$K$4:$K$403&lt;=$I102)*((($B102="")+('Content Calendar'!$S$4:$S$403=$B102))&gt;0)*((($C102="")+('Content Calendar'!$F$4:$F$403=$C102))&gt;0)))</f>
        <v/>
      </c>
      <c r="L102" s="128" t="str">
        <f aca="false">IF(OR($J102="",$K102="",N($J102)&lt;=0),"",$K102/$J102)</f>
        <v/>
      </c>
      <c r="M102" s="125"/>
      <c r="N102" s="125"/>
      <c r="O102" s="129"/>
    </row>
    <row r="103" customFormat="false" ht="15" hidden="false" customHeight="false" outlineLevel="0" collapsed="false">
      <c r="A103" s="125"/>
      <c r="B103" s="125"/>
      <c r="C103" s="125"/>
      <c r="D103" s="125"/>
      <c r="E103" s="125"/>
      <c r="F103" s="125"/>
      <c r="G103" s="125"/>
      <c r="H103" s="126"/>
      <c r="I103" s="126"/>
      <c r="J103" s="127" t="str">
        <f aca="false">IF(OR($H103="",$I103="",$D103="",$I103&lt;$H103),"",ROUND((($I103-$H103)+1)/IF($D103="Daily",1,IF($D103="3x Weekly",7/3,IF($D103="Weekly",7,IF($D103="Fortnightly",14,IF($D103="Monthly",30.44,1000000)))))*IF($E103="",1,$E103),0))</f>
        <v/>
      </c>
      <c r="K103" s="127" t="str">
        <f aca="false">IF(OR($A103="",$H103="",$I103="",$I103&lt;$H103),"",SUMPRODUCT(('Content Calendar'!$C$4:$C$403=$A103)*ISNUMBER('Content Calendar'!$K$4:$K$403)*('Content Calendar'!$K$4:$K$403&gt;=$H103)*('Content Calendar'!$K$4:$K$403&lt;=$I103)*((($B103="")+('Content Calendar'!$S$4:$S$403=$B103))&gt;0)*((($C103="")+('Content Calendar'!$F$4:$F$403=$C103))&gt;0)))</f>
        <v/>
      </c>
      <c r="L103" s="128" t="str">
        <f aca="false">IF(OR($J103="",$K103="",N($J103)&lt;=0),"",$K103/$J103)</f>
        <v/>
      </c>
      <c r="M103" s="125"/>
      <c r="N103" s="125"/>
      <c r="O103" s="129"/>
    </row>
    <row r="104" customFormat="false" ht="18" hidden="false" customHeight="true" outlineLevel="0" collapsed="false">
      <c r="A104" s="112" t="s">
        <v>1482</v>
      </c>
      <c r="B104" s="112"/>
      <c r="C104" s="112"/>
      <c r="D104" s="112"/>
      <c r="E104" s="112"/>
      <c r="F104" s="112"/>
      <c r="G104" s="112"/>
      <c r="H104" s="112"/>
      <c r="I104" s="112"/>
      <c r="J104" s="112"/>
    </row>
    <row r="106" customFormat="false" ht="19.5" hidden="false" customHeight="true" outlineLevel="0" collapsed="false">
      <c r="A106" s="50" t="s">
        <v>1567</v>
      </c>
      <c r="B106" s="50"/>
      <c r="C106" s="50"/>
      <c r="D106" s="50"/>
      <c r="E106" s="50"/>
      <c r="F106" s="50"/>
      <c r="G106" s="50"/>
      <c r="H106" s="50"/>
      <c r="I106" s="50"/>
      <c r="J106" s="50"/>
      <c r="K106" s="50"/>
      <c r="L106" s="50"/>
      <c r="M106" s="50"/>
      <c r="N106" s="50"/>
      <c r="O106" s="50"/>
    </row>
    <row r="107" customFormat="false" ht="18" hidden="false" customHeight="true" outlineLevel="0" collapsed="false">
      <c r="A107" s="44" t="s">
        <v>569</v>
      </c>
      <c r="B107" s="44" t="s">
        <v>1568</v>
      </c>
      <c r="C107" s="44" t="s">
        <v>1569</v>
      </c>
      <c r="D107" s="44" t="s">
        <v>1570</v>
      </c>
      <c r="E107" s="44" t="s">
        <v>1571</v>
      </c>
      <c r="F107" s="44" t="s">
        <v>1572</v>
      </c>
    </row>
    <row r="108" customFormat="false" ht="43.5" hidden="false" customHeight="true" outlineLevel="0" collapsed="false">
      <c r="A108" s="58" t="s">
        <v>1573</v>
      </c>
      <c r="B108" s="52" t="s">
        <v>1574</v>
      </c>
      <c r="C108" s="52" t="s">
        <v>1575</v>
      </c>
      <c r="D108" s="52" t="s">
        <v>1576</v>
      </c>
      <c r="E108" s="52" t="s">
        <v>1577</v>
      </c>
      <c r="F108" s="52" t="s">
        <v>1578</v>
      </c>
    </row>
    <row r="109" customFormat="false" ht="33.75" hidden="false" customHeight="true" outlineLevel="0" collapsed="false">
      <c r="A109" s="57" t="s">
        <v>1579</v>
      </c>
      <c r="B109" s="55" t="s">
        <v>1580</v>
      </c>
      <c r="C109" s="55" t="s">
        <v>1581</v>
      </c>
      <c r="D109" s="55" t="s">
        <v>1582</v>
      </c>
      <c r="E109" s="55" t="s">
        <v>1583</v>
      </c>
      <c r="F109" s="55" t="s">
        <v>1584</v>
      </c>
    </row>
    <row r="110" customFormat="false" ht="33.75" hidden="false" customHeight="true" outlineLevel="0" collapsed="false">
      <c r="A110" s="58" t="s">
        <v>1585</v>
      </c>
      <c r="B110" s="52" t="s">
        <v>1586</v>
      </c>
      <c r="C110" s="52" t="s">
        <v>1587</v>
      </c>
      <c r="D110" s="52" t="s">
        <v>1588</v>
      </c>
      <c r="E110" s="52" t="s">
        <v>1589</v>
      </c>
      <c r="F110" s="52" t="s">
        <v>1590</v>
      </c>
    </row>
    <row r="111" customFormat="false" ht="43.5" hidden="false" customHeight="true" outlineLevel="0" collapsed="false">
      <c r="A111" s="57" t="s">
        <v>1591</v>
      </c>
      <c r="B111" s="55" t="s">
        <v>1592</v>
      </c>
      <c r="C111" s="55" t="s">
        <v>1593</v>
      </c>
      <c r="D111" s="55" t="s">
        <v>1594</v>
      </c>
      <c r="E111" s="55" t="s">
        <v>1595</v>
      </c>
      <c r="F111" s="55" t="s">
        <v>1596</v>
      </c>
    </row>
    <row r="112" customFormat="false" ht="33.75" hidden="false" customHeight="true" outlineLevel="0" collapsed="false">
      <c r="A112" s="58" t="s">
        <v>1597</v>
      </c>
      <c r="B112" s="52" t="s">
        <v>1598</v>
      </c>
      <c r="C112" s="52" t="s">
        <v>1599</v>
      </c>
      <c r="D112" s="52" t="s">
        <v>1600</v>
      </c>
      <c r="E112" s="52" t="s">
        <v>1601</v>
      </c>
      <c r="F112" s="52" t="s">
        <v>1602</v>
      </c>
    </row>
    <row r="113" customFormat="false" ht="33.75" hidden="false" customHeight="true" outlineLevel="0" collapsed="false">
      <c r="A113" s="57" t="s">
        <v>1603</v>
      </c>
      <c r="B113" s="55" t="s">
        <v>1604</v>
      </c>
      <c r="C113" s="55" t="s">
        <v>1605</v>
      </c>
      <c r="D113" s="55" t="s">
        <v>1606</v>
      </c>
      <c r="E113" s="55" t="s">
        <v>1607</v>
      </c>
      <c r="F113" s="55" t="s">
        <v>1608</v>
      </c>
    </row>
    <row r="114" customFormat="false" ht="33.75" hidden="false" customHeight="true" outlineLevel="0" collapsed="false">
      <c r="A114" s="58" t="s">
        <v>1609</v>
      </c>
      <c r="B114" s="52" t="s">
        <v>1610</v>
      </c>
      <c r="C114" s="52" t="s">
        <v>1611</v>
      </c>
      <c r="D114" s="52" t="s">
        <v>1612</v>
      </c>
      <c r="E114" s="52" t="s">
        <v>1613</v>
      </c>
      <c r="F114" s="52" t="s">
        <v>1614</v>
      </c>
    </row>
    <row r="115" customFormat="false" ht="43.5" hidden="false" customHeight="true" outlineLevel="0" collapsed="false">
      <c r="A115" s="57" t="s">
        <v>1615</v>
      </c>
      <c r="B115" s="55" t="s">
        <v>1616</v>
      </c>
      <c r="C115" s="55" t="s">
        <v>1617</v>
      </c>
      <c r="D115" s="55" t="s">
        <v>1618</v>
      </c>
      <c r="E115" s="55" t="s">
        <v>1619</v>
      </c>
      <c r="F115" s="55" t="s">
        <v>1620</v>
      </c>
    </row>
    <row r="116" customFormat="false" ht="43.5" hidden="false" customHeight="true" outlineLevel="0" collapsed="false">
      <c r="A116" s="58" t="s">
        <v>1621</v>
      </c>
      <c r="B116" s="52" t="s">
        <v>1622</v>
      </c>
      <c r="C116" s="52" t="s">
        <v>311</v>
      </c>
      <c r="D116" s="52" t="s">
        <v>1623</v>
      </c>
      <c r="E116" s="52" t="s">
        <v>1624</v>
      </c>
      <c r="F116" s="52" t="s">
        <v>1625</v>
      </c>
    </row>
    <row r="117" customFormat="false" ht="33.75" hidden="false" customHeight="true" outlineLevel="0" collapsed="false">
      <c r="A117" s="57" t="s">
        <v>1626</v>
      </c>
      <c r="B117" s="55" t="s">
        <v>1627</v>
      </c>
      <c r="C117" s="55" t="s">
        <v>1628</v>
      </c>
      <c r="D117" s="55" t="s">
        <v>1629</v>
      </c>
      <c r="E117" s="55" t="s">
        <v>1630</v>
      </c>
      <c r="F117" s="55" t="s">
        <v>1631</v>
      </c>
    </row>
    <row r="118" customFormat="false" ht="33.75" hidden="false" customHeight="true" outlineLevel="0" collapsed="false">
      <c r="A118" s="58" t="s">
        <v>1632</v>
      </c>
      <c r="B118" s="52" t="s">
        <v>1633</v>
      </c>
      <c r="C118" s="52" t="s">
        <v>1634</v>
      </c>
      <c r="D118" s="52" t="s">
        <v>1635</v>
      </c>
      <c r="E118" s="52" t="s">
        <v>1636</v>
      </c>
      <c r="F118" s="52" t="s">
        <v>1637</v>
      </c>
    </row>
    <row r="119" customFormat="false" ht="33.75" hidden="false" customHeight="true" outlineLevel="0" collapsed="false">
      <c r="A119" s="57" t="s">
        <v>1638</v>
      </c>
      <c r="B119" s="55" t="s">
        <v>1639</v>
      </c>
      <c r="C119" s="55" t="s">
        <v>311</v>
      </c>
      <c r="D119" s="55" t="s">
        <v>311</v>
      </c>
      <c r="E119" s="55" t="s">
        <v>1640</v>
      </c>
      <c r="F119" s="55" t="s">
        <v>1641</v>
      </c>
    </row>
    <row r="120" customFormat="false" ht="43.5" hidden="false" customHeight="true" outlineLevel="0" collapsed="false">
      <c r="A120" s="58" t="s">
        <v>1642</v>
      </c>
      <c r="B120" s="52" t="s">
        <v>1643</v>
      </c>
      <c r="C120" s="52" t="s">
        <v>1644</v>
      </c>
      <c r="D120" s="52" t="s">
        <v>1645</v>
      </c>
      <c r="E120" s="52" t="s">
        <v>1646</v>
      </c>
      <c r="F120" s="52" t="s">
        <v>1647</v>
      </c>
    </row>
    <row r="121" customFormat="false" ht="43.5" hidden="false" customHeight="true" outlineLevel="0" collapsed="false">
      <c r="A121" s="57" t="s">
        <v>1648</v>
      </c>
      <c r="B121" s="55" t="s">
        <v>1649</v>
      </c>
      <c r="C121" s="55" t="s">
        <v>1650</v>
      </c>
      <c r="D121" s="55" t="s">
        <v>1651</v>
      </c>
      <c r="E121" s="55" t="s">
        <v>1652</v>
      </c>
      <c r="F121" s="55" t="s">
        <v>1653</v>
      </c>
    </row>
    <row r="122" customFormat="false" ht="33.75" hidden="false" customHeight="true" outlineLevel="0" collapsed="false">
      <c r="A122" s="58" t="s">
        <v>1654</v>
      </c>
      <c r="B122" s="52" t="s">
        <v>1655</v>
      </c>
      <c r="C122" s="52" t="s">
        <v>1656</v>
      </c>
      <c r="D122" s="52" t="s">
        <v>1657</v>
      </c>
      <c r="E122" s="52" t="s">
        <v>1658</v>
      </c>
      <c r="F122" s="52" t="s">
        <v>1659</v>
      </c>
    </row>
    <row r="123" customFormat="false" ht="33.75" hidden="false" customHeight="true" outlineLevel="0" collapsed="false">
      <c r="A123" s="57" t="s">
        <v>1660</v>
      </c>
      <c r="B123" s="55" t="s">
        <v>1661</v>
      </c>
      <c r="C123" s="55" t="s">
        <v>1662</v>
      </c>
      <c r="D123" s="55" t="s">
        <v>1663</v>
      </c>
      <c r="E123" s="55" t="s">
        <v>311</v>
      </c>
      <c r="F123" s="55" t="s">
        <v>1664</v>
      </c>
    </row>
    <row r="125" customFormat="false" ht="51.75" hidden="false" customHeight="true" outlineLevel="0" collapsed="false">
      <c r="A125" s="18" t="s">
        <v>1665</v>
      </c>
      <c r="B125" s="18"/>
      <c r="C125" s="18"/>
      <c r="D125" s="18"/>
      <c r="E125" s="18"/>
      <c r="F125" s="18"/>
      <c r="G125" s="18"/>
      <c r="H125" s="18"/>
      <c r="I125" s="18"/>
      <c r="J125" s="18"/>
      <c r="K125" s="18"/>
      <c r="L125" s="18"/>
      <c r="M125" s="18"/>
      <c r="N125" s="18"/>
      <c r="O125" s="18"/>
    </row>
  </sheetData>
  <sheetProtection sheet="true" password="dd42" formatCells="false" formatColumns="false" formatRows="false" deleteRows="false" sort="false" autoFilter="false"/>
  <mergeCells count="5">
    <mergeCell ref="A1:O1"/>
    <mergeCell ref="B2:O2"/>
    <mergeCell ref="A104:J104"/>
    <mergeCell ref="A106:O106"/>
    <mergeCell ref="A125:O125"/>
  </mergeCells>
  <conditionalFormatting sqref="L5:L103">
    <cfRule type="expression" priority="2" aboveAverage="0" equalAverage="0" bottom="0" percent="0" rank="0" text="" dxfId="17">
      <formula>AND(ISNUMBER($L5),$L5&gt;1.25)</formula>
    </cfRule>
    <cfRule type="expression" priority="3" aboveAverage="0" equalAverage="0" bottom="0" percent="0" rank="0" text="" dxfId="18">
      <formula>AND(ISNUMBER($L5),$L5&gt;=1,$L5&lt;=1.25)</formula>
    </cfRule>
    <cfRule type="expression" priority="4" aboveAverage="0" equalAverage="0" bottom="0" percent="0" rank="0" text="" dxfId="0">
      <formula>AND(ISNUMBER($L5),$L5&gt;=0.7,$L5&lt;1)</formula>
    </cfRule>
    <cfRule type="expression" priority="5" aboveAverage="0" equalAverage="0" bottom="0" percent="0" rank="0" text="" dxfId="13">
      <formula>AND(ISNUMBER($L5),$L5&lt;0.7)</formula>
    </cfRule>
  </conditionalFormatting>
  <conditionalFormatting sqref="H5:I103">
    <cfRule type="expression" priority="6" aboveAverage="0" equalAverage="0" bottom="0" percent="0" rank="0" text="" dxfId="13">
      <formula>AND($H5&lt;&gt;"",$I5&lt;&gt;"",$I5&lt;$H5)</formula>
    </cfRule>
  </conditionalFormatting>
  <dataValidations count="10">
    <dataValidation allowBlank="true" error="Enter a real date (not text)" errorStyle="stop" operator="greaterThan" showDropDown="false" showErrorMessage="true" showInputMessage="false" sqref="H4:I103" type="date">
      <formula1>36526</formula1>
      <formula2>0</formula2>
    </dataValidation>
    <dataValidation allowBlank="true" error="Pick a value from the dropdown — free-typed values fall out of every report." errorStyle="stop" operator="between" prompt="Free-typed values fall out of every report — use the dropdown. If the value you need is missing, ask the manager to add it to the Lists sheet." promptTitle="Pick from the list" showDropDown="false" showErrorMessage="true" showInputMessage="true" sqref="A4:A103" type="list">
      <formula1>Lists!$J$4:$J$136</formula1>
      <formula2>0</formula2>
    </dataValidation>
    <dataValidation allowBlank="true" error="Pick a value from the dropdown — free-typed values fall out of every report." errorStyle="stop" operator="between" prompt="Free-typed values fall out of every report — use the dropdown. If the value you need is missing, ask the manager to add it to the Lists sheet." promptTitle="Pick from the list" showDropDown="false" showErrorMessage="true" showInputMessage="true" sqref="B4:B103" type="list">
      <formula1>Lists!$O$4:$O$10</formula1>
      <formula2>0</formula2>
    </dataValidation>
    <dataValidation allowBlank="true" error="Pick a value from the dropdown — free-typed values fall out of every report." errorStyle="stop" operator="between" prompt="Free-typed values fall out of every report — use the dropdown. If the value you need is missing, ask the manager to add it to the Lists sheet." promptTitle="Pick from the list" showDropDown="false" showErrorMessage="true" showInputMessage="true" sqref="C4:C103" type="list">
      <formula1>Lists!$Y$4:$Y$14</formula1>
      <formula2>0</formula2>
    </dataValidation>
    <dataValidation allowBlank="true" error="Pick a value from the dropdown — free-typed values fall out of every report." errorStyle="stop" operator="between" prompt="How often this schedule posts. Planned posts are computed from this, the window and posts-per-cycle." promptTitle="Cadence" showDropDown="false" showErrorMessage="true" showInputMessage="true" sqref="D4:D103" type="list">
      <formula1>"Daily,3x Weekly,Weekly,Fortnightly,Monthly"</formula1>
      <formula2>0</formula2>
    </dataValidation>
    <dataValidation allowBlank="true" error="Pick a value from the dropdown — free-typed values fall out of every report." errorStyle="stop" operator="between" prompt="Free-typed values fall out of every report — use the dropdown. If the value you need is missing, ask the manager to add it to the Lists sheet." promptTitle="Pick from the list" showDropDown="false" showErrorMessage="true" showInputMessage="true" sqref="F4:F103" type="list">
      <formula1>Lists!$H$4:$H$21</formula1>
      <formula2>0</formula2>
    </dataValidation>
    <dataValidation allowBlank="true" error="Pick a value from the dropdown — free-typed values fall out of every report." errorStyle="stop" operator="between" prompt="Free-typed values fall out of every report — use the dropdown. If the value you need is missing, ask the manager to add it to the Lists sheet." promptTitle="Pick from the list" showDropDown="false" showErrorMessage="true" showInputMessage="true" sqref="G4:G103" type="list">
      <formula1>"Native scheduler,Meta Business Suite,TikTok Studio,YouTube Studio,Telegram native,Metricool,Buffer,Later,Publer,Hootsuite,ESP scheduler,Manual"</formula1>
      <formula2>0</formula2>
    </dataValidation>
    <dataValidation allowBlank="true" error="Pick a value from the dropdown — free-typed values fall out of every report." errorStyle="stop" operator="between" prompt="Free-typed values fall out of every report — use the dropdown. If the value you need is missing, ask the manager to add it to the Lists sheet." promptTitle="Pick from the list" showDropDown="false" showErrorMessage="true" showInputMessage="true" sqref="M4:M103" type="list">
      <formula1>'START HERE'!$B$55:$B$64</formula1>
      <formula2>0</formula2>
    </dataValidation>
    <dataValidation allowBlank="true" error="Pick a value from the dropdown — free-typed values fall out of every report." errorStyle="stop" operator="between" prompt="Free-typed values fall out of every report — use the dropdown. If the value you need is missing, ask the manager to add it to the Lists sheet." promptTitle="Pick from the list" showDropDown="false" showErrorMessage="true" showInputMessage="true" sqref="N4:N103" type="list">
      <formula1>"Planned,Active,Paused,Completed"</formula1>
      <formula2>0</formula2>
    </dataValidation>
    <dataValidation allowBlank="true" error="Posts per cycle — 1 to 50." errorStyle="stop" errorTitle="Out of range" operator="between" showDropDown="false" showErrorMessage="true" showInputMessage="false" sqref="E4:E103" type="whole">
      <formula1>1</formula1>
      <formula2>50</formula2>
    </dataValidation>
  </dataValidations>
  <hyperlinks>
    <hyperlink ref="A2" location="'MAP'!A1" display="◀  MAP"/>
  </hyperlinks>
  <printOptions headings="false" gridLines="false" gridLinesSet="true" horizontalCentered="false" verticalCentered="false"/>
  <pageMargins left="0.4" right="0.4" top="0.55" bottom="0.55" header="0.511811023622047" footer="0.3"/>
  <pageSetup paperSize="1" scale="100" fitToWidth="1" fitToHeight="0" pageOrder="downThenOver" orientation="landscape" blackAndWhite="false" draft="false" cellComments="none" horizontalDpi="300" verticalDpi="300" copies="1"/>
  <headerFooter differentFirst="false" differentOddEven="false">
    <oddHeader/>
    <oddFooter>&amp;L&amp;7 &amp;K808080PCI AI  —  Growth OS&amp;R&amp;7 &amp;K808080Page &amp;P of &amp;N</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true"/>
  </sheetPr>
  <dimension ref="A1:U4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3" topLeftCell="D4" activePane="bottomRight" state="frozen"/>
      <selection pane="topLeft" activeCell="A1" activeCellId="0" sqref="A1"/>
      <selection pane="topRight" activeCell="D1" activeCellId="0" sqref="D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11"/>
    <col collapsed="false" customWidth="true" hidden="false" outlineLevel="0" max="2" min="2" style="1" width="13"/>
    <col collapsed="false" customWidth="true" hidden="false" outlineLevel="0" max="3" min="3" style="1" width="22"/>
    <col collapsed="false" customWidth="true" hidden="false" outlineLevel="0" max="4" min="4" style="1" width="26"/>
    <col collapsed="false" customWidth="true" hidden="false" outlineLevel="0" max="5" min="5" style="1" width="22"/>
    <col collapsed="false" customWidth="true" hidden="false" outlineLevel="0" max="6" min="6" style="1" width="18"/>
    <col collapsed="false" customWidth="true" hidden="false" outlineLevel="0" max="7" min="7" style="1" width="20"/>
    <col collapsed="false" customWidth="true" hidden="false" outlineLevel="0" max="8" min="8" style="1" width="32"/>
    <col collapsed="false" customWidth="true" hidden="false" outlineLevel="0" max="9" min="9" style="1" width="30"/>
    <col collapsed="false" customWidth="true" hidden="false" outlineLevel="0" max="10" min="10" style="1" width="20"/>
    <col collapsed="false" customWidth="true" hidden="false" outlineLevel="0" max="11" min="11" style="1" width="18"/>
    <col collapsed="false" customWidth="true" hidden="false" outlineLevel="0" max="12" min="12" style="1" width="38"/>
    <col collapsed="false" customWidth="true" hidden="false" outlineLevel="0" max="13" min="13" style="1" width="13"/>
    <col collapsed="false" customWidth="true" hidden="false" outlineLevel="0" max="14" min="14" style="1" width="18"/>
    <col collapsed="false" customWidth="true" hidden="false" outlineLevel="0" max="16" min="15" style="1" width="12"/>
    <col collapsed="false" customWidth="true" hidden="false" outlineLevel="0" max="17" min="17" style="1" width="28"/>
    <col collapsed="false" customWidth="true" hidden="false" outlineLevel="0" max="18" min="18" style="1" width="26"/>
    <col collapsed="false" customWidth="true" hidden="false" outlineLevel="0" max="19" min="19" style="1" width="24"/>
    <col collapsed="false" customWidth="true" hidden="false" outlineLevel="0" max="20" min="20" style="0" width="30"/>
    <col collapsed="false" customWidth="true" hidden="false" outlineLevel="0" max="21" min="21" style="0" width="26"/>
  </cols>
  <sheetData>
    <row r="1" customFormat="false" ht="25.5" hidden="false" customHeight="true" outlineLevel="0" collapsed="false">
      <c r="A1" s="2" t="s">
        <v>1666</v>
      </c>
      <c r="B1" s="2"/>
      <c r="C1" s="2"/>
      <c r="D1" s="2"/>
      <c r="E1" s="2"/>
      <c r="F1" s="2"/>
      <c r="G1" s="2"/>
      <c r="H1" s="2"/>
      <c r="I1" s="2"/>
      <c r="J1" s="2"/>
      <c r="K1" s="2"/>
      <c r="L1" s="2"/>
      <c r="M1" s="2"/>
      <c r="N1" s="2"/>
      <c r="O1" s="2"/>
      <c r="P1" s="2"/>
      <c r="Q1" s="2"/>
      <c r="R1" s="2"/>
      <c r="S1" s="2"/>
      <c r="T1" s="2"/>
      <c r="U1" s="2"/>
    </row>
    <row r="2" customFormat="false" ht="18" hidden="false" customHeight="true" outlineLevel="0" collapsed="false">
      <c r="A2" s="3" t="s">
        <v>1</v>
      </c>
      <c r="B2" s="4" t="s">
        <v>1667</v>
      </c>
      <c r="C2" s="4"/>
      <c r="D2" s="4"/>
      <c r="E2" s="4"/>
      <c r="F2" s="4"/>
      <c r="G2" s="4"/>
      <c r="H2" s="4"/>
      <c r="I2" s="4"/>
      <c r="J2" s="4"/>
      <c r="K2" s="4"/>
      <c r="L2" s="4"/>
      <c r="M2" s="4"/>
      <c r="N2" s="4"/>
      <c r="O2" s="4"/>
      <c r="P2" s="4"/>
      <c r="Q2" s="4"/>
      <c r="R2" s="4"/>
      <c r="S2" s="4"/>
      <c r="T2" s="4"/>
      <c r="U2" s="4"/>
    </row>
    <row r="3" customFormat="false" ht="39.75" hidden="false" customHeight="true" outlineLevel="0" collapsed="false">
      <c r="A3" s="72" t="s">
        <v>1469</v>
      </c>
      <c r="B3" s="72" t="s">
        <v>1485</v>
      </c>
      <c r="C3" s="72" t="s">
        <v>1668</v>
      </c>
      <c r="D3" s="72" t="s">
        <v>1669</v>
      </c>
      <c r="E3" s="72" t="s">
        <v>1321</v>
      </c>
      <c r="F3" s="72" t="s">
        <v>1528</v>
      </c>
      <c r="G3" s="72" t="s">
        <v>1529</v>
      </c>
      <c r="H3" s="72" t="s">
        <v>1670</v>
      </c>
      <c r="I3" s="72" t="s">
        <v>1671</v>
      </c>
      <c r="J3" s="72" t="s">
        <v>1672</v>
      </c>
      <c r="K3" s="72" t="s">
        <v>1498</v>
      </c>
      <c r="L3" s="72" t="s">
        <v>1673</v>
      </c>
      <c r="M3" s="72" t="s">
        <v>1019</v>
      </c>
      <c r="N3" s="72" t="s">
        <v>1502</v>
      </c>
      <c r="O3" s="72" t="s">
        <v>1504</v>
      </c>
      <c r="P3" s="72" t="s">
        <v>1516</v>
      </c>
      <c r="Q3" s="72" t="s">
        <v>1674</v>
      </c>
      <c r="R3" s="72" t="s">
        <v>1506</v>
      </c>
      <c r="S3" s="72" t="s">
        <v>1507</v>
      </c>
      <c r="T3" s="72" t="s">
        <v>1480</v>
      </c>
      <c r="U3" s="72" t="s">
        <v>1481</v>
      </c>
    </row>
    <row r="4" customFormat="false" ht="27.75" hidden="false" customHeight="true" outlineLevel="0" collapsed="false">
      <c r="A4" s="74"/>
      <c r="B4" s="75"/>
      <c r="C4" s="75"/>
      <c r="D4" s="75"/>
      <c r="E4" s="75"/>
      <c r="F4" s="75"/>
      <c r="G4" s="75"/>
      <c r="H4" s="75"/>
      <c r="I4" s="76"/>
      <c r="J4" s="75"/>
      <c r="K4" s="75"/>
      <c r="L4" s="76"/>
      <c r="M4" s="75"/>
      <c r="N4" s="75"/>
      <c r="O4" s="114"/>
      <c r="P4" s="114"/>
      <c r="Q4" s="75"/>
      <c r="R4" s="76"/>
      <c r="S4" s="76"/>
      <c r="T4" s="76"/>
      <c r="U4" s="76"/>
    </row>
    <row r="5" customFormat="false" ht="27.75" hidden="false" customHeight="true" outlineLevel="0" collapsed="false">
      <c r="A5" s="79"/>
      <c r="B5" s="80"/>
      <c r="C5" s="80"/>
      <c r="D5" s="80"/>
      <c r="E5" s="80"/>
      <c r="F5" s="80"/>
      <c r="G5" s="80"/>
      <c r="H5" s="80"/>
      <c r="I5" s="81"/>
      <c r="J5" s="80"/>
      <c r="K5" s="80"/>
      <c r="L5" s="81"/>
      <c r="M5" s="80"/>
      <c r="N5" s="80"/>
      <c r="O5" s="79"/>
      <c r="P5" s="79"/>
      <c r="Q5" s="80"/>
      <c r="R5" s="81"/>
      <c r="S5" s="81"/>
      <c r="T5" s="81"/>
      <c r="U5" s="81"/>
    </row>
    <row r="6" customFormat="false" ht="27.75" hidden="false" customHeight="true" outlineLevel="0" collapsed="false">
      <c r="A6" s="79"/>
      <c r="B6" s="80"/>
      <c r="C6" s="80"/>
      <c r="D6" s="80"/>
      <c r="E6" s="80"/>
      <c r="F6" s="80"/>
      <c r="G6" s="80"/>
      <c r="H6" s="80"/>
      <c r="I6" s="81"/>
      <c r="J6" s="80"/>
      <c r="K6" s="80"/>
      <c r="L6" s="81"/>
      <c r="M6" s="80"/>
      <c r="N6" s="80"/>
      <c r="O6" s="79"/>
      <c r="P6" s="79"/>
      <c r="Q6" s="80"/>
      <c r="R6" s="81"/>
      <c r="S6" s="81"/>
      <c r="T6" s="81"/>
      <c r="U6" s="81"/>
    </row>
    <row r="7" customFormat="false" ht="27.75" hidden="false" customHeight="true" outlineLevel="0" collapsed="false">
      <c r="A7" s="79"/>
      <c r="B7" s="80"/>
      <c r="C7" s="80"/>
      <c r="D7" s="80"/>
      <c r="E7" s="80"/>
      <c r="F7" s="80"/>
      <c r="G7" s="80"/>
      <c r="H7" s="80"/>
      <c r="I7" s="81"/>
      <c r="J7" s="80"/>
      <c r="K7" s="80"/>
      <c r="L7" s="81"/>
      <c r="M7" s="80"/>
      <c r="N7" s="80"/>
      <c r="O7" s="79"/>
      <c r="P7" s="79"/>
      <c r="Q7" s="80"/>
      <c r="R7" s="81"/>
      <c r="S7" s="81"/>
      <c r="T7" s="81"/>
      <c r="U7" s="81"/>
    </row>
    <row r="8" customFormat="false" ht="27.75" hidden="false" customHeight="true" outlineLevel="0" collapsed="false">
      <c r="A8" s="79"/>
      <c r="B8" s="80"/>
      <c r="C8" s="80"/>
      <c r="D8" s="80"/>
      <c r="E8" s="80"/>
      <c r="F8" s="80"/>
      <c r="G8" s="80"/>
      <c r="H8" s="80"/>
      <c r="I8" s="81"/>
      <c r="J8" s="80"/>
      <c r="K8" s="80"/>
      <c r="L8" s="81"/>
      <c r="M8" s="80"/>
      <c r="N8" s="80"/>
      <c r="O8" s="79"/>
      <c r="P8" s="79"/>
      <c r="Q8" s="80"/>
      <c r="R8" s="81"/>
      <c r="S8" s="81"/>
      <c r="T8" s="81"/>
      <c r="U8" s="81"/>
    </row>
    <row r="9" customFormat="false" ht="27.75" hidden="false" customHeight="true" outlineLevel="0" collapsed="false">
      <c r="A9" s="79"/>
      <c r="B9" s="80"/>
      <c r="C9" s="80"/>
      <c r="D9" s="80"/>
      <c r="E9" s="80"/>
      <c r="F9" s="80"/>
      <c r="G9" s="80"/>
      <c r="H9" s="80"/>
      <c r="I9" s="81"/>
      <c r="J9" s="80"/>
      <c r="K9" s="80"/>
      <c r="L9" s="81"/>
      <c r="M9" s="80"/>
      <c r="N9" s="80"/>
      <c r="O9" s="79"/>
      <c r="P9" s="79"/>
      <c r="Q9" s="80"/>
      <c r="R9" s="81"/>
      <c r="S9" s="81"/>
      <c r="T9" s="81"/>
      <c r="U9" s="81"/>
    </row>
    <row r="10" customFormat="false" ht="27.75" hidden="false" customHeight="true" outlineLevel="0" collapsed="false">
      <c r="A10" s="79"/>
      <c r="B10" s="80"/>
      <c r="C10" s="80"/>
      <c r="D10" s="80"/>
      <c r="E10" s="80"/>
      <c r="F10" s="80"/>
      <c r="G10" s="80"/>
      <c r="H10" s="80"/>
      <c r="I10" s="81"/>
      <c r="J10" s="80"/>
      <c r="K10" s="80"/>
      <c r="L10" s="81"/>
      <c r="M10" s="80"/>
      <c r="N10" s="80"/>
      <c r="O10" s="79"/>
      <c r="P10" s="79"/>
      <c r="Q10" s="80"/>
      <c r="R10" s="81"/>
      <c r="S10" s="81"/>
      <c r="T10" s="81"/>
      <c r="U10" s="81"/>
    </row>
    <row r="11" customFormat="false" ht="27.75" hidden="false" customHeight="true" outlineLevel="0" collapsed="false">
      <c r="A11" s="79"/>
      <c r="B11" s="80"/>
      <c r="C11" s="80"/>
      <c r="D11" s="80"/>
      <c r="E11" s="80"/>
      <c r="F11" s="80"/>
      <c r="G11" s="80"/>
      <c r="H11" s="80"/>
      <c r="I11" s="81"/>
      <c r="J11" s="80"/>
      <c r="K11" s="80"/>
      <c r="L11" s="81"/>
      <c r="M11" s="80"/>
      <c r="N11" s="80"/>
      <c r="O11" s="79"/>
      <c r="P11" s="79"/>
      <c r="Q11" s="80"/>
      <c r="R11" s="81"/>
      <c r="S11" s="81"/>
      <c r="T11" s="81"/>
      <c r="U11" s="81"/>
    </row>
    <row r="12" customFormat="false" ht="27.75" hidden="false" customHeight="true" outlineLevel="0" collapsed="false">
      <c r="A12" s="79"/>
      <c r="B12" s="80"/>
      <c r="C12" s="80"/>
      <c r="D12" s="80"/>
      <c r="E12" s="80"/>
      <c r="F12" s="80"/>
      <c r="G12" s="80"/>
      <c r="H12" s="80"/>
      <c r="I12" s="81"/>
      <c r="J12" s="80"/>
      <c r="K12" s="80"/>
      <c r="L12" s="81"/>
      <c r="M12" s="80"/>
      <c r="N12" s="80"/>
      <c r="O12" s="79"/>
      <c r="P12" s="79"/>
      <c r="Q12" s="80"/>
      <c r="R12" s="81"/>
      <c r="S12" s="81"/>
      <c r="T12" s="81"/>
      <c r="U12" s="81"/>
    </row>
    <row r="13" customFormat="false" ht="27.75" hidden="false" customHeight="true" outlineLevel="0" collapsed="false">
      <c r="A13" s="79"/>
      <c r="B13" s="80"/>
      <c r="C13" s="80"/>
      <c r="D13" s="80"/>
      <c r="E13" s="80"/>
      <c r="F13" s="80"/>
      <c r="G13" s="80"/>
      <c r="H13" s="80"/>
      <c r="I13" s="81"/>
      <c r="J13" s="80"/>
      <c r="K13" s="80"/>
      <c r="L13" s="81"/>
      <c r="M13" s="80"/>
      <c r="N13" s="80"/>
      <c r="O13" s="79"/>
      <c r="P13" s="79"/>
      <c r="Q13" s="80"/>
      <c r="R13" s="81"/>
      <c r="S13" s="81"/>
      <c r="T13" s="81"/>
      <c r="U13" s="81"/>
    </row>
    <row r="14" customFormat="false" ht="27.75" hidden="false" customHeight="true" outlineLevel="0" collapsed="false">
      <c r="A14" s="79"/>
      <c r="B14" s="80"/>
      <c r="C14" s="80"/>
      <c r="D14" s="80"/>
      <c r="E14" s="80"/>
      <c r="F14" s="80"/>
      <c r="G14" s="80"/>
      <c r="H14" s="80"/>
      <c r="I14" s="81"/>
      <c r="J14" s="80"/>
      <c r="K14" s="80"/>
      <c r="L14" s="81"/>
      <c r="M14" s="80"/>
      <c r="N14" s="80"/>
      <c r="O14" s="79"/>
      <c r="P14" s="79"/>
      <c r="Q14" s="80"/>
      <c r="R14" s="81"/>
      <c r="S14" s="81"/>
      <c r="T14" s="81"/>
      <c r="U14" s="81"/>
    </row>
    <row r="15" customFormat="false" ht="27.75" hidden="false" customHeight="true" outlineLevel="0" collapsed="false">
      <c r="A15" s="79"/>
      <c r="B15" s="80"/>
      <c r="C15" s="80"/>
      <c r="D15" s="80"/>
      <c r="E15" s="80"/>
      <c r="F15" s="80"/>
      <c r="G15" s="80"/>
      <c r="H15" s="80"/>
      <c r="I15" s="81"/>
      <c r="J15" s="80"/>
      <c r="K15" s="80"/>
      <c r="L15" s="81"/>
      <c r="M15" s="80"/>
      <c r="N15" s="80"/>
      <c r="O15" s="79"/>
      <c r="P15" s="79"/>
      <c r="Q15" s="80"/>
      <c r="R15" s="81"/>
      <c r="S15" s="81"/>
      <c r="T15" s="81"/>
      <c r="U15" s="81"/>
    </row>
    <row r="16" customFormat="false" ht="27.75" hidden="false" customHeight="true" outlineLevel="0" collapsed="false">
      <c r="A16" s="79"/>
      <c r="B16" s="80"/>
      <c r="C16" s="80"/>
      <c r="D16" s="80"/>
      <c r="E16" s="80"/>
      <c r="F16" s="80"/>
      <c r="G16" s="80"/>
      <c r="H16" s="80"/>
      <c r="I16" s="81"/>
      <c r="J16" s="80"/>
      <c r="K16" s="80"/>
      <c r="L16" s="81"/>
      <c r="M16" s="80"/>
      <c r="N16" s="80"/>
      <c r="O16" s="79"/>
      <c r="P16" s="79"/>
      <c r="Q16" s="80"/>
      <c r="R16" s="81"/>
      <c r="S16" s="81"/>
      <c r="T16" s="81"/>
      <c r="U16" s="81"/>
    </row>
    <row r="17" customFormat="false" ht="27.75" hidden="false" customHeight="true" outlineLevel="0" collapsed="false">
      <c r="A17" s="79"/>
      <c r="B17" s="80"/>
      <c r="C17" s="80"/>
      <c r="D17" s="80"/>
      <c r="E17" s="80"/>
      <c r="F17" s="80"/>
      <c r="G17" s="80"/>
      <c r="H17" s="80"/>
      <c r="I17" s="81"/>
      <c r="J17" s="80"/>
      <c r="K17" s="80"/>
      <c r="L17" s="81"/>
      <c r="M17" s="80"/>
      <c r="N17" s="80"/>
      <c r="O17" s="79"/>
      <c r="P17" s="79"/>
      <c r="Q17" s="80"/>
      <c r="R17" s="81"/>
      <c r="S17" s="81"/>
      <c r="T17" s="81"/>
      <c r="U17" s="81"/>
    </row>
    <row r="18" customFormat="false" ht="27.75" hidden="false" customHeight="true" outlineLevel="0" collapsed="false">
      <c r="A18" s="79"/>
      <c r="B18" s="80"/>
      <c r="C18" s="80"/>
      <c r="D18" s="80"/>
      <c r="E18" s="80"/>
      <c r="F18" s="80"/>
      <c r="G18" s="80"/>
      <c r="H18" s="80"/>
      <c r="I18" s="81"/>
      <c r="J18" s="80"/>
      <c r="K18" s="80"/>
      <c r="L18" s="81"/>
      <c r="M18" s="80"/>
      <c r="N18" s="80"/>
      <c r="O18" s="79"/>
      <c r="P18" s="79"/>
      <c r="Q18" s="80"/>
      <c r="R18" s="81"/>
      <c r="S18" s="81"/>
      <c r="T18" s="81"/>
      <c r="U18" s="81"/>
    </row>
    <row r="19" customFormat="false" ht="27.75" hidden="false" customHeight="true" outlineLevel="0" collapsed="false">
      <c r="A19" s="79"/>
      <c r="B19" s="80"/>
      <c r="C19" s="80"/>
      <c r="D19" s="80"/>
      <c r="E19" s="80"/>
      <c r="F19" s="80"/>
      <c r="G19" s="80"/>
      <c r="H19" s="80"/>
      <c r="I19" s="81"/>
      <c r="J19" s="80"/>
      <c r="K19" s="80"/>
      <c r="L19" s="81"/>
      <c r="M19" s="80"/>
      <c r="N19" s="80"/>
      <c r="O19" s="79"/>
      <c r="P19" s="79"/>
      <c r="Q19" s="80"/>
      <c r="R19" s="81"/>
      <c r="S19" s="81"/>
      <c r="T19" s="81"/>
      <c r="U19" s="81"/>
    </row>
    <row r="20" customFormat="false" ht="27.75" hidden="false" customHeight="true" outlineLevel="0" collapsed="false">
      <c r="A20" s="79"/>
      <c r="B20" s="80"/>
      <c r="C20" s="80"/>
      <c r="D20" s="80"/>
      <c r="E20" s="80"/>
      <c r="F20" s="80"/>
      <c r="G20" s="80"/>
      <c r="H20" s="80"/>
      <c r="I20" s="81"/>
      <c r="J20" s="80"/>
      <c r="K20" s="80"/>
      <c r="L20" s="81"/>
      <c r="M20" s="80"/>
      <c r="N20" s="80"/>
      <c r="O20" s="79"/>
      <c r="P20" s="79"/>
      <c r="Q20" s="80"/>
      <c r="R20" s="81"/>
      <c r="S20" s="81"/>
      <c r="T20" s="81"/>
      <c r="U20" s="81"/>
    </row>
    <row r="21" customFormat="false" ht="27.75" hidden="false" customHeight="true" outlineLevel="0" collapsed="false">
      <c r="A21" s="79"/>
      <c r="B21" s="80"/>
      <c r="C21" s="80"/>
      <c r="D21" s="80"/>
      <c r="E21" s="80"/>
      <c r="F21" s="80"/>
      <c r="G21" s="80"/>
      <c r="H21" s="80"/>
      <c r="I21" s="81"/>
      <c r="J21" s="80"/>
      <c r="K21" s="80"/>
      <c r="L21" s="81"/>
      <c r="M21" s="80"/>
      <c r="N21" s="80"/>
      <c r="O21" s="79"/>
      <c r="P21" s="79"/>
      <c r="Q21" s="80"/>
      <c r="R21" s="81"/>
      <c r="S21" s="81"/>
      <c r="T21" s="81"/>
      <c r="U21" s="81"/>
    </row>
    <row r="22" customFormat="false" ht="27.75" hidden="false" customHeight="true" outlineLevel="0" collapsed="false">
      <c r="A22" s="79"/>
      <c r="B22" s="80"/>
      <c r="C22" s="80"/>
      <c r="D22" s="80"/>
      <c r="E22" s="80"/>
      <c r="F22" s="80"/>
      <c r="G22" s="80"/>
      <c r="H22" s="80"/>
      <c r="I22" s="81"/>
      <c r="J22" s="80"/>
      <c r="K22" s="80"/>
      <c r="L22" s="81"/>
      <c r="M22" s="80"/>
      <c r="N22" s="80"/>
      <c r="O22" s="79"/>
      <c r="P22" s="79"/>
      <c r="Q22" s="80"/>
      <c r="R22" s="81"/>
      <c r="S22" s="81"/>
      <c r="T22" s="81"/>
      <c r="U22" s="81"/>
    </row>
    <row r="23" customFormat="false" ht="27.75" hidden="false" customHeight="true" outlineLevel="0" collapsed="false">
      <c r="A23" s="79"/>
      <c r="B23" s="80"/>
      <c r="C23" s="80"/>
      <c r="D23" s="80"/>
      <c r="E23" s="80"/>
      <c r="F23" s="80"/>
      <c r="G23" s="80"/>
      <c r="H23" s="80"/>
      <c r="I23" s="81"/>
      <c r="J23" s="80"/>
      <c r="K23" s="80"/>
      <c r="L23" s="81"/>
      <c r="M23" s="80"/>
      <c r="N23" s="80"/>
      <c r="O23" s="79"/>
      <c r="P23" s="79"/>
      <c r="Q23" s="80"/>
      <c r="R23" s="81"/>
      <c r="S23" s="81"/>
      <c r="T23" s="81"/>
      <c r="U23" s="81"/>
    </row>
    <row r="24" customFormat="false" ht="27.75" hidden="false" customHeight="true" outlineLevel="0" collapsed="false">
      <c r="A24" s="79"/>
      <c r="B24" s="80"/>
      <c r="C24" s="80"/>
      <c r="D24" s="80"/>
      <c r="E24" s="80"/>
      <c r="F24" s="80"/>
      <c r="G24" s="80"/>
      <c r="H24" s="80"/>
      <c r="I24" s="81"/>
      <c r="J24" s="80"/>
      <c r="K24" s="80"/>
      <c r="L24" s="81"/>
      <c r="M24" s="80"/>
      <c r="N24" s="80"/>
      <c r="O24" s="79"/>
      <c r="P24" s="79"/>
      <c r="Q24" s="80"/>
      <c r="R24" s="81"/>
      <c r="S24" s="81"/>
      <c r="T24" s="81"/>
      <c r="U24" s="81"/>
    </row>
    <row r="25" customFormat="false" ht="27.75" hidden="false" customHeight="true" outlineLevel="0" collapsed="false">
      <c r="A25" s="79"/>
      <c r="B25" s="80"/>
      <c r="C25" s="80"/>
      <c r="D25" s="80"/>
      <c r="E25" s="80"/>
      <c r="F25" s="80"/>
      <c r="G25" s="80"/>
      <c r="H25" s="80"/>
      <c r="I25" s="81"/>
      <c r="J25" s="80"/>
      <c r="K25" s="80"/>
      <c r="L25" s="81"/>
      <c r="M25" s="80"/>
      <c r="N25" s="80"/>
      <c r="O25" s="79"/>
      <c r="P25" s="79"/>
      <c r="Q25" s="80"/>
      <c r="R25" s="81"/>
      <c r="S25" s="81"/>
      <c r="T25" s="81"/>
      <c r="U25" s="81"/>
    </row>
    <row r="26" customFormat="false" ht="27.75" hidden="false" customHeight="true" outlineLevel="0" collapsed="false">
      <c r="A26" s="79"/>
      <c r="B26" s="80"/>
      <c r="C26" s="80"/>
      <c r="D26" s="80"/>
      <c r="E26" s="80"/>
      <c r="F26" s="80"/>
      <c r="G26" s="80"/>
      <c r="H26" s="80"/>
      <c r="I26" s="81"/>
      <c r="J26" s="80"/>
      <c r="K26" s="80"/>
      <c r="L26" s="81"/>
      <c r="M26" s="80"/>
      <c r="N26" s="80"/>
      <c r="O26" s="79"/>
      <c r="P26" s="79"/>
      <c r="Q26" s="80"/>
      <c r="R26" s="81"/>
      <c r="S26" s="81"/>
      <c r="T26" s="81"/>
      <c r="U26" s="81"/>
    </row>
    <row r="27" customFormat="false" ht="27.75" hidden="false" customHeight="true" outlineLevel="0" collapsed="false">
      <c r="A27" s="79"/>
      <c r="B27" s="80"/>
      <c r="C27" s="80"/>
      <c r="D27" s="80"/>
      <c r="E27" s="80"/>
      <c r="F27" s="80"/>
      <c r="G27" s="80"/>
      <c r="H27" s="80"/>
      <c r="I27" s="81"/>
      <c r="J27" s="80"/>
      <c r="K27" s="80"/>
      <c r="L27" s="81"/>
      <c r="M27" s="80"/>
      <c r="N27" s="80"/>
      <c r="O27" s="79"/>
      <c r="P27" s="79"/>
      <c r="Q27" s="80"/>
      <c r="R27" s="81"/>
      <c r="S27" s="81"/>
      <c r="T27" s="81"/>
      <c r="U27" s="81"/>
    </row>
    <row r="28" customFormat="false" ht="27.75" hidden="false" customHeight="true" outlineLevel="0" collapsed="false">
      <c r="A28" s="79"/>
      <c r="B28" s="80"/>
      <c r="C28" s="80"/>
      <c r="D28" s="80"/>
      <c r="E28" s="80"/>
      <c r="F28" s="80"/>
      <c r="G28" s="80"/>
      <c r="H28" s="80"/>
      <c r="I28" s="81"/>
      <c r="J28" s="80"/>
      <c r="K28" s="80"/>
      <c r="L28" s="81"/>
      <c r="M28" s="80"/>
      <c r="N28" s="80"/>
      <c r="O28" s="79"/>
      <c r="P28" s="79"/>
      <c r="Q28" s="80"/>
      <c r="R28" s="81"/>
      <c r="S28" s="81"/>
      <c r="T28" s="81"/>
      <c r="U28" s="81"/>
    </row>
    <row r="29" customFormat="false" ht="27.75" hidden="false" customHeight="true" outlineLevel="0" collapsed="false">
      <c r="A29" s="79"/>
      <c r="B29" s="80"/>
      <c r="C29" s="80"/>
      <c r="D29" s="80"/>
      <c r="E29" s="80"/>
      <c r="F29" s="80"/>
      <c r="G29" s="80"/>
      <c r="H29" s="80"/>
      <c r="I29" s="81"/>
      <c r="J29" s="80"/>
      <c r="K29" s="80"/>
      <c r="L29" s="81"/>
      <c r="M29" s="80"/>
      <c r="N29" s="80"/>
      <c r="O29" s="79"/>
      <c r="P29" s="79"/>
      <c r="Q29" s="80"/>
      <c r="R29" s="81"/>
      <c r="S29" s="81"/>
      <c r="T29" s="81"/>
      <c r="U29" s="81"/>
    </row>
    <row r="30" customFormat="false" ht="27.75" hidden="false" customHeight="true" outlineLevel="0" collapsed="false">
      <c r="A30" s="79"/>
      <c r="B30" s="80"/>
      <c r="C30" s="80"/>
      <c r="D30" s="80"/>
      <c r="E30" s="80"/>
      <c r="F30" s="80"/>
      <c r="G30" s="80"/>
      <c r="H30" s="80"/>
      <c r="I30" s="81"/>
      <c r="J30" s="80"/>
      <c r="K30" s="80"/>
      <c r="L30" s="81"/>
      <c r="M30" s="80"/>
      <c r="N30" s="80"/>
      <c r="O30" s="79"/>
      <c r="P30" s="79"/>
      <c r="Q30" s="80"/>
      <c r="R30" s="81"/>
      <c r="S30" s="81"/>
      <c r="T30" s="81"/>
      <c r="U30" s="81"/>
    </row>
    <row r="31" customFormat="false" ht="27.75" hidden="false" customHeight="true" outlineLevel="0" collapsed="false">
      <c r="A31" s="79"/>
      <c r="B31" s="80"/>
      <c r="C31" s="80"/>
      <c r="D31" s="80"/>
      <c r="E31" s="80"/>
      <c r="F31" s="80"/>
      <c r="G31" s="80"/>
      <c r="H31" s="80"/>
      <c r="I31" s="81"/>
      <c r="J31" s="80"/>
      <c r="K31" s="80"/>
      <c r="L31" s="81"/>
      <c r="M31" s="80"/>
      <c r="N31" s="80"/>
      <c r="O31" s="79"/>
      <c r="P31" s="79"/>
      <c r="Q31" s="80"/>
      <c r="R31" s="81"/>
      <c r="S31" s="81"/>
      <c r="T31" s="81"/>
      <c r="U31" s="81"/>
    </row>
    <row r="32" customFormat="false" ht="27.75" hidden="false" customHeight="true" outlineLevel="0" collapsed="false">
      <c r="A32" s="79"/>
      <c r="B32" s="80"/>
      <c r="C32" s="80"/>
      <c r="D32" s="80"/>
      <c r="E32" s="80"/>
      <c r="F32" s="80"/>
      <c r="G32" s="80"/>
      <c r="H32" s="80"/>
      <c r="I32" s="81"/>
      <c r="J32" s="80"/>
      <c r="K32" s="80"/>
      <c r="L32" s="81"/>
      <c r="M32" s="80"/>
      <c r="N32" s="80"/>
      <c r="O32" s="79"/>
      <c r="P32" s="79"/>
      <c r="Q32" s="80"/>
      <c r="R32" s="81"/>
      <c r="S32" s="81"/>
      <c r="T32" s="81"/>
      <c r="U32" s="81"/>
    </row>
    <row r="33" customFormat="false" ht="27.75" hidden="false" customHeight="true" outlineLevel="0" collapsed="false">
      <c r="A33" s="79"/>
      <c r="B33" s="80"/>
      <c r="C33" s="80"/>
      <c r="D33" s="80"/>
      <c r="E33" s="80"/>
      <c r="F33" s="80"/>
      <c r="G33" s="80"/>
      <c r="H33" s="80"/>
      <c r="I33" s="81"/>
      <c r="J33" s="80"/>
      <c r="K33" s="80"/>
      <c r="L33" s="81"/>
      <c r="M33" s="80"/>
      <c r="N33" s="80"/>
      <c r="O33" s="79"/>
      <c r="P33" s="79"/>
      <c r="Q33" s="80"/>
      <c r="R33" s="81"/>
      <c r="S33" s="81"/>
      <c r="T33" s="81"/>
      <c r="U33" s="81"/>
    </row>
    <row r="34" customFormat="false" ht="27.75" hidden="false" customHeight="true" outlineLevel="0" collapsed="false">
      <c r="A34" s="79"/>
      <c r="B34" s="80"/>
      <c r="C34" s="80"/>
      <c r="D34" s="80"/>
      <c r="E34" s="80"/>
      <c r="F34" s="80"/>
      <c r="G34" s="80"/>
      <c r="H34" s="80"/>
      <c r="I34" s="81"/>
      <c r="J34" s="80"/>
      <c r="K34" s="80"/>
      <c r="L34" s="81"/>
      <c r="M34" s="80"/>
      <c r="N34" s="80"/>
      <c r="O34" s="79"/>
      <c r="P34" s="79"/>
      <c r="Q34" s="80"/>
      <c r="R34" s="81"/>
      <c r="S34" s="81"/>
      <c r="T34" s="81"/>
      <c r="U34" s="81"/>
    </row>
    <row r="35" customFormat="false" ht="27.75" hidden="false" customHeight="true" outlineLevel="0" collapsed="false">
      <c r="A35" s="79"/>
      <c r="B35" s="80"/>
      <c r="C35" s="80"/>
      <c r="D35" s="80"/>
      <c r="E35" s="80"/>
      <c r="F35" s="80"/>
      <c r="G35" s="80"/>
      <c r="H35" s="80"/>
      <c r="I35" s="81"/>
      <c r="J35" s="80"/>
      <c r="K35" s="80"/>
      <c r="L35" s="81"/>
      <c r="M35" s="80"/>
      <c r="N35" s="80"/>
      <c r="O35" s="79"/>
      <c r="P35" s="79"/>
      <c r="Q35" s="80"/>
      <c r="R35" s="81"/>
      <c r="S35" s="81"/>
      <c r="T35" s="81"/>
      <c r="U35" s="81"/>
    </row>
    <row r="36" customFormat="false" ht="27.75" hidden="false" customHeight="true" outlineLevel="0" collapsed="false">
      <c r="A36" s="79"/>
      <c r="B36" s="80"/>
      <c r="C36" s="80"/>
      <c r="D36" s="80"/>
      <c r="E36" s="80"/>
      <c r="F36" s="80"/>
      <c r="G36" s="80"/>
      <c r="H36" s="80"/>
      <c r="I36" s="81"/>
      <c r="J36" s="80"/>
      <c r="K36" s="80"/>
      <c r="L36" s="81"/>
      <c r="M36" s="80"/>
      <c r="N36" s="80"/>
      <c r="O36" s="79"/>
      <c r="P36" s="79"/>
      <c r="Q36" s="80"/>
      <c r="R36" s="81"/>
      <c r="S36" s="81"/>
      <c r="T36" s="81"/>
      <c r="U36" s="81"/>
    </row>
    <row r="37" customFormat="false" ht="27.75" hidden="false" customHeight="true" outlineLevel="0" collapsed="false">
      <c r="A37" s="79"/>
      <c r="B37" s="80"/>
      <c r="C37" s="80"/>
      <c r="D37" s="80"/>
      <c r="E37" s="80"/>
      <c r="F37" s="80"/>
      <c r="G37" s="80"/>
      <c r="H37" s="80"/>
      <c r="I37" s="81"/>
      <c r="J37" s="80"/>
      <c r="K37" s="80"/>
      <c r="L37" s="81"/>
      <c r="M37" s="80"/>
      <c r="N37" s="80"/>
      <c r="O37" s="79"/>
      <c r="P37" s="79"/>
      <c r="Q37" s="80"/>
      <c r="R37" s="81"/>
      <c r="S37" s="81"/>
      <c r="T37" s="81"/>
      <c r="U37" s="81"/>
    </row>
    <row r="38" customFormat="false" ht="27.75" hidden="false" customHeight="true" outlineLevel="0" collapsed="false">
      <c r="A38" s="79"/>
      <c r="B38" s="80"/>
      <c r="C38" s="80"/>
      <c r="D38" s="80"/>
      <c r="E38" s="80"/>
      <c r="F38" s="80"/>
      <c r="G38" s="80"/>
      <c r="H38" s="80"/>
      <c r="I38" s="81"/>
      <c r="J38" s="80"/>
      <c r="K38" s="80"/>
      <c r="L38" s="81"/>
      <c r="M38" s="80"/>
      <c r="N38" s="80"/>
      <c r="O38" s="79"/>
      <c r="P38" s="79"/>
      <c r="Q38" s="80"/>
      <c r="R38" s="81"/>
      <c r="S38" s="81"/>
      <c r="T38" s="81"/>
      <c r="U38" s="81"/>
    </row>
    <row r="39" customFormat="false" ht="27.75" hidden="false" customHeight="true" outlineLevel="0" collapsed="false">
      <c r="A39" s="79"/>
      <c r="B39" s="80"/>
      <c r="C39" s="80"/>
      <c r="D39" s="80"/>
      <c r="E39" s="80"/>
      <c r="F39" s="80"/>
      <c r="G39" s="80"/>
      <c r="H39" s="80"/>
      <c r="I39" s="81"/>
      <c r="J39" s="80"/>
      <c r="K39" s="80"/>
      <c r="L39" s="81"/>
      <c r="M39" s="80"/>
      <c r="N39" s="80"/>
      <c r="O39" s="79"/>
      <c r="P39" s="79"/>
      <c r="Q39" s="80"/>
      <c r="R39" s="81"/>
      <c r="S39" s="81"/>
      <c r="T39" s="81"/>
      <c r="U39" s="81"/>
    </row>
    <row r="40" customFormat="false" ht="27.75" hidden="false" customHeight="true" outlineLevel="0" collapsed="false">
      <c r="A40" s="79"/>
      <c r="B40" s="80"/>
      <c r="C40" s="80"/>
      <c r="D40" s="80"/>
      <c r="E40" s="80"/>
      <c r="F40" s="80"/>
      <c r="G40" s="80"/>
      <c r="H40" s="80"/>
      <c r="I40" s="81"/>
      <c r="J40" s="80"/>
      <c r="K40" s="80"/>
      <c r="L40" s="81"/>
      <c r="M40" s="80"/>
      <c r="N40" s="80"/>
      <c r="O40" s="79"/>
      <c r="P40" s="79"/>
      <c r="Q40" s="80"/>
      <c r="R40" s="81"/>
      <c r="S40" s="81"/>
      <c r="T40" s="81"/>
      <c r="U40" s="81"/>
    </row>
    <row r="41" customFormat="false" ht="27.75" hidden="false" customHeight="true" outlineLevel="0" collapsed="false">
      <c r="A41" s="79"/>
      <c r="B41" s="80"/>
      <c r="C41" s="80"/>
      <c r="D41" s="80"/>
      <c r="E41" s="80"/>
      <c r="F41" s="80"/>
      <c r="G41" s="80"/>
      <c r="H41" s="80"/>
      <c r="I41" s="81"/>
      <c r="J41" s="80"/>
      <c r="K41" s="80"/>
      <c r="L41" s="81"/>
      <c r="M41" s="80"/>
      <c r="N41" s="80"/>
      <c r="O41" s="79"/>
      <c r="P41" s="79"/>
      <c r="Q41" s="80"/>
      <c r="R41" s="81"/>
      <c r="S41" s="81"/>
      <c r="T41" s="81"/>
      <c r="U41" s="81"/>
    </row>
    <row r="42" customFormat="false" ht="27.75" hidden="false" customHeight="true" outlineLevel="0" collapsed="false">
      <c r="A42" s="79"/>
      <c r="B42" s="80"/>
      <c r="C42" s="80"/>
      <c r="D42" s="80"/>
      <c r="E42" s="80"/>
      <c r="F42" s="80"/>
      <c r="G42" s="80"/>
      <c r="H42" s="80"/>
      <c r="I42" s="81"/>
      <c r="J42" s="80"/>
      <c r="K42" s="80"/>
      <c r="L42" s="81"/>
      <c r="M42" s="80"/>
      <c r="N42" s="80"/>
      <c r="O42" s="79"/>
      <c r="P42" s="79"/>
      <c r="Q42" s="80"/>
      <c r="R42" s="81"/>
      <c r="S42" s="81"/>
      <c r="T42" s="81"/>
      <c r="U42" s="81"/>
    </row>
    <row r="43" customFormat="false" ht="27.75" hidden="false" customHeight="true" outlineLevel="0" collapsed="false">
      <c r="A43" s="79"/>
      <c r="B43" s="80"/>
      <c r="C43" s="80"/>
      <c r="D43" s="80"/>
      <c r="E43" s="80"/>
      <c r="F43" s="80"/>
      <c r="G43" s="80"/>
      <c r="H43" s="80"/>
      <c r="I43" s="81"/>
      <c r="J43" s="80"/>
      <c r="K43" s="80"/>
      <c r="L43" s="81"/>
      <c r="M43" s="80"/>
      <c r="N43" s="80"/>
      <c r="O43" s="79"/>
      <c r="P43" s="79"/>
      <c r="Q43" s="80"/>
      <c r="R43" s="81"/>
      <c r="S43" s="81"/>
      <c r="T43" s="81"/>
      <c r="U43" s="81"/>
    </row>
    <row r="44" customFormat="false" ht="27.75" hidden="false" customHeight="true" outlineLevel="0" collapsed="false">
      <c r="A44" s="79"/>
      <c r="B44" s="80"/>
      <c r="C44" s="80"/>
      <c r="D44" s="80"/>
      <c r="E44" s="80"/>
      <c r="F44" s="80"/>
      <c r="G44" s="80"/>
      <c r="H44" s="80"/>
      <c r="I44" s="81"/>
      <c r="J44" s="80"/>
      <c r="K44" s="80"/>
      <c r="L44" s="81"/>
      <c r="M44" s="80"/>
      <c r="N44" s="80"/>
      <c r="O44" s="79"/>
      <c r="P44" s="79"/>
      <c r="Q44" s="80"/>
      <c r="R44" s="81"/>
      <c r="S44" s="81"/>
      <c r="T44" s="81"/>
      <c r="U44" s="81"/>
    </row>
    <row r="45" customFormat="false" ht="27.75" hidden="false" customHeight="true" outlineLevel="0" collapsed="false">
      <c r="A45" s="79"/>
      <c r="B45" s="80"/>
      <c r="C45" s="80"/>
      <c r="D45" s="80"/>
      <c r="E45" s="80"/>
      <c r="F45" s="80"/>
      <c r="G45" s="80"/>
      <c r="H45" s="80"/>
      <c r="I45" s="81"/>
      <c r="J45" s="80"/>
      <c r="K45" s="80"/>
      <c r="L45" s="81"/>
      <c r="M45" s="80"/>
      <c r="N45" s="80"/>
      <c r="O45" s="79"/>
      <c r="P45" s="79"/>
      <c r="Q45" s="80"/>
      <c r="R45" s="81"/>
      <c r="S45" s="81"/>
      <c r="T45" s="81"/>
      <c r="U45" s="81"/>
    </row>
    <row r="46" customFormat="false" ht="27.75" hidden="false" customHeight="true" outlineLevel="0" collapsed="false">
      <c r="A46" s="79"/>
      <c r="B46" s="80"/>
      <c r="C46" s="80"/>
      <c r="D46" s="80"/>
      <c r="E46" s="80"/>
      <c r="F46" s="80"/>
      <c r="G46" s="80"/>
      <c r="H46" s="80"/>
      <c r="I46" s="81"/>
      <c r="J46" s="80"/>
      <c r="K46" s="80"/>
      <c r="L46" s="81"/>
      <c r="M46" s="80"/>
      <c r="N46" s="80"/>
      <c r="O46" s="79"/>
      <c r="P46" s="79"/>
      <c r="Q46" s="80"/>
      <c r="R46" s="81"/>
      <c r="S46" s="81"/>
      <c r="T46" s="81"/>
      <c r="U46" s="81"/>
    </row>
    <row r="47" customFormat="false" ht="27.75" hidden="false" customHeight="true" outlineLevel="0" collapsed="false">
      <c r="A47" s="79"/>
      <c r="B47" s="80"/>
      <c r="C47" s="80"/>
      <c r="D47" s="80"/>
      <c r="E47" s="80"/>
      <c r="F47" s="80"/>
      <c r="G47" s="80"/>
      <c r="H47" s="80"/>
      <c r="I47" s="81"/>
      <c r="J47" s="80"/>
      <c r="K47" s="80"/>
      <c r="L47" s="81"/>
      <c r="M47" s="80"/>
      <c r="N47" s="80"/>
      <c r="O47" s="79"/>
      <c r="P47" s="79"/>
      <c r="Q47" s="80"/>
      <c r="R47" s="81"/>
      <c r="S47" s="81"/>
      <c r="T47" s="81"/>
      <c r="U47" s="81"/>
    </row>
    <row r="48" customFormat="false" ht="27.75" hidden="false" customHeight="true" outlineLevel="0" collapsed="false">
      <c r="A48" s="79"/>
      <c r="B48" s="80"/>
      <c r="C48" s="80"/>
      <c r="D48" s="80"/>
      <c r="E48" s="80"/>
      <c r="F48" s="80"/>
      <c r="G48" s="80"/>
      <c r="H48" s="80"/>
      <c r="I48" s="81"/>
      <c r="J48" s="80"/>
      <c r="K48" s="80"/>
      <c r="L48" s="81"/>
      <c r="M48" s="80"/>
      <c r="N48" s="80"/>
      <c r="O48" s="79"/>
      <c r="P48" s="79"/>
      <c r="Q48" s="80"/>
      <c r="R48" s="81"/>
      <c r="S48" s="81"/>
      <c r="T48" s="81"/>
      <c r="U48" s="81"/>
    </row>
    <row r="49" customFormat="false" ht="27.75" hidden="false" customHeight="true" outlineLevel="0" collapsed="false">
      <c r="A49" s="79"/>
      <c r="B49" s="80"/>
      <c r="C49" s="80"/>
      <c r="D49" s="80"/>
      <c r="E49" s="80"/>
      <c r="F49" s="80"/>
      <c r="G49" s="80"/>
      <c r="H49" s="80"/>
      <c r="I49" s="81"/>
      <c r="J49" s="80"/>
      <c r="K49" s="80"/>
      <c r="L49" s="81"/>
      <c r="M49" s="80"/>
      <c r="N49" s="80"/>
      <c r="O49" s="79"/>
      <c r="P49" s="79"/>
      <c r="Q49" s="80"/>
      <c r="R49" s="81"/>
      <c r="S49" s="81"/>
      <c r="T49" s="81"/>
      <c r="U49" s="81"/>
    </row>
    <row r="50" customFormat="false" ht="27.75" hidden="false" customHeight="true" outlineLevel="0" collapsed="false">
      <c r="A50" s="79"/>
      <c r="B50" s="80"/>
      <c r="C50" s="80"/>
      <c r="D50" s="80"/>
      <c r="E50" s="80"/>
      <c r="F50" s="80"/>
      <c r="G50" s="80"/>
      <c r="H50" s="80"/>
      <c r="I50" s="81"/>
      <c r="J50" s="80"/>
      <c r="K50" s="80"/>
      <c r="L50" s="81"/>
      <c r="M50" s="80"/>
      <c r="N50" s="80"/>
      <c r="O50" s="79"/>
      <c r="P50" s="79"/>
      <c r="Q50" s="80"/>
      <c r="R50" s="81"/>
      <c r="S50" s="81"/>
      <c r="T50" s="81"/>
      <c r="U50" s="81"/>
    </row>
    <row r="51" customFormat="false" ht="27.75" hidden="false" customHeight="true" outlineLevel="0" collapsed="false">
      <c r="A51" s="79"/>
      <c r="B51" s="80"/>
      <c r="C51" s="80"/>
      <c r="D51" s="80"/>
      <c r="E51" s="80"/>
      <c r="F51" s="80"/>
      <c r="G51" s="80"/>
      <c r="H51" s="80"/>
      <c r="I51" s="81"/>
      <c r="J51" s="80"/>
      <c r="K51" s="80"/>
      <c r="L51" s="81"/>
      <c r="M51" s="80"/>
      <c r="N51" s="80"/>
      <c r="O51" s="79"/>
      <c r="P51" s="79"/>
      <c r="Q51" s="80"/>
      <c r="R51" s="81"/>
      <c r="S51" s="81"/>
      <c r="T51" s="81"/>
      <c r="U51" s="81"/>
    </row>
    <row r="52" customFormat="false" ht="27.75" hidden="false" customHeight="true" outlineLevel="0" collapsed="false">
      <c r="A52" s="79"/>
      <c r="B52" s="80"/>
      <c r="C52" s="80"/>
      <c r="D52" s="80"/>
      <c r="E52" s="80"/>
      <c r="F52" s="80"/>
      <c r="G52" s="80"/>
      <c r="H52" s="80"/>
      <c r="I52" s="81"/>
      <c r="J52" s="80"/>
      <c r="K52" s="80"/>
      <c r="L52" s="81"/>
      <c r="M52" s="80"/>
      <c r="N52" s="80"/>
      <c r="O52" s="79"/>
      <c r="P52" s="79"/>
      <c r="Q52" s="80"/>
      <c r="R52" s="81"/>
      <c r="S52" s="81"/>
      <c r="T52" s="81"/>
      <c r="U52" s="81"/>
    </row>
    <row r="53" customFormat="false" ht="27.75" hidden="false" customHeight="true" outlineLevel="0" collapsed="false">
      <c r="A53" s="79"/>
      <c r="B53" s="80"/>
      <c r="C53" s="80"/>
      <c r="D53" s="80"/>
      <c r="E53" s="80"/>
      <c r="F53" s="80"/>
      <c r="G53" s="80"/>
      <c r="H53" s="80"/>
      <c r="I53" s="81"/>
      <c r="J53" s="80"/>
      <c r="K53" s="80"/>
      <c r="L53" s="81"/>
      <c r="M53" s="80"/>
      <c r="N53" s="80"/>
      <c r="O53" s="79"/>
      <c r="P53" s="79"/>
      <c r="Q53" s="80"/>
      <c r="R53" s="81"/>
      <c r="S53" s="81"/>
      <c r="T53" s="81"/>
      <c r="U53" s="81"/>
    </row>
    <row r="54" customFormat="false" ht="27.75" hidden="false" customHeight="true" outlineLevel="0" collapsed="false">
      <c r="A54" s="79"/>
      <c r="B54" s="80"/>
      <c r="C54" s="80"/>
      <c r="D54" s="80"/>
      <c r="E54" s="80"/>
      <c r="F54" s="80"/>
      <c r="G54" s="80"/>
      <c r="H54" s="80"/>
      <c r="I54" s="81"/>
      <c r="J54" s="80"/>
      <c r="K54" s="80"/>
      <c r="L54" s="81"/>
      <c r="M54" s="80"/>
      <c r="N54" s="80"/>
      <c r="O54" s="79"/>
      <c r="P54" s="79"/>
      <c r="Q54" s="80"/>
      <c r="R54" s="81"/>
      <c r="S54" s="81"/>
      <c r="T54" s="81"/>
      <c r="U54" s="81"/>
    </row>
    <row r="55" customFormat="false" ht="27.75" hidden="false" customHeight="true" outlineLevel="0" collapsed="false">
      <c r="A55" s="79"/>
      <c r="B55" s="80"/>
      <c r="C55" s="80"/>
      <c r="D55" s="80"/>
      <c r="E55" s="80"/>
      <c r="F55" s="80"/>
      <c r="G55" s="80"/>
      <c r="H55" s="80"/>
      <c r="I55" s="81"/>
      <c r="J55" s="80"/>
      <c r="K55" s="80"/>
      <c r="L55" s="81"/>
      <c r="M55" s="80"/>
      <c r="N55" s="80"/>
      <c r="O55" s="79"/>
      <c r="P55" s="79"/>
      <c r="Q55" s="80"/>
      <c r="R55" s="81"/>
      <c r="S55" s="81"/>
      <c r="T55" s="81"/>
      <c r="U55" s="81"/>
    </row>
    <row r="56" customFormat="false" ht="27.75" hidden="false" customHeight="true" outlineLevel="0" collapsed="false">
      <c r="A56" s="79"/>
      <c r="B56" s="80"/>
      <c r="C56" s="80"/>
      <c r="D56" s="80"/>
      <c r="E56" s="80"/>
      <c r="F56" s="80"/>
      <c r="G56" s="80"/>
      <c r="H56" s="80"/>
      <c r="I56" s="81"/>
      <c r="J56" s="80"/>
      <c r="K56" s="80"/>
      <c r="L56" s="81"/>
      <c r="M56" s="80"/>
      <c r="N56" s="80"/>
      <c r="O56" s="79"/>
      <c r="P56" s="79"/>
      <c r="Q56" s="80"/>
      <c r="R56" s="81"/>
      <c r="S56" s="81"/>
      <c r="T56" s="81"/>
      <c r="U56" s="81"/>
    </row>
    <row r="57" customFormat="false" ht="27.75" hidden="false" customHeight="true" outlineLevel="0" collapsed="false">
      <c r="A57" s="79"/>
      <c r="B57" s="80"/>
      <c r="C57" s="80"/>
      <c r="D57" s="80"/>
      <c r="E57" s="80"/>
      <c r="F57" s="80"/>
      <c r="G57" s="80"/>
      <c r="H57" s="80"/>
      <c r="I57" s="81"/>
      <c r="J57" s="80"/>
      <c r="K57" s="80"/>
      <c r="L57" s="81"/>
      <c r="M57" s="80"/>
      <c r="N57" s="80"/>
      <c r="O57" s="79"/>
      <c r="P57" s="79"/>
      <c r="Q57" s="80"/>
      <c r="R57" s="81"/>
      <c r="S57" s="81"/>
      <c r="T57" s="81"/>
      <c r="U57" s="81"/>
    </row>
    <row r="58" customFormat="false" ht="27.75" hidden="false" customHeight="true" outlineLevel="0" collapsed="false">
      <c r="A58" s="79"/>
      <c r="B58" s="80"/>
      <c r="C58" s="80"/>
      <c r="D58" s="80"/>
      <c r="E58" s="80"/>
      <c r="F58" s="80"/>
      <c r="G58" s="80"/>
      <c r="H58" s="80"/>
      <c r="I58" s="81"/>
      <c r="J58" s="80"/>
      <c r="K58" s="80"/>
      <c r="L58" s="81"/>
      <c r="M58" s="80"/>
      <c r="N58" s="80"/>
      <c r="O58" s="79"/>
      <c r="P58" s="79"/>
      <c r="Q58" s="80"/>
      <c r="R58" s="81"/>
      <c r="S58" s="81"/>
      <c r="T58" s="81"/>
      <c r="U58" s="81"/>
    </row>
    <row r="59" customFormat="false" ht="27.75" hidden="false" customHeight="true" outlineLevel="0" collapsed="false">
      <c r="A59" s="79"/>
      <c r="B59" s="80"/>
      <c r="C59" s="80"/>
      <c r="D59" s="80"/>
      <c r="E59" s="80"/>
      <c r="F59" s="80"/>
      <c r="G59" s="80"/>
      <c r="H59" s="80"/>
      <c r="I59" s="81"/>
      <c r="J59" s="80"/>
      <c r="K59" s="80"/>
      <c r="L59" s="81"/>
      <c r="M59" s="80"/>
      <c r="N59" s="80"/>
      <c r="O59" s="79"/>
      <c r="P59" s="79"/>
      <c r="Q59" s="80"/>
      <c r="R59" s="81"/>
      <c r="S59" s="81"/>
      <c r="T59" s="81"/>
      <c r="U59" s="81"/>
    </row>
    <row r="60" customFormat="false" ht="27.75" hidden="false" customHeight="true" outlineLevel="0" collapsed="false">
      <c r="A60" s="79"/>
      <c r="B60" s="80"/>
      <c r="C60" s="80"/>
      <c r="D60" s="80"/>
      <c r="E60" s="80"/>
      <c r="F60" s="80"/>
      <c r="G60" s="80"/>
      <c r="H60" s="80"/>
      <c r="I60" s="81"/>
      <c r="J60" s="80"/>
      <c r="K60" s="80"/>
      <c r="L60" s="81"/>
      <c r="M60" s="80"/>
      <c r="N60" s="80"/>
      <c r="O60" s="79"/>
      <c r="P60" s="79"/>
      <c r="Q60" s="80"/>
      <c r="R60" s="81"/>
      <c r="S60" s="81"/>
      <c r="T60" s="81"/>
      <c r="U60" s="81"/>
    </row>
    <row r="61" customFormat="false" ht="27.75" hidden="false" customHeight="true" outlineLevel="0" collapsed="false">
      <c r="A61" s="79"/>
      <c r="B61" s="80"/>
      <c r="C61" s="80"/>
      <c r="D61" s="80"/>
      <c r="E61" s="80"/>
      <c r="F61" s="80"/>
      <c r="G61" s="80"/>
      <c r="H61" s="80"/>
      <c r="I61" s="81"/>
      <c r="J61" s="80"/>
      <c r="K61" s="80"/>
      <c r="L61" s="81"/>
      <c r="M61" s="80"/>
      <c r="N61" s="80"/>
      <c r="O61" s="79"/>
      <c r="P61" s="79"/>
      <c r="Q61" s="80"/>
      <c r="R61" s="81"/>
      <c r="S61" s="81"/>
      <c r="T61" s="81"/>
      <c r="U61" s="81"/>
    </row>
    <row r="62" customFormat="false" ht="27.75" hidden="false" customHeight="true" outlineLevel="0" collapsed="false">
      <c r="A62" s="79"/>
      <c r="B62" s="80"/>
      <c r="C62" s="80"/>
      <c r="D62" s="80"/>
      <c r="E62" s="80"/>
      <c r="F62" s="80"/>
      <c r="G62" s="80"/>
      <c r="H62" s="80"/>
      <c r="I62" s="81"/>
      <c r="J62" s="80"/>
      <c r="K62" s="80"/>
      <c r="L62" s="81"/>
      <c r="M62" s="80"/>
      <c r="N62" s="80"/>
      <c r="O62" s="79"/>
      <c r="P62" s="79"/>
      <c r="Q62" s="80"/>
      <c r="R62" s="81"/>
      <c r="S62" s="81"/>
      <c r="T62" s="81"/>
      <c r="U62" s="81"/>
    </row>
    <row r="63" customFormat="false" ht="27.75" hidden="false" customHeight="true" outlineLevel="0" collapsed="false">
      <c r="A63" s="79"/>
      <c r="B63" s="80"/>
      <c r="C63" s="80"/>
      <c r="D63" s="80"/>
      <c r="E63" s="80"/>
      <c r="F63" s="80"/>
      <c r="G63" s="80"/>
      <c r="H63" s="80"/>
      <c r="I63" s="81"/>
      <c r="J63" s="80"/>
      <c r="K63" s="80"/>
      <c r="L63" s="81"/>
      <c r="M63" s="80"/>
      <c r="N63" s="80"/>
      <c r="O63" s="79"/>
      <c r="P63" s="79"/>
      <c r="Q63" s="80"/>
      <c r="R63" s="81"/>
      <c r="S63" s="81"/>
      <c r="T63" s="81"/>
      <c r="U63" s="81"/>
    </row>
    <row r="64" customFormat="false" ht="27.75" hidden="false" customHeight="true" outlineLevel="0" collapsed="false">
      <c r="A64" s="79"/>
      <c r="B64" s="80"/>
      <c r="C64" s="80"/>
      <c r="D64" s="80"/>
      <c r="E64" s="80"/>
      <c r="F64" s="80"/>
      <c r="G64" s="80"/>
      <c r="H64" s="80"/>
      <c r="I64" s="81"/>
      <c r="J64" s="80"/>
      <c r="K64" s="80"/>
      <c r="L64" s="81"/>
      <c r="M64" s="80"/>
      <c r="N64" s="80"/>
      <c r="O64" s="79"/>
      <c r="P64" s="79"/>
      <c r="Q64" s="80"/>
      <c r="R64" s="81"/>
      <c r="S64" s="81"/>
      <c r="T64" s="81"/>
      <c r="U64" s="81"/>
    </row>
    <row r="65" customFormat="false" ht="27.75" hidden="false" customHeight="true" outlineLevel="0" collapsed="false">
      <c r="A65" s="79"/>
      <c r="B65" s="80"/>
      <c r="C65" s="80"/>
      <c r="D65" s="80"/>
      <c r="E65" s="80"/>
      <c r="F65" s="80"/>
      <c r="G65" s="80"/>
      <c r="H65" s="80"/>
      <c r="I65" s="81"/>
      <c r="J65" s="80"/>
      <c r="K65" s="80"/>
      <c r="L65" s="81"/>
      <c r="M65" s="80"/>
      <c r="N65" s="80"/>
      <c r="O65" s="79"/>
      <c r="P65" s="79"/>
      <c r="Q65" s="80"/>
      <c r="R65" s="81"/>
      <c r="S65" s="81"/>
      <c r="T65" s="81"/>
      <c r="U65" s="81"/>
    </row>
    <row r="66" customFormat="false" ht="27.75" hidden="false" customHeight="true" outlineLevel="0" collapsed="false">
      <c r="A66" s="79"/>
      <c r="B66" s="80"/>
      <c r="C66" s="80"/>
      <c r="D66" s="80"/>
      <c r="E66" s="80"/>
      <c r="F66" s="80"/>
      <c r="G66" s="80"/>
      <c r="H66" s="80"/>
      <c r="I66" s="81"/>
      <c r="J66" s="80"/>
      <c r="K66" s="80"/>
      <c r="L66" s="81"/>
      <c r="M66" s="80"/>
      <c r="N66" s="80"/>
      <c r="O66" s="79"/>
      <c r="P66" s="79"/>
      <c r="Q66" s="80"/>
      <c r="R66" s="81"/>
      <c r="S66" s="81"/>
      <c r="T66" s="81"/>
      <c r="U66" s="81"/>
    </row>
    <row r="67" customFormat="false" ht="27.75" hidden="false" customHeight="true" outlineLevel="0" collapsed="false">
      <c r="A67" s="79"/>
      <c r="B67" s="80"/>
      <c r="C67" s="80"/>
      <c r="D67" s="80"/>
      <c r="E67" s="80"/>
      <c r="F67" s="80"/>
      <c r="G67" s="80"/>
      <c r="H67" s="80"/>
      <c r="I67" s="81"/>
      <c r="J67" s="80"/>
      <c r="K67" s="80"/>
      <c r="L67" s="81"/>
      <c r="M67" s="80"/>
      <c r="N67" s="80"/>
      <c r="O67" s="79"/>
      <c r="P67" s="79"/>
      <c r="Q67" s="80"/>
      <c r="R67" s="81"/>
      <c r="S67" s="81"/>
      <c r="T67" s="81"/>
      <c r="U67" s="81"/>
    </row>
    <row r="68" customFormat="false" ht="27.75" hidden="false" customHeight="true" outlineLevel="0" collapsed="false">
      <c r="A68" s="79"/>
      <c r="B68" s="80"/>
      <c r="C68" s="80"/>
      <c r="D68" s="80"/>
      <c r="E68" s="80"/>
      <c r="F68" s="80"/>
      <c r="G68" s="80"/>
      <c r="H68" s="80"/>
      <c r="I68" s="81"/>
      <c r="J68" s="80"/>
      <c r="K68" s="80"/>
      <c r="L68" s="81"/>
      <c r="M68" s="80"/>
      <c r="N68" s="80"/>
      <c r="O68" s="79"/>
      <c r="P68" s="79"/>
      <c r="Q68" s="80"/>
      <c r="R68" s="81"/>
      <c r="S68" s="81"/>
      <c r="T68" s="81"/>
      <c r="U68" s="81"/>
    </row>
    <row r="69" customFormat="false" ht="27.75" hidden="false" customHeight="true" outlineLevel="0" collapsed="false">
      <c r="A69" s="79"/>
      <c r="B69" s="80"/>
      <c r="C69" s="80"/>
      <c r="D69" s="80"/>
      <c r="E69" s="80"/>
      <c r="F69" s="80"/>
      <c r="G69" s="80"/>
      <c r="H69" s="80"/>
      <c r="I69" s="81"/>
      <c r="J69" s="80"/>
      <c r="K69" s="80"/>
      <c r="L69" s="81"/>
      <c r="M69" s="80"/>
      <c r="N69" s="80"/>
      <c r="O69" s="79"/>
      <c r="P69" s="79"/>
      <c r="Q69" s="80"/>
      <c r="R69" s="81"/>
      <c r="S69" s="81"/>
      <c r="T69" s="81"/>
      <c r="U69" s="81"/>
    </row>
    <row r="70" customFormat="false" ht="27.75" hidden="false" customHeight="true" outlineLevel="0" collapsed="false">
      <c r="A70" s="79"/>
      <c r="B70" s="80"/>
      <c r="C70" s="80"/>
      <c r="D70" s="80"/>
      <c r="E70" s="80"/>
      <c r="F70" s="80"/>
      <c r="G70" s="80"/>
      <c r="H70" s="80"/>
      <c r="I70" s="81"/>
      <c r="J70" s="80"/>
      <c r="K70" s="80"/>
      <c r="L70" s="81"/>
      <c r="M70" s="80"/>
      <c r="N70" s="80"/>
      <c r="O70" s="79"/>
      <c r="P70" s="79"/>
      <c r="Q70" s="80"/>
      <c r="R70" s="81"/>
      <c r="S70" s="81"/>
      <c r="T70" s="81"/>
      <c r="U70" s="81"/>
    </row>
    <row r="71" customFormat="false" ht="27.75" hidden="false" customHeight="true" outlineLevel="0" collapsed="false">
      <c r="A71" s="79"/>
      <c r="B71" s="80"/>
      <c r="C71" s="80"/>
      <c r="D71" s="80"/>
      <c r="E71" s="80"/>
      <c r="F71" s="80"/>
      <c r="G71" s="80"/>
      <c r="H71" s="80"/>
      <c r="I71" s="81"/>
      <c r="J71" s="80"/>
      <c r="K71" s="80"/>
      <c r="L71" s="81"/>
      <c r="M71" s="80"/>
      <c r="N71" s="80"/>
      <c r="O71" s="79"/>
      <c r="P71" s="79"/>
      <c r="Q71" s="80"/>
      <c r="R71" s="81"/>
      <c r="S71" s="81"/>
      <c r="T71" s="81"/>
      <c r="U71" s="81"/>
    </row>
    <row r="72" customFormat="false" ht="27.75" hidden="false" customHeight="true" outlineLevel="0" collapsed="false">
      <c r="A72" s="79"/>
      <c r="B72" s="80"/>
      <c r="C72" s="80"/>
      <c r="D72" s="80"/>
      <c r="E72" s="80"/>
      <c r="F72" s="80"/>
      <c r="G72" s="80"/>
      <c r="H72" s="80"/>
      <c r="I72" s="81"/>
      <c r="J72" s="80"/>
      <c r="K72" s="80"/>
      <c r="L72" s="81"/>
      <c r="M72" s="80"/>
      <c r="N72" s="80"/>
      <c r="O72" s="79"/>
      <c r="P72" s="79"/>
      <c r="Q72" s="80"/>
      <c r="R72" s="81"/>
      <c r="S72" s="81"/>
      <c r="T72" s="81"/>
      <c r="U72" s="81"/>
    </row>
    <row r="73" customFormat="false" ht="27.75" hidden="false" customHeight="true" outlineLevel="0" collapsed="false">
      <c r="A73" s="79"/>
      <c r="B73" s="80"/>
      <c r="C73" s="80"/>
      <c r="D73" s="80"/>
      <c r="E73" s="80"/>
      <c r="F73" s="80"/>
      <c r="G73" s="80"/>
      <c r="H73" s="80"/>
      <c r="I73" s="81"/>
      <c r="J73" s="80"/>
      <c r="K73" s="80"/>
      <c r="L73" s="81"/>
      <c r="M73" s="80"/>
      <c r="N73" s="80"/>
      <c r="O73" s="79"/>
      <c r="P73" s="79"/>
      <c r="Q73" s="80"/>
      <c r="R73" s="81"/>
      <c r="S73" s="81"/>
      <c r="T73" s="81"/>
      <c r="U73" s="81"/>
    </row>
    <row r="74" customFormat="false" ht="27.75" hidden="false" customHeight="true" outlineLevel="0" collapsed="false">
      <c r="A74" s="79"/>
      <c r="B74" s="80"/>
      <c r="C74" s="80"/>
      <c r="D74" s="80"/>
      <c r="E74" s="80"/>
      <c r="F74" s="80"/>
      <c r="G74" s="80"/>
      <c r="H74" s="80"/>
      <c r="I74" s="81"/>
      <c r="J74" s="80"/>
      <c r="K74" s="80"/>
      <c r="L74" s="81"/>
      <c r="M74" s="80"/>
      <c r="N74" s="80"/>
      <c r="O74" s="79"/>
      <c r="P74" s="79"/>
      <c r="Q74" s="80"/>
      <c r="R74" s="81"/>
      <c r="S74" s="81"/>
      <c r="T74" s="81"/>
      <c r="U74" s="81"/>
    </row>
    <row r="75" customFormat="false" ht="27.75" hidden="false" customHeight="true" outlineLevel="0" collapsed="false">
      <c r="A75" s="79"/>
      <c r="B75" s="80"/>
      <c r="C75" s="80"/>
      <c r="D75" s="80"/>
      <c r="E75" s="80"/>
      <c r="F75" s="80"/>
      <c r="G75" s="80"/>
      <c r="H75" s="80"/>
      <c r="I75" s="81"/>
      <c r="J75" s="80"/>
      <c r="K75" s="80"/>
      <c r="L75" s="81"/>
      <c r="M75" s="80"/>
      <c r="N75" s="80"/>
      <c r="O75" s="79"/>
      <c r="P75" s="79"/>
      <c r="Q75" s="80"/>
      <c r="R75" s="81"/>
      <c r="S75" s="81"/>
      <c r="T75" s="81"/>
      <c r="U75" s="81"/>
    </row>
    <row r="76" customFormat="false" ht="27.75" hidden="false" customHeight="true" outlineLevel="0" collapsed="false">
      <c r="A76" s="79"/>
      <c r="B76" s="80"/>
      <c r="C76" s="80"/>
      <c r="D76" s="80"/>
      <c r="E76" s="80"/>
      <c r="F76" s="80"/>
      <c r="G76" s="80"/>
      <c r="H76" s="80"/>
      <c r="I76" s="81"/>
      <c r="J76" s="80"/>
      <c r="K76" s="80"/>
      <c r="L76" s="81"/>
      <c r="M76" s="80"/>
      <c r="N76" s="80"/>
      <c r="O76" s="79"/>
      <c r="P76" s="79"/>
      <c r="Q76" s="80"/>
      <c r="R76" s="81"/>
      <c r="S76" s="81"/>
      <c r="T76" s="81"/>
      <c r="U76" s="81"/>
    </row>
    <row r="77" customFormat="false" ht="27.75" hidden="false" customHeight="true" outlineLevel="0" collapsed="false">
      <c r="A77" s="79"/>
      <c r="B77" s="80"/>
      <c r="C77" s="80"/>
      <c r="D77" s="80"/>
      <c r="E77" s="80"/>
      <c r="F77" s="80"/>
      <c r="G77" s="80"/>
      <c r="H77" s="80"/>
      <c r="I77" s="81"/>
      <c r="J77" s="80"/>
      <c r="K77" s="80"/>
      <c r="L77" s="81"/>
      <c r="M77" s="80"/>
      <c r="N77" s="80"/>
      <c r="O77" s="79"/>
      <c r="P77" s="79"/>
      <c r="Q77" s="80"/>
      <c r="R77" s="81"/>
      <c r="S77" s="81"/>
      <c r="T77" s="81"/>
      <c r="U77" s="81"/>
    </row>
    <row r="78" customFormat="false" ht="27.75" hidden="false" customHeight="true" outlineLevel="0" collapsed="false">
      <c r="A78" s="79"/>
      <c r="B78" s="80"/>
      <c r="C78" s="80"/>
      <c r="D78" s="80"/>
      <c r="E78" s="80"/>
      <c r="F78" s="80"/>
      <c r="G78" s="80"/>
      <c r="H78" s="80"/>
      <c r="I78" s="81"/>
      <c r="J78" s="80"/>
      <c r="K78" s="80"/>
      <c r="L78" s="81"/>
      <c r="M78" s="80"/>
      <c r="N78" s="80"/>
      <c r="O78" s="79"/>
      <c r="P78" s="79"/>
      <c r="Q78" s="80"/>
      <c r="R78" s="81"/>
      <c r="S78" s="81"/>
      <c r="T78" s="81"/>
      <c r="U78" s="81"/>
    </row>
    <row r="79" customFormat="false" ht="27.75" hidden="false" customHeight="true" outlineLevel="0" collapsed="false">
      <c r="A79" s="79"/>
      <c r="B79" s="80"/>
      <c r="C79" s="80"/>
      <c r="D79" s="80"/>
      <c r="E79" s="80"/>
      <c r="F79" s="80"/>
      <c r="G79" s="80"/>
      <c r="H79" s="80"/>
      <c r="I79" s="81"/>
      <c r="J79" s="80"/>
      <c r="K79" s="80"/>
      <c r="L79" s="81"/>
      <c r="M79" s="80"/>
      <c r="N79" s="80"/>
      <c r="O79" s="79"/>
      <c r="P79" s="79"/>
      <c r="Q79" s="80"/>
      <c r="R79" s="81"/>
      <c r="S79" s="81"/>
      <c r="T79" s="81"/>
      <c r="U79" s="81"/>
    </row>
    <row r="80" customFormat="false" ht="27.75" hidden="false" customHeight="true" outlineLevel="0" collapsed="false">
      <c r="A80" s="79"/>
      <c r="B80" s="80"/>
      <c r="C80" s="80"/>
      <c r="D80" s="80"/>
      <c r="E80" s="80"/>
      <c r="F80" s="80"/>
      <c r="G80" s="80"/>
      <c r="H80" s="80"/>
      <c r="I80" s="81"/>
      <c r="J80" s="80"/>
      <c r="K80" s="80"/>
      <c r="L80" s="81"/>
      <c r="M80" s="80"/>
      <c r="N80" s="80"/>
      <c r="O80" s="79"/>
      <c r="P80" s="79"/>
      <c r="Q80" s="80"/>
      <c r="R80" s="81"/>
      <c r="S80" s="81"/>
      <c r="T80" s="81"/>
      <c r="U80" s="81"/>
    </row>
    <row r="81" customFormat="false" ht="27.75" hidden="false" customHeight="true" outlineLevel="0" collapsed="false">
      <c r="A81" s="79"/>
      <c r="B81" s="80"/>
      <c r="C81" s="80"/>
      <c r="D81" s="80"/>
      <c r="E81" s="80"/>
      <c r="F81" s="80"/>
      <c r="G81" s="80"/>
      <c r="H81" s="80"/>
      <c r="I81" s="81"/>
      <c r="J81" s="80"/>
      <c r="K81" s="80"/>
      <c r="L81" s="81"/>
      <c r="M81" s="80"/>
      <c r="N81" s="80"/>
      <c r="O81" s="79"/>
      <c r="P81" s="79"/>
      <c r="Q81" s="80"/>
      <c r="R81" s="81"/>
      <c r="S81" s="81"/>
      <c r="T81" s="81"/>
      <c r="U81" s="81"/>
    </row>
    <row r="82" customFormat="false" ht="27.75" hidden="false" customHeight="true" outlineLevel="0" collapsed="false">
      <c r="A82" s="79"/>
      <c r="B82" s="80"/>
      <c r="C82" s="80"/>
      <c r="D82" s="80"/>
      <c r="E82" s="80"/>
      <c r="F82" s="80"/>
      <c r="G82" s="80"/>
      <c r="H82" s="80"/>
      <c r="I82" s="81"/>
      <c r="J82" s="80"/>
      <c r="K82" s="80"/>
      <c r="L82" s="81"/>
      <c r="M82" s="80"/>
      <c r="N82" s="80"/>
      <c r="O82" s="79"/>
      <c r="P82" s="79"/>
      <c r="Q82" s="80"/>
      <c r="R82" s="81"/>
      <c r="S82" s="81"/>
      <c r="T82" s="81"/>
      <c r="U82" s="81"/>
    </row>
    <row r="83" customFormat="false" ht="27.75" hidden="false" customHeight="true" outlineLevel="0" collapsed="false">
      <c r="A83" s="79"/>
      <c r="B83" s="80"/>
      <c r="C83" s="80"/>
      <c r="D83" s="80"/>
      <c r="E83" s="80"/>
      <c r="F83" s="80"/>
      <c r="G83" s="80"/>
      <c r="H83" s="80"/>
      <c r="I83" s="81"/>
      <c r="J83" s="80"/>
      <c r="K83" s="80"/>
      <c r="L83" s="81"/>
      <c r="M83" s="80"/>
      <c r="N83" s="80"/>
      <c r="O83" s="79"/>
      <c r="P83" s="79"/>
      <c r="Q83" s="80"/>
      <c r="R83" s="81"/>
      <c r="S83" s="81"/>
      <c r="T83" s="81"/>
      <c r="U83" s="81"/>
    </row>
    <row r="84" customFormat="false" ht="27.75" hidden="false" customHeight="true" outlineLevel="0" collapsed="false">
      <c r="A84" s="79"/>
      <c r="B84" s="80"/>
      <c r="C84" s="80"/>
      <c r="D84" s="80"/>
      <c r="E84" s="80"/>
      <c r="F84" s="80"/>
      <c r="G84" s="80"/>
      <c r="H84" s="80"/>
      <c r="I84" s="81"/>
      <c r="J84" s="80"/>
      <c r="K84" s="80"/>
      <c r="L84" s="81"/>
      <c r="M84" s="80"/>
      <c r="N84" s="80"/>
      <c r="O84" s="79"/>
      <c r="P84" s="79"/>
      <c r="Q84" s="80"/>
      <c r="R84" s="81"/>
      <c r="S84" s="81"/>
      <c r="T84" s="81"/>
      <c r="U84" s="81"/>
    </row>
    <row r="85" customFormat="false" ht="27.75" hidden="false" customHeight="true" outlineLevel="0" collapsed="false">
      <c r="A85" s="79"/>
      <c r="B85" s="80"/>
      <c r="C85" s="80"/>
      <c r="D85" s="80"/>
      <c r="E85" s="80"/>
      <c r="F85" s="80"/>
      <c r="G85" s="80"/>
      <c r="H85" s="80"/>
      <c r="I85" s="81"/>
      <c r="J85" s="80"/>
      <c r="K85" s="80"/>
      <c r="L85" s="81"/>
      <c r="M85" s="80"/>
      <c r="N85" s="80"/>
      <c r="O85" s="79"/>
      <c r="P85" s="79"/>
      <c r="Q85" s="80"/>
      <c r="R85" s="81"/>
      <c r="S85" s="81"/>
      <c r="T85" s="81"/>
      <c r="U85" s="81"/>
    </row>
    <row r="86" customFormat="false" ht="27.75" hidden="false" customHeight="true" outlineLevel="0" collapsed="false">
      <c r="A86" s="79"/>
      <c r="B86" s="80"/>
      <c r="C86" s="80"/>
      <c r="D86" s="80"/>
      <c r="E86" s="80"/>
      <c r="F86" s="80"/>
      <c r="G86" s="80"/>
      <c r="H86" s="80"/>
      <c r="I86" s="81"/>
      <c r="J86" s="80"/>
      <c r="K86" s="80"/>
      <c r="L86" s="81"/>
      <c r="M86" s="80"/>
      <c r="N86" s="80"/>
      <c r="O86" s="79"/>
      <c r="P86" s="79"/>
      <c r="Q86" s="80"/>
      <c r="R86" s="81"/>
      <c r="S86" s="81"/>
      <c r="T86" s="81"/>
      <c r="U86" s="81"/>
    </row>
    <row r="87" customFormat="false" ht="27.75" hidden="false" customHeight="true" outlineLevel="0" collapsed="false">
      <c r="A87" s="79"/>
      <c r="B87" s="80"/>
      <c r="C87" s="80"/>
      <c r="D87" s="80"/>
      <c r="E87" s="80"/>
      <c r="F87" s="80"/>
      <c r="G87" s="80"/>
      <c r="H87" s="80"/>
      <c r="I87" s="81"/>
      <c r="J87" s="80"/>
      <c r="K87" s="80"/>
      <c r="L87" s="81"/>
      <c r="M87" s="80"/>
      <c r="N87" s="80"/>
      <c r="O87" s="79"/>
      <c r="P87" s="79"/>
      <c r="Q87" s="80"/>
      <c r="R87" s="81"/>
      <c r="S87" s="81"/>
      <c r="T87" s="81"/>
      <c r="U87" s="81"/>
    </row>
    <row r="88" customFormat="false" ht="27.75" hidden="false" customHeight="true" outlineLevel="0" collapsed="false">
      <c r="A88" s="79"/>
      <c r="B88" s="80"/>
      <c r="C88" s="80"/>
      <c r="D88" s="80"/>
      <c r="E88" s="80"/>
      <c r="F88" s="80"/>
      <c r="G88" s="80"/>
      <c r="H88" s="80"/>
      <c r="I88" s="81"/>
      <c r="J88" s="80"/>
      <c r="K88" s="80"/>
      <c r="L88" s="81"/>
      <c r="M88" s="80"/>
      <c r="N88" s="80"/>
      <c r="O88" s="79"/>
      <c r="P88" s="79"/>
      <c r="Q88" s="80"/>
      <c r="R88" s="81"/>
      <c r="S88" s="81"/>
      <c r="T88" s="81"/>
      <c r="U88" s="81"/>
    </row>
    <row r="89" customFormat="false" ht="27.75" hidden="false" customHeight="true" outlineLevel="0" collapsed="false">
      <c r="A89" s="79"/>
      <c r="B89" s="80"/>
      <c r="C89" s="80"/>
      <c r="D89" s="80"/>
      <c r="E89" s="80"/>
      <c r="F89" s="80"/>
      <c r="G89" s="80"/>
      <c r="H89" s="80"/>
      <c r="I89" s="81"/>
      <c r="J89" s="80"/>
      <c r="K89" s="80"/>
      <c r="L89" s="81"/>
      <c r="M89" s="80"/>
      <c r="N89" s="80"/>
      <c r="O89" s="79"/>
      <c r="P89" s="79"/>
      <c r="Q89" s="80"/>
      <c r="R89" s="81"/>
      <c r="S89" s="81"/>
      <c r="T89" s="81"/>
      <c r="U89" s="81"/>
    </row>
    <row r="90" customFormat="false" ht="27.75" hidden="false" customHeight="true" outlineLevel="0" collapsed="false">
      <c r="A90" s="79"/>
      <c r="B90" s="80"/>
      <c r="C90" s="80"/>
      <c r="D90" s="80"/>
      <c r="E90" s="80"/>
      <c r="F90" s="80"/>
      <c r="G90" s="80"/>
      <c r="H90" s="80"/>
      <c r="I90" s="81"/>
      <c r="J90" s="80"/>
      <c r="K90" s="80"/>
      <c r="L90" s="81"/>
      <c r="M90" s="80"/>
      <c r="N90" s="80"/>
      <c r="O90" s="79"/>
      <c r="P90" s="79"/>
      <c r="Q90" s="80"/>
      <c r="R90" s="81"/>
      <c r="S90" s="81"/>
      <c r="T90" s="81"/>
      <c r="U90" s="81"/>
    </row>
    <row r="91" customFormat="false" ht="27.75" hidden="false" customHeight="true" outlineLevel="0" collapsed="false">
      <c r="A91" s="79"/>
      <c r="B91" s="80"/>
      <c r="C91" s="80"/>
      <c r="D91" s="80"/>
      <c r="E91" s="80"/>
      <c r="F91" s="80"/>
      <c r="G91" s="80"/>
      <c r="H91" s="80"/>
      <c r="I91" s="81"/>
      <c r="J91" s="80"/>
      <c r="K91" s="80"/>
      <c r="L91" s="81"/>
      <c r="M91" s="80"/>
      <c r="N91" s="80"/>
      <c r="O91" s="79"/>
      <c r="P91" s="79"/>
      <c r="Q91" s="80"/>
      <c r="R91" s="81"/>
      <c r="S91" s="81"/>
      <c r="T91" s="81"/>
      <c r="U91" s="81"/>
    </row>
    <row r="92" customFormat="false" ht="27.75" hidden="false" customHeight="true" outlineLevel="0" collapsed="false">
      <c r="A92" s="79"/>
      <c r="B92" s="80"/>
      <c r="C92" s="80"/>
      <c r="D92" s="80"/>
      <c r="E92" s="80"/>
      <c r="F92" s="80"/>
      <c r="G92" s="80"/>
      <c r="H92" s="80"/>
      <c r="I92" s="81"/>
      <c r="J92" s="80"/>
      <c r="K92" s="80"/>
      <c r="L92" s="81"/>
      <c r="M92" s="80"/>
      <c r="N92" s="80"/>
      <c r="O92" s="79"/>
      <c r="P92" s="79"/>
      <c r="Q92" s="80"/>
      <c r="R92" s="81"/>
      <c r="S92" s="81"/>
      <c r="T92" s="81"/>
      <c r="U92" s="81"/>
    </row>
    <row r="93" customFormat="false" ht="27.75" hidden="false" customHeight="true" outlineLevel="0" collapsed="false">
      <c r="A93" s="79"/>
      <c r="B93" s="80"/>
      <c r="C93" s="80"/>
      <c r="D93" s="80"/>
      <c r="E93" s="80"/>
      <c r="F93" s="80"/>
      <c r="G93" s="80"/>
      <c r="H93" s="80"/>
      <c r="I93" s="81"/>
      <c r="J93" s="80"/>
      <c r="K93" s="80"/>
      <c r="L93" s="81"/>
      <c r="M93" s="80"/>
      <c r="N93" s="80"/>
      <c r="O93" s="79"/>
      <c r="P93" s="79"/>
      <c r="Q93" s="80"/>
      <c r="R93" s="81"/>
      <c r="S93" s="81"/>
      <c r="T93" s="81"/>
      <c r="U93" s="81"/>
    </row>
    <row r="94" customFormat="false" ht="27.75" hidden="false" customHeight="true" outlineLevel="0" collapsed="false">
      <c r="A94" s="79"/>
      <c r="B94" s="80"/>
      <c r="C94" s="80"/>
      <c r="D94" s="80"/>
      <c r="E94" s="80"/>
      <c r="F94" s="80"/>
      <c r="G94" s="80"/>
      <c r="H94" s="80"/>
      <c r="I94" s="81"/>
      <c r="J94" s="80"/>
      <c r="K94" s="80"/>
      <c r="L94" s="81"/>
      <c r="M94" s="80"/>
      <c r="N94" s="80"/>
      <c r="O94" s="79"/>
      <c r="P94" s="79"/>
      <c r="Q94" s="80"/>
      <c r="R94" s="81"/>
      <c r="S94" s="81"/>
      <c r="T94" s="81"/>
      <c r="U94" s="81"/>
    </row>
    <row r="95" customFormat="false" ht="27.75" hidden="false" customHeight="true" outlineLevel="0" collapsed="false">
      <c r="A95" s="79"/>
      <c r="B95" s="80"/>
      <c r="C95" s="80"/>
      <c r="D95" s="80"/>
      <c r="E95" s="80"/>
      <c r="F95" s="80"/>
      <c r="G95" s="80"/>
      <c r="H95" s="80"/>
      <c r="I95" s="81"/>
      <c r="J95" s="80"/>
      <c r="K95" s="80"/>
      <c r="L95" s="81"/>
      <c r="M95" s="80"/>
      <c r="N95" s="80"/>
      <c r="O95" s="79"/>
      <c r="P95" s="79"/>
      <c r="Q95" s="80"/>
      <c r="R95" s="81"/>
      <c r="S95" s="81"/>
      <c r="T95" s="81"/>
      <c r="U95" s="81"/>
    </row>
    <row r="96" customFormat="false" ht="27.75" hidden="false" customHeight="true" outlineLevel="0" collapsed="false">
      <c r="A96" s="79"/>
      <c r="B96" s="80"/>
      <c r="C96" s="80"/>
      <c r="D96" s="80"/>
      <c r="E96" s="80"/>
      <c r="F96" s="80"/>
      <c r="G96" s="80"/>
      <c r="H96" s="80"/>
      <c r="I96" s="81"/>
      <c r="J96" s="80"/>
      <c r="K96" s="80"/>
      <c r="L96" s="81"/>
      <c r="M96" s="80"/>
      <c r="N96" s="80"/>
      <c r="O96" s="79"/>
      <c r="P96" s="79"/>
      <c r="Q96" s="80"/>
      <c r="R96" s="81"/>
      <c r="S96" s="81"/>
      <c r="T96" s="81"/>
      <c r="U96" s="81"/>
    </row>
    <row r="97" customFormat="false" ht="27.75" hidden="false" customHeight="true" outlineLevel="0" collapsed="false">
      <c r="A97" s="79"/>
      <c r="B97" s="80"/>
      <c r="C97" s="80"/>
      <c r="D97" s="80"/>
      <c r="E97" s="80"/>
      <c r="F97" s="80"/>
      <c r="G97" s="80"/>
      <c r="H97" s="80"/>
      <c r="I97" s="81"/>
      <c r="J97" s="80"/>
      <c r="K97" s="80"/>
      <c r="L97" s="81"/>
      <c r="M97" s="80"/>
      <c r="N97" s="80"/>
      <c r="O97" s="79"/>
      <c r="P97" s="79"/>
      <c r="Q97" s="80"/>
      <c r="R97" s="81"/>
      <c r="S97" s="81"/>
      <c r="T97" s="81"/>
      <c r="U97" s="81"/>
    </row>
    <row r="98" customFormat="false" ht="27.75" hidden="false" customHeight="true" outlineLevel="0" collapsed="false">
      <c r="A98" s="79"/>
      <c r="B98" s="80"/>
      <c r="C98" s="80"/>
      <c r="D98" s="80"/>
      <c r="E98" s="80"/>
      <c r="F98" s="80"/>
      <c r="G98" s="80"/>
      <c r="H98" s="80"/>
      <c r="I98" s="81"/>
      <c r="J98" s="80"/>
      <c r="K98" s="80"/>
      <c r="L98" s="81"/>
      <c r="M98" s="80"/>
      <c r="N98" s="80"/>
      <c r="O98" s="79"/>
      <c r="P98" s="79"/>
      <c r="Q98" s="80"/>
      <c r="R98" s="81"/>
      <c r="S98" s="81"/>
      <c r="T98" s="81"/>
      <c r="U98" s="81"/>
    </row>
    <row r="99" customFormat="false" ht="27.75" hidden="false" customHeight="true" outlineLevel="0" collapsed="false">
      <c r="A99" s="79"/>
      <c r="B99" s="80"/>
      <c r="C99" s="80"/>
      <c r="D99" s="80"/>
      <c r="E99" s="80"/>
      <c r="F99" s="80"/>
      <c r="G99" s="80"/>
      <c r="H99" s="80"/>
      <c r="I99" s="81"/>
      <c r="J99" s="80"/>
      <c r="K99" s="80"/>
      <c r="L99" s="81"/>
      <c r="M99" s="80"/>
      <c r="N99" s="80"/>
      <c r="O99" s="79"/>
      <c r="P99" s="79"/>
      <c r="Q99" s="80"/>
      <c r="R99" s="81"/>
      <c r="S99" s="81"/>
      <c r="T99" s="81"/>
      <c r="U99" s="81"/>
    </row>
    <row r="100" customFormat="false" ht="27.75" hidden="false" customHeight="true" outlineLevel="0" collapsed="false">
      <c r="A100" s="79"/>
      <c r="B100" s="80"/>
      <c r="C100" s="80"/>
      <c r="D100" s="80"/>
      <c r="E100" s="80"/>
      <c r="F100" s="80"/>
      <c r="G100" s="80"/>
      <c r="H100" s="80"/>
      <c r="I100" s="81"/>
      <c r="J100" s="80"/>
      <c r="K100" s="80"/>
      <c r="L100" s="81"/>
      <c r="M100" s="80"/>
      <c r="N100" s="80"/>
      <c r="O100" s="79"/>
      <c r="P100" s="79"/>
      <c r="Q100" s="80"/>
      <c r="R100" s="81"/>
      <c r="S100" s="81"/>
      <c r="T100" s="81"/>
      <c r="U100" s="81"/>
    </row>
    <row r="101" customFormat="false" ht="27.75" hidden="false" customHeight="true" outlineLevel="0" collapsed="false">
      <c r="A101" s="79"/>
      <c r="B101" s="80"/>
      <c r="C101" s="80"/>
      <c r="D101" s="80"/>
      <c r="E101" s="80"/>
      <c r="F101" s="80"/>
      <c r="G101" s="80"/>
      <c r="H101" s="80"/>
      <c r="I101" s="81"/>
      <c r="J101" s="80"/>
      <c r="K101" s="80"/>
      <c r="L101" s="81"/>
      <c r="M101" s="80"/>
      <c r="N101" s="80"/>
      <c r="O101" s="79"/>
      <c r="P101" s="79"/>
      <c r="Q101" s="80"/>
      <c r="R101" s="81"/>
      <c r="S101" s="81"/>
      <c r="T101" s="81"/>
      <c r="U101" s="81"/>
    </row>
    <row r="102" customFormat="false" ht="27.75" hidden="false" customHeight="true" outlineLevel="0" collapsed="false">
      <c r="A102" s="79"/>
      <c r="B102" s="80"/>
      <c r="C102" s="80"/>
      <c r="D102" s="80"/>
      <c r="E102" s="80"/>
      <c r="F102" s="80"/>
      <c r="G102" s="80"/>
      <c r="H102" s="80"/>
      <c r="I102" s="81"/>
      <c r="J102" s="80"/>
      <c r="K102" s="80"/>
      <c r="L102" s="81"/>
      <c r="M102" s="80"/>
      <c r="N102" s="80"/>
      <c r="O102" s="79"/>
      <c r="P102" s="79"/>
      <c r="Q102" s="80"/>
      <c r="R102" s="81"/>
      <c r="S102" s="81"/>
      <c r="T102" s="81"/>
      <c r="U102" s="81"/>
    </row>
    <row r="103" customFormat="false" ht="27.75" hidden="false" customHeight="true" outlineLevel="0" collapsed="false">
      <c r="A103" s="79"/>
      <c r="B103" s="80"/>
      <c r="C103" s="80"/>
      <c r="D103" s="80"/>
      <c r="E103" s="80"/>
      <c r="F103" s="80"/>
      <c r="G103" s="80"/>
      <c r="H103" s="80"/>
      <c r="I103" s="81"/>
      <c r="J103" s="80"/>
      <c r="K103" s="80"/>
      <c r="L103" s="81"/>
      <c r="M103" s="80"/>
      <c r="N103" s="80"/>
      <c r="O103" s="79"/>
      <c r="P103" s="79"/>
      <c r="Q103" s="80"/>
      <c r="R103" s="81"/>
      <c r="S103" s="81"/>
      <c r="T103" s="81"/>
      <c r="U103" s="81"/>
    </row>
    <row r="104" customFormat="false" ht="27.75" hidden="false" customHeight="true" outlineLevel="0" collapsed="false">
      <c r="A104" s="79"/>
      <c r="B104" s="80"/>
      <c r="C104" s="80"/>
      <c r="D104" s="80"/>
      <c r="E104" s="80"/>
      <c r="F104" s="80"/>
      <c r="G104" s="80"/>
      <c r="H104" s="80"/>
      <c r="I104" s="81"/>
      <c r="J104" s="80"/>
      <c r="K104" s="80"/>
      <c r="L104" s="81"/>
      <c r="M104" s="80"/>
      <c r="N104" s="80"/>
      <c r="O104" s="79"/>
      <c r="P104" s="79"/>
      <c r="Q104" s="80"/>
      <c r="R104" s="81"/>
      <c r="S104" s="81"/>
      <c r="T104" s="81"/>
      <c r="U104" s="81"/>
    </row>
    <row r="105" customFormat="false" ht="27.75" hidden="false" customHeight="true" outlineLevel="0" collapsed="false">
      <c r="A105" s="79"/>
      <c r="B105" s="80"/>
      <c r="C105" s="80"/>
      <c r="D105" s="80"/>
      <c r="E105" s="80"/>
      <c r="F105" s="80"/>
      <c r="G105" s="80"/>
      <c r="H105" s="80"/>
      <c r="I105" s="81"/>
      <c r="J105" s="80"/>
      <c r="K105" s="80"/>
      <c r="L105" s="81"/>
      <c r="M105" s="80"/>
      <c r="N105" s="80"/>
      <c r="O105" s="79"/>
      <c r="P105" s="79"/>
      <c r="Q105" s="80"/>
      <c r="R105" s="81"/>
      <c r="S105" s="81"/>
      <c r="T105" s="81"/>
      <c r="U105" s="81"/>
    </row>
    <row r="106" customFormat="false" ht="27.75" hidden="false" customHeight="true" outlineLevel="0" collapsed="false">
      <c r="A106" s="79"/>
      <c r="B106" s="80"/>
      <c r="C106" s="80"/>
      <c r="D106" s="80"/>
      <c r="E106" s="80"/>
      <c r="F106" s="80"/>
      <c r="G106" s="80"/>
      <c r="H106" s="80"/>
      <c r="I106" s="81"/>
      <c r="J106" s="80"/>
      <c r="K106" s="80"/>
      <c r="L106" s="81"/>
      <c r="M106" s="80"/>
      <c r="N106" s="80"/>
      <c r="O106" s="79"/>
      <c r="P106" s="79"/>
      <c r="Q106" s="80"/>
      <c r="R106" s="81"/>
      <c r="S106" s="81"/>
      <c r="T106" s="81"/>
      <c r="U106" s="81"/>
    </row>
    <row r="107" customFormat="false" ht="27.75" hidden="false" customHeight="true" outlineLevel="0" collapsed="false">
      <c r="A107" s="79"/>
      <c r="B107" s="80"/>
      <c r="C107" s="80"/>
      <c r="D107" s="80"/>
      <c r="E107" s="80"/>
      <c r="F107" s="80"/>
      <c r="G107" s="80"/>
      <c r="H107" s="80"/>
      <c r="I107" s="81"/>
      <c r="J107" s="80"/>
      <c r="K107" s="80"/>
      <c r="L107" s="81"/>
      <c r="M107" s="80"/>
      <c r="N107" s="80"/>
      <c r="O107" s="79"/>
      <c r="P107" s="79"/>
      <c r="Q107" s="80"/>
      <c r="R107" s="81"/>
      <c r="S107" s="81"/>
      <c r="T107" s="81"/>
      <c r="U107" s="81"/>
    </row>
    <row r="108" customFormat="false" ht="27.75" hidden="false" customHeight="true" outlineLevel="0" collapsed="false">
      <c r="A108" s="79"/>
      <c r="B108" s="80"/>
      <c r="C108" s="80"/>
      <c r="D108" s="80"/>
      <c r="E108" s="80"/>
      <c r="F108" s="80"/>
      <c r="G108" s="80"/>
      <c r="H108" s="80"/>
      <c r="I108" s="81"/>
      <c r="J108" s="80"/>
      <c r="K108" s="80"/>
      <c r="L108" s="81"/>
      <c r="M108" s="80"/>
      <c r="N108" s="80"/>
      <c r="O108" s="79"/>
      <c r="P108" s="79"/>
      <c r="Q108" s="80"/>
      <c r="R108" s="81"/>
      <c r="S108" s="81"/>
      <c r="T108" s="81"/>
      <c r="U108" s="81"/>
    </row>
    <row r="109" customFormat="false" ht="27.75" hidden="false" customHeight="true" outlineLevel="0" collapsed="false">
      <c r="A109" s="79"/>
      <c r="B109" s="80"/>
      <c r="C109" s="80"/>
      <c r="D109" s="80"/>
      <c r="E109" s="80"/>
      <c r="F109" s="80"/>
      <c r="G109" s="80"/>
      <c r="H109" s="80"/>
      <c r="I109" s="81"/>
      <c r="J109" s="80"/>
      <c r="K109" s="80"/>
      <c r="L109" s="81"/>
      <c r="M109" s="80"/>
      <c r="N109" s="80"/>
      <c r="O109" s="79"/>
      <c r="P109" s="79"/>
      <c r="Q109" s="80"/>
      <c r="R109" s="81"/>
      <c r="S109" s="81"/>
      <c r="T109" s="81"/>
      <c r="U109" s="81"/>
    </row>
    <row r="110" customFormat="false" ht="27.75" hidden="false" customHeight="true" outlineLevel="0" collapsed="false">
      <c r="A110" s="79"/>
      <c r="B110" s="80"/>
      <c r="C110" s="80"/>
      <c r="D110" s="80"/>
      <c r="E110" s="80"/>
      <c r="F110" s="80"/>
      <c r="G110" s="80"/>
      <c r="H110" s="80"/>
      <c r="I110" s="81"/>
      <c r="J110" s="80"/>
      <c r="K110" s="80"/>
      <c r="L110" s="81"/>
      <c r="M110" s="80"/>
      <c r="N110" s="80"/>
      <c r="O110" s="79"/>
      <c r="P110" s="79"/>
      <c r="Q110" s="80"/>
      <c r="R110" s="81"/>
      <c r="S110" s="81"/>
      <c r="T110" s="81"/>
      <c r="U110" s="81"/>
    </row>
    <row r="111" customFormat="false" ht="27.75" hidden="false" customHeight="true" outlineLevel="0" collapsed="false">
      <c r="A111" s="79"/>
      <c r="B111" s="80"/>
      <c r="C111" s="80"/>
      <c r="D111" s="80"/>
      <c r="E111" s="80"/>
      <c r="F111" s="80"/>
      <c r="G111" s="80"/>
      <c r="H111" s="80"/>
      <c r="I111" s="81"/>
      <c r="J111" s="80"/>
      <c r="K111" s="80"/>
      <c r="L111" s="81"/>
      <c r="M111" s="80"/>
      <c r="N111" s="80"/>
      <c r="O111" s="79"/>
      <c r="P111" s="79"/>
      <c r="Q111" s="80"/>
      <c r="R111" s="81"/>
      <c r="S111" s="81"/>
      <c r="T111" s="81"/>
      <c r="U111" s="81"/>
    </row>
    <row r="112" customFormat="false" ht="27.75" hidden="false" customHeight="true" outlineLevel="0" collapsed="false">
      <c r="A112" s="79"/>
      <c r="B112" s="80"/>
      <c r="C112" s="80"/>
      <c r="D112" s="80"/>
      <c r="E112" s="80"/>
      <c r="F112" s="80"/>
      <c r="G112" s="80"/>
      <c r="H112" s="80"/>
      <c r="I112" s="81"/>
      <c r="J112" s="80"/>
      <c r="K112" s="80"/>
      <c r="L112" s="81"/>
      <c r="M112" s="80"/>
      <c r="N112" s="80"/>
      <c r="O112" s="79"/>
      <c r="P112" s="79"/>
      <c r="Q112" s="80"/>
      <c r="R112" s="81"/>
      <c r="S112" s="81"/>
      <c r="T112" s="81"/>
      <c r="U112" s="81"/>
    </row>
    <row r="113" customFormat="false" ht="27.75" hidden="false" customHeight="true" outlineLevel="0" collapsed="false">
      <c r="A113" s="79"/>
      <c r="B113" s="80"/>
      <c r="C113" s="80"/>
      <c r="D113" s="80"/>
      <c r="E113" s="80"/>
      <c r="F113" s="80"/>
      <c r="G113" s="80"/>
      <c r="H113" s="80"/>
      <c r="I113" s="81"/>
      <c r="J113" s="80"/>
      <c r="K113" s="80"/>
      <c r="L113" s="81"/>
      <c r="M113" s="80"/>
      <c r="N113" s="80"/>
      <c r="O113" s="79"/>
      <c r="P113" s="79"/>
      <c r="Q113" s="80"/>
      <c r="R113" s="81"/>
      <c r="S113" s="81"/>
      <c r="T113" s="81"/>
      <c r="U113" s="81"/>
    </row>
    <row r="114" customFormat="false" ht="27.75" hidden="false" customHeight="true" outlineLevel="0" collapsed="false">
      <c r="A114" s="79"/>
      <c r="B114" s="80"/>
      <c r="C114" s="80"/>
      <c r="D114" s="80"/>
      <c r="E114" s="80"/>
      <c r="F114" s="80"/>
      <c r="G114" s="80"/>
      <c r="H114" s="80"/>
      <c r="I114" s="81"/>
      <c r="J114" s="80"/>
      <c r="K114" s="80"/>
      <c r="L114" s="81"/>
      <c r="M114" s="80"/>
      <c r="N114" s="80"/>
      <c r="O114" s="79"/>
      <c r="P114" s="79"/>
      <c r="Q114" s="80"/>
      <c r="R114" s="81"/>
      <c r="S114" s="81"/>
      <c r="T114" s="81"/>
      <c r="U114" s="81"/>
    </row>
    <row r="115" customFormat="false" ht="27.75" hidden="false" customHeight="true" outlineLevel="0" collapsed="false">
      <c r="A115" s="79"/>
      <c r="B115" s="80"/>
      <c r="C115" s="80"/>
      <c r="D115" s="80"/>
      <c r="E115" s="80"/>
      <c r="F115" s="80"/>
      <c r="G115" s="80"/>
      <c r="H115" s="80"/>
      <c r="I115" s="81"/>
      <c r="J115" s="80"/>
      <c r="K115" s="80"/>
      <c r="L115" s="81"/>
      <c r="M115" s="80"/>
      <c r="N115" s="80"/>
      <c r="O115" s="79"/>
      <c r="P115" s="79"/>
      <c r="Q115" s="80"/>
      <c r="R115" s="81"/>
      <c r="S115" s="81"/>
      <c r="T115" s="81"/>
      <c r="U115" s="81"/>
    </row>
    <row r="116" customFormat="false" ht="27.75" hidden="false" customHeight="true" outlineLevel="0" collapsed="false">
      <c r="A116" s="79"/>
      <c r="B116" s="80"/>
      <c r="C116" s="80"/>
      <c r="D116" s="80"/>
      <c r="E116" s="80"/>
      <c r="F116" s="80"/>
      <c r="G116" s="80"/>
      <c r="H116" s="80"/>
      <c r="I116" s="81"/>
      <c r="J116" s="80"/>
      <c r="K116" s="80"/>
      <c r="L116" s="81"/>
      <c r="M116" s="80"/>
      <c r="N116" s="80"/>
      <c r="O116" s="79"/>
      <c r="P116" s="79"/>
      <c r="Q116" s="80"/>
      <c r="R116" s="81"/>
      <c r="S116" s="81"/>
      <c r="T116" s="81"/>
      <c r="U116" s="81"/>
    </row>
    <row r="117" customFormat="false" ht="27.75" hidden="false" customHeight="true" outlineLevel="0" collapsed="false">
      <c r="A117" s="79"/>
      <c r="B117" s="80"/>
      <c r="C117" s="80"/>
      <c r="D117" s="80"/>
      <c r="E117" s="80"/>
      <c r="F117" s="80"/>
      <c r="G117" s="80"/>
      <c r="H117" s="80"/>
      <c r="I117" s="81"/>
      <c r="J117" s="80"/>
      <c r="K117" s="80"/>
      <c r="L117" s="81"/>
      <c r="M117" s="80"/>
      <c r="N117" s="80"/>
      <c r="O117" s="79"/>
      <c r="P117" s="79"/>
      <c r="Q117" s="80"/>
      <c r="R117" s="81"/>
      <c r="S117" s="81"/>
      <c r="T117" s="81"/>
      <c r="U117" s="81"/>
    </row>
    <row r="118" customFormat="false" ht="27.75" hidden="false" customHeight="true" outlineLevel="0" collapsed="false">
      <c r="A118" s="79"/>
      <c r="B118" s="80"/>
      <c r="C118" s="80"/>
      <c r="D118" s="80"/>
      <c r="E118" s="80"/>
      <c r="F118" s="80"/>
      <c r="G118" s="80"/>
      <c r="H118" s="80"/>
      <c r="I118" s="81"/>
      <c r="J118" s="80"/>
      <c r="K118" s="80"/>
      <c r="L118" s="81"/>
      <c r="M118" s="80"/>
      <c r="N118" s="80"/>
      <c r="O118" s="79"/>
      <c r="P118" s="79"/>
      <c r="Q118" s="80"/>
      <c r="R118" s="81"/>
      <c r="S118" s="81"/>
      <c r="T118" s="81"/>
      <c r="U118" s="81"/>
    </row>
    <row r="119" customFormat="false" ht="27.75" hidden="false" customHeight="true" outlineLevel="0" collapsed="false">
      <c r="A119" s="79"/>
      <c r="B119" s="80"/>
      <c r="C119" s="80"/>
      <c r="D119" s="80"/>
      <c r="E119" s="80"/>
      <c r="F119" s="80"/>
      <c r="G119" s="80"/>
      <c r="H119" s="80"/>
      <c r="I119" s="81"/>
      <c r="J119" s="80"/>
      <c r="K119" s="80"/>
      <c r="L119" s="81"/>
      <c r="M119" s="80"/>
      <c r="N119" s="80"/>
      <c r="O119" s="79"/>
      <c r="P119" s="79"/>
      <c r="Q119" s="80"/>
      <c r="R119" s="81"/>
      <c r="S119" s="81"/>
      <c r="T119" s="81"/>
      <c r="U119" s="81"/>
    </row>
    <row r="120" customFormat="false" ht="27.75" hidden="false" customHeight="true" outlineLevel="0" collapsed="false">
      <c r="A120" s="79"/>
      <c r="B120" s="80"/>
      <c r="C120" s="80"/>
      <c r="D120" s="80"/>
      <c r="E120" s="80"/>
      <c r="F120" s="80"/>
      <c r="G120" s="80"/>
      <c r="H120" s="80"/>
      <c r="I120" s="81"/>
      <c r="J120" s="80"/>
      <c r="K120" s="80"/>
      <c r="L120" s="81"/>
      <c r="M120" s="80"/>
      <c r="N120" s="80"/>
      <c r="O120" s="79"/>
      <c r="P120" s="79"/>
      <c r="Q120" s="80"/>
      <c r="R120" s="81"/>
      <c r="S120" s="81"/>
      <c r="T120" s="81"/>
      <c r="U120" s="81"/>
    </row>
    <row r="121" customFormat="false" ht="27.75" hidden="false" customHeight="true" outlineLevel="0" collapsed="false">
      <c r="A121" s="79"/>
      <c r="B121" s="80"/>
      <c r="C121" s="80"/>
      <c r="D121" s="80"/>
      <c r="E121" s="80"/>
      <c r="F121" s="80"/>
      <c r="G121" s="80"/>
      <c r="H121" s="80"/>
      <c r="I121" s="81"/>
      <c r="J121" s="80"/>
      <c r="K121" s="80"/>
      <c r="L121" s="81"/>
      <c r="M121" s="80"/>
      <c r="N121" s="80"/>
      <c r="O121" s="79"/>
      <c r="P121" s="79"/>
      <c r="Q121" s="80"/>
      <c r="R121" s="81"/>
      <c r="S121" s="81"/>
      <c r="T121" s="81"/>
      <c r="U121" s="81"/>
    </row>
    <row r="122" customFormat="false" ht="27.75" hidden="false" customHeight="true" outlineLevel="0" collapsed="false">
      <c r="A122" s="79"/>
      <c r="B122" s="80"/>
      <c r="C122" s="80"/>
      <c r="D122" s="80"/>
      <c r="E122" s="80"/>
      <c r="F122" s="80"/>
      <c r="G122" s="80"/>
      <c r="H122" s="80"/>
      <c r="I122" s="81"/>
      <c r="J122" s="80"/>
      <c r="K122" s="80"/>
      <c r="L122" s="81"/>
      <c r="M122" s="80"/>
      <c r="N122" s="80"/>
      <c r="O122" s="79"/>
      <c r="P122" s="79"/>
      <c r="Q122" s="80"/>
      <c r="R122" s="81"/>
      <c r="S122" s="81"/>
      <c r="T122" s="81"/>
      <c r="U122" s="81"/>
    </row>
    <row r="123" customFormat="false" ht="27.75" hidden="false" customHeight="true" outlineLevel="0" collapsed="false">
      <c r="A123" s="79"/>
      <c r="B123" s="80"/>
      <c r="C123" s="80"/>
      <c r="D123" s="80"/>
      <c r="E123" s="80"/>
      <c r="F123" s="80"/>
      <c r="G123" s="80"/>
      <c r="H123" s="80"/>
      <c r="I123" s="81"/>
      <c r="J123" s="80"/>
      <c r="K123" s="80"/>
      <c r="L123" s="81"/>
      <c r="M123" s="80"/>
      <c r="N123" s="80"/>
      <c r="O123" s="79"/>
      <c r="P123" s="79"/>
      <c r="Q123" s="80"/>
      <c r="R123" s="81"/>
      <c r="S123" s="81"/>
      <c r="T123" s="81"/>
      <c r="U123" s="81"/>
    </row>
    <row r="124" customFormat="false" ht="27.75" hidden="false" customHeight="true" outlineLevel="0" collapsed="false">
      <c r="A124" s="79"/>
      <c r="B124" s="80"/>
      <c r="C124" s="80"/>
      <c r="D124" s="80"/>
      <c r="E124" s="80"/>
      <c r="F124" s="80"/>
      <c r="G124" s="80"/>
      <c r="H124" s="80"/>
      <c r="I124" s="81"/>
      <c r="J124" s="80"/>
      <c r="K124" s="80"/>
      <c r="L124" s="81"/>
      <c r="M124" s="80"/>
      <c r="N124" s="80"/>
      <c r="O124" s="79"/>
      <c r="P124" s="79"/>
      <c r="Q124" s="80"/>
      <c r="R124" s="81"/>
      <c r="S124" s="81"/>
      <c r="T124" s="81"/>
      <c r="U124" s="81"/>
    </row>
    <row r="125" customFormat="false" ht="27.75" hidden="false" customHeight="true" outlineLevel="0" collapsed="false">
      <c r="A125" s="79"/>
      <c r="B125" s="80"/>
      <c r="C125" s="80"/>
      <c r="D125" s="80"/>
      <c r="E125" s="80"/>
      <c r="F125" s="80"/>
      <c r="G125" s="80"/>
      <c r="H125" s="80"/>
      <c r="I125" s="81"/>
      <c r="J125" s="80"/>
      <c r="K125" s="80"/>
      <c r="L125" s="81"/>
      <c r="M125" s="80"/>
      <c r="N125" s="80"/>
      <c r="O125" s="79"/>
      <c r="P125" s="79"/>
      <c r="Q125" s="80"/>
      <c r="R125" s="81"/>
      <c r="S125" s="81"/>
      <c r="T125" s="81"/>
      <c r="U125" s="81"/>
    </row>
    <row r="126" customFormat="false" ht="27.75" hidden="false" customHeight="true" outlineLevel="0" collapsed="false">
      <c r="A126" s="79"/>
      <c r="B126" s="80"/>
      <c r="C126" s="80"/>
      <c r="D126" s="80"/>
      <c r="E126" s="80"/>
      <c r="F126" s="80"/>
      <c r="G126" s="80"/>
      <c r="H126" s="80"/>
      <c r="I126" s="81"/>
      <c r="J126" s="80"/>
      <c r="K126" s="80"/>
      <c r="L126" s="81"/>
      <c r="M126" s="80"/>
      <c r="N126" s="80"/>
      <c r="O126" s="79"/>
      <c r="P126" s="79"/>
      <c r="Q126" s="80"/>
      <c r="R126" s="81"/>
      <c r="S126" s="81"/>
      <c r="T126" s="81"/>
      <c r="U126" s="81"/>
    </row>
    <row r="127" customFormat="false" ht="27.75" hidden="false" customHeight="true" outlineLevel="0" collapsed="false">
      <c r="A127" s="79"/>
      <c r="B127" s="80"/>
      <c r="C127" s="80"/>
      <c r="D127" s="80"/>
      <c r="E127" s="80"/>
      <c r="F127" s="80"/>
      <c r="G127" s="80"/>
      <c r="H127" s="80"/>
      <c r="I127" s="81"/>
      <c r="J127" s="80"/>
      <c r="K127" s="80"/>
      <c r="L127" s="81"/>
      <c r="M127" s="80"/>
      <c r="N127" s="80"/>
      <c r="O127" s="79"/>
      <c r="P127" s="79"/>
      <c r="Q127" s="80"/>
      <c r="R127" s="81"/>
      <c r="S127" s="81"/>
      <c r="T127" s="81"/>
      <c r="U127" s="81"/>
    </row>
    <row r="128" customFormat="false" ht="27.75" hidden="false" customHeight="true" outlineLevel="0" collapsed="false">
      <c r="A128" s="79"/>
      <c r="B128" s="80"/>
      <c r="C128" s="80"/>
      <c r="D128" s="80"/>
      <c r="E128" s="80"/>
      <c r="F128" s="80"/>
      <c r="G128" s="80"/>
      <c r="H128" s="80"/>
      <c r="I128" s="81"/>
      <c r="J128" s="80"/>
      <c r="K128" s="80"/>
      <c r="L128" s="81"/>
      <c r="M128" s="80"/>
      <c r="N128" s="80"/>
      <c r="O128" s="79"/>
      <c r="P128" s="79"/>
      <c r="Q128" s="80"/>
      <c r="R128" s="81"/>
      <c r="S128" s="81"/>
      <c r="T128" s="81"/>
      <c r="U128" s="81"/>
    </row>
    <row r="129" customFormat="false" ht="27.75" hidden="false" customHeight="true" outlineLevel="0" collapsed="false">
      <c r="A129" s="79"/>
      <c r="B129" s="80"/>
      <c r="C129" s="80"/>
      <c r="D129" s="80"/>
      <c r="E129" s="80"/>
      <c r="F129" s="80"/>
      <c r="G129" s="80"/>
      <c r="H129" s="80"/>
      <c r="I129" s="81"/>
      <c r="J129" s="80"/>
      <c r="K129" s="80"/>
      <c r="L129" s="81"/>
      <c r="M129" s="80"/>
      <c r="N129" s="80"/>
      <c r="O129" s="79"/>
      <c r="P129" s="79"/>
      <c r="Q129" s="80"/>
      <c r="R129" s="81"/>
      <c r="S129" s="81"/>
      <c r="T129" s="81"/>
      <c r="U129" s="81"/>
    </row>
    <row r="130" customFormat="false" ht="27.75" hidden="false" customHeight="true" outlineLevel="0" collapsed="false">
      <c r="A130" s="79"/>
      <c r="B130" s="80"/>
      <c r="C130" s="80"/>
      <c r="D130" s="80"/>
      <c r="E130" s="80"/>
      <c r="F130" s="80"/>
      <c r="G130" s="80"/>
      <c r="H130" s="80"/>
      <c r="I130" s="81"/>
      <c r="J130" s="80"/>
      <c r="K130" s="80"/>
      <c r="L130" s="81"/>
      <c r="M130" s="80"/>
      <c r="N130" s="80"/>
      <c r="O130" s="79"/>
      <c r="P130" s="79"/>
      <c r="Q130" s="80"/>
      <c r="R130" s="81"/>
      <c r="S130" s="81"/>
      <c r="T130" s="81"/>
      <c r="U130" s="81"/>
    </row>
    <row r="131" customFormat="false" ht="27.75" hidden="false" customHeight="true" outlineLevel="0" collapsed="false">
      <c r="A131" s="79"/>
      <c r="B131" s="80"/>
      <c r="C131" s="80"/>
      <c r="D131" s="80"/>
      <c r="E131" s="80"/>
      <c r="F131" s="80"/>
      <c r="G131" s="80"/>
      <c r="H131" s="80"/>
      <c r="I131" s="81"/>
      <c r="J131" s="80"/>
      <c r="K131" s="80"/>
      <c r="L131" s="81"/>
      <c r="M131" s="80"/>
      <c r="N131" s="80"/>
      <c r="O131" s="79"/>
      <c r="P131" s="79"/>
      <c r="Q131" s="80"/>
      <c r="R131" s="81"/>
      <c r="S131" s="81"/>
      <c r="T131" s="81"/>
      <c r="U131" s="81"/>
    </row>
    <row r="132" customFormat="false" ht="27.75" hidden="false" customHeight="true" outlineLevel="0" collapsed="false">
      <c r="A132" s="79"/>
      <c r="B132" s="80"/>
      <c r="C132" s="80"/>
      <c r="D132" s="80"/>
      <c r="E132" s="80"/>
      <c r="F132" s="80"/>
      <c r="G132" s="80"/>
      <c r="H132" s="80"/>
      <c r="I132" s="81"/>
      <c r="J132" s="80"/>
      <c r="K132" s="80"/>
      <c r="L132" s="81"/>
      <c r="M132" s="80"/>
      <c r="N132" s="80"/>
      <c r="O132" s="79"/>
      <c r="P132" s="79"/>
      <c r="Q132" s="80"/>
      <c r="R132" s="81"/>
      <c r="S132" s="81"/>
      <c r="T132" s="81"/>
      <c r="U132" s="81"/>
    </row>
    <row r="133" customFormat="false" ht="27.75" hidden="false" customHeight="true" outlineLevel="0" collapsed="false">
      <c r="A133" s="79"/>
      <c r="B133" s="80"/>
      <c r="C133" s="80"/>
      <c r="D133" s="80"/>
      <c r="E133" s="80"/>
      <c r="F133" s="80"/>
      <c r="G133" s="80"/>
      <c r="H133" s="80"/>
      <c r="I133" s="81"/>
      <c r="J133" s="80"/>
      <c r="K133" s="80"/>
      <c r="L133" s="81"/>
      <c r="M133" s="80"/>
      <c r="N133" s="80"/>
      <c r="O133" s="79"/>
      <c r="P133" s="79"/>
      <c r="Q133" s="80"/>
      <c r="R133" s="81"/>
      <c r="S133" s="81"/>
      <c r="T133" s="81"/>
      <c r="U133" s="81"/>
    </row>
    <row r="134" customFormat="false" ht="27.75" hidden="false" customHeight="true" outlineLevel="0" collapsed="false">
      <c r="A134" s="79"/>
      <c r="B134" s="80"/>
      <c r="C134" s="80"/>
      <c r="D134" s="80"/>
      <c r="E134" s="80"/>
      <c r="F134" s="80"/>
      <c r="G134" s="80"/>
      <c r="H134" s="80"/>
      <c r="I134" s="81"/>
      <c r="J134" s="80"/>
      <c r="K134" s="80"/>
      <c r="L134" s="81"/>
      <c r="M134" s="80"/>
      <c r="N134" s="80"/>
      <c r="O134" s="79"/>
      <c r="P134" s="79"/>
      <c r="Q134" s="80"/>
      <c r="R134" s="81"/>
      <c r="S134" s="81"/>
      <c r="T134" s="81"/>
      <c r="U134" s="81"/>
    </row>
    <row r="135" customFormat="false" ht="27.75" hidden="false" customHeight="true" outlineLevel="0" collapsed="false">
      <c r="A135" s="79"/>
      <c r="B135" s="80"/>
      <c r="C135" s="80"/>
      <c r="D135" s="80"/>
      <c r="E135" s="80"/>
      <c r="F135" s="80"/>
      <c r="G135" s="80"/>
      <c r="H135" s="80"/>
      <c r="I135" s="81"/>
      <c r="J135" s="80"/>
      <c r="K135" s="80"/>
      <c r="L135" s="81"/>
      <c r="M135" s="80"/>
      <c r="N135" s="80"/>
      <c r="O135" s="79"/>
      <c r="P135" s="79"/>
      <c r="Q135" s="80"/>
      <c r="R135" s="81"/>
      <c r="S135" s="81"/>
      <c r="T135" s="81"/>
      <c r="U135" s="81"/>
    </row>
    <row r="136" customFormat="false" ht="27.75" hidden="false" customHeight="true" outlineLevel="0" collapsed="false">
      <c r="A136" s="79"/>
      <c r="B136" s="80"/>
      <c r="C136" s="80"/>
      <c r="D136" s="80"/>
      <c r="E136" s="80"/>
      <c r="F136" s="80"/>
      <c r="G136" s="80"/>
      <c r="H136" s="80"/>
      <c r="I136" s="81"/>
      <c r="J136" s="80"/>
      <c r="K136" s="80"/>
      <c r="L136" s="81"/>
      <c r="M136" s="80"/>
      <c r="N136" s="80"/>
      <c r="O136" s="79"/>
      <c r="P136" s="79"/>
      <c r="Q136" s="80"/>
      <c r="R136" s="81"/>
      <c r="S136" s="81"/>
      <c r="T136" s="81"/>
      <c r="U136" s="81"/>
    </row>
    <row r="137" customFormat="false" ht="27.75" hidden="false" customHeight="true" outlineLevel="0" collapsed="false">
      <c r="A137" s="79"/>
      <c r="B137" s="80"/>
      <c r="C137" s="80"/>
      <c r="D137" s="80"/>
      <c r="E137" s="80"/>
      <c r="F137" s="80"/>
      <c r="G137" s="80"/>
      <c r="H137" s="80"/>
      <c r="I137" s="81"/>
      <c r="J137" s="80"/>
      <c r="K137" s="80"/>
      <c r="L137" s="81"/>
      <c r="M137" s="80"/>
      <c r="N137" s="80"/>
      <c r="O137" s="79"/>
      <c r="P137" s="79"/>
      <c r="Q137" s="80"/>
      <c r="R137" s="81"/>
      <c r="S137" s="81"/>
      <c r="T137" s="81"/>
      <c r="U137" s="81"/>
    </row>
    <row r="138" customFormat="false" ht="27.75" hidden="false" customHeight="true" outlineLevel="0" collapsed="false">
      <c r="A138" s="79"/>
      <c r="B138" s="80"/>
      <c r="C138" s="80"/>
      <c r="D138" s="80"/>
      <c r="E138" s="80"/>
      <c r="F138" s="80"/>
      <c r="G138" s="80"/>
      <c r="H138" s="80"/>
      <c r="I138" s="81"/>
      <c r="J138" s="80"/>
      <c r="K138" s="80"/>
      <c r="L138" s="81"/>
      <c r="M138" s="80"/>
      <c r="N138" s="80"/>
      <c r="O138" s="79"/>
      <c r="P138" s="79"/>
      <c r="Q138" s="80"/>
      <c r="R138" s="81"/>
      <c r="S138" s="81"/>
      <c r="T138" s="81"/>
      <c r="U138" s="81"/>
    </row>
    <row r="139" customFormat="false" ht="27.75" hidden="false" customHeight="true" outlineLevel="0" collapsed="false">
      <c r="A139" s="79"/>
      <c r="B139" s="80"/>
      <c r="C139" s="80"/>
      <c r="D139" s="80"/>
      <c r="E139" s="80"/>
      <c r="F139" s="80"/>
      <c r="G139" s="80"/>
      <c r="H139" s="80"/>
      <c r="I139" s="81"/>
      <c r="J139" s="80"/>
      <c r="K139" s="80"/>
      <c r="L139" s="81"/>
      <c r="M139" s="80"/>
      <c r="N139" s="80"/>
      <c r="O139" s="79"/>
      <c r="P139" s="79"/>
      <c r="Q139" s="80"/>
      <c r="R139" s="81"/>
      <c r="S139" s="81"/>
      <c r="T139" s="81"/>
      <c r="U139" s="81"/>
    </row>
    <row r="140" customFormat="false" ht="27.75" hidden="false" customHeight="true" outlineLevel="0" collapsed="false">
      <c r="A140" s="79"/>
      <c r="B140" s="80"/>
      <c r="C140" s="80"/>
      <c r="D140" s="80"/>
      <c r="E140" s="80"/>
      <c r="F140" s="80"/>
      <c r="G140" s="80"/>
      <c r="H140" s="80"/>
      <c r="I140" s="81"/>
      <c r="J140" s="80"/>
      <c r="K140" s="80"/>
      <c r="L140" s="81"/>
      <c r="M140" s="80"/>
      <c r="N140" s="80"/>
      <c r="O140" s="79"/>
      <c r="P140" s="79"/>
      <c r="Q140" s="80"/>
      <c r="R140" s="81"/>
      <c r="S140" s="81"/>
      <c r="T140" s="81"/>
      <c r="U140" s="81"/>
    </row>
    <row r="141" customFormat="false" ht="27.75" hidden="false" customHeight="true" outlineLevel="0" collapsed="false">
      <c r="A141" s="79"/>
      <c r="B141" s="80"/>
      <c r="C141" s="80"/>
      <c r="D141" s="80"/>
      <c r="E141" s="80"/>
      <c r="F141" s="80"/>
      <c r="G141" s="80"/>
      <c r="H141" s="80"/>
      <c r="I141" s="81"/>
      <c r="J141" s="80"/>
      <c r="K141" s="80"/>
      <c r="L141" s="81"/>
      <c r="M141" s="80"/>
      <c r="N141" s="80"/>
      <c r="O141" s="79"/>
      <c r="P141" s="79"/>
      <c r="Q141" s="80"/>
      <c r="R141" s="81"/>
      <c r="S141" s="81"/>
      <c r="T141" s="81"/>
      <c r="U141" s="81"/>
    </row>
    <row r="142" customFormat="false" ht="27.75" hidden="false" customHeight="true" outlineLevel="0" collapsed="false">
      <c r="A142" s="79"/>
      <c r="B142" s="80"/>
      <c r="C142" s="80"/>
      <c r="D142" s="80"/>
      <c r="E142" s="80"/>
      <c r="F142" s="80"/>
      <c r="G142" s="80"/>
      <c r="H142" s="80"/>
      <c r="I142" s="81"/>
      <c r="J142" s="80"/>
      <c r="K142" s="80"/>
      <c r="L142" s="81"/>
      <c r="M142" s="80"/>
      <c r="N142" s="80"/>
      <c r="O142" s="79"/>
      <c r="P142" s="79"/>
      <c r="Q142" s="80"/>
      <c r="R142" s="81"/>
      <c r="S142" s="81"/>
      <c r="T142" s="81"/>
      <c r="U142" s="81"/>
    </row>
    <row r="143" customFormat="false" ht="27.75" hidden="false" customHeight="true" outlineLevel="0" collapsed="false">
      <c r="A143" s="79"/>
      <c r="B143" s="80"/>
      <c r="C143" s="80"/>
      <c r="D143" s="80"/>
      <c r="E143" s="80"/>
      <c r="F143" s="80"/>
      <c r="G143" s="80"/>
      <c r="H143" s="80"/>
      <c r="I143" s="81"/>
      <c r="J143" s="80"/>
      <c r="K143" s="80"/>
      <c r="L143" s="81"/>
      <c r="M143" s="80"/>
      <c r="N143" s="80"/>
      <c r="O143" s="79"/>
      <c r="P143" s="79"/>
      <c r="Q143" s="80"/>
      <c r="R143" s="81"/>
      <c r="S143" s="81"/>
      <c r="T143" s="81"/>
      <c r="U143" s="81"/>
    </row>
    <row r="144" customFormat="false" ht="27.75" hidden="false" customHeight="true" outlineLevel="0" collapsed="false">
      <c r="A144" s="79"/>
      <c r="B144" s="80"/>
      <c r="C144" s="80"/>
      <c r="D144" s="80"/>
      <c r="E144" s="80"/>
      <c r="F144" s="80"/>
      <c r="G144" s="80"/>
      <c r="H144" s="80"/>
      <c r="I144" s="81"/>
      <c r="J144" s="80"/>
      <c r="K144" s="80"/>
      <c r="L144" s="81"/>
      <c r="M144" s="80"/>
      <c r="N144" s="80"/>
      <c r="O144" s="79"/>
      <c r="P144" s="79"/>
      <c r="Q144" s="80"/>
      <c r="R144" s="81"/>
      <c r="S144" s="81"/>
      <c r="T144" s="81"/>
      <c r="U144" s="81"/>
    </row>
    <row r="145" customFormat="false" ht="27.75" hidden="false" customHeight="true" outlineLevel="0" collapsed="false">
      <c r="A145" s="79"/>
      <c r="B145" s="80"/>
      <c r="C145" s="80"/>
      <c r="D145" s="80"/>
      <c r="E145" s="80"/>
      <c r="F145" s="80"/>
      <c r="G145" s="80"/>
      <c r="H145" s="80"/>
      <c r="I145" s="81"/>
      <c r="J145" s="80"/>
      <c r="K145" s="80"/>
      <c r="L145" s="81"/>
      <c r="M145" s="80"/>
      <c r="N145" s="80"/>
      <c r="O145" s="79"/>
      <c r="P145" s="79"/>
      <c r="Q145" s="80"/>
      <c r="R145" s="81"/>
      <c r="S145" s="81"/>
      <c r="T145" s="81"/>
      <c r="U145" s="81"/>
    </row>
    <row r="146" customFormat="false" ht="27.75" hidden="false" customHeight="true" outlineLevel="0" collapsed="false">
      <c r="A146" s="79"/>
      <c r="B146" s="80"/>
      <c r="C146" s="80"/>
      <c r="D146" s="80"/>
      <c r="E146" s="80"/>
      <c r="F146" s="80"/>
      <c r="G146" s="80"/>
      <c r="H146" s="80"/>
      <c r="I146" s="81"/>
      <c r="J146" s="80"/>
      <c r="K146" s="80"/>
      <c r="L146" s="81"/>
      <c r="M146" s="80"/>
      <c r="N146" s="80"/>
      <c r="O146" s="79"/>
      <c r="P146" s="79"/>
      <c r="Q146" s="80"/>
      <c r="R146" s="81"/>
      <c r="S146" s="81"/>
      <c r="T146" s="81"/>
      <c r="U146" s="81"/>
    </row>
    <row r="147" customFormat="false" ht="27.75" hidden="false" customHeight="true" outlineLevel="0" collapsed="false">
      <c r="A147" s="79"/>
      <c r="B147" s="80"/>
      <c r="C147" s="80"/>
      <c r="D147" s="80"/>
      <c r="E147" s="80"/>
      <c r="F147" s="80"/>
      <c r="G147" s="80"/>
      <c r="H147" s="80"/>
      <c r="I147" s="81"/>
      <c r="J147" s="80"/>
      <c r="K147" s="80"/>
      <c r="L147" s="81"/>
      <c r="M147" s="80"/>
      <c r="N147" s="80"/>
      <c r="O147" s="79"/>
      <c r="P147" s="79"/>
      <c r="Q147" s="80"/>
      <c r="R147" s="81"/>
      <c r="S147" s="81"/>
      <c r="T147" s="81"/>
      <c r="U147" s="81"/>
    </row>
    <row r="148" customFormat="false" ht="27.75" hidden="false" customHeight="true" outlineLevel="0" collapsed="false">
      <c r="A148" s="79"/>
      <c r="B148" s="80"/>
      <c r="C148" s="80"/>
      <c r="D148" s="80"/>
      <c r="E148" s="80"/>
      <c r="F148" s="80"/>
      <c r="G148" s="80"/>
      <c r="H148" s="80"/>
      <c r="I148" s="81"/>
      <c r="J148" s="80"/>
      <c r="K148" s="80"/>
      <c r="L148" s="81"/>
      <c r="M148" s="80"/>
      <c r="N148" s="80"/>
      <c r="O148" s="79"/>
      <c r="P148" s="79"/>
      <c r="Q148" s="80"/>
      <c r="R148" s="81"/>
      <c r="S148" s="81"/>
      <c r="T148" s="81"/>
      <c r="U148" s="81"/>
    </row>
    <row r="149" customFormat="false" ht="27.75" hidden="false" customHeight="true" outlineLevel="0" collapsed="false">
      <c r="A149" s="79"/>
      <c r="B149" s="80"/>
      <c r="C149" s="80"/>
      <c r="D149" s="80"/>
      <c r="E149" s="80"/>
      <c r="F149" s="80"/>
      <c r="G149" s="80"/>
      <c r="H149" s="80"/>
      <c r="I149" s="81"/>
      <c r="J149" s="80"/>
      <c r="K149" s="80"/>
      <c r="L149" s="81"/>
      <c r="M149" s="80"/>
      <c r="N149" s="80"/>
      <c r="O149" s="79"/>
      <c r="P149" s="79"/>
      <c r="Q149" s="80"/>
      <c r="R149" s="81"/>
      <c r="S149" s="81"/>
      <c r="T149" s="81"/>
      <c r="U149" s="81"/>
    </row>
    <row r="150" customFormat="false" ht="27.75" hidden="false" customHeight="true" outlineLevel="0" collapsed="false">
      <c r="A150" s="79"/>
      <c r="B150" s="80"/>
      <c r="C150" s="80"/>
      <c r="D150" s="80"/>
      <c r="E150" s="80"/>
      <c r="F150" s="80"/>
      <c r="G150" s="80"/>
      <c r="H150" s="80"/>
      <c r="I150" s="81"/>
      <c r="J150" s="80"/>
      <c r="K150" s="80"/>
      <c r="L150" s="81"/>
      <c r="M150" s="80"/>
      <c r="N150" s="80"/>
      <c r="O150" s="79"/>
      <c r="P150" s="79"/>
      <c r="Q150" s="80"/>
      <c r="R150" s="81"/>
      <c r="S150" s="81"/>
      <c r="T150" s="81"/>
      <c r="U150" s="81"/>
    </row>
    <row r="151" customFormat="false" ht="27.75" hidden="false" customHeight="true" outlineLevel="0" collapsed="false">
      <c r="A151" s="79"/>
      <c r="B151" s="80"/>
      <c r="C151" s="80"/>
      <c r="D151" s="80"/>
      <c r="E151" s="80"/>
      <c r="F151" s="80"/>
      <c r="G151" s="80"/>
      <c r="H151" s="80"/>
      <c r="I151" s="81"/>
      <c r="J151" s="80"/>
      <c r="K151" s="80"/>
      <c r="L151" s="81"/>
      <c r="M151" s="80"/>
      <c r="N151" s="80"/>
      <c r="O151" s="79"/>
      <c r="P151" s="79"/>
      <c r="Q151" s="80"/>
      <c r="R151" s="81"/>
      <c r="S151" s="81"/>
      <c r="T151" s="81"/>
      <c r="U151" s="81"/>
    </row>
    <row r="152" customFormat="false" ht="27.75" hidden="false" customHeight="true" outlineLevel="0" collapsed="false">
      <c r="A152" s="79"/>
      <c r="B152" s="80"/>
      <c r="C152" s="80"/>
      <c r="D152" s="80"/>
      <c r="E152" s="80"/>
      <c r="F152" s="80"/>
      <c r="G152" s="80"/>
      <c r="H152" s="80"/>
      <c r="I152" s="81"/>
      <c r="J152" s="80"/>
      <c r="K152" s="80"/>
      <c r="L152" s="81"/>
      <c r="M152" s="80"/>
      <c r="N152" s="80"/>
      <c r="O152" s="79"/>
      <c r="P152" s="79"/>
      <c r="Q152" s="80"/>
      <c r="R152" s="81"/>
      <c r="S152" s="81"/>
      <c r="T152" s="81"/>
      <c r="U152" s="81"/>
    </row>
    <row r="153" customFormat="false" ht="27.75" hidden="false" customHeight="true" outlineLevel="0" collapsed="false">
      <c r="A153" s="79"/>
      <c r="B153" s="80"/>
      <c r="C153" s="80"/>
      <c r="D153" s="80"/>
      <c r="E153" s="80"/>
      <c r="F153" s="80"/>
      <c r="G153" s="80"/>
      <c r="H153" s="80"/>
      <c r="I153" s="81"/>
      <c r="J153" s="80"/>
      <c r="K153" s="80"/>
      <c r="L153" s="81"/>
      <c r="M153" s="80"/>
      <c r="N153" s="80"/>
      <c r="O153" s="79"/>
      <c r="P153" s="79"/>
      <c r="Q153" s="80"/>
      <c r="R153" s="81"/>
      <c r="S153" s="81"/>
      <c r="T153" s="81"/>
      <c r="U153" s="81"/>
    </row>
    <row r="154" customFormat="false" ht="27.75" hidden="false" customHeight="true" outlineLevel="0" collapsed="false">
      <c r="A154" s="79"/>
      <c r="B154" s="80"/>
      <c r="C154" s="80"/>
      <c r="D154" s="80"/>
      <c r="E154" s="80"/>
      <c r="F154" s="80"/>
      <c r="G154" s="80"/>
      <c r="H154" s="80"/>
      <c r="I154" s="81"/>
      <c r="J154" s="80"/>
      <c r="K154" s="80"/>
      <c r="L154" s="81"/>
      <c r="M154" s="80"/>
      <c r="N154" s="80"/>
      <c r="O154" s="79"/>
      <c r="P154" s="79"/>
      <c r="Q154" s="80"/>
      <c r="R154" s="81"/>
      <c r="S154" s="81"/>
      <c r="T154" s="81"/>
      <c r="U154" s="81"/>
    </row>
    <row r="155" customFormat="false" ht="27.75" hidden="false" customHeight="true" outlineLevel="0" collapsed="false">
      <c r="A155" s="79"/>
      <c r="B155" s="80"/>
      <c r="C155" s="80"/>
      <c r="D155" s="80"/>
      <c r="E155" s="80"/>
      <c r="F155" s="80"/>
      <c r="G155" s="80"/>
      <c r="H155" s="80"/>
      <c r="I155" s="81"/>
      <c r="J155" s="80"/>
      <c r="K155" s="80"/>
      <c r="L155" s="81"/>
      <c r="M155" s="80"/>
      <c r="N155" s="80"/>
      <c r="O155" s="79"/>
      <c r="P155" s="79"/>
      <c r="Q155" s="80"/>
      <c r="R155" s="81"/>
      <c r="S155" s="81"/>
      <c r="T155" s="81"/>
      <c r="U155" s="81"/>
    </row>
    <row r="156" customFormat="false" ht="27.75" hidden="false" customHeight="true" outlineLevel="0" collapsed="false">
      <c r="A156" s="79"/>
      <c r="B156" s="80"/>
      <c r="C156" s="80"/>
      <c r="D156" s="80"/>
      <c r="E156" s="80"/>
      <c r="F156" s="80"/>
      <c r="G156" s="80"/>
      <c r="H156" s="80"/>
      <c r="I156" s="81"/>
      <c r="J156" s="80"/>
      <c r="K156" s="80"/>
      <c r="L156" s="81"/>
      <c r="M156" s="80"/>
      <c r="N156" s="80"/>
      <c r="O156" s="79"/>
      <c r="P156" s="79"/>
      <c r="Q156" s="80"/>
      <c r="R156" s="81"/>
      <c r="S156" s="81"/>
      <c r="T156" s="81"/>
      <c r="U156" s="81"/>
    </row>
    <row r="157" customFormat="false" ht="27.75" hidden="false" customHeight="true" outlineLevel="0" collapsed="false">
      <c r="A157" s="79"/>
      <c r="B157" s="80"/>
      <c r="C157" s="80"/>
      <c r="D157" s="80"/>
      <c r="E157" s="80"/>
      <c r="F157" s="80"/>
      <c r="G157" s="80"/>
      <c r="H157" s="80"/>
      <c r="I157" s="81"/>
      <c r="J157" s="80"/>
      <c r="K157" s="80"/>
      <c r="L157" s="81"/>
      <c r="M157" s="80"/>
      <c r="N157" s="80"/>
      <c r="O157" s="79"/>
      <c r="P157" s="79"/>
      <c r="Q157" s="80"/>
      <c r="R157" s="81"/>
      <c r="S157" s="81"/>
      <c r="T157" s="81"/>
      <c r="U157" s="81"/>
    </row>
    <row r="158" customFormat="false" ht="27.75" hidden="false" customHeight="true" outlineLevel="0" collapsed="false">
      <c r="A158" s="79"/>
      <c r="B158" s="80"/>
      <c r="C158" s="80"/>
      <c r="D158" s="80"/>
      <c r="E158" s="80"/>
      <c r="F158" s="80"/>
      <c r="G158" s="80"/>
      <c r="H158" s="80"/>
      <c r="I158" s="81"/>
      <c r="J158" s="80"/>
      <c r="K158" s="80"/>
      <c r="L158" s="81"/>
      <c r="M158" s="80"/>
      <c r="N158" s="80"/>
      <c r="O158" s="79"/>
      <c r="P158" s="79"/>
      <c r="Q158" s="80"/>
      <c r="R158" s="81"/>
      <c r="S158" s="81"/>
      <c r="T158" s="81"/>
      <c r="U158" s="81"/>
    </row>
    <row r="159" customFormat="false" ht="27.75" hidden="false" customHeight="true" outlineLevel="0" collapsed="false">
      <c r="A159" s="79"/>
      <c r="B159" s="80"/>
      <c r="C159" s="80"/>
      <c r="D159" s="80"/>
      <c r="E159" s="80"/>
      <c r="F159" s="80"/>
      <c r="G159" s="80"/>
      <c r="H159" s="80"/>
      <c r="I159" s="81"/>
      <c r="J159" s="80"/>
      <c r="K159" s="80"/>
      <c r="L159" s="81"/>
      <c r="M159" s="80"/>
      <c r="N159" s="80"/>
      <c r="O159" s="79"/>
      <c r="P159" s="79"/>
      <c r="Q159" s="80"/>
      <c r="R159" s="81"/>
      <c r="S159" s="81"/>
      <c r="T159" s="81"/>
      <c r="U159" s="81"/>
    </row>
    <row r="160" customFormat="false" ht="27.75" hidden="false" customHeight="true" outlineLevel="0" collapsed="false">
      <c r="A160" s="79"/>
      <c r="B160" s="80"/>
      <c r="C160" s="80"/>
      <c r="D160" s="80"/>
      <c r="E160" s="80"/>
      <c r="F160" s="80"/>
      <c r="G160" s="80"/>
      <c r="H160" s="80"/>
      <c r="I160" s="81"/>
      <c r="J160" s="80"/>
      <c r="K160" s="80"/>
      <c r="L160" s="81"/>
      <c r="M160" s="80"/>
      <c r="N160" s="80"/>
      <c r="O160" s="79"/>
      <c r="P160" s="79"/>
      <c r="Q160" s="80"/>
      <c r="R160" s="81"/>
      <c r="S160" s="81"/>
      <c r="T160" s="81"/>
      <c r="U160" s="81"/>
    </row>
    <row r="161" customFormat="false" ht="27.75" hidden="false" customHeight="true" outlineLevel="0" collapsed="false">
      <c r="A161" s="79"/>
      <c r="B161" s="80"/>
      <c r="C161" s="80"/>
      <c r="D161" s="80"/>
      <c r="E161" s="80"/>
      <c r="F161" s="80"/>
      <c r="G161" s="80"/>
      <c r="H161" s="80"/>
      <c r="I161" s="81"/>
      <c r="J161" s="80"/>
      <c r="K161" s="80"/>
      <c r="L161" s="81"/>
      <c r="M161" s="80"/>
      <c r="N161" s="80"/>
      <c r="O161" s="79"/>
      <c r="P161" s="79"/>
      <c r="Q161" s="80"/>
      <c r="R161" s="81"/>
      <c r="S161" s="81"/>
      <c r="T161" s="81"/>
      <c r="U161" s="81"/>
    </row>
    <row r="162" customFormat="false" ht="27.75" hidden="false" customHeight="true" outlineLevel="0" collapsed="false">
      <c r="A162" s="79"/>
      <c r="B162" s="80"/>
      <c r="C162" s="80"/>
      <c r="D162" s="80"/>
      <c r="E162" s="80"/>
      <c r="F162" s="80"/>
      <c r="G162" s="80"/>
      <c r="H162" s="80"/>
      <c r="I162" s="81"/>
      <c r="J162" s="80"/>
      <c r="K162" s="80"/>
      <c r="L162" s="81"/>
      <c r="M162" s="80"/>
      <c r="N162" s="80"/>
      <c r="O162" s="79"/>
      <c r="P162" s="79"/>
      <c r="Q162" s="80"/>
      <c r="R162" s="81"/>
      <c r="S162" s="81"/>
      <c r="T162" s="81"/>
      <c r="U162" s="81"/>
    </row>
    <row r="163" customFormat="false" ht="27.75" hidden="false" customHeight="true" outlineLevel="0" collapsed="false">
      <c r="A163" s="79"/>
      <c r="B163" s="80"/>
      <c r="C163" s="80"/>
      <c r="D163" s="80"/>
      <c r="E163" s="80"/>
      <c r="F163" s="80"/>
      <c r="G163" s="80"/>
      <c r="H163" s="80"/>
      <c r="I163" s="81"/>
      <c r="J163" s="80"/>
      <c r="K163" s="80"/>
      <c r="L163" s="81"/>
      <c r="M163" s="80"/>
      <c r="N163" s="80"/>
      <c r="O163" s="79"/>
      <c r="P163" s="79"/>
      <c r="Q163" s="80"/>
      <c r="R163" s="81"/>
      <c r="S163" s="81"/>
      <c r="T163" s="81"/>
      <c r="U163" s="81"/>
    </row>
    <row r="164" customFormat="false" ht="27.75" hidden="false" customHeight="true" outlineLevel="0" collapsed="false">
      <c r="A164" s="79"/>
      <c r="B164" s="80"/>
      <c r="C164" s="80"/>
      <c r="D164" s="80"/>
      <c r="E164" s="80"/>
      <c r="F164" s="80"/>
      <c r="G164" s="80"/>
      <c r="H164" s="80"/>
      <c r="I164" s="81"/>
      <c r="J164" s="80"/>
      <c r="K164" s="80"/>
      <c r="L164" s="81"/>
      <c r="M164" s="80"/>
      <c r="N164" s="80"/>
      <c r="O164" s="79"/>
      <c r="P164" s="79"/>
      <c r="Q164" s="80"/>
      <c r="R164" s="81"/>
      <c r="S164" s="81"/>
      <c r="T164" s="81"/>
      <c r="U164" s="81"/>
    </row>
    <row r="165" customFormat="false" ht="27.75" hidden="false" customHeight="true" outlineLevel="0" collapsed="false">
      <c r="A165" s="79"/>
      <c r="B165" s="80"/>
      <c r="C165" s="80"/>
      <c r="D165" s="80"/>
      <c r="E165" s="80"/>
      <c r="F165" s="80"/>
      <c r="G165" s="80"/>
      <c r="H165" s="80"/>
      <c r="I165" s="81"/>
      <c r="J165" s="80"/>
      <c r="K165" s="80"/>
      <c r="L165" s="81"/>
      <c r="M165" s="80"/>
      <c r="N165" s="80"/>
      <c r="O165" s="79"/>
      <c r="P165" s="79"/>
      <c r="Q165" s="80"/>
      <c r="R165" s="81"/>
      <c r="S165" s="81"/>
      <c r="T165" s="81"/>
      <c r="U165" s="81"/>
    </row>
    <row r="166" customFormat="false" ht="27.75" hidden="false" customHeight="true" outlineLevel="0" collapsed="false">
      <c r="A166" s="79"/>
      <c r="B166" s="80"/>
      <c r="C166" s="80"/>
      <c r="D166" s="80"/>
      <c r="E166" s="80"/>
      <c r="F166" s="80"/>
      <c r="G166" s="80"/>
      <c r="H166" s="80"/>
      <c r="I166" s="81"/>
      <c r="J166" s="80"/>
      <c r="K166" s="80"/>
      <c r="L166" s="81"/>
      <c r="M166" s="80"/>
      <c r="N166" s="80"/>
      <c r="O166" s="79"/>
      <c r="P166" s="79"/>
      <c r="Q166" s="80"/>
      <c r="R166" s="81"/>
      <c r="S166" s="81"/>
      <c r="T166" s="81"/>
      <c r="U166" s="81"/>
    </row>
    <row r="167" customFormat="false" ht="27.75" hidden="false" customHeight="true" outlineLevel="0" collapsed="false">
      <c r="A167" s="79"/>
      <c r="B167" s="80"/>
      <c r="C167" s="80"/>
      <c r="D167" s="80"/>
      <c r="E167" s="80"/>
      <c r="F167" s="80"/>
      <c r="G167" s="80"/>
      <c r="H167" s="80"/>
      <c r="I167" s="81"/>
      <c r="J167" s="80"/>
      <c r="K167" s="80"/>
      <c r="L167" s="81"/>
      <c r="M167" s="80"/>
      <c r="N167" s="80"/>
      <c r="O167" s="79"/>
      <c r="P167" s="79"/>
      <c r="Q167" s="80"/>
      <c r="R167" s="81"/>
      <c r="S167" s="81"/>
      <c r="T167" s="81"/>
      <c r="U167" s="81"/>
    </row>
    <row r="168" customFormat="false" ht="27.75" hidden="false" customHeight="true" outlineLevel="0" collapsed="false">
      <c r="A168" s="79"/>
      <c r="B168" s="80"/>
      <c r="C168" s="80"/>
      <c r="D168" s="80"/>
      <c r="E168" s="80"/>
      <c r="F168" s="80"/>
      <c r="G168" s="80"/>
      <c r="H168" s="80"/>
      <c r="I168" s="81"/>
      <c r="J168" s="80"/>
      <c r="K168" s="80"/>
      <c r="L168" s="81"/>
      <c r="M168" s="80"/>
      <c r="N168" s="80"/>
      <c r="O168" s="79"/>
      <c r="P168" s="79"/>
      <c r="Q168" s="80"/>
      <c r="R168" s="81"/>
      <c r="S168" s="81"/>
      <c r="T168" s="81"/>
      <c r="U168" s="81"/>
    </row>
    <row r="169" customFormat="false" ht="27.75" hidden="false" customHeight="true" outlineLevel="0" collapsed="false">
      <c r="A169" s="79"/>
      <c r="B169" s="80"/>
      <c r="C169" s="80"/>
      <c r="D169" s="80"/>
      <c r="E169" s="80"/>
      <c r="F169" s="80"/>
      <c r="G169" s="80"/>
      <c r="H169" s="80"/>
      <c r="I169" s="81"/>
      <c r="J169" s="80"/>
      <c r="K169" s="80"/>
      <c r="L169" s="81"/>
      <c r="M169" s="80"/>
      <c r="N169" s="80"/>
      <c r="O169" s="79"/>
      <c r="P169" s="79"/>
      <c r="Q169" s="80"/>
      <c r="R169" s="81"/>
      <c r="S169" s="81"/>
      <c r="T169" s="81"/>
      <c r="U169" s="81"/>
    </row>
    <row r="170" customFormat="false" ht="27.75" hidden="false" customHeight="true" outlineLevel="0" collapsed="false">
      <c r="A170" s="79"/>
      <c r="B170" s="80"/>
      <c r="C170" s="80"/>
      <c r="D170" s="80"/>
      <c r="E170" s="80"/>
      <c r="F170" s="80"/>
      <c r="G170" s="80"/>
      <c r="H170" s="80"/>
      <c r="I170" s="81"/>
      <c r="J170" s="80"/>
      <c r="K170" s="80"/>
      <c r="L170" s="81"/>
      <c r="M170" s="80"/>
      <c r="N170" s="80"/>
      <c r="O170" s="79"/>
      <c r="P170" s="79"/>
      <c r="Q170" s="80"/>
      <c r="R170" s="81"/>
      <c r="S170" s="81"/>
      <c r="T170" s="81"/>
      <c r="U170" s="81"/>
    </row>
    <row r="171" customFormat="false" ht="27.75" hidden="false" customHeight="true" outlineLevel="0" collapsed="false">
      <c r="A171" s="79"/>
      <c r="B171" s="80"/>
      <c r="C171" s="80"/>
      <c r="D171" s="80"/>
      <c r="E171" s="80"/>
      <c r="F171" s="80"/>
      <c r="G171" s="80"/>
      <c r="H171" s="80"/>
      <c r="I171" s="81"/>
      <c r="J171" s="80"/>
      <c r="K171" s="80"/>
      <c r="L171" s="81"/>
      <c r="M171" s="80"/>
      <c r="N171" s="80"/>
      <c r="O171" s="79"/>
      <c r="P171" s="79"/>
      <c r="Q171" s="80"/>
      <c r="R171" s="81"/>
      <c r="S171" s="81"/>
      <c r="T171" s="81"/>
      <c r="U171" s="81"/>
    </row>
    <row r="172" customFormat="false" ht="27.75" hidden="false" customHeight="true" outlineLevel="0" collapsed="false">
      <c r="A172" s="79"/>
      <c r="B172" s="80"/>
      <c r="C172" s="80"/>
      <c r="D172" s="80"/>
      <c r="E172" s="80"/>
      <c r="F172" s="80"/>
      <c r="G172" s="80"/>
      <c r="H172" s="80"/>
      <c r="I172" s="81"/>
      <c r="J172" s="80"/>
      <c r="K172" s="80"/>
      <c r="L172" s="81"/>
      <c r="M172" s="80"/>
      <c r="N172" s="80"/>
      <c r="O172" s="79"/>
      <c r="P172" s="79"/>
      <c r="Q172" s="80"/>
      <c r="R172" s="81"/>
      <c r="S172" s="81"/>
      <c r="T172" s="81"/>
      <c r="U172" s="81"/>
    </row>
    <row r="173" customFormat="false" ht="27.75" hidden="false" customHeight="true" outlineLevel="0" collapsed="false">
      <c r="A173" s="79"/>
      <c r="B173" s="80"/>
      <c r="C173" s="80"/>
      <c r="D173" s="80"/>
      <c r="E173" s="80"/>
      <c r="F173" s="80"/>
      <c r="G173" s="80"/>
      <c r="H173" s="80"/>
      <c r="I173" s="81"/>
      <c r="J173" s="80"/>
      <c r="K173" s="80"/>
      <c r="L173" s="81"/>
      <c r="M173" s="80"/>
      <c r="N173" s="80"/>
      <c r="O173" s="79"/>
      <c r="P173" s="79"/>
      <c r="Q173" s="80"/>
      <c r="R173" s="81"/>
      <c r="S173" s="81"/>
      <c r="T173" s="81"/>
      <c r="U173" s="81"/>
    </row>
    <row r="174" customFormat="false" ht="27.75" hidden="false" customHeight="true" outlineLevel="0" collapsed="false">
      <c r="A174" s="79"/>
      <c r="B174" s="80"/>
      <c r="C174" s="80"/>
      <c r="D174" s="80"/>
      <c r="E174" s="80"/>
      <c r="F174" s="80"/>
      <c r="G174" s="80"/>
      <c r="H174" s="80"/>
      <c r="I174" s="81"/>
      <c r="J174" s="80"/>
      <c r="K174" s="80"/>
      <c r="L174" s="81"/>
      <c r="M174" s="80"/>
      <c r="N174" s="80"/>
      <c r="O174" s="79"/>
      <c r="P174" s="79"/>
      <c r="Q174" s="80"/>
      <c r="R174" s="81"/>
      <c r="S174" s="81"/>
      <c r="T174" s="81"/>
      <c r="U174" s="81"/>
    </row>
    <row r="175" customFormat="false" ht="27.75" hidden="false" customHeight="true" outlineLevel="0" collapsed="false">
      <c r="A175" s="79"/>
      <c r="B175" s="80"/>
      <c r="C175" s="80"/>
      <c r="D175" s="80"/>
      <c r="E175" s="80"/>
      <c r="F175" s="80"/>
      <c r="G175" s="80"/>
      <c r="H175" s="80"/>
      <c r="I175" s="81"/>
      <c r="J175" s="80"/>
      <c r="K175" s="80"/>
      <c r="L175" s="81"/>
      <c r="M175" s="80"/>
      <c r="N175" s="80"/>
      <c r="O175" s="79"/>
      <c r="P175" s="79"/>
      <c r="Q175" s="80"/>
      <c r="R175" s="81"/>
      <c r="S175" s="81"/>
      <c r="T175" s="81"/>
      <c r="U175" s="81"/>
    </row>
    <row r="176" customFormat="false" ht="27.75" hidden="false" customHeight="true" outlineLevel="0" collapsed="false">
      <c r="A176" s="79"/>
      <c r="B176" s="80"/>
      <c r="C176" s="80"/>
      <c r="D176" s="80"/>
      <c r="E176" s="80"/>
      <c r="F176" s="80"/>
      <c r="G176" s="80"/>
      <c r="H176" s="80"/>
      <c r="I176" s="81"/>
      <c r="J176" s="80"/>
      <c r="K176" s="80"/>
      <c r="L176" s="81"/>
      <c r="M176" s="80"/>
      <c r="N176" s="80"/>
      <c r="O176" s="79"/>
      <c r="P176" s="79"/>
      <c r="Q176" s="80"/>
      <c r="R176" s="81"/>
      <c r="S176" s="81"/>
      <c r="T176" s="81"/>
      <c r="U176" s="81"/>
    </row>
    <row r="177" customFormat="false" ht="27.75" hidden="false" customHeight="true" outlineLevel="0" collapsed="false">
      <c r="A177" s="79"/>
      <c r="B177" s="80"/>
      <c r="C177" s="80"/>
      <c r="D177" s="80"/>
      <c r="E177" s="80"/>
      <c r="F177" s="80"/>
      <c r="G177" s="80"/>
      <c r="H177" s="80"/>
      <c r="I177" s="81"/>
      <c r="J177" s="80"/>
      <c r="K177" s="80"/>
      <c r="L177" s="81"/>
      <c r="M177" s="80"/>
      <c r="N177" s="80"/>
      <c r="O177" s="79"/>
      <c r="P177" s="79"/>
      <c r="Q177" s="80"/>
      <c r="R177" s="81"/>
      <c r="S177" s="81"/>
      <c r="T177" s="81"/>
      <c r="U177" s="81"/>
    </row>
    <row r="178" customFormat="false" ht="27.75" hidden="false" customHeight="true" outlineLevel="0" collapsed="false">
      <c r="A178" s="79"/>
      <c r="B178" s="80"/>
      <c r="C178" s="80"/>
      <c r="D178" s="80"/>
      <c r="E178" s="80"/>
      <c r="F178" s="80"/>
      <c r="G178" s="80"/>
      <c r="H178" s="80"/>
      <c r="I178" s="81"/>
      <c r="J178" s="80"/>
      <c r="K178" s="80"/>
      <c r="L178" s="81"/>
      <c r="M178" s="80"/>
      <c r="N178" s="80"/>
      <c r="O178" s="79"/>
      <c r="P178" s="79"/>
      <c r="Q178" s="80"/>
      <c r="R178" s="81"/>
      <c r="S178" s="81"/>
      <c r="T178" s="81"/>
      <c r="U178" s="81"/>
    </row>
    <row r="179" customFormat="false" ht="27.75" hidden="false" customHeight="true" outlineLevel="0" collapsed="false">
      <c r="A179" s="79"/>
      <c r="B179" s="80"/>
      <c r="C179" s="80"/>
      <c r="D179" s="80"/>
      <c r="E179" s="80"/>
      <c r="F179" s="80"/>
      <c r="G179" s="80"/>
      <c r="H179" s="80"/>
      <c r="I179" s="81"/>
      <c r="J179" s="80"/>
      <c r="K179" s="80"/>
      <c r="L179" s="81"/>
      <c r="M179" s="80"/>
      <c r="N179" s="80"/>
      <c r="O179" s="79"/>
      <c r="P179" s="79"/>
      <c r="Q179" s="80"/>
      <c r="R179" s="81"/>
      <c r="S179" s="81"/>
      <c r="T179" s="81"/>
      <c r="U179" s="81"/>
    </row>
    <row r="180" customFormat="false" ht="27.75" hidden="false" customHeight="true" outlineLevel="0" collapsed="false">
      <c r="A180" s="79"/>
      <c r="B180" s="80"/>
      <c r="C180" s="80"/>
      <c r="D180" s="80"/>
      <c r="E180" s="80"/>
      <c r="F180" s="80"/>
      <c r="G180" s="80"/>
      <c r="H180" s="80"/>
      <c r="I180" s="81"/>
      <c r="J180" s="80"/>
      <c r="K180" s="80"/>
      <c r="L180" s="81"/>
      <c r="M180" s="80"/>
      <c r="N180" s="80"/>
      <c r="O180" s="79"/>
      <c r="P180" s="79"/>
      <c r="Q180" s="80"/>
      <c r="R180" s="81"/>
      <c r="S180" s="81"/>
      <c r="T180" s="81"/>
      <c r="U180" s="81"/>
    </row>
    <row r="181" customFormat="false" ht="27.75" hidden="false" customHeight="true" outlineLevel="0" collapsed="false">
      <c r="A181" s="79"/>
      <c r="B181" s="80"/>
      <c r="C181" s="80"/>
      <c r="D181" s="80"/>
      <c r="E181" s="80"/>
      <c r="F181" s="80"/>
      <c r="G181" s="80"/>
      <c r="H181" s="80"/>
      <c r="I181" s="81"/>
      <c r="J181" s="80"/>
      <c r="K181" s="80"/>
      <c r="L181" s="81"/>
      <c r="M181" s="80"/>
      <c r="N181" s="80"/>
      <c r="O181" s="79"/>
      <c r="P181" s="79"/>
      <c r="Q181" s="80"/>
      <c r="R181" s="81"/>
      <c r="S181" s="81"/>
      <c r="T181" s="81"/>
      <c r="U181" s="81"/>
    </row>
    <row r="182" customFormat="false" ht="27.75" hidden="false" customHeight="true" outlineLevel="0" collapsed="false">
      <c r="A182" s="79"/>
      <c r="B182" s="80"/>
      <c r="C182" s="80"/>
      <c r="D182" s="80"/>
      <c r="E182" s="80"/>
      <c r="F182" s="80"/>
      <c r="G182" s="80"/>
      <c r="H182" s="80"/>
      <c r="I182" s="81"/>
      <c r="J182" s="80"/>
      <c r="K182" s="80"/>
      <c r="L182" s="81"/>
      <c r="M182" s="80"/>
      <c r="N182" s="80"/>
      <c r="O182" s="79"/>
      <c r="P182" s="79"/>
      <c r="Q182" s="80"/>
      <c r="R182" s="81"/>
      <c r="S182" s="81"/>
      <c r="T182" s="81"/>
      <c r="U182" s="81"/>
    </row>
    <row r="183" customFormat="false" ht="27.75" hidden="false" customHeight="true" outlineLevel="0" collapsed="false">
      <c r="A183" s="79"/>
      <c r="B183" s="80"/>
      <c r="C183" s="80"/>
      <c r="D183" s="80"/>
      <c r="E183" s="80"/>
      <c r="F183" s="80"/>
      <c r="G183" s="80"/>
      <c r="H183" s="80"/>
      <c r="I183" s="81"/>
      <c r="J183" s="80"/>
      <c r="K183" s="80"/>
      <c r="L183" s="81"/>
      <c r="M183" s="80"/>
      <c r="N183" s="80"/>
      <c r="O183" s="79"/>
      <c r="P183" s="79"/>
      <c r="Q183" s="80"/>
      <c r="R183" s="81"/>
      <c r="S183" s="81"/>
      <c r="T183" s="81"/>
      <c r="U183" s="81"/>
    </row>
    <row r="184" customFormat="false" ht="27.75" hidden="false" customHeight="true" outlineLevel="0" collapsed="false">
      <c r="A184" s="79"/>
      <c r="B184" s="80"/>
      <c r="C184" s="80"/>
      <c r="D184" s="80"/>
      <c r="E184" s="80"/>
      <c r="F184" s="80"/>
      <c r="G184" s="80"/>
      <c r="H184" s="80"/>
      <c r="I184" s="81"/>
      <c r="J184" s="80"/>
      <c r="K184" s="80"/>
      <c r="L184" s="81"/>
      <c r="M184" s="80"/>
      <c r="N184" s="80"/>
      <c r="O184" s="79"/>
      <c r="P184" s="79"/>
      <c r="Q184" s="80"/>
      <c r="R184" s="81"/>
      <c r="S184" s="81"/>
      <c r="T184" s="81"/>
      <c r="U184" s="81"/>
    </row>
    <row r="185" customFormat="false" ht="27.75" hidden="false" customHeight="true" outlineLevel="0" collapsed="false">
      <c r="A185" s="79"/>
      <c r="B185" s="80"/>
      <c r="C185" s="80"/>
      <c r="D185" s="80"/>
      <c r="E185" s="80"/>
      <c r="F185" s="80"/>
      <c r="G185" s="80"/>
      <c r="H185" s="80"/>
      <c r="I185" s="81"/>
      <c r="J185" s="80"/>
      <c r="K185" s="80"/>
      <c r="L185" s="81"/>
      <c r="M185" s="80"/>
      <c r="N185" s="80"/>
      <c r="O185" s="79"/>
      <c r="P185" s="79"/>
      <c r="Q185" s="80"/>
      <c r="R185" s="81"/>
      <c r="S185" s="81"/>
      <c r="T185" s="81"/>
      <c r="U185" s="81"/>
    </row>
    <row r="186" customFormat="false" ht="27.75" hidden="false" customHeight="true" outlineLevel="0" collapsed="false">
      <c r="A186" s="79"/>
      <c r="B186" s="80"/>
      <c r="C186" s="80"/>
      <c r="D186" s="80"/>
      <c r="E186" s="80"/>
      <c r="F186" s="80"/>
      <c r="G186" s="80"/>
      <c r="H186" s="80"/>
      <c r="I186" s="81"/>
      <c r="J186" s="80"/>
      <c r="K186" s="80"/>
      <c r="L186" s="81"/>
      <c r="M186" s="80"/>
      <c r="N186" s="80"/>
      <c r="O186" s="79"/>
      <c r="P186" s="79"/>
      <c r="Q186" s="80"/>
      <c r="R186" s="81"/>
      <c r="S186" s="81"/>
      <c r="T186" s="81"/>
      <c r="U186" s="81"/>
    </row>
    <row r="187" customFormat="false" ht="27.75" hidden="false" customHeight="true" outlineLevel="0" collapsed="false">
      <c r="A187" s="79"/>
      <c r="B187" s="80"/>
      <c r="C187" s="80"/>
      <c r="D187" s="80"/>
      <c r="E187" s="80"/>
      <c r="F187" s="80"/>
      <c r="G187" s="80"/>
      <c r="H187" s="80"/>
      <c r="I187" s="81"/>
      <c r="J187" s="80"/>
      <c r="K187" s="80"/>
      <c r="L187" s="81"/>
      <c r="M187" s="80"/>
      <c r="N187" s="80"/>
      <c r="O187" s="79"/>
      <c r="P187" s="79"/>
      <c r="Q187" s="80"/>
      <c r="R187" s="81"/>
      <c r="S187" s="81"/>
      <c r="T187" s="81"/>
      <c r="U187" s="81"/>
    </row>
    <row r="188" customFormat="false" ht="27.75" hidden="false" customHeight="true" outlineLevel="0" collapsed="false">
      <c r="A188" s="79"/>
      <c r="B188" s="80"/>
      <c r="C188" s="80"/>
      <c r="D188" s="80"/>
      <c r="E188" s="80"/>
      <c r="F188" s="80"/>
      <c r="G188" s="80"/>
      <c r="H188" s="80"/>
      <c r="I188" s="81"/>
      <c r="J188" s="80"/>
      <c r="K188" s="80"/>
      <c r="L188" s="81"/>
      <c r="M188" s="80"/>
      <c r="N188" s="80"/>
      <c r="O188" s="79"/>
      <c r="P188" s="79"/>
      <c r="Q188" s="80"/>
      <c r="R188" s="81"/>
      <c r="S188" s="81"/>
      <c r="T188" s="81"/>
      <c r="U188" s="81"/>
    </row>
    <row r="189" customFormat="false" ht="27.75" hidden="false" customHeight="true" outlineLevel="0" collapsed="false">
      <c r="A189" s="79"/>
      <c r="B189" s="80"/>
      <c r="C189" s="80"/>
      <c r="D189" s="80"/>
      <c r="E189" s="80"/>
      <c r="F189" s="80"/>
      <c r="G189" s="80"/>
      <c r="H189" s="80"/>
      <c r="I189" s="81"/>
      <c r="J189" s="80"/>
      <c r="K189" s="80"/>
      <c r="L189" s="81"/>
      <c r="M189" s="80"/>
      <c r="N189" s="80"/>
      <c r="O189" s="79"/>
      <c r="P189" s="79"/>
      <c r="Q189" s="80"/>
      <c r="R189" s="81"/>
      <c r="S189" s="81"/>
      <c r="T189" s="81"/>
      <c r="U189" s="81"/>
    </row>
    <row r="190" customFormat="false" ht="27.75" hidden="false" customHeight="true" outlineLevel="0" collapsed="false">
      <c r="A190" s="79"/>
      <c r="B190" s="80"/>
      <c r="C190" s="80"/>
      <c r="D190" s="80"/>
      <c r="E190" s="80"/>
      <c r="F190" s="80"/>
      <c r="G190" s="80"/>
      <c r="H190" s="80"/>
      <c r="I190" s="81"/>
      <c r="J190" s="80"/>
      <c r="K190" s="80"/>
      <c r="L190" s="81"/>
      <c r="M190" s="80"/>
      <c r="N190" s="80"/>
      <c r="O190" s="79"/>
      <c r="P190" s="79"/>
      <c r="Q190" s="80"/>
      <c r="R190" s="81"/>
      <c r="S190" s="81"/>
      <c r="T190" s="81"/>
      <c r="U190" s="81"/>
    </row>
    <row r="191" customFormat="false" ht="27.75" hidden="false" customHeight="true" outlineLevel="0" collapsed="false">
      <c r="A191" s="79"/>
      <c r="B191" s="80"/>
      <c r="C191" s="80"/>
      <c r="D191" s="80"/>
      <c r="E191" s="80"/>
      <c r="F191" s="80"/>
      <c r="G191" s="80"/>
      <c r="H191" s="80"/>
      <c r="I191" s="81"/>
      <c r="J191" s="80"/>
      <c r="K191" s="80"/>
      <c r="L191" s="81"/>
      <c r="M191" s="80"/>
      <c r="N191" s="80"/>
      <c r="O191" s="79"/>
      <c r="P191" s="79"/>
      <c r="Q191" s="80"/>
      <c r="R191" s="81"/>
      <c r="S191" s="81"/>
      <c r="T191" s="81"/>
      <c r="U191" s="81"/>
    </row>
    <row r="192" customFormat="false" ht="27.75" hidden="false" customHeight="true" outlineLevel="0" collapsed="false">
      <c r="A192" s="79"/>
      <c r="B192" s="80"/>
      <c r="C192" s="80"/>
      <c r="D192" s="80"/>
      <c r="E192" s="80"/>
      <c r="F192" s="80"/>
      <c r="G192" s="80"/>
      <c r="H192" s="80"/>
      <c r="I192" s="81"/>
      <c r="J192" s="80"/>
      <c r="K192" s="80"/>
      <c r="L192" s="81"/>
      <c r="M192" s="80"/>
      <c r="N192" s="80"/>
      <c r="O192" s="79"/>
      <c r="P192" s="79"/>
      <c r="Q192" s="80"/>
      <c r="R192" s="81"/>
      <c r="S192" s="81"/>
      <c r="T192" s="81"/>
      <c r="U192" s="81"/>
    </row>
    <row r="193" customFormat="false" ht="27.75" hidden="false" customHeight="true" outlineLevel="0" collapsed="false">
      <c r="A193" s="79"/>
      <c r="B193" s="80"/>
      <c r="C193" s="80"/>
      <c r="D193" s="80"/>
      <c r="E193" s="80"/>
      <c r="F193" s="80"/>
      <c r="G193" s="80"/>
      <c r="H193" s="80"/>
      <c r="I193" s="81"/>
      <c r="J193" s="80"/>
      <c r="K193" s="80"/>
      <c r="L193" s="81"/>
      <c r="M193" s="80"/>
      <c r="N193" s="80"/>
      <c r="O193" s="79"/>
      <c r="P193" s="79"/>
      <c r="Q193" s="80"/>
      <c r="R193" s="81"/>
      <c r="S193" s="81"/>
      <c r="T193" s="81"/>
      <c r="U193" s="81"/>
    </row>
    <row r="194" customFormat="false" ht="27.75" hidden="false" customHeight="true" outlineLevel="0" collapsed="false">
      <c r="A194" s="79"/>
      <c r="B194" s="80"/>
      <c r="C194" s="80"/>
      <c r="D194" s="80"/>
      <c r="E194" s="80"/>
      <c r="F194" s="80"/>
      <c r="G194" s="80"/>
      <c r="H194" s="80"/>
      <c r="I194" s="81"/>
      <c r="J194" s="80"/>
      <c r="K194" s="80"/>
      <c r="L194" s="81"/>
      <c r="M194" s="80"/>
      <c r="N194" s="80"/>
      <c r="O194" s="79"/>
      <c r="P194" s="79"/>
      <c r="Q194" s="80"/>
      <c r="R194" s="81"/>
      <c r="S194" s="81"/>
      <c r="T194" s="81"/>
      <c r="U194" s="81"/>
    </row>
    <row r="195" customFormat="false" ht="27.75" hidden="false" customHeight="true" outlineLevel="0" collapsed="false">
      <c r="A195" s="79"/>
      <c r="B195" s="80"/>
      <c r="C195" s="80"/>
      <c r="D195" s="80"/>
      <c r="E195" s="80"/>
      <c r="F195" s="80"/>
      <c r="G195" s="80"/>
      <c r="H195" s="80"/>
      <c r="I195" s="81"/>
      <c r="J195" s="80"/>
      <c r="K195" s="80"/>
      <c r="L195" s="81"/>
      <c r="M195" s="80"/>
      <c r="N195" s="80"/>
      <c r="O195" s="79"/>
      <c r="P195" s="79"/>
      <c r="Q195" s="80"/>
      <c r="R195" s="81"/>
      <c r="S195" s="81"/>
      <c r="T195" s="81"/>
      <c r="U195" s="81"/>
    </row>
    <row r="196" customFormat="false" ht="27.75" hidden="false" customHeight="true" outlineLevel="0" collapsed="false">
      <c r="A196" s="79"/>
      <c r="B196" s="80"/>
      <c r="C196" s="80"/>
      <c r="D196" s="80"/>
      <c r="E196" s="80"/>
      <c r="F196" s="80"/>
      <c r="G196" s="80"/>
      <c r="H196" s="80"/>
      <c r="I196" s="81"/>
      <c r="J196" s="80"/>
      <c r="K196" s="80"/>
      <c r="L196" s="81"/>
      <c r="M196" s="80"/>
      <c r="N196" s="80"/>
      <c r="O196" s="79"/>
      <c r="P196" s="79"/>
      <c r="Q196" s="80"/>
      <c r="R196" s="81"/>
      <c r="S196" s="81"/>
      <c r="T196" s="81"/>
      <c r="U196" s="81"/>
    </row>
    <row r="197" customFormat="false" ht="27.75" hidden="false" customHeight="true" outlineLevel="0" collapsed="false">
      <c r="A197" s="79"/>
      <c r="B197" s="80"/>
      <c r="C197" s="80"/>
      <c r="D197" s="80"/>
      <c r="E197" s="80"/>
      <c r="F197" s="80"/>
      <c r="G197" s="80"/>
      <c r="H197" s="80"/>
      <c r="I197" s="81"/>
      <c r="J197" s="80"/>
      <c r="K197" s="80"/>
      <c r="L197" s="81"/>
      <c r="M197" s="80"/>
      <c r="N197" s="80"/>
      <c r="O197" s="79"/>
      <c r="P197" s="79"/>
      <c r="Q197" s="80"/>
      <c r="R197" s="81"/>
      <c r="S197" s="81"/>
      <c r="T197" s="81"/>
      <c r="U197" s="81"/>
    </row>
    <row r="198" customFormat="false" ht="27.75" hidden="false" customHeight="true" outlineLevel="0" collapsed="false">
      <c r="A198" s="79"/>
      <c r="B198" s="80"/>
      <c r="C198" s="80"/>
      <c r="D198" s="80"/>
      <c r="E198" s="80"/>
      <c r="F198" s="80"/>
      <c r="G198" s="80"/>
      <c r="H198" s="80"/>
      <c r="I198" s="81"/>
      <c r="J198" s="80"/>
      <c r="K198" s="80"/>
      <c r="L198" s="81"/>
      <c r="M198" s="80"/>
      <c r="N198" s="80"/>
      <c r="O198" s="79"/>
      <c r="P198" s="79"/>
      <c r="Q198" s="80"/>
      <c r="R198" s="81"/>
      <c r="S198" s="81"/>
      <c r="T198" s="81"/>
      <c r="U198" s="81"/>
    </row>
    <row r="199" customFormat="false" ht="27.75" hidden="false" customHeight="true" outlineLevel="0" collapsed="false">
      <c r="A199" s="79"/>
      <c r="B199" s="80"/>
      <c r="C199" s="80"/>
      <c r="D199" s="80"/>
      <c r="E199" s="80"/>
      <c r="F199" s="80"/>
      <c r="G199" s="80"/>
      <c r="H199" s="80"/>
      <c r="I199" s="81"/>
      <c r="J199" s="80"/>
      <c r="K199" s="80"/>
      <c r="L199" s="81"/>
      <c r="M199" s="80"/>
      <c r="N199" s="80"/>
      <c r="O199" s="79"/>
      <c r="P199" s="79"/>
      <c r="Q199" s="80"/>
      <c r="R199" s="81"/>
      <c r="S199" s="81"/>
      <c r="T199" s="81"/>
      <c r="U199" s="81"/>
    </row>
    <row r="200" customFormat="false" ht="27.75" hidden="false" customHeight="true" outlineLevel="0" collapsed="false">
      <c r="A200" s="79"/>
      <c r="B200" s="80"/>
      <c r="C200" s="80"/>
      <c r="D200" s="80"/>
      <c r="E200" s="80"/>
      <c r="F200" s="80"/>
      <c r="G200" s="80"/>
      <c r="H200" s="80"/>
      <c r="I200" s="81"/>
      <c r="J200" s="80"/>
      <c r="K200" s="80"/>
      <c r="L200" s="81"/>
      <c r="M200" s="80"/>
      <c r="N200" s="80"/>
      <c r="O200" s="79"/>
      <c r="P200" s="79"/>
      <c r="Q200" s="80"/>
      <c r="R200" s="81"/>
      <c r="S200" s="81"/>
      <c r="T200" s="81"/>
      <c r="U200" s="81"/>
    </row>
    <row r="201" customFormat="false" ht="27.75" hidden="false" customHeight="true" outlineLevel="0" collapsed="false">
      <c r="A201" s="79"/>
      <c r="B201" s="80"/>
      <c r="C201" s="80"/>
      <c r="D201" s="80"/>
      <c r="E201" s="80"/>
      <c r="F201" s="80"/>
      <c r="G201" s="80"/>
      <c r="H201" s="80"/>
      <c r="I201" s="81"/>
      <c r="J201" s="80"/>
      <c r="K201" s="80"/>
      <c r="L201" s="81"/>
      <c r="M201" s="80"/>
      <c r="N201" s="80"/>
      <c r="O201" s="79"/>
      <c r="P201" s="79"/>
      <c r="Q201" s="80"/>
      <c r="R201" s="81"/>
      <c r="S201" s="81"/>
      <c r="T201" s="81"/>
      <c r="U201" s="81"/>
    </row>
    <row r="202" customFormat="false" ht="27.75" hidden="false" customHeight="true" outlineLevel="0" collapsed="false">
      <c r="A202" s="79"/>
      <c r="B202" s="80"/>
      <c r="C202" s="80"/>
      <c r="D202" s="80"/>
      <c r="E202" s="80"/>
      <c r="F202" s="80"/>
      <c r="G202" s="80"/>
      <c r="H202" s="80"/>
      <c r="I202" s="81"/>
      <c r="J202" s="80"/>
      <c r="K202" s="80"/>
      <c r="L202" s="81"/>
      <c r="M202" s="80"/>
      <c r="N202" s="80"/>
      <c r="O202" s="79"/>
      <c r="P202" s="79"/>
      <c r="Q202" s="80"/>
      <c r="R202" s="81"/>
      <c r="S202" s="81"/>
      <c r="T202" s="81"/>
      <c r="U202" s="81"/>
    </row>
    <row r="203" customFormat="false" ht="27.75" hidden="false" customHeight="true" outlineLevel="0" collapsed="false">
      <c r="A203" s="79"/>
      <c r="B203" s="80"/>
      <c r="C203" s="80"/>
      <c r="D203" s="80"/>
      <c r="E203" s="80"/>
      <c r="F203" s="80"/>
      <c r="G203" s="80"/>
      <c r="H203" s="80"/>
      <c r="I203" s="81"/>
      <c r="J203" s="80"/>
      <c r="K203" s="80"/>
      <c r="L203" s="81"/>
      <c r="M203" s="80"/>
      <c r="N203" s="80"/>
      <c r="O203" s="79"/>
      <c r="P203" s="79"/>
      <c r="Q203" s="80"/>
      <c r="R203" s="81"/>
      <c r="S203" s="81"/>
      <c r="T203" s="81"/>
      <c r="U203" s="81"/>
    </row>
    <row r="204" customFormat="false" ht="27.75" hidden="false" customHeight="true" outlineLevel="0" collapsed="false">
      <c r="A204" s="79"/>
      <c r="B204" s="80"/>
      <c r="C204" s="80"/>
      <c r="D204" s="80"/>
      <c r="E204" s="80"/>
      <c r="F204" s="80"/>
      <c r="G204" s="80"/>
      <c r="H204" s="80"/>
      <c r="I204" s="81"/>
      <c r="J204" s="80"/>
      <c r="K204" s="80"/>
      <c r="L204" s="81"/>
      <c r="M204" s="80"/>
      <c r="N204" s="80"/>
      <c r="O204" s="79"/>
      <c r="P204" s="79"/>
      <c r="Q204" s="80"/>
      <c r="R204" s="81"/>
      <c r="S204" s="81"/>
      <c r="T204" s="81"/>
      <c r="U204" s="81"/>
    </row>
    <row r="205" customFormat="false" ht="27.75" hidden="false" customHeight="true" outlineLevel="0" collapsed="false">
      <c r="A205" s="79"/>
      <c r="B205" s="80"/>
      <c r="C205" s="80"/>
      <c r="D205" s="80"/>
      <c r="E205" s="80"/>
      <c r="F205" s="80"/>
      <c r="G205" s="80"/>
      <c r="H205" s="80"/>
      <c r="I205" s="81"/>
      <c r="J205" s="80"/>
      <c r="K205" s="80"/>
      <c r="L205" s="81"/>
      <c r="M205" s="80"/>
      <c r="N205" s="80"/>
      <c r="O205" s="79"/>
      <c r="P205" s="79"/>
      <c r="Q205" s="80"/>
      <c r="R205" s="81"/>
      <c r="S205" s="81"/>
      <c r="T205" s="81"/>
      <c r="U205" s="81"/>
    </row>
    <row r="206" customFormat="false" ht="27.75" hidden="false" customHeight="true" outlineLevel="0" collapsed="false">
      <c r="A206" s="79"/>
      <c r="B206" s="80"/>
      <c r="C206" s="80"/>
      <c r="D206" s="80"/>
      <c r="E206" s="80"/>
      <c r="F206" s="80"/>
      <c r="G206" s="80"/>
      <c r="H206" s="80"/>
      <c r="I206" s="81"/>
      <c r="J206" s="80"/>
      <c r="K206" s="80"/>
      <c r="L206" s="81"/>
      <c r="M206" s="80"/>
      <c r="N206" s="80"/>
      <c r="O206" s="79"/>
      <c r="P206" s="79"/>
      <c r="Q206" s="80"/>
      <c r="R206" s="81"/>
      <c r="S206" s="81"/>
      <c r="T206" s="81"/>
      <c r="U206" s="81"/>
    </row>
    <row r="207" customFormat="false" ht="27.75" hidden="false" customHeight="true" outlineLevel="0" collapsed="false">
      <c r="A207" s="79"/>
      <c r="B207" s="80"/>
      <c r="C207" s="80"/>
      <c r="D207" s="80"/>
      <c r="E207" s="80"/>
      <c r="F207" s="80"/>
      <c r="G207" s="80"/>
      <c r="H207" s="80"/>
      <c r="I207" s="81"/>
      <c r="J207" s="80"/>
      <c r="K207" s="80"/>
      <c r="L207" s="81"/>
      <c r="M207" s="80"/>
      <c r="N207" s="80"/>
      <c r="O207" s="79"/>
      <c r="P207" s="79"/>
      <c r="Q207" s="80"/>
      <c r="R207" s="81"/>
      <c r="S207" s="81"/>
      <c r="T207" s="81"/>
      <c r="U207" s="81"/>
    </row>
    <row r="208" customFormat="false" ht="27.75" hidden="false" customHeight="true" outlineLevel="0" collapsed="false">
      <c r="A208" s="79"/>
      <c r="B208" s="80"/>
      <c r="C208" s="80"/>
      <c r="D208" s="80"/>
      <c r="E208" s="80"/>
      <c r="F208" s="80"/>
      <c r="G208" s="80"/>
      <c r="H208" s="80"/>
      <c r="I208" s="81"/>
      <c r="J208" s="80"/>
      <c r="K208" s="80"/>
      <c r="L208" s="81"/>
      <c r="M208" s="80"/>
      <c r="N208" s="80"/>
      <c r="O208" s="79"/>
      <c r="P208" s="79"/>
      <c r="Q208" s="80"/>
      <c r="R208" s="81"/>
      <c r="S208" s="81"/>
      <c r="T208" s="81"/>
      <c r="U208" s="81"/>
    </row>
    <row r="209" customFormat="false" ht="27.75" hidden="false" customHeight="true" outlineLevel="0" collapsed="false">
      <c r="A209" s="79"/>
      <c r="B209" s="80"/>
      <c r="C209" s="80"/>
      <c r="D209" s="80"/>
      <c r="E209" s="80"/>
      <c r="F209" s="80"/>
      <c r="G209" s="80"/>
      <c r="H209" s="80"/>
      <c r="I209" s="81"/>
      <c r="J209" s="80"/>
      <c r="K209" s="80"/>
      <c r="L209" s="81"/>
      <c r="M209" s="80"/>
      <c r="N209" s="80"/>
      <c r="O209" s="79"/>
      <c r="P209" s="79"/>
      <c r="Q209" s="80"/>
      <c r="R209" s="81"/>
      <c r="S209" s="81"/>
      <c r="T209" s="81"/>
      <c r="U209" s="81"/>
    </row>
    <row r="210" customFormat="false" ht="27.75" hidden="false" customHeight="true" outlineLevel="0" collapsed="false">
      <c r="A210" s="79"/>
      <c r="B210" s="80"/>
      <c r="C210" s="80"/>
      <c r="D210" s="80"/>
      <c r="E210" s="80"/>
      <c r="F210" s="80"/>
      <c r="G210" s="80"/>
      <c r="H210" s="80"/>
      <c r="I210" s="81"/>
      <c r="J210" s="80"/>
      <c r="K210" s="80"/>
      <c r="L210" s="81"/>
      <c r="M210" s="80"/>
      <c r="N210" s="80"/>
      <c r="O210" s="79"/>
      <c r="P210" s="79"/>
      <c r="Q210" s="80"/>
      <c r="R210" s="81"/>
      <c r="S210" s="81"/>
      <c r="T210" s="81"/>
      <c r="U210" s="81"/>
    </row>
    <row r="211" customFormat="false" ht="27.75" hidden="false" customHeight="true" outlineLevel="0" collapsed="false">
      <c r="A211" s="79"/>
      <c r="B211" s="80"/>
      <c r="C211" s="80"/>
      <c r="D211" s="80"/>
      <c r="E211" s="80"/>
      <c r="F211" s="80"/>
      <c r="G211" s="80"/>
      <c r="H211" s="80"/>
      <c r="I211" s="81"/>
      <c r="J211" s="80"/>
      <c r="K211" s="80"/>
      <c r="L211" s="81"/>
      <c r="M211" s="80"/>
      <c r="N211" s="80"/>
      <c r="O211" s="79"/>
      <c r="P211" s="79"/>
      <c r="Q211" s="80"/>
      <c r="R211" s="81"/>
      <c r="S211" s="81"/>
      <c r="T211" s="81"/>
      <c r="U211" s="81"/>
    </row>
    <row r="212" customFormat="false" ht="27.75" hidden="false" customHeight="true" outlineLevel="0" collapsed="false">
      <c r="A212" s="79"/>
      <c r="B212" s="80"/>
      <c r="C212" s="80"/>
      <c r="D212" s="80"/>
      <c r="E212" s="80"/>
      <c r="F212" s="80"/>
      <c r="G212" s="80"/>
      <c r="H212" s="80"/>
      <c r="I212" s="81"/>
      <c r="J212" s="80"/>
      <c r="K212" s="80"/>
      <c r="L212" s="81"/>
      <c r="M212" s="80"/>
      <c r="N212" s="80"/>
      <c r="O212" s="79"/>
      <c r="P212" s="79"/>
      <c r="Q212" s="80"/>
      <c r="R212" s="81"/>
      <c r="S212" s="81"/>
      <c r="T212" s="81"/>
      <c r="U212" s="81"/>
    </row>
    <row r="213" customFormat="false" ht="27.75" hidden="false" customHeight="true" outlineLevel="0" collapsed="false">
      <c r="A213" s="79"/>
      <c r="B213" s="80"/>
      <c r="C213" s="80"/>
      <c r="D213" s="80"/>
      <c r="E213" s="80"/>
      <c r="F213" s="80"/>
      <c r="G213" s="80"/>
      <c r="H213" s="80"/>
      <c r="I213" s="81"/>
      <c r="J213" s="80"/>
      <c r="K213" s="80"/>
      <c r="L213" s="81"/>
      <c r="M213" s="80"/>
      <c r="N213" s="80"/>
      <c r="O213" s="79"/>
      <c r="P213" s="79"/>
      <c r="Q213" s="80"/>
      <c r="R213" s="81"/>
      <c r="S213" s="81"/>
      <c r="T213" s="81"/>
      <c r="U213" s="81"/>
    </row>
    <row r="214" customFormat="false" ht="27.75" hidden="false" customHeight="true" outlineLevel="0" collapsed="false">
      <c r="A214" s="79"/>
      <c r="B214" s="80"/>
      <c r="C214" s="80"/>
      <c r="D214" s="80"/>
      <c r="E214" s="80"/>
      <c r="F214" s="80"/>
      <c r="G214" s="80"/>
      <c r="H214" s="80"/>
      <c r="I214" s="81"/>
      <c r="J214" s="80"/>
      <c r="K214" s="80"/>
      <c r="L214" s="81"/>
      <c r="M214" s="80"/>
      <c r="N214" s="80"/>
      <c r="O214" s="79"/>
      <c r="P214" s="79"/>
      <c r="Q214" s="80"/>
      <c r="R214" s="81"/>
      <c r="S214" s="81"/>
      <c r="T214" s="81"/>
      <c r="U214" s="81"/>
    </row>
    <row r="215" customFormat="false" ht="27.75" hidden="false" customHeight="true" outlineLevel="0" collapsed="false">
      <c r="A215" s="79"/>
      <c r="B215" s="80"/>
      <c r="C215" s="80"/>
      <c r="D215" s="80"/>
      <c r="E215" s="80"/>
      <c r="F215" s="80"/>
      <c r="G215" s="80"/>
      <c r="H215" s="80"/>
      <c r="I215" s="81"/>
      <c r="J215" s="80"/>
      <c r="K215" s="80"/>
      <c r="L215" s="81"/>
      <c r="M215" s="80"/>
      <c r="N215" s="80"/>
      <c r="O215" s="79"/>
      <c r="P215" s="79"/>
      <c r="Q215" s="80"/>
      <c r="R215" s="81"/>
      <c r="S215" s="81"/>
      <c r="T215" s="81"/>
      <c r="U215" s="81"/>
    </row>
    <row r="216" customFormat="false" ht="27.75" hidden="false" customHeight="true" outlineLevel="0" collapsed="false">
      <c r="A216" s="79"/>
      <c r="B216" s="80"/>
      <c r="C216" s="80"/>
      <c r="D216" s="80"/>
      <c r="E216" s="80"/>
      <c r="F216" s="80"/>
      <c r="G216" s="80"/>
      <c r="H216" s="80"/>
      <c r="I216" s="81"/>
      <c r="J216" s="80"/>
      <c r="K216" s="80"/>
      <c r="L216" s="81"/>
      <c r="M216" s="80"/>
      <c r="N216" s="80"/>
      <c r="O216" s="79"/>
      <c r="P216" s="79"/>
      <c r="Q216" s="80"/>
      <c r="R216" s="81"/>
      <c r="S216" s="81"/>
      <c r="T216" s="81"/>
      <c r="U216" s="81"/>
    </row>
    <row r="217" customFormat="false" ht="27.75" hidden="false" customHeight="true" outlineLevel="0" collapsed="false">
      <c r="A217" s="79"/>
      <c r="B217" s="80"/>
      <c r="C217" s="80"/>
      <c r="D217" s="80"/>
      <c r="E217" s="80"/>
      <c r="F217" s="80"/>
      <c r="G217" s="80"/>
      <c r="H217" s="80"/>
      <c r="I217" s="81"/>
      <c r="J217" s="80"/>
      <c r="K217" s="80"/>
      <c r="L217" s="81"/>
      <c r="M217" s="80"/>
      <c r="N217" s="80"/>
      <c r="O217" s="79"/>
      <c r="P217" s="79"/>
      <c r="Q217" s="80"/>
      <c r="R217" s="81"/>
      <c r="S217" s="81"/>
      <c r="T217" s="81"/>
      <c r="U217" s="81"/>
    </row>
    <row r="218" customFormat="false" ht="27.75" hidden="false" customHeight="true" outlineLevel="0" collapsed="false">
      <c r="A218" s="79"/>
      <c r="B218" s="80"/>
      <c r="C218" s="80"/>
      <c r="D218" s="80"/>
      <c r="E218" s="80"/>
      <c r="F218" s="80"/>
      <c r="G218" s="80"/>
      <c r="H218" s="80"/>
      <c r="I218" s="81"/>
      <c r="J218" s="80"/>
      <c r="K218" s="80"/>
      <c r="L218" s="81"/>
      <c r="M218" s="80"/>
      <c r="N218" s="80"/>
      <c r="O218" s="79"/>
      <c r="P218" s="79"/>
      <c r="Q218" s="80"/>
      <c r="R218" s="81"/>
      <c r="S218" s="81"/>
      <c r="T218" s="81"/>
      <c r="U218" s="81"/>
    </row>
    <row r="219" customFormat="false" ht="27.75" hidden="false" customHeight="true" outlineLevel="0" collapsed="false">
      <c r="A219" s="79"/>
      <c r="B219" s="80"/>
      <c r="C219" s="80"/>
      <c r="D219" s="80"/>
      <c r="E219" s="80"/>
      <c r="F219" s="80"/>
      <c r="G219" s="80"/>
      <c r="H219" s="80"/>
      <c r="I219" s="81"/>
      <c r="J219" s="80"/>
      <c r="K219" s="80"/>
      <c r="L219" s="81"/>
      <c r="M219" s="80"/>
      <c r="N219" s="80"/>
      <c r="O219" s="79"/>
      <c r="P219" s="79"/>
      <c r="Q219" s="80"/>
      <c r="R219" s="81"/>
      <c r="S219" s="81"/>
      <c r="T219" s="81"/>
      <c r="U219" s="81"/>
    </row>
    <row r="220" customFormat="false" ht="27.75" hidden="false" customHeight="true" outlineLevel="0" collapsed="false">
      <c r="A220" s="79"/>
      <c r="B220" s="80"/>
      <c r="C220" s="80"/>
      <c r="D220" s="80"/>
      <c r="E220" s="80"/>
      <c r="F220" s="80"/>
      <c r="G220" s="80"/>
      <c r="H220" s="80"/>
      <c r="I220" s="81"/>
      <c r="J220" s="80"/>
      <c r="K220" s="80"/>
      <c r="L220" s="81"/>
      <c r="M220" s="80"/>
      <c r="N220" s="80"/>
      <c r="O220" s="79"/>
      <c r="P220" s="79"/>
      <c r="Q220" s="80"/>
      <c r="R220" s="81"/>
      <c r="S220" s="81"/>
      <c r="T220" s="81"/>
      <c r="U220" s="81"/>
    </row>
    <row r="221" customFormat="false" ht="27.75" hidden="false" customHeight="true" outlineLevel="0" collapsed="false">
      <c r="A221" s="79"/>
      <c r="B221" s="80"/>
      <c r="C221" s="80"/>
      <c r="D221" s="80"/>
      <c r="E221" s="80"/>
      <c r="F221" s="80"/>
      <c r="G221" s="80"/>
      <c r="H221" s="80"/>
      <c r="I221" s="81"/>
      <c r="J221" s="80"/>
      <c r="K221" s="80"/>
      <c r="L221" s="81"/>
      <c r="M221" s="80"/>
      <c r="N221" s="80"/>
      <c r="O221" s="79"/>
      <c r="P221" s="79"/>
      <c r="Q221" s="80"/>
      <c r="R221" s="81"/>
      <c r="S221" s="81"/>
      <c r="T221" s="81"/>
      <c r="U221" s="81"/>
    </row>
    <row r="222" customFormat="false" ht="27.75" hidden="false" customHeight="true" outlineLevel="0" collapsed="false">
      <c r="A222" s="79"/>
      <c r="B222" s="80"/>
      <c r="C222" s="80"/>
      <c r="D222" s="80"/>
      <c r="E222" s="80"/>
      <c r="F222" s="80"/>
      <c r="G222" s="80"/>
      <c r="H222" s="80"/>
      <c r="I222" s="81"/>
      <c r="J222" s="80"/>
      <c r="K222" s="80"/>
      <c r="L222" s="81"/>
      <c r="M222" s="80"/>
      <c r="N222" s="80"/>
      <c r="O222" s="79"/>
      <c r="P222" s="79"/>
      <c r="Q222" s="80"/>
      <c r="R222" s="81"/>
      <c r="S222" s="81"/>
      <c r="T222" s="81"/>
      <c r="U222" s="81"/>
    </row>
    <row r="223" customFormat="false" ht="27.75" hidden="false" customHeight="true" outlineLevel="0" collapsed="false">
      <c r="A223" s="79"/>
      <c r="B223" s="80"/>
      <c r="C223" s="80"/>
      <c r="D223" s="80"/>
      <c r="E223" s="80"/>
      <c r="F223" s="80"/>
      <c r="G223" s="80"/>
      <c r="H223" s="80"/>
      <c r="I223" s="81"/>
      <c r="J223" s="80"/>
      <c r="K223" s="80"/>
      <c r="L223" s="81"/>
      <c r="M223" s="80"/>
      <c r="N223" s="80"/>
      <c r="O223" s="79"/>
      <c r="P223" s="79"/>
      <c r="Q223" s="80"/>
      <c r="R223" s="81"/>
      <c r="S223" s="81"/>
      <c r="T223" s="81"/>
      <c r="U223" s="81"/>
    </row>
    <row r="224" customFormat="false" ht="27.75" hidden="false" customHeight="true" outlineLevel="0" collapsed="false">
      <c r="A224" s="79"/>
      <c r="B224" s="80"/>
      <c r="C224" s="80"/>
      <c r="D224" s="80"/>
      <c r="E224" s="80"/>
      <c r="F224" s="80"/>
      <c r="G224" s="80"/>
      <c r="H224" s="80"/>
      <c r="I224" s="81"/>
      <c r="J224" s="80"/>
      <c r="K224" s="80"/>
      <c r="L224" s="81"/>
      <c r="M224" s="80"/>
      <c r="N224" s="80"/>
      <c r="O224" s="79"/>
      <c r="P224" s="79"/>
      <c r="Q224" s="80"/>
      <c r="R224" s="81"/>
      <c r="S224" s="81"/>
      <c r="T224" s="81"/>
      <c r="U224" s="81"/>
    </row>
    <row r="225" customFormat="false" ht="27.75" hidden="false" customHeight="true" outlineLevel="0" collapsed="false">
      <c r="A225" s="79"/>
      <c r="B225" s="80"/>
      <c r="C225" s="80"/>
      <c r="D225" s="80"/>
      <c r="E225" s="80"/>
      <c r="F225" s="80"/>
      <c r="G225" s="80"/>
      <c r="H225" s="80"/>
      <c r="I225" s="81"/>
      <c r="J225" s="80"/>
      <c r="K225" s="80"/>
      <c r="L225" s="81"/>
      <c r="M225" s="80"/>
      <c r="N225" s="80"/>
      <c r="O225" s="79"/>
      <c r="P225" s="79"/>
      <c r="Q225" s="80"/>
      <c r="R225" s="81"/>
      <c r="S225" s="81"/>
      <c r="T225" s="81"/>
      <c r="U225" s="81"/>
    </row>
    <row r="226" customFormat="false" ht="27.75" hidden="false" customHeight="true" outlineLevel="0" collapsed="false">
      <c r="A226" s="79"/>
      <c r="B226" s="80"/>
      <c r="C226" s="80"/>
      <c r="D226" s="80"/>
      <c r="E226" s="80"/>
      <c r="F226" s="80"/>
      <c r="G226" s="80"/>
      <c r="H226" s="80"/>
      <c r="I226" s="81"/>
      <c r="J226" s="80"/>
      <c r="K226" s="80"/>
      <c r="L226" s="81"/>
      <c r="M226" s="80"/>
      <c r="N226" s="80"/>
      <c r="O226" s="79"/>
      <c r="P226" s="79"/>
      <c r="Q226" s="80"/>
      <c r="R226" s="81"/>
      <c r="S226" s="81"/>
      <c r="T226" s="81"/>
      <c r="U226" s="81"/>
    </row>
    <row r="227" customFormat="false" ht="27.75" hidden="false" customHeight="true" outlineLevel="0" collapsed="false">
      <c r="A227" s="79"/>
      <c r="B227" s="80"/>
      <c r="C227" s="80"/>
      <c r="D227" s="80"/>
      <c r="E227" s="80"/>
      <c r="F227" s="80"/>
      <c r="G227" s="80"/>
      <c r="H227" s="80"/>
      <c r="I227" s="81"/>
      <c r="J227" s="80"/>
      <c r="K227" s="80"/>
      <c r="L227" s="81"/>
      <c r="M227" s="80"/>
      <c r="N227" s="80"/>
      <c r="O227" s="79"/>
      <c r="P227" s="79"/>
      <c r="Q227" s="80"/>
      <c r="R227" s="81"/>
      <c r="S227" s="81"/>
      <c r="T227" s="81"/>
      <c r="U227" s="81"/>
    </row>
    <row r="228" customFormat="false" ht="27.75" hidden="false" customHeight="true" outlineLevel="0" collapsed="false">
      <c r="A228" s="79"/>
      <c r="B228" s="80"/>
      <c r="C228" s="80"/>
      <c r="D228" s="80"/>
      <c r="E228" s="80"/>
      <c r="F228" s="80"/>
      <c r="G228" s="80"/>
      <c r="H228" s="80"/>
      <c r="I228" s="81"/>
      <c r="J228" s="80"/>
      <c r="K228" s="80"/>
      <c r="L228" s="81"/>
      <c r="M228" s="80"/>
      <c r="N228" s="80"/>
      <c r="O228" s="79"/>
      <c r="P228" s="79"/>
      <c r="Q228" s="80"/>
      <c r="R228" s="81"/>
      <c r="S228" s="81"/>
      <c r="T228" s="81"/>
      <c r="U228" s="81"/>
    </row>
    <row r="229" customFormat="false" ht="27.75" hidden="false" customHeight="true" outlineLevel="0" collapsed="false">
      <c r="A229" s="79"/>
      <c r="B229" s="80"/>
      <c r="C229" s="80"/>
      <c r="D229" s="80"/>
      <c r="E229" s="80"/>
      <c r="F229" s="80"/>
      <c r="G229" s="80"/>
      <c r="H229" s="80"/>
      <c r="I229" s="81"/>
      <c r="J229" s="80"/>
      <c r="K229" s="80"/>
      <c r="L229" s="81"/>
      <c r="M229" s="80"/>
      <c r="N229" s="80"/>
      <c r="O229" s="79"/>
      <c r="P229" s="79"/>
      <c r="Q229" s="80"/>
      <c r="R229" s="81"/>
      <c r="S229" s="81"/>
      <c r="T229" s="81"/>
      <c r="U229" s="81"/>
    </row>
    <row r="230" customFormat="false" ht="27.75" hidden="false" customHeight="true" outlineLevel="0" collapsed="false">
      <c r="A230" s="79"/>
      <c r="B230" s="80"/>
      <c r="C230" s="80"/>
      <c r="D230" s="80"/>
      <c r="E230" s="80"/>
      <c r="F230" s="80"/>
      <c r="G230" s="80"/>
      <c r="H230" s="80"/>
      <c r="I230" s="81"/>
      <c r="J230" s="80"/>
      <c r="K230" s="80"/>
      <c r="L230" s="81"/>
      <c r="M230" s="80"/>
      <c r="N230" s="80"/>
      <c r="O230" s="79"/>
      <c r="P230" s="79"/>
      <c r="Q230" s="80"/>
      <c r="R230" s="81"/>
      <c r="S230" s="81"/>
      <c r="T230" s="81"/>
      <c r="U230" s="81"/>
    </row>
    <row r="231" customFormat="false" ht="27.75" hidden="false" customHeight="true" outlineLevel="0" collapsed="false">
      <c r="A231" s="79"/>
      <c r="B231" s="80"/>
      <c r="C231" s="80"/>
      <c r="D231" s="80"/>
      <c r="E231" s="80"/>
      <c r="F231" s="80"/>
      <c r="G231" s="80"/>
      <c r="H231" s="80"/>
      <c r="I231" s="81"/>
      <c r="J231" s="80"/>
      <c r="K231" s="80"/>
      <c r="L231" s="81"/>
      <c r="M231" s="80"/>
      <c r="N231" s="80"/>
      <c r="O231" s="79"/>
      <c r="P231" s="79"/>
      <c r="Q231" s="80"/>
      <c r="R231" s="81"/>
      <c r="S231" s="81"/>
      <c r="T231" s="81"/>
      <c r="U231" s="81"/>
    </row>
    <row r="232" customFormat="false" ht="27.75" hidden="false" customHeight="true" outlineLevel="0" collapsed="false">
      <c r="A232" s="79"/>
      <c r="B232" s="80"/>
      <c r="C232" s="80"/>
      <c r="D232" s="80"/>
      <c r="E232" s="80"/>
      <c r="F232" s="80"/>
      <c r="G232" s="80"/>
      <c r="H232" s="80"/>
      <c r="I232" s="81"/>
      <c r="J232" s="80"/>
      <c r="K232" s="80"/>
      <c r="L232" s="81"/>
      <c r="M232" s="80"/>
      <c r="N232" s="80"/>
      <c r="O232" s="79"/>
      <c r="P232" s="79"/>
      <c r="Q232" s="80"/>
      <c r="R232" s="81"/>
      <c r="S232" s="81"/>
      <c r="T232" s="81"/>
      <c r="U232" s="81"/>
    </row>
    <row r="233" customFormat="false" ht="27.75" hidden="false" customHeight="true" outlineLevel="0" collapsed="false">
      <c r="A233" s="79"/>
      <c r="B233" s="80"/>
      <c r="C233" s="80"/>
      <c r="D233" s="80"/>
      <c r="E233" s="80"/>
      <c r="F233" s="80"/>
      <c r="G233" s="80"/>
      <c r="H233" s="80"/>
      <c r="I233" s="81"/>
      <c r="J233" s="80"/>
      <c r="K233" s="80"/>
      <c r="L233" s="81"/>
      <c r="M233" s="80"/>
      <c r="N233" s="80"/>
      <c r="O233" s="79"/>
      <c r="P233" s="79"/>
      <c r="Q233" s="80"/>
      <c r="R233" s="81"/>
      <c r="S233" s="81"/>
      <c r="T233" s="81"/>
      <c r="U233" s="81"/>
    </row>
    <row r="234" customFormat="false" ht="27.75" hidden="false" customHeight="true" outlineLevel="0" collapsed="false">
      <c r="A234" s="79"/>
      <c r="B234" s="80"/>
      <c r="C234" s="80"/>
      <c r="D234" s="80"/>
      <c r="E234" s="80"/>
      <c r="F234" s="80"/>
      <c r="G234" s="80"/>
      <c r="H234" s="80"/>
      <c r="I234" s="81"/>
      <c r="J234" s="80"/>
      <c r="K234" s="80"/>
      <c r="L234" s="81"/>
      <c r="M234" s="80"/>
      <c r="N234" s="80"/>
      <c r="O234" s="79"/>
      <c r="P234" s="79"/>
      <c r="Q234" s="80"/>
      <c r="R234" s="81"/>
      <c r="S234" s="81"/>
      <c r="T234" s="81"/>
      <c r="U234" s="81"/>
    </row>
    <row r="235" customFormat="false" ht="27.75" hidden="false" customHeight="true" outlineLevel="0" collapsed="false">
      <c r="A235" s="79"/>
      <c r="B235" s="80"/>
      <c r="C235" s="80"/>
      <c r="D235" s="80"/>
      <c r="E235" s="80"/>
      <c r="F235" s="80"/>
      <c r="G235" s="80"/>
      <c r="H235" s="80"/>
      <c r="I235" s="81"/>
      <c r="J235" s="80"/>
      <c r="K235" s="80"/>
      <c r="L235" s="81"/>
      <c r="M235" s="80"/>
      <c r="N235" s="80"/>
      <c r="O235" s="79"/>
      <c r="P235" s="79"/>
      <c r="Q235" s="80"/>
      <c r="R235" s="81"/>
      <c r="S235" s="81"/>
      <c r="T235" s="81"/>
      <c r="U235" s="81"/>
    </row>
    <row r="236" customFormat="false" ht="27.75" hidden="false" customHeight="true" outlineLevel="0" collapsed="false">
      <c r="A236" s="79"/>
      <c r="B236" s="80"/>
      <c r="C236" s="80"/>
      <c r="D236" s="80"/>
      <c r="E236" s="80"/>
      <c r="F236" s="80"/>
      <c r="G236" s="80"/>
      <c r="H236" s="80"/>
      <c r="I236" s="81"/>
      <c r="J236" s="80"/>
      <c r="K236" s="80"/>
      <c r="L236" s="81"/>
      <c r="M236" s="80"/>
      <c r="N236" s="80"/>
      <c r="O236" s="79"/>
      <c r="P236" s="79"/>
      <c r="Q236" s="80"/>
      <c r="R236" s="81"/>
      <c r="S236" s="81"/>
      <c r="T236" s="81"/>
      <c r="U236" s="81"/>
    </row>
    <row r="237" customFormat="false" ht="27.75" hidden="false" customHeight="true" outlineLevel="0" collapsed="false">
      <c r="A237" s="79"/>
      <c r="B237" s="80"/>
      <c r="C237" s="80"/>
      <c r="D237" s="80"/>
      <c r="E237" s="80"/>
      <c r="F237" s="80"/>
      <c r="G237" s="80"/>
      <c r="H237" s="80"/>
      <c r="I237" s="81"/>
      <c r="J237" s="80"/>
      <c r="K237" s="80"/>
      <c r="L237" s="81"/>
      <c r="M237" s="80"/>
      <c r="N237" s="80"/>
      <c r="O237" s="79"/>
      <c r="P237" s="79"/>
      <c r="Q237" s="80"/>
      <c r="R237" s="81"/>
      <c r="S237" s="81"/>
      <c r="T237" s="81"/>
      <c r="U237" s="81"/>
    </row>
    <row r="238" customFormat="false" ht="27.75" hidden="false" customHeight="true" outlineLevel="0" collapsed="false">
      <c r="A238" s="79"/>
      <c r="B238" s="80"/>
      <c r="C238" s="80"/>
      <c r="D238" s="80"/>
      <c r="E238" s="80"/>
      <c r="F238" s="80"/>
      <c r="G238" s="80"/>
      <c r="H238" s="80"/>
      <c r="I238" s="81"/>
      <c r="J238" s="80"/>
      <c r="K238" s="80"/>
      <c r="L238" s="81"/>
      <c r="M238" s="80"/>
      <c r="N238" s="80"/>
      <c r="O238" s="79"/>
      <c r="P238" s="79"/>
      <c r="Q238" s="80"/>
      <c r="R238" s="81"/>
      <c r="S238" s="81"/>
      <c r="T238" s="81"/>
      <c r="U238" s="81"/>
    </row>
    <row r="239" customFormat="false" ht="27.75" hidden="false" customHeight="true" outlineLevel="0" collapsed="false">
      <c r="A239" s="79"/>
      <c r="B239" s="80"/>
      <c r="C239" s="80"/>
      <c r="D239" s="80"/>
      <c r="E239" s="80"/>
      <c r="F239" s="80"/>
      <c r="G239" s="80"/>
      <c r="H239" s="80"/>
      <c r="I239" s="81"/>
      <c r="J239" s="80"/>
      <c r="K239" s="80"/>
      <c r="L239" s="81"/>
      <c r="M239" s="80"/>
      <c r="N239" s="80"/>
      <c r="O239" s="79"/>
      <c r="P239" s="79"/>
      <c r="Q239" s="80"/>
      <c r="R239" s="81"/>
      <c r="S239" s="81"/>
      <c r="T239" s="81"/>
      <c r="U239" s="81"/>
    </row>
    <row r="240" customFormat="false" ht="27.75" hidden="false" customHeight="true" outlineLevel="0" collapsed="false">
      <c r="A240" s="79"/>
      <c r="B240" s="80"/>
      <c r="C240" s="80"/>
      <c r="D240" s="80"/>
      <c r="E240" s="80"/>
      <c r="F240" s="80"/>
      <c r="G240" s="80"/>
      <c r="H240" s="80"/>
      <c r="I240" s="81"/>
      <c r="J240" s="80"/>
      <c r="K240" s="80"/>
      <c r="L240" s="81"/>
      <c r="M240" s="80"/>
      <c r="N240" s="80"/>
      <c r="O240" s="79"/>
      <c r="P240" s="79"/>
      <c r="Q240" s="80"/>
      <c r="R240" s="81"/>
      <c r="S240" s="81"/>
      <c r="T240" s="81"/>
      <c r="U240" s="81"/>
    </row>
    <row r="241" customFormat="false" ht="27.75" hidden="false" customHeight="true" outlineLevel="0" collapsed="false">
      <c r="A241" s="79"/>
      <c r="B241" s="80"/>
      <c r="C241" s="80"/>
      <c r="D241" s="80"/>
      <c r="E241" s="80"/>
      <c r="F241" s="80"/>
      <c r="G241" s="80"/>
      <c r="H241" s="80"/>
      <c r="I241" s="81"/>
      <c r="J241" s="80"/>
      <c r="K241" s="80"/>
      <c r="L241" s="81"/>
      <c r="M241" s="80"/>
      <c r="N241" s="80"/>
      <c r="O241" s="79"/>
      <c r="P241" s="79"/>
      <c r="Q241" s="80"/>
      <c r="R241" s="81"/>
      <c r="S241" s="81"/>
      <c r="T241" s="81"/>
      <c r="U241" s="81"/>
    </row>
    <row r="242" customFormat="false" ht="27.75" hidden="false" customHeight="true" outlineLevel="0" collapsed="false">
      <c r="A242" s="79"/>
      <c r="B242" s="80"/>
      <c r="C242" s="80"/>
      <c r="D242" s="80"/>
      <c r="E242" s="80"/>
      <c r="F242" s="80"/>
      <c r="G242" s="80"/>
      <c r="H242" s="80"/>
      <c r="I242" s="81"/>
      <c r="J242" s="80"/>
      <c r="K242" s="80"/>
      <c r="L242" s="81"/>
      <c r="M242" s="80"/>
      <c r="N242" s="80"/>
      <c r="O242" s="79"/>
      <c r="P242" s="79"/>
      <c r="Q242" s="80"/>
      <c r="R242" s="81"/>
      <c r="S242" s="81"/>
      <c r="T242" s="81"/>
      <c r="U242" s="81"/>
    </row>
    <row r="243" customFormat="false" ht="27.75" hidden="false" customHeight="true" outlineLevel="0" collapsed="false">
      <c r="A243" s="79"/>
      <c r="B243" s="80"/>
      <c r="C243" s="80"/>
      <c r="D243" s="80"/>
      <c r="E243" s="80"/>
      <c r="F243" s="80"/>
      <c r="G243" s="80"/>
      <c r="H243" s="80"/>
      <c r="I243" s="81"/>
      <c r="J243" s="80"/>
      <c r="K243" s="80"/>
      <c r="L243" s="81"/>
      <c r="M243" s="80"/>
      <c r="N243" s="80"/>
      <c r="O243" s="79"/>
      <c r="P243" s="79"/>
      <c r="Q243" s="80"/>
      <c r="R243" s="81"/>
      <c r="S243" s="81"/>
      <c r="T243" s="81"/>
      <c r="U243" s="81"/>
    </row>
    <row r="244" customFormat="false" ht="27.75" hidden="false" customHeight="true" outlineLevel="0" collapsed="false">
      <c r="A244" s="79"/>
      <c r="B244" s="80"/>
      <c r="C244" s="80"/>
      <c r="D244" s="80"/>
      <c r="E244" s="80"/>
      <c r="F244" s="80"/>
      <c r="G244" s="80"/>
      <c r="H244" s="80"/>
      <c r="I244" s="81"/>
      <c r="J244" s="80"/>
      <c r="K244" s="80"/>
      <c r="L244" s="81"/>
      <c r="M244" s="80"/>
      <c r="N244" s="80"/>
      <c r="O244" s="79"/>
      <c r="P244" s="79"/>
      <c r="Q244" s="80"/>
      <c r="R244" s="81"/>
      <c r="S244" s="81"/>
      <c r="T244" s="81"/>
      <c r="U244" s="81"/>
    </row>
    <row r="245" customFormat="false" ht="27.75" hidden="false" customHeight="true" outlineLevel="0" collapsed="false">
      <c r="A245" s="79"/>
      <c r="B245" s="80"/>
      <c r="C245" s="80"/>
      <c r="D245" s="80"/>
      <c r="E245" s="80"/>
      <c r="F245" s="80"/>
      <c r="G245" s="80"/>
      <c r="H245" s="80"/>
      <c r="I245" s="81"/>
      <c r="J245" s="80"/>
      <c r="K245" s="80"/>
      <c r="L245" s="81"/>
      <c r="M245" s="80"/>
      <c r="N245" s="80"/>
      <c r="O245" s="79"/>
      <c r="P245" s="79"/>
      <c r="Q245" s="80"/>
      <c r="R245" s="81"/>
      <c r="S245" s="81"/>
      <c r="T245" s="81"/>
      <c r="U245" s="81"/>
    </row>
    <row r="246" customFormat="false" ht="27.75" hidden="false" customHeight="true" outlineLevel="0" collapsed="false">
      <c r="A246" s="79"/>
      <c r="B246" s="80"/>
      <c r="C246" s="80"/>
      <c r="D246" s="80"/>
      <c r="E246" s="80"/>
      <c r="F246" s="80"/>
      <c r="G246" s="80"/>
      <c r="H246" s="80"/>
      <c r="I246" s="81"/>
      <c r="J246" s="80"/>
      <c r="K246" s="80"/>
      <c r="L246" s="81"/>
      <c r="M246" s="80"/>
      <c r="N246" s="80"/>
      <c r="O246" s="79"/>
      <c r="P246" s="79"/>
      <c r="Q246" s="80"/>
      <c r="R246" s="81"/>
      <c r="S246" s="81"/>
      <c r="T246" s="81"/>
      <c r="U246" s="81"/>
    </row>
    <row r="247" customFormat="false" ht="27.75" hidden="false" customHeight="true" outlineLevel="0" collapsed="false">
      <c r="A247" s="79"/>
      <c r="B247" s="80"/>
      <c r="C247" s="80"/>
      <c r="D247" s="80"/>
      <c r="E247" s="80"/>
      <c r="F247" s="80"/>
      <c r="G247" s="80"/>
      <c r="H247" s="80"/>
      <c r="I247" s="81"/>
      <c r="J247" s="80"/>
      <c r="K247" s="80"/>
      <c r="L247" s="81"/>
      <c r="M247" s="80"/>
      <c r="N247" s="80"/>
      <c r="O247" s="79"/>
      <c r="P247" s="79"/>
      <c r="Q247" s="80"/>
      <c r="R247" s="81"/>
      <c r="S247" s="81"/>
      <c r="T247" s="81"/>
      <c r="U247" s="81"/>
    </row>
    <row r="248" customFormat="false" ht="27.75" hidden="false" customHeight="true" outlineLevel="0" collapsed="false">
      <c r="A248" s="79"/>
      <c r="B248" s="80"/>
      <c r="C248" s="80"/>
      <c r="D248" s="80"/>
      <c r="E248" s="80"/>
      <c r="F248" s="80"/>
      <c r="G248" s="80"/>
      <c r="H248" s="80"/>
      <c r="I248" s="81"/>
      <c r="J248" s="80"/>
      <c r="K248" s="80"/>
      <c r="L248" s="81"/>
      <c r="M248" s="80"/>
      <c r="N248" s="80"/>
      <c r="O248" s="79"/>
      <c r="P248" s="79"/>
      <c r="Q248" s="80"/>
      <c r="R248" s="81"/>
      <c r="S248" s="81"/>
      <c r="T248" s="81"/>
      <c r="U248" s="81"/>
    </row>
    <row r="249" customFormat="false" ht="27.75" hidden="false" customHeight="true" outlineLevel="0" collapsed="false">
      <c r="A249" s="79"/>
      <c r="B249" s="80"/>
      <c r="C249" s="80"/>
      <c r="D249" s="80"/>
      <c r="E249" s="80"/>
      <c r="F249" s="80"/>
      <c r="G249" s="80"/>
      <c r="H249" s="80"/>
      <c r="I249" s="81"/>
      <c r="J249" s="80"/>
      <c r="K249" s="80"/>
      <c r="L249" s="81"/>
      <c r="M249" s="80"/>
      <c r="N249" s="80"/>
      <c r="O249" s="79"/>
      <c r="P249" s="79"/>
      <c r="Q249" s="80"/>
      <c r="R249" s="81"/>
      <c r="S249" s="81"/>
      <c r="T249" s="81"/>
      <c r="U249" s="81"/>
    </row>
    <row r="250" customFormat="false" ht="27.75" hidden="false" customHeight="true" outlineLevel="0" collapsed="false">
      <c r="A250" s="79"/>
      <c r="B250" s="80"/>
      <c r="C250" s="80"/>
      <c r="D250" s="80"/>
      <c r="E250" s="80"/>
      <c r="F250" s="80"/>
      <c r="G250" s="80"/>
      <c r="H250" s="80"/>
      <c r="I250" s="81"/>
      <c r="J250" s="80"/>
      <c r="K250" s="80"/>
      <c r="L250" s="81"/>
      <c r="M250" s="80"/>
      <c r="N250" s="80"/>
      <c r="O250" s="79"/>
      <c r="P250" s="79"/>
      <c r="Q250" s="80"/>
      <c r="R250" s="81"/>
      <c r="S250" s="81"/>
      <c r="T250" s="81"/>
      <c r="U250" s="81"/>
    </row>
    <row r="251" customFormat="false" ht="27.75" hidden="false" customHeight="true" outlineLevel="0" collapsed="false">
      <c r="A251" s="79"/>
      <c r="B251" s="80"/>
      <c r="C251" s="80"/>
      <c r="D251" s="80"/>
      <c r="E251" s="80"/>
      <c r="F251" s="80"/>
      <c r="G251" s="80"/>
      <c r="H251" s="80"/>
      <c r="I251" s="81"/>
      <c r="J251" s="80"/>
      <c r="K251" s="80"/>
      <c r="L251" s="81"/>
      <c r="M251" s="80"/>
      <c r="N251" s="80"/>
      <c r="O251" s="79"/>
      <c r="P251" s="79"/>
      <c r="Q251" s="80"/>
      <c r="R251" s="81"/>
      <c r="S251" s="81"/>
      <c r="T251" s="81"/>
      <c r="U251" s="81"/>
    </row>
    <row r="252" customFormat="false" ht="27.75" hidden="false" customHeight="true" outlineLevel="0" collapsed="false">
      <c r="A252" s="79"/>
      <c r="B252" s="80"/>
      <c r="C252" s="80"/>
      <c r="D252" s="80"/>
      <c r="E252" s="80"/>
      <c r="F252" s="80"/>
      <c r="G252" s="80"/>
      <c r="H252" s="80"/>
      <c r="I252" s="81"/>
      <c r="J252" s="80"/>
      <c r="K252" s="80"/>
      <c r="L252" s="81"/>
      <c r="M252" s="80"/>
      <c r="N252" s="80"/>
      <c r="O252" s="79"/>
      <c r="P252" s="79"/>
      <c r="Q252" s="80"/>
      <c r="R252" s="81"/>
      <c r="S252" s="81"/>
      <c r="T252" s="81"/>
      <c r="U252" s="81"/>
    </row>
    <row r="253" customFormat="false" ht="27.75" hidden="false" customHeight="true" outlineLevel="0" collapsed="false">
      <c r="A253" s="79"/>
      <c r="B253" s="80"/>
      <c r="C253" s="80"/>
      <c r="D253" s="80"/>
      <c r="E253" s="80"/>
      <c r="F253" s="80"/>
      <c r="G253" s="80"/>
      <c r="H253" s="80"/>
      <c r="I253" s="81"/>
      <c r="J253" s="80"/>
      <c r="K253" s="80"/>
      <c r="L253" s="81"/>
      <c r="M253" s="80"/>
      <c r="N253" s="80"/>
      <c r="O253" s="79"/>
      <c r="P253" s="79"/>
      <c r="Q253" s="80"/>
      <c r="R253" s="81"/>
      <c r="S253" s="81"/>
      <c r="T253" s="81"/>
      <c r="U253" s="81"/>
    </row>
    <row r="254" customFormat="false" ht="27.75" hidden="false" customHeight="true" outlineLevel="0" collapsed="false">
      <c r="A254" s="79"/>
      <c r="B254" s="80"/>
      <c r="C254" s="80"/>
      <c r="D254" s="80"/>
      <c r="E254" s="80"/>
      <c r="F254" s="80"/>
      <c r="G254" s="80"/>
      <c r="H254" s="80"/>
      <c r="I254" s="81"/>
      <c r="J254" s="80"/>
      <c r="K254" s="80"/>
      <c r="L254" s="81"/>
      <c r="M254" s="80"/>
      <c r="N254" s="80"/>
      <c r="O254" s="79"/>
      <c r="P254" s="79"/>
      <c r="Q254" s="80"/>
      <c r="R254" s="81"/>
      <c r="S254" s="81"/>
      <c r="T254" s="81"/>
      <c r="U254" s="81"/>
    </row>
    <row r="255" customFormat="false" ht="27.75" hidden="false" customHeight="true" outlineLevel="0" collapsed="false">
      <c r="A255" s="79"/>
      <c r="B255" s="80"/>
      <c r="C255" s="80"/>
      <c r="D255" s="80"/>
      <c r="E255" s="80"/>
      <c r="F255" s="80"/>
      <c r="G255" s="80"/>
      <c r="H255" s="80"/>
      <c r="I255" s="81"/>
      <c r="J255" s="80"/>
      <c r="K255" s="80"/>
      <c r="L255" s="81"/>
      <c r="M255" s="80"/>
      <c r="N255" s="80"/>
      <c r="O255" s="79"/>
      <c r="P255" s="79"/>
      <c r="Q255" s="80"/>
      <c r="R255" s="81"/>
      <c r="S255" s="81"/>
      <c r="T255" s="81"/>
      <c r="U255" s="81"/>
    </row>
    <row r="256" customFormat="false" ht="27.75" hidden="false" customHeight="true" outlineLevel="0" collapsed="false">
      <c r="A256" s="79"/>
      <c r="B256" s="80"/>
      <c r="C256" s="80"/>
      <c r="D256" s="80"/>
      <c r="E256" s="80"/>
      <c r="F256" s="80"/>
      <c r="G256" s="80"/>
      <c r="H256" s="80"/>
      <c r="I256" s="81"/>
      <c r="J256" s="80"/>
      <c r="K256" s="80"/>
      <c r="L256" s="81"/>
      <c r="M256" s="80"/>
      <c r="N256" s="80"/>
      <c r="O256" s="79"/>
      <c r="P256" s="79"/>
      <c r="Q256" s="80"/>
      <c r="R256" s="81"/>
      <c r="S256" s="81"/>
      <c r="T256" s="81"/>
      <c r="U256" s="81"/>
    </row>
    <row r="257" customFormat="false" ht="27.75" hidden="false" customHeight="true" outlineLevel="0" collapsed="false">
      <c r="A257" s="79"/>
      <c r="B257" s="80"/>
      <c r="C257" s="80"/>
      <c r="D257" s="80"/>
      <c r="E257" s="80"/>
      <c r="F257" s="80"/>
      <c r="G257" s="80"/>
      <c r="H257" s="80"/>
      <c r="I257" s="81"/>
      <c r="J257" s="80"/>
      <c r="K257" s="80"/>
      <c r="L257" s="81"/>
      <c r="M257" s="80"/>
      <c r="N257" s="80"/>
      <c r="O257" s="79"/>
      <c r="P257" s="79"/>
      <c r="Q257" s="80"/>
      <c r="R257" s="81"/>
      <c r="S257" s="81"/>
      <c r="T257" s="81"/>
      <c r="U257" s="81"/>
    </row>
    <row r="258" customFormat="false" ht="27.75" hidden="false" customHeight="true" outlineLevel="0" collapsed="false">
      <c r="A258" s="79"/>
      <c r="B258" s="80"/>
      <c r="C258" s="80"/>
      <c r="D258" s="80"/>
      <c r="E258" s="80"/>
      <c r="F258" s="80"/>
      <c r="G258" s="80"/>
      <c r="H258" s="80"/>
      <c r="I258" s="81"/>
      <c r="J258" s="80"/>
      <c r="K258" s="80"/>
      <c r="L258" s="81"/>
      <c r="M258" s="80"/>
      <c r="N258" s="80"/>
      <c r="O258" s="79"/>
      <c r="P258" s="79"/>
      <c r="Q258" s="80"/>
      <c r="R258" s="81"/>
      <c r="S258" s="81"/>
      <c r="T258" s="81"/>
      <c r="U258" s="81"/>
    </row>
    <row r="259" customFormat="false" ht="27.75" hidden="false" customHeight="true" outlineLevel="0" collapsed="false">
      <c r="A259" s="79"/>
      <c r="B259" s="80"/>
      <c r="C259" s="80"/>
      <c r="D259" s="80"/>
      <c r="E259" s="80"/>
      <c r="F259" s="80"/>
      <c r="G259" s="80"/>
      <c r="H259" s="80"/>
      <c r="I259" s="81"/>
      <c r="J259" s="80"/>
      <c r="K259" s="80"/>
      <c r="L259" s="81"/>
      <c r="M259" s="80"/>
      <c r="N259" s="80"/>
      <c r="O259" s="79"/>
      <c r="P259" s="79"/>
      <c r="Q259" s="80"/>
      <c r="R259" s="81"/>
      <c r="S259" s="81"/>
      <c r="T259" s="81"/>
      <c r="U259" s="81"/>
    </row>
    <row r="260" customFormat="false" ht="27.75" hidden="false" customHeight="true" outlineLevel="0" collapsed="false">
      <c r="A260" s="79"/>
      <c r="B260" s="80"/>
      <c r="C260" s="80"/>
      <c r="D260" s="80"/>
      <c r="E260" s="80"/>
      <c r="F260" s="80"/>
      <c r="G260" s="80"/>
      <c r="H260" s="80"/>
      <c r="I260" s="81"/>
      <c r="J260" s="80"/>
      <c r="K260" s="80"/>
      <c r="L260" s="81"/>
      <c r="M260" s="80"/>
      <c r="N260" s="80"/>
      <c r="O260" s="79"/>
      <c r="P260" s="79"/>
      <c r="Q260" s="80"/>
      <c r="R260" s="81"/>
      <c r="S260" s="81"/>
      <c r="T260" s="81"/>
      <c r="U260" s="81"/>
    </row>
    <row r="261" customFormat="false" ht="27.75" hidden="false" customHeight="true" outlineLevel="0" collapsed="false">
      <c r="A261" s="79"/>
      <c r="B261" s="80"/>
      <c r="C261" s="80"/>
      <c r="D261" s="80"/>
      <c r="E261" s="80"/>
      <c r="F261" s="80"/>
      <c r="G261" s="80"/>
      <c r="H261" s="80"/>
      <c r="I261" s="81"/>
      <c r="J261" s="80"/>
      <c r="K261" s="80"/>
      <c r="L261" s="81"/>
      <c r="M261" s="80"/>
      <c r="N261" s="80"/>
      <c r="O261" s="79"/>
      <c r="P261" s="79"/>
      <c r="Q261" s="80"/>
      <c r="R261" s="81"/>
      <c r="S261" s="81"/>
      <c r="T261" s="81"/>
      <c r="U261" s="81"/>
    </row>
    <row r="262" customFormat="false" ht="27.75" hidden="false" customHeight="true" outlineLevel="0" collapsed="false">
      <c r="A262" s="79"/>
      <c r="B262" s="80"/>
      <c r="C262" s="80"/>
      <c r="D262" s="80"/>
      <c r="E262" s="80"/>
      <c r="F262" s="80"/>
      <c r="G262" s="80"/>
      <c r="H262" s="80"/>
      <c r="I262" s="81"/>
      <c r="J262" s="80"/>
      <c r="K262" s="80"/>
      <c r="L262" s="81"/>
      <c r="M262" s="80"/>
      <c r="N262" s="80"/>
      <c r="O262" s="79"/>
      <c r="P262" s="79"/>
      <c r="Q262" s="80"/>
      <c r="R262" s="81"/>
      <c r="S262" s="81"/>
      <c r="T262" s="81"/>
      <c r="U262" s="81"/>
    </row>
    <row r="263" customFormat="false" ht="27.75" hidden="false" customHeight="true" outlineLevel="0" collapsed="false">
      <c r="A263" s="79"/>
      <c r="B263" s="80"/>
      <c r="C263" s="80"/>
      <c r="D263" s="80"/>
      <c r="E263" s="80"/>
      <c r="F263" s="80"/>
      <c r="G263" s="80"/>
      <c r="H263" s="80"/>
      <c r="I263" s="81"/>
      <c r="J263" s="80"/>
      <c r="K263" s="80"/>
      <c r="L263" s="81"/>
      <c r="M263" s="80"/>
      <c r="N263" s="80"/>
      <c r="O263" s="79"/>
      <c r="P263" s="79"/>
      <c r="Q263" s="80"/>
      <c r="R263" s="81"/>
      <c r="S263" s="81"/>
      <c r="T263" s="81"/>
      <c r="U263" s="81"/>
    </row>
    <row r="264" customFormat="false" ht="27.75" hidden="false" customHeight="true" outlineLevel="0" collapsed="false">
      <c r="A264" s="79"/>
      <c r="B264" s="80"/>
      <c r="C264" s="80"/>
      <c r="D264" s="80"/>
      <c r="E264" s="80"/>
      <c r="F264" s="80"/>
      <c r="G264" s="80"/>
      <c r="H264" s="80"/>
      <c r="I264" s="81"/>
      <c r="J264" s="80"/>
      <c r="K264" s="80"/>
      <c r="L264" s="81"/>
      <c r="M264" s="80"/>
      <c r="N264" s="80"/>
      <c r="O264" s="79"/>
      <c r="P264" s="79"/>
      <c r="Q264" s="80"/>
      <c r="R264" s="81"/>
      <c r="S264" s="81"/>
      <c r="T264" s="81"/>
      <c r="U264" s="81"/>
    </row>
    <row r="265" customFormat="false" ht="27.75" hidden="false" customHeight="true" outlineLevel="0" collapsed="false">
      <c r="A265" s="79"/>
      <c r="B265" s="80"/>
      <c r="C265" s="80"/>
      <c r="D265" s="80"/>
      <c r="E265" s="80"/>
      <c r="F265" s="80"/>
      <c r="G265" s="80"/>
      <c r="H265" s="80"/>
      <c r="I265" s="81"/>
      <c r="J265" s="80"/>
      <c r="K265" s="80"/>
      <c r="L265" s="81"/>
      <c r="M265" s="80"/>
      <c r="N265" s="80"/>
      <c r="O265" s="79"/>
      <c r="P265" s="79"/>
      <c r="Q265" s="80"/>
      <c r="R265" s="81"/>
      <c r="S265" s="81"/>
      <c r="T265" s="81"/>
      <c r="U265" s="81"/>
    </row>
    <row r="266" customFormat="false" ht="27.75" hidden="false" customHeight="true" outlineLevel="0" collapsed="false">
      <c r="A266" s="79"/>
      <c r="B266" s="80"/>
      <c r="C266" s="80"/>
      <c r="D266" s="80"/>
      <c r="E266" s="80"/>
      <c r="F266" s="80"/>
      <c r="G266" s="80"/>
      <c r="H266" s="80"/>
      <c r="I266" s="81"/>
      <c r="J266" s="80"/>
      <c r="K266" s="80"/>
      <c r="L266" s="81"/>
      <c r="M266" s="80"/>
      <c r="N266" s="80"/>
      <c r="O266" s="79"/>
      <c r="P266" s="79"/>
      <c r="Q266" s="80"/>
      <c r="R266" s="81"/>
      <c r="S266" s="81"/>
      <c r="T266" s="81"/>
      <c r="U266" s="81"/>
    </row>
    <row r="267" customFormat="false" ht="27.75" hidden="false" customHeight="true" outlineLevel="0" collapsed="false">
      <c r="A267" s="79"/>
      <c r="B267" s="80"/>
      <c r="C267" s="80"/>
      <c r="D267" s="80"/>
      <c r="E267" s="80"/>
      <c r="F267" s="80"/>
      <c r="G267" s="80"/>
      <c r="H267" s="80"/>
      <c r="I267" s="81"/>
      <c r="J267" s="80"/>
      <c r="K267" s="80"/>
      <c r="L267" s="81"/>
      <c r="M267" s="80"/>
      <c r="N267" s="80"/>
      <c r="O267" s="79"/>
      <c r="P267" s="79"/>
      <c r="Q267" s="80"/>
      <c r="R267" s="81"/>
      <c r="S267" s="81"/>
      <c r="T267" s="81"/>
      <c r="U267" s="81"/>
    </row>
    <row r="268" customFormat="false" ht="27.75" hidden="false" customHeight="true" outlineLevel="0" collapsed="false">
      <c r="A268" s="79"/>
      <c r="B268" s="80"/>
      <c r="C268" s="80"/>
      <c r="D268" s="80"/>
      <c r="E268" s="80"/>
      <c r="F268" s="80"/>
      <c r="G268" s="80"/>
      <c r="H268" s="80"/>
      <c r="I268" s="81"/>
      <c r="J268" s="80"/>
      <c r="K268" s="80"/>
      <c r="L268" s="81"/>
      <c r="M268" s="80"/>
      <c r="N268" s="80"/>
      <c r="O268" s="79"/>
      <c r="P268" s="79"/>
      <c r="Q268" s="80"/>
      <c r="R268" s="81"/>
      <c r="S268" s="81"/>
      <c r="T268" s="81"/>
      <c r="U268" s="81"/>
    </row>
    <row r="269" customFormat="false" ht="27.75" hidden="false" customHeight="true" outlineLevel="0" collapsed="false">
      <c r="A269" s="79"/>
      <c r="B269" s="80"/>
      <c r="C269" s="80"/>
      <c r="D269" s="80"/>
      <c r="E269" s="80"/>
      <c r="F269" s="80"/>
      <c r="G269" s="80"/>
      <c r="H269" s="80"/>
      <c r="I269" s="81"/>
      <c r="J269" s="80"/>
      <c r="K269" s="80"/>
      <c r="L269" s="81"/>
      <c r="M269" s="80"/>
      <c r="N269" s="80"/>
      <c r="O269" s="79"/>
      <c r="P269" s="79"/>
      <c r="Q269" s="80"/>
      <c r="R269" s="81"/>
      <c r="S269" s="81"/>
      <c r="T269" s="81"/>
      <c r="U269" s="81"/>
    </row>
    <row r="270" customFormat="false" ht="27.75" hidden="false" customHeight="true" outlineLevel="0" collapsed="false">
      <c r="A270" s="79"/>
      <c r="B270" s="80"/>
      <c r="C270" s="80"/>
      <c r="D270" s="80"/>
      <c r="E270" s="80"/>
      <c r="F270" s="80"/>
      <c r="G270" s="80"/>
      <c r="H270" s="80"/>
      <c r="I270" s="81"/>
      <c r="J270" s="80"/>
      <c r="K270" s="80"/>
      <c r="L270" s="81"/>
      <c r="M270" s="80"/>
      <c r="N270" s="80"/>
      <c r="O270" s="79"/>
      <c r="P270" s="79"/>
      <c r="Q270" s="80"/>
      <c r="R270" s="81"/>
      <c r="S270" s="81"/>
      <c r="T270" s="81"/>
      <c r="U270" s="81"/>
    </row>
    <row r="271" customFormat="false" ht="27.75" hidden="false" customHeight="true" outlineLevel="0" collapsed="false">
      <c r="A271" s="79"/>
      <c r="B271" s="80"/>
      <c r="C271" s="80"/>
      <c r="D271" s="80"/>
      <c r="E271" s="80"/>
      <c r="F271" s="80"/>
      <c r="G271" s="80"/>
      <c r="H271" s="80"/>
      <c r="I271" s="81"/>
      <c r="J271" s="80"/>
      <c r="K271" s="80"/>
      <c r="L271" s="81"/>
      <c r="M271" s="80"/>
      <c r="N271" s="80"/>
      <c r="O271" s="79"/>
      <c r="P271" s="79"/>
      <c r="Q271" s="80"/>
      <c r="R271" s="81"/>
      <c r="S271" s="81"/>
      <c r="T271" s="81"/>
      <c r="U271" s="81"/>
    </row>
    <row r="272" customFormat="false" ht="27.75" hidden="false" customHeight="true" outlineLevel="0" collapsed="false">
      <c r="A272" s="79"/>
      <c r="B272" s="80"/>
      <c r="C272" s="80"/>
      <c r="D272" s="80"/>
      <c r="E272" s="80"/>
      <c r="F272" s="80"/>
      <c r="G272" s="80"/>
      <c r="H272" s="80"/>
      <c r="I272" s="81"/>
      <c r="J272" s="80"/>
      <c r="K272" s="80"/>
      <c r="L272" s="81"/>
      <c r="M272" s="80"/>
      <c r="N272" s="80"/>
      <c r="O272" s="79"/>
      <c r="P272" s="79"/>
      <c r="Q272" s="80"/>
      <c r="R272" s="81"/>
      <c r="S272" s="81"/>
      <c r="T272" s="81"/>
      <c r="U272" s="81"/>
    </row>
    <row r="273" customFormat="false" ht="27.75" hidden="false" customHeight="true" outlineLevel="0" collapsed="false">
      <c r="A273" s="79"/>
      <c r="B273" s="80"/>
      <c r="C273" s="80"/>
      <c r="D273" s="80"/>
      <c r="E273" s="80"/>
      <c r="F273" s="80"/>
      <c r="G273" s="80"/>
      <c r="H273" s="80"/>
      <c r="I273" s="81"/>
      <c r="J273" s="80"/>
      <c r="K273" s="80"/>
      <c r="L273" s="81"/>
      <c r="M273" s="80"/>
      <c r="N273" s="80"/>
      <c r="O273" s="79"/>
      <c r="P273" s="79"/>
      <c r="Q273" s="80"/>
      <c r="R273" s="81"/>
      <c r="S273" s="81"/>
      <c r="T273" s="81"/>
      <c r="U273" s="81"/>
    </row>
    <row r="274" customFormat="false" ht="27.75" hidden="false" customHeight="true" outlineLevel="0" collapsed="false">
      <c r="A274" s="79"/>
      <c r="B274" s="80"/>
      <c r="C274" s="80"/>
      <c r="D274" s="80"/>
      <c r="E274" s="80"/>
      <c r="F274" s="80"/>
      <c r="G274" s="80"/>
      <c r="H274" s="80"/>
      <c r="I274" s="81"/>
      <c r="J274" s="80"/>
      <c r="K274" s="80"/>
      <c r="L274" s="81"/>
      <c r="M274" s="80"/>
      <c r="N274" s="80"/>
      <c r="O274" s="79"/>
      <c r="P274" s="79"/>
      <c r="Q274" s="80"/>
      <c r="R274" s="81"/>
      <c r="S274" s="81"/>
      <c r="T274" s="81"/>
      <c r="U274" s="81"/>
    </row>
    <row r="275" customFormat="false" ht="27.75" hidden="false" customHeight="true" outlineLevel="0" collapsed="false">
      <c r="A275" s="79"/>
      <c r="B275" s="80"/>
      <c r="C275" s="80"/>
      <c r="D275" s="80"/>
      <c r="E275" s="80"/>
      <c r="F275" s="80"/>
      <c r="G275" s="80"/>
      <c r="H275" s="80"/>
      <c r="I275" s="81"/>
      <c r="J275" s="80"/>
      <c r="K275" s="80"/>
      <c r="L275" s="81"/>
      <c r="M275" s="80"/>
      <c r="N275" s="80"/>
      <c r="O275" s="79"/>
      <c r="P275" s="79"/>
      <c r="Q275" s="80"/>
      <c r="R275" s="81"/>
      <c r="S275" s="81"/>
      <c r="T275" s="81"/>
      <c r="U275" s="81"/>
    </row>
    <row r="276" customFormat="false" ht="27.75" hidden="false" customHeight="true" outlineLevel="0" collapsed="false">
      <c r="A276" s="79"/>
      <c r="B276" s="80"/>
      <c r="C276" s="80"/>
      <c r="D276" s="80"/>
      <c r="E276" s="80"/>
      <c r="F276" s="80"/>
      <c r="G276" s="80"/>
      <c r="H276" s="80"/>
      <c r="I276" s="81"/>
      <c r="J276" s="80"/>
      <c r="K276" s="80"/>
      <c r="L276" s="81"/>
      <c r="M276" s="80"/>
      <c r="N276" s="80"/>
      <c r="O276" s="79"/>
      <c r="P276" s="79"/>
      <c r="Q276" s="80"/>
      <c r="R276" s="81"/>
      <c r="S276" s="81"/>
      <c r="T276" s="81"/>
      <c r="U276" s="81"/>
    </row>
    <row r="277" customFormat="false" ht="27.75" hidden="false" customHeight="true" outlineLevel="0" collapsed="false">
      <c r="A277" s="79"/>
      <c r="B277" s="80"/>
      <c r="C277" s="80"/>
      <c r="D277" s="80"/>
      <c r="E277" s="80"/>
      <c r="F277" s="80"/>
      <c r="G277" s="80"/>
      <c r="H277" s="80"/>
      <c r="I277" s="81"/>
      <c r="J277" s="80"/>
      <c r="K277" s="80"/>
      <c r="L277" s="81"/>
      <c r="M277" s="80"/>
      <c r="N277" s="80"/>
      <c r="O277" s="79"/>
      <c r="P277" s="79"/>
      <c r="Q277" s="80"/>
      <c r="R277" s="81"/>
      <c r="S277" s="81"/>
      <c r="T277" s="81"/>
      <c r="U277" s="81"/>
    </row>
    <row r="278" customFormat="false" ht="27.75" hidden="false" customHeight="true" outlineLevel="0" collapsed="false">
      <c r="A278" s="79"/>
      <c r="B278" s="80"/>
      <c r="C278" s="80"/>
      <c r="D278" s="80"/>
      <c r="E278" s="80"/>
      <c r="F278" s="80"/>
      <c r="G278" s="80"/>
      <c r="H278" s="80"/>
      <c r="I278" s="81"/>
      <c r="J278" s="80"/>
      <c r="K278" s="80"/>
      <c r="L278" s="81"/>
      <c r="M278" s="80"/>
      <c r="N278" s="80"/>
      <c r="O278" s="79"/>
      <c r="P278" s="79"/>
      <c r="Q278" s="80"/>
      <c r="R278" s="81"/>
      <c r="S278" s="81"/>
      <c r="T278" s="81"/>
      <c r="U278" s="81"/>
    </row>
    <row r="279" customFormat="false" ht="27.75" hidden="false" customHeight="true" outlineLevel="0" collapsed="false">
      <c r="A279" s="79"/>
      <c r="B279" s="80"/>
      <c r="C279" s="80"/>
      <c r="D279" s="80"/>
      <c r="E279" s="80"/>
      <c r="F279" s="80"/>
      <c r="G279" s="80"/>
      <c r="H279" s="80"/>
      <c r="I279" s="81"/>
      <c r="J279" s="80"/>
      <c r="K279" s="80"/>
      <c r="L279" s="81"/>
      <c r="M279" s="80"/>
      <c r="N279" s="80"/>
      <c r="O279" s="79"/>
      <c r="P279" s="79"/>
      <c r="Q279" s="80"/>
      <c r="R279" s="81"/>
      <c r="S279" s="81"/>
      <c r="T279" s="81"/>
      <c r="U279" s="81"/>
    </row>
    <row r="280" customFormat="false" ht="27.75" hidden="false" customHeight="true" outlineLevel="0" collapsed="false">
      <c r="A280" s="79"/>
      <c r="B280" s="80"/>
      <c r="C280" s="80"/>
      <c r="D280" s="80"/>
      <c r="E280" s="80"/>
      <c r="F280" s="80"/>
      <c r="G280" s="80"/>
      <c r="H280" s="80"/>
      <c r="I280" s="81"/>
      <c r="J280" s="80"/>
      <c r="K280" s="80"/>
      <c r="L280" s="81"/>
      <c r="M280" s="80"/>
      <c r="N280" s="80"/>
      <c r="O280" s="79"/>
      <c r="P280" s="79"/>
      <c r="Q280" s="80"/>
      <c r="R280" s="81"/>
      <c r="S280" s="81"/>
      <c r="T280" s="81"/>
      <c r="U280" s="81"/>
    </row>
    <row r="281" customFormat="false" ht="27.75" hidden="false" customHeight="true" outlineLevel="0" collapsed="false">
      <c r="A281" s="79"/>
      <c r="B281" s="80"/>
      <c r="C281" s="80"/>
      <c r="D281" s="80"/>
      <c r="E281" s="80"/>
      <c r="F281" s="80"/>
      <c r="G281" s="80"/>
      <c r="H281" s="80"/>
      <c r="I281" s="81"/>
      <c r="J281" s="80"/>
      <c r="K281" s="80"/>
      <c r="L281" s="81"/>
      <c r="M281" s="80"/>
      <c r="N281" s="80"/>
      <c r="O281" s="79"/>
      <c r="P281" s="79"/>
      <c r="Q281" s="80"/>
      <c r="R281" s="81"/>
      <c r="S281" s="81"/>
      <c r="T281" s="81"/>
      <c r="U281" s="81"/>
    </row>
    <row r="282" customFormat="false" ht="27.75" hidden="false" customHeight="true" outlineLevel="0" collapsed="false">
      <c r="A282" s="79"/>
      <c r="B282" s="80"/>
      <c r="C282" s="80"/>
      <c r="D282" s="80"/>
      <c r="E282" s="80"/>
      <c r="F282" s="80"/>
      <c r="G282" s="80"/>
      <c r="H282" s="80"/>
      <c r="I282" s="81"/>
      <c r="J282" s="80"/>
      <c r="K282" s="80"/>
      <c r="L282" s="81"/>
      <c r="M282" s="80"/>
      <c r="N282" s="80"/>
      <c r="O282" s="79"/>
      <c r="P282" s="79"/>
      <c r="Q282" s="80"/>
      <c r="R282" s="81"/>
      <c r="S282" s="81"/>
      <c r="T282" s="81"/>
      <c r="U282" s="81"/>
    </row>
    <row r="283" customFormat="false" ht="27.75" hidden="false" customHeight="true" outlineLevel="0" collapsed="false">
      <c r="A283" s="79"/>
      <c r="B283" s="80"/>
      <c r="C283" s="80"/>
      <c r="D283" s="80"/>
      <c r="E283" s="80"/>
      <c r="F283" s="80"/>
      <c r="G283" s="80"/>
      <c r="H283" s="80"/>
      <c r="I283" s="81"/>
      <c r="J283" s="80"/>
      <c r="K283" s="80"/>
      <c r="L283" s="81"/>
      <c r="M283" s="80"/>
      <c r="N283" s="80"/>
      <c r="O283" s="79"/>
      <c r="P283" s="79"/>
      <c r="Q283" s="80"/>
      <c r="R283" s="81"/>
      <c r="S283" s="81"/>
      <c r="T283" s="81"/>
      <c r="U283" s="81"/>
    </row>
    <row r="284" customFormat="false" ht="27.75" hidden="false" customHeight="true" outlineLevel="0" collapsed="false">
      <c r="A284" s="79"/>
      <c r="B284" s="80"/>
      <c r="C284" s="80"/>
      <c r="D284" s="80"/>
      <c r="E284" s="80"/>
      <c r="F284" s="80"/>
      <c r="G284" s="80"/>
      <c r="H284" s="80"/>
      <c r="I284" s="81"/>
      <c r="J284" s="80"/>
      <c r="K284" s="80"/>
      <c r="L284" s="81"/>
      <c r="M284" s="80"/>
      <c r="N284" s="80"/>
      <c r="O284" s="79"/>
      <c r="P284" s="79"/>
      <c r="Q284" s="80"/>
      <c r="R284" s="81"/>
      <c r="S284" s="81"/>
      <c r="T284" s="81"/>
      <c r="U284" s="81"/>
    </row>
    <row r="285" customFormat="false" ht="27.75" hidden="false" customHeight="true" outlineLevel="0" collapsed="false">
      <c r="A285" s="79"/>
      <c r="B285" s="80"/>
      <c r="C285" s="80"/>
      <c r="D285" s="80"/>
      <c r="E285" s="80"/>
      <c r="F285" s="80"/>
      <c r="G285" s="80"/>
      <c r="H285" s="80"/>
      <c r="I285" s="81"/>
      <c r="J285" s="80"/>
      <c r="K285" s="80"/>
      <c r="L285" s="81"/>
      <c r="M285" s="80"/>
      <c r="N285" s="80"/>
      <c r="O285" s="79"/>
      <c r="P285" s="79"/>
      <c r="Q285" s="80"/>
      <c r="R285" s="81"/>
      <c r="S285" s="81"/>
      <c r="T285" s="81"/>
      <c r="U285" s="81"/>
    </row>
    <row r="286" customFormat="false" ht="27.75" hidden="false" customHeight="true" outlineLevel="0" collapsed="false">
      <c r="A286" s="79"/>
      <c r="B286" s="80"/>
      <c r="C286" s="80"/>
      <c r="D286" s="80"/>
      <c r="E286" s="80"/>
      <c r="F286" s="80"/>
      <c r="G286" s="80"/>
      <c r="H286" s="80"/>
      <c r="I286" s="81"/>
      <c r="J286" s="80"/>
      <c r="K286" s="80"/>
      <c r="L286" s="81"/>
      <c r="M286" s="80"/>
      <c r="N286" s="80"/>
      <c r="O286" s="79"/>
      <c r="P286" s="79"/>
      <c r="Q286" s="80"/>
      <c r="R286" s="81"/>
      <c r="S286" s="81"/>
      <c r="T286" s="81"/>
      <c r="U286" s="81"/>
    </row>
    <row r="287" customFormat="false" ht="27.75" hidden="false" customHeight="true" outlineLevel="0" collapsed="false">
      <c r="A287" s="79"/>
      <c r="B287" s="80"/>
      <c r="C287" s="80"/>
      <c r="D287" s="80"/>
      <c r="E287" s="80"/>
      <c r="F287" s="80"/>
      <c r="G287" s="80"/>
      <c r="H287" s="80"/>
      <c r="I287" s="81"/>
      <c r="J287" s="80"/>
      <c r="K287" s="80"/>
      <c r="L287" s="81"/>
      <c r="M287" s="80"/>
      <c r="N287" s="80"/>
      <c r="O287" s="79"/>
      <c r="P287" s="79"/>
      <c r="Q287" s="80"/>
      <c r="R287" s="81"/>
      <c r="S287" s="81"/>
      <c r="T287" s="81"/>
      <c r="U287" s="81"/>
    </row>
    <row r="288" customFormat="false" ht="27.75" hidden="false" customHeight="true" outlineLevel="0" collapsed="false">
      <c r="A288" s="79"/>
      <c r="B288" s="80"/>
      <c r="C288" s="80"/>
      <c r="D288" s="80"/>
      <c r="E288" s="80"/>
      <c r="F288" s="80"/>
      <c r="G288" s="80"/>
      <c r="H288" s="80"/>
      <c r="I288" s="81"/>
      <c r="J288" s="80"/>
      <c r="K288" s="80"/>
      <c r="L288" s="81"/>
      <c r="M288" s="80"/>
      <c r="N288" s="80"/>
      <c r="O288" s="79"/>
      <c r="P288" s="79"/>
      <c r="Q288" s="80"/>
      <c r="R288" s="81"/>
      <c r="S288" s="81"/>
      <c r="T288" s="81"/>
      <c r="U288" s="81"/>
    </row>
    <row r="289" customFormat="false" ht="27.75" hidden="false" customHeight="true" outlineLevel="0" collapsed="false">
      <c r="A289" s="79"/>
      <c r="B289" s="80"/>
      <c r="C289" s="80"/>
      <c r="D289" s="80"/>
      <c r="E289" s="80"/>
      <c r="F289" s="80"/>
      <c r="G289" s="80"/>
      <c r="H289" s="80"/>
      <c r="I289" s="81"/>
      <c r="J289" s="80"/>
      <c r="K289" s="80"/>
      <c r="L289" s="81"/>
      <c r="M289" s="80"/>
      <c r="N289" s="80"/>
      <c r="O289" s="79"/>
      <c r="P289" s="79"/>
      <c r="Q289" s="80"/>
      <c r="R289" s="81"/>
      <c r="S289" s="81"/>
      <c r="T289" s="81"/>
      <c r="U289" s="81"/>
    </row>
    <row r="290" customFormat="false" ht="27.75" hidden="false" customHeight="true" outlineLevel="0" collapsed="false">
      <c r="A290" s="79"/>
      <c r="B290" s="80"/>
      <c r="C290" s="80"/>
      <c r="D290" s="80"/>
      <c r="E290" s="80"/>
      <c r="F290" s="80"/>
      <c r="G290" s="80"/>
      <c r="H290" s="80"/>
      <c r="I290" s="81"/>
      <c r="J290" s="80"/>
      <c r="K290" s="80"/>
      <c r="L290" s="81"/>
      <c r="M290" s="80"/>
      <c r="N290" s="80"/>
      <c r="O290" s="79"/>
      <c r="P290" s="79"/>
      <c r="Q290" s="80"/>
      <c r="R290" s="81"/>
      <c r="S290" s="81"/>
      <c r="T290" s="81"/>
      <c r="U290" s="81"/>
    </row>
    <row r="291" customFormat="false" ht="27.75" hidden="false" customHeight="true" outlineLevel="0" collapsed="false">
      <c r="A291" s="79"/>
      <c r="B291" s="80"/>
      <c r="C291" s="80"/>
      <c r="D291" s="80"/>
      <c r="E291" s="80"/>
      <c r="F291" s="80"/>
      <c r="G291" s="80"/>
      <c r="H291" s="80"/>
      <c r="I291" s="81"/>
      <c r="J291" s="80"/>
      <c r="K291" s="80"/>
      <c r="L291" s="81"/>
      <c r="M291" s="80"/>
      <c r="N291" s="80"/>
      <c r="O291" s="79"/>
      <c r="P291" s="79"/>
      <c r="Q291" s="80"/>
      <c r="R291" s="81"/>
      <c r="S291" s="81"/>
      <c r="T291" s="81"/>
      <c r="U291" s="81"/>
    </row>
    <row r="292" customFormat="false" ht="27.75" hidden="false" customHeight="true" outlineLevel="0" collapsed="false">
      <c r="A292" s="79"/>
      <c r="B292" s="80"/>
      <c r="C292" s="80"/>
      <c r="D292" s="80"/>
      <c r="E292" s="80"/>
      <c r="F292" s="80"/>
      <c r="G292" s="80"/>
      <c r="H292" s="80"/>
      <c r="I292" s="81"/>
      <c r="J292" s="80"/>
      <c r="K292" s="80"/>
      <c r="L292" s="81"/>
      <c r="M292" s="80"/>
      <c r="N292" s="80"/>
      <c r="O292" s="79"/>
      <c r="P292" s="79"/>
      <c r="Q292" s="80"/>
      <c r="R292" s="81"/>
      <c r="S292" s="81"/>
      <c r="T292" s="81"/>
      <c r="U292" s="81"/>
    </row>
    <row r="293" customFormat="false" ht="27.75" hidden="false" customHeight="true" outlineLevel="0" collapsed="false">
      <c r="A293" s="79"/>
      <c r="B293" s="80"/>
      <c r="C293" s="80"/>
      <c r="D293" s="80"/>
      <c r="E293" s="80"/>
      <c r="F293" s="80"/>
      <c r="G293" s="80"/>
      <c r="H293" s="80"/>
      <c r="I293" s="81"/>
      <c r="J293" s="80"/>
      <c r="K293" s="80"/>
      <c r="L293" s="81"/>
      <c r="M293" s="80"/>
      <c r="N293" s="80"/>
      <c r="O293" s="79"/>
      <c r="P293" s="79"/>
      <c r="Q293" s="80"/>
      <c r="R293" s="81"/>
      <c r="S293" s="81"/>
      <c r="T293" s="81"/>
      <c r="U293" s="81"/>
    </row>
    <row r="294" customFormat="false" ht="27.75" hidden="false" customHeight="true" outlineLevel="0" collapsed="false">
      <c r="A294" s="79"/>
      <c r="B294" s="80"/>
      <c r="C294" s="80"/>
      <c r="D294" s="80"/>
      <c r="E294" s="80"/>
      <c r="F294" s="80"/>
      <c r="G294" s="80"/>
      <c r="H294" s="80"/>
      <c r="I294" s="81"/>
      <c r="J294" s="80"/>
      <c r="K294" s="80"/>
      <c r="L294" s="81"/>
      <c r="M294" s="80"/>
      <c r="N294" s="80"/>
      <c r="O294" s="79"/>
      <c r="P294" s="79"/>
      <c r="Q294" s="80"/>
      <c r="R294" s="81"/>
      <c r="S294" s="81"/>
      <c r="T294" s="81"/>
      <c r="U294" s="81"/>
    </row>
    <row r="295" customFormat="false" ht="27.75" hidden="false" customHeight="true" outlineLevel="0" collapsed="false">
      <c r="A295" s="79"/>
      <c r="B295" s="80"/>
      <c r="C295" s="80"/>
      <c r="D295" s="80"/>
      <c r="E295" s="80"/>
      <c r="F295" s="80"/>
      <c r="G295" s="80"/>
      <c r="H295" s="80"/>
      <c r="I295" s="81"/>
      <c r="J295" s="80"/>
      <c r="K295" s="80"/>
      <c r="L295" s="81"/>
      <c r="M295" s="80"/>
      <c r="N295" s="80"/>
      <c r="O295" s="79"/>
      <c r="P295" s="79"/>
      <c r="Q295" s="80"/>
      <c r="R295" s="81"/>
      <c r="S295" s="81"/>
      <c r="T295" s="81"/>
      <c r="U295" s="81"/>
    </row>
    <row r="296" customFormat="false" ht="27.75" hidden="false" customHeight="true" outlineLevel="0" collapsed="false">
      <c r="A296" s="79"/>
      <c r="B296" s="80"/>
      <c r="C296" s="80"/>
      <c r="D296" s="80"/>
      <c r="E296" s="80"/>
      <c r="F296" s="80"/>
      <c r="G296" s="80"/>
      <c r="H296" s="80"/>
      <c r="I296" s="81"/>
      <c r="J296" s="80"/>
      <c r="K296" s="80"/>
      <c r="L296" s="81"/>
      <c r="M296" s="80"/>
      <c r="N296" s="80"/>
      <c r="O296" s="79"/>
      <c r="P296" s="79"/>
      <c r="Q296" s="80"/>
      <c r="R296" s="81"/>
      <c r="S296" s="81"/>
      <c r="T296" s="81"/>
      <c r="U296" s="81"/>
    </row>
    <row r="297" customFormat="false" ht="27.75" hidden="false" customHeight="true" outlineLevel="0" collapsed="false">
      <c r="A297" s="79"/>
      <c r="B297" s="80"/>
      <c r="C297" s="80"/>
      <c r="D297" s="80"/>
      <c r="E297" s="80"/>
      <c r="F297" s="80"/>
      <c r="G297" s="80"/>
      <c r="H297" s="80"/>
      <c r="I297" s="81"/>
      <c r="J297" s="80"/>
      <c r="K297" s="80"/>
      <c r="L297" s="81"/>
      <c r="M297" s="80"/>
      <c r="N297" s="80"/>
      <c r="O297" s="79"/>
      <c r="P297" s="79"/>
      <c r="Q297" s="80"/>
      <c r="R297" s="81"/>
      <c r="S297" s="81"/>
      <c r="T297" s="81"/>
      <c r="U297" s="81"/>
    </row>
    <row r="298" customFormat="false" ht="27.75" hidden="false" customHeight="true" outlineLevel="0" collapsed="false">
      <c r="A298" s="79"/>
      <c r="B298" s="80"/>
      <c r="C298" s="80"/>
      <c r="D298" s="80"/>
      <c r="E298" s="80"/>
      <c r="F298" s="80"/>
      <c r="G298" s="80"/>
      <c r="H298" s="80"/>
      <c r="I298" s="81"/>
      <c r="J298" s="80"/>
      <c r="K298" s="80"/>
      <c r="L298" s="81"/>
      <c r="M298" s="80"/>
      <c r="N298" s="80"/>
      <c r="O298" s="79"/>
      <c r="P298" s="79"/>
      <c r="Q298" s="80"/>
      <c r="R298" s="81"/>
      <c r="S298" s="81"/>
      <c r="T298" s="81"/>
      <c r="U298" s="81"/>
    </row>
    <row r="299" customFormat="false" ht="27.75" hidden="false" customHeight="true" outlineLevel="0" collapsed="false">
      <c r="A299" s="79"/>
      <c r="B299" s="80"/>
      <c r="C299" s="80"/>
      <c r="D299" s="80"/>
      <c r="E299" s="80"/>
      <c r="F299" s="80"/>
      <c r="G299" s="80"/>
      <c r="H299" s="80"/>
      <c r="I299" s="81"/>
      <c r="J299" s="80"/>
      <c r="K299" s="80"/>
      <c r="L299" s="81"/>
      <c r="M299" s="80"/>
      <c r="N299" s="80"/>
      <c r="O299" s="79"/>
      <c r="P299" s="79"/>
      <c r="Q299" s="80"/>
      <c r="R299" s="81"/>
      <c r="S299" s="81"/>
      <c r="T299" s="81"/>
      <c r="U299" s="81"/>
    </row>
    <row r="300" customFormat="false" ht="27.75" hidden="false" customHeight="true" outlineLevel="0" collapsed="false">
      <c r="A300" s="79"/>
      <c r="B300" s="80"/>
      <c r="C300" s="80"/>
      <c r="D300" s="80"/>
      <c r="E300" s="80"/>
      <c r="F300" s="80"/>
      <c r="G300" s="80"/>
      <c r="H300" s="80"/>
      <c r="I300" s="81"/>
      <c r="J300" s="80"/>
      <c r="K300" s="80"/>
      <c r="L300" s="81"/>
      <c r="M300" s="80"/>
      <c r="N300" s="80"/>
      <c r="O300" s="79"/>
      <c r="P300" s="79"/>
      <c r="Q300" s="80"/>
      <c r="R300" s="81"/>
      <c r="S300" s="81"/>
      <c r="T300" s="81"/>
      <c r="U300" s="81"/>
    </row>
    <row r="301" customFormat="false" ht="27.75" hidden="false" customHeight="true" outlineLevel="0" collapsed="false">
      <c r="A301" s="79"/>
      <c r="B301" s="80"/>
      <c r="C301" s="80"/>
      <c r="D301" s="80"/>
      <c r="E301" s="80"/>
      <c r="F301" s="80"/>
      <c r="G301" s="80"/>
      <c r="H301" s="80"/>
      <c r="I301" s="81"/>
      <c r="J301" s="80"/>
      <c r="K301" s="80"/>
      <c r="L301" s="81"/>
      <c r="M301" s="80"/>
      <c r="N301" s="80"/>
      <c r="O301" s="79"/>
      <c r="P301" s="79"/>
      <c r="Q301" s="80"/>
      <c r="R301" s="81"/>
      <c r="S301" s="81"/>
      <c r="T301" s="81"/>
      <c r="U301" s="81"/>
    </row>
    <row r="302" customFormat="false" ht="27.75" hidden="false" customHeight="true" outlineLevel="0" collapsed="false">
      <c r="A302" s="79"/>
      <c r="B302" s="80"/>
      <c r="C302" s="80"/>
      <c r="D302" s="80"/>
      <c r="E302" s="80"/>
      <c r="F302" s="80"/>
      <c r="G302" s="80"/>
      <c r="H302" s="80"/>
      <c r="I302" s="81"/>
      <c r="J302" s="80"/>
      <c r="K302" s="80"/>
      <c r="L302" s="81"/>
      <c r="M302" s="80"/>
      <c r="N302" s="80"/>
      <c r="O302" s="79"/>
      <c r="P302" s="79"/>
      <c r="Q302" s="80"/>
      <c r="R302" s="81"/>
      <c r="S302" s="81"/>
      <c r="T302" s="81"/>
      <c r="U302" s="81"/>
    </row>
    <row r="303" customFormat="false" ht="27.75" hidden="false" customHeight="true" outlineLevel="0" collapsed="false">
      <c r="A303" s="79"/>
      <c r="B303" s="80"/>
      <c r="C303" s="80"/>
      <c r="D303" s="80"/>
      <c r="E303" s="80"/>
      <c r="F303" s="80"/>
      <c r="G303" s="80"/>
      <c r="H303" s="80"/>
      <c r="I303" s="81"/>
      <c r="J303" s="80"/>
      <c r="K303" s="80"/>
      <c r="L303" s="81"/>
      <c r="M303" s="80"/>
      <c r="N303" s="80"/>
      <c r="O303" s="79"/>
      <c r="P303" s="79"/>
      <c r="Q303" s="80"/>
      <c r="R303" s="81"/>
      <c r="S303" s="81"/>
      <c r="T303" s="81"/>
      <c r="U303" s="81"/>
    </row>
    <row r="304" customFormat="false" ht="27.75" hidden="false" customHeight="true" outlineLevel="0" collapsed="false">
      <c r="A304" s="79"/>
      <c r="B304" s="80"/>
      <c r="C304" s="80"/>
      <c r="D304" s="80"/>
      <c r="E304" s="80"/>
      <c r="F304" s="80"/>
      <c r="G304" s="80"/>
      <c r="H304" s="80"/>
      <c r="I304" s="81"/>
      <c r="J304" s="80"/>
      <c r="K304" s="80"/>
      <c r="L304" s="81"/>
      <c r="M304" s="80"/>
      <c r="N304" s="80"/>
      <c r="O304" s="79"/>
      <c r="P304" s="79"/>
      <c r="Q304" s="80"/>
      <c r="R304" s="81"/>
      <c r="S304" s="81"/>
      <c r="T304" s="81"/>
      <c r="U304" s="81"/>
    </row>
    <row r="305" customFormat="false" ht="27.75" hidden="false" customHeight="true" outlineLevel="0" collapsed="false">
      <c r="A305" s="79"/>
      <c r="B305" s="80"/>
      <c r="C305" s="80"/>
      <c r="D305" s="80"/>
      <c r="E305" s="80"/>
      <c r="F305" s="80"/>
      <c r="G305" s="80"/>
      <c r="H305" s="80"/>
      <c r="I305" s="81"/>
      <c r="J305" s="80"/>
      <c r="K305" s="80"/>
      <c r="L305" s="81"/>
      <c r="M305" s="80"/>
      <c r="N305" s="80"/>
      <c r="O305" s="79"/>
      <c r="P305" s="79"/>
      <c r="Q305" s="80"/>
      <c r="R305" s="81"/>
      <c r="S305" s="81"/>
      <c r="T305" s="81"/>
      <c r="U305" s="81"/>
    </row>
    <row r="306" customFormat="false" ht="27.75" hidden="false" customHeight="true" outlineLevel="0" collapsed="false">
      <c r="A306" s="79"/>
      <c r="B306" s="80"/>
      <c r="C306" s="80"/>
      <c r="D306" s="80"/>
      <c r="E306" s="80"/>
      <c r="F306" s="80"/>
      <c r="G306" s="80"/>
      <c r="H306" s="80"/>
      <c r="I306" s="81"/>
      <c r="J306" s="80"/>
      <c r="K306" s="80"/>
      <c r="L306" s="81"/>
      <c r="M306" s="80"/>
      <c r="N306" s="80"/>
      <c r="O306" s="79"/>
      <c r="P306" s="79"/>
      <c r="Q306" s="80"/>
      <c r="R306" s="81"/>
      <c r="S306" s="81"/>
      <c r="T306" s="81"/>
      <c r="U306" s="81"/>
    </row>
    <row r="307" customFormat="false" ht="27.75" hidden="false" customHeight="true" outlineLevel="0" collapsed="false">
      <c r="A307" s="79"/>
      <c r="B307" s="80"/>
      <c r="C307" s="80"/>
      <c r="D307" s="80"/>
      <c r="E307" s="80"/>
      <c r="F307" s="80"/>
      <c r="G307" s="80"/>
      <c r="H307" s="80"/>
      <c r="I307" s="81"/>
      <c r="J307" s="80"/>
      <c r="K307" s="80"/>
      <c r="L307" s="81"/>
      <c r="M307" s="80"/>
      <c r="N307" s="80"/>
      <c r="O307" s="79"/>
      <c r="P307" s="79"/>
      <c r="Q307" s="80"/>
      <c r="R307" s="81"/>
      <c r="S307" s="81"/>
      <c r="T307" s="81"/>
      <c r="U307" s="81"/>
    </row>
    <row r="308" customFormat="false" ht="27.75" hidden="false" customHeight="true" outlineLevel="0" collapsed="false">
      <c r="A308" s="79"/>
      <c r="B308" s="80"/>
      <c r="C308" s="80"/>
      <c r="D308" s="80"/>
      <c r="E308" s="80"/>
      <c r="F308" s="80"/>
      <c r="G308" s="80"/>
      <c r="H308" s="80"/>
      <c r="I308" s="81"/>
      <c r="J308" s="80"/>
      <c r="K308" s="80"/>
      <c r="L308" s="81"/>
      <c r="M308" s="80"/>
      <c r="N308" s="80"/>
      <c r="O308" s="79"/>
      <c r="P308" s="79"/>
      <c r="Q308" s="80"/>
      <c r="R308" s="81"/>
      <c r="S308" s="81"/>
      <c r="T308" s="81"/>
      <c r="U308" s="81"/>
    </row>
    <row r="309" customFormat="false" ht="27.75" hidden="false" customHeight="true" outlineLevel="0" collapsed="false">
      <c r="A309" s="79"/>
      <c r="B309" s="80"/>
      <c r="C309" s="80"/>
      <c r="D309" s="80"/>
      <c r="E309" s="80"/>
      <c r="F309" s="80"/>
      <c r="G309" s="80"/>
      <c r="H309" s="80"/>
      <c r="I309" s="81"/>
      <c r="J309" s="80"/>
      <c r="K309" s="80"/>
      <c r="L309" s="81"/>
      <c r="M309" s="80"/>
      <c r="N309" s="80"/>
      <c r="O309" s="79"/>
      <c r="P309" s="79"/>
      <c r="Q309" s="80"/>
      <c r="R309" s="81"/>
      <c r="S309" s="81"/>
      <c r="T309" s="81"/>
      <c r="U309" s="81"/>
    </row>
    <row r="310" customFormat="false" ht="27.75" hidden="false" customHeight="true" outlineLevel="0" collapsed="false">
      <c r="A310" s="79"/>
      <c r="B310" s="80"/>
      <c r="C310" s="80"/>
      <c r="D310" s="80"/>
      <c r="E310" s="80"/>
      <c r="F310" s="80"/>
      <c r="G310" s="80"/>
      <c r="H310" s="80"/>
      <c r="I310" s="81"/>
      <c r="J310" s="80"/>
      <c r="K310" s="80"/>
      <c r="L310" s="81"/>
      <c r="M310" s="80"/>
      <c r="N310" s="80"/>
      <c r="O310" s="79"/>
      <c r="P310" s="79"/>
      <c r="Q310" s="80"/>
      <c r="R310" s="81"/>
      <c r="S310" s="81"/>
      <c r="T310" s="81"/>
      <c r="U310" s="81"/>
    </row>
    <row r="311" customFormat="false" ht="27.75" hidden="false" customHeight="true" outlineLevel="0" collapsed="false">
      <c r="A311" s="79"/>
      <c r="B311" s="80"/>
      <c r="C311" s="80"/>
      <c r="D311" s="80"/>
      <c r="E311" s="80"/>
      <c r="F311" s="80"/>
      <c r="G311" s="80"/>
      <c r="H311" s="80"/>
      <c r="I311" s="81"/>
      <c r="J311" s="80"/>
      <c r="K311" s="80"/>
      <c r="L311" s="81"/>
      <c r="M311" s="80"/>
      <c r="N311" s="80"/>
      <c r="O311" s="79"/>
      <c r="P311" s="79"/>
      <c r="Q311" s="80"/>
      <c r="R311" s="81"/>
      <c r="S311" s="81"/>
      <c r="T311" s="81"/>
      <c r="U311" s="81"/>
    </row>
    <row r="312" customFormat="false" ht="27.75" hidden="false" customHeight="true" outlineLevel="0" collapsed="false">
      <c r="A312" s="79"/>
      <c r="B312" s="80"/>
      <c r="C312" s="80"/>
      <c r="D312" s="80"/>
      <c r="E312" s="80"/>
      <c r="F312" s="80"/>
      <c r="G312" s="80"/>
      <c r="H312" s="80"/>
      <c r="I312" s="81"/>
      <c r="J312" s="80"/>
      <c r="K312" s="80"/>
      <c r="L312" s="81"/>
      <c r="M312" s="80"/>
      <c r="N312" s="80"/>
      <c r="O312" s="79"/>
      <c r="P312" s="79"/>
      <c r="Q312" s="80"/>
      <c r="R312" s="81"/>
      <c r="S312" s="81"/>
      <c r="T312" s="81"/>
      <c r="U312" s="81"/>
    </row>
    <row r="313" customFormat="false" ht="27.75" hidden="false" customHeight="true" outlineLevel="0" collapsed="false">
      <c r="A313" s="79"/>
      <c r="B313" s="80"/>
      <c r="C313" s="80"/>
      <c r="D313" s="80"/>
      <c r="E313" s="80"/>
      <c r="F313" s="80"/>
      <c r="G313" s="80"/>
      <c r="H313" s="80"/>
      <c r="I313" s="81"/>
      <c r="J313" s="80"/>
      <c r="K313" s="80"/>
      <c r="L313" s="81"/>
      <c r="M313" s="80"/>
      <c r="N313" s="80"/>
      <c r="O313" s="79"/>
      <c r="P313" s="79"/>
      <c r="Q313" s="80"/>
      <c r="R313" s="81"/>
      <c r="S313" s="81"/>
      <c r="T313" s="81"/>
      <c r="U313" s="81"/>
    </row>
    <row r="314" customFormat="false" ht="27.75" hidden="false" customHeight="true" outlineLevel="0" collapsed="false">
      <c r="A314" s="79"/>
      <c r="B314" s="80"/>
      <c r="C314" s="80"/>
      <c r="D314" s="80"/>
      <c r="E314" s="80"/>
      <c r="F314" s="80"/>
      <c r="G314" s="80"/>
      <c r="H314" s="80"/>
      <c r="I314" s="81"/>
      <c r="J314" s="80"/>
      <c r="K314" s="80"/>
      <c r="L314" s="81"/>
      <c r="M314" s="80"/>
      <c r="N314" s="80"/>
      <c r="O314" s="79"/>
      <c r="P314" s="79"/>
      <c r="Q314" s="80"/>
      <c r="R314" s="81"/>
      <c r="S314" s="81"/>
      <c r="T314" s="81"/>
      <c r="U314" s="81"/>
    </row>
    <row r="315" customFormat="false" ht="27.75" hidden="false" customHeight="true" outlineLevel="0" collapsed="false">
      <c r="A315" s="79"/>
      <c r="B315" s="80"/>
      <c r="C315" s="80"/>
      <c r="D315" s="80"/>
      <c r="E315" s="80"/>
      <c r="F315" s="80"/>
      <c r="G315" s="80"/>
      <c r="H315" s="80"/>
      <c r="I315" s="81"/>
      <c r="J315" s="80"/>
      <c r="K315" s="80"/>
      <c r="L315" s="81"/>
      <c r="M315" s="80"/>
      <c r="N315" s="80"/>
      <c r="O315" s="79"/>
      <c r="P315" s="79"/>
      <c r="Q315" s="80"/>
      <c r="R315" s="81"/>
      <c r="S315" s="81"/>
      <c r="T315" s="81"/>
      <c r="U315" s="81"/>
    </row>
    <row r="316" customFormat="false" ht="27.75" hidden="false" customHeight="true" outlineLevel="0" collapsed="false">
      <c r="A316" s="79"/>
      <c r="B316" s="80"/>
      <c r="C316" s="80"/>
      <c r="D316" s="80"/>
      <c r="E316" s="80"/>
      <c r="F316" s="80"/>
      <c r="G316" s="80"/>
      <c r="H316" s="80"/>
      <c r="I316" s="81"/>
      <c r="J316" s="80"/>
      <c r="K316" s="80"/>
      <c r="L316" s="81"/>
      <c r="M316" s="80"/>
      <c r="N316" s="80"/>
      <c r="O316" s="79"/>
      <c r="P316" s="79"/>
      <c r="Q316" s="80"/>
      <c r="R316" s="81"/>
      <c r="S316" s="81"/>
      <c r="T316" s="81"/>
      <c r="U316" s="81"/>
    </row>
    <row r="317" customFormat="false" ht="27.75" hidden="false" customHeight="true" outlineLevel="0" collapsed="false">
      <c r="A317" s="79"/>
      <c r="B317" s="80"/>
      <c r="C317" s="80"/>
      <c r="D317" s="80"/>
      <c r="E317" s="80"/>
      <c r="F317" s="80"/>
      <c r="G317" s="80"/>
      <c r="H317" s="80"/>
      <c r="I317" s="81"/>
      <c r="J317" s="80"/>
      <c r="K317" s="80"/>
      <c r="L317" s="81"/>
      <c r="M317" s="80"/>
      <c r="N317" s="80"/>
      <c r="O317" s="79"/>
      <c r="P317" s="79"/>
      <c r="Q317" s="80"/>
      <c r="R317" s="81"/>
      <c r="S317" s="81"/>
      <c r="T317" s="81"/>
      <c r="U317" s="81"/>
    </row>
    <row r="318" customFormat="false" ht="27.75" hidden="false" customHeight="true" outlineLevel="0" collapsed="false">
      <c r="A318" s="79"/>
      <c r="B318" s="80"/>
      <c r="C318" s="80"/>
      <c r="D318" s="80"/>
      <c r="E318" s="80"/>
      <c r="F318" s="80"/>
      <c r="G318" s="80"/>
      <c r="H318" s="80"/>
      <c r="I318" s="81"/>
      <c r="J318" s="80"/>
      <c r="K318" s="80"/>
      <c r="L318" s="81"/>
      <c r="M318" s="80"/>
      <c r="N318" s="80"/>
      <c r="O318" s="79"/>
      <c r="P318" s="79"/>
      <c r="Q318" s="80"/>
      <c r="R318" s="81"/>
      <c r="S318" s="81"/>
      <c r="T318" s="81"/>
      <c r="U318" s="81"/>
    </row>
    <row r="319" customFormat="false" ht="27.75" hidden="false" customHeight="true" outlineLevel="0" collapsed="false">
      <c r="A319" s="79"/>
      <c r="B319" s="80"/>
      <c r="C319" s="80"/>
      <c r="D319" s="80"/>
      <c r="E319" s="80"/>
      <c r="F319" s="80"/>
      <c r="G319" s="80"/>
      <c r="H319" s="80"/>
      <c r="I319" s="81"/>
      <c r="J319" s="80"/>
      <c r="K319" s="80"/>
      <c r="L319" s="81"/>
      <c r="M319" s="80"/>
      <c r="N319" s="80"/>
      <c r="O319" s="79"/>
      <c r="P319" s="79"/>
      <c r="Q319" s="80"/>
      <c r="R319" s="81"/>
      <c r="S319" s="81"/>
      <c r="T319" s="81"/>
      <c r="U319" s="81"/>
    </row>
    <row r="320" customFormat="false" ht="27.75" hidden="false" customHeight="true" outlineLevel="0" collapsed="false">
      <c r="A320" s="79"/>
      <c r="B320" s="80"/>
      <c r="C320" s="80"/>
      <c r="D320" s="80"/>
      <c r="E320" s="80"/>
      <c r="F320" s="80"/>
      <c r="G320" s="80"/>
      <c r="H320" s="80"/>
      <c r="I320" s="81"/>
      <c r="J320" s="80"/>
      <c r="K320" s="80"/>
      <c r="L320" s="81"/>
      <c r="M320" s="80"/>
      <c r="N320" s="80"/>
      <c r="O320" s="79"/>
      <c r="P320" s="79"/>
      <c r="Q320" s="80"/>
      <c r="R320" s="81"/>
      <c r="S320" s="81"/>
      <c r="T320" s="81"/>
      <c r="U320" s="81"/>
    </row>
    <row r="321" customFormat="false" ht="27.75" hidden="false" customHeight="true" outlineLevel="0" collapsed="false">
      <c r="A321" s="79"/>
      <c r="B321" s="80"/>
      <c r="C321" s="80"/>
      <c r="D321" s="80"/>
      <c r="E321" s="80"/>
      <c r="F321" s="80"/>
      <c r="G321" s="80"/>
      <c r="H321" s="80"/>
      <c r="I321" s="81"/>
      <c r="J321" s="80"/>
      <c r="K321" s="80"/>
      <c r="L321" s="81"/>
      <c r="M321" s="80"/>
      <c r="N321" s="80"/>
      <c r="O321" s="79"/>
      <c r="P321" s="79"/>
      <c r="Q321" s="80"/>
      <c r="R321" s="81"/>
      <c r="S321" s="81"/>
      <c r="T321" s="81"/>
      <c r="U321" s="81"/>
    </row>
    <row r="322" customFormat="false" ht="27.75" hidden="false" customHeight="true" outlineLevel="0" collapsed="false">
      <c r="A322" s="79"/>
      <c r="B322" s="80"/>
      <c r="C322" s="80"/>
      <c r="D322" s="80"/>
      <c r="E322" s="80"/>
      <c r="F322" s="80"/>
      <c r="G322" s="80"/>
      <c r="H322" s="80"/>
      <c r="I322" s="81"/>
      <c r="J322" s="80"/>
      <c r="K322" s="80"/>
      <c r="L322" s="81"/>
      <c r="M322" s="80"/>
      <c r="N322" s="80"/>
      <c r="O322" s="79"/>
      <c r="P322" s="79"/>
      <c r="Q322" s="80"/>
      <c r="R322" s="81"/>
      <c r="S322" s="81"/>
      <c r="T322" s="81"/>
      <c r="U322" s="81"/>
    </row>
    <row r="323" customFormat="false" ht="27.75" hidden="false" customHeight="true" outlineLevel="0" collapsed="false">
      <c r="A323" s="79"/>
      <c r="B323" s="80"/>
      <c r="C323" s="80"/>
      <c r="D323" s="80"/>
      <c r="E323" s="80"/>
      <c r="F323" s="80"/>
      <c r="G323" s="80"/>
      <c r="H323" s="80"/>
      <c r="I323" s="81"/>
      <c r="J323" s="80"/>
      <c r="K323" s="80"/>
      <c r="L323" s="81"/>
      <c r="M323" s="80"/>
      <c r="N323" s="80"/>
      <c r="O323" s="79"/>
      <c r="P323" s="79"/>
      <c r="Q323" s="80"/>
      <c r="R323" s="81"/>
      <c r="S323" s="81"/>
      <c r="T323" s="81"/>
      <c r="U323" s="81"/>
    </row>
    <row r="324" customFormat="false" ht="27.75" hidden="false" customHeight="true" outlineLevel="0" collapsed="false">
      <c r="A324" s="79"/>
      <c r="B324" s="80"/>
      <c r="C324" s="80"/>
      <c r="D324" s="80"/>
      <c r="E324" s="80"/>
      <c r="F324" s="80"/>
      <c r="G324" s="80"/>
      <c r="H324" s="80"/>
      <c r="I324" s="81"/>
      <c r="J324" s="80"/>
      <c r="K324" s="80"/>
      <c r="L324" s="81"/>
      <c r="M324" s="80"/>
      <c r="N324" s="80"/>
      <c r="O324" s="79"/>
      <c r="P324" s="79"/>
      <c r="Q324" s="80"/>
      <c r="R324" s="81"/>
      <c r="S324" s="81"/>
      <c r="T324" s="81"/>
      <c r="U324" s="81"/>
    </row>
    <row r="325" customFormat="false" ht="27.75" hidden="false" customHeight="true" outlineLevel="0" collapsed="false">
      <c r="A325" s="79"/>
      <c r="B325" s="80"/>
      <c r="C325" s="80"/>
      <c r="D325" s="80"/>
      <c r="E325" s="80"/>
      <c r="F325" s="80"/>
      <c r="G325" s="80"/>
      <c r="H325" s="80"/>
      <c r="I325" s="81"/>
      <c r="J325" s="80"/>
      <c r="K325" s="80"/>
      <c r="L325" s="81"/>
      <c r="M325" s="80"/>
      <c r="N325" s="80"/>
      <c r="O325" s="79"/>
      <c r="P325" s="79"/>
      <c r="Q325" s="80"/>
      <c r="R325" s="81"/>
      <c r="S325" s="81"/>
      <c r="T325" s="81"/>
      <c r="U325" s="81"/>
    </row>
    <row r="326" customFormat="false" ht="27.75" hidden="false" customHeight="true" outlineLevel="0" collapsed="false">
      <c r="A326" s="79"/>
      <c r="B326" s="80"/>
      <c r="C326" s="80"/>
      <c r="D326" s="80"/>
      <c r="E326" s="80"/>
      <c r="F326" s="80"/>
      <c r="G326" s="80"/>
      <c r="H326" s="80"/>
      <c r="I326" s="81"/>
      <c r="J326" s="80"/>
      <c r="K326" s="80"/>
      <c r="L326" s="81"/>
      <c r="M326" s="80"/>
      <c r="N326" s="80"/>
      <c r="O326" s="79"/>
      <c r="P326" s="79"/>
      <c r="Q326" s="80"/>
      <c r="R326" s="81"/>
      <c r="S326" s="81"/>
      <c r="T326" s="81"/>
      <c r="U326" s="81"/>
    </row>
    <row r="327" customFormat="false" ht="27.75" hidden="false" customHeight="true" outlineLevel="0" collapsed="false">
      <c r="A327" s="79"/>
      <c r="B327" s="80"/>
      <c r="C327" s="80"/>
      <c r="D327" s="80"/>
      <c r="E327" s="80"/>
      <c r="F327" s="80"/>
      <c r="G327" s="80"/>
      <c r="H327" s="80"/>
      <c r="I327" s="81"/>
      <c r="J327" s="80"/>
      <c r="K327" s="80"/>
      <c r="L327" s="81"/>
      <c r="M327" s="80"/>
      <c r="N327" s="80"/>
      <c r="O327" s="79"/>
      <c r="P327" s="79"/>
      <c r="Q327" s="80"/>
      <c r="R327" s="81"/>
      <c r="S327" s="81"/>
      <c r="T327" s="81"/>
      <c r="U327" s="81"/>
    </row>
    <row r="328" customFormat="false" ht="27.75" hidden="false" customHeight="true" outlineLevel="0" collapsed="false">
      <c r="A328" s="79"/>
      <c r="B328" s="80"/>
      <c r="C328" s="80"/>
      <c r="D328" s="80"/>
      <c r="E328" s="80"/>
      <c r="F328" s="80"/>
      <c r="G328" s="80"/>
      <c r="H328" s="80"/>
      <c r="I328" s="81"/>
      <c r="J328" s="80"/>
      <c r="K328" s="80"/>
      <c r="L328" s="81"/>
      <c r="M328" s="80"/>
      <c r="N328" s="80"/>
      <c r="O328" s="79"/>
      <c r="P328" s="79"/>
      <c r="Q328" s="80"/>
      <c r="R328" s="81"/>
      <c r="S328" s="81"/>
      <c r="T328" s="81"/>
      <c r="U328" s="81"/>
    </row>
    <row r="329" customFormat="false" ht="27.75" hidden="false" customHeight="true" outlineLevel="0" collapsed="false">
      <c r="A329" s="79"/>
      <c r="B329" s="80"/>
      <c r="C329" s="80"/>
      <c r="D329" s="80"/>
      <c r="E329" s="80"/>
      <c r="F329" s="80"/>
      <c r="G329" s="80"/>
      <c r="H329" s="80"/>
      <c r="I329" s="81"/>
      <c r="J329" s="80"/>
      <c r="K329" s="80"/>
      <c r="L329" s="81"/>
      <c r="M329" s="80"/>
      <c r="N329" s="80"/>
      <c r="O329" s="79"/>
      <c r="P329" s="79"/>
      <c r="Q329" s="80"/>
      <c r="R329" s="81"/>
      <c r="S329" s="81"/>
      <c r="T329" s="81"/>
      <c r="U329" s="81"/>
    </row>
    <row r="330" customFormat="false" ht="27.75" hidden="false" customHeight="true" outlineLevel="0" collapsed="false">
      <c r="A330" s="79"/>
      <c r="B330" s="80"/>
      <c r="C330" s="80"/>
      <c r="D330" s="80"/>
      <c r="E330" s="80"/>
      <c r="F330" s="80"/>
      <c r="G330" s="80"/>
      <c r="H330" s="80"/>
      <c r="I330" s="81"/>
      <c r="J330" s="80"/>
      <c r="K330" s="80"/>
      <c r="L330" s="81"/>
      <c r="M330" s="80"/>
      <c r="N330" s="80"/>
      <c r="O330" s="79"/>
      <c r="P330" s="79"/>
      <c r="Q330" s="80"/>
      <c r="R330" s="81"/>
      <c r="S330" s="81"/>
      <c r="T330" s="81"/>
      <c r="U330" s="81"/>
    </row>
    <row r="331" customFormat="false" ht="27.75" hidden="false" customHeight="true" outlineLevel="0" collapsed="false">
      <c r="A331" s="79"/>
      <c r="B331" s="80"/>
      <c r="C331" s="80"/>
      <c r="D331" s="80"/>
      <c r="E331" s="80"/>
      <c r="F331" s="80"/>
      <c r="G331" s="80"/>
      <c r="H331" s="80"/>
      <c r="I331" s="81"/>
      <c r="J331" s="80"/>
      <c r="K331" s="80"/>
      <c r="L331" s="81"/>
      <c r="M331" s="80"/>
      <c r="N331" s="80"/>
      <c r="O331" s="79"/>
      <c r="P331" s="79"/>
      <c r="Q331" s="80"/>
      <c r="R331" s="81"/>
      <c r="S331" s="81"/>
      <c r="T331" s="81"/>
      <c r="U331" s="81"/>
    </row>
    <row r="332" customFormat="false" ht="27.75" hidden="false" customHeight="true" outlineLevel="0" collapsed="false">
      <c r="A332" s="79"/>
      <c r="B332" s="80"/>
      <c r="C332" s="80"/>
      <c r="D332" s="80"/>
      <c r="E332" s="80"/>
      <c r="F332" s="80"/>
      <c r="G332" s="80"/>
      <c r="H332" s="80"/>
      <c r="I332" s="81"/>
      <c r="J332" s="80"/>
      <c r="K332" s="80"/>
      <c r="L332" s="81"/>
      <c r="M332" s="80"/>
      <c r="N332" s="80"/>
      <c r="O332" s="79"/>
      <c r="P332" s="79"/>
      <c r="Q332" s="80"/>
      <c r="R332" s="81"/>
      <c r="S332" s="81"/>
      <c r="T332" s="81"/>
      <c r="U332" s="81"/>
    </row>
    <row r="333" customFormat="false" ht="27.75" hidden="false" customHeight="true" outlineLevel="0" collapsed="false">
      <c r="A333" s="79"/>
      <c r="B333" s="80"/>
      <c r="C333" s="80"/>
      <c r="D333" s="80"/>
      <c r="E333" s="80"/>
      <c r="F333" s="80"/>
      <c r="G333" s="80"/>
      <c r="H333" s="80"/>
      <c r="I333" s="81"/>
      <c r="J333" s="80"/>
      <c r="K333" s="80"/>
      <c r="L333" s="81"/>
      <c r="M333" s="80"/>
      <c r="N333" s="80"/>
      <c r="O333" s="79"/>
      <c r="P333" s="79"/>
      <c r="Q333" s="80"/>
      <c r="R333" s="81"/>
      <c r="S333" s="81"/>
      <c r="T333" s="81"/>
      <c r="U333" s="81"/>
    </row>
    <row r="334" customFormat="false" ht="27.75" hidden="false" customHeight="true" outlineLevel="0" collapsed="false">
      <c r="A334" s="79"/>
      <c r="B334" s="80"/>
      <c r="C334" s="80"/>
      <c r="D334" s="80"/>
      <c r="E334" s="80"/>
      <c r="F334" s="80"/>
      <c r="G334" s="80"/>
      <c r="H334" s="80"/>
      <c r="I334" s="81"/>
      <c r="J334" s="80"/>
      <c r="K334" s="80"/>
      <c r="L334" s="81"/>
      <c r="M334" s="80"/>
      <c r="N334" s="80"/>
      <c r="O334" s="79"/>
      <c r="P334" s="79"/>
      <c r="Q334" s="80"/>
      <c r="R334" s="81"/>
      <c r="S334" s="81"/>
      <c r="T334" s="81"/>
      <c r="U334" s="81"/>
    </row>
    <row r="335" customFormat="false" ht="27.75" hidden="false" customHeight="true" outlineLevel="0" collapsed="false">
      <c r="A335" s="79"/>
      <c r="B335" s="80"/>
      <c r="C335" s="80"/>
      <c r="D335" s="80"/>
      <c r="E335" s="80"/>
      <c r="F335" s="80"/>
      <c r="G335" s="80"/>
      <c r="H335" s="80"/>
      <c r="I335" s="81"/>
      <c r="J335" s="80"/>
      <c r="K335" s="80"/>
      <c r="L335" s="81"/>
      <c r="M335" s="80"/>
      <c r="N335" s="80"/>
      <c r="O335" s="79"/>
      <c r="P335" s="79"/>
      <c r="Q335" s="80"/>
      <c r="R335" s="81"/>
      <c r="S335" s="81"/>
      <c r="T335" s="81"/>
      <c r="U335" s="81"/>
    </row>
    <row r="336" customFormat="false" ht="27.75" hidden="false" customHeight="true" outlineLevel="0" collapsed="false">
      <c r="A336" s="79"/>
      <c r="B336" s="80"/>
      <c r="C336" s="80"/>
      <c r="D336" s="80"/>
      <c r="E336" s="80"/>
      <c r="F336" s="80"/>
      <c r="G336" s="80"/>
      <c r="H336" s="80"/>
      <c r="I336" s="81"/>
      <c r="J336" s="80"/>
      <c r="K336" s="80"/>
      <c r="L336" s="81"/>
      <c r="M336" s="80"/>
      <c r="N336" s="80"/>
      <c r="O336" s="79"/>
      <c r="P336" s="79"/>
      <c r="Q336" s="80"/>
      <c r="R336" s="81"/>
      <c r="S336" s="81"/>
      <c r="T336" s="81"/>
      <c r="U336" s="81"/>
    </row>
    <row r="337" customFormat="false" ht="27.75" hidden="false" customHeight="true" outlineLevel="0" collapsed="false">
      <c r="A337" s="79"/>
      <c r="B337" s="80"/>
      <c r="C337" s="80"/>
      <c r="D337" s="80"/>
      <c r="E337" s="80"/>
      <c r="F337" s="80"/>
      <c r="G337" s="80"/>
      <c r="H337" s="80"/>
      <c r="I337" s="81"/>
      <c r="J337" s="80"/>
      <c r="K337" s="80"/>
      <c r="L337" s="81"/>
      <c r="M337" s="80"/>
      <c r="N337" s="80"/>
      <c r="O337" s="79"/>
      <c r="P337" s="79"/>
      <c r="Q337" s="80"/>
      <c r="R337" s="81"/>
      <c r="S337" s="81"/>
      <c r="T337" s="81"/>
      <c r="U337" s="81"/>
    </row>
    <row r="338" customFormat="false" ht="27.75" hidden="false" customHeight="true" outlineLevel="0" collapsed="false">
      <c r="A338" s="79"/>
      <c r="B338" s="80"/>
      <c r="C338" s="80"/>
      <c r="D338" s="80"/>
      <c r="E338" s="80"/>
      <c r="F338" s="80"/>
      <c r="G338" s="80"/>
      <c r="H338" s="80"/>
      <c r="I338" s="81"/>
      <c r="J338" s="80"/>
      <c r="K338" s="80"/>
      <c r="L338" s="81"/>
      <c r="M338" s="80"/>
      <c r="N338" s="80"/>
      <c r="O338" s="79"/>
      <c r="P338" s="79"/>
      <c r="Q338" s="80"/>
      <c r="R338" s="81"/>
      <c r="S338" s="81"/>
      <c r="T338" s="81"/>
      <c r="U338" s="81"/>
    </row>
    <row r="339" customFormat="false" ht="27.75" hidden="false" customHeight="true" outlineLevel="0" collapsed="false">
      <c r="A339" s="79"/>
      <c r="B339" s="80"/>
      <c r="C339" s="80"/>
      <c r="D339" s="80"/>
      <c r="E339" s="80"/>
      <c r="F339" s="80"/>
      <c r="G339" s="80"/>
      <c r="H339" s="80"/>
      <c r="I339" s="81"/>
      <c r="J339" s="80"/>
      <c r="K339" s="80"/>
      <c r="L339" s="81"/>
      <c r="M339" s="80"/>
      <c r="N339" s="80"/>
      <c r="O339" s="79"/>
      <c r="P339" s="79"/>
      <c r="Q339" s="80"/>
      <c r="R339" s="81"/>
      <c r="S339" s="81"/>
      <c r="T339" s="81"/>
      <c r="U339" s="81"/>
    </row>
    <row r="340" customFormat="false" ht="27.75" hidden="false" customHeight="true" outlineLevel="0" collapsed="false">
      <c r="A340" s="79"/>
      <c r="B340" s="80"/>
      <c r="C340" s="80"/>
      <c r="D340" s="80"/>
      <c r="E340" s="80"/>
      <c r="F340" s="80"/>
      <c r="G340" s="80"/>
      <c r="H340" s="80"/>
      <c r="I340" s="81"/>
      <c r="J340" s="80"/>
      <c r="K340" s="80"/>
      <c r="L340" s="81"/>
      <c r="M340" s="80"/>
      <c r="N340" s="80"/>
      <c r="O340" s="79"/>
      <c r="P340" s="79"/>
      <c r="Q340" s="80"/>
      <c r="R340" s="81"/>
      <c r="S340" s="81"/>
      <c r="T340" s="81"/>
      <c r="U340" s="81"/>
    </row>
    <row r="341" customFormat="false" ht="27.75" hidden="false" customHeight="true" outlineLevel="0" collapsed="false">
      <c r="A341" s="79"/>
      <c r="B341" s="80"/>
      <c r="C341" s="80"/>
      <c r="D341" s="80"/>
      <c r="E341" s="80"/>
      <c r="F341" s="80"/>
      <c r="G341" s="80"/>
      <c r="H341" s="80"/>
      <c r="I341" s="81"/>
      <c r="J341" s="80"/>
      <c r="K341" s="80"/>
      <c r="L341" s="81"/>
      <c r="M341" s="80"/>
      <c r="N341" s="80"/>
      <c r="O341" s="79"/>
      <c r="P341" s="79"/>
      <c r="Q341" s="80"/>
      <c r="R341" s="81"/>
      <c r="S341" s="81"/>
      <c r="T341" s="81"/>
      <c r="U341" s="81"/>
    </row>
    <row r="342" customFormat="false" ht="27.75" hidden="false" customHeight="true" outlineLevel="0" collapsed="false">
      <c r="A342" s="79"/>
      <c r="B342" s="80"/>
      <c r="C342" s="80"/>
      <c r="D342" s="80"/>
      <c r="E342" s="80"/>
      <c r="F342" s="80"/>
      <c r="G342" s="80"/>
      <c r="H342" s="80"/>
      <c r="I342" s="81"/>
      <c r="J342" s="80"/>
      <c r="K342" s="80"/>
      <c r="L342" s="81"/>
      <c r="M342" s="80"/>
      <c r="N342" s="80"/>
      <c r="O342" s="79"/>
      <c r="P342" s="79"/>
      <c r="Q342" s="80"/>
      <c r="R342" s="81"/>
      <c r="S342" s="81"/>
      <c r="T342" s="81"/>
      <c r="U342" s="81"/>
    </row>
    <row r="343" customFormat="false" ht="27.75" hidden="false" customHeight="true" outlineLevel="0" collapsed="false">
      <c r="A343" s="79"/>
      <c r="B343" s="80"/>
      <c r="C343" s="80"/>
      <c r="D343" s="80"/>
      <c r="E343" s="80"/>
      <c r="F343" s="80"/>
      <c r="G343" s="80"/>
      <c r="H343" s="80"/>
      <c r="I343" s="81"/>
      <c r="J343" s="80"/>
      <c r="K343" s="80"/>
      <c r="L343" s="81"/>
      <c r="M343" s="80"/>
      <c r="N343" s="80"/>
      <c r="O343" s="79"/>
      <c r="P343" s="79"/>
      <c r="Q343" s="80"/>
      <c r="R343" s="81"/>
      <c r="S343" s="81"/>
      <c r="T343" s="81"/>
      <c r="U343" s="81"/>
    </row>
    <row r="344" customFormat="false" ht="27.75" hidden="false" customHeight="true" outlineLevel="0" collapsed="false">
      <c r="A344" s="79"/>
      <c r="B344" s="80"/>
      <c r="C344" s="80"/>
      <c r="D344" s="80"/>
      <c r="E344" s="80"/>
      <c r="F344" s="80"/>
      <c r="G344" s="80"/>
      <c r="H344" s="80"/>
      <c r="I344" s="81"/>
      <c r="J344" s="80"/>
      <c r="K344" s="80"/>
      <c r="L344" s="81"/>
      <c r="M344" s="80"/>
      <c r="N344" s="80"/>
      <c r="O344" s="79"/>
      <c r="P344" s="79"/>
      <c r="Q344" s="80"/>
      <c r="R344" s="81"/>
      <c r="S344" s="81"/>
      <c r="T344" s="81"/>
      <c r="U344" s="81"/>
    </row>
    <row r="345" customFormat="false" ht="27.75" hidden="false" customHeight="true" outlineLevel="0" collapsed="false">
      <c r="A345" s="79"/>
      <c r="B345" s="80"/>
      <c r="C345" s="80"/>
      <c r="D345" s="80"/>
      <c r="E345" s="80"/>
      <c r="F345" s="80"/>
      <c r="G345" s="80"/>
      <c r="H345" s="80"/>
      <c r="I345" s="81"/>
      <c r="J345" s="80"/>
      <c r="K345" s="80"/>
      <c r="L345" s="81"/>
      <c r="M345" s="80"/>
      <c r="N345" s="80"/>
      <c r="O345" s="79"/>
      <c r="P345" s="79"/>
      <c r="Q345" s="80"/>
      <c r="R345" s="81"/>
      <c r="S345" s="81"/>
      <c r="T345" s="81"/>
      <c r="U345" s="81"/>
    </row>
    <row r="346" customFormat="false" ht="27.75" hidden="false" customHeight="true" outlineLevel="0" collapsed="false">
      <c r="A346" s="79"/>
      <c r="B346" s="80"/>
      <c r="C346" s="80"/>
      <c r="D346" s="80"/>
      <c r="E346" s="80"/>
      <c r="F346" s="80"/>
      <c r="G346" s="80"/>
      <c r="H346" s="80"/>
      <c r="I346" s="81"/>
      <c r="J346" s="80"/>
      <c r="K346" s="80"/>
      <c r="L346" s="81"/>
      <c r="M346" s="80"/>
      <c r="N346" s="80"/>
      <c r="O346" s="79"/>
      <c r="P346" s="79"/>
      <c r="Q346" s="80"/>
      <c r="R346" s="81"/>
      <c r="S346" s="81"/>
      <c r="T346" s="81"/>
      <c r="U346" s="81"/>
    </row>
    <row r="347" customFormat="false" ht="27.75" hidden="false" customHeight="true" outlineLevel="0" collapsed="false">
      <c r="A347" s="79"/>
      <c r="B347" s="80"/>
      <c r="C347" s="80"/>
      <c r="D347" s="80"/>
      <c r="E347" s="80"/>
      <c r="F347" s="80"/>
      <c r="G347" s="80"/>
      <c r="H347" s="80"/>
      <c r="I347" s="81"/>
      <c r="J347" s="80"/>
      <c r="K347" s="80"/>
      <c r="L347" s="81"/>
      <c r="M347" s="80"/>
      <c r="N347" s="80"/>
      <c r="O347" s="79"/>
      <c r="P347" s="79"/>
      <c r="Q347" s="80"/>
      <c r="R347" s="81"/>
      <c r="S347" s="81"/>
      <c r="T347" s="81"/>
      <c r="U347" s="81"/>
    </row>
    <row r="348" customFormat="false" ht="27.75" hidden="false" customHeight="true" outlineLevel="0" collapsed="false">
      <c r="A348" s="79"/>
      <c r="B348" s="80"/>
      <c r="C348" s="80"/>
      <c r="D348" s="80"/>
      <c r="E348" s="80"/>
      <c r="F348" s="80"/>
      <c r="G348" s="80"/>
      <c r="H348" s="80"/>
      <c r="I348" s="81"/>
      <c r="J348" s="80"/>
      <c r="K348" s="80"/>
      <c r="L348" s="81"/>
      <c r="M348" s="80"/>
      <c r="N348" s="80"/>
      <c r="O348" s="79"/>
      <c r="P348" s="79"/>
      <c r="Q348" s="80"/>
      <c r="R348" s="81"/>
      <c r="S348" s="81"/>
      <c r="T348" s="81"/>
      <c r="U348" s="81"/>
    </row>
    <row r="349" customFormat="false" ht="27.75" hidden="false" customHeight="true" outlineLevel="0" collapsed="false">
      <c r="A349" s="79"/>
      <c r="B349" s="80"/>
      <c r="C349" s="80"/>
      <c r="D349" s="80"/>
      <c r="E349" s="80"/>
      <c r="F349" s="80"/>
      <c r="G349" s="80"/>
      <c r="H349" s="80"/>
      <c r="I349" s="81"/>
      <c r="J349" s="80"/>
      <c r="K349" s="80"/>
      <c r="L349" s="81"/>
      <c r="M349" s="80"/>
      <c r="N349" s="80"/>
      <c r="O349" s="79"/>
      <c r="P349" s="79"/>
      <c r="Q349" s="80"/>
      <c r="R349" s="81"/>
      <c r="S349" s="81"/>
      <c r="T349" s="81"/>
      <c r="U349" s="81"/>
    </row>
    <row r="350" customFormat="false" ht="27.75" hidden="false" customHeight="true" outlineLevel="0" collapsed="false">
      <c r="A350" s="79"/>
      <c r="B350" s="80"/>
      <c r="C350" s="80"/>
      <c r="D350" s="80"/>
      <c r="E350" s="80"/>
      <c r="F350" s="80"/>
      <c r="G350" s="80"/>
      <c r="H350" s="80"/>
      <c r="I350" s="81"/>
      <c r="J350" s="80"/>
      <c r="K350" s="80"/>
      <c r="L350" s="81"/>
      <c r="M350" s="80"/>
      <c r="N350" s="80"/>
      <c r="O350" s="79"/>
      <c r="P350" s="79"/>
      <c r="Q350" s="80"/>
      <c r="R350" s="81"/>
      <c r="S350" s="81"/>
      <c r="T350" s="81"/>
      <c r="U350" s="81"/>
    </row>
    <row r="351" customFormat="false" ht="27.75" hidden="false" customHeight="true" outlineLevel="0" collapsed="false">
      <c r="A351" s="79"/>
      <c r="B351" s="80"/>
      <c r="C351" s="80"/>
      <c r="D351" s="80"/>
      <c r="E351" s="80"/>
      <c r="F351" s="80"/>
      <c r="G351" s="80"/>
      <c r="H351" s="80"/>
      <c r="I351" s="81"/>
      <c r="J351" s="80"/>
      <c r="K351" s="80"/>
      <c r="L351" s="81"/>
      <c r="M351" s="80"/>
      <c r="N351" s="80"/>
      <c r="O351" s="79"/>
      <c r="P351" s="79"/>
      <c r="Q351" s="80"/>
      <c r="R351" s="81"/>
      <c r="S351" s="81"/>
      <c r="T351" s="81"/>
      <c r="U351" s="81"/>
    </row>
    <row r="352" customFormat="false" ht="27.75" hidden="false" customHeight="true" outlineLevel="0" collapsed="false">
      <c r="A352" s="79"/>
      <c r="B352" s="80"/>
      <c r="C352" s="80"/>
      <c r="D352" s="80"/>
      <c r="E352" s="80"/>
      <c r="F352" s="80"/>
      <c r="G352" s="80"/>
      <c r="H352" s="80"/>
      <c r="I352" s="81"/>
      <c r="J352" s="80"/>
      <c r="K352" s="80"/>
      <c r="L352" s="81"/>
      <c r="M352" s="80"/>
      <c r="N352" s="80"/>
      <c r="O352" s="79"/>
      <c r="P352" s="79"/>
      <c r="Q352" s="80"/>
      <c r="R352" s="81"/>
      <c r="S352" s="81"/>
      <c r="T352" s="81"/>
      <c r="U352" s="81"/>
    </row>
    <row r="353" customFormat="false" ht="27.75" hidden="false" customHeight="true" outlineLevel="0" collapsed="false">
      <c r="A353" s="79"/>
      <c r="B353" s="80"/>
      <c r="C353" s="80"/>
      <c r="D353" s="80"/>
      <c r="E353" s="80"/>
      <c r="F353" s="80"/>
      <c r="G353" s="80"/>
      <c r="H353" s="80"/>
      <c r="I353" s="81"/>
      <c r="J353" s="80"/>
      <c r="K353" s="80"/>
      <c r="L353" s="81"/>
      <c r="M353" s="80"/>
      <c r="N353" s="80"/>
      <c r="O353" s="79"/>
      <c r="P353" s="79"/>
      <c r="Q353" s="80"/>
      <c r="R353" s="81"/>
      <c r="S353" s="81"/>
      <c r="T353" s="81"/>
      <c r="U353" s="81"/>
    </row>
    <row r="354" customFormat="false" ht="27.75" hidden="false" customHeight="true" outlineLevel="0" collapsed="false">
      <c r="A354" s="79"/>
      <c r="B354" s="80"/>
      <c r="C354" s="80"/>
      <c r="D354" s="80"/>
      <c r="E354" s="80"/>
      <c r="F354" s="80"/>
      <c r="G354" s="80"/>
      <c r="H354" s="80"/>
      <c r="I354" s="81"/>
      <c r="J354" s="80"/>
      <c r="K354" s="80"/>
      <c r="L354" s="81"/>
      <c r="M354" s="80"/>
      <c r="N354" s="80"/>
      <c r="O354" s="79"/>
      <c r="P354" s="79"/>
      <c r="Q354" s="80"/>
      <c r="R354" s="81"/>
      <c r="S354" s="81"/>
      <c r="T354" s="81"/>
      <c r="U354" s="81"/>
    </row>
    <row r="355" customFormat="false" ht="27.75" hidden="false" customHeight="true" outlineLevel="0" collapsed="false">
      <c r="A355" s="79"/>
      <c r="B355" s="80"/>
      <c r="C355" s="80"/>
      <c r="D355" s="80"/>
      <c r="E355" s="80"/>
      <c r="F355" s="80"/>
      <c r="G355" s="80"/>
      <c r="H355" s="80"/>
      <c r="I355" s="81"/>
      <c r="J355" s="80"/>
      <c r="K355" s="80"/>
      <c r="L355" s="81"/>
      <c r="M355" s="80"/>
      <c r="N355" s="80"/>
      <c r="O355" s="79"/>
      <c r="P355" s="79"/>
      <c r="Q355" s="80"/>
      <c r="R355" s="81"/>
      <c r="S355" s="81"/>
      <c r="T355" s="81"/>
      <c r="U355" s="81"/>
    </row>
    <row r="356" customFormat="false" ht="27.75" hidden="false" customHeight="true" outlineLevel="0" collapsed="false">
      <c r="A356" s="79"/>
      <c r="B356" s="80"/>
      <c r="C356" s="80"/>
      <c r="D356" s="80"/>
      <c r="E356" s="80"/>
      <c r="F356" s="80"/>
      <c r="G356" s="80"/>
      <c r="H356" s="80"/>
      <c r="I356" s="81"/>
      <c r="J356" s="80"/>
      <c r="K356" s="80"/>
      <c r="L356" s="81"/>
      <c r="M356" s="80"/>
      <c r="N356" s="80"/>
      <c r="O356" s="79"/>
      <c r="P356" s="79"/>
      <c r="Q356" s="80"/>
      <c r="R356" s="81"/>
      <c r="S356" s="81"/>
      <c r="T356" s="81"/>
      <c r="U356" s="81"/>
    </row>
    <row r="357" customFormat="false" ht="27.75" hidden="false" customHeight="true" outlineLevel="0" collapsed="false">
      <c r="A357" s="79"/>
      <c r="B357" s="80"/>
      <c r="C357" s="80"/>
      <c r="D357" s="80"/>
      <c r="E357" s="80"/>
      <c r="F357" s="80"/>
      <c r="G357" s="80"/>
      <c r="H357" s="80"/>
      <c r="I357" s="81"/>
      <c r="J357" s="80"/>
      <c r="K357" s="80"/>
      <c r="L357" s="81"/>
      <c r="M357" s="80"/>
      <c r="N357" s="80"/>
      <c r="O357" s="79"/>
      <c r="P357" s="79"/>
      <c r="Q357" s="80"/>
      <c r="R357" s="81"/>
      <c r="S357" s="81"/>
      <c r="T357" s="81"/>
      <c r="U357" s="81"/>
    </row>
    <row r="358" customFormat="false" ht="27.75" hidden="false" customHeight="true" outlineLevel="0" collapsed="false">
      <c r="A358" s="79"/>
      <c r="B358" s="80"/>
      <c r="C358" s="80"/>
      <c r="D358" s="80"/>
      <c r="E358" s="80"/>
      <c r="F358" s="80"/>
      <c r="G358" s="80"/>
      <c r="H358" s="80"/>
      <c r="I358" s="81"/>
      <c r="J358" s="80"/>
      <c r="K358" s="80"/>
      <c r="L358" s="81"/>
      <c r="M358" s="80"/>
      <c r="N358" s="80"/>
      <c r="O358" s="79"/>
      <c r="P358" s="79"/>
      <c r="Q358" s="80"/>
      <c r="R358" s="81"/>
      <c r="S358" s="81"/>
      <c r="T358" s="81"/>
      <c r="U358" s="81"/>
    </row>
    <row r="359" customFormat="false" ht="27.75" hidden="false" customHeight="true" outlineLevel="0" collapsed="false">
      <c r="A359" s="79"/>
      <c r="B359" s="80"/>
      <c r="C359" s="80"/>
      <c r="D359" s="80"/>
      <c r="E359" s="80"/>
      <c r="F359" s="80"/>
      <c r="G359" s="80"/>
      <c r="H359" s="80"/>
      <c r="I359" s="81"/>
      <c r="J359" s="80"/>
      <c r="K359" s="80"/>
      <c r="L359" s="81"/>
      <c r="M359" s="80"/>
      <c r="N359" s="80"/>
      <c r="O359" s="79"/>
      <c r="P359" s="79"/>
      <c r="Q359" s="80"/>
      <c r="R359" s="81"/>
      <c r="S359" s="81"/>
      <c r="T359" s="81"/>
      <c r="U359" s="81"/>
    </row>
    <row r="360" customFormat="false" ht="27.75" hidden="false" customHeight="true" outlineLevel="0" collapsed="false">
      <c r="A360" s="79"/>
      <c r="B360" s="80"/>
      <c r="C360" s="80"/>
      <c r="D360" s="80"/>
      <c r="E360" s="80"/>
      <c r="F360" s="80"/>
      <c r="G360" s="80"/>
      <c r="H360" s="80"/>
      <c r="I360" s="81"/>
      <c r="J360" s="80"/>
      <c r="K360" s="80"/>
      <c r="L360" s="81"/>
      <c r="M360" s="80"/>
      <c r="N360" s="80"/>
      <c r="O360" s="79"/>
      <c r="P360" s="79"/>
      <c r="Q360" s="80"/>
      <c r="R360" s="81"/>
      <c r="S360" s="81"/>
      <c r="T360" s="81"/>
      <c r="U360" s="81"/>
    </row>
    <row r="361" customFormat="false" ht="27.75" hidden="false" customHeight="true" outlineLevel="0" collapsed="false">
      <c r="A361" s="79"/>
      <c r="B361" s="80"/>
      <c r="C361" s="80"/>
      <c r="D361" s="80"/>
      <c r="E361" s="80"/>
      <c r="F361" s="80"/>
      <c r="G361" s="80"/>
      <c r="H361" s="80"/>
      <c r="I361" s="81"/>
      <c r="J361" s="80"/>
      <c r="K361" s="80"/>
      <c r="L361" s="81"/>
      <c r="M361" s="80"/>
      <c r="N361" s="80"/>
      <c r="O361" s="79"/>
      <c r="P361" s="79"/>
      <c r="Q361" s="80"/>
      <c r="R361" s="81"/>
      <c r="S361" s="81"/>
      <c r="T361" s="81"/>
      <c r="U361" s="81"/>
    </row>
    <row r="362" customFormat="false" ht="27.75" hidden="false" customHeight="true" outlineLevel="0" collapsed="false">
      <c r="A362" s="79"/>
      <c r="B362" s="80"/>
      <c r="C362" s="80"/>
      <c r="D362" s="80"/>
      <c r="E362" s="80"/>
      <c r="F362" s="80"/>
      <c r="G362" s="80"/>
      <c r="H362" s="80"/>
      <c r="I362" s="81"/>
      <c r="J362" s="80"/>
      <c r="K362" s="80"/>
      <c r="L362" s="81"/>
      <c r="M362" s="80"/>
      <c r="N362" s="80"/>
      <c r="O362" s="79"/>
      <c r="P362" s="79"/>
      <c r="Q362" s="80"/>
      <c r="R362" s="81"/>
      <c r="S362" s="81"/>
      <c r="T362" s="81"/>
      <c r="U362" s="81"/>
    </row>
    <row r="363" customFormat="false" ht="27.75" hidden="false" customHeight="true" outlineLevel="0" collapsed="false">
      <c r="A363" s="79"/>
      <c r="B363" s="80"/>
      <c r="C363" s="80"/>
      <c r="D363" s="80"/>
      <c r="E363" s="80"/>
      <c r="F363" s="80"/>
      <c r="G363" s="80"/>
      <c r="H363" s="80"/>
      <c r="I363" s="81"/>
      <c r="J363" s="80"/>
      <c r="K363" s="80"/>
      <c r="L363" s="81"/>
      <c r="M363" s="80"/>
      <c r="N363" s="80"/>
      <c r="O363" s="79"/>
      <c r="P363" s="79"/>
      <c r="Q363" s="80"/>
      <c r="R363" s="81"/>
      <c r="S363" s="81"/>
      <c r="T363" s="81"/>
      <c r="U363" s="81"/>
    </row>
    <row r="364" customFormat="false" ht="27.75" hidden="false" customHeight="true" outlineLevel="0" collapsed="false">
      <c r="A364" s="79"/>
      <c r="B364" s="80"/>
      <c r="C364" s="80"/>
      <c r="D364" s="80"/>
      <c r="E364" s="80"/>
      <c r="F364" s="80"/>
      <c r="G364" s="80"/>
      <c r="H364" s="80"/>
      <c r="I364" s="81"/>
      <c r="J364" s="80"/>
      <c r="K364" s="80"/>
      <c r="L364" s="81"/>
      <c r="M364" s="80"/>
      <c r="N364" s="80"/>
      <c r="O364" s="79"/>
      <c r="P364" s="79"/>
      <c r="Q364" s="80"/>
      <c r="R364" s="81"/>
      <c r="S364" s="81"/>
      <c r="T364" s="81"/>
      <c r="U364" s="81"/>
    </row>
    <row r="365" customFormat="false" ht="27.75" hidden="false" customHeight="true" outlineLevel="0" collapsed="false">
      <c r="A365" s="79"/>
      <c r="B365" s="80"/>
      <c r="C365" s="80"/>
      <c r="D365" s="80"/>
      <c r="E365" s="80"/>
      <c r="F365" s="80"/>
      <c r="G365" s="80"/>
      <c r="H365" s="80"/>
      <c r="I365" s="81"/>
      <c r="J365" s="80"/>
      <c r="K365" s="80"/>
      <c r="L365" s="81"/>
      <c r="M365" s="80"/>
      <c r="N365" s="80"/>
      <c r="O365" s="79"/>
      <c r="P365" s="79"/>
      <c r="Q365" s="80"/>
      <c r="R365" s="81"/>
      <c r="S365" s="81"/>
      <c r="T365" s="81"/>
      <c r="U365" s="81"/>
    </row>
    <row r="366" customFormat="false" ht="27.75" hidden="false" customHeight="true" outlineLevel="0" collapsed="false">
      <c r="A366" s="79"/>
      <c r="B366" s="80"/>
      <c r="C366" s="80"/>
      <c r="D366" s="80"/>
      <c r="E366" s="80"/>
      <c r="F366" s="80"/>
      <c r="G366" s="80"/>
      <c r="H366" s="80"/>
      <c r="I366" s="81"/>
      <c r="J366" s="80"/>
      <c r="K366" s="80"/>
      <c r="L366" s="81"/>
      <c r="M366" s="80"/>
      <c r="N366" s="80"/>
      <c r="O366" s="79"/>
      <c r="P366" s="79"/>
      <c r="Q366" s="80"/>
      <c r="R366" s="81"/>
      <c r="S366" s="81"/>
      <c r="T366" s="81"/>
      <c r="U366" s="81"/>
    </row>
    <row r="367" customFormat="false" ht="27.75" hidden="false" customHeight="true" outlineLevel="0" collapsed="false">
      <c r="A367" s="79"/>
      <c r="B367" s="80"/>
      <c r="C367" s="80"/>
      <c r="D367" s="80"/>
      <c r="E367" s="80"/>
      <c r="F367" s="80"/>
      <c r="G367" s="80"/>
      <c r="H367" s="80"/>
      <c r="I367" s="81"/>
      <c r="J367" s="80"/>
      <c r="K367" s="80"/>
      <c r="L367" s="81"/>
      <c r="M367" s="80"/>
      <c r="N367" s="80"/>
      <c r="O367" s="79"/>
      <c r="P367" s="79"/>
      <c r="Q367" s="80"/>
      <c r="R367" s="81"/>
      <c r="S367" s="81"/>
      <c r="T367" s="81"/>
      <c r="U367" s="81"/>
    </row>
    <row r="368" customFormat="false" ht="27.75" hidden="false" customHeight="true" outlineLevel="0" collapsed="false">
      <c r="A368" s="79"/>
      <c r="B368" s="80"/>
      <c r="C368" s="80"/>
      <c r="D368" s="80"/>
      <c r="E368" s="80"/>
      <c r="F368" s="80"/>
      <c r="G368" s="80"/>
      <c r="H368" s="80"/>
      <c r="I368" s="81"/>
      <c r="J368" s="80"/>
      <c r="K368" s="80"/>
      <c r="L368" s="81"/>
      <c r="M368" s="80"/>
      <c r="N368" s="80"/>
      <c r="O368" s="79"/>
      <c r="P368" s="79"/>
      <c r="Q368" s="80"/>
      <c r="R368" s="81"/>
      <c r="S368" s="81"/>
      <c r="T368" s="81"/>
      <c r="U368" s="81"/>
    </row>
    <row r="369" customFormat="false" ht="27.75" hidden="false" customHeight="true" outlineLevel="0" collapsed="false">
      <c r="A369" s="79"/>
      <c r="B369" s="80"/>
      <c r="C369" s="80"/>
      <c r="D369" s="80"/>
      <c r="E369" s="80"/>
      <c r="F369" s="80"/>
      <c r="G369" s="80"/>
      <c r="H369" s="80"/>
      <c r="I369" s="81"/>
      <c r="J369" s="80"/>
      <c r="K369" s="80"/>
      <c r="L369" s="81"/>
      <c r="M369" s="80"/>
      <c r="N369" s="80"/>
      <c r="O369" s="79"/>
      <c r="P369" s="79"/>
      <c r="Q369" s="80"/>
      <c r="R369" s="81"/>
      <c r="S369" s="81"/>
      <c r="T369" s="81"/>
      <c r="U369" s="81"/>
    </row>
    <row r="370" customFormat="false" ht="27.75" hidden="false" customHeight="true" outlineLevel="0" collapsed="false">
      <c r="A370" s="79"/>
      <c r="B370" s="80"/>
      <c r="C370" s="80"/>
      <c r="D370" s="80"/>
      <c r="E370" s="80"/>
      <c r="F370" s="80"/>
      <c r="G370" s="80"/>
      <c r="H370" s="80"/>
      <c r="I370" s="81"/>
      <c r="J370" s="80"/>
      <c r="K370" s="80"/>
      <c r="L370" s="81"/>
      <c r="M370" s="80"/>
      <c r="N370" s="80"/>
      <c r="O370" s="79"/>
      <c r="P370" s="79"/>
      <c r="Q370" s="80"/>
      <c r="R370" s="81"/>
      <c r="S370" s="81"/>
      <c r="T370" s="81"/>
      <c r="U370" s="81"/>
    </row>
    <row r="371" customFormat="false" ht="27.75" hidden="false" customHeight="true" outlineLevel="0" collapsed="false">
      <c r="A371" s="79"/>
      <c r="B371" s="80"/>
      <c r="C371" s="80"/>
      <c r="D371" s="80"/>
      <c r="E371" s="80"/>
      <c r="F371" s="80"/>
      <c r="G371" s="80"/>
      <c r="H371" s="80"/>
      <c r="I371" s="81"/>
      <c r="J371" s="80"/>
      <c r="K371" s="80"/>
      <c r="L371" s="81"/>
      <c r="M371" s="80"/>
      <c r="N371" s="80"/>
      <c r="O371" s="79"/>
      <c r="P371" s="79"/>
      <c r="Q371" s="80"/>
      <c r="R371" s="81"/>
      <c r="S371" s="81"/>
      <c r="T371" s="81"/>
      <c r="U371" s="81"/>
    </row>
    <row r="372" customFormat="false" ht="27.75" hidden="false" customHeight="true" outlineLevel="0" collapsed="false">
      <c r="A372" s="79"/>
      <c r="B372" s="80"/>
      <c r="C372" s="80"/>
      <c r="D372" s="80"/>
      <c r="E372" s="80"/>
      <c r="F372" s="80"/>
      <c r="G372" s="80"/>
      <c r="H372" s="80"/>
      <c r="I372" s="81"/>
      <c r="J372" s="80"/>
      <c r="K372" s="80"/>
      <c r="L372" s="81"/>
      <c r="M372" s="80"/>
      <c r="N372" s="80"/>
      <c r="O372" s="79"/>
      <c r="P372" s="79"/>
      <c r="Q372" s="80"/>
      <c r="R372" s="81"/>
      <c r="S372" s="81"/>
      <c r="T372" s="81"/>
      <c r="U372" s="81"/>
    </row>
    <row r="373" customFormat="false" ht="27.75" hidden="false" customHeight="true" outlineLevel="0" collapsed="false">
      <c r="A373" s="79"/>
      <c r="B373" s="80"/>
      <c r="C373" s="80"/>
      <c r="D373" s="80"/>
      <c r="E373" s="80"/>
      <c r="F373" s="80"/>
      <c r="G373" s="80"/>
      <c r="H373" s="80"/>
      <c r="I373" s="81"/>
      <c r="J373" s="80"/>
      <c r="K373" s="80"/>
      <c r="L373" s="81"/>
      <c r="M373" s="80"/>
      <c r="N373" s="80"/>
      <c r="O373" s="79"/>
      <c r="P373" s="79"/>
      <c r="Q373" s="80"/>
      <c r="R373" s="81"/>
      <c r="S373" s="81"/>
      <c r="T373" s="81"/>
      <c r="U373" s="81"/>
    </row>
    <row r="374" customFormat="false" ht="27.75" hidden="false" customHeight="true" outlineLevel="0" collapsed="false">
      <c r="A374" s="79"/>
      <c r="B374" s="80"/>
      <c r="C374" s="80"/>
      <c r="D374" s="80"/>
      <c r="E374" s="80"/>
      <c r="F374" s="80"/>
      <c r="G374" s="80"/>
      <c r="H374" s="80"/>
      <c r="I374" s="81"/>
      <c r="J374" s="80"/>
      <c r="K374" s="80"/>
      <c r="L374" s="81"/>
      <c r="M374" s="80"/>
      <c r="N374" s="80"/>
      <c r="O374" s="79"/>
      <c r="P374" s="79"/>
      <c r="Q374" s="80"/>
      <c r="R374" s="81"/>
      <c r="S374" s="81"/>
      <c r="T374" s="81"/>
      <c r="U374" s="81"/>
    </row>
    <row r="375" customFormat="false" ht="27.75" hidden="false" customHeight="true" outlineLevel="0" collapsed="false">
      <c r="A375" s="79"/>
      <c r="B375" s="80"/>
      <c r="C375" s="80"/>
      <c r="D375" s="80"/>
      <c r="E375" s="80"/>
      <c r="F375" s="80"/>
      <c r="G375" s="80"/>
      <c r="H375" s="80"/>
      <c r="I375" s="81"/>
      <c r="J375" s="80"/>
      <c r="K375" s="80"/>
      <c r="L375" s="81"/>
      <c r="M375" s="80"/>
      <c r="N375" s="80"/>
      <c r="O375" s="79"/>
      <c r="P375" s="79"/>
      <c r="Q375" s="80"/>
      <c r="R375" s="81"/>
      <c r="S375" s="81"/>
      <c r="T375" s="81"/>
      <c r="U375" s="81"/>
    </row>
    <row r="376" customFormat="false" ht="27.75" hidden="false" customHeight="true" outlineLevel="0" collapsed="false">
      <c r="A376" s="79"/>
      <c r="B376" s="80"/>
      <c r="C376" s="80"/>
      <c r="D376" s="80"/>
      <c r="E376" s="80"/>
      <c r="F376" s="80"/>
      <c r="G376" s="80"/>
      <c r="H376" s="80"/>
      <c r="I376" s="81"/>
      <c r="J376" s="80"/>
      <c r="K376" s="80"/>
      <c r="L376" s="81"/>
      <c r="M376" s="80"/>
      <c r="N376" s="80"/>
      <c r="O376" s="79"/>
      <c r="P376" s="79"/>
      <c r="Q376" s="80"/>
      <c r="R376" s="81"/>
      <c r="S376" s="81"/>
      <c r="T376" s="81"/>
      <c r="U376" s="81"/>
    </row>
    <row r="377" customFormat="false" ht="27.75" hidden="false" customHeight="true" outlineLevel="0" collapsed="false">
      <c r="A377" s="79"/>
      <c r="B377" s="80"/>
      <c r="C377" s="80"/>
      <c r="D377" s="80"/>
      <c r="E377" s="80"/>
      <c r="F377" s="80"/>
      <c r="G377" s="80"/>
      <c r="H377" s="80"/>
      <c r="I377" s="81"/>
      <c r="J377" s="80"/>
      <c r="K377" s="80"/>
      <c r="L377" s="81"/>
      <c r="M377" s="80"/>
      <c r="N377" s="80"/>
      <c r="O377" s="79"/>
      <c r="P377" s="79"/>
      <c r="Q377" s="80"/>
      <c r="R377" s="81"/>
      <c r="S377" s="81"/>
      <c r="T377" s="81"/>
      <c r="U377" s="81"/>
    </row>
    <row r="378" customFormat="false" ht="27.75" hidden="false" customHeight="true" outlineLevel="0" collapsed="false">
      <c r="A378" s="79"/>
      <c r="B378" s="80"/>
      <c r="C378" s="80"/>
      <c r="D378" s="80"/>
      <c r="E378" s="80"/>
      <c r="F378" s="80"/>
      <c r="G378" s="80"/>
      <c r="H378" s="80"/>
      <c r="I378" s="81"/>
      <c r="J378" s="80"/>
      <c r="K378" s="80"/>
      <c r="L378" s="81"/>
      <c r="M378" s="80"/>
      <c r="N378" s="80"/>
      <c r="O378" s="79"/>
      <c r="P378" s="79"/>
      <c r="Q378" s="80"/>
      <c r="R378" s="81"/>
      <c r="S378" s="81"/>
      <c r="T378" s="81"/>
      <c r="U378" s="81"/>
    </row>
    <row r="379" customFormat="false" ht="27.75" hidden="false" customHeight="true" outlineLevel="0" collapsed="false">
      <c r="A379" s="79"/>
      <c r="B379" s="80"/>
      <c r="C379" s="80"/>
      <c r="D379" s="80"/>
      <c r="E379" s="80"/>
      <c r="F379" s="80"/>
      <c r="G379" s="80"/>
      <c r="H379" s="80"/>
      <c r="I379" s="81"/>
      <c r="J379" s="80"/>
      <c r="K379" s="80"/>
      <c r="L379" s="81"/>
      <c r="M379" s="80"/>
      <c r="N379" s="80"/>
      <c r="O379" s="79"/>
      <c r="P379" s="79"/>
      <c r="Q379" s="80"/>
      <c r="R379" s="81"/>
      <c r="S379" s="81"/>
      <c r="T379" s="81"/>
      <c r="U379" s="81"/>
    </row>
    <row r="380" customFormat="false" ht="27.75" hidden="false" customHeight="true" outlineLevel="0" collapsed="false">
      <c r="A380" s="79"/>
      <c r="B380" s="80"/>
      <c r="C380" s="80"/>
      <c r="D380" s="80"/>
      <c r="E380" s="80"/>
      <c r="F380" s="80"/>
      <c r="G380" s="80"/>
      <c r="H380" s="80"/>
      <c r="I380" s="81"/>
      <c r="J380" s="80"/>
      <c r="K380" s="80"/>
      <c r="L380" s="81"/>
      <c r="M380" s="80"/>
      <c r="N380" s="80"/>
      <c r="O380" s="79"/>
      <c r="P380" s="79"/>
      <c r="Q380" s="80"/>
      <c r="R380" s="81"/>
      <c r="S380" s="81"/>
      <c r="T380" s="81"/>
      <c r="U380" s="81"/>
    </row>
    <row r="381" customFormat="false" ht="27.75" hidden="false" customHeight="true" outlineLevel="0" collapsed="false">
      <c r="A381" s="79"/>
      <c r="B381" s="80"/>
      <c r="C381" s="80"/>
      <c r="D381" s="80"/>
      <c r="E381" s="80"/>
      <c r="F381" s="80"/>
      <c r="G381" s="80"/>
      <c r="H381" s="80"/>
      <c r="I381" s="81"/>
      <c r="J381" s="80"/>
      <c r="K381" s="80"/>
      <c r="L381" s="81"/>
      <c r="M381" s="80"/>
      <c r="N381" s="80"/>
      <c r="O381" s="79"/>
      <c r="P381" s="79"/>
      <c r="Q381" s="80"/>
      <c r="R381" s="81"/>
      <c r="S381" s="81"/>
      <c r="T381" s="81"/>
      <c r="U381" s="81"/>
    </row>
    <row r="382" customFormat="false" ht="27.75" hidden="false" customHeight="true" outlineLevel="0" collapsed="false">
      <c r="A382" s="79"/>
      <c r="B382" s="80"/>
      <c r="C382" s="80"/>
      <c r="D382" s="80"/>
      <c r="E382" s="80"/>
      <c r="F382" s="80"/>
      <c r="G382" s="80"/>
      <c r="H382" s="80"/>
      <c r="I382" s="81"/>
      <c r="J382" s="80"/>
      <c r="K382" s="80"/>
      <c r="L382" s="81"/>
      <c r="M382" s="80"/>
      <c r="N382" s="80"/>
      <c r="O382" s="79"/>
      <c r="P382" s="79"/>
      <c r="Q382" s="80"/>
      <c r="R382" s="81"/>
      <c r="S382" s="81"/>
      <c r="T382" s="81"/>
      <c r="U382" s="81"/>
    </row>
    <row r="383" customFormat="false" ht="27.75" hidden="false" customHeight="true" outlineLevel="0" collapsed="false">
      <c r="A383" s="79"/>
      <c r="B383" s="80"/>
      <c r="C383" s="80"/>
      <c r="D383" s="80"/>
      <c r="E383" s="80"/>
      <c r="F383" s="80"/>
      <c r="G383" s="80"/>
      <c r="H383" s="80"/>
      <c r="I383" s="81"/>
      <c r="J383" s="80"/>
      <c r="K383" s="80"/>
      <c r="L383" s="81"/>
      <c r="M383" s="80"/>
      <c r="N383" s="80"/>
      <c r="O383" s="79"/>
      <c r="P383" s="79"/>
      <c r="Q383" s="80"/>
      <c r="R383" s="81"/>
      <c r="S383" s="81"/>
      <c r="T383" s="81"/>
      <c r="U383" s="81"/>
    </row>
    <row r="384" customFormat="false" ht="27.75" hidden="false" customHeight="true" outlineLevel="0" collapsed="false">
      <c r="A384" s="79"/>
      <c r="B384" s="80"/>
      <c r="C384" s="80"/>
      <c r="D384" s="80"/>
      <c r="E384" s="80"/>
      <c r="F384" s="80"/>
      <c r="G384" s="80"/>
      <c r="H384" s="80"/>
      <c r="I384" s="81"/>
      <c r="J384" s="80"/>
      <c r="K384" s="80"/>
      <c r="L384" s="81"/>
      <c r="M384" s="80"/>
      <c r="N384" s="80"/>
      <c r="O384" s="79"/>
      <c r="P384" s="79"/>
      <c r="Q384" s="80"/>
      <c r="R384" s="81"/>
      <c r="S384" s="81"/>
      <c r="T384" s="81"/>
      <c r="U384" s="81"/>
    </row>
    <row r="385" customFormat="false" ht="27.75" hidden="false" customHeight="true" outlineLevel="0" collapsed="false">
      <c r="A385" s="79"/>
      <c r="B385" s="80"/>
      <c r="C385" s="80"/>
      <c r="D385" s="80"/>
      <c r="E385" s="80"/>
      <c r="F385" s="80"/>
      <c r="G385" s="80"/>
      <c r="H385" s="80"/>
      <c r="I385" s="81"/>
      <c r="J385" s="80"/>
      <c r="K385" s="80"/>
      <c r="L385" s="81"/>
      <c r="M385" s="80"/>
      <c r="N385" s="80"/>
      <c r="O385" s="79"/>
      <c r="P385" s="79"/>
      <c r="Q385" s="80"/>
      <c r="R385" s="81"/>
      <c r="S385" s="81"/>
      <c r="T385" s="81"/>
      <c r="U385" s="81"/>
    </row>
    <row r="386" customFormat="false" ht="27.75" hidden="false" customHeight="true" outlineLevel="0" collapsed="false">
      <c r="A386" s="79"/>
      <c r="B386" s="80"/>
      <c r="C386" s="80"/>
      <c r="D386" s="80"/>
      <c r="E386" s="80"/>
      <c r="F386" s="80"/>
      <c r="G386" s="80"/>
      <c r="H386" s="80"/>
      <c r="I386" s="81"/>
      <c r="J386" s="80"/>
      <c r="K386" s="80"/>
      <c r="L386" s="81"/>
      <c r="M386" s="80"/>
      <c r="N386" s="80"/>
      <c r="O386" s="79"/>
      <c r="P386" s="79"/>
      <c r="Q386" s="80"/>
      <c r="R386" s="81"/>
      <c r="S386" s="81"/>
      <c r="T386" s="81"/>
      <c r="U386" s="81"/>
    </row>
    <row r="387" customFormat="false" ht="27.75" hidden="false" customHeight="true" outlineLevel="0" collapsed="false">
      <c r="A387" s="79"/>
      <c r="B387" s="80"/>
      <c r="C387" s="80"/>
      <c r="D387" s="80"/>
      <c r="E387" s="80"/>
      <c r="F387" s="80"/>
      <c r="G387" s="80"/>
      <c r="H387" s="80"/>
      <c r="I387" s="81"/>
      <c r="J387" s="80"/>
      <c r="K387" s="80"/>
      <c r="L387" s="81"/>
      <c r="M387" s="80"/>
      <c r="N387" s="80"/>
      <c r="O387" s="79"/>
      <c r="P387" s="79"/>
      <c r="Q387" s="80"/>
      <c r="R387" s="81"/>
      <c r="S387" s="81"/>
      <c r="T387" s="81"/>
      <c r="U387" s="81"/>
    </row>
    <row r="388" customFormat="false" ht="27.75" hidden="false" customHeight="true" outlineLevel="0" collapsed="false">
      <c r="A388" s="79"/>
      <c r="B388" s="80"/>
      <c r="C388" s="80"/>
      <c r="D388" s="80"/>
      <c r="E388" s="80"/>
      <c r="F388" s="80"/>
      <c r="G388" s="80"/>
      <c r="H388" s="80"/>
      <c r="I388" s="81"/>
      <c r="J388" s="80"/>
      <c r="K388" s="80"/>
      <c r="L388" s="81"/>
      <c r="M388" s="80"/>
      <c r="N388" s="80"/>
      <c r="O388" s="79"/>
      <c r="P388" s="79"/>
      <c r="Q388" s="80"/>
      <c r="R388" s="81"/>
      <c r="S388" s="81"/>
      <c r="T388" s="81"/>
      <c r="U388" s="81"/>
    </row>
    <row r="389" customFormat="false" ht="27.75" hidden="false" customHeight="true" outlineLevel="0" collapsed="false">
      <c r="A389" s="79"/>
      <c r="B389" s="80"/>
      <c r="C389" s="80"/>
      <c r="D389" s="80"/>
      <c r="E389" s="80"/>
      <c r="F389" s="80"/>
      <c r="G389" s="80"/>
      <c r="H389" s="80"/>
      <c r="I389" s="81"/>
      <c r="J389" s="80"/>
      <c r="K389" s="80"/>
      <c r="L389" s="81"/>
      <c r="M389" s="80"/>
      <c r="N389" s="80"/>
      <c r="O389" s="79"/>
      <c r="P389" s="79"/>
      <c r="Q389" s="80"/>
      <c r="R389" s="81"/>
      <c r="S389" s="81"/>
      <c r="T389" s="81"/>
      <c r="U389" s="81"/>
    </row>
    <row r="390" customFormat="false" ht="27.75" hidden="false" customHeight="true" outlineLevel="0" collapsed="false">
      <c r="A390" s="79"/>
      <c r="B390" s="80"/>
      <c r="C390" s="80"/>
      <c r="D390" s="80"/>
      <c r="E390" s="80"/>
      <c r="F390" s="80"/>
      <c r="G390" s="80"/>
      <c r="H390" s="80"/>
      <c r="I390" s="81"/>
      <c r="J390" s="80"/>
      <c r="K390" s="80"/>
      <c r="L390" s="81"/>
      <c r="M390" s="80"/>
      <c r="N390" s="80"/>
      <c r="O390" s="79"/>
      <c r="P390" s="79"/>
      <c r="Q390" s="80"/>
      <c r="R390" s="81"/>
      <c r="S390" s="81"/>
      <c r="T390" s="81"/>
      <c r="U390" s="81"/>
    </row>
    <row r="391" customFormat="false" ht="27.75" hidden="false" customHeight="true" outlineLevel="0" collapsed="false">
      <c r="A391" s="79"/>
      <c r="B391" s="80"/>
      <c r="C391" s="80"/>
      <c r="D391" s="80"/>
      <c r="E391" s="80"/>
      <c r="F391" s="80"/>
      <c r="G391" s="80"/>
      <c r="H391" s="80"/>
      <c r="I391" s="81"/>
      <c r="J391" s="80"/>
      <c r="K391" s="80"/>
      <c r="L391" s="81"/>
      <c r="M391" s="80"/>
      <c r="N391" s="80"/>
      <c r="O391" s="79"/>
      <c r="P391" s="79"/>
      <c r="Q391" s="80"/>
      <c r="R391" s="81"/>
      <c r="S391" s="81"/>
      <c r="T391" s="81"/>
      <c r="U391" s="81"/>
    </row>
    <row r="392" customFormat="false" ht="27.75" hidden="false" customHeight="true" outlineLevel="0" collapsed="false">
      <c r="A392" s="79"/>
      <c r="B392" s="80"/>
      <c r="C392" s="80"/>
      <c r="D392" s="80"/>
      <c r="E392" s="80"/>
      <c r="F392" s="80"/>
      <c r="G392" s="80"/>
      <c r="H392" s="80"/>
      <c r="I392" s="81"/>
      <c r="J392" s="80"/>
      <c r="K392" s="80"/>
      <c r="L392" s="81"/>
      <c r="M392" s="80"/>
      <c r="N392" s="80"/>
      <c r="O392" s="79"/>
      <c r="P392" s="79"/>
      <c r="Q392" s="80"/>
      <c r="R392" s="81"/>
      <c r="S392" s="81"/>
      <c r="T392" s="81"/>
      <c r="U392" s="81"/>
    </row>
    <row r="393" customFormat="false" ht="27.75" hidden="false" customHeight="true" outlineLevel="0" collapsed="false">
      <c r="A393" s="79"/>
      <c r="B393" s="80"/>
      <c r="C393" s="80"/>
      <c r="D393" s="80"/>
      <c r="E393" s="80"/>
      <c r="F393" s="80"/>
      <c r="G393" s="80"/>
      <c r="H393" s="80"/>
      <c r="I393" s="81"/>
      <c r="J393" s="80"/>
      <c r="K393" s="80"/>
      <c r="L393" s="81"/>
      <c r="M393" s="80"/>
      <c r="N393" s="80"/>
      <c r="O393" s="79"/>
      <c r="P393" s="79"/>
      <c r="Q393" s="80"/>
      <c r="R393" s="81"/>
      <c r="S393" s="81"/>
      <c r="T393" s="81"/>
      <c r="U393" s="81"/>
    </row>
    <row r="394" customFormat="false" ht="27.75" hidden="false" customHeight="true" outlineLevel="0" collapsed="false">
      <c r="A394" s="79"/>
      <c r="B394" s="80"/>
      <c r="C394" s="80"/>
      <c r="D394" s="80"/>
      <c r="E394" s="80"/>
      <c r="F394" s="80"/>
      <c r="G394" s="80"/>
      <c r="H394" s="80"/>
      <c r="I394" s="81"/>
      <c r="J394" s="80"/>
      <c r="K394" s="80"/>
      <c r="L394" s="81"/>
      <c r="M394" s="80"/>
      <c r="N394" s="80"/>
      <c r="O394" s="79"/>
      <c r="P394" s="79"/>
      <c r="Q394" s="80"/>
      <c r="R394" s="81"/>
      <c r="S394" s="81"/>
      <c r="T394" s="81"/>
      <c r="U394" s="81"/>
    </row>
    <row r="395" customFormat="false" ht="27.75" hidden="false" customHeight="true" outlineLevel="0" collapsed="false">
      <c r="A395" s="79"/>
      <c r="B395" s="80"/>
      <c r="C395" s="80"/>
      <c r="D395" s="80"/>
      <c r="E395" s="80"/>
      <c r="F395" s="80"/>
      <c r="G395" s="80"/>
      <c r="H395" s="80"/>
      <c r="I395" s="81"/>
      <c r="J395" s="80"/>
      <c r="K395" s="80"/>
      <c r="L395" s="81"/>
      <c r="M395" s="80"/>
      <c r="N395" s="80"/>
      <c r="O395" s="79"/>
      <c r="P395" s="79"/>
      <c r="Q395" s="80"/>
      <c r="R395" s="81"/>
      <c r="S395" s="81"/>
      <c r="T395" s="81"/>
      <c r="U395" s="81"/>
    </row>
    <row r="396" customFormat="false" ht="27.75" hidden="false" customHeight="true" outlineLevel="0" collapsed="false">
      <c r="A396" s="79"/>
      <c r="B396" s="80"/>
      <c r="C396" s="80"/>
      <c r="D396" s="80"/>
      <c r="E396" s="80"/>
      <c r="F396" s="80"/>
      <c r="G396" s="80"/>
      <c r="H396" s="80"/>
      <c r="I396" s="81"/>
      <c r="J396" s="80"/>
      <c r="K396" s="80"/>
      <c r="L396" s="81"/>
      <c r="M396" s="80"/>
      <c r="N396" s="80"/>
      <c r="O396" s="79"/>
      <c r="P396" s="79"/>
      <c r="Q396" s="80"/>
      <c r="R396" s="81"/>
      <c r="S396" s="81"/>
      <c r="T396" s="81"/>
      <c r="U396" s="81"/>
    </row>
    <row r="397" customFormat="false" ht="27.75" hidden="false" customHeight="true" outlineLevel="0" collapsed="false">
      <c r="A397" s="79"/>
      <c r="B397" s="80"/>
      <c r="C397" s="80"/>
      <c r="D397" s="80"/>
      <c r="E397" s="80"/>
      <c r="F397" s="80"/>
      <c r="G397" s="80"/>
      <c r="H397" s="80"/>
      <c r="I397" s="81"/>
      <c r="J397" s="80"/>
      <c r="K397" s="80"/>
      <c r="L397" s="81"/>
      <c r="M397" s="80"/>
      <c r="N397" s="80"/>
      <c r="O397" s="79"/>
      <c r="P397" s="79"/>
      <c r="Q397" s="80"/>
      <c r="R397" s="81"/>
      <c r="S397" s="81"/>
      <c r="T397" s="81"/>
      <c r="U397" s="81"/>
    </row>
    <row r="398" customFormat="false" ht="27.75" hidden="false" customHeight="true" outlineLevel="0" collapsed="false">
      <c r="A398" s="79"/>
      <c r="B398" s="80"/>
      <c r="C398" s="80"/>
      <c r="D398" s="80"/>
      <c r="E398" s="80"/>
      <c r="F398" s="80"/>
      <c r="G398" s="80"/>
      <c r="H398" s="80"/>
      <c r="I398" s="81"/>
      <c r="J398" s="80"/>
      <c r="K398" s="80"/>
      <c r="L398" s="81"/>
      <c r="M398" s="80"/>
      <c r="N398" s="80"/>
      <c r="O398" s="79"/>
      <c r="P398" s="79"/>
      <c r="Q398" s="80"/>
      <c r="R398" s="81"/>
      <c r="S398" s="81"/>
      <c r="T398" s="81"/>
      <c r="U398" s="81"/>
    </row>
    <row r="399" customFormat="false" ht="27.75" hidden="false" customHeight="true" outlineLevel="0" collapsed="false">
      <c r="A399" s="79"/>
      <c r="B399" s="80"/>
      <c r="C399" s="80"/>
      <c r="D399" s="80"/>
      <c r="E399" s="80"/>
      <c r="F399" s="80"/>
      <c r="G399" s="80"/>
      <c r="H399" s="80"/>
      <c r="I399" s="81"/>
      <c r="J399" s="80"/>
      <c r="K399" s="80"/>
      <c r="L399" s="81"/>
      <c r="M399" s="80"/>
      <c r="N399" s="80"/>
      <c r="O399" s="79"/>
      <c r="P399" s="79"/>
      <c r="Q399" s="80"/>
      <c r="R399" s="81"/>
      <c r="S399" s="81"/>
      <c r="T399" s="81"/>
      <c r="U399" s="81"/>
    </row>
    <row r="400" customFormat="false" ht="27.75" hidden="false" customHeight="true" outlineLevel="0" collapsed="false">
      <c r="A400" s="79"/>
      <c r="B400" s="80"/>
      <c r="C400" s="80"/>
      <c r="D400" s="80"/>
      <c r="E400" s="80"/>
      <c r="F400" s="80"/>
      <c r="G400" s="80"/>
      <c r="H400" s="80"/>
      <c r="I400" s="81"/>
      <c r="J400" s="80"/>
      <c r="K400" s="80"/>
      <c r="L400" s="81"/>
      <c r="M400" s="80"/>
      <c r="N400" s="80"/>
      <c r="O400" s="79"/>
      <c r="P400" s="79"/>
      <c r="Q400" s="80"/>
      <c r="R400" s="81"/>
      <c r="S400" s="81"/>
      <c r="T400" s="81"/>
      <c r="U400" s="81"/>
    </row>
    <row r="401" customFormat="false" ht="27.75" hidden="false" customHeight="true" outlineLevel="0" collapsed="false">
      <c r="A401" s="79"/>
      <c r="B401" s="80"/>
      <c r="C401" s="80"/>
      <c r="D401" s="80"/>
      <c r="E401" s="80"/>
      <c r="F401" s="80"/>
      <c r="G401" s="80"/>
      <c r="H401" s="80"/>
      <c r="I401" s="81"/>
      <c r="J401" s="80"/>
      <c r="K401" s="80"/>
      <c r="L401" s="81"/>
      <c r="M401" s="80"/>
      <c r="N401" s="80"/>
      <c r="O401" s="79"/>
      <c r="P401" s="79"/>
      <c r="Q401" s="80"/>
      <c r="R401" s="81"/>
      <c r="S401" s="81"/>
      <c r="T401" s="81"/>
      <c r="U401" s="81"/>
    </row>
    <row r="402" customFormat="false" ht="27.75" hidden="false" customHeight="true" outlineLevel="0" collapsed="false">
      <c r="A402" s="79"/>
      <c r="B402" s="80"/>
      <c r="C402" s="80"/>
      <c r="D402" s="80"/>
      <c r="E402" s="80"/>
      <c r="F402" s="80"/>
      <c r="G402" s="80"/>
      <c r="H402" s="80"/>
      <c r="I402" s="81"/>
      <c r="J402" s="80"/>
      <c r="K402" s="80"/>
      <c r="L402" s="81"/>
      <c r="M402" s="80"/>
      <c r="N402" s="80"/>
      <c r="O402" s="79"/>
      <c r="P402" s="79"/>
      <c r="Q402" s="80"/>
      <c r="R402" s="81"/>
      <c r="S402" s="81"/>
      <c r="T402" s="81"/>
      <c r="U402" s="81"/>
    </row>
    <row r="403" customFormat="false" ht="27.75" hidden="false" customHeight="true" outlineLevel="0" collapsed="false">
      <c r="A403" s="79"/>
      <c r="B403" s="80"/>
      <c r="C403" s="80"/>
      <c r="D403" s="80"/>
      <c r="E403" s="80"/>
      <c r="F403" s="80"/>
      <c r="G403" s="80"/>
      <c r="H403" s="80"/>
      <c r="I403" s="81"/>
      <c r="J403" s="80"/>
      <c r="K403" s="80"/>
      <c r="L403" s="81"/>
      <c r="M403" s="80"/>
      <c r="N403" s="80"/>
      <c r="O403" s="79"/>
      <c r="P403" s="79"/>
      <c r="Q403" s="80"/>
      <c r="R403" s="81"/>
      <c r="S403" s="81"/>
      <c r="T403" s="81"/>
      <c r="U403" s="81"/>
    </row>
    <row r="404" customFormat="false" ht="18" hidden="false" customHeight="true" outlineLevel="0" collapsed="false">
      <c r="A404" s="112" t="s">
        <v>1482</v>
      </c>
      <c r="B404" s="112"/>
      <c r="C404" s="112"/>
      <c r="D404" s="112"/>
      <c r="E404" s="112"/>
      <c r="F404" s="112"/>
      <c r="G404" s="112"/>
      <c r="H404" s="112"/>
      <c r="I404" s="112"/>
      <c r="J404" s="112"/>
    </row>
  </sheetData>
  <sheetProtection sheet="true" password="dd42" formatCells="false" formatColumns="false" formatRows="false" deleteRows="false" sort="false" autoFilter="false"/>
  <autoFilter ref="A3:U4"/>
  <mergeCells count="3">
    <mergeCell ref="A1:U1"/>
    <mergeCell ref="B2:U2"/>
    <mergeCell ref="A404:J404"/>
  </mergeCells>
  <conditionalFormatting sqref="N4:N403">
    <cfRule type="cellIs" priority="2" operator="equal" aboveAverage="0" equalAverage="0" bottom="0" percent="0" rank="0" text="" dxfId="12">
      <formula>"Meeting Booked"</formula>
    </cfRule>
    <cfRule type="cellIs" priority="3" operator="equal" aboveAverage="0" equalAverage="0" bottom="0" percent="0" rank="0" text="" dxfId="11">
      <formula>"Declined"</formula>
    </cfRule>
  </conditionalFormatting>
  <conditionalFormatting sqref="B4:B403">
    <cfRule type="expression" priority="4" aboveAverage="0" equalAverage="0" bottom="0" percent="0" rank="0" text="" dxfId="13">
      <formula>AND($B4&lt;&gt;"",COUNTIF('START HERE'!$B$55:$B$64,$B4)=0)</formula>
    </cfRule>
  </conditionalFormatting>
  <conditionalFormatting sqref="C4:C403">
    <cfRule type="expression" priority="5" aboveAverage="0" equalAverage="0" bottom="0" percent="0" rank="0" text="" dxfId="13">
      <formula>AND($C4&lt;&gt;"",COUNTIF(Lists!$J$4:$J$136,$C4)=0)</formula>
    </cfRule>
  </conditionalFormatting>
  <conditionalFormatting sqref="T4:T403">
    <cfRule type="expression" priority="6" aboveAverage="0" equalAverage="0" bottom="0" percent="0" rank="0" text="" dxfId="13">
      <formula>AND($T4&lt;&gt;"",COUNTIF(Lists!$Y$4:$Y$14,$T4)=0)</formula>
    </cfRule>
  </conditionalFormatting>
  <conditionalFormatting sqref="U4:U403">
    <cfRule type="expression" priority="7" aboveAverage="0" equalAverage="0" bottom="0" percent="0" rank="0" text="" dxfId="13">
      <formula>AND($U4&lt;&gt;"",COUNTIF(Lists!$O$4:$O$10,$U4)=0)</formula>
    </cfRule>
  </conditionalFormatting>
  <dataValidations count="11">
    <dataValidation allowBlank="true" error="Enter a real date (not text) — a text date is invisible to every weekly view." errorStyle="stop" errorTitle="That is not a usable date" operator="greaterThan" showDropDown="false" showErrorMessage="true" showInputMessage="false" sqref="O5:P403" type="date">
      <formula1>36526</formula1>
      <formula2>0</formula2>
    </dataValidation>
    <dataValidation allowBlank="true" error="Pick a value from the dropdown — free-typed values fall out of every report." errorStyle="stop" operator="between" prompt="Free-typed values fall out of every report — use the dropdown. If the value you need is missing, ask the manager to add it to the Lists sheet." promptTitle="Pick from the list" showDropDown="false" showErrorMessage="true" showInputMessage="true" sqref="B4:B403" type="list">
      <formula1>'START HERE'!$B$55:$B$64</formula1>
      <formula2>0</formula2>
    </dataValidation>
    <dataValidation allowBlank="true" error="Pick a value from the dropdown — free-typed values fall out of every report." errorStyle="stop" operator="between" prompt="Free-typed values fall out of every report — use the dropdown. If the value you need is missing, ask the manager to add it to the Lists sheet." promptTitle="Pick from the list" showDropDown="false" showErrorMessage="true" showInputMessage="true" sqref="C4:C403" type="list">
      <formula1>Lists!$J$4:$J$136</formula1>
      <formula2>0</formula2>
    </dataValidation>
    <dataValidation allowBlank="true" error="Pick a value from the dropdown — free-typed values fall out of every report." errorStyle="stop" operator="between" prompt="Free-typed values fall out of every report — use the dropdown. If the value you need is missing, ask the manager to add it to the Lists sheet." promptTitle="Pick from the list" showDropDown="false" showErrorMessage="true" showInputMessage="true" sqref="E4:E403" type="list">
      <formula1>Lists!$K$4:$K$16</formula1>
      <formula2>0</formula2>
    </dataValidation>
    <dataValidation allowBlank="true" error="Pick a value from the dropdown — free-typed values fall out of every report." errorStyle="stop" operator="between" prompt="Free-typed values fall out of every report — use the dropdown. If the value you need is missing, ask the manager to add it to the Lists sheet." promptTitle="Pick from the list" showDropDown="false" showErrorMessage="true" showInputMessage="true" sqref="J4:J403" type="list">
      <formula1>Lists!$L$4:$L$16</formula1>
      <formula2>0</formula2>
    </dataValidation>
    <dataValidation allowBlank="true" error="Pick a value from the dropdown — free-typed values fall out of every report." errorStyle="stop" operator="between" prompt="Free-typed values fall out of every report — use the dropdown. If the value you need is missing, ask the manager to add it to the Lists sheet." promptTitle="Pick from the list" showDropDown="false" showErrorMessage="true" showInputMessage="true" sqref="K4:K403" type="list">
      <formula1>Lists!$M$4:$M$19</formula1>
      <formula2>0</formula2>
    </dataValidation>
    <dataValidation allowBlank="true" error="Pick a value from the dropdown — free-typed values fall out of every report." errorStyle="stop" operator="between" prompt="Free-typed values fall out of every report — use the dropdown. If the value you need is missing, ask the manager to add it to the Lists sheet." promptTitle="Pick from the list" showDropDown="false" showErrorMessage="true" showInputMessage="true" sqref="M4:M403" type="list">
      <formula1>Lists!$A$4:$A$9</formula1>
      <formula2>0</formula2>
    </dataValidation>
    <dataValidation allowBlank="true" error="Pick a value from the dropdown — free-typed values fall out of every report." errorStyle="stop" operator="between" prompt="Free-typed values fall out of every report — use the dropdown. If the value you need is missing, ask the manager to add it to the Lists sheet." promptTitle="Pick from the list" showDropDown="false" showErrorMessage="true" showInputMessage="true" sqref="N4:N403" type="list">
      <formula1>Lists!$F$4:$F$14</formula1>
      <formula2>0</formula2>
    </dataValidation>
    <dataValidation allowBlank="true" error="Pick a value from the dropdown — free-typed values fall out of every report." errorStyle="stop" operator="between" prompt="Free-typed values fall out of every report — use the dropdown. If the value you need is missing, ask the manager to add it to the Lists sheet." promptTitle="Pick from the list" showDropDown="false" showErrorMessage="true" showInputMessage="true" sqref="T4:T403" type="list">
      <formula1>Lists!$Y$4:$Y$14</formula1>
      <formula2>0</formula2>
    </dataValidation>
    <dataValidation allowBlank="true" error="Pick a value from the dropdown — free-typed values fall out of every report." errorStyle="stop" operator="between" prompt="Free-typed values fall out of every report — use the dropdown. If the value you need is missing, ask the manager to add it to the Lists sheet." promptTitle="Pick from the list" showDropDown="false" showErrorMessage="true" showInputMessage="true" sqref="U4:U403" type="list">
      <formula1>Lists!$O$4:$O$10</formula1>
      <formula2>0</formula2>
    </dataValidation>
    <dataValidation allowBlank="true" error="Enter a real date, not text, and not in the future. A date typed as text lands in the running totals but in no week." errorStyle="stop" errorTitle="That is not a usable date" operator="lessThanOrEqual" showDropDown="false" showErrorMessage="true" showInputMessage="false" sqref="A5:A403" type="date">
      <formula1>TODAY()</formula1>
      <formula2>0</formula2>
    </dataValidation>
  </dataValidations>
  <hyperlinks>
    <hyperlink ref="A2" location="'MAP'!A1" display="◀  MAP"/>
  </hyperlinks>
  <printOptions headings="false" gridLines="false" gridLinesSet="true" horizontalCentered="false" verticalCentered="false"/>
  <pageMargins left="0.4" right="0.4" top="0.55" bottom="0.55" header="0.511811023622047" footer="0.3"/>
  <pageSetup paperSize="1" scale="100" fitToWidth="1" fitToHeight="0" pageOrder="downThenOver" orientation="landscape" blackAndWhite="false" draft="false" cellComments="none" horizontalDpi="300" verticalDpi="300" copies="1"/>
  <headerFooter differentFirst="false" differentOddEven="false">
    <oddHeader/>
    <oddFooter>&amp;L&amp;7 &amp;K808080PCI AI  —  Growth OS&amp;R&amp;7 &amp;K808080Page &amp;P of &amp;N</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true"/>
  </sheetPr>
  <dimension ref="A1:M2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539062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26"/>
    <col collapsed="false" customWidth="true" hidden="false" outlineLevel="0" max="4" min="4" style="0" width="35"/>
    <col collapsed="false" customWidth="true" hidden="false" outlineLevel="0" max="5" min="5" style="0" width="22"/>
    <col collapsed="false" customWidth="true" hidden="false" outlineLevel="0" max="6" min="6" style="0" width="24"/>
    <col collapsed="false" customWidth="true" hidden="false" outlineLevel="0" max="7" min="7" style="0" width="16"/>
    <col collapsed="false" customWidth="true" hidden="false" outlineLevel="0" max="8" min="8" style="0" width="30"/>
    <col collapsed="false" customWidth="true" hidden="false" outlineLevel="0" max="9" min="9" style="0" width="22"/>
    <col collapsed="false" customWidth="true" hidden="false" outlineLevel="0" max="11" min="10" style="0" width="11"/>
    <col collapsed="false" customWidth="true" hidden="false" outlineLevel="0" max="12" min="12" style="0" width="9"/>
    <col collapsed="false" customWidth="true" hidden="false" outlineLevel="0" max="13" min="13" style="0" width="26"/>
  </cols>
  <sheetData>
    <row r="1" customFormat="false" ht="25.5" hidden="false" customHeight="true" outlineLevel="0" collapsed="false">
      <c r="A1" s="48" t="s">
        <v>1675</v>
      </c>
      <c r="B1" s="48"/>
      <c r="C1" s="48"/>
      <c r="D1" s="48"/>
      <c r="E1" s="48"/>
      <c r="F1" s="48"/>
      <c r="G1" s="48"/>
      <c r="H1" s="48"/>
      <c r="I1" s="48"/>
      <c r="J1" s="48"/>
      <c r="K1" s="48"/>
      <c r="L1" s="48"/>
      <c r="M1" s="48"/>
    </row>
    <row r="2" customFormat="false" ht="24" hidden="false" customHeight="true" outlineLevel="0" collapsed="false">
      <c r="A2" s="3" t="s">
        <v>1</v>
      </c>
      <c r="B2" s="49" t="s">
        <v>1676</v>
      </c>
      <c r="C2" s="49"/>
      <c r="D2" s="49"/>
      <c r="E2" s="49"/>
      <c r="F2" s="49"/>
      <c r="G2" s="49"/>
      <c r="H2" s="49"/>
      <c r="I2" s="49"/>
      <c r="J2" s="49"/>
      <c r="K2" s="49"/>
      <c r="L2" s="49"/>
      <c r="M2" s="49"/>
    </row>
    <row r="3" customFormat="false" ht="21.75" hidden="false" customHeight="true" outlineLevel="0" collapsed="false">
      <c r="A3" s="44" t="s">
        <v>1677</v>
      </c>
      <c r="B3" s="44" t="s">
        <v>1678</v>
      </c>
      <c r="C3" s="44" t="s">
        <v>1679</v>
      </c>
      <c r="D3" s="44" t="s">
        <v>1680</v>
      </c>
      <c r="E3" s="44" t="s">
        <v>1481</v>
      </c>
      <c r="F3" s="44" t="s">
        <v>569</v>
      </c>
      <c r="G3" s="44" t="s">
        <v>1681</v>
      </c>
      <c r="H3" s="44" t="s">
        <v>1682</v>
      </c>
      <c r="I3" s="44" t="s">
        <v>1019</v>
      </c>
      <c r="J3" s="44" t="s">
        <v>1683</v>
      </c>
      <c r="K3" s="44" t="s">
        <v>1684</v>
      </c>
      <c r="L3" s="44" t="s">
        <v>1685</v>
      </c>
      <c r="M3" s="44" t="s">
        <v>1507</v>
      </c>
    </row>
    <row r="4" customFormat="false" ht="15" hidden="false" customHeight="false" outlineLevel="0" collapsed="false">
      <c r="A4" s="121"/>
      <c r="B4" s="120"/>
      <c r="C4" s="124"/>
      <c r="D4" s="120"/>
      <c r="E4" s="120"/>
      <c r="F4" s="120"/>
      <c r="G4" s="120"/>
      <c r="H4" s="120"/>
      <c r="I4" s="120"/>
      <c r="J4" s="120"/>
      <c r="K4" s="120"/>
      <c r="L4" s="120"/>
      <c r="M4" s="124"/>
    </row>
    <row r="5" customFormat="false" ht="15" hidden="false" customHeight="false" outlineLevel="0" collapsed="false">
      <c r="A5" s="125"/>
      <c r="B5" s="125"/>
      <c r="C5" s="129"/>
      <c r="D5" s="125"/>
      <c r="E5" s="125"/>
      <c r="F5" s="125"/>
      <c r="G5" s="125"/>
      <c r="H5" s="125"/>
      <c r="I5" s="125"/>
      <c r="J5" s="125"/>
      <c r="K5" s="125"/>
      <c r="L5" s="125"/>
      <c r="M5" s="129"/>
    </row>
    <row r="6" customFormat="false" ht="15" hidden="false" customHeight="false" outlineLevel="0" collapsed="false">
      <c r="A6" s="125"/>
      <c r="B6" s="125"/>
      <c r="C6" s="129"/>
      <c r="D6" s="125"/>
      <c r="E6" s="125"/>
      <c r="F6" s="125"/>
      <c r="G6" s="125"/>
      <c r="H6" s="125"/>
      <c r="I6" s="125"/>
      <c r="J6" s="125"/>
      <c r="K6" s="125"/>
      <c r="L6" s="125"/>
      <c r="M6" s="129"/>
    </row>
    <row r="7" customFormat="false" ht="15" hidden="false" customHeight="false" outlineLevel="0" collapsed="false">
      <c r="A7" s="125"/>
      <c r="B7" s="125"/>
      <c r="C7" s="129"/>
      <c r="D7" s="125"/>
      <c r="E7" s="125"/>
      <c r="F7" s="125"/>
      <c r="G7" s="125"/>
      <c r="H7" s="125"/>
      <c r="I7" s="125"/>
      <c r="J7" s="125"/>
      <c r="K7" s="125"/>
      <c r="L7" s="125"/>
      <c r="M7" s="129"/>
    </row>
    <row r="8" customFormat="false" ht="15" hidden="false" customHeight="false" outlineLevel="0" collapsed="false">
      <c r="A8" s="125"/>
      <c r="B8" s="125"/>
      <c r="C8" s="129"/>
      <c r="D8" s="125"/>
      <c r="E8" s="125"/>
      <c r="F8" s="125"/>
      <c r="G8" s="125"/>
      <c r="H8" s="125"/>
      <c r="I8" s="125"/>
      <c r="J8" s="125"/>
      <c r="K8" s="125"/>
      <c r="L8" s="125"/>
      <c r="M8" s="129"/>
    </row>
    <row r="9" customFormat="false" ht="15" hidden="false" customHeight="false" outlineLevel="0" collapsed="false">
      <c r="A9" s="125"/>
      <c r="B9" s="125"/>
      <c r="C9" s="129"/>
      <c r="D9" s="125"/>
      <c r="E9" s="125"/>
      <c r="F9" s="125"/>
      <c r="G9" s="125"/>
      <c r="H9" s="125"/>
      <c r="I9" s="125"/>
      <c r="J9" s="125"/>
      <c r="K9" s="125"/>
      <c r="L9" s="125"/>
      <c r="M9" s="129"/>
    </row>
    <row r="10" customFormat="false" ht="15" hidden="false" customHeight="false" outlineLevel="0" collapsed="false">
      <c r="A10" s="125"/>
      <c r="B10" s="125"/>
      <c r="C10" s="129"/>
      <c r="D10" s="125"/>
      <c r="E10" s="125"/>
      <c r="F10" s="125"/>
      <c r="G10" s="125"/>
      <c r="H10" s="125"/>
      <c r="I10" s="125"/>
      <c r="J10" s="125"/>
      <c r="K10" s="125"/>
      <c r="L10" s="125"/>
      <c r="M10" s="129"/>
    </row>
    <row r="11" customFormat="false" ht="15" hidden="false" customHeight="false" outlineLevel="0" collapsed="false">
      <c r="A11" s="125"/>
      <c r="B11" s="125"/>
      <c r="C11" s="129"/>
      <c r="D11" s="125"/>
      <c r="E11" s="125"/>
      <c r="F11" s="125"/>
      <c r="G11" s="125"/>
      <c r="H11" s="125"/>
      <c r="I11" s="125"/>
      <c r="J11" s="125"/>
      <c r="K11" s="125"/>
      <c r="L11" s="125"/>
      <c r="M11" s="129"/>
    </row>
    <row r="12" customFormat="false" ht="15" hidden="false" customHeight="false" outlineLevel="0" collapsed="false">
      <c r="A12" s="125"/>
      <c r="B12" s="125"/>
      <c r="C12" s="129"/>
      <c r="D12" s="125"/>
      <c r="E12" s="125"/>
      <c r="F12" s="125"/>
      <c r="G12" s="125"/>
      <c r="H12" s="125"/>
      <c r="I12" s="125"/>
      <c r="J12" s="125"/>
      <c r="K12" s="125"/>
      <c r="L12" s="125"/>
      <c r="M12" s="129"/>
    </row>
    <row r="13" customFormat="false" ht="15" hidden="false" customHeight="false" outlineLevel="0" collapsed="false">
      <c r="A13" s="125"/>
      <c r="B13" s="125"/>
      <c r="C13" s="129"/>
      <c r="D13" s="125"/>
      <c r="E13" s="125"/>
      <c r="F13" s="125"/>
      <c r="G13" s="125"/>
      <c r="H13" s="125"/>
      <c r="I13" s="125"/>
      <c r="J13" s="125"/>
      <c r="K13" s="125"/>
      <c r="L13" s="125"/>
      <c r="M13" s="129"/>
    </row>
    <row r="14" customFormat="false" ht="15" hidden="false" customHeight="false" outlineLevel="0" collapsed="false">
      <c r="A14" s="125"/>
      <c r="B14" s="125"/>
      <c r="C14" s="129"/>
      <c r="D14" s="125"/>
      <c r="E14" s="125"/>
      <c r="F14" s="125"/>
      <c r="G14" s="125"/>
      <c r="H14" s="125"/>
      <c r="I14" s="125"/>
      <c r="J14" s="125"/>
      <c r="K14" s="125"/>
      <c r="L14" s="125"/>
      <c r="M14" s="129"/>
    </row>
    <row r="15" customFormat="false" ht="15" hidden="false" customHeight="false" outlineLevel="0" collapsed="false">
      <c r="A15" s="125"/>
      <c r="B15" s="125"/>
      <c r="C15" s="129"/>
      <c r="D15" s="125"/>
      <c r="E15" s="125"/>
      <c r="F15" s="125"/>
      <c r="G15" s="125"/>
      <c r="H15" s="125"/>
      <c r="I15" s="125"/>
      <c r="J15" s="125"/>
      <c r="K15" s="125"/>
      <c r="L15" s="125"/>
      <c r="M15" s="129"/>
    </row>
    <row r="16" customFormat="false" ht="15" hidden="false" customHeight="false" outlineLevel="0" collapsed="false">
      <c r="A16" s="125"/>
      <c r="B16" s="125"/>
      <c r="C16" s="129"/>
      <c r="D16" s="125"/>
      <c r="E16" s="125"/>
      <c r="F16" s="125"/>
      <c r="G16" s="125"/>
      <c r="H16" s="125"/>
      <c r="I16" s="125"/>
      <c r="J16" s="125"/>
      <c r="K16" s="125"/>
      <c r="L16" s="125"/>
      <c r="M16" s="129"/>
    </row>
    <row r="17" customFormat="false" ht="15" hidden="false" customHeight="false" outlineLevel="0" collapsed="false">
      <c r="A17" s="125"/>
      <c r="B17" s="125"/>
      <c r="C17" s="129"/>
      <c r="D17" s="125"/>
      <c r="E17" s="125"/>
      <c r="F17" s="125"/>
      <c r="G17" s="125"/>
      <c r="H17" s="125"/>
      <c r="I17" s="125"/>
      <c r="J17" s="125"/>
      <c r="K17" s="125"/>
      <c r="L17" s="125"/>
      <c r="M17" s="129"/>
    </row>
    <row r="18" customFormat="false" ht="15" hidden="false" customHeight="false" outlineLevel="0" collapsed="false">
      <c r="A18" s="125"/>
      <c r="B18" s="125"/>
      <c r="C18" s="129"/>
      <c r="D18" s="125"/>
      <c r="E18" s="125"/>
      <c r="F18" s="125"/>
      <c r="G18" s="125"/>
      <c r="H18" s="125"/>
      <c r="I18" s="125"/>
      <c r="J18" s="125"/>
      <c r="K18" s="125"/>
      <c r="L18" s="125"/>
      <c r="M18" s="129"/>
    </row>
    <row r="19" customFormat="false" ht="15" hidden="false" customHeight="false" outlineLevel="0" collapsed="false">
      <c r="A19" s="125"/>
      <c r="B19" s="125"/>
      <c r="C19" s="129"/>
      <c r="D19" s="125"/>
      <c r="E19" s="125"/>
      <c r="F19" s="125"/>
      <c r="G19" s="125"/>
      <c r="H19" s="125"/>
      <c r="I19" s="125"/>
      <c r="J19" s="125"/>
      <c r="K19" s="125"/>
      <c r="L19" s="125"/>
      <c r="M19" s="129"/>
    </row>
    <row r="20" customFormat="false" ht="15" hidden="false" customHeight="false" outlineLevel="0" collapsed="false">
      <c r="A20" s="125"/>
      <c r="B20" s="125"/>
      <c r="C20" s="129"/>
      <c r="D20" s="125"/>
      <c r="E20" s="125"/>
      <c r="F20" s="125"/>
      <c r="G20" s="125"/>
      <c r="H20" s="125"/>
      <c r="I20" s="125"/>
      <c r="J20" s="125"/>
      <c r="K20" s="125"/>
      <c r="L20" s="125"/>
      <c r="M20" s="129"/>
    </row>
    <row r="21" customFormat="false" ht="15" hidden="false" customHeight="false" outlineLevel="0" collapsed="false">
      <c r="A21" s="125"/>
      <c r="B21" s="125"/>
      <c r="C21" s="129"/>
      <c r="D21" s="125"/>
      <c r="E21" s="125"/>
      <c r="F21" s="125"/>
      <c r="G21" s="125"/>
      <c r="H21" s="125"/>
      <c r="I21" s="125"/>
      <c r="J21" s="125"/>
      <c r="K21" s="125"/>
      <c r="L21" s="125"/>
      <c r="M21" s="129"/>
    </row>
    <row r="22" customFormat="false" ht="15" hidden="false" customHeight="false" outlineLevel="0" collapsed="false">
      <c r="A22" s="125"/>
      <c r="B22" s="125"/>
      <c r="C22" s="129"/>
      <c r="D22" s="125"/>
      <c r="E22" s="125"/>
      <c r="F22" s="125"/>
      <c r="G22" s="125"/>
      <c r="H22" s="125"/>
      <c r="I22" s="125"/>
      <c r="J22" s="125"/>
      <c r="K22" s="125"/>
      <c r="L22" s="125"/>
      <c r="M22" s="129"/>
    </row>
    <row r="23" customFormat="false" ht="15" hidden="false" customHeight="false" outlineLevel="0" collapsed="false">
      <c r="A23" s="125"/>
      <c r="B23" s="125"/>
      <c r="C23" s="129"/>
      <c r="D23" s="125"/>
      <c r="E23" s="125"/>
      <c r="F23" s="125"/>
      <c r="G23" s="125"/>
      <c r="H23" s="125"/>
      <c r="I23" s="125"/>
      <c r="J23" s="125"/>
      <c r="K23" s="125"/>
      <c r="L23" s="125"/>
      <c r="M23" s="129"/>
    </row>
    <row r="24" customFormat="false" ht="15" hidden="false" customHeight="false" outlineLevel="0" collapsed="false">
      <c r="A24" s="125"/>
      <c r="B24" s="125"/>
      <c r="C24" s="129"/>
      <c r="D24" s="125"/>
      <c r="E24" s="125"/>
      <c r="F24" s="125"/>
      <c r="G24" s="125"/>
      <c r="H24" s="125"/>
      <c r="I24" s="125"/>
      <c r="J24" s="125"/>
      <c r="K24" s="125"/>
      <c r="L24" s="125"/>
      <c r="M24" s="129"/>
    </row>
    <row r="25" customFormat="false" ht="15" hidden="false" customHeight="false" outlineLevel="0" collapsed="false">
      <c r="A25" s="125"/>
      <c r="B25" s="125"/>
      <c r="C25" s="129"/>
      <c r="D25" s="125"/>
      <c r="E25" s="125"/>
      <c r="F25" s="125"/>
      <c r="G25" s="125"/>
      <c r="H25" s="125"/>
      <c r="I25" s="125"/>
      <c r="J25" s="125"/>
      <c r="K25" s="125"/>
      <c r="L25" s="125"/>
      <c r="M25" s="129"/>
    </row>
    <row r="26" customFormat="false" ht="15" hidden="false" customHeight="false" outlineLevel="0" collapsed="false">
      <c r="A26" s="125"/>
      <c r="B26" s="125"/>
      <c r="C26" s="129"/>
      <c r="D26" s="125"/>
      <c r="E26" s="125"/>
      <c r="F26" s="125"/>
      <c r="G26" s="125"/>
      <c r="H26" s="125"/>
      <c r="I26" s="125"/>
      <c r="J26" s="125"/>
      <c r="K26" s="125"/>
      <c r="L26" s="125"/>
      <c r="M26" s="129"/>
    </row>
    <row r="27" customFormat="false" ht="15" hidden="false" customHeight="false" outlineLevel="0" collapsed="false">
      <c r="A27" s="125"/>
      <c r="B27" s="125"/>
      <c r="C27" s="129"/>
      <c r="D27" s="125"/>
      <c r="E27" s="125"/>
      <c r="F27" s="125"/>
      <c r="G27" s="125"/>
      <c r="H27" s="125"/>
      <c r="I27" s="125"/>
      <c r="J27" s="125"/>
      <c r="K27" s="125"/>
      <c r="L27" s="125"/>
      <c r="M27" s="129"/>
    </row>
    <row r="28" customFormat="false" ht="15" hidden="false" customHeight="false" outlineLevel="0" collapsed="false">
      <c r="A28" s="125"/>
      <c r="B28" s="125"/>
      <c r="C28" s="129"/>
      <c r="D28" s="125"/>
      <c r="E28" s="125"/>
      <c r="F28" s="125"/>
      <c r="G28" s="125"/>
      <c r="H28" s="125"/>
      <c r="I28" s="125"/>
      <c r="J28" s="125"/>
      <c r="K28" s="125"/>
      <c r="L28" s="125"/>
      <c r="M28" s="129"/>
    </row>
    <row r="29" customFormat="false" ht="15" hidden="false" customHeight="false" outlineLevel="0" collapsed="false">
      <c r="A29" s="125"/>
      <c r="B29" s="125"/>
      <c r="C29" s="129"/>
      <c r="D29" s="125"/>
      <c r="E29" s="125"/>
      <c r="F29" s="125"/>
      <c r="G29" s="125"/>
      <c r="H29" s="125"/>
      <c r="I29" s="125"/>
      <c r="J29" s="125"/>
      <c r="K29" s="125"/>
      <c r="L29" s="125"/>
      <c r="M29" s="129"/>
    </row>
    <row r="30" customFormat="false" ht="15" hidden="false" customHeight="false" outlineLevel="0" collapsed="false">
      <c r="A30" s="125"/>
      <c r="B30" s="125"/>
      <c r="C30" s="129"/>
      <c r="D30" s="125"/>
      <c r="E30" s="125"/>
      <c r="F30" s="125"/>
      <c r="G30" s="125"/>
      <c r="H30" s="125"/>
      <c r="I30" s="125"/>
      <c r="J30" s="125"/>
      <c r="K30" s="125"/>
      <c r="L30" s="125"/>
      <c r="M30" s="129"/>
    </row>
    <row r="31" customFormat="false" ht="15" hidden="false" customHeight="false" outlineLevel="0" collapsed="false">
      <c r="A31" s="125"/>
      <c r="B31" s="125"/>
      <c r="C31" s="129"/>
      <c r="D31" s="125"/>
      <c r="E31" s="125"/>
      <c r="F31" s="125"/>
      <c r="G31" s="125"/>
      <c r="H31" s="125"/>
      <c r="I31" s="125"/>
      <c r="J31" s="125"/>
      <c r="K31" s="125"/>
      <c r="L31" s="125"/>
      <c r="M31" s="129"/>
    </row>
    <row r="32" customFormat="false" ht="15" hidden="false" customHeight="false" outlineLevel="0" collapsed="false">
      <c r="A32" s="125"/>
      <c r="B32" s="125"/>
      <c r="C32" s="129"/>
      <c r="D32" s="125"/>
      <c r="E32" s="125"/>
      <c r="F32" s="125"/>
      <c r="G32" s="125"/>
      <c r="H32" s="125"/>
      <c r="I32" s="125"/>
      <c r="J32" s="125"/>
      <c r="K32" s="125"/>
      <c r="L32" s="125"/>
      <c r="M32" s="129"/>
    </row>
    <row r="33" customFormat="false" ht="15" hidden="false" customHeight="false" outlineLevel="0" collapsed="false">
      <c r="A33" s="125"/>
      <c r="B33" s="125"/>
      <c r="C33" s="129"/>
      <c r="D33" s="125"/>
      <c r="E33" s="125"/>
      <c r="F33" s="125"/>
      <c r="G33" s="125"/>
      <c r="H33" s="125"/>
      <c r="I33" s="125"/>
      <c r="J33" s="125"/>
      <c r="K33" s="125"/>
      <c r="L33" s="125"/>
      <c r="M33" s="129"/>
    </row>
    <row r="34" customFormat="false" ht="15" hidden="false" customHeight="false" outlineLevel="0" collapsed="false">
      <c r="A34" s="125"/>
      <c r="B34" s="125"/>
      <c r="C34" s="129"/>
      <c r="D34" s="125"/>
      <c r="E34" s="125"/>
      <c r="F34" s="125"/>
      <c r="G34" s="125"/>
      <c r="H34" s="125"/>
      <c r="I34" s="125"/>
      <c r="J34" s="125"/>
      <c r="K34" s="125"/>
      <c r="L34" s="125"/>
      <c r="M34" s="129"/>
    </row>
    <row r="35" customFormat="false" ht="15" hidden="false" customHeight="false" outlineLevel="0" collapsed="false">
      <c r="A35" s="125"/>
      <c r="B35" s="125"/>
      <c r="C35" s="129"/>
      <c r="D35" s="125"/>
      <c r="E35" s="125"/>
      <c r="F35" s="125"/>
      <c r="G35" s="125"/>
      <c r="H35" s="125"/>
      <c r="I35" s="125"/>
      <c r="J35" s="125"/>
      <c r="K35" s="125"/>
      <c r="L35" s="125"/>
      <c r="M35" s="129"/>
    </row>
    <row r="36" customFormat="false" ht="15" hidden="false" customHeight="false" outlineLevel="0" collapsed="false">
      <c r="A36" s="125"/>
      <c r="B36" s="125"/>
      <c r="C36" s="129"/>
      <c r="D36" s="125"/>
      <c r="E36" s="125"/>
      <c r="F36" s="125"/>
      <c r="G36" s="125"/>
      <c r="H36" s="125"/>
      <c r="I36" s="125"/>
      <c r="J36" s="125"/>
      <c r="K36" s="125"/>
      <c r="L36" s="125"/>
      <c r="M36" s="129"/>
    </row>
    <row r="37" customFormat="false" ht="15" hidden="false" customHeight="false" outlineLevel="0" collapsed="false">
      <c r="A37" s="125"/>
      <c r="B37" s="125"/>
      <c r="C37" s="129"/>
      <c r="D37" s="125"/>
      <c r="E37" s="125"/>
      <c r="F37" s="125"/>
      <c r="G37" s="125"/>
      <c r="H37" s="125"/>
      <c r="I37" s="125"/>
      <c r="J37" s="125"/>
      <c r="K37" s="125"/>
      <c r="L37" s="125"/>
      <c r="M37" s="129"/>
    </row>
    <row r="38" customFormat="false" ht="15" hidden="false" customHeight="false" outlineLevel="0" collapsed="false">
      <c r="A38" s="125"/>
      <c r="B38" s="125"/>
      <c r="C38" s="129"/>
      <c r="D38" s="125"/>
      <c r="E38" s="125"/>
      <c r="F38" s="125"/>
      <c r="G38" s="125"/>
      <c r="H38" s="125"/>
      <c r="I38" s="125"/>
      <c r="J38" s="125"/>
      <c r="K38" s="125"/>
      <c r="L38" s="125"/>
      <c r="M38" s="129"/>
    </row>
    <row r="39" customFormat="false" ht="15" hidden="false" customHeight="false" outlineLevel="0" collapsed="false">
      <c r="A39" s="125"/>
      <c r="B39" s="125"/>
      <c r="C39" s="129"/>
      <c r="D39" s="125"/>
      <c r="E39" s="125"/>
      <c r="F39" s="125"/>
      <c r="G39" s="125"/>
      <c r="H39" s="125"/>
      <c r="I39" s="125"/>
      <c r="J39" s="125"/>
      <c r="K39" s="125"/>
      <c r="L39" s="125"/>
      <c r="M39" s="129"/>
    </row>
    <row r="40" customFormat="false" ht="15" hidden="false" customHeight="false" outlineLevel="0" collapsed="false">
      <c r="A40" s="125"/>
      <c r="B40" s="125"/>
      <c r="C40" s="129"/>
      <c r="D40" s="125"/>
      <c r="E40" s="125"/>
      <c r="F40" s="125"/>
      <c r="G40" s="125"/>
      <c r="H40" s="125"/>
      <c r="I40" s="125"/>
      <c r="J40" s="125"/>
      <c r="K40" s="125"/>
      <c r="L40" s="125"/>
      <c r="M40" s="129"/>
    </row>
    <row r="41" customFormat="false" ht="15" hidden="false" customHeight="false" outlineLevel="0" collapsed="false">
      <c r="A41" s="125"/>
      <c r="B41" s="125"/>
      <c r="C41" s="129"/>
      <c r="D41" s="125"/>
      <c r="E41" s="125"/>
      <c r="F41" s="125"/>
      <c r="G41" s="125"/>
      <c r="H41" s="125"/>
      <c r="I41" s="125"/>
      <c r="J41" s="125"/>
      <c r="K41" s="125"/>
      <c r="L41" s="125"/>
      <c r="M41" s="129"/>
    </row>
    <row r="42" customFormat="false" ht="15" hidden="false" customHeight="false" outlineLevel="0" collapsed="false">
      <c r="A42" s="125"/>
      <c r="B42" s="125"/>
      <c r="C42" s="129"/>
      <c r="D42" s="125"/>
      <c r="E42" s="125"/>
      <c r="F42" s="125"/>
      <c r="G42" s="125"/>
      <c r="H42" s="125"/>
      <c r="I42" s="125"/>
      <c r="J42" s="125"/>
      <c r="K42" s="125"/>
      <c r="L42" s="125"/>
      <c r="M42" s="129"/>
    </row>
    <row r="43" customFormat="false" ht="15" hidden="false" customHeight="false" outlineLevel="0" collapsed="false">
      <c r="A43" s="125"/>
      <c r="B43" s="125"/>
      <c r="C43" s="129"/>
      <c r="D43" s="125"/>
      <c r="E43" s="125"/>
      <c r="F43" s="125"/>
      <c r="G43" s="125"/>
      <c r="H43" s="125"/>
      <c r="I43" s="125"/>
      <c r="J43" s="125"/>
      <c r="K43" s="125"/>
      <c r="L43" s="125"/>
      <c r="M43" s="129"/>
    </row>
    <row r="44" customFormat="false" ht="15" hidden="false" customHeight="false" outlineLevel="0" collapsed="false">
      <c r="A44" s="125"/>
      <c r="B44" s="125"/>
      <c r="C44" s="129"/>
      <c r="D44" s="125"/>
      <c r="E44" s="125"/>
      <c r="F44" s="125"/>
      <c r="G44" s="125"/>
      <c r="H44" s="125"/>
      <c r="I44" s="125"/>
      <c r="J44" s="125"/>
      <c r="K44" s="125"/>
      <c r="L44" s="125"/>
      <c r="M44" s="129"/>
    </row>
    <row r="45" customFormat="false" ht="15" hidden="false" customHeight="false" outlineLevel="0" collapsed="false">
      <c r="A45" s="125"/>
      <c r="B45" s="125"/>
      <c r="C45" s="129"/>
      <c r="D45" s="125"/>
      <c r="E45" s="125"/>
      <c r="F45" s="125"/>
      <c r="G45" s="125"/>
      <c r="H45" s="125"/>
      <c r="I45" s="125"/>
      <c r="J45" s="125"/>
      <c r="K45" s="125"/>
      <c r="L45" s="125"/>
      <c r="M45" s="129"/>
    </row>
    <row r="46" customFormat="false" ht="15" hidden="false" customHeight="false" outlineLevel="0" collapsed="false">
      <c r="A46" s="125"/>
      <c r="B46" s="125"/>
      <c r="C46" s="129"/>
      <c r="D46" s="125"/>
      <c r="E46" s="125"/>
      <c r="F46" s="125"/>
      <c r="G46" s="125"/>
      <c r="H46" s="125"/>
      <c r="I46" s="125"/>
      <c r="J46" s="125"/>
      <c r="K46" s="125"/>
      <c r="L46" s="125"/>
      <c r="M46" s="129"/>
    </row>
    <row r="47" customFormat="false" ht="15" hidden="false" customHeight="false" outlineLevel="0" collapsed="false">
      <c r="A47" s="125"/>
      <c r="B47" s="125"/>
      <c r="C47" s="129"/>
      <c r="D47" s="125"/>
      <c r="E47" s="125"/>
      <c r="F47" s="125"/>
      <c r="G47" s="125"/>
      <c r="H47" s="125"/>
      <c r="I47" s="125"/>
      <c r="J47" s="125"/>
      <c r="K47" s="125"/>
      <c r="L47" s="125"/>
      <c r="M47" s="129"/>
    </row>
    <row r="48" customFormat="false" ht="15" hidden="false" customHeight="false" outlineLevel="0" collapsed="false">
      <c r="A48" s="125"/>
      <c r="B48" s="125"/>
      <c r="C48" s="129"/>
      <c r="D48" s="125"/>
      <c r="E48" s="125"/>
      <c r="F48" s="125"/>
      <c r="G48" s="125"/>
      <c r="H48" s="125"/>
      <c r="I48" s="125"/>
      <c r="J48" s="125"/>
      <c r="K48" s="125"/>
      <c r="L48" s="125"/>
      <c r="M48" s="129"/>
    </row>
    <row r="49" customFormat="false" ht="15" hidden="false" customHeight="false" outlineLevel="0" collapsed="false">
      <c r="A49" s="125"/>
      <c r="B49" s="125"/>
      <c r="C49" s="129"/>
      <c r="D49" s="125"/>
      <c r="E49" s="125"/>
      <c r="F49" s="125"/>
      <c r="G49" s="125"/>
      <c r="H49" s="125"/>
      <c r="I49" s="125"/>
      <c r="J49" s="125"/>
      <c r="K49" s="125"/>
      <c r="L49" s="125"/>
      <c r="M49" s="129"/>
    </row>
    <row r="50" customFormat="false" ht="15" hidden="false" customHeight="false" outlineLevel="0" collapsed="false">
      <c r="A50" s="125"/>
      <c r="B50" s="125"/>
      <c r="C50" s="129"/>
      <c r="D50" s="125"/>
      <c r="E50" s="125"/>
      <c r="F50" s="125"/>
      <c r="G50" s="125"/>
      <c r="H50" s="125"/>
      <c r="I50" s="125"/>
      <c r="J50" s="125"/>
      <c r="K50" s="125"/>
      <c r="L50" s="125"/>
      <c r="M50" s="129"/>
    </row>
    <row r="51" customFormat="false" ht="15" hidden="false" customHeight="false" outlineLevel="0" collapsed="false">
      <c r="A51" s="125"/>
      <c r="B51" s="125"/>
      <c r="C51" s="129"/>
      <c r="D51" s="125"/>
      <c r="E51" s="125"/>
      <c r="F51" s="125"/>
      <c r="G51" s="125"/>
      <c r="H51" s="125"/>
      <c r="I51" s="125"/>
      <c r="J51" s="125"/>
      <c r="K51" s="125"/>
      <c r="L51" s="125"/>
      <c r="M51" s="129"/>
    </row>
    <row r="52" customFormat="false" ht="15" hidden="false" customHeight="false" outlineLevel="0" collapsed="false">
      <c r="A52" s="125"/>
      <c r="B52" s="125"/>
      <c r="C52" s="129"/>
      <c r="D52" s="125"/>
      <c r="E52" s="125"/>
      <c r="F52" s="125"/>
      <c r="G52" s="125"/>
      <c r="H52" s="125"/>
      <c r="I52" s="125"/>
      <c r="J52" s="125"/>
      <c r="K52" s="125"/>
      <c r="L52" s="125"/>
      <c r="M52" s="129"/>
    </row>
    <row r="53" customFormat="false" ht="15" hidden="false" customHeight="false" outlineLevel="0" collapsed="false">
      <c r="A53" s="125"/>
      <c r="B53" s="125"/>
      <c r="C53" s="129"/>
      <c r="D53" s="125"/>
      <c r="E53" s="125"/>
      <c r="F53" s="125"/>
      <c r="G53" s="125"/>
      <c r="H53" s="125"/>
      <c r="I53" s="125"/>
      <c r="J53" s="125"/>
      <c r="K53" s="125"/>
      <c r="L53" s="125"/>
      <c r="M53" s="129"/>
    </row>
    <row r="54" customFormat="false" ht="15" hidden="false" customHeight="false" outlineLevel="0" collapsed="false">
      <c r="A54" s="125"/>
      <c r="B54" s="125"/>
      <c r="C54" s="129"/>
      <c r="D54" s="125"/>
      <c r="E54" s="125"/>
      <c r="F54" s="125"/>
      <c r="G54" s="125"/>
      <c r="H54" s="125"/>
      <c r="I54" s="125"/>
      <c r="J54" s="125"/>
      <c r="K54" s="125"/>
      <c r="L54" s="125"/>
      <c r="M54" s="129"/>
    </row>
    <row r="55" customFormat="false" ht="15" hidden="false" customHeight="false" outlineLevel="0" collapsed="false">
      <c r="A55" s="125"/>
      <c r="B55" s="125"/>
      <c r="C55" s="129"/>
      <c r="D55" s="125"/>
      <c r="E55" s="125"/>
      <c r="F55" s="125"/>
      <c r="G55" s="125"/>
      <c r="H55" s="125"/>
      <c r="I55" s="125"/>
      <c r="J55" s="125"/>
      <c r="K55" s="125"/>
      <c r="L55" s="125"/>
      <c r="M55" s="129"/>
    </row>
    <row r="56" customFormat="false" ht="15" hidden="false" customHeight="false" outlineLevel="0" collapsed="false">
      <c r="A56" s="125"/>
      <c r="B56" s="125"/>
      <c r="C56" s="129"/>
      <c r="D56" s="125"/>
      <c r="E56" s="125"/>
      <c r="F56" s="125"/>
      <c r="G56" s="125"/>
      <c r="H56" s="125"/>
      <c r="I56" s="125"/>
      <c r="J56" s="125"/>
      <c r="K56" s="125"/>
      <c r="L56" s="125"/>
      <c r="M56" s="129"/>
    </row>
    <row r="57" customFormat="false" ht="15" hidden="false" customHeight="false" outlineLevel="0" collapsed="false">
      <c r="A57" s="125"/>
      <c r="B57" s="125"/>
      <c r="C57" s="129"/>
      <c r="D57" s="125"/>
      <c r="E57" s="125"/>
      <c r="F57" s="125"/>
      <c r="G57" s="125"/>
      <c r="H57" s="125"/>
      <c r="I57" s="125"/>
      <c r="J57" s="125"/>
      <c r="K57" s="125"/>
      <c r="L57" s="125"/>
      <c r="M57" s="129"/>
    </row>
    <row r="58" customFormat="false" ht="15" hidden="false" customHeight="false" outlineLevel="0" collapsed="false">
      <c r="A58" s="125"/>
      <c r="B58" s="125"/>
      <c r="C58" s="129"/>
      <c r="D58" s="125"/>
      <c r="E58" s="125"/>
      <c r="F58" s="125"/>
      <c r="G58" s="125"/>
      <c r="H58" s="125"/>
      <c r="I58" s="125"/>
      <c r="J58" s="125"/>
      <c r="K58" s="125"/>
      <c r="L58" s="125"/>
      <c r="M58" s="129"/>
    </row>
    <row r="59" customFormat="false" ht="15" hidden="false" customHeight="false" outlineLevel="0" collapsed="false">
      <c r="A59" s="125"/>
      <c r="B59" s="125"/>
      <c r="C59" s="129"/>
      <c r="D59" s="125"/>
      <c r="E59" s="125"/>
      <c r="F59" s="125"/>
      <c r="G59" s="125"/>
      <c r="H59" s="125"/>
      <c r="I59" s="125"/>
      <c r="J59" s="125"/>
      <c r="K59" s="125"/>
      <c r="L59" s="125"/>
      <c r="M59" s="129"/>
    </row>
    <row r="60" customFormat="false" ht="15" hidden="false" customHeight="false" outlineLevel="0" collapsed="false">
      <c r="A60" s="125"/>
      <c r="B60" s="125"/>
      <c r="C60" s="129"/>
      <c r="D60" s="125"/>
      <c r="E60" s="125"/>
      <c r="F60" s="125"/>
      <c r="G60" s="125"/>
      <c r="H60" s="125"/>
      <c r="I60" s="125"/>
      <c r="J60" s="125"/>
      <c r="K60" s="125"/>
      <c r="L60" s="125"/>
      <c r="M60" s="129"/>
    </row>
    <row r="61" customFormat="false" ht="15" hidden="false" customHeight="false" outlineLevel="0" collapsed="false">
      <c r="A61" s="125"/>
      <c r="B61" s="125"/>
      <c r="C61" s="129"/>
      <c r="D61" s="125"/>
      <c r="E61" s="125"/>
      <c r="F61" s="125"/>
      <c r="G61" s="125"/>
      <c r="H61" s="125"/>
      <c r="I61" s="125"/>
      <c r="J61" s="125"/>
      <c r="K61" s="125"/>
      <c r="L61" s="125"/>
      <c r="M61" s="129"/>
    </row>
    <row r="62" customFormat="false" ht="15" hidden="false" customHeight="false" outlineLevel="0" collapsed="false">
      <c r="A62" s="125"/>
      <c r="B62" s="125"/>
      <c r="C62" s="129"/>
      <c r="D62" s="125"/>
      <c r="E62" s="125"/>
      <c r="F62" s="125"/>
      <c r="G62" s="125"/>
      <c r="H62" s="125"/>
      <c r="I62" s="125"/>
      <c r="J62" s="125"/>
      <c r="K62" s="125"/>
      <c r="L62" s="125"/>
      <c r="M62" s="129"/>
    </row>
    <row r="63" customFormat="false" ht="15" hidden="false" customHeight="false" outlineLevel="0" collapsed="false">
      <c r="A63" s="125"/>
      <c r="B63" s="125"/>
      <c r="C63" s="129"/>
      <c r="D63" s="125"/>
      <c r="E63" s="125"/>
      <c r="F63" s="125"/>
      <c r="G63" s="125"/>
      <c r="H63" s="125"/>
      <c r="I63" s="125"/>
      <c r="J63" s="125"/>
      <c r="K63" s="125"/>
      <c r="L63" s="125"/>
      <c r="M63" s="129"/>
    </row>
    <row r="64" customFormat="false" ht="15" hidden="false" customHeight="false" outlineLevel="0" collapsed="false">
      <c r="A64" s="125"/>
      <c r="B64" s="125"/>
      <c r="C64" s="129"/>
      <c r="D64" s="125"/>
      <c r="E64" s="125"/>
      <c r="F64" s="125"/>
      <c r="G64" s="125"/>
      <c r="H64" s="125"/>
      <c r="I64" s="125"/>
      <c r="J64" s="125"/>
      <c r="K64" s="125"/>
      <c r="L64" s="125"/>
      <c r="M64" s="129"/>
    </row>
    <row r="65" customFormat="false" ht="15" hidden="false" customHeight="false" outlineLevel="0" collapsed="false">
      <c r="A65" s="125"/>
      <c r="B65" s="125"/>
      <c r="C65" s="129"/>
      <c r="D65" s="125"/>
      <c r="E65" s="125"/>
      <c r="F65" s="125"/>
      <c r="G65" s="125"/>
      <c r="H65" s="125"/>
      <c r="I65" s="125"/>
      <c r="J65" s="125"/>
      <c r="K65" s="125"/>
      <c r="L65" s="125"/>
      <c r="M65" s="129"/>
    </row>
    <row r="66" customFormat="false" ht="15" hidden="false" customHeight="false" outlineLevel="0" collapsed="false">
      <c r="A66" s="125"/>
      <c r="B66" s="125"/>
      <c r="C66" s="129"/>
      <c r="D66" s="125"/>
      <c r="E66" s="125"/>
      <c r="F66" s="125"/>
      <c r="G66" s="125"/>
      <c r="H66" s="125"/>
      <c r="I66" s="125"/>
      <c r="J66" s="125"/>
      <c r="K66" s="125"/>
      <c r="L66" s="125"/>
      <c r="M66" s="129"/>
    </row>
    <row r="67" customFormat="false" ht="15" hidden="false" customHeight="false" outlineLevel="0" collapsed="false">
      <c r="A67" s="125"/>
      <c r="B67" s="125"/>
      <c r="C67" s="129"/>
      <c r="D67" s="125"/>
      <c r="E67" s="125"/>
      <c r="F67" s="125"/>
      <c r="G67" s="125"/>
      <c r="H67" s="125"/>
      <c r="I67" s="125"/>
      <c r="J67" s="125"/>
      <c r="K67" s="125"/>
      <c r="L67" s="125"/>
      <c r="M67" s="129"/>
    </row>
    <row r="68" customFormat="false" ht="15" hidden="false" customHeight="false" outlineLevel="0" collapsed="false">
      <c r="A68" s="125"/>
      <c r="B68" s="125"/>
      <c r="C68" s="129"/>
      <c r="D68" s="125"/>
      <c r="E68" s="125"/>
      <c r="F68" s="125"/>
      <c r="G68" s="125"/>
      <c r="H68" s="125"/>
      <c r="I68" s="125"/>
      <c r="J68" s="125"/>
      <c r="K68" s="125"/>
      <c r="L68" s="125"/>
      <c r="M68" s="129"/>
    </row>
    <row r="69" customFormat="false" ht="15" hidden="false" customHeight="false" outlineLevel="0" collapsed="false">
      <c r="A69" s="125"/>
      <c r="B69" s="125"/>
      <c r="C69" s="129"/>
      <c r="D69" s="125"/>
      <c r="E69" s="125"/>
      <c r="F69" s="125"/>
      <c r="G69" s="125"/>
      <c r="H69" s="125"/>
      <c r="I69" s="125"/>
      <c r="J69" s="125"/>
      <c r="K69" s="125"/>
      <c r="L69" s="125"/>
      <c r="M69" s="129"/>
    </row>
    <row r="70" customFormat="false" ht="15" hidden="false" customHeight="false" outlineLevel="0" collapsed="false">
      <c r="A70" s="125"/>
      <c r="B70" s="125"/>
      <c r="C70" s="129"/>
      <c r="D70" s="125"/>
      <c r="E70" s="125"/>
      <c r="F70" s="125"/>
      <c r="G70" s="125"/>
      <c r="H70" s="125"/>
      <c r="I70" s="125"/>
      <c r="J70" s="125"/>
      <c r="K70" s="125"/>
      <c r="L70" s="125"/>
      <c r="M70" s="129"/>
    </row>
    <row r="71" customFormat="false" ht="15" hidden="false" customHeight="false" outlineLevel="0" collapsed="false">
      <c r="A71" s="125"/>
      <c r="B71" s="125"/>
      <c r="C71" s="129"/>
      <c r="D71" s="125"/>
      <c r="E71" s="125"/>
      <c r="F71" s="125"/>
      <c r="G71" s="125"/>
      <c r="H71" s="125"/>
      <c r="I71" s="125"/>
      <c r="J71" s="125"/>
      <c r="K71" s="125"/>
      <c r="L71" s="125"/>
      <c r="M71" s="129"/>
    </row>
    <row r="72" customFormat="false" ht="15" hidden="false" customHeight="false" outlineLevel="0" collapsed="false">
      <c r="A72" s="125"/>
      <c r="B72" s="125"/>
      <c r="C72" s="129"/>
      <c r="D72" s="125"/>
      <c r="E72" s="125"/>
      <c r="F72" s="125"/>
      <c r="G72" s="125"/>
      <c r="H72" s="125"/>
      <c r="I72" s="125"/>
      <c r="J72" s="125"/>
      <c r="K72" s="125"/>
      <c r="L72" s="125"/>
      <c r="M72" s="129"/>
    </row>
    <row r="73" customFormat="false" ht="15" hidden="false" customHeight="false" outlineLevel="0" collapsed="false">
      <c r="A73" s="125"/>
      <c r="B73" s="125"/>
      <c r="C73" s="129"/>
      <c r="D73" s="125"/>
      <c r="E73" s="125"/>
      <c r="F73" s="125"/>
      <c r="G73" s="125"/>
      <c r="H73" s="125"/>
      <c r="I73" s="125"/>
      <c r="J73" s="125"/>
      <c r="K73" s="125"/>
      <c r="L73" s="125"/>
      <c r="M73" s="129"/>
    </row>
    <row r="74" customFormat="false" ht="15" hidden="false" customHeight="false" outlineLevel="0" collapsed="false">
      <c r="A74" s="125"/>
      <c r="B74" s="125"/>
      <c r="C74" s="129"/>
      <c r="D74" s="125"/>
      <c r="E74" s="125"/>
      <c r="F74" s="125"/>
      <c r="G74" s="125"/>
      <c r="H74" s="125"/>
      <c r="I74" s="125"/>
      <c r="J74" s="125"/>
      <c r="K74" s="125"/>
      <c r="L74" s="125"/>
      <c r="M74" s="129"/>
    </row>
    <row r="75" customFormat="false" ht="15" hidden="false" customHeight="false" outlineLevel="0" collapsed="false">
      <c r="A75" s="125"/>
      <c r="B75" s="125"/>
      <c r="C75" s="129"/>
      <c r="D75" s="125"/>
      <c r="E75" s="125"/>
      <c r="F75" s="125"/>
      <c r="G75" s="125"/>
      <c r="H75" s="125"/>
      <c r="I75" s="125"/>
      <c r="J75" s="125"/>
      <c r="K75" s="125"/>
      <c r="L75" s="125"/>
      <c r="M75" s="129"/>
    </row>
    <row r="76" customFormat="false" ht="15" hidden="false" customHeight="false" outlineLevel="0" collapsed="false">
      <c r="A76" s="125"/>
      <c r="B76" s="125"/>
      <c r="C76" s="129"/>
      <c r="D76" s="125"/>
      <c r="E76" s="125"/>
      <c r="F76" s="125"/>
      <c r="G76" s="125"/>
      <c r="H76" s="125"/>
      <c r="I76" s="125"/>
      <c r="J76" s="125"/>
      <c r="K76" s="125"/>
      <c r="L76" s="125"/>
      <c r="M76" s="129"/>
    </row>
    <row r="77" customFormat="false" ht="15" hidden="false" customHeight="false" outlineLevel="0" collapsed="false">
      <c r="A77" s="125"/>
      <c r="B77" s="125"/>
      <c r="C77" s="129"/>
      <c r="D77" s="125"/>
      <c r="E77" s="125"/>
      <c r="F77" s="125"/>
      <c r="G77" s="125"/>
      <c r="H77" s="125"/>
      <c r="I77" s="125"/>
      <c r="J77" s="125"/>
      <c r="K77" s="125"/>
      <c r="L77" s="125"/>
      <c r="M77" s="129"/>
    </row>
    <row r="78" customFormat="false" ht="15" hidden="false" customHeight="false" outlineLevel="0" collapsed="false">
      <c r="A78" s="125"/>
      <c r="B78" s="125"/>
      <c r="C78" s="129"/>
      <c r="D78" s="125"/>
      <c r="E78" s="125"/>
      <c r="F78" s="125"/>
      <c r="G78" s="125"/>
      <c r="H78" s="125"/>
      <c r="I78" s="125"/>
      <c r="J78" s="125"/>
      <c r="K78" s="125"/>
      <c r="L78" s="125"/>
      <c r="M78" s="129"/>
    </row>
    <row r="79" customFormat="false" ht="15" hidden="false" customHeight="false" outlineLevel="0" collapsed="false">
      <c r="A79" s="125"/>
      <c r="B79" s="125"/>
      <c r="C79" s="129"/>
      <c r="D79" s="125"/>
      <c r="E79" s="125"/>
      <c r="F79" s="125"/>
      <c r="G79" s="125"/>
      <c r="H79" s="125"/>
      <c r="I79" s="125"/>
      <c r="J79" s="125"/>
      <c r="K79" s="125"/>
      <c r="L79" s="125"/>
      <c r="M79" s="129"/>
    </row>
    <row r="80" customFormat="false" ht="15" hidden="false" customHeight="false" outlineLevel="0" collapsed="false">
      <c r="A80" s="125"/>
      <c r="B80" s="125"/>
      <c r="C80" s="129"/>
      <c r="D80" s="125"/>
      <c r="E80" s="125"/>
      <c r="F80" s="125"/>
      <c r="G80" s="125"/>
      <c r="H80" s="125"/>
      <c r="I80" s="125"/>
      <c r="J80" s="125"/>
      <c r="K80" s="125"/>
      <c r="L80" s="125"/>
      <c r="M80" s="129"/>
    </row>
    <row r="81" customFormat="false" ht="15" hidden="false" customHeight="false" outlineLevel="0" collapsed="false">
      <c r="A81" s="125"/>
      <c r="B81" s="125"/>
      <c r="C81" s="129"/>
      <c r="D81" s="125"/>
      <c r="E81" s="125"/>
      <c r="F81" s="125"/>
      <c r="G81" s="125"/>
      <c r="H81" s="125"/>
      <c r="I81" s="125"/>
      <c r="J81" s="125"/>
      <c r="K81" s="125"/>
      <c r="L81" s="125"/>
      <c r="M81" s="129"/>
    </row>
    <row r="82" customFormat="false" ht="15" hidden="false" customHeight="false" outlineLevel="0" collapsed="false">
      <c r="A82" s="125"/>
      <c r="B82" s="125"/>
      <c r="C82" s="129"/>
      <c r="D82" s="125"/>
      <c r="E82" s="125"/>
      <c r="F82" s="125"/>
      <c r="G82" s="125"/>
      <c r="H82" s="125"/>
      <c r="I82" s="125"/>
      <c r="J82" s="125"/>
      <c r="K82" s="125"/>
      <c r="L82" s="125"/>
      <c r="M82" s="129"/>
    </row>
    <row r="83" customFormat="false" ht="15" hidden="false" customHeight="false" outlineLevel="0" collapsed="false">
      <c r="A83" s="125"/>
      <c r="B83" s="125"/>
      <c r="C83" s="129"/>
      <c r="D83" s="125"/>
      <c r="E83" s="125"/>
      <c r="F83" s="125"/>
      <c r="G83" s="125"/>
      <c r="H83" s="125"/>
      <c r="I83" s="125"/>
      <c r="J83" s="125"/>
      <c r="K83" s="125"/>
      <c r="L83" s="125"/>
      <c r="M83" s="129"/>
    </row>
    <row r="84" customFormat="false" ht="15" hidden="false" customHeight="false" outlineLevel="0" collapsed="false">
      <c r="A84" s="125"/>
      <c r="B84" s="125"/>
      <c r="C84" s="129"/>
      <c r="D84" s="125"/>
      <c r="E84" s="125"/>
      <c r="F84" s="125"/>
      <c r="G84" s="125"/>
      <c r="H84" s="125"/>
      <c r="I84" s="125"/>
      <c r="J84" s="125"/>
      <c r="K84" s="125"/>
      <c r="L84" s="125"/>
      <c r="M84" s="129"/>
    </row>
    <row r="85" customFormat="false" ht="15" hidden="false" customHeight="false" outlineLevel="0" collapsed="false">
      <c r="A85" s="125"/>
      <c r="B85" s="125"/>
      <c r="C85" s="129"/>
      <c r="D85" s="125"/>
      <c r="E85" s="125"/>
      <c r="F85" s="125"/>
      <c r="G85" s="125"/>
      <c r="H85" s="125"/>
      <c r="I85" s="125"/>
      <c r="J85" s="125"/>
      <c r="K85" s="125"/>
      <c r="L85" s="125"/>
      <c r="M85" s="129"/>
    </row>
    <row r="86" customFormat="false" ht="15" hidden="false" customHeight="false" outlineLevel="0" collapsed="false">
      <c r="A86" s="125"/>
      <c r="B86" s="125"/>
      <c r="C86" s="129"/>
      <c r="D86" s="125"/>
      <c r="E86" s="125"/>
      <c r="F86" s="125"/>
      <c r="G86" s="125"/>
      <c r="H86" s="125"/>
      <c r="I86" s="125"/>
      <c r="J86" s="125"/>
      <c r="K86" s="125"/>
      <c r="L86" s="125"/>
      <c r="M86" s="129"/>
    </row>
    <row r="87" customFormat="false" ht="15" hidden="false" customHeight="false" outlineLevel="0" collapsed="false">
      <c r="A87" s="125"/>
      <c r="B87" s="125"/>
      <c r="C87" s="129"/>
      <c r="D87" s="125"/>
      <c r="E87" s="125"/>
      <c r="F87" s="125"/>
      <c r="G87" s="125"/>
      <c r="H87" s="125"/>
      <c r="I87" s="125"/>
      <c r="J87" s="125"/>
      <c r="K87" s="125"/>
      <c r="L87" s="125"/>
      <c r="M87" s="129"/>
    </row>
    <row r="88" customFormat="false" ht="15" hidden="false" customHeight="false" outlineLevel="0" collapsed="false">
      <c r="A88" s="125"/>
      <c r="B88" s="125"/>
      <c r="C88" s="129"/>
      <c r="D88" s="125"/>
      <c r="E88" s="125"/>
      <c r="F88" s="125"/>
      <c r="G88" s="125"/>
      <c r="H88" s="125"/>
      <c r="I88" s="125"/>
      <c r="J88" s="125"/>
      <c r="K88" s="125"/>
      <c r="L88" s="125"/>
      <c r="M88" s="129"/>
    </row>
    <row r="89" customFormat="false" ht="15" hidden="false" customHeight="false" outlineLevel="0" collapsed="false">
      <c r="A89" s="125"/>
      <c r="B89" s="125"/>
      <c r="C89" s="129"/>
      <c r="D89" s="125"/>
      <c r="E89" s="125"/>
      <c r="F89" s="125"/>
      <c r="G89" s="125"/>
      <c r="H89" s="125"/>
      <c r="I89" s="125"/>
      <c r="J89" s="125"/>
      <c r="K89" s="125"/>
      <c r="L89" s="125"/>
      <c r="M89" s="129"/>
    </row>
    <row r="90" customFormat="false" ht="15" hidden="false" customHeight="false" outlineLevel="0" collapsed="false">
      <c r="A90" s="125"/>
      <c r="B90" s="125"/>
      <c r="C90" s="129"/>
      <c r="D90" s="125"/>
      <c r="E90" s="125"/>
      <c r="F90" s="125"/>
      <c r="G90" s="125"/>
      <c r="H90" s="125"/>
      <c r="I90" s="125"/>
      <c r="J90" s="125"/>
      <c r="K90" s="125"/>
      <c r="L90" s="125"/>
      <c r="M90" s="129"/>
    </row>
    <row r="91" customFormat="false" ht="15" hidden="false" customHeight="false" outlineLevel="0" collapsed="false">
      <c r="A91" s="125"/>
      <c r="B91" s="125"/>
      <c r="C91" s="129"/>
      <c r="D91" s="125"/>
      <c r="E91" s="125"/>
      <c r="F91" s="125"/>
      <c r="G91" s="125"/>
      <c r="H91" s="125"/>
      <c r="I91" s="125"/>
      <c r="J91" s="125"/>
      <c r="K91" s="125"/>
      <c r="L91" s="125"/>
      <c r="M91" s="129"/>
    </row>
    <row r="92" customFormat="false" ht="15" hidden="false" customHeight="false" outlineLevel="0" collapsed="false">
      <c r="A92" s="125"/>
      <c r="B92" s="125"/>
      <c r="C92" s="129"/>
      <c r="D92" s="125"/>
      <c r="E92" s="125"/>
      <c r="F92" s="125"/>
      <c r="G92" s="125"/>
      <c r="H92" s="125"/>
      <c r="I92" s="125"/>
      <c r="J92" s="125"/>
      <c r="K92" s="125"/>
      <c r="L92" s="125"/>
      <c r="M92" s="129"/>
    </row>
    <row r="93" customFormat="false" ht="15" hidden="false" customHeight="false" outlineLevel="0" collapsed="false">
      <c r="A93" s="125"/>
      <c r="B93" s="125"/>
      <c r="C93" s="129"/>
      <c r="D93" s="125"/>
      <c r="E93" s="125"/>
      <c r="F93" s="125"/>
      <c r="G93" s="125"/>
      <c r="H93" s="125"/>
      <c r="I93" s="125"/>
      <c r="J93" s="125"/>
      <c r="K93" s="125"/>
      <c r="L93" s="125"/>
      <c r="M93" s="129"/>
    </row>
    <row r="94" customFormat="false" ht="15" hidden="false" customHeight="false" outlineLevel="0" collapsed="false">
      <c r="A94" s="125"/>
      <c r="B94" s="125"/>
      <c r="C94" s="129"/>
      <c r="D94" s="125"/>
      <c r="E94" s="125"/>
      <c r="F94" s="125"/>
      <c r="G94" s="125"/>
      <c r="H94" s="125"/>
      <c r="I94" s="125"/>
      <c r="J94" s="125"/>
      <c r="K94" s="125"/>
      <c r="L94" s="125"/>
      <c r="M94" s="129"/>
    </row>
    <row r="95" customFormat="false" ht="15" hidden="false" customHeight="false" outlineLevel="0" collapsed="false">
      <c r="A95" s="125"/>
      <c r="B95" s="125"/>
      <c r="C95" s="129"/>
      <c r="D95" s="125"/>
      <c r="E95" s="125"/>
      <c r="F95" s="125"/>
      <c r="G95" s="125"/>
      <c r="H95" s="125"/>
      <c r="I95" s="125"/>
      <c r="J95" s="125"/>
      <c r="K95" s="125"/>
      <c r="L95" s="125"/>
      <c r="M95" s="129"/>
    </row>
    <row r="96" customFormat="false" ht="15" hidden="false" customHeight="false" outlineLevel="0" collapsed="false">
      <c r="A96" s="125"/>
      <c r="B96" s="125"/>
      <c r="C96" s="129"/>
      <c r="D96" s="125"/>
      <c r="E96" s="125"/>
      <c r="F96" s="125"/>
      <c r="G96" s="125"/>
      <c r="H96" s="125"/>
      <c r="I96" s="125"/>
      <c r="J96" s="125"/>
      <c r="K96" s="125"/>
      <c r="L96" s="125"/>
      <c r="M96" s="129"/>
    </row>
    <row r="97" customFormat="false" ht="15" hidden="false" customHeight="false" outlineLevel="0" collapsed="false">
      <c r="A97" s="125"/>
      <c r="B97" s="125"/>
      <c r="C97" s="129"/>
      <c r="D97" s="125"/>
      <c r="E97" s="125"/>
      <c r="F97" s="125"/>
      <c r="G97" s="125"/>
      <c r="H97" s="125"/>
      <c r="I97" s="125"/>
      <c r="J97" s="125"/>
      <c r="K97" s="125"/>
      <c r="L97" s="125"/>
      <c r="M97" s="129"/>
    </row>
    <row r="98" customFormat="false" ht="15" hidden="false" customHeight="false" outlineLevel="0" collapsed="false">
      <c r="A98" s="125"/>
      <c r="B98" s="125"/>
      <c r="C98" s="129"/>
      <c r="D98" s="125"/>
      <c r="E98" s="125"/>
      <c r="F98" s="125"/>
      <c r="G98" s="125"/>
      <c r="H98" s="125"/>
      <c r="I98" s="125"/>
      <c r="J98" s="125"/>
      <c r="K98" s="125"/>
      <c r="L98" s="125"/>
      <c r="M98" s="129"/>
    </row>
    <row r="99" customFormat="false" ht="15" hidden="false" customHeight="false" outlineLevel="0" collapsed="false">
      <c r="A99" s="125"/>
      <c r="B99" s="125"/>
      <c r="C99" s="129"/>
      <c r="D99" s="125"/>
      <c r="E99" s="125"/>
      <c r="F99" s="125"/>
      <c r="G99" s="125"/>
      <c r="H99" s="125"/>
      <c r="I99" s="125"/>
      <c r="J99" s="125"/>
      <c r="K99" s="125"/>
      <c r="L99" s="125"/>
      <c r="M99" s="129"/>
    </row>
    <row r="100" customFormat="false" ht="15" hidden="false" customHeight="false" outlineLevel="0" collapsed="false">
      <c r="A100" s="125"/>
      <c r="B100" s="125"/>
      <c r="C100" s="129"/>
      <c r="D100" s="125"/>
      <c r="E100" s="125"/>
      <c r="F100" s="125"/>
      <c r="G100" s="125"/>
      <c r="H100" s="125"/>
      <c r="I100" s="125"/>
      <c r="J100" s="125"/>
      <c r="K100" s="125"/>
      <c r="L100" s="125"/>
      <c r="M100" s="129"/>
    </row>
    <row r="101" customFormat="false" ht="15" hidden="false" customHeight="false" outlineLevel="0" collapsed="false">
      <c r="A101" s="125"/>
      <c r="B101" s="125"/>
      <c r="C101" s="129"/>
      <c r="D101" s="125"/>
      <c r="E101" s="125"/>
      <c r="F101" s="125"/>
      <c r="G101" s="125"/>
      <c r="H101" s="125"/>
      <c r="I101" s="125"/>
      <c r="J101" s="125"/>
      <c r="K101" s="125"/>
      <c r="L101" s="125"/>
      <c r="M101" s="129"/>
    </row>
    <row r="102" customFormat="false" ht="15" hidden="false" customHeight="false" outlineLevel="0" collapsed="false">
      <c r="A102" s="125"/>
      <c r="B102" s="125"/>
      <c r="C102" s="129"/>
      <c r="D102" s="125"/>
      <c r="E102" s="125"/>
      <c r="F102" s="125"/>
      <c r="G102" s="125"/>
      <c r="H102" s="125"/>
      <c r="I102" s="125"/>
      <c r="J102" s="125"/>
      <c r="K102" s="125"/>
      <c r="L102" s="125"/>
      <c r="M102" s="129"/>
    </row>
    <row r="103" customFormat="false" ht="15" hidden="false" customHeight="false" outlineLevel="0" collapsed="false">
      <c r="A103" s="125"/>
      <c r="B103" s="125"/>
      <c r="C103" s="129"/>
      <c r="D103" s="125"/>
      <c r="E103" s="125"/>
      <c r="F103" s="125"/>
      <c r="G103" s="125"/>
      <c r="H103" s="125"/>
      <c r="I103" s="125"/>
      <c r="J103" s="125"/>
      <c r="K103" s="125"/>
      <c r="L103" s="125"/>
      <c r="M103" s="129"/>
    </row>
    <row r="104" customFormat="false" ht="15" hidden="false" customHeight="false" outlineLevel="0" collapsed="false">
      <c r="A104" s="125"/>
      <c r="B104" s="125"/>
      <c r="C104" s="129"/>
      <c r="D104" s="125"/>
      <c r="E104" s="125"/>
      <c r="F104" s="125"/>
      <c r="G104" s="125"/>
      <c r="H104" s="125"/>
      <c r="I104" s="125"/>
      <c r="J104" s="125"/>
      <c r="K104" s="125"/>
      <c r="L104" s="125"/>
      <c r="M104" s="129"/>
    </row>
    <row r="105" customFormat="false" ht="15" hidden="false" customHeight="false" outlineLevel="0" collapsed="false">
      <c r="A105" s="125"/>
      <c r="B105" s="125"/>
      <c r="C105" s="129"/>
      <c r="D105" s="125"/>
      <c r="E105" s="125"/>
      <c r="F105" s="125"/>
      <c r="G105" s="125"/>
      <c r="H105" s="125"/>
      <c r="I105" s="125"/>
      <c r="J105" s="125"/>
      <c r="K105" s="125"/>
      <c r="L105" s="125"/>
      <c r="M105" s="129"/>
    </row>
    <row r="106" customFormat="false" ht="15" hidden="false" customHeight="false" outlineLevel="0" collapsed="false">
      <c r="A106" s="125"/>
      <c r="B106" s="125"/>
      <c r="C106" s="129"/>
      <c r="D106" s="125"/>
      <c r="E106" s="125"/>
      <c r="F106" s="125"/>
      <c r="G106" s="125"/>
      <c r="H106" s="125"/>
      <c r="I106" s="125"/>
      <c r="J106" s="125"/>
      <c r="K106" s="125"/>
      <c r="L106" s="125"/>
      <c r="M106" s="129"/>
    </row>
    <row r="107" customFormat="false" ht="15" hidden="false" customHeight="false" outlineLevel="0" collapsed="false">
      <c r="A107" s="125"/>
      <c r="B107" s="125"/>
      <c r="C107" s="129"/>
      <c r="D107" s="125"/>
      <c r="E107" s="125"/>
      <c r="F107" s="125"/>
      <c r="G107" s="125"/>
      <c r="H107" s="125"/>
      <c r="I107" s="125"/>
      <c r="J107" s="125"/>
      <c r="K107" s="125"/>
      <c r="L107" s="125"/>
      <c r="M107" s="129"/>
    </row>
    <row r="108" customFormat="false" ht="15" hidden="false" customHeight="false" outlineLevel="0" collapsed="false">
      <c r="A108" s="125"/>
      <c r="B108" s="125"/>
      <c r="C108" s="129"/>
      <c r="D108" s="125"/>
      <c r="E108" s="125"/>
      <c r="F108" s="125"/>
      <c r="G108" s="125"/>
      <c r="H108" s="125"/>
      <c r="I108" s="125"/>
      <c r="J108" s="125"/>
      <c r="K108" s="125"/>
      <c r="L108" s="125"/>
      <c r="M108" s="129"/>
    </row>
    <row r="109" customFormat="false" ht="15" hidden="false" customHeight="false" outlineLevel="0" collapsed="false">
      <c r="A109" s="125"/>
      <c r="B109" s="125"/>
      <c r="C109" s="129"/>
      <c r="D109" s="125"/>
      <c r="E109" s="125"/>
      <c r="F109" s="125"/>
      <c r="G109" s="125"/>
      <c r="H109" s="125"/>
      <c r="I109" s="125"/>
      <c r="J109" s="125"/>
      <c r="K109" s="125"/>
      <c r="L109" s="125"/>
      <c r="M109" s="129"/>
    </row>
    <row r="110" customFormat="false" ht="15" hidden="false" customHeight="false" outlineLevel="0" collapsed="false">
      <c r="A110" s="125"/>
      <c r="B110" s="125"/>
      <c r="C110" s="129"/>
      <c r="D110" s="125"/>
      <c r="E110" s="125"/>
      <c r="F110" s="125"/>
      <c r="G110" s="125"/>
      <c r="H110" s="125"/>
      <c r="I110" s="125"/>
      <c r="J110" s="125"/>
      <c r="K110" s="125"/>
      <c r="L110" s="125"/>
      <c r="M110" s="129"/>
    </row>
    <row r="111" customFormat="false" ht="15" hidden="false" customHeight="false" outlineLevel="0" collapsed="false">
      <c r="A111" s="125"/>
      <c r="B111" s="125"/>
      <c r="C111" s="129"/>
      <c r="D111" s="125"/>
      <c r="E111" s="125"/>
      <c r="F111" s="125"/>
      <c r="G111" s="125"/>
      <c r="H111" s="125"/>
      <c r="I111" s="125"/>
      <c r="J111" s="125"/>
      <c r="K111" s="125"/>
      <c r="L111" s="125"/>
      <c r="M111" s="129"/>
    </row>
    <row r="112" customFormat="false" ht="15" hidden="false" customHeight="false" outlineLevel="0" collapsed="false">
      <c r="A112" s="125"/>
      <c r="B112" s="125"/>
      <c r="C112" s="129"/>
      <c r="D112" s="125"/>
      <c r="E112" s="125"/>
      <c r="F112" s="125"/>
      <c r="G112" s="125"/>
      <c r="H112" s="125"/>
      <c r="I112" s="125"/>
      <c r="J112" s="125"/>
      <c r="K112" s="125"/>
      <c r="L112" s="125"/>
      <c r="M112" s="129"/>
    </row>
    <row r="113" customFormat="false" ht="15" hidden="false" customHeight="false" outlineLevel="0" collapsed="false">
      <c r="A113" s="125"/>
      <c r="B113" s="125"/>
      <c r="C113" s="129"/>
      <c r="D113" s="125"/>
      <c r="E113" s="125"/>
      <c r="F113" s="125"/>
      <c r="G113" s="125"/>
      <c r="H113" s="125"/>
      <c r="I113" s="125"/>
      <c r="J113" s="125"/>
      <c r="K113" s="125"/>
      <c r="L113" s="125"/>
      <c r="M113" s="129"/>
    </row>
    <row r="114" customFormat="false" ht="15" hidden="false" customHeight="false" outlineLevel="0" collapsed="false">
      <c r="A114" s="125"/>
      <c r="B114" s="125"/>
      <c r="C114" s="129"/>
      <c r="D114" s="125"/>
      <c r="E114" s="125"/>
      <c r="F114" s="125"/>
      <c r="G114" s="125"/>
      <c r="H114" s="125"/>
      <c r="I114" s="125"/>
      <c r="J114" s="125"/>
      <c r="K114" s="125"/>
      <c r="L114" s="125"/>
      <c r="M114" s="129"/>
    </row>
    <row r="115" customFormat="false" ht="15" hidden="false" customHeight="false" outlineLevel="0" collapsed="false">
      <c r="A115" s="125"/>
      <c r="B115" s="125"/>
      <c r="C115" s="129"/>
      <c r="D115" s="125"/>
      <c r="E115" s="125"/>
      <c r="F115" s="125"/>
      <c r="G115" s="125"/>
      <c r="H115" s="125"/>
      <c r="I115" s="125"/>
      <c r="J115" s="125"/>
      <c r="K115" s="125"/>
      <c r="L115" s="125"/>
      <c r="M115" s="129"/>
    </row>
    <row r="116" customFormat="false" ht="15" hidden="false" customHeight="false" outlineLevel="0" collapsed="false">
      <c r="A116" s="125"/>
      <c r="B116" s="125"/>
      <c r="C116" s="129"/>
      <c r="D116" s="125"/>
      <c r="E116" s="125"/>
      <c r="F116" s="125"/>
      <c r="G116" s="125"/>
      <c r="H116" s="125"/>
      <c r="I116" s="125"/>
      <c r="J116" s="125"/>
      <c r="K116" s="125"/>
      <c r="L116" s="125"/>
      <c r="M116" s="129"/>
    </row>
    <row r="117" customFormat="false" ht="15" hidden="false" customHeight="false" outlineLevel="0" collapsed="false">
      <c r="A117" s="125"/>
      <c r="B117" s="125"/>
      <c r="C117" s="129"/>
      <c r="D117" s="125"/>
      <c r="E117" s="125"/>
      <c r="F117" s="125"/>
      <c r="G117" s="125"/>
      <c r="H117" s="125"/>
      <c r="I117" s="125"/>
      <c r="J117" s="125"/>
      <c r="K117" s="125"/>
      <c r="L117" s="125"/>
      <c r="M117" s="129"/>
    </row>
    <row r="118" customFormat="false" ht="15" hidden="false" customHeight="false" outlineLevel="0" collapsed="false">
      <c r="A118" s="125"/>
      <c r="B118" s="125"/>
      <c r="C118" s="129"/>
      <c r="D118" s="125"/>
      <c r="E118" s="125"/>
      <c r="F118" s="125"/>
      <c r="G118" s="125"/>
      <c r="H118" s="125"/>
      <c r="I118" s="125"/>
      <c r="J118" s="125"/>
      <c r="K118" s="125"/>
      <c r="L118" s="125"/>
      <c r="M118" s="129"/>
    </row>
    <row r="119" customFormat="false" ht="15" hidden="false" customHeight="false" outlineLevel="0" collapsed="false">
      <c r="A119" s="125"/>
      <c r="B119" s="125"/>
      <c r="C119" s="129"/>
      <c r="D119" s="125"/>
      <c r="E119" s="125"/>
      <c r="F119" s="125"/>
      <c r="G119" s="125"/>
      <c r="H119" s="125"/>
      <c r="I119" s="125"/>
      <c r="J119" s="125"/>
      <c r="K119" s="125"/>
      <c r="L119" s="125"/>
      <c r="M119" s="129"/>
    </row>
    <row r="120" customFormat="false" ht="15" hidden="false" customHeight="false" outlineLevel="0" collapsed="false">
      <c r="A120" s="125"/>
      <c r="B120" s="125"/>
      <c r="C120" s="129"/>
      <c r="D120" s="125"/>
      <c r="E120" s="125"/>
      <c r="F120" s="125"/>
      <c r="G120" s="125"/>
      <c r="H120" s="125"/>
      <c r="I120" s="125"/>
      <c r="J120" s="125"/>
      <c r="K120" s="125"/>
      <c r="L120" s="125"/>
      <c r="M120" s="129"/>
    </row>
    <row r="121" customFormat="false" ht="15" hidden="false" customHeight="false" outlineLevel="0" collapsed="false">
      <c r="A121" s="125"/>
      <c r="B121" s="125"/>
      <c r="C121" s="129"/>
      <c r="D121" s="125"/>
      <c r="E121" s="125"/>
      <c r="F121" s="125"/>
      <c r="G121" s="125"/>
      <c r="H121" s="125"/>
      <c r="I121" s="125"/>
      <c r="J121" s="125"/>
      <c r="K121" s="125"/>
      <c r="L121" s="125"/>
      <c r="M121" s="129"/>
    </row>
    <row r="122" customFormat="false" ht="15" hidden="false" customHeight="false" outlineLevel="0" collapsed="false">
      <c r="A122" s="125"/>
      <c r="B122" s="125"/>
      <c r="C122" s="129"/>
      <c r="D122" s="125"/>
      <c r="E122" s="125"/>
      <c r="F122" s="125"/>
      <c r="G122" s="125"/>
      <c r="H122" s="125"/>
      <c r="I122" s="125"/>
      <c r="J122" s="125"/>
      <c r="K122" s="125"/>
      <c r="L122" s="125"/>
      <c r="M122" s="129"/>
    </row>
    <row r="123" customFormat="false" ht="15" hidden="false" customHeight="false" outlineLevel="0" collapsed="false">
      <c r="A123" s="125"/>
      <c r="B123" s="125"/>
      <c r="C123" s="129"/>
      <c r="D123" s="125"/>
      <c r="E123" s="125"/>
      <c r="F123" s="125"/>
      <c r="G123" s="125"/>
      <c r="H123" s="125"/>
      <c r="I123" s="125"/>
      <c r="J123" s="125"/>
      <c r="K123" s="125"/>
      <c r="L123" s="125"/>
      <c r="M123" s="129"/>
    </row>
    <row r="124" customFormat="false" ht="15" hidden="false" customHeight="false" outlineLevel="0" collapsed="false">
      <c r="A124" s="125"/>
      <c r="B124" s="125"/>
      <c r="C124" s="129"/>
      <c r="D124" s="125"/>
      <c r="E124" s="125"/>
      <c r="F124" s="125"/>
      <c r="G124" s="125"/>
      <c r="H124" s="125"/>
      <c r="I124" s="125"/>
      <c r="J124" s="125"/>
      <c r="K124" s="125"/>
      <c r="L124" s="125"/>
      <c r="M124" s="129"/>
    </row>
    <row r="125" customFormat="false" ht="15" hidden="false" customHeight="false" outlineLevel="0" collapsed="false">
      <c r="A125" s="125"/>
      <c r="B125" s="125"/>
      <c r="C125" s="129"/>
      <c r="D125" s="125"/>
      <c r="E125" s="125"/>
      <c r="F125" s="125"/>
      <c r="G125" s="125"/>
      <c r="H125" s="125"/>
      <c r="I125" s="125"/>
      <c r="J125" s="125"/>
      <c r="K125" s="125"/>
      <c r="L125" s="125"/>
      <c r="M125" s="129"/>
    </row>
    <row r="126" customFormat="false" ht="15" hidden="false" customHeight="false" outlineLevel="0" collapsed="false">
      <c r="A126" s="125"/>
      <c r="B126" s="125"/>
      <c r="C126" s="129"/>
      <c r="D126" s="125"/>
      <c r="E126" s="125"/>
      <c r="F126" s="125"/>
      <c r="G126" s="125"/>
      <c r="H126" s="125"/>
      <c r="I126" s="125"/>
      <c r="J126" s="125"/>
      <c r="K126" s="125"/>
      <c r="L126" s="125"/>
      <c r="M126" s="129"/>
    </row>
    <row r="127" customFormat="false" ht="15" hidden="false" customHeight="false" outlineLevel="0" collapsed="false">
      <c r="A127" s="125"/>
      <c r="B127" s="125"/>
      <c r="C127" s="129"/>
      <c r="D127" s="125"/>
      <c r="E127" s="125"/>
      <c r="F127" s="125"/>
      <c r="G127" s="125"/>
      <c r="H127" s="125"/>
      <c r="I127" s="125"/>
      <c r="J127" s="125"/>
      <c r="K127" s="125"/>
      <c r="L127" s="125"/>
      <c r="M127" s="129"/>
    </row>
    <row r="128" customFormat="false" ht="15" hidden="false" customHeight="false" outlineLevel="0" collapsed="false">
      <c r="A128" s="125"/>
      <c r="B128" s="125"/>
      <c r="C128" s="129"/>
      <c r="D128" s="125"/>
      <c r="E128" s="125"/>
      <c r="F128" s="125"/>
      <c r="G128" s="125"/>
      <c r="H128" s="125"/>
      <c r="I128" s="125"/>
      <c r="J128" s="125"/>
      <c r="K128" s="125"/>
      <c r="L128" s="125"/>
      <c r="M128" s="129"/>
    </row>
    <row r="129" customFormat="false" ht="15" hidden="false" customHeight="false" outlineLevel="0" collapsed="false">
      <c r="A129" s="125"/>
      <c r="B129" s="125"/>
      <c r="C129" s="129"/>
      <c r="D129" s="125"/>
      <c r="E129" s="125"/>
      <c r="F129" s="125"/>
      <c r="G129" s="125"/>
      <c r="H129" s="125"/>
      <c r="I129" s="125"/>
      <c r="J129" s="125"/>
      <c r="K129" s="125"/>
      <c r="L129" s="125"/>
      <c r="M129" s="129"/>
    </row>
    <row r="130" customFormat="false" ht="15" hidden="false" customHeight="false" outlineLevel="0" collapsed="false">
      <c r="A130" s="125"/>
      <c r="B130" s="125"/>
      <c r="C130" s="129"/>
      <c r="D130" s="125"/>
      <c r="E130" s="125"/>
      <c r="F130" s="125"/>
      <c r="G130" s="125"/>
      <c r="H130" s="125"/>
      <c r="I130" s="125"/>
      <c r="J130" s="125"/>
      <c r="K130" s="125"/>
      <c r="L130" s="125"/>
      <c r="M130" s="129"/>
    </row>
    <row r="131" customFormat="false" ht="15" hidden="false" customHeight="false" outlineLevel="0" collapsed="false">
      <c r="A131" s="125"/>
      <c r="B131" s="125"/>
      <c r="C131" s="129"/>
      <c r="D131" s="125"/>
      <c r="E131" s="125"/>
      <c r="F131" s="125"/>
      <c r="G131" s="125"/>
      <c r="H131" s="125"/>
      <c r="I131" s="125"/>
      <c r="J131" s="125"/>
      <c r="K131" s="125"/>
      <c r="L131" s="125"/>
      <c r="M131" s="129"/>
    </row>
    <row r="132" customFormat="false" ht="15" hidden="false" customHeight="false" outlineLevel="0" collapsed="false">
      <c r="A132" s="125"/>
      <c r="B132" s="125"/>
      <c r="C132" s="129"/>
      <c r="D132" s="125"/>
      <c r="E132" s="125"/>
      <c r="F132" s="125"/>
      <c r="G132" s="125"/>
      <c r="H132" s="125"/>
      <c r="I132" s="125"/>
      <c r="J132" s="125"/>
      <c r="K132" s="125"/>
      <c r="L132" s="125"/>
      <c r="M132" s="129"/>
    </row>
    <row r="133" customFormat="false" ht="15" hidden="false" customHeight="false" outlineLevel="0" collapsed="false">
      <c r="A133" s="125"/>
      <c r="B133" s="125"/>
      <c r="C133" s="129"/>
      <c r="D133" s="125"/>
      <c r="E133" s="125"/>
      <c r="F133" s="125"/>
      <c r="G133" s="125"/>
      <c r="H133" s="125"/>
      <c r="I133" s="125"/>
      <c r="J133" s="125"/>
      <c r="K133" s="125"/>
      <c r="L133" s="125"/>
      <c r="M133" s="129"/>
    </row>
    <row r="134" customFormat="false" ht="15" hidden="false" customHeight="false" outlineLevel="0" collapsed="false">
      <c r="A134" s="125"/>
      <c r="B134" s="125"/>
      <c r="C134" s="129"/>
      <c r="D134" s="125"/>
      <c r="E134" s="125"/>
      <c r="F134" s="125"/>
      <c r="G134" s="125"/>
      <c r="H134" s="125"/>
      <c r="I134" s="125"/>
      <c r="J134" s="125"/>
      <c r="K134" s="125"/>
      <c r="L134" s="125"/>
      <c r="M134" s="129"/>
    </row>
    <row r="135" customFormat="false" ht="15" hidden="false" customHeight="false" outlineLevel="0" collapsed="false">
      <c r="A135" s="125"/>
      <c r="B135" s="125"/>
      <c r="C135" s="129"/>
      <c r="D135" s="125"/>
      <c r="E135" s="125"/>
      <c r="F135" s="125"/>
      <c r="G135" s="125"/>
      <c r="H135" s="125"/>
      <c r="I135" s="125"/>
      <c r="J135" s="125"/>
      <c r="K135" s="125"/>
      <c r="L135" s="125"/>
      <c r="M135" s="129"/>
    </row>
    <row r="136" customFormat="false" ht="15" hidden="false" customHeight="false" outlineLevel="0" collapsed="false">
      <c r="A136" s="125"/>
      <c r="B136" s="125"/>
      <c r="C136" s="129"/>
      <c r="D136" s="125"/>
      <c r="E136" s="125"/>
      <c r="F136" s="125"/>
      <c r="G136" s="125"/>
      <c r="H136" s="125"/>
      <c r="I136" s="125"/>
      <c r="J136" s="125"/>
      <c r="K136" s="125"/>
      <c r="L136" s="125"/>
      <c r="M136" s="129"/>
    </row>
    <row r="137" customFormat="false" ht="15" hidden="false" customHeight="false" outlineLevel="0" collapsed="false">
      <c r="A137" s="125"/>
      <c r="B137" s="125"/>
      <c r="C137" s="129"/>
      <c r="D137" s="125"/>
      <c r="E137" s="125"/>
      <c r="F137" s="125"/>
      <c r="G137" s="125"/>
      <c r="H137" s="125"/>
      <c r="I137" s="125"/>
      <c r="J137" s="125"/>
      <c r="K137" s="125"/>
      <c r="L137" s="125"/>
      <c r="M137" s="129"/>
    </row>
    <row r="138" customFormat="false" ht="15" hidden="false" customHeight="false" outlineLevel="0" collapsed="false">
      <c r="A138" s="125"/>
      <c r="B138" s="125"/>
      <c r="C138" s="129"/>
      <c r="D138" s="125"/>
      <c r="E138" s="125"/>
      <c r="F138" s="125"/>
      <c r="G138" s="125"/>
      <c r="H138" s="125"/>
      <c r="I138" s="125"/>
      <c r="J138" s="125"/>
      <c r="K138" s="125"/>
      <c r="L138" s="125"/>
      <c r="M138" s="129"/>
    </row>
    <row r="139" customFormat="false" ht="15" hidden="false" customHeight="false" outlineLevel="0" collapsed="false">
      <c r="A139" s="125"/>
      <c r="B139" s="125"/>
      <c r="C139" s="129"/>
      <c r="D139" s="125"/>
      <c r="E139" s="125"/>
      <c r="F139" s="125"/>
      <c r="G139" s="125"/>
      <c r="H139" s="125"/>
      <c r="I139" s="125"/>
      <c r="J139" s="125"/>
      <c r="K139" s="125"/>
      <c r="L139" s="125"/>
      <c r="M139" s="129"/>
    </row>
    <row r="140" customFormat="false" ht="15" hidden="false" customHeight="false" outlineLevel="0" collapsed="false">
      <c r="A140" s="125"/>
      <c r="B140" s="125"/>
      <c r="C140" s="129"/>
      <c r="D140" s="125"/>
      <c r="E140" s="125"/>
      <c r="F140" s="125"/>
      <c r="G140" s="125"/>
      <c r="H140" s="125"/>
      <c r="I140" s="125"/>
      <c r="J140" s="125"/>
      <c r="K140" s="125"/>
      <c r="L140" s="125"/>
      <c r="M140" s="129"/>
    </row>
    <row r="141" customFormat="false" ht="15" hidden="false" customHeight="false" outlineLevel="0" collapsed="false">
      <c r="A141" s="125"/>
      <c r="B141" s="125"/>
      <c r="C141" s="129"/>
      <c r="D141" s="125"/>
      <c r="E141" s="125"/>
      <c r="F141" s="125"/>
      <c r="G141" s="125"/>
      <c r="H141" s="125"/>
      <c r="I141" s="125"/>
      <c r="J141" s="125"/>
      <c r="K141" s="125"/>
      <c r="L141" s="125"/>
      <c r="M141" s="129"/>
    </row>
    <row r="142" customFormat="false" ht="15" hidden="false" customHeight="false" outlineLevel="0" collapsed="false">
      <c r="A142" s="125"/>
      <c r="B142" s="125"/>
      <c r="C142" s="129"/>
      <c r="D142" s="125"/>
      <c r="E142" s="125"/>
      <c r="F142" s="125"/>
      <c r="G142" s="125"/>
      <c r="H142" s="125"/>
      <c r="I142" s="125"/>
      <c r="J142" s="125"/>
      <c r="K142" s="125"/>
      <c r="L142" s="125"/>
      <c r="M142" s="129"/>
    </row>
    <row r="143" customFormat="false" ht="15" hidden="false" customHeight="false" outlineLevel="0" collapsed="false">
      <c r="A143" s="125"/>
      <c r="B143" s="125"/>
      <c r="C143" s="129"/>
      <c r="D143" s="125"/>
      <c r="E143" s="125"/>
      <c r="F143" s="125"/>
      <c r="G143" s="125"/>
      <c r="H143" s="125"/>
      <c r="I143" s="125"/>
      <c r="J143" s="125"/>
      <c r="K143" s="125"/>
      <c r="L143" s="125"/>
      <c r="M143" s="129"/>
    </row>
    <row r="144" customFormat="false" ht="15" hidden="false" customHeight="false" outlineLevel="0" collapsed="false">
      <c r="A144" s="125"/>
      <c r="B144" s="125"/>
      <c r="C144" s="129"/>
      <c r="D144" s="125"/>
      <c r="E144" s="125"/>
      <c r="F144" s="125"/>
      <c r="G144" s="125"/>
      <c r="H144" s="125"/>
      <c r="I144" s="125"/>
      <c r="J144" s="125"/>
      <c r="K144" s="125"/>
      <c r="L144" s="125"/>
      <c r="M144" s="129"/>
    </row>
    <row r="145" customFormat="false" ht="15" hidden="false" customHeight="false" outlineLevel="0" collapsed="false">
      <c r="A145" s="125"/>
      <c r="B145" s="125"/>
      <c r="C145" s="129"/>
      <c r="D145" s="125"/>
      <c r="E145" s="125"/>
      <c r="F145" s="125"/>
      <c r="G145" s="125"/>
      <c r="H145" s="125"/>
      <c r="I145" s="125"/>
      <c r="J145" s="125"/>
      <c r="K145" s="125"/>
      <c r="L145" s="125"/>
      <c r="M145" s="129"/>
    </row>
    <row r="146" customFormat="false" ht="15" hidden="false" customHeight="false" outlineLevel="0" collapsed="false">
      <c r="A146" s="125"/>
      <c r="B146" s="125"/>
      <c r="C146" s="129"/>
      <c r="D146" s="125"/>
      <c r="E146" s="125"/>
      <c r="F146" s="125"/>
      <c r="G146" s="125"/>
      <c r="H146" s="125"/>
      <c r="I146" s="125"/>
      <c r="J146" s="125"/>
      <c r="K146" s="125"/>
      <c r="L146" s="125"/>
      <c r="M146" s="129"/>
    </row>
    <row r="147" customFormat="false" ht="15" hidden="false" customHeight="false" outlineLevel="0" collapsed="false">
      <c r="A147" s="125"/>
      <c r="B147" s="125"/>
      <c r="C147" s="129"/>
      <c r="D147" s="125"/>
      <c r="E147" s="125"/>
      <c r="F147" s="125"/>
      <c r="G147" s="125"/>
      <c r="H147" s="125"/>
      <c r="I147" s="125"/>
      <c r="J147" s="125"/>
      <c r="K147" s="125"/>
      <c r="L147" s="125"/>
      <c r="M147" s="129"/>
    </row>
    <row r="148" customFormat="false" ht="15" hidden="false" customHeight="false" outlineLevel="0" collapsed="false">
      <c r="A148" s="125"/>
      <c r="B148" s="125"/>
      <c r="C148" s="129"/>
      <c r="D148" s="125"/>
      <c r="E148" s="125"/>
      <c r="F148" s="125"/>
      <c r="G148" s="125"/>
      <c r="H148" s="125"/>
      <c r="I148" s="125"/>
      <c r="J148" s="125"/>
      <c r="K148" s="125"/>
      <c r="L148" s="125"/>
      <c r="M148" s="129"/>
    </row>
    <row r="149" customFormat="false" ht="15" hidden="false" customHeight="false" outlineLevel="0" collapsed="false">
      <c r="A149" s="125"/>
      <c r="B149" s="125"/>
      <c r="C149" s="129"/>
      <c r="D149" s="125"/>
      <c r="E149" s="125"/>
      <c r="F149" s="125"/>
      <c r="G149" s="125"/>
      <c r="H149" s="125"/>
      <c r="I149" s="125"/>
      <c r="J149" s="125"/>
      <c r="K149" s="125"/>
      <c r="L149" s="125"/>
      <c r="M149" s="129"/>
    </row>
    <row r="150" customFormat="false" ht="15" hidden="false" customHeight="false" outlineLevel="0" collapsed="false">
      <c r="A150" s="125"/>
      <c r="B150" s="125"/>
      <c r="C150" s="129"/>
      <c r="D150" s="125"/>
      <c r="E150" s="125"/>
      <c r="F150" s="125"/>
      <c r="G150" s="125"/>
      <c r="H150" s="125"/>
      <c r="I150" s="125"/>
      <c r="J150" s="125"/>
      <c r="K150" s="125"/>
      <c r="L150" s="125"/>
      <c r="M150" s="129"/>
    </row>
    <row r="151" customFormat="false" ht="15" hidden="false" customHeight="false" outlineLevel="0" collapsed="false">
      <c r="A151" s="125"/>
      <c r="B151" s="125"/>
      <c r="C151" s="129"/>
      <c r="D151" s="125"/>
      <c r="E151" s="125"/>
      <c r="F151" s="125"/>
      <c r="G151" s="125"/>
      <c r="H151" s="125"/>
      <c r="I151" s="125"/>
      <c r="J151" s="125"/>
      <c r="K151" s="125"/>
      <c r="L151" s="125"/>
      <c r="M151" s="129"/>
    </row>
    <row r="152" customFormat="false" ht="15" hidden="false" customHeight="false" outlineLevel="0" collapsed="false">
      <c r="A152" s="125"/>
      <c r="B152" s="125"/>
      <c r="C152" s="129"/>
      <c r="D152" s="125"/>
      <c r="E152" s="125"/>
      <c r="F152" s="125"/>
      <c r="G152" s="125"/>
      <c r="H152" s="125"/>
      <c r="I152" s="125"/>
      <c r="J152" s="125"/>
      <c r="K152" s="125"/>
      <c r="L152" s="125"/>
      <c r="M152" s="129"/>
    </row>
    <row r="153" customFormat="false" ht="15" hidden="false" customHeight="false" outlineLevel="0" collapsed="false">
      <c r="A153" s="125"/>
      <c r="B153" s="125"/>
      <c r="C153" s="129"/>
      <c r="D153" s="125"/>
      <c r="E153" s="125"/>
      <c r="F153" s="125"/>
      <c r="G153" s="125"/>
      <c r="H153" s="125"/>
      <c r="I153" s="125"/>
      <c r="J153" s="125"/>
      <c r="K153" s="125"/>
      <c r="L153" s="125"/>
      <c r="M153" s="129"/>
    </row>
    <row r="154" customFormat="false" ht="15" hidden="false" customHeight="false" outlineLevel="0" collapsed="false">
      <c r="A154" s="125"/>
      <c r="B154" s="125"/>
      <c r="C154" s="129"/>
      <c r="D154" s="125"/>
      <c r="E154" s="125"/>
      <c r="F154" s="125"/>
      <c r="G154" s="125"/>
      <c r="H154" s="125"/>
      <c r="I154" s="125"/>
      <c r="J154" s="125"/>
      <c r="K154" s="125"/>
      <c r="L154" s="125"/>
      <c r="M154" s="129"/>
    </row>
    <row r="155" customFormat="false" ht="15" hidden="false" customHeight="false" outlineLevel="0" collapsed="false">
      <c r="A155" s="125"/>
      <c r="B155" s="125"/>
      <c r="C155" s="129"/>
      <c r="D155" s="125"/>
      <c r="E155" s="125"/>
      <c r="F155" s="125"/>
      <c r="G155" s="125"/>
      <c r="H155" s="125"/>
      <c r="I155" s="125"/>
      <c r="J155" s="125"/>
      <c r="K155" s="125"/>
      <c r="L155" s="125"/>
      <c r="M155" s="129"/>
    </row>
    <row r="156" customFormat="false" ht="15" hidden="false" customHeight="false" outlineLevel="0" collapsed="false">
      <c r="A156" s="125"/>
      <c r="B156" s="125"/>
      <c r="C156" s="129"/>
      <c r="D156" s="125"/>
      <c r="E156" s="125"/>
      <c r="F156" s="125"/>
      <c r="G156" s="125"/>
      <c r="H156" s="125"/>
      <c r="I156" s="125"/>
      <c r="J156" s="125"/>
      <c r="K156" s="125"/>
      <c r="L156" s="125"/>
      <c r="M156" s="129"/>
    </row>
    <row r="157" customFormat="false" ht="15" hidden="false" customHeight="false" outlineLevel="0" collapsed="false">
      <c r="A157" s="125"/>
      <c r="B157" s="125"/>
      <c r="C157" s="129"/>
      <c r="D157" s="125"/>
      <c r="E157" s="125"/>
      <c r="F157" s="125"/>
      <c r="G157" s="125"/>
      <c r="H157" s="125"/>
      <c r="I157" s="125"/>
      <c r="J157" s="125"/>
      <c r="K157" s="125"/>
      <c r="L157" s="125"/>
      <c r="M157" s="129"/>
    </row>
    <row r="158" customFormat="false" ht="15" hidden="false" customHeight="false" outlineLevel="0" collapsed="false">
      <c r="A158" s="125"/>
      <c r="B158" s="125"/>
      <c r="C158" s="129"/>
      <c r="D158" s="125"/>
      <c r="E158" s="125"/>
      <c r="F158" s="125"/>
      <c r="G158" s="125"/>
      <c r="H158" s="125"/>
      <c r="I158" s="125"/>
      <c r="J158" s="125"/>
      <c r="K158" s="125"/>
      <c r="L158" s="125"/>
      <c r="M158" s="129"/>
    </row>
    <row r="159" customFormat="false" ht="15" hidden="false" customHeight="false" outlineLevel="0" collapsed="false">
      <c r="A159" s="125"/>
      <c r="B159" s="125"/>
      <c r="C159" s="129"/>
      <c r="D159" s="125"/>
      <c r="E159" s="125"/>
      <c r="F159" s="125"/>
      <c r="G159" s="125"/>
      <c r="H159" s="125"/>
      <c r="I159" s="125"/>
      <c r="J159" s="125"/>
      <c r="K159" s="125"/>
      <c r="L159" s="125"/>
      <c r="M159" s="129"/>
    </row>
    <row r="160" customFormat="false" ht="15" hidden="false" customHeight="false" outlineLevel="0" collapsed="false">
      <c r="A160" s="125"/>
      <c r="B160" s="125"/>
      <c r="C160" s="129"/>
      <c r="D160" s="125"/>
      <c r="E160" s="125"/>
      <c r="F160" s="125"/>
      <c r="G160" s="125"/>
      <c r="H160" s="125"/>
      <c r="I160" s="125"/>
      <c r="J160" s="125"/>
      <c r="K160" s="125"/>
      <c r="L160" s="125"/>
      <c r="M160" s="129"/>
    </row>
    <row r="161" customFormat="false" ht="15" hidden="false" customHeight="false" outlineLevel="0" collapsed="false">
      <c r="A161" s="125"/>
      <c r="B161" s="125"/>
      <c r="C161" s="129"/>
      <c r="D161" s="125"/>
      <c r="E161" s="125"/>
      <c r="F161" s="125"/>
      <c r="G161" s="125"/>
      <c r="H161" s="125"/>
      <c r="I161" s="125"/>
      <c r="J161" s="125"/>
      <c r="K161" s="125"/>
      <c r="L161" s="125"/>
      <c r="M161" s="129"/>
    </row>
    <row r="162" customFormat="false" ht="15" hidden="false" customHeight="false" outlineLevel="0" collapsed="false">
      <c r="A162" s="125"/>
      <c r="B162" s="125"/>
      <c r="C162" s="129"/>
      <c r="D162" s="125"/>
      <c r="E162" s="125"/>
      <c r="F162" s="125"/>
      <c r="G162" s="125"/>
      <c r="H162" s="125"/>
      <c r="I162" s="125"/>
      <c r="J162" s="125"/>
      <c r="K162" s="125"/>
      <c r="L162" s="125"/>
      <c r="M162" s="129"/>
    </row>
    <row r="163" customFormat="false" ht="15" hidden="false" customHeight="false" outlineLevel="0" collapsed="false">
      <c r="A163" s="125"/>
      <c r="B163" s="125"/>
      <c r="C163" s="129"/>
      <c r="D163" s="125"/>
      <c r="E163" s="125"/>
      <c r="F163" s="125"/>
      <c r="G163" s="125"/>
      <c r="H163" s="125"/>
      <c r="I163" s="125"/>
      <c r="J163" s="125"/>
      <c r="K163" s="125"/>
      <c r="L163" s="125"/>
      <c r="M163" s="129"/>
    </row>
    <row r="164" customFormat="false" ht="15" hidden="false" customHeight="false" outlineLevel="0" collapsed="false">
      <c r="A164" s="125"/>
      <c r="B164" s="125"/>
      <c r="C164" s="129"/>
      <c r="D164" s="125"/>
      <c r="E164" s="125"/>
      <c r="F164" s="125"/>
      <c r="G164" s="125"/>
      <c r="H164" s="125"/>
      <c r="I164" s="125"/>
      <c r="J164" s="125"/>
      <c r="K164" s="125"/>
      <c r="L164" s="125"/>
      <c r="M164" s="129"/>
    </row>
    <row r="165" customFormat="false" ht="15" hidden="false" customHeight="false" outlineLevel="0" collapsed="false">
      <c r="A165" s="125"/>
      <c r="B165" s="125"/>
      <c r="C165" s="129"/>
      <c r="D165" s="125"/>
      <c r="E165" s="125"/>
      <c r="F165" s="125"/>
      <c r="G165" s="125"/>
      <c r="H165" s="125"/>
      <c r="I165" s="125"/>
      <c r="J165" s="125"/>
      <c r="K165" s="125"/>
      <c r="L165" s="125"/>
      <c r="M165" s="129"/>
    </row>
    <row r="166" customFormat="false" ht="15" hidden="false" customHeight="false" outlineLevel="0" collapsed="false">
      <c r="A166" s="125"/>
      <c r="B166" s="125"/>
      <c r="C166" s="129"/>
      <c r="D166" s="125"/>
      <c r="E166" s="125"/>
      <c r="F166" s="125"/>
      <c r="G166" s="125"/>
      <c r="H166" s="125"/>
      <c r="I166" s="125"/>
      <c r="J166" s="125"/>
      <c r="K166" s="125"/>
      <c r="L166" s="125"/>
      <c r="M166" s="129"/>
    </row>
    <row r="167" customFormat="false" ht="15" hidden="false" customHeight="false" outlineLevel="0" collapsed="false">
      <c r="A167" s="125"/>
      <c r="B167" s="125"/>
      <c r="C167" s="129"/>
      <c r="D167" s="125"/>
      <c r="E167" s="125"/>
      <c r="F167" s="125"/>
      <c r="G167" s="125"/>
      <c r="H167" s="125"/>
      <c r="I167" s="125"/>
      <c r="J167" s="125"/>
      <c r="K167" s="125"/>
      <c r="L167" s="125"/>
      <c r="M167" s="129"/>
    </row>
    <row r="168" customFormat="false" ht="15" hidden="false" customHeight="false" outlineLevel="0" collapsed="false">
      <c r="A168" s="125"/>
      <c r="B168" s="125"/>
      <c r="C168" s="129"/>
      <c r="D168" s="125"/>
      <c r="E168" s="125"/>
      <c r="F168" s="125"/>
      <c r="G168" s="125"/>
      <c r="H168" s="125"/>
      <c r="I168" s="125"/>
      <c r="J168" s="125"/>
      <c r="K168" s="125"/>
      <c r="L168" s="125"/>
      <c r="M168" s="129"/>
    </row>
    <row r="169" customFormat="false" ht="15" hidden="false" customHeight="false" outlineLevel="0" collapsed="false">
      <c r="A169" s="125"/>
      <c r="B169" s="125"/>
      <c r="C169" s="129"/>
      <c r="D169" s="125"/>
      <c r="E169" s="125"/>
      <c r="F169" s="125"/>
      <c r="G169" s="125"/>
      <c r="H169" s="125"/>
      <c r="I169" s="125"/>
      <c r="J169" s="125"/>
      <c r="K169" s="125"/>
      <c r="L169" s="125"/>
      <c r="M169" s="129"/>
    </row>
    <row r="170" customFormat="false" ht="15" hidden="false" customHeight="false" outlineLevel="0" collapsed="false">
      <c r="A170" s="125"/>
      <c r="B170" s="125"/>
      <c r="C170" s="129"/>
      <c r="D170" s="125"/>
      <c r="E170" s="125"/>
      <c r="F170" s="125"/>
      <c r="G170" s="125"/>
      <c r="H170" s="125"/>
      <c r="I170" s="125"/>
      <c r="J170" s="125"/>
      <c r="K170" s="125"/>
      <c r="L170" s="125"/>
      <c r="M170" s="129"/>
    </row>
    <row r="171" customFormat="false" ht="15" hidden="false" customHeight="false" outlineLevel="0" collapsed="false">
      <c r="A171" s="125"/>
      <c r="B171" s="125"/>
      <c r="C171" s="129"/>
      <c r="D171" s="125"/>
      <c r="E171" s="125"/>
      <c r="F171" s="125"/>
      <c r="G171" s="125"/>
      <c r="H171" s="125"/>
      <c r="I171" s="125"/>
      <c r="J171" s="125"/>
      <c r="K171" s="125"/>
      <c r="L171" s="125"/>
      <c r="M171" s="129"/>
    </row>
    <row r="172" customFormat="false" ht="15" hidden="false" customHeight="false" outlineLevel="0" collapsed="false">
      <c r="A172" s="125"/>
      <c r="B172" s="125"/>
      <c r="C172" s="129"/>
      <c r="D172" s="125"/>
      <c r="E172" s="125"/>
      <c r="F172" s="125"/>
      <c r="G172" s="125"/>
      <c r="H172" s="125"/>
      <c r="I172" s="125"/>
      <c r="J172" s="125"/>
      <c r="K172" s="125"/>
      <c r="L172" s="125"/>
      <c r="M172" s="129"/>
    </row>
    <row r="173" customFormat="false" ht="15" hidden="false" customHeight="false" outlineLevel="0" collapsed="false">
      <c r="A173" s="125"/>
      <c r="B173" s="125"/>
      <c r="C173" s="129"/>
      <c r="D173" s="125"/>
      <c r="E173" s="125"/>
      <c r="F173" s="125"/>
      <c r="G173" s="125"/>
      <c r="H173" s="125"/>
      <c r="I173" s="125"/>
      <c r="J173" s="125"/>
      <c r="K173" s="125"/>
      <c r="L173" s="125"/>
      <c r="M173" s="129"/>
    </row>
    <row r="174" customFormat="false" ht="15" hidden="false" customHeight="false" outlineLevel="0" collapsed="false">
      <c r="A174" s="125"/>
      <c r="B174" s="125"/>
      <c r="C174" s="129"/>
      <c r="D174" s="125"/>
      <c r="E174" s="125"/>
      <c r="F174" s="125"/>
      <c r="G174" s="125"/>
      <c r="H174" s="125"/>
      <c r="I174" s="125"/>
      <c r="J174" s="125"/>
      <c r="K174" s="125"/>
      <c r="L174" s="125"/>
      <c r="M174" s="129"/>
    </row>
    <row r="175" customFormat="false" ht="15" hidden="false" customHeight="false" outlineLevel="0" collapsed="false">
      <c r="A175" s="125"/>
      <c r="B175" s="125"/>
      <c r="C175" s="129"/>
      <c r="D175" s="125"/>
      <c r="E175" s="125"/>
      <c r="F175" s="125"/>
      <c r="G175" s="125"/>
      <c r="H175" s="125"/>
      <c r="I175" s="125"/>
      <c r="J175" s="125"/>
      <c r="K175" s="125"/>
      <c r="L175" s="125"/>
      <c r="M175" s="129"/>
    </row>
    <row r="176" customFormat="false" ht="15" hidden="false" customHeight="false" outlineLevel="0" collapsed="false">
      <c r="A176" s="125"/>
      <c r="B176" s="125"/>
      <c r="C176" s="129"/>
      <c r="D176" s="125"/>
      <c r="E176" s="125"/>
      <c r="F176" s="125"/>
      <c r="G176" s="125"/>
      <c r="H176" s="125"/>
      <c r="I176" s="125"/>
      <c r="J176" s="125"/>
      <c r="K176" s="125"/>
      <c r="L176" s="125"/>
      <c r="M176" s="129"/>
    </row>
    <row r="177" customFormat="false" ht="15" hidden="false" customHeight="false" outlineLevel="0" collapsed="false">
      <c r="A177" s="125"/>
      <c r="B177" s="125"/>
      <c r="C177" s="129"/>
      <c r="D177" s="125"/>
      <c r="E177" s="125"/>
      <c r="F177" s="125"/>
      <c r="G177" s="125"/>
      <c r="H177" s="125"/>
      <c r="I177" s="125"/>
      <c r="J177" s="125"/>
      <c r="K177" s="125"/>
      <c r="L177" s="125"/>
      <c r="M177" s="129"/>
    </row>
    <row r="178" customFormat="false" ht="15" hidden="false" customHeight="false" outlineLevel="0" collapsed="false">
      <c r="A178" s="125"/>
      <c r="B178" s="125"/>
      <c r="C178" s="129"/>
      <c r="D178" s="125"/>
      <c r="E178" s="125"/>
      <c r="F178" s="125"/>
      <c r="G178" s="125"/>
      <c r="H178" s="125"/>
      <c r="I178" s="125"/>
      <c r="J178" s="125"/>
      <c r="K178" s="125"/>
      <c r="L178" s="125"/>
      <c r="M178" s="129"/>
    </row>
    <row r="179" customFormat="false" ht="15" hidden="false" customHeight="false" outlineLevel="0" collapsed="false">
      <c r="A179" s="125"/>
      <c r="B179" s="125"/>
      <c r="C179" s="129"/>
      <c r="D179" s="125"/>
      <c r="E179" s="125"/>
      <c r="F179" s="125"/>
      <c r="G179" s="125"/>
      <c r="H179" s="125"/>
      <c r="I179" s="125"/>
      <c r="J179" s="125"/>
      <c r="K179" s="125"/>
      <c r="L179" s="125"/>
      <c r="M179" s="129"/>
    </row>
    <row r="180" customFormat="false" ht="15" hidden="false" customHeight="false" outlineLevel="0" collapsed="false">
      <c r="A180" s="125"/>
      <c r="B180" s="125"/>
      <c r="C180" s="129"/>
      <c r="D180" s="125"/>
      <c r="E180" s="125"/>
      <c r="F180" s="125"/>
      <c r="G180" s="125"/>
      <c r="H180" s="125"/>
      <c r="I180" s="125"/>
      <c r="J180" s="125"/>
      <c r="K180" s="125"/>
      <c r="L180" s="125"/>
      <c r="M180" s="129"/>
    </row>
    <row r="181" customFormat="false" ht="15" hidden="false" customHeight="false" outlineLevel="0" collapsed="false">
      <c r="A181" s="125"/>
      <c r="B181" s="125"/>
      <c r="C181" s="129"/>
      <c r="D181" s="125"/>
      <c r="E181" s="125"/>
      <c r="F181" s="125"/>
      <c r="G181" s="125"/>
      <c r="H181" s="125"/>
      <c r="I181" s="125"/>
      <c r="J181" s="125"/>
      <c r="K181" s="125"/>
      <c r="L181" s="125"/>
      <c r="M181" s="129"/>
    </row>
    <row r="182" customFormat="false" ht="15" hidden="false" customHeight="false" outlineLevel="0" collapsed="false">
      <c r="A182" s="125"/>
      <c r="B182" s="125"/>
      <c r="C182" s="129"/>
      <c r="D182" s="125"/>
      <c r="E182" s="125"/>
      <c r="F182" s="125"/>
      <c r="G182" s="125"/>
      <c r="H182" s="125"/>
      <c r="I182" s="125"/>
      <c r="J182" s="125"/>
      <c r="K182" s="125"/>
      <c r="L182" s="125"/>
      <c r="M182" s="129"/>
    </row>
    <row r="183" customFormat="false" ht="15" hidden="false" customHeight="false" outlineLevel="0" collapsed="false">
      <c r="A183" s="125"/>
      <c r="B183" s="125"/>
      <c r="C183" s="129"/>
      <c r="D183" s="125"/>
      <c r="E183" s="125"/>
      <c r="F183" s="125"/>
      <c r="G183" s="125"/>
      <c r="H183" s="125"/>
      <c r="I183" s="125"/>
      <c r="J183" s="125"/>
      <c r="K183" s="125"/>
      <c r="L183" s="125"/>
      <c r="M183" s="129"/>
    </row>
    <row r="184" customFormat="false" ht="15" hidden="false" customHeight="false" outlineLevel="0" collapsed="false">
      <c r="A184" s="125"/>
      <c r="B184" s="125"/>
      <c r="C184" s="129"/>
      <c r="D184" s="125"/>
      <c r="E184" s="125"/>
      <c r="F184" s="125"/>
      <c r="G184" s="125"/>
      <c r="H184" s="125"/>
      <c r="I184" s="125"/>
      <c r="J184" s="125"/>
      <c r="K184" s="125"/>
      <c r="L184" s="125"/>
      <c r="M184" s="129"/>
    </row>
    <row r="185" customFormat="false" ht="15" hidden="false" customHeight="false" outlineLevel="0" collapsed="false">
      <c r="A185" s="125"/>
      <c r="B185" s="125"/>
      <c r="C185" s="129"/>
      <c r="D185" s="125"/>
      <c r="E185" s="125"/>
      <c r="F185" s="125"/>
      <c r="G185" s="125"/>
      <c r="H185" s="125"/>
      <c r="I185" s="125"/>
      <c r="J185" s="125"/>
      <c r="K185" s="125"/>
      <c r="L185" s="125"/>
      <c r="M185" s="129"/>
    </row>
    <row r="186" customFormat="false" ht="15" hidden="false" customHeight="false" outlineLevel="0" collapsed="false">
      <c r="A186" s="125"/>
      <c r="B186" s="125"/>
      <c r="C186" s="129"/>
      <c r="D186" s="125"/>
      <c r="E186" s="125"/>
      <c r="F186" s="125"/>
      <c r="G186" s="125"/>
      <c r="H186" s="125"/>
      <c r="I186" s="125"/>
      <c r="J186" s="125"/>
      <c r="K186" s="125"/>
      <c r="L186" s="125"/>
      <c r="M186" s="129"/>
    </row>
    <row r="187" customFormat="false" ht="15" hidden="false" customHeight="false" outlineLevel="0" collapsed="false">
      <c r="A187" s="125"/>
      <c r="B187" s="125"/>
      <c r="C187" s="129"/>
      <c r="D187" s="125"/>
      <c r="E187" s="125"/>
      <c r="F187" s="125"/>
      <c r="G187" s="125"/>
      <c r="H187" s="125"/>
      <c r="I187" s="125"/>
      <c r="J187" s="125"/>
      <c r="K187" s="125"/>
      <c r="L187" s="125"/>
      <c r="M187" s="129"/>
    </row>
    <row r="188" customFormat="false" ht="15" hidden="false" customHeight="false" outlineLevel="0" collapsed="false">
      <c r="A188" s="125"/>
      <c r="B188" s="125"/>
      <c r="C188" s="129"/>
      <c r="D188" s="125"/>
      <c r="E188" s="125"/>
      <c r="F188" s="125"/>
      <c r="G188" s="125"/>
      <c r="H188" s="125"/>
      <c r="I188" s="125"/>
      <c r="J188" s="125"/>
      <c r="K188" s="125"/>
      <c r="L188" s="125"/>
      <c r="M188" s="129"/>
    </row>
    <row r="189" customFormat="false" ht="15" hidden="false" customHeight="false" outlineLevel="0" collapsed="false">
      <c r="A189" s="125"/>
      <c r="B189" s="125"/>
      <c r="C189" s="129"/>
      <c r="D189" s="125"/>
      <c r="E189" s="125"/>
      <c r="F189" s="125"/>
      <c r="G189" s="125"/>
      <c r="H189" s="125"/>
      <c r="I189" s="125"/>
      <c r="J189" s="125"/>
      <c r="K189" s="125"/>
      <c r="L189" s="125"/>
      <c r="M189" s="129"/>
    </row>
    <row r="190" customFormat="false" ht="15" hidden="false" customHeight="false" outlineLevel="0" collapsed="false">
      <c r="A190" s="125"/>
      <c r="B190" s="125"/>
      <c r="C190" s="129"/>
      <c r="D190" s="125"/>
      <c r="E190" s="125"/>
      <c r="F190" s="125"/>
      <c r="G190" s="125"/>
      <c r="H190" s="125"/>
      <c r="I190" s="125"/>
      <c r="J190" s="125"/>
      <c r="K190" s="125"/>
      <c r="L190" s="125"/>
      <c r="M190" s="129"/>
    </row>
    <row r="191" customFormat="false" ht="15" hidden="false" customHeight="false" outlineLevel="0" collapsed="false">
      <c r="A191" s="125"/>
      <c r="B191" s="125"/>
      <c r="C191" s="129"/>
      <c r="D191" s="125"/>
      <c r="E191" s="125"/>
      <c r="F191" s="125"/>
      <c r="G191" s="125"/>
      <c r="H191" s="125"/>
      <c r="I191" s="125"/>
      <c r="J191" s="125"/>
      <c r="K191" s="125"/>
      <c r="L191" s="125"/>
      <c r="M191" s="129"/>
    </row>
    <row r="192" customFormat="false" ht="15" hidden="false" customHeight="false" outlineLevel="0" collapsed="false">
      <c r="A192" s="125"/>
      <c r="B192" s="125"/>
      <c r="C192" s="129"/>
      <c r="D192" s="125"/>
      <c r="E192" s="125"/>
      <c r="F192" s="125"/>
      <c r="G192" s="125"/>
      <c r="H192" s="125"/>
      <c r="I192" s="125"/>
      <c r="J192" s="125"/>
      <c r="K192" s="125"/>
      <c r="L192" s="125"/>
      <c r="M192" s="129"/>
    </row>
    <row r="193" customFormat="false" ht="15" hidden="false" customHeight="false" outlineLevel="0" collapsed="false">
      <c r="A193" s="125"/>
      <c r="B193" s="125"/>
      <c r="C193" s="129"/>
      <c r="D193" s="125"/>
      <c r="E193" s="125"/>
      <c r="F193" s="125"/>
      <c r="G193" s="125"/>
      <c r="H193" s="125"/>
      <c r="I193" s="125"/>
      <c r="J193" s="125"/>
      <c r="K193" s="125"/>
      <c r="L193" s="125"/>
      <c r="M193" s="129"/>
    </row>
    <row r="194" customFormat="false" ht="15" hidden="false" customHeight="false" outlineLevel="0" collapsed="false">
      <c r="A194" s="125"/>
      <c r="B194" s="125"/>
      <c r="C194" s="129"/>
      <c r="D194" s="125"/>
      <c r="E194" s="125"/>
      <c r="F194" s="125"/>
      <c r="G194" s="125"/>
      <c r="H194" s="125"/>
      <c r="I194" s="125"/>
      <c r="J194" s="125"/>
      <c r="K194" s="125"/>
      <c r="L194" s="125"/>
      <c r="M194" s="129"/>
    </row>
    <row r="195" customFormat="false" ht="15" hidden="false" customHeight="false" outlineLevel="0" collapsed="false">
      <c r="A195" s="125"/>
      <c r="B195" s="125"/>
      <c r="C195" s="129"/>
      <c r="D195" s="125"/>
      <c r="E195" s="125"/>
      <c r="F195" s="125"/>
      <c r="G195" s="125"/>
      <c r="H195" s="125"/>
      <c r="I195" s="125"/>
      <c r="J195" s="125"/>
      <c r="K195" s="125"/>
      <c r="L195" s="125"/>
      <c r="M195" s="129"/>
    </row>
    <row r="196" customFormat="false" ht="15" hidden="false" customHeight="false" outlineLevel="0" collapsed="false">
      <c r="A196" s="125"/>
      <c r="B196" s="125"/>
      <c r="C196" s="129"/>
      <c r="D196" s="125"/>
      <c r="E196" s="125"/>
      <c r="F196" s="125"/>
      <c r="G196" s="125"/>
      <c r="H196" s="125"/>
      <c r="I196" s="125"/>
      <c r="J196" s="125"/>
      <c r="K196" s="125"/>
      <c r="L196" s="125"/>
      <c r="M196" s="129"/>
    </row>
    <row r="197" customFormat="false" ht="15" hidden="false" customHeight="false" outlineLevel="0" collapsed="false">
      <c r="A197" s="125"/>
      <c r="B197" s="125"/>
      <c r="C197" s="129"/>
      <c r="D197" s="125"/>
      <c r="E197" s="125"/>
      <c r="F197" s="125"/>
      <c r="G197" s="125"/>
      <c r="H197" s="125"/>
      <c r="I197" s="125"/>
      <c r="J197" s="125"/>
      <c r="K197" s="125"/>
      <c r="L197" s="125"/>
      <c r="M197" s="129"/>
    </row>
    <row r="198" customFormat="false" ht="15" hidden="false" customHeight="false" outlineLevel="0" collapsed="false">
      <c r="A198" s="125"/>
      <c r="B198" s="125"/>
      <c r="C198" s="129"/>
      <c r="D198" s="125"/>
      <c r="E198" s="125"/>
      <c r="F198" s="125"/>
      <c r="G198" s="125"/>
      <c r="H198" s="125"/>
      <c r="I198" s="125"/>
      <c r="J198" s="125"/>
      <c r="K198" s="125"/>
      <c r="L198" s="125"/>
      <c r="M198" s="129"/>
    </row>
    <row r="199" customFormat="false" ht="15" hidden="false" customHeight="false" outlineLevel="0" collapsed="false">
      <c r="A199" s="125"/>
      <c r="B199" s="125"/>
      <c r="C199" s="129"/>
      <c r="D199" s="125"/>
      <c r="E199" s="125"/>
      <c r="F199" s="125"/>
      <c r="G199" s="125"/>
      <c r="H199" s="125"/>
      <c r="I199" s="125"/>
      <c r="J199" s="125"/>
      <c r="K199" s="125"/>
      <c r="L199" s="125"/>
      <c r="M199" s="129"/>
    </row>
    <row r="200" customFormat="false" ht="15" hidden="false" customHeight="false" outlineLevel="0" collapsed="false">
      <c r="A200" s="125"/>
      <c r="B200" s="125"/>
      <c r="C200" s="129"/>
      <c r="D200" s="125"/>
      <c r="E200" s="125"/>
      <c r="F200" s="125"/>
      <c r="G200" s="125"/>
      <c r="H200" s="125"/>
      <c r="I200" s="125"/>
      <c r="J200" s="125"/>
      <c r="K200" s="125"/>
      <c r="L200" s="125"/>
      <c r="M200" s="129"/>
    </row>
    <row r="201" customFormat="false" ht="15" hidden="false" customHeight="false" outlineLevel="0" collapsed="false">
      <c r="A201" s="125"/>
      <c r="B201" s="125"/>
      <c r="C201" s="129"/>
      <c r="D201" s="125"/>
      <c r="E201" s="125"/>
      <c r="F201" s="125"/>
      <c r="G201" s="125"/>
      <c r="H201" s="125"/>
      <c r="I201" s="125"/>
      <c r="J201" s="125"/>
      <c r="K201" s="125"/>
      <c r="L201" s="125"/>
      <c r="M201" s="129"/>
    </row>
    <row r="202" customFormat="false" ht="15" hidden="false" customHeight="false" outlineLevel="0" collapsed="false">
      <c r="A202" s="125"/>
      <c r="B202" s="125"/>
      <c r="C202" s="129"/>
      <c r="D202" s="125"/>
      <c r="E202" s="125"/>
      <c r="F202" s="125"/>
      <c r="G202" s="125"/>
      <c r="H202" s="125"/>
      <c r="I202" s="125"/>
      <c r="J202" s="125"/>
      <c r="K202" s="125"/>
      <c r="L202" s="125"/>
      <c r="M202" s="129"/>
    </row>
    <row r="203" customFormat="false" ht="15" hidden="false" customHeight="false" outlineLevel="0" collapsed="false">
      <c r="A203" s="125"/>
      <c r="B203" s="125"/>
      <c r="C203" s="129"/>
      <c r="D203" s="125"/>
      <c r="E203" s="125"/>
      <c r="F203" s="125"/>
      <c r="G203" s="125"/>
      <c r="H203" s="125"/>
      <c r="I203" s="125"/>
      <c r="J203" s="125"/>
      <c r="K203" s="125"/>
      <c r="L203" s="125"/>
      <c r="M203" s="129"/>
    </row>
    <row r="204" customFormat="false" ht="18" hidden="false" customHeight="true" outlineLevel="0" collapsed="false">
      <c r="A204" s="112" t="s">
        <v>1482</v>
      </c>
      <c r="B204" s="112"/>
      <c r="C204" s="112"/>
      <c r="D204" s="112"/>
      <c r="E204" s="112"/>
      <c r="F204" s="112"/>
      <c r="G204" s="112"/>
      <c r="H204" s="112"/>
      <c r="I204" s="112"/>
      <c r="J204" s="112"/>
    </row>
  </sheetData>
  <sheetProtection sheet="true" password="dd42" formatCells="false" formatColumns="false" formatRows="false" deleteRows="false" sort="false" autoFilter="false"/>
  <mergeCells count="3">
    <mergeCell ref="A1:M1"/>
    <mergeCell ref="B2:M2"/>
    <mergeCell ref="A204:J204"/>
  </mergeCells>
  <dataValidations count="7">
    <dataValidation allowBlank="true" error="Enter a whole number" errorStyle="stop" operator="greaterThanOrEqual" showDropDown="false" showErrorMessage="true" showInputMessage="false" sqref="J4:L203" type="whole">
      <formula1>0</formula1>
      <formula2>0</formula2>
    </dataValidation>
    <dataValidation allowBlank="true" error="Pick a value from the dropdown — free-typed values fall out of every report." errorStyle="stop" operator="between" prompt="Free-typed values fall out of every report — use the dropdown. If the value you need is missing, ask the manager to add it to the Lists sheet." promptTitle="Pick from the list" showDropDown="false" showErrorMessage="true" showInputMessage="true" sqref="B4:B203" type="list">
      <formula1>'START HERE'!$B$55:$B$64</formula1>
      <formula2>0</formula2>
    </dataValidation>
    <dataValidation allowBlank="true" error="Pick a value from the dropdown — free-typed values fall out of every report." errorStyle="stop" operator="between" prompt="Free-typed values fall out of every report — use the dropdown. If the value you need is missing, ask the manager to add it to the Lists sheet." promptTitle="Pick from the list" showDropDown="false" showErrorMessage="true" showInputMessage="true" sqref="D4:D203" type="list">
      <formula1>"Marketing,Subject-matter expert / Examiner,Regional ambassador,Operations / Admin,Internship,Other"</formula1>
      <formula2>0</formula2>
    </dataValidation>
    <dataValidation allowBlank="true" error="Pick a value from the dropdown — free-typed values fall out of every report." errorStyle="stop" operator="between" prompt="Free-typed values fall out of every report — use the dropdown. If the value you need is missing, ask the manager to add it to the Lists sheet." promptTitle="Pick from the list" showDropDown="false" showErrorMessage="true" showInputMessage="true" sqref="E4:E203" type="list">
      <formula1>Lists!$O$4:$O$10</formula1>
      <formula2>0</formula2>
    </dataValidation>
    <dataValidation allowBlank="true" error="Pick a value from the dropdown — free-typed values fall out of every report." errorStyle="stop" operator="between" prompt="Free-typed values fall out of every report — use the dropdown. If the value you need is missing, ask the manager to add it to the Lists sheet." promptTitle="Pick from the list" showDropDown="false" showErrorMessage="true" showInputMessage="true" sqref="F4:F203" type="list">
      <formula1>Lists!$J$4:$J$136</formula1>
      <formula2>0</formula2>
    </dataValidation>
    <dataValidation allowBlank="true" error="Pick a value from the dropdown — free-typed values fall out of every report." errorStyle="stop" operator="between" prompt="Free-typed values fall out of every report — use the dropdown. If the value you need is missing, ask the manager to add it to the Lists sheet." promptTitle="Pick from the list" showDropDown="false" showErrorMessage="true" showInputMessage="true" sqref="I4:I203" type="list">
      <formula1>"Draft,Open,Paused,Closed - filled,Closed - not filled"</formula1>
      <formula2>0</formula2>
    </dataValidation>
    <dataValidation allowBlank="true" error="Enter a real date, not text, and not in the future. A date typed as text lands in the running totals but in no week." errorStyle="stop" errorTitle="That is not a usable date" operator="lessThanOrEqual" showDropDown="false" showErrorMessage="true" showInputMessage="false" sqref="A5:A203" type="date">
      <formula1>TODAY()</formula1>
      <formula2>0</formula2>
    </dataValidation>
  </dataValidations>
  <hyperlinks>
    <hyperlink ref="A2" location="'MAP'!A1" display="◀  MAP"/>
  </hyperlinks>
  <printOptions headings="false" gridLines="false" gridLinesSet="true" horizontalCentered="false" verticalCentered="false"/>
  <pageMargins left="0.4" right="0.4" top="0.55" bottom="0.55" header="0.511811023622047" footer="0.3"/>
  <pageSetup paperSize="1" scale="100" fitToWidth="1" fitToHeight="0" pageOrder="downThenOver" orientation="landscape" blackAndWhite="false" draft="false" cellComments="none" horizontalDpi="300" verticalDpi="300" copies="1"/>
  <headerFooter differentFirst="false" differentOddEven="false">
    <oddHeader/>
    <oddFooter>&amp;L&amp;7 &amp;K808080PCI AI  —  Growth OS&amp;R&amp;7 &amp;K808080Page &amp;P of &amp;N</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true"/>
  </sheetPr>
  <dimension ref="A1:N4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5390625" defaultRowHeight="15" zeroHeight="false" outlineLevelRow="0" outlineLevelCol="0"/>
  <cols>
    <col collapsed="false" customWidth="true" hidden="false" outlineLevel="0" max="1" min="1" style="0" width="11"/>
    <col collapsed="false" customWidth="true" hidden="false" outlineLevel="0" max="2" min="2" style="0" width="14"/>
    <col collapsed="false" customWidth="true" hidden="false" outlineLevel="0" max="3" min="3" style="0" width="32"/>
    <col collapsed="false" customWidth="true" hidden="false" outlineLevel="0" max="4" min="4" style="0" width="20"/>
    <col collapsed="false" customWidth="true" hidden="false" outlineLevel="0" max="6" min="5" style="0" width="26"/>
    <col collapsed="false" customWidth="true" hidden="false" outlineLevel="0" max="8" min="7" style="0" width="18"/>
    <col collapsed="false" customWidth="true" hidden="false" outlineLevel="0" max="9" min="9" style="0" width="16"/>
    <col collapsed="false" customWidth="true" hidden="false" outlineLevel="0" max="10" min="10" style="0" width="15"/>
    <col collapsed="false" customWidth="true" hidden="false" outlineLevel="0" max="11" min="11" style="0" width="11"/>
    <col collapsed="false" customWidth="true" hidden="false" outlineLevel="0" max="12" min="12" style="0" width="26"/>
    <col collapsed="false" customWidth="true" hidden="false" outlineLevel="0" max="13" min="13" style="0" width="22"/>
    <col collapsed="false" customWidth="true" hidden="false" outlineLevel="0" max="14" min="14" style="0" width="20"/>
  </cols>
  <sheetData>
    <row r="1" customFormat="false" ht="25.5" hidden="false" customHeight="true" outlineLevel="0" collapsed="false">
      <c r="A1" s="48" t="s">
        <v>1686</v>
      </c>
      <c r="B1" s="48"/>
      <c r="C1" s="48"/>
      <c r="D1" s="48"/>
      <c r="E1" s="48"/>
      <c r="F1" s="48"/>
      <c r="G1" s="48"/>
      <c r="H1" s="48"/>
      <c r="I1" s="48"/>
      <c r="J1" s="48"/>
      <c r="K1" s="48"/>
      <c r="L1" s="48"/>
      <c r="M1" s="48"/>
      <c r="N1" s="48"/>
    </row>
    <row r="2" customFormat="false" ht="24" hidden="false" customHeight="true" outlineLevel="0" collapsed="false">
      <c r="A2" s="3" t="s">
        <v>1</v>
      </c>
      <c r="B2" s="49" t="s">
        <v>1687</v>
      </c>
      <c r="C2" s="49"/>
      <c r="D2" s="49"/>
      <c r="E2" s="49"/>
      <c r="F2" s="49"/>
      <c r="G2" s="49"/>
      <c r="H2" s="49"/>
      <c r="I2" s="49"/>
      <c r="J2" s="49"/>
      <c r="K2" s="49"/>
      <c r="L2" s="49"/>
      <c r="M2" s="49"/>
      <c r="N2" s="49"/>
    </row>
    <row r="3" customFormat="false" ht="21.75" hidden="false" customHeight="true" outlineLevel="0" collapsed="false">
      <c r="A3" s="44" t="s">
        <v>1469</v>
      </c>
      <c r="B3" s="44" t="s">
        <v>1485</v>
      </c>
      <c r="C3" s="44" t="s">
        <v>1688</v>
      </c>
      <c r="D3" s="44" t="s">
        <v>1689</v>
      </c>
      <c r="E3" s="44" t="s">
        <v>1690</v>
      </c>
      <c r="F3" s="44" t="s">
        <v>1691</v>
      </c>
      <c r="G3" s="44" t="s">
        <v>1692</v>
      </c>
      <c r="H3" s="44" t="s">
        <v>1693</v>
      </c>
      <c r="I3" s="44" t="s">
        <v>1019</v>
      </c>
      <c r="J3" s="44" t="s">
        <v>1694</v>
      </c>
      <c r="K3" s="44" t="s">
        <v>1695</v>
      </c>
      <c r="L3" s="44" t="s">
        <v>1480</v>
      </c>
      <c r="M3" s="44" t="s">
        <v>1481</v>
      </c>
      <c r="N3" s="44" t="s">
        <v>1507</v>
      </c>
    </row>
    <row r="4" customFormat="false" ht="15" hidden="false" customHeight="false" outlineLevel="0" collapsed="false">
      <c r="A4" s="121"/>
      <c r="B4" s="120"/>
      <c r="C4" s="120"/>
      <c r="D4" s="120"/>
      <c r="E4" s="124"/>
      <c r="F4" s="124"/>
      <c r="G4" s="120"/>
      <c r="H4" s="120"/>
      <c r="I4" s="120"/>
      <c r="J4" s="120"/>
      <c r="K4" s="121"/>
      <c r="L4" s="120"/>
      <c r="M4" s="120"/>
      <c r="N4" s="124"/>
    </row>
    <row r="5" customFormat="false" ht="15" hidden="false" customHeight="false" outlineLevel="0" collapsed="false">
      <c r="A5" s="126"/>
      <c r="B5" s="125"/>
      <c r="C5" s="125"/>
      <c r="D5" s="125"/>
      <c r="E5" s="129"/>
      <c r="F5" s="129"/>
      <c r="G5" s="125"/>
      <c r="H5" s="125"/>
      <c r="I5" s="125"/>
      <c r="J5" s="125"/>
      <c r="K5" s="126"/>
      <c r="L5" s="125"/>
      <c r="M5" s="125"/>
      <c r="N5" s="129"/>
    </row>
    <row r="6" customFormat="false" ht="15" hidden="false" customHeight="false" outlineLevel="0" collapsed="false">
      <c r="A6" s="126"/>
      <c r="B6" s="125"/>
      <c r="C6" s="125"/>
      <c r="D6" s="125"/>
      <c r="E6" s="129"/>
      <c r="F6" s="129"/>
      <c r="G6" s="125"/>
      <c r="H6" s="125"/>
      <c r="I6" s="125"/>
      <c r="J6" s="125"/>
      <c r="K6" s="126"/>
      <c r="L6" s="125"/>
      <c r="M6" s="125"/>
      <c r="N6" s="129"/>
    </row>
    <row r="7" customFormat="false" ht="15" hidden="false" customHeight="false" outlineLevel="0" collapsed="false">
      <c r="A7" s="126"/>
      <c r="B7" s="125"/>
      <c r="C7" s="125"/>
      <c r="D7" s="125"/>
      <c r="E7" s="129"/>
      <c r="F7" s="129"/>
      <c r="G7" s="125"/>
      <c r="H7" s="125"/>
      <c r="I7" s="125"/>
      <c r="J7" s="125"/>
      <c r="K7" s="126"/>
      <c r="L7" s="125"/>
      <c r="M7" s="125"/>
      <c r="N7" s="129"/>
    </row>
    <row r="8" customFormat="false" ht="15" hidden="false" customHeight="false" outlineLevel="0" collapsed="false">
      <c r="A8" s="126"/>
      <c r="B8" s="125"/>
      <c r="C8" s="125"/>
      <c r="D8" s="125"/>
      <c r="E8" s="129"/>
      <c r="F8" s="129"/>
      <c r="G8" s="125"/>
      <c r="H8" s="125"/>
      <c r="I8" s="125"/>
      <c r="J8" s="125"/>
      <c r="K8" s="126"/>
      <c r="L8" s="125"/>
      <c r="M8" s="125"/>
      <c r="N8" s="129"/>
    </row>
    <row r="9" customFormat="false" ht="15" hidden="false" customHeight="false" outlineLevel="0" collapsed="false">
      <c r="A9" s="126"/>
      <c r="B9" s="125"/>
      <c r="C9" s="125"/>
      <c r="D9" s="125"/>
      <c r="E9" s="129"/>
      <c r="F9" s="129"/>
      <c r="G9" s="125"/>
      <c r="H9" s="125"/>
      <c r="I9" s="125"/>
      <c r="J9" s="125"/>
      <c r="K9" s="126"/>
      <c r="L9" s="125"/>
      <c r="M9" s="125"/>
      <c r="N9" s="129"/>
    </row>
    <row r="10" customFormat="false" ht="15" hidden="false" customHeight="false" outlineLevel="0" collapsed="false">
      <c r="A10" s="126"/>
      <c r="B10" s="125"/>
      <c r="C10" s="125"/>
      <c r="D10" s="125"/>
      <c r="E10" s="129"/>
      <c r="F10" s="129"/>
      <c r="G10" s="125"/>
      <c r="H10" s="125"/>
      <c r="I10" s="125"/>
      <c r="J10" s="125"/>
      <c r="K10" s="126"/>
      <c r="L10" s="125"/>
      <c r="M10" s="125"/>
      <c r="N10" s="129"/>
    </row>
    <row r="11" customFormat="false" ht="15" hidden="false" customHeight="false" outlineLevel="0" collapsed="false">
      <c r="A11" s="126"/>
      <c r="B11" s="125"/>
      <c r="C11" s="125"/>
      <c r="D11" s="125"/>
      <c r="E11" s="129"/>
      <c r="F11" s="129"/>
      <c r="G11" s="125"/>
      <c r="H11" s="125"/>
      <c r="I11" s="125"/>
      <c r="J11" s="125"/>
      <c r="K11" s="126"/>
      <c r="L11" s="125"/>
      <c r="M11" s="125"/>
      <c r="N11" s="129"/>
    </row>
    <row r="12" customFormat="false" ht="15" hidden="false" customHeight="false" outlineLevel="0" collapsed="false">
      <c r="A12" s="126"/>
      <c r="B12" s="125"/>
      <c r="C12" s="125"/>
      <c r="D12" s="125"/>
      <c r="E12" s="129"/>
      <c r="F12" s="129"/>
      <c r="G12" s="125"/>
      <c r="H12" s="125"/>
      <c r="I12" s="125"/>
      <c r="J12" s="125"/>
      <c r="K12" s="126"/>
      <c r="L12" s="125"/>
      <c r="M12" s="125"/>
      <c r="N12" s="129"/>
    </row>
    <row r="13" customFormat="false" ht="15" hidden="false" customHeight="false" outlineLevel="0" collapsed="false">
      <c r="A13" s="126"/>
      <c r="B13" s="125"/>
      <c r="C13" s="125"/>
      <c r="D13" s="125"/>
      <c r="E13" s="129"/>
      <c r="F13" s="129"/>
      <c r="G13" s="125"/>
      <c r="H13" s="125"/>
      <c r="I13" s="125"/>
      <c r="J13" s="125"/>
      <c r="K13" s="126"/>
      <c r="L13" s="125"/>
      <c r="M13" s="125"/>
      <c r="N13" s="129"/>
    </row>
    <row r="14" customFormat="false" ht="15" hidden="false" customHeight="false" outlineLevel="0" collapsed="false">
      <c r="A14" s="126"/>
      <c r="B14" s="125"/>
      <c r="C14" s="125"/>
      <c r="D14" s="125"/>
      <c r="E14" s="129"/>
      <c r="F14" s="129"/>
      <c r="G14" s="125"/>
      <c r="H14" s="125"/>
      <c r="I14" s="125"/>
      <c r="J14" s="125"/>
      <c r="K14" s="126"/>
      <c r="L14" s="125"/>
      <c r="M14" s="125"/>
      <c r="N14" s="129"/>
    </row>
    <row r="15" customFormat="false" ht="15" hidden="false" customHeight="false" outlineLevel="0" collapsed="false">
      <c r="A15" s="126"/>
      <c r="B15" s="125"/>
      <c r="C15" s="125"/>
      <c r="D15" s="125"/>
      <c r="E15" s="129"/>
      <c r="F15" s="129"/>
      <c r="G15" s="125"/>
      <c r="H15" s="125"/>
      <c r="I15" s="125"/>
      <c r="J15" s="125"/>
      <c r="K15" s="126"/>
      <c r="L15" s="125"/>
      <c r="M15" s="125"/>
      <c r="N15" s="129"/>
    </row>
    <row r="16" customFormat="false" ht="15" hidden="false" customHeight="false" outlineLevel="0" collapsed="false">
      <c r="A16" s="126"/>
      <c r="B16" s="125"/>
      <c r="C16" s="125"/>
      <c r="D16" s="125"/>
      <c r="E16" s="129"/>
      <c r="F16" s="129"/>
      <c r="G16" s="125"/>
      <c r="H16" s="125"/>
      <c r="I16" s="125"/>
      <c r="J16" s="125"/>
      <c r="K16" s="126"/>
      <c r="L16" s="125"/>
      <c r="M16" s="125"/>
      <c r="N16" s="129"/>
    </row>
    <row r="17" customFormat="false" ht="15" hidden="false" customHeight="false" outlineLevel="0" collapsed="false">
      <c r="A17" s="126"/>
      <c r="B17" s="125"/>
      <c r="C17" s="125"/>
      <c r="D17" s="125"/>
      <c r="E17" s="129"/>
      <c r="F17" s="129"/>
      <c r="G17" s="125"/>
      <c r="H17" s="125"/>
      <c r="I17" s="125"/>
      <c r="J17" s="125"/>
      <c r="K17" s="126"/>
      <c r="L17" s="125"/>
      <c r="M17" s="125"/>
      <c r="N17" s="129"/>
    </row>
    <row r="18" customFormat="false" ht="15" hidden="false" customHeight="false" outlineLevel="0" collapsed="false">
      <c r="A18" s="126"/>
      <c r="B18" s="125"/>
      <c r="C18" s="125"/>
      <c r="D18" s="125"/>
      <c r="E18" s="129"/>
      <c r="F18" s="129"/>
      <c r="G18" s="125"/>
      <c r="H18" s="125"/>
      <c r="I18" s="125"/>
      <c r="J18" s="125"/>
      <c r="K18" s="126"/>
      <c r="L18" s="125"/>
      <c r="M18" s="125"/>
      <c r="N18" s="129"/>
    </row>
    <row r="19" customFormat="false" ht="15" hidden="false" customHeight="false" outlineLevel="0" collapsed="false">
      <c r="A19" s="126"/>
      <c r="B19" s="125"/>
      <c r="C19" s="125"/>
      <c r="D19" s="125"/>
      <c r="E19" s="129"/>
      <c r="F19" s="129"/>
      <c r="G19" s="125"/>
      <c r="H19" s="125"/>
      <c r="I19" s="125"/>
      <c r="J19" s="125"/>
      <c r="K19" s="126"/>
      <c r="L19" s="125"/>
      <c r="M19" s="125"/>
      <c r="N19" s="129"/>
    </row>
    <row r="20" customFormat="false" ht="15" hidden="false" customHeight="false" outlineLevel="0" collapsed="false">
      <c r="A20" s="126"/>
      <c r="B20" s="125"/>
      <c r="C20" s="125"/>
      <c r="D20" s="125"/>
      <c r="E20" s="129"/>
      <c r="F20" s="129"/>
      <c r="G20" s="125"/>
      <c r="H20" s="125"/>
      <c r="I20" s="125"/>
      <c r="J20" s="125"/>
      <c r="K20" s="126"/>
      <c r="L20" s="125"/>
      <c r="M20" s="125"/>
      <c r="N20" s="129"/>
    </row>
    <row r="21" customFormat="false" ht="15" hidden="false" customHeight="false" outlineLevel="0" collapsed="false">
      <c r="A21" s="126"/>
      <c r="B21" s="125"/>
      <c r="C21" s="125"/>
      <c r="D21" s="125"/>
      <c r="E21" s="129"/>
      <c r="F21" s="129"/>
      <c r="G21" s="125"/>
      <c r="H21" s="125"/>
      <c r="I21" s="125"/>
      <c r="J21" s="125"/>
      <c r="K21" s="126"/>
      <c r="L21" s="125"/>
      <c r="M21" s="125"/>
      <c r="N21" s="129"/>
    </row>
    <row r="22" customFormat="false" ht="15" hidden="false" customHeight="false" outlineLevel="0" collapsed="false">
      <c r="A22" s="126"/>
      <c r="B22" s="125"/>
      <c r="C22" s="125"/>
      <c r="D22" s="125"/>
      <c r="E22" s="129"/>
      <c r="F22" s="129"/>
      <c r="G22" s="125"/>
      <c r="H22" s="125"/>
      <c r="I22" s="125"/>
      <c r="J22" s="125"/>
      <c r="K22" s="126"/>
      <c r="L22" s="125"/>
      <c r="M22" s="125"/>
      <c r="N22" s="129"/>
    </row>
    <row r="23" customFormat="false" ht="15" hidden="false" customHeight="false" outlineLevel="0" collapsed="false">
      <c r="A23" s="126"/>
      <c r="B23" s="125"/>
      <c r="C23" s="125"/>
      <c r="D23" s="125"/>
      <c r="E23" s="129"/>
      <c r="F23" s="129"/>
      <c r="G23" s="125"/>
      <c r="H23" s="125"/>
      <c r="I23" s="125"/>
      <c r="J23" s="125"/>
      <c r="K23" s="126"/>
      <c r="L23" s="125"/>
      <c r="M23" s="125"/>
      <c r="N23" s="129"/>
    </row>
    <row r="24" customFormat="false" ht="15" hidden="false" customHeight="false" outlineLevel="0" collapsed="false">
      <c r="A24" s="126"/>
      <c r="B24" s="125"/>
      <c r="C24" s="125"/>
      <c r="D24" s="125"/>
      <c r="E24" s="129"/>
      <c r="F24" s="129"/>
      <c r="G24" s="125"/>
      <c r="H24" s="125"/>
      <c r="I24" s="125"/>
      <c r="J24" s="125"/>
      <c r="K24" s="126"/>
      <c r="L24" s="125"/>
      <c r="M24" s="125"/>
      <c r="N24" s="129"/>
    </row>
    <row r="25" customFormat="false" ht="15" hidden="false" customHeight="false" outlineLevel="0" collapsed="false">
      <c r="A25" s="126"/>
      <c r="B25" s="125"/>
      <c r="C25" s="125"/>
      <c r="D25" s="125"/>
      <c r="E25" s="129"/>
      <c r="F25" s="129"/>
      <c r="G25" s="125"/>
      <c r="H25" s="125"/>
      <c r="I25" s="125"/>
      <c r="J25" s="125"/>
      <c r="K25" s="126"/>
      <c r="L25" s="125"/>
      <c r="M25" s="125"/>
      <c r="N25" s="129"/>
    </row>
    <row r="26" customFormat="false" ht="15" hidden="false" customHeight="false" outlineLevel="0" collapsed="false">
      <c r="A26" s="126"/>
      <c r="B26" s="125"/>
      <c r="C26" s="125"/>
      <c r="D26" s="125"/>
      <c r="E26" s="129"/>
      <c r="F26" s="129"/>
      <c r="G26" s="125"/>
      <c r="H26" s="125"/>
      <c r="I26" s="125"/>
      <c r="J26" s="125"/>
      <c r="K26" s="126"/>
      <c r="L26" s="125"/>
      <c r="M26" s="125"/>
      <c r="N26" s="129"/>
    </row>
    <row r="27" customFormat="false" ht="15" hidden="false" customHeight="false" outlineLevel="0" collapsed="false">
      <c r="A27" s="126"/>
      <c r="B27" s="125"/>
      <c r="C27" s="125"/>
      <c r="D27" s="125"/>
      <c r="E27" s="129"/>
      <c r="F27" s="129"/>
      <c r="G27" s="125"/>
      <c r="H27" s="125"/>
      <c r="I27" s="125"/>
      <c r="J27" s="125"/>
      <c r="K27" s="126"/>
      <c r="L27" s="125"/>
      <c r="M27" s="125"/>
      <c r="N27" s="129"/>
    </row>
    <row r="28" customFormat="false" ht="15" hidden="false" customHeight="false" outlineLevel="0" collapsed="false">
      <c r="A28" s="126"/>
      <c r="B28" s="125"/>
      <c r="C28" s="125"/>
      <c r="D28" s="125"/>
      <c r="E28" s="129"/>
      <c r="F28" s="129"/>
      <c r="G28" s="125"/>
      <c r="H28" s="125"/>
      <c r="I28" s="125"/>
      <c r="J28" s="125"/>
      <c r="K28" s="126"/>
      <c r="L28" s="125"/>
      <c r="M28" s="125"/>
      <c r="N28" s="129"/>
    </row>
    <row r="29" customFormat="false" ht="15" hidden="false" customHeight="false" outlineLevel="0" collapsed="false">
      <c r="A29" s="126"/>
      <c r="B29" s="125"/>
      <c r="C29" s="125"/>
      <c r="D29" s="125"/>
      <c r="E29" s="129"/>
      <c r="F29" s="129"/>
      <c r="G29" s="125"/>
      <c r="H29" s="125"/>
      <c r="I29" s="125"/>
      <c r="J29" s="125"/>
      <c r="K29" s="126"/>
      <c r="L29" s="125"/>
      <c r="M29" s="125"/>
      <c r="N29" s="129"/>
    </row>
    <row r="30" customFormat="false" ht="15" hidden="false" customHeight="false" outlineLevel="0" collapsed="false">
      <c r="A30" s="126"/>
      <c r="B30" s="125"/>
      <c r="C30" s="125"/>
      <c r="D30" s="125"/>
      <c r="E30" s="129"/>
      <c r="F30" s="129"/>
      <c r="G30" s="125"/>
      <c r="H30" s="125"/>
      <c r="I30" s="125"/>
      <c r="J30" s="125"/>
      <c r="K30" s="126"/>
      <c r="L30" s="125"/>
      <c r="M30" s="125"/>
      <c r="N30" s="129"/>
    </row>
    <row r="31" customFormat="false" ht="15" hidden="false" customHeight="false" outlineLevel="0" collapsed="false">
      <c r="A31" s="126"/>
      <c r="B31" s="125"/>
      <c r="C31" s="125"/>
      <c r="D31" s="125"/>
      <c r="E31" s="129"/>
      <c r="F31" s="129"/>
      <c r="G31" s="125"/>
      <c r="H31" s="125"/>
      <c r="I31" s="125"/>
      <c r="J31" s="125"/>
      <c r="K31" s="126"/>
      <c r="L31" s="125"/>
      <c r="M31" s="125"/>
      <c r="N31" s="129"/>
    </row>
    <row r="32" customFormat="false" ht="15" hidden="false" customHeight="false" outlineLevel="0" collapsed="false">
      <c r="A32" s="126"/>
      <c r="B32" s="125"/>
      <c r="C32" s="125"/>
      <c r="D32" s="125"/>
      <c r="E32" s="129"/>
      <c r="F32" s="129"/>
      <c r="G32" s="125"/>
      <c r="H32" s="125"/>
      <c r="I32" s="125"/>
      <c r="J32" s="125"/>
      <c r="K32" s="126"/>
      <c r="L32" s="125"/>
      <c r="M32" s="125"/>
      <c r="N32" s="129"/>
    </row>
    <row r="33" customFormat="false" ht="15" hidden="false" customHeight="false" outlineLevel="0" collapsed="false">
      <c r="A33" s="126"/>
      <c r="B33" s="125"/>
      <c r="C33" s="125"/>
      <c r="D33" s="125"/>
      <c r="E33" s="129"/>
      <c r="F33" s="129"/>
      <c r="G33" s="125"/>
      <c r="H33" s="125"/>
      <c r="I33" s="125"/>
      <c r="J33" s="125"/>
      <c r="K33" s="126"/>
      <c r="L33" s="125"/>
      <c r="M33" s="125"/>
      <c r="N33" s="129"/>
    </row>
    <row r="34" customFormat="false" ht="15" hidden="false" customHeight="false" outlineLevel="0" collapsed="false">
      <c r="A34" s="126"/>
      <c r="B34" s="125"/>
      <c r="C34" s="125"/>
      <c r="D34" s="125"/>
      <c r="E34" s="129"/>
      <c r="F34" s="129"/>
      <c r="G34" s="125"/>
      <c r="H34" s="125"/>
      <c r="I34" s="125"/>
      <c r="J34" s="125"/>
      <c r="K34" s="126"/>
      <c r="L34" s="125"/>
      <c r="M34" s="125"/>
      <c r="N34" s="129"/>
    </row>
    <row r="35" customFormat="false" ht="15" hidden="false" customHeight="false" outlineLevel="0" collapsed="false">
      <c r="A35" s="126"/>
      <c r="B35" s="125"/>
      <c r="C35" s="125"/>
      <c r="D35" s="125"/>
      <c r="E35" s="129"/>
      <c r="F35" s="129"/>
      <c r="G35" s="125"/>
      <c r="H35" s="125"/>
      <c r="I35" s="125"/>
      <c r="J35" s="125"/>
      <c r="K35" s="126"/>
      <c r="L35" s="125"/>
      <c r="M35" s="125"/>
      <c r="N35" s="129"/>
    </row>
    <row r="36" customFormat="false" ht="15" hidden="false" customHeight="false" outlineLevel="0" collapsed="false">
      <c r="A36" s="126"/>
      <c r="B36" s="125"/>
      <c r="C36" s="125"/>
      <c r="D36" s="125"/>
      <c r="E36" s="129"/>
      <c r="F36" s="129"/>
      <c r="G36" s="125"/>
      <c r="H36" s="125"/>
      <c r="I36" s="125"/>
      <c r="J36" s="125"/>
      <c r="K36" s="126"/>
      <c r="L36" s="125"/>
      <c r="M36" s="125"/>
      <c r="N36" s="129"/>
    </row>
    <row r="37" customFormat="false" ht="15" hidden="false" customHeight="false" outlineLevel="0" collapsed="false">
      <c r="A37" s="126"/>
      <c r="B37" s="125"/>
      <c r="C37" s="125"/>
      <c r="D37" s="125"/>
      <c r="E37" s="129"/>
      <c r="F37" s="129"/>
      <c r="G37" s="125"/>
      <c r="H37" s="125"/>
      <c r="I37" s="125"/>
      <c r="J37" s="125"/>
      <c r="K37" s="126"/>
      <c r="L37" s="125"/>
      <c r="M37" s="125"/>
      <c r="N37" s="129"/>
    </row>
    <row r="38" customFormat="false" ht="15" hidden="false" customHeight="false" outlineLevel="0" collapsed="false">
      <c r="A38" s="126"/>
      <c r="B38" s="125"/>
      <c r="C38" s="125"/>
      <c r="D38" s="125"/>
      <c r="E38" s="129"/>
      <c r="F38" s="129"/>
      <c r="G38" s="125"/>
      <c r="H38" s="125"/>
      <c r="I38" s="125"/>
      <c r="J38" s="125"/>
      <c r="K38" s="126"/>
      <c r="L38" s="125"/>
      <c r="M38" s="125"/>
      <c r="N38" s="129"/>
    </row>
    <row r="39" customFormat="false" ht="15" hidden="false" customHeight="false" outlineLevel="0" collapsed="false">
      <c r="A39" s="126"/>
      <c r="B39" s="125"/>
      <c r="C39" s="125"/>
      <c r="D39" s="125"/>
      <c r="E39" s="129"/>
      <c r="F39" s="129"/>
      <c r="G39" s="125"/>
      <c r="H39" s="125"/>
      <c r="I39" s="125"/>
      <c r="J39" s="125"/>
      <c r="K39" s="126"/>
      <c r="L39" s="125"/>
      <c r="M39" s="125"/>
      <c r="N39" s="129"/>
    </row>
    <row r="40" customFormat="false" ht="15" hidden="false" customHeight="false" outlineLevel="0" collapsed="false">
      <c r="A40" s="126"/>
      <c r="B40" s="125"/>
      <c r="C40" s="125"/>
      <c r="D40" s="125"/>
      <c r="E40" s="129"/>
      <c r="F40" s="129"/>
      <c r="G40" s="125"/>
      <c r="H40" s="125"/>
      <c r="I40" s="125"/>
      <c r="J40" s="125"/>
      <c r="K40" s="126"/>
      <c r="L40" s="125"/>
      <c r="M40" s="125"/>
      <c r="N40" s="129"/>
    </row>
    <row r="41" customFormat="false" ht="15" hidden="false" customHeight="false" outlineLevel="0" collapsed="false">
      <c r="A41" s="126"/>
      <c r="B41" s="125"/>
      <c r="C41" s="125"/>
      <c r="D41" s="125"/>
      <c r="E41" s="129"/>
      <c r="F41" s="129"/>
      <c r="G41" s="125"/>
      <c r="H41" s="125"/>
      <c r="I41" s="125"/>
      <c r="J41" s="125"/>
      <c r="K41" s="126"/>
      <c r="L41" s="125"/>
      <c r="M41" s="125"/>
      <c r="N41" s="129"/>
    </row>
    <row r="42" customFormat="false" ht="15" hidden="false" customHeight="false" outlineLevel="0" collapsed="false">
      <c r="A42" s="126"/>
      <c r="B42" s="125"/>
      <c r="C42" s="125"/>
      <c r="D42" s="125"/>
      <c r="E42" s="129"/>
      <c r="F42" s="129"/>
      <c r="G42" s="125"/>
      <c r="H42" s="125"/>
      <c r="I42" s="125"/>
      <c r="J42" s="125"/>
      <c r="K42" s="126"/>
      <c r="L42" s="125"/>
      <c r="M42" s="125"/>
      <c r="N42" s="129"/>
    </row>
    <row r="43" customFormat="false" ht="15" hidden="false" customHeight="false" outlineLevel="0" collapsed="false">
      <c r="A43" s="126"/>
      <c r="B43" s="125"/>
      <c r="C43" s="125"/>
      <c r="D43" s="125"/>
      <c r="E43" s="129"/>
      <c r="F43" s="129"/>
      <c r="G43" s="125"/>
      <c r="H43" s="125"/>
      <c r="I43" s="125"/>
      <c r="J43" s="125"/>
      <c r="K43" s="126"/>
      <c r="L43" s="125"/>
      <c r="M43" s="125"/>
      <c r="N43" s="129"/>
    </row>
    <row r="44" customFormat="false" ht="15" hidden="false" customHeight="false" outlineLevel="0" collapsed="false">
      <c r="A44" s="126"/>
      <c r="B44" s="125"/>
      <c r="C44" s="125"/>
      <c r="D44" s="125"/>
      <c r="E44" s="129"/>
      <c r="F44" s="129"/>
      <c r="G44" s="125"/>
      <c r="H44" s="125"/>
      <c r="I44" s="125"/>
      <c r="J44" s="125"/>
      <c r="K44" s="126"/>
      <c r="L44" s="125"/>
      <c r="M44" s="125"/>
      <c r="N44" s="129"/>
    </row>
    <row r="45" customFormat="false" ht="15" hidden="false" customHeight="false" outlineLevel="0" collapsed="false">
      <c r="A45" s="126"/>
      <c r="B45" s="125"/>
      <c r="C45" s="125"/>
      <c r="D45" s="125"/>
      <c r="E45" s="129"/>
      <c r="F45" s="129"/>
      <c r="G45" s="125"/>
      <c r="H45" s="125"/>
      <c r="I45" s="125"/>
      <c r="J45" s="125"/>
      <c r="K45" s="126"/>
      <c r="L45" s="125"/>
      <c r="M45" s="125"/>
      <c r="N45" s="129"/>
    </row>
    <row r="46" customFormat="false" ht="15" hidden="false" customHeight="false" outlineLevel="0" collapsed="false">
      <c r="A46" s="126"/>
      <c r="B46" s="125"/>
      <c r="C46" s="125"/>
      <c r="D46" s="125"/>
      <c r="E46" s="129"/>
      <c r="F46" s="129"/>
      <c r="G46" s="125"/>
      <c r="H46" s="125"/>
      <c r="I46" s="125"/>
      <c r="J46" s="125"/>
      <c r="K46" s="126"/>
      <c r="L46" s="125"/>
      <c r="M46" s="125"/>
      <c r="N46" s="129"/>
    </row>
    <row r="47" customFormat="false" ht="15" hidden="false" customHeight="false" outlineLevel="0" collapsed="false">
      <c r="A47" s="126"/>
      <c r="B47" s="125"/>
      <c r="C47" s="125"/>
      <c r="D47" s="125"/>
      <c r="E47" s="129"/>
      <c r="F47" s="129"/>
      <c r="G47" s="125"/>
      <c r="H47" s="125"/>
      <c r="I47" s="125"/>
      <c r="J47" s="125"/>
      <c r="K47" s="126"/>
      <c r="L47" s="125"/>
      <c r="M47" s="125"/>
      <c r="N47" s="129"/>
    </row>
    <row r="48" customFormat="false" ht="15" hidden="false" customHeight="false" outlineLevel="0" collapsed="false">
      <c r="A48" s="126"/>
      <c r="B48" s="125"/>
      <c r="C48" s="125"/>
      <c r="D48" s="125"/>
      <c r="E48" s="129"/>
      <c r="F48" s="129"/>
      <c r="G48" s="125"/>
      <c r="H48" s="125"/>
      <c r="I48" s="125"/>
      <c r="J48" s="125"/>
      <c r="K48" s="126"/>
      <c r="L48" s="125"/>
      <c r="M48" s="125"/>
      <c r="N48" s="129"/>
    </row>
    <row r="49" customFormat="false" ht="15" hidden="false" customHeight="false" outlineLevel="0" collapsed="false">
      <c r="A49" s="126"/>
      <c r="B49" s="125"/>
      <c r="C49" s="125"/>
      <c r="D49" s="125"/>
      <c r="E49" s="129"/>
      <c r="F49" s="129"/>
      <c r="G49" s="125"/>
      <c r="H49" s="125"/>
      <c r="I49" s="125"/>
      <c r="J49" s="125"/>
      <c r="K49" s="126"/>
      <c r="L49" s="125"/>
      <c r="M49" s="125"/>
      <c r="N49" s="129"/>
    </row>
    <row r="50" customFormat="false" ht="15" hidden="false" customHeight="false" outlineLevel="0" collapsed="false">
      <c r="A50" s="126"/>
      <c r="B50" s="125"/>
      <c r="C50" s="125"/>
      <c r="D50" s="125"/>
      <c r="E50" s="129"/>
      <c r="F50" s="129"/>
      <c r="G50" s="125"/>
      <c r="H50" s="125"/>
      <c r="I50" s="125"/>
      <c r="J50" s="125"/>
      <c r="K50" s="126"/>
      <c r="L50" s="125"/>
      <c r="M50" s="125"/>
      <c r="N50" s="129"/>
    </row>
    <row r="51" customFormat="false" ht="15" hidden="false" customHeight="false" outlineLevel="0" collapsed="false">
      <c r="A51" s="126"/>
      <c r="B51" s="125"/>
      <c r="C51" s="125"/>
      <c r="D51" s="125"/>
      <c r="E51" s="129"/>
      <c r="F51" s="129"/>
      <c r="G51" s="125"/>
      <c r="H51" s="125"/>
      <c r="I51" s="125"/>
      <c r="J51" s="125"/>
      <c r="K51" s="126"/>
      <c r="L51" s="125"/>
      <c r="M51" s="125"/>
      <c r="N51" s="129"/>
    </row>
    <row r="52" customFormat="false" ht="15" hidden="false" customHeight="false" outlineLevel="0" collapsed="false">
      <c r="A52" s="126"/>
      <c r="B52" s="125"/>
      <c r="C52" s="125"/>
      <c r="D52" s="125"/>
      <c r="E52" s="129"/>
      <c r="F52" s="129"/>
      <c r="G52" s="125"/>
      <c r="H52" s="125"/>
      <c r="I52" s="125"/>
      <c r="J52" s="125"/>
      <c r="K52" s="126"/>
      <c r="L52" s="125"/>
      <c r="M52" s="125"/>
      <c r="N52" s="129"/>
    </row>
    <row r="53" customFormat="false" ht="15" hidden="false" customHeight="false" outlineLevel="0" collapsed="false">
      <c r="A53" s="126"/>
      <c r="B53" s="125"/>
      <c r="C53" s="125"/>
      <c r="D53" s="125"/>
      <c r="E53" s="129"/>
      <c r="F53" s="129"/>
      <c r="G53" s="125"/>
      <c r="H53" s="125"/>
      <c r="I53" s="125"/>
      <c r="J53" s="125"/>
      <c r="K53" s="126"/>
      <c r="L53" s="125"/>
      <c r="M53" s="125"/>
      <c r="N53" s="129"/>
    </row>
    <row r="54" customFormat="false" ht="15" hidden="false" customHeight="false" outlineLevel="0" collapsed="false">
      <c r="A54" s="126"/>
      <c r="B54" s="125"/>
      <c r="C54" s="125"/>
      <c r="D54" s="125"/>
      <c r="E54" s="129"/>
      <c r="F54" s="129"/>
      <c r="G54" s="125"/>
      <c r="H54" s="125"/>
      <c r="I54" s="125"/>
      <c r="J54" s="125"/>
      <c r="K54" s="126"/>
      <c r="L54" s="125"/>
      <c r="M54" s="125"/>
      <c r="N54" s="129"/>
    </row>
    <row r="55" customFormat="false" ht="15" hidden="false" customHeight="false" outlineLevel="0" collapsed="false">
      <c r="A55" s="126"/>
      <c r="B55" s="125"/>
      <c r="C55" s="125"/>
      <c r="D55" s="125"/>
      <c r="E55" s="129"/>
      <c r="F55" s="129"/>
      <c r="G55" s="125"/>
      <c r="H55" s="125"/>
      <c r="I55" s="125"/>
      <c r="J55" s="125"/>
      <c r="K55" s="126"/>
      <c r="L55" s="125"/>
      <c r="M55" s="125"/>
      <c r="N55" s="129"/>
    </row>
    <row r="56" customFormat="false" ht="15" hidden="false" customHeight="false" outlineLevel="0" collapsed="false">
      <c r="A56" s="126"/>
      <c r="B56" s="125"/>
      <c r="C56" s="125"/>
      <c r="D56" s="125"/>
      <c r="E56" s="129"/>
      <c r="F56" s="129"/>
      <c r="G56" s="125"/>
      <c r="H56" s="125"/>
      <c r="I56" s="125"/>
      <c r="J56" s="125"/>
      <c r="K56" s="126"/>
      <c r="L56" s="125"/>
      <c r="M56" s="125"/>
      <c r="N56" s="129"/>
    </row>
    <row r="57" customFormat="false" ht="15" hidden="false" customHeight="false" outlineLevel="0" collapsed="false">
      <c r="A57" s="126"/>
      <c r="B57" s="125"/>
      <c r="C57" s="125"/>
      <c r="D57" s="125"/>
      <c r="E57" s="129"/>
      <c r="F57" s="129"/>
      <c r="G57" s="125"/>
      <c r="H57" s="125"/>
      <c r="I57" s="125"/>
      <c r="J57" s="125"/>
      <c r="K57" s="126"/>
      <c r="L57" s="125"/>
      <c r="M57" s="125"/>
      <c r="N57" s="129"/>
    </row>
    <row r="58" customFormat="false" ht="15" hidden="false" customHeight="false" outlineLevel="0" collapsed="false">
      <c r="A58" s="126"/>
      <c r="B58" s="125"/>
      <c r="C58" s="125"/>
      <c r="D58" s="125"/>
      <c r="E58" s="129"/>
      <c r="F58" s="129"/>
      <c r="G58" s="125"/>
      <c r="H58" s="125"/>
      <c r="I58" s="125"/>
      <c r="J58" s="125"/>
      <c r="K58" s="126"/>
      <c r="L58" s="125"/>
      <c r="M58" s="125"/>
      <c r="N58" s="129"/>
    </row>
    <row r="59" customFormat="false" ht="15" hidden="false" customHeight="false" outlineLevel="0" collapsed="false">
      <c r="A59" s="126"/>
      <c r="B59" s="125"/>
      <c r="C59" s="125"/>
      <c r="D59" s="125"/>
      <c r="E59" s="129"/>
      <c r="F59" s="129"/>
      <c r="G59" s="125"/>
      <c r="H59" s="125"/>
      <c r="I59" s="125"/>
      <c r="J59" s="125"/>
      <c r="K59" s="126"/>
      <c r="L59" s="125"/>
      <c r="M59" s="125"/>
      <c r="N59" s="129"/>
    </row>
    <row r="60" customFormat="false" ht="15" hidden="false" customHeight="false" outlineLevel="0" collapsed="false">
      <c r="A60" s="126"/>
      <c r="B60" s="125"/>
      <c r="C60" s="125"/>
      <c r="D60" s="125"/>
      <c r="E60" s="129"/>
      <c r="F60" s="129"/>
      <c r="G60" s="125"/>
      <c r="H60" s="125"/>
      <c r="I60" s="125"/>
      <c r="J60" s="125"/>
      <c r="K60" s="126"/>
      <c r="L60" s="125"/>
      <c r="M60" s="125"/>
      <c r="N60" s="129"/>
    </row>
    <row r="61" customFormat="false" ht="15" hidden="false" customHeight="false" outlineLevel="0" collapsed="false">
      <c r="A61" s="126"/>
      <c r="B61" s="125"/>
      <c r="C61" s="125"/>
      <c r="D61" s="125"/>
      <c r="E61" s="129"/>
      <c r="F61" s="129"/>
      <c r="G61" s="125"/>
      <c r="H61" s="125"/>
      <c r="I61" s="125"/>
      <c r="J61" s="125"/>
      <c r="K61" s="126"/>
      <c r="L61" s="125"/>
      <c r="M61" s="125"/>
      <c r="N61" s="129"/>
    </row>
    <row r="62" customFormat="false" ht="15" hidden="false" customHeight="false" outlineLevel="0" collapsed="false">
      <c r="A62" s="126"/>
      <c r="B62" s="125"/>
      <c r="C62" s="125"/>
      <c r="D62" s="125"/>
      <c r="E62" s="129"/>
      <c r="F62" s="129"/>
      <c r="G62" s="125"/>
      <c r="H62" s="125"/>
      <c r="I62" s="125"/>
      <c r="J62" s="125"/>
      <c r="K62" s="126"/>
      <c r="L62" s="125"/>
      <c r="M62" s="125"/>
      <c r="N62" s="129"/>
    </row>
    <row r="63" customFormat="false" ht="15" hidden="false" customHeight="false" outlineLevel="0" collapsed="false">
      <c r="A63" s="126"/>
      <c r="B63" s="125"/>
      <c r="C63" s="125"/>
      <c r="D63" s="125"/>
      <c r="E63" s="129"/>
      <c r="F63" s="129"/>
      <c r="G63" s="125"/>
      <c r="H63" s="125"/>
      <c r="I63" s="125"/>
      <c r="J63" s="125"/>
      <c r="K63" s="126"/>
      <c r="L63" s="125"/>
      <c r="M63" s="125"/>
      <c r="N63" s="129"/>
    </row>
    <row r="64" customFormat="false" ht="15" hidden="false" customHeight="false" outlineLevel="0" collapsed="false">
      <c r="A64" s="126"/>
      <c r="B64" s="125"/>
      <c r="C64" s="125"/>
      <c r="D64" s="125"/>
      <c r="E64" s="129"/>
      <c r="F64" s="129"/>
      <c r="G64" s="125"/>
      <c r="H64" s="125"/>
      <c r="I64" s="125"/>
      <c r="J64" s="125"/>
      <c r="K64" s="126"/>
      <c r="L64" s="125"/>
      <c r="M64" s="125"/>
      <c r="N64" s="129"/>
    </row>
    <row r="65" customFormat="false" ht="15" hidden="false" customHeight="false" outlineLevel="0" collapsed="false">
      <c r="A65" s="126"/>
      <c r="B65" s="125"/>
      <c r="C65" s="125"/>
      <c r="D65" s="125"/>
      <c r="E65" s="129"/>
      <c r="F65" s="129"/>
      <c r="G65" s="125"/>
      <c r="H65" s="125"/>
      <c r="I65" s="125"/>
      <c r="J65" s="125"/>
      <c r="K65" s="126"/>
      <c r="L65" s="125"/>
      <c r="M65" s="125"/>
      <c r="N65" s="129"/>
    </row>
    <row r="66" customFormat="false" ht="15" hidden="false" customHeight="false" outlineLevel="0" collapsed="false">
      <c r="A66" s="126"/>
      <c r="B66" s="125"/>
      <c r="C66" s="125"/>
      <c r="D66" s="125"/>
      <c r="E66" s="129"/>
      <c r="F66" s="129"/>
      <c r="G66" s="125"/>
      <c r="H66" s="125"/>
      <c r="I66" s="125"/>
      <c r="J66" s="125"/>
      <c r="K66" s="126"/>
      <c r="L66" s="125"/>
      <c r="M66" s="125"/>
      <c r="N66" s="129"/>
    </row>
    <row r="67" customFormat="false" ht="15" hidden="false" customHeight="false" outlineLevel="0" collapsed="false">
      <c r="A67" s="126"/>
      <c r="B67" s="125"/>
      <c r="C67" s="125"/>
      <c r="D67" s="125"/>
      <c r="E67" s="129"/>
      <c r="F67" s="129"/>
      <c r="G67" s="125"/>
      <c r="H67" s="125"/>
      <c r="I67" s="125"/>
      <c r="J67" s="125"/>
      <c r="K67" s="126"/>
      <c r="L67" s="125"/>
      <c r="M67" s="125"/>
      <c r="N67" s="129"/>
    </row>
    <row r="68" customFormat="false" ht="15" hidden="false" customHeight="false" outlineLevel="0" collapsed="false">
      <c r="A68" s="126"/>
      <c r="B68" s="125"/>
      <c r="C68" s="125"/>
      <c r="D68" s="125"/>
      <c r="E68" s="129"/>
      <c r="F68" s="129"/>
      <c r="G68" s="125"/>
      <c r="H68" s="125"/>
      <c r="I68" s="125"/>
      <c r="J68" s="125"/>
      <c r="K68" s="126"/>
      <c r="L68" s="125"/>
      <c r="M68" s="125"/>
      <c r="N68" s="129"/>
    </row>
    <row r="69" customFormat="false" ht="15" hidden="false" customHeight="false" outlineLevel="0" collapsed="false">
      <c r="A69" s="126"/>
      <c r="B69" s="125"/>
      <c r="C69" s="125"/>
      <c r="D69" s="125"/>
      <c r="E69" s="129"/>
      <c r="F69" s="129"/>
      <c r="G69" s="125"/>
      <c r="H69" s="125"/>
      <c r="I69" s="125"/>
      <c r="J69" s="125"/>
      <c r="K69" s="126"/>
      <c r="L69" s="125"/>
      <c r="M69" s="125"/>
      <c r="N69" s="129"/>
    </row>
    <row r="70" customFormat="false" ht="15" hidden="false" customHeight="false" outlineLevel="0" collapsed="false">
      <c r="A70" s="126"/>
      <c r="B70" s="125"/>
      <c r="C70" s="125"/>
      <c r="D70" s="125"/>
      <c r="E70" s="129"/>
      <c r="F70" s="129"/>
      <c r="G70" s="125"/>
      <c r="H70" s="125"/>
      <c r="I70" s="125"/>
      <c r="J70" s="125"/>
      <c r="K70" s="126"/>
      <c r="L70" s="125"/>
      <c r="M70" s="125"/>
      <c r="N70" s="129"/>
    </row>
    <row r="71" customFormat="false" ht="15" hidden="false" customHeight="false" outlineLevel="0" collapsed="false">
      <c r="A71" s="126"/>
      <c r="B71" s="125"/>
      <c r="C71" s="125"/>
      <c r="D71" s="125"/>
      <c r="E71" s="129"/>
      <c r="F71" s="129"/>
      <c r="G71" s="125"/>
      <c r="H71" s="125"/>
      <c r="I71" s="125"/>
      <c r="J71" s="125"/>
      <c r="K71" s="126"/>
      <c r="L71" s="125"/>
      <c r="M71" s="125"/>
      <c r="N71" s="129"/>
    </row>
    <row r="72" customFormat="false" ht="15" hidden="false" customHeight="false" outlineLevel="0" collapsed="false">
      <c r="A72" s="126"/>
      <c r="B72" s="125"/>
      <c r="C72" s="125"/>
      <c r="D72" s="125"/>
      <c r="E72" s="129"/>
      <c r="F72" s="129"/>
      <c r="G72" s="125"/>
      <c r="H72" s="125"/>
      <c r="I72" s="125"/>
      <c r="J72" s="125"/>
      <c r="K72" s="126"/>
      <c r="L72" s="125"/>
      <c r="M72" s="125"/>
      <c r="N72" s="129"/>
    </row>
    <row r="73" customFormat="false" ht="15" hidden="false" customHeight="false" outlineLevel="0" collapsed="false">
      <c r="A73" s="126"/>
      <c r="B73" s="125"/>
      <c r="C73" s="125"/>
      <c r="D73" s="125"/>
      <c r="E73" s="129"/>
      <c r="F73" s="129"/>
      <c r="G73" s="125"/>
      <c r="H73" s="125"/>
      <c r="I73" s="125"/>
      <c r="J73" s="125"/>
      <c r="K73" s="126"/>
      <c r="L73" s="125"/>
      <c r="M73" s="125"/>
      <c r="N73" s="129"/>
    </row>
    <row r="74" customFormat="false" ht="15" hidden="false" customHeight="false" outlineLevel="0" collapsed="false">
      <c r="A74" s="126"/>
      <c r="B74" s="125"/>
      <c r="C74" s="125"/>
      <c r="D74" s="125"/>
      <c r="E74" s="129"/>
      <c r="F74" s="129"/>
      <c r="G74" s="125"/>
      <c r="H74" s="125"/>
      <c r="I74" s="125"/>
      <c r="J74" s="125"/>
      <c r="K74" s="126"/>
      <c r="L74" s="125"/>
      <c r="M74" s="125"/>
      <c r="N74" s="129"/>
    </row>
    <row r="75" customFormat="false" ht="15" hidden="false" customHeight="false" outlineLevel="0" collapsed="false">
      <c r="A75" s="126"/>
      <c r="B75" s="125"/>
      <c r="C75" s="125"/>
      <c r="D75" s="125"/>
      <c r="E75" s="129"/>
      <c r="F75" s="129"/>
      <c r="G75" s="125"/>
      <c r="H75" s="125"/>
      <c r="I75" s="125"/>
      <c r="J75" s="125"/>
      <c r="K75" s="126"/>
      <c r="L75" s="125"/>
      <c r="M75" s="125"/>
      <c r="N75" s="129"/>
    </row>
    <row r="76" customFormat="false" ht="15" hidden="false" customHeight="false" outlineLevel="0" collapsed="false">
      <c r="A76" s="126"/>
      <c r="B76" s="125"/>
      <c r="C76" s="125"/>
      <c r="D76" s="125"/>
      <c r="E76" s="129"/>
      <c r="F76" s="129"/>
      <c r="G76" s="125"/>
      <c r="H76" s="125"/>
      <c r="I76" s="125"/>
      <c r="J76" s="125"/>
      <c r="K76" s="126"/>
      <c r="L76" s="125"/>
      <c r="M76" s="125"/>
      <c r="N76" s="129"/>
    </row>
    <row r="77" customFormat="false" ht="15" hidden="false" customHeight="false" outlineLevel="0" collapsed="false">
      <c r="A77" s="126"/>
      <c r="B77" s="125"/>
      <c r="C77" s="125"/>
      <c r="D77" s="125"/>
      <c r="E77" s="129"/>
      <c r="F77" s="129"/>
      <c r="G77" s="125"/>
      <c r="H77" s="125"/>
      <c r="I77" s="125"/>
      <c r="J77" s="125"/>
      <c r="K77" s="126"/>
      <c r="L77" s="125"/>
      <c r="M77" s="125"/>
      <c r="N77" s="129"/>
    </row>
    <row r="78" customFormat="false" ht="15" hidden="false" customHeight="false" outlineLevel="0" collapsed="false">
      <c r="A78" s="126"/>
      <c r="B78" s="125"/>
      <c r="C78" s="125"/>
      <c r="D78" s="125"/>
      <c r="E78" s="129"/>
      <c r="F78" s="129"/>
      <c r="G78" s="125"/>
      <c r="H78" s="125"/>
      <c r="I78" s="125"/>
      <c r="J78" s="125"/>
      <c r="K78" s="126"/>
      <c r="L78" s="125"/>
      <c r="M78" s="125"/>
      <c r="N78" s="129"/>
    </row>
    <row r="79" customFormat="false" ht="15" hidden="false" customHeight="false" outlineLevel="0" collapsed="false">
      <c r="A79" s="126"/>
      <c r="B79" s="125"/>
      <c r="C79" s="125"/>
      <c r="D79" s="125"/>
      <c r="E79" s="129"/>
      <c r="F79" s="129"/>
      <c r="G79" s="125"/>
      <c r="H79" s="125"/>
      <c r="I79" s="125"/>
      <c r="J79" s="125"/>
      <c r="K79" s="126"/>
      <c r="L79" s="125"/>
      <c r="M79" s="125"/>
      <c r="N79" s="129"/>
    </row>
    <row r="80" customFormat="false" ht="15" hidden="false" customHeight="false" outlineLevel="0" collapsed="false">
      <c r="A80" s="126"/>
      <c r="B80" s="125"/>
      <c r="C80" s="125"/>
      <c r="D80" s="125"/>
      <c r="E80" s="129"/>
      <c r="F80" s="129"/>
      <c r="G80" s="125"/>
      <c r="H80" s="125"/>
      <c r="I80" s="125"/>
      <c r="J80" s="125"/>
      <c r="K80" s="126"/>
      <c r="L80" s="125"/>
      <c r="M80" s="125"/>
      <c r="N80" s="129"/>
    </row>
    <row r="81" customFormat="false" ht="15" hidden="false" customHeight="false" outlineLevel="0" collapsed="false">
      <c r="A81" s="126"/>
      <c r="B81" s="125"/>
      <c r="C81" s="125"/>
      <c r="D81" s="125"/>
      <c r="E81" s="129"/>
      <c r="F81" s="129"/>
      <c r="G81" s="125"/>
      <c r="H81" s="125"/>
      <c r="I81" s="125"/>
      <c r="J81" s="125"/>
      <c r="K81" s="126"/>
      <c r="L81" s="125"/>
      <c r="M81" s="125"/>
      <c r="N81" s="129"/>
    </row>
    <row r="82" customFormat="false" ht="15" hidden="false" customHeight="false" outlineLevel="0" collapsed="false">
      <c r="A82" s="126"/>
      <c r="B82" s="125"/>
      <c r="C82" s="125"/>
      <c r="D82" s="125"/>
      <c r="E82" s="129"/>
      <c r="F82" s="129"/>
      <c r="G82" s="125"/>
      <c r="H82" s="125"/>
      <c r="I82" s="125"/>
      <c r="J82" s="125"/>
      <c r="K82" s="126"/>
      <c r="L82" s="125"/>
      <c r="M82" s="125"/>
      <c r="N82" s="129"/>
    </row>
    <row r="83" customFormat="false" ht="15" hidden="false" customHeight="false" outlineLevel="0" collapsed="false">
      <c r="A83" s="126"/>
      <c r="B83" s="125"/>
      <c r="C83" s="125"/>
      <c r="D83" s="125"/>
      <c r="E83" s="129"/>
      <c r="F83" s="129"/>
      <c r="G83" s="125"/>
      <c r="H83" s="125"/>
      <c r="I83" s="125"/>
      <c r="J83" s="125"/>
      <c r="K83" s="126"/>
      <c r="L83" s="125"/>
      <c r="M83" s="125"/>
      <c r="N83" s="129"/>
    </row>
    <row r="84" customFormat="false" ht="15" hidden="false" customHeight="false" outlineLevel="0" collapsed="false">
      <c r="A84" s="126"/>
      <c r="B84" s="125"/>
      <c r="C84" s="125"/>
      <c r="D84" s="125"/>
      <c r="E84" s="129"/>
      <c r="F84" s="129"/>
      <c r="G84" s="125"/>
      <c r="H84" s="125"/>
      <c r="I84" s="125"/>
      <c r="J84" s="125"/>
      <c r="K84" s="126"/>
      <c r="L84" s="125"/>
      <c r="M84" s="125"/>
      <c r="N84" s="129"/>
    </row>
    <row r="85" customFormat="false" ht="15" hidden="false" customHeight="false" outlineLevel="0" collapsed="false">
      <c r="A85" s="126"/>
      <c r="B85" s="125"/>
      <c r="C85" s="125"/>
      <c r="D85" s="125"/>
      <c r="E85" s="129"/>
      <c r="F85" s="129"/>
      <c r="G85" s="125"/>
      <c r="H85" s="125"/>
      <c r="I85" s="125"/>
      <c r="J85" s="125"/>
      <c r="K85" s="126"/>
      <c r="L85" s="125"/>
      <c r="M85" s="125"/>
      <c r="N85" s="129"/>
    </row>
    <row r="86" customFormat="false" ht="15" hidden="false" customHeight="false" outlineLevel="0" collapsed="false">
      <c r="A86" s="126"/>
      <c r="B86" s="125"/>
      <c r="C86" s="125"/>
      <c r="D86" s="125"/>
      <c r="E86" s="129"/>
      <c r="F86" s="129"/>
      <c r="G86" s="125"/>
      <c r="H86" s="125"/>
      <c r="I86" s="125"/>
      <c r="J86" s="125"/>
      <c r="K86" s="126"/>
      <c r="L86" s="125"/>
      <c r="M86" s="125"/>
      <c r="N86" s="129"/>
    </row>
    <row r="87" customFormat="false" ht="15" hidden="false" customHeight="false" outlineLevel="0" collapsed="false">
      <c r="A87" s="126"/>
      <c r="B87" s="125"/>
      <c r="C87" s="125"/>
      <c r="D87" s="125"/>
      <c r="E87" s="129"/>
      <c r="F87" s="129"/>
      <c r="G87" s="125"/>
      <c r="H87" s="125"/>
      <c r="I87" s="125"/>
      <c r="J87" s="125"/>
      <c r="K87" s="126"/>
      <c r="L87" s="125"/>
      <c r="M87" s="125"/>
      <c r="N87" s="129"/>
    </row>
    <row r="88" customFormat="false" ht="15" hidden="false" customHeight="false" outlineLevel="0" collapsed="false">
      <c r="A88" s="126"/>
      <c r="B88" s="125"/>
      <c r="C88" s="125"/>
      <c r="D88" s="125"/>
      <c r="E88" s="129"/>
      <c r="F88" s="129"/>
      <c r="G88" s="125"/>
      <c r="H88" s="125"/>
      <c r="I88" s="125"/>
      <c r="J88" s="125"/>
      <c r="K88" s="126"/>
      <c r="L88" s="125"/>
      <c r="M88" s="125"/>
      <c r="N88" s="129"/>
    </row>
    <row r="89" customFormat="false" ht="15" hidden="false" customHeight="false" outlineLevel="0" collapsed="false">
      <c r="A89" s="126"/>
      <c r="B89" s="125"/>
      <c r="C89" s="125"/>
      <c r="D89" s="125"/>
      <c r="E89" s="129"/>
      <c r="F89" s="129"/>
      <c r="G89" s="125"/>
      <c r="H89" s="125"/>
      <c r="I89" s="125"/>
      <c r="J89" s="125"/>
      <c r="K89" s="126"/>
      <c r="L89" s="125"/>
      <c r="M89" s="125"/>
      <c r="N89" s="129"/>
    </row>
    <row r="90" customFormat="false" ht="15" hidden="false" customHeight="false" outlineLevel="0" collapsed="false">
      <c r="A90" s="126"/>
      <c r="B90" s="125"/>
      <c r="C90" s="125"/>
      <c r="D90" s="125"/>
      <c r="E90" s="129"/>
      <c r="F90" s="129"/>
      <c r="G90" s="125"/>
      <c r="H90" s="125"/>
      <c r="I90" s="125"/>
      <c r="J90" s="125"/>
      <c r="K90" s="126"/>
      <c r="L90" s="125"/>
      <c r="M90" s="125"/>
      <c r="N90" s="129"/>
    </row>
    <row r="91" customFormat="false" ht="15" hidden="false" customHeight="false" outlineLevel="0" collapsed="false">
      <c r="A91" s="126"/>
      <c r="B91" s="125"/>
      <c r="C91" s="125"/>
      <c r="D91" s="125"/>
      <c r="E91" s="129"/>
      <c r="F91" s="129"/>
      <c r="G91" s="125"/>
      <c r="H91" s="125"/>
      <c r="I91" s="125"/>
      <c r="J91" s="125"/>
      <c r="K91" s="126"/>
      <c r="L91" s="125"/>
      <c r="M91" s="125"/>
      <c r="N91" s="129"/>
    </row>
    <row r="92" customFormat="false" ht="15" hidden="false" customHeight="false" outlineLevel="0" collapsed="false">
      <c r="A92" s="126"/>
      <c r="B92" s="125"/>
      <c r="C92" s="125"/>
      <c r="D92" s="125"/>
      <c r="E92" s="129"/>
      <c r="F92" s="129"/>
      <c r="G92" s="125"/>
      <c r="H92" s="125"/>
      <c r="I92" s="125"/>
      <c r="J92" s="125"/>
      <c r="K92" s="126"/>
      <c r="L92" s="125"/>
      <c r="M92" s="125"/>
      <c r="N92" s="129"/>
    </row>
    <row r="93" customFormat="false" ht="15" hidden="false" customHeight="false" outlineLevel="0" collapsed="false">
      <c r="A93" s="126"/>
      <c r="B93" s="125"/>
      <c r="C93" s="125"/>
      <c r="D93" s="125"/>
      <c r="E93" s="129"/>
      <c r="F93" s="129"/>
      <c r="G93" s="125"/>
      <c r="H93" s="125"/>
      <c r="I93" s="125"/>
      <c r="J93" s="125"/>
      <c r="K93" s="126"/>
      <c r="L93" s="125"/>
      <c r="M93" s="125"/>
      <c r="N93" s="129"/>
    </row>
    <row r="94" customFormat="false" ht="15" hidden="false" customHeight="false" outlineLevel="0" collapsed="false">
      <c r="A94" s="126"/>
      <c r="B94" s="125"/>
      <c r="C94" s="125"/>
      <c r="D94" s="125"/>
      <c r="E94" s="129"/>
      <c r="F94" s="129"/>
      <c r="G94" s="125"/>
      <c r="H94" s="125"/>
      <c r="I94" s="125"/>
      <c r="J94" s="125"/>
      <c r="K94" s="126"/>
      <c r="L94" s="125"/>
      <c r="M94" s="125"/>
      <c r="N94" s="129"/>
    </row>
    <row r="95" customFormat="false" ht="15" hidden="false" customHeight="false" outlineLevel="0" collapsed="false">
      <c r="A95" s="126"/>
      <c r="B95" s="125"/>
      <c r="C95" s="125"/>
      <c r="D95" s="125"/>
      <c r="E95" s="129"/>
      <c r="F95" s="129"/>
      <c r="G95" s="125"/>
      <c r="H95" s="125"/>
      <c r="I95" s="125"/>
      <c r="J95" s="125"/>
      <c r="K95" s="126"/>
      <c r="L95" s="125"/>
      <c r="M95" s="125"/>
      <c r="N95" s="129"/>
    </row>
    <row r="96" customFormat="false" ht="15" hidden="false" customHeight="false" outlineLevel="0" collapsed="false">
      <c r="A96" s="126"/>
      <c r="B96" s="125"/>
      <c r="C96" s="125"/>
      <c r="D96" s="125"/>
      <c r="E96" s="129"/>
      <c r="F96" s="129"/>
      <c r="G96" s="125"/>
      <c r="H96" s="125"/>
      <c r="I96" s="125"/>
      <c r="J96" s="125"/>
      <c r="K96" s="126"/>
      <c r="L96" s="125"/>
      <c r="M96" s="125"/>
      <c r="N96" s="129"/>
    </row>
    <row r="97" customFormat="false" ht="15" hidden="false" customHeight="false" outlineLevel="0" collapsed="false">
      <c r="A97" s="126"/>
      <c r="B97" s="125"/>
      <c r="C97" s="125"/>
      <c r="D97" s="125"/>
      <c r="E97" s="129"/>
      <c r="F97" s="129"/>
      <c r="G97" s="125"/>
      <c r="H97" s="125"/>
      <c r="I97" s="125"/>
      <c r="J97" s="125"/>
      <c r="K97" s="126"/>
      <c r="L97" s="125"/>
      <c r="M97" s="125"/>
      <c r="N97" s="129"/>
    </row>
    <row r="98" customFormat="false" ht="15" hidden="false" customHeight="false" outlineLevel="0" collapsed="false">
      <c r="A98" s="126"/>
      <c r="B98" s="125"/>
      <c r="C98" s="125"/>
      <c r="D98" s="125"/>
      <c r="E98" s="129"/>
      <c r="F98" s="129"/>
      <c r="G98" s="125"/>
      <c r="H98" s="125"/>
      <c r="I98" s="125"/>
      <c r="J98" s="125"/>
      <c r="K98" s="126"/>
      <c r="L98" s="125"/>
      <c r="M98" s="125"/>
      <c r="N98" s="129"/>
    </row>
    <row r="99" customFormat="false" ht="15" hidden="false" customHeight="false" outlineLevel="0" collapsed="false">
      <c r="A99" s="126"/>
      <c r="B99" s="125"/>
      <c r="C99" s="125"/>
      <c r="D99" s="125"/>
      <c r="E99" s="129"/>
      <c r="F99" s="129"/>
      <c r="G99" s="125"/>
      <c r="H99" s="125"/>
      <c r="I99" s="125"/>
      <c r="J99" s="125"/>
      <c r="K99" s="126"/>
      <c r="L99" s="125"/>
      <c r="M99" s="125"/>
      <c r="N99" s="129"/>
    </row>
    <row r="100" customFormat="false" ht="15" hidden="false" customHeight="false" outlineLevel="0" collapsed="false">
      <c r="A100" s="126"/>
      <c r="B100" s="125"/>
      <c r="C100" s="125"/>
      <c r="D100" s="125"/>
      <c r="E100" s="129"/>
      <c r="F100" s="129"/>
      <c r="G100" s="125"/>
      <c r="H100" s="125"/>
      <c r="I100" s="125"/>
      <c r="J100" s="125"/>
      <c r="K100" s="126"/>
      <c r="L100" s="125"/>
      <c r="M100" s="125"/>
      <c r="N100" s="129"/>
    </row>
    <row r="101" customFormat="false" ht="15" hidden="false" customHeight="false" outlineLevel="0" collapsed="false">
      <c r="A101" s="126"/>
      <c r="B101" s="125"/>
      <c r="C101" s="125"/>
      <c r="D101" s="125"/>
      <c r="E101" s="129"/>
      <c r="F101" s="129"/>
      <c r="G101" s="125"/>
      <c r="H101" s="125"/>
      <c r="I101" s="125"/>
      <c r="J101" s="125"/>
      <c r="K101" s="126"/>
      <c r="L101" s="125"/>
      <c r="M101" s="125"/>
      <c r="N101" s="129"/>
    </row>
    <row r="102" customFormat="false" ht="15" hidden="false" customHeight="false" outlineLevel="0" collapsed="false">
      <c r="A102" s="126"/>
      <c r="B102" s="125"/>
      <c r="C102" s="125"/>
      <c r="D102" s="125"/>
      <c r="E102" s="129"/>
      <c r="F102" s="129"/>
      <c r="G102" s="125"/>
      <c r="H102" s="125"/>
      <c r="I102" s="125"/>
      <c r="J102" s="125"/>
      <c r="K102" s="126"/>
      <c r="L102" s="125"/>
      <c r="M102" s="125"/>
      <c r="N102" s="129"/>
    </row>
    <row r="103" customFormat="false" ht="15" hidden="false" customHeight="false" outlineLevel="0" collapsed="false">
      <c r="A103" s="126"/>
      <c r="B103" s="125"/>
      <c r="C103" s="125"/>
      <c r="D103" s="125"/>
      <c r="E103" s="129"/>
      <c r="F103" s="129"/>
      <c r="G103" s="125"/>
      <c r="H103" s="125"/>
      <c r="I103" s="125"/>
      <c r="J103" s="125"/>
      <c r="K103" s="126"/>
      <c r="L103" s="125"/>
      <c r="M103" s="125"/>
      <c r="N103" s="129"/>
    </row>
    <row r="104" customFormat="false" ht="15" hidden="false" customHeight="false" outlineLevel="0" collapsed="false">
      <c r="A104" s="126"/>
      <c r="B104" s="125"/>
      <c r="C104" s="125"/>
      <c r="D104" s="125"/>
      <c r="E104" s="129"/>
      <c r="F104" s="129"/>
      <c r="G104" s="125"/>
      <c r="H104" s="125"/>
      <c r="I104" s="125"/>
      <c r="J104" s="125"/>
      <c r="K104" s="126"/>
      <c r="L104" s="125"/>
      <c r="M104" s="125"/>
      <c r="N104" s="129"/>
    </row>
    <row r="105" customFormat="false" ht="15" hidden="false" customHeight="false" outlineLevel="0" collapsed="false">
      <c r="A105" s="126"/>
      <c r="B105" s="125"/>
      <c r="C105" s="125"/>
      <c r="D105" s="125"/>
      <c r="E105" s="129"/>
      <c r="F105" s="129"/>
      <c r="G105" s="125"/>
      <c r="H105" s="125"/>
      <c r="I105" s="125"/>
      <c r="J105" s="125"/>
      <c r="K105" s="126"/>
      <c r="L105" s="125"/>
      <c r="M105" s="125"/>
      <c r="N105" s="129"/>
    </row>
    <row r="106" customFormat="false" ht="15" hidden="false" customHeight="false" outlineLevel="0" collapsed="false">
      <c r="A106" s="126"/>
      <c r="B106" s="125"/>
      <c r="C106" s="125"/>
      <c r="D106" s="125"/>
      <c r="E106" s="129"/>
      <c r="F106" s="129"/>
      <c r="G106" s="125"/>
      <c r="H106" s="125"/>
      <c r="I106" s="125"/>
      <c r="J106" s="125"/>
      <c r="K106" s="126"/>
      <c r="L106" s="125"/>
      <c r="M106" s="125"/>
      <c r="N106" s="129"/>
    </row>
    <row r="107" customFormat="false" ht="15" hidden="false" customHeight="false" outlineLevel="0" collapsed="false">
      <c r="A107" s="126"/>
      <c r="B107" s="125"/>
      <c r="C107" s="125"/>
      <c r="D107" s="125"/>
      <c r="E107" s="129"/>
      <c r="F107" s="129"/>
      <c r="G107" s="125"/>
      <c r="H107" s="125"/>
      <c r="I107" s="125"/>
      <c r="J107" s="125"/>
      <c r="K107" s="126"/>
      <c r="L107" s="125"/>
      <c r="M107" s="125"/>
      <c r="N107" s="129"/>
    </row>
    <row r="108" customFormat="false" ht="15" hidden="false" customHeight="false" outlineLevel="0" collapsed="false">
      <c r="A108" s="126"/>
      <c r="B108" s="125"/>
      <c r="C108" s="125"/>
      <c r="D108" s="125"/>
      <c r="E108" s="129"/>
      <c r="F108" s="129"/>
      <c r="G108" s="125"/>
      <c r="H108" s="125"/>
      <c r="I108" s="125"/>
      <c r="J108" s="125"/>
      <c r="K108" s="126"/>
      <c r="L108" s="125"/>
      <c r="M108" s="125"/>
      <c r="N108" s="129"/>
    </row>
    <row r="109" customFormat="false" ht="15" hidden="false" customHeight="false" outlineLevel="0" collapsed="false">
      <c r="A109" s="126"/>
      <c r="B109" s="125"/>
      <c r="C109" s="125"/>
      <c r="D109" s="125"/>
      <c r="E109" s="129"/>
      <c r="F109" s="129"/>
      <c r="G109" s="125"/>
      <c r="H109" s="125"/>
      <c r="I109" s="125"/>
      <c r="J109" s="125"/>
      <c r="K109" s="126"/>
      <c r="L109" s="125"/>
      <c r="M109" s="125"/>
      <c r="N109" s="129"/>
    </row>
    <row r="110" customFormat="false" ht="15" hidden="false" customHeight="false" outlineLevel="0" collapsed="false">
      <c r="A110" s="126"/>
      <c r="B110" s="125"/>
      <c r="C110" s="125"/>
      <c r="D110" s="125"/>
      <c r="E110" s="129"/>
      <c r="F110" s="129"/>
      <c r="G110" s="125"/>
      <c r="H110" s="125"/>
      <c r="I110" s="125"/>
      <c r="J110" s="125"/>
      <c r="K110" s="126"/>
      <c r="L110" s="125"/>
      <c r="M110" s="125"/>
      <c r="N110" s="129"/>
    </row>
    <row r="111" customFormat="false" ht="15" hidden="false" customHeight="false" outlineLevel="0" collapsed="false">
      <c r="A111" s="126"/>
      <c r="B111" s="125"/>
      <c r="C111" s="125"/>
      <c r="D111" s="125"/>
      <c r="E111" s="129"/>
      <c r="F111" s="129"/>
      <c r="G111" s="125"/>
      <c r="H111" s="125"/>
      <c r="I111" s="125"/>
      <c r="J111" s="125"/>
      <c r="K111" s="126"/>
      <c r="L111" s="125"/>
      <c r="M111" s="125"/>
      <c r="N111" s="129"/>
    </row>
    <row r="112" customFormat="false" ht="15" hidden="false" customHeight="false" outlineLevel="0" collapsed="false">
      <c r="A112" s="126"/>
      <c r="B112" s="125"/>
      <c r="C112" s="125"/>
      <c r="D112" s="125"/>
      <c r="E112" s="129"/>
      <c r="F112" s="129"/>
      <c r="G112" s="125"/>
      <c r="H112" s="125"/>
      <c r="I112" s="125"/>
      <c r="J112" s="125"/>
      <c r="K112" s="126"/>
      <c r="L112" s="125"/>
      <c r="M112" s="125"/>
      <c r="N112" s="129"/>
    </row>
    <row r="113" customFormat="false" ht="15" hidden="false" customHeight="false" outlineLevel="0" collapsed="false">
      <c r="A113" s="126"/>
      <c r="B113" s="125"/>
      <c r="C113" s="125"/>
      <c r="D113" s="125"/>
      <c r="E113" s="129"/>
      <c r="F113" s="129"/>
      <c r="G113" s="125"/>
      <c r="H113" s="125"/>
      <c r="I113" s="125"/>
      <c r="J113" s="125"/>
      <c r="K113" s="126"/>
      <c r="L113" s="125"/>
      <c r="M113" s="125"/>
      <c r="N113" s="129"/>
    </row>
    <row r="114" customFormat="false" ht="15" hidden="false" customHeight="false" outlineLevel="0" collapsed="false">
      <c r="A114" s="126"/>
      <c r="B114" s="125"/>
      <c r="C114" s="125"/>
      <c r="D114" s="125"/>
      <c r="E114" s="129"/>
      <c r="F114" s="129"/>
      <c r="G114" s="125"/>
      <c r="H114" s="125"/>
      <c r="I114" s="125"/>
      <c r="J114" s="125"/>
      <c r="K114" s="126"/>
      <c r="L114" s="125"/>
      <c r="M114" s="125"/>
      <c r="N114" s="129"/>
    </row>
    <row r="115" customFormat="false" ht="15" hidden="false" customHeight="false" outlineLevel="0" collapsed="false">
      <c r="A115" s="126"/>
      <c r="B115" s="125"/>
      <c r="C115" s="125"/>
      <c r="D115" s="125"/>
      <c r="E115" s="129"/>
      <c r="F115" s="129"/>
      <c r="G115" s="125"/>
      <c r="H115" s="125"/>
      <c r="I115" s="125"/>
      <c r="J115" s="125"/>
      <c r="K115" s="126"/>
      <c r="L115" s="125"/>
      <c r="M115" s="125"/>
      <c r="N115" s="129"/>
    </row>
    <row r="116" customFormat="false" ht="15" hidden="false" customHeight="false" outlineLevel="0" collapsed="false">
      <c r="A116" s="126"/>
      <c r="B116" s="125"/>
      <c r="C116" s="125"/>
      <c r="D116" s="125"/>
      <c r="E116" s="129"/>
      <c r="F116" s="129"/>
      <c r="G116" s="125"/>
      <c r="H116" s="125"/>
      <c r="I116" s="125"/>
      <c r="J116" s="125"/>
      <c r="K116" s="126"/>
      <c r="L116" s="125"/>
      <c r="M116" s="125"/>
      <c r="N116" s="129"/>
    </row>
    <row r="117" customFormat="false" ht="15" hidden="false" customHeight="false" outlineLevel="0" collapsed="false">
      <c r="A117" s="126"/>
      <c r="B117" s="125"/>
      <c r="C117" s="125"/>
      <c r="D117" s="125"/>
      <c r="E117" s="129"/>
      <c r="F117" s="129"/>
      <c r="G117" s="125"/>
      <c r="H117" s="125"/>
      <c r="I117" s="125"/>
      <c r="J117" s="125"/>
      <c r="K117" s="126"/>
      <c r="L117" s="125"/>
      <c r="M117" s="125"/>
      <c r="N117" s="129"/>
    </row>
    <row r="118" customFormat="false" ht="15" hidden="false" customHeight="false" outlineLevel="0" collapsed="false">
      <c r="A118" s="126"/>
      <c r="B118" s="125"/>
      <c r="C118" s="125"/>
      <c r="D118" s="125"/>
      <c r="E118" s="129"/>
      <c r="F118" s="129"/>
      <c r="G118" s="125"/>
      <c r="H118" s="125"/>
      <c r="I118" s="125"/>
      <c r="J118" s="125"/>
      <c r="K118" s="126"/>
      <c r="L118" s="125"/>
      <c r="M118" s="125"/>
      <c r="N118" s="129"/>
    </row>
    <row r="119" customFormat="false" ht="15" hidden="false" customHeight="false" outlineLevel="0" collapsed="false">
      <c r="A119" s="126"/>
      <c r="B119" s="125"/>
      <c r="C119" s="125"/>
      <c r="D119" s="125"/>
      <c r="E119" s="129"/>
      <c r="F119" s="129"/>
      <c r="G119" s="125"/>
      <c r="H119" s="125"/>
      <c r="I119" s="125"/>
      <c r="J119" s="125"/>
      <c r="K119" s="126"/>
      <c r="L119" s="125"/>
      <c r="M119" s="125"/>
      <c r="N119" s="129"/>
    </row>
    <row r="120" customFormat="false" ht="15" hidden="false" customHeight="false" outlineLevel="0" collapsed="false">
      <c r="A120" s="126"/>
      <c r="B120" s="125"/>
      <c r="C120" s="125"/>
      <c r="D120" s="125"/>
      <c r="E120" s="129"/>
      <c r="F120" s="129"/>
      <c r="G120" s="125"/>
      <c r="H120" s="125"/>
      <c r="I120" s="125"/>
      <c r="J120" s="125"/>
      <c r="K120" s="126"/>
      <c r="L120" s="125"/>
      <c r="M120" s="125"/>
      <c r="N120" s="129"/>
    </row>
    <row r="121" customFormat="false" ht="15" hidden="false" customHeight="false" outlineLevel="0" collapsed="false">
      <c r="A121" s="126"/>
      <c r="B121" s="125"/>
      <c r="C121" s="125"/>
      <c r="D121" s="125"/>
      <c r="E121" s="129"/>
      <c r="F121" s="129"/>
      <c r="G121" s="125"/>
      <c r="H121" s="125"/>
      <c r="I121" s="125"/>
      <c r="J121" s="125"/>
      <c r="K121" s="126"/>
      <c r="L121" s="125"/>
      <c r="M121" s="125"/>
      <c r="N121" s="129"/>
    </row>
    <row r="122" customFormat="false" ht="15" hidden="false" customHeight="false" outlineLevel="0" collapsed="false">
      <c r="A122" s="126"/>
      <c r="B122" s="125"/>
      <c r="C122" s="125"/>
      <c r="D122" s="125"/>
      <c r="E122" s="129"/>
      <c r="F122" s="129"/>
      <c r="G122" s="125"/>
      <c r="H122" s="125"/>
      <c r="I122" s="125"/>
      <c r="J122" s="125"/>
      <c r="K122" s="126"/>
      <c r="L122" s="125"/>
      <c r="M122" s="125"/>
      <c r="N122" s="129"/>
    </row>
    <row r="123" customFormat="false" ht="15" hidden="false" customHeight="false" outlineLevel="0" collapsed="false">
      <c r="A123" s="126"/>
      <c r="B123" s="125"/>
      <c r="C123" s="125"/>
      <c r="D123" s="125"/>
      <c r="E123" s="129"/>
      <c r="F123" s="129"/>
      <c r="G123" s="125"/>
      <c r="H123" s="125"/>
      <c r="I123" s="125"/>
      <c r="J123" s="125"/>
      <c r="K123" s="126"/>
      <c r="L123" s="125"/>
      <c r="M123" s="125"/>
      <c r="N123" s="129"/>
    </row>
    <row r="124" customFormat="false" ht="15" hidden="false" customHeight="false" outlineLevel="0" collapsed="false">
      <c r="A124" s="126"/>
      <c r="B124" s="125"/>
      <c r="C124" s="125"/>
      <c r="D124" s="125"/>
      <c r="E124" s="129"/>
      <c r="F124" s="129"/>
      <c r="G124" s="125"/>
      <c r="H124" s="125"/>
      <c r="I124" s="125"/>
      <c r="J124" s="125"/>
      <c r="K124" s="126"/>
      <c r="L124" s="125"/>
      <c r="M124" s="125"/>
      <c r="N124" s="129"/>
    </row>
    <row r="125" customFormat="false" ht="15" hidden="false" customHeight="false" outlineLevel="0" collapsed="false">
      <c r="A125" s="126"/>
      <c r="B125" s="125"/>
      <c r="C125" s="125"/>
      <c r="D125" s="125"/>
      <c r="E125" s="129"/>
      <c r="F125" s="129"/>
      <c r="G125" s="125"/>
      <c r="H125" s="125"/>
      <c r="I125" s="125"/>
      <c r="J125" s="125"/>
      <c r="K125" s="126"/>
      <c r="L125" s="125"/>
      <c r="M125" s="125"/>
      <c r="N125" s="129"/>
    </row>
    <row r="126" customFormat="false" ht="15" hidden="false" customHeight="false" outlineLevel="0" collapsed="false">
      <c r="A126" s="126"/>
      <c r="B126" s="125"/>
      <c r="C126" s="125"/>
      <c r="D126" s="125"/>
      <c r="E126" s="129"/>
      <c r="F126" s="129"/>
      <c r="G126" s="125"/>
      <c r="H126" s="125"/>
      <c r="I126" s="125"/>
      <c r="J126" s="125"/>
      <c r="K126" s="126"/>
      <c r="L126" s="125"/>
      <c r="M126" s="125"/>
      <c r="N126" s="129"/>
    </row>
    <row r="127" customFormat="false" ht="15" hidden="false" customHeight="false" outlineLevel="0" collapsed="false">
      <c r="A127" s="126"/>
      <c r="B127" s="125"/>
      <c r="C127" s="125"/>
      <c r="D127" s="125"/>
      <c r="E127" s="129"/>
      <c r="F127" s="129"/>
      <c r="G127" s="125"/>
      <c r="H127" s="125"/>
      <c r="I127" s="125"/>
      <c r="J127" s="125"/>
      <c r="K127" s="126"/>
      <c r="L127" s="125"/>
      <c r="M127" s="125"/>
      <c r="N127" s="129"/>
    </row>
    <row r="128" customFormat="false" ht="15" hidden="false" customHeight="false" outlineLevel="0" collapsed="false">
      <c r="A128" s="126"/>
      <c r="B128" s="125"/>
      <c r="C128" s="125"/>
      <c r="D128" s="125"/>
      <c r="E128" s="129"/>
      <c r="F128" s="129"/>
      <c r="G128" s="125"/>
      <c r="H128" s="125"/>
      <c r="I128" s="125"/>
      <c r="J128" s="125"/>
      <c r="K128" s="126"/>
      <c r="L128" s="125"/>
      <c r="M128" s="125"/>
      <c r="N128" s="129"/>
    </row>
    <row r="129" customFormat="false" ht="15" hidden="false" customHeight="false" outlineLevel="0" collapsed="false">
      <c r="A129" s="126"/>
      <c r="B129" s="125"/>
      <c r="C129" s="125"/>
      <c r="D129" s="125"/>
      <c r="E129" s="129"/>
      <c r="F129" s="129"/>
      <c r="G129" s="125"/>
      <c r="H129" s="125"/>
      <c r="I129" s="125"/>
      <c r="J129" s="125"/>
      <c r="K129" s="126"/>
      <c r="L129" s="125"/>
      <c r="M129" s="125"/>
      <c r="N129" s="129"/>
    </row>
    <row r="130" customFormat="false" ht="15" hidden="false" customHeight="false" outlineLevel="0" collapsed="false">
      <c r="A130" s="126"/>
      <c r="B130" s="125"/>
      <c r="C130" s="125"/>
      <c r="D130" s="125"/>
      <c r="E130" s="129"/>
      <c r="F130" s="129"/>
      <c r="G130" s="125"/>
      <c r="H130" s="125"/>
      <c r="I130" s="125"/>
      <c r="J130" s="125"/>
      <c r="K130" s="126"/>
      <c r="L130" s="125"/>
      <c r="M130" s="125"/>
      <c r="N130" s="129"/>
    </row>
    <row r="131" customFormat="false" ht="15" hidden="false" customHeight="false" outlineLevel="0" collapsed="false">
      <c r="A131" s="126"/>
      <c r="B131" s="125"/>
      <c r="C131" s="125"/>
      <c r="D131" s="125"/>
      <c r="E131" s="129"/>
      <c r="F131" s="129"/>
      <c r="G131" s="125"/>
      <c r="H131" s="125"/>
      <c r="I131" s="125"/>
      <c r="J131" s="125"/>
      <c r="K131" s="126"/>
      <c r="L131" s="125"/>
      <c r="M131" s="125"/>
      <c r="N131" s="129"/>
    </row>
    <row r="132" customFormat="false" ht="15" hidden="false" customHeight="false" outlineLevel="0" collapsed="false">
      <c r="A132" s="126"/>
      <c r="B132" s="125"/>
      <c r="C132" s="125"/>
      <c r="D132" s="125"/>
      <c r="E132" s="129"/>
      <c r="F132" s="129"/>
      <c r="G132" s="125"/>
      <c r="H132" s="125"/>
      <c r="I132" s="125"/>
      <c r="J132" s="125"/>
      <c r="K132" s="126"/>
      <c r="L132" s="125"/>
      <c r="M132" s="125"/>
      <c r="N132" s="129"/>
    </row>
    <row r="133" customFormat="false" ht="15" hidden="false" customHeight="false" outlineLevel="0" collapsed="false">
      <c r="A133" s="126"/>
      <c r="B133" s="125"/>
      <c r="C133" s="125"/>
      <c r="D133" s="125"/>
      <c r="E133" s="129"/>
      <c r="F133" s="129"/>
      <c r="G133" s="125"/>
      <c r="H133" s="125"/>
      <c r="I133" s="125"/>
      <c r="J133" s="125"/>
      <c r="K133" s="126"/>
      <c r="L133" s="125"/>
      <c r="M133" s="125"/>
      <c r="N133" s="129"/>
    </row>
    <row r="134" customFormat="false" ht="15" hidden="false" customHeight="false" outlineLevel="0" collapsed="false">
      <c r="A134" s="126"/>
      <c r="B134" s="125"/>
      <c r="C134" s="125"/>
      <c r="D134" s="125"/>
      <c r="E134" s="129"/>
      <c r="F134" s="129"/>
      <c r="G134" s="125"/>
      <c r="H134" s="125"/>
      <c r="I134" s="125"/>
      <c r="J134" s="125"/>
      <c r="K134" s="126"/>
      <c r="L134" s="125"/>
      <c r="M134" s="125"/>
      <c r="N134" s="129"/>
    </row>
    <row r="135" customFormat="false" ht="15" hidden="false" customHeight="false" outlineLevel="0" collapsed="false">
      <c r="A135" s="126"/>
      <c r="B135" s="125"/>
      <c r="C135" s="125"/>
      <c r="D135" s="125"/>
      <c r="E135" s="129"/>
      <c r="F135" s="129"/>
      <c r="G135" s="125"/>
      <c r="H135" s="125"/>
      <c r="I135" s="125"/>
      <c r="J135" s="125"/>
      <c r="K135" s="126"/>
      <c r="L135" s="125"/>
      <c r="M135" s="125"/>
      <c r="N135" s="129"/>
    </row>
    <row r="136" customFormat="false" ht="15" hidden="false" customHeight="false" outlineLevel="0" collapsed="false">
      <c r="A136" s="126"/>
      <c r="B136" s="125"/>
      <c r="C136" s="125"/>
      <c r="D136" s="125"/>
      <c r="E136" s="129"/>
      <c r="F136" s="129"/>
      <c r="G136" s="125"/>
      <c r="H136" s="125"/>
      <c r="I136" s="125"/>
      <c r="J136" s="125"/>
      <c r="K136" s="126"/>
      <c r="L136" s="125"/>
      <c r="M136" s="125"/>
      <c r="N136" s="129"/>
    </row>
    <row r="137" customFormat="false" ht="15" hidden="false" customHeight="false" outlineLevel="0" collapsed="false">
      <c r="A137" s="126"/>
      <c r="B137" s="125"/>
      <c r="C137" s="125"/>
      <c r="D137" s="125"/>
      <c r="E137" s="129"/>
      <c r="F137" s="129"/>
      <c r="G137" s="125"/>
      <c r="H137" s="125"/>
      <c r="I137" s="125"/>
      <c r="J137" s="125"/>
      <c r="K137" s="126"/>
      <c r="L137" s="125"/>
      <c r="M137" s="125"/>
      <c r="N137" s="129"/>
    </row>
    <row r="138" customFormat="false" ht="15" hidden="false" customHeight="false" outlineLevel="0" collapsed="false">
      <c r="A138" s="126"/>
      <c r="B138" s="125"/>
      <c r="C138" s="125"/>
      <c r="D138" s="125"/>
      <c r="E138" s="129"/>
      <c r="F138" s="129"/>
      <c r="G138" s="125"/>
      <c r="H138" s="125"/>
      <c r="I138" s="125"/>
      <c r="J138" s="125"/>
      <c r="K138" s="126"/>
      <c r="L138" s="125"/>
      <c r="M138" s="125"/>
      <c r="N138" s="129"/>
    </row>
    <row r="139" customFormat="false" ht="15" hidden="false" customHeight="false" outlineLevel="0" collapsed="false">
      <c r="A139" s="126"/>
      <c r="B139" s="125"/>
      <c r="C139" s="125"/>
      <c r="D139" s="125"/>
      <c r="E139" s="129"/>
      <c r="F139" s="129"/>
      <c r="G139" s="125"/>
      <c r="H139" s="125"/>
      <c r="I139" s="125"/>
      <c r="J139" s="125"/>
      <c r="K139" s="126"/>
      <c r="L139" s="125"/>
      <c r="M139" s="125"/>
      <c r="N139" s="129"/>
    </row>
    <row r="140" customFormat="false" ht="15" hidden="false" customHeight="false" outlineLevel="0" collapsed="false">
      <c r="A140" s="126"/>
      <c r="B140" s="125"/>
      <c r="C140" s="125"/>
      <c r="D140" s="125"/>
      <c r="E140" s="129"/>
      <c r="F140" s="129"/>
      <c r="G140" s="125"/>
      <c r="H140" s="125"/>
      <c r="I140" s="125"/>
      <c r="J140" s="125"/>
      <c r="K140" s="126"/>
      <c r="L140" s="125"/>
      <c r="M140" s="125"/>
      <c r="N140" s="129"/>
    </row>
    <row r="141" customFormat="false" ht="15" hidden="false" customHeight="false" outlineLevel="0" collapsed="false">
      <c r="A141" s="126"/>
      <c r="B141" s="125"/>
      <c r="C141" s="125"/>
      <c r="D141" s="125"/>
      <c r="E141" s="129"/>
      <c r="F141" s="129"/>
      <c r="G141" s="125"/>
      <c r="H141" s="125"/>
      <c r="I141" s="125"/>
      <c r="J141" s="125"/>
      <c r="K141" s="126"/>
      <c r="L141" s="125"/>
      <c r="M141" s="125"/>
      <c r="N141" s="129"/>
    </row>
    <row r="142" customFormat="false" ht="15" hidden="false" customHeight="false" outlineLevel="0" collapsed="false">
      <c r="A142" s="126"/>
      <c r="B142" s="125"/>
      <c r="C142" s="125"/>
      <c r="D142" s="125"/>
      <c r="E142" s="129"/>
      <c r="F142" s="129"/>
      <c r="G142" s="125"/>
      <c r="H142" s="125"/>
      <c r="I142" s="125"/>
      <c r="J142" s="125"/>
      <c r="K142" s="126"/>
      <c r="L142" s="125"/>
      <c r="M142" s="125"/>
      <c r="N142" s="129"/>
    </row>
    <row r="143" customFormat="false" ht="15" hidden="false" customHeight="false" outlineLevel="0" collapsed="false">
      <c r="A143" s="126"/>
      <c r="B143" s="125"/>
      <c r="C143" s="125"/>
      <c r="D143" s="125"/>
      <c r="E143" s="129"/>
      <c r="F143" s="129"/>
      <c r="G143" s="125"/>
      <c r="H143" s="125"/>
      <c r="I143" s="125"/>
      <c r="J143" s="125"/>
      <c r="K143" s="126"/>
      <c r="L143" s="125"/>
      <c r="M143" s="125"/>
      <c r="N143" s="129"/>
    </row>
    <row r="144" customFormat="false" ht="15" hidden="false" customHeight="false" outlineLevel="0" collapsed="false">
      <c r="A144" s="126"/>
      <c r="B144" s="125"/>
      <c r="C144" s="125"/>
      <c r="D144" s="125"/>
      <c r="E144" s="129"/>
      <c r="F144" s="129"/>
      <c r="G144" s="125"/>
      <c r="H144" s="125"/>
      <c r="I144" s="125"/>
      <c r="J144" s="125"/>
      <c r="K144" s="126"/>
      <c r="L144" s="125"/>
      <c r="M144" s="125"/>
      <c r="N144" s="129"/>
    </row>
    <row r="145" customFormat="false" ht="15" hidden="false" customHeight="false" outlineLevel="0" collapsed="false">
      <c r="A145" s="126"/>
      <c r="B145" s="125"/>
      <c r="C145" s="125"/>
      <c r="D145" s="125"/>
      <c r="E145" s="129"/>
      <c r="F145" s="129"/>
      <c r="G145" s="125"/>
      <c r="H145" s="125"/>
      <c r="I145" s="125"/>
      <c r="J145" s="125"/>
      <c r="K145" s="126"/>
      <c r="L145" s="125"/>
      <c r="M145" s="125"/>
      <c r="N145" s="129"/>
    </row>
    <row r="146" customFormat="false" ht="15" hidden="false" customHeight="false" outlineLevel="0" collapsed="false">
      <c r="A146" s="126"/>
      <c r="B146" s="125"/>
      <c r="C146" s="125"/>
      <c r="D146" s="125"/>
      <c r="E146" s="129"/>
      <c r="F146" s="129"/>
      <c r="G146" s="125"/>
      <c r="H146" s="125"/>
      <c r="I146" s="125"/>
      <c r="J146" s="125"/>
      <c r="K146" s="126"/>
      <c r="L146" s="125"/>
      <c r="M146" s="125"/>
      <c r="N146" s="129"/>
    </row>
    <row r="147" customFormat="false" ht="15" hidden="false" customHeight="false" outlineLevel="0" collapsed="false">
      <c r="A147" s="126"/>
      <c r="B147" s="125"/>
      <c r="C147" s="125"/>
      <c r="D147" s="125"/>
      <c r="E147" s="129"/>
      <c r="F147" s="129"/>
      <c r="G147" s="125"/>
      <c r="H147" s="125"/>
      <c r="I147" s="125"/>
      <c r="J147" s="125"/>
      <c r="K147" s="126"/>
      <c r="L147" s="125"/>
      <c r="M147" s="125"/>
      <c r="N147" s="129"/>
    </row>
    <row r="148" customFormat="false" ht="15" hidden="false" customHeight="false" outlineLevel="0" collapsed="false">
      <c r="A148" s="126"/>
      <c r="B148" s="125"/>
      <c r="C148" s="125"/>
      <c r="D148" s="125"/>
      <c r="E148" s="129"/>
      <c r="F148" s="129"/>
      <c r="G148" s="125"/>
      <c r="H148" s="125"/>
      <c r="I148" s="125"/>
      <c r="J148" s="125"/>
      <c r="K148" s="126"/>
      <c r="L148" s="125"/>
      <c r="M148" s="125"/>
      <c r="N148" s="129"/>
    </row>
    <row r="149" customFormat="false" ht="15" hidden="false" customHeight="false" outlineLevel="0" collapsed="false">
      <c r="A149" s="126"/>
      <c r="B149" s="125"/>
      <c r="C149" s="125"/>
      <c r="D149" s="125"/>
      <c r="E149" s="129"/>
      <c r="F149" s="129"/>
      <c r="G149" s="125"/>
      <c r="H149" s="125"/>
      <c r="I149" s="125"/>
      <c r="J149" s="125"/>
      <c r="K149" s="126"/>
      <c r="L149" s="125"/>
      <c r="M149" s="125"/>
      <c r="N149" s="129"/>
    </row>
    <row r="150" customFormat="false" ht="15" hidden="false" customHeight="false" outlineLevel="0" collapsed="false">
      <c r="A150" s="126"/>
      <c r="B150" s="125"/>
      <c r="C150" s="125"/>
      <c r="D150" s="125"/>
      <c r="E150" s="129"/>
      <c r="F150" s="129"/>
      <c r="G150" s="125"/>
      <c r="H150" s="125"/>
      <c r="I150" s="125"/>
      <c r="J150" s="125"/>
      <c r="K150" s="126"/>
      <c r="L150" s="125"/>
      <c r="M150" s="125"/>
      <c r="N150" s="129"/>
    </row>
    <row r="151" customFormat="false" ht="15" hidden="false" customHeight="false" outlineLevel="0" collapsed="false">
      <c r="A151" s="126"/>
      <c r="B151" s="125"/>
      <c r="C151" s="125"/>
      <c r="D151" s="125"/>
      <c r="E151" s="129"/>
      <c r="F151" s="129"/>
      <c r="G151" s="125"/>
      <c r="H151" s="125"/>
      <c r="I151" s="125"/>
      <c r="J151" s="125"/>
      <c r="K151" s="126"/>
      <c r="L151" s="125"/>
      <c r="M151" s="125"/>
      <c r="N151" s="129"/>
    </row>
    <row r="152" customFormat="false" ht="15" hidden="false" customHeight="false" outlineLevel="0" collapsed="false">
      <c r="A152" s="126"/>
      <c r="B152" s="125"/>
      <c r="C152" s="125"/>
      <c r="D152" s="125"/>
      <c r="E152" s="129"/>
      <c r="F152" s="129"/>
      <c r="G152" s="125"/>
      <c r="H152" s="125"/>
      <c r="I152" s="125"/>
      <c r="J152" s="125"/>
      <c r="K152" s="126"/>
      <c r="L152" s="125"/>
      <c r="M152" s="125"/>
      <c r="N152" s="129"/>
    </row>
    <row r="153" customFormat="false" ht="15" hidden="false" customHeight="false" outlineLevel="0" collapsed="false">
      <c r="A153" s="126"/>
      <c r="B153" s="125"/>
      <c r="C153" s="125"/>
      <c r="D153" s="125"/>
      <c r="E153" s="129"/>
      <c r="F153" s="129"/>
      <c r="G153" s="125"/>
      <c r="H153" s="125"/>
      <c r="I153" s="125"/>
      <c r="J153" s="125"/>
      <c r="K153" s="126"/>
      <c r="L153" s="125"/>
      <c r="M153" s="125"/>
      <c r="N153" s="129"/>
    </row>
    <row r="154" customFormat="false" ht="15" hidden="false" customHeight="false" outlineLevel="0" collapsed="false">
      <c r="A154" s="126"/>
      <c r="B154" s="125"/>
      <c r="C154" s="125"/>
      <c r="D154" s="125"/>
      <c r="E154" s="129"/>
      <c r="F154" s="129"/>
      <c r="G154" s="125"/>
      <c r="H154" s="125"/>
      <c r="I154" s="125"/>
      <c r="J154" s="125"/>
      <c r="K154" s="126"/>
      <c r="L154" s="125"/>
      <c r="M154" s="125"/>
      <c r="N154" s="129"/>
    </row>
    <row r="155" customFormat="false" ht="15" hidden="false" customHeight="false" outlineLevel="0" collapsed="false">
      <c r="A155" s="126"/>
      <c r="B155" s="125"/>
      <c r="C155" s="125"/>
      <c r="D155" s="125"/>
      <c r="E155" s="129"/>
      <c r="F155" s="129"/>
      <c r="G155" s="125"/>
      <c r="H155" s="125"/>
      <c r="I155" s="125"/>
      <c r="J155" s="125"/>
      <c r="K155" s="126"/>
      <c r="L155" s="125"/>
      <c r="M155" s="125"/>
      <c r="N155" s="129"/>
    </row>
    <row r="156" customFormat="false" ht="15" hidden="false" customHeight="false" outlineLevel="0" collapsed="false">
      <c r="A156" s="126"/>
      <c r="B156" s="125"/>
      <c r="C156" s="125"/>
      <c r="D156" s="125"/>
      <c r="E156" s="129"/>
      <c r="F156" s="129"/>
      <c r="G156" s="125"/>
      <c r="H156" s="125"/>
      <c r="I156" s="125"/>
      <c r="J156" s="125"/>
      <c r="K156" s="126"/>
      <c r="L156" s="125"/>
      <c r="M156" s="125"/>
      <c r="N156" s="129"/>
    </row>
    <row r="157" customFormat="false" ht="15" hidden="false" customHeight="false" outlineLevel="0" collapsed="false">
      <c r="A157" s="126"/>
      <c r="B157" s="125"/>
      <c r="C157" s="125"/>
      <c r="D157" s="125"/>
      <c r="E157" s="129"/>
      <c r="F157" s="129"/>
      <c r="G157" s="125"/>
      <c r="H157" s="125"/>
      <c r="I157" s="125"/>
      <c r="J157" s="125"/>
      <c r="K157" s="126"/>
      <c r="L157" s="125"/>
      <c r="M157" s="125"/>
      <c r="N157" s="129"/>
    </row>
    <row r="158" customFormat="false" ht="15" hidden="false" customHeight="false" outlineLevel="0" collapsed="false">
      <c r="A158" s="126"/>
      <c r="B158" s="125"/>
      <c r="C158" s="125"/>
      <c r="D158" s="125"/>
      <c r="E158" s="129"/>
      <c r="F158" s="129"/>
      <c r="G158" s="125"/>
      <c r="H158" s="125"/>
      <c r="I158" s="125"/>
      <c r="J158" s="125"/>
      <c r="K158" s="126"/>
      <c r="L158" s="125"/>
      <c r="M158" s="125"/>
      <c r="N158" s="129"/>
    </row>
    <row r="159" customFormat="false" ht="15" hidden="false" customHeight="false" outlineLevel="0" collapsed="false">
      <c r="A159" s="126"/>
      <c r="B159" s="125"/>
      <c r="C159" s="125"/>
      <c r="D159" s="125"/>
      <c r="E159" s="129"/>
      <c r="F159" s="129"/>
      <c r="G159" s="125"/>
      <c r="H159" s="125"/>
      <c r="I159" s="125"/>
      <c r="J159" s="125"/>
      <c r="K159" s="126"/>
      <c r="L159" s="125"/>
      <c r="M159" s="125"/>
      <c r="N159" s="129"/>
    </row>
    <row r="160" customFormat="false" ht="15" hidden="false" customHeight="false" outlineLevel="0" collapsed="false">
      <c r="A160" s="126"/>
      <c r="B160" s="125"/>
      <c r="C160" s="125"/>
      <c r="D160" s="125"/>
      <c r="E160" s="129"/>
      <c r="F160" s="129"/>
      <c r="G160" s="125"/>
      <c r="H160" s="125"/>
      <c r="I160" s="125"/>
      <c r="J160" s="125"/>
      <c r="K160" s="126"/>
      <c r="L160" s="125"/>
      <c r="M160" s="125"/>
      <c r="N160" s="129"/>
    </row>
    <row r="161" customFormat="false" ht="15" hidden="false" customHeight="false" outlineLevel="0" collapsed="false">
      <c r="A161" s="126"/>
      <c r="B161" s="125"/>
      <c r="C161" s="125"/>
      <c r="D161" s="125"/>
      <c r="E161" s="129"/>
      <c r="F161" s="129"/>
      <c r="G161" s="125"/>
      <c r="H161" s="125"/>
      <c r="I161" s="125"/>
      <c r="J161" s="125"/>
      <c r="K161" s="126"/>
      <c r="L161" s="125"/>
      <c r="M161" s="125"/>
      <c r="N161" s="129"/>
    </row>
    <row r="162" customFormat="false" ht="15" hidden="false" customHeight="false" outlineLevel="0" collapsed="false">
      <c r="A162" s="126"/>
      <c r="B162" s="125"/>
      <c r="C162" s="125"/>
      <c r="D162" s="125"/>
      <c r="E162" s="129"/>
      <c r="F162" s="129"/>
      <c r="G162" s="125"/>
      <c r="H162" s="125"/>
      <c r="I162" s="125"/>
      <c r="J162" s="125"/>
      <c r="K162" s="126"/>
      <c r="L162" s="125"/>
      <c r="M162" s="125"/>
      <c r="N162" s="129"/>
    </row>
    <row r="163" customFormat="false" ht="15" hidden="false" customHeight="false" outlineLevel="0" collapsed="false">
      <c r="A163" s="126"/>
      <c r="B163" s="125"/>
      <c r="C163" s="125"/>
      <c r="D163" s="125"/>
      <c r="E163" s="129"/>
      <c r="F163" s="129"/>
      <c r="G163" s="125"/>
      <c r="H163" s="125"/>
      <c r="I163" s="125"/>
      <c r="J163" s="125"/>
      <c r="K163" s="126"/>
      <c r="L163" s="125"/>
      <c r="M163" s="125"/>
      <c r="N163" s="129"/>
    </row>
    <row r="164" customFormat="false" ht="15" hidden="false" customHeight="false" outlineLevel="0" collapsed="false">
      <c r="A164" s="126"/>
      <c r="B164" s="125"/>
      <c r="C164" s="125"/>
      <c r="D164" s="125"/>
      <c r="E164" s="129"/>
      <c r="F164" s="129"/>
      <c r="G164" s="125"/>
      <c r="H164" s="125"/>
      <c r="I164" s="125"/>
      <c r="J164" s="125"/>
      <c r="K164" s="126"/>
      <c r="L164" s="125"/>
      <c r="M164" s="125"/>
      <c r="N164" s="129"/>
    </row>
    <row r="165" customFormat="false" ht="15" hidden="false" customHeight="false" outlineLevel="0" collapsed="false">
      <c r="A165" s="126"/>
      <c r="B165" s="125"/>
      <c r="C165" s="125"/>
      <c r="D165" s="125"/>
      <c r="E165" s="129"/>
      <c r="F165" s="129"/>
      <c r="G165" s="125"/>
      <c r="H165" s="125"/>
      <c r="I165" s="125"/>
      <c r="J165" s="125"/>
      <c r="K165" s="126"/>
      <c r="L165" s="125"/>
      <c r="M165" s="125"/>
      <c r="N165" s="129"/>
    </row>
    <row r="166" customFormat="false" ht="15" hidden="false" customHeight="false" outlineLevel="0" collapsed="false">
      <c r="A166" s="126"/>
      <c r="B166" s="125"/>
      <c r="C166" s="125"/>
      <c r="D166" s="125"/>
      <c r="E166" s="129"/>
      <c r="F166" s="129"/>
      <c r="G166" s="125"/>
      <c r="H166" s="125"/>
      <c r="I166" s="125"/>
      <c r="J166" s="125"/>
      <c r="K166" s="126"/>
      <c r="L166" s="125"/>
      <c r="M166" s="125"/>
      <c r="N166" s="129"/>
    </row>
    <row r="167" customFormat="false" ht="15" hidden="false" customHeight="false" outlineLevel="0" collapsed="false">
      <c r="A167" s="126"/>
      <c r="B167" s="125"/>
      <c r="C167" s="125"/>
      <c r="D167" s="125"/>
      <c r="E167" s="129"/>
      <c r="F167" s="129"/>
      <c r="G167" s="125"/>
      <c r="H167" s="125"/>
      <c r="I167" s="125"/>
      <c r="J167" s="125"/>
      <c r="K167" s="126"/>
      <c r="L167" s="125"/>
      <c r="M167" s="125"/>
      <c r="N167" s="129"/>
    </row>
    <row r="168" customFormat="false" ht="15" hidden="false" customHeight="false" outlineLevel="0" collapsed="false">
      <c r="A168" s="126"/>
      <c r="B168" s="125"/>
      <c r="C168" s="125"/>
      <c r="D168" s="125"/>
      <c r="E168" s="129"/>
      <c r="F168" s="129"/>
      <c r="G168" s="125"/>
      <c r="H168" s="125"/>
      <c r="I168" s="125"/>
      <c r="J168" s="125"/>
      <c r="K168" s="126"/>
      <c r="L168" s="125"/>
      <c r="M168" s="125"/>
      <c r="N168" s="129"/>
    </row>
    <row r="169" customFormat="false" ht="15" hidden="false" customHeight="false" outlineLevel="0" collapsed="false">
      <c r="A169" s="126"/>
      <c r="B169" s="125"/>
      <c r="C169" s="125"/>
      <c r="D169" s="125"/>
      <c r="E169" s="129"/>
      <c r="F169" s="129"/>
      <c r="G169" s="125"/>
      <c r="H169" s="125"/>
      <c r="I169" s="125"/>
      <c r="J169" s="125"/>
      <c r="K169" s="126"/>
      <c r="L169" s="125"/>
      <c r="M169" s="125"/>
      <c r="N169" s="129"/>
    </row>
    <row r="170" customFormat="false" ht="15" hidden="false" customHeight="false" outlineLevel="0" collapsed="false">
      <c r="A170" s="126"/>
      <c r="B170" s="125"/>
      <c r="C170" s="125"/>
      <c r="D170" s="125"/>
      <c r="E170" s="129"/>
      <c r="F170" s="129"/>
      <c r="G170" s="125"/>
      <c r="H170" s="125"/>
      <c r="I170" s="125"/>
      <c r="J170" s="125"/>
      <c r="K170" s="126"/>
      <c r="L170" s="125"/>
      <c r="M170" s="125"/>
      <c r="N170" s="129"/>
    </row>
    <row r="171" customFormat="false" ht="15" hidden="false" customHeight="false" outlineLevel="0" collapsed="false">
      <c r="A171" s="126"/>
      <c r="B171" s="125"/>
      <c r="C171" s="125"/>
      <c r="D171" s="125"/>
      <c r="E171" s="129"/>
      <c r="F171" s="129"/>
      <c r="G171" s="125"/>
      <c r="H171" s="125"/>
      <c r="I171" s="125"/>
      <c r="J171" s="125"/>
      <c r="K171" s="126"/>
      <c r="L171" s="125"/>
      <c r="M171" s="125"/>
      <c r="N171" s="129"/>
    </row>
    <row r="172" customFormat="false" ht="15" hidden="false" customHeight="false" outlineLevel="0" collapsed="false">
      <c r="A172" s="126"/>
      <c r="B172" s="125"/>
      <c r="C172" s="125"/>
      <c r="D172" s="125"/>
      <c r="E172" s="129"/>
      <c r="F172" s="129"/>
      <c r="G172" s="125"/>
      <c r="H172" s="125"/>
      <c r="I172" s="125"/>
      <c r="J172" s="125"/>
      <c r="K172" s="126"/>
      <c r="L172" s="125"/>
      <c r="M172" s="125"/>
      <c r="N172" s="129"/>
    </row>
    <row r="173" customFormat="false" ht="15" hidden="false" customHeight="false" outlineLevel="0" collapsed="false">
      <c r="A173" s="126"/>
      <c r="B173" s="125"/>
      <c r="C173" s="125"/>
      <c r="D173" s="125"/>
      <c r="E173" s="129"/>
      <c r="F173" s="129"/>
      <c r="G173" s="125"/>
      <c r="H173" s="125"/>
      <c r="I173" s="125"/>
      <c r="J173" s="125"/>
      <c r="K173" s="126"/>
      <c r="L173" s="125"/>
      <c r="M173" s="125"/>
      <c r="N173" s="129"/>
    </row>
    <row r="174" customFormat="false" ht="15" hidden="false" customHeight="false" outlineLevel="0" collapsed="false">
      <c r="A174" s="126"/>
      <c r="B174" s="125"/>
      <c r="C174" s="125"/>
      <c r="D174" s="125"/>
      <c r="E174" s="129"/>
      <c r="F174" s="129"/>
      <c r="G174" s="125"/>
      <c r="H174" s="125"/>
      <c r="I174" s="125"/>
      <c r="J174" s="125"/>
      <c r="K174" s="126"/>
      <c r="L174" s="125"/>
      <c r="M174" s="125"/>
      <c r="N174" s="129"/>
    </row>
    <row r="175" customFormat="false" ht="15" hidden="false" customHeight="false" outlineLevel="0" collapsed="false">
      <c r="A175" s="126"/>
      <c r="B175" s="125"/>
      <c r="C175" s="125"/>
      <c r="D175" s="125"/>
      <c r="E175" s="129"/>
      <c r="F175" s="129"/>
      <c r="G175" s="125"/>
      <c r="H175" s="125"/>
      <c r="I175" s="125"/>
      <c r="J175" s="125"/>
      <c r="K175" s="126"/>
      <c r="L175" s="125"/>
      <c r="M175" s="125"/>
      <c r="N175" s="129"/>
    </row>
    <row r="176" customFormat="false" ht="15" hidden="false" customHeight="false" outlineLevel="0" collapsed="false">
      <c r="A176" s="126"/>
      <c r="B176" s="125"/>
      <c r="C176" s="125"/>
      <c r="D176" s="125"/>
      <c r="E176" s="129"/>
      <c r="F176" s="129"/>
      <c r="G176" s="125"/>
      <c r="H176" s="125"/>
      <c r="I176" s="125"/>
      <c r="J176" s="125"/>
      <c r="K176" s="126"/>
      <c r="L176" s="125"/>
      <c r="M176" s="125"/>
      <c r="N176" s="129"/>
    </row>
    <row r="177" customFormat="false" ht="15" hidden="false" customHeight="false" outlineLevel="0" collapsed="false">
      <c r="A177" s="126"/>
      <c r="B177" s="125"/>
      <c r="C177" s="125"/>
      <c r="D177" s="125"/>
      <c r="E177" s="129"/>
      <c r="F177" s="129"/>
      <c r="G177" s="125"/>
      <c r="H177" s="125"/>
      <c r="I177" s="125"/>
      <c r="J177" s="125"/>
      <c r="K177" s="126"/>
      <c r="L177" s="125"/>
      <c r="M177" s="125"/>
      <c r="N177" s="129"/>
    </row>
    <row r="178" customFormat="false" ht="15" hidden="false" customHeight="false" outlineLevel="0" collapsed="false">
      <c r="A178" s="126"/>
      <c r="B178" s="125"/>
      <c r="C178" s="125"/>
      <c r="D178" s="125"/>
      <c r="E178" s="129"/>
      <c r="F178" s="129"/>
      <c r="G178" s="125"/>
      <c r="H178" s="125"/>
      <c r="I178" s="125"/>
      <c r="J178" s="125"/>
      <c r="K178" s="126"/>
      <c r="L178" s="125"/>
      <c r="M178" s="125"/>
      <c r="N178" s="129"/>
    </row>
    <row r="179" customFormat="false" ht="15" hidden="false" customHeight="false" outlineLevel="0" collapsed="false">
      <c r="A179" s="126"/>
      <c r="B179" s="125"/>
      <c r="C179" s="125"/>
      <c r="D179" s="125"/>
      <c r="E179" s="129"/>
      <c r="F179" s="129"/>
      <c r="G179" s="125"/>
      <c r="H179" s="125"/>
      <c r="I179" s="125"/>
      <c r="J179" s="125"/>
      <c r="K179" s="126"/>
      <c r="L179" s="125"/>
      <c r="M179" s="125"/>
      <c r="N179" s="129"/>
    </row>
    <row r="180" customFormat="false" ht="15" hidden="false" customHeight="false" outlineLevel="0" collapsed="false">
      <c r="A180" s="126"/>
      <c r="B180" s="125"/>
      <c r="C180" s="125"/>
      <c r="D180" s="125"/>
      <c r="E180" s="129"/>
      <c r="F180" s="129"/>
      <c r="G180" s="125"/>
      <c r="H180" s="125"/>
      <c r="I180" s="125"/>
      <c r="J180" s="125"/>
      <c r="K180" s="126"/>
      <c r="L180" s="125"/>
      <c r="M180" s="125"/>
      <c r="N180" s="129"/>
    </row>
    <row r="181" customFormat="false" ht="15" hidden="false" customHeight="false" outlineLevel="0" collapsed="false">
      <c r="A181" s="126"/>
      <c r="B181" s="125"/>
      <c r="C181" s="125"/>
      <c r="D181" s="125"/>
      <c r="E181" s="129"/>
      <c r="F181" s="129"/>
      <c r="G181" s="125"/>
      <c r="H181" s="125"/>
      <c r="I181" s="125"/>
      <c r="J181" s="125"/>
      <c r="K181" s="126"/>
      <c r="L181" s="125"/>
      <c r="M181" s="125"/>
      <c r="N181" s="129"/>
    </row>
    <row r="182" customFormat="false" ht="15" hidden="false" customHeight="false" outlineLevel="0" collapsed="false">
      <c r="A182" s="126"/>
      <c r="B182" s="125"/>
      <c r="C182" s="125"/>
      <c r="D182" s="125"/>
      <c r="E182" s="129"/>
      <c r="F182" s="129"/>
      <c r="G182" s="125"/>
      <c r="H182" s="125"/>
      <c r="I182" s="125"/>
      <c r="J182" s="125"/>
      <c r="K182" s="126"/>
      <c r="L182" s="125"/>
      <c r="M182" s="125"/>
      <c r="N182" s="129"/>
    </row>
    <row r="183" customFormat="false" ht="15" hidden="false" customHeight="false" outlineLevel="0" collapsed="false">
      <c r="A183" s="126"/>
      <c r="B183" s="125"/>
      <c r="C183" s="125"/>
      <c r="D183" s="125"/>
      <c r="E183" s="129"/>
      <c r="F183" s="129"/>
      <c r="G183" s="125"/>
      <c r="H183" s="125"/>
      <c r="I183" s="125"/>
      <c r="J183" s="125"/>
      <c r="K183" s="126"/>
      <c r="L183" s="125"/>
      <c r="M183" s="125"/>
      <c r="N183" s="129"/>
    </row>
    <row r="184" customFormat="false" ht="15" hidden="false" customHeight="false" outlineLevel="0" collapsed="false">
      <c r="A184" s="126"/>
      <c r="B184" s="125"/>
      <c r="C184" s="125"/>
      <c r="D184" s="125"/>
      <c r="E184" s="129"/>
      <c r="F184" s="129"/>
      <c r="G184" s="125"/>
      <c r="H184" s="125"/>
      <c r="I184" s="125"/>
      <c r="J184" s="125"/>
      <c r="K184" s="126"/>
      <c r="L184" s="125"/>
      <c r="M184" s="125"/>
      <c r="N184" s="129"/>
    </row>
    <row r="185" customFormat="false" ht="15" hidden="false" customHeight="false" outlineLevel="0" collapsed="false">
      <c r="A185" s="126"/>
      <c r="B185" s="125"/>
      <c r="C185" s="125"/>
      <c r="D185" s="125"/>
      <c r="E185" s="129"/>
      <c r="F185" s="129"/>
      <c r="G185" s="125"/>
      <c r="H185" s="125"/>
      <c r="I185" s="125"/>
      <c r="J185" s="125"/>
      <c r="K185" s="126"/>
      <c r="L185" s="125"/>
      <c r="M185" s="125"/>
      <c r="N185" s="129"/>
    </row>
    <row r="186" customFormat="false" ht="15" hidden="false" customHeight="false" outlineLevel="0" collapsed="false">
      <c r="A186" s="126"/>
      <c r="B186" s="125"/>
      <c r="C186" s="125"/>
      <c r="D186" s="125"/>
      <c r="E186" s="129"/>
      <c r="F186" s="129"/>
      <c r="G186" s="125"/>
      <c r="H186" s="125"/>
      <c r="I186" s="125"/>
      <c r="J186" s="125"/>
      <c r="K186" s="126"/>
      <c r="L186" s="125"/>
      <c r="M186" s="125"/>
      <c r="N186" s="129"/>
    </row>
    <row r="187" customFormat="false" ht="15" hidden="false" customHeight="false" outlineLevel="0" collapsed="false">
      <c r="A187" s="126"/>
      <c r="B187" s="125"/>
      <c r="C187" s="125"/>
      <c r="D187" s="125"/>
      <c r="E187" s="129"/>
      <c r="F187" s="129"/>
      <c r="G187" s="125"/>
      <c r="H187" s="125"/>
      <c r="I187" s="125"/>
      <c r="J187" s="125"/>
      <c r="K187" s="126"/>
      <c r="L187" s="125"/>
      <c r="M187" s="125"/>
      <c r="N187" s="129"/>
    </row>
    <row r="188" customFormat="false" ht="15" hidden="false" customHeight="false" outlineLevel="0" collapsed="false">
      <c r="A188" s="126"/>
      <c r="B188" s="125"/>
      <c r="C188" s="125"/>
      <c r="D188" s="125"/>
      <c r="E188" s="129"/>
      <c r="F188" s="129"/>
      <c r="G188" s="125"/>
      <c r="H188" s="125"/>
      <c r="I188" s="125"/>
      <c r="J188" s="125"/>
      <c r="K188" s="126"/>
      <c r="L188" s="125"/>
      <c r="M188" s="125"/>
      <c r="N188" s="129"/>
    </row>
    <row r="189" customFormat="false" ht="15" hidden="false" customHeight="false" outlineLevel="0" collapsed="false">
      <c r="A189" s="126"/>
      <c r="B189" s="125"/>
      <c r="C189" s="125"/>
      <c r="D189" s="125"/>
      <c r="E189" s="129"/>
      <c r="F189" s="129"/>
      <c r="G189" s="125"/>
      <c r="H189" s="125"/>
      <c r="I189" s="125"/>
      <c r="J189" s="125"/>
      <c r="K189" s="126"/>
      <c r="L189" s="125"/>
      <c r="M189" s="125"/>
      <c r="N189" s="129"/>
    </row>
    <row r="190" customFormat="false" ht="15" hidden="false" customHeight="false" outlineLevel="0" collapsed="false">
      <c r="A190" s="126"/>
      <c r="B190" s="125"/>
      <c r="C190" s="125"/>
      <c r="D190" s="125"/>
      <c r="E190" s="129"/>
      <c r="F190" s="129"/>
      <c r="G190" s="125"/>
      <c r="H190" s="125"/>
      <c r="I190" s="125"/>
      <c r="J190" s="125"/>
      <c r="K190" s="126"/>
      <c r="L190" s="125"/>
      <c r="M190" s="125"/>
      <c r="N190" s="129"/>
    </row>
    <row r="191" customFormat="false" ht="15" hidden="false" customHeight="false" outlineLevel="0" collapsed="false">
      <c r="A191" s="126"/>
      <c r="B191" s="125"/>
      <c r="C191" s="125"/>
      <c r="D191" s="125"/>
      <c r="E191" s="129"/>
      <c r="F191" s="129"/>
      <c r="G191" s="125"/>
      <c r="H191" s="125"/>
      <c r="I191" s="125"/>
      <c r="J191" s="125"/>
      <c r="K191" s="126"/>
      <c r="L191" s="125"/>
      <c r="M191" s="125"/>
      <c r="N191" s="129"/>
    </row>
    <row r="192" customFormat="false" ht="15" hidden="false" customHeight="false" outlineLevel="0" collapsed="false">
      <c r="A192" s="126"/>
      <c r="B192" s="125"/>
      <c r="C192" s="125"/>
      <c r="D192" s="125"/>
      <c r="E192" s="129"/>
      <c r="F192" s="129"/>
      <c r="G192" s="125"/>
      <c r="H192" s="125"/>
      <c r="I192" s="125"/>
      <c r="J192" s="125"/>
      <c r="K192" s="126"/>
      <c r="L192" s="125"/>
      <c r="M192" s="125"/>
      <c r="N192" s="129"/>
    </row>
    <row r="193" customFormat="false" ht="15" hidden="false" customHeight="false" outlineLevel="0" collapsed="false">
      <c r="A193" s="126"/>
      <c r="B193" s="125"/>
      <c r="C193" s="125"/>
      <c r="D193" s="125"/>
      <c r="E193" s="129"/>
      <c r="F193" s="129"/>
      <c r="G193" s="125"/>
      <c r="H193" s="125"/>
      <c r="I193" s="125"/>
      <c r="J193" s="125"/>
      <c r="K193" s="126"/>
      <c r="L193" s="125"/>
      <c r="M193" s="125"/>
      <c r="N193" s="129"/>
    </row>
    <row r="194" customFormat="false" ht="15" hidden="false" customHeight="false" outlineLevel="0" collapsed="false">
      <c r="A194" s="126"/>
      <c r="B194" s="125"/>
      <c r="C194" s="125"/>
      <c r="D194" s="125"/>
      <c r="E194" s="129"/>
      <c r="F194" s="129"/>
      <c r="G194" s="125"/>
      <c r="H194" s="125"/>
      <c r="I194" s="125"/>
      <c r="J194" s="125"/>
      <c r="K194" s="126"/>
      <c r="L194" s="125"/>
      <c r="M194" s="125"/>
      <c r="N194" s="129"/>
    </row>
    <row r="195" customFormat="false" ht="15" hidden="false" customHeight="false" outlineLevel="0" collapsed="false">
      <c r="A195" s="126"/>
      <c r="B195" s="125"/>
      <c r="C195" s="125"/>
      <c r="D195" s="125"/>
      <c r="E195" s="129"/>
      <c r="F195" s="129"/>
      <c r="G195" s="125"/>
      <c r="H195" s="125"/>
      <c r="I195" s="125"/>
      <c r="J195" s="125"/>
      <c r="K195" s="126"/>
      <c r="L195" s="125"/>
      <c r="M195" s="125"/>
      <c r="N195" s="129"/>
    </row>
    <row r="196" customFormat="false" ht="15" hidden="false" customHeight="false" outlineLevel="0" collapsed="false">
      <c r="A196" s="126"/>
      <c r="B196" s="125"/>
      <c r="C196" s="125"/>
      <c r="D196" s="125"/>
      <c r="E196" s="129"/>
      <c r="F196" s="129"/>
      <c r="G196" s="125"/>
      <c r="H196" s="125"/>
      <c r="I196" s="125"/>
      <c r="J196" s="125"/>
      <c r="K196" s="126"/>
      <c r="L196" s="125"/>
      <c r="M196" s="125"/>
      <c r="N196" s="129"/>
    </row>
    <row r="197" customFormat="false" ht="15" hidden="false" customHeight="false" outlineLevel="0" collapsed="false">
      <c r="A197" s="126"/>
      <c r="B197" s="125"/>
      <c r="C197" s="125"/>
      <c r="D197" s="125"/>
      <c r="E197" s="129"/>
      <c r="F197" s="129"/>
      <c r="G197" s="125"/>
      <c r="H197" s="125"/>
      <c r="I197" s="125"/>
      <c r="J197" s="125"/>
      <c r="K197" s="126"/>
      <c r="L197" s="125"/>
      <c r="M197" s="125"/>
      <c r="N197" s="129"/>
    </row>
    <row r="198" customFormat="false" ht="15" hidden="false" customHeight="false" outlineLevel="0" collapsed="false">
      <c r="A198" s="126"/>
      <c r="B198" s="125"/>
      <c r="C198" s="125"/>
      <c r="D198" s="125"/>
      <c r="E198" s="129"/>
      <c r="F198" s="129"/>
      <c r="G198" s="125"/>
      <c r="H198" s="125"/>
      <c r="I198" s="125"/>
      <c r="J198" s="125"/>
      <c r="K198" s="126"/>
      <c r="L198" s="125"/>
      <c r="M198" s="125"/>
      <c r="N198" s="129"/>
    </row>
    <row r="199" customFormat="false" ht="15" hidden="false" customHeight="false" outlineLevel="0" collapsed="false">
      <c r="A199" s="126"/>
      <c r="B199" s="125"/>
      <c r="C199" s="125"/>
      <c r="D199" s="125"/>
      <c r="E199" s="129"/>
      <c r="F199" s="129"/>
      <c r="G199" s="125"/>
      <c r="H199" s="125"/>
      <c r="I199" s="125"/>
      <c r="J199" s="125"/>
      <c r="K199" s="126"/>
      <c r="L199" s="125"/>
      <c r="M199" s="125"/>
      <c r="N199" s="129"/>
    </row>
    <row r="200" customFormat="false" ht="15" hidden="false" customHeight="false" outlineLevel="0" collapsed="false">
      <c r="A200" s="126"/>
      <c r="B200" s="125"/>
      <c r="C200" s="125"/>
      <c r="D200" s="125"/>
      <c r="E200" s="129"/>
      <c r="F200" s="129"/>
      <c r="G200" s="125"/>
      <c r="H200" s="125"/>
      <c r="I200" s="125"/>
      <c r="J200" s="125"/>
      <c r="K200" s="126"/>
      <c r="L200" s="125"/>
      <c r="M200" s="125"/>
      <c r="N200" s="129"/>
    </row>
    <row r="201" customFormat="false" ht="15" hidden="false" customHeight="false" outlineLevel="0" collapsed="false">
      <c r="A201" s="126"/>
      <c r="B201" s="125"/>
      <c r="C201" s="125"/>
      <c r="D201" s="125"/>
      <c r="E201" s="129"/>
      <c r="F201" s="129"/>
      <c r="G201" s="125"/>
      <c r="H201" s="125"/>
      <c r="I201" s="125"/>
      <c r="J201" s="125"/>
      <c r="K201" s="126"/>
      <c r="L201" s="125"/>
      <c r="M201" s="125"/>
      <c r="N201" s="129"/>
    </row>
    <row r="202" customFormat="false" ht="15" hidden="false" customHeight="false" outlineLevel="0" collapsed="false">
      <c r="A202" s="126"/>
      <c r="B202" s="125"/>
      <c r="C202" s="125"/>
      <c r="D202" s="125"/>
      <c r="E202" s="129"/>
      <c r="F202" s="129"/>
      <c r="G202" s="125"/>
      <c r="H202" s="125"/>
      <c r="I202" s="125"/>
      <c r="J202" s="125"/>
      <c r="K202" s="126"/>
      <c r="L202" s="125"/>
      <c r="M202" s="125"/>
      <c r="N202" s="129"/>
    </row>
    <row r="203" customFormat="false" ht="15" hidden="false" customHeight="false" outlineLevel="0" collapsed="false">
      <c r="A203" s="126"/>
      <c r="B203" s="125"/>
      <c r="C203" s="125"/>
      <c r="D203" s="125"/>
      <c r="E203" s="129"/>
      <c r="F203" s="129"/>
      <c r="G203" s="125"/>
      <c r="H203" s="125"/>
      <c r="I203" s="125"/>
      <c r="J203" s="125"/>
      <c r="K203" s="126"/>
      <c r="L203" s="125"/>
      <c r="M203" s="125"/>
      <c r="N203" s="129"/>
    </row>
    <row r="204" customFormat="false" ht="15" hidden="false" customHeight="false" outlineLevel="0" collapsed="false">
      <c r="A204" s="126"/>
      <c r="B204" s="125"/>
      <c r="C204" s="125"/>
      <c r="D204" s="125"/>
      <c r="E204" s="129"/>
      <c r="F204" s="129"/>
      <c r="G204" s="125"/>
      <c r="H204" s="125"/>
      <c r="I204" s="125"/>
      <c r="J204" s="125"/>
      <c r="K204" s="126"/>
      <c r="L204" s="125"/>
      <c r="M204" s="125"/>
      <c r="N204" s="129"/>
    </row>
    <row r="205" customFormat="false" ht="15" hidden="false" customHeight="false" outlineLevel="0" collapsed="false">
      <c r="A205" s="126"/>
      <c r="B205" s="125"/>
      <c r="C205" s="125"/>
      <c r="D205" s="125"/>
      <c r="E205" s="129"/>
      <c r="F205" s="129"/>
      <c r="G205" s="125"/>
      <c r="H205" s="125"/>
      <c r="I205" s="125"/>
      <c r="J205" s="125"/>
      <c r="K205" s="126"/>
      <c r="L205" s="125"/>
      <c r="M205" s="125"/>
      <c r="N205" s="129"/>
    </row>
    <row r="206" customFormat="false" ht="15" hidden="false" customHeight="false" outlineLevel="0" collapsed="false">
      <c r="A206" s="126"/>
      <c r="B206" s="125"/>
      <c r="C206" s="125"/>
      <c r="D206" s="125"/>
      <c r="E206" s="129"/>
      <c r="F206" s="129"/>
      <c r="G206" s="125"/>
      <c r="H206" s="125"/>
      <c r="I206" s="125"/>
      <c r="J206" s="125"/>
      <c r="K206" s="126"/>
      <c r="L206" s="125"/>
      <c r="M206" s="125"/>
      <c r="N206" s="129"/>
    </row>
    <row r="207" customFormat="false" ht="15" hidden="false" customHeight="false" outlineLevel="0" collapsed="false">
      <c r="A207" s="126"/>
      <c r="B207" s="125"/>
      <c r="C207" s="125"/>
      <c r="D207" s="125"/>
      <c r="E207" s="129"/>
      <c r="F207" s="129"/>
      <c r="G207" s="125"/>
      <c r="H207" s="125"/>
      <c r="I207" s="125"/>
      <c r="J207" s="125"/>
      <c r="K207" s="126"/>
      <c r="L207" s="125"/>
      <c r="M207" s="125"/>
      <c r="N207" s="129"/>
    </row>
    <row r="208" customFormat="false" ht="15" hidden="false" customHeight="false" outlineLevel="0" collapsed="false">
      <c r="A208" s="126"/>
      <c r="B208" s="125"/>
      <c r="C208" s="125"/>
      <c r="D208" s="125"/>
      <c r="E208" s="129"/>
      <c r="F208" s="129"/>
      <c r="G208" s="125"/>
      <c r="H208" s="125"/>
      <c r="I208" s="125"/>
      <c r="J208" s="125"/>
      <c r="K208" s="126"/>
      <c r="L208" s="125"/>
      <c r="M208" s="125"/>
      <c r="N208" s="129"/>
    </row>
    <row r="209" customFormat="false" ht="15" hidden="false" customHeight="false" outlineLevel="0" collapsed="false">
      <c r="A209" s="126"/>
      <c r="B209" s="125"/>
      <c r="C209" s="125"/>
      <c r="D209" s="125"/>
      <c r="E209" s="129"/>
      <c r="F209" s="129"/>
      <c r="G209" s="125"/>
      <c r="H209" s="125"/>
      <c r="I209" s="125"/>
      <c r="J209" s="125"/>
      <c r="K209" s="126"/>
      <c r="L209" s="125"/>
      <c r="M209" s="125"/>
      <c r="N209" s="129"/>
    </row>
    <row r="210" customFormat="false" ht="15" hidden="false" customHeight="false" outlineLevel="0" collapsed="false">
      <c r="A210" s="126"/>
      <c r="B210" s="125"/>
      <c r="C210" s="125"/>
      <c r="D210" s="125"/>
      <c r="E210" s="129"/>
      <c r="F210" s="129"/>
      <c r="G210" s="125"/>
      <c r="H210" s="125"/>
      <c r="I210" s="125"/>
      <c r="J210" s="125"/>
      <c r="K210" s="126"/>
      <c r="L210" s="125"/>
      <c r="M210" s="125"/>
      <c r="N210" s="129"/>
    </row>
    <row r="211" customFormat="false" ht="15" hidden="false" customHeight="false" outlineLevel="0" collapsed="false">
      <c r="A211" s="126"/>
      <c r="B211" s="125"/>
      <c r="C211" s="125"/>
      <c r="D211" s="125"/>
      <c r="E211" s="129"/>
      <c r="F211" s="129"/>
      <c r="G211" s="125"/>
      <c r="H211" s="125"/>
      <c r="I211" s="125"/>
      <c r="J211" s="125"/>
      <c r="K211" s="126"/>
      <c r="L211" s="125"/>
      <c r="M211" s="125"/>
      <c r="N211" s="129"/>
    </row>
    <row r="212" customFormat="false" ht="15" hidden="false" customHeight="false" outlineLevel="0" collapsed="false">
      <c r="A212" s="126"/>
      <c r="B212" s="125"/>
      <c r="C212" s="125"/>
      <c r="D212" s="125"/>
      <c r="E212" s="129"/>
      <c r="F212" s="129"/>
      <c r="G212" s="125"/>
      <c r="H212" s="125"/>
      <c r="I212" s="125"/>
      <c r="J212" s="125"/>
      <c r="K212" s="126"/>
      <c r="L212" s="125"/>
      <c r="M212" s="125"/>
      <c r="N212" s="129"/>
    </row>
    <row r="213" customFormat="false" ht="15" hidden="false" customHeight="false" outlineLevel="0" collapsed="false">
      <c r="A213" s="126"/>
      <c r="B213" s="125"/>
      <c r="C213" s="125"/>
      <c r="D213" s="125"/>
      <c r="E213" s="129"/>
      <c r="F213" s="129"/>
      <c r="G213" s="125"/>
      <c r="H213" s="125"/>
      <c r="I213" s="125"/>
      <c r="J213" s="125"/>
      <c r="K213" s="126"/>
      <c r="L213" s="125"/>
      <c r="M213" s="125"/>
      <c r="N213" s="129"/>
    </row>
    <row r="214" customFormat="false" ht="15" hidden="false" customHeight="false" outlineLevel="0" collapsed="false">
      <c r="A214" s="126"/>
      <c r="B214" s="125"/>
      <c r="C214" s="125"/>
      <c r="D214" s="125"/>
      <c r="E214" s="129"/>
      <c r="F214" s="129"/>
      <c r="G214" s="125"/>
      <c r="H214" s="125"/>
      <c r="I214" s="125"/>
      <c r="J214" s="125"/>
      <c r="K214" s="126"/>
      <c r="L214" s="125"/>
      <c r="M214" s="125"/>
      <c r="N214" s="129"/>
    </row>
    <row r="215" customFormat="false" ht="15" hidden="false" customHeight="false" outlineLevel="0" collapsed="false">
      <c r="A215" s="126"/>
      <c r="B215" s="125"/>
      <c r="C215" s="125"/>
      <c r="D215" s="125"/>
      <c r="E215" s="129"/>
      <c r="F215" s="129"/>
      <c r="G215" s="125"/>
      <c r="H215" s="125"/>
      <c r="I215" s="125"/>
      <c r="J215" s="125"/>
      <c r="K215" s="126"/>
      <c r="L215" s="125"/>
      <c r="M215" s="125"/>
      <c r="N215" s="129"/>
    </row>
    <row r="216" customFormat="false" ht="15" hidden="false" customHeight="false" outlineLevel="0" collapsed="false">
      <c r="A216" s="126"/>
      <c r="B216" s="125"/>
      <c r="C216" s="125"/>
      <c r="D216" s="125"/>
      <c r="E216" s="129"/>
      <c r="F216" s="129"/>
      <c r="G216" s="125"/>
      <c r="H216" s="125"/>
      <c r="I216" s="125"/>
      <c r="J216" s="125"/>
      <c r="K216" s="126"/>
      <c r="L216" s="125"/>
      <c r="M216" s="125"/>
      <c r="N216" s="129"/>
    </row>
    <row r="217" customFormat="false" ht="15" hidden="false" customHeight="false" outlineLevel="0" collapsed="false">
      <c r="A217" s="126"/>
      <c r="B217" s="125"/>
      <c r="C217" s="125"/>
      <c r="D217" s="125"/>
      <c r="E217" s="129"/>
      <c r="F217" s="129"/>
      <c r="G217" s="125"/>
      <c r="H217" s="125"/>
      <c r="I217" s="125"/>
      <c r="J217" s="125"/>
      <c r="K217" s="126"/>
      <c r="L217" s="125"/>
      <c r="M217" s="125"/>
      <c r="N217" s="129"/>
    </row>
    <row r="218" customFormat="false" ht="15" hidden="false" customHeight="false" outlineLevel="0" collapsed="false">
      <c r="A218" s="126"/>
      <c r="B218" s="125"/>
      <c r="C218" s="125"/>
      <c r="D218" s="125"/>
      <c r="E218" s="129"/>
      <c r="F218" s="129"/>
      <c r="G218" s="125"/>
      <c r="H218" s="125"/>
      <c r="I218" s="125"/>
      <c r="J218" s="125"/>
      <c r="K218" s="126"/>
      <c r="L218" s="125"/>
      <c r="M218" s="125"/>
      <c r="N218" s="129"/>
    </row>
    <row r="219" customFormat="false" ht="15" hidden="false" customHeight="false" outlineLevel="0" collapsed="false">
      <c r="A219" s="126"/>
      <c r="B219" s="125"/>
      <c r="C219" s="125"/>
      <c r="D219" s="125"/>
      <c r="E219" s="129"/>
      <c r="F219" s="129"/>
      <c r="G219" s="125"/>
      <c r="H219" s="125"/>
      <c r="I219" s="125"/>
      <c r="J219" s="125"/>
      <c r="K219" s="126"/>
      <c r="L219" s="125"/>
      <c r="M219" s="125"/>
      <c r="N219" s="129"/>
    </row>
    <row r="220" customFormat="false" ht="15" hidden="false" customHeight="false" outlineLevel="0" collapsed="false">
      <c r="A220" s="126"/>
      <c r="B220" s="125"/>
      <c r="C220" s="125"/>
      <c r="D220" s="125"/>
      <c r="E220" s="129"/>
      <c r="F220" s="129"/>
      <c r="G220" s="125"/>
      <c r="H220" s="125"/>
      <c r="I220" s="125"/>
      <c r="J220" s="125"/>
      <c r="K220" s="126"/>
      <c r="L220" s="125"/>
      <c r="M220" s="125"/>
      <c r="N220" s="129"/>
    </row>
    <row r="221" customFormat="false" ht="15" hidden="false" customHeight="false" outlineLevel="0" collapsed="false">
      <c r="A221" s="126"/>
      <c r="B221" s="125"/>
      <c r="C221" s="125"/>
      <c r="D221" s="125"/>
      <c r="E221" s="129"/>
      <c r="F221" s="129"/>
      <c r="G221" s="125"/>
      <c r="H221" s="125"/>
      <c r="I221" s="125"/>
      <c r="J221" s="125"/>
      <c r="K221" s="126"/>
      <c r="L221" s="125"/>
      <c r="M221" s="125"/>
      <c r="N221" s="129"/>
    </row>
    <row r="222" customFormat="false" ht="15" hidden="false" customHeight="false" outlineLevel="0" collapsed="false">
      <c r="A222" s="126"/>
      <c r="B222" s="125"/>
      <c r="C222" s="125"/>
      <c r="D222" s="125"/>
      <c r="E222" s="129"/>
      <c r="F222" s="129"/>
      <c r="G222" s="125"/>
      <c r="H222" s="125"/>
      <c r="I222" s="125"/>
      <c r="J222" s="125"/>
      <c r="K222" s="126"/>
      <c r="L222" s="125"/>
      <c r="M222" s="125"/>
      <c r="N222" s="129"/>
    </row>
    <row r="223" customFormat="false" ht="15" hidden="false" customHeight="false" outlineLevel="0" collapsed="false">
      <c r="A223" s="126"/>
      <c r="B223" s="125"/>
      <c r="C223" s="125"/>
      <c r="D223" s="125"/>
      <c r="E223" s="129"/>
      <c r="F223" s="129"/>
      <c r="G223" s="125"/>
      <c r="H223" s="125"/>
      <c r="I223" s="125"/>
      <c r="J223" s="125"/>
      <c r="K223" s="126"/>
      <c r="L223" s="125"/>
      <c r="M223" s="125"/>
      <c r="N223" s="129"/>
    </row>
    <row r="224" customFormat="false" ht="15" hidden="false" customHeight="false" outlineLevel="0" collapsed="false">
      <c r="A224" s="126"/>
      <c r="B224" s="125"/>
      <c r="C224" s="125"/>
      <c r="D224" s="125"/>
      <c r="E224" s="129"/>
      <c r="F224" s="129"/>
      <c r="G224" s="125"/>
      <c r="H224" s="125"/>
      <c r="I224" s="125"/>
      <c r="J224" s="125"/>
      <c r="K224" s="126"/>
      <c r="L224" s="125"/>
      <c r="M224" s="125"/>
      <c r="N224" s="129"/>
    </row>
    <row r="225" customFormat="false" ht="15" hidden="false" customHeight="false" outlineLevel="0" collapsed="false">
      <c r="A225" s="126"/>
      <c r="B225" s="125"/>
      <c r="C225" s="125"/>
      <c r="D225" s="125"/>
      <c r="E225" s="129"/>
      <c r="F225" s="129"/>
      <c r="G225" s="125"/>
      <c r="H225" s="125"/>
      <c r="I225" s="125"/>
      <c r="J225" s="125"/>
      <c r="K225" s="126"/>
      <c r="L225" s="125"/>
      <c r="M225" s="125"/>
      <c r="N225" s="129"/>
    </row>
    <row r="226" customFormat="false" ht="15" hidden="false" customHeight="false" outlineLevel="0" collapsed="false">
      <c r="A226" s="126"/>
      <c r="B226" s="125"/>
      <c r="C226" s="125"/>
      <c r="D226" s="125"/>
      <c r="E226" s="129"/>
      <c r="F226" s="129"/>
      <c r="G226" s="125"/>
      <c r="H226" s="125"/>
      <c r="I226" s="125"/>
      <c r="J226" s="125"/>
      <c r="K226" s="126"/>
      <c r="L226" s="125"/>
      <c r="M226" s="125"/>
      <c r="N226" s="129"/>
    </row>
    <row r="227" customFormat="false" ht="15" hidden="false" customHeight="false" outlineLevel="0" collapsed="false">
      <c r="A227" s="126"/>
      <c r="B227" s="125"/>
      <c r="C227" s="125"/>
      <c r="D227" s="125"/>
      <c r="E227" s="129"/>
      <c r="F227" s="129"/>
      <c r="G227" s="125"/>
      <c r="H227" s="125"/>
      <c r="I227" s="125"/>
      <c r="J227" s="125"/>
      <c r="K227" s="126"/>
      <c r="L227" s="125"/>
      <c r="M227" s="125"/>
      <c r="N227" s="129"/>
    </row>
    <row r="228" customFormat="false" ht="15" hidden="false" customHeight="false" outlineLevel="0" collapsed="false">
      <c r="A228" s="126"/>
      <c r="B228" s="125"/>
      <c r="C228" s="125"/>
      <c r="D228" s="125"/>
      <c r="E228" s="129"/>
      <c r="F228" s="129"/>
      <c r="G228" s="125"/>
      <c r="H228" s="125"/>
      <c r="I228" s="125"/>
      <c r="J228" s="125"/>
      <c r="K228" s="126"/>
      <c r="L228" s="125"/>
      <c r="M228" s="125"/>
      <c r="N228" s="129"/>
    </row>
    <row r="229" customFormat="false" ht="15" hidden="false" customHeight="false" outlineLevel="0" collapsed="false">
      <c r="A229" s="126"/>
      <c r="B229" s="125"/>
      <c r="C229" s="125"/>
      <c r="D229" s="125"/>
      <c r="E229" s="129"/>
      <c r="F229" s="129"/>
      <c r="G229" s="125"/>
      <c r="H229" s="125"/>
      <c r="I229" s="125"/>
      <c r="J229" s="125"/>
      <c r="K229" s="126"/>
      <c r="L229" s="125"/>
      <c r="M229" s="125"/>
      <c r="N229" s="129"/>
    </row>
    <row r="230" customFormat="false" ht="15" hidden="false" customHeight="false" outlineLevel="0" collapsed="false">
      <c r="A230" s="126"/>
      <c r="B230" s="125"/>
      <c r="C230" s="125"/>
      <c r="D230" s="125"/>
      <c r="E230" s="129"/>
      <c r="F230" s="129"/>
      <c r="G230" s="125"/>
      <c r="H230" s="125"/>
      <c r="I230" s="125"/>
      <c r="J230" s="125"/>
      <c r="K230" s="126"/>
      <c r="L230" s="125"/>
      <c r="M230" s="125"/>
      <c r="N230" s="129"/>
    </row>
    <row r="231" customFormat="false" ht="15" hidden="false" customHeight="false" outlineLevel="0" collapsed="false">
      <c r="A231" s="126"/>
      <c r="B231" s="125"/>
      <c r="C231" s="125"/>
      <c r="D231" s="125"/>
      <c r="E231" s="129"/>
      <c r="F231" s="129"/>
      <c r="G231" s="125"/>
      <c r="H231" s="125"/>
      <c r="I231" s="125"/>
      <c r="J231" s="125"/>
      <c r="K231" s="126"/>
      <c r="L231" s="125"/>
      <c r="M231" s="125"/>
      <c r="N231" s="129"/>
    </row>
    <row r="232" customFormat="false" ht="15" hidden="false" customHeight="false" outlineLevel="0" collapsed="false">
      <c r="A232" s="126"/>
      <c r="B232" s="125"/>
      <c r="C232" s="125"/>
      <c r="D232" s="125"/>
      <c r="E232" s="129"/>
      <c r="F232" s="129"/>
      <c r="G232" s="125"/>
      <c r="H232" s="125"/>
      <c r="I232" s="125"/>
      <c r="J232" s="125"/>
      <c r="K232" s="126"/>
      <c r="L232" s="125"/>
      <c r="M232" s="125"/>
      <c r="N232" s="129"/>
    </row>
    <row r="233" customFormat="false" ht="15" hidden="false" customHeight="false" outlineLevel="0" collapsed="false">
      <c r="A233" s="126"/>
      <c r="B233" s="125"/>
      <c r="C233" s="125"/>
      <c r="D233" s="125"/>
      <c r="E233" s="129"/>
      <c r="F233" s="129"/>
      <c r="G233" s="125"/>
      <c r="H233" s="125"/>
      <c r="I233" s="125"/>
      <c r="J233" s="125"/>
      <c r="K233" s="126"/>
      <c r="L233" s="125"/>
      <c r="M233" s="125"/>
      <c r="N233" s="129"/>
    </row>
    <row r="234" customFormat="false" ht="15" hidden="false" customHeight="false" outlineLevel="0" collapsed="false">
      <c r="A234" s="126"/>
      <c r="B234" s="125"/>
      <c r="C234" s="125"/>
      <c r="D234" s="125"/>
      <c r="E234" s="129"/>
      <c r="F234" s="129"/>
      <c r="G234" s="125"/>
      <c r="H234" s="125"/>
      <c r="I234" s="125"/>
      <c r="J234" s="125"/>
      <c r="K234" s="126"/>
      <c r="L234" s="125"/>
      <c r="M234" s="125"/>
      <c r="N234" s="129"/>
    </row>
    <row r="235" customFormat="false" ht="15" hidden="false" customHeight="false" outlineLevel="0" collapsed="false">
      <c r="A235" s="126"/>
      <c r="B235" s="125"/>
      <c r="C235" s="125"/>
      <c r="D235" s="125"/>
      <c r="E235" s="129"/>
      <c r="F235" s="129"/>
      <c r="G235" s="125"/>
      <c r="H235" s="125"/>
      <c r="I235" s="125"/>
      <c r="J235" s="125"/>
      <c r="K235" s="126"/>
      <c r="L235" s="125"/>
      <c r="M235" s="125"/>
      <c r="N235" s="129"/>
    </row>
    <row r="236" customFormat="false" ht="15" hidden="false" customHeight="false" outlineLevel="0" collapsed="false">
      <c r="A236" s="126"/>
      <c r="B236" s="125"/>
      <c r="C236" s="125"/>
      <c r="D236" s="125"/>
      <c r="E236" s="129"/>
      <c r="F236" s="129"/>
      <c r="G236" s="125"/>
      <c r="H236" s="125"/>
      <c r="I236" s="125"/>
      <c r="J236" s="125"/>
      <c r="K236" s="126"/>
      <c r="L236" s="125"/>
      <c r="M236" s="125"/>
      <c r="N236" s="129"/>
    </row>
    <row r="237" customFormat="false" ht="15" hidden="false" customHeight="false" outlineLevel="0" collapsed="false">
      <c r="A237" s="126"/>
      <c r="B237" s="125"/>
      <c r="C237" s="125"/>
      <c r="D237" s="125"/>
      <c r="E237" s="129"/>
      <c r="F237" s="129"/>
      <c r="G237" s="125"/>
      <c r="H237" s="125"/>
      <c r="I237" s="125"/>
      <c r="J237" s="125"/>
      <c r="K237" s="126"/>
      <c r="L237" s="125"/>
      <c r="M237" s="125"/>
      <c r="N237" s="129"/>
    </row>
    <row r="238" customFormat="false" ht="15" hidden="false" customHeight="false" outlineLevel="0" collapsed="false">
      <c r="A238" s="126"/>
      <c r="B238" s="125"/>
      <c r="C238" s="125"/>
      <c r="D238" s="125"/>
      <c r="E238" s="129"/>
      <c r="F238" s="129"/>
      <c r="G238" s="125"/>
      <c r="H238" s="125"/>
      <c r="I238" s="125"/>
      <c r="J238" s="125"/>
      <c r="K238" s="126"/>
      <c r="L238" s="125"/>
      <c r="M238" s="125"/>
      <c r="N238" s="129"/>
    </row>
    <row r="239" customFormat="false" ht="15" hidden="false" customHeight="false" outlineLevel="0" collapsed="false">
      <c r="A239" s="126"/>
      <c r="B239" s="125"/>
      <c r="C239" s="125"/>
      <c r="D239" s="125"/>
      <c r="E239" s="129"/>
      <c r="F239" s="129"/>
      <c r="G239" s="125"/>
      <c r="H239" s="125"/>
      <c r="I239" s="125"/>
      <c r="J239" s="125"/>
      <c r="K239" s="126"/>
      <c r="L239" s="125"/>
      <c r="M239" s="125"/>
      <c r="N239" s="129"/>
    </row>
    <row r="240" customFormat="false" ht="15" hidden="false" customHeight="false" outlineLevel="0" collapsed="false">
      <c r="A240" s="126"/>
      <c r="B240" s="125"/>
      <c r="C240" s="125"/>
      <c r="D240" s="125"/>
      <c r="E240" s="129"/>
      <c r="F240" s="129"/>
      <c r="G240" s="125"/>
      <c r="H240" s="125"/>
      <c r="I240" s="125"/>
      <c r="J240" s="125"/>
      <c r="K240" s="126"/>
      <c r="L240" s="125"/>
      <c r="M240" s="125"/>
      <c r="N240" s="129"/>
    </row>
    <row r="241" customFormat="false" ht="15" hidden="false" customHeight="false" outlineLevel="0" collapsed="false">
      <c r="A241" s="126"/>
      <c r="B241" s="125"/>
      <c r="C241" s="125"/>
      <c r="D241" s="125"/>
      <c r="E241" s="129"/>
      <c r="F241" s="129"/>
      <c r="G241" s="125"/>
      <c r="H241" s="125"/>
      <c r="I241" s="125"/>
      <c r="J241" s="125"/>
      <c r="K241" s="126"/>
      <c r="L241" s="125"/>
      <c r="M241" s="125"/>
      <c r="N241" s="129"/>
    </row>
    <row r="242" customFormat="false" ht="15" hidden="false" customHeight="false" outlineLevel="0" collapsed="false">
      <c r="A242" s="126"/>
      <c r="B242" s="125"/>
      <c r="C242" s="125"/>
      <c r="D242" s="125"/>
      <c r="E242" s="129"/>
      <c r="F242" s="129"/>
      <c r="G242" s="125"/>
      <c r="H242" s="125"/>
      <c r="I242" s="125"/>
      <c r="J242" s="125"/>
      <c r="K242" s="126"/>
      <c r="L242" s="125"/>
      <c r="M242" s="125"/>
      <c r="N242" s="129"/>
    </row>
    <row r="243" customFormat="false" ht="15" hidden="false" customHeight="false" outlineLevel="0" collapsed="false">
      <c r="A243" s="126"/>
      <c r="B243" s="125"/>
      <c r="C243" s="125"/>
      <c r="D243" s="125"/>
      <c r="E243" s="129"/>
      <c r="F243" s="129"/>
      <c r="G243" s="125"/>
      <c r="H243" s="125"/>
      <c r="I243" s="125"/>
      <c r="J243" s="125"/>
      <c r="K243" s="126"/>
      <c r="L243" s="125"/>
      <c r="M243" s="125"/>
      <c r="N243" s="129"/>
    </row>
    <row r="244" customFormat="false" ht="15" hidden="false" customHeight="false" outlineLevel="0" collapsed="false">
      <c r="A244" s="126"/>
      <c r="B244" s="125"/>
      <c r="C244" s="125"/>
      <c r="D244" s="125"/>
      <c r="E244" s="129"/>
      <c r="F244" s="129"/>
      <c r="G244" s="125"/>
      <c r="H244" s="125"/>
      <c r="I244" s="125"/>
      <c r="J244" s="125"/>
      <c r="K244" s="126"/>
      <c r="L244" s="125"/>
      <c r="M244" s="125"/>
      <c r="N244" s="129"/>
    </row>
    <row r="245" customFormat="false" ht="15" hidden="false" customHeight="false" outlineLevel="0" collapsed="false">
      <c r="A245" s="126"/>
      <c r="B245" s="125"/>
      <c r="C245" s="125"/>
      <c r="D245" s="125"/>
      <c r="E245" s="129"/>
      <c r="F245" s="129"/>
      <c r="G245" s="125"/>
      <c r="H245" s="125"/>
      <c r="I245" s="125"/>
      <c r="J245" s="125"/>
      <c r="K245" s="126"/>
      <c r="L245" s="125"/>
      <c r="M245" s="125"/>
      <c r="N245" s="129"/>
    </row>
    <row r="246" customFormat="false" ht="15" hidden="false" customHeight="false" outlineLevel="0" collapsed="false">
      <c r="A246" s="126"/>
      <c r="B246" s="125"/>
      <c r="C246" s="125"/>
      <c r="D246" s="125"/>
      <c r="E246" s="129"/>
      <c r="F246" s="129"/>
      <c r="G246" s="125"/>
      <c r="H246" s="125"/>
      <c r="I246" s="125"/>
      <c r="J246" s="125"/>
      <c r="K246" s="126"/>
      <c r="L246" s="125"/>
      <c r="M246" s="125"/>
      <c r="N246" s="129"/>
    </row>
    <row r="247" customFormat="false" ht="15" hidden="false" customHeight="false" outlineLevel="0" collapsed="false">
      <c r="A247" s="126"/>
      <c r="B247" s="125"/>
      <c r="C247" s="125"/>
      <c r="D247" s="125"/>
      <c r="E247" s="129"/>
      <c r="F247" s="129"/>
      <c r="G247" s="125"/>
      <c r="H247" s="125"/>
      <c r="I247" s="125"/>
      <c r="J247" s="125"/>
      <c r="K247" s="126"/>
      <c r="L247" s="125"/>
      <c r="M247" s="125"/>
      <c r="N247" s="129"/>
    </row>
    <row r="248" customFormat="false" ht="15" hidden="false" customHeight="false" outlineLevel="0" collapsed="false">
      <c r="A248" s="126"/>
      <c r="B248" s="125"/>
      <c r="C248" s="125"/>
      <c r="D248" s="125"/>
      <c r="E248" s="129"/>
      <c r="F248" s="129"/>
      <c r="G248" s="125"/>
      <c r="H248" s="125"/>
      <c r="I248" s="125"/>
      <c r="J248" s="125"/>
      <c r="K248" s="126"/>
      <c r="L248" s="125"/>
      <c r="M248" s="125"/>
      <c r="N248" s="129"/>
    </row>
    <row r="249" customFormat="false" ht="15" hidden="false" customHeight="false" outlineLevel="0" collapsed="false">
      <c r="A249" s="126"/>
      <c r="B249" s="125"/>
      <c r="C249" s="125"/>
      <c r="D249" s="125"/>
      <c r="E249" s="129"/>
      <c r="F249" s="129"/>
      <c r="G249" s="125"/>
      <c r="H249" s="125"/>
      <c r="I249" s="125"/>
      <c r="J249" s="125"/>
      <c r="K249" s="126"/>
      <c r="L249" s="125"/>
      <c r="M249" s="125"/>
      <c r="N249" s="129"/>
    </row>
    <row r="250" customFormat="false" ht="15" hidden="false" customHeight="false" outlineLevel="0" collapsed="false">
      <c r="A250" s="126"/>
      <c r="B250" s="125"/>
      <c r="C250" s="125"/>
      <c r="D250" s="125"/>
      <c r="E250" s="129"/>
      <c r="F250" s="129"/>
      <c r="G250" s="125"/>
      <c r="H250" s="125"/>
      <c r="I250" s="125"/>
      <c r="J250" s="125"/>
      <c r="K250" s="126"/>
      <c r="L250" s="125"/>
      <c r="M250" s="125"/>
      <c r="N250" s="129"/>
    </row>
    <row r="251" customFormat="false" ht="15" hidden="false" customHeight="false" outlineLevel="0" collapsed="false">
      <c r="A251" s="126"/>
      <c r="B251" s="125"/>
      <c r="C251" s="125"/>
      <c r="D251" s="125"/>
      <c r="E251" s="129"/>
      <c r="F251" s="129"/>
      <c r="G251" s="125"/>
      <c r="H251" s="125"/>
      <c r="I251" s="125"/>
      <c r="J251" s="125"/>
      <c r="K251" s="126"/>
      <c r="L251" s="125"/>
      <c r="M251" s="125"/>
      <c r="N251" s="129"/>
    </row>
    <row r="252" customFormat="false" ht="15" hidden="false" customHeight="false" outlineLevel="0" collapsed="false">
      <c r="A252" s="126"/>
      <c r="B252" s="125"/>
      <c r="C252" s="125"/>
      <c r="D252" s="125"/>
      <c r="E252" s="129"/>
      <c r="F252" s="129"/>
      <c r="G252" s="125"/>
      <c r="H252" s="125"/>
      <c r="I252" s="125"/>
      <c r="J252" s="125"/>
      <c r="K252" s="126"/>
      <c r="L252" s="125"/>
      <c r="M252" s="125"/>
      <c r="N252" s="129"/>
    </row>
    <row r="253" customFormat="false" ht="15" hidden="false" customHeight="false" outlineLevel="0" collapsed="false">
      <c r="A253" s="126"/>
      <c r="B253" s="125"/>
      <c r="C253" s="125"/>
      <c r="D253" s="125"/>
      <c r="E253" s="129"/>
      <c r="F253" s="129"/>
      <c r="G253" s="125"/>
      <c r="H253" s="125"/>
      <c r="I253" s="125"/>
      <c r="J253" s="125"/>
      <c r="K253" s="126"/>
      <c r="L253" s="125"/>
      <c r="M253" s="125"/>
      <c r="N253" s="129"/>
    </row>
    <row r="254" customFormat="false" ht="15" hidden="false" customHeight="false" outlineLevel="0" collapsed="false">
      <c r="A254" s="126"/>
      <c r="B254" s="125"/>
      <c r="C254" s="125"/>
      <c r="D254" s="125"/>
      <c r="E254" s="129"/>
      <c r="F254" s="129"/>
      <c r="G254" s="125"/>
      <c r="H254" s="125"/>
      <c r="I254" s="125"/>
      <c r="J254" s="125"/>
      <c r="K254" s="126"/>
      <c r="L254" s="125"/>
      <c r="M254" s="125"/>
      <c r="N254" s="129"/>
    </row>
    <row r="255" customFormat="false" ht="15" hidden="false" customHeight="false" outlineLevel="0" collapsed="false">
      <c r="A255" s="126"/>
      <c r="B255" s="125"/>
      <c r="C255" s="125"/>
      <c r="D255" s="125"/>
      <c r="E255" s="129"/>
      <c r="F255" s="129"/>
      <c r="G255" s="125"/>
      <c r="H255" s="125"/>
      <c r="I255" s="125"/>
      <c r="J255" s="125"/>
      <c r="K255" s="126"/>
      <c r="L255" s="125"/>
      <c r="M255" s="125"/>
      <c r="N255" s="129"/>
    </row>
    <row r="256" customFormat="false" ht="15" hidden="false" customHeight="false" outlineLevel="0" collapsed="false">
      <c r="A256" s="126"/>
      <c r="B256" s="125"/>
      <c r="C256" s="125"/>
      <c r="D256" s="125"/>
      <c r="E256" s="129"/>
      <c r="F256" s="129"/>
      <c r="G256" s="125"/>
      <c r="H256" s="125"/>
      <c r="I256" s="125"/>
      <c r="J256" s="125"/>
      <c r="K256" s="126"/>
      <c r="L256" s="125"/>
      <c r="M256" s="125"/>
      <c r="N256" s="129"/>
    </row>
    <row r="257" customFormat="false" ht="15" hidden="false" customHeight="false" outlineLevel="0" collapsed="false">
      <c r="A257" s="126"/>
      <c r="B257" s="125"/>
      <c r="C257" s="125"/>
      <c r="D257" s="125"/>
      <c r="E257" s="129"/>
      <c r="F257" s="129"/>
      <c r="G257" s="125"/>
      <c r="H257" s="125"/>
      <c r="I257" s="125"/>
      <c r="J257" s="125"/>
      <c r="K257" s="126"/>
      <c r="L257" s="125"/>
      <c r="M257" s="125"/>
      <c r="N257" s="129"/>
    </row>
    <row r="258" customFormat="false" ht="15" hidden="false" customHeight="false" outlineLevel="0" collapsed="false">
      <c r="A258" s="126"/>
      <c r="B258" s="125"/>
      <c r="C258" s="125"/>
      <c r="D258" s="125"/>
      <c r="E258" s="129"/>
      <c r="F258" s="129"/>
      <c r="G258" s="125"/>
      <c r="H258" s="125"/>
      <c r="I258" s="125"/>
      <c r="J258" s="125"/>
      <c r="K258" s="126"/>
      <c r="L258" s="125"/>
      <c r="M258" s="125"/>
      <c r="N258" s="129"/>
    </row>
    <row r="259" customFormat="false" ht="15" hidden="false" customHeight="false" outlineLevel="0" collapsed="false">
      <c r="A259" s="126"/>
      <c r="B259" s="125"/>
      <c r="C259" s="125"/>
      <c r="D259" s="125"/>
      <c r="E259" s="129"/>
      <c r="F259" s="129"/>
      <c r="G259" s="125"/>
      <c r="H259" s="125"/>
      <c r="I259" s="125"/>
      <c r="J259" s="125"/>
      <c r="K259" s="126"/>
      <c r="L259" s="125"/>
      <c r="M259" s="125"/>
      <c r="N259" s="129"/>
    </row>
    <row r="260" customFormat="false" ht="15" hidden="false" customHeight="false" outlineLevel="0" collapsed="false">
      <c r="A260" s="126"/>
      <c r="B260" s="125"/>
      <c r="C260" s="125"/>
      <c r="D260" s="125"/>
      <c r="E260" s="129"/>
      <c r="F260" s="129"/>
      <c r="G260" s="125"/>
      <c r="H260" s="125"/>
      <c r="I260" s="125"/>
      <c r="J260" s="125"/>
      <c r="K260" s="126"/>
      <c r="L260" s="125"/>
      <c r="M260" s="125"/>
      <c r="N260" s="129"/>
    </row>
    <row r="261" customFormat="false" ht="15" hidden="false" customHeight="false" outlineLevel="0" collapsed="false">
      <c r="A261" s="126"/>
      <c r="B261" s="125"/>
      <c r="C261" s="125"/>
      <c r="D261" s="125"/>
      <c r="E261" s="129"/>
      <c r="F261" s="129"/>
      <c r="G261" s="125"/>
      <c r="H261" s="125"/>
      <c r="I261" s="125"/>
      <c r="J261" s="125"/>
      <c r="K261" s="126"/>
      <c r="L261" s="125"/>
      <c r="M261" s="125"/>
      <c r="N261" s="129"/>
    </row>
    <row r="262" customFormat="false" ht="15" hidden="false" customHeight="false" outlineLevel="0" collapsed="false">
      <c r="A262" s="126"/>
      <c r="B262" s="125"/>
      <c r="C262" s="125"/>
      <c r="D262" s="125"/>
      <c r="E262" s="129"/>
      <c r="F262" s="129"/>
      <c r="G262" s="125"/>
      <c r="H262" s="125"/>
      <c r="I262" s="125"/>
      <c r="J262" s="125"/>
      <c r="K262" s="126"/>
      <c r="L262" s="125"/>
      <c r="M262" s="125"/>
      <c r="N262" s="129"/>
    </row>
    <row r="263" customFormat="false" ht="15" hidden="false" customHeight="false" outlineLevel="0" collapsed="false">
      <c r="A263" s="126"/>
      <c r="B263" s="125"/>
      <c r="C263" s="125"/>
      <c r="D263" s="125"/>
      <c r="E263" s="129"/>
      <c r="F263" s="129"/>
      <c r="G263" s="125"/>
      <c r="H263" s="125"/>
      <c r="I263" s="125"/>
      <c r="J263" s="125"/>
      <c r="K263" s="126"/>
      <c r="L263" s="125"/>
      <c r="M263" s="125"/>
      <c r="N263" s="129"/>
    </row>
    <row r="264" customFormat="false" ht="15" hidden="false" customHeight="false" outlineLevel="0" collapsed="false">
      <c r="A264" s="126"/>
      <c r="B264" s="125"/>
      <c r="C264" s="125"/>
      <c r="D264" s="125"/>
      <c r="E264" s="129"/>
      <c r="F264" s="129"/>
      <c r="G264" s="125"/>
      <c r="H264" s="125"/>
      <c r="I264" s="125"/>
      <c r="J264" s="125"/>
      <c r="K264" s="126"/>
      <c r="L264" s="125"/>
      <c r="M264" s="125"/>
      <c r="N264" s="129"/>
    </row>
    <row r="265" customFormat="false" ht="15" hidden="false" customHeight="false" outlineLevel="0" collapsed="false">
      <c r="A265" s="126"/>
      <c r="B265" s="125"/>
      <c r="C265" s="125"/>
      <c r="D265" s="125"/>
      <c r="E265" s="129"/>
      <c r="F265" s="129"/>
      <c r="G265" s="125"/>
      <c r="H265" s="125"/>
      <c r="I265" s="125"/>
      <c r="J265" s="125"/>
      <c r="K265" s="126"/>
      <c r="L265" s="125"/>
      <c r="M265" s="125"/>
      <c r="N265" s="129"/>
    </row>
    <row r="266" customFormat="false" ht="15" hidden="false" customHeight="false" outlineLevel="0" collapsed="false">
      <c r="A266" s="126"/>
      <c r="B266" s="125"/>
      <c r="C266" s="125"/>
      <c r="D266" s="125"/>
      <c r="E266" s="129"/>
      <c r="F266" s="129"/>
      <c r="G266" s="125"/>
      <c r="H266" s="125"/>
      <c r="I266" s="125"/>
      <c r="J266" s="125"/>
      <c r="K266" s="126"/>
      <c r="L266" s="125"/>
      <c r="M266" s="125"/>
      <c r="N266" s="129"/>
    </row>
    <row r="267" customFormat="false" ht="15" hidden="false" customHeight="false" outlineLevel="0" collapsed="false">
      <c r="A267" s="126"/>
      <c r="B267" s="125"/>
      <c r="C267" s="125"/>
      <c r="D267" s="125"/>
      <c r="E267" s="129"/>
      <c r="F267" s="129"/>
      <c r="G267" s="125"/>
      <c r="H267" s="125"/>
      <c r="I267" s="125"/>
      <c r="J267" s="125"/>
      <c r="K267" s="126"/>
      <c r="L267" s="125"/>
      <c r="M267" s="125"/>
      <c r="N267" s="129"/>
    </row>
    <row r="268" customFormat="false" ht="15" hidden="false" customHeight="false" outlineLevel="0" collapsed="false">
      <c r="A268" s="126"/>
      <c r="B268" s="125"/>
      <c r="C268" s="125"/>
      <c r="D268" s="125"/>
      <c r="E268" s="129"/>
      <c r="F268" s="129"/>
      <c r="G268" s="125"/>
      <c r="H268" s="125"/>
      <c r="I268" s="125"/>
      <c r="J268" s="125"/>
      <c r="K268" s="126"/>
      <c r="L268" s="125"/>
      <c r="M268" s="125"/>
      <c r="N268" s="129"/>
    </row>
    <row r="269" customFormat="false" ht="15" hidden="false" customHeight="false" outlineLevel="0" collapsed="false">
      <c r="A269" s="126"/>
      <c r="B269" s="125"/>
      <c r="C269" s="125"/>
      <c r="D269" s="125"/>
      <c r="E269" s="129"/>
      <c r="F269" s="129"/>
      <c r="G269" s="125"/>
      <c r="H269" s="125"/>
      <c r="I269" s="125"/>
      <c r="J269" s="125"/>
      <c r="K269" s="126"/>
      <c r="L269" s="125"/>
      <c r="M269" s="125"/>
      <c r="N269" s="129"/>
    </row>
    <row r="270" customFormat="false" ht="15" hidden="false" customHeight="false" outlineLevel="0" collapsed="false">
      <c r="A270" s="126"/>
      <c r="B270" s="125"/>
      <c r="C270" s="125"/>
      <c r="D270" s="125"/>
      <c r="E270" s="129"/>
      <c r="F270" s="129"/>
      <c r="G270" s="125"/>
      <c r="H270" s="125"/>
      <c r="I270" s="125"/>
      <c r="J270" s="125"/>
      <c r="K270" s="126"/>
      <c r="L270" s="125"/>
      <c r="M270" s="125"/>
      <c r="N270" s="129"/>
    </row>
    <row r="271" customFormat="false" ht="15" hidden="false" customHeight="false" outlineLevel="0" collapsed="false">
      <c r="A271" s="126"/>
      <c r="B271" s="125"/>
      <c r="C271" s="125"/>
      <c r="D271" s="125"/>
      <c r="E271" s="129"/>
      <c r="F271" s="129"/>
      <c r="G271" s="125"/>
      <c r="H271" s="125"/>
      <c r="I271" s="125"/>
      <c r="J271" s="125"/>
      <c r="K271" s="126"/>
      <c r="L271" s="125"/>
      <c r="M271" s="125"/>
      <c r="N271" s="129"/>
    </row>
    <row r="272" customFormat="false" ht="15" hidden="false" customHeight="false" outlineLevel="0" collapsed="false">
      <c r="A272" s="126"/>
      <c r="B272" s="125"/>
      <c r="C272" s="125"/>
      <c r="D272" s="125"/>
      <c r="E272" s="129"/>
      <c r="F272" s="129"/>
      <c r="G272" s="125"/>
      <c r="H272" s="125"/>
      <c r="I272" s="125"/>
      <c r="J272" s="125"/>
      <c r="K272" s="126"/>
      <c r="L272" s="125"/>
      <c r="M272" s="125"/>
      <c r="N272" s="129"/>
    </row>
    <row r="273" customFormat="false" ht="15" hidden="false" customHeight="false" outlineLevel="0" collapsed="false">
      <c r="A273" s="126"/>
      <c r="B273" s="125"/>
      <c r="C273" s="125"/>
      <c r="D273" s="125"/>
      <c r="E273" s="129"/>
      <c r="F273" s="129"/>
      <c r="G273" s="125"/>
      <c r="H273" s="125"/>
      <c r="I273" s="125"/>
      <c r="J273" s="125"/>
      <c r="K273" s="126"/>
      <c r="L273" s="125"/>
      <c r="M273" s="125"/>
      <c r="N273" s="129"/>
    </row>
    <row r="274" customFormat="false" ht="15" hidden="false" customHeight="false" outlineLevel="0" collapsed="false">
      <c r="A274" s="126"/>
      <c r="B274" s="125"/>
      <c r="C274" s="125"/>
      <c r="D274" s="125"/>
      <c r="E274" s="129"/>
      <c r="F274" s="129"/>
      <c r="G274" s="125"/>
      <c r="H274" s="125"/>
      <c r="I274" s="125"/>
      <c r="J274" s="125"/>
      <c r="K274" s="126"/>
      <c r="L274" s="125"/>
      <c r="M274" s="125"/>
      <c r="N274" s="129"/>
    </row>
    <row r="275" customFormat="false" ht="15" hidden="false" customHeight="false" outlineLevel="0" collapsed="false">
      <c r="A275" s="126"/>
      <c r="B275" s="125"/>
      <c r="C275" s="125"/>
      <c r="D275" s="125"/>
      <c r="E275" s="129"/>
      <c r="F275" s="129"/>
      <c r="G275" s="125"/>
      <c r="H275" s="125"/>
      <c r="I275" s="125"/>
      <c r="J275" s="125"/>
      <c r="K275" s="126"/>
      <c r="L275" s="125"/>
      <c r="M275" s="125"/>
      <c r="N275" s="129"/>
    </row>
    <row r="276" customFormat="false" ht="15" hidden="false" customHeight="false" outlineLevel="0" collapsed="false">
      <c r="A276" s="126"/>
      <c r="B276" s="125"/>
      <c r="C276" s="125"/>
      <c r="D276" s="125"/>
      <c r="E276" s="129"/>
      <c r="F276" s="129"/>
      <c r="G276" s="125"/>
      <c r="H276" s="125"/>
      <c r="I276" s="125"/>
      <c r="J276" s="125"/>
      <c r="K276" s="126"/>
      <c r="L276" s="125"/>
      <c r="M276" s="125"/>
      <c r="N276" s="129"/>
    </row>
    <row r="277" customFormat="false" ht="15" hidden="false" customHeight="false" outlineLevel="0" collapsed="false">
      <c r="A277" s="126"/>
      <c r="B277" s="125"/>
      <c r="C277" s="125"/>
      <c r="D277" s="125"/>
      <c r="E277" s="129"/>
      <c r="F277" s="129"/>
      <c r="G277" s="125"/>
      <c r="H277" s="125"/>
      <c r="I277" s="125"/>
      <c r="J277" s="125"/>
      <c r="K277" s="126"/>
      <c r="L277" s="125"/>
      <c r="M277" s="125"/>
      <c r="N277" s="129"/>
    </row>
    <row r="278" customFormat="false" ht="15" hidden="false" customHeight="false" outlineLevel="0" collapsed="false">
      <c r="A278" s="126"/>
      <c r="B278" s="125"/>
      <c r="C278" s="125"/>
      <c r="D278" s="125"/>
      <c r="E278" s="129"/>
      <c r="F278" s="129"/>
      <c r="G278" s="125"/>
      <c r="H278" s="125"/>
      <c r="I278" s="125"/>
      <c r="J278" s="125"/>
      <c r="K278" s="126"/>
      <c r="L278" s="125"/>
      <c r="M278" s="125"/>
      <c r="N278" s="129"/>
    </row>
    <row r="279" customFormat="false" ht="15" hidden="false" customHeight="false" outlineLevel="0" collapsed="false">
      <c r="A279" s="126"/>
      <c r="B279" s="125"/>
      <c r="C279" s="125"/>
      <c r="D279" s="125"/>
      <c r="E279" s="129"/>
      <c r="F279" s="129"/>
      <c r="G279" s="125"/>
      <c r="H279" s="125"/>
      <c r="I279" s="125"/>
      <c r="J279" s="125"/>
      <c r="K279" s="126"/>
      <c r="L279" s="125"/>
      <c r="M279" s="125"/>
      <c r="N279" s="129"/>
    </row>
    <row r="280" customFormat="false" ht="15" hidden="false" customHeight="false" outlineLevel="0" collapsed="false">
      <c r="A280" s="126"/>
      <c r="B280" s="125"/>
      <c r="C280" s="125"/>
      <c r="D280" s="125"/>
      <c r="E280" s="129"/>
      <c r="F280" s="129"/>
      <c r="G280" s="125"/>
      <c r="H280" s="125"/>
      <c r="I280" s="125"/>
      <c r="J280" s="125"/>
      <c r="K280" s="126"/>
      <c r="L280" s="125"/>
      <c r="M280" s="125"/>
      <c r="N280" s="129"/>
    </row>
    <row r="281" customFormat="false" ht="15" hidden="false" customHeight="false" outlineLevel="0" collapsed="false">
      <c r="A281" s="126"/>
      <c r="B281" s="125"/>
      <c r="C281" s="125"/>
      <c r="D281" s="125"/>
      <c r="E281" s="129"/>
      <c r="F281" s="129"/>
      <c r="G281" s="125"/>
      <c r="H281" s="125"/>
      <c r="I281" s="125"/>
      <c r="J281" s="125"/>
      <c r="K281" s="126"/>
      <c r="L281" s="125"/>
      <c r="M281" s="125"/>
      <c r="N281" s="129"/>
    </row>
    <row r="282" customFormat="false" ht="15" hidden="false" customHeight="false" outlineLevel="0" collapsed="false">
      <c r="A282" s="126"/>
      <c r="B282" s="125"/>
      <c r="C282" s="125"/>
      <c r="D282" s="125"/>
      <c r="E282" s="129"/>
      <c r="F282" s="129"/>
      <c r="G282" s="125"/>
      <c r="H282" s="125"/>
      <c r="I282" s="125"/>
      <c r="J282" s="125"/>
      <c r="K282" s="126"/>
      <c r="L282" s="125"/>
      <c r="M282" s="125"/>
      <c r="N282" s="129"/>
    </row>
    <row r="283" customFormat="false" ht="15" hidden="false" customHeight="false" outlineLevel="0" collapsed="false">
      <c r="A283" s="126"/>
      <c r="B283" s="125"/>
      <c r="C283" s="125"/>
      <c r="D283" s="125"/>
      <c r="E283" s="129"/>
      <c r="F283" s="129"/>
      <c r="G283" s="125"/>
      <c r="H283" s="125"/>
      <c r="I283" s="125"/>
      <c r="J283" s="125"/>
      <c r="K283" s="126"/>
      <c r="L283" s="125"/>
      <c r="M283" s="125"/>
      <c r="N283" s="129"/>
    </row>
    <row r="284" customFormat="false" ht="15" hidden="false" customHeight="false" outlineLevel="0" collapsed="false">
      <c r="A284" s="126"/>
      <c r="B284" s="125"/>
      <c r="C284" s="125"/>
      <c r="D284" s="125"/>
      <c r="E284" s="129"/>
      <c r="F284" s="129"/>
      <c r="G284" s="125"/>
      <c r="H284" s="125"/>
      <c r="I284" s="125"/>
      <c r="J284" s="125"/>
      <c r="K284" s="126"/>
      <c r="L284" s="125"/>
      <c r="M284" s="125"/>
      <c r="N284" s="129"/>
    </row>
    <row r="285" customFormat="false" ht="15" hidden="false" customHeight="false" outlineLevel="0" collapsed="false">
      <c r="A285" s="126"/>
      <c r="B285" s="125"/>
      <c r="C285" s="125"/>
      <c r="D285" s="125"/>
      <c r="E285" s="129"/>
      <c r="F285" s="129"/>
      <c r="G285" s="125"/>
      <c r="H285" s="125"/>
      <c r="I285" s="125"/>
      <c r="J285" s="125"/>
      <c r="K285" s="126"/>
      <c r="L285" s="125"/>
      <c r="M285" s="125"/>
      <c r="N285" s="129"/>
    </row>
    <row r="286" customFormat="false" ht="15" hidden="false" customHeight="false" outlineLevel="0" collapsed="false">
      <c r="A286" s="126"/>
      <c r="B286" s="125"/>
      <c r="C286" s="125"/>
      <c r="D286" s="125"/>
      <c r="E286" s="129"/>
      <c r="F286" s="129"/>
      <c r="G286" s="125"/>
      <c r="H286" s="125"/>
      <c r="I286" s="125"/>
      <c r="J286" s="125"/>
      <c r="K286" s="126"/>
      <c r="L286" s="125"/>
      <c r="M286" s="125"/>
      <c r="N286" s="129"/>
    </row>
    <row r="287" customFormat="false" ht="15" hidden="false" customHeight="false" outlineLevel="0" collapsed="false">
      <c r="A287" s="126"/>
      <c r="B287" s="125"/>
      <c r="C287" s="125"/>
      <c r="D287" s="125"/>
      <c r="E287" s="129"/>
      <c r="F287" s="129"/>
      <c r="G287" s="125"/>
      <c r="H287" s="125"/>
      <c r="I287" s="125"/>
      <c r="J287" s="125"/>
      <c r="K287" s="126"/>
      <c r="L287" s="125"/>
      <c r="M287" s="125"/>
      <c r="N287" s="129"/>
    </row>
    <row r="288" customFormat="false" ht="15" hidden="false" customHeight="false" outlineLevel="0" collapsed="false">
      <c r="A288" s="126"/>
      <c r="B288" s="125"/>
      <c r="C288" s="125"/>
      <c r="D288" s="125"/>
      <c r="E288" s="129"/>
      <c r="F288" s="129"/>
      <c r="G288" s="125"/>
      <c r="H288" s="125"/>
      <c r="I288" s="125"/>
      <c r="J288" s="125"/>
      <c r="K288" s="126"/>
      <c r="L288" s="125"/>
      <c r="M288" s="125"/>
      <c r="N288" s="129"/>
    </row>
    <row r="289" customFormat="false" ht="15" hidden="false" customHeight="false" outlineLevel="0" collapsed="false">
      <c r="A289" s="126"/>
      <c r="B289" s="125"/>
      <c r="C289" s="125"/>
      <c r="D289" s="125"/>
      <c r="E289" s="129"/>
      <c r="F289" s="129"/>
      <c r="G289" s="125"/>
      <c r="H289" s="125"/>
      <c r="I289" s="125"/>
      <c r="J289" s="125"/>
      <c r="K289" s="126"/>
      <c r="L289" s="125"/>
      <c r="M289" s="125"/>
      <c r="N289" s="129"/>
    </row>
    <row r="290" customFormat="false" ht="15" hidden="false" customHeight="false" outlineLevel="0" collapsed="false">
      <c r="A290" s="126"/>
      <c r="B290" s="125"/>
      <c r="C290" s="125"/>
      <c r="D290" s="125"/>
      <c r="E290" s="129"/>
      <c r="F290" s="129"/>
      <c r="G290" s="125"/>
      <c r="H290" s="125"/>
      <c r="I290" s="125"/>
      <c r="J290" s="125"/>
      <c r="K290" s="126"/>
      <c r="L290" s="125"/>
      <c r="M290" s="125"/>
      <c r="N290" s="129"/>
    </row>
    <row r="291" customFormat="false" ht="15" hidden="false" customHeight="false" outlineLevel="0" collapsed="false">
      <c r="A291" s="126"/>
      <c r="B291" s="125"/>
      <c r="C291" s="125"/>
      <c r="D291" s="125"/>
      <c r="E291" s="129"/>
      <c r="F291" s="129"/>
      <c r="G291" s="125"/>
      <c r="H291" s="125"/>
      <c r="I291" s="125"/>
      <c r="J291" s="125"/>
      <c r="K291" s="126"/>
      <c r="L291" s="125"/>
      <c r="M291" s="125"/>
      <c r="N291" s="129"/>
    </row>
    <row r="292" customFormat="false" ht="15" hidden="false" customHeight="false" outlineLevel="0" collapsed="false">
      <c r="A292" s="126"/>
      <c r="B292" s="125"/>
      <c r="C292" s="125"/>
      <c r="D292" s="125"/>
      <c r="E292" s="129"/>
      <c r="F292" s="129"/>
      <c r="G292" s="125"/>
      <c r="H292" s="125"/>
      <c r="I292" s="125"/>
      <c r="J292" s="125"/>
      <c r="K292" s="126"/>
      <c r="L292" s="125"/>
      <c r="M292" s="125"/>
      <c r="N292" s="129"/>
    </row>
    <row r="293" customFormat="false" ht="15" hidden="false" customHeight="false" outlineLevel="0" collapsed="false">
      <c r="A293" s="126"/>
      <c r="B293" s="125"/>
      <c r="C293" s="125"/>
      <c r="D293" s="125"/>
      <c r="E293" s="129"/>
      <c r="F293" s="129"/>
      <c r="G293" s="125"/>
      <c r="H293" s="125"/>
      <c r="I293" s="125"/>
      <c r="J293" s="125"/>
      <c r="K293" s="126"/>
      <c r="L293" s="125"/>
      <c r="M293" s="125"/>
      <c r="N293" s="129"/>
    </row>
    <row r="294" customFormat="false" ht="15" hidden="false" customHeight="false" outlineLevel="0" collapsed="false">
      <c r="A294" s="126"/>
      <c r="B294" s="125"/>
      <c r="C294" s="125"/>
      <c r="D294" s="125"/>
      <c r="E294" s="129"/>
      <c r="F294" s="129"/>
      <c r="G294" s="125"/>
      <c r="H294" s="125"/>
      <c r="I294" s="125"/>
      <c r="J294" s="125"/>
      <c r="K294" s="126"/>
      <c r="L294" s="125"/>
      <c r="M294" s="125"/>
      <c r="N294" s="129"/>
    </row>
    <row r="295" customFormat="false" ht="15" hidden="false" customHeight="false" outlineLevel="0" collapsed="false">
      <c r="A295" s="126"/>
      <c r="B295" s="125"/>
      <c r="C295" s="125"/>
      <c r="D295" s="125"/>
      <c r="E295" s="129"/>
      <c r="F295" s="129"/>
      <c r="G295" s="125"/>
      <c r="H295" s="125"/>
      <c r="I295" s="125"/>
      <c r="J295" s="125"/>
      <c r="K295" s="126"/>
      <c r="L295" s="125"/>
      <c r="M295" s="125"/>
      <c r="N295" s="129"/>
    </row>
    <row r="296" customFormat="false" ht="15" hidden="false" customHeight="false" outlineLevel="0" collapsed="false">
      <c r="A296" s="126"/>
      <c r="B296" s="125"/>
      <c r="C296" s="125"/>
      <c r="D296" s="125"/>
      <c r="E296" s="129"/>
      <c r="F296" s="129"/>
      <c r="G296" s="125"/>
      <c r="H296" s="125"/>
      <c r="I296" s="125"/>
      <c r="J296" s="125"/>
      <c r="K296" s="126"/>
      <c r="L296" s="125"/>
      <c r="M296" s="125"/>
      <c r="N296" s="129"/>
    </row>
    <row r="297" customFormat="false" ht="15" hidden="false" customHeight="false" outlineLevel="0" collapsed="false">
      <c r="A297" s="126"/>
      <c r="B297" s="125"/>
      <c r="C297" s="125"/>
      <c r="D297" s="125"/>
      <c r="E297" s="129"/>
      <c r="F297" s="129"/>
      <c r="G297" s="125"/>
      <c r="H297" s="125"/>
      <c r="I297" s="125"/>
      <c r="J297" s="125"/>
      <c r="K297" s="126"/>
      <c r="L297" s="125"/>
      <c r="M297" s="125"/>
      <c r="N297" s="129"/>
    </row>
    <row r="298" customFormat="false" ht="15" hidden="false" customHeight="false" outlineLevel="0" collapsed="false">
      <c r="A298" s="126"/>
      <c r="B298" s="125"/>
      <c r="C298" s="125"/>
      <c r="D298" s="125"/>
      <c r="E298" s="129"/>
      <c r="F298" s="129"/>
      <c r="G298" s="125"/>
      <c r="H298" s="125"/>
      <c r="I298" s="125"/>
      <c r="J298" s="125"/>
      <c r="K298" s="126"/>
      <c r="L298" s="125"/>
      <c r="M298" s="125"/>
      <c r="N298" s="129"/>
    </row>
    <row r="299" customFormat="false" ht="15" hidden="false" customHeight="false" outlineLevel="0" collapsed="false">
      <c r="A299" s="126"/>
      <c r="B299" s="125"/>
      <c r="C299" s="125"/>
      <c r="D299" s="125"/>
      <c r="E299" s="129"/>
      <c r="F299" s="129"/>
      <c r="G299" s="125"/>
      <c r="H299" s="125"/>
      <c r="I299" s="125"/>
      <c r="J299" s="125"/>
      <c r="K299" s="126"/>
      <c r="L299" s="125"/>
      <c r="M299" s="125"/>
      <c r="N299" s="129"/>
    </row>
    <row r="300" customFormat="false" ht="15" hidden="false" customHeight="false" outlineLevel="0" collapsed="false">
      <c r="A300" s="126"/>
      <c r="B300" s="125"/>
      <c r="C300" s="125"/>
      <c r="D300" s="125"/>
      <c r="E300" s="129"/>
      <c r="F300" s="129"/>
      <c r="G300" s="125"/>
      <c r="H300" s="125"/>
      <c r="I300" s="125"/>
      <c r="J300" s="125"/>
      <c r="K300" s="126"/>
      <c r="L300" s="125"/>
      <c r="M300" s="125"/>
      <c r="N300" s="129"/>
    </row>
    <row r="301" customFormat="false" ht="15" hidden="false" customHeight="false" outlineLevel="0" collapsed="false">
      <c r="A301" s="126"/>
      <c r="B301" s="125"/>
      <c r="C301" s="125"/>
      <c r="D301" s="125"/>
      <c r="E301" s="129"/>
      <c r="F301" s="129"/>
      <c r="G301" s="125"/>
      <c r="H301" s="125"/>
      <c r="I301" s="125"/>
      <c r="J301" s="125"/>
      <c r="K301" s="126"/>
      <c r="L301" s="125"/>
      <c r="M301" s="125"/>
      <c r="N301" s="129"/>
    </row>
    <row r="302" customFormat="false" ht="15" hidden="false" customHeight="false" outlineLevel="0" collapsed="false">
      <c r="A302" s="126"/>
      <c r="B302" s="125"/>
      <c r="C302" s="125"/>
      <c r="D302" s="125"/>
      <c r="E302" s="129"/>
      <c r="F302" s="129"/>
      <c r="G302" s="125"/>
      <c r="H302" s="125"/>
      <c r="I302" s="125"/>
      <c r="J302" s="125"/>
      <c r="K302" s="126"/>
      <c r="L302" s="125"/>
      <c r="M302" s="125"/>
      <c r="N302" s="129"/>
    </row>
    <row r="303" customFormat="false" ht="15" hidden="false" customHeight="false" outlineLevel="0" collapsed="false">
      <c r="A303" s="126"/>
      <c r="B303" s="125"/>
      <c r="C303" s="125"/>
      <c r="D303" s="125"/>
      <c r="E303" s="129"/>
      <c r="F303" s="129"/>
      <c r="G303" s="125"/>
      <c r="H303" s="125"/>
      <c r="I303" s="125"/>
      <c r="J303" s="125"/>
      <c r="K303" s="126"/>
      <c r="L303" s="125"/>
      <c r="M303" s="125"/>
      <c r="N303" s="129"/>
    </row>
    <row r="304" customFormat="false" ht="15" hidden="false" customHeight="false" outlineLevel="0" collapsed="false">
      <c r="A304" s="126"/>
      <c r="B304" s="125"/>
      <c r="C304" s="125"/>
      <c r="D304" s="125"/>
      <c r="E304" s="129"/>
      <c r="F304" s="129"/>
      <c r="G304" s="125"/>
      <c r="H304" s="125"/>
      <c r="I304" s="125"/>
      <c r="J304" s="125"/>
      <c r="K304" s="126"/>
      <c r="L304" s="125"/>
      <c r="M304" s="125"/>
      <c r="N304" s="129"/>
    </row>
    <row r="305" customFormat="false" ht="15" hidden="false" customHeight="false" outlineLevel="0" collapsed="false">
      <c r="A305" s="126"/>
      <c r="B305" s="125"/>
      <c r="C305" s="125"/>
      <c r="D305" s="125"/>
      <c r="E305" s="129"/>
      <c r="F305" s="129"/>
      <c r="G305" s="125"/>
      <c r="H305" s="125"/>
      <c r="I305" s="125"/>
      <c r="J305" s="125"/>
      <c r="K305" s="126"/>
      <c r="L305" s="125"/>
      <c r="M305" s="125"/>
      <c r="N305" s="129"/>
    </row>
    <row r="306" customFormat="false" ht="15" hidden="false" customHeight="false" outlineLevel="0" collapsed="false">
      <c r="A306" s="126"/>
      <c r="B306" s="125"/>
      <c r="C306" s="125"/>
      <c r="D306" s="125"/>
      <c r="E306" s="129"/>
      <c r="F306" s="129"/>
      <c r="G306" s="125"/>
      <c r="H306" s="125"/>
      <c r="I306" s="125"/>
      <c r="J306" s="125"/>
      <c r="K306" s="126"/>
      <c r="L306" s="125"/>
      <c r="M306" s="125"/>
      <c r="N306" s="129"/>
    </row>
    <row r="307" customFormat="false" ht="15" hidden="false" customHeight="false" outlineLevel="0" collapsed="false">
      <c r="A307" s="126"/>
      <c r="B307" s="125"/>
      <c r="C307" s="125"/>
      <c r="D307" s="125"/>
      <c r="E307" s="129"/>
      <c r="F307" s="129"/>
      <c r="G307" s="125"/>
      <c r="H307" s="125"/>
      <c r="I307" s="125"/>
      <c r="J307" s="125"/>
      <c r="K307" s="126"/>
      <c r="L307" s="125"/>
      <c r="M307" s="125"/>
      <c r="N307" s="129"/>
    </row>
    <row r="308" customFormat="false" ht="15" hidden="false" customHeight="false" outlineLevel="0" collapsed="false">
      <c r="A308" s="126"/>
      <c r="B308" s="125"/>
      <c r="C308" s="125"/>
      <c r="D308" s="125"/>
      <c r="E308" s="129"/>
      <c r="F308" s="129"/>
      <c r="G308" s="125"/>
      <c r="H308" s="125"/>
      <c r="I308" s="125"/>
      <c r="J308" s="125"/>
      <c r="K308" s="126"/>
      <c r="L308" s="125"/>
      <c r="M308" s="125"/>
      <c r="N308" s="129"/>
    </row>
    <row r="309" customFormat="false" ht="15" hidden="false" customHeight="false" outlineLevel="0" collapsed="false">
      <c r="A309" s="126"/>
      <c r="B309" s="125"/>
      <c r="C309" s="125"/>
      <c r="D309" s="125"/>
      <c r="E309" s="129"/>
      <c r="F309" s="129"/>
      <c r="G309" s="125"/>
      <c r="H309" s="125"/>
      <c r="I309" s="125"/>
      <c r="J309" s="125"/>
      <c r="K309" s="126"/>
      <c r="L309" s="125"/>
      <c r="M309" s="125"/>
      <c r="N309" s="129"/>
    </row>
    <row r="310" customFormat="false" ht="15" hidden="false" customHeight="false" outlineLevel="0" collapsed="false">
      <c r="A310" s="126"/>
      <c r="B310" s="125"/>
      <c r="C310" s="125"/>
      <c r="D310" s="125"/>
      <c r="E310" s="129"/>
      <c r="F310" s="129"/>
      <c r="G310" s="125"/>
      <c r="H310" s="125"/>
      <c r="I310" s="125"/>
      <c r="J310" s="125"/>
      <c r="K310" s="126"/>
      <c r="L310" s="125"/>
      <c r="M310" s="125"/>
      <c r="N310" s="129"/>
    </row>
    <row r="311" customFormat="false" ht="15" hidden="false" customHeight="false" outlineLevel="0" collapsed="false">
      <c r="A311" s="126"/>
      <c r="B311" s="125"/>
      <c r="C311" s="125"/>
      <c r="D311" s="125"/>
      <c r="E311" s="129"/>
      <c r="F311" s="129"/>
      <c r="G311" s="125"/>
      <c r="H311" s="125"/>
      <c r="I311" s="125"/>
      <c r="J311" s="125"/>
      <c r="K311" s="126"/>
      <c r="L311" s="125"/>
      <c r="M311" s="125"/>
      <c r="N311" s="129"/>
    </row>
    <row r="312" customFormat="false" ht="15" hidden="false" customHeight="false" outlineLevel="0" collapsed="false">
      <c r="A312" s="126"/>
      <c r="B312" s="125"/>
      <c r="C312" s="125"/>
      <c r="D312" s="125"/>
      <c r="E312" s="129"/>
      <c r="F312" s="129"/>
      <c r="G312" s="125"/>
      <c r="H312" s="125"/>
      <c r="I312" s="125"/>
      <c r="J312" s="125"/>
      <c r="K312" s="126"/>
      <c r="L312" s="125"/>
      <c r="M312" s="125"/>
      <c r="N312" s="129"/>
    </row>
    <row r="313" customFormat="false" ht="15" hidden="false" customHeight="false" outlineLevel="0" collapsed="false">
      <c r="A313" s="126"/>
      <c r="B313" s="125"/>
      <c r="C313" s="125"/>
      <c r="D313" s="125"/>
      <c r="E313" s="129"/>
      <c r="F313" s="129"/>
      <c r="G313" s="125"/>
      <c r="H313" s="125"/>
      <c r="I313" s="125"/>
      <c r="J313" s="125"/>
      <c r="K313" s="126"/>
      <c r="L313" s="125"/>
      <c r="M313" s="125"/>
      <c r="N313" s="129"/>
    </row>
    <row r="314" customFormat="false" ht="15" hidden="false" customHeight="false" outlineLevel="0" collapsed="false">
      <c r="A314" s="126"/>
      <c r="B314" s="125"/>
      <c r="C314" s="125"/>
      <c r="D314" s="125"/>
      <c r="E314" s="129"/>
      <c r="F314" s="129"/>
      <c r="G314" s="125"/>
      <c r="H314" s="125"/>
      <c r="I314" s="125"/>
      <c r="J314" s="125"/>
      <c r="K314" s="126"/>
      <c r="L314" s="125"/>
      <c r="M314" s="125"/>
      <c r="N314" s="129"/>
    </row>
    <row r="315" customFormat="false" ht="15" hidden="false" customHeight="false" outlineLevel="0" collapsed="false">
      <c r="A315" s="126"/>
      <c r="B315" s="125"/>
      <c r="C315" s="125"/>
      <c r="D315" s="125"/>
      <c r="E315" s="129"/>
      <c r="F315" s="129"/>
      <c r="G315" s="125"/>
      <c r="H315" s="125"/>
      <c r="I315" s="125"/>
      <c r="J315" s="125"/>
      <c r="K315" s="126"/>
      <c r="L315" s="125"/>
      <c r="M315" s="125"/>
      <c r="N315" s="129"/>
    </row>
    <row r="316" customFormat="false" ht="15" hidden="false" customHeight="false" outlineLevel="0" collapsed="false">
      <c r="A316" s="126"/>
      <c r="B316" s="125"/>
      <c r="C316" s="125"/>
      <c r="D316" s="125"/>
      <c r="E316" s="129"/>
      <c r="F316" s="129"/>
      <c r="G316" s="125"/>
      <c r="H316" s="125"/>
      <c r="I316" s="125"/>
      <c r="J316" s="125"/>
      <c r="K316" s="126"/>
      <c r="L316" s="125"/>
      <c r="M316" s="125"/>
      <c r="N316" s="129"/>
    </row>
    <row r="317" customFormat="false" ht="15" hidden="false" customHeight="false" outlineLevel="0" collapsed="false">
      <c r="A317" s="126"/>
      <c r="B317" s="125"/>
      <c r="C317" s="125"/>
      <c r="D317" s="125"/>
      <c r="E317" s="129"/>
      <c r="F317" s="129"/>
      <c r="G317" s="125"/>
      <c r="H317" s="125"/>
      <c r="I317" s="125"/>
      <c r="J317" s="125"/>
      <c r="K317" s="126"/>
      <c r="L317" s="125"/>
      <c r="M317" s="125"/>
      <c r="N317" s="129"/>
    </row>
    <row r="318" customFormat="false" ht="15" hidden="false" customHeight="false" outlineLevel="0" collapsed="false">
      <c r="A318" s="126"/>
      <c r="B318" s="125"/>
      <c r="C318" s="125"/>
      <c r="D318" s="125"/>
      <c r="E318" s="129"/>
      <c r="F318" s="129"/>
      <c r="G318" s="125"/>
      <c r="H318" s="125"/>
      <c r="I318" s="125"/>
      <c r="J318" s="125"/>
      <c r="K318" s="126"/>
      <c r="L318" s="125"/>
      <c r="M318" s="125"/>
      <c r="N318" s="129"/>
    </row>
    <row r="319" customFormat="false" ht="15" hidden="false" customHeight="false" outlineLevel="0" collapsed="false">
      <c r="A319" s="126"/>
      <c r="B319" s="125"/>
      <c r="C319" s="125"/>
      <c r="D319" s="125"/>
      <c r="E319" s="129"/>
      <c r="F319" s="129"/>
      <c r="G319" s="125"/>
      <c r="H319" s="125"/>
      <c r="I319" s="125"/>
      <c r="J319" s="125"/>
      <c r="K319" s="126"/>
      <c r="L319" s="125"/>
      <c r="M319" s="125"/>
      <c r="N319" s="129"/>
    </row>
    <row r="320" customFormat="false" ht="15" hidden="false" customHeight="false" outlineLevel="0" collapsed="false">
      <c r="A320" s="126"/>
      <c r="B320" s="125"/>
      <c r="C320" s="125"/>
      <c r="D320" s="125"/>
      <c r="E320" s="129"/>
      <c r="F320" s="129"/>
      <c r="G320" s="125"/>
      <c r="H320" s="125"/>
      <c r="I320" s="125"/>
      <c r="J320" s="125"/>
      <c r="K320" s="126"/>
      <c r="L320" s="125"/>
      <c r="M320" s="125"/>
      <c r="N320" s="129"/>
    </row>
    <row r="321" customFormat="false" ht="15" hidden="false" customHeight="false" outlineLevel="0" collapsed="false">
      <c r="A321" s="126"/>
      <c r="B321" s="125"/>
      <c r="C321" s="125"/>
      <c r="D321" s="125"/>
      <c r="E321" s="129"/>
      <c r="F321" s="129"/>
      <c r="G321" s="125"/>
      <c r="H321" s="125"/>
      <c r="I321" s="125"/>
      <c r="J321" s="125"/>
      <c r="K321" s="126"/>
      <c r="L321" s="125"/>
      <c r="M321" s="125"/>
      <c r="N321" s="129"/>
    </row>
    <row r="322" customFormat="false" ht="15" hidden="false" customHeight="false" outlineLevel="0" collapsed="false">
      <c r="A322" s="126"/>
      <c r="B322" s="125"/>
      <c r="C322" s="125"/>
      <c r="D322" s="125"/>
      <c r="E322" s="129"/>
      <c r="F322" s="129"/>
      <c r="G322" s="125"/>
      <c r="H322" s="125"/>
      <c r="I322" s="125"/>
      <c r="J322" s="125"/>
      <c r="K322" s="126"/>
      <c r="L322" s="125"/>
      <c r="M322" s="125"/>
      <c r="N322" s="129"/>
    </row>
    <row r="323" customFormat="false" ht="15" hidden="false" customHeight="false" outlineLevel="0" collapsed="false">
      <c r="A323" s="126"/>
      <c r="B323" s="125"/>
      <c r="C323" s="125"/>
      <c r="D323" s="125"/>
      <c r="E323" s="129"/>
      <c r="F323" s="129"/>
      <c r="G323" s="125"/>
      <c r="H323" s="125"/>
      <c r="I323" s="125"/>
      <c r="J323" s="125"/>
      <c r="K323" s="126"/>
      <c r="L323" s="125"/>
      <c r="M323" s="125"/>
      <c r="N323" s="129"/>
    </row>
    <row r="324" customFormat="false" ht="15" hidden="false" customHeight="false" outlineLevel="0" collapsed="false">
      <c r="A324" s="126"/>
      <c r="B324" s="125"/>
      <c r="C324" s="125"/>
      <c r="D324" s="125"/>
      <c r="E324" s="129"/>
      <c r="F324" s="129"/>
      <c r="G324" s="125"/>
      <c r="H324" s="125"/>
      <c r="I324" s="125"/>
      <c r="J324" s="125"/>
      <c r="K324" s="126"/>
      <c r="L324" s="125"/>
      <c r="M324" s="125"/>
      <c r="N324" s="129"/>
    </row>
    <row r="325" customFormat="false" ht="15" hidden="false" customHeight="false" outlineLevel="0" collapsed="false">
      <c r="A325" s="126"/>
      <c r="B325" s="125"/>
      <c r="C325" s="125"/>
      <c r="D325" s="125"/>
      <c r="E325" s="129"/>
      <c r="F325" s="129"/>
      <c r="G325" s="125"/>
      <c r="H325" s="125"/>
      <c r="I325" s="125"/>
      <c r="J325" s="125"/>
      <c r="K325" s="126"/>
      <c r="L325" s="125"/>
      <c r="M325" s="125"/>
      <c r="N325" s="129"/>
    </row>
    <row r="326" customFormat="false" ht="15" hidden="false" customHeight="false" outlineLevel="0" collapsed="false">
      <c r="A326" s="126"/>
      <c r="B326" s="125"/>
      <c r="C326" s="125"/>
      <c r="D326" s="125"/>
      <c r="E326" s="129"/>
      <c r="F326" s="129"/>
      <c r="G326" s="125"/>
      <c r="H326" s="125"/>
      <c r="I326" s="125"/>
      <c r="J326" s="125"/>
      <c r="K326" s="126"/>
      <c r="L326" s="125"/>
      <c r="M326" s="125"/>
      <c r="N326" s="129"/>
    </row>
    <row r="327" customFormat="false" ht="15" hidden="false" customHeight="false" outlineLevel="0" collapsed="false">
      <c r="A327" s="126"/>
      <c r="B327" s="125"/>
      <c r="C327" s="125"/>
      <c r="D327" s="125"/>
      <c r="E327" s="129"/>
      <c r="F327" s="129"/>
      <c r="G327" s="125"/>
      <c r="H327" s="125"/>
      <c r="I327" s="125"/>
      <c r="J327" s="125"/>
      <c r="K327" s="126"/>
      <c r="L327" s="125"/>
      <c r="M327" s="125"/>
      <c r="N327" s="129"/>
    </row>
    <row r="328" customFormat="false" ht="15" hidden="false" customHeight="false" outlineLevel="0" collapsed="false">
      <c r="A328" s="126"/>
      <c r="B328" s="125"/>
      <c r="C328" s="125"/>
      <c r="D328" s="125"/>
      <c r="E328" s="129"/>
      <c r="F328" s="129"/>
      <c r="G328" s="125"/>
      <c r="H328" s="125"/>
      <c r="I328" s="125"/>
      <c r="J328" s="125"/>
      <c r="K328" s="126"/>
      <c r="L328" s="125"/>
      <c r="M328" s="125"/>
      <c r="N328" s="129"/>
    </row>
    <row r="329" customFormat="false" ht="15" hidden="false" customHeight="false" outlineLevel="0" collapsed="false">
      <c r="A329" s="126"/>
      <c r="B329" s="125"/>
      <c r="C329" s="125"/>
      <c r="D329" s="125"/>
      <c r="E329" s="129"/>
      <c r="F329" s="129"/>
      <c r="G329" s="125"/>
      <c r="H329" s="125"/>
      <c r="I329" s="125"/>
      <c r="J329" s="125"/>
      <c r="K329" s="126"/>
      <c r="L329" s="125"/>
      <c r="M329" s="125"/>
      <c r="N329" s="129"/>
    </row>
    <row r="330" customFormat="false" ht="15" hidden="false" customHeight="false" outlineLevel="0" collapsed="false">
      <c r="A330" s="126"/>
      <c r="B330" s="125"/>
      <c r="C330" s="125"/>
      <c r="D330" s="125"/>
      <c r="E330" s="129"/>
      <c r="F330" s="129"/>
      <c r="G330" s="125"/>
      <c r="H330" s="125"/>
      <c r="I330" s="125"/>
      <c r="J330" s="125"/>
      <c r="K330" s="126"/>
      <c r="L330" s="125"/>
      <c r="M330" s="125"/>
      <c r="N330" s="129"/>
    </row>
    <row r="331" customFormat="false" ht="15" hidden="false" customHeight="false" outlineLevel="0" collapsed="false">
      <c r="A331" s="126"/>
      <c r="B331" s="125"/>
      <c r="C331" s="125"/>
      <c r="D331" s="125"/>
      <c r="E331" s="129"/>
      <c r="F331" s="129"/>
      <c r="G331" s="125"/>
      <c r="H331" s="125"/>
      <c r="I331" s="125"/>
      <c r="J331" s="125"/>
      <c r="K331" s="126"/>
      <c r="L331" s="125"/>
      <c r="M331" s="125"/>
      <c r="N331" s="129"/>
    </row>
    <row r="332" customFormat="false" ht="15" hidden="false" customHeight="false" outlineLevel="0" collapsed="false">
      <c r="A332" s="126"/>
      <c r="B332" s="125"/>
      <c r="C332" s="125"/>
      <c r="D332" s="125"/>
      <c r="E332" s="129"/>
      <c r="F332" s="129"/>
      <c r="G332" s="125"/>
      <c r="H332" s="125"/>
      <c r="I332" s="125"/>
      <c r="J332" s="125"/>
      <c r="K332" s="126"/>
      <c r="L332" s="125"/>
      <c r="M332" s="125"/>
      <c r="N332" s="129"/>
    </row>
    <row r="333" customFormat="false" ht="15" hidden="false" customHeight="false" outlineLevel="0" collapsed="false">
      <c r="A333" s="126"/>
      <c r="B333" s="125"/>
      <c r="C333" s="125"/>
      <c r="D333" s="125"/>
      <c r="E333" s="129"/>
      <c r="F333" s="129"/>
      <c r="G333" s="125"/>
      <c r="H333" s="125"/>
      <c r="I333" s="125"/>
      <c r="J333" s="125"/>
      <c r="K333" s="126"/>
      <c r="L333" s="125"/>
      <c r="M333" s="125"/>
      <c r="N333" s="129"/>
    </row>
    <row r="334" customFormat="false" ht="15" hidden="false" customHeight="false" outlineLevel="0" collapsed="false">
      <c r="A334" s="126"/>
      <c r="B334" s="125"/>
      <c r="C334" s="125"/>
      <c r="D334" s="125"/>
      <c r="E334" s="129"/>
      <c r="F334" s="129"/>
      <c r="G334" s="125"/>
      <c r="H334" s="125"/>
      <c r="I334" s="125"/>
      <c r="J334" s="125"/>
      <c r="K334" s="126"/>
      <c r="L334" s="125"/>
      <c r="M334" s="125"/>
      <c r="N334" s="129"/>
    </row>
    <row r="335" customFormat="false" ht="15" hidden="false" customHeight="false" outlineLevel="0" collapsed="false">
      <c r="A335" s="126"/>
      <c r="B335" s="125"/>
      <c r="C335" s="125"/>
      <c r="D335" s="125"/>
      <c r="E335" s="129"/>
      <c r="F335" s="129"/>
      <c r="G335" s="125"/>
      <c r="H335" s="125"/>
      <c r="I335" s="125"/>
      <c r="J335" s="125"/>
      <c r="K335" s="126"/>
      <c r="L335" s="125"/>
      <c r="M335" s="125"/>
      <c r="N335" s="129"/>
    </row>
    <row r="336" customFormat="false" ht="15" hidden="false" customHeight="false" outlineLevel="0" collapsed="false">
      <c r="A336" s="126"/>
      <c r="B336" s="125"/>
      <c r="C336" s="125"/>
      <c r="D336" s="125"/>
      <c r="E336" s="129"/>
      <c r="F336" s="129"/>
      <c r="G336" s="125"/>
      <c r="H336" s="125"/>
      <c r="I336" s="125"/>
      <c r="J336" s="125"/>
      <c r="K336" s="126"/>
      <c r="L336" s="125"/>
      <c r="M336" s="125"/>
      <c r="N336" s="129"/>
    </row>
    <row r="337" customFormat="false" ht="15" hidden="false" customHeight="false" outlineLevel="0" collapsed="false">
      <c r="A337" s="126"/>
      <c r="B337" s="125"/>
      <c r="C337" s="125"/>
      <c r="D337" s="125"/>
      <c r="E337" s="129"/>
      <c r="F337" s="129"/>
      <c r="G337" s="125"/>
      <c r="H337" s="125"/>
      <c r="I337" s="125"/>
      <c r="J337" s="125"/>
      <c r="K337" s="126"/>
      <c r="L337" s="125"/>
      <c r="M337" s="125"/>
      <c r="N337" s="129"/>
    </row>
    <row r="338" customFormat="false" ht="15" hidden="false" customHeight="false" outlineLevel="0" collapsed="false">
      <c r="A338" s="126"/>
      <c r="B338" s="125"/>
      <c r="C338" s="125"/>
      <c r="D338" s="125"/>
      <c r="E338" s="129"/>
      <c r="F338" s="129"/>
      <c r="G338" s="125"/>
      <c r="H338" s="125"/>
      <c r="I338" s="125"/>
      <c r="J338" s="125"/>
      <c r="K338" s="126"/>
      <c r="L338" s="125"/>
      <c r="M338" s="125"/>
      <c r="N338" s="129"/>
    </row>
    <row r="339" customFormat="false" ht="15" hidden="false" customHeight="false" outlineLevel="0" collapsed="false">
      <c r="A339" s="126"/>
      <c r="B339" s="125"/>
      <c r="C339" s="125"/>
      <c r="D339" s="125"/>
      <c r="E339" s="129"/>
      <c r="F339" s="129"/>
      <c r="G339" s="125"/>
      <c r="H339" s="125"/>
      <c r="I339" s="125"/>
      <c r="J339" s="125"/>
      <c r="K339" s="126"/>
      <c r="L339" s="125"/>
      <c r="M339" s="125"/>
      <c r="N339" s="129"/>
    </row>
    <row r="340" customFormat="false" ht="15" hidden="false" customHeight="false" outlineLevel="0" collapsed="false">
      <c r="A340" s="126"/>
      <c r="B340" s="125"/>
      <c r="C340" s="125"/>
      <c r="D340" s="125"/>
      <c r="E340" s="129"/>
      <c r="F340" s="129"/>
      <c r="G340" s="125"/>
      <c r="H340" s="125"/>
      <c r="I340" s="125"/>
      <c r="J340" s="125"/>
      <c r="K340" s="126"/>
      <c r="L340" s="125"/>
      <c r="M340" s="125"/>
      <c r="N340" s="129"/>
    </row>
    <row r="341" customFormat="false" ht="15" hidden="false" customHeight="false" outlineLevel="0" collapsed="false">
      <c r="A341" s="126"/>
      <c r="B341" s="125"/>
      <c r="C341" s="125"/>
      <c r="D341" s="125"/>
      <c r="E341" s="129"/>
      <c r="F341" s="129"/>
      <c r="G341" s="125"/>
      <c r="H341" s="125"/>
      <c r="I341" s="125"/>
      <c r="J341" s="125"/>
      <c r="K341" s="126"/>
      <c r="L341" s="125"/>
      <c r="M341" s="125"/>
      <c r="N341" s="129"/>
    </row>
    <row r="342" customFormat="false" ht="15" hidden="false" customHeight="false" outlineLevel="0" collapsed="false">
      <c r="A342" s="126"/>
      <c r="B342" s="125"/>
      <c r="C342" s="125"/>
      <c r="D342" s="125"/>
      <c r="E342" s="129"/>
      <c r="F342" s="129"/>
      <c r="G342" s="125"/>
      <c r="H342" s="125"/>
      <c r="I342" s="125"/>
      <c r="J342" s="125"/>
      <c r="K342" s="126"/>
      <c r="L342" s="125"/>
      <c r="M342" s="125"/>
      <c r="N342" s="129"/>
    </row>
    <row r="343" customFormat="false" ht="15" hidden="false" customHeight="false" outlineLevel="0" collapsed="false">
      <c r="A343" s="126"/>
      <c r="B343" s="125"/>
      <c r="C343" s="125"/>
      <c r="D343" s="125"/>
      <c r="E343" s="129"/>
      <c r="F343" s="129"/>
      <c r="G343" s="125"/>
      <c r="H343" s="125"/>
      <c r="I343" s="125"/>
      <c r="J343" s="125"/>
      <c r="K343" s="126"/>
      <c r="L343" s="125"/>
      <c r="M343" s="125"/>
      <c r="N343" s="129"/>
    </row>
    <row r="344" customFormat="false" ht="15" hidden="false" customHeight="false" outlineLevel="0" collapsed="false">
      <c r="A344" s="126"/>
      <c r="B344" s="125"/>
      <c r="C344" s="125"/>
      <c r="D344" s="125"/>
      <c r="E344" s="129"/>
      <c r="F344" s="129"/>
      <c r="G344" s="125"/>
      <c r="H344" s="125"/>
      <c r="I344" s="125"/>
      <c r="J344" s="125"/>
      <c r="K344" s="126"/>
      <c r="L344" s="125"/>
      <c r="M344" s="125"/>
      <c r="N344" s="129"/>
    </row>
    <row r="345" customFormat="false" ht="15" hidden="false" customHeight="false" outlineLevel="0" collapsed="false">
      <c r="A345" s="126"/>
      <c r="B345" s="125"/>
      <c r="C345" s="125"/>
      <c r="D345" s="125"/>
      <c r="E345" s="129"/>
      <c r="F345" s="129"/>
      <c r="G345" s="125"/>
      <c r="H345" s="125"/>
      <c r="I345" s="125"/>
      <c r="J345" s="125"/>
      <c r="K345" s="126"/>
      <c r="L345" s="125"/>
      <c r="M345" s="125"/>
      <c r="N345" s="129"/>
    </row>
    <row r="346" customFormat="false" ht="15" hidden="false" customHeight="false" outlineLevel="0" collapsed="false">
      <c r="A346" s="126"/>
      <c r="B346" s="125"/>
      <c r="C346" s="125"/>
      <c r="D346" s="125"/>
      <c r="E346" s="129"/>
      <c r="F346" s="129"/>
      <c r="G346" s="125"/>
      <c r="H346" s="125"/>
      <c r="I346" s="125"/>
      <c r="J346" s="125"/>
      <c r="K346" s="126"/>
      <c r="L346" s="125"/>
      <c r="M346" s="125"/>
      <c r="N346" s="129"/>
    </row>
    <row r="347" customFormat="false" ht="15" hidden="false" customHeight="false" outlineLevel="0" collapsed="false">
      <c r="A347" s="126"/>
      <c r="B347" s="125"/>
      <c r="C347" s="125"/>
      <c r="D347" s="125"/>
      <c r="E347" s="129"/>
      <c r="F347" s="129"/>
      <c r="G347" s="125"/>
      <c r="H347" s="125"/>
      <c r="I347" s="125"/>
      <c r="J347" s="125"/>
      <c r="K347" s="126"/>
      <c r="L347" s="125"/>
      <c r="M347" s="125"/>
      <c r="N347" s="129"/>
    </row>
    <row r="348" customFormat="false" ht="15" hidden="false" customHeight="false" outlineLevel="0" collapsed="false">
      <c r="A348" s="126"/>
      <c r="B348" s="125"/>
      <c r="C348" s="125"/>
      <c r="D348" s="125"/>
      <c r="E348" s="129"/>
      <c r="F348" s="129"/>
      <c r="G348" s="125"/>
      <c r="H348" s="125"/>
      <c r="I348" s="125"/>
      <c r="J348" s="125"/>
      <c r="K348" s="126"/>
      <c r="L348" s="125"/>
      <c r="M348" s="125"/>
      <c r="N348" s="129"/>
    </row>
    <row r="349" customFormat="false" ht="15" hidden="false" customHeight="false" outlineLevel="0" collapsed="false">
      <c r="A349" s="126"/>
      <c r="B349" s="125"/>
      <c r="C349" s="125"/>
      <c r="D349" s="125"/>
      <c r="E349" s="129"/>
      <c r="F349" s="129"/>
      <c r="G349" s="125"/>
      <c r="H349" s="125"/>
      <c r="I349" s="125"/>
      <c r="J349" s="125"/>
      <c r="K349" s="126"/>
      <c r="L349" s="125"/>
      <c r="M349" s="125"/>
      <c r="N349" s="129"/>
    </row>
    <row r="350" customFormat="false" ht="15" hidden="false" customHeight="false" outlineLevel="0" collapsed="false">
      <c r="A350" s="126"/>
      <c r="B350" s="125"/>
      <c r="C350" s="125"/>
      <c r="D350" s="125"/>
      <c r="E350" s="129"/>
      <c r="F350" s="129"/>
      <c r="G350" s="125"/>
      <c r="H350" s="125"/>
      <c r="I350" s="125"/>
      <c r="J350" s="125"/>
      <c r="K350" s="126"/>
      <c r="L350" s="125"/>
      <c r="M350" s="125"/>
      <c r="N350" s="129"/>
    </row>
    <row r="351" customFormat="false" ht="15" hidden="false" customHeight="false" outlineLevel="0" collapsed="false">
      <c r="A351" s="126"/>
      <c r="B351" s="125"/>
      <c r="C351" s="125"/>
      <c r="D351" s="125"/>
      <c r="E351" s="129"/>
      <c r="F351" s="129"/>
      <c r="G351" s="125"/>
      <c r="H351" s="125"/>
      <c r="I351" s="125"/>
      <c r="J351" s="125"/>
      <c r="K351" s="126"/>
      <c r="L351" s="125"/>
      <c r="M351" s="125"/>
      <c r="N351" s="129"/>
    </row>
    <row r="352" customFormat="false" ht="15" hidden="false" customHeight="false" outlineLevel="0" collapsed="false">
      <c r="A352" s="126"/>
      <c r="B352" s="125"/>
      <c r="C352" s="125"/>
      <c r="D352" s="125"/>
      <c r="E352" s="129"/>
      <c r="F352" s="129"/>
      <c r="G352" s="125"/>
      <c r="H352" s="125"/>
      <c r="I352" s="125"/>
      <c r="J352" s="125"/>
      <c r="K352" s="126"/>
      <c r="L352" s="125"/>
      <c r="M352" s="125"/>
      <c r="N352" s="129"/>
    </row>
    <row r="353" customFormat="false" ht="15" hidden="false" customHeight="false" outlineLevel="0" collapsed="false">
      <c r="A353" s="126"/>
      <c r="B353" s="125"/>
      <c r="C353" s="125"/>
      <c r="D353" s="125"/>
      <c r="E353" s="129"/>
      <c r="F353" s="129"/>
      <c r="G353" s="125"/>
      <c r="H353" s="125"/>
      <c r="I353" s="125"/>
      <c r="J353" s="125"/>
      <c r="K353" s="126"/>
      <c r="L353" s="125"/>
      <c r="M353" s="125"/>
      <c r="N353" s="129"/>
    </row>
    <row r="354" customFormat="false" ht="15" hidden="false" customHeight="false" outlineLevel="0" collapsed="false">
      <c r="A354" s="126"/>
      <c r="B354" s="125"/>
      <c r="C354" s="125"/>
      <c r="D354" s="125"/>
      <c r="E354" s="129"/>
      <c r="F354" s="129"/>
      <c r="G354" s="125"/>
      <c r="H354" s="125"/>
      <c r="I354" s="125"/>
      <c r="J354" s="125"/>
      <c r="K354" s="126"/>
      <c r="L354" s="125"/>
      <c r="M354" s="125"/>
      <c r="N354" s="129"/>
    </row>
    <row r="355" customFormat="false" ht="15" hidden="false" customHeight="false" outlineLevel="0" collapsed="false">
      <c r="A355" s="126"/>
      <c r="B355" s="125"/>
      <c r="C355" s="125"/>
      <c r="D355" s="125"/>
      <c r="E355" s="129"/>
      <c r="F355" s="129"/>
      <c r="G355" s="125"/>
      <c r="H355" s="125"/>
      <c r="I355" s="125"/>
      <c r="J355" s="125"/>
      <c r="K355" s="126"/>
      <c r="L355" s="125"/>
      <c r="M355" s="125"/>
      <c r="N355" s="129"/>
    </row>
    <row r="356" customFormat="false" ht="15" hidden="false" customHeight="false" outlineLevel="0" collapsed="false">
      <c r="A356" s="126"/>
      <c r="B356" s="125"/>
      <c r="C356" s="125"/>
      <c r="D356" s="125"/>
      <c r="E356" s="129"/>
      <c r="F356" s="129"/>
      <c r="G356" s="125"/>
      <c r="H356" s="125"/>
      <c r="I356" s="125"/>
      <c r="J356" s="125"/>
      <c r="K356" s="126"/>
      <c r="L356" s="125"/>
      <c r="M356" s="125"/>
      <c r="N356" s="129"/>
    </row>
    <row r="357" customFormat="false" ht="15" hidden="false" customHeight="false" outlineLevel="0" collapsed="false">
      <c r="A357" s="126"/>
      <c r="B357" s="125"/>
      <c r="C357" s="125"/>
      <c r="D357" s="125"/>
      <c r="E357" s="129"/>
      <c r="F357" s="129"/>
      <c r="G357" s="125"/>
      <c r="H357" s="125"/>
      <c r="I357" s="125"/>
      <c r="J357" s="125"/>
      <c r="K357" s="126"/>
      <c r="L357" s="125"/>
      <c r="M357" s="125"/>
      <c r="N357" s="129"/>
    </row>
    <row r="358" customFormat="false" ht="15" hidden="false" customHeight="false" outlineLevel="0" collapsed="false">
      <c r="A358" s="126"/>
      <c r="B358" s="125"/>
      <c r="C358" s="125"/>
      <c r="D358" s="125"/>
      <c r="E358" s="129"/>
      <c r="F358" s="129"/>
      <c r="G358" s="125"/>
      <c r="H358" s="125"/>
      <c r="I358" s="125"/>
      <c r="J358" s="125"/>
      <c r="K358" s="126"/>
      <c r="L358" s="125"/>
      <c r="M358" s="125"/>
      <c r="N358" s="129"/>
    </row>
    <row r="359" customFormat="false" ht="15" hidden="false" customHeight="false" outlineLevel="0" collapsed="false">
      <c r="A359" s="126"/>
      <c r="B359" s="125"/>
      <c r="C359" s="125"/>
      <c r="D359" s="125"/>
      <c r="E359" s="129"/>
      <c r="F359" s="129"/>
      <c r="G359" s="125"/>
      <c r="H359" s="125"/>
      <c r="I359" s="125"/>
      <c r="J359" s="125"/>
      <c r="K359" s="126"/>
      <c r="L359" s="125"/>
      <c r="M359" s="125"/>
      <c r="N359" s="129"/>
    </row>
    <row r="360" customFormat="false" ht="15" hidden="false" customHeight="false" outlineLevel="0" collapsed="false">
      <c r="A360" s="126"/>
      <c r="B360" s="125"/>
      <c r="C360" s="125"/>
      <c r="D360" s="125"/>
      <c r="E360" s="129"/>
      <c r="F360" s="129"/>
      <c r="G360" s="125"/>
      <c r="H360" s="125"/>
      <c r="I360" s="125"/>
      <c r="J360" s="125"/>
      <c r="K360" s="126"/>
      <c r="L360" s="125"/>
      <c r="M360" s="125"/>
      <c r="N360" s="129"/>
    </row>
    <row r="361" customFormat="false" ht="15" hidden="false" customHeight="false" outlineLevel="0" collapsed="false">
      <c r="A361" s="126"/>
      <c r="B361" s="125"/>
      <c r="C361" s="125"/>
      <c r="D361" s="125"/>
      <c r="E361" s="129"/>
      <c r="F361" s="129"/>
      <c r="G361" s="125"/>
      <c r="H361" s="125"/>
      <c r="I361" s="125"/>
      <c r="J361" s="125"/>
      <c r="K361" s="126"/>
      <c r="L361" s="125"/>
      <c r="M361" s="125"/>
      <c r="N361" s="129"/>
    </row>
    <row r="362" customFormat="false" ht="15" hidden="false" customHeight="false" outlineLevel="0" collapsed="false">
      <c r="A362" s="126"/>
      <c r="B362" s="125"/>
      <c r="C362" s="125"/>
      <c r="D362" s="125"/>
      <c r="E362" s="129"/>
      <c r="F362" s="129"/>
      <c r="G362" s="125"/>
      <c r="H362" s="125"/>
      <c r="I362" s="125"/>
      <c r="J362" s="125"/>
      <c r="K362" s="126"/>
      <c r="L362" s="125"/>
      <c r="M362" s="125"/>
      <c r="N362" s="129"/>
    </row>
    <row r="363" customFormat="false" ht="15" hidden="false" customHeight="false" outlineLevel="0" collapsed="false">
      <c r="A363" s="126"/>
      <c r="B363" s="125"/>
      <c r="C363" s="125"/>
      <c r="D363" s="125"/>
      <c r="E363" s="129"/>
      <c r="F363" s="129"/>
      <c r="G363" s="125"/>
      <c r="H363" s="125"/>
      <c r="I363" s="125"/>
      <c r="J363" s="125"/>
      <c r="K363" s="126"/>
      <c r="L363" s="125"/>
      <c r="M363" s="125"/>
      <c r="N363" s="129"/>
    </row>
    <row r="364" customFormat="false" ht="15" hidden="false" customHeight="false" outlineLevel="0" collapsed="false">
      <c r="A364" s="126"/>
      <c r="B364" s="125"/>
      <c r="C364" s="125"/>
      <c r="D364" s="125"/>
      <c r="E364" s="129"/>
      <c r="F364" s="129"/>
      <c r="G364" s="125"/>
      <c r="H364" s="125"/>
      <c r="I364" s="125"/>
      <c r="J364" s="125"/>
      <c r="K364" s="126"/>
      <c r="L364" s="125"/>
      <c r="M364" s="125"/>
      <c r="N364" s="129"/>
    </row>
    <row r="365" customFormat="false" ht="15" hidden="false" customHeight="false" outlineLevel="0" collapsed="false">
      <c r="A365" s="126"/>
      <c r="B365" s="125"/>
      <c r="C365" s="125"/>
      <c r="D365" s="125"/>
      <c r="E365" s="129"/>
      <c r="F365" s="129"/>
      <c r="G365" s="125"/>
      <c r="H365" s="125"/>
      <c r="I365" s="125"/>
      <c r="J365" s="125"/>
      <c r="K365" s="126"/>
      <c r="L365" s="125"/>
      <c r="M365" s="125"/>
      <c r="N365" s="129"/>
    </row>
    <row r="366" customFormat="false" ht="15" hidden="false" customHeight="false" outlineLevel="0" collapsed="false">
      <c r="A366" s="126"/>
      <c r="B366" s="125"/>
      <c r="C366" s="125"/>
      <c r="D366" s="125"/>
      <c r="E366" s="129"/>
      <c r="F366" s="129"/>
      <c r="G366" s="125"/>
      <c r="H366" s="125"/>
      <c r="I366" s="125"/>
      <c r="J366" s="125"/>
      <c r="K366" s="126"/>
      <c r="L366" s="125"/>
      <c r="M366" s="125"/>
      <c r="N366" s="129"/>
    </row>
    <row r="367" customFormat="false" ht="15" hidden="false" customHeight="false" outlineLevel="0" collapsed="false">
      <c r="A367" s="126"/>
      <c r="B367" s="125"/>
      <c r="C367" s="125"/>
      <c r="D367" s="125"/>
      <c r="E367" s="129"/>
      <c r="F367" s="129"/>
      <c r="G367" s="125"/>
      <c r="H367" s="125"/>
      <c r="I367" s="125"/>
      <c r="J367" s="125"/>
      <c r="K367" s="126"/>
      <c r="L367" s="125"/>
      <c r="M367" s="125"/>
      <c r="N367" s="129"/>
    </row>
    <row r="368" customFormat="false" ht="15" hidden="false" customHeight="false" outlineLevel="0" collapsed="false">
      <c r="A368" s="126"/>
      <c r="B368" s="125"/>
      <c r="C368" s="125"/>
      <c r="D368" s="125"/>
      <c r="E368" s="129"/>
      <c r="F368" s="129"/>
      <c r="G368" s="125"/>
      <c r="H368" s="125"/>
      <c r="I368" s="125"/>
      <c r="J368" s="125"/>
      <c r="K368" s="126"/>
      <c r="L368" s="125"/>
      <c r="M368" s="125"/>
      <c r="N368" s="129"/>
    </row>
    <row r="369" customFormat="false" ht="15" hidden="false" customHeight="false" outlineLevel="0" collapsed="false">
      <c r="A369" s="126"/>
      <c r="B369" s="125"/>
      <c r="C369" s="125"/>
      <c r="D369" s="125"/>
      <c r="E369" s="129"/>
      <c r="F369" s="129"/>
      <c r="G369" s="125"/>
      <c r="H369" s="125"/>
      <c r="I369" s="125"/>
      <c r="J369" s="125"/>
      <c r="K369" s="126"/>
      <c r="L369" s="125"/>
      <c r="M369" s="125"/>
      <c r="N369" s="129"/>
    </row>
    <row r="370" customFormat="false" ht="15" hidden="false" customHeight="false" outlineLevel="0" collapsed="false">
      <c r="A370" s="126"/>
      <c r="B370" s="125"/>
      <c r="C370" s="125"/>
      <c r="D370" s="125"/>
      <c r="E370" s="129"/>
      <c r="F370" s="129"/>
      <c r="G370" s="125"/>
      <c r="H370" s="125"/>
      <c r="I370" s="125"/>
      <c r="J370" s="125"/>
      <c r="K370" s="126"/>
      <c r="L370" s="125"/>
      <c r="M370" s="125"/>
      <c r="N370" s="129"/>
    </row>
    <row r="371" customFormat="false" ht="15" hidden="false" customHeight="false" outlineLevel="0" collapsed="false">
      <c r="A371" s="126"/>
      <c r="B371" s="125"/>
      <c r="C371" s="125"/>
      <c r="D371" s="125"/>
      <c r="E371" s="129"/>
      <c r="F371" s="129"/>
      <c r="G371" s="125"/>
      <c r="H371" s="125"/>
      <c r="I371" s="125"/>
      <c r="J371" s="125"/>
      <c r="K371" s="126"/>
      <c r="L371" s="125"/>
      <c r="M371" s="125"/>
      <c r="N371" s="129"/>
    </row>
    <row r="372" customFormat="false" ht="15" hidden="false" customHeight="false" outlineLevel="0" collapsed="false">
      <c r="A372" s="126"/>
      <c r="B372" s="125"/>
      <c r="C372" s="125"/>
      <c r="D372" s="125"/>
      <c r="E372" s="129"/>
      <c r="F372" s="129"/>
      <c r="G372" s="125"/>
      <c r="H372" s="125"/>
      <c r="I372" s="125"/>
      <c r="J372" s="125"/>
      <c r="K372" s="126"/>
      <c r="L372" s="125"/>
      <c r="M372" s="125"/>
      <c r="N372" s="129"/>
    </row>
    <row r="373" customFormat="false" ht="15" hidden="false" customHeight="false" outlineLevel="0" collapsed="false">
      <c r="A373" s="126"/>
      <c r="B373" s="125"/>
      <c r="C373" s="125"/>
      <c r="D373" s="125"/>
      <c r="E373" s="129"/>
      <c r="F373" s="129"/>
      <c r="G373" s="125"/>
      <c r="H373" s="125"/>
      <c r="I373" s="125"/>
      <c r="J373" s="125"/>
      <c r="K373" s="126"/>
      <c r="L373" s="125"/>
      <c r="M373" s="125"/>
      <c r="N373" s="129"/>
    </row>
    <row r="374" customFormat="false" ht="15" hidden="false" customHeight="false" outlineLevel="0" collapsed="false">
      <c r="A374" s="126"/>
      <c r="B374" s="125"/>
      <c r="C374" s="125"/>
      <c r="D374" s="125"/>
      <c r="E374" s="129"/>
      <c r="F374" s="129"/>
      <c r="G374" s="125"/>
      <c r="H374" s="125"/>
      <c r="I374" s="125"/>
      <c r="J374" s="125"/>
      <c r="K374" s="126"/>
      <c r="L374" s="125"/>
      <c r="M374" s="125"/>
      <c r="N374" s="129"/>
    </row>
    <row r="375" customFormat="false" ht="15" hidden="false" customHeight="false" outlineLevel="0" collapsed="false">
      <c r="A375" s="126"/>
      <c r="B375" s="125"/>
      <c r="C375" s="125"/>
      <c r="D375" s="125"/>
      <c r="E375" s="129"/>
      <c r="F375" s="129"/>
      <c r="G375" s="125"/>
      <c r="H375" s="125"/>
      <c r="I375" s="125"/>
      <c r="J375" s="125"/>
      <c r="K375" s="126"/>
      <c r="L375" s="125"/>
      <c r="M375" s="125"/>
      <c r="N375" s="129"/>
    </row>
    <row r="376" customFormat="false" ht="15" hidden="false" customHeight="false" outlineLevel="0" collapsed="false">
      <c r="A376" s="126"/>
      <c r="B376" s="125"/>
      <c r="C376" s="125"/>
      <c r="D376" s="125"/>
      <c r="E376" s="129"/>
      <c r="F376" s="129"/>
      <c r="G376" s="125"/>
      <c r="H376" s="125"/>
      <c r="I376" s="125"/>
      <c r="J376" s="125"/>
      <c r="K376" s="126"/>
      <c r="L376" s="125"/>
      <c r="M376" s="125"/>
      <c r="N376" s="129"/>
    </row>
    <row r="377" customFormat="false" ht="15" hidden="false" customHeight="false" outlineLevel="0" collapsed="false">
      <c r="A377" s="126"/>
      <c r="B377" s="125"/>
      <c r="C377" s="125"/>
      <c r="D377" s="125"/>
      <c r="E377" s="129"/>
      <c r="F377" s="129"/>
      <c r="G377" s="125"/>
      <c r="H377" s="125"/>
      <c r="I377" s="125"/>
      <c r="J377" s="125"/>
      <c r="K377" s="126"/>
      <c r="L377" s="125"/>
      <c r="M377" s="125"/>
      <c r="N377" s="129"/>
    </row>
    <row r="378" customFormat="false" ht="15" hidden="false" customHeight="false" outlineLevel="0" collapsed="false">
      <c r="A378" s="126"/>
      <c r="B378" s="125"/>
      <c r="C378" s="125"/>
      <c r="D378" s="125"/>
      <c r="E378" s="129"/>
      <c r="F378" s="129"/>
      <c r="G378" s="125"/>
      <c r="H378" s="125"/>
      <c r="I378" s="125"/>
      <c r="J378" s="125"/>
      <c r="K378" s="126"/>
      <c r="L378" s="125"/>
      <c r="M378" s="125"/>
      <c r="N378" s="129"/>
    </row>
    <row r="379" customFormat="false" ht="15" hidden="false" customHeight="false" outlineLevel="0" collapsed="false">
      <c r="A379" s="126"/>
      <c r="B379" s="125"/>
      <c r="C379" s="125"/>
      <c r="D379" s="125"/>
      <c r="E379" s="129"/>
      <c r="F379" s="129"/>
      <c r="G379" s="125"/>
      <c r="H379" s="125"/>
      <c r="I379" s="125"/>
      <c r="J379" s="125"/>
      <c r="K379" s="126"/>
      <c r="L379" s="125"/>
      <c r="M379" s="125"/>
      <c r="N379" s="129"/>
    </row>
    <row r="380" customFormat="false" ht="15" hidden="false" customHeight="false" outlineLevel="0" collapsed="false">
      <c r="A380" s="126"/>
      <c r="B380" s="125"/>
      <c r="C380" s="125"/>
      <c r="D380" s="125"/>
      <c r="E380" s="129"/>
      <c r="F380" s="129"/>
      <c r="G380" s="125"/>
      <c r="H380" s="125"/>
      <c r="I380" s="125"/>
      <c r="J380" s="125"/>
      <c r="K380" s="126"/>
      <c r="L380" s="125"/>
      <c r="M380" s="125"/>
      <c r="N380" s="129"/>
    </row>
    <row r="381" customFormat="false" ht="15" hidden="false" customHeight="false" outlineLevel="0" collapsed="false">
      <c r="A381" s="126"/>
      <c r="B381" s="125"/>
      <c r="C381" s="125"/>
      <c r="D381" s="125"/>
      <c r="E381" s="129"/>
      <c r="F381" s="129"/>
      <c r="G381" s="125"/>
      <c r="H381" s="125"/>
      <c r="I381" s="125"/>
      <c r="J381" s="125"/>
      <c r="K381" s="126"/>
      <c r="L381" s="125"/>
      <c r="M381" s="125"/>
      <c r="N381" s="129"/>
    </row>
    <row r="382" customFormat="false" ht="15" hidden="false" customHeight="false" outlineLevel="0" collapsed="false">
      <c r="A382" s="126"/>
      <c r="B382" s="125"/>
      <c r="C382" s="125"/>
      <c r="D382" s="125"/>
      <c r="E382" s="129"/>
      <c r="F382" s="129"/>
      <c r="G382" s="125"/>
      <c r="H382" s="125"/>
      <c r="I382" s="125"/>
      <c r="J382" s="125"/>
      <c r="K382" s="126"/>
      <c r="L382" s="125"/>
      <c r="M382" s="125"/>
      <c r="N382" s="129"/>
    </row>
    <row r="383" customFormat="false" ht="15" hidden="false" customHeight="false" outlineLevel="0" collapsed="false">
      <c r="A383" s="126"/>
      <c r="B383" s="125"/>
      <c r="C383" s="125"/>
      <c r="D383" s="125"/>
      <c r="E383" s="129"/>
      <c r="F383" s="129"/>
      <c r="G383" s="125"/>
      <c r="H383" s="125"/>
      <c r="I383" s="125"/>
      <c r="J383" s="125"/>
      <c r="K383" s="126"/>
      <c r="L383" s="125"/>
      <c r="M383" s="125"/>
      <c r="N383" s="129"/>
    </row>
    <row r="384" customFormat="false" ht="15" hidden="false" customHeight="false" outlineLevel="0" collapsed="false">
      <c r="A384" s="126"/>
      <c r="B384" s="125"/>
      <c r="C384" s="125"/>
      <c r="D384" s="125"/>
      <c r="E384" s="129"/>
      <c r="F384" s="129"/>
      <c r="G384" s="125"/>
      <c r="H384" s="125"/>
      <c r="I384" s="125"/>
      <c r="J384" s="125"/>
      <c r="K384" s="126"/>
      <c r="L384" s="125"/>
      <c r="M384" s="125"/>
      <c r="N384" s="129"/>
    </row>
    <row r="385" customFormat="false" ht="15" hidden="false" customHeight="false" outlineLevel="0" collapsed="false">
      <c r="A385" s="126"/>
      <c r="B385" s="125"/>
      <c r="C385" s="125"/>
      <c r="D385" s="125"/>
      <c r="E385" s="129"/>
      <c r="F385" s="129"/>
      <c r="G385" s="125"/>
      <c r="H385" s="125"/>
      <c r="I385" s="125"/>
      <c r="J385" s="125"/>
      <c r="K385" s="126"/>
      <c r="L385" s="125"/>
      <c r="M385" s="125"/>
      <c r="N385" s="129"/>
    </row>
    <row r="386" customFormat="false" ht="15" hidden="false" customHeight="false" outlineLevel="0" collapsed="false">
      <c r="A386" s="126"/>
      <c r="B386" s="125"/>
      <c r="C386" s="125"/>
      <c r="D386" s="125"/>
      <c r="E386" s="129"/>
      <c r="F386" s="129"/>
      <c r="G386" s="125"/>
      <c r="H386" s="125"/>
      <c r="I386" s="125"/>
      <c r="J386" s="125"/>
      <c r="K386" s="126"/>
      <c r="L386" s="125"/>
      <c r="M386" s="125"/>
      <c r="N386" s="129"/>
    </row>
    <row r="387" customFormat="false" ht="15" hidden="false" customHeight="false" outlineLevel="0" collapsed="false">
      <c r="A387" s="126"/>
      <c r="B387" s="125"/>
      <c r="C387" s="125"/>
      <c r="D387" s="125"/>
      <c r="E387" s="129"/>
      <c r="F387" s="129"/>
      <c r="G387" s="125"/>
      <c r="H387" s="125"/>
      <c r="I387" s="125"/>
      <c r="J387" s="125"/>
      <c r="K387" s="126"/>
      <c r="L387" s="125"/>
      <c r="M387" s="125"/>
      <c r="N387" s="129"/>
    </row>
    <row r="388" customFormat="false" ht="15" hidden="false" customHeight="false" outlineLevel="0" collapsed="false">
      <c r="A388" s="126"/>
      <c r="B388" s="125"/>
      <c r="C388" s="125"/>
      <c r="D388" s="125"/>
      <c r="E388" s="129"/>
      <c r="F388" s="129"/>
      <c r="G388" s="125"/>
      <c r="H388" s="125"/>
      <c r="I388" s="125"/>
      <c r="J388" s="125"/>
      <c r="K388" s="126"/>
      <c r="L388" s="125"/>
      <c r="M388" s="125"/>
      <c r="N388" s="129"/>
    </row>
    <row r="389" customFormat="false" ht="15" hidden="false" customHeight="false" outlineLevel="0" collapsed="false">
      <c r="A389" s="126"/>
      <c r="B389" s="125"/>
      <c r="C389" s="125"/>
      <c r="D389" s="125"/>
      <c r="E389" s="129"/>
      <c r="F389" s="129"/>
      <c r="G389" s="125"/>
      <c r="H389" s="125"/>
      <c r="I389" s="125"/>
      <c r="J389" s="125"/>
      <c r="K389" s="126"/>
      <c r="L389" s="125"/>
      <c r="M389" s="125"/>
      <c r="N389" s="129"/>
    </row>
    <row r="390" customFormat="false" ht="15" hidden="false" customHeight="false" outlineLevel="0" collapsed="false">
      <c r="A390" s="126"/>
      <c r="B390" s="125"/>
      <c r="C390" s="125"/>
      <c r="D390" s="125"/>
      <c r="E390" s="129"/>
      <c r="F390" s="129"/>
      <c r="G390" s="125"/>
      <c r="H390" s="125"/>
      <c r="I390" s="125"/>
      <c r="J390" s="125"/>
      <c r="K390" s="126"/>
      <c r="L390" s="125"/>
      <c r="M390" s="125"/>
      <c r="N390" s="129"/>
    </row>
    <row r="391" customFormat="false" ht="15" hidden="false" customHeight="false" outlineLevel="0" collapsed="false">
      <c r="A391" s="126"/>
      <c r="B391" s="125"/>
      <c r="C391" s="125"/>
      <c r="D391" s="125"/>
      <c r="E391" s="129"/>
      <c r="F391" s="129"/>
      <c r="G391" s="125"/>
      <c r="H391" s="125"/>
      <c r="I391" s="125"/>
      <c r="J391" s="125"/>
      <c r="K391" s="126"/>
      <c r="L391" s="125"/>
      <c r="M391" s="125"/>
      <c r="N391" s="129"/>
    </row>
    <row r="392" customFormat="false" ht="15" hidden="false" customHeight="false" outlineLevel="0" collapsed="false">
      <c r="A392" s="126"/>
      <c r="B392" s="125"/>
      <c r="C392" s="125"/>
      <c r="D392" s="125"/>
      <c r="E392" s="129"/>
      <c r="F392" s="129"/>
      <c r="G392" s="125"/>
      <c r="H392" s="125"/>
      <c r="I392" s="125"/>
      <c r="J392" s="125"/>
      <c r="K392" s="126"/>
      <c r="L392" s="125"/>
      <c r="M392" s="125"/>
      <c r="N392" s="129"/>
    </row>
    <row r="393" customFormat="false" ht="15" hidden="false" customHeight="false" outlineLevel="0" collapsed="false">
      <c r="A393" s="126"/>
      <c r="B393" s="125"/>
      <c r="C393" s="125"/>
      <c r="D393" s="125"/>
      <c r="E393" s="129"/>
      <c r="F393" s="129"/>
      <c r="G393" s="125"/>
      <c r="H393" s="125"/>
      <c r="I393" s="125"/>
      <c r="J393" s="125"/>
      <c r="K393" s="126"/>
      <c r="L393" s="125"/>
      <c r="M393" s="125"/>
      <c r="N393" s="129"/>
    </row>
    <row r="394" customFormat="false" ht="15" hidden="false" customHeight="false" outlineLevel="0" collapsed="false">
      <c r="A394" s="126"/>
      <c r="B394" s="125"/>
      <c r="C394" s="125"/>
      <c r="D394" s="125"/>
      <c r="E394" s="129"/>
      <c r="F394" s="129"/>
      <c r="G394" s="125"/>
      <c r="H394" s="125"/>
      <c r="I394" s="125"/>
      <c r="J394" s="125"/>
      <c r="K394" s="126"/>
      <c r="L394" s="125"/>
      <c r="M394" s="125"/>
      <c r="N394" s="129"/>
    </row>
    <row r="395" customFormat="false" ht="15" hidden="false" customHeight="false" outlineLevel="0" collapsed="false">
      <c r="A395" s="126"/>
      <c r="B395" s="125"/>
      <c r="C395" s="125"/>
      <c r="D395" s="125"/>
      <c r="E395" s="129"/>
      <c r="F395" s="129"/>
      <c r="G395" s="125"/>
      <c r="H395" s="125"/>
      <c r="I395" s="125"/>
      <c r="J395" s="125"/>
      <c r="K395" s="126"/>
      <c r="L395" s="125"/>
      <c r="M395" s="125"/>
      <c r="N395" s="129"/>
    </row>
    <row r="396" customFormat="false" ht="15" hidden="false" customHeight="false" outlineLevel="0" collapsed="false">
      <c r="A396" s="126"/>
      <c r="B396" s="125"/>
      <c r="C396" s="125"/>
      <c r="D396" s="125"/>
      <c r="E396" s="129"/>
      <c r="F396" s="129"/>
      <c r="G396" s="125"/>
      <c r="H396" s="125"/>
      <c r="I396" s="125"/>
      <c r="J396" s="125"/>
      <c r="K396" s="126"/>
      <c r="L396" s="125"/>
      <c r="M396" s="125"/>
      <c r="N396" s="129"/>
    </row>
    <row r="397" customFormat="false" ht="15" hidden="false" customHeight="false" outlineLevel="0" collapsed="false">
      <c r="A397" s="126"/>
      <c r="B397" s="125"/>
      <c r="C397" s="125"/>
      <c r="D397" s="125"/>
      <c r="E397" s="129"/>
      <c r="F397" s="129"/>
      <c r="G397" s="125"/>
      <c r="H397" s="125"/>
      <c r="I397" s="125"/>
      <c r="J397" s="125"/>
      <c r="K397" s="126"/>
      <c r="L397" s="125"/>
      <c r="M397" s="125"/>
      <c r="N397" s="129"/>
    </row>
    <row r="398" customFormat="false" ht="15" hidden="false" customHeight="false" outlineLevel="0" collapsed="false">
      <c r="A398" s="126"/>
      <c r="B398" s="125"/>
      <c r="C398" s="125"/>
      <c r="D398" s="125"/>
      <c r="E398" s="129"/>
      <c r="F398" s="129"/>
      <c r="G398" s="125"/>
      <c r="H398" s="125"/>
      <c r="I398" s="125"/>
      <c r="J398" s="125"/>
      <c r="K398" s="126"/>
      <c r="L398" s="125"/>
      <c r="M398" s="125"/>
      <c r="N398" s="129"/>
    </row>
    <row r="399" customFormat="false" ht="15" hidden="false" customHeight="false" outlineLevel="0" collapsed="false">
      <c r="A399" s="126"/>
      <c r="B399" s="125"/>
      <c r="C399" s="125"/>
      <c r="D399" s="125"/>
      <c r="E399" s="129"/>
      <c r="F399" s="129"/>
      <c r="G399" s="125"/>
      <c r="H399" s="125"/>
      <c r="I399" s="125"/>
      <c r="J399" s="125"/>
      <c r="K399" s="126"/>
      <c r="L399" s="125"/>
      <c r="M399" s="125"/>
      <c r="N399" s="129"/>
    </row>
    <row r="400" customFormat="false" ht="15" hidden="false" customHeight="false" outlineLevel="0" collapsed="false">
      <c r="A400" s="126"/>
      <c r="B400" s="125"/>
      <c r="C400" s="125"/>
      <c r="D400" s="125"/>
      <c r="E400" s="129"/>
      <c r="F400" s="129"/>
      <c r="G400" s="125"/>
      <c r="H400" s="125"/>
      <c r="I400" s="125"/>
      <c r="J400" s="125"/>
      <c r="K400" s="126"/>
      <c r="L400" s="125"/>
      <c r="M400" s="125"/>
      <c r="N400" s="129"/>
    </row>
    <row r="401" customFormat="false" ht="15" hidden="false" customHeight="false" outlineLevel="0" collapsed="false">
      <c r="A401" s="126"/>
      <c r="B401" s="125"/>
      <c r="C401" s="125"/>
      <c r="D401" s="125"/>
      <c r="E401" s="129"/>
      <c r="F401" s="129"/>
      <c r="G401" s="125"/>
      <c r="H401" s="125"/>
      <c r="I401" s="125"/>
      <c r="J401" s="125"/>
      <c r="K401" s="126"/>
      <c r="L401" s="125"/>
      <c r="M401" s="125"/>
      <c r="N401" s="129"/>
    </row>
    <row r="402" customFormat="false" ht="15" hidden="false" customHeight="false" outlineLevel="0" collapsed="false">
      <c r="A402" s="126"/>
      <c r="B402" s="125"/>
      <c r="C402" s="125"/>
      <c r="D402" s="125"/>
      <c r="E402" s="129"/>
      <c r="F402" s="129"/>
      <c r="G402" s="125"/>
      <c r="H402" s="125"/>
      <c r="I402" s="125"/>
      <c r="J402" s="125"/>
      <c r="K402" s="126"/>
      <c r="L402" s="125"/>
      <c r="M402" s="125"/>
      <c r="N402" s="129"/>
    </row>
    <row r="403" customFormat="false" ht="15" hidden="false" customHeight="false" outlineLevel="0" collapsed="false">
      <c r="A403" s="126"/>
      <c r="B403" s="125"/>
      <c r="C403" s="125"/>
      <c r="D403" s="125"/>
      <c r="E403" s="129"/>
      <c r="F403" s="129"/>
      <c r="G403" s="125"/>
      <c r="H403" s="125"/>
      <c r="I403" s="125"/>
      <c r="J403" s="125"/>
      <c r="K403" s="126"/>
      <c r="L403" s="125"/>
      <c r="M403" s="125"/>
      <c r="N403" s="129"/>
    </row>
    <row r="404" customFormat="false" ht="18" hidden="false" customHeight="true" outlineLevel="0" collapsed="false">
      <c r="A404" s="112" t="s">
        <v>1482</v>
      </c>
      <c r="B404" s="112"/>
      <c r="C404" s="112"/>
      <c r="D404" s="112"/>
      <c r="E404" s="112"/>
      <c r="F404" s="112"/>
      <c r="G404" s="112"/>
      <c r="H404" s="112"/>
      <c r="I404" s="112"/>
      <c r="J404" s="112"/>
    </row>
  </sheetData>
  <sheetProtection sheet="true" password="dd42" formatCells="false" formatColumns="false" formatRows="false" deleteRows="false" sort="false" autoFilter="false"/>
  <mergeCells count="3">
    <mergeCell ref="A1:N1"/>
    <mergeCell ref="B2:N2"/>
    <mergeCell ref="A404:J404"/>
  </mergeCells>
  <dataValidations count="7">
    <dataValidation allowBlank="true" error="Pick a value from the dropdown — free-typed values fall out of every report." errorStyle="stop" operator="between" prompt="Free-typed values fall out of every report — use the dropdown. If the value you need is missing, ask the manager to add it to the Lists sheet." promptTitle="Pick from the list" showDropDown="false" showErrorMessage="true" showInputMessage="true" sqref="B4:B403" type="list">
      <formula1>'START HERE'!$B$55:$B$64</formula1>
      <formula2>0</formula2>
    </dataValidation>
    <dataValidation allowBlank="true" error="Pick a value from the dropdown — free-typed values fall out of every report." errorStyle="stop" operator="between" prompt="Free-typed values fall out of every report — use the dropdown. If the value you need is missing, ask the manager to add it to the Lists sheet." promptTitle="Pick from the list" showDropDown="false" showErrorMessage="true" showInputMessage="true" sqref="C4:C403" type="list">
      <formula1>"Competitor backlink gap,Unlinked mention reclaimed,Broken link replacement,Resource page pitch,Guest post,Digital PR / journalist quote,Directory / listing,Partner / .edu link,Podcast / interview,Syndication canonical,Other"</formula1>
      <formula2>0</formula2>
    </dataValidation>
    <dataValidation allowBlank="true" error="Pick a value from the dropdown — free-typed values fall out of every report." errorStyle="stop" operator="between" prompt="Free-typed values fall out of every report — use the dropdown. If the value you need is missing, ask the manager to add it to the Lists sheet." promptTitle="Pick from the list" showDropDown="false" showErrorMessage="true" showInputMessage="true" sqref="I4:I403" type="list">
      <formula1>"Prospect,Outreach sent,Follow-up,Earned - live,Rejected,Lost"</formula1>
      <formula2>0</formula2>
    </dataValidation>
    <dataValidation allowBlank="true" error="Pick a value from the dropdown — free-typed values fall out of every report." errorStyle="stop" operator="between" prompt="Free-typed values fall out of every report — use the dropdown. If the value you need is missing, ask the manager to add it to the Lists sheet." promptTitle="Pick from the list" showDropDown="false" showErrorMessage="true" showInputMessage="true" sqref="J4:J403" type="list">
      <formula1>"Dofollow,Nofollow,Mention only,Unknown"</formula1>
      <formula2>0</formula2>
    </dataValidation>
    <dataValidation allowBlank="true" error="Pick a value from the dropdown — free-typed values fall out of every report." errorStyle="stop" operator="between" prompt="Free-typed values fall out of every report — use the dropdown. If the value you need is missing, ask the manager to add it to the Lists sheet." promptTitle="Pick from the list" showDropDown="false" showErrorMessage="true" showInputMessage="true" sqref="L4:L403" type="list">
      <formula1>Lists!$Y$4:$Y$14</formula1>
      <formula2>0</formula2>
    </dataValidation>
    <dataValidation allowBlank="true" error="Pick a value from the dropdown — free-typed values fall out of every report." errorStyle="stop" operator="between" prompt="Free-typed values fall out of every report — use the dropdown. If the value you need is missing, ask the manager to add it to the Lists sheet." promptTitle="Pick from the list" showDropDown="false" showErrorMessage="true" showInputMessage="true" sqref="M4:M403" type="list">
      <formula1>Lists!$O$4:$O$10</formula1>
      <formula2>0</formula2>
    </dataValidation>
    <dataValidation allowBlank="true" error="Enter a real date, not text, and not in the future. A date typed as text lands in the running totals but in no week." errorStyle="stop" errorTitle="That is not a usable date" operator="lessThanOrEqual" showDropDown="false" showErrorMessage="true" showInputMessage="false" sqref="K5:K403" type="date">
      <formula1>TODAY()</formula1>
      <formula2>0</formula2>
    </dataValidation>
  </dataValidations>
  <hyperlinks>
    <hyperlink ref="A2" location="'MAP'!A1" display="◀  MAP"/>
  </hyperlinks>
  <printOptions headings="false" gridLines="false" gridLinesSet="true" horizontalCentered="false" verticalCentered="false"/>
  <pageMargins left="0.4" right="0.4" top="0.55" bottom="0.55" header="0.511811023622047" footer="0.3"/>
  <pageSetup paperSize="1" scale="100" fitToWidth="1" fitToHeight="0" pageOrder="downThenOver" orientation="landscape" blackAndWhite="false" draft="false" cellComments="none" horizontalDpi="300" verticalDpi="300" copies="1"/>
  <headerFooter differentFirst="false" differentOddEven="false">
    <oddHeader/>
    <oddFooter>&amp;L&amp;7 &amp;K808080PCI AI  —  Growth OS&amp;R&amp;7 &amp;K808080Page &amp;P of &amp;N</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true"/>
  </sheetPr>
  <dimension ref="A1:S5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3" topLeftCell="E4" activePane="bottomRight" state="frozen"/>
      <selection pane="topLeft" activeCell="A1" activeCellId="0" sqref="A1"/>
      <selection pane="topRight" activeCell="E1" activeCellId="0" sqref="E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12"/>
    <col collapsed="false" customWidth="true" hidden="false" outlineLevel="0" max="3" min="3" style="1" width="16"/>
    <col collapsed="false" customWidth="true" hidden="false" outlineLevel="0" max="4" min="4" style="1" width="22"/>
    <col collapsed="false" customWidth="true" hidden="false" outlineLevel="0" max="5" min="5" style="1" width="40"/>
    <col collapsed="false" customWidth="true" hidden="false" outlineLevel="0" max="7" min="6" style="1" width="30"/>
    <col collapsed="false" customWidth="true" hidden="false" outlineLevel="0" max="8" min="8" style="1" width="24"/>
    <col collapsed="false" customWidth="true" hidden="false" outlineLevel="0" max="10" min="9" style="1" width="10"/>
    <col collapsed="false" customWidth="true" hidden="false" outlineLevel="0" max="11" min="11" style="1" width="9"/>
    <col collapsed="false" customWidth="true" hidden="false" outlineLevel="0" max="13" min="12" style="1" width="10"/>
    <col collapsed="false" customWidth="true" hidden="false" outlineLevel="0" max="14" min="14" style="1" width="9"/>
    <col collapsed="false" customWidth="true" hidden="false" outlineLevel="0" max="15" min="15" style="1" width="10"/>
    <col collapsed="false" customWidth="true" hidden="false" outlineLevel="0" max="17" min="16" style="1" width="22"/>
    <col collapsed="false" customWidth="true" hidden="false" outlineLevel="0" max="18" min="18" style="1" width="34"/>
    <col collapsed="false" customWidth="true" hidden="false" outlineLevel="0" max="19" min="19" style="1" width="14"/>
  </cols>
  <sheetData>
    <row r="1" customFormat="false" ht="25.5" hidden="false" customHeight="true" outlineLevel="0" collapsed="false">
      <c r="A1" s="2" t="s">
        <v>1696</v>
      </c>
      <c r="B1" s="2"/>
      <c r="C1" s="2"/>
      <c r="D1" s="2"/>
      <c r="E1" s="2"/>
      <c r="F1" s="2"/>
      <c r="G1" s="2"/>
      <c r="H1" s="2"/>
      <c r="I1" s="2"/>
      <c r="J1" s="2"/>
      <c r="K1" s="2"/>
      <c r="L1" s="2"/>
      <c r="M1" s="2"/>
      <c r="N1" s="2"/>
      <c r="O1" s="2"/>
      <c r="P1" s="2"/>
      <c r="Q1" s="2"/>
      <c r="R1" s="2"/>
      <c r="S1" s="2"/>
    </row>
    <row r="2" customFormat="false" ht="18" hidden="false" customHeight="true" outlineLevel="0" collapsed="false">
      <c r="A2" s="3" t="s">
        <v>1</v>
      </c>
      <c r="B2" s="4" t="s">
        <v>1697</v>
      </c>
      <c r="C2" s="4"/>
      <c r="D2" s="4"/>
      <c r="E2" s="4"/>
      <c r="F2" s="4"/>
      <c r="G2" s="4"/>
      <c r="H2" s="4"/>
      <c r="I2" s="4"/>
      <c r="J2" s="4"/>
      <c r="K2" s="4"/>
      <c r="L2" s="4"/>
      <c r="M2" s="4"/>
      <c r="N2" s="4"/>
      <c r="O2" s="4"/>
      <c r="P2" s="4"/>
      <c r="Q2" s="4"/>
      <c r="R2" s="4"/>
      <c r="S2" s="4"/>
    </row>
    <row r="3" customFormat="false" ht="43.5" hidden="false" customHeight="true" outlineLevel="0" collapsed="false">
      <c r="A3" s="72" t="s">
        <v>1698</v>
      </c>
      <c r="B3" s="72" t="s">
        <v>1562</v>
      </c>
      <c r="C3" s="72" t="s">
        <v>1018</v>
      </c>
      <c r="D3" s="72" t="s">
        <v>1699</v>
      </c>
      <c r="E3" s="72" t="s">
        <v>1700</v>
      </c>
      <c r="F3" s="72" t="s">
        <v>1701</v>
      </c>
      <c r="G3" s="72" t="s">
        <v>1702</v>
      </c>
      <c r="H3" s="72" t="s">
        <v>1703</v>
      </c>
      <c r="I3" s="72" t="s">
        <v>1704</v>
      </c>
      <c r="J3" s="72" t="s">
        <v>1705</v>
      </c>
      <c r="K3" s="72" t="s">
        <v>1706</v>
      </c>
      <c r="L3" s="72" t="s">
        <v>1707</v>
      </c>
      <c r="M3" s="72" t="s">
        <v>1708</v>
      </c>
      <c r="N3" s="72" t="s">
        <v>1709</v>
      </c>
      <c r="O3" s="72" t="s">
        <v>1710</v>
      </c>
      <c r="P3" s="72" t="s">
        <v>1711</v>
      </c>
      <c r="Q3" s="72" t="s">
        <v>1019</v>
      </c>
      <c r="R3" s="72" t="s">
        <v>1712</v>
      </c>
      <c r="S3" s="72" t="s">
        <v>1713</v>
      </c>
    </row>
    <row r="4" customFormat="false" ht="39.75" hidden="false" customHeight="true" outlineLevel="0" collapsed="false">
      <c r="A4" s="130" t="str">
        <f aca="false">"EXP-"&amp;TEXT(ROW()-3,"000")</f>
        <v>EXP-001</v>
      </c>
      <c r="B4" s="131"/>
      <c r="C4" s="132"/>
      <c r="D4" s="132"/>
      <c r="E4" s="133"/>
      <c r="F4" s="133"/>
      <c r="G4" s="133"/>
      <c r="H4" s="132"/>
      <c r="I4" s="134"/>
      <c r="J4" s="134"/>
      <c r="K4" s="135" t="str">
        <f aca="false">IFERROR(J4/I4,"")</f>
        <v/>
      </c>
      <c r="L4" s="134"/>
      <c r="M4" s="134"/>
      <c r="N4" s="135" t="str">
        <f aca="false">IFERROR(M4/L4,"")</f>
        <v/>
      </c>
      <c r="O4" s="135" t="str">
        <f aca="false">IFERROR(N4-K4,"")</f>
        <v/>
      </c>
      <c r="P4" s="136" t="str">
        <f aca="false">IF(OR($I4="",$L4=""),"",IF(MIN($I4,$L4)&lt;30,"No - fewer than 30 in a group, this is noise",IF(ABS($O4)&lt;0.05,"No - the gap is too small to trust",IF(MIN($I4,$L4)&lt;100,"Maybe - directional only, keep running","Yes - act on it"))))</f>
        <v/>
      </c>
      <c r="Q4" s="132"/>
      <c r="R4" s="133"/>
      <c r="S4" s="132"/>
    </row>
    <row r="5" customFormat="false" ht="39.75" hidden="false" customHeight="true" outlineLevel="0" collapsed="false">
      <c r="A5" s="130" t="str">
        <f aca="false">"EXP-"&amp;TEXT(ROW()-3,"000")</f>
        <v>EXP-002</v>
      </c>
      <c r="B5" s="79"/>
      <c r="C5" s="80"/>
      <c r="D5" s="80"/>
      <c r="E5" s="81"/>
      <c r="F5" s="81"/>
      <c r="G5" s="81"/>
      <c r="H5" s="80"/>
      <c r="I5" s="105"/>
      <c r="J5" s="105"/>
      <c r="K5" s="135" t="str">
        <f aca="false">IFERROR(J5/I5,"")</f>
        <v/>
      </c>
      <c r="L5" s="105"/>
      <c r="M5" s="105"/>
      <c r="N5" s="135" t="str">
        <f aca="false">IFERROR(M5/L5,"")</f>
        <v/>
      </c>
      <c r="O5" s="135" t="str">
        <f aca="false">IFERROR(N5-K5,"")</f>
        <v/>
      </c>
      <c r="P5" s="136" t="str">
        <f aca="false">IF(OR($I5="",$L5=""),"",IF(MIN($I5,$L5)&lt;30,"No - fewer than 30 in a group, this is noise",IF(ABS($O5)&lt;0.05,"No - the gap is too small to trust",IF(MIN($I5,$L5)&lt;100,"Maybe - directional only, keep running","Yes - act on it"))))</f>
        <v/>
      </c>
      <c r="Q5" s="80"/>
      <c r="R5" s="81"/>
      <c r="S5" s="80"/>
    </row>
    <row r="6" customFormat="false" ht="39.75" hidden="false" customHeight="true" outlineLevel="0" collapsed="false">
      <c r="A6" s="137" t="str">
        <f aca="false">IF($E6="","","EXP-"&amp;TEXT(3,"000"))</f>
        <v/>
      </c>
      <c r="B6" s="79"/>
      <c r="C6" s="80"/>
      <c r="D6" s="80"/>
      <c r="E6" s="81"/>
      <c r="F6" s="81"/>
      <c r="G6" s="81"/>
      <c r="H6" s="80"/>
      <c r="I6" s="105"/>
      <c r="J6" s="105"/>
      <c r="K6" s="135" t="str">
        <f aca="false">IFERROR(J6/I6,"")</f>
        <v/>
      </c>
      <c r="L6" s="105"/>
      <c r="M6" s="105"/>
      <c r="N6" s="135" t="str">
        <f aca="false">IFERROR(M6/L6,"")</f>
        <v/>
      </c>
      <c r="O6" s="135" t="str">
        <f aca="false">IFERROR(N6-K6,"")</f>
        <v/>
      </c>
      <c r="P6" s="136" t="str">
        <f aca="false">IF(OR($I6="",$L6=""),"",IF(MIN($I6,$L6)&lt;30,"No - fewer than 30 in a group, this is noise",IF(ABS($O6)&lt;0.05,"No - the gap is too small to trust",IF(MIN($I6,$L6)&lt;100,"Maybe - directional only, keep running","Yes - act on it"))))</f>
        <v/>
      </c>
      <c r="Q6" s="80"/>
      <c r="R6" s="81"/>
      <c r="S6" s="80"/>
    </row>
    <row r="7" customFormat="false" ht="39.75" hidden="false" customHeight="true" outlineLevel="0" collapsed="false">
      <c r="A7" s="137" t="str">
        <f aca="false">IF($E7="","","EXP-"&amp;TEXT(4,"000"))</f>
        <v/>
      </c>
      <c r="B7" s="79"/>
      <c r="C7" s="80"/>
      <c r="D7" s="80"/>
      <c r="E7" s="81"/>
      <c r="F7" s="81"/>
      <c r="G7" s="81"/>
      <c r="H7" s="80"/>
      <c r="I7" s="105"/>
      <c r="J7" s="105"/>
      <c r="K7" s="135" t="str">
        <f aca="false">IFERROR(J7/I7,"")</f>
        <v/>
      </c>
      <c r="L7" s="105"/>
      <c r="M7" s="105"/>
      <c r="N7" s="135" t="str">
        <f aca="false">IFERROR(M7/L7,"")</f>
        <v/>
      </c>
      <c r="O7" s="135" t="str">
        <f aca="false">IFERROR(N7-K7,"")</f>
        <v/>
      </c>
      <c r="P7" s="136" t="str">
        <f aca="false">IF(OR($I7="",$L7=""),"",IF(MIN($I7,$L7)&lt;30,"No - fewer than 30 in a group, this is noise",IF(ABS($O7)&lt;0.05,"No - the gap is too small to trust",IF(MIN($I7,$L7)&lt;100,"Maybe - directional only, keep running","Yes - act on it"))))</f>
        <v/>
      </c>
      <c r="Q7" s="80"/>
      <c r="R7" s="81"/>
      <c r="S7" s="80"/>
    </row>
    <row r="8" customFormat="false" ht="39.75" hidden="false" customHeight="true" outlineLevel="0" collapsed="false">
      <c r="A8" s="137" t="str">
        <f aca="false">IF($E8="","","EXP-"&amp;TEXT(5,"000"))</f>
        <v/>
      </c>
      <c r="B8" s="79"/>
      <c r="C8" s="80"/>
      <c r="D8" s="80"/>
      <c r="E8" s="81"/>
      <c r="F8" s="81"/>
      <c r="G8" s="81"/>
      <c r="H8" s="80"/>
      <c r="I8" s="105"/>
      <c r="J8" s="105"/>
      <c r="K8" s="135" t="str">
        <f aca="false">IFERROR(J8/I8,"")</f>
        <v/>
      </c>
      <c r="L8" s="105"/>
      <c r="M8" s="105"/>
      <c r="N8" s="135" t="str">
        <f aca="false">IFERROR(M8/L8,"")</f>
        <v/>
      </c>
      <c r="O8" s="135" t="str">
        <f aca="false">IFERROR(N8-K8,"")</f>
        <v/>
      </c>
      <c r="P8" s="136" t="str">
        <f aca="false">IF(OR($I8="",$L8=""),"",IF(MIN($I8,$L8)&lt;30,"No - fewer than 30 in a group, this is noise",IF(ABS($O8)&lt;0.05,"No - the gap is too small to trust",IF(MIN($I8,$L8)&lt;100,"Maybe - directional only, keep running","Yes - act on it"))))</f>
        <v/>
      </c>
      <c r="Q8" s="80"/>
      <c r="R8" s="81"/>
      <c r="S8" s="80"/>
    </row>
    <row r="9" customFormat="false" ht="39.75" hidden="false" customHeight="true" outlineLevel="0" collapsed="false">
      <c r="A9" s="137" t="str">
        <f aca="false">IF($E9="","","EXP-"&amp;TEXT(6,"000"))</f>
        <v/>
      </c>
      <c r="B9" s="79"/>
      <c r="C9" s="80"/>
      <c r="D9" s="80"/>
      <c r="E9" s="81"/>
      <c r="F9" s="81"/>
      <c r="G9" s="81"/>
      <c r="H9" s="80"/>
      <c r="I9" s="105"/>
      <c r="J9" s="105"/>
      <c r="K9" s="135" t="str">
        <f aca="false">IFERROR(J9/I9,"")</f>
        <v/>
      </c>
      <c r="L9" s="105"/>
      <c r="M9" s="105"/>
      <c r="N9" s="135" t="str">
        <f aca="false">IFERROR(M9/L9,"")</f>
        <v/>
      </c>
      <c r="O9" s="135" t="str">
        <f aca="false">IFERROR(N9-K9,"")</f>
        <v/>
      </c>
      <c r="P9" s="136" t="str">
        <f aca="false">IF(OR($I9="",$L9=""),"",IF(MIN($I9,$L9)&lt;30,"No - fewer than 30 in a group, this is noise",IF(ABS($O9)&lt;0.05,"No - the gap is too small to trust",IF(MIN($I9,$L9)&lt;100,"Maybe - directional only, keep running","Yes - act on it"))))</f>
        <v/>
      </c>
      <c r="Q9" s="80"/>
      <c r="R9" s="81"/>
      <c r="S9" s="80"/>
    </row>
    <row r="10" customFormat="false" ht="39.75" hidden="false" customHeight="true" outlineLevel="0" collapsed="false">
      <c r="A10" s="137" t="str">
        <f aca="false">IF($E10="","","EXP-"&amp;TEXT(7,"000"))</f>
        <v/>
      </c>
      <c r="B10" s="79"/>
      <c r="C10" s="80"/>
      <c r="D10" s="80"/>
      <c r="E10" s="81"/>
      <c r="F10" s="81"/>
      <c r="G10" s="81"/>
      <c r="H10" s="80"/>
      <c r="I10" s="105"/>
      <c r="J10" s="105"/>
      <c r="K10" s="135" t="str">
        <f aca="false">IFERROR(J10/I10,"")</f>
        <v/>
      </c>
      <c r="L10" s="105"/>
      <c r="M10" s="105"/>
      <c r="N10" s="135" t="str">
        <f aca="false">IFERROR(M10/L10,"")</f>
        <v/>
      </c>
      <c r="O10" s="135" t="str">
        <f aca="false">IFERROR(N10-K10,"")</f>
        <v/>
      </c>
      <c r="P10" s="136" t="str">
        <f aca="false">IF(OR($I10="",$L10=""),"",IF(MIN($I10,$L10)&lt;30,"No - fewer than 30 in a group, this is noise",IF(ABS($O10)&lt;0.05,"No - the gap is too small to trust",IF(MIN($I10,$L10)&lt;100,"Maybe - directional only, keep running","Yes - act on it"))))</f>
        <v/>
      </c>
      <c r="Q10" s="80"/>
      <c r="R10" s="81"/>
      <c r="S10" s="80"/>
    </row>
    <row r="11" customFormat="false" ht="39.75" hidden="false" customHeight="true" outlineLevel="0" collapsed="false">
      <c r="A11" s="137" t="str">
        <f aca="false">IF($E11="","","EXP-"&amp;TEXT(8,"000"))</f>
        <v/>
      </c>
      <c r="B11" s="79"/>
      <c r="C11" s="80"/>
      <c r="D11" s="80"/>
      <c r="E11" s="81"/>
      <c r="F11" s="81"/>
      <c r="G11" s="81"/>
      <c r="H11" s="80"/>
      <c r="I11" s="105"/>
      <c r="J11" s="105"/>
      <c r="K11" s="135" t="str">
        <f aca="false">IFERROR(J11/I11,"")</f>
        <v/>
      </c>
      <c r="L11" s="105"/>
      <c r="M11" s="105"/>
      <c r="N11" s="135" t="str">
        <f aca="false">IFERROR(M11/L11,"")</f>
        <v/>
      </c>
      <c r="O11" s="135" t="str">
        <f aca="false">IFERROR(N11-K11,"")</f>
        <v/>
      </c>
      <c r="P11" s="136" t="str">
        <f aca="false">IF(OR($I11="",$L11=""),"",IF(MIN($I11,$L11)&lt;30,"No - fewer than 30 in a group, this is noise",IF(ABS($O11)&lt;0.05,"No - the gap is too small to trust",IF(MIN($I11,$L11)&lt;100,"Maybe - directional only, keep running","Yes - act on it"))))</f>
        <v/>
      </c>
      <c r="Q11" s="80"/>
      <c r="R11" s="81"/>
      <c r="S11" s="80"/>
    </row>
    <row r="12" customFormat="false" ht="39.75" hidden="false" customHeight="true" outlineLevel="0" collapsed="false">
      <c r="A12" s="137" t="str">
        <f aca="false">IF($E12="","","EXP-"&amp;TEXT(9,"000"))</f>
        <v/>
      </c>
      <c r="B12" s="79"/>
      <c r="C12" s="80"/>
      <c r="D12" s="80"/>
      <c r="E12" s="81"/>
      <c r="F12" s="81"/>
      <c r="G12" s="81"/>
      <c r="H12" s="80"/>
      <c r="I12" s="105"/>
      <c r="J12" s="105"/>
      <c r="K12" s="135" t="str">
        <f aca="false">IFERROR(J12/I12,"")</f>
        <v/>
      </c>
      <c r="L12" s="105"/>
      <c r="M12" s="105"/>
      <c r="N12" s="135" t="str">
        <f aca="false">IFERROR(M12/L12,"")</f>
        <v/>
      </c>
      <c r="O12" s="135" t="str">
        <f aca="false">IFERROR(N12-K12,"")</f>
        <v/>
      </c>
      <c r="P12" s="136" t="str">
        <f aca="false">IF(OR($I12="",$L12=""),"",IF(MIN($I12,$L12)&lt;30,"No - fewer than 30 in a group, this is noise",IF(ABS($O12)&lt;0.05,"No - the gap is too small to trust",IF(MIN($I12,$L12)&lt;100,"Maybe - directional only, keep running","Yes - act on it"))))</f>
        <v/>
      </c>
      <c r="Q12" s="80"/>
      <c r="R12" s="81"/>
      <c r="S12" s="80"/>
    </row>
    <row r="13" customFormat="false" ht="39.75" hidden="false" customHeight="true" outlineLevel="0" collapsed="false">
      <c r="A13" s="137" t="str">
        <f aca="false">IF($E13="","","EXP-"&amp;TEXT(10,"000"))</f>
        <v/>
      </c>
      <c r="B13" s="79"/>
      <c r="C13" s="80"/>
      <c r="D13" s="80"/>
      <c r="E13" s="81"/>
      <c r="F13" s="81"/>
      <c r="G13" s="81"/>
      <c r="H13" s="80"/>
      <c r="I13" s="105"/>
      <c r="J13" s="105"/>
      <c r="K13" s="135" t="str">
        <f aca="false">IFERROR(J13/I13,"")</f>
        <v/>
      </c>
      <c r="L13" s="105"/>
      <c r="M13" s="105"/>
      <c r="N13" s="135" t="str">
        <f aca="false">IFERROR(M13/L13,"")</f>
        <v/>
      </c>
      <c r="O13" s="135" t="str">
        <f aca="false">IFERROR(N13-K13,"")</f>
        <v/>
      </c>
      <c r="P13" s="136" t="str">
        <f aca="false">IF(OR($I13="",$L13=""),"",IF(MIN($I13,$L13)&lt;30,"No - fewer than 30 in a group, this is noise",IF(ABS($O13)&lt;0.05,"No - the gap is too small to trust",IF(MIN($I13,$L13)&lt;100,"Maybe - directional only, keep running","Yes - act on it"))))</f>
        <v/>
      </c>
      <c r="Q13" s="80"/>
      <c r="R13" s="81"/>
      <c r="S13" s="80"/>
    </row>
    <row r="14" customFormat="false" ht="39.75" hidden="false" customHeight="true" outlineLevel="0" collapsed="false">
      <c r="A14" s="137" t="str">
        <f aca="false">IF($E14="","","EXP-"&amp;TEXT(11,"000"))</f>
        <v/>
      </c>
      <c r="B14" s="79"/>
      <c r="C14" s="80"/>
      <c r="D14" s="80"/>
      <c r="E14" s="81"/>
      <c r="F14" s="81"/>
      <c r="G14" s="81"/>
      <c r="H14" s="80"/>
      <c r="I14" s="105"/>
      <c r="J14" s="105"/>
      <c r="K14" s="135" t="str">
        <f aca="false">IFERROR(J14/I14,"")</f>
        <v/>
      </c>
      <c r="L14" s="105"/>
      <c r="M14" s="105"/>
      <c r="N14" s="135" t="str">
        <f aca="false">IFERROR(M14/L14,"")</f>
        <v/>
      </c>
      <c r="O14" s="135" t="str">
        <f aca="false">IFERROR(N14-K14,"")</f>
        <v/>
      </c>
      <c r="P14" s="136" t="str">
        <f aca="false">IF(OR($I14="",$L14=""),"",IF(MIN($I14,$L14)&lt;30,"No - fewer than 30 in a group, this is noise",IF(ABS($O14)&lt;0.05,"No - the gap is too small to trust",IF(MIN($I14,$L14)&lt;100,"Maybe - directional only, keep running","Yes - act on it"))))</f>
        <v/>
      </c>
      <c r="Q14" s="80"/>
      <c r="R14" s="81"/>
      <c r="S14" s="80"/>
    </row>
    <row r="15" customFormat="false" ht="39.75" hidden="false" customHeight="true" outlineLevel="0" collapsed="false">
      <c r="A15" s="137" t="str">
        <f aca="false">IF($E15="","","EXP-"&amp;TEXT(12,"000"))</f>
        <v/>
      </c>
      <c r="B15" s="79"/>
      <c r="C15" s="80"/>
      <c r="D15" s="80"/>
      <c r="E15" s="81"/>
      <c r="F15" s="81"/>
      <c r="G15" s="81"/>
      <c r="H15" s="80"/>
      <c r="I15" s="105"/>
      <c r="J15" s="105"/>
      <c r="K15" s="135" t="str">
        <f aca="false">IFERROR(J15/I15,"")</f>
        <v/>
      </c>
      <c r="L15" s="105"/>
      <c r="M15" s="105"/>
      <c r="N15" s="135" t="str">
        <f aca="false">IFERROR(M15/L15,"")</f>
        <v/>
      </c>
      <c r="O15" s="135" t="str">
        <f aca="false">IFERROR(N15-K15,"")</f>
        <v/>
      </c>
      <c r="P15" s="136" t="str">
        <f aca="false">IF(OR($I15="",$L15=""),"",IF(MIN($I15,$L15)&lt;30,"No - fewer than 30 in a group, this is noise",IF(ABS($O15)&lt;0.05,"No - the gap is too small to trust",IF(MIN($I15,$L15)&lt;100,"Maybe - directional only, keep running","Yes - act on it"))))</f>
        <v/>
      </c>
      <c r="Q15" s="80"/>
      <c r="R15" s="81"/>
      <c r="S15" s="80"/>
    </row>
    <row r="16" customFormat="false" ht="39.75" hidden="false" customHeight="true" outlineLevel="0" collapsed="false">
      <c r="A16" s="137" t="str">
        <f aca="false">IF($E16="","","EXP-"&amp;TEXT(13,"000"))</f>
        <v/>
      </c>
      <c r="B16" s="79"/>
      <c r="C16" s="80"/>
      <c r="D16" s="80"/>
      <c r="E16" s="81"/>
      <c r="F16" s="81"/>
      <c r="G16" s="81"/>
      <c r="H16" s="80"/>
      <c r="I16" s="105"/>
      <c r="J16" s="105"/>
      <c r="K16" s="135" t="str">
        <f aca="false">IFERROR(J16/I16,"")</f>
        <v/>
      </c>
      <c r="L16" s="105"/>
      <c r="M16" s="105"/>
      <c r="N16" s="135" t="str">
        <f aca="false">IFERROR(M16/L16,"")</f>
        <v/>
      </c>
      <c r="O16" s="135" t="str">
        <f aca="false">IFERROR(N16-K16,"")</f>
        <v/>
      </c>
      <c r="P16" s="136" t="str">
        <f aca="false">IF(OR($I16="",$L16=""),"",IF(MIN($I16,$L16)&lt;30,"No - fewer than 30 in a group, this is noise",IF(ABS($O16)&lt;0.05,"No - the gap is too small to trust",IF(MIN($I16,$L16)&lt;100,"Maybe - directional only, keep running","Yes - act on it"))))</f>
        <v/>
      </c>
      <c r="Q16" s="80"/>
      <c r="R16" s="81"/>
      <c r="S16" s="80"/>
    </row>
    <row r="17" customFormat="false" ht="39.75" hidden="false" customHeight="true" outlineLevel="0" collapsed="false">
      <c r="A17" s="137" t="str">
        <f aca="false">IF($E17="","","EXP-"&amp;TEXT(14,"000"))</f>
        <v/>
      </c>
      <c r="B17" s="79"/>
      <c r="C17" s="80"/>
      <c r="D17" s="80"/>
      <c r="E17" s="81"/>
      <c r="F17" s="81"/>
      <c r="G17" s="81"/>
      <c r="H17" s="80"/>
      <c r="I17" s="105"/>
      <c r="J17" s="105"/>
      <c r="K17" s="135" t="str">
        <f aca="false">IFERROR(J17/I17,"")</f>
        <v/>
      </c>
      <c r="L17" s="105"/>
      <c r="M17" s="105"/>
      <c r="N17" s="135" t="str">
        <f aca="false">IFERROR(M17/L17,"")</f>
        <v/>
      </c>
      <c r="O17" s="135" t="str">
        <f aca="false">IFERROR(N17-K17,"")</f>
        <v/>
      </c>
      <c r="P17" s="136" t="str">
        <f aca="false">IF(OR($I17="",$L17=""),"",IF(MIN($I17,$L17)&lt;30,"No - fewer than 30 in a group, this is noise",IF(ABS($O17)&lt;0.05,"No - the gap is too small to trust",IF(MIN($I17,$L17)&lt;100,"Maybe - directional only, keep running","Yes - act on it"))))</f>
        <v/>
      </c>
      <c r="Q17" s="80"/>
      <c r="R17" s="81"/>
      <c r="S17" s="80"/>
    </row>
    <row r="18" customFormat="false" ht="39.75" hidden="false" customHeight="true" outlineLevel="0" collapsed="false">
      <c r="A18" s="137" t="str">
        <f aca="false">IF($E18="","","EXP-"&amp;TEXT(15,"000"))</f>
        <v/>
      </c>
      <c r="B18" s="79"/>
      <c r="C18" s="80"/>
      <c r="D18" s="80"/>
      <c r="E18" s="81"/>
      <c r="F18" s="81"/>
      <c r="G18" s="81"/>
      <c r="H18" s="80"/>
      <c r="I18" s="105"/>
      <c r="J18" s="105"/>
      <c r="K18" s="135" t="str">
        <f aca="false">IFERROR(J18/I18,"")</f>
        <v/>
      </c>
      <c r="L18" s="105"/>
      <c r="M18" s="105"/>
      <c r="N18" s="135" t="str">
        <f aca="false">IFERROR(M18/L18,"")</f>
        <v/>
      </c>
      <c r="O18" s="135" t="str">
        <f aca="false">IFERROR(N18-K18,"")</f>
        <v/>
      </c>
      <c r="P18" s="136" t="str">
        <f aca="false">IF(OR($I18="",$L18=""),"",IF(MIN($I18,$L18)&lt;30,"No - fewer than 30 in a group, this is noise",IF(ABS($O18)&lt;0.05,"No - the gap is too small to trust",IF(MIN($I18,$L18)&lt;100,"Maybe - directional only, keep running","Yes - act on it"))))</f>
        <v/>
      </c>
      <c r="Q18" s="80"/>
      <c r="R18" s="81"/>
      <c r="S18" s="80"/>
    </row>
    <row r="19" customFormat="false" ht="39.75" hidden="false" customHeight="true" outlineLevel="0" collapsed="false">
      <c r="A19" s="137" t="str">
        <f aca="false">IF($E19="","","EXP-"&amp;TEXT(16,"000"))</f>
        <v/>
      </c>
      <c r="B19" s="79"/>
      <c r="C19" s="80"/>
      <c r="D19" s="80"/>
      <c r="E19" s="81"/>
      <c r="F19" s="81"/>
      <c r="G19" s="81"/>
      <c r="H19" s="80"/>
      <c r="I19" s="105"/>
      <c r="J19" s="105"/>
      <c r="K19" s="135" t="str">
        <f aca="false">IFERROR(J19/I19,"")</f>
        <v/>
      </c>
      <c r="L19" s="105"/>
      <c r="M19" s="105"/>
      <c r="N19" s="135" t="str">
        <f aca="false">IFERROR(M19/L19,"")</f>
        <v/>
      </c>
      <c r="O19" s="135" t="str">
        <f aca="false">IFERROR(N19-K19,"")</f>
        <v/>
      </c>
      <c r="P19" s="136" t="str">
        <f aca="false">IF(OR($I19="",$L19=""),"",IF(MIN($I19,$L19)&lt;30,"No - fewer than 30 in a group, this is noise",IF(ABS($O19)&lt;0.05,"No - the gap is too small to trust",IF(MIN($I19,$L19)&lt;100,"Maybe - directional only, keep running","Yes - act on it"))))</f>
        <v/>
      </c>
      <c r="Q19" s="80"/>
      <c r="R19" s="81"/>
      <c r="S19" s="80"/>
    </row>
    <row r="20" customFormat="false" ht="39.75" hidden="false" customHeight="true" outlineLevel="0" collapsed="false">
      <c r="A20" s="137" t="str">
        <f aca="false">IF($E20="","","EXP-"&amp;TEXT(17,"000"))</f>
        <v/>
      </c>
      <c r="B20" s="79"/>
      <c r="C20" s="80"/>
      <c r="D20" s="80"/>
      <c r="E20" s="81"/>
      <c r="F20" s="81"/>
      <c r="G20" s="81"/>
      <c r="H20" s="80"/>
      <c r="I20" s="105"/>
      <c r="J20" s="105"/>
      <c r="K20" s="135" t="str">
        <f aca="false">IFERROR(J20/I20,"")</f>
        <v/>
      </c>
      <c r="L20" s="105"/>
      <c r="M20" s="105"/>
      <c r="N20" s="135" t="str">
        <f aca="false">IFERROR(M20/L20,"")</f>
        <v/>
      </c>
      <c r="O20" s="135" t="str">
        <f aca="false">IFERROR(N20-K20,"")</f>
        <v/>
      </c>
      <c r="P20" s="136" t="str">
        <f aca="false">IF(OR($I20="",$L20=""),"",IF(MIN($I20,$L20)&lt;30,"No - fewer than 30 in a group, this is noise",IF(ABS($O20)&lt;0.05,"No - the gap is too small to trust",IF(MIN($I20,$L20)&lt;100,"Maybe - directional only, keep running","Yes - act on it"))))</f>
        <v/>
      </c>
      <c r="Q20" s="80"/>
      <c r="R20" s="81"/>
      <c r="S20" s="80"/>
    </row>
    <row r="21" customFormat="false" ht="39.75" hidden="false" customHeight="true" outlineLevel="0" collapsed="false">
      <c r="A21" s="137" t="str">
        <f aca="false">IF($E21="","","EXP-"&amp;TEXT(18,"000"))</f>
        <v/>
      </c>
      <c r="B21" s="79"/>
      <c r="C21" s="80"/>
      <c r="D21" s="80"/>
      <c r="E21" s="81"/>
      <c r="F21" s="81"/>
      <c r="G21" s="81"/>
      <c r="H21" s="80"/>
      <c r="I21" s="105"/>
      <c r="J21" s="105"/>
      <c r="K21" s="135" t="str">
        <f aca="false">IFERROR(J21/I21,"")</f>
        <v/>
      </c>
      <c r="L21" s="105"/>
      <c r="M21" s="105"/>
      <c r="N21" s="135" t="str">
        <f aca="false">IFERROR(M21/L21,"")</f>
        <v/>
      </c>
      <c r="O21" s="135" t="str">
        <f aca="false">IFERROR(N21-K21,"")</f>
        <v/>
      </c>
      <c r="P21" s="136" t="str">
        <f aca="false">IF(OR($I21="",$L21=""),"",IF(MIN($I21,$L21)&lt;30,"No - fewer than 30 in a group, this is noise",IF(ABS($O21)&lt;0.05,"No - the gap is too small to trust",IF(MIN($I21,$L21)&lt;100,"Maybe - directional only, keep running","Yes - act on it"))))</f>
        <v/>
      </c>
      <c r="Q21" s="80"/>
      <c r="R21" s="81"/>
      <c r="S21" s="80"/>
    </row>
    <row r="22" customFormat="false" ht="39.75" hidden="false" customHeight="true" outlineLevel="0" collapsed="false">
      <c r="A22" s="137" t="str">
        <f aca="false">IF($E22="","","EXP-"&amp;TEXT(19,"000"))</f>
        <v/>
      </c>
      <c r="B22" s="79"/>
      <c r="C22" s="80"/>
      <c r="D22" s="80"/>
      <c r="E22" s="81"/>
      <c r="F22" s="81"/>
      <c r="G22" s="81"/>
      <c r="H22" s="80"/>
      <c r="I22" s="105"/>
      <c r="J22" s="105"/>
      <c r="K22" s="135" t="str">
        <f aca="false">IFERROR(J22/I22,"")</f>
        <v/>
      </c>
      <c r="L22" s="105"/>
      <c r="M22" s="105"/>
      <c r="N22" s="135" t="str">
        <f aca="false">IFERROR(M22/L22,"")</f>
        <v/>
      </c>
      <c r="O22" s="135" t="str">
        <f aca="false">IFERROR(N22-K22,"")</f>
        <v/>
      </c>
      <c r="P22" s="136" t="str">
        <f aca="false">IF(OR($I22="",$L22=""),"",IF(MIN($I22,$L22)&lt;30,"No - fewer than 30 in a group, this is noise",IF(ABS($O22)&lt;0.05,"No - the gap is too small to trust",IF(MIN($I22,$L22)&lt;100,"Maybe - directional only, keep running","Yes - act on it"))))</f>
        <v/>
      </c>
      <c r="Q22" s="80"/>
      <c r="R22" s="81"/>
      <c r="S22" s="80"/>
    </row>
    <row r="23" customFormat="false" ht="39.75" hidden="false" customHeight="true" outlineLevel="0" collapsed="false">
      <c r="A23" s="137" t="str">
        <f aca="false">IF($E23="","","EXP-"&amp;TEXT(20,"000"))</f>
        <v/>
      </c>
      <c r="B23" s="79"/>
      <c r="C23" s="80"/>
      <c r="D23" s="80"/>
      <c r="E23" s="81"/>
      <c r="F23" s="81"/>
      <c r="G23" s="81"/>
      <c r="H23" s="80"/>
      <c r="I23" s="105"/>
      <c r="J23" s="105"/>
      <c r="K23" s="135" t="str">
        <f aca="false">IFERROR(J23/I23,"")</f>
        <v/>
      </c>
      <c r="L23" s="105"/>
      <c r="M23" s="105"/>
      <c r="N23" s="135" t="str">
        <f aca="false">IFERROR(M23/L23,"")</f>
        <v/>
      </c>
      <c r="O23" s="135" t="str">
        <f aca="false">IFERROR(N23-K23,"")</f>
        <v/>
      </c>
      <c r="P23" s="136" t="str">
        <f aca="false">IF(OR($I23="",$L23=""),"",IF(MIN($I23,$L23)&lt;30,"No - fewer than 30 in a group, this is noise",IF(ABS($O23)&lt;0.05,"No - the gap is too small to trust",IF(MIN($I23,$L23)&lt;100,"Maybe - directional only, keep running","Yes - act on it"))))</f>
        <v/>
      </c>
      <c r="Q23" s="80"/>
      <c r="R23" s="81"/>
      <c r="S23" s="80"/>
    </row>
    <row r="24" customFormat="false" ht="39.75" hidden="false" customHeight="true" outlineLevel="0" collapsed="false">
      <c r="A24" s="137" t="str">
        <f aca="false">IF($E24="","","EXP-"&amp;TEXT(21,"000"))</f>
        <v/>
      </c>
      <c r="B24" s="79"/>
      <c r="C24" s="80"/>
      <c r="D24" s="80"/>
      <c r="E24" s="81"/>
      <c r="F24" s="81"/>
      <c r="G24" s="81"/>
      <c r="H24" s="80"/>
      <c r="I24" s="105"/>
      <c r="J24" s="105"/>
      <c r="K24" s="135" t="str">
        <f aca="false">IFERROR(J24/I24,"")</f>
        <v/>
      </c>
      <c r="L24" s="105"/>
      <c r="M24" s="105"/>
      <c r="N24" s="135" t="str">
        <f aca="false">IFERROR(M24/L24,"")</f>
        <v/>
      </c>
      <c r="O24" s="135" t="str">
        <f aca="false">IFERROR(N24-K24,"")</f>
        <v/>
      </c>
      <c r="P24" s="136" t="str">
        <f aca="false">IF(OR($I24="",$L24=""),"",IF(MIN($I24,$L24)&lt;30,"No - fewer than 30 in a group, this is noise",IF(ABS($O24)&lt;0.05,"No - the gap is too small to trust",IF(MIN($I24,$L24)&lt;100,"Maybe - directional only, keep running","Yes - act on it"))))</f>
        <v/>
      </c>
      <c r="Q24" s="80"/>
      <c r="R24" s="81"/>
      <c r="S24" s="80"/>
    </row>
    <row r="25" customFormat="false" ht="39.75" hidden="false" customHeight="true" outlineLevel="0" collapsed="false">
      <c r="A25" s="137" t="str">
        <f aca="false">IF($E25="","","EXP-"&amp;TEXT(22,"000"))</f>
        <v/>
      </c>
      <c r="B25" s="79"/>
      <c r="C25" s="80"/>
      <c r="D25" s="80"/>
      <c r="E25" s="81"/>
      <c r="F25" s="81"/>
      <c r="G25" s="81"/>
      <c r="H25" s="80"/>
      <c r="I25" s="105"/>
      <c r="J25" s="105"/>
      <c r="K25" s="135" t="str">
        <f aca="false">IFERROR(J25/I25,"")</f>
        <v/>
      </c>
      <c r="L25" s="105"/>
      <c r="M25" s="105"/>
      <c r="N25" s="135" t="str">
        <f aca="false">IFERROR(M25/L25,"")</f>
        <v/>
      </c>
      <c r="O25" s="135" t="str">
        <f aca="false">IFERROR(N25-K25,"")</f>
        <v/>
      </c>
      <c r="P25" s="136" t="str">
        <f aca="false">IF(OR($I25="",$L25=""),"",IF(MIN($I25,$L25)&lt;30,"No - fewer than 30 in a group, this is noise",IF(ABS($O25)&lt;0.05,"No - the gap is too small to trust",IF(MIN($I25,$L25)&lt;100,"Maybe - directional only, keep running","Yes - act on it"))))</f>
        <v/>
      </c>
      <c r="Q25" s="80"/>
      <c r="R25" s="81"/>
      <c r="S25" s="80"/>
    </row>
    <row r="26" customFormat="false" ht="39.75" hidden="false" customHeight="true" outlineLevel="0" collapsed="false">
      <c r="A26" s="137" t="str">
        <f aca="false">IF($E26="","","EXP-"&amp;TEXT(23,"000"))</f>
        <v/>
      </c>
      <c r="B26" s="79"/>
      <c r="C26" s="80"/>
      <c r="D26" s="80"/>
      <c r="E26" s="81"/>
      <c r="F26" s="81"/>
      <c r="G26" s="81"/>
      <c r="H26" s="80"/>
      <c r="I26" s="105"/>
      <c r="J26" s="105"/>
      <c r="K26" s="135" t="str">
        <f aca="false">IFERROR(J26/I26,"")</f>
        <v/>
      </c>
      <c r="L26" s="105"/>
      <c r="M26" s="105"/>
      <c r="N26" s="135" t="str">
        <f aca="false">IFERROR(M26/L26,"")</f>
        <v/>
      </c>
      <c r="O26" s="135" t="str">
        <f aca="false">IFERROR(N26-K26,"")</f>
        <v/>
      </c>
      <c r="P26" s="136" t="str">
        <f aca="false">IF(OR($I26="",$L26=""),"",IF(MIN($I26,$L26)&lt;30,"No - fewer than 30 in a group, this is noise",IF(ABS($O26)&lt;0.05,"No - the gap is too small to trust",IF(MIN($I26,$L26)&lt;100,"Maybe - directional only, keep running","Yes - act on it"))))</f>
        <v/>
      </c>
      <c r="Q26" s="80"/>
      <c r="R26" s="81"/>
      <c r="S26" s="80"/>
    </row>
    <row r="27" customFormat="false" ht="39.75" hidden="false" customHeight="true" outlineLevel="0" collapsed="false">
      <c r="A27" s="137" t="str">
        <f aca="false">IF($E27="","","EXP-"&amp;TEXT(24,"000"))</f>
        <v/>
      </c>
      <c r="B27" s="79"/>
      <c r="C27" s="80"/>
      <c r="D27" s="80"/>
      <c r="E27" s="81"/>
      <c r="F27" s="81"/>
      <c r="G27" s="81"/>
      <c r="H27" s="80"/>
      <c r="I27" s="105"/>
      <c r="J27" s="105"/>
      <c r="K27" s="135" t="str">
        <f aca="false">IFERROR(J27/I27,"")</f>
        <v/>
      </c>
      <c r="L27" s="105"/>
      <c r="M27" s="105"/>
      <c r="N27" s="135" t="str">
        <f aca="false">IFERROR(M27/L27,"")</f>
        <v/>
      </c>
      <c r="O27" s="135" t="str">
        <f aca="false">IFERROR(N27-K27,"")</f>
        <v/>
      </c>
      <c r="P27" s="136" t="str">
        <f aca="false">IF(OR($I27="",$L27=""),"",IF(MIN($I27,$L27)&lt;30,"No - fewer than 30 in a group, this is noise",IF(ABS($O27)&lt;0.05,"No - the gap is too small to trust",IF(MIN($I27,$L27)&lt;100,"Maybe - directional only, keep running","Yes - act on it"))))</f>
        <v/>
      </c>
      <c r="Q27" s="80"/>
      <c r="R27" s="81"/>
      <c r="S27" s="80"/>
    </row>
    <row r="28" customFormat="false" ht="39.75" hidden="false" customHeight="true" outlineLevel="0" collapsed="false">
      <c r="A28" s="137" t="str">
        <f aca="false">IF($E28="","","EXP-"&amp;TEXT(25,"000"))</f>
        <v/>
      </c>
      <c r="B28" s="79"/>
      <c r="C28" s="80"/>
      <c r="D28" s="80"/>
      <c r="E28" s="81"/>
      <c r="F28" s="81"/>
      <c r="G28" s="81"/>
      <c r="H28" s="80"/>
      <c r="I28" s="105"/>
      <c r="J28" s="105"/>
      <c r="K28" s="135" t="str">
        <f aca="false">IFERROR(J28/I28,"")</f>
        <v/>
      </c>
      <c r="L28" s="105"/>
      <c r="M28" s="105"/>
      <c r="N28" s="135" t="str">
        <f aca="false">IFERROR(M28/L28,"")</f>
        <v/>
      </c>
      <c r="O28" s="135" t="str">
        <f aca="false">IFERROR(N28-K28,"")</f>
        <v/>
      </c>
      <c r="P28" s="136" t="str">
        <f aca="false">IF(OR($I28="",$L28=""),"",IF(MIN($I28,$L28)&lt;30,"No - fewer than 30 in a group, this is noise",IF(ABS($O28)&lt;0.05,"No - the gap is too small to trust",IF(MIN($I28,$L28)&lt;100,"Maybe - directional only, keep running","Yes - act on it"))))</f>
        <v/>
      </c>
      <c r="Q28" s="80"/>
      <c r="R28" s="81"/>
      <c r="S28" s="80"/>
    </row>
    <row r="29" customFormat="false" ht="39.75" hidden="false" customHeight="true" outlineLevel="0" collapsed="false">
      <c r="A29" s="137" t="str">
        <f aca="false">IF($E29="","","EXP-"&amp;TEXT(26,"000"))</f>
        <v/>
      </c>
      <c r="B29" s="79"/>
      <c r="C29" s="80"/>
      <c r="D29" s="80"/>
      <c r="E29" s="81"/>
      <c r="F29" s="81"/>
      <c r="G29" s="81"/>
      <c r="H29" s="80"/>
      <c r="I29" s="105"/>
      <c r="J29" s="105"/>
      <c r="K29" s="135" t="str">
        <f aca="false">IFERROR(J29/I29,"")</f>
        <v/>
      </c>
      <c r="L29" s="105"/>
      <c r="M29" s="105"/>
      <c r="N29" s="135" t="str">
        <f aca="false">IFERROR(M29/L29,"")</f>
        <v/>
      </c>
      <c r="O29" s="135" t="str">
        <f aca="false">IFERROR(N29-K29,"")</f>
        <v/>
      </c>
      <c r="P29" s="136" t="str">
        <f aca="false">IF(OR($I29="",$L29=""),"",IF(MIN($I29,$L29)&lt;30,"No - fewer than 30 in a group, this is noise",IF(ABS($O29)&lt;0.05,"No - the gap is too small to trust",IF(MIN($I29,$L29)&lt;100,"Maybe - directional only, keep running","Yes - act on it"))))</f>
        <v/>
      </c>
      <c r="Q29" s="80"/>
      <c r="R29" s="81"/>
      <c r="S29" s="80"/>
    </row>
    <row r="30" customFormat="false" ht="39.75" hidden="false" customHeight="true" outlineLevel="0" collapsed="false">
      <c r="A30" s="137" t="str">
        <f aca="false">IF($E30="","","EXP-"&amp;TEXT(27,"000"))</f>
        <v/>
      </c>
      <c r="B30" s="79"/>
      <c r="C30" s="80"/>
      <c r="D30" s="80"/>
      <c r="E30" s="81"/>
      <c r="F30" s="81"/>
      <c r="G30" s="81"/>
      <c r="H30" s="80"/>
      <c r="I30" s="105"/>
      <c r="J30" s="105"/>
      <c r="K30" s="135" t="str">
        <f aca="false">IFERROR(J30/I30,"")</f>
        <v/>
      </c>
      <c r="L30" s="105"/>
      <c r="M30" s="105"/>
      <c r="N30" s="135" t="str">
        <f aca="false">IFERROR(M30/L30,"")</f>
        <v/>
      </c>
      <c r="O30" s="135" t="str">
        <f aca="false">IFERROR(N30-K30,"")</f>
        <v/>
      </c>
      <c r="P30" s="136" t="str">
        <f aca="false">IF(OR($I30="",$L30=""),"",IF(MIN($I30,$L30)&lt;30,"No - fewer than 30 in a group, this is noise",IF(ABS($O30)&lt;0.05,"No - the gap is too small to trust",IF(MIN($I30,$L30)&lt;100,"Maybe - directional only, keep running","Yes - act on it"))))</f>
        <v/>
      </c>
      <c r="Q30" s="80"/>
      <c r="R30" s="81"/>
      <c r="S30" s="80"/>
    </row>
    <row r="31" customFormat="false" ht="39.75" hidden="false" customHeight="true" outlineLevel="0" collapsed="false">
      <c r="A31" s="137" t="str">
        <f aca="false">IF($E31="","","EXP-"&amp;TEXT(28,"000"))</f>
        <v/>
      </c>
      <c r="B31" s="79"/>
      <c r="C31" s="80"/>
      <c r="D31" s="80"/>
      <c r="E31" s="81"/>
      <c r="F31" s="81"/>
      <c r="G31" s="81"/>
      <c r="H31" s="80"/>
      <c r="I31" s="105"/>
      <c r="J31" s="105"/>
      <c r="K31" s="135" t="str">
        <f aca="false">IFERROR(J31/I31,"")</f>
        <v/>
      </c>
      <c r="L31" s="105"/>
      <c r="M31" s="105"/>
      <c r="N31" s="135" t="str">
        <f aca="false">IFERROR(M31/L31,"")</f>
        <v/>
      </c>
      <c r="O31" s="135" t="str">
        <f aca="false">IFERROR(N31-K31,"")</f>
        <v/>
      </c>
      <c r="P31" s="136" t="str">
        <f aca="false">IF(OR($I31="",$L31=""),"",IF(MIN($I31,$L31)&lt;30,"No - fewer than 30 in a group, this is noise",IF(ABS($O31)&lt;0.05,"No - the gap is too small to trust",IF(MIN($I31,$L31)&lt;100,"Maybe - directional only, keep running","Yes - act on it"))))</f>
        <v/>
      </c>
      <c r="Q31" s="80"/>
      <c r="R31" s="81"/>
      <c r="S31" s="80"/>
    </row>
    <row r="32" customFormat="false" ht="39.75" hidden="false" customHeight="true" outlineLevel="0" collapsed="false">
      <c r="A32" s="137" t="str">
        <f aca="false">IF($E32="","","EXP-"&amp;TEXT(29,"000"))</f>
        <v/>
      </c>
      <c r="B32" s="79"/>
      <c r="C32" s="80"/>
      <c r="D32" s="80"/>
      <c r="E32" s="81"/>
      <c r="F32" s="81"/>
      <c r="G32" s="81"/>
      <c r="H32" s="80"/>
      <c r="I32" s="105"/>
      <c r="J32" s="105"/>
      <c r="K32" s="135" t="str">
        <f aca="false">IFERROR(J32/I32,"")</f>
        <v/>
      </c>
      <c r="L32" s="105"/>
      <c r="M32" s="105"/>
      <c r="N32" s="135" t="str">
        <f aca="false">IFERROR(M32/L32,"")</f>
        <v/>
      </c>
      <c r="O32" s="135" t="str">
        <f aca="false">IFERROR(N32-K32,"")</f>
        <v/>
      </c>
      <c r="P32" s="136" t="str">
        <f aca="false">IF(OR($I32="",$L32=""),"",IF(MIN($I32,$L32)&lt;30,"No - fewer than 30 in a group, this is noise",IF(ABS($O32)&lt;0.05,"No - the gap is too small to trust",IF(MIN($I32,$L32)&lt;100,"Maybe - directional only, keep running","Yes - act on it"))))</f>
        <v/>
      </c>
      <c r="Q32" s="80"/>
      <c r="R32" s="81"/>
      <c r="S32" s="80"/>
    </row>
    <row r="33" customFormat="false" ht="39.75" hidden="false" customHeight="true" outlineLevel="0" collapsed="false">
      <c r="A33" s="137" t="str">
        <f aca="false">IF($E33="","","EXP-"&amp;TEXT(30,"000"))</f>
        <v/>
      </c>
      <c r="B33" s="79"/>
      <c r="C33" s="80"/>
      <c r="D33" s="80"/>
      <c r="E33" s="81"/>
      <c r="F33" s="81"/>
      <c r="G33" s="81"/>
      <c r="H33" s="80"/>
      <c r="I33" s="105"/>
      <c r="J33" s="105"/>
      <c r="K33" s="135" t="str">
        <f aca="false">IFERROR(J33/I33,"")</f>
        <v/>
      </c>
      <c r="L33" s="105"/>
      <c r="M33" s="105"/>
      <c r="N33" s="135" t="str">
        <f aca="false">IFERROR(M33/L33,"")</f>
        <v/>
      </c>
      <c r="O33" s="135" t="str">
        <f aca="false">IFERROR(N33-K33,"")</f>
        <v/>
      </c>
      <c r="P33" s="136" t="str">
        <f aca="false">IF(OR($I33="",$L33=""),"",IF(MIN($I33,$L33)&lt;30,"No - fewer than 30 in a group, this is noise",IF(ABS($O33)&lt;0.05,"No - the gap is too small to trust",IF(MIN($I33,$L33)&lt;100,"Maybe - directional only, keep running","Yes - act on it"))))</f>
        <v/>
      </c>
      <c r="Q33" s="80"/>
      <c r="R33" s="81"/>
      <c r="S33" s="80"/>
    </row>
    <row r="34" customFormat="false" ht="39.75" hidden="false" customHeight="true" outlineLevel="0" collapsed="false">
      <c r="A34" s="137" t="str">
        <f aca="false">IF($E34="","","EXP-"&amp;TEXT(31,"000"))</f>
        <v/>
      </c>
      <c r="B34" s="79"/>
      <c r="C34" s="80"/>
      <c r="D34" s="80"/>
      <c r="E34" s="81"/>
      <c r="F34" s="81"/>
      <c r="G34" s="81"/>
      <c r="H34" s="80"/>
      <c r="I34" s="105"/>
      <c r="J34" s="105"/>
      <c r="K34" s="135" t="str">
        <f aca="false">IFERROR(J34/I34,"")</f>
        <v/>
      </c>
      <c r="L34" s="105"/>
      <c r="M34" s="105"/>
      <c r="N34" s="135" t="str">
        <f aca="false">IFERROR(M34/L34,"")</f>
        <v/>
      </c>
      <c r="O34" s="135" t="str">
        <f aca="false">IFERROR(N34-K34,"")</f>
        <v/>
      </c>
      <c r="P34" s="136" t="str">
        <f aca="false">IF(OR($I34="",$L34=""),"",IF(MIN($I34,$L34)&lt;30,"No - fewer than 30 in a group, this is noise",IF(ABS($O34)&lt;0.05,"No - the gap is too small to trust",IF(MIN($I34,$L34)&lt;100,"Maybe - directional only, keep running","Yes - act on it"))))</f>
        <v/>
      </c>
      <c r="Q34" s="80"/>
      <c r="R34" s="81"/>
      <c r="S34" s="80"/>
    </row>
    <row r="35" customFormat="false" ht="39.75" hidden="false" customHeight="true" outlineLevel="0" collapsed="false">
      <c r="A35" s="137" t="str">
        <f aca="false">IF($E35="","","EXP-"&amp;TEXT(32,"000"))</f>
        <v/>
      </c>
      <c r="B35" s="79"/>
      <c r="C35" s="80"/>
      <c r="D35" s="80"/>
      <c r="E35" s="81"/>
      <c r="F35" s="81"/>
      <c r="G35" s="81"/>
      <c r="H35" s="80"/>
      <c r="I35" s="105"/>
      <c r="J35" s="105"/>
      <c r="K35" s="135" t="str">
        <f aca="false">IFERROR(J35/I35,"")</f>
        <v/>
      </c>
      <c r="L35" s="105"/>
      <c r="M35" s="105"/>
      <c r="N35" s="135" t="str">
        <f aca="false">IFERROR(M35/L35,"")</f>
        <v/>
      </c>
      <c r="O35" s="135" t="str">
        <f aca="false">IFERROR(N35-K35,"")</f>
        <v/>
      </c>
      <c r="P35" s="136" t="str">
        <f aca="false">IF(OR($I35="",$L35=""),"",IF(MIN($I35,$L35)&lt;30,"No - fewer than 30 in a group, this is noise",IF(ABS($O35)&lt;0.05,"No - the gap is too small to trust",IF(MIN($I35,$L35)&lt;100,"Maybe - directional only, keep running","Yes - act on it"))))</f>
        <v/>
      </c>
      <c r="Q35" s="80"/>
      <c r="R35" s="81"/>
      <c r="S35" s="80"/>
    </row>
    <row r="36" customFormat="false" ht="39.75" hidden="false" customHeight="true" outlineLevel="0" collapsed="false">
      <c r="A36" s="137" t="str">
        <f aca="false">IF($E36="","","EXP-"&amp;TEXT(33,"000"))</f>
        <v/>
      </c>
      <c r="B36" s="79"/>
      <c r="C36" s="80"/>
      <c r="D36" s="80"/>
      <c r="E36" s="81"/>
      <c r="F36" s="81"/>
      <c r="G36" s="81"/>
      <c r="H36" s="80"/>
      <c r="I36" s="105"/>
      <c r="J36" s="105"/>
      <c r="K36" s="135" t="str">
        <f aca="false">IFERROR(J36/I36,"")</f>
        <v/>
      </c>
      <c r="L36" s="105"/>
      <c r="M36" s="105"/>
      <c r="N36" s="135" t="str">
        <f aca="false">IFERROR(M36/L36,"")</f>
        <v/>
      </c>
      <c r="O36" s="135" t="str">
        <f aca="false">IFERROR(N36-K36,"")</f>
        <v/>
      </c>
      <c r="P36" s="136" t="str">
        <f aca="false">IF(OR($I36="",$L36=""),"",IF(MIN($I36,$L36)&lt;30,"No - fewer than 30 in a group, this is noise",IF(ABS($O36)&lt;0.05,"No - the gap is too small to trust",IF(MIN($I36,$L36)&lt;100,"Maybe - directional only, keep running","Yes - act on it"))))</f>
        <v/>
      </c>
      <c r="Q36" s="80"/>
      <c r="R36" s="81"/>
      <c r="S36" s="80"/>
    </row>
    <row r="37" customFormat="false" ht="39.75" hidden="false" customHeight="true" outlineLevel="0" collapsed="false">
      <c r="A37" s="137" t="str">
        <f aca="false">IF($E37="","","EXP-"&amp;TEXT(34,"000"))</f>
        <v/>
      </c>
      <c r="B37" s="79"/>
      <c r="C37" s="80"/>
      <c r="D37" s="80"/>
      <c r="E37" s="81"/>
      <c r="F37" s="81"/>
      <c r="G37" s="81"/>
      <c r="H37" s="80"/>
      <c r="I37" s="105"/>
      <c r="J37" s="105"/>
      <c r="K37" s="135" t="str">
        <f aca="false">IFERROR(J37/I37,"")</f>
        <v/>
      </c>
      <c r="L37" s="105"/>
      <c r="M37" s="105"/>
      <c r="N37" s="135" t="str">
        <f aca="false">IFERROR(M37/L37,"")</f>
        <v/>
      </c>
      <c r="O37" s="135" t="str">
        <f aca="false">IFERROR(N37-K37,"")</f>
        <v/>
      </c>
      <c r="P37" s="136" t="str">
        <f aca="false">IF(OR($I37="",$L37=""),"",IF(MIN($I37,$L37)&lt;30,"No - fewer than 30 in a group, this is noise",IF(ABS($O37)&lt;0.05,"No - the gap is too small to trust",IF(MIN($I37,$L37)&lt;100,"Maybe - directional only, keep running","Yes - act on it"))))</f>
        <v/>
      </c>
      <c r="Q37" s="80"/>
      <c r="R37" s="81"/>
      <c r="S37" s="80"/>
    </row>
    <row r="38" customFormat="false" ht="39.75" hidden="false" customHeight="true" outlineLevel="0" collapsed="false">
      <c r="A38" s="137" t="str">
        <f aca="false">IF($E38="","","EXP-"&amp;TEXT(35,"000"))</f>
        <v/>
      </c>
      <c r="B38" s="79"/>
      <c r="C38" s="80"/>
      <c r="D38" s="80"/>
      <c r="E38" s="81"/>
      <c r="F38" s="81"/>
      <c r="G38" s="81"/>
      <c r="H38" s="80"/>
      <c r="I38" s="105"/>
      <c r="J38" s="105"/>
      <c r="K38" s="135" t="str">
        <f aca="false">IFERROR(J38/I38,"")</f>
        <v/>
      </c>
      <c r="L38" s="105"/>
      <c r="M38" s="105"/>
      <c r="N38" s="135" t="str">
        <f aca="false">IFERROR(M38/L38,"")</f>
        <v/>
      </c>
      <c r="O38" s="135" t="str">
        <f aca="false">IFERROR(N38-K38,"")</f>
        <v/>
      </c>
      <c r="P38" s="136" t="str">
        <f aca="false">IF(OR($I38="",$L38=""),"",IF(MIN($I38,$L38)&lt;30,"No - fewer than 30 in a group, this is noise",IF(ABS($O38)&lt;0.05,"No - the gap is too small to trust",IF(MIN($I38,$L38)&lt;100,"Maybe - directional only, keep running","Yes - act on it"))))</f>
        <v/>
      </c>
      <c r="Q38" s="80"/>
      <c r="R38" s="81"/>
      <c r="S38" s="80"/>
    </row>
    <row r="39" customFormat="false" ht="39.75" hidden="false" customHeight="true" outlineLevel="0" collapsed="false">
      <c r="A39" s="137" t="str">
        <f aca="false">IF($E39="","","EXP-"&amp;TEXT(36,"000"))</f>
        <v/>
      </c>
      <c r="B39" s="79"/>
      <c r="C39" s="80"/>
      <c r="D39" s="80"/>
      <c r="E39" s="81"/>
      <c r="F39" s="81"/>
      <c r="G39" s="81"/>
      <c r="H39" s="80"/>
      <c r="I39" s="105"/>
      <c r="J39" s="105"/>
      <c r="K39" s="135" t="str">
        <f aca="false">IFERROR(J39/I39,"")</f>
        <v/>
      </c>
      <c r="L39" s="105"/>
      <c r="M39" s="105"/>
      <c r="N39" s="135" t="str">
        <f aca="false">IFERROR(M39/L39,"")</f>
        <v/>
      </c>
      <c r="O39" s="135" t="str">
        <f aca="false">IFERROR(N39-K39,"")</f>
        <v/>
      </c>
      <c r="P39" s="136" t="str">
        <f aca="false">IF(OR($I39="",$L39=""),"",IF(MIN($I39,$L39)&lt;30,"No - fewer than 30 in a group, this is noise",IF(ABS($O39)&lt;0.05,"No - the gap is too small to trust",IF(MIN($I39,$L39)&lt;100,"Maybe - directional only, keep running","Yes - act on it"))))</f>
        <v/>
      </c>
      <c r="Q39" s="80"/>
      <c r="R39" s="81"/>
      <c r="S39" s="80"/>
    </row>
    <row r="40" customFormat="false" ht="39.75" hidden="false" customHeight="true" outlineLevel="0" collapsed="false">
      <c r="A40" s="137" t="str">
        <f aca="false">IF($E40="","","EXP-"&amp;TEXT(37,"000"))</f>
        <v/>
      </c>
      <c r="B40" s="79"/>
      <c r="C40" s="80"/>
      <c r="D40" s="80"/>
      <c r="E40" s="81"/>
      <c r="F40" s="81"/>
      <c r="G40" s="81"/>
      <c r="H40" s="80"/>
      <c r="I40" s="105"/>
      <c r="J40" s="105"/>
      <c r="K40" s="135" t="str">
        <f aca="false">IFERROR(J40/I40,"")</f>
        <v/>
      </c>
      <c r="L40" s="105"/>
      <c r="M40" s="105"/>
      <c r="N40" s="135" t="str">
        <f aca="false">IFERROR(M40/L40,"")</f>
        <v/>
      </c>
      <c r="O40" s="135" t="str">
        <f aca="false">IFERROR(N40-K40,"")</f>
        <v/>
      </c>
      <c r="P40" s="136" t="str">
        <f aca="false">IF(OR($I40="",$L40=""),"",IF(MIN($I40,$L40)&lt;30,"No - fewer than 30 in a group, this is noise",IF(ABS($O40)&lt;0.05,"No - the gap is too small to trust",IF(MIN($I40,$L40)&lt;100,"Maybe - directional only, keep running","Yes - act on it"))))</f>
        <v/>
      </c>
      <c r="Q40" s="80"/>
      <c r="R40" s="81"/>
      <c r="S40" s="80"/>
    </row>
    <row r="41" customFormat="false" ht="39.75" hidden="false" customHeight="true" outlineLevel="0" collapsed="false">
      <c r="A41" s="137" t="str">
        <f aca="false">IF($E41="","","EXP-"&amp;TEXT(38,"000"))</f>
        <v/>
      </c>
      <c r="B41" s="79"/>
      <c r="C41" s="80"/>
      <c r="D41" s="80"/>
      <c r="E41" s="81"/>
      <c r="F41" s="81"/>
      <c r="G41" s="81"/>
      <c r="H41" s="80"/>
      <c r="I41" s="105"/>
      <c r="J41" s="105"/>
      <c r="K41" s="135" t="str">
        <f aca="false">IFERROR(J41/I41,"")</f>
        <v/>
      </c>
      <c r="L41" s="105"/>
      <c r="M41" s="105"/>
      <c r="N41" s="135" t="str">
        <f aca="false">IFERROR(M41/L41,"")</f>
        <v/>
      </c>
      <c r="O41" s="135" t="str">
        <f aca="false">IFERROR(N41-K41,"")</f>
        <v/>
      </c>
      <c r="P41" s="136" t="str">
        <f aca="false">IF(OR($I41="",$L41=""),"",IF(MIN($I41,$L41)&lt;30,"No - fewer than 30 in a group, this is noise",IF(ABS($O41)&lt;0.05,"No - the gap is too small to trust",IF(MIN($I41,$L41)&lt;100,"Maybe - directional only, keep running","Yes - act on it"))))</f>
        <v/>
      </c>
      <c r="Q41" s="80"/>
      <c r="R41" s="81"/>
      <c r="S41" s="80"/>
    </row>
    <row r="42" customFormat="false" ht="39.75" hidden="false" customHeight="true" outlineLevel="0" collapsed="false">
      <c r="A42" s="137" t="str">
        <f aca="false">IF($E42="","","EXP-"&amp;TEXT(39,"000"))</f>
        <v/>
      </c>
      <c r="B42" s="79"/>
      <c r="C42" s="80"/>
      <c r="D42" s="80"/>
      <c r="E42" s="81"/>
      <c r="F42" s="81"/>
      <c r="G42" s="81"/>
      <c r="H42" s="80"/>
      <c r="I42" s="105"/>
      <c r="J42" s="105"/>
      <c r="K42" s="135" t="str">
        <f aca="false">IFERROR(J42/I42,"")</f>
        <v/>
      </c>
      <c r="L42" s="105"/>
      <c r="M42" s="105"/>
      <c r="N42" s="135" t="str">
        <f aca="false">IFERROR(M42/L42,"")</f>
        <v/>
      </c>
      <c r="O42" s="135" t="str">
        <f aca="false">IFERROR(N42-K42,"")</f>
        <v/>
      </c>
      <c r="P42" s="136" t="str">
        <f aca="false">IF(OR($I42="",$L42=""),"",IF(MIN($I42,$L42)&lt;30,"No - fewer than 30 in a group, this is noise",IF(ABS($O42)&lt;0.05,"No - the gap is too small to trust",IF(MIN($I42,$L42)&lt;100,"Maybe - directional only, keep running","Yes - act on it"))))</f>
        <v/>
      </c>
      <c r="Q42" s="80"/>
      <c r="R42" s="81"/>
      <c r="S42" s="80"/>
    </row>
    <row r="43" customFormat="false" ht="39.75" hidden="false" customHeight="true" outlineLevel="0" collapsed="false">
      <c r="A43" s="137" t="str">
        <f aca="false">IF($E43="","","EXP-"&amp;TEXT(40,"000"))</f>
        <v/>
      </c>
      <c r="B43" s="79"/>
      <c r="C43" s="80"/>
      <c r="D43" s="80"/>
      <c r="E43" s="81"/>
      <c r="F43" s="81"/>
      <c r="G43" s="81"/>
      <c r="H43" s="80"/>
      <c r="I43" s="105"/>
      <c r="J43" s="105"/>
      <c r="K43" s="135" t="str">
        <f aca="false">IFERROR(J43/I43,"")</f>
        <v/>
      </c>
      <c r="L43" s="105"/>
      <c r="M43" s="105"/>
      <c r="N43" s="135" t="str">
        <f aca="false">IFERROR(M43/L43,"")</f>
        <v/>
      </c>
      <c r="O43" s="135" t="str">
        <f aca="false">IFERROR(N43-K43,"")</f>
        <v/>
      </c>
      <c r="P43" s="136" t="str">
        <f aca="false">IF(OR($I43="",$L43=""),"",IF(MIN($I43,$L43)&lt;30,"No - fewer than 30 in a group, this is noise",IF(ABS($O43)&lt;0.05,"No - the gap is too small to trust",IF(MIN($I43,$L43)&lt;100,"Maybe - directional only, keep running","Yes - act on it"))))</f>
        <v/>
      </c>
      <c r="Q43" s="80"/>
      <c r="R43" s="81"/>
      <c r="S43" s="80"/>
    </row>
    <row r="44" customFormat="false" ht="39.75" hidden="false" customHeight="true" outlineLevel="0" collapsed="false">
      <c r="A44" s="137" t="str">
        <f aca="false">IF($E44="","","EXP-"&amp;TEXT(41,"000"))</f>
        <v/>
      </c>
      <c r="B44" s="79"/>
      <c r="C44" s="80"/>
      <c r="D44" s="80"/>
      <c r="E44" s="81"/>
      <c r="F44" s="81"/>
      <c r="G44" s="81"/>
      <c r="H44" s="80"/>
      <c r="I44" s="105"/>
      <c r="J44" s="105"/>
      <c r="K44" s="135" t="str">
        <f aca="false">IFERROR(J44/I44,"")</f>
        <v/>
      </c>
      <c r="L44" s="105"/>
      <c r="M44" s="105"/>
      <c r="N44" s="135" t="str">
        <f aca="false">IFERROR(M44/L44,"")</f>
        <v/>
      </c>
      <c r="O44" s="135" t="str">
        <f aca="false">IFERROR(N44-K44,"")</f>
        <v/>
      </c>
      <c r="P44" s="136" t="str">
        <f aca="false">IF(OR($I44="",$L44=""),"",IF(MIN($I44,$L44)&lt;30,"No - fewer than 30 in a group, this is noise",IF(ABS($O44)&lt;0.05,"No - the gap is too small to trust",IF(MIN($I44,$L44)&lt;100,"Maybe - directional only, keep running","Yes - act on it"))))</f>
        <v/>
      </c>
      <c r="Q44" s="80"/>
      <c r="R44" s="81"/>
      <c r="S44" s="80"/>
    </row>
    <row r="45" customFormat="false" ht="39.75" hidden="false" customHeight="true" outlineLevel="0" collapsed="false">
      <c r="A45" s="137" t="str">
        <f aca="false">IF($E45="","","EXP-"&amp;TEXT(42,"000"))</f>
        <v/>
      </c>
      <c r="B45" s="79"/>
      <c r="C45" s="80"/>
      <c r="D45" s="80"/>
      <c r="E45" s="81"/>
      <c r="F45" s="81"/>
      <c r="G45" s="81"/>
      <c r="H45" s="80"/>
      <c r="I45" s="105"/>
      <c r="J45" s="105"/>
      <c r="K45" s="135" t="str">
        <f aca="false">IFERROR(J45/I45,"")</f>
        <v/>
      </c>
      <c r="L45" s="105"/>
      <c r="M45" s="105"/>
      <c r="N45" s="135" t="str">
        <f aca="false">IFERROR(M45/L45,"")</f>
        <v/>
      </c>
      <c r="O45" s="135" t="str">
        <f aca="false">IFERROR(N45-K45,"")</f>
        <v/>
      </c>
      <c r="P45" s="136" t="str">
        <f aca="false">IF(OR($I45="",$L45=""),"",IF(MIN($I45,$L45)&lt;30,"No - fewer than 30 in a group, this is noise",IF(ABS($O45)&lt;0.05,"No - the gap is too small to trust",IF(MIN($I45,$L45)&lt;100,"Maybe - directional only, keep running","Yes - act on it"))))</f>
        <v/>
      </c>
      <c r="Q45" s="80"/>
      <c r="R45" s="81"/>
      <c r="S45" s="80"/>
    </row>
    <row r="46" customFormat="false" ht="39.75" hidden="false" customHeight="true" outlineLevel="0" collapsed="false">
      <c r="A46" s="137" t="str">
        <f aca="false">IF($E46="","","EXP-"&amp;TEXT(43,"000"))</f>
        <v/>
      </c>
      <c r="B46" s="79"/>
      <c r="C46" s="80"/>
      <c r="D46" s="80"/>
      <c r="E46" s="81"/>
      <c r="F46" s="81"/>
      <c r="G46" s="81"/>
      <c r="H46" s="80"/>
      <c r="I46" s="105"/>
      <c r="J46" s="105"/>
      <c r="K46" s="135" t="str">
        <f aca="false">IFERROR(J46/I46,"")</f>
        <v/>
      </c>
      <c r="L46" s="105"/>
      <c r="M46" s="105"/>
      <c r="N46" s="135" t="str">
        <f aca="false">IFERROR(M46/L46,"")</f>
        <v/>
      </c>
      <c r="O46" s="135" t="str">
        <f aca="false">IFERROR(N46-K46,"")</f>
        <v/>
      </c>
      <c r="P46" s="136" t="str">
        <f aca="false">IF(OR($I46="",$L46=""),"",IF(MIN($I46,$L46)&lt;30,"No - fewer than 30 in a group, this is noise",IF(ABS($O46)&lt;0.05,"No - the gap is too small to trust",IF(MIN($I46,$L46)&lt;100,"Maybe - directional only, keep running","Yes - act on it"))))</f>
        <v/>
      </c>
      <c r="Q46" s="80"/>
      <c r="R46" s="81"/>
      <c r="S46" s="80"/>
    </row>
    <row r="47" customFormat="false" ht="39.75" hidden="false" customHeight="true" outlineLevel="0" collapsed="false">
      <c r="A47" s="137" t="str">
        <f aca="false">IF($E47="","","EXP-"&amp;TEXT(44,"000"))</f>
        <v/>
      </c>
      <c r="B47" s="79"/>
      <c r="C47" s="80"/>
      <c r="D47" s="80"/>
      <c r="E47" s="81"/>
      <c r="F47" s="81"/>
      <c r="G47" s="81"/>
      <c r="H47" s="80"/>
      <c r="I47" s="105"/>
      <c r="J47" s="105"/>
      <c r="K47" s="135" t="str">
        <f aca="false">IFERROR(J47/I47,"")</f>
        <v/>
      </c>
      <c r="L47" s="105"/>
      <c r="M47" s="105"/>
      <c r="N47" s="135" t="str">
        <f aca="false">IFERROR(M47/L47,"")</f>
        <v/>
      </c>
      <c r="O47" s="135" t="str">
        <f aca="false">IFERROR(N47-K47,"")</f>
        <v/>
      </c>
      <c r="P47" s="136" t="str">
        <f aca="false">IF(OR($I47="",$L47=""),"",IF(MIN($I47,$L47)&lt;30,"No - fewer than 30 in a group, this is noise",IF(ABS($O47)&lt;0.05,"No - the gap is too small to trust",IF(MIN($I47,$L47)&lt;100,"Maybe - directional only, keep running","Yes - act on it"))))</f>
        <v/>
      </c>
      <c r="Q47" s="80"/>
      <c r="R47" s="81"/>
      <c r="S47" s="80"/>
    </row>
    <row r="48" customFormat="false" ht="39.75" hidden="false" customHeight="true" outlineLevel="0" collapsed="false">
      <c r="A48" s="137" t="str">
        <f aca="false">IF($E48="","","EXP-"&amp;TEXT(45,"000"))</f>
        <v/>
      </c>
      <c r="B48" s="79"/>
      <c r="C48" s="80"/>
      <c r="D48" s="80"/>
      <c r="E48" s="81"/>
      <c r="F48" s="81"/>
      <c r="G48" s="81"/>
      <c r="H48" s="80"/>
      <c r="I48" s="105"/>
      <c r="J48" s="105"/>
      <c r="K48" s="135" t="str">
        <f aca="false">IFERROR(J48/I48,"")</f>
        <v/>
      </c>
      <c r="L48" s="105"/>
      <c r="M48" s="105"/>
      <c r="N48" s="135" t="str">
        <f aca="false">IFERROR(M48/L48,"")</f>
        <v/>
      </c>
      <c r="O48" s="135" t="str">
        <f aca="false">IFERROR(N48-K48,"")</f>
        <v/>
      </c>
      <c r="P48" s="136" t="str">
        <f aca="false">IF(OR($I48="",$L48=""),"",IF(MIN($I48,$L48)&lt;30,"No - fewer than 30 in a group, this is noise",IF(ABS($O48)&lt;0.05,"No - the gap is too small to trust",IF(MIN($I48,$L48)&lt;100,"Maybe - directional only, keep running","Yes - act on it"))))</f>
        <v/>
      </c>
      <c r="Q48" s="80"/>
      <c r="R48" s="81"/>
      <c r="S48" s="80"/>
    </row>
    <row r="49" customFormat="false" ht="39.75" hidden="false" customHeight="true" outlineLevel="0" collapsed="false">
      <c r="A49" s="137" t="str">
        <f aca="false">IF($E49="","","EXP-"&amp;TEXT(46,"000"))</f>
        <v/>
      </c>
      <c r="B49" s="79"/>
      <c r="C49" s="80"/>
      <c r="D49" s="80"/>
      <c r="E49" s="81"/>
      <c r="F49" s="81"/>
      <c r="G49" s="81"/>
      <c r="H49" s="80"/>
      <c r="I49" s="105"/>
      <c r="J49" s="105"/>
      <c r="K49" s="135" t="str">
        <f aca="false">IFERROR(J49/I49,"")</f>
        <v/>
      </c>
      <c r="L49" s="105"/>
      <c r="M49" s="105"/>
      <c r="N49" s="135" t="str">
        <f aca="false">IFERROR(M49/L49,"")</f>
        <v/>
      </c>
      <c r="O49" s="135" t="str">
        <f aca="false">IFERROR(N49-K49,"")</f>
        <v/>
      </c>
      <c r="P49" s="136" t="str">
        <f aca="false">IF(OR($I49="",$L49=""),"",IF(MIN($I49,$L49)&lt;30,"No - fewer than 30 in a group, this is noise",IF(ABS($O49)&lt;0.05,"No - the gap is too small to trust",IF(MIN($I49,$L49)&lt;100,"Maybe - directional only, keep running","Yes - act on it"))))</f>
        <v/>
      </c>
      <c r="Q49" s="80"/>
      <c r="R49" s="81"/>
      <c r="S49" s="80"/>
    </row>
    <row r="50" customFormat="false" ht="39.75" hidden="false" customHeight="true" outlineLevel="0" collapsed="false">
      <c r="A50" s="137" t="str">
        <f aca="false">IF($E50="","","EXP-"&amp;TEXT(47,"000"))</f>
        <v/>
      </c>
      <c r="B50" s="79"/>
      <c r="C50" s="80"/>
      <c r="D50" s="80"/>
      <c r="E50" s="81"/>
      <c r="F50" s="81"/>
      <c r="G50" s="81"/>
      <c r="H50" s="80"/>
      <c r="I50" s="105"/>
      <c r="J50" s="105"/>
      <c r="K50" s="135" t="str">
        <f aca="false">IFERROR(J50/I50,"")</f>
        <v/>
      </c>
      <c r="L50" s="105"/>
      <c r="M50" s="105"/>
      <c r="N50" s="135" t="str">
        <f aca="false">IFERROR(M50/L50,"")</f>
        <v/>
      </c>
      <c r="O50" s="135" t="str">
        <f aca="false">IFERROR(N50-K50,"")</f>
        <v/>
      </c>
      <c r="P50" s="136" t="str">
        <f aca="false">IF(OR($I50="",$L50=""),"",IF(MIN($I50,$L50)&lt;30,"No - fewer than 30 in a group, this is noise",IF(ABS($O50)&lt;0.05,"No - the gap is too small to trust",IF(MIN($I50,$L50)&lt;100,"Maybe - directional only, keep running","Yes - act on it"))))</f>
        <v/>
      </c>
      <c r="Q50" s="80"/>
      <c r="R50" s="81"/>
      <c r="S50" s="80"/>
    </row>
    <row r="51" customFormat="false" ht="39.75" hidden="false" customHeight="true" outlineLevel="0" collapsed="false">
      <c r="A51" s="137" t="str">
        <f aca="false">IF($E51="","","EXP-"&amp;TEXT(48,"000"))</f>
        <v/>
      </c>
      <c r="B51" s="79"/>
      <c r="C51" s="80"/>
      <c r="D51" s="80"/>
      <c r="E51" s="81"/>
      <c r="F51" s="81"/>
      <c r="G51" s="81"/>
      <c r="H51" s="80"/>
      <c r="I51" s="105"/>
      <c r="J51" s="105"/>
      <c r="K51" s="135" t="str">
        <f aca="false">IFERROR(J51/I51,"")</f>
        <v/>
      </c>
      <c r="L51" s="105"/>
      <c r="M51" s="105"/>
      <c r="N51" s="135" t="str">
        <f aca="false">IFERROR(M51/L51,"")</f>
        <v/>
      </c>
      <c r="O51" s="135" t="str">
        <f aca="false">IFERROR(N51-K51,"")</f>
        <v/>
      </c>
      <c r="P51" s="136" t="str">
        <f aca="false">IF(OR($I51="",$L51=""),"",IF(MIN($I51,$L51)&lt;30,"No - fewer than 30 in a group, this is noise",IF(ABS($O51)&lt;0.05,"No - the gap is too small to trust",IF(MIN($I51,$L51)&lt;100,"Maybe - directional only, keep running","Yes - act on it"))))</f>
        <v/>
      </c>
      <c r="Q51" s="80"/>
      <c r="R51" s="81"/>
      <c r="S51" s="80"/>
    </row>
    <row r="52" customFormat="false" ht="39.75" hidden="false" customHeight="true" outlineLevel="0" collapsed="false">
      <c r="A52" s="137" t="str">
        <f aca="false">IF($E52="","","EXP-"&amp;TEXT(49,"000"))</f>
        <v/>
      </c>
      <c r="B52" s="79"/>
      <c r="C52" s="80"/>
      <c r="D52" s="80"/>
      <c r="E52" s="81"/>
      <c r="F52" s="81"/>
      <c r="G52" s="81"/>
      <c r="H52" s="80"/>
      <c r="I52" s="105"/>
      <c r="J52" s="105"/>
      <c r="K52" s="135" t="str">
        <f aca="false">IFERROR(J52/I52,"")</f>
        <v/>
      </c>
      <c r="L52" s="105"/>
      <c r="M52" s="105"/>
      <c r="N52" s="135" t="str">
        <f aca="false">IFERROR(M52/L52,"")</f>
        <v/>
      </c>
      <c r="O52" s="135" t="str">
        <f aca="false">IFERROR(N52-K52,"")</f>
        <v/>
      </c>
      <c r="P52" s="136" t="str">
        <f aca="false">IF(OR($I52="",$L52=""),"",IF(MIN($I52,$L52)&lt;30,"No - fewer than 30 in a group, this is noise",IF(ABS($O52)&lt;0.05,"No - the gap is too small to trust",IF(MIN($I52,$L52)&lt;100,"Maybe - directional only, keep running","Yes - act on it"))))</f>
        <v/>
      </c>
      <c r="Q52" s="80"/>
      <c r="R52" s="81"/>
      <c r="S52" s="80"/>
    </row>
    <row r="53" customFormat="false" ht="39.75" hidden="false" customHeight="true" outlineLevel="0" collapsed="false">
      <c r="A53" s="137" t="str">
        <f aca="false">IF($E53="","","EXP-"&amp;TEXT(50,"000"))</f>
        <v/>
      </c>
      <c r="B53" s="79"/>
      <c r="C53" s="80"/>
      <c r="D53" s="80"/>
      <c r="E53" s="81"/>
      <c r="F53" s="81"/>
      <c r="G53" s="81"/>
      <c r="H53" s="80"/>
      <c r="I53" s="105"/>
      <c r="J53" s="105"/>
      <c r="K53" s="135" t="str">
        <f aca="false">IFERROR(J53/I53,"")</f>
        <v/>
      </c>
      <c r="L53" s="105"/>
      <c r="M53" s="105"/>
      <c r="N53" s="135" t="str">
        <f aca="false">IFERROR(M53/L53,"")</f>
        <v/>
      </c>
      <c r="O53" s="135" t="str">
        <f aca="false">IFERROR(N53-K53,"")</f>
        <v/>
      </c>
      <c r="P53" s="136" t="str">
        <f aca="false">IF(OR($I53="",$L53=""),"",IF(MIN($I53,$L53)&lt;30,"No - fewer than 30 in a group, this is noise",IF(ABS($O53)&lt;0.05,"No - the gap is too small to trust",IF(MIN($I53,$L53)&lt;100,"Maybe - directional only, keep running","Yes - act on it"))))</f>
        <v/>
      </c>
      <c r="Q53" s="80"/>
      <c r="R53" s="81"/>
      <c r="S53" s="80"/>
    </row>
    <row r="55" customFormat="false" ht="45.75" hidden="false" customHeight="true" outlineLevel="0" collapsed="false">
      <c r="A55" s="138" t="s">
        <v>1714</v>
      </c>
      <c r="B55" s="138"/>
      <c r="C55" s="138"/>
      <c r="D55" s="138"/>
      <c r="E55" s="138"/>
      <c r="F55" s="138"/>
      <c r="G55" s="138"/>
      <c r="H55" s="138"/>
      <c r="I55" s="138"/>
      <c r="J55" s="138"/>
      <c r="K55" s="138"/>
      <c r="L55" s="138"/>
      <c r="M55" s="138"/>
      <c r="N55" s="138"/>
      <c r="O55" s="138"/>
      <c r="P55" s="138"/>
      <c r="Q55" s="138"/>
      <c r="R55" s="138"/>
      <c r="S55" s="138"/>
    </row>
  </sheetData>
  <sheetProtection sheet="true" password="dd42" formatCells="false" formatColumns="false" formatRows="false" deleteRows="false" sort="false" autoFilter="false"/>
  <mergeCells count="3">
    <mergeCell ref="A1:S1"/>
    <mergeCell ref="B2:S2"/>
    <mergeCell ref="A55:S55"/>
  </mergeCells>
  <conditionalFormatting sqref="P4:P53">
    <cfRule type="expression" priority="2" aboveAverage="0" equalAverage="0" bottom="0" percent="0" rank="0" text="" dxfId="12">
      <formula>LEFT($P4,3)="Yes"</formula>
    </cfRule>
    <cfRule type="expression" priority="3" aboveAverage="0" equalAverage="0" bottom="0" percent="0" rank="0" text="" dxfId="11">
      <formula>LEFT($P4,2)="No"</formula>
    </cfRule>
  </conditionalFormatting>
  <dataValidations count="4">
    <dataValidation allowBlank="true" error="Pick a value from the dropdown — free-typed values fall out of every report." errorStyle="stop" operator="between" prompt="Free-typed values fall out of every report — use the dropdown. If the value you need is missing, ask the manager to add it to the Lists sheet." promptTitle="Pick from the list" showDropDown="false" showErrorMessage="true" showInputMessage="true" sqref="C4:C53" type="list">
      <formula1>'START HERE'!$B$55:$B$64</formula1>
      <formula2>0</formula2>
    </dataValidation>
    <dataValidation allowBlank="true" error="Pick a value from the dropdown — free-typed values fall out of every report." errorStyle="stop" operator="between" prompt="Free-typed values fall out of every report — use the dropdown. If the value you need is missing, ask the manager to add it to the Lists sheet." promptTitle="Pick from the list" showDropDown="false" showErrorMessage="true" showInputMessage="true" sqref="D4:D53" type="list">
      <formula1>Lists!$J$4:$J$136</formula1>
      <formula2>0</formula2>
    </dataValidation>
    <dataValidation allowBlank="true" error="Pick a value from the dropdown — free-typed values fall out of every report." errorStyle="stop" operator="between" prompt="Free-typed values fall out of every report — use the dropdown. If the value you need is missing, ask the manager to add it to the Lists sheet." promptTitle="Pick from the list" showDropDown="false" showErrorMessage="true" showInputMessage="true" sqref="Q4:Q53" type="list">
      <formula1>Lists!$V$4:$V$9</formula1>
      <formula2>0</formula2>
    </dataValidation>
    <dataValidation allowBlank="true" error="Pick a value from the dropdown — free-typed values fall out of every report." errorStyle="stop" operator="between" prompt="Free-typed values fall out of every report — use the dropdown. If the value you need is missing, ask the manager to add it to the Lists sheet." promptTitle="Pick from the list" showDropDown="false" showErrorMessage="true" showInputMessage="true" sqref="S4:S53" type="list">
      <formula1>Lists!$C$4:$C$6</formula1>
      <formula2>0</formula2>
    </dataValidation>
  </dataValidations>
  <hyperlinks>
    <hyperlink ref="A2" location="'MAP'!A1" display="◀  MAP"/>
  </hyperlinks>
  <printOptions headings="false" gridLines="false" gridLinesSet="true" horizontalCentered="false" verticalCentered="false"/>
  <pageMargins left="0.4" right="0.4" top="0.55" bottom="0.55" header="0.511811023622047" footer="0.3"/>
  <pageSetup paperSize="1" scale="100" fitToWidth="1" fitToHeight="0" pageOrder="downThenOver" orientation="landscape" blackAndWhite="false" draft="false" cellComments="none" horizontalDpi="300" verticalDpi="300" copies="1"/>
  <headerFooter differentFirst="false" differentOddEven="false">
    <oddHeader/>
    <oddFooter>&amp;L&amp;7 &amp;K808080PCI AI  —  Growth OS&amp;R&amp;7 &amp;K808080Page &amp;P of &amp;N</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true"/>
  </sheetPr>
  <dimension ref="A1:H10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46"/>
    <col collapsed="false" customWidth="true" hidden="false" outlineLevel="0" max="2" min="2" style="1" width="20"/>
    <col collapsed="false" customWidth="true" hidden="false" outlineLevel="0" max="3" min="3" style="1" width="18"/>
    <col collapsed="false" customWidth="true" hidden="false" outlineLevel="0" max="5" min="4" style="1" width="24"/>
    <col collapsed="false" customWidth="true" hidden="false" outlineLevel="0" max="6" min="6" style="1" width="86"/>
    <col collapsed="false" customWidth="true" hidden="false" outlineLevel="0" max="7" min="7" style="1" width="26"/>
    <col collapsed="false" customWidth="true" hidden="false" outlineLevel="0" max="8" min="8" style="1" width="12"/>
  </cols>
  <sheetData>
    <row r="1" customFormat="false" ht="25.5" hidden="false" customHeight="true" outlineLevel="0" collapsed="false">
      <c r="A1" s="2" t="s">
        <v>1715</v>
      </c>
      <c r="B1" s="2"/>
      <c r="C1" s="2"/>
      <c r="D1" s="2"/>
      <c r="E1" s="2"/>
      <c r="F1" s="2"/>
      <c r="G1" s="2"/>
      <c r="H1" s="2"/>
    </row>
    <row r="2" customFormat="false" ht="18" hidden="false" customHeight="true" outlineLevel="0" collapsed="false">
      <c r="A2" s="3" t="s">
        <v>1</v>
      </c>
      <c r="B2" s="4" t="s">
        <v>1716</v>
      </c>
      <c r="C2" s="4"/>
      <c r="D2" s="4"/>
      <c r="E2" s="4"/>
      <c r="F2" s="4"/>
      <c r="G2" s="4"/>
      <c r="H2" s="4"/>
    </row>
    <row r="3" customFormat="false" ht="37.5" hidden="false" customHeight="true" outlineLevel="0" collapsed="false">
      <c r="A3" s="72" t="s">
        <v>1717</v>
      </c>
      <c r="B3" s="72" t="s">
        <v>1718</v>
      </c>
      <c r="C3" s="72" t="s">
        <v>1654</v>
      </c>
      <c r="D3" s="72" t="s">
        <v>1719</v>
      </c>
      <c r="E3" s="72" t="s">
        <v>1720</v>
      </c>
      <c r="F3" s="72" t="s">
        <v>1721</v>
      </c>
      <c r="G3" s="72" t="s">
        <v>1722</v>
      </c>
      <c r="H3" s="72" t="s">
        <v>1469</v>
      </c>
    </row>
    <row r="4" customFormat="false" ht="25.5" hidden="false" customHeight="true" outlineLevel="0" collapsed="false">
      <c r="A4" s="76"/>
      <c r="B4" s="75"/>
      <c r="C4" s="75"/>
      <c r="D4" s="75"/>
      <c r="E4" s="75"/>
      <c r="F4" s="139" t="str">
        <f aca="false">IF(OR($A4="",$B4="",$C4=""),"",$A4&amp;IF(ISNUMBER(FIND("?",$A4)),"&amp;","?")&amp;"utm_source="&amp;LOWER(SUBSTITUTE(TRIM($B4)," ","-"))&amp;"&amp;utm_medium="&amp;LOWER(SUBSTITUTE(TRIM($C4)," ","-"))&amp;IF($D4="","","&amp;utm_campaign="&amp;LOWER(SUBSTITUTE(TRIM($D4)," ","-")))&amp;IF($E4="","","&amp;utm_content="&amp;LOWER(SUBSTITUTE(TRIM($E4)," ","-"))))</f>
        <v/>
      </c>
      <c r="G4" s="133"/>
      <c r="H4" s="131"/>
    </row>
    <row r="5" customFormat="false" ht="25.5" hidden="false" customHeight="true" outlineLevel="0" collapsed="false">
      <c r="A5" s="81"/>
      <c r="B5" s="80"/>
      <c r="C5" s="80"/>
      <c r="D5" s="80"/>
      <c r="E5" s="80"/>
      <c r="F5" s="139" t="str">
        <f aca="false">IF(OR($A5="",$B5="",$C5=""),"",$A5&amp;IF(ISNUMBER(FIND("?",$A5)),"&amp;","?")&amp;"utm_source="&amp;LOWER(SUBSTITUTE(TRIM($B5)," ","-"))&amp;"&amp;utm_medium="&amp;LOWER(SUBSTITUTE(TRIM($C5)," ","-"))&amp;IF($D5="","","&amp;utm_campaign="&amp;LOWER(SUBSTITUTE(TRIM($D5)," ","-")))&amp;IF($E5="","","&amp;utm_content="&amp;LOWER(SUBSTITUTE(TRIM($E5)," ","-"))))</f>
        <v/>
      </c>
      <c r="G5" s="81"/>
      <c r="H5" s="79"/>
    </row>
    <row r="6" customFormat="false" ht="25.5" hidden="false" customHeight="true" outlineLevel="0" collapsed="false">
      <c r="A6" s="81"/>
      <c r="B6" s="80"/>
      <c r="C6" s="80"/>
      <c r="D6" s="80"/>
      <c r="E6" s="80"/>
      <c r="F6" s="139" t="str">
        <f aca="false">IF(OR($A6="",$B6="",$C6=""),"",$A6&amp;IF(ISNUMBER(FIND("?",$A6)),"&amp;","?")&amp;"utm_source="&amp;LOWER(SUBSTITUTE(TRIM($B6)," ","-"))&amp;"&amp;utm_medium="&amp;LOWER(SUBSTITUTE(TRIM($C6)," ","-"))&amp;IF($D6="","","&amp;utm_campaign="&amp;LOWER(SUBSTITUTE(TRIM($D6)," ","-")))&amp;IF($E6="","","&amp;utm_content="&amp;LOWER(SUBSTITUTE(TRIM($E6)," ","-"))))</f>
        <v/>
      </c>
      <c r="G6" s="81"/>
      <c r="H6" s="79"/>
    </row>
    <row r="7" customFormat="false" ht="25.5" hidden="false" customHeight="true" outlineLevel="0" collapsed="false">
      <c r="A7" s="81"/>
      <c r="B7" s="80"/>
      <c r="C7" s="80"/>
      <c r="D7" s="80"/>
      <c r="E7" s="80"/>
      <c r="F7" s="139" t="str">
        <f aca="false">IF(OR($A7="",$B7="",$C7=""),"",$A7&amp;IF(ISNUMBER(FIND("?",$A7)),"&amp;","?")&amp;"utm_source="&amp;LOWER(SUBSTITUTE(TRIM($B7)," ","-"))&amp;"&amp;utm_medium="&amp;LOWER(SUBSTITUTE(TRIM($C7)," ","-"))&amp;IF($D7="","","&amp;utm_campaign="&amp;LOWER(SUBSTITUTE(TRIM($D7)," ","-")))&amp;IF($E7="","","&amp;utm_content="&amp;LOWER(SUBSTITUTE(TRIM($E7)," ","-"))))</f>
        <v/>
      </c>
      <c r="G7" s="81"/>
      <c r="H7" s="79"/>
    </row>
    <row r="8" customFormat="false" ht="25.5" hidden="false" customHeight="true" outlineLevel="0" collapsed="false">
      <c r="A8" s="81"/>
      <c r="B8" s="80"/>
      <c r="C8" s="80"/>
      <c r="D8" s="80"/>
      <c r="E8" s="80"/>
      <c r="F8" s="139" t="str">
        <f aca="false">IF(OR($A8="",$B8="",$C8=""),"",$A8&amp;IF(ISNUMBER(FIND("?",$A8)),"&amp;","?")&amp;"utm_source="&amp;LOWER(SUBSTITUTE(TRIM($B8)," ","-"))&amp;"&amp;utm_medium="&amp;LOWER(SUBSTITUTE(TRIM($C8)," ","-"))&amp;IF($D8="","","&amp;utm_campaign="&amp;LOWER(SUBSTITUTE(TRIM($D8)," ","-")))&amp;IF($E8="","","&amp;utm_content="&amp;LOWER(SUBSTITUTE(TRIM($E8)," ","-"))))</f>
        <v/>
      </c>
      <c r="G8" s="81"/>
      <c r="H8" s="79"/>
    </row>
    <row r="9" customFormat="false" ht="25.5" hidden="false" customHeight="true" outlineLevel="0" collapsed="false">
      <c r="A9" s="81"/>
      <c r="B9" s="80"/>
      <c r="C9" s="80"/>
      <c r="D9" s="80"/>
      <c r="E9" s="80"/>
      <c r="F9" s="139" t="str">
        <f aca="false">IF(OR($A9="",$B9="",$C9=""),"",$A9&amp;IF(ISNUMBER(FIND("?",$A9)),"&amp;","?")&amp;"utm_source="&amp;LOWER(SUBSTITUTE(TRIM($B9)," ","-"))&amp;"&amp;utm_medium="&amp;LOWER(SUBSTITUTE(TRIM($C9)," ","-"))&amp;IF($D9="","","&amp;utm_campaign="&amp;LOWER(SUBSTITUTE(TRIM($D9)," ","-")))&amp;IF($E9="","","&amp;utm_content="&amp;LOWER(SUBSTITUTE(TRIM($E9)," ","-"))))</f>
        <v/>
      </c>
      <c r="G9" s="81"/>
      <c r="H9" s="79"/>
    </row>
    <row r="10" customFormat="false" ht="25.5" hidden="false" customHeight="true" outlineLevel="0" collapsed="false">
      <c r="A10" s="81"/>
      <c r="B10" s="80"/>
      <c r="C10" s="80"/>
      <c r="D10" s="80"/>
      <c r="E10" s="80"/>
      <c r="F10" s="139" t="str">
        <f aca="false">IF(OR($A10="",$B10="",$C10=""),"",$A10&amp;IF(ISNUMBER(FIND("?",$A10)),"&amp;","?")&amp;"utm_source="&amp;LOWER(SUBSTITUTE(TRIM($B10)," ","-"))&amp;"&amp;utm_medium="&amp;LOWER(SUBSTITUTE(TRIM($C10)," ","-"))&amp;IF($D10="","","&amp;utm_campaign="&amp;LOWER(SUBSTITUTE(TRIM($D10)," ","-")))&amp;IF($E10="","","&amp;utm_content="&amp;LOWER(SUBSTITUTE(TRIM($E10)," ","-"))))</f>
        <v/>
      </c>
      <c r="G10" s="81"/>
      <c r="H10" s="79"/>
    </row>
    <row r="11" customFormat="false" ht="25.5" hidden="false" customHeight="true" outlineLevel="0" collapsed="false">
      <c r="A11" s="81"/>
      <c r="B11" s="80"/>
      <c r="C11" s="80"/>
      <c r="D11" s="80"/>
      <c r="E11" s="80"/>
      <c r="F11" s="139" t="str">
        <f aca="false">IF(OR($A11="",$B11="",$C11=""),"",$A11&amp;IF(ISNUMBER(FIND("?",$A11)),"&amp;","?")&amp;"utm_source="&amp;LOWER(SUBSTITUTE(TRIM($B11)," ","-"))&amp;"&amp;utm_medium="&amp;LOWER(SUBSTITUTE(TRIM($C11)," ","-"))&amp;IF($D11="","","&amp;utm_campaign="&amp;LOWER(SUBSTITUTE(TRIM($D11)," ","-")))&amp;IF($E11="","","&amp;utm_content="&amp;LOWER(SUBSTITUTE(TRIM($E11)," ","-"))))</f>
        <v/>
      </c>
      <c r="G11" s="81"/>
      <c r="H11" s="79"/>
    </row>
    <row r="12" customFormat="false" ht="25.5" hidden="false" customHeight="true" outlineLevel="0" collapsed="false">
      <c r="A12" s="81"/>
      <c r="B12" s="80"/>
      <c r="C12" s="80"/>
      <c r="D12" s="80"/>
      <c r="E12" s="80"/>
      <c r="F12" s="139" t="str">
        <f aca="false">IF(OR($A12="",$B12="",$C12=""),"",$A12&amp;IF(ISNUMBER(FIND("?",$A12)),"&amp;","?")&amp;"utm_source="&amp;LOWER(SUBSTITUTE(TRIM($B12)," ","-"))&amp;"&amp;utm_medium="&amp;LOWER(SUBSTITUTE(TRIM($C12)," ","-"))&amp;IF($D12="","","&amp;utm_campaign="&amp;LOWER(SUBSTITUTE(TRIM($D12)," ","-")))&amp;IF($E12="","","&amp;utm_content="&amp;LOWER(SUBSTITUTE(TRIM($E12)," ","-"))))</f>
        <v/>
      </c>
      <c r="G12" s="81"/>
      <c r="H12" s="79"/>
    </row>
    <row r="13" customFormat="false" ht="25.5" hidden="false" customHeight="true" outlineLevel="0" collapsed="false">
      <c r="A13" s="81"/>
      <c r="B13" s="80"/>
      <c r="C13" s="80"/>
      <c r="D13" s="80"/>
      <c r="E13" s="80"/>
      <c r="F13" s="139" t="str">
        <f aca="false">IF(OR($A13="",$B13="",$C13=""),"",$A13&amp;IF(ISNUMBER(FIND("?",$A13)),"&amp;","?")&amp;"utm_source="&amp;LOWER(SUBSTITUTE(TRIM($B13)," ","-"))&amp;"&amp;utm_medium="&amp;LOWER(SUBSTITUTE(TRIM($C13)," ","-"))&amp;IF($D13="","","&amp;utm_campaign="&amp;LOWER(SUBSTITUTE(TRIM($D13)," ","-")))&amp;IF($E13="","","&amp;utm_content="&amp;LOWER(SUBSTITUTE(TRIM($E13)," ","-"))))</f>
        <v/>
      </c>
      <c r="G13" s="81"/>
      <c r="H13" s="79"/>
    </row>
    <row r="14" customFormat="false" ht="25.5" hidden="false" customHeight="true" outlineLevel="0" collapsed="false">
      <c r="A14" s="81"/>
      <c r="B14" s="80"/>
      <c r="C14" s="80"/>
      <c r="D14" s="80"/>
      <c r="E14" s="80"/>
      <c r="F14" s="139" t="str">
        <f aca="false">IF(OR($A14="",$B14="",$C14=""),"",$A14&amp;IF(ISNUMBER(FIND("?",$A14)),"&amp;","?")&amp;"utm_source="&amp;LOWER(SUBSTITUTE(TRIM($B14)," ","-"))&amp;"&amp;utm_medium="&amp;LOWER(SUBSTITUTE(TRIM($C14)," ","-"))&amp;IF($D14="","","&amp;utm_campaign="&amp;LOWER(SUBSTITUTE(TRIM($D14)," ","-")))&amp;IF($E14="","","&amp;utm_content="&amp;LOWER(SUBSTITUTE(TRIM($E14)," ","-"))))</f>
        <v/>
      </c>
      <c r="G14" s="81"/>
      <c r="H14" s="79"/>
    </row>
    <row r="15" customFormat="false" ht="25.5" hidden="false" customHeight="true" outlineLevel="0" collapsed="false">
      <c r="A15" s="81"/>
      <c r="B15" s="80"/>
      <c r="C15" s="80"/>
      <c r="D15" s="80"/>
      <c r="E15" s="80"/>
      <c r="F15" s="139" t="str">
        <f aca="false">IF(OR($A15="",$B15="",$C15=""),"",$A15&amp;IF(ISNUMBER(FIND("?",$A15)),"&amp;","?")&amp;"utm_source="&amp;LOWER(SUBSTITUTE(TRIM($B15)," ","-"))&amp;"&amp;utm_medium="&amp;LOWER(SUBSTITUTE(TRIM($C15)," ","-"))&amp;IF($D15="","","&amp;utm_campaign="&amp;LOWER(SUBSTITUTE(TRIM($D15)," ","-")))&amp;IF($E15="","","&amp;utm_content="&amp;LOWER(SUBSTITUTE(TRIM($E15)," ","-"))))</f>
        <v/>
      </c>
      <c r="G15" s="81"/>
      <c r="H15" s="79"/>
    </row>
    <row r="16" customFormat="false" ht="25.5" hidden="false" customHeight="true" outlineLevel="0" collapsed="false">
      <c r="A16" s="81"/>
      <c r="B16" s="80"/>
      <c r="C16" s="80"/>
      <c r="D16" s="80"/>
      <c r="E16" s="80"/>
      <c r="F16" s="139" t="str">
        <f aca="false">IF(OR($A16="",$B16="",$C16=""),"",$A16&amp;IF(ISNUMBER(FIND("?",$A16)),"&amp;","?")&amp;"utm_source="&amp;LOWER(SUBSTITUTE(TRIM($B16)," ","-"))&amp;"&amp;utm_medium="&amp;LOWER(SUBSTITUTE(TRIM($C16)," ","-"))&amp;IF($D16="","","&amp;utm_campaign="&amp;LOWER(SUBSTITUTE(TRIM($D16)," ","-")))&amp;IF($E16="","","&amp;utm_content="&amp;LOWER(SUBSTITUTE(TRIM($E16)," ","-"))))</f>
        <v/>
      </c>
      <c r="G16" s="81"/>
      <c r="H16" s="79"/>
    </row>
    <row r="17" customFormat="false" ht="25.5" hidden="false" customHeight="true" outlineLevel="0" collapsed="false">
      <c r="A17" s="81"/>
      <c r="B17" s="80"/>
      <c r="C17" s="80"/>
      <c r="D17" s="80"/>
      <c r="E17" s="80"/>
      <c r="F17" s="139" t="str">
        <f aca="false">IF(OR($A17="",$B17="",$C17=""),"",$A17&amp;IF(ISNUMBER(FIND("?",$A17)),"&amp;","?")&amp;"utm_source="&amp;LOWER(SUBSTITUTE(TRIM($B17)," ","-"))&amp;"&amp;utm_medium="&amp;LOWER(SUBSTITUTE(TRIM($C17)," ","-"))&amp;IF($D17="","","&amp;utm_campaign="&amp;LOWER(SUBSTITUTE(TRIM($D17)," ","-")))&amp;IF($E17="","","&amp;utm_content="&amp;LOWER(SUBSTITUTE(TRIM($E17)," ","-"))))</f>
        <v/>
      </c>
      <c r="G17" s="81"/>
      <c r="H17" s="79"/>
    </row>
    <row r="18" customFormat="false" ht="25.5" hidden="false" customHeight="true" outlineLevel="0" collapsed="false">
      <c r="A18" s="81"/>
      <c r="B18" s="80"/>
      <c r="C18" s="80"/>
      <c r="D18" s="80"/>
      <c r="E18" s="80"/>
      <c r="F18" s="139" t="str">
        <f aca="false">IF(OR($A18="",$B18="",$C18=""),"",$A18&amp;IF(ISNUMBER(FIND("?",$A18)),"&amp;","?")&amp;"utm_source="&amp;LOWER(SUBSTITUTE(TRIM($B18)," ","-"))&amp;"&amp;utm_medium="&amp;LOWER(SUBSTITUTE(TRIM($C18)," ","-"))&amp;IF($D18="","","&amp;utm_campaign="&amp;LOWER(SUBSTITUTE(TRIM($D18)," ","-")))&amp;IF($E18="","","&amp;utm_content="&amp;LOWER(SUBSTITUTE(TRIM($E18)," ","-"))))</f>
        <v/>
      </c>
      <c r="G18" s="81"/>
      <c r="H18" s="79"/>
    </row>
    <row r="19" customFormat="false" ht="25.5" hidden="false" customHeight="true" outlineLevel="0" collapsed="false">
      <c r="A19" s="81"/>
      <c r="B19" s="80"/>
      <c r="C19" s="80"/>
      <c r="D19" s="80"/>
      <c r="E19" s="80"/>
      <c r="F19" s="139" t="str">
        <f aca="false">IF(OR($A19="",$B19="",$C19=""),"",$A19&amp;IF(ISNUMBER(FIND("?",$A19)),"&amp;","?")&amp;"utm_source="&amp;LOWER(SUBSTITUTE(TRIM($B19)," ","-"))&amp;"&amp;utm_medium="&amp;LOWER(SUBSTITUTE(TRIM($C19)," ","-"))&amp;IF($D19="","","&amp;utm_campaign="&amp;LOWER(SUBSTITUTE(TRIM($D19)," ","-")))&amp;IF($E19="","","&amp;utm_content="&amp;LOWER(SUBSTITUTE(TRIM($E19)," ","-"))))</f>
        <v/>
      </c>
      <c r="G19" s="81"/>
      <c r="H19" s="79"/>
    </row>
    <row r="20" customFormat="false" ht="25.5" hidden="false" customHeight="true" outlineLevel="0" collapsed="false">
      <c r="A20" s="81"/>
      <c r="B20" s="80"/>
      <c r="C20" s="80"/>
      <c r="D20" s="80"/>
      <c r="E20" s="80"/>
      <c r="F20" s="139" t="str">
        <f aca="false">IF(OR($A20="",$B20="",$C20=""),"",$A20&amp;IF(ISNUMBER(FIND("?",$A20)),"&amp;","?")&amp;"utm_source="&amp;LOWER(SUBSTITUTE(TRIM($B20)," ","-"))&amp;"&amp;utm_medium="&amp;LOWER(SUBSTITUTE(TRIM($C20)," ","-"))&amp;IF($D20="","","&amp;utm_campaign="&amp;LOWER(SUBSTITUTE(TRIM($D20)," ","-")))&amp;IF($E20="","","&amp;utm_content="&amp;LOWER(SUBSTITUTE(TRIM($E20)," ","-"))))</f>
        <v/>
      </c>
      <c r="G20" s="81"/>
      <c r="H20" s="79"/>
    </row>
    <row r="21" customFormat="false" ht="25.5" hidden="false" customHeight="true" outlineLevel="0" collapsed="false">
      <c r="A21" s="81"/>
      <c r="B21" s="80"/>
      <c r="C21" s="80"/>
      <c r="D21" s="80"/>
      <c r="E21" s="80"/>
      <c r="F21" s="139" t="str">
        <f aca="false">IF(OR($A21="",$B21="",$C21=""),"",$A21&amp;IF(ISNUMBER(FIND("?",$A21)),"&amp;","?")&amp;"utm_source="&amp;LOWER(SUBSTITUTE(TRIM($B21)," ","-"))&amp;"&amp;utm_medium="&amp;LOWER(SUBSTITUTE(TRIM($C21)," ","-"))&amp;IF($D21="","","&amp;utm_campaign="&amp;LOWER(SUBSTITUTE(TRIM($D21)," ","-")))&amp;IF($E21="","","&amp;utm_content="&amp;LOWER(SUBSTITUTE(TRIM($E21)," ","-"))))</f>
        <v/>
      </c>
      <c r="G21" s="81"/>
      <c r="H21" s="79"/>
    </row>
    <row r="22" customFormat="false" ht="25.5" hidden="false" customHeight="true" outlineLevel="0" collapsed="false">
      <c r="A22" s="81"/>
      <c r="B22" s="80"/>
      <c r="C22" s="80"/>
      <c r="D22" s="80"/>
      <c r="E22" s="80"/>
      <c r="F22" s="139" t="str">
        <f aca="false">IF(OR($A22="",$B22="",$C22=""),"",$A22&amp;IF(ISNUMBER(FIND("?",$A22)),"&amp;","?")&amp;"utm_source="&amp;LOWER(SUBSTITUTE(TRIM($B22)," ","-"))&amp;"&amp;utm_medium="&amp;LOWER(SUBSTITUTE(TRIM($C22)," ","-"))&amp;IF($D22="","","&amp;utm_campaign="&amp;LOWER(SUBSTITUTE(TRIM($D22)," ","-")))&amp;IF($E22="","","&amp;utm_content="&amp;LOWER(SUBSTITUTE(TRIM($E22)," ","-"))))</f>
        <v/>
      </c>
      <c r="G22" s="81"/>
      <c r="H22" s="79"/>
    </row>
    <row r="23" customFormat="false" ht="25.5" hidden="false" customHeight="true" outlineLevel="0" collapsed="false">
      <c r="A23" s="81"/>
      <c r="B23" s="80"/>
      <c r="C23" s="80"/>
      <c r="D23" s="80"/>
      <c r="E23" s="80"/>
      <c r="F23" s="139" t="str">
        <f aca="false">IF(OR($A23="",$B23="",$C23=""),"",$A23&amp;IF(ISNUMBER(FIND("?",$A23)),"&amp;","?")&amp;"utm_source="&amp;LOWER(SUBSTITUTE(TRIM($B23)," ","-"))&amp;"&amp;utm_medium="&amp;LOWER(SUBSTITUTE(TRIM($C23)," ","-"))&amp;IF($D23="","","&amp;utm_campaign="&amp;LOWER(SUBSTITUTE(TRIM($D23)," ","-")))&amp;IF($E23="","","&amp;utm_content="&amp;LOWER(SUBSTITUTE(TRIM($E23)," ","-"))))</f>
        <v/>
      </c>
      <c r="G23" s="81"/>
      <c r="H23" s="79"/>
    </row>
    <row r="24" customFormat="false" ht="25.5" hidden="false" customHeight="true" outlineLevel="0" collapsed="false">
      <c r="A24" s="81"/>
      <c r="B24" s="80"/>
      <c r="C24" s="80"/>
      <c r="D24" s="80"/>
      <c r="E24" s="80"/>
      <c r="F24" s="139" t="str">
        <f aca="false">IF(OR($A24="",$B24="",$C24=""),"",$A24&amp;IF(ISNUMBER(FIND("?",$A24)),"&amp;","?")&amp;"utm_source="&amp;LOWER(SUBSTITUTE(TRIM($B24)," ","-"))&amp;"&amp;utm_medium="&amp;LOWER(SUBSTITUTE(TRIM($C24)," ","-"))&amp;IF($D24="","","&amp;utm_campaign="&amp;LOWER(SUBSTITUTE(TRIM($D24)," ","-")))&amp;IF($E24="","","&amp;utm_content="&amp;LOWER(SUBSTITUTE(TRIM($E24)," ","-"))))</f>
        <v/>
      </c>
      <c r="G24" s="81"/>
      <c r="H24" s="79"/>
    </row>
    <row r="25" customFormat="false" ht="25.5" hidden="false" customHeight="true" outlineLevel="0" collapsed="false">
      <c r="A25" s="81"/>
      <c r="B25" s="80"/>
      <c r="C25" s="80"/>
      <c r="D25" s="80"/>
      <c r="E25" s="80"/>
      <c r="F25" s="139" t="str">
        <f aca="false">IF(OR($A25="",$B25="",$C25=""),"",$A25&amp;IF(ISNUMBER(FIND("?",$A25)),"&amp;","?")&amp;"utm_source="&amp;LOWER(SUBSTITUTE(TRIM($B25)," ","-"))&amp;"&amp;utm_medium="&amp;LOWER(SUBSTITUTE(TRIM($C25)," ","-"))&amp;IF($D25="","","&amp;utm_campaign="&amp;LOWER(SUBSTITUTE(TRIM($D25)," ","-")))&amp;IF($E25="","","&amp;utm_content="&amp;LOWER(SUBSTITUTE(TRIM($E25)," ","-"))))</f>
        <v/>
      </c>
      <c r="G25" s="81"/>
      <c r="H25" s="79"/>
    </row>
    <row r="26" customFormat="false" ht="25.5" hidden="false" customHeight="true" outlineLevel="0" collapsed="false">
      <c r="A26" s="81"/>
      <c r="B26" s="80"/>
      <c r="C26" s="80"/>
      <c r="D26" s="80"/>
      <c r="E26" s="80"/>
      <c r="F26" s="139" t="str">
        <f aca="false">IF(OR($A26="",$B26="",$C26=""),"",$A26&amp;IF(ISNUMBER(FIND("?",$A26)),"&amp;","?")&amp;"utm_source="&amp;LOWER(SUBSTITUTE(TRIM($B26)," ","-"))&amp;"&amp;utm_medium="&amp;LOWER(SUBSTITUTE(TRIM($C26)," ","-"))&amp;IF($D26="","","&amp;utm_campaign="&amp;LOWER(SUBSTITUTE(TRIM($D26)," ","-")))&amp;IF($E26="","","&amp;utm_content="&amp;LOWER(SUBSTITUTE(TRIM($E26)," ","-"))))</f>
        <v/>
      </c>
      <c r="G26" s="81"/>
      <c r="H26" s="79"/>
    </row>
    <row r="27" customFormat="false" ht="25.5" hidden="false" customHeight="true" outlineLevel="0" collapsed="false">
      <c r="A27" s="81"/>
      <c r="B27" s="80"/>
      <c r="C27" s="80"/>
      <c r="D27" s="80"/>
      <c r="E27" s="80"/>
      <c r="F27" s="139" t="str">
        <f aca="false">IF(OR($A27="",$B27="",$C27=""),"",$A27&amp;IF(ISNUMBER(FIND("?",$A27)),"&amp;","?")&amp;"utm_source="&amp;LOWER(SUBSTITUTE(TRIM($B27)," ","-"))&amp;"&amp;utm_medium="&amp;LOWER(SUBSTITUTE(TRIM($C27)," ","-"))&amp;IF($D27="","","&amp;utm_campaign="&amp;LOWER(SUBSTITUTE(TRIM($D27)," ","-")))&amp;IF($E27="","","&amp;utm_content="&amp;LOWER(SUBSTITUTE(TRIM($E27)," ","-"))))</f>
        <v/>
      </c>
      <c r="G27" s="81"/>
      <c r="H27" s="79"/>
    </row>
    <row r="28" customFormat="false" ht="25.5" hidden="false" customHeight="true" outlineLevel="0" collapsed="false">
      <c r="A28" s="81"/>
      <c r="B28" s="80"/>
      <c r="C28" s="80"/>
      <c r="D28" s="80"/>
      <c r="E28" s="80"/>
      <c r="F28" s="139" t="str">
        <f aca="false">IF(OR($A28="",$B28="",$C28=""),"",$A28&amp;IF(ISNUMBER(FIND("?",$A28)),"&amp;","?")&amp;"utm_source="&amp;LOWER(SUBSTITUTE(TRIM($B28)," ","-"))&amp;"&amp;utm_medium="&amp;LOWER(SUBSTITUTE(TRIM($C28)," ","-"))&amp;IF($D28="","","&amp;utm_campaign="&amp;LOWER(SUBSTITUTE(TRIM($D28)," ","-")))&amp;IF($E28="","","&amp;utm_content="&amp;LOWER(SUBSTITUTE(TRIM($E28)," ","-"))))</f>
        <v/>
      </c>
      <c r="G28" s="81"/>
      <c r="H28" s="79"/>
    </row>
    <row r="29" customFormat="false" ht="25.5" hidden="false" customHeight="true" outlineLevel="0" collapsed="false">
      <c r="A29" s="81"/>
      <c r="B29" s="80"/>
      <c r="C29" s="80"/>
      <c r="D29" s="80"/>
      <c r="E29" s="80"/>
      <c r="F29" s="139" t="str">
        <f aca="false">IF(OR($A29="",$B29="",$C29=""),"",$A29&amp;IF(ISNUMBER(FIND("?",$A29)),"&amp;","?")&amp;"utm_source="&amp;LOWER(SUBSTITUTE(TRIM($B29)," ","-"))&amp;"&amp;utm_medium="&amp;LOWER(SUBSTITUTE(TRIM($C29)," ","-"))&amp;IF($D29="","","&amp;utm_campaign="&amp;LOWER(SUBSTITUTE(TRIM($D29)," ","-")))&amp;IF($E29="","","&amp;utm_content="&amp;LOWER(SUBSTITUTE(TRIM($E29)," ","-"))))</f>
        <v/>
      </c>
      <c r="G29" s="81"/>
      <c r="H29" s="79"/>
    </row>
    <row r="30" customFormat="false" ht="25.5" hidden="false" customHeight="true" outlineLevel="0" collapsed="false">
      <c r="A30" s="81"/>
      <c r="B30" s="80"/>
      <c r="C30" s="80"/>
      <c r="D30" s="80"/>
      <c r="E30" s="80"/>
      <c r="F30" s="139" t="str">
        <f aca="false">IF(OR($A30="",$B30="",$C30=""),"",$A30&amp;IF(ISNUMBER(FIND("?",$A30)),"&amp;","?")&amp;"utm_source="&amp;LOWER(SUBSTITUTE(TRIM($B30)," ","-"))&amp;"&amp;utm_medium="&amp;LOWER(SUBSTITUTE(TRIM($C30)," ","-"))&amp;IF($D30="","","&amp;utm_campaign="&amp;LOWER(SUBSTITUTE(TRIM($D30)," ","-")))&amp;IF($E30="","","&amp;utm_content="&amp;LOWER(SUBSTITUTE(TRIM($E30)," ","-"))))</f>
        <v/>
      </c>
      <c r="G30" s="81"/>
      <c r="H30" s="79"/>
    </row>
    <row r="31" customFormat="false" ht="25.5" hidden="false" customHeight="true" outlineLevel="0" collapsed="false">
      <c r="A31" s="81"/>
      <c r="B31" s="80"/>
      <c r="C31" s="80"/>
      <c r="D31" s="80"/>
      <c r="E31" s="80"/>
      <c r="F31" s="139" t="str">
        <f aca="false">IF(OR($A31="",$B31="",$C31=""),"",$A31&amp;IF(ISNUMBER(FIND("?",$A31)),"&amp;","?")&amp;"utm_source="&amp;LOWER(SUBSTITUTE(TRIM($B31)," ","-"))&amp;"&amp;utm_medium="&amp;LOWER(SUBSTITUTE(TRIM($C31)," ","-"))&amp;IF($D31="","","&amp;utm_campaign="&amp;LOWER(SUBSTITUTE(TRIM($D31)," ","-")))&amp;IF($E31="","","&amp;utm_content="&amp;LOWER(SUBSTITUTE(TRIM($E31)," ","-"))))</f>
        <v/>
      </c>
      <c r="G31" s="81"/>
      <c r="H31" s="79"/>
    </row>
    <row r="32" customFormat="false" ht="25.5" hidden="false" customHeight="true" outlineLevel="0" collapsed="false">
      <c r="A32" s="81"/>
      <c r="B32" s="80"/>
      <c r="C32" s="80"/>
      <c r="D32" s="80"/>
      <c r="E32" s="80"/>
      <c r="F32" s="139" t="str">
        <f aca="false">IF(OR($A32="",$B32="",$C32=""),"",$A32&amp;IF(ISNUMBER(FIND("?",$A32)),"&amp;","?")&amp;"utm_source="&amp;LOWER(SUBSTITUTE(TRIM($B32)," ","-"))&amp;"&amp;utm_medium="&amp;LOWER(SUBSTITUTE(TRIM($C32)," ","-"))&amp;IF($D32="","","&amp;utm_campaign="&amp;LOWER(SUBSTITUTE(TRIM($D32)," ","-")))&amp;IF($E32="","","&amp;utm_content="&amp;LOWER(SUBSTITUTE(TRIM($E32)," ","-"))))</f>
        <v/>
      </c>
      <c r="G32" s="81"/>
      <c r="H32" s="79"/>
    </row>
    <row r="33" customFormat="false" ht="25.5" hidden="false" customHeight="true" outlineLevel="0" collapsed="false">
      <c r="A33" s="81"/>
      <c r="B33" s="80"/>
      <c r="C33" s="80"/>
      <c r="D33" s="80"/>
      <c r="E33" s="80"/>
      <c r="F33" s="139" t="str">
        <f aca="false">IF(OR($A33="",$B33="",$C33=""),"",$A33&amp;IF(ISNUMBER(FIND("?",$A33)),"&amp;","?")&amp;"utm_source="&amp;LOWER(SUBSTITUTE(TRIM($B33)," ","-"))&amp;"&amp;utm_medium="&amp;LOWER(SUBSTITUTE(TRIM($C33)," ","-"))&amp;IF($D33="","","&amp;utm_campaign="&amp;LOWER(SUBSTITUTE(TRIM($D33)," ","-")))&amp;IF($E33="","","&amp;utm_content="&amp;LOWER(SUBSTITUTE(TRIM($E33)," ","-"))))</f>
        <v/>
      </c>
      <c r="G33" s="81"/>
      <c r="H33" s="79"/>
    </row>
    <row r="34" customFormat="false" ht="25.5" hidden="false" customHeight="true" outlineLevel="0" collapsed="false">
      <c r="A34" s="81"/>
      <c r="B34" s="80"/>
      <c r="C34" s="80"/>
      <c r="D34" s="80"/>
      <c r="E34" s="80"/>
      <c r="F34" s="139" t="str">
        <f aca="false">IF(OR($A34="",$B34="",$C34=""),"",$A34&amp;IF(ISNUMBER(FIND("?",$A34)),"&amp;","?")&amp;"utm_source="&amp;LOWER(SUBSTITUTE(TRIM($B34)," ","-"))&amp;"&amp;utm_medium="&amp;LOWER(SUBSTITUTE(TRIM($C34)," ","-"))&amp;IF($D34="","","&amp;utm_campaign="&amp;LOWER(SUBSTITUTE(TRIM($D34)," ","-")))&amp;IF($E34="","","&amp;utm_content="&amp;LOWER(SUBSTITUTE(TRIM($E34)," ","-"))))</f>
        <v/>
      </c>
      <c r="G34" s="81"/>
      <c r="H34" s="79"/>
    </row>
    <row r="35" customFormat="false" ht="25.5" hidden="false" customHeight="true" outlineLevel="0" collapsed="false">
      <c r="A35" s="81"/>
      <c r="B35" s="80"/>
      <c r="C35" s="80"/>
      <c r="D35" s="80"/>
      <c r="E35" s="80"/>
      <c r="F35" s="139" t="str">
        <f aca="false">IF(OR($A35="",$B35="",$C35=""),"",$A35&amp;IF(ISNUMBER(FIND("?",$A35)),"&amp;","?")&amp;"utm_source="&amp;LOWER(SUBSTITUTE(TRIM($B35)," ","-"))&amp;"&amp;utm_medium="&amp;LOWER(SUBSTITUTE(TRIM($C35)," ","-"))&amp;IF($D35="","","&amp;utm_campaign="&amp;LOWER(SUBSTITUTE(TRIM($D35)," ","-")))&amp;IF($E35="","","&amp;utm_content="&amp;LOWER(SUBSTITUTE(TRIM($E35)," ","-"))))</f>
        <v/>
      </c>
      <c r="G35" s="81"/>
      <c r="H35" s="79"/>
    </row>
    <row r="36" customFormat="false" ht="25.5" hidden="false" customHeight="true" outlineLevel="0" collapsed="false">
      <c r="A36" s="81"/>
      <c r="B36" s="80"/>
      <c r="C36" s="80"/>
      <c r="D36" s="80"/>
      <c r="E36" s="80"/>
      <c r="F36" s="139" t="str">
        <f aca="false">IF(OR($A36="",$B36="",$C36=""),"",$A36&amp;IF(ISNUMBER(FIND("?",$A36)),"&amp;","?")&amp;"utm_source="&amp;LOWER(SUBSTITUTE(TRIM($B36)," ","-"))&amp;"&amp;utm_medium="&amp;LOWER(SUBSTITUTE(TRIM($C36)," ","-"))&amp;IF($D36="","","&amp;utm_campaign="&amp;LOWER(SUBSTITUTE(TRIM($D36)," ","-")))&amp;IF($E36="","","&amp;utm_content="&amp;LOWER(SUBSTITUTE(TRIM($E36)," ","-"))))</f>
        <v/>
      </c>
      <c r="G36" s="81"/>
      <c r="H36" s="79"/>
    </row>
    <row r="37" customFormat="false" ht="25.5" hidden="false" customHeight="true" outlineLevel="0" collapsed="false">
      <c r="A37" s="81"/>
      <c r="B37" s="80"/>
      <c r="C37" s="80"/>
      <c r="D37" s="80"/>
      <c r="E37" s="80"/>
      <c r="F37" s="139" t="str">
        <f aca="false">IF(OR($A37="",$B37="",$C37=""),"",$A37&amp;IF(ISNUMBER(FIND("?",$A37)),"&amp;","?")&amp;"utm_source="&amp;LOWER(SUBSTITUTE(TRIM($B37)," ","-"))&amp;"&amp;utm_medium="&amp;LOWER(SUBSTITUTE(TRIM($C37)," ","-"))&amp;IF($D37="","","&amp;utm_campaign="&amp;LOWER(SUBSTITUTE(TRIM($D37)," ","-")))&amp;IF($E37="","","&amp;utm_content="&amp;LOWER(SUBSTITUTE(TRIM($E37)," ","-"))))</f>
        <v/>
      </c>
      <c r="G37" s="81"/>
      <c r="H37" s="79"/>
    </row>
    <row r="38" customFormat="false" ht="25.5" hidden="false" customHeight="true" outlineLevel="0" collapsed="false">
      <c r="A38" s="81"/>
      <c r="B38" s="80"/>
      <c r="C38" s="80"/>
      <c r="D38" s="80"/>
      <c r="E38" s="80"/>
      <c r="F38" s="139" t="str">
        <f aca="false">IF(OR($A38="",$B38="",$C38=""),"",$A38&amp;IF(ISNUMBER(FIND("?",$A38)),"&amp;","?")&amp;"utm_source="&amp;LOWER(SUBSTITUTE(TRIM($B38)," ","-"))&amp;"&amp;utm_medium="&amp;LOWER(SUBSTITUTE(TRIM($C38)," ","-"))&amp;IF($D38="","","&amp;utm_campaign="&amp;LOWER(SUBSTITUTE(TRIM($D38)," ","-")))&amp;IF($E38="","","&amp;utm_content="&amp;LOWER(SUBSTITUTE(TRIM($E38)," ","-"))))</f>
        <v/>
      </c>
      <c r="G38" s="81"/>
      <c r="H38" s="79"/>
    </row>
    <row r="39" customFormat="false" ht="25.5" hidden="false" customHeight="true" outlineLevel="0" collapsed="false">
      <c r="A39" s="81"/>
      <c r="B39" s="80"/>
      <c r="C39" s="80"/>
      <c r="D39" s="80"/>
      <c r="E39" s="80"/>
      <c r="F39" s="139" t="str">
        <f aca="false">IF(OR($A39="",$B39="",$C39=""),"",$A39&amp;IF(ISNUMBER(FIND("?",$A39)),"&amp;","?")&amp;"utm_source="&amp;LOWER(SUBSTITUTE(TRIM($B39)," ","-"))&amp;"&amp;utm_medium="&amp;LOWER(SUBSTITUTE(TRIM($C39)," ","-"))&amp;IF($D39="","","&amp;utm_campaign="&amp;LOWER(SUBSTITUTE(TRIM($D39)," ","-")))&amp;IF($E39="","","&amp;utm_content="&amp;LOWER(SUBSTITUTE(TRIM($E39)," ","-"))))</f>
        <v/>
      </c>
      <c r="G39" s="81"/>
      <c r="H39" s="79"/>
    </row>
    <row r="40" customFormat="false" ht="25.5" hidden="false" customHeight="true" outlineLevel="0" collapsed="false">
      <c r="A40" s="81"/>
      <c r="B40" s="80"/>
      <c r="C40" s="80"/>
      <c r="D40" s="80"/>
      <c r="E40" s="80"/>
      <c r="F40" s="139" t="str">
        <f aca="false">IF(OR($A40="",$B40="",$C40=""),"",$A40&amp;IF(ISNUMBER(FIND("?",$A40)),"&amp;","?")&amp;"utm_source="&amp;LOWER(SUBSTITUTE(TRIM($B40)," ","-"))&amp;"&amp;utm_medium="&amp;LOWER(SUBSTITUTE(TRIM($C40)," ","-"))&amp;IF($D40="","","&amp;utm_campaign="&amp;LOWER(SUBSTITUTE(TRIM($D40)," ","-")))&amp;IF($E40="","","&amp;utm_content="&amp;LOWER(SUBSTITUTE(TRIM($E40)," ","-"))))</f>
        <v/>
      </c>
      <c r="G40" s="81"/>
      <c r="H40" s="79"/>
    </row>
    <row r="41" customFormat="false" ht="25.5" hidden="false" customHeight="true" outlineLevel="0" collapsed="false">
      <c r="A41" s="81"/>
      <c r="B41" s="80"/>
      <c r="C41" s="80"/>
      <c r="D41" s="80"/>
      <c r="E41" s="80"/>
      <c r="F41" s="139" t="str">
        <f aca="false">IF(OR($A41="",$B41="",$C41=""),"",$A41&amp;IF(ISNUMBER(FIND("?",$A41)),"&amp;","?")&amp;"utm_source="&amp;LOWER(SUBSTITUTE(TRIM($B41)," ","-"))&amp;"&amp;utm_medium="&amp;LOWER(SUBSTITUTE(TRIM($C41)," ","-"))&amp;IF($D41="","","&amp;utm_campaign="&amp;LOWER(SUBSTITUTE(TRIM($D41)," ","-")))&amp;IF($E41="","","&amp;utm_content="&amp;LOWER(SUBSTITUTE(TRIM($E41)," ","-"))))</f>
        <v/>
      </c>
      <c r="G41" s="81"/>
      <c r="H41" s="79"/>
    </row>
    <row r="42" customFormat="false" ht="25.5" hidden="false" customHeight="true" outlineLevel="0" collapsed="false">
      <c r="A42" s="81"/>
      <c r="B42" s="80"/>
      <c r="C42" s="80"/>
      <c r="D42" s="80"/>
      <c r="E42" s="80"/>
      <c r="F42" s="139" t="str">
        <f aca="false">IF(OR($A42="",$B42="",$C42=""),"",$A42&amp;IF(ISNUMBER(FIND("?",$A42)),"&amp;","?")&amp;"utm_source="&amp;LOWER(SUBSTITUTE(TRIM($B42)," ","-"))&amp;"&amp;utm_medium="&amp;LOWER(SUBSTITUTE(TRIM($C42)," ","-"))&amp;IF($D42="","","&amp;utm_campaign="&amp;LOWER(SUBSTITUTE(TRIM($D42)," ","-")))&amp;IF($E42="","","&amp;utm_content="&amp;LOWER(SUBSTITUTE(TRIM($E42)," ","-"))))</f>
        <v/>
      </c>
      <c r="G42" s="81"/>
      <c r="H42" s="79"/>
    </row>
    <row r="43" customFormat="false" ht="25.5" hidden="false" customHeight="true" outlineLevel="0" collapsed="false">
      <c r="A43" s="81"/>
      <c r="B43" s="80"/>
      <c r="C43" s="80"/>
      <c r="D43" s="80"/>
      <c r="E43" s="80"/>
      <c r="F43" s="139" t="str">
        <f aca="false">IF(OR($A43="",$B43="",$C43=""),"",$A43&amp;IF(ISNUMBER(FIND("?",$A43)),"&amp;","?")&amp;"utm_source="&amp;LOWER(SUBSTITUTE(TRIM($B43)," ","-"))&amp;"&amp;utm_medium="&amp;LOWER(SUBSTITUTE(TRIM($C43)," ","-"))&amp;IF($D43="","","&amp;utm_campaign="&amp;LOWER(SUBSTITUTE(TRIM($D43)," ","-")))&amp;IF($E43="","","&amp;utm_content="&amp;LOWER(SUBSTITUTE(TRIM($E43)," ","-"))))</f>
        <v/>
      </c>
      <c r="G43" s="81"/>
      <c r="H43" s="79"/>
    </row>
    <row r="44" customFormat="false" ht="25.5" hidden="false" customHeight="true" outlineLevel="0" collapsed="false">
      <c r="A44" s="81"/>
      <c r="B44" s="80"/>
      <c r="C44" s="80"/>
      <c r="D44" s="80"/>
      <c r="E44" s="80"/>
      <c r="F44" s="139" t="str">
        <f aca="false">IF(OR($A44="",$B44="",$C44=""),"",$A44&amp;IF(ISNUMBER(FIND("?",$A44)),"&amp;","?")&amp;"utm_source="&amp;LOWER(SUBSTITUTE(TRIM($B44)," ","-"))&amp;"&amp;utm_medium="&amp;LOWER(SUBSTITUTE(TRIM($C44)," ","-"))&amp;IF($D44="","","&amp;utm_campaign="&amp;LOWER(SUBSTITUTE(TRIM($D44)," ","-")))&amp;IF($E44="","","&amp;utm_content="&amp;LOWER(SUBSTITUTE(TRIM($E44)," ","-"))))</f>
        <v/>
      </c>
      <c r="G44" s="81"/>
      <c r="H44" s="79"/>
    </row>
    <row r="45" customFormat="false" ht="25.5" hidden="false" customHeight="true" outlineLevel="0" collapsed="false">
      <c r="A45" s="81"/>
      <c r="B45" s="80"/>
      <c r="C45" s="80"/>
      <c r="D45" s="80"/>
      <c r="E45" s="80"/>
      <c r="F45" s="139" t="str">
        <f aca="false">IF(OR($A45="",$B45="",$C45=""),"",$A45&amp;IF(ISNUMBER(FIND("?",$A45)),"&amp;","?")&amp;"utm_source="&amp;LOWER(SUBSTITUTE(TRIM($B45)," ","-"))&amp;"&amp;utm_medium="&amp;LOWER(SUBSTITUTE(TRIM($C45)," ","-"))&amp;IF($D45="","","&amp;utm_campaign="&amp;LOWER(SUBSTITUTE(TRIM($D45)," ","-")))&amp;IF($E45="","","&amp;utm_content="&amp;LOWER(SUBSTITUTE(TRIM($E45)," ","-"))))</f>
        <v/>
      </c>
      <c r="G45" s="81"/>
      <c r="H45" s="79"/>
    </row>
    <row r="46" customFormat="false" ht="25.5" hidden="false" customHeight="true" outlineLevel="0" collapsed="false">
      <c r="A46" s="81"/>
      <c r="B46" s="80"/>
      <c r="C46" s="80"/>
      <c r="D46" s="80"/>
      <c r="E46" s="80"/>
      <c r="F46" s="139" t="str">
        <f aca="false">IF(OR($A46="",$B46="",$C46=""),"",$A46&amp;IF(ISNUMBER(FIND("?",$A46)),"&amp;","?")&amp;"utm_source="&amp;LOWER(SUBSTITUTE(TRIM($B46)," ","-"))&amp;"&amp;utm_medium="&amp;LOWER(SUBSTITUTE(TRIM($C46)," ","-"))&amp;IF($D46="","","&amp;utm_campaign="&amp;LOWER(SUBSTITUTE(TRIM($D46)," ","-")))&amp;IF($E46="","","&amp;utm_content="&amp;LOWER(SUBSTITUTE(TRIM($E46)," ","-"))))</f>
        <v/>
      </c>
      <c r="G46" s="81"/>
      <c r="H46" s="79"/>
    </row>
    <row r="47" customFormat="false" ht="25.5" hidden="false" customHeight="true" outlineLevel="0" collapsed="false">
      <c r="A47" s="81"/>
      <c r="B47" s="80"/>
      <c r="C47" s="80"/>
      <c r="D47" s="80"/>
      <c r="E47" s="80"/>
      <c r="F47" s="139" t="str">
        <f aca="false">IF(OR($A47="",$B47="",$C47=""),"",$A47&amp;IF(ISNUMBER(FIND("?",$A47)),"&amp;","?")&amp;"utm_source="&amp;LOWER(SUBSTITUTE(TRIM($B47)," ","-"))&amp;"&amp;utm_medium="&amp;LOWER(SUBSTITUTE(TRIM($C47)," ","-"))&amp;IF($D47="","","&amp;utm_campaign="&amp;LOWER(SUBSTITUTE(TRIM($D47)," ","-")))&amp;IF($E47="","","&amp;utm_content="&amp;LOWER(SUBSTITUTE(TRIM($E47)," ","-"))))</f>
        <v/>
      </c>
      <c r="G47" s="81"/>
      <c r="H47" s="79"/>
    </row>
    <row r="48" customFormat="false" ht="25.5" hidden="false" customHeight="true" outlineLevel="0" collapsed="false">
      <c r="A48" s="81"/>
      <c r="B48" s="80"/>
      <c r="C48" s="80"/>
      <c r="D48" s="80"/>
      <c r="E48" s="80"/>
      <c r="F48" s="139" t="str">
        <f aca="false">IF(OR($A48="",$B48="",$C48=""),"",$A48&amp;IF(ISNUMBER(FIND("?",$A48)),"&amp;","?")&amp;"utm_source="&amp;LOWER(SUBSTITUTE(TRIM($B48)," ","-"))&amp;"&amp;utm_medium="&amp;LOWER(SUBSTITUTE(TRIM($C48)," ","-"))&amp;IF($D48="","","&amp;utm_campaign="&amp;LOWER(SUBSTITUTE(TRIM($D48)," ","-")))&amp;IF($E48="","","&amp;utm_content="&amp;LOWER(SUBSTITUTE(TRIM($E48)," ","-"))))</f>
        <v/>
      </c>
      <c r="G48" s="81"/>
      <c r="H48" s="79"/>
    </row>
    <row r="49" customFormat="false" ht="25.5" hidden="false" customHeight="true" outlineLevel="0" collapsed="false">
      <c r="A49" s="81"/>
      <c r="B49" s="80"/>
      <c r="C49" s="80"/>
      <c r="D49" s="80"/>
      <c r="E49" s="80"/>
      <c r="F49" s="139" t="str">
        <f aca="false">IF(OR($A49="",$B49="",$C49=""),"",$A49&amp;IF(ISNUMBER(FIND("?",$A49)),"&amp;","?")&amp;"utm_source="&amp;LOWER(SUBSTITUTE(TRIM($B49)," ","-"))&amp;"&amp;utm_medium="&amp;LOWER(SUBSTITUTE(TRIM($C49)," ","-"))&amp;IF($D49="","","&amp;utm_campaign="&amp;LOWER(SUBSTITUTE(TRIM($D49)," ","-")))&amp;IF($E49="","","&amp;utm_content="&amp;LOWER(SUBSTITUTE(TRIM($E49)," ","-"))))</f>
        <v/>
      </c>
      <c r="G49" s="81"/>
      <c r="H49" s="79"/>
    </row>
    <row r="50" customFormat="false" ht="25.5" hidden="false" customHeight="true" outlineLevel="0" collapsed="false">
      <c r="A50" s="81"/>
      <c r="B50" s="80"/>
      <c r="C50" s="80"/>
      <c r="D50" s="80"/>
      <c r="E50" s="80"/>
      <c r="F50" s="139" t="str">
        <f aca="false">IF(OR($A50="",$B50="",$C50=""),"",$A50&amp;IF(ISNUMBER(FIND("?",$A50)),"&amp;","?")&amp;"utm_source="&amp;LOWER(SUBSTITUTE(TRIM($B50)," ","-"))&amp;"&amp;utm_medium="&amp;LOWER(SUBSTITUTE(TRIM($C50)," ","-"))&amp;IF($D50="","","&amp;utm_campaign="&amp;LOWER(SUBSTITUTE(TRIM($D50)," ","-")))&amp;IF($E50="","","&amp;utm_content="&amp;LOWER(SUBSTITUTE(TRIM($E50)," ","-"))))</f>
        <v/>
      </c>
      <c r="G50" s="81"/>
      <c r="H50" s="79"/>
    </row>
    <row r="51" customFormat="false" ht="25.5" hidden="false" customHeight="true" outlineLevel="0" collapsed="false">
      <c r="A51" s="81"/>
      <c r="B51" s="80"/>
      <c r="C51" s="80"/>
      <c r="D51" s="80"/>
      <c r="E51" s="80"/>
      <c r="F51" s="139" t="str">
        <f aca="false">IF(OR($A51="",$B51="",$C51=""),"",$A51&amp;IF(ISNUMBER(FIND("?",$A51)),"&amp;","?")&amp;"utm_source="&amp;LOWER(SUBSTITUTE(TRIM($B51)," ","-"))&amp;"&amp;utm_medium="&amp;LOWER(SUBSTITUTE(TRIM($C51)," ","-"))&amp;IF($D51="","","&amp;utm_campaign="&amp;LOWER(SUBSTITUTE(TRIM($D51)," ","-")))&amp;IF($E51="","","&amp;utm_content="&amp;LOWER(SUBSTITUTE(TRIM($E51)," ","-"))))</f>
        <v/>
      </c>
      <c r="G51" s="81"/>
      <c r="H51" s="79"/>
    </row>
    <row r="52" customFormat="false" ht="25.5" hidden="false" customHeight="true" outlineLevel="0" collapsed="false">
      <c r="A52" s="81"/>
      <c r="B52" s="80"/>
      <c r="C52" s="80"/>
      <c r="D52" s="80"/>
      <c r="E52" s="80"/>
      <c r="F52" s="139" t="str">
        <f aca="false">IF(OR($A52="",$B52="",$C52=""),"",$A52&amp;IF(ISNUMBER(FIND("?",$A52)),"&amp;","?")&amp;"utm_source="&amp;LOWER(SUBSTITUTE(TRIM($B52)," ","-"))&amp;"&amp;utm_medium="&amp;LOWER(SUBSTITUTE(TRIM($C52)," ","-"))&amp;IF($D52="","","&amp;utm_campaign="&amp;LOWER(SUBSTITUTE(TRIM($D52)," ","-")))&amp;IF($E52="","","&amp;utm_content="&amp;LOWER(SUBSTITUTE(TRIM($E52)," ","-"))))</f>
        <v/>
      </c>
      <c r="G52" s="81"/>
      <c r="H52" s="79"/>
    </row>
    <row r="53" customFormat="false" ht="25.5" hidden="false" customHeight="true" outlineLevel="0" collapsed="false">
      <c r="A53" s="81"/>
      <c r="B53" s="80"/>
      <c r="C53" s="80"/>
      <c r="D53" s="80"/>
      <c r="E53" s="80"/>
      <c r="F53" s="139" t="str">
        <f aca="false">IF(OR($A53="",$B53="",$C53=""),"",$A53&amp;IF(ISNUMBER(FIND("?",$A53)),"&amp;","?")&amp;"utm_source="&amp;LOWER(SUBSTITUTE(TRIM($B53)," ","-"))&amp;"&amp;utm_medium="&amp;LOWER(SUBSTITUTE(TRIM($C53)," ","-"))&amp;IF($D53="","","&amp;utm_campaign="&amp;LOWER(SUBSTITUTE(TRIM($D53)," ","-")))&amp;IF($E53="","","&amp;utm_content="&amp;LOWER(SUBSTITUTE(TRIM($E53)," ","-"))))</f>
        <v/>
      </c>
      <c r="G53" s="81"/>
      <c r="H53" s="79"/>
    </row>
    <row r="54" customFormat="false" ht="25.5" hidden="false" customHeight="true" outlineLevel="0" collapsed="false">
      <c r="A54" s="81"/>
      <c r="B54" s="80"/>
      <c r="C54" s="80"/>
      <c r="D54" s="80"/>
      <c r="E54" s="80"/>
      <c r="F54" s="139" t="str">
        <f aca="false">IF(OR($A54="",$B54="",$C54=""),"",$A54&amp;IF(ISNUMBER(FIND("?",$A54)),"&amp;","?")&amp;"utm_source="&amp;LOWER(SUBSTITUTE(TRIM($B54)," ","-"))&amp;"&amp;utm_medium="&amp;LOWER(SUBSTITUTE(TRIM($C54)," ","-"))&amp;IF($D54="","","&amp;utm_campaign="&amp;LOWER(SUBSTITUTE(TRIM($D54)," ","-")))&amp;IF($E54="","","&amp;utm_content="&amp;LOWER(SUBSTITUTE(TRIM($E54)," ","-"))))</f>
        <v/>
      </c>
      <c r="G54" s="81"/>
      <c r="H54" s="79"/>
    </row>
    <row r="55" customFormat="false" ht="25.5" hidden="false" customHeight="true" outlineLevel="0" collapsed="false">
      <c r="A55" s="81"/>
      <c r="B55" s="80"/>
      <c r="C55" s="80"/>
      <c r="D55" s="80"/>
      <c r="E55" s="80"/>
      <c r="F55" s="139" t="str">
        <f aca="false">IF(OR($A55="",$B55="",$C55=""),"",$A55&amp;IF(ISNUMBER(FIND("?",$A55)),"&amp;","?")&amp;"utm_source="&amp;LOWER(SUBSTITUTE(TRIM($B55)," ","-"))&amp;"&amp;utm_medium="&amp;LOWER(SUBSTITUTE(TRIM($C55)," ","-"))&amp;IF($D55="","","&amp;utm_campaign="&amp;LOWER(SUBSTITUTE(TRIM($D55)," ","-")))&amp;IF($E55="","","&amp;utm_content="&amp;LOWER(SUBSTITUTE(TRIM($E55)," ","-"))))</f>
        <v/>
      </c>
      <c r="G55" s="81"/>
      <c r="H55" s="79"/>
    </row>
    <row r="56" customFormat="false" ht="25.5" hidden="false" customHeight="true" outlineLevel="0" collapsed="false">
      <c r="A56" s="81"/>
      <c r="B56" s="80"/>
      <c r="C56" s="80"/>
      <c r="D56" s="80"/>
      <c r="E56" s="80"/>
      <c r="F56" s="139" t="str">
        <f aca="false">IF(OR($A56="",$B56="",$C56=""),"",$A56&amp;IF(ISNUMBER(FIND("?",$A56)),"&amp;","?")&amp;"utm_source="&amp;LOWER(SUBSTITUTE(TRIM($B56)," ","-"))&amp;"&amp;utm_medium="&amp;LOWER(SUBSTITUTE(TRIM($C56)," ","-"))&amp;IF($D56="","","&amp;utm_campaign="&amp;LOWER(SUBSTITUTE(TRIM($D56)," ","-")))&amp;IF($E56="","","&amp;utm_content="&amp;LOWER(SUBSTITUTE(TRIM($E56)," ","-"))))</f>
        <v/>
      </c>
      <c r="G56" s="81"/>
      <c r="H56" s="79"/>
    </row>
    <row r="57" customFormat="false" ht="25.5" hidden="false" customHeight="true" outlineLevel="0" collapsed="false">
      <c r="A57" s="81"/>
      <c r="B57" s="80"/>
      <c r="C57" s="80"/>
      <c r="D57" s="80"/>
      <c r="E57" s="80"/>
      <c r="F57" s="139" t="str">
        <f aca="false">IF(OR($A57="",$B57="",$C57=""),"",$A57&amp;IF(ISNUMBER(FIND("?",$A57)),"&amp;","?")&amp;"utm_source="&amp;LOWER(SUBSTITUTE(TRIM($B57)," ","-"))&amp;"&amp;utm_medium="&amp;LOWER(SUBSTITUTE(TRIM($C57)," ","-"))&amp;IF($D57="","","&amp;utm_campaign="&amp;LOWER(SUBSTITUTE(TRIM($D57)," ","-")))&amp;IF($E57="","","&amp;utm_content="&amp;LOWER(SUBSTITUTE(TRIM($E57)," ","-"))))</f>
        <v/>
      </c>
      <c r="G57" s="81"/>
      <c r="H57" s="79"/>
    </row>
    <row r="58" customFormat="false" ht="25.5" hidden="false" customHeight="true" outlineLevel="0" collapsed="false">
      <c r="A58" s="81"/>
      <c r="B58" s="80"/>
      <c r="C58" s="80"/>
      <c r="D58" s="80"/>
      <c r="E58" s="80"/>
      <c r="F58" s="139" t="str">
        <f aca="false">IF(OR($A58="",$B58="",$C58=""),"",$A58&amp;IF(ISNUMBER(FIND("?",$A58)),"&amp;","?")&amp;"utm_source="&amp;LOWER(SUBSTITUTE(TRIM($B58)," ","-"))&amp;"&amp;utm_medium="&amp;LOWER(SUBSTITUTE(TRIM($C58)," ","-"))&amp;IF($D58="","","&amp;utm_campaign="&amp;LOWER(SUBSTITUTE(TRIM($D58)," ","-")))&amp;IF($E58="","","&amp;utm_content="&amp;LOWER(SUBSTITUTE(TRIM($E58)," ","-"))))</f>
        <v/>
      </c>
      <c r="G58" s="81"/>
      <c r="H58" s="79"/>
    </row>
    <row r="59" customFormat="false" ht="25.5" hidden="false" customHeight="true" outlineLevel="0" collapsed="false">
      <c r="A59" s="81"/>
      <c r="B59" s="80"/>
      <c r="C59" s="80"/>
      <c r="D59" s="80"/>
      <c r="E59" s="80"/>
      <c r="F59" s="139" t="str">
        <f aca="false">IF(OR($A59="",$B59="",$C59=""),"",$A59&amp;IF(ISNUMBER(FIND("?",$A59)),"&amp;","?")&amp;"utm_source="&amp;LOWER(SUBSTITUTE(TRIM($B59)," ","-"))&amp;"&amp;utm_medium="&amp;LOWER(SUBSTITUTE(TRIM($C59)," ","-"))&amp;IF($D59="","","&amp;utm_campaign="&amp;LOWER(SUBSTITUTE(TRIM($D59)," ","-")))&amp;IF($E59="","","&amp;utm_content="&amp;LOWER(SUBSTITUTE(TRIM($E59)," ","-"))))</f>
        <v/>
      </c>
      <c r="G59" s="81"/>
      <c r="H59" s="79"/>
    </row>
    <row r="60" customFormat="false" ht="25.5" hidden="false" customHeight="true" outlineLevel="0" collapsed="false">
      <c r="A60" s="81"/>
      <c r="B60" s="80"/>
      <c r="C60" s="80"/>
      <c r="D60" s="80"/>
      <c r="E60" s="80"/>
      <c r="F60" s="139" t="str">
        <f aca="false">IF(OR($A60="",$B60="",$C60=""),"",$A60&amp;IF(ISNUMBER(FIND("?",$A60)),"&amp;","?")&amp;"utm_source="&amp;LOWER(SUBSTITUTE(TRIM($B60)," ","-"))&amp;"&amp;utm_medium="&amp;LOWER(SUBSTITUTE(TRIM($C60)," ","-"))&amp;IF($D60="","","&amp;utm_campaign="&amp;LOWER(SUBSTITUTE(TRIM($D60)," ","-")))&amp;IF($E60="","","&amp;utm_content="&amp;LOWER(SUBSTITUTE(TRIM($E60)," ","-"))))</f>
        <v/>
      </c>
      <c r="G60" s="81"/>
      <c r="H60" s="79"/>
    </row>
    <row r="61" customFormat="false" ht="25.5" hidden="false" customHeight="true" outlineLevel="0" collapsed="false">
      <c r="A61" s="81"/>
      <c r="B61" s="80"/>
      <c r="C61" s="80"/>
      <c r="D61" s="80"/>
      <c r="E61" s="80"/>
      <c r="F61" s="139" t="str">
        <f aca="false">IF(OR($A61="",$B61="",$C61=""),"",$A61&amp;IF(ISNUMBER(FIND("?",$A61)),"&amp;","?")&amp;"utm_source="&amp;LOWER(SUBSTITUTE(TRIM($B61)," ","-"))&amp;"&amp;utm_medium="&amp;LOWER(SUBSTITUTE(TRIM($C61)," ","-"))&amp;IF($D61="","","&amp;utm_campaign="&amp;LOWER(SUBSTITUTE(TRIM($D61)," ","-")))&amp;IF($E61="","","&amp;utm_content="&amp;LOWER(SUBSTITUTE(TRIM($E61)," ","-"))))</f>
        <v/>
      </c>
      <c r="G61" s="81"/>
      <c r="H61" s="79"/>
    </row>
    <row r="62" customFormat="false" ht="25.5" hidden="false" customHeight="true" outlineLevel="0" collapsed="false">
      <c r="A62" s="81"/>
      <c r="B62" s="80"/>
      <c r="C62" s="80"/>
      <c r="D62" s="80"/>
      <c r="E62" s="80"/>
      <c r="F62" s="139" t="str">
        <f aca="false">IF(OR($A62="",$B62="",$C62=""),"",$A62&amp;IF(ISNUMBER(FIND("?",$A62)),"&amp;","?")&amp;"utm_source="&amp;LOWER(SUBSTITUTE(TRIM($B62)," ","-"))&amp;"&amp;utm_medium="&amp;LOWER(SUBSTITUTE(TRIM($C62)," ","-"))&amp;IF($D62="","","&amp;utm_campaign="&amp;LOWER(SUBSTITUTE(TRIM($D62)," ","-")))&amp;IF($E62="","","&amp;utm_content="&amp;LOWER(SUBSTITUTE(TRIM($E62)," ","-"))))</f>
        <v/>
      </c>
      <c r="G62" s="81"/>
      <c r="H62" s="79"/>
    </row>
    <row r="63" customFormat="false" ht="25.5" hidden="false" customHeight="true" outlineLevel="0" collapsed="false">
      <c r="A63" s="81"/>
      <c r="B63" s="80"/>
      <c r="C63" s="80"/>
      <c r="D63" s="80"/>
      <c r="E63" s="80"/>
      <c r="F63" s="139" t="str">
        <f aca="false">IF(OR($A63="",$B63="",$C63=""),"",$A63&amp;IF(ISNUMBER(FIND("?",$A63)),"&amp;","?")&amp;"utm_source="&amp;LOWER(SUBSTITUTE(TRIM($B63)," ","-"))&amp;"&amp;utm_medium="&amp;LOWER(SUBSTITUTE(TRIM($C63)," ","-"))&amp;IF($D63="","","&amp;utm_campaign="&amp;LOWER(SUBSTITUTE(TRIM($D63)," ","-")))&amp;IF($E63="","","&amp;utm_content="&amp;LOWER(SUBSTITUTE(TRIM($E63)," ","-"))))</f>
        <v/>
      </c>
      <c r="G63" s="81"/>
      <c r="H63" s="79"/>
    </row>
    <row r="64" customFormat="false" ht="25.5" hidden="false" customHeight="true" outlineLevel="0" collapsed="false">
      <c r="A64" s="81"/>
      <c r="B64" s="80"/>
      <c r="C64" s="80"/>
      <c r="D64" s="80"/>
      <c r="E64" s="80"/>
      <c r="F64" s="139" t="str">
        <f aca="false">IF(OR($A64="",$B64="",$C64=""),"",$A64&amp;IF(ISNUMBER(FIND("?",$A64)),"&amp;","?")&amp;"utm_source="&amp;LOWER(SUBSTITUTE(TRIM($B64)," ","-"))&amp;"&amp;utm_medium="&amp;LOWER(SUBSTITUTE(TRIM($C64)," ","-"))&amp;IF($D64="","","&amp;utm_campaign="&amp;LOWER(SUBSTITUTE(TRIM($D64)," ","-")))&amp;IF($E64="","","&amp;utm_content="&amp;LOWER(SUBSTITUTE(TRIM($E64)," ","-"))))</f>
        <v/>
      </c>
      <c r="G64" s="81"/>
      <c r="H64" s="79"/>
    </row>
    <row r="65" customFormat="false" ht="25.5" hidden="false" customHeight="true" outlineLevel="0" collapsed="false">
      <c r="A65" s="81"/>
      <c r="B65" s="80"/>
      <c r="C65" s="80"/>
      <c r="D65" s="80"/>
      <c r="E65" s="80"/>
      <c r="F65" s="139" t="str">
        <f aca="false">IF(OR($A65="",$B65="",$C65=""),"",$A65&amp;IF(ISNUMBER(FIND("?",$A65)),"&amp;","?")&amp;"utm_source="&amp;LOWER(SUBSTITUTE(TRIM($B65)," ","-"))&amp;"&amp;utm_medium="&amp;LOWER(SUBSTITUTE(TRIM($C65)," ","-"))&amp;IF($D65="","","&amp;utm_campaign="&amp;LOWER(SUBSTITUTE(TRIM($D65)," ","-")))&amp;IF($E65="","","&amp;utm_content="&amp;LOWER(SUBSTITUTE(TRIM($E65)," ","-"))))</f>
        <v/>
      </c>
      <c r="G65" s="81"/>
      <c r="H65" s="79"/>
    </row>
    <row r="66" customFormat="false" ht="25.5" hidden="false" customHeight="true" outlineLevel="0" collapsed="false">
      <c r="A66" s="81"/>
      <c r="B66" s="80"/>
      <c r="C66" s="80"/>
      <c r="D66" s="80"/>
      <c r="E66" s="80"/>
      <c r="F66" s="139" t="str">
        <f aca="false">IF(OR($A66="",$B66="",$C66=""),"",$A66&amp;IF(ISNUMBER(FIND("?",$A66)),"&amp;","?")&amp;"utm_source="&amp;LOWER(SUBSTITUTE(TRIM($B66)," ","-"))&amp;"&amp;utm_medium="&amp;LOWER(SUBSTITUTE(TRIM($C66)," ","-"))&amp;IF($D66="","","&amp;utm_campaign="&amp;LOWER(SUBSTITUTE(TRIM($D66)," ","-")))&amp;IF($E66="","","&amp;utm_content="&amp;LOWER(SUBSTITUTE(TRIM($E66)," ","-"))))</f>
        <v/>
      </c>
      <c r="G66" s="81"/>
      <c r="H66" s="79"/>
    </row>
    <row r="67" customFormat="false" ht="25.5" hidden="false" customHeight="true" outlineLevel="0" collapsed="false">
      <c r="A67" s="81"/>
      <c r="B67" s="80"/>
      <c r="C67" s="80"/>
      <c r="D67" s="80"/>
      <c r="E67" s="80"/>
      <c r="F67" s="139" t="str">
        <f aca="false">IF(OR($A67="",$B67="",$C67=""),"",$A67&amp;IF(ISNUMBER(FIND("?",$A67)),"&amp;","?")&amp;"utm_source="&amp;LOWER(SUBSTITUTE(TRIM($B67)," ","-"))&amp;"&amp;utm_medium="&amp;LOWER(SUBSTITUTE(TRIM($C67)," ","-"))&amp;IF($D67="","","&amp;utm_campaign="&amp;LOWER(SUBSTITUTE(TRIM($D67)," ","-")))&amp;IF($E67="","","&amp;utm_content="&amp;LOWER(SUBSTITUTE(TRIM($E67)," ","-"))))</f>
        <v/>
      </c>
      <c r="G67" s="81"/>
      <c r="H67" s="79"/>
    </row>
    <row r="68" customFormat="false" ht="25.5" hidden="false" customHeight="true" outlineLevel="0" collapsed="false">
      <c r="A68" s="81"/>
      <c r="B68" s="80"/>
      <c r="C68" s="80"/>
      <c r="D68" s="80"/>
      <c r="E68" s="80"/>
      <c r="F68" s="139" t="str">
        <f aca="false">IF(OR($A68="",$B68="",$C68=""),"",$A68&amp;IF(ISNUMBER(FIND("?",$A68)),"&amp;","?")&amp;"utm_source="&amp;LOWER(SUBSTITUTE(TRIM($B68)," ","-"))&amp;"&amp;utm_medium="&amp;LOWER(SUBSTITUTE(TRIM($C68)," ","-"))&amp;IF($D68="","","&amp;utm_campaign="&amp;LOWER(SUBSTITUTE(TRIM($D68)," ","-")))&amp;IF($E68="","","&amp;utm_content="&amp;LOWER(SUBSTITUTE(TRIM($E68)," ","-"))))</f>
        <v/>
      </c>
      <c r="G68" s="81"/>
      <c r="H68" s="79"/>
    </row>
    <row r="69" customFormat="false" ht="25.5" hidden="false" customHeight="true" outlineLevel="0" collapsed="false">
      <c r="A69" s="81"/>
      <c r="B69" s="80"/>
      <c r="C69" s="80"/>
      <c r="D69" s="80"/>
      <c r="E69" s="80"/>
      <c r="F69" s="139" t="str">
        <f aca="false">IF(OR($A69="",$B69="",$C69=""),"",$A69&amp;IF(ISNUMBER(FIND("?",$A69)),"&amp;","?")&amp;"utm_source="&amp;LOWER(SUBSTITUTE(TRIM($B69)," ","-"))&amp;"&amp;utm_medium="&amp;LOWER(SUBSTITUTE(TRIM($C69)," ","-"))&amp;IF($D69="","","&amp;utm_campaign="&amp;LOWER(SUBSTITUTE(TRIM($D69)," ","-")))&amp;IF($E69="","","&amp;utm_content="&amp;LOWER(SUBSTITUTE(TRIM($E69)," ","-"))))</f>
        <v/>
      </c>
      <c r="G69" s="81"/>
      <c r="H69" s="79"/>
    </row>
    <row r="70" customFormat="false" ht="25.5" hidden="false" customHeight="true" outlineLevel="0" collapsed="false">
      <c r="A70" s="81"/>
      <c r="B70" s="80"/>
      <c r="C70" s="80"/>
      <c r="D70" s="80"/>
      <c r="E70" s="80"/>
      <c r="F70" s="139" t="str">
        <f aca="false">IF(OR($A70="",$B70="",$C70=""),"",$A70&amp;IF(ISNUMBER(FIND("?",$A70)),"&amp;","?")&amp;"utm_source="&amp;LOWER(SUBSTITUTE(TRIM($B70)," ","-"))&amp;"&amp;utm_medium="&amp;LOWER(SUBSTITUTE(TRIM($C70)," ","-"))&amp;IF($D70="","","&amp;utm_campaign="&amp;LOWER(SUBSTITUTE(TRIM($D70)," ","-")))&amp;IF($E70="","","&amp;utm_content="&amp;LOWER(SUBSTITUTE(TRIM($E70)," ","-"))))</f>
        <v/>
      </c>
      <c r="G70" s="81"/>
      <c r="H70" s="79"/>
    </row>
    <row r="71" customFormat="false" ht="25.5" hidden="false" customHeight="true" outlineLevel="0" collapsed="false">
      <c r="A71" s="81"/>
      <c r="B71" s="80"/>
      <c r="C71" s="80"/>
      <c r="D71" s="80"/>
      <c r="E71" s="80"/>
      <c r="F71" s="139" t="str">
        <f aca="false">IF(OR($A71="",$B71="",$C71=""),"",$A71&amp;IF(ISNUMBER(FIND("?",$A71)),"&amp;","?")&amp;"utm_source="&amp;LOWER(SUBSTITUTE(TRIM($B71)," ","-"))&amp;"&amp;utm_medium="&amp;LOWER(SUBSTITUTE(TRIM($C71)," ","-"))&amp;IF($D71="","","&amp;utm_campaign="&amp;LOWER(SUBSTITUTE(TRIM($D71)," ","-")))&amp;IF($E71="","","&amp;utm_content="&amp;LOWER(SUBSTITUTE(TRIM($E71)," ","-"))))</f>
        <v/>
      </c>
      <c r="G71" s="81"/>
      <c r="H71" s="79"/>
    </row>
    <row r="72" customFormat="false" ht="25.5" hidden="false" customHeight="true" outlineLevel="0" collapsed="false">
      <c r="A72" s="81"/>
      <c r="B72" s="80"/>
      <c r="C72" s="80"/>
      <c r="D72" s="80"/>
      <c r="E72" s="80"/>
      <c r="F72" s="139" t="str">
        <f aca="false">IF(OR($A72="",$B72="",$C72=""),"",$A72&amp;IF(ISNUMBER(FIND("?",$A72)),"&amp;","?")&amp;"utm_source="&amp;LOWER(SUBSTITUTE(TRIM($B72)," ","-"))&amp;"&amp;utm_medium="&amp;LOWER(SUBSTITUTE(TRIM($C72)," ","-"))&amp;IF($D72="","","&amp;utm_campaign="&amp;LOWER(SUBSTITUTE(TRIM($D72)," ","-")))&amp;IF($E72="","","&amp;utm_content="&amp;LOWER(SUBSTITUTE(TRIM($E72)," ","-"))))</f>
        <v/>
      </c>
      <c r="G72" s="81"/>
      <c r="H72" s="79"/>
    </row>
    <row r="73" customFormat="false" ht="25.5" hidden="false" customHeight="true" outlineLevel="0" collapsed="false">
      <c r="A73" s="81"/>
      <c r="B73" s="80"/>
      <c r="C73" s="80"/>
      <c r="D73" s="80"/>
      <c r="E73" s="80"/>
      <c r="F73" s="139" t="str">
        <f aca="false">IF(OR($A73="",$B73="",$C73=""),"",$A73&amp;IF(ISNUMBER(FIND("?",$A73)),"&amp;","?")&amp;"utm_source="&amp;LOWER(SUBSTITUTE(TRIM($B73)," ","-"))&amp;"&amp;utm_medium="&amp;LOWER(SUBSTITUTE(TRIM($C73)," ","-"))&amp;IF($D73="","","&amp;utm_campaign="&amp;LOWER(SUBSTITUTE(TRIM($D73)," ","-")))&amp;IF($E73="","","&amp;utm_content="&amp;LOWER(SUBSTITUTE(TRIM($E73)," ","-"))))</f>
        <v/>
      </c>
      <c r="G73" s="81"/>
      <c r="H73" s="79"/>
    </row>
    <row r="74" customFormat="false" ht="25.5" hidden="false" customHeight="true" outlineLevel="0" collapsed="false">
      <c r="A74" s="81"/>
      <c r="B74" s="80"/>
      <c r="C74" s="80"/>
      <c r="D74" s="80"/>
      <c r="E74" s="80"/>
      <c r="F74" s="139" t="str">
        <f aca="false">IF(OR($A74="",$B74="",$C74=""),"",$A74&amp;IF(ISNUMBER(FIND("?",$A74)),"&amp;","?")&amp;"utm_source="&amp;LOWER(SUBSTITUTE(TRIM($B74)," ","-"))&amp;"&amp;utm_medium="&amp;LOWER(SUBSTITUTE(TRIM($C74)," ","-"))&amp;IF($D74="","","&amp;utm_campaign="&amp;LOWER(SUBSTITUTE(TRIM($D74)," ","-")))&amp;IF($E74="","","&amp;utm_content="&amp;LOWER(SUBSTITUTE(TRIM($E74)," ","-"))))</f>
        <v/>
      </c>
      <c r="G74" s="81"/>
      <c r="H74" s="79"/>
    </row>
    <row r="75" customFormat="false" ht="25.5" hidden="false" customHeight="true" outlineLevel="0" collapsed="false">
      <c r="A75" s="81"/>
      <c r="B75" s="80"/>
      <c r="C75" s="80"/>
      <c r="D75" s="80"/>
      <c r="E75" s="80"/>
      <c r="F75" s="139" t="str">
        <f aca="false">IF(OR($A75="",$B75="",$C75=""),"",$A75&amp;IF(ISNUMBER(FIND("?",$A75)),"&amp;","?")&amp;"utm_source="&amp;LOWER(SUBSTITUTE(TRIM($B75)," ","-"))&amp;"&amp;utm_medium="&amp;LOWER(SUBSTITUTE(TRIM($C75)," ","-"))&amp;IF($D75="","","&amp;utm_campaign="&amp;LOWER(SUBSTITUTE(TRIM($D75)," ","-")))&amp;IF($E75="","","&amp;utm_content="&amp;LOWER(SUBSTITUTE(TRIM($E75)," ","-"))))</f>
        <v/>
      </c>
      <c r="G75" s="81"/>
      <c r="H75" s="79"/>
    </row>
    <row r="76" customFormat="false" ht="25.5" hidden="false" customHeight="true" outlineLevel="0" collapsed="false">
      <c r="A76" s="81"/>
      <c r="B76" s="80"/>
      <c r="C76" s="80"/>
      <c r="D76" s="80"/>
      <c r="E76" s="80"/>
      <c r="F76" s="139" t="str">
        <f aca="false">IF(OR($A76="",$B76="",$C76=""),"",$A76&amp;IF(ISNUMBER(FIND("?",$A76)),"&amp;","?")&amp;"utm_source="&amp;LOWER(SUBSTITUTE(TRIM($B76)," ","-"))&amp;"&amp;utm_medium="&amp;LOWER(SUBSTITUTE(TRIM($C76)," ","-"))&amp;IF($D76="","","&amp;utm_campaign="&amp;LOWER(SUBSTITUTE(TRIM($D76)," ","-")))&amp;IF($E76="","","&amp;utm_content="&amp;LOWER(SUBSTITUTE(TRIM($E76)," ","-"))))</f>
        <v/>
      </c>
      <c r="G76" s="81"/>
      <c r="H76" s="79"/>
    </row>
    <row r="77" customFormat="false" ht="25.5" hidden="false" customHeight="true" outlineLevel="0" collapsed="false">
      <c r="A77" s="81"/>
      <c r="B77" s="80"/>
      <c r="C77" s="80"/>
      <c r="D77" s="80"/>
      <c r="E77" s="80"/>
      <c r="F77" s="139" t="str">
        <f aca="false">IF(OR($A77="",$B77="",$C77=""),"",$A77&amp;IF(ISNUMBER(FIND("?",$A77)),"&amp;","?")&amp;"utm_source="&amp;LOWER(SUBSTITUTE(TRIM($B77)," ","-"))&amp;"&amp;utm_medium="&amp;LOWER(SUBSTITUTE(TRIM($C77)," ","-"))&amp;IF($D77="","","&amp;utm_campaign="&amp;LOWER(SUBSTITUTE(TRIM($D77)," ","-")))&amp;IF($E77="","","&amp;utm_content="&amp;LOWER(SUBSTITUTE(TRIM($E77)," ","-"))))</f>
        <v/>
      </c>
      <c r="G77" s="81"/>
      <c r="H77" s="79"/>
    </row>
    <row r="78" customFormat="false" ht="25.5" hidden="false" customHeight="true" outlineLevel="0" collapsed="false">
      <c r="A78" s="81"/>
      <c r="B78" s="80"/>
      <c r="C78" s="80"/>
      <c r="D78" s="80"/>
      <c r="E78" s="80"/>
      <c r="F78" s="139" t="str">
        <f aca="false">IF(OR($A78="",$B78="",$C78=""),"",$A78&amp;IF(ISNUMBER(FIND("?",$A78)),"&amp;","?")&amp;"utm_source="&amp;LOWER(SUBSTITUTE(TRIM($B78)," ","-"))&amp;"&amp;utm_medium="&amp;LOWER(SUBSTITUTE(TRIM($C78)," ","-"))&amp;IF($D78="","","&amp;utm_campaign="&amp;LOWER(SUBSTITUTE(TRIM($D78)," ","-")))&amp;IF($E78="","","&amp;utm_content="&amp;LOWER(SUBSTITUTE(TRIM($E78)," ","-"))))</f>
        <v/>
      </c>
      <c r="G78" s="81"/>
      <c r="H78" s="79"/>
    </row>
    <row r="79" customFormat="false" ht="25.5" hidden="false" customHeight="true" outlineLevel="0" collapsed="false">
      <c r="A79" s="81"/>
      <c r="B79" s="80"/>
      <c r="C79" s="80"/>
      <c r="D79" s="80"/>
      <c r="E79" s="80"/>
      <c r="F79" s="139" t="str">
        <f aca="false">IF(OR($A79="",$B79="",$C79=""),"",$A79&amp;IF(ISNUMBER(FIND("?",$A79)),"&amp;","?")&amp;"utm_source="&amp;LOWER(SUBSTITUTE(TRIM($B79)," ","-"))&amp;"&amp;utm_medium="&amp;LOWER(SUBSTITUTE(TRIM($C79)," ","-"))&amp;IF($D79="","","&amp;utm_campaign="&amp;LOWER(SUBSTITUTE(TRIM($D79)," ","-")))&amp;IF($E79="","","&amp;utm_content="&amp;LOWER(SUBSTITUTE(TRIM($E79)," ","-"))))</f>
        <v/>
      </c>
      <c r="G79" s="81"/>
      <c r="H79" s="79"/>
    </row>
    <row r="80" customFormat="false" ht="25.5" hidden="false" customHeight="true" outlineLevel="0" collapsed="false">
      <c r="A80" s="81"/>
      <c r="B80" s="80"/>
      <c r="C80" s="80"/>
      <c r="D80" s="80"/>
      <c r="E80" s="80"/>
      <c r="F80" s="139" t="str">
        <f aca="false">IF(OR($A80="",$B80="",$C80=""),"",$A80&amp;IF(ISNUMBER(FIND("?",$A80)),"&amp;","?")&amp;"utm_source="&amp;LOWER(SUBSTITUTE(TRIM($B80)," ","-"))&amp;"&amp;utm_medium="&amp;LOWER(SUBSTITUTE(TRIM($C80)," ","-"))&amp;IF($D80="","","&amp;utm_campaign="&amp;LOWER(SUBSTITUTE(TRIM($D80)," ","-")))&amp;IF($E80="","","&amp;utm_content="&amp;LOWER(SUBSTITUTE(TRIM($E80)," ","-"))))</f>
        <v/>
      </c>
      <c r="G80" s="81"/>
      <c r="H80" s="79"/>
    </row>
    <row r="81" customFormat="false" ht="25.5" hidden="false" customHeight="true" outlineLevel="0" collapsed="false">
      <c r="A81" s="81"/>
      <c r="B81" s="80"/>
      <c r="C81" s="80"/>
      <c r="D81" s="80"/>
      <c r="E81" s="80"/>
      <c r="F81" s="139" t="str">
        <f aca="false">IF(OR($A81="",$B81="",$C81=""),"",$A81&amp;IF(ISNUMBER(FIND("?",$A81)),"&amp;","?")&amp;"utm_source="&amp;LOWER(SUBSTITUTE(TRIM($B81)," ","-"))&amp;"&amp;utm_medium="&amp;LOWER(SUBSTITUTE(TRIM($C81)," ","-"))&amp;IF($D81="","","&amp;utm_campaign="&amp;LOWER(SUBSTITUTE(TRIM($D81)," ","-")))&amp;IF($E81="","","&amp;utm_content="&amp;LOWER(SUBSTITUTE(TRIM($E81)," ","-"))))</f>
        <v/>
      </c>
      <c r="G81" s="81"/>
      <c r="H81" s="79"/>
    </row>
    <row r="82" customFormat="false" ht="25.5" hidden="false" customHeight="true" outlineLevel="0" collapsed="false">
      <c r="A82" s="81"/>
      <c r="B82" s="80"/>
      <c r="C82" s="80"/>
      <c r="D82" s="80"/>
      <c r="E82" s="80"/>
      <c r="F82" s="139" t="str">
        <f aca="false">IF(OR($A82="",$B82="",$C82=""),"",$A82&amp;IF(ISNUMBER(FIND("?",$A82)),"&amp;","?")&amp;"utm_source="&amp;LOWER(SUBSTITUTE(TRIM($B82)," ","-"))&amp;"&amp;utm_medium="&amp;LOWER(SUBSTITUTE(TRIM($C82)," ","-"))&amp;IF($D82="","","&amp;utm_campaign="&amp;LOWER(SUBSTITUTE(TRIM($D82)," ","-")))&amp;IF($E82="","","&amp;utm_content="&amp;LOWER(SUBSTITUTE(TRIM($E82)," ","-"))))</f>
        <v/>
      </c>
      <c r="G82" s="81"/>
      <c r="H82" s="79"/>
    </row>
    <row r="83" customFormat="false" ht="25.5" hidden="false" customHeight="true" outlineLevel="0" collapsed="false">
      <c r="A83" s="81"/>
      <c r="B83" s="80"/>
      <c r="C83" s="80"/>
      <c r="D83" s="80"/>
      <c r="E83" s="80"/>
      <c r="F83" s="139" t="str">
        <f aca="false">IF(OR($A83="",$B83="",$C83=""),"",$A83&amp;IF(ISNUMBER(FIND("?",$A83)),"&amp;","?")&amp;"utm_source="&amp;LOWER(SUBSTITUTE(TRIM($B83)," ","-"))&amp;"&amp;utm_medium="&amp;LOWER(SUBSTITUTE(TRIM($C83)," ","-"))&amp;IF($D83="","","&amp;utm_campaign="&amp;LOWER(SUBSTITUTE(TRIM($D83)," ","-")))&amp;IF($E83="","","&amp;utm_content="&amp;LOWER(SUBSTITUTE(TRIM($E83)," ","-"))))</f>
        <v/>
      </c>
      <c r="G83" s="81"/>
      <c r="H83" s="79"/>
    </row>
    <row r="84" customFormat="false" ht="25.5" hidden="false" customHeight="true" outlineLevel="0" collapsed="false">
      <c r="A84" s="81"/>
      <c r="B84" s="80"/>
      <c r="C84" s="80"/>
      <c r="D84" s="80"/>
      <c r="E84" s="80"/>
      <c r="F84" s="139" t="str">
        <f aca="false">IF(OR($A84="",$B84="",$C84=""),"",$A84&amp;IF(ISNUMBER(FIND("?",$A84)),"&amp;","?")&amp;"utm_source="&amp;LOWER(SUBSTITUTE(TRIM($B84)," ","-"))&amp;"&amp;utm_medium="&amp;LOWER(SUBSTITUTE(TRIM($C84)," ","-"))&amp;IF($D84="","","&amp;utm_campaign="&amp;LOWER(SUBSTITUTE(TRIM($D84)," ","-")))&amp;IF($E84="","","&amp;utm_content="&amp;LOWER(SUBSTITUTE(TRIM($E84)," ","-"))))</f>
        <v/>
      </c>
      <c r="G84" s="81"/>
      <c r="H84" s="79"/>
    </row>
    <row r="85" customFormat="false" ht="25.5" hidden="false" customHeight="true" outlineLevel="0" collapsed="false">
      <c r="A85" s="81"/>
      <c r="B85" s="80"/>
      <c r="C85" s="80"/>
      <c r="D85" s="80"/>
      <c r="E85" s="80"/>
      <c r="F85" s="139" t="str">
        <f aca="false">IF(OR($A85="",$B85="",$C85=""),"",$A85&amp;IF(ISNUMBER(FIND("?",$A85)),"&amp;","?")&amp;"utm_source="&amp;LOWER(SUBSTITUTE(TRIM($B85)," ","-"))&amp;"&amp;utm_medium="&amp;LOWER(SUBSTITUTE(TRIM($C85)," ","-"))&amp;IF($D85="","","&amp;utm_campaign="&amp;LOWER(SUBSTITUTE(TRIM($D85)," ","-")))&amp;IF($E85="","","&amp;utm_content="&amp;LOWER(SUBSTITUTE(TRIM($E85)," ","-"))))</f>
        <v/>
      </c>
      <c r="G85" s="81"/>
      <c r="H85" s="79"/>
    </row>
    <row r="86" customFormat="false" ht="25.5" hidden="false" customHeight="true" outlineLevel="0" collapsed="false">
      <c r="A86" s="81"/>
      <c r="B86" s="80"/>
      <c r="C86" s="80"/>
      <c r="D86" s="80"/>
      <c r="E86" s="80"/>
      <c r="F86" s="139" t="str">
        <f aca="false">IF(OR($A86="",$B86="",$C86=""),"",$A86&amp;IF(ISNUMBER(FIND("?",$A86)),"&amp;","?")&amp;"utm_source="&amp;LOWER(SUBSTITUTE(TRIM($B86)," ","-"))&amp;"&amp;utm_medium="&amp;LOWER(SUBSTITUTE(TRIM($C86)," ","-"))&amp;IF($D86="","","&amp;utm_campaign="&amp;LOWER(SUBSTITUTE(TRIM($D86)," ","-")))&amp;IF($E86="","","&amp;utm_content="&amp;LOWER(SUBSTITUTE(TRIM($E86)," ","-"))))</f>
        <v/>
      </c>
      <c r="G86" s="81"/>
      <c r="H86" s="79"/>
    </row>
    <row r="87" customFormat="false" ht="25.5" hidden="false" customHeight="true" outlineLevel="0" collapsed="false">
      <c r="A87" s="81"/>
      <c r="B87" s="80"/>
      <c r="C87" s="80"/>
      <c r="D87" s="80"/>
      <c r="E87" s="80"/>
      <c r="F87" s="139" t="str">
        <f aca="false">IF(OR($A87="",$B87="",$C87=""),"",$A87&amp;IF(ISNUMBER(FIND("?",$A87)),"&amp;","?")&amp;"utm_source="&amp;LOWER(SUBSTITUTE(TRIM($B87)," ","-"))&amp;"&amp;utm_medium="&amp;LOWER(SUBSTITUTE(TRIM($C87)," ","-"))&amp;IF($D87="","","&amp;utm_campaign="&amp;LOWER(SUBSTITUTE(TRIM($D87)," ","-")))&amp;IF($E87="","","&amp;utm_content="&amp;LOWER(SUBSTITUTE(TRIM($E87)," ","-"))))</f>
        <v/>
      </c>
      <c r="G87" s="81"/>
      <c r="H87" s="79"/>
    </row>
    <row r="88" customFormat="false" ht="25.5" hidden="false" customHeight="true" outlineLevel="0" collapsed="false">
      <c r="A88" s="81"/>
      <c r="B88" s="80"/>
      <c r="C88" s="80"/>
      <c r="D88" s="80"/>
      <c r="E88" s="80"/>
      <c r="F88" s="139" t="str">
        <f aca="false">IF(OR($A88="",$B88="",$C88=""),"",$A88&amp;IF(ISNUMBER(FIND("?",$A88)),"&amp;","?")&amp;"utm_source="&amp;LOWER(SUBSTITUTE(TRIM($B88)," ","-"))&amp;"&amp;utm_medium="&amp;LOWER(SUBSTITUTE(TRIM($C88)," ","-"))&amp;IF($D88="","","&amp;utm_campaign="&amp;LOWER(SUBSTITUTE(TRIM($D88)," ","-")))&amp;IF($E88="","","&amp;utm_content="&amp;LOWER(SUBSTITUTE(TRIM($E88)," ","-"))))</f>
        <v/>
      </c>
      <c r="G88" s="81"/>
      <c r="H88" s="79"/>
    </row>
    <row r="89" customFormat="false" ht="25.5" hidden="false" customHeight="true" outlineLevel="0" collapsed="false">
      <c r="A89" s="81"/>
      <c r="B89" s="80"/>
      <c r="C89" s="80"/>
      <c r="D89" s="80"/>
      <c r="E89" s="80"/>
      <c r="F89" s="139" t="str">
        <f aca="false">IF(OR($A89="",$B89="",$C89=""),"",$A89&amp;IF(ISNUMBER(FIND("?",$A89)),"&amp;","?")&amp;"utm_source="&amp;LOWER(SUBSTITUTE(TRIM($B89)," ","-"))&amp;"&amp;utm_medium="&amp;LOWER(SUBSTITUTE(TRIM($C89)," ","-"))&amp;IF($D89="","","&amp;utm_campaign="&amp;LOWER(SUBSTITUTE(TRIM($D89)," ","-")))&amp;IF($E89="","","&amp;utm_content="&amp;LOWER(SUBSTITUTE(TRIM($E89)," ","-"))))</f>
        <v/>
      </c>
      <c r="G89" s="81"/>
      <c r="H89" s="79"/>
    </row>
    <row r="90" customFormat="false" ht="25.5" hidden="false" customHeight="true" outlineLevel="0" collapsed="false">
      <c r="A90" s="81"/>
      <c r="B90" s="80"/>
      <c r="C90" s="80"/>
      <c r="D90" s="80"/>
      <c r="E90" s="80"/>
      <c r="F90" s="139" t="str">
        <f aca="false">IF(OR($A90="",$B90="",$C90=""),"",$A90&amp;IF(ISNUMBER(FIND("?",$A90)),"&amp;","?")&amp;"utm_source="&amp;LOWER(SUBSTITUTE(TRIM($B90)," ","-"))&amp;"&amp;utm_medium="&amp;LOWER(SUBSTITUTE(TRIM($C90)," ","-"))&amp;IF($D90="","","&amp;utm_campaign="&amp;LOWER(SUBSTITUTE(TRIM($D90)," ","-")))&amp;IF($E90="","","&amp;utm_content="&amp;LOWER(SUBSTITUTE(TRIM($E90)," ","-"))))</f>
        <v/>
      </c>
      <c r="G90" s="81"/>
      <c r="H90" s="79"/>
    </row>
    <row r="91" customFormat="false" ht="25.5" hidden="false" customHeight="true" outlineLevel="0" collapsed="false">
      <c r="A91" s="81"/>
      <c r="B91" s="80"/>
      <c r="C91" s="80"/>
      <c r="D91" s="80"/>
      <c r="E91" s="80"/>
      <c r="F91" s="139" t="str">
        <f aca="false">IF(OR($A91="",$B91="",$C91=""),"",$A91&amp;IF(ISNUMBER(FIND("?",$A91)),"&amp;","?")&amp;"utm_source="&amp;LOWER(SUBSTITUTE(TRIM($B91)," ","-"))&amp;"&amp;utm_medium="&amp;LOWER(SUBSTITUTE(TRIM($C91)," ","-"))&amp;IF($D91="","","&amp;utm_campaign="&amp;LOWER(SUBSTITUTE(TRIM($D91)," ","-")))&amp;IF($E91="","","&amp;utm_content="&amp;LOWER(SUBSTITUTE(TRIM($E91)," ","-"))))</f>
        <v/>
      </c>
      <c r="G91" s="81"/>
      <c r="H91" s="79"/>
    </row>
    <row r="92" customFormat="false" ht="25.5" hidden="false" customHeight="true" outlineLevel="0" collapsed="false">
      <c r="A92" s="81"/>
      <c r="B92" s="80"/>
      <c r="C92" s="80"/>
      <c r="D92" s="80"/>
      <c r="E92" s="80"/>
      <c r="F92" s="139" t="str">
        <f aca="false">IF(OR($A92="",$B92="",$C92=""),"",$A92&amp;IF(ISNUMBER(FIND("?",$A92)),"&amp;","?")&amp;"utm_source="&amp;LOWER(SUBSTITUTE(TRIM($B92)," ","-"))&amp;"&amp;utm_medium="&amp;LOWER(SUBSTITUTE(TRIM($C92)," ","-"))&amp;IF($D92="","","&amp;utm_campaign="&amp;LOWER(SUBSTITUTE(TRIM($D92)," ","-")))&amp;IF($E92="","","&amp;utm_content="&amp;LOWER(SUBSTITUTE(TRIM($E92)," ","-"))))</f>
        <v/>
      </c>
      <c r="G92" s="81"/>
      <c r="H92" s="79"/>
    </row>
    <row r="93" customFormat="false" ht="25.5" hidden="false" customHeight="true" outlineLevel="0" collapsed="false">
      <c r="A93" s="81"/>
      <c r="B93" s="80"/>
      <c r="C93" s="80"/>
      <c r="D93" s="80"/>
      <c r="E93" s="80"/>
      <c r="F93" s="139" t="str">
        <f aca="false">IF(OR($A93="",$B93="",$C93=""),"",$A93&amp;IF(ISNUMBER(FIND("?",$A93)),"&amp;","?")&amp;"utm_source="&amp;LOWER(SUBSTITUTE(TRIM($B93)," ","-"))&amp;"&amp;utm_medium="&amp;LOWER(SUBSTITUTE(TRIM($C93)," ","-"))&amp;IF($D93="","","&amp;utm_campaign="&amp;LOWER(SUBSTITUTE(TRIM($D93)," ","-")))&amp;IF($E93="","","&amp;utm_content="&amp;LOWER(SUBSTITUTE(TRIM($E93)," ","-"))))</f>
        <v/>
      </c>
      <c r="G93" s="81"/>
      <c r="H93" s="79"/>
    </row>
    <row r="94" customFormat="false" ht="25.5" hidden="false" customHeight="true" outlineLevel="0" collapsed="false">
      <c r="A94" s="81"/>
      <c r="B94" s="80"/>
      <c r="C94" s="80"/>
      <c r="D94" s="80"/>
      <c r="E94" s="80"/>
      <c r="F94" s="139" t="str">
        <f aca="false">IF(OR($A94="",$B94="",$C94=""),"",$A94&amp;IF(ISNUMBER(FIND("?",$A94)),"&amp;","?")&amp;"utm_source="&amp;LOWER(SUBSTITUTE(TRIM($B94)," ","-"))&amp;"&amp;utm_medium="&amp;LOWER(SUBSTITUTE(TRIM($C94)," ","-"))&amp;IF($D94="","","&amp;utm_campaign="&amp;LOWER(SUBSTITUTE(TRIM($D94)," ","-")))&amp;IF($E94="","","&amp;utm_content="&amp;LOWER(SUBSTITUTE(TRIM($E94)," ","-"))))</f>
        <v/>
      </c>
      <c r="G94" s="81"/>
      <c r="H94" s="79"/>
    </row>
    <row r="95" customFormat="false" ht="25.5" hidden="false" customHeight="true" outlineLevel="0" collapsed="false">
      <c r="A95" s="81"/>
      <c r="B95" s="80"/>
      <c r="C95" s="80"/>
      <c r="D95" s="80"/>
      <c r="E95" s="80"/>
      <c r="F95" s="139" t="str">
        <f aca="false">IF(OR($A95="",$B95="",$C95=""),"",$A95&amp;IF(ISNUMBER(FIND("?",$A95)),"&amp;","?")&amp;"utm_source="&amp;LOWER(SUBSTITUTE(TRIM($B95)," ","-"))&amp;"&amp;utm_medium="&amp;LOWER(SUBSTITUTE(TRIM($C95)," ","-"))&amp;IF($D95="","","&amp;utm_campaign="&amp;LOWER(SUBSTITUTE(TRIM($D95)," ","-")))&amp;IF($E95="","","&amp;utm_content="&amp;LOWER(SUBSTITUTE(TRIM($E95)," ","-"))))</f>
        <v/>
      </c>
      <c r="G95" s="81"/>
      <c r="H95" s="79"/>
    </row>
    <row r="96" customFormat="false" ht="25.5" hidden="false" customHeight="true" outlineLevel="0" collapsed="false">
      <c r="A96" s="81"/>
      <c r="B96" s="80"/>
      <c r="C96" s="80"/>
      <c r="D96" s="80"/>
      <c r="E96" s="80"/>
      <c r="F96" s="139" t="str">
        <f aca="false">IF(OR($A96="",$B96="",$C96=""),"",$A96&amp;IF(ISNUMBER(FIND("?",$A96)),"&amp;","?")&amp;"utm_source="&amp;LOWER(SUBSTITUTE(TRIM($B96)," ","-"))&amp;"&amp;utm_medium="&amp;LOWER(SUBSTITUTE(TRIM($C96)," ","-"))&amp;IF($D96="","","&amp;utm_campaign="&amp;LOWER(SUBSTITUTE(TRIM($D96)," ","-")))&amp;IF($E96="","","&amp;utm_content="&amp;LOWER(SUBSTITUTE(TRIM($E96)," ","-"))))</f>
        <v/>
      </c>
      <c r="G96" s="81"/>
      <c r="H96" s="79"/>
    </row>
    <row r="97" customFormat="false" ht="25.5" hidden="false" customHeight="true" outlineLevel="0" collapsed="false">
      <c r="A97" s="81"/>
      <c r="B97" s="80"/>
      <c r="C97" s="80"/>
      <c r="D97" s="80"/>
      <c r="E97" s="80"/>
      <c r="F97" s="139" t="str">
        <f aca="false">IF(OR($A97="",$B97="",$C97=""),"",$A97&amp;IF(ISNUMBER(FIND("?",$A97)),"&amp;","?")&amp;"utm_source="&amp;LOWER(SUBSTITUTE(TRIM($B97)," ","-"))&amp;"&amp;utm_medium="&amp;LOWER(SUBSTITUTE(TRIM($C97)," ","-"))&amp;IF($D97="","","&amp;utm_campaign="&amp;LOWER(SUBSTITUTE(TRIM($D97)," ","-")))&amp;IF($E97="","","&amp;utm_content="&amp;LOWER(SUBSTITUTE(TRIM($E97)," ","-"))))</f>
        <v/>
      </c>
      <c r="G97" s="81"/>
      <c r="H97" s="79"/>
    </row>
    <row r="98" customFormat="false" ht="25.5" hidden="false" customHeight="true" outlineLevel="0" collapsed="false">
      <c r="A98" s="81"/>
      <c r="B98" s="80"/>
      <c r="C98" s="80"/>
      <c r="D98" s="80"/>
      <c r="E98" s="80"/>
      <c r="F98" s="139" t="str">
        <f aca="false">IF(OR($A98="",$B98="",$C98=""),"",$A98&amp;IF(ISNUMBER(FIND("?",$A98)),"&amp;","?")&amp;"utm_source="&amp;LOWER(SUBSTITUTE(TRIM($B98)," ","-"))&amp;"&amp;utm_medium="&amp;LOWER(SUBSTITUTE(TRIM($C98)," ","-"))&amp;IF($D98="","","&amp;utm_campaign="&amp;LOWER(SUBSTITUTE(TRIM($D98)," ","-")))&amp;IF($E98="","","&amp;utm_content="&amp;LOWER(SUBSTITUTE(TRIM($E98)," ","-"))))</f>
        <v/>
      </c>
      <c r="G98" s="81"/>
      <c r="H98" s="79"/>
    </row>
    <row r="99" customFormat="false" ht="25.5" hidden="false" customHeight="true" outlineLevel="0" collapsed="false">
      <c r="A99" s="81"/>
      <c r="B99" s="80"/>
      <c r="C99" s="80"/>
      <c r="D99" s="80"/>
      <c r="E99" s="80"/>
      <c r="F99" s="139" t="str">
        <f aca="false">IF(OR($A99="",$B99="",$C99=""),"",$A99&amp;IF(ISNUMBER(FIND("?",$A99)),"&amp;","?")&amp;"utm_source="&amp;LOWER(SUBSTITUTE(TRIM($B99)," ","-"))&amp;"&amp;utm_medium="&amp;LOWER(SUBSTITUTE(TRIM($C99)," ","-"))&amp;IF($D99="","","&amp;utm_campaign="&amp;LOWER(SUBSTITUTE(TRIM($D99)," ","-")))&amp;IF($E99="","","&amp;utm_content="&amp;LOWER(SUBSTITUTE(TRIM($E99)," ","-"))))</f>
        <v/>
      </c>
      <c r="G99" s="81"/>
      <c r="H99" s="79"/>
    </row>
    <row r="100" customFormat="false" ht="25.5" hidden="false" customHeight="true" outlineLevel="0" collapsed="false">
      <c r="A100" s="81"/>
      <c r="B100" s="80"/>
      <c r="C100" s="80"/>
      <c r="D100" s="80"/>
      <c r="E100" s="80"/>
      <c r="F100" s="139" t="str">
        <f aca="false">IF(OR($A100="",$B100="",$C100=""),"",$A100&amp;IF(ISNUMBER(FIND("?",$A100)),"&amp;","?")&amp;"utm_source="&amp;LOWER(SUBSTITUTE(TRIM($B100)," ","-"))&amp;"&amp;utm_medium="&amp;LOWER(SUBSTITUTE(TRIM($C100)," ","-"))&amp;IF($D100="","","&amp;utm_campaign="&amp;LOWER(SUBSTITUTE(TRIM($D100)," ","-")))&amp;IF($E100="","","&amp;utm_content="&amp;LOWER(SUBSTITUTE(TRIM($E100)," ","-"))))</f>
        <v/>
      </c>
      <c r="G100" s="81"/>
      <c r="H100" s="79"/>
    </row>
    <row r="101" customFormat="false" ht="25.5" hidden="false" customHeight="true" outlineLevel="0" collapsed="false">
      <c r="A101" s="81"/>
      <c r="B101" s="80"/>
      <c r="C101" s="80"/>
      <c r="D101" s="80"/>
      <c r="E101" s="80"/>
      <c r="F101" s="139" t="str">
        <f aca="false">IF(OR($A101="",$B101="",$C101=""),"",$A101&amp;IF(ISNUMBER(FIND("?",$A101)),"&amp;","?")&amp;"utm_source="&amp;LOWER(SUBSTITUTE(TRIM($B101)," ","-"))&amp;"&amp;utm_medium="&amp;LOWER(SUBSTITUTE(TRIM($C101)," ","-"))&amp;IF($D101="","","&amp;utm_campaign="&amp;LOWER(SUBSTITUTE(TRIM($D101)," ","-")))&amp;IF($E101="","","&amp;utm_content="&amp;LOWER(SUBSTITUTE(TRIM($E101)," ","-"))))</f>
        <v/>
      </c>
      <c r="G101" s="81"/>
      <c r="H101" s="79"/>
    </row>
    <row r="102" customFormat="false" ht="25.5" hidden="false" customHeight="true" outlineLevel="0" collapsed="false">
      <c r="A102" s="81"/>
      <c r="B102" s="80"/>
      <c r="C102" s="80"/>
      <c r="D102" s="80"/>
      <c r="E102" s="80"/>
      <c r="F102" s="139" t="str">
        <f aca="false">IF(OR($A102="",$B102="",$C102=""),"",$A102&amp;IF(ISNUMBER(FIND("?",$A102)),"&amp;","?")&amp;"utm_source="&amp;LOWER(SUBSTITUTE(TRIM($B102)," ","-"))&amp;"&amp;utm_medium="&amp;LOWER(SUBSTITUTE(TRIM($C102)," ","-"))&amp;IF($D102="","","&amp;utm_campaign="&amp;LOWER(SUBSTITUTE(TRIM($D102)," ","-")))&amp;IF($E102="","","&amp;utm_content="&amp;LOWER(SUBSTITUTE(TRIM($E102)," ","-"))))</f>
        <v/>
      </c>
      <c r="G102" s="81"/>
      <c r="H102" s="79"/>
    </row>
    <row r="103" customFormat="false" ht="25.5" hidden="false" customHeight="true" outlineLevel="0" collapsed="false">
      <c r="A103" s="81"/>
      <c r="B103" s="80"/>
      <c r="C103" s="80"/>
      <c r="D103" s="80"/>
      <c r="E103" s="80"/>
      <c r="F103" s="139" t="str">
        <f aca="false">IF(OR($A103="",$B103="",$C103=""),"",$A103&amp;IF(ISNUMBER(FIND("?",$A103)),"&amp;","?")&amp;"utm_source="&amp;LOWER(SUBSTITUTE(TRIM($B103)," ","-"))&amp;"&amp;utm_medium="&amp;LOWER(SUBSTITUTE(TRIM($C103)," ","-"))&amp;IF($D103="","","&amp;utm_campaign="&amp;LOWER(SUBSTITUTE(TRIM($D103)," ","-")))&amp;IF($E103="","","&amp;utm_content="&amp;LOWER(SUBSTITUTE(TRIM($E103)," ","-"))))</f>
        <v/>
      </c>
      <c r="G103" s="81"/>
      <c r="H103" s="79"/>
    </row>
    <row r="105" customFormat="false" ht="43.5" hidden="false" customHeight="true" outlineLevel="0" collapsed="false">
      <c r="A105" s="140" t="s">
        <v>1723</v>
      </c>
      <c r="B105" s="140"/>
      <c r="C105" s="140"/>
      <c r="D105" s="140"/>
      <c r="E105" s="140"/>
      <c r="F105" s="140"/>
      <c r="G105" s="140"/>
      <c r="H105" s="140"/>
    </row>
  </sheetData>
  <sheetProtection sheet="true" password="dd42" formatCells="false" formatColumns="false" formatRows="false" deleteRows="false" sort="false" autoFilter="false"/>
  <mergeCells count="3">
    <mergeCell ref="A1:H1"/>
    <mergeCell ref="B2:H2"/>
    <mergeCell ref="A105:H105"/>
  </mergeCells>
  <hyperlinks>
    <hyperlink ref="A2" location="'MAP'!A1" display="◀  MAP"/>
  </hyperlinks>
  <printOptions headings="false" gridLines="false" gridLinesSet="true" horizontalCentered="false" verticalCentered="false"/>
  <pageMargins left="0.4" right="0.4" top="0.55" bottom="0.55" header="0.511811023622047" footer="0.3"/>
  <pageSetup paperSize="1" scale="100" fitToWidth="1" fitToHeight="0" pageOrder="downThenOver" orientation="landscape" blackAndWhite="false" draft="false" cellComments="none" horizontalDpi="300" verticalDpi="300" copies="1"/>
  <headerFooter differentFirst="false" differentOddEven="false">
    <oddHeader/>
    <oddFooter>&amp;L&amp;7 &amp;K808080PCI AI  —  Growth OS&amp;R&amp;7 &amp;K808080Page &amp;P of &amp;N</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true"/>
  </sheetPr>
  <dimension ref="A1:O10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30"/>
    <col collapsed="false" customWidth="true" hidden="false" outlineLevel="0" max="3" min="3" style="1" width="40"/>
    <col collapsed="false" customWidth="true" hidden="false" outlineLevel="0" max="4" min="4" style="1" width="30"/>
    <col collapsed="false" customWidth="true" hidden="false" outlineLevel="0" max="5" min="5" style="1" width="26"/>
    <col collapsed="false" customWidth="true" hidden="false" outlineLevel="0" max="6" min="6" style="1" width="18"/>
    <col collapsed="false" customWidth="true" hidden="false" outlineLevel="0" max="7" min="7" style="1" width="13"/>
    <col collapsed="false" customWidth="true" hidden="false" outlineLevel="0" max="8" min="8" style="1" width="30"/>
    <col collapsed="false" customWidth="true" hidden="false" outlineLevel="0" max="9" min="9" style="1" width="12"/>
    <col collapsed="false" customWidth="true" hidden="false" outlineLevel="0" max="10" min="10" style="1" width="26"/>
    <col collapsed="false" customWidth="true" hidden="false" outlineLevel="0" max="11" min="11" style="1" width="12"/>
    <col collapsed="false" customWidth="true" hidden="false" outlineLevel="0" max="12" min="12" style="1" width="13"/>
    <col collapsed="false" customWidth="true" hidden="false" outlineLevel="0" max="13" min="13" style="1" width="11"/>
    <col collapsed="false" customWidth="true" hidden="false" outlineLevel="0" max="14" min="14" style="1" width="10"/>
    <col collapsed="false" customWidth="true" hidden="false" outlineLevel="0" max="15" min="15" style="1" width="24"/>
  </cols>
  <sheetData>
    <row r="1" customFormat="false" ht="25.5" hidden="false" customHeight="true" outlineLevel="0" collapsed="false">
      <c r="A1" s="2" t="s">
        <v>1724</v>
      </c>
      <c r="B1" s="2"/>
      <c r="C1" s="2"/>
      <c r="D1" s="2"/>
      <c r="E1" s="2"/>
      <c r="F1" s="2"/>
      <c r="G1" s="2"/>
      <c r="H1" s="2"/>
      <c r="I1" s="2"/>
      <c r="J1" s="2"/>
      <c r="K1" s="2"/>
      <c r="L1" s="2"/>
      <c r="M1" s="2"/>
      <c r="N1" s="2"/>
      <c r="O1" s="2"/>
    </row>
    <row r="2" customFormat="false" ht="18" hidden="false" customHeight="true" outlineLevel="0" collapsed="false">
      <c r="A2" s="3" t="s">
        <v>1</v>
      </c>
      <c r="B2" s="4" t="s">
        <v>1725</v>
      </c>
      <c r="C2" s="4"/>
      <c r="D2" s="4"/>
      <c r="E2" s="4"/>
      <c r="F2" s="4"/>
      <c r="G2" s="4"/>
      <c r="H2" s="4"/>
      <c r="I2" s="4"/>
      <c r="J2" s="4"/>
      <c r="K2" s="4"/>
      <c r="L2" s="4"/>
      <c r="M2" s="4"/>
      <c r="N2" s="4"/>
      <c r="O2" s="4"/>
    </row>
    <row r="3" customFormat="false" ht="43.5" hidden="false" customHeight="true" outlineLevel="0" collapsed="false">
      <c r="A3" s="72" t="s">
        <v>1726</v>
      </c>
      <c r="B3" s="72" t="s">
        <v>1727</v>
      </c>
      <c r="C3" s="72" t="s">
        <v>1728</v>
      </c>
      <c r="D3" s="72" t="s">
        <v>1729</v>
      </c>
      <c r="E3" s="72" t="s">
        <v>1730</v>
      </c>
      <c r="F3" s="72" t="s">
        <v>1731</v>
      </c>
      <c r="G3" s="72" t="s">
        <v>1019</v>
      </c>
      <c r="H3" s="72" t="s">
        <v>1551</v>
      </c>
      <c r="I3" s="72" t="s">
        <v>1732</v>
      </c>
      <c r="J3" s="72" t="s">
        <v>1733</v>
      </c>
      <c r="K3" s="72" t="s">
        <v>1734</v>
      </c>
      <c r="L3" s="72" t="s">
        <v>1735</v>
      </c>
      <c r="M3" s="72" t="s">
        <v>1736</v>
      </c>
      <c r="N3" s="72" t="s">
        <v>1737</v>
      </c>
      <c r="O3" s="72" t="s">
        <v>1507</v>
      </c>
    </row>
    <row r="4" customFormat="false" ht="27.75" hidden="false" customHeight="true" outlineLevel="0" collapsed="false">
      <c r="A4" s="81" t="s">
        <v>1738</v>
      </c>
      <c r="B4" s="80"/>
      <c r="C4" s="81" t="s">
        <v>1739</v>
      </c>
      <c r="D4" s="81"/>
      <c r="E4" s="81"/>
      <c r="F4" s="141" t="s">
        <v>1740</v>
      </c>
      <c r="G4" s="80" t="s">
        <v>1741</v>
      </c>
      <c r="H4" s="80"/>
      <c r="I4" s="105"/>
      <c r="J4" s="81"/>
      <c r="K4" s="105"/>
      <c r="L4" s="105"/>
      <c r="M4" s="105"/>
      <c r="N4" s="105"/>
      <c r="O4" s="81"/>
    </row>
    <row r="5" customFormat="false" ht="27.75" hidden="false" customHeight="true" outlineLevel="0" collapsed="false">
      <c r="A5" s="81" t="s">
        <v>1742</v>
      </c>
      <c r="B5" s="80"/>
      <c r="C5" s="81" t="s">
        <v>1743</v>
      </c>
      <c r="D5" s="81"/>
      <c r="E5" s="81"/>
      <c r="F5" s="141" t="s">
        <v>1744</v>
      </c>
      <c r="G5" s="80" t="s">
        <v>1741</v>
      </c>
      <c r="H5" s="80"/>
      <c r="I5" s="105"/>
      <c r="J5" s="81"/>
      <c r="K5" s="105"/>
      <c r="L5" s="105"/>
      <c r="M5" s="105"/>
      <c r="N5" s="105"/>
      <c r="O5" s="81"/>
    </row>
    <row r="6" customFormat="false" ht="27.75" hidden="false" customHeight="true" outlineLevel="0" collapsed="false">
      <c r="A6" s="81" t="s">
        <v>1745</v>
      </c>
      <c r="B6" s="80"/>
      <c r="C6" s="81" t="s">
        <v>1746</v>
      </c>
      <c r="D6" s="81"/>
      <c r="E6" s="81"/>
      <c r="F6" s="141" t="s">
        <v>1747</v>
      </c>
      <c r="G6" s="80" t="s">
        <v>1741</v>
      </c>
      <c r="H6" s="80"/>
      <c r="I6" s="105"/>
      <c r="J6" s="81"/>
      <c r="K6" s="105"/>
      <c r="L6" s="105"/>
      <c r="M6" s="105"/>
      <c r="N6" s="105"/>
      <c r="O6" s="81"/>
    </row>
    <row r="7" customFormat="false" ht="27.75" hidden="false" customHeight="true" outlineLevel="0" collapsed="false">
      <c r="A7" s="81" t="s">
        <v>1748</v>
      </c>
      <c r="B7" s="80"/>
      <c r="C7" s="81" t="s">
        <v>1749</v>
      </c>
      <c r="D7" s="81"/>
      <c r="E7" s="81"/>
      <c r="F7" s="141" t="s">
        <v>1750</v>
      </c>
      <c r="G7" s="80" t="s">
        <v>1741</v>
      </c>
      <c r="H7" s="80"/>
      <c r="I7" s="105"/>
      <c r="J7" s="81"/>
      <c r="K7" s="105"/>
      <c r="L7" s="105"/>
      <c r="M7" s="105"/>
      <c r="N7" s="105"/>
      <c r="O7" s="81"/>
    </row>
    <row r="8" customFormat="false" ht="27.75" hidden="false" customHeight="true" outlineLevel="0" collapsed="false">
      <c r="A8" s="81" t="s">
        <v>1751</v>
      </c>
      <c r="B8" s="80"/>
      <c r="C8" s="81" t="s">
        <v>1752</v>
      </c>
      <c r="D8" s="81"/>
      <c r="E8" s="81"/>
      <c r="F8" s="141" t="s">
        <v>1753</v>
      </c>
      <c r="G8" s="80" t="s">
        <v>1741</v>
      </c>
      <c r="H8" s="80"/>
      <c r="I8" s="105"/>
      <c r="J8" s="81"/>
      <c r="K8" s="105"/>
      <c r="L8" s="105"/>
      <c r="M8" s="105"/>
      <c r="N8" s="105"/>
      <c r="O8" s="81"/>
    </row>
    <row r="9" customFormat="false" ht="27.75" hidden="false" customHeight="true" outlineLevel="0" collapsed="false">
      <c r="A9" s="81" t="s">
        <v>1754</v>
      </c>
      <c r="B9" s="80"/>
      <c r="C9" s="81" t="s">
        <v>1755</v>
      </c>
      <c r="D9" s="81"/>
      <c r="E9" s="81"/>
      <c r="F9" s="141" t="s">
        <v>1756</v>
      </c>
      <c r="G9" s="80" t="s">
        <v>1741</v>
      </c>
      <c r="H9" s="80"/>
      <c r="I9" s="105"/>
      <c r="J9" s="81"/>
      <c r="K9" s="105"/>
      <c r="L9" s="105"/>
      <c r="M9" s="105"/>
      <c r="N9" s="105"/>
      <c r="O9" s="81"/>
    </row>
    <row r="10" customFormat="false" ht="27.75" hidden="false" customHeight="true" outlineLevel="0" collapsed="false">
      <c r="A10" s="81" t="s">
        <v>1757</v>
      </c>
      <c r="B10" s="80"/>
      <c r="C10" s="81" t="s">
        <v>1758</v>
      </c>
      <c r="D10" s="81"/>
      <c r="E10" s="81"/>
      <c r="F10" s="141" t="s">
        <v>1759</v>
      </c>
      <c r="G10" s="80" t="s">
        <v>1741</v>
      </c>
      <c r="H10" s="80"/>
      <c r="I10" s="105"/>
      <c r="J10" s="81"/>
      <c r="K10" s="105"/>
      <c r="L10" s="105"/>
      <c r="M10" s="105"/>
      <c r="N10" s="105"/>
      <c r="O10" s="81"/>
    </row>
    <row r="11" customFormat="false" ht="27.75" hidden="false" customHeight="true" outlineLevel="0" collapsed="false">
      <c r="A11" s="81"/>
      <c r="B11" s="80"/>
      <c r="C11" s="81"/>
      <c r="D11" s="81"/>
      <c r="E11" s="81"/>
      <c r="F11" s="80"/>
      <c r="G11" s="80"/>
      <c r="H11" s="80"/>
      <c r="I11" s="105"/>
      <c r="J11" s="81"/>
      <c r="K11" s="105"/>
      <c r="L11" s="105"/>
      <c r="M11" s="105"/>
      <c r="N11" s="105"/>
      <c r="O11" s="81"/>
    </row>
    <row r="12" customFormat="false" ht="30" hidden="false" customHeight="true" outlineLevel="0" collapsed="false">
      <c r="A12" s="142" t="s">
        <v>1760</v>
      </c>
      <c r="B12" s="142"/>
      <c r="C12" s="142"/>
      <c r="D12" s="142"/>
      <c r="E12" s="142"/>
      <c r="F12" s="142"/>
      <c r="G12" s="80"/>
      <c r="H12" s="80"/>
      <c r="I12" s="105"/>
      <c r="J12" s="81"/>
      <c r="K12" s="105"/>
      <c r="L12" s="105"/>
      <c r="M12" s="105"/>
      <c r="N12" s="105"/>
      <c r="O12" s="81"/>
    </row>
    <row r="13" customFormat="false" ht="27.75" hidden="false" customHeight="true" outlineLevel="0" collapsed="false">
      <c r="A13" s="81"/>
      <c r="B13" s="80"/>
      <c r="C13" s="81"/>
      <c r="D13" s="81"/>
      <c r="E13" s="81"/>
      <c r="F13" s="80"/>
      <c r="G13" s="80"/>
      <c r="H13" s="80"/>
      <c r="I13" s="105"/>
      <c r="J13" s="81"/>
      <c r="K13" s="105"/>
      <c r="L13" s="105"/>
      <c r="M13" s="105"/>
      <c r="N13" s="105"/>
      <c r="O13" s="81"/>
    </row>
    <row r="14" customFormat="false" ht="27.75" hidden="false" customHeight="true" outlineLevel="0" collapsed="false">
      <c r="A14" s="81"/>
      <c r="B14" s="80"/>
      <c r="C14" s="81"/>
      <c r="D14" s="81"/>
      <c r="E14" s="81"/>
      <c r="F14" s="80"/>
      <c r="G14" s="80"/>
      <c r="H14" s="80"/>
      <c r="I14" s="105"/>
      <c r="J14" s="81"/>
      <c r="K14" s="105"/>
      <c r="L14" s="105"/>
      <c r="M14" s="105"/>
      <c r="N14" s="105"/>
      <c r="O14" s="81"/>
    </row>
    <row r="15" customFormat="false" ht="27.75" hidden="false" customHeight="true" outlineLevel="0" collapsed="false">
      <c r="A15" s="81"/>
      <c r="B15" s="80"/>
      <c r="C15" s="81"/>
      <c r="D15" s="81"/>
      <c r="E15" s="81"/>
      <c r="F15" s="80"/>
      <c r="G15" s="80"/>
      <c r="H15" s="80"/>
      <c r="I15" s="105"/>
      <c r="J15" s="81"/>
      <c r="K15" s="105"/>
      <c r="L15" s="105"/>
      <c r="M15" s="105"/>
      <c r="N15" s="105"/>
      <c r="O15" s="81"/>
    </row>
    <row r="16" customFormat="false" ht="27.75" hidden="false" customHeight="true" outlineLevel="0" collapsed="false">
      <c r="A16" s="81"/>
      <c r="B16" s="80"/>
      <c r="C16" s="81"/>
      <c r="D16" s="81"/>
      <c r="E16" s="81"/>
      <c r="F16" s="80"/>
      <c r="G16" s="80"/>
      <c r="H16" s="80"/>
      <c r="I16" s="105"/>
      <c r="J16" s="81"/>
      <c r="K16" s="105"/>
      <c r="L16" s="105"/>
      <c r="M16" s="105"/>
      <c r="N16" s="105"/>
      <c r="O16" s="81"/>
    </row>
    <row r="17" customFormat="false" ht="27.75" hidden="false" customHeight="true" outlineLevel="0" collapsed="false">
      <c r="A17" s="81"/>
      <c r="B17" s="80"/>
      <c r="C17" s="81"/>
      <c r="D17" s="81"/>
      <c r="E17" s="81"/>
      <c r="F17" s="80"/>
      <c r="G17" s="80"/>
      <c r="H17" s="80"/>
      <c r="I17" s="105"/>
      <c r="J17" s="81"/>
      <c r="K17" s="105"/>
      <c r="L17" s="105"/>
      <c r="M17" s="105"/>
      <c r="N17" s="105"/>
      <c r="O17" s="81"/>
    </row>
    <row r="18" customFormat="false" ht="27.75" hidden="false" customHeight="true" outlineLevel="0" collapsed="false">
      <c r="A18" s="81"/>
      <c r="B18" s="80"/>
      <c r="C18" s="81"/>
      <c r="D18" s="81"/>
      <c r="E18" s="81"/>
      <c r="F18" s="80"/>
      <c r="G18" s="80"/>
      <c r="H18" s="80"/>
      <c r="I18" s="105"/>
      <c r="J18" s="81"/>
      <c r="K18" s="105"/>
      <c r="L18" s="105"/>
      <c r="M18" s="105"/>
      <c r="N18" s="105"/>
      <c r="O18" s="81"/>
    </row>
    <row r="19" customFormat="false" ht="27.75" hidden="false" customHeight="true" outlineLevel="0" collapsed="false">
      <c r="A19" s="81"/>
      <c r="B19" s="80"/>
      <c r="C19" s="81"/>
      <c r="D19" s="81"/>
      <c r="E19" s="81"/>
      <c r="F19" s="80"/>
      <c r="G19" s="80"/>
      <c r="H19" s="80"/>
      <c r="I19" s="105"/>
      <c r="J19" s="81"/>
      <c r="K19" s="105"/>
      <c r="L19" s="105"/>
      <c r="M19" s="105"/>
      <c r="N19" s="105"/>
      <c r="O19" s="81"/>
    </row>
    <row r="20" customFormat="false" ht="27.75" hidden="false" customHeight="true" outlineLevel="0" collapsed="false">
      <c r="A20" s="81"/>
      <c r="B20" s="80"/>
      <c r="C20" s="81"/>
      <c r="D20" s="81"/>
      <c r="E20" s="81"/>
      <c r="F20" s="80"/>
      <c r="G20" s="80"/>
      <c r="H20" s="80"/>
      <c r="I20" s="105"/>
      <c r="J20" s="81"/>
      <c r="K20" s="105"/>
      <c r="L20" s="105"/>
      <c r="M20" s="105"/>
      <c r="N20" s="105"/>
      <c r="O20" s="81"/>
    </row>
    <row r="21" customFormat="false" ht="27.75" hidden="false" customHeight="true" outlineLevel="0" collapsed="false">
      <c r="A21" s="81"/>
      <c r="B21" s="80"/>
      <c r="C21" s="81"/>
      <c r="D21" s="81"/>
      <c r="E21" s="81"/>
      <c r="F21" s="80"/>
      <c r="G21" s="80"/>
      <c r="H21" s="80"/>
      <c r="I21" s="105"/>
      <c r="J21" s="81"/>
      <c r="K21" s="105"/>
      <c r="L21" s="105"/>
      <c r="M21" s="105"/>
      <c r="N21" s="105"/>
      <c r="O21" s="81"/>
    </row>
    <row r="22" customFormat="false" ht="27.75" hidden="false" customHeight="true" outlineLevel="0" collapsed="false">
      <c r="A22" s="81"/>
      <c r="B22" s="80"/>
      <c r="C22" s="81"/>
      <c r="D22" s="81"/>
      <c r="E22" s="81"/>
      <c r="F22" s="80"/>
      <c r="G22" s="80"/>
      <c r="H22" s="80"/>
      <c r="I22" s="105"/>
      <c r="J22" s="81"/>
      <c r="K22" s="105"/>
      <c r="L22" s="105"/>
      <c r="M22" s="105"/>
      <c r="N22" s="105"/>
      <c r="O22" s="81"/>
    </row>
    <row r="23" customFormat="false" ht="27.75" hidden="false" customHeight="true" outlineLevel="0" collapsed="false">
      <c r="A23" s="81"/>
      <c r="B23" s="80"/>
      <c r="C23" s="81"/>
      <c r="D23" s="81"/>
      <c r="E23" s="81"/>
      <c r="F23" s="80"/>
      <c r="G23" s="80"/>
      <c r="H23" s="80"/>
      <c r="I23" s="105"/>
      <c r="J23" s="81"/>
      <c r="K23" s="105"/>
      <c r="L23" s="105"/>
      <c r="M23" s="105"/>
      <c r="N23" s="105"/>
      <c r="O23" s="81"/>
    </row>
    <row r="24" customFormat="false" ht="27.75" hidden="false" customHeight="true" outlineLevel="0" collapsed="false">
      <c r="A24" s="81"/>
      <c r="B24" s="80"/>
      <c r="C24" s="81"/>
      <c r="D24" s="81"/>
      <c r="E24" s="81"/>
      <c r="F24" s="80"/>
      <c r="G24" s="80"/>
      <c r="H24" s="80"/>
      <c r="I24" s="105"/>
      <c r="J24" s="81"/>
      <c r="K24" s="105"/>
      <c r="L24" s="105"/>
      <c r="M24" s="105"/>
      <c r="N24" s="105"/>
      <c r="O24" s="81"/>
    </row>
    <row r="25" customFormat="false" ht="27.75" hidden="false" customHeight="true" outlineLevel="0" collapsed="false">
      <c r="A25" s="81"/>
      <c r="B25" s="80"/>
      <c r="C25" s="81"/>
      <c r="D25" s="81"/>
      <c r="E25" s="81"/>
      <c r="F25" s="80"/>
      <c r="G25" s="80"/>
      <c r="H25" s="80"/>
      <c r="I25" s="105"/>
      <c r="J25" s="81"/>
      <c r="K25" s="105"/>
      <c r="L25" s="105"/>
      <c r="M25" s="105"/>
      <c r="N25" s="105"/>
      <c r="O25" s="81"/>
    </row>
    <row r="26" customFormat="false" ht="27.75" hidden="false" customHeight="true" outlineLevel="0" collapsed="false">
      <c r="A26" s="81"/>
      <c r="B26" s="80"/>
      <c r="C26" s="81"/>
      <c r="D26" s="81"/>
      <c r="E26" s="81"/>
      <c r="F26" s="80"/>
      <c r="G26" s="80"/>
      <c r="H26" s="80"/>
      <c r="I26" s="105"/>
      <c r="J26" s="81"/>
      <c r="K26" s="105"/>
      <c r="L26" s="105"/>
      <c r="M26" s="105"/>
      <c r="N26" s="105"/>
      <c r="O26" s="81"/>
    </row>
    <row r="27" customFormat="false" ht="27.75" hidden="false" customHeight="true" outlineLevel="0" collapsed="false">
      <c r="A27" s="81"/>
      <c r="B27" s="80"/>
      <c r="C27" s="81"/>
      <c r="D27" s="81"/>
      <c r="E27" s="81"/>
      <c r="F27" s="80"/>
      <c r="G27" s="80"/>
      <c r="H27" s="80"/>
      <c r="I27" s="105"/>
      <c r="J27" s="81"/>
      <c r="K27" s="105"/>
      <c r="L27" s="105"/>
      <c r="M27" s="105"/>
      <c r="N27" s="105"/>
      <c r="O27" s="81"/>
    </row>
    <row r="28" customFormat="false" ht="27.75" hidden="false" customHeight="true" outlineLevel="0" collapsed="false">
      <c r="A28" s="81"/>
      <c r="B28" s="80"/>
      <c r="C28" s="81"/>
      <c r="D28" s="81"/>
      <c r="E28" s="81"/>
      <c r="F28" s="80"/>
      <c r="G28" s="80"/>
      <c r="H28" s="80"/>
      <c r="I28" s="105"/>
      <c r="J28" s="81"/>
      <c r="K28" s="105"/>
      <c r="L28" s="105"/>
      <c r="M28" s="105"/>
      <c r="N28" s="105"/>
      <c r="O28" s="81"/>
    </row>
    <row r="29" customFormat="false" ht="27.75" hidden="false" customHeight="true" outlineLevel="0" collapsed="false">
      <c r="A29" s="81"/>
      <c r="B29" s="80"/>
      <c r="C29" s="81"/>
      <c r="D29" s="81"/>
      <c r="E29" s="81"/>
      <c r="F29" s="80"/>
      <c r="G29" s="80"/>
      <c r="H29" s="80"/>
      <c r="I29" s="105"/>
      <c r="J29" s="81"/>
      <c r="K29" s="105"/>
      <c r="L29" s="105"/>
      <c r="M29" s="105"/>
      <c r="N29" s="105"/>
      <c r="O29" s="81"/>
    </row>
    <row r="30" customFormat="false" ht="27.75" hidden="false" customHeight="true" outlineLevel="0" collapsed="false">
      <c r="A30" s="81"/>
      <c r="B30" s="80"/>
      <c r="C30" s="81"/>
      <c r="D30" s="81"/>
      <c r="E30" s="81"/>
      <c r="F30" s="80"/>
      <c r="G30" s="80"/>
      <c r="H30" s="80"/>
      <c r="I30" s="105"/>
      <c r="J30" s="81"/>
      <c r="K30" s="105"/>
      <c r="L30" s="105"/>
      <c r="M30" s="105"/>
      <c r="N30" s="105"/>
      <c r="O30" s="81"/>
    </row>
    <row r="31" customFormat="false" ht="27.75" hidden="false" customHeight="true" outlineLevel="0" collapsed="false">
      <c r="A31" s="81"/>
      <c r="B31" s="80"/>
      <c r="C31" s="81"/>
      <c r="D31" s="81"/>
      <c r="E31" s="81"/>
      <c r="F31" s="80"/>
      <c r="G31" s="80"/>
      <c r="H31" s="80"/>
      <c r="I31" s="105"/>
      <c r="J31" s="81"/>
      <c r="K31" s="105"/>
      <c r="L31" s="105"/>
      <c r="M31" s="105"/>
      <c r="N31" s="105"/>
      <c r="O31" s="81"/>
    </row>
    <row r="32" customFormat="false" ht="27.75" hidden="false" customHeight="true" outlineLevel="0" collapsed="false">
      <c r="A32" s="81"/>
      <c r="B32" s="80"/>
      <c r="C32" s="81"/>
      <c r="D32" s="81"/>
      <c r="E32" s="81"/>
      <c r="F32" s="80"/>
      <c r="G32" s="80"/>
      <c r="H32" s="80"/>
      <c r="I32" s="105"/>
      <c r="J32" s="81"/>
      <c r="K32" s="105"/>
      <c r="L32" s="105"/>
      <c r="M32" s="105"/>
      <c r="N32" s="105"/>
      <c r="O32" s="81"/>
    </row>
    <row r="33" customFormat="false" ht="27.75" hidden="false" customHeight="true" outlineLevel="0" collapsed="false">
      <c r="A33" s="81"/>
      <c r="B33" s="80"/>
      <c r="C33" s="81"/>
      <c r="D33" s="81"/>
      <c r="E33" s="81"/>
      <c r="F33" s="80"/>
      <c r="G33" s="80"/>
      <c r="H33" s="80"/>
      <c r="I33" s="105"/>
      <c r="J33" s="81"/>
      <c r="K33" s="105"/>
      <c r="L33" s="105"/>
      <c r="M33" s="105"/>
      <c r="N33" s="105"/>
      <c r="O33" s="81"/>
    </row>
    <row r="34" customFormat="false" ht="27.75" hidden="false" customHeight="true" outlineLevel="0" collapsed="false">
      <c r="A34" s="81"/>
      <c r="B34" s="80"/>
      <c r="C34" s="81"/>
      <c r="D34" s="81"/>
      <c r="E34" s="81"/>
      <c r="F34" s="80"/>
      <c r="G34" s="80"/>
      <c r="H34" s="80"/>
      <c r="I34" s="105"/>
      <c r="J34" s="81"/>
      <c r="K34" s="105"/>
      <c r="L34" s="105"/>
      <c r="M34" s="105"/>
      <c r="N34" s="105"/>
      <c r="O34" s="81"/>
    </row>
    <row r="35" customFormat="false" ht="27.75" hidden="false" customHeight="true" outlineLevel="0" collapsed="false">
      <c r="A35" s="81"/>
      <c r="B35" s="80"/>
      <c r="C35" s="81"/>
      <c r="D35" s="81"/>
      <c r="E35" s="81"/>
      <c r="F35" s="80"/>
      <c r="G35" s="80"/>
      <c r="H35" s="80"/>
      <c r="I35" s="105"/>
      <c r="J35" s="81"/>
      <c r="K35" s="105"/>
      <c r="L35" s="105"/>
      <c r="M35" s="105"/>
      <c r="N35" s="105"/>
      <c r="O35" s="81"/>
    </row>
    <row r="36" customFormat="false" ht="27.75" hidden="false" customHeight="true" outlineLevel="0" collapsed="false">
      <c r="A36" s="81"/>
      <c r="B36" s="80"/>
      <c r="C36" s="81"/>
      <c r="D36" s="81"/>
      <c r="E36" s="81"/>
      <c r="F36" s="80"/>
      <c r="G36" s="80"/>
      <c r="H36" s="80"/>
      <c r="I36" s="105"/>
      <c r="J36" s="81"/>
      <c r="K36" s="105"/>
      <c r="L36" s="105"/>
      <c r="M36" s="105"/>
      <c r="N36" s="105"/>
      <c r="O36" s="81"/>
    </row>
    <row r="37" customFormat="false" ht="27.75" hidden="false" customHeight="true" outlineLevel="0" collapsed="false">
      <c r="A37" s="81"/>
      <c r="B37" s="80"/>
      <c r="C37" s="81"/>
      <c r="D37" s="81"/>
      <c r="E37" s="81"/>
      <c r="F37" s="80"/>
      <c r="G37" s="80"/>
      <c r="H37" s="80"/>
      <c r="I37" s="105"/>
      <c r="J37" s="81"/>
      <c r="K37" s="105"/>
      <c r="L37" s="105"/>
      <c r="M37" s="105"/>
      <c r="N37" s="105"/>
      <c r="O37" s="81"/>
    </row>
    <row r="38" customFormat="false" ht="27.75" hidden="false" customHeight="true" outlineLevel="0" collapsed="false">
      <c r="A38" s="81"/>
      <c r="B38" s="80"/>
      <c r="C38" s="81"/>
      <c r="D38" s="81"/>
      <c r="E38" s="81"/>
      <c r="F38" s="80"/>
      <c r="G38" s="80"/>
      <c r="H38" s="80"/>
      <c r="I38" s="105"/>
      <c r="J38" s="81"/>
      <c r="K38" s="105"/>
      <c r="L38" s="105"/>
      <c r="M38" s="105"/>
      <c r="N38" s="105"/>
      <c r="O38" s="81"/>
    </row>
    <row r="39" customFormat="false" ht="27.75" hidden="false" customHeight="true" outlineLevel="0" collapsed="false">
      <c r="A39" s="81"/>
      <c r="B39" s="80"/>
      <c r="C39" s="81"/>
      <c r="D39" s="81"/>
      <c r="E39" s="81"/>
      <c r="F39" s="80"/>
      <c r="G39" s="80"/>
      <c r="H39" s="80"/>
      <c r="I39" s="105"/>
      <c r="J39" s="81"/>
      <c r="K39" s="105"/>
      <c r="L39" s="105"/>
      <c r="M39" s="105"/>
      <c r="N39" s="105"/>
      <c r="O39" s="81"/>
    </row>
    <row r="40" customFormat="false" ht="27.75" hidden="false" customHeight="true" outlineLevel="0" collapsed="false">
      <c r="A40" s="81"/>
      <c r="B40" s="80"/>
      <c r="C40" s="81"/>
      <c r="D40" s="81"/>
      <c r="E40" s="81"/>
      <c r="F40" s="80"/>
      <c r="G40" s="80"/>
      <c r="H40" s="80"/>
      <c r="I40" s="105"/>
      <c r="J40" s="81"/>
      <c r="K40" s="105"/>
      <c r="L40" s="105"/>
      <c r="M40" s="105"/>
      <c r="N40" s="105"/>
      <c r="O40" s="81"/>
    </row>
    <row r="41" customFormat="false" ht="27.75" hidden="false" customHeight="true" outlineLevel="0" collapsed="false">
      <c r="A41" s="81"/>
      <c r="B41" s="80"/>
      <c r="C41" s="81"/>
      <c r="D41" s="81"/>
      <c r="E41" s="81"/>
      <c r="F41" s="80"/>
      <c r="G41" s="80"/>
      <c r="H41" s="80"/>
      <c r="I41" s="105"/>
      <c r="J41" s="81"/>
      <c r="K41" s="105"/>
      <c r="L41" s="105"/>
      <c r="M41" s="105"/>
      <c r="N41" s="105"/>
      <c r="O41" s="81"/>
    </row>
    <row r="42" customFormat="false" ht="27.75" hidden="false" customHeight="true" outlineLevel="0" collapsed="false">
      <c r="A42" s="81"/>
      <c r="B42" s="80"/>
      <c r="C42" s="81"/>
      <c r="D42" s="81"/>
      <c r="E42" s="81"/>
      <c r="F42" s="80"/>
      <c r="G42" s="80"/>
      <c r="H42" s="80"/>
      <c r="I42" s="105"/>
      <c r="J42" s="81"/>
      <c r="K42" s="105"/>
      <c r="L42" s="105"/>
      <c r="M42" s="105"/>
      <c r="N42" s="105"/>
      <c r="O42" s="81"/>
    </row>
    <row r="43" customFormat="false" ht="27.75" hidden="false" customHeight="true" outlineLevel="0" collapsed="false">
      <c r="A43" s="81"/>
      <c r="B43" s="80"/>
      <c r="C43" s="81"/>
      <c r="D43" s="81"/>
      <c r="E43" s="81"/>
      <c r="F43" s="80"/>
      <c r="G43" s="80"/>
      <c r="H43" s="80"/>
      <c r="I43" s="105"/>
      <c r="J43" s="81"/>
      <c r="K43" s="105"/>
      <c r="L43" s="105"/>
      <c r="M43" s="105"/>
      <c r="N43" s="105"/>
      <c r="O43" s="81"/>
    </row>
    <row r="44" customFormat="false" ht="27.75" hidden="false" customHeight="true" outlineLevel="0" collapsed="false">
      <c r="A44" s="81"/>
      <c r="B44" s="80"/>
      <c r="C44" s="81"/>
      <c r="D44" s="81"/>
      <c r="E44" s="81"/>
      <c r="F44" s="80"/>
      <c r="G44" s="80"/>
      <c r="H44" s="80"/>
      <c r="I44" s="105"/>
      <c r="J44" s="81"/>
      <c r="K44" s="105"/>
      <c r="L44" s="105"/>
      <c r="M44" s="105"/>
      <c r="N44" s="105"/>
      <c r="O44" s="81"/>
    </row>
    <row r="45" customFormat="false" ht="27.75" hidden="false" customHeight="true" outlineLevel="0" collapsed="false">
      <c r="A45" s="81"/>
      <c r="B45" s="80"/>
      <c r="C45" s="81"/>
      <c r="D45" s="81"/>
      <c r="E45" s="81"/>
      <c r="F45" s="80"/>
      <c r="G45" s="80"/>
      <c r="H45" s="80"/>
      <c r="I45" s="105"/>
      <c r="J45" s="81"/>
      <c r="K45" s="105"/>
      <c r="L45" s="105"/>
      <c r="M45" s="105"/>
      <c r="N45" s="105"/>
      <c r="O45" s="81"/>
    </row>
    <row r="46" customFormat="false" ht="27.75" hidden="false" customHeight="true" outlineLevel="0" collapsed="false">
      <c r="A46" s="81"/>
      <c r="B46" s="80"/>
      <c r="C46" s="81"/>
      <c r="D46" s="81"/>
      <c r="E46" s="81"/>
      <c r="F46" s="80"/>
      <c r="G46" s="80"/>
      <c r="H46" s="80"/>
      <c r="I46" s="105"/>
      <c r="J46" s="81"/>
      <c r="K46" s="105"/>
      <c r="L46" s="105"/>
      <c r="M46" s="105"/>
      <c r="N46" s="105"/>
      <c r="O46" s="81"/>
    </row>
    <row r="47" customFormat="false" ht="27.75" hidden="false" customHeight="true" outlineLevel="0" collapsed="false">
      <c r="A47" s="81"/>
      <c r="B47" s="80"/>
      <c r="C47" s="81"/>
      <c r="D47" s="81"/>
      <c r="E47" s="81"/>
      <c r="F47" s="80"/>
      <c r="G47" s="80"/>
      <c r="H47" s="80"/>
      <c r="I47" s="105"/>
      <c r="J47" s="81"/>
      <c r="K47" s="105"/>
      <c r="L47" s="105"/>
      <c r="M47" s="105"/>
      <c r="N47" s="105"/>
      <c r="O47" s="81"/>
    </row>
    <row r="48" customFormat="false" ht="27.75" hidden="false" customHeight="true" outlineLevel="0" collapsed="false">
      <c r="A48" s="81"/>
      <c r="B48" s="80"/>
      <c r="C48" s="81"/>
      <c r="D48" s="81"/>
      <c r="E48" s="81"/>
      <c r="F48" s="80"/>
      <c r="G48" s="80"/>
      <c r="H48" s="80"/>
      <c r="I48" s="105"/>
      <c r="J48" s="81"/>
      <c r="K48" s="105"/>
      <c r="L48" s="105"/>
      <c r="M48" s="105"/>
      <c r="N48" s="105"/>
      <c r="O48" s="81"/>
    </row>
    <row r="49" customFormat="false" ht="27.75" hidden="false" customHeight="true" outlineLevel="0" collapsed="false">
      <c r="A49" s="81"/>
      <c r="B49" s="80"/>
      <c r="C49" s="81"/>
      <c r="D49" s="81"/>
      <c r="E49" s="81"/>
      <c r="F49" s="80"/>
      <c r="G49" s="80"/>
      <c r="H49" s="80"/>
      <c r="I49" s="105"/>
      <c r="J49" s="81"/>
      <c r="K49" s="105"/>
      <c r="L49" s="105"/>
      <c r="M49" s="105"/>
      <c r="N49" s="105"/>
      <c r="O49" s="81"/>
    </row>
    <row r="50" customFormat="false" ht="27.75" hidden="false" customHeight="true" outlineLevel="0" collapsed="false">
      <c r="A50" s="81"/>
      <c r="B50" s="80"/>
      <c r="C50" s="81"/>
      <c r="D50" s="81"/>
      <c r="E50" s="81"/>
      <c r="F50" s="80"/>
      <c r="G50" s="80"/>
      <c r="H50" s="80"/>
      <c r="I50" s="105"/>
      <c r="J50" s="81"/>
      <c r="K50" s="105"/>
      <c r="L50" s="105"/>
      <c r="M50" s="105"/>
      <c r="N50" s="105"/>
      <c r="O50" s="81"/>
    </row>
    <row r="51" customFormat="false" ht="27.75" hidden="false" customHeight="true" outlineLevel="0" collapsed="false">
      <c r="A51" s="81"/>
      <c r="B51" s="80"/>
      <c r="C51" s="81"/>
      <c r="D51" s="81"/>
      <c r="E51" s="81"/>
      <c r="F51" s="80"/>
      <c r="G51" s="80"/>
      <c r="H51" s="80"/>
      <c r="I51" s="105"/>
      <c r="J51" s="81"/>
      <c r="K51" s="105"/>
      <c r="L51" s="105"/>
      <c r="M51" s="105"/>
      <c r="N51" s="105"/>
      <c r="O51" s="81"/>
    </row>
    <row r="52" customFormat="false" ht="27.75" hidden="false" customHeight="true" outlineLevel="0" collapsed="false">
      <c r="A52" s="81"/>
      <c r="B52" s="80"/>
      <c r="C52" s="81"/>
      <c r="D52" s="81"/>
      <c r="E52" s="81"/>
      <c r="F52" s="80"/>
      <c r="G52" s="80"/>
      <c r="H52" s="80"/>
      <c r="I52" s="105"/>
      <c r="J52" s="81"/>
      <c r="K52" s="105"/>
      <c r="L52" s="105"/>
      <c r="M52" s="105"/>
      <c r="N52" s="105"/>
      <c r="O52" s="81"/>
    </row>
    <row r="53" customFormat="false" ht="27.75" hidden="false" customHeight="true" outlineLevel="0" collapsed="false">
      <c r="A53" s="81"/>
      <c r="B53" s="80"/>
      <c r="C53" s="81"/>
      <c r="D53" s="81"/>
      <c r="E53" s="81"/>
      <c r="F53" s="80"/>
      <c r="G53" s="80"/>
      <c r="H53" s="80"/>
      <c r="I53" s="105"/>
      <c r="J53" s="81"/>
      <c r="K53" s="105"/>
      <c r="L53" s="105"/>
      <c r="M53" s="105"/>
      <c r="N53" s="105"/>
      <c r="O53" s="81"/>
    </row>
    <row r="54" customFormat="false" ht="27.75" hidden="false" customHeight="true" outlineLevel="0" collapsed="false">
      <c r="A54" s="81"/>
      <c r="B54" s="80"/>
      <c r="C54" s="81"/>
      <c r="D54" s="81"/>
      <c r="E54" s="81"/>
      <c r="F54" s="80"/>
      <c r="G54" s="80"/>
      <c r="H54" s="80"/>
      <c r="I54" s="105"/>
      <c r="J54" s="81"/>
      <c r="K54" s="105"/>
      <c r="L54" s="105"/>
      <c r="M54" s="105"/>
      <c r="N54" s="105"/>
      <c r="O54" s="81"/>
    </row>
    <row r="55" customFormat="false" ht="27.75" hidden="false" customHeight="true" outlineLevel="0" collapsed="false">
      <c r="A55" s="81"/>
      <c r="B55" s="80"/>
      <c r="C55" s="81"/>
      <c r="D55" s="81"/>
      <c r="E55" s="81"/>
      <c r="F55" s="80"/>
      <c r="G55" s="80"/>
      <c r="H55" s="80"/>
      <c r="I55" s="105"/>
      <c r="J55" s="81"/>
      <c r="K55" s="105"/>
      <c r="L55" s="105"/>
      <c r="M55" s="105"/>
      <c r="N55" s="105"/>
      <c r="O55" s="81"/>
    </row>
    <row r="56" customFormat="false" ht="27.75" hidden="false" customHeight="true" outlineLevel="0" collapsed="false">
      <c r="A56" s="81"/>
      <c r="B56" s="80"/>
      <c r="C56" s="81"/>
      <c r="D56" s="81"/>
      <c r="E56" s="81"/>
      <c r="F56" s="80"/>
      <c r="G56" s="80"/>
      <c r="H56" s="80"/>
      <c r="I56" s="105"/>
      <c r="J56" s="81"/>
      <c r="K56" s="105"/>
      <c r="L56" s="105"/>
      <c r="M56" s="105"/>
      <c r="N56" s="105"/>
      <c r="O56" s="81"/>
    </row>
    <row r="57" customFormat="false" ht="27.75" hidden="false" customHeight="true" outlineLevel="0" collapsed="false">
      <c r="A57" s="81"/>
      <c r="B57" s="80"/>
      <c r="C57" s="81"/>
      <c r="D57" s="81"/>
      <c r="E57" s="81"/>
      <c r="F57" s="80"/>
      <c r="G57" s="80"/>
      <c r="H57" s="80"/>
      <c r="I57" s="105"/>
      <c r="J57" s="81"/>
      <c r="K57" s="105"/>
      <c r="L57" s="105"/>
      <c r="M57" s="105"/>
      <c r="N57" s="105"/>
      <c r="O57" s="81"/>
    </row>
    <row r="58" customFormat="false" ht="27.75" hidden="false" customHeight="true" outlineLevel="0" collapsed="false">
      <c r="A58" s="81"/>
      <c r="B58" s="80"/>
      <c r="C58" s="81"/>
      <c r="D58" s="81"/>
      <c r="E58" s="81"/>
      <c r="F58" s="80"/>
      <c r="G58" s="80"/>
      <c r="H58" s="80"/>
      <c r="I58" s="105"/>
      <c r="J58" s="81"/>
      <c r="K58" s="105"/>
      <c r="L58" s="105"/>
      <c r="M58" s="105"/>
      <c r="N58" s="105"/>
      <c r="O58" s="81"/>
    </row>
    <row r="59" customFormat="false" ht="27.75" hidden="false" customHeight="true" outlineLevel="0" collapsed="false">
      <c r="A59" s="81"/>
      <c r="B59" s="80"/>
      <c r="C59" s="81"/>
      <c r="D59" s="81"/>
      <c r="E59" s="81"/>
      <c r="F59" s="80"/>
      <c r="G59" s="80"/>
      <c r="H59" s="80"/>
      <c r="I59" s="105"/>
      <c r="J59" s="81"/>
      <c r="K59" s="105"/>
      <c r="L59" s="105"/>
      <c r="M59" s="105"/>
      <c r="N59" s="105"/>
      <c r="O59" s="81"/>
    </row>
    <row r="60" customFormat="false" ht="27.75" hidden="false" customHeight="true" outlineLevel="0" collapsed="false">
      <c r="A60" s="81"/>
      <c r="B60" s="80"/>
      <c r="C60" s="81"/>
      <c r="D60" s="81"/>
      <c r="E60" s="81"/>
      <c r="F60" s="80"/>
      <c r="G60" s="80"/>
      <c r="H60" s="80"/>
      <c r="I60" s="105"/>
      <c r="J60" s="81"/>
      <c r="K60" s="105"/>
      <c r="L60" s="105"/>
      <c r="M60" s="105"/>
      <c r="N60" s="105"/>
      <c r="O60" s="81"/>
    </row>
    <row r="61" customFormat="false" ht="27.75" hidden="false" customHeight="true" outlineLevel="0" collapsed="false">
      <c r="A61" s="81"/>
      <c r="B61" s="80"/>
      <c r="C61" s="81"/>
      <c r="D61" s="81"/>
      <c r="E61" s="81"/>
      <c r="F61" s="80"/>
      <c r="G61" s="80"/>
      <c r="H61" s="80"/>
      <c r="I61" s="105"/>
      <c r="J61" s="81"/>
      <c r="K61" s="105"/>
      <c r="L61" s="105"/>
      <c r="M61" s="105"/>
      <c r="N61" s="105"/>
      <c r="O61" s="81"/>
    </row>
    <row r="62" customFormat="false" ht="27.75" hidden="false" customHeight="true" outlineLevel="0" collapsed="false">
      <c r="A62" s="81"/>
      <c r="B62" s="80"/>
      <c r="C62" s="81"/>
      <c r="D62" s="81"/>
      <c r="E62" s="81"/>
      <c r="F62" s="80"/>
      <c r="G62" s="80"/>
      <c r="H62" s="80"/>
      <c r="I62" s="105"/>
      <c r="J62" s="81"/>
      <c r="K62" s="105"/>
      <c r="L62" s="105"/>
      <c r="M62" s="105"/>
      <c r="N62" s="105"/>
      <c r="O62" s="81"/>
    </row>
    <row r="63" customFormat="false" ht="27.75" hidden="false" customHeight="true" outlineLevel="0" collapsed="false">
      <c r="A63" s="81"/>
      <c r="B63" s="80"/>
      <c r="C63" s="81"/>
      <c r="D63" s="81"/>
      <c r="E63" s="81"/>
      <c r="F63" s="80"/>
      <c r="G63" s="80"/>
      <c r="H63" s="80"/>
      <c r="I63" s="105"/>
      <c r="J63" s="81"/>
      <c r="K63" s="105"/>
      <c r="L63" s="105"/>
      <c r="M63" s="105"/>
      <c r="N63" s="105"/>
      <c r="O63" s="81"/>
    </row>
    <row r="64" customFormat="false" ht="27.75" hidden="false" customHeight="true" outlineLevel="0" collapsed="false">
      <c r="A64" s="81"/>
      <c r="B64" s="80"/>
      <c r="C64" s="81"/>
      <c r="D64" s="81"/>
      <c r="E64" s="81"/>
      <c r="F64" s="80"/>
      <c r="G64" s="80"/>
      <c r="H64" s="80"/>
      <c r="I64" s="105"/>
      <c r="J64" s="81"/>
      <c r="K64" s="105"/>
      <c r="L64" s="105"/>
      <c r="M64" s="105"/>
      <c r="N64" s="105"/>
      <c r="O64" s="81"/>
    </row>
    <row r="65" customFormat="false" ht="27.75" hidden="false" customHeight="true" outlineLevel="0" collapsed="false">
      <c r="A65" s="81"/>
      <c r="B65" s="80"/>
      <c r="C65" s="81"/>
      <c r="D65" s="81"/>
      <c r="E65" s="81"/>
      <c r="F65" s="80"/>
      <c r="G65" s="80"/>
      <c r="H65" s="80"/>
      <c r="I65" s="105"/>
      <c r="J65" s="81"/>
      <c r="K65" s="105"/>
      <c r="L65" s="105"/>
      <c r="M65" s="105"/>
      <c r="N65" s="105"/>
      <c r="O65" s="81"/>
    </row>
    <row r="66" customFormat="false" ht="27.75" hidden="false" customHeight="true" outlineLevel="0" collapsed="false">
      <c r="A66" s="81"/>
      <c r="B66" s="80"/>
      <c r="C66" s="81"/>
      <c r="D66" s="81"/>
      <c r="E66" s="81"/>
      <c r="F66" s="80"/>
      <c r="G66" s="80"/>
      <c r="H66" s="80"/>
      <c r="I66" s="105"/>
      <c r="J66" s="81"/>
      <c r="K66" s="105"/>
      <c r="L66" s="105"/>
      <c r="M66" s="105"/>
      <c r="N66" s="105"/>
      <c r="O66" s="81"/>
    </row>
    <row r="67" customFormat="false" ht="27.75" hidden="false" customHeight="true" outlineLevel="0" collapsed="false">
      <c r="A67" s="81"/>
      <c r="B67" s="80"/>
      <c r="C67" s="81"/>
      <c r="D67" s="81"/>
      <c r="E67" s="81"/>
      <c r="F67" s="80"/>
      <c r="G67" s="80"/>
      <c r="H67" s="80"/>
      <c r="I67" s="105"/>
      <c r="J67" s="81"/>
      <c r="K67" s="105"/>
      <c r="L67" s="105"/>
      <c r="M67" s="105"/>
      <c r="N67" s="105"/>
      <c r="O67" s="81"/>
    </row>
    <row r="68" customFormat="false" ht="27.75" hidden="false" customHeight="true" outlineLevel="0" collapsed="false">
      <c r="A68" s="81"/>
      <c r="B68" s="80"/>
      <c r="C68" s="81"/>
      <c r="D68" s="81"/>
      <c r="E68" s="81"/>
      <c r="F68" s="80"/>
      <c r="G68" s="80"/>
      <c r="H68" s="80"/>
      <c r="I68" s="105"/>
      <c r="J68" s="81"/>
      <c r="K68" s="105"/>
      <c r="L68" s="105"/>
      <c r="M68" s="105"/>
      <c r="N68" s="105"/>
      <c r="O68" s="81"/>
    </row>
    <row r="69" customFormat="false" ht="27.75" hidden="false" customHeight="true" outlineLevel="0" collapsed="false">
      <c r="A69" s="81"/>
      <c r="B69" s="80"/>
      <c r="C69" s="81"/>
      <c r="D69" s="81"/>
      <c r="E69" s="81"/>
      <c r="F69" s="80"/>
      <c r="G69" s="80"/>
      <c r="H69" s="80"/>
      <c r="I69" s="105"/>
      <c r="J69" s="81"/>
      <c r="K69" s="105"/>
      <c r="L69" s="105"/>
      <c r="M69" s="105"/>
      <c r="N69" s="105"/>
      <c r="O69" s="81"/>
    </row>
    <row r="70" customFormat="false" ht="27.75" hidden="false" customHeight="true" outlineLevel="0" collapsed="false">
      <c r="A70" s="81"/>
      <c r="B70" s="80"/>
      <c r="C70" s="81"/>
      <c r="D70" s="81"/>
      <c r="E70" s="81"/>
      <c r="F70" s="80"/>
      <c r="G70" s="80"/>
      <c r="H70" s="80"/>
      <c r="I70" s="105"/>
      <c r="J70" s="81"/>
      <c r="K70" s="105"/>
      <c r="L70" s="105"/>
      <c r="M70" s="105"/>
      <c r="N70" s="105"/>
      <c r="O70" s="81"/>
    </row>
    <row r="71" customFormat="false" ht="27.75" hidden="false" customHeight="true" outlineLevel="0" collapsed="false">
      <c r="A71" s="81"/>
      <c r="B71" s="80"/>
      <c r="C71" s="81"/>
      <c r="D71" s="81"/>
      <c r="E71" s="81"/>
      <c r="F71" s="80"/>
      <c r="G71" s="80"/>
      <c r="H71" s="80"/>
      <c r="I71" s="105"/>
      <c r="J71" s="81"/>
      <c r="K71" s="105"/>
      <c r="L71" s="105"/>
      <c r="M71" s="105"/>
      <c r="N71" s="105"/>
      <c r="O71" s="81"/>
    </row>
    <row r="72" customFormat="false" ht="27.75" hidden="false" customHeight="true" outlineLevel="0" collapsed="false">
      <c r="A72" s="81"/>
      <c r="B72" s="80"/>
      <c r="C72" s="81"/>
      <c r="D72" s="81"/>
      <c r="E72" s="81"/>
      <c r="F72" s="80"/>
      <c r="G72" s="80"/>
      <c r="H72" s="80"/>
      <c r="I72" s="105"/>
      <c r="J72" s="81"/>
      <c r="K72" s="105"/>
      <c r="L72" s="105"/>
      <c r="M72" s="105"/>
      <c r="N72" s="105"/>
      <c r="O72" s="81"/>
    </row>
    <row r="73" customFormat="false" ht="27.75" hidden="false" customHeight="true" outlineLevel="0" collapsed="false">
      <c r="A73" s="81"/>
      <c r="B73" s="80"/>
      <c r="C73" s="81"/>
      <c r="D73" s="81"/>
      <c r="E73" s="81"/>
      <c r="F73" s="80"/>
      <c r="G73" s="80"/>
      <c r="H73" s="80"/>
      <c r="I73" s="105"/>
      <c r="J73" s="81"/>
      <c r="K73" s="105"/>
      <c r="L73" s="105"/>
      <c r="M73" s="105"/>
      <c r="N73" s="105"/>
      <c r="O73" s="81"/>
    </row>
    <row r="74" customFormat="false" ht="27.75" hidden="false" customHeight="true" outlineLevel="0" collapsed="false">
      <c r="A74" s="81"/>
      <c r="B74" s="80"/>
      <c r="C74" s="81"/>
      <c r="D74" s="81"/>
      <c r="E74" s="81"/>
      <c r="F74" s="80"/>
      <c r="G74" s="80"/>
      <c r="H74" s="80"/>
      <c r="I74" s="105"/>
      <c r="J74" s="81"/>
      <c r="K74" s="105"/>
      <c r="L74" s="105"/>
      <c r="M74" s="105"/>
      <c r="N74" s="105"/>
      <c r="O74" s="81"/>
    </row>
    <row r="75" customFormat="false" ht="27.75" hidden="false" customHeight="true" outlineLevel="0" collapsed="false">
      <c r="A75" s="81"/>
      <c r="B75" s="80"/>
      <c r="C75" s="81"/>
      <c r="D75" s="81"/>
      <c r="E75" s="81"/>
      <c r="F75" s="80"/>
      <c r="G75" s="80"/>
      <c r="H75" s="80"/>
      <c r="I75" s="105"/>
      <c r="J75" s="81"/>
      <c r="K75" s="105"/>
      <c r="L75" s="105"/>
      <c r="M75" s="105"/>
      <c r="N75" s="105"/>
      <c r="O75" s="81"/>
    </row>
    <row r="76" customFormat="false" ht="27.75" hidden="false" customHeight="true" outlineLevel="0" collapsed="false">
      <c r="A76" s="81"/>
      <c r="B76" s="80"/>
      <c r="C76" s="81"/>
      <c r="D76" s="81"/>
      <c r="E76" s="81"/>
      <c r="F76" s="80"/>
      <c r="G76" s="80"/>
      <c r="H76" s="80"/>
      <c r="I76" s="105"/>
      <c r="J76" s="81"/>
      <c r="K76" s="105"/>
      <c r="L76" s="105"/>
      <c r="M76" s="105"/>
      <c r="N76" s="105"/>
      <c r="O76" s="81"/>
    </row>
    <row r="77" customFormat="false" ht="27.75" hidden="false" customHeight="true" outlineLevel="0" collapsed="false">
      <c r="A77" s="81"/>
      <c r="B77" s="80"/>
      <c r="C77" s="81"/>
      <c r="D77" s="81"/>
      <c r="E77" s="81"/>
      <c r="F77" s="80"/>
      <c r="G77" s="80"/>
      <c r="H77" s="80"/>
      <c r="I77" s="105"/>
      <c r="J77" s="81"/>
      <c r="K77" s="105"/>
      <c r="L77" s="105"/>
      <c r="M77" s="105"/>
      <c r="N77" s="105"/>
      <c r="O77" s="81"/>
    </row>
    <row r="78" customFormat="false" ht="27.75" hidden="false" customHeight="true" outlineLevel="0" collapsed="false">
      <c r="A78" s="81"/>
      <c r="B78" s="80"/>
      <c r="C78" s="81"/>
      <c r="D78" s="81"/>
      <c r="E78" s="81"/>
      <c r="F78" s="80"/>
      <c r="G78" s="80"/>
      <c r="H78" s="80"/>
      <c r="I78" s="105"/>
      <c r="J78" s="81"/>
      <c r="K78" s="105"/>
      <c r="L78" s="105"/>
      <c r="M78" s="105"/>
      <c r="N78" s="105"/>
      <c r="O78" s="81"/>
    </row>
    <row r="79" customFormat="false" ht="27.75" hidden="false" customHeight="true" outlineLevel="0" collapsed="false">
      <c r="A79" s="81"/>
      <c r="B79" s="80"/>
      <c r="C79" s="81"/>
      <c r="D79" s="81"/>
      <c r="E79" s="81"/>
      <c r="F79" s="80"/>
      <c r="G79" s="80"/>
      <c r="H79" s="80"/>
      <c r="I79" s="105"/>
      <c r="J79" s="81"/>
      <c r="K79" s="105"/>
      <c r="L79" s="105"/>
      <c r="M79" s="105"/>
      <c r="N79" s="105"/>
      <c r="O79" s="81"/>
    </row>
    <row r="80" customFormat="false" ht="27.75" hidden="false" customHeight="true" outlineLevel="0" collapsed="false">
      <c r="A80" s="81"/>
      <c r="B80" s="80"/>
      <c r="C80" s="81"/>
      <c r="D80" s="81"/>
      <c r="E80" s="81"/>
      <c r="F80" s="80"/>
      <c r="G80" s="80"/>
      <c r="H80" s="80"/>
      <c r="I80" s="105"/>
      <c r="J80" s="81"/>
      <c r="K80" s="105"/>
      <c r="L80" s="105"/>
      <c r="M80" s="105"/>
      <c r="N80" s="105"/>
      <c r="O80" s="81"/>
    </row>
    <row r="81" customFormat="false" ht="27.75" hidden="false" customHeight="true" outlineLevel="0" collapsed="false">
      <c r="A81" s="81"/>
      <c r="B81" s="80"/>
      <c r="C81" s="81"/>
      <c r="D81" s="81"/>
      <c r="E81" s="81"/>
      <c r="F81" s="80"/>
      <c r="G81" s="80"/>
      <c r="H81" s="80"/>
      <c r="I81" s="105"/>
      <c r="J81" s="81"/>
      <c r="K81" s="105"/>
      <c r="L81" s="105"/>
      <c r="M81" s="105"/>
      <c r="N81" s="105"/>
      <c r="O81" s="81"/>
    </row>
    <row r="82" customFormat="false" ht="27.75" hidden="false" customHeight="true" outlineLevel="0" collapsed="false">
      <c r="A82" s="81"/>
      <c r="B82" s="80"/>
      <c r="C82" s="81"/>
      <c r="D82" s="81"/>
      <c r="E82" s="81"/>
      <c r="F82" s="80"/>
      <c r="G82" s="80"/>
      <c r="H82" s="80"/>
      <c r="I82" s="105"/>
      <c r="J82" s="81"/>
      <c r="K82" s="105"/>
      <c r="L82" s="105"/>
      <c r="M82" s="105"/>
      <c r="N82" s="105"/>
      <c r="O82" s="81"/>
    </row>
    <row r="83" customFormat="false" ht="27.75" hidden="false" customHeight="true" outlineLevel="0" collapsed="false">
      <c r="A83" s="81"/>
      <c r="B83" s="80"/>
      <c r="C83" s="81"/>
      <c r="D83" s="81"/>
      <c r="E83" s="81"/>
      <c r="F83" s="80"/>
      <c r="G83" s="80"/>
      <c r="H83" s="80"/>
      <c r="I83" s="105"/>
      <c r="J83" s="81"/>
      <c r="K83" s="105"/>
      <c r="L83" s="105"/>
      <c r="M83" s="105"/>
      <c r="N83" s="105"/>
      <c r="O83" s="81"/>
    </row>
    <row r="84" customFormat="false" ht="27.75" hidden="false" customHeight="true" outlineLevel="0" collapsed="false">
      <c r="A84" s="81"/>
      <c r="B84" s="80"/>
      <c r="C84" s="81"/>
      <c r="D84" s="81"/>
      <c r="E84" s="81"/>
      <c r="F84" s="80"/>
      <c r="G84" s="80"/>
      <c r="H84" s="80"/>
      <c r="I84" s="105"/>
      <c r="J84" s="81"/>
      <c r="K84" s="105"/>
      <c r="L84" s="105"/>
      <c r="M84" s="105"/>
      <c r="N84" s="105"/>
      <c r="O84" s="81"/>
    </row>
    <row r="85" customFormat="false" ht="27.75" hidden="false" customHeight="true" outlineLevel="0" collapsed="false">
      <c r="A85" s="81"/>
      <c r="B85" s="80"/>
      <c r="C85" s="81"/>
      <c r="D85" s="81"/>
      <c r="E85" s="81"/>
      <c r="F85" s="80"/>
      <c r="G85" s="80"/>
      <c r="H85" s="80"/>
      <c r="I85" s="105"/>
      <c r="J85" s="81"/>
      <c r="K85" s="105"/>
      <c r="L85" s="105"/>
      <c r="M85" s="105"/>
      <c r="N85" s="105"/>
      <c r="O85" s="81"/>
    </row>
    <row r="86" customFormat="false" ht="27.75" hidden="false" customHeight="true" outlineLevel="0" collapsed="false">
      <c r="A86" s="81"/>
      <c r="B86" s="80"/>
      <c r="C86" s="81"/>
      <c r="D86" s="81"/>
      <c r="E86" s="81"/>
      <c r="F86" s="80"/>
      <c r="G86" s="80"/>
      <c r="H86" s="80"/>
      <c r="I86" s="105"/>
      <c r="J86" s="81"/>
      <c r="K86" s="105"/>
      <c r="L86" s="105"/>
      <c r="M86" s="105"/>
      <c r="N86" s="105"/>
      <c r="O86" s="81"/>
    </row>
    <row r="87" customFormat="false" ht="27.75" hidden="false" customHeight="true" outlineLevel="0" collapsed="false">
      <c r="A87" s="81"/>
      <c r="B87" s="80"/>
      <c r="C87" s="81"/>
      <c r="D87" s="81"/>
      <c r="E87" s="81"/>
      <c r="F87" s="80"/>
      <c r="G87" s="80"/>
      <c r="H87" s="80"/>
      <c r="I87" s="105"/>
      <c r="J87" s="81"/>
      <c r="K87" s="105"/>
      <c r="L87" s="105"/>
      <c r="M87" s="105"/>
      <c r="N87" s="105"/>
      <c r="O87" s="81"/>
    </row>
    <row r="88" customFormat="false" ht="27.75" hidden="false" customHeight="true" outlineLevel="0" collapsed="false">
      <c r="A88" s="81"/>
      <c r="B88" s="80"/>
      <c r="C88" s="81"/>
      <c r="D88" s="81"/>
      <c r="E88" s="81"/>
      <c r="F88" s="80"/>
      <c r="G88" s="80"/>
      <c r="H88" s="80"/>
      <c r="I88" s="105"/>
      <c r="J88" s="81"/>
      <c r="K88" s="105"/>
      <c r="L88" s="105"/>
      <c r="M88" s="105"/>
      <c r="N88" s="105"/>
      <c r="O88" s="81"/>
    </row>
    <row r="89" customFormat="false" ht="27.75" hidden="false" customHeight="true" outlineLevel="0" collapsed="false">
      <c r="A89" s="81"/>
      <c r="B89" s="80"/>
      <c r="C89" s="81"/>
      <c r="D89" s="81"/>
      <c r="E89" s="81"/>
      <c r="F89" s="80"/>
      <c r="G89" s="80"/>
      <c r="H89" s="80"/>
      <c r="I89" s="105"/>
      <c r="J89" s="81"/>
      <c r="K89" s="105"/>
      <c r="L89" s="105"/>
      <c r="M89" s="105"/>
      <c r="N89" s="105"/>
      <c r="O89" s="81"/>
    </row>
    <row r="90" customFormat="false" ht="27.75" hidden="false" customHeight="true" outlineLevel="0" collapsed="false">
      <c r="A90" s="81"/>
      <c r="B90" s="80"/>
      <c r="C90" s="81"/>
      <c r="D90" s="81"/>
      <c r="E90" s="81"/>
      <c r="F90" s="80"/>
      <c r="G90" s="80"/>
      <c r="H90" s="80"/>
      <c r="I90" s="105"/>
      <c r="J90" s="81"/>
      <c r="K90" s="105"/>
      <c r="L90" s="105"/>
      <c r="M90" s="105"/>
      <c r="N90" s="105"/>
      <c r="O90" s="81"/>
    </row>
    <row r="91" customFormat="false" ht="27.75" hidden="false" customHeight="true" outlineLevel="0" collapsed="false">
      <c r="A91" s="81"/>
      <c r="B91" s="80"/>
      <c r="C91" s="81"/>
      <c r="D91" s="81"/>
      <c r="E91" s="81"/>
      <c r="F91" s="80"/>
      <c r="G91" s="80"/>
      <c r="H91" s="80"/>
      <c r="I91" s="105"/>
      <c r="J91" s="81"/>
      <c r="K91" s="105"/>
      <c r="L91" s="105"/>
      <c r="M91" s="105"/>
      <c r="N91" s="105"/>
      <c r="O91" s="81"/>
    </row>
    <row r="92" customFormat="false" ht="27.75" hidden="false" customHeight="true" outlineLevel="0" collapsed="false">
      <c r="A92" s="81"/>
      <c r="B92" s="80"/>
      <c r="C92" s="81"/>
      <c r="D92" s="81"/>
      <c r="E92" s="81"/>
      <c r="F92" s="80"/>
      <c r="G92" s="80"/>
      <c r="H92" s="80"/>
      <c r="I92" s="105"/>
      <c r="J92" s="81"/>
      <c r="K92" s="105"/>
      <c r="L92" s="105"/>
      <c r="M92" s="105"/>
      <c r="N92" s="105"/>
      <c r="O92" s="81"/>
    </row>
    <row r="93" customFormat="false" ht="27.75" hidden="false" customHeight="true" outlineLevel="0" collapsed="false">
      <c r="A93" s="81"/>
      <c r="B93" s="80"/>
      <c r="C93" s="81"/>
      <c r="D93" s="81"/>
      <c r="E93" s="81"/>
      <c r="F93" s="80"/>
      <c r="G93" s="80"/>
      <c r="H93" s="80"/>
      <c r="I93" s="105"/>
      <c r="J93" s="81"/>
      <c r="K93" s="105"/>
      <c r="L93" s="105"/>
      <c r="M93" s="105"/>
      <c r="N93" s="105"/>
      <c r="O93" s="81"/>
    </row>
    <row r="94" customFormat="false" ht="27.75" hidden="false" customHeight="true" outlineLevel="0" collapsed="false">
      <c r="A94" s="81"/>
      <c r="B94" s="80"/>
      <c r="C94" s="81"/>
      <c r="D94" s="81"/>
      <c r="E94" s="81"/>
      <c r="F94" s="80"/>
      <c r="G94" s="80"/>
      <c r="H94" s="80"/>
      <c r="I94" s="105"/>
      <c r="J94" s="81"/>
      <c r="K94" s="105"/>
      <c r="L94" s="105"/>
      <c r="M94" s="105"/>
      <c r="N94" s="105"/>
      <c r="O94" s="81"/>
    </row>
    <row r="95" customFormat="false" ht="27.75" hidden="false" customHeight="true" outlineLevel="0" collapsed="false">
      <c r="A95" s="81"/>
      <c r="B95" s="80"/>
      <c r="C95" s="81"/>
      <c r="D95" s="81"/>
      <c r="E95" s="81"/>
      <c r="F95" s="80"/>
      <c r="G95" s="80"/>
      <c r="H95" s="80"/>
      <c r="I95" s="105"/>
      <c r="J95" s="81"/>
      <c r="K95" s="105"/>
      <c r="L95" s="105"/>
      <c r="M95" s="105"/>
      <c r="N95" s="105"/>
      <c r="O95" s="81"/>
    </row>
    <row r="96" customFormat="false" ht="27.75" hidden="false" customHeight="true" outlineLevel="0" collapsed="false">
      <c r="A96" s="81"/>
      <c r="B96" s="80"/>
      <c r="C96" s="81"/>
      <c r="D96" s="81"/>
      <c r="E96" s="81"/>
      <c r="F96" s="80"/>
      <c r="G96" s="80"/>
      <c r="H96" s="80"/>
      <c r="I96" s="105"/>
      <c r="J96" s="81"/>
      <c r="K96" s="105"/>
      <c r="L96" s="105"/>
      <c r="M96" s="105"/>
      <c r="N96" s="105"/>
      <c r="O96" s="81"/>
    </row>
    <row r="97" customFormat="false" ht="27.75" hidden="false" customHeight="true" outlineLevel="0" collapsed="false">
      <c r="A97" s="81"/>
      <c r="B97" s="80"/>
      <c r="C97" s="81"/>
      <c r="D97" s="81"/>
      <c r="E97" s="81"/>
      <c r="F97" s="80"/>
      <c r="G97" s="80"/>
      <c r="H97" s="80"/>
      <c r="I97" s="105"/>
      <c r="J97" s="81"/>
      <c r="K97" s="105"/>
      <c r="L97" s="105"/>
      <c r="M97" s="105"/>
      <c r="N97" s="105"/>
      <c r="O97" s="81"/>
    </row>
    <row r="98" customFormat="false" ht="27.75" hidden="false" customHeight="true" outlineLevel="0" collapsed="false">
      <c r="A98" s="81"/>
      <c r="B98" s="80"/>
      <c r="C98" s="81"/>
      <c r="D98" s="81"/>
      <c r="E98" s="81"/>
      <c r="F98" s="80"/>
      <c r="G98" s="80"/>
      <c r="H98" s="80"/>
      <c r="I98" s="105"/>
      <c r="J98" s="81"/>
      <c r="K98" s="105"/>
      <c r="L98" s="105"/>
      <c r="M98" s="105"/>
      <c r="N98" s="105"/>
      <c r="O98" s="81"/>
    </row>
    <row r="99" customFormat="false" ht="27.75" hidden="false" customHeight="true" outlineLevel="0" collapsed="false">
      <c r="A99" s="81"/>
      <c r="B99" s="80"/>
      <c r="C99" s="81"/>
      <c r="D99" s="81"/>
      <c r="E99" s="81"/>
      <c r="F99" s="80"/>
      <c r="G99" s="80"/>
      <c r="H99" s="80"/>
      <c r="I99" s="105"/>
      <c r="J99" s="81"/>
      <c r="K99" s="105"/>
      <c r="L99" s="105"/>
      <c r="M99" s="105"/>
      <c r="N99" s="105"/>
      <c r="O99" s="81"/>
    </row>
    <row r="100" customFormat="false" ht="27.75" hidden="false" customHeight="true" outlineLevel="0" collapsed="false">
      <c r="A100" s="81"/>
      <c r="B100" s="80"/>
      <c r="C100" s="81"/>
      <c r="D100" s="81"/>
      <c r="E100" s="81"/>
      <c r="F100" s="80"/>
      <c r="G100" s="80"/>
      <c r="H100" s="80"/>
      <c r="I100" s="105"/>
      <c r="J100" s="81"/>
      <c r="K100" s="105"/>
      <c r="L100" s="105"/>
      <c r="M100" s="105"/>
      <c r="N100" s="105"/>
      <c r="O100" s="81"/>
    </row>
    <row r="101" customFormat="false" ht="27.75" hidden="false" customHeight="true" outlineLevel="0" collapsed="false">
      <c r="A101" s="81"/>
      <c r="B101" s="80"/>
      <c r="C101" s="81"/>
      <c r="D101" s="81"/>
      <c r="E101" s="81"/>
      <c r="F101" s="80"/>
      <c r="G101" s="80"/>
      <c r="H101" s="80"/>
      <c r="I101" s="105"/>
      <c r="J101" s="81"/>
      <c r="K101" s="105"/>
      <c r="L101" s="105"/>
      <c r="M101" s="105"/>
      <c r="N101" s="105"/>
      <c r="O101" s="81"/>
    </row>
    <row r="102" customFormat="false" ht="27.75" hidden="false" customHeight="true" outlineLevel="0" collapsed="false">
      <c r="A102" s="81"/>
      <c r="B102" s="80"/>
      <c r="C102" s="81"/>
      <c r="D102" s="81"/>
      <c r="E102" s="81"/>
      <c r="F102" s="80"/>
      <c r="G102" s="80"/>
      <c r="H102" s="80"/>
      <c r="I102" s="105"/>
      <c r="J102" s="81"/>
      <c r="K102" s="105"/>
      <c r="L102" s="105"/>
      <c r="M102" s="105"/>
      <c r="N102" s="105"/>
      <c r="O102" s="81"/>
    </row>
    <row r="103" customFormat="false" ht="27.75" hidden="false" customHeight="true" outlineLevel="0" collapsed="false">
      <c r="A103" s="81"/>
      <c r="B103" s="80"/>
      <c r="C103" s="81"/>
      <c r="D103" s="81"/>
      <c r="E103" s="81"/>
      <c r="F103" s="80"/>
      <c r="G103" s="80"/>
      <c r="H103" s="80"/>
      <c r="I103" s="105"/>
      <c r="J103" s="81"/>
      <c r="K103" s="105"/>
      <c r="L103" s="105"/>
      <c r="M103" s="105"/>
      <c r="N103" s="105"/>
      <c r="O103" s="81"/>
    </row>
  </sheetData>
  <sheetProtection sheet="true" password="dd42" formatCells="false" formatColumns="false" formatRows="false" sort="false" autoFilter="false"/>
  <mergeCells count="3">
    <mergeCell ref="A1:O1"/>
    <mergeCell ref="B2:O2"/>
    <mergeCell ref="A12:F12"/>
  </mergeCells>
  <conditionalFormatting sqref="K4:K103">
    <cfRule type="cellIs" priority="2" operator="equal" aboveAverage="0" equalAverage="0" bottom="0" percent="0" rank="0" text="" dxfId="11">
      <formula>"No"</formula>
    </cfRule>
  </conditionalFormatting>
  <dataValidations count="3">
    <dataValidation allowBlank="true" error="Pick a value from the dropdown — free-typed values fall out of every report." errorStyle="stop" operator="between" prompt="Free-typed values fall out of every report — use the dropdown. If the value you need is missing, ask the manager to add it to the Lists sheet." promptTitle="Pick from the list" showDropDown="false" showErrorMessage="true" showInputMessage="true" sqref="F4:F103" type="list">
      <formula1>'START HERE'!$B$55:$B$64</formula1>
      <formula2>0</formula2>
    </dataValidation>
    <dataValidation allowBlank="true" error="Pick a value from the dropdown — free-typed values fall out of every report." errorStyle="stop" operator="between" prompt="Free-typed values fall out of every report — use the dropdown. If the value you need is missing, ask the manager to add it to the Lists sheet." promptTitle="Pick from the list" showDropDown="false" showErrorMessage="true" showInputMessage="true" sqref="G4:G103" type="list">
      <formula1>Lists!$I$4:$I$10</formula1>
      <formula2>0</formula2>
    </dataValidation>
    <dataValidation allowBlank="true" error="Pick a value from the dropdown — free-typed values fall out of every report." errorStyle="stop" operator="between" prompt="Free-typed values fall out of every report — use the dropdown. If the value you need is missing, ask the manager to add it to the Lists sheet." promptTitle="Pick from the list" showDropDown="false" showErrorMessage="true" showInputMessage="true" sqref="I4:I103 K4:K103" type="list">
      <formula1>Lists!$C$4:$C$6</formula1>
      <formula2>0</formula2>
    </dataValidation>
  </dataValidations>
  <hyperlinks>
    <hyperlink ref="A2" location="'MAP'!A1" display="◀  MAP"/>
  </hyperlinks>
  <printOptions headings="false" gridLines="false" gridLinesSet="true" horizontalCentered="false" verticalCentered="false"/>
  <pageMargins left="0.4" right="0.4" top="0.55" bottom="0.55" header="0.511811023622047" footer="0.3"/>
  <pageSetup paperSize="1" scale="100" fitToWidth="1" fitToHeight="0" pageOrder="downThenOver" orientation="landscape" blackAndWhite="false" draft="false" cellComments="none" horizontalDpi="300" verticalDpi="300" copies="1"/>
  <headerFooter differentFirst="false" differentOddEven="false">
    <oddHeader/>
    <oddFooter>&amp;L&amp;7 &amp;K808080PCI AI  —  Growth OS&amp;R&amp;7 &amp;K808080Page &amp;P of &amp;N</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true"/>
  </sheetPr>
  <dimension ref="A1:P9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5390625" defaultRowHeight="15" zeroHeight="false" outlineLevelRow="0" outlineLevelCol="0"/>
  <cols>
    <col collapsed="false" customWidth="true" hidden="false" outlineLevel="0" max="1" min="1" style="0" width="34"/>
    <col collapsed="false" customWidth="true" hidden="false" outlineLevel="0" max="2" min="2" style="0" width="11"/>
    <col collapsed="false" customWidth="true" hidden="false" outlineLevel="0" max="3" min="3" style="0" width="12"/>
    <col collapsed="false" customWidth="true" hidden="false" outlineLevel="0" max="4" min="4" style="0" width="8"/>
    <col collapsed="false" customWidth="true" hidden="false" outlineLevel="0" max="5" min="5" style="0" width="11"/>
    <col collapsed="false" customWidth="true" hidden="false" outlineLevel="0" max="6" min="6" style="0" width="10"/>
    <col collapsed="false" customWidth="true" hidden="false" outlineLevel="0" max="7" min="7" style="0" width="44"/>
    <col collapsed="false" customWidth="true" hidden="false" outlineLevel="0" max="8" min="8" style="0" width="34"/>
    <col collapsed="false" customWidth="true" hidden="false" outlineLevel="0" max="9" min="9" style="0" width="8"/>
    <col collapsed="false" customWidth="true" hidden="false" outlineLevel="0" max="10" min="10" style="0" width="7"/>
    <col collapsed="false" customWidth="true" hidden="false" outlineLevel="0" max="11" min="11" style="0" width="14"/>
    <col collapsed="false" customWidth="true" hidden="false" outlineLevel="0" max="12" min="12" style="0" width="17"/>
    <col collapsed="false" customWidth="true" hidden="false" outlineLevel="0" max="13" min="13" style="0" width="26"/>
    <col collapsed="false" customWidth="true" hidden="false" outlineLevel="0" max="14" min="14" style="0" width="22"/>
    <col collapsed="false" customWidth="true" hidden="false" outlineLevel="0" max="15" min="15" style="0" width="26"/>
    <col collapsed="false" customWidth="true" hidden="false" outlineLevel="0" max="16" min="16" style="0" width="16"/>
  </cols>
  <sheetData>
    <row r="1" customFormat="false" ht="25.5" hidden="false" customHeight="true" outlineLevel="0" collapsed="false">
      <c r="A1" s="48" t="s">
        <v>1761</v>
      </c>
      <c r="B1" s="48"/>
      <c r="C1" s="48"/>
      <c r="D1" s="48"/>
      <c r="E1" s="48"/>
      <c r="F1" s="48"/>
      <c r="G1" s="48"/>
      <c r="H1" s="48"/>
      <c r="I1" s="48"/>
      <c r="J1" s="48"/>
      <c r="K1" s="48"/>
      <c r="L1" s="48"/>
      <c r="M1" s="48"/>
      <c r="N1" s="48"/>
    </row>
    <row r="2" customFormat="false" ht="24" hidden="false" customHeight="true" outlineLevel="0" collapsed="false">
      <c r="A2" s="3" t="s">
        <v>1</v>
      </c>
      <c r="B2" s="49" t="s">
        <v>1762</v>
      </c>
      <c r="C2" s="49"/>
      <c r="D2" s="49"/>
      <c r="E2" s="49"/>
      <c r="F2" s="49"/>
      <c r="G2" s="49"/>
      <c r="H2" s="49"/>
      <c r="I2" s="49"/>
      <c r="J2" s="49"/>
      <c r="K2" s="49"/>
      <c r="L2" s="49"/>
      <c r="M2" s="49"/>
      <c r="N2" s="49"/>
    </row>
    <row r="3" customFormat="false" ht="21.75" hidden="false" customHeight="true" outlineLevel="0" collapsed="false">
      <c r="A3" s="44" t="s">
        <v>1763</v>
      </c>
      <c r="B3" s="44" t="s">
        <v>1764</v>
      </c>
      <c r="C3" s="44" t="s">
        <v>1765</v>
      </c>
      <c r="D3" s="44" t="s">
        <v>1766</v>
      </c>
      <c r="E3" s="44" t="s">
        <v>1767</v>
      </c>
      <c r="F3" s="44" t="s">
        <v>1768</v>
      </c>
      <c r="G3" s="44" t="s">
        <v>1769</v>
      </c>
      <c r="H3" s="44" t="s">
        <v>1770</v>
      </c>
      <c r="I3" s="44" t="s">
        <v>571</v>
      </c>
      <c r="J3" s="44" t="s">
        <v>1771</v>
      </c>
      <c r="K3" s="44" t="s">
        <v>1018</v>
      </c>
      <c r="L3" s="44" t="s">
        <v>1019</v>
      </c>
      <c r="M3" s="44" t="s">
        <v>1551</v>
      </c>
      <c r="N3" s="44" t="s">
        <v>1507</v>
      </c>
      <c r="O3" s="44" t="s">
        <v>1772</v>
      </c>
      <c r="P3" s="44" t="s">
        <v>1731</v>
      </c>
    </row>
    <row r="4" customFormat="false" ht="25.5" hidden="false" customHeight="true" outlineLevel="0" collapsed="false">
      <c r="A4" s="143" t="s">
        <v>1773</v>
      </c>
      <c r="B4" s="144" t="s">
        <v>1774</v>
      </c>
      <c r="C4" s="144" t="s">
        <v>1775</v>
      </c>
      <c r="D4" s="144" t="s">
        <v>1776</v>
      </c>
      <c r="E4" s="144" t="s">
        <v>1654</v>
      </c>
      <c r="F4" s="145" t="s">
        <v>1777</v>
      </c>
      <c r="G4" s="146" t="s">
        <v>1778</v>
      </c>
      <c r="H4" s="146" t="s">
        <v>1779</v>
      </c>
      <c r="I4" s="147" t="s">
        <v>1780</v>
      </c>
      <c r="J4" s="148" t="s">
        <v>1781</v>
      </c>
      <c r="K4" s="46"/>
      <c r="L4" s="46"/>
      <c r="M4" s="46"/>
      <c r="N4" s="46"/>
      <c r="O4" s="146" t="s">
        <v>1757</v>
      </c>
      <c r="P4" s="145" t="s">
        <v>1782</v>
      </c>
    </row>
    <row r="5" customFormat="false" ht="25.5" hidden="false" customHeight="true" outlineLevel="0" collapsed="false">
      <c r="A5" s="149" t="s">
        <v>1783</v>
      </c>
      <c r="B5" s="150" t="s">
        <v>1774</v>
      </c>
      <c r="C5" s="150" t="s">
        <v>1775</v>
      </c>
      <c r="D5" s="150" t="s">
        <v>1776</v>
      </c>
      <c r="E5" s="150" t="s">
        <v>1784</v>
      </c>
      <c r="F5" s="151" t="s">
        <v>1785</v>
      </c>
      <c r="G5" s="152" t="s">
        <v>1786</v>
      </c>
      <c r="H5" s="152" t="s">
        <v>1787</v>
      </c>
      <c r="I5" s="153" t="s">
        <v>1788</v>
      </c>
      <c r="J5" s="154"/>
      <c r="K5" s="46"/>
      <c r="L5" s="46"/>
      <c r="M5" s="46"/>
      <c r="N5" s="46"/>
      <c r="O5" s="152" t="s">
        <v>1757</v>
      </c>
      <c r="P5" s="151" t="s">
        <v>1789</v>
      </c>
    </row>
    <row r="6" customFormat="false" ht="25.5" hidden="false" customHeight="true" outlineLevel="0" collapsed="false">
      <c r="A6" s="143" t="s">
        <v>1790</v>
      </c>
      <c r="B6" s="144" t="s">
        <v>1774</v>
      </c>
      <c r="C6" s="144" t="s">
        <v>1775</v>
      </c>
      <c r="D6" s="144" t="s">
        <v>1776</v>
      </c>
      <c r="E6" s="144" t="s">
        <v>1784</v>
      </c>
      <c r="F6" s="145" t="s">
        <v>1785</v>
      </c>
      <c r="G6" s="146" t="s">
        <v>1786</v>
      </c>
      <c r="H6" s="146" t="s">
        <v>1791</v>
      </c>
      <c r="I6" s="147" t="s">
        <v>1788</v>
      </c>
      <c r="J6" s="148"/>
      <c r="K6" s="46"/>
      <c r="L6" s="46"/>
      <c r="M6" s="46"/>
      <c r="N6" s="46"/>
      <c r="O6" s="146" t="s">
        <v>1757</v>
      </c>
      <c r="P6" s="145" t="s">
        <v>1792</v>
      </c>
    </row>
    <row r="7" customFormat="false" ht="25.5" hidden="false" customHeight="true" outlineLevel="0" collapsed="false">
      <c r="A7" s="149" t="s">
        <v>1793</v>
      </c>
      <c r="B7" s="150" t="s">
        <v>1794</v>
      </c>
      <c r="C7" s="150" t="s">
        <v>1795</v>
      </c>
      <c r="D7" s="150" t="s">
        <v>1796</v>
      </c>
      <c r="E7" s="150" t="s">
        <v>1797</v>
      </c>
      <c r="F7" s="151" t="s">
        <v>1777</v>
      </c>
      <c r="G7" s="152" t="s">
        <v>1798</v>
      </c>
      <c r="H7" s="152" t="s">
        <v>1799</v>
      </c>
      <c r="I7" s="153" t="s">
        <v>1788</v>
      </c>
      <c r="J7" s="154" t="s">
        <v>1781</v>
      </c>
      <c r="K7" s="46"/>
      <c r="L7" s="46"/>
      <c r="M7" s="46"/>
      <c r="N7" s="46"/>
      <c r="O7" s="152" t="s">
        <v>1757</v>
      </c>
      <c r="P7" s="151" t="s">
        <v>1800</v>
      </c>
    </row>
    <row r="8" customFormat="false" ht="25.5" hidden="false" customHeight="true" outlineLevel="0" collapsed="false">
      <c r="A8" s="143" t="s">
        <v>1801</v>
      </c>
      <c r="B8" s="144" t="s">
        <v>1794</v>
      </c>
      <c r="C8" s="144" t="s">
        <v>1795</v>
      </c>
      <c r="D8" s="144" t="s">
        <v>1796</v>
      </c>
      <c r="E8" s="144" t="s">
        <v>1797</v>
      </c>
      <c r="F8" s="145" t="s">
        <v>1777</v>
      </c>
      <c r="G8" s="146" t="s">
        <v>1802</v>
      </c>
      <c r="H8" s="146" t="s">
        <v>1803</v>
      </c>
      <c r="I8" s="147" t="s">
        <v>1788</v>
      </c>
      <c r="J8" s="148" t="s">
        <v>1781</v>
      </c>
      <c r="K8" s="46"/>
      <c r="L8" s="46"/>
      <c r="M8" s="46"/>
      <c r="N8" s="46"/>
      <c r="O8" s="146" t="s">
        <v>1757</v>
      </c>
      <c r="P8" s="145" t="s">
        <v>1804</v>
      </c>
    </row>
    <row r="9" customFormat="false" ht="25.5" hidden="false" customHeight="true" outlineLevel="0" collapsed="false">
      <c r="A9" s="149" t="s">
        <v>1805</v>
      </c>
      <c r="B9" s="150" t="s">
        <v>1794</v>
      </c>
      <c r="C9" s="150" t="s">
        <v>1795</v>
      </c>
      <c r="D9" s="150" t="s">
        <v>1796</v>
      </c>
      <c r="E9" s="150" t="s">
        <v>1654</v>
      </c>
      <c r="F9" s="151" t="s">
        <v>1777</v>
      </c>
      <c r="G9" s="152" t="s">
        <v>1806</v>
      </c>
      <c r="H9" s="152" t="s">
        <v>1807</v>
      </c>
      <c r="I9" s="153" t="s">
        <v>1808</v>
      </c>
      <c r="J9" s="154"/>
      <c r="K9" s="46"/>
      <c r="L9" s="46"/>
      <c r="M9" s="46"/>
      <c r="N9" s="46"/>
      <c r="O9" s="152" t="s">
        <v>1757</v>
      </c>
      <c r="P9" s="151" t="s">
        <v>1809</v>
      </c>
    </row>
    <row r="10" customFormat="false" ht="25.5" hidden="false" customHeight="true" outlineLevel="0" collapsed="false">
      <c r="A10" s="143" t="s">
        <v>1810</v>
      </c>
      <c r="B10" s="144" t="s">
        <v>1794</v>
      </c>
      <c r="C10" s="144" t="s">
        <v>1811</v>
      </c>
      <c r="D10" s="144" t="s">
        <v>1776</v>
      </c>
      <c r="E10" s="144" t="s">
        <v>1654</v>
      </c>
      <c r="F10" s="145" t="s">
        <v>1654</v>
      </c>
      <c r="G10" s="146" t="s">
        <v>1812</v>
      </c>
      <c r="H10" s="146" t="s">
        <v>1813</v>
      </c>
      <c r="I10" s="147" t="s">
        <v>1788</v>
      </c>
      <c r="J10" s="148" t="s">
        <v>1781</v>
      </c>
      <c r="K10" s="46"/>
      <c r="L10" s="46"/>
      <c r="M10" s="46"/>
      <c r="N10" s="46"/>
      <c r="O10" s="146" t="s">
        <v>1757</v>
      </c>
      <c r="P10" s="145" t="s">
        <v>1814</v>
      </c>
    </row>
    <row r="11" customFormat="false" ht="25.5" hidden="false" customHeight="true" outlineLevel="0" collapsed="false">
      <c r="A11" s="149" t="s">
        <v>1815</v>
      </c>
      <c r="B11" s="150" t="s">
        <v>1794</v>
      </c>
      <c r="C11" s="150" t="s">
        <v>1811</v>
      </c>
      <c r="D11" s="150" t="s">
        <v>1776</v>
      </c>
      <c r="E11" s="150" t="s">
        <v>1654</v>
      </c>
      <c r="F11" s="151" t="s">
        <v>1654</v>
      </c>
      <c r="G11" s="152" t="s">
        <v>1816</v>
      </c>
      <c r="H11" s="152" t="s">
        <v>1817</v>
      </c>
      <c r="I11" s="153" t="s">
        <v>1788</v>
      </c>
      <c r="J11" s="154"/>
      <c r="K11" s="46"/>
      <c r="L11" s="46"/>
      <c r="M11" s="46"/>
      <c r="N11" s="46"/>
      <c r="O11" s="152" t="s">
        <v>1757</v>
      </c>
      <c r="P11" s="151" t="s">
        <v>1818</v>
      </c>
    </row>
    <row r="12" customFormat="false" ht="25.5" hidden="false" customHeight="true" outlineLevel="0" collapsed="false">
      <c r="A12" s="143" t="s">
        <v>1819</v>
      </c>
      <c r="B12" s="144" t="s">
        <v>1794</v>
      </c>
      <c r="C12" s="144" t="s">
        <v>1795</v>
      </c>
      <c r="D12" s="144" t="s">
        <v>1776</v>
      </c>
      <c r="E12" s="144" t="s">
        <v>1654</v>
      </c>
      <c r="F12" s="145" t="s">
        <v>1654</v>
      </c>
      <c r="G12" s="146" t="s">
        <v>1820</v>
      </c>
      <c r="H12" s="146" t="s">
        <v>1821</v>
      </c>
      <c r="I12" s="147" t="s">
        <v>1788</v>
      </c>
      <c r="J12" s="148"/>
      <c r="K12" s="46"/>
      <c r="L12" s="46"/>
      <c r="M12" s="46"/>
      <c r="N12" s="46"/>
      <c r="O12" s="146" t="s">
        <v>1757</v>
      </c>
      <c r="P12" s="145" t="s">
        <v>1822</v>
      </c>
    </row>
    <row r="13" customFormat="false" ht="25.5" hidden="false" customHeight="true" outlineLevel="0" collapsed="false">
      <c r="A13" s="149" t="s">
        <v>1823</v>
      </c>
      <c r="B13" s="150" t="s">
        <v>1794</v>
      </c>
      <c r="C13" s="150" t="s">
        <v>1795</v>
      </c>
      <c r="D13" s="150" t="s">
        <v>1776</v>
      </c>
      <c r="E13" s="150" t="s">
        <v>1784</v>
      </c>
      <c r="F13" s="151" t="s">
        <v>1785</v>
      </c>
      <c r="G13" s="152" t="s">
        <v>1824</v>
      </c>
      <c r="H13" s="152" t="s">
        <v>1825</v>
      </c>
      <c r="I13" s="153" t="s">
        <v>1788</v>
      </c>
      <c r="J13" s="154"/>
      <c r="K13" s="46"/>
      <c r="L13" s="46"/>
      <c r="M13" s="46"/>
      <c r="N13" s="46"/>
      <c r="O13" s="152" t="s">
        <v>1757</v>
      </c>
      <c r="P13" s="151" t="s">
        <v>1826</v>
      </c>
    </row>
    <row r="14" customFormat="false" ht="25.5" hidden="false" customHeight="true" outlineLevel="0" collapsed="false">
      <c r="A14" s="143" t="s">
        <v>1827</v>
      </c>
      <c r="B14" s="144" t="s">
        <v>1794</v>
      </c>
      <c r="C14" s="144" t="s">
        <v>1795</v>
      </c>
      <c r="D14" s="144" t="s">
        <v>1796</v>
      </c>
      <c r="E14" s="144" t="s">
        <v>1784</v>
      </c>
      <c r="F14" s="145" t="s">
        <v>1654</v>
      </c>
      <c r="G14" s="146" t="s">
        <v>1828</v>
      </c>
      <c r="H14" s="146" t="s">
        <v>1829</v>
      </c>
      <c r="I14" s="147" t="s">
        <v>1788</v>
      </c>
      <c r="J14" s="148"/>
      <c r="K14" s="46"/>
      <c r="L14" s="46"/>
      <c r="M14" s="46"/>
      <c r="N14" s="46"/>
      <c r="O14" s="146" t="s">
        <v>1757</v>
      </c>
      <c r="P14" s="145" t="s">
        <v>1830</v>
      </c>
    </row>
    <row r="15" customFormat="false" ht="25.5" hidden="false" customHeight="true" outlineLevel="0" collapsed="false">
      <c r="A15" s="149" t="s">
        <v>1831</v>
      </c>
      <c r="B15" s="150" t="s">
        <v>1832</v>
      </c>
      <c r="C15" s="150" t="s">
        <v>1795</v>
      </c>
      <c r="D15" s="150" t="s">
        <v>1776</v>
      </c>
      <c r="E15" s="150" t="s">
        <v>1654</v>
      </c>
      <c r="F15" s="151" t="s">
        <v>1654</v>
      </c>
      <c r="G15" s="152" t="s">
        <v>1833</v>
      </c>
      <c r="H15" s="152" t="s">
        <v>1834</v>
      </c>
      <c r="I15" s="153" t="s">
        <v>1780</v>
      </c>
      <c r="J15" s="154" t="s">
        <v>1781</v>
      </c>
      <c r="K15" s="46"/>
      <c r="L15" s="46"/>
      <c r="M15" s="46"/>
      <c r="N15" s="46"/>
      <c r="O15" s="152" t="s">
        <v>1757</v>
      </c>
      <c r="P15" s="151" t="s">
        <v>1835</v>
      </c>
    </row>
    <row r="16" customFormat="false" ht="25.5" hidden="false" customHeight="true" outlineLevel="0" collapsed="false">
      <c r="A16" s="143" t="s">
        <v>1836</v>
      </c>
      <c r="B16" s="144" t="s">
        <v>1832</v>
      </c>
      <c r="C16" s="144" t="s">
        <v>1795</v>
      </c>
      <c r="D16" s="144" t="s">
        <v>1776</v>
      </c>
      <c r="E16" s="144" t="s">
        <v>1654</v>
      </c>
      <c r="F16" s="145" t="s">
        <v>1654</v>
      </c>
      <c r="G16" s="146" t="s">
        <v>1837</v>
      </c>
      <c r="H16" s="146" t="s">
        <v>1838</v>
      </c>
      <c r="I16" s="147" t="s">
        <v>1788</v>
      </c>
      <c r="J16" s="148"/>
      <c r="K16" s="46"/>
      <c r="L16" s="46"/>
      <c r="M16" s="46"/>
      <c r="N16" s="46"/>
      <c r="O16" s="146" t="s">
        <v>1757</v>
      </c>
      <c r="P16" s="145" t="s">
        <v>1839</v>
      </c>
    </row>
    <row r="17" customFormat="false" ht="25.5" hidden="false" customHeight="true" outlineLevel="0" collapsed="false">
      <c r="A17" s="149" t="s">
        <v>1840</v>
      </c>
      <c r="B17" s="150" t="s">
        <v>1832</v>
      </c>
      <c r="C17" s="150" t="s">
        <v>1841</v>
      </c>
      <c r="D17" s="150" t="s">
        <v>1842</v>
      </c>
      <c r="E17" s="150" t="s">
        <v>1654</v>
      </c>
      <c r="F17" s="151" t="s">
        <v>1654</v>
      </c>
      <c r="G17" s="152" t="s">
        <v>1843</v>
      </c>
      <c r="H17" s="152" t="s">
        <v>1844</v>
      </c>
      <c r="I17" s="153" t="s">
        <v>1788</v>
      </c>
      <c r="J17" s="154" t="s">
        <v>1781</v>
      </c>
      <c r="K17" s="46"/>
      <c r="L17" s="46"/>
      <c r="M17" s="46"/>
      <c r="N17" s="46"/>
      <c r="O17" s="152" t="s">
        <v>1757</v>
      </c>
      <c r="P17" s="151" t="s">
        <v>1845</v>
      </c>
    </row>
    <row r="18" customFormat="false" ht="25.5" hidden="false" customHeight="true" outlineLevel="0" collapsed="false">
      <c r="A18" s="143" t="s">
        <v>1846</v>
      </c>
      <c r="B18" s="144" t="s">
        <v>1832</v>
      </c>
      <c r="C18" s="144" t="s">
        <v>1841</v>
      </c>
      <c r="D18" s="144" t="s">
        <v>1842</v>
      </c>
      <c r="E18" s="144" t="s">
        <v>1654</v>
      </c>
      <c r="F18" s="145" t="s">
        <v>1654</v>
      </c>
      <c r="G18" s="146" t="s">
        <v>1847</v>
      </c>
      <c r="H18" s="146" t="s">
        <v>1848</v>
      </c>
      <c r="I18" s="147" t="s">
        <v>1808</v>
      </c>
      <c r="J18" s="148"/>
      <c r="K18" s="46"/>
      <c r="L18" s="46"/>
      <c r="M18" s="46"/>
      <c r="N18" s="46"/>
      <c r="O18" s="146" t="s">
        <v>1757</v>
      </c>
      <c r="P18" s="145" t="s">
        <v>1849</v>
      </c>
    </row>
    <row r="19" customFormat="false" ht="25.5" hidden="false" customHeight="true" outlineLevel="0" collapsed="false">
      <c r="A19" s="149" t="s">
        <v>1850</v>
      </c>
      <c r="B19" s="150" t="s">
        <v>1832</v>
      </c>
      <c r="C19" s="150" t="s">
        <v>1841</v>
      </c>
      <c r="D19" s="150" t="s">
        <v>1842</v>
      </c>
      <c r="E19" s="150" t="s">
        <v>1797</v>
      </c>
      <c r="F19" s="151" t="s">
        <v>1777</v>
      </c>
      <c r="G19" s="152" t="s">
        <v>1851</v>
      </c>
      <c r="H19" s="152" t="s">
        <v>1852</v>
      </c>
      <c r="I19" s="153" t="s">
        <v>1808</v>
      </c>
      <c r="J19" s="154"/>
      <c r="K19" s="46"/>
      <c r="L19" s="46"/>
      <c r="M19" s="46"/>
      <c r="N19" s="46"/>
      <c r="O19" s="152" t="s">
        <v>1757</v>
      </c>
      <c r="P19" s="151" t="s">
        <v>1853</v>
      </c>
    </row>
    <row r="20" customFormat="false" ht="25.5" hidden="false" customHeight="true" outlineLevel="0" collapsed="false">
      <c r="A20" s="143" t="s">
        <v>1854</v>
      </c>
      <c r="B20" s="144" t="s">
        <v>1832</v>
      </c>
      <c r="C20" s="144" t="s">
        <v>1795</v>
      </c>
      <c r="D20" s="144" t="s">
        <v>1776</v>
      </c>
      <c r="E20" s="144" t="s">
        <v>1654</v>
      </c>
      <c r="F20" s="145" t="s">
        <v>1785</v>
      </c>
      <c r="G20" s="146" t="s">
        <v>1855</v>
      </c>
      <c r="H20" s="146" t="s">
        <v>1856</v>
      </c>
      <c r="I20" s="147" t="s">
        <v>1780</v>
      </c>
      <c r="J20" s="148" t="s">
        <v>1781</v>
      </c>
      <c r="K20" s="46"/>
      <c r="L20" s="46"/>
      <c r="M20" s="46"/>
      <c r="N20" s="46"/>
      <c r="O20" s="146" t="s">
        <v>1757</v>
      </c>
      <c r="P20" s="145" t="s">
        <v>1857</v>
      </c>
    </row>
    <row r="21" customFormat="false" ht="25.5" hidden="false" customHeight="true" outlineLevel="0" collapsed="false">
      <c r="A21" s="149" t="s">
        <v>1858</v>
      </c>
      <c r="B21" s="150" t="s">
        <v>1832</v>
      </c>
      <c r="C21" s="150" t="s">
        <v>1795</v>
      </c>
      <c r="D21" s="150" t="s">
        <v>1776</v>
      </c>
      <c r="E21" s="150" t="s">
        <v>1654</v>
      </c>
      <c r="F21" s="151" t="s">
        <v>1654</v>
      </c>
      <c r="G21" s="152" t="s">
        <v>1859</v>
      </c>
      <c r="H21" s="152" t="s">
        <v>1860</v>
      </c>
      <c r="I21" s="153" t="s">
        <v>1788</v>
      </c>
      <c r="J21" s="154"/>
      <c r="K21" s="46"/>
      <c r="L21" s="46"/>
      <c r="M21" s="46"/>
      <c r="N21" s="46"/>
      <c r="O21" s="152" t="s">
        <v>1757</v>
      </c>
      <c r="P21" s="151" t="s">
        <v>1861</v>
      </c>
    </row>
    <row r="22" customFormat="false" ht="25.5" hidden="false" customHeight="true" outlineLevel="0" collapsed="false">
      <c r="A22" s="143" t="s">
        <v>1862</v>
      </c>
      <c r="B22" s="144" t="s">
        <v>1832</v>
      </c>
      <c r="C22" s="144" t="s">
        <v>1795</v>
      </c>
      <c r="D22" s="144" t="s">
        <v>1776</v>
      </c>
      <c r="E22" s="144" t="s">
        <v>1654</v>
      </c>
      <c r="F22" s="145" t="s">
        <v>1654</v>
      </c>
      <c r="G22" s="146" t="s">
        <v>1863</v>
      </c>
      <c r="H22" s="146" t="s">
        <v>1864</v>
      </c>
      <c r="I22" s="147" t="s">
        <v>1788</v>
      </c>
      <c r="J22" s="148"/>
      <c r="K22" s="46"/>
      <c r="L22" s="46"/>
      <c r="M22" s="46"/>
      <c r="N22" s="46"/>
      <c r="O22" s="146" t="s">
        <v>1757</v>
      </c>
      <c r="P22" s="145" t="s">
        <v>1865</v>
      </c>
    </row>
    <row r="23" customFormat="false" ht="25.5" hidden="false" customHeight="true" outlineLevel="0" collapsed="false">
      <c r="A23" s="149" t="s">
        <v>1866</v>
      </c>
      <c r="B23" s="150" t="s">
        <v>1867</v>
      </c>
      <c r="C23" s="150" t="s">
        <v>1795</v>
      </c>
      <c r="D23" s="150" t="s">
        <v>1796</v>
      </c>
      <c r="E23" s="150" t="s">
        <v>1654</v>
      </c>
      <c r="F23" s="151" t="s">
        <v>1654</v>
      </c>
      <c r="G23" s="152" t="s">
        <v>1868</v>
      </c>
      <c r="H23" s="152" t="s">
        <v>1869</v>
      </c>
      <c r="I23" s="153" t="s">
        <v>1788</v>
      </c>
      <c r="J23" s="154"/>
      <c r="K23" s="46"/>
      <c r="L23" s="46"/>
      <c r="M23" s="46"/>
      <c r="N23" s="46"/>
      <c r="O23" s="152" t="s">
        <v>1757</v>
      </c>
      <c r="P23" s="151" t="s">
        <v>1870</v>
      </c>
    </row>
    <row r="24" customFormat="false" ht="25.5" hidden="false" customHeight="true" outlineLevel="0" collapsed="false">
      <c r="A24" s="143" t="s">
        <v>1871</v>
      </c>
      <c r="B24" s="144" t="s">
        <v>1832</v>
      </c>
      <c r="C24" s="144" t="s">
        <v>1795</v>
      </c>
      <c r="D24" s="144" t="s">
        <v>1796</v>
      </c>
      <c r="E24" s="144" t="s">
        <v>1654</v>
      </c>
      <c r="F24" s="145" t="s">
        <v>1777</v>
      </c>
      <c r="G24" s="146" t="s">
        <v>1872</v>
      </c>
      <c r="H24" s="146" t="s">
        <v>1873</v>
      </c>
      <c r="I24" s="147" t="s">
        <v>1808</v>
      </c>
      <c r="J24" s="148"/>
      <c r="K24" s="46"/>
      <c r="L24" s="46"/>
      <c r="M24" s="46"/>
      <c r="N24" s="46"/>
      <c r="O24" s="146" t="s">
        <v>1757</v>
      </c>
      <c r="P24" s="145" t="s">
        <v>1874</v>
      </c>
    </row>
    <row r="25" customFormat="false" ht="25.5" hidden="false" customHeight="true" outlineLevel="0" collapsed="false">
      <c r="A25" s="149" t="s">
        <v>1875</v>
      </c>
      <c r="B25" s="150" t="s">
        <v>1832</v>
      </c>
      <c r="C25" s="150" t="s">
        <v>1795</v>
      </c>
      <c r="D25" s="150" t="s">
        <v>1796</v>
      </c>
      <c r="E25" s="150" t="s">
        <v>1654</v>
      </c>
      <c r="F25" s="151" t="s">
        <v>1654</v>
      </c>
      <c r="G25" s="152" t="s">
        <v>1876</v>
      </c>
      <c r="H25" s="152" t="s">
        <v>1877</v>
      </c>
      <c r="I25" s="153" t="s">
        <v>1808</v>
      </c>
      <c r="J25" s="154" t="s">
        <v>1781</v>
      </c>
      <c r="K25" s="46"/>
      <c r="L25" s="46"/>
      <c r="M25" s="46"/>
      <c r="N25" s="46"/>
      <c r="O25" s="152" t="s">
        <v>1757</v>
      </c>
      <c r="P25" s="151" t="s">
        <v>1878</v>
      </c>
    </row>
    <row r="26" customFormat="false" ht="25.5" hidden="false" customHeight="true" outlineLevel="0" collapsed="false">
      <c r="A26" s="143" t="s">
        <v>1879</v>
      </c>
      <c r="B26" s="144" t="s">
        <v>1832</v>
      </c>
      <c r="C26" s="144" t="s">
        <v>1795</v>
      </c>
      <c r="D26" s="144" t="s">
        <v>1796</v>
      </c>
      <c r="E26" s="144" t="s">
        <v>1797</v>
      </c>
      <c r="F26" s="145" t="s">
        <v>1777</v>
      </c>
      <c r="G26" s="146" t="s">
        <v>1880</v>
      </c>
      <c r="H26" s="146" t="s">
        <v>1881</v>
      </c>
      <c r="I26" s="147" t="s">
        <v>1808</v>
      </c>
      <c r="J26" s="148" t="s">
        <v>1781</v>
      </c>
      <c r="K26" s="46"/>
      <c r="L26" s="46"/>
      <c r="M26" s="46"/>
      <c r="N26" s="46"/>
      <c r="O26" s="146" t="s">
        <v>1757</v>
      </c>
      <c r="P26" s="145" t="s">
        <v>1882</v>
      </c>
    </row>
    <row r="27" customFormat="false" ht="25.5" hidden="false" customHeight="true" outlineLevel="0" collapsed="false">
      <c r="A27" s="149" t="s">
        <v>1883</v>
      </c>
      <c r="B27" s="150" t="s">
        <v>1832</v>
      </c>
      <c r="C27" s="150" t="s">
        <v>1841</v>
      </c>
      <c r="D27" s="150" t="s">
        <v>1842</v>
      </c>
      <c r="E27" s="150" t="s">
        <v>1654</v>
      </c>
      <c r="F27" s="151" t="s">
        <v>1654</v>
      </c>
      <c r="G27" s="152" t="s">
        <v>1884</v>
      </c>
      <c r="H27" s="152" t="s">
        <v>1885</v>
      </c>
      <c r="I27" s="153" t="s">
        <v>1808</v>
      </c>
      <c r="J27" s="154"/>
      <c r="K27" s="46"/>
      <c r="L27" s="46"/>
      <c r="M27" s="46"/>
      <c r="N27" s="46"/>
      <c r="O27" s="152" t="s">
        <v>1757</v>
      </c>
      <c r="P27" s="151" t="s">
        <v>1886</v>
      </c>
    </row>
    <row r="28" customFormat="false" ht="25.5" hidden="false" customHeight="true" outlineLevel="0" collapsed="false">
      <c r="A28" s="143" t="s">
        <v>1887</v>
      </c>
      <c r="B28" s="144" t="s">
        <v>1832</v>
      </c>
      <c r="C28" s="144" t="s">
        <v>1841</v>
      </c>
      <c r="D28" s="144" t="s">
        <v>1842</v>
      </c>
      <c r="E28" s="144" t="s">
        <v>1784</v>
      </c>
      <c r="F28" s="145" t="s">
        <v>1785</v>
      </c>
      <c r="G28" s="146" t="s">
        <v>1888</v>
      </c>
      <c r="H28" s="146" t="s">
        <v>1889</v>
      </c>
      <c r="I28" s="147" t="s">
        <v>1788</v>
      </c>
      <c r="J28" s="148"/>
      <c r="K28" s="46"/>
      <c r="L28" s="46"/>
      <c r="M28" s="46"/>
      <c r="N28" s="46"/>
      <c r="O28" s="146" t="s">
        <v>1757</v>
      </c>
      <c r="P28" s="145" t="s">
        <v>1890</v>
      </c>
    </row>
    <row r="29" customFormat="false" ht="25.5" hidden="false" customHeight="true" outlineLevel="0" collapsed="false">
      <c r="A29" s="149" t="s">
        <v>1891</v>
      </c>
      <c r="B29" s="150" t="s">
        <v>1832</v>
      </c>
      <c r="C29" s="150" t="s">
        <v>1841</v>
      </c>
      <c r="D29" s="150" t="s">
        <v>1842</v>
      </c>
      <c r="E29" s="150" t="s">
        <v>1654</v>
      </c>
      <c r="F29" s="151" t="s">
        <v>1654</v>
      </c>
      <c r="G29" s="152" t="s">
        <v>1892</v>
      </c>
      <c r="H29" s="152" t="s">
        <v>1893</v>
      </c>
      <c r="I29" s="153" t="s">
        <v>1808</v>
      </c>
      <c r="J29" s="154"/>
      <c r="K29" s="46"/>
      <c r="L29" s="46"/>
      <c r="M29" s="46"/>
      <c r="N29" s="46"/>
      <c r="O29" s="152" t="s">
        <v>1757</v>
      </c>
      <c r="P29" s="151" t="s">
        <v>1894</v>
      </c>
    </row>
    <row r="30" customFormat="false" ht="25.5" hidden="false" customHeight="true" outlineLevel="0" collapsed="false">
      <c r="A30" s="143" t="s">
        <v>1895</v>
      </c>
      <c r="B30" s="144" t="s">
        <v>1896</v>
      </c>
      <c r="C30" s="144" t="s">
        <v>1841</v>
      </c>
      <c r="D30" s="144" t="s">
        <v>1842</v>
      </c>
      <c r="E30" s="144" t="s">
        <v>1797</v>
      </c>
      <c r="F30" s="145" t="s">
        <v>1777</v>
      </c>
      <c r="G30" s="146" t="s">
        <v>1897</v>
      </c>
      <c r="H30" s="146" t="s">
        <v>1898</v>
      </c>
      <c r="I30" s="147" t="s">
        <v>1788</v>
      </c>
      <c r="J30" s="148" t="s">
        <v>1781</v>
      </c>
      <c r="K30" s="46"/>
      <c r="L30" s="46"/>
      <c r="M30" s="46"/>
      <c r="N30" s="46"/>
      <c r="O30" s="146" t="s">
        <v>1738</v>
      </c>
      <c r="P30" s="145" t="s">
        <v>1899</v>
      </c>
    </row>
    <row r="31" customFormat="false" ht="25.5" hidden="false" customHeight="true" outlineLevel="0" collapsed="false">
      <c r="A31" s="149" t="s">
        <v>1900</v>
      </c>
      <c r="B31" s="150" t="s">
        <v>1896</v>
      </c>
      <c r="C31" s="150" t="s">
        <v>1841</v>
      </c>
      <c r="D31" s="150" t="s">
        <v>1842</v>
      </c>
      <c r="E31" s="150" t="s">
        <v>1654</v>
      </c>
      <c r="F31" s="151" t="s">
        <v>1785</v>
      </c>
      <c r="G31" s="152" t="s">
        <v>1901</v>
      </c>
      <c r="H31" s="152" t="s">
        <v>1902</v>
      </c>
      <c r="I31" s="153" t="s">
        <v>1788</v>
      </c>
      <c r="J31" s="154" t="s">
        <v>1781</v>
      </c>
      <c r="K31" s="46"/>
      <c r="L31" s="46"/>
      <c r="M31" s="46"/>
      <c r="N31" s="46"/>
      <c r="O31" s="152" t="s">
        <v>1738</v>
      </c>
      <c r="P31" s="151" t="s">
        <v>1903</v>
      </c>
    </row>
    <row r="32" customFormat="false" ht="25.5" hidden="false" customHeight="true" outlineLevel="0" collapsed="false">
      <c r="A32" s="143" t="s">
        <v>1904</v>
      </c>
      <c r="B32" s="144" t="s">
        <v>1896</v>
      </c>
      <c r="C32" s="144" t="s">
        <v>1795</v>
      </c>
      <c r="D32" s="144" t="s">
        <v>1796</v>
      </c>
      <c r="E32" s="144" t="s">
        <v>1654</v>
      </c>
      <c r="F32" s="145" t="s">
        <v>1654</v>
      </c>
      <c r="G32" s="146" t="s">
        <v>1905</v>
      </c>
      <c r="H32" s="146" t="s">
        <v>1906</v>
      </c>
      <c r="I32" s="147" t="s">
        <v>1788</v>
      </c>
      <c r="J32" s="148" t="s">
        <v>1781</v>
      </c>
      <c r="K32" s="46"/>
      <c r="L32" s="46"/>
      <c r="M32" s="46"/>
      <c r="N32" s="46"/>
      <c r="O32" s="146" t="s">
        <v>1738</v>
      </c>
      <c r="P32" s="145" t="s">
        <v>1907</v>
      </c>
    </row>
    <row r="33" customFormat="false" ht="25.5" hidden="false" customHeight="true" outlineLevel="0" collapsed="false">
      <c r="A33" s="149" t="s">
        <v>1908</v>
      </c>
      <c r="B33" s="150" t="s">
        <v>1896</v>
      </c>
      <c r="C33" s="150" t="s">
        <v>1795</v>
      </c>
      <c r="D33" s="150" t="s">
        <v>1796</v>
      </c>
      <c r="E33" s="150" t="s">
        <v>1654</v>
      </c>
      <c r="F33" s="151" t="s">
        <v>1654</v>
      </c>
      <c r="G33" s="152" t="s">
        <v>1909</v>
      </c>
      <c r="H33" s="152" t="s">
        <v>1910</v>
      </c>
      <c r="I33" s="153" t="s">
        <v>1788</v>
      </c>
      <c r="J33" s="154"/>
      <c r="K33" s="46"/>
      <c r="L33" s="46"/>
      <c r="M33" s="46"/>
      <c r="N33" s="46"/>
      <c r="O33" s="152" t="s">
        <v>1738</v>
      </c>
      <c r="P33" s="151" t="s">
        <v>1911</v>
      </c>
    </row>
    <row r="34" customFormat="false" ht="25.5" hidden="false" customHeight="true" outlineLevel="0" collapsed="false">
      <c r="A34" s="143" t="s">
        <v>1912</v>
      </c>
      <c r="B34" s="144" t="s">
        <v>1896</v>
      </c>
      <c r="C34" s="144" t="s">
        <v>1841</v>
      </c>
      <c r="D34" s="144" t="s">
        <v>1842</v>
      </c>
      <c r="E34" s="144" t="s">
        <v>1797</v>
      </c>
      <c r="F34" s="145" t="s">
        <v>1777</v>
      </c>
      <c r="G34" s="146" t="s">
        <v>1913</v>
      </c>
      <c r="H34" s="146" t="s">
        <v>1885</v>
      </c>
      <c r="I34" s="147" t="s">
        <v>1808</v>
      </c>
      <c r="J34" s="148"/>
      <c r="K34" s="46"/>
      <c r="L34" s="46"/>
      <c r="M34" s="46"/>
      <c r="N34" s="46"/>
      <c r="O34" s="146" t="s">
        <v>1738</v>
      </c>
      <c r="P34" s="145" t="s">
        <v>1914</v>
      </c>
    </row>
    <row r="35" customFormat="false" ht="25.5" hidden="false" customHeight="true" outlineLevel="0" collapsed="false">
      <c r="A35" s="149" t="s">
        <v>1915</v>
      </c>
      <c r="B35" s="150" t="s">
        <v>1896</v>
      </c>
      <c r="C35" s="150" t="s">
        <v>1841</v>
      </c>
      <c r="D35" s="150" t="s">
        <v>1796</v>
      </c>
      <c r="E35" s="150" t="s">
        <v>1654</v>
      </c>
      <c r="F35" s="151" t="s">
        <v>1785</v>
      </c>
      <c r="G35" s="152" t="s">
        <v>1916</v>
      </c>
      <c r="H35" s="152" t="s">
        <v>1917</v>
      </c>
      <c r="I35" s="153" t="s">
        <v>1788</v>
      </c>
      <c r="J35" s="154"/>
      <c r="K35" s="46"/>
      <c r="L35" s="46"/>
      <c r="M35" s="46"/>
      <c r="N35" s="46"/>
      <c r="O35" s="152" t="s">
        <v>1738</v>
      </c>
      <c r="P35" s="151" t="s">
        <v>1918</v>
      </c>
    </row>
    <row r="36" customFormat="false" ht="25.5" hidden="false" customHeight="true" outlineLevel="0" collapsed="false">
      <c r="A36" s="143" t="s">
        <v>1919</v>
      </c>
      <c r="B36" s="144" t="s">
        <v>1896</v>
      </c>
      <c r="C36" s="144" t="s">
        <v>1795</v>
      </c>
      <c r="D36" s="144" t="s">
        <v>1796</v>
      </c>
      <c r="E36" s="144" t="s">
        <v>1797</v>
      </c>
      <c r="F36" s="145" t="s">
        <v>1777</v>
      </c>
      <c r="G36" s="146" t="s">
        <v>1920</v>
      </c>
      <c r="H36" s="146" t="s">
        <v>1921</v>
      </c>
      <c r="I36" s="147" t="s">
        <v>1808</v>
      </c>
      <c r="J36" s="148" t="s">
        <v>1781</v>
      </c>
      <c r="K36" s="46"/>
      <c r="L36" s="46"/>
      <c r="M36" s="46"/>
      <c r="N36" s="46"/>
      <c r="O36" s="146" t="s">
        <v>1738</v>
      </c>
      <c r="P36" s="145" t="s">
        <v>1922</v>
      </c>
    </row>
    <row r="37" customFormat="false" ht="25.5" hidden="false" customHeight="true" outlineLevel="0" collapsed="false">
      <c r="A37" s="149" t="s">
        <v>1923</v>
      </c>
      <c r="B37" s="150" t="s">
        <v>1896</v>
      </c>
      <c r="C37" s="150" t="s">
        <v>1795</v>
      </c>
      <c r="D37" s="150" t="s">
        <v>1796</v>
      </c>
      <c r="E37" s="150" t="s">
        <v>1797</v>
      </c>
      <c r="F37" s="151" t="s">
        <v>1777</v>
      </c>
      <c r="G37" s="152" t="s">
        <v>1924</v>
      </c>
      <c r="H37" s="152" t="s">
        <v>1925</v>
      </c>
      <c r="I37" s="153" t="s">
        <v>1808</v>
      </c>
      <c r="J37" s="154"/>
      <c r="K37" s="46"/>
      <c r="L37" s="46"/>
      <c r="M37" s="46"/>
      <c r="N37" s="46"/>
      <c r="O37" s="152" t="s">
        <v>1738</v>
      </c>
      <c r="P37" s="151" t="s">
        <v>1926</v>
      </c>
    </row>
    <row r="38" customFormat="false" ht="25.5" hidden="false" customHeight="true" outlineLevel="0" collapsed="false">
      <c r="A38" s="143" t="s">
        <v>1927</v>
      </c>
      <c r="B38" s="144" t="s">
        <v>1896</v>
      </c>
      <c r="C38" s="144" t="s">
        <v>1841</v>
      </c>
      <c r="D38" s="144" t="s">
        <v>1842</v>
      </c>
      <c r="E38" s="144" t="s">
        <v>1654</v>
      </c>
      <c r="F38" s="145" t="s">
        <v>1654</v>
      </c>
      <c r="G38" s="146" t="s">
        <v>1928</v>
      </c>
      <c r="H38" s="146" t="s">
        <v>1929</v>
      </c>
      <c r="I38" s="147" t="s">
        <v>1788</v>
      </c>
      <c r="J38" s="148" t="s">
        <v>1781</v>
      </c>
      <c r="K38" s="46"/>
      <c r="L38" s="46"/>
      <c r="M38" s="46"/>
      <c r="N38" s="46"/>
      <c r="O38" s="146" t="s">
        <v>1738</v>
      </c>
      <c r="P38" s="145" t="s">
        <v>1930</v>
      </c>
    </row>
    <row r="39" customFormat="false" ht="25.5" hidden="false" customHeight="true" outlineLevel="0" collapsed="false">
      <c r="A39" s="149" t="s">
        <v>1931</v>
      </c>
      <c r="B39" s="150" t="s">
        <v>1896</v>
      </c>
      <c r="C39" s="150" t="s">
        <v>1841</v>
      </c>
      <c r="D39" s="150" t="s">
        <v>1842</v>
      </c>
      <c r="E39" s="150" t="s">
        <v>1784</v>
      </c>
      <c r="F39" s="151" t="s">
        <v>1785</v>
      </c>
      <c r="G39" s="152" t="s">
        <v>1932</v>
      </c>
      <c r="H39" s="152" t="s">
        <v>1885</v>
      </c>
      <c r="I39" s="153" t="s">
        <v>1788</v>
      </c>
      <c r="J39" s="154"/>
      <c r="K39" s="46"/>
      <c r="L39" s="46"/>
      <c r="M39" s="46"/>
      <c r="N39" s="46"/>
      <c r="O39" s="152" t="s">
        <v>1738</v>
      </c>
      <c r="P39" s="151" t="s">
        <v>1933</v>
      </c>
    </row>
    <row r="40" customFormat="false" ht="25.5" hidden="false" customHeight="true" outlineLevel="0" collapsed="false">
      <c r="A40" s="143" t="s">
        <v>1934</v>
      </c>
      <c r="B40" s="144" t="s">
        <v>1896</v>
      </c>
      <c r="C40" s="144" t="s">
        <v>1841</v>
      </c>
      <c r="D40" s="144" t="s">
        <v>1842</v>
      </c>
      <c r="E40" s="144" t="s">
        <v>1654</v>
      </c>
      <c r="F40" s="145" t="s">
        <v>1777</v>
      </c>
      <c r="G40" s="146" t="s">
        <v>1935</v>
      </c>
      <c r="H40" s="146" t="s">
        <v>1936</v>
      </c>
      <c r="I40" s="147" t="s">
        <v>1808</v>
      </c>
      <c r="J40" s="148" t="s">
        <v>1781</v>
      </c>
      <c r="K40" s="46"/>
      <c r="L40" s="46"/>
      <c r="M40" s="46"/>
      <c r="N40" s="46"/>
      <c r="O40" s="146" t="s">
        <v>1738</v>
      </c>
      <c r="P40" s="145" t="s">
        <v>1937</v>
      </c>
    </row>
    <row r="41" customFormat="false" ht="25.5" hidden="false" customHeight="true" outlineLevel="0" collapsed="false">
      <c r="A41" s="149" t="s">
        <v>1754</v>
      </c>
      <c r="B41" s="150" t="s">
        <v>1938</v>
      </c>
      <c r="C41" s="150" t="s">
        <v>1841</v>
      </c>
      <c r="D41" s="150" t="s">
        <v>1842</v>
      </c>
      <c r="E41" s="150" t="s">
        <v>1654</v>
      </c>
      <c r="F41" s="151" t="s">
        <v>1785</v>
      </c>
      <c r="G41" s="152" t="s">
        <v>1939</v>
      </c>
      <c r="H41" s="152" t="s">
        <v>1940</v>
      </c>
      <c r="I41" s="153" t="s">
        <v>1780</v>
      </c>
      <c r="J41" s="154" t="s">
        <v>1781</v>
      </c>
      <c r="K41" s="46"/>
      <c r="L41" s="46"/>
      <c r="M41" s="46"/>
      <c r="N41" s="46"/>
      <c r="O41" s="152" t="s">
        <v>1754</v>
      </c>
      <c r="P41" s="151" t="s">
        <v>1941</v>
      </c>
    </row>
    <row r="42" customFormat="false" ht="25.5" hidden="false" customHeight="true" outlineLevel="0" collapsed="false">
      <c r="A42" s="143" t="s">
        <v>1942</v>
      </c>
      <c r="B42" s="144" t="s">
        <v>1938</v>
      </c>
      <c r="C42" s="144" t="s">
        <v>1795</v>
      </c>
      <c r="D42" s="144" t="s">
        <v>1776</v>
      </c>
      <c r="E42" s="144" t="s">
        <v>1784</v>
      </c>
      <c r="F42" s="145" t="s">
        <v>1785</v>
      </c>
      <c r="G42" s="146" t="s">
        <v>1943</v>
      </c>
      <c r="H42" s="146" t="s">
        <v>1944</v>
      </c>
      <c r="I42" s="147" t="s">
        <v>1780</v>
      </c>
      <c r="J42" s="148"/>
      <c r="K42" s="46"/>
      <c r="L42" s="46"/>
      <c r="M42" s="46"/>
      <c r="N42" s="46"/>
      <c r="O42" s="146" t="s">
        <v>1754</v>
      </c>
      <c r="P42" s="145" t="s">
        <v>1945</v>
      </c>
    </row>
    <row r="43" customFormat="false" ht="25.5" hidden="false" customHeight="true" outlineLevel="0" collapsed="false">
      <c r="A43" s="149" t="s">
        <v>1946</v>
      </c>
      <c r="B43" s="150" t="s">
        <v>1938</v>
      </c>
      <c r="C43" s="150" t="s">
        <v>1841</v>
      </c>
      <c r="D43" s="150" t="s">
        <v>1842</v>
      </c>
      <c r="E43" s="150" t="s">
        <v>1654</v>
      </c>
      <c r="F43" s="151" t="s">
        <v>1654</v>
      </c>
      <c r="G43" s="152" t="s">
        <v>1947</v>
      </c>
      <c r="H43" s="152" t="s">
        <v>1885</v>
      </c>
      <c r="I43" s="153" t="s">
        <v>1788</v>
      </c>
      <c r="J43" s="154" t="s">
        <v>1781</v>
      </c>
      <c r="K43" s="46"/>
      <c r="L43" s="46"/>
      <c r="M43" s="46"/>
      <c r="N43" s="46"/>
      <c r="O43" s="152" t="s">
        <v>1754</v>
      </c>
      <c r="P43" s="151" t="s">
        <v>1948</v>
      </c>
    </row>
    <row r="44" customFormat="false" ht="25.5" hidden="false" customHeight="true" outlineLevel="0" collapsed="false">
      <c r="A44" s="143" t="s">
        <v>1949</v>
      </c>
      <c r="B44" s="144" t="s">
        <v>1938</v>
      </c>
      <c r="C44" s="144" t="s">
        <v>1841</v>
      </c>
      <c r="D44" s="144" t="s">
        <v>1842</v>
      </c>
      <c r="E44" s="144" t="s">
        <v>1654</v>
      </c>
      <c r="F44" s="145" t="s">
        <v>1777</v>
      </c>
      <c r="G44" s="146" t="s">
        <v>1950</v>
      </c>
      <c r="H44" s="146" t="s">
        <v>1885</v>
      </c>
      <c r="I44" s="147" t="s">
        <v>1808</v>
      </c>
      <c r="J44" s="148"/>
      <c r="K44" s="46"/>
      <c r="L44" s="46"/>
      <c r="M44" s="46"/>
      <c r="N44" s="46"/>
      <c r="O44" s="146" t="s">
        <v>1754</v>
      </c>
      <c r="P44" s="145" t="s">
        <v>1951</v>
      </c>
    </row>
    <row r="45" customFormat="false" ht="25.5" hidden="false" customHeight="true" outlineLevel="0" collapsed="false">
      <c r="A45" s="149" t="s">
        <v>1952</v>
      </c>
      <c r="B45" s="150" t="s">
        <v>1938</v>
      </c>
      <c r="C45" s="150" t="s">
        <v>1841</v>
      </c>
      <c r="D45" s="150" t="s">
        <v>1842</v>
      </c>
      <c r="E45" s="150" t="s">
        <v>1784</v>
      </c>
      <c r="F45" s="151" t="s">
        <v>1785</v>
      </c>
      <c r="G45" s="152" t="s">
        <v>1953</v>
      </c>
      <c r="H45" s="152" t="s">
        <v>1954</v>
      </c>
      <c r="I45" s="153" t="s">
        <v>1780</v>
      </c>
      <c r="J45" s="154" t="s">
        <v>1781</v>
      </c>
      <c r="K45" s="46"/>
      <c r="L45" s="46"/>
      <c r="M45" s="46"/>
      <c r="N45" s="46"/>
      <c r="O45" s="152" t="s">
        <v>1754</v>
      </c>
      <c r="P45" s="151" t="s">
        <v>1955</v>
      </c>
    </row>
    <row r="46" customFormat="false" ht="25.5" hidden="false" customHeight="true" outlineLevel="0" collapsed="false">
      <c r="A46" s="143" t="s">
        <v>1956</v>
      </c>
      <c r="B46" s="144" t="s">
        <v>1938</v>
      </c>
      <c r="C46" s="144" t="s">
        <v>1841</v>
      </c>
      <c r="D46" s="144" t="s">
        <v>1842</v>
      </c>
      <c r="E46" s="144" t="s">
        <v>1797</v>
      </c>
      <c r="F46" s="145" t="s">
        <v>1777</v>
      </c>
      <c r="G46" s="146" t="s">
        <v>1957</v>
      </c>
      <c r="H46" s="146" t="s">
        <v>1885</v>
      </c>
      <c r="I46" s="147" t="s">
        <v>1808</v>
      </c>
      <c r="J46" s="148"/>
      <c r="K46" s="46"/>
      <c r="L46" s="46"/>
      <c r="M46" s="46"/>
      <c r="N46" s="46"/>
      <c r="O46" s="146" t="s">
        <v>1754</v>
      </c>
      <c r="P46" s="145" t="s">
        <v>1958</v>
      </c>
    </row>
    <row r="47" customFormat="false" ht="25.5" hidden="false" customHeight="true" outlineLevel="0" collapsed="false">
      <c r="A47" s="149" t="s">
        <v>1959</v>
      </c>
      <c r="B47" s="150" t="s">
        <v>1938</v>
      </c>
      <c r="C47" s="150" t="s">
        <v>1795</v>
      </c>
      <c r="D47" s="150" t="s">
        <v>1796</v>
      </c>
      <c r="E47" s="150" t="s">
        <v>1654</v>
      </c>
      <c r="F47" s="151" t="s">
        <v>1777</v>
      </c>
      <c r="G47" s="152" t="s">
        <v>1960</v>
      </c>
      <c r="H47" s="152" t="s">
        <v>1961</v>
      </c>
      <c r="I47" s="153" t="s">
        <v>1788</v>
      </c>
      <c r="J47" s="154" t="s">
        <v>1781</v>
      </c>
      <c r="K47" s="46"/>
      <c r="L47" s="46"/>
      <c r="M47" s="46"/>
      <c r="N47" s="46"/>
      <c r="O47" s="152" t="s">
        <v>1754</v>
      </c>
      <c r="P47" s="151" t="s">
        <v>1962</v>
      </c>
    </row>
    <row r="48" customFormat="false" ht="25.5" hidden="false" customHeight="true" outlineLevel="0" collapsed="false">
      <c r="A48" s="143" t="s">
        <v>1963</v>
      </c>
      <c r="B48" s="144" t="s">
        <v>1938</v>
      </c>
      <c r="C48" s="144" t="s">
        <v>1841</v>
      </c>
      <c r="D48" s="144" t="s">
        <v>1842</v>
      </c>
      <c r="E48" s="144" t="s">
        <v>1784</v>
      </c>
      <c r="F48" s="145" t="s">
        <v>1785</v>
      </c>
      <c r="G48" s="146" t="s">
        <v>1964</v>
      </c>
      <c r="H48" s="146" t="s">
        <v>1965</v>
      </c>
      <c r="I48" s="147" t="s">
        <v>1788</v>
      </c>
      <c r="J48" s="148" t="s">
        <v>1781</v>
      </c>
      <c r="K48" s="46"/>
      <c r="L48" s="46"/>
      <c r="M48" s="46"/>
      <c r="N48" s="46"/>
      <c r="O48" s="146" t="s">
        <v>1754</v>
      </c>
      <c r="P48" s="145" t="s">
        <v>1966</v>
      </c>
    </row>
    <row r="49" customFormat="false" ht="25.5" hidden="false" customHeight="true" outlineLevel="0" collapsed="false">
      <c r="A49" s="149" t="s">
        <v>1967</v>
      </c>
      <c r="B49" s="150" t="s">
        <v>1938</v>
      </c>
      <c r="C49" s="150" t="s">
        <v>1841</v>
      </c>
      <c r="D49" s="150" t="s">
        <v>1842</v>
      </c>
      <c r="E49" s="150" t="s">
        <v>1784</v>
      </c>
      <c r="F49" s="151" t="s">
        <v>1785</v>
      </c>
      <c r="G49" s="152" t="s">
        <v>1968</v>
      </c>
      <c r="H49" s="152" t="s">
        <v>1885</v>
      </c>
      <c r="I49" s="153" t="s">
        <v>1788</v>
      </c>
      <c r="J49" s="154"/>
      <c r="K49" s="46"/>
      <c r="L49" s="46"/>
      <c r="M49" s="46"/>
      <c r="N49" s="46"/>
      <c r="O49" s="152" t="s">
        <v>1754</v>
      </c>
      <c r="P49" s="151" t="s">
        <v>1969</v>
      </c>
    </row>
    <row r="50" customFormat="false" ht="25.5" hidden="false" customHeight="true" outlineLevel="0" collapsed="false">
      <c r="A50" s="143" t="s">
        <v>1970</v>
      </c>
      <c r="B50" s="144" t="s">
        <v>1938</v>
      </c>
      <c r="C50" s="144" t="s">
        <v>1795</v>
      </c>
      <c r="D50" s="144" t="s">
        <v>1796</v>
      </c>
      <c r="E50" s="144" t="s">
        <v>1654</v>
      </c>
      <c r="F50" s="145" t="s">
        <v>1654</v>
      </c>
      <c r="G50" s="146" t="s">
        <v>1971</v>
      </c>
      <c r="H50" s="146" t="s">
        <v>1972</v>
      </c>
      <c r="I50" s="147" t="s">
        <v>1808</v>
      </c>
      <c r="J50" s="148"/>
      <c r="K50" s="46"/>
      <c r="L50" s="46"/>
      <c r="M50" s="46"/>
      <c r="N50" s="46"/>
      <c r="O50" s="146" t="s">
        <v>1754</v>
      </c>
      <c r="P50" s="145" t="s">
        <v>1973</v>
      </c>
    </row>
    <row r="51" customFormat="false" ht="25.5" hidden="false" customHeight="true" outlineLevel="0" collapsed="false">
      <c r="A51" s="149" t="s">
        <v>1974</v>
      </c>
      <c r="B51" s="150" t="s">
        <v>1975</v>
      </c>
      <c r="C51" s="150" t="s">
        <v>1811</v>
      </c>
      <c r="D51" s="150" t="s">
        <v>1776</v>
      </c>
      <c r="E51" s="150" t="s">
        <v>1784</v>
      </c>
      <c r="F51" s="151" t="s">
        <v>1785</v>
      </c>
      <c r="G51" s="152" t="s">
        <v>1976</v>
      </c>
      <c r="H51" s="152" t="s">
        <v>1977</v>
      </c>
      <c r="I51" s="153" t="s">
        <v>1780</v>
      </c>
      <c r="J51" s="154" t="s">
        <v>1781</v>
      </c>
      <c r="K51" s="46"/>
      <c r="L51" s="46"/>
      <c r="M51" s="46"/>
      <c r="N51" s="46"/>
      <c r="O51" s="152" t="s">
        <v>1757</v>
      </c>
      <c r="P51" s="151" t="s">
        <v>1978</v>
      </c>
    </row>
    <row r="52" customFormat="false" ht="25.5" hidden="false" customHeight="true" outlineLevel="0" collapsed="false">
      <c r="A52" s="143" t="s">
        <v>1979</v>
      </c>
      <c r="B52" s="144" t="s">
        <v>1975</v>
      </c>
      <c r="C52" s="144" t="s">
        <v>1811</v>
      </c>
      <c r="D52" s="144" t="s">
        <v>1776</v>
      </c>
      <c r="E52" s="144" t="s">
        <v>1784</v>
      </c>
      <c r="F52" s="145" t="s">
        <v>1785</v>
      </c>
      <c r="G52" s="146" t="s">
        <v>1980</v>
      </c>
      <c r="H52" s="146" t="s">
        <v>1981</v>
      </c>
      <c r="I52" s="147" t="s">
        <v>1788</v>
      </c>
      <c r="J52" s="148"/>
      <c r="K52" s="46"/>
      <c r="L52" s="46"/>
      <c r="M52" s="46"/>
      <c r="N52" s="46"/>
      <c r="O52" s="146" t="s">
        <v>1757</v>
      </c>
      <c r="P52" s="145" t="s">
        <v>1982</v>
      </c>
    </row>
    <row r="53" customFormat="false" ht="25.5" hidden="false" customHeight="true" outlineLevel="0" collapsed="false">
      <c r="A53" s="149" t="s">
        <v>1983</v>
      </c>
      <c r="B53" s="150" t="s">
        <v>1975</v>
      </c>
      <c r="C53" s="150" t="s">
        <v>1811</v>
      </c>
      <c r="D53" s="150" t="s">
        <v>1776</v>
      </c>
      <c r="E53" s="150" t="s">
        <v>1784</v>
      </c>
      <c r="F53" s="151" t="s">
        <v>1785</v>
      </c>
      <c r="G53" s="152" t="s">
        <v>1984</v>
      </c>
      <c r="H53" s="152" t="s">
        <v>1985</v>
      </c>
      <c r="I53" s="153" t="s">
        <v>1788</v>
      </c>
      <c r="J53" s="154" t="s">
        <v>1781</v>
      </c>
      <c r="K53" s="46"/>
      <c r="L53" s="46"/>
      <c r="M53" s="46"/>
      <c r="N53" s="46"/>
      <c r="O53" s="152" t="s">
        <v>1757</v>
      </c>
      <c r="P53" s="151" t="s">
        <v>1986</v>
      </c>
    </row>
    <row r="54" customFormat="false" ht="25.5" hidden="false" customHeight="true" outlineLevel="0" collapsed="false">
      <c r="A54" s="143" t="s">
        <v>1987</v>
      </c>
      <c r="B54" s="144" t="s">
        <v>1975</v>
      </c>
      <c r="C54" s="144" t="s">
        <v>1795</v>
      </c>
      <c r="D54" s="144" t="s">
        <v>1796</v>
      </c>
      <c r="E54" s="144" t="s">
        <v>1654</v>
      </c>
      <c r="F54" s="145" t="s">
        <v>1654</v>
      </c>
      <c r="G54" s="146" t="s">
        <v>1988</v>
      </c>
      <c r="H54" s="146" t="s">
        <v>1989</v>
      </c>
      <c r="I54" s="147" t="s">
        <v>1788</v>
      </c>
      <c r="J54" s="148" t="s">
        <v>1781</v>
      </c>
      <c r="K54" s="46"/>
      <c r="L54" s="46"/>
      <c r="M54" s="46"/>
      <c r="N54" s="46"/>
      <c r="O54" s="146" t="s">
        <v>1757</v>
      </c>
      <c r="P54" s="145" t="s">
        <v>1990</v>
      </c>
    </row>
    <row r="55" customFormat="false" ht="25.5" hidden="false" customHeight="true" outlineLevel="0" collapsed="false">
      <c r="A55" s="149" t="s">
        <v>1991</v>
      </c>
      <c r="B55" s="150" t="s">
        <v>1975</v>
      </c>
      <c r="C55" s="150" t="s">
        <v>1795</v>
      </c>
      <c r="D55" s="150" t="s">
        <v>1796</v>
      </c>
      <c r="E55" s="150" t="s">
        <v>1784</v>
      </c>
      <c r="F55" s="151" t="s">
        <v>1654</v>
      </c>
      <c r="G55" s="152" t="s">
        <v>1992</v>
      </c>
      <c r="H55" s="152" t="s">
        <v>1993</v>
      </c>
      <c r="I55" s="153" t="s">
        <v>1788</v>
      </c>
      <c r="J55" s="154"/>
      <c r="K55" s="46"/>
      <c r="L55" s="46"/>
      <c r="M55" s="46"/>
      <c r="N55" s="46"/>
      <c r="O55" s="152" t="s">
        <v>1757</v>
      </c>
      <c r="P55" s="151" t="s">
        <v>1994</v>
      </c>
    </row>
    <row r="56" customFormat="false" ht="25.5" hidden="false" customHeight="true" outlineLevel="0" collapsed="false">
      <c r="A56" s="143" t="s">
        <v>1995</v>
      </c>
      <c r="B56" s="144" t="s">
        <v>1975</v>
      </c>
      <c r="C56" s="144" t="s">
        <v>1795</v>
      </c>
      <c r="D56" s="144" t="s">
        <v>1796</v>
      </c>
      <c r="E56" s="144" t="s">
        <v>1654</v>
      </c>
      <c r="F56" s="145" t="s">
        <v>1654</v>
      </c>
      <c r="G56" s="146" t="s">
        <v>1996</v>
      </c>
      <c r="H56" s="146" t="s">
        <v>1997</v>
      </c>
      <c r="I56" s="147" t="s">
        <v>1788</v>
      </c>
      <c r="J56" s="148" t="s">
        <v>1781</v>
      </c>
      <c r="K56" s="46"/>
      <c r="L56" s="46"/>
      <c r="M56" s="46"/>
      <c r="N56" s="46"/>
      <c r="O56" s="146" t="s">
        <v>1757</v>
      </c>
      <c r="P56" s="145" t="s">
        <v>1998</v>
      </c>
    </row>
    <row r="57" customFormat="false" ht="25.5" hidden="false" customHeight="true" outlineLevel="0" collapsed="false">
      <c r="A57" s="149" t="s">
        <v>1999</v>
      </c>
      <c r="B57" s="150" t="s">
        <v>1975</v>
      </c>
      <c r="C57" s="150" t="s">
        <v>1811</v>
      </c>
      <c r="D57" s="150" t="s">
        <v>1776</v>
      </c>
      <c r="E57" s="150" t="s">
        <v>1784</v>
      </c>
      <c r="F57" s="151" t="s">
        <v>1785</v>
      </c>
      <c r="G57" s="152" t="s">
        <v>2000</v>
      </c>
      <c r="H57" s="152" t="s">
        <v>2001</v>
      </c>
      <c r="I57" s="153" t="s">
        <v>1788</v>
      </c>
      <c r="J57" s="154"/>
      <c r="K57" s="46"/>
      <c r="L57" s="46"/>
      <c r="M57" s="46"/>
      <c r="N57" s="46"/>
      <c r="O57" s="152" t="s">
        <v>1757</v>
      </c>
      <c r="P57" s="151" t="s">
        <v>2002</v>
      </c>
    </row>
    <row r="58" customFormat="false" ht="25.5" hidden="false" customHeight="true" outlineLevel="0" collapsed="false">
      <c r="A58" s="143" t="s">
        <v>2003</v>
      </c>
      <c r="B58" s="144" t="s">
        <v>1975</v>
      </c>
      <c r="C58" s="144" t="s">
        <v>1811</v>
      </c>
      <c r="D58" s="144" t="s">
        <v>1776</v>
      </c>
      <c r="E58" s="144" t="s">
        <v>1784</v>
      </c>
      <c r="F58" s="145" t="s">
        <v>1785</v>
      </c>
      <c r="G58" s="146" t="s">
        <v>2004</v>
      </c>
      <c r="H58" s="146" t="s">
        <v>2005</v>
      </c>
      <c r="I58" s="147" t="s">
        <v>1808</v>
      </c>
      <c r="J58" s="148"/>
      <c r="K58" s="46"/>
      <c r="L58" s="46"/>
      <c r="M58" s="46"/>
      <c r="N58" s="46"/>
      <c r="O58" s="146" t="s">
        <v>1757</v>
      </c>
      <c r="P58" s="145" t="s">
        <v>2006</v>
      </c>
    </row>
    <row r="59" customFormat="false" ht="25.5" hidden="false" customHeight="true" outlineLevel="0" collapsed="false">
      <c r="A59" s="149" t="s">
        <v>2007</v>
      </c>
      <c r="B59" s="150" t="s">
        <v>1975</v>
      </c>
      <c r="C59" s="150" t="s">
        <v>1841</v>
      </c>
      <c r="D59" s="150" t="s">
        <v>1842</v>
      </c>
      <c r="E59" s="150" t="s">
        <v>1797</v>
      </c>
      <c r="F59" s="151" t="s">
        <v>1777</v>
      </c>
      <c r="G59" s="152" t="s">
        <v>2008</v>
      </c>
      <c r="H59" s="152" t="s">
        <v>2009</v>
      </c>
      <c r="I59" s="153" t="s">
        <v>1808</v>
      </c>
      <c r="J59" s="154" t="s">
        <v>1781</v>
      </c>
      <c r="K59" s="46"/>
      <c r="L59" s="46"/>
      <c r="M59" s="46"/>
      <c r="N59" s="46"/>
      <c r="O59" s="152" t="s">
        <v>1757</v>
      </c>
      <c r="P59" s="151" t="s">
        <v>2010</v>
      </c>
    </row>
    <row r="60" customFormat="false" ht="25.5" hidden="false" customHeight="true" outlineLevel="0" collapsed="false">
      <c r="A60" s="143" t="s">
        <v>2011</v>
      </c>
      <c r="B60" s="144" t="s">
        <v>1975</v>
      </c>
      <c r="C60" s="144" t="s">
        <v>1841</v>
      </c>
      <c r="D60" s="144" t="s">
        <v>1842</v>
      </c>
      <c r="E60" s="144" t="s">
        <v>1654</v>
      </c>
      <c r="F60" s="145" t="s">
        <v>1654</v>
      </c>
      <c r="G60" s="146" t="s">
        <v>2012</v>
      </c>
      <c r="H60" s="146" t="s">
        <v>2013</v>
      </c>
      <c r="I60" s="147" t="s">
        <v>1808</v>
      </c>
      <c r="J60" s="148"/>
      <c r="K60" s="46"/>
      <c r="L60" s="46"/>
      <c r="M60" s="46"/>
      <c r="N60" s="46"/>
      <c r="O60" s="146" t="s">
        <v>1757</v>
      </c>
      <c r="P60" s="145" t="s">
        <v>2014</v>
      </c>
    </row>
    <row r="61" customFormat="false" ht="25.5" hidden="false" customHeight="true" outlineLevel="0" collapsed="false">
      <c r="A61" s="149" t="s">
        <v>2015</v>
      </c>
      <c r="B61" s="150" t="s">
        <v>1975</v>
      </c>
      <c r="C61" s="150" t="s">
        <v>1841</v>
      </c>
      <c r="D61" s="150" t="s">
        <v>1842</v>
      </c>
      <c r="E61" s="150" t="s">
        <v>1654</v>
      </c>
      <c r="F61" s="151" t="s">
        <v>1777</v>
      </c>
      <c r="G61" s="152" t="s">
        <v>2016</v>
      </c>
      <c r="H61" s="152" t="s">
        <v>2017</v>
      </c>
      <c r="I61" s="153" t="s">
        <v>1808</v>
      </c>
      <c r="J61" s="154"/>
      <c r="K61" s="46"/>
      <c r="L61" s="46"/>
      <c r="M61" s="46"/>
      <c r="N61" s="46"/>
      <c r="O61" s="152" t="s">
        <v>1757</v>
      </c>
      <c r="P61" s="151" t="s">
        <v>2018</v>
      </c>
    </row>
    <row r="62" customFormat="false" ht="25.5" hidden="false" customHeight="true" outlineLevel="0" collapsed="false">
      <c r="A62" s="143" t="s">
        <v>2019</v>
      </c>
      <c r="B62" s="144" t="s">
        <v>2020</v>
      </c>
      <c r="C62" s="144" t="s">
        <v>1795</v>
      </c>
      <c r="D62" s="144" t="s">
        <v>1796</v>
      </c>
      <c r="E62" s="144" t="s">
        <v>1654</v>
      </c>
      <c r="F62" s="145" t="s">
        <v>1654</v>
      </c>
      <c r="G62" s="146" t="s">
        <v>2021</v>
      </c>
      <c r="H62" s="146" t="s">
        <v>2022</v>
      </c>
      <c r="I62" s="147" t="s">
        <v>1780</v>
      </c>
      <c r="J62" s="148" t="s">
        <v>1781</v>
      </c>
      <c r="K62" s="46"/>
      <c r="L62" s="46"/>
      <c r="M62" s="46"/>
      <c r="N62" s="46"/>
      <c r="O62" s="146" t="s">
        <v>1757</v>
      </c>
      <c r="P62" s="145" t="s">
        <v>2023</v>
      </c>
    </row>
    <row r="63" customFormat="false" ht="25.5" hidden="false" customHeight="true" outlineLevel="0" collapsed="false">
      <c r="A63" s="149" t="s">
        <v>2024</v>
      </c>
      <c r="B63" s="150" t="s">
        <v>1867</v>
      </c>
      <c r="C63" s="150" t="s">
        <v>1795</v>
      </c>
      <c r="D63" s="150" t="s">
        <v>1796</v>
      </c>
      <c r="E63" s="150" t="s">
        <v>1784</v>
      </c>
      <c r="F63" s="151" t="s">
        <v>1785</v>
      </c>
      <c r="G63" s="152" t="s">
        <v>2025</v>
      </c>
      <c r="H63" s="152" t="s">
        <v>1902</v>
      </c>
      <c r="I63" s="153" t="s">
        <v>1788</v>
      </c>
      <c r="J63" s="154" t="s">
        <v>1781</v>
      </c>
      <c r="K63" s="46"/>
      <c r="L63" s="46"/>
      <c r="M63" s="46"/>
      <c r="N63" s="46"/>
      <c r="O63" s="152" t="s">
        <v>1757</v>
      </c>
      <c r="P63" s="151" t="s">
        <v>2026</v>
      </c>
    </row>
    <row r="64" customFormat="false" ht="25.5" hidden="false" customHeight="true" outlineLevel="0" collapsed="false">
      <c r="A64" s="143" t="s">
        <v>2027</v>
      </c>
      <c r="B64" s="144" t="s">
        <v>1867</v>
      </c>
      <c r="C64" s="144" t="s">
        <v>1795</v>
      </c>
      <c r="D64" s="144" t="s">
        <v>1796</v>
      </c>
      <c r="E64" s="144" t="s">
        <v>1784</v>
      </c>
      <c r="F64" s="145" t="s">
        <v>1785</v>
      </c>
      <c r="G64" s="146" t="s">
        <v>2028</v>
      </c>
      <c r="H64" s="146" t="s">
        <v>1902</v>
      </c>
      <c r="I64" s="147" t="s">
        <v>1788</v>
      </c>
      <c r="J64" s="148"/>
      <c r="K64" s="46"/>
      <c r="L64" s="46"/>
      <c r="M64" s="46"/>
      <c r="N64" s="46"/>
      <c r="O64" s="146" t="s">
        <v>1757</v>
      </c>
      <c r="P64" s="145" t="s">
        <v>2029</v>
      </c>
    </row>
    <row r="65" customFormat="false" ht="25.5" hidden="false" customHeight="true" outlineLevel="0" collapsed="false">
      <c r="A65" s="149" t="s">
        <v>2030</v>
      </c>
      <c r="B65" s="150" t="s">
        <v>1867</v>
      </c>
      <c r="C65" s="150" t="s">
        <v>1795</v>
      </c>
      <c r="D65" s="150" t="s">
        <v>1796</v>
      </c>
      <c r="E65" s="150" t="s">
        <v>1784</v>
      </c>
      <c r="F65" s="151" t="s">
        <v>1785</v>
      </c>
      <c r="G65" s="152" t="s">
        <v>2031</v>
      </c>
      <c r="H65" s="152" t="s">
        <v>2032</v>
      </c>
      <c r="I65" s="153" t="s">
        <v>1788</v>
      </c>
      <c r="J65" s="154" t="s">
        <v>1781</v>
      </c>
      <c r="K65" s="46"/>
      <c r="L65" s="46"/>
      <c r="M65" s="46"/>
      <c r="N65" s="46"/>
      <c r="O65" s="152" t="s">
        <v>1757</v>
      </c>
      <c r="P65" s="151" t="s">
        <v>2033</v>
      </c>
    </row>
    <row r="66" customFormat="false" ht="25.5" hidden="false" customHeight="true" outlineLevel="0" collapsed="false">
      <c r="A66" s="143" t="s">
        <v>2034</v>
      </c>
      <c r="B66" s="144" t="s">
        <v>1867</v>
      </c>
      <c r="C66" s="144" t="s">
        <v>1795</v>
      </c>
      <c r="D66" s="144" t="s">
        <v>1796</v>
      </c>
      <c r="E66" s="144" t="s">
        <v>1654</v>
      </c>
      <c r="F66" s="145" t="s">
        <v>1785</v>
      </c>
      <c r="G66" s="146" t="s">
        <v>2035</v>
      </c>
      <c r="H66" s="146" t="s">
        <v>2036</v>
      </c>
      <c r="I66" s="147" t="s">
        <v>1780</v>
      </c>
      <c r="J66" s="148" t="s">
        <v>1781</v>
      </c>
      <c r="K66" s="46"/>
      <c r="L66" s="46"/>
      <c r="M66" s="46"/>
      <c r="N66" s="46"/>
      <c r="O66" s="146" t="s">
        <v>1757</v>
      </c>
      <c r="P66" s="145" t="s">
        <v>2037</v>
      </c>
    </row>
    <row r="67" customFormat="false" ht="25.5" hidden="false" customHeight="true" outlineLevel="0" collapsed="false">
      <c r="A67" s="149" t="s">
        <v>2038</v>
      </c>
      <c r="B67" s="150" t="s">
        <v>1867</v>
      </c>
      <c r="C67" s="150" t="s">
        <v>1795</v>
      </c>
      <c r="D67" s="150" t="s">
        <v>1796</v>
      </c>
      <c r="E67" s="150" t="s">
        <v>1784</v>
      </c>
      <c r="F67" s="151" t="s">
        <v>1785</v>
      </c>
      <c r="G67" s="152" t="s">
        <v>2039</v>
      </c>
      <c r="H67" s="152" t="s">
        <v>2040</v>
      </c>
      <c r="I67" s="153" t="s">
        <v>1808</v>
      </c>
      <c r="J67" s="154"/>
      <c r="K67" s="46"/>
      <c r="L67" s="46"/>
      <c r="M67" s="46"/>
      <c r="N67" s="46"/>
      <c r="O67" s="152" t="s">
        <v>1757</v>
      </c>
      <c r="P67" s="151" t="s">
        <v>2041</v>
      </c>
    </row>
    <row r="68" customFormat="false" ht="25.5" hidden="false" customHeight="true" outlineLevel="0" collapsed="false">
      <c r="A68" s="143" t="s">
        <v>2042</v>
      </c>
      <c r="B68" s="144" t="s">
        <v>2020</v>
      </c>
      <c r="C68" s="144" t="s">
        <v>1795</v>
      </c>
      <c r="D68" s="144" t="s">
        <v>1796</v>
      </c>
      <c r="E68" s="144" t="s">
        <v>1784</v>
      </c>
      <c r="F68" s="145" t="s">
        <v>1785</v>
      </c>
      <c r="G68" s="146" t="s">
        <v>2043</v>
      </c>
      <c r="H68" s="146" t="s">
        <v>2044</v>
      </c>
      <c r="I68" s="147" t="s">
        <v>1788</v>
      </c>
      <c r="J68" s="148"/>
      <c r="K68" s="46"/>
      <c r="L68" s="46"/>
      <c r="M68" s="46"/>
      <c r="N68" s="46"/>
      <c r="O68" s="146" t="s">
        <v>1757</v>
      </c>
      <c r="P68" s="145" t="s">
        <v>2045</v>
      </c>
    </row>
    <row r="69" customFormat="false" ht="25.5" hidden="false" customHeight="true" outlineLevel="0" collapsed="false">
      <c r="A69" s="149" t="s">
        <v>2046</v>
      </c>
      <c r="B69" s="150" t="s">
        <v>2047</v>
      </c>
      <c r="C69" s="150" t="s">
        <v>1811</v>
      </c>
      <c r="D69" s="150" t="s">
        <v>1776</v>
      </c>
      <c r="E69" s="150" t="s">
        <v>1784</v>
      </c>
      <c r="F69" s="151" t="s">
        <v>1785</v>
      </c>
      <c r="G69" s="152" t="s">
        <v>2048</v>
      </c>
      <c r="H69" s="152" t="s">
        <v>2049</v>
      </c>
      <c r="I69" s="153" t="s">
        <v>1780</v>
      </c>
      <c r="J69" s="154" t="s">
        <v>1781</v>
      </c>
      <c r="K69" s="46"/>
      <c r="L69" s="46"/>
      <c r="M69" s="46"/>
      <c r="N69" s="46"/>
      <c r="O69" s="152" t="s">
        <v>1757</v>
      </c>
      <c r="P69" s="151" t="s">
        <v>2050</v>
      </c>
    </row>
    <row r="70" customFormat="false" ht="25.5" hidden="false" customHeight="true" outlineLevel="0" collapsed="false">
      <c r="A70" s="143" t="s">
        <v>2051</v>
      </c>
      <c r="B70" s="144" t="s">
        <v>2047</v>
      </c>
      <c r="C70" s="144" t="s">
        <v>1841</v>
      </c>
      <c r="D70" s="144" t="s">
        <v>1842</v>
      </c>
      <c r="E70" s="144" t="s">
        <v>1797</v>
      </c>
      <c r="F70" s="145" t="s">
        <v>1654</v>
      </c>
      <c r="G70" s="146" t="s">
        <v>2052</v>
      </c>
      <c r="H70" s="146" t="s">
        <v>2053</v>
      </c>
      <c r="I70" s="147" t="s">
        <v>1788</v>
      </c>
      <c r="J70" s="148" t="s">
        <v>1781</v>
      </c>
      <c r="K70" s="46"/>
      <c r="L70" s="46"/>
      <c r="M70" s="46"/>
      <c r="N70" s="46"/>
      <c r="O70" s="146" t="s">
        <v>1757</v>
      </c>
      <c r="P70" s="145" t="s">
        <v>2054</v>
      </c>
    </row>
    <row r="71" customFormat="false" ht="25.5" hidden="false" customHeight="true" outlineLevel="0" collapsed="false">
      <c r="A71" s="149" t="s">
        <v>2055</v>
      </c>
      <c r="B71" s="150" t="s">
        <v>2047</v>
      </c>
      <c r="C71" s="150" t="s">
        <v>1841</v>
      </c>
      <c r="D71" s="150" t="s">
        <v>1842</v>
      </c>
      <c r="E71" s="150" t="s">
        <v>1654</v>
      </c>
      <c r="F71" s="151" t="s">
        <v>1785</v>
      </c>
      <c r="G71" s="152" t="s">
        <v>2056</v>
      </c>
      <c r="H71" s="152" t="s">
        <v>1885</v>
      </c>
      <c r="I71" s="153" t="s">
        <v>1788</v>
      </c>
      <c r="J71" s="154"/>
      <c r="K71" s="46"/>
      <c r="L71" s="46"/>
      <c r="M71" s="46"/>
      <c r="N71" s="46"/>
      <c r="O71" s="152" t="s">
        <v>1757</v>
      </c>
      <c r="P71" s="151" t="s">
        <v>2057</v>
      </c>
    </row>
    <row r="72" customFormat="false" ht="25.5" hidden="false" customHeight="true" outlineLevel="0" collapsed="false">
      <c r="A72" s="143" t="s">
        <v>2058</v>
      </c>
      <c r="B72" s="144" t="s">
        <v>2047</v>
      </c>
      <c r="C72" s="144" t="s">
        <v>1811</v>
      </c>
      <c r="D72" s="144" t="s">
        <v>1776</v>
      </c>
      <c r="E72" s="144" t="s">
        <v>1654</v>
      </c>
      <c r="F72" s="145" t="s">
        <v>1785</v>
      </c>
      <c r="G72" s="146" t="s">
        <v>2059</v>
      </c>
      <c r="H72" s="146" t="s">
        <v>2060</v>
      </c>
      <c r="I72" s="147" t="s">
        <v>1788</v>
      </c>
      <c r="J72" s="148" t="s">
        <v>1781</v>
      </c>
      <c r="K72" s="46"/>
      <c r="L72" s="46"/>
      <c r="M72" s="46"/>
      <c r="N72" s="46"/>
      <c r="O72" s="146" t="s">
        <v>1757</v>
      </c>
      <c r="P72" s="145" t="s">
        <v>2061</v>
      </c>
    </row>
    <row r="73" customFormat="false" ht="25.5" hidden="false" customHeight="true" outlineLevel="0" collapsed="false">
      <c r="A73" s="149" t="s">
        <v>2062</v>
      </c>
      <c r="B73" s="150" t="s">
        <v>2047</v>
      </c>
      <c r="C73" s="150" t="s">
        <v>1811</v>
      </c>
      <c r="D73" s="150" t="s">
        <v>1776</v>
      </c>
      <c r="E73" s="150" t="s">
        <v>1784</v>
      </c>
      <c r="F73" s="151" t="s">
        <v>1785</v>
      </c>
      <c r="G73" s="152" t="s">
        <v>2063</v>
      </c>
      <c r="H73" s="152" t="s">
        <v>2064</v>
      </c>
      <c r="I73" s="153" t="s">
        <v>1788</v>
      </c>
      <c r="J73" s="154"/>
      <c r="K73" s="46"/>
      <c r="L73" s="46"/>
      <c r="M73" s="46"/>
      <c r="N73" s="46"/>
      <c r="O73" s="152" t="s">
        <v>1757</v>
      </c>
      <c r="P73" s="151" t="s">
        <v>2065</v>
      </c>
    </row>
    <row r="74" customFormat="false" ht="25.5" hidden="false" customHeight="true" outlineLevel="0" collapsed="false">
      <c r="A74" s="143" t="s">
        <v>2066</v>
      </c>
      <c r="B74" s="144" t="s">
        <v>2047</v>
      </c>
      <c r="C74" s="144" t="s">
        <v>1811</v>
      </c>
      <c r="D74" s="144" t="s">
        <v>1776</v>
      </c>
      <c r="E74" s="144" t="s">
        <v>1654</v>
      </c>
      <c r="F74" s="145" t="s">
        <v>1785</v>
      </c>
      <c r="G74" s="146" t="s">
        <v>2067</v>
      </c>
      <c r="H74" s="146" t="s">
        <v>2068</v>
      </c>
      <c r="I74" s="147" t="s">
        <v>1788</v>
      </c>
      <c r="J74" s="148"/>
      <c r="K74" s="46"/>
      <c r="L74" s="46"/>
      <c r="M74" s="46"/>
      <c r="N74" s="46"/>
      <c r="O74" s="146" t="s">
        <v>1757</v>
      </c>
      <c r="P74" s="145" t="s">
        <v>2069</v>
      </c>
    </row>
    <row r="75" customFormat="false" ht="25.5" hidden="false" customHeight="true" outlineLevel="0" collapsed="false">
      <c r="A75" s="149" t="s">
        <v>2070</v>
      </c>
      <c r="B75" s="150" t="s">
        <v>2047</v>
      </c>
      <c r="C75" s="150" t="s">
        <v>1795</v>
      </c>
      <c r="D75" s="150" t="s">
        <v>1776</v>
      </c>
      <c r="E75" s="150" t="s">
        <v>1784</v>
      </c>
      <c r="F75" s="151" t="s">
        <v>1654</v>
      </c>
      <c r="G75" s="152" t="s">
        <v>2071</v>
      </c>
      <c r="H75" s="152" t="s">
        <v>2072</v>
      </c>
      <c r="I75" s="153" t="s">
        <v>1808</v>
      </c>
      <c r="J75" s="154"/>
      <c r="K75" s="46"/>
      <c r="L75" s="46"/>
      <c r="M75" s="46"/>
      <c r="N75" s="46"/>
      <c r="O75" s="152" t="s">
        <v>1757</v>
      </c>
      <c r="P75" s="151" t="s">
        <v>2073</v>
      </c>
    </row>
    <row r="76" customFormat="false" ht="25.5" hidden="false" customHeight="true" outlineLevel="0" collapsed="false">
      <c r="A76" s="143" t="s">
        <v>2074</v>
      </c>
      <c r="B76" s="144" t="s">
        <v>2075</v>
      </c>
      <c r="C76" s="144" t="s">
        <v>1841</v>
      </c>
      <c r="D76" s="144" t="s">
        <v>1842</v>
      </c>
      <c r="E76" s="144" t="s">
        <v>1784</v>
      </c>
      <c r="F76" s="145" t="s">
        <v>1654</v>
      </c>
      <c r="G76" s="146" t="s">
        <v>2076</v>
      </c>
      <c r="H76" s="146" t="s">
        <v>2077</v>
      </c>
      <c r="I76" s="147" t="s">
        <v>1808</v>
      </c>
      <c r="J76" s="148" t="s">
        <v>1781</v>
      </c>
      <c r="K76" s="46"/>
      <c r="L76" s="46"/>
      <c r="M76" s="46"/>
      <c r="N76" s="46"/>
      <c r="O76" s="146" t="s">
        <v>1757</v>
      </c>
      <c r="P76" s="145" t="s">
        <v>2078</v>
      </c>
    </row>
    <row r="77" customFormat="false" ht="25.5" hidden="false" customHeight="true" outlineLevel="0" collapsed="false">
      <c r="A77" s="149" t="s">
        <v>2079</v>
      </c>
      <c r="B77" s="150" t="s">
        <v>2075</v>
      </c>
      <c r="C77" s="150" t="s">
        <v>1841</v>
      </c>
      <c r="D77" s="150" t="s">
        <v>1796</v>
      </c>
      <c r="E77" s="150" t="s">
        <v>1784</v>
      </c>
      <c r="F77" s="151" t="s">
        <v>1785</v>
      </c>
      <c r="G77" s="152" t="s">
        <v>2080</v>
      </c>
      <c r="H77" s="152" t="s">
        <v>2081</v>
      </c>
      <c r="I77" s="153" t="s">
        <v>1788</v>
      </c>
      <c r="J77" s="154"/>
      <c r="K77" s="46"/>
      <c r="L77" s="46"/>
      <c r="M77" s="46"/>
      <c r="N77" s="46"/>
      <c r="O77" s="152" t="s">
        <v>1757</v>
      </c>
      <c r="P77" s="151" t="s">
        <v>2082</v>
      </c>
    </row>
    <row r="78" customFormat="false" ht="25.5" hidden="false" customHeight="true" outlineLevel="0" collapsed="false">
      <c r="A78" s="143" t="s">
        <v>2083</v>
      </c>
      <c r="B78" s="144" t="s">
        <v>2075</v>
      </c>
      <c r="C78" s="144" t="s">
        <v>1841</v>
      </c>
      <c r="D78" s="144" t="s">
        <v>1796</v>
      </c>
      <c r="E78" s="144" t="s">
        <v>1784</v>
      </c>
      <c r="F78" s="145" t="s">
        <v>1785</v>
      </c>
      <c r="G78" s="146" t="s">
        <v>2084</v>
      </c>
      <c r="H78" s="146" t="s">
        <v>2085</v>
      </c>
      <c r="I78" s="147" t="s">
        <v>1808</v>
      </c>
      <c r="J78" s="148"/>
      <c r="K78" s="46"/>
      <c r="L78" s="46"/>
      <c r="M78" s="46"/>
      <c r="N78" s="46"/>
      <c r="O78" s="146" t="s">
        <v>1757</v>
      </c>
      <c r="P78" s="145" t="s">
        <v>2086</v>
      </c>
    </row>
    <row r="79" customFormat="false" ht="25.5" hidden="false" customHeight="true" outlineLevel="0" collapsed="false">
      <c r="A79" s="149" t="s">
        <v>2087</v>
      </c>
      <c r="B79" s="150" t="s">
        <v>2075</v>
      </c>
      <c r="C79" s="150" t="s">
        <v>1795</v>
      </c>
      <c r="D79" s="150" t="s">
        <v>1776</v>
      </c>
      <c r="E79" s="150" t="s">
        <v>1784</v>
      </c>
      <c r="F79" s="151" t="s">
        <v>1785</v>
      </c>
      <c r="G79" s="152" t="s">
        <v>2088</v>
      </c>
      <c r="H79" s="152" t="s">
        <v>2089</v>
      </c>
      <c r="I79" s="153" t="s">
        <v>1808</v>
      </c>
      <c r="J79" s="154"/>
      <c r="K79" s="46"/>
      <c r="L79" s="46"/>
      <c r="M79" s="46"/>
      <c r="N79" s="46"/>
      <c r="O79" s="152" t="s">
        <v>1757</v>
      </c>
      <c r="P79" s="151" t="s">
        <v>2090</v>
      </c>
    </row>
    <row r="81" customFormat="false" ht="19.5" hidden="false" customHeight="true" outlineLevel="0" collapsed="false">
      <c r="A81" s="155" t="s">
        <v>2091</v>
      </c>
      <c r="B81" s="155"/>
      <c r="C81" s="155"/>
      <c r="D81" s="155"/>
      <c r="E81" s="155"/>
      <c r="F81" s="155"/>
      <c r="G81" s="155"/>
      <c r="H81" s="155"/>
      <c r="I81" s="155"/>
      <c r="J81" s="155"/>
      <c r="K81" s="155"/>
      <c r="L81" s="155"/>
      <c r="M81" s="155"/>
      <c r="N81" s="155"/>
    </row>
    <row r="82" customFormat="false" ht="24" hidden="false" customHeight="true" outlineLevel="0" collapsed="false">
      <c r="A82" s="156" t="s">
        <v>2092</v>
      </c>
      <c r="B82" s="157" t="s">
        <v>2093</v>
      </c>
      <c r="C82" s="157"/>
      <c r="D82" s="157"/>
      <c r="E82" s="157"/>
      <c r="F82" s="157"/>
      <c r="G82" s="157"/>
      <c r="H82" s="157"/>
      <c r="I82" s="157"/>
      <c r="J82" s="157"/>
      <c r="K82" s="157"/>
      <c r="L82" s="157"/>
      <c r="M82" s="157"/>
      <c r="N82" s="157"/>
    </row>
    <row r="83" customFormat="false" ht="24" hidden="false" customHeight="true" outlineLevel="0" collapsed="false">
      <c r="A83" s="158" t="s">
        <v>2094</v>
      </c>
      <c r="B83" s="41" t="s">
        <v>2095</v>
      </c>
      <c r="C83" s="41"/>
      <c r="D83" s="41"/>
      <c r="E83" s="41"/>
      <c r="F83" s="41"/>
      <c r="G83" s="41"/>
      <c r="H83" s="41"/>
      <c r="I83" s="41"/>
      <c r="J83" s="41"/>
      <c r="K83" s="41"/>
      <c r="L83" s="41"/>
      <c r="M83" s="41"/>
      <c r="N83" s="41"/>
    </row>
    <row r="84" customFormat="false" ht="24" hidden="false" customHeight="true" outlineLevel="0" collapsed="false">
      <c r="A84" s="156" t="s">
        <v>2096</v>
      </c>
      <c r="B84" s="157" t="s">
        <v>2097</v>
      </c>
      <c r="C84" s="157"/>
      <c r="D84" s="157"/>
      <c r="E84" s="157"/>
      <c r="F84" s="157"/>
      <c r="G84" s="157"/>
      <c r="H84" s="157"/>
      <c r="I84" s="157"/>
      <c r="J84" s="157"/>
      <c r="K84" s="157"/>
      <c r="L84" s="157"/>
      <c r="M84" s="157"/>
      <c r="N84" s="157"/>
    </row>
    <row r="85" customFormat="false" ht="24" hidden="false" customHeight="true" outlineLevel="0" collapsed="false">
      <c r="A85" s="158" t="s">
        <v>2098</v>
      </c>
      <c r="B85" s="41" t="s">
        <v>2099</v>
      </c>
      <c r="C85" s="41"/>
      <c r="D85" s="41"/>
      <c r="E85" s="41"/>
      <c r="F85" s="41"/>
      <c r="G85" s="41"/>
      <c r="H85" s="41"/>
      <c r="I85" s="41"/>
      <c r="J85" s="41"/>
      <c r="K85" s="41"/>
      <c r="L85" s="41"/>
      <c r="M85" s="41"/>
      <c r="N85" s="41"/>
    </row>
    <row r="86" customFormat="false" ht="24" hidden="false" customHeight="true" outlineLevel="0" collapsed="false">
      <c r="A86" s="156" t="s">
        <v>2100</v>
      </c>
      <c r="B86" s="157" t="s">
        <v>2101</v>
      </c>
      <c r="C86" s="157"/>
      <c r="D86" s="157"/>
      <c r="E86" s="157"/>
      <c r="F86" s="157"/>
      <c r="G86" s="157"/>
      <c r="H86" s="157"/>
      <c r="I86" s="157"/>
      <c r="J86" s="157"/>
      <c r="K86" s="157"/>
      <c r="L86" s="157"/>
      <c r="M86" s="157"/>
      <c r="N86" s="157"/>
    </row>
    <row r="87" customFormat="false" ht="24" hidden="false" customHeight="true" outlineLevel="0" collapsed="false">
      <c r="A87" s="158" t="s">
        <v>2102</v>
      </c>
      <c r="B87" s="41" t="s">
        <v>2103</v>
      </c>
      <c r="C87" s="41"/>
      <c r="D87" s="41"/>
      <c r="E87" s="41"/>
      <c r="F87" s="41"/>
      <c r="G87" s="41"/>
      <c r="H87" s="41"/>
      <c r="I87" s="41"/>
      <c r="J87" s="41"/>
      <c r="K87" s="41"/>
      <c r="L87" s="41"/>
      <c r="M87" s="41"/>
      <c r="N87" s="41"/>
    </row>
    <row r="88" customFormat="false" ht="24" hidden="false" customHeight="true" outlineLevel="0" collapsed="false">
      <c r="A88" s="156" t="s">
        <v>2104</v>
      </c>
      <c r="B88" s="157" t="s">
        <v>2105</v>
      </c>
      <c r="C88" s="157"/>
      <c r="D88" s="157"/>
      <c r="E88" s="157"/>
      <c r="F88" s="157"/>
      <c r="G88" s="157"/>
      <c r="H88" s="157"/>
      <c r="I88" s="157"/>
      <c r="J88" s="157"/>
      <c r="K88" s="157"/>
      <c r="L88" s="157"/>
      <c r="M88" s="157"/>
      <c r="N88" s="157"/>
    </row>
    <row r="89" customFormat="false" ht="24" hidden="false" customHeight="true" outlineLevel="0" collapsed="false">
      <c r="A89" s="158" t="s">
        <v>2106</v>
      </c>
      <c r="B89" s="41" t="s">
        <v>2107</v>
      </c>
      <c r="C89" s="41"/>
      <c r="D89" s="41"/>
      <c r="E89" s="41"/>
      <c r="F89" s="41"/>
      <c r="G89" s="41"/>
      <c r="H89" s="41"/>
      <c r="I89" s="41"/>
      <c r="J89" s="41"/>
      <c r="K89" s="41"/>
      <c r="L89" s="41"/>
      <c r="M89" s="41"/>
      <c r="N89" s="41"/>
    </row>
    <row r="90" customFormat="false" ht="24" hidden="false" customHeight="true" outlineLevel="0" collapsed="false">
      <c r="A90" s="156" t="s">
        <v>2108</v>
      </c>
      <c r="B90" s="157" t="s">
        <v>2109</v>
      </c>
      <c r="C90" s="157"/>
      <c r="D90" s="157"/>
      <c r="E90" s="157"/>
      <c r="F90" s="157"/>
      <c r="G90" s="157"/>
      <c r="H90" s="157"/>
      <c r="I90" s="157"/>
      <c r="J90" s="157"/>
      <c r="K90" s="157"/>
      <c r="L90" s="157"/>
      <c r="M90" s="157"/>
      <c r="N90" s="157"/>
    </row>
    <row r="91" customFormat="false" ht="24" hidden="false" customHeight="true" outlineLevel="0" collapsed="false">
      <c r="A91" s="158" t="s">
        <v>2110</v>
      </c>
      <c r="B91" s="41" t="s">
        <v>2111</v>
      </c>
      <c r="C91" s="41"/>
      <c r="D91" s="41"/>
      <c r="E91" s="41"/>
      <c r="F91" s="41"/>
      <c r="G91" s="41"/>
      <c r="H91" s="41"/>
      <c r="I91" s="41"/>
      <c r="J91" s="41"/>
      <c r="K91" s="41"/>
      <c r="L91" s="41"/>
      <c r="M91" s="41"/>
      <c r="N91" s="41"/>
    </row>
    <row r="93" customFormat="false" ht="30" hidden="false" customHeight="true" outlineLevel="0" collapsed="false">
      <c r="A93" s="66" t="s">
        <v>2112</v>
      </c>
      <c r="B93" s="66"/>
      <c r="C93" s="66"/>
      <c r="D93" s="66"/>
      <c r="E93" s="66"/>
      <c r="F93" s="66"/>
      <c r="G93" s="66"/>
      <c r="H93" s="66"/>
      <c r="I93" s="66"/>
      <c r="J93" s="66"/>
      <c r="K93" s="66"/>
      <c r="L93" s="66"/>
      <c r="M93" s="66"/>
      <c r="N93" s="66"/>
    </row>
  </sheetData>
  <sheetProtection sheet="true" password="dd42" formatCells="false" formatColumns="false" formatRows="false" sort="false" autoFilter="false"/>
  <autoFilter ref="A3:P93"/>
  <mergeCells count="14">
    <mergeCell ref="A1:N1"/>
    <mergeCell ref="B2:N2"/>
    <mergeCell ref="A81:N81"/>
    <mergeCell ref="B82:N82"/>
    <mergeCell ref="B83:N83"/>
    <mergeCell ref="B84:N84"/>
    <mergeCell ref="B85:N85"/>
    <mergeCell ref="B86:N86"/>
    <mergeCell ref="B87:N87"/>
    <mergeCell ref="B88:N88"/>
    <mergeCell ref="B89:N89"/>
    <mergeCell ref="B90:N90"/>
    <mergeCell ref="B91:N91"/>
    <mergeCell ref="A93:N93"/>
  </mergeCells>
  <conditionalFormatting sqref="F4:F79">
    <cfRule type="expression" priority="2" aboveAverage="0" equalAverage="0" bottom="0" percent="0" rank="0" text="" dxfId="18">
      <formula>$F4="Easy"</formula>
    </cfRule>
    <cfRule type="expression" priority="3" aboveAverage="0" equalAverage="0" bottom="0" percent="0" rank="0" text="" dxfId="0">
      <formula>$F4="Medium"</formula>
    </cfRule>
    <cfRule type="expression" priority="4" aboveAverage="0" equalAverage="0" bottom="0" percent="0" rank="0" text="" dxfId="13">
      <formula>$F4="Hard"</formula>
    </cfRule>
  </conditionalFormatting>
  <conditionalFormatting sqref="A4:A79">
    <cfRule type="expression" priority="5" aboveAverage="0" equalAverage="0" bottom="0" percent="0" rank="0" text="" dxfId="0">
      <formula>$I4="P1"</formula>
    </cfRule>
  </conditionalFormatting>
  <dataValidations count="2">
    <dataValidation allowBlank="true" errorStyle="stop" operator="between" prompt="Free-typed values fall out of every report — use the dropdown. If the value you need is missing, ask the manager to add it to the Lists sheet." promptTitle="Pick from the list" showDropDown="false" showErrorMessage="true" showInputMessage="true" sqref="K4:K79" type="list">
      <formula1>'START HERE'!$B$55:$B$64</formula1>
      <formula2>0</formula2>
    </dataValidation>
    <dataValidation allowBlank="true" errorStyle="stop" operator="between" prompt="Free-typed values fall out of every report — use the dropdown. If the value you need is missing, ask the manager to add it to the Lists sheet." promptTitle="Pick from the list" showDropDown="false" showErrorMessage="true" showInputMessage="true" sqref="L4:L79" type="list">
      <formula1>"Not started,Brief written,In production,Published,Ranking top 10,Needs refresh"</formula1>
      <formula2>0</formula2>
    </dataValidation>
  </dataValidations>
  <hyperlinks>
    <hyperlink ref="A2" location="'MAP'!A1" display="◀  MAP"/>
  </hyperlinks>
  <printOptions headings="false" gridLines="false" gridLinesSet="true" horizontalCentered="false" verticalCentered="false"/>
  <pageMargins left="0.4" right="0.4" top="0.55" bottom="0.55" header="0.511811023622047" footer="0.3"/>
  <pageSetup paperSize="1" scale="100" fitToWidth="1" fitToHeight="0" pageOrder="downThenOver" orientation="landscape" blackAndWhite="false" draft="false" cellComments="none" horizontalDpi="300" verticalDpi="300" copies="1"/>
  <headerFooter differentFirst="false" differentOddEven="false">
    <oddHeader/>
    <oddFooter>&amp;L&amp;7 &amp;K808080PCI AI  —  Growth OS&amp;R&amp;7 &amp;K808080Page &amp;P of &amp;N</oddFooter>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true"/>
  </sheetPr>
  <dimension ref="A1:P568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5390625" defaultRowHeight="15" zeroHeight="false" outlineLevelRow="0" outlineLevelCol="0"/>
  <cols>
    <col collapsed="false" customWidth="true" hidden="false" outlineLevel="0" max="1" min="1" style="0" width="10"/>
    <col collapsed="false" customWidth="true" hidden="false" outlineLevel="0" max="2" min="2" style="0" width="62"/>
    <col collapsed="false" customWidth="true" hidden="false" outlineLevel="0" max="3" min="3" style="0" width="26"/>
    <col collapsed="false" customWidth="true" hidden="false" outlineLevel="0" max="4" min="4" style="0" width="22"/>
    <col collapsed="false" customWidth="true" hidden="false" outlineLevel="0" max="5" min="5" style="0" width="14"/>
    <col collapsed="false" customWidth="true" hidden="false" outlineLevel="0" max="6" min="6" style="0" width="34"/>
    <col collapsed="false" customWidth="true" hidden="false" outlineLevel="0" max="9" min="7" style="0" width="9"/>
    <col collapsed="false" customWidth="true" hidden="false" outlineLevel="0" max="10" min="10" style="0" width="30"/>
    <col collapsed="false" customWidth="true" hidden="false" outlineLevel="0" max="11" min="11" style="0" width="40"/>
    <col collapsed="false" customWidth="true" hidden="false" outlineLevel="0" max="12" min="12" style="0" width="13"/>
    <col collapsed="false" customWidth="true" hidden="false" outlineLevel="0" max="13" min="13" style="0" width="52"/>
    <col collapsed="false" customWidth="true" hidden="false" outlineLevel="0" max="14" min="14" style="0" width="14"/>
    <col collapsed="false" customWidth="true" hidden="false" outlineLevel="0" max="15" min="15" style="0" width="17"/>
    <col collapsed="false" customWidth="true" hidden="false" outlineLevel="0" max="16" min="16" style="0" width="26"/>
  </cols>
  <sheetData>
    <row r="1" customFormat="false" ht="25.5" hidden="false" customHeight="true" outlineLevel="0" collapsed="false">
      <c r="A1" s="48" t="s">
        <v>2113</v>
      </c>
      <c r="B1" s="48"/>
      <c r="C1" s="48"/>
      <c r="D1" s="48"/>
      <c r="E1" s="48"/>
      <c r="F1" s="48"/>
      <c r="G1" s="48"/>
      <c r="H1" s="48"/>
      <c r="I1" s="48"/>
      <c r="J1" s="48"/>
      <c r="K1" s="48"/>
      <c r="L1" s="48"/>
      <c r="M1" s="48"/>
      <c r="N1" s="48"/>
      <c r="O1" s="48"/>
    </row>
    <row r="2" customFormat="false" ht="24" hidden="false" customHeight="true" outlineLevel="0" collapsed="false">
      <c r="A2" s="3" t="s">
        <v>1</v>
      </c>
      <c r="B2" s="49" t="s">
        <v>2114</v>
      </c>
      <c r="C2" s="49"/>
      <c r="D2" s="49"/>
      <c r="E2" s="49"/>
      <c r="F2" s="49"/>
      <c r="G2" s="49"/>
      <c r="H2" s="49"/>
      <c r="I2" s="49"/>
      <c r="J2" s="49"/>
      <c r="K2" s="49"/>
      <c r="L2" s="49"/>
      <c r="M2" s="49"/>
      <c r="N2" s="49"/>
      <c r="O2" s="49"/>
    </row>
    <row r="3" customFormat="false" ht="21.75" hidden="false" customHeight="true" outlineLevel="0" collapsed="false">
      <c r="A3" s="44" t="s">
        <v>1698</v>
      </c>
      <c r="B3" s="44" t="s">
        <v>2115</v>
      </c>
      <c r="C3" s="44" t="s">
        <v>1772</v>
      </c>
      <c r="D3" s="44" t="s">
        <v>2116</v>
      </c>
      <c r="E3" s="44" t="s">
        <v>2117</v>
      </c>
      <c r="F3" s="44" t="s">
        <v>2118</v>
      </c>
      <c r="G3" s="44" t="s">
        <v>1766</v>
      </c>
      <c r="H3" s="44" t="s">
        <v>2119</v>
      </c>
      <c r="I3" s="44" t="s">
        <v>571</v>
      </c>
      <c r="J3" s="44" t="s">
        <v>2120</v>
      </c>
      <c r="K3" s="44" t="s">
        <v>2121</v>
      </c>
      <c r="L3" s="44" t="s">
        <v>2122</v>
      </c>
      <c r="M3" s="44" t="s">
        <v>2123</v>
      </c>
      <c r="N3" s="44" t="s">
        <v>1018</v>
      </c>
      <c r="O3" s="44" t="s">
        <v>1019</v>
      </c>
      <c r="P3" s="44" t="s">
        <v>1551</v>
      </c>
    </row>
    <row r="4" customFormat="false" ht="39" hidden="false" customHeight="true" outlineLevel="0" collapsed="false">
      <c r="A4" s="159" t="s">
        <v>1782</v>
      </c>
      <c r="B4" s="160" t="s">
        <v>2124</v>
      </c>
      <c r="C4" s="42" t="s">
        <v>1757</v>
      </c>
      <c r="D4" s="159" t="s">
        <v>2125</v>
      </c>
      <c r="E4" s="159" t="s">
        <v>2126</v>
      </c>
      <c r="F4" s="42" t="s">
        <v>2127</v>
      </c>
      <c r="G4" s="159" t="s">
        <v>1842</v>
      </c>
      <c r="H4" s="159" t="s">
        <v>1654</v>
      </c>
      <c r="I4" s="159" t="s">
        <v>1780</v>
      </c>
      <c r="J4" s="42" t="s">
        <v>1773</v>
      </c>
      <c r="K4" s="42" t="s">
        <v>2128</v>
      </c>
      <c r="L4" s="159" t="s">
        <v>2129</v>
      </c>
      <c r="M4" s="159" t="s">
        <v>2130</v>
      </c>
      <c r="N4" s="161"/>
      <c r="O4" s="161"/>
      <c r="P4" s="161"/>
    </row>
    <row r="5" customFormat="false" ht="39" hidden="false" customHeight="true" outlineLevel="0" collapsed="false">
      <c r="A5" s="159" t="s">
        <v>1789</v>
      </c>
      <c r="B5" s="160" t="s">
        <v>2131</v>
      </c>
      <c r="C5" s="42" t="s">
        <v>1757</v>
      </c>
      <c r="D5" s="159" t="s">
        <v>2125</v>
      </c>
      <c r="E5" s="159" t="s">
        <v>2126</v>
      </c>
      <c r="F5" s="42" t="s">
        <v>2132</v>
      </c>
      <c r="G5" s="159" t="s">
        <v>1842</v>
      </c>
      <c r="H5" s="159" t="s">
        <v>1654</v>
      </c>
      <c r="I5" s="159" t="s">
        <v>1788</v>
      </c>
      <c r="J5" s="42" t="s">
        <v>2133</v>
      </c>
      <c r="K5" s="42" t="s">
        <v>2134</v>
      </c>
      <c r="L5" s="159" t="s">
        <v>2129</v>
      </c>
      <c r="M5" s="159" t="s">
        <v>2135</v>
      </c>
      <c r="N5" s="161"/>
      <c r="O5" s="161"/>
      <c r="P5" s="161"/>
    </row>
    <row r="6" customFormat="false" ht="39" hidden="false" customHeight="true" outlineLevel="0" collapsed="false">
      <c r="A6" s="159" t="s">
        <v>1792</v>
      </c>
      <c r="B6" s="160" t="s">
        <v>2136</v>
      </c>
      <c r="C6" s="42" t="s">
        <v>1757</v>
      </c>
      <c r="D6" s="159" t="s">
        <v>2125</v>
      </c>
      <c r="E6" s="159" t="s">
        <v>2126</v>
      </c>
      <c r="F6" s="42" t="s">
        <v>2137</v>
      </c>
      <c r="G6" s="159" t="s">
        <v>1842</v>
      </c>
      <c r="H6" s="159" t="s">
        <v>1654</v>
      </c>
      <c r="I6" s="159" t="s">
        <v>1788</v>
      </c>
      <c r="J6" s="42" t="s">
        <v>2138</v>
      </c>
      <c r="K6" s="42" t="s">
        <v>2139</v>
      </c>
      <c r="L6" s="159" t="s">
        <v>2129</v>
      </c>
      <c r="M6" s="159" t="s">
        <v>2140</v>
      </c>
      <c r="N6" s="161"/>
      <c r="O6" s="161"/>
      <c r="P6" s="161"/>
    </row>
    <row r="7" customFormat="false" ht="51" hidden="false" customHeight="true" outlineLevel="0" collapsed="false">
      <c r="A7" s="159" t="s">
        <v>1800</v>
      </c>
      <c r="B7" s="160" t="s">
        <v>2141</v>
      </c>
      <c r="C7" s="42" t="s">
        <v>1757</v>
      </c>
      <c r="D7" s="159" t="s">
        <v>2125</v>
      </c>
      <c r="E7" s="159" t="s">
        <v>2142</v>
      </c>
      <c r="F7" s="42" t="s">
        <v>2143</v>
      </c>
      <c r="G7" s="159" t="s">
        <v>1842</v>
      </c>
      <c r="H7" s="159" t="s">
        <v>2144</v>
      </c>
      <c r="I7" s="159" t="s">
        <v>1788</v>
      </c>
      <c r="J7" s="42" t="s">
        <v>1793</v>
      </c>
      <c r="K7" s="42" t="s">
        <v>2145</v>
      </c>
      <c r="L7" s="159" t="s">
        <v>2146</v>
      </c>
      <c r="M7" s="159" t="s">
        <v>2147</v>
      </c>
      <c r="N7" s="161"/>
      <c r="O7" s="161"/>
      <c r="P7" s="161"/>
    </row>
    <row r="8" customFormat="false" ht="39" hidden="false" customHeight="true" outlineLevel="0" collapsed="false">
      <c r="A8" s="159" t="s">
        <v>1804</v>
      </c>
      <c r="B8" s="160" t="s">
        <v>2148</v>
      </c>
      <c r="C8" s="42" t="s">
        <v>1757</v>
      </c>
      <c r="D8" s="159" t="s">
        <v>2125</v>
      </c>
      <c r="E8" s="159" t="s">
        <v>2142</v>
      </c>
      <c r="F8" s="42" t="s">
        <v>2149</v>
      </c>
      <c r="G8" s="159" t="s">
        <v>1842</v>
      </c>
      <c r="H8" s="159" t="s">
        <v>2144</v>
      </c>
      <c r="I8" s="159" t="s">
        <v>1788</v>
      </c>
      <c r="J8" s="42" t="s">
        <v>1801</v>
      </c>
      <c r="K8" s="42" t="s">
        <v>2150</v>
      </c>
      <c r="L8" s="159" t="s">
        <v>2146</v>
      </c>
      <c r="M8" s="159" t="s">
        <v>2151</v>
      </c>
      <c r="N8" s="161"/>
      <c r="O8" s="161"/>
      <c r="P8" s="161"/>
    </row>
    <row r="9" customFormat="false" ht="39" hidden="false" customHeight="true" outlineLevel="0" collapsed="false">
      <c r="A9" s="159" t="s">
        <v>1809</v>
      </c>
      <c r="B9" s="160" t="s">
        <v>2152</v>
      </c>
      <c r="C9" s="42" t="s">
        <v>1757</v>
      </c>
      <c r="D9" s="159" t="s">
        <v>2125</v>
      </c>
      <c r="E9" s="159" t="s">
        <v>2142</v>
      </c>
      <c r="F9" s="42" t="s">
        <v>2153</v>
      </c>
      <c r="G9" s="159" t="s">
        <v>1842</v>
      </c>
      <c r="H9" s="159" t="s">
        <v>2144</v>
      </c>
      <c r="I9" s="159" t="s">
        <v>1808</v>
      </c>
      <c r="J9" s="42" t="s">
        <v>1805</v>
      </c>
      <c r="K9" s="42" t="s">
        <v>2154</v>
      </c>
      <c r="L9" s="159" t="s">
        <v>2146</v>
      </c>
      <c r="M9" s="159" t="s">
        <v>2155</v>
      </c>
      <c r="N9" s="161"/>
      <c r="O9" s="161"/>
      <c r="P9" s="161"/>
    </row>
    <row r="10" customFormat="false" ht="51" hidden="false" customHeight="true" outlineLevel="0" collapsed="false">
      <c r="A10" s="159" t="s">
        <v>1814</v>
      </c>
      <c r="B10" s="160" t="s">
        <v>2156</v>
      </c>
      <c r="C10" s="42" t="s">
        <v>1757</v>
      </c>
      <c r="D10" s="159" t="s">
        <v>2125</v>
      </c>
      <c r="E10" s="159" t="s">
        <v>2126</v>
      </c>
      <c r="F10" s="42" t="s">
        <v>2157</v>
      </c>
      <c r="G10" s="159" t="s">
        <v>1842</v>
      </c>
      <c r="H10" s="159" t="s">
        <v>1654</v>
      </c>
      <c r="I10" s="159" t="s">
        <v>1788</v>
      </c>
      <c r="J10" s="42" t="s">
        <v>1810</v>
      </c>
      <c r="K10" s="42" t="s">
        <v>2158</v>
      </c>
      <c r="L10" s="159" t="s">
        <v>2129</v>
      </c>
      <c r="M10" s="159" t="s">
        <v>2159</v>
      </c>
      <c r="N10" s="161"/>
      <c r="O10" s="161"/>
      <c r="P10" s="161"/>
    </row>
    <row r="11" customFormat="false" ht="51" hidden="false" customHeight="true" outlineLevel="0" collapsed="false">
      <c r="A11" s="159" t="s">
        <v>1818</v>
      </c>
      <c r="B11" s="160" t="s">
        <v>2160</v>
      </c>
      <c r="C11" s="42" t="s">
        <v>1757</v>
      </c>
      <c r="D11" s="159" t="s">
        <v>2125</v>
      </c>
      <c r="E11" s="159" t="s">
        <v>2126</v>
      </c>
      <c r="F11" s="42" t="s">
        <v>2161</v>
      </c>
      <c r="G11" s="159" t="s">
        <v>1842</v>
      </c>
      <c r="H11" s="159" t="s">
        <v>1654</v>
      </c>
      <c r="I11" s="159" t="s">
        <v>1788</v>
      </c>
      <c r="J11" s="42" t="s">
        <v>1815</v>
      </c>
      <c r="K11" s="42" t="s">
        <v>2162</v>
      </c>
      <c r="L11" s="159" t="s">
        <v>2129</v>
      </c>
      <c r="M11" s="159" t="s">
        <v>2163</v>
      </c>
      <c r="N11" s="161"/>
      <c r="O11" s="161"/>
      <c r="P11" s="161"/>
    </row>
    <row r="12" customFormat="false" ht="51" hidden="false" customHeight="true" outlineLevel="0" collapsed="false">
      <c r="A12" s="159" t="s">
        <v>1822</v>
      </c>
      <c r="B12" s="160" t="s">
        <v>2164</v>
      </c>
      <c r="C12" s="42" t="s">
        <v>1757</v>
      </c>
      <c r="D12" s="159" t="s">
        <v>2125</v>
      </c>
      <c r="E12" s="159" t="s">
        <v>2126</v>
      </c>
      <c r="F12" s="42" t="s">
        <v>2165</v>
      </c>
      <c r="G12" s="159" t="s">
        <v>1842</v>
      </c>
      <c r="H12" s="159" t="s">
        <v>1654</v>
      </c>
      <c r="I12" s="159" t="s">
        <v>1788</v>
      </c>
      <c r="J12" s="42" t="s">
        <v>1819</v>
      </c>
      <c r="K12" s="42" t="s">
        <v>2166</v>
      </c>
      <c r="L12" s="159" t="s">
        <v>2129</v>
      </c>
      <c r="M12" s="159" t="s">
        <v>2167</v>
      </c>
      <c r="N12" s="161"/>
      <c r="O12" s="161"/>
      <c r="P12" s="161"/>
    </row>
    <row r="13" customFormat="false" ht="51" hidden="false" customHeight="true" outlineLevel="0" collapsed="false">
      <c r="A13" s="159" t="s">
        <v>1826</v>
      </c>
      <c r="B13" s="160" t="s">
        <v>2168</v>
      </c>
      <c r="C13" s="42" t="s">
        <v>1757</v>
      </c>
      <c r="D13" s="159" t="s">
        <v>2125</v>
      </c>
      <c r="E13" s="159" t="s">
        <v>2169</v>
      </c>
      <c r="F13" s="42" t="s">
        <v>2170</v>
      </c>
      <c r="G13" s="159" t="s">
        <v>1842</v>
      </c>
      <c r="H13" s="159" t="s">
        <v>2171</v>
      </c>
      <c r="I13" s="159" t="s">
        <v>1788</v>
      </c>
      <c r="J13" s="42" t="s">
        <v>1823</v>
      </c>
      <c r="K13" s="42" t="s">
        <v>2172</v>
      </c>
      <c r="L13" s="159" t="s">
        <v>2173</v>
      </c>
      <c r="M13" s="159" t="s">
        <v>2174</v>
      </c>
      <c r="N13" s="161"/>
      <c r="O13" s="161"/>
      <c r="P13" s="161"/>
    </row>
    <row r="14" customFormat="false" ht="51" hidden="false" customHeight="true" outlineLevel="0" collapsed="false">
      <c r="A14" s="159" t="s">
        <v>1830</v>
      </c>
      <c r="B14" s="160" t="s">
        <v>2175</v>
      </c>
      <c r="C14" s="42" t="s">
        <v>1757</v>
      </c>
      <c r="D14" s="159" t="s">
        <v>2125</v>
      </c>
      <c r="E14" s="159" t="s">
        <v>2126</v>
      </c>
      <c r="F14" s="42" t="s">
        <v>2176</v>
      </c>
      <c r="G14" s="159" t="s">
        <v>1842</v>
      </c>
      <c r="H14" s="159" t="s">
        <v>1654</v>
      </c>
      <c r="I14" s="159" t="s">
        <v>1788</v>
      </c>
      <c r="J14" s="42" t="s">
        <v>1827</v>
      </c>
      <c r="K14" s="42" t="s">
        <v>2177</v>
      </c>
      <c r="L14" s="159" t="s">
        <v>2129</v>
      </c>
      <c r="M14" s="159" t="s">
        <v>2178</v>
      </c>
      <c r="N14" s="161"/>
      <c r="O14" s="161"/>
      <c r="P14" s="161"/>
    </row>
    <row r="15" customFormat="false" ht="51" hidden="false" customHeight="true" outlineLevel="0" collapsed="false">
      <c r="A15" s="159" t="s">
        <v>1835</v>
      </c>
      <c r="B15" s="160" t="s">
        <v>2179</v>
      </c>
      <c r="C15" s="42" t="s">
        <v>1757</v>
      </c>
      <c r="D15" s="159" t="s">
        <v>2125</v>
      </c>
      <c r="E15" s="159" t="s">
        <v>2126</v>
      </c>
      <c r="F15" s="42" t="s">
        <v>2180</v>
      </c>
      <c r="G15" s="159" t="s">
        <v>1842</v>
      </c>
      <c r="H15" s="159" t="s">
        <v>1654</v>
      </c>
      <c r="I15" s="159" t="s">
        <v>1780</v>
      </c>
      <c r="J15" s="42" t="s">
        <v>1831</v>
      </c>
      <c r="K15" s="42" t="s">
        <v>2181</v>
      </c>
      <c r="L15" s="159" t="s">
        <v>2129</v>
      </c>
      <c r="M15" s="159" t="s">
        <v>2182</v>
      </c>
      <c r="N15" s="161"/>
      <c r="O15" s="161"/>
      <c r="P15" s="161"/>
    </row>
    <row r="16" customFormat="false" ht="39" hidden="false" customHeight="true" outlineLevel="0" collapsed="false">
      <c r="A16" s="159" t="s">
        <v>1839</v>
      </c>
      <c r="B16" s="160" t="s">
        <v>2183</v>
      </c>
      <c r="C16" s="42" t="s">
        <v>1757</v>
      </c>
      <c r="D16" s="159" t="s">
        <v>2125</v>
      </c>
      <c r="E16" s="159" t="s">
        <v>2126</v>
      </c>
      <c r="F16" s="42" t="s">
        <v>2184</v>
      </c>
      <c r="G16" s="159" t="s">
        <v>1842</v>
      </c>
      <c r="H16" s="159" t="s">
        <v>1654</v>
      </c>
      <c r="I16" s="159" t="s">
        <v>1788</v>
      </c>
      <c r="J16" s="42" t="s">
        <v>1836</v>
      </c>
      <c r="K16" s="42" t="s">
        <v>2185</v>
      </c>
      <c r="L16" s="159" t="s">
        <v>2129</v>
      </c>
      <c r="M16" s="159" t="s">
        <v>2186</v>
      </c>
      <c r="N16" s="161"/>
      <c r="O16" s="161"/>
      <c r="P16" s="161"/>
    </row>
    <row r="17" customFormat="false" ht="39" hidden="false" customHeight="true" outlineLevel="0" collapsed="false">
      <c r="A17" s="159" t="s">
        <v>1845</v>
      </c>
      <c r="B17" s="160" t="s">
        <v>2187</v>
      </c>
      <c r="C17" s="42" t="s">
        <v>1757</v>
      </c>
      <c r="D17" s="159" t="s">
        <v>2125</v>
      </c>
      <c r="E17" s="159" t="s">
        <v>2126</v>
      </c>
      <c r="F17" s="42" t="s">
        <v>2188</v>
      </c>
      <c r="G17" s="159" t="s">
        <v>1842</v>
      </c>
      <c r="H17" s="159" t="s">
        <v>1654</v>
      </c>
      <c r="I17" s="159" t="s">
        <v>1788</v>
      </c>
      <c r="J17" s="42" t="s">
        <v>1840</v>
      </c>
      <c r="K17" s="42" t="s">
        <v>2189</v>
      </c>
      <c r="L17" s="159" t="s">
        <v>2129</v>
      </c>
      <c r="M17" s="159" t="s">
        <v>2190</v>
      </c>
      <c r="N17" s="161"/>
      <c r="O17" s="161"/>
      <c r="P17" s="161"/>
    </row>
    <row r="18" customFormat="false" ht="39" hidden="false" customHeight="true" outlineLevel="0" collapsed="false">
      <c r="A18" s="159" t="s">
        <v>1849</v>
      </c>
      <c r="B18" s="160" t="s">
        <v>2191</v>
      </c>
      <c r="C18" s="42" t="s">
        <v>1757</v>
      </c>
      <c r="D18" s="159" t="s">
        <v>2125</v>
      </c>
      <c r="E18" s="159" t="s">
        <v>2126</v>
      </c>
      <c r="F18" s="42" t="s">
        <v>2192</v>
      </c>
      <c r="G18" s="159" t="s">
        <v>1842</v>
      </c>
      <c r="H18" s="159" t="s">
        <v>1654</v>
      </c>
      <c r="I18" s="159" t="s">
        <v>1808</v>
      </c>
      <c r="J18" s="42" t="s">
        <v>1846</v>
      </c>
      <c r="K18" s="42" t="s">
        <v>1846</v>
      </c>
      <c r="L18" s="159" t="s">
        <v>2129</v>
      </c>
      <c r="M18" s="159" t="s">
        <v>2193</v>
      </c>
      <c r="N18" s="161"/>
      <c r="O18" s="161"/>
      <c r="P18" s="161"/>
    </row>
    <row r="19" customFormat="false" ht="39" hidden="false" customHeight="true" outlineLevel="0" collapsed="false">
      <c r="A19" s="159" t="s">
        <v>1853</v>
      </c>
      <c r="B19" s="160" t="s">
        <v>2194</v>
      </c>
      <c r="C19" s="42" t="s">
        <v>1757</v>
      </c>
      <c r="D19" s="159" t="s">
        <v>2125</v>
      </c>
      <c r="E19" s="159" t="s">
        <v>2195</v>
      </c>
      <c r="F19" s="42" t="s">
        <v>2196</v>
      </c>
      <c r="G19" s="159" t="s">
        <v>1796</v>
      </c>
      <c r="H19" s="159" t="s">
        <v>2171</v>
      </c>
      <c r="I19" s="159" t="s">
        <v>1808</v>
      </c>
      <c r="J19" s="42" t="s">
        <v>1850</v>
      </c>
      <c r="K19" s="42" t="s">
        <v>2197</v>
      </c>
      <c r="L19" s="159" t="s">
        <v>2198</v>
      </c>
      <c r="M19" s="159" t="s">
        <v>2199</v>
      </c>
      <c r="N19" s="161"/>
      <c r="O19" s="161"/>
      <c r="P19" s="161"/>
    </row>
    <row r="20" customFormat="false" ht="39" hidden="false" customHeight="true" outlineLevel="0" collapsed="false">
      <c r="A20" s="159" t="s">
        <v>1857</v>
      </c>
      <c r="B20" s="160" t="s">
        <v>2200</v>
      </c>
      <c r="C20" s="42" t="s">
        <v>1757</v>
      </c>
      <c r="D20" s="159" t="s">
        <v>2125</v>
      </c>
      <c r="E20" s="159" t="s">
        <v>2126</v>
      </c>
      <c r="F20" s="42" t="s">
        <v>2201</v>
      </c>
      <c r="G20" s="159" t="s">
        <v>1842</v>
      </c>
      <c r="H20" s="159" t="s">
        <v>1654</v>
      </c>
      <c r="I20" s="159" t="s">
        <v>1780</v>
      </c>
      <c r="J20" s="42" t="s">
        <v>1854</v>
      </c>
      <c r="K20" s="42" t="s">
        <v>2202</v>
      </c>
      <c r="L20" s="159" t="s">
        <v>2129</v>
      </c>
      <c r="M20" s="159" t="s">
        <v>2203</v>
      </c>
      <c r="N20" s="161"/>
      <c r="O20" s="161"/>
      <c r="P20" s="161"/>
    </row>
    <row r="21" customFormat="false" ht="39" hidden="false" customHeight="true" outlineLevel="0" collapsed="false">
      <c r="A21" s="159" t="s">
        <v>1861</v>
      </c>
      <c r="B21" s="160" t="s">
        <v>2204</v>
      </c>
      <c r="C21" s="42" t="s">
        <v>1757</v>
      </c>
      <c r="D21" s="159" t="s">
        <v>2125</v>
      </c>
      <c r="E21" s="159" t="s">
        <v>2205</v>
      </c>
      <c r="F21" s="42" t="s">
        <v>2206</v>
      </c>
      <c r="G21" s="159" t="s">
        <v>1796</v>
      </c>
      <c r="H21" s="159" t="s">
        <v>1654</v>
      </c>
      <c r="I21" s="159" t="s">
        <v>1788</v>
      </c>
      <c r="J21" s="42" t="s">
        <v>1858</v>
      </c>
      <c r="K21" s="42" t="s">
        <v>2207</v>
      </c>
      <c r="L21" s="159" t="s">
        <v>2208</v>
      </c>
      <c r="M21" s="159" t="s">
        <v>2209</v>
      </c>
      <c r="N21" s="161"/>
      <c r="O21" s="161"/>
      <c r="P21" s="161"/>
    </row>
    <row r="22" customFormat="false" ht="51" hidden="false" customHeight="true" outlineLevel="0" collapsed="false">
      <c r="A22" s="159" t="s">
        <v>1865</v>
      </c>
      <c r="B22" s="160" t="s">
        <v>2210</v>
      </c>
      <c r="C22" s="42" t="s">
        <v>1757</v>
      </c>
      <c r="D22" s="159" t="s">
        <v>2125</v>
      </c>
      <c r="E22" s="159" t="s">
        <v>2126</v>
      </c>
      <c r="F22" s="42" t="s">
        <v>2211</v>
      </c>
      <c r="G22" s="159" t="s">
        <v>1842</v>
      </c>
      <c r="H22" s="159" t="s">
        <v>1654</v>
      </c>
      <c r="I22" s="159" t="s">
        <v>1788</v>
      </c>
      <c r="J22" s="42" t="s">
        <v>1862</v>
      </c>
      <c r="K22" s="42" t="s">
        <v>2212</v>
      </c>
      <c r="L22" s="159" t="s">
        <v>2129</v>
      </c>
      <c r="M22" s="159" t="s">
        <v>2213</v>
      </c>
      <c r="N22" s="161"/>
      <c r="O22" s="161"/>
      <c r="P22" s="161"/>
    </row>
    <row r="23" customFormat="false" ht="39" hidden="false" customHeight="true" outlineLevel="0" collapsed="false">
      <c r="A23" s="159" t="s">
        <v>1870</v>
      </c>
      <c r="B23" s="160" t="s">
        <v>2214</v>
      </c>
      <c r="C23" s="42" t="s">
        <v>1757</v>
      </c>
      <c r="D23" s="159" t="s">
        <v>2125</v>
      </c>
      <c r="E23" s="159" t="s">
        <v>2126</v>
      </c>
      <c r="F23" s="42" t="s">
        <v>2215</v>
      </c>
      <c r="G23" s="159" t="s">
        <v>1842</v>
      </c>
      <c r="H23" s="159" t="s">
        <v>1654</v>
      </c>
      <c r="I23" s="159" t="s">
        <v>1788</v>
      </c>
      <c r="J23" s="42" t="s">
        <v>2216</v>
      </c>
      <c r="K23" s="42" t="s">
        <v>2217</v>
      </c>
      <c r="L23" s="159" t="s">
        <v>2129</v>
      </c>
      <c r="M23" s="159" t="s">
        <v>2218</v>
      </c>
      <c r="N23" s="161"/>
      <c r="O23" s="161"/>
      <c r="P23" s="161"/>
    </row>
    <row r="24" customFormat="false" ht="51" hidden="false" customHeight="true" outlineLevel="0" collapsed="false">
      <c r="A24" s="159" t="s">
        <v>1874</v>
      </c>
      <c r="B24" s="160" t="s">
        <v>2219</v>
      </c>
      <c r="C24" s="42" t="s">
        <v>1757</v>
      </c>
      <c r="D24" s="159" t="s">
        <v>2125</v>
      </c>
      <c r="E24" s="159" t="s">
        <v>2126</v>
      </c>
      <c r="F24" s="42" t="s">
        <v>2220</v>
      </c>
      <c r="G24" s="159" t="s">
        <v>1842</v>
      </c>
      <c r="H24" s="159" t="s">
        <v>1654</v>
      </c>
      <c r="I24" s="159" t="s">
        <v>1808</v>
      </c>
      <c r="J24" s="42" t="s">
        <v>1871</v>
      </c>
      <c r="K24" s="42" t="s">
        <v>2221</v>
      </c>
      <c r="L24" s="159" t="s">
        <v>2129</v>
      </c>
      <c r="M24" s="159" t="s">
        <v>2222</v>
      </c>
      <c r="N24" s="161"/>
      <c r="O24" s="161"/>
      <c r="P24" s="161"/>
    </row>
    <row r="25" customFormat="false" ht="51" hidden="false" customHeight="true" outlineLevel="0" collapsed="false">
      <c r="A25" s="159" t="s">
        <v>1878</v>
      </c>
      <c r="B25" s="160" t="s">
        <v>2223</v>
      </c>
      <c r="C25" s="42" t="s">
        <v>1757</v>
      </c>
      <c r="D25" s="159" t="s">
        <v>2125</v>
      </c>
      <c r="E25" s="159" t="s">
        <v>2126</v>
      </c>
      <c r="F25" s="42" t="s">
        <v>2224</v>
      </c>
      <c r="G25" s="159" t="s">
        <v>1842</v>
      </c>
      <c r="H25" s="159" t="s">
        <v>1654</v>
      </c>
      <c r="I25" s="159" t="s">
        <v>1808</v>
      </c>
      <c r="J25" s="42" t="s">
        <v>1875</v>
      </c>
      <c r="K25" s="42" t="s">
        <v>2225</v>
      </c>
      <c r="L25" s="159" t="s">
        <v>2129</v>
      </c>
      <c r="M25" s="159" t="s">
        <v>2226</v>
      </c>
      <c r="N25" s="161"/>
      <c r="O25" s="161"/>
      <c r="P25" s="161"/>
    </row>
    <row r="26" customFormat="false" ht="39" hidden="false" customHeight="true" outlineLevel="0" collapsed="false">
      <c r="A26" s="159" t="s">
        <v>1882</v>
      </c>
      <c r="B26" s="160" t="s">
        <v>2227</v>
      </c>
      <c r="C26" s="42" t="s">
        <v>1757</v>
      </c>
      <c r="D26" s="159" t="s">
        <v>2125</v>
      </c>
      <c r="E26" s="159" t="s">
        <v>2126</v>
      </c>
      <c r="F26" s="42" t="s">
        <v>2228</v>
      </c>
      <c r="G26" s="159" t="s">
        <v>1842</v>
      </c>
      <c r="H26" s="159" t="s">
        <v>1654</v>
      </c>
      <c r="I26" s="159" t="s">
        <v>1808</v>
      </c>
      <c r="J26" s="42" t="s">
        <v>2229</v>
      </c>
      <c r="K26" s="42" t="s">
        <v>2230</v>
      </c>
      <c r="L26" s="159" t="s">
        <v>2129</v>
      </c>
      <c r="M26" s="159" t="s">
        <v>2231</v>
      </c>
      <c r="N26" s="161"/>
      <c r="O26" s="161"/>
      <c r="P26" s="161"/>
    </row>
    <row r="27" customFormat="false" ht="51" hidden="false" customHeight="true" outlineLevel="0" collapsed="false">
      <c r="A27" s="159" t="s">
        <v>1886</v>
      </c>
      <c r="B27" s="160" t="s">
        <v>2232</v>
      </c>
      <c r="C27" s="42" t="s">
        <v>1757</v>
      </c>
      <c r="D27" s="159" t="s">
        <v>2125</v>
      </c>
      <c r="E27" s="159" t="s">
        <v>2126</v>
      </c>
      <c r="F27" s="42" t="s">
        <v>2233</v>
      </c>
      <c r="G27" s="159" t="s">
        <v>1842</v>
      </c>
      <c r="H27" s="159" t="s">
        <v>1654</v>
      </c>
      <c r="I27" s="159" t="s">
        <v>1808</v>
      </c>
      <c r="J27" s="42" t="s">
        <v>1883</v>
      </c>
      <c r="K27" s="42" t="s">
        <v>2234</v>
      </c>
      <c r="L27" s="159" t="s">
        <v>2129</v>
      </c>
      <c r="M27" s="159" t="s">
        <v>2235</v>
      </c>
      <c r="N27" s="161"/>
      <c r="O27" s="161"/>
      <c r="P27" s="161"/>
    </row>
    <row r="28" customFormat="false" ht="51" hidden="false" customHeight="true" outlineLevel="0" collapsed="false">
      <c r="A28" s="159" t="s">
        <v>1890</v>
      </c>
      <c r="B28" s="160" t="s">
        <v>2236</v>
      </c>
      <c r="C28" s="42" t="s">
        <v>1757</v>
      </c>
      <c r="D28" s="159" t="s">
        <v>2125</v>
      </c>
      <c r="E28" s="159" t="s">
        <v>2126</v>
      </c>
      <c r="F28" s="42" t="s">
        <v>2237</v>
      </c>
      <c r="G28" s="159" t="s">
        <v>1842</v>
      </c>
      <c r="H28" s="159" t="s">
        <v>1654</v>
      </c>
      <c r="I28" s="159" t="s">
        <v>1788</v>
      </c>
      <c r="J28" s="42" t="s">
        <v>1887</v>
      </c>
      <c r="K28" s="42" t="s">
        <v>2238</v>
      </c>
      <c r="L28" s="159" t="s">
        <v>2129</v>
      </c>
      <c r="M28" s="159" t="s">
        <v>2239</v>
      </c>
      <c r="N28" s="161"/>
      <c r="O28" s="161"/>
      <c r="P28" s="161"/>
    </row>
    <row r="29" customFormat="false" ht="39" hidden="false" customHeight="true" outlineLevel="0" collapsed="false">
      <c r="A29" s="159" t="s">
        <v>1894</v>
      </c>
      <c r="B29" s="160" t="s">
        <v>2240</v>
      </c>
      <c r="C29" s="42" t="s">
        <v>1757</v>
      </c>
      <c r="D29" s="159" t="s">
        <v>2125</v>
      </c>
      <c r="E29" s="159" t="s">
        <v>2195</v>
      </c>
      <c r="F29" s="42" t="s">
        <v>2241</v>
      </c>
      <c r="G29" s="159" t="s">
        <v>1796</v>
      </c>
      <c r="H29" s="159" t="s">
        <v>2171</v>
      </c>
      <c r="I29" s="159" t="s">
        <v>1808</v>
      </c>
      <c r="J29" s="42" t="s">
        <v>1891</v>
      </c>
      <c r="K29" s="42" t="s">
        <v>2242</v>
      </c>
      <c r="L29" s="159" t="s">
        <v>2198</v>
      </c>
      <c r="M29" s="159" t="s">
        <v>2243</v>
      </c>
      <c r="N29" s="161"/>
      <c r="O29" s="161"/>
      <c r="P29" s="161"/>
    </row>
    <row r="30" customFormat="false" ht="39" hidden="false" customHeight="true" outlineLevel="0" collapsed="false">
      <c r="A30" s="159" t="s">
        <v>1899</v>
      </c>
      <c r="B30" s="160" t="s">
        <v>2244</v>
      </c>
      <c r="C30" s="42" t="s">
        <v>1738</v>
      </c>
      <c r="D30" s="159" t="s">
        <v>2125</v>
      </c>
      <c r="E30" s="159" t="s">
        <v>2142</v>
      </c>
      <c r="F30" s="42" t="s">
        <v>2245</v>
      </c>
      <c r="G30" s="159" t="s">
        <v>1842</v>
      </c>
      <c r="H30" s="159" t="s">
        <v>2144</v>
      </c>
      <c r="I30" s="159" t="s">
        <v>1788</v>
      </c>
      <c r="J30" s="42" t="s">
        <v>1895</v>
      </c>
      <c r="K30" s="42" t="s">
        <v>2246</v>
      </c>
      <c r="L30" s="159" t="s">
        <v>2146</v>
      </c>
      <c r="M30" s="159" t="s">
        <v>2247</v>
      </c>
      <c r="N30" s="161"/>
      <c r="O30" s="161"/>
      <c r="P30" s="161"/>
    </row>
    <row r="31" customFormat="false" ht="51" hidden="false" customHeight="true" outlineLevel="0" collapsed="false">
      <c r="A31" s="159" t="s">
        <v>1903</v>
      </c>
      <c r="B31" s="160" t="s">
        <v>2248</v>
      </c>
      <c r="C31" s="42" t="s">
        <v>1738</v>
      </c>
      <c r="D31" s="159" t="s">
        <v>2125</v>
      </c>
      <c r="E31" s="159" t="s">
        <v>2205</v>
      </c>
      <c r="F31" s="42" t="s">
        <v>2249</v>
      </c>
      <c r="G31" s="159" t="s">
        <v>1796</v>
      </c>
      <c r="H31" s="159" t="s">
        <v>1654</v>
      </c>
      <c r="I31" s="159" t="s">
        <v>1788</v>
      </c>
      <c r="J31" s="42" t="s">
        <v>1900</v>
      </c>
      <c r="K31" s="42" t="s">
        <v>2250</v>
      </c>
      <c r="L31" s="159" t="s">
        <v>2208</v>
      </c>
      <c r="M31" s="159" t="s">
        <v>2251</v>
      </c>
      <c r="N31" s="161"/>
      <c r="O31" s="161"/>
      <c r="P31" s="161"/>
    </row>
    <row r="32" customFormat="false" ht="51" hidden="false" customHeight="true" outlineLevel="0" collapsed="false">
      <c r="A32" s="159" t="s">
        <v>1907</v>
      </c>
      <c r="B32" s="160" t="s">
        <v>2252</v>
      </c>
      <c r="C32" s="42" t="s">
        <v>1738</v>
      </c>
      <c r="D32" s="159" t="s">
        <v>2125</v>
      </c>
      <c r="E32" s="159" t="s">
        <v>2126</v>
      </c>
      <c r="F32" s="42" t="s">
        <v>2253</v>
      </c>
      <c r="G32" s="159" t="s">
        <v>1842</v>
      </c>
      <c r="H32" s="159" t="s">
        <v>1654</v>
      </c>
      <c r="I32" s="159" t="s">
        <v>1788</v>
      </c>
      <c r="J32" s="42" t="s">
        <v>1904</v>
      </c>
      <c r="K32" s="42" t="s">
        <v>2254</v>
      </c>
      <c r="L32" s="159" t="s">
        <v>2129</v>
      </c>
      <c r="M32" s="159" t="s">
        <v>2255</v>
      </c>
      <c r="N32" s="161"/>
      <c r="O32" s="161"/>
      <c r="P32" s="161"/>
    </row>
    <row r="33" customFormat="false" ht="51" hidden="false" customHeight="true" outlineLevel="0" collapsed="false">
      <c r="A33" s="159" t="s">
        <v>1911</v>
      </c>
      <c r="B33" s="160" t="s">
        <v>2256</v>
      </c>
      <c r="C33" s="42" t="s">
        <v>1738</v>
      </c>
      <c r="D33" s="159" t="s">
        <v>2125</v>
      </c>
      <c r="E33" s="159" t="s">
        <v>2126</v>
      </c>
      <c r="F33" s="42" t="s">
        <v>2257</v>
      </c>
      <c r="G33" s="159" t="s">
        <v>1842</v>
      </c>
      <c r="H33" s="159" t="s">
        <v>1654</v>
      </c>
      <c r="I33" s="159" t="s">
        <v>1788</v>
      </c>
      <c r="J33" s="42" t="s">
        <v>1908</v>
      </c>
      <c r="K33" s="42" t="s">
        <v>2258</v>
      </c>
      <c r="L33" s="159" t="s">
        <v>2129</v>
      </c>
      <c r="M33" s="159" t="s">
        <v>2259</v>
      </c>
      <c r="N33" s="161"/>
      <c r="O33" s="161"/>
      <c r="P33" s="161"/>
    </row>
    <row r="34" customFormat="false" ht="39" hidden="false" customHeight="true" outlineLevel="0" collapsed="false">
      <c r="A34" s="159" t="s">
        <v>1914</v>
      </c>
      <c r="B34" s="160" t="s">
        <v>2260</v>
      </c>
      <c r="C34" s="42" t="s">
        <v>1738</v>
      </c>
      <c r="D34" s="159" t="s">
        <v>2125</v>
      </c>
      <c r="E34" s="159" t="s">
        <v>2126</v>
      </c>
      <c r="F34" s="42" t="s">
        <v>2261</v>
      </c>
      <c r="G34" s="159" t="s">
        <v>1842</v>
      </c>
      <c r="H34" s="159" t="s">
        <v>1654</v>
      </c>
      <c r="I34" s="159" t="s">
        <v>1808</v>
      </c>
      <c r="J34" s="42" t="s">
        <v>1912</v>
      </c>
      <c r="K34" s="42" t="s">
        <v>1912</v>
      </c>
      <c r="L34" s="159" t="s">
        <v>2129</v>
      </c>
      <c r="M34" s="159" t="s">
        <v>2262</v>
      </c>
      <c r="N34" s="161"/>
      <c r="O34" s="161"/>
      <c r="P34" s="161"/>
    </row>
    <row r="35" customFormat="false" ht="39" hidden="false" customHeight="true" outlineLevel="0" collapsed="false">
      <c r="A35" s="159" t="s">
        <v>1918</v>
      </c>
      <c r="B35" s="160" t="s">
        <v>2263</v>
      </c>
      <c r="C35" s="42" t="s">
        <v>1738</v>
      </c>
      <c r="D35" s="159" t="s">
        <v>2125</v>
      </c>
      <c r="E35" s="159" t="s">
        <v>2126</v>
      </c>
      <c r="F35" s="42" t="s">
        <v>2264</v>
      </c>
      <c r="G35" s="159" t="s">
        <v>1842</v>
      </c>
      <c r="H35" s="159" t="s">
        <v>1654</v>
      </c>
      <c r="I35" s="159" t="s">
        <v>1788</v>
      </c>
      <c r="J35" s="42" t="s">
        <v>1915</v>
      </c>
      <c r="K35" s="42" t="s">
        <v>1915</v>
      </c>
      <c r="L35" s="159" t="s">
        <v>2129</v>
      </c>
      <c r="M35" s="159" t="s">
        <v>2265</v>
      </c>
      <c r="N35" s="161"/>
      <c r="O35" s="161"/>
      <c r="P35" s="161"/>
    </row>
    <row r="36" customFormat="false" ht="39" hidden="false" customHeight="true" outlineLevel="0" collapsed="false">
      <c r="A36" s="159" t="s">
        <v>1922</v>
      </c>
      <c r="B36" s="160" t="s">
        <v>2266</v>
      </c>
      <c r="C36" s="42" t="s">
        <v>1738</v>
      </c>
      <c r="D36" s="159" t="s">
        <v>2125</v>
      </c>
      <c r="E36" s="159" t="s">
        <v>2126</v>
      </c>
      <c r="F36" s="42" t="s">
        <v>2267</v>
      </c>
      <c r="G36" s="159" t="s">
        <v>1842</v>
      </c>
      <c r="H36" s="159" t="s">
        <v>1654</v>
      </c>
      <c r="I36" s="159" t="s">
        <v>1808</v>
      </c>
      <c r="J36" s="42" t="s">
        <v>1919</v>
      </c>
      <c r="K36" s="42" t="s">
        <v>2268</v>
      </c>
      <c r="L36" s="159" t="s">
        <v>2129</v>
      </c>
      <c r="M36" s="159" t="s">
        <v>2269</v>
      </c>
      <c r="N36" s="161"/>
      <c r="O36" s="161"/>
      <c r="P36" s="161"/>
    </row>
    <row r="37" customFormat="false" ht="39" hidden="false" customHeight="true" outlineLevel="0" collapsed="false">
      <c r="A37" s="159" t="s">
        <v>1926</v>
      </c>
      <c r="B37" s="160" t="s">
        <v>2270</v>
      </c>
      <c r="C37" s="42" t="s">
        <v>1738</v>
      </c>
      <c r="D37" s="159" t="s">
        <v>2125</v>
      </c>
      <c r="E37" s="159" t="s">
        <v>2126</v>
      </c>
      <c r="F37" s="42" t="s">
        <v>2271</v>
      </c>
      <c r="G37" s="159" t="s">
        <v>1842</v>
      </c>
      <c r="H37" s="159" t="s">
        <v>1654</v>
      </c>
      <c r="I37" s="159" t="s">
        <v>1808</v>
      </c>
      <c r="J37" s="42" t="s">
        <v>1923</v>
      </c>
      <c r="K37" s="42" t="s">
        <v>2272</v>
      </c>
      <c r="L37" s="159" t="s">
        <v>2129</v>
      </c>
      <c r="M37" s="159" t="s">
        <v>2273</v>
      </c>
      <c r="N37" s="161"/>
      <c r="O37" s="161"/>
      <c r="P37" s="161"/>
    </row>
    <row r="38" customFormat="false" ht="39" hidden="false" customHeight="true" outlineLevel="0" collapsed="false">
      <c r="A38" s="159" t="s">
        <v>1930</v>
      </c>
      <c r="B38" s="160" t="s">
        <v>2274</v>
      </c>
      <c r="C38" s="42" t="s">
        <v>1738</v>
      </c>
      <c r="D38" s="159" t="s">
        <v>2125</v>
      </c>
      <c r="E38" s="159" t="s">
        <v>2142</v>
      </c>
      <c r="F38" s="42" t="s">
        <v>2275</v>
      </c>
      <c r="G38" s="159" t="s">
        <v>1842</v>
      </c>
      <c r="H38" s="159" t="s">
        <v>2144</v>
      </c>
      <c r="I38" s="159" t="s">
        <v>1788</v>
      </c>
      <c r="J38" s="42" t="s">
        <v>1927</v>
      </c>
      <c r="K38" s="42" t="s">
        <v>2276</v>
      </c>
      <c r="L38" s="159" t="s">
        <v>2146</v>
      </c>
      <c r="M38" s="159" t="s">
        <v>2277</v>
      </c>
      <c r="N38" s="161"/>
      <c r="O38" s="161"/>
      <c r="P38" s="161"/>
    </row>
    <row r="39" customFormat="false" ht="51" hidden="false" customHeight="true" outlineLevel="0" collapsed="false">
      <c r="A39" s="159" t="s">
        <v>1933</v>
      </c>
      <c r="B39" s="160" t="s">
        <v>2278</v>
      </c>
      <c r="C39" s="42" t="s">
        <v>1738</v>
      </c>
      <c r="D39" s="159" t="s">
        <v>2125</v>
      </c>
      <c r="E39" s="159" t="s">
        <v>2126</v>
      </c>
      <c r="F39" s="42" t="s">
        <v>2279</v>
      </c>
      <c r="G39" s="159" t="s">
        <v>1842</v>
      </c>
      <c r="H39" s="159" t="s">
        <v>1654</v>
      </c>
      <c r="I39" s="159" t="s">
        <v>1788</v>
      </c>
      <c r="J39" s="42" t="s">
        <v>2280</v>
      </c>
      <c r="K39" s="42" t="s">
        <v>2280</v>
      </c>
      <c r="L39" s="159" t="s">
        <v>2129</v>
      </c>
      <c r="M39" s="159" t="s">
        <v>2281</v>
      </c>
      <c r="N39" s="161"/>
      <c r="O39" s="161"/>
      <c r="P39" s="161"/>
    </row>
    <row r="40" customFormat="false" ht="39" hidden="false" customHeight="true" outlineLevel="0" collapsed="false">
      <c r="A40" s="159" t="s">
        <v>1937</v>
      </c>
      <c r="B40" s="160" t="s">
        <v>2282</v>
      </c>
      <c r="C40" s="42" t="s">
        <v>1738</v>
      </c>
      <c r="D40" s="159" t="s">
        <v>2125</v>
      </c>
      <c r="E40" s="159" t="s">
        <v>2126</v>
      </c>
      <c r="F40" s="42" t="s">
        <v>2283</v>
      </c>
      <c r="G40" s="159" t="s">
        <v>1842</v>
      </c>
      <c r="H40" s="159" t="s">
        <v>1654</v>
      </c>
      <c r="I40" s="159" t="s">
        <v>1808</v>
      </c>
      <c r="J40" s="42" t="s">
        <v>1934</v>
      </c>
      <c r="K40" s="42" t="s">
        <v>2284</v>
      </c>
      <c r="L40" s="159" t="s">
        <v>2129</v>
      </c>
      <c r="M40" s="159" t="s">
        <v>2285</v>
      </c>
      <c r="N40" s="161"/>
      <c r="O40" s="161"/>
      <c r="P40" s="161"/>
    </row>
    <row r="41" customFormat="false" ht="39" hidden="false" customHeight="true" outlineLevel="0" collapsed="false">
      <c r="A41" s="159" t="s">
        <v>1941</v>
      </c>
      <c r="B41" s="160" t="s">
        <v>2286</v>
      </c>
      <c r="C41" s="42" t="s">
        <v>1754</v>
      </c>
      <c r="D41" s="159" t="s">
        <v>2125</v>
      </c>
      <c r="E41" s="159" t="s">
        <v>2142</v>
      </c>
      <c r="F41" s="42" t="s">
        <v>2287</v>
      </c>
      <c r="G41" s="159" t="s">
        <v>1842</v>
      </c>
      <c r="H41" s="159" t="s">
        <v>2144</v>
      </c>
      <c r="I41" s="159" t="s">
        <v>1780</v>
      </c>
      <c r="J41" s="42" t="s">
        <v>2288</v>
      </c>
      <c r="K41" s="42" t="s">
        <v>2289</v>
      </c>
      <c r="L41" s="159" t="s">
        <v>2146</v>
      </c>
      <c r="M41" s="159" t="s">
        <v>2290</v>
      </c>
      <c r="N41" s="161"/>
      <c r="O41" s="161"/>
      <c r="P41" s="161"/>
    </row>
    <row r="42" customFormat="false" ht="51" hidden="false" customHeight="true" outlineLevel="0" collapsed="false">
      <c r="A42" s="159" t="s">
        <v>1945</v>
      </c>
      <c r="B42" s="160" t="s">
        <v>2291</v>
      </c>
      <c r="C42" s="42" t="s">
        <v>1754</v>
      </c>
      <c r="D42" s="159" t="s">
        <v>2125</v>
      </c>
      <c r="E42" s="159" t="s">
        <v>2126</v>
      </c>
      <c r="F42" s="42" t="s">
        <v>2292</v>
      </c>
      <c r="G42" s="159" t="s">
        <v>1842</v>
      </c>
      <c r="H42" s="159" t="s">
        <v>1654</v>
      </c>
      <c r="I42" s="159" t="s">
        <v>1780</v>
      </c>
      <c r="J42" s="42" t="s">
        <v>2293</v>
      </c>
      <c r="K42" s="42" t="s">
        <v>2294</v>
      </c>
      <c r="L42" s="159" t="s">
        <v>2129</v>
      </c>
      <c r="M42" s="159" t="s">
        <v>2295</v>
      </c>
      <c r="N42" s="161"/>
      <c r="O42" s="161"/>
      <c r="P42" s="161"/>
    </row>
    <row r="43" customFormat="false" ht="51" hidden="false" customHeight="true" outlineLevel="0" collapsed="false">
      <c r="A43" s="159" t="s">
        <v>1948</v>
      </c>
      <c r="B43" s="160" t="s">
        <v>2296</v>
      </c>
      <c r="C43" s="42" t="s">
        <v>1754</v>
      </c>
      <c r="D43" s="159" t="s">
        <v>2125</v>
      </c>
      <c r="E43" s="159" t="s">
        <v>2126</v>
      </c>
      <c r="F43" s="42" t="s">
        <v>2297</v>
      </c>
      <c r="G43" s="159" t="s">
        <v>1842</v>
      </c>
      <c r="H43" s="159" t="s">
        <v>1654</v>
      </c>
      <c r="I43" s="159" t="s">
        <v>1788</v>
      </c>
      <c r="J43" s="42" t="s">
        <v>2298</v>
      </c>
      <c r="K43" s="42" t="s">
        <v>2299</v>
      </c>
      <c r="L43" s="159" t="s">
        <v>2129</v>
      </c>
      <c r="M43" s="159" t="s">
        <v>2300</v>
      </c>
      <c r="N43" s="161"/>
      <c r="O43" s="161"/>
      <c r="P43" s="161"/>
    </row>
    <row r="44" customFormat="false" ht="39" hidden="false" customHeight="true" outlineLevel="0" collapsed="false">
      <c r="A44" s="159" t="s">
        <v>1951</v>
      </c>
      <c r="B44" s="160" t="s">
        <v>2301</v>
      </c>
      <c r="C44" s="42" t="s">
        <v>1754</v>
      </c>
      <c r="D44" s="159" t="s">
        <v>2125</v>
      </c>
      <c r="E44" s="159" t="s">
        <v>2126</v>
      </c>
      <c r="F44" s="42" t="s">
        <v>2302</v>
      </c>
      <c r="G44" s="159" t="s">
        <v>1842</v>
      </c>
      <c r="H44" s="159" t="s">
        <v>1654</v>
      </c>
      <c r="I44" s="159" t="s">
        <v>1808</v>
      </c>
      <c r="J44" s="42" t="s">
        <v>2303</v>
      </c>
      <c r="K44" s="42" t="s">
        <v>2303</v>
      </c>
      <c r="L44" s="159" t="s">
        <v>2129</v>
      </c>
      <c r="M44" s="159" t="s">
        <v>2304</v>
      </c>
      <c r="N44" s="161"/>
      <c r="O44" s="161"/>
      <c r="P44" s="161"/>
    </row>
    <row r="45" customFormat="false" ht="39" hidden="false" customHeight="true" outlineLevel="0" collapsed="false">
      <c r="A45" s="159" t="s">
        <v>1955</v>
      </c>
      <c r="B45" s="160" t="s">
        <v>2305</v>
      </c>
      <c r="C45" s="42" t="s">
        <v>1754</v>
      </c>
      <c r="D45" s="159" t="s">
        <v>2125</v>
      </c>
      <c r="E45" s="159" t="s">
        <v>2169</v>
      </c>
      <c r="F45" s="42" t="s">
        <v>2306</v>
      </c>
      <c r="G45" s="159" t="s">
        <v>1842</v>
      </c>
      <c r="H45" s="159" t="s">
        <v>2171</v>
      </c>
      <c r="I45" s="159" t="s">
        <v>1780</v>
      </c>
      <c r="J45" s="42" t="s">
        <v>2307</v>
      </c>
      <c r="K45" s="42" t="s">
        <v>2307</v>
      </c>
      <c r="L45" s="159" t="s">
        <v>2173</v>
      </c>
      <c r="M45" s="159" t="s">
        <v>2308</v>
      </c>
      <c r="N45" s="161"/>
      <c r="O45" s="161"/>
      <c r="P45" s="161"/>
    </row>
    <row r="46" customFormat="false" ht="39" hidden="false" customHeight="true" outlineLevel="0" collapsed="false">
      <c r="A46" s="159" t="s">
        <v>1958</v>
      </c>
      <c r="B46" s="160" t="s">
        <v>2309</v>
      </c>
      <c r="C46" s="42" t="s">
        <v>1754</v>
      </c>
      <c r="D46" s="159" t="s">
        <v>2125</v>
      </c>
      <c r="E46" s="159" t="s">
        <v>2126</v>
      </c>
      <c r="F46" s="42" t="s">
        <v>2310</v>
      </c>
      <c r="G46" s="159" t="s">
        <v>1842</v>
      </c>
      <c r="H46" s="159" t="s">
        <v>1654</v>
      </c>
      <c r="I46" s="159" t="s">
        <v>1808</v>
      </c>
      <c r="J46" s="42" t="s">
        <v>2311</v>
      </c>
      <c r="K46" s="42" t="s">
        <v>2311</v>
      </c>
      <c r="L46" s="159" t="s">
        <v>2129</v>
      </c>
      <c r="M46" s="159" t="s">
        <v>2312</v>
      </c>
      <c r="N46" s="161"/>
      <c r="O46" s="161"/>
      <c r="P46" s="161"/>
    </row>
    <row r="47" customFormat="false" ht="51" hidden="false" customHeight="true" outlineLevel="0" collapsed="false">
      <c r="A47" s="159" t="s">
        <v>1962</v>
      </c>
      <c r="B47" s="160" t="s">
        <v>2313</v>
      </c>
      <c r="C47" s="42" t="s">
        <v>1754</v>
      </c>
      <c r="D47" s="159" t="s">
        <v>2125</v>
      </c>
      <c r="E47" s="159" t="s">
        <v>2205</v>
      </c>
      <c r="F47" s="42" t="s">
        <v>2314</v>
      </c>
      <c r="G47" s="159" t="s">
        <v>1796</v>
      </c>
      <c r="H47" s="159" t="s">
        <v>1654</v>
      </c>
      <c r="I47" s="159" t="s">
        <v>1788</v>
      </c>
      <c r="J47" s="42" t="s">
        <v>2315</v>
      </c>
      <c r="K47" s="42" t="s">
        <v>2316</v>
      </c>
      <c r="L47" s="159" t="s">
        <v>2208</v>
      </c>
      <c r="M47" s="159" t="s">
        <v>2317</v>
      </c>
      <c r="N47" s="161"/>
      <c r="O47" s="161"/>
      <c r="P47" s="161"/>
    </row>
    <row r="48" customFormat="false" ht="39" hidden="false" customHeight="true" outlineLevel="0" collapsed="false">
      <c r="A48" s="159" t="s">
        <v>1966</v>
      </c>
      <c r="B48" s="160" t="s">
        <v>2318</v>
      </c>
      <c r="C48" s="42" t="s">
        <v>1754</v>
      </c>
      <c r="D48" s="159" t="s">
        <v>2125</v>
      </c>
      <c r="E48" s="159" t="s">
        <v>2126</v>
      </c>
      <c r="F48" s="42" t="s">
        <v>2319</v>
      </c>
      <c r="G48" s="159" t="s">
        <v>1842</v>
      </c>
      <c r="H48" s="159" t="s">
        <v>1654</v>
      </c>
      <c r="I48" s="159" t="s">
        <v>1788</v>
      </c>
      <c r="J48" s="42" t="s">
        <v>1963</v>
      </c>
      <c r="K48" s="42" t="s">
        <v>2320</v>
      </c>
      <c r="L48" s="159" t="s">
        <v>2129</v>
      </c>
      <c r="M48" s="159" t="s">
        <v>2321</v>
      </c>
      <c r="N48" s="161"/>
      <c r="O48" s="161"/>
      <c r="P48" s="161"/>
    </row>
    <row r="49" customFormat="false" ht="51" hidden="false" customHeight="true" outlineLevel="0" collapsed="false">
      <c r="A49" s="159" t="s">
        <v>1969</v>
      </c>
      <c r="B49" s="160" t="s">
        <v>2322</v>
      </c>
      <c r="C49" s="42" t="s">
        <v>1754</v>
      </c>
      <c r="D49" s="159" t="s">
        <v>2125</v>
      </c>
      <c r="E49" s="159" t="s">
        <v>2126</v>
      </c>
      <c r="F49" s="42" t="s">
        <v>2323</v>
      </c>
      <c r="G49" s="159" t="s">
        <v>1842</v>
      </c>
      <c r="H49" s="159" t="s">
        <v>1654</v>
      </c>
      <c r="I49" s="159" t="s">
        <v>1788</v>
      </c>
      <c r="J49" s="42" t="s">
        <v>2324</v>
      </c>
      <c r="K49" s="42" t="s">
        <v>2325</v>
      </c>
      <c r="L49" s="159" t="s">
        <v>2129</v>
      </c>
      <c r="M49" s="159" t="s">
        <v>2326</v>
      </c>
      <c r="N49" s="161"/>
      <c r="O49" s="161"/>
      <c r="P49" s="161"/>
    </row>
    <row r="50" customFormat="false" ht="51" hidden="false" customHeight="true" outlineLevel="0" collapsed="false">
      <c r="A50" s="159" t="s">
        <v>1973</v>
      </c>
      <c r="B50" s="160" t="s">
        <v>2327</v>
      </c>
      <c r="C50" s="42" t="s">
        <v>1754</v>
      </c>
      <c r="D50" s="159" t="s">
        <v>2125</v>
      </c>
      <c r="E50" s="159" t="s">
        <v>2205</v>
      </c>
      <c r="F50" s="42" t="s">
        <v>2328</v>
      </c>
      <c r="G50" s="159" t="s">
        <v>1796</v>
      </c>
      <c r="H50" s="159" t="s">
        <v>1654</v>
      </c>
      <c r="I50" s="159" t="s">
        <v>1808</v>
      </c>
      <c r="J50" s="42" t="s">
        <v>2329</v>
      </c>
      <c r="K50" s="42" t="s">
        <v>2329</v>
      </c>
      <c r="L50" s="159" t="s">
        <v>2208</v>
      </c>
      <c r="M50" s="159" t="s">
        <v>2330</v>
      </c>
      <c r="N50" s="161"/>
      <c r="O50" s="161"/>
      <c r="P50" s="161"/>
    </row>
    <row r="51" customFormat="false" ht="39" hidden="false" customHeight="true" outlineLevel="0" collapsed="false">
      <c r="A51" s="159" t="s">
        <v>1978</v>
      </c>
      <c r="B51" s="160" t="s">
        <v>2331</v>
      </c>
      <c r="C51" s="42" t="s">
        <v>1757</v>
      </c>
      <c r="D51" s="159" t="s">
        <v>2125</v>
      </c>
      <c r="E51" s="159" t="s">
        <v>2126</v>
      </c>
      <c r="F51" s="42" t="s">
        <v>2332</v>
      </c>
      <c r="G51" s="159" t="s">
        <v>1842</v>
      </c>
      <c r="H51" s="159" t="s">
        <v>1654</v>
      </c>
      <c r="I51" s="159" t="s">
        <v>1780</v>
      </c>
      <c r="J51" s="42" t="s">
        <v>2333</v>
      </c>
      <c r="K51" s="42" t="s">
        <v>2333</v>
      </c>
      <c r="L51" s="159" t="s">
        <v>2129</v>
      </c>
      <c r="M51" s="159" t="s">
        <v>2334</v>
      </c>
      <c r="N51" s="161"/>
      <c r="O51" s="161"/>
      <c r="P51" s="161"/>
    </row>
    <row r="52" customFormat="false" ht="39" hidden="false" customHeight="true" outlineLevel="0" collapsed="false">
      <c r="A52" s="159" t="s">
        <v>1982</v>
      </c>
      <c r="B52" s="160" t="s">
        <v>2335</v>
      </c>
      <c r="C52" s="42" t="s">
        <v>1757</v>
      </c>
      <c r="D52" s="159" t="s">
        <v>2125</v>
      </c>
      <c r="E52" s="159" t="s">
        <v>2126</v>
      </c>
      <c r="F52" s="42" t="s">
        <v>2336</v>
      </c>
      <c r="G52" s="159" t="s">
        <v>1842</v>
      </c>
      <c r="H52" s="159" t="s">
        <v>1654</v>
      </c>
      <c r="I52" s="159" t="s">
        <v>1788</v>
      </c>
      <c r="J52" s="42" t="s">
        <v>2337</v>
      </c>
      <c r="K52" s="42" t="s">
        <v>2338</v>
      </c>
      <c r="L52" s="159" t="s">
        <v>2129</v>
      </c>
      <c r="M52" s="159" t="s">
        <v>2339</v>
      </c>
      <c r="N52" s="161"/>
      <c r="O52" s="161"/>
      <c r="P52" s="161"/>
    </row>
    <row r="53" customFormat="false" ht="51" hidden="false" customHeight="true" outlineLevel="0" collapsed="false">
      <c r="A53" s="159" t="s">
        <v>1986</v>
      </c>
      <c r="B53" s="160" t="s">
        <v>2340</v>
      </c>
      <c r="C53" s="42" t="s">
        <v>1757</v>
      </c>
      <c r="D53" s="159" t="s">
        <v>2125</v>
      </c>
      <c r="E53" s="159" t="s">
        <v>2126</v>
      </c>
      <c r="F53" s="42" t="s">
        <v>2341</v>
      </c>
      <c r="G53" s="159" t="s">
        <v>1842</v>
      </c>
      <c r="H53" s="159" t="s">
        <v>1654</v>
      </c>
      <c r="I53" s="159" t="s">
        <v>1788</v>
      </c>
      <c r="J53" s="42" t="s">
        <v>2342</v>
      </c>
      <c r="K53" s="42" t="s">
        <v>2343</v>
      </c>
      <c r="L53" s="159" t="s">
        <v>2129</v>
      </c>
      <c r="M53" s="159" t="s">
        <v>2344</v>
      </c>
      <c r="N53" s="161"/>
      <c r="O53" s="161"/>
      <c r="P53" s="161"/>
    </row>
    <row r="54" customFormat="false" ht="51" hidden="false" customHeight="true" outlineLevel="0" collapsed="false">
      <c r="A54" s="159" t="s">
        <v>1990</v>
      </c>
      <c r="B54" s="160" t="s">
        <v>2345</v>
      </c>
      <c r="C54" s="42" t="s">
        <v>1757</v>
      </c>
      <c r="D54" s="159" t="s">
        <v>2125</v>
      </c>
      <c r="E54" s="159" t="s">
        <v>2126</v>
      </c>
      <c r="F54" s="42" t="s">
        <v>2346</v>
      </c>
      <c r="G54" s="159" t="s">
        <v>1842</v>
      </c>
      <c r="H54" s="159" t="s">
        <v>1654</v>
      </c>
      <c r="I54" s="159" t="s">
        <v>1788</v>
      </c>
      <c r="J54" s="42" t="s">
        <v>2347</v>
      </c>
      <c r="K54" s="42" t="s">
        <v>2348</v>
      </c>
      <c r="L54" s="159" t="s">
        <v>2129</v>
      </c>
      <c r="M54" s="159" t="s">
        <v>2349</v>
      </c>
      <c r="N54" s="161"/>
      <c r="O54" s="161"/>
      <c r="P54" s="161"/>
    </row>
    <row r="55" customFormat="false" ht="51" hidden="false" customHeight="true" outlineLevel="0" collapsed="false">
      <c r="A55" s="159" t="s">
        <v>1994</v>
      </c>
      <c r="B55" s="160" t="s">
        <v>2350</v>
      </c>
      <c r="C55" s="42" t="s">
        <v>1757</v>
      </c>
      <c r="D55" s="159" t="s">
        <v>2125</v>
      </c>
      <c r="E55" s="159" t="s">
        <v>2126</v>
      </c>
      <c r="F55" s="42" t="s">
        <v>2351</v>
      </c>
      <c r="G55" s="159" t="s">
        <v>1842</v>
      </c>
      <c r="H55" s="159" t="s">
        <v>1654</v>
      </c>
      <c r="I55" s="159" t="s">
        <v>1788</v>
      </c>
      <c r="J55" s="42" t="s">
        <v>2352</v>
      </c>
      <c r="K55" s="42" t="s">
        <v>2353</v>
      </c>
      <c r="L55" s="159" t="s">
        <v>2129</v>
      </c>
      <c r="M55" s="159" t="s">
        <v>2354</v>
      </c>
      <c r="N55" s="161"/>
      <c r="O55" s="161"/>
      <c r="P55" s="161"/>
    </row>
    <row r="56" customFormat="false" ht="39" hidden="false" customHeight="true" outlineLevel="0" collapsed="false">
      <c r="A56" s="159" t="s">
        <v>1998</v>
      </c>
      <c r="B56" s="160" t="s">
        <v>2355</v>
      </c>
      <c r="C56" s="42" t="s">
        <v>1757</v>
      </c>
      <c r="D56" s="159" t="s">
        <v>2125</v>
      </c>
      <c r="E56" s="159" t="s">
        <v>2205</v>
      </c>
      <c r="F56" s="42" t="s">
        <v>2356</v>
      </c>
      <c r="G56" s="159" t="s">
        <v>1796</v>
      </c>
      <c r="H56" s="159" t="s">
        <v>1654</v>
      </c>
      <c r="I56" s="159" t="s">
        <v>1788</v>
      </c>
      <c r="J56" s="42" t="s">
        <v>2357</v>
      </c>
      <c r="K56" s="42" t="s">
        <v>2358</v>
      </c>
      <c r="L56" s="159" t="s">
        <v>2208</v>
      </c>
      <c r="M56" s="159" t="s">
        <v>2359</v>
      </c>
      <c r="N56" s="161"/>
      <c r="O56" s="161"/>
      <c r="P56" s="161"/>
    </row>
    <row r="57" customFormat="false" ht="39" hidden="false" customHeight="true" outlineLevel="0" collapsed="false">
      <c r="A57" s="159" t="s">
        <v>2002</v>
      </c>
      <c r="B57" s="160" t="s">
        <v>2360</v>
      </c>
      <c r="C57" s="42" t="s">
        <v>1757</v>
      </c>
      <c r="D57" s="159" t="s">
        <v>2125</v>
      </c>
      <c r="E57" s="159" t="s">
        <v>2126</v>
      </c>
      <c r="F57" s="42" t="s">
        <v>2361</v>
      </c>
      <c r="G57" s="159" t="s">
        <v>1842</v>
      </c>
      <c r="H57" s="159" t="s">
        <v>1654</v>
      </c>
      <c r="I57" s="159" t="s">
        <v>1788</v>
      </c>
      <c r="J57" s="42" t="s">
        <v>2362</v>
      </c>
      <c r="K57" s="42" t="s">
        <v>2362</v>
      </c>
      <c r="L57" s="159" t="s">
        <v>2129</v>
      </c>
      <c r="M57" s="159" t="s">
        <v>2363</v>
      </c>
      <c r="N57" s="161"/>
      <c r="O57" s="161"/>
      <c r="P57" s="161"/>
    </row>
    <row r="58" customFormat="false" ht="39" hidden="false" customHeight="true" outlineLevel="0" collapsed="false">
      <c r="A58" s="159" t="s">
        <v>2006</v>
      </c>
      <c r="B58" s="160" t="s">
        <v>2364</v>
      </c>
      <c r="C58" s="42" t="s">
        <v>1757</v>
      </c>
      <c r="D58" s="159" t="s">
        <v>2125</v>
      </c>
      <c r="E58" s="159" t="s">
        <v>2126</v>
      </c>
      <c r="F58" s="42" t="s">
        <v>2365</v>
      </c>
      <c r="G58" s="159" t="s">
        <v>1842</v>
      </c>
      <c r="H58" s="159" t="s">
        <v>1654</v>
      </c>
      <c r="I58" s="159" t="s">
        <v>1808</v>
      </c>
      <c r="J58" s="42" t="s">
        <v>2366</v>
      </c>
      <c r="K58" s="42" t="s">
        <v>2366</v>
      </c>
      <c r="L58" s="159" t="s">
        <v>2129</v>
      </c>
      <c r="M58" s="159" t="s">
        <v>2367</v>
      </c>
      <c r="N58" s="161"/>
      <c r="O58" s="161"/>
      <c r="P58" s="161"/>
    </row>
    <row r="59" customFormat="false" ht="39" hidden="false" customHeight="true" outlineLevel="0" collapsed="false">
      <c r="A59" s="159" t="s">
        <v>2010</v>
      </c>
      <c r="B59" s="160" t="s">
        <v>2368</v>
      </c>
      <c r="C59" s="42" t="s">
        <v>1757</v>
      </c>
      <c r="D59" s="159" t="s">
        <v>2125</v>
      </c>
      <c r="E59" s="159" t="s">
        <v>2126</v>
      </c>
      <c r="F59" s="42" t="s">
        <v>2369</v>
      </c>
      <c r="G59" s="159" t="s">
        <v>1842</v>
      </c>
      <c r="H59" s="159" t="s">
        <v>1654</v>
      </c>
      <c r="I59" s="159" t="s">
        <v>1808</v>
      </c>
      <c r="J59" s="42" t="s">
        <v>2370</v>
      </c>
      <c r="K59" s="42" t="s">
        <v>2370</v>
      </c>
      <c r="L59" s="159" t="s">
        <v>2129</v>
      </c>
      <c r="M59" s="159" t="s">
        <v>2371</v>
      </c>
      <c r="N59" s="161"/>
      <c r="O59" s="161"/>
      <c r="P59" s="161"/>
    </row>
    <row r="60" customFormat="false" ht="39" hidden="false" customHeight="true" outlineLevel="0" collapsed="false">
      <c r="A60" s="159" t="s">
        <v>2014</v>
      </c>
      <c r="B60" s="160" t="s">
        <v>2372</v>
      </c>
      <c r="C60" s="42" t="s">
        <v>1757</v>
      </c>
      <c r="D60" s="159" t="s">
        <v>2125</v>
      </c>
      <c r="E60" s="159" t="s">
        <v>2126</v>
      </c>
      <c r="F60" s="42" t="s">
        <v>2373</v>
      </c>
      <c r="G60" s="159" t="s">
        <v>1842</v>
      </c>
      <c r="H60" s="159" t="s">
        <v>1654</v>
      </c>
      <c r="I60" s="159" t="s">
        <v>1808</v>
      </c>
      <c r="J60" s="42" t="s">
        <v>2374</v>
      </c>
      <c r="K60" s="42" t="s">
        <v>2375</v>
      </c>
      <c r="L60" s="159" t="s">
        <v>2129</v>
      </c>
      <c r="M60" s="159" t="s">
        <v>2376</v>
      </c>
      <c r="N60" s="161"/>
      <c r="O60" s="161"/>
      <c r="P60" s="161"/>
    </row>
    <row r="61" customFormat="false" ht="39" hidden="false" customHeight="true" outlineLevel="0" collapsed="false">
      <c r="A61" s="159" t="s">
        <v>2018</v>
      </c>
      <c r="B61" s="160" t="s">
        <v>2377</v>
      </c>
      <c r="C61" s="42" t="s">
        <v>1757</v>
      </c>
      <c r="D61" s="159" t="s">
        <v>2125</v>
      </c>
      <c r="E61" s="159" t="s">
        <v>2126</v>
      </c>
      <c r="F61" s="42" t="s">
        <v>2378</v>
      </c>
      <c r="G61" s="159" t="s">
        <v>1842</v>
      </c>
      <c r="H61" s="159" t="s">
        <v>1654</v>
      </c>
      <c r="I61" s="159" t="s">
        <v>1808</v>
      </c>
      <c r="J61" s="42" t="s">
        <v>2379</v>
      </c>
      <c r="K61" s="42" t="s">
        <v>2380</v>
      </c>
      <c r="L61" s="159" t="s">
        <v>2129</v>
      </c>
      <c r="M61" s="159" t="s">
        <v>2381</v>
      </c>
      <c r="N61" s="161"/>
      <c r="O61" s="161"/>
      <c r="P61" s="161"/>
    </row>
    <row r="62" customFormat="false" ht="51" hidden="false" customHeight="true" outlineLevel="0" collapsed="false">
      <c r="A62" s="159" t="s">
        <v>2023</v>
      </c>
      <c r="B62" s="160" t="s">
        <v>2382</v>
      </c>
      <c r="C62" s="42" t="s">
        <v>1757</v>
      </c>
      <c r="D62" s="159" t="s">
        <v>2125</v>
      </c>
      <c r="E62" s="159" t="s">
        <v>2205</v>
      </c>
      <c r="F62" s="42" t="s">
        <v>2383</v>
      </c>
      <c r="G62" s="159" t="s">
        <v>1796</v>
      </c>
      <c r="H62" s="159" t="s">
        <v>1654</v>
      </c>
      <c r="I62" s="159" t="s">
        <v>1780</v>
      </c>
      <c r="J62" s="42" t="s">
        <v>2019</v>
      </c>
      <c r="K62" s="42" t="s">
        <v>2384</v>
      </c>
      <c r="L62" s="159" t="s">
        <v>2208</v>
      </c>
      <c r="M62" s="159" t="s">
        <v>2385</v>
      </c>
      <c r="N62" s="161"/>
      <c r="O62" s="161"/>
      <c r="P62" s="161"/>
    </row>
    <row r="63" customFormat="false" ht="39" hidden="false" customHeight="true" outlineLevel="0" collapsed="false">
      <c r="A63" s="159" t="s">
        <v>2026</v>
      </c>
      <c r="B63" s="160" t="s">
        <v>2386</v>
      </c>
      <c r="C63" s="42" t="s">
        <v>1757</v>
      </c>
      <c r="D63" s="159" t="s">
        <v>2125</v>
      </c>
      <c r="E63" s="159" t="s">
        <v>2205</v>
      </c>
      <c r="F63" s="42" t="s">
        <v>2387</v>
      </c>
      <c r="G63" s="159" t="s">
        <v>1796</v>
      </c>
      <c r="H63" s="159" t="s">
        <v>1654</v>
      </c>
      <c r="I63" s="159" t="s">
        <v>1788</v>
      </c>
      <c r="J63" s="42" t="s">
        <v>2388</v>
      </c>
      <c r="K63" s="42" t="s">
        <v>2389</v>
      </c>
      <c r="L63" s="159" t="s">
        <v>2208</v>
      </c>
      <c r="M63" s="159" t="s">
        <v>2390</v>
      </c>
      <c r="N63" s="161"/>
      <c r="O63" s="161"/>
      <c r="P63" s="161"/>
    </row>
    <row r="64" customFormat="false" ht="39" hidden="false" customHeight="true" outlineLevel="0" collapsed="false">
      <c r="A64" s="159" t="s">
        <v>2029</v>
      </c>
      <c r="B64" s="160" t="s">
        <v>2391</v>
      </c>
      <c r="C64" s="42" t="s">
        <v>1757</v>
      </c>
      <c r="D64" s="159" t="s">
        <v>2125</v>
      </c>
      <c r="E64" s="159" t="s">
        <v>2205</v>
      </c>
      <c r="F64" s="42" t="s">
        <v>2392</v>
      </c>
      <c r="G64" s="159" t="s">
        <v>1796</v>
      </c>
      <c r="H64" s="159" t="s">
        <v>1654</v>
      </c>
      <c r="I64" s="159" t="s">
        <v>1788</v>
      </c>
      <c r="J64" s="42" t="s">
        <v>2393</v>
      </c>
      <c r="K64" s="42" t="s">
        <v>2394</v>
      </c>
      <c r="L64" s="159" t="s">
        <v>2208</v>
      </c>
      <c r="M64" s="159" t="s">
        <v>2395</v>
      </c>
      <c r="N64" s="161"/>
      <c r="O64" s="161"/>
      <c r="P64" s="161"/>
    </row>
    <row r="65" customFormat="false" ht="39" hidden="false" customHeight="true" outlineLevel="0" collapsed="false">
      <c r="A65" s="159" t="s">
        <v>2033</v>
      </c>
      <c r="B65" s="160" t="s">
        <v>2396</v>
      </c>
      <c r="C65" s="42" t="s">
        <v>1757</v>
      </c>
      <c r="D65" s="159" t="s">
        <v>2125</v>
      </c>
      <c r="E65" s="159" t="s">
        <v>2169</v>
      </c>
      <c r="F65" s="42" t="s">
        <v>2397</v>
      </c>
      <c r="G65" s="159" t="s">
        <v>1842</v>
      </c>
      <c r="H65" s="159" t="s">
        <v>2171</v>
      </c>
      <c r="I65" s="159" t="s">
        <v>1788</v>
      </c>
      <c r="J65" s="42" t="s">
        <v>2398</v>
      </c>
      <c r="K65" s="42" t="s">
        <v>2399</v>
      </c>
      <c r="L65" s="159" t="s">
        <v>2173</v>
      </c>
      <c r="M65" s="159" t="s">
        <v>2400</v>
      </c>
      <c r="N65" s="161"/>
      <c r="O65" s="161"/>
      <c r="P65" s="161"/>
    </row>
    <row r="66" customFormat="false" ht="39" hidden="false" customHeight="true" outlineLevel="0" collapsed="false">
      <c r="A66" s="159" t="s">
        <v>2037</v>
      </c>
      <c r="B66" s="160" t="s">
        <v>2401</v>
      </c>
      <c r="C66" s="42" t="s">
        <v>1757</v>
      </c>
      <c r="D66" s="159" t="s">
        <v>2125</v>
      </c>
      <c r="E66" s="159" t="s">
        <v>2205</v>
      </c>
      <c r="F66" s="42" t="s">
        <v>2402</v>
      </c>
      <c r="G66" s="159" t="s">
        <v>1796</v>
      </c>
      <c r="H66" s="159" t="s">
        <v>1654</v>
      </c>
      <c r="I66" s="159" t="s">
        <v>1780</v>
      </c>
      <c r="J66" s="42" t="s">
        <v>2403</v>
      </c>
      <c r="K66" s="42" t="s">
        <v>2404</v>
      </c>
      <c r="L66" s="159" t="s">
        <v>2208</v>
      </c>
      <c r="M66" s="159" t="s">
        <v>2405</v>
      </c>
      <c r="N66" s="161"/>
      <c r="O66" s="161"/>
      <c r="P66" s="161"/>
    </row>
    <row r="67" customFormat="false" ht="39" hidden="false" customHeight="true" outlineLevel="0" collapsed="false">
      <c r="A67" s="159" t="s">
        <v>2041</v>
      </c>
      <c r="B67" s="160" t="s">
        <v>2406</v>
      </c>
      <c r="C67" s="42" t="s">
        <v>1757</v>
      </c>
      <c r="D67" s="159" t="s">
        <v>2125</v>
      </c>
      <c r="E67" s="159" t="s">
        <v>2205</v>
      </c>
      <c r="F67" s="42" t="s">
        <v>2407</v>
      </c>
      <c r="G67" s="159" t="s">
        <v>1796</v>
      </c>
      <c r="H67" s="159" t="s">
        <v>1654</v>
      </c>
      <c r="I67" s="159" t="s">
        <v>1808</v>
      </c>
      <c r="J67" s="42" t="s">
        <v>2408</v>
      </c>
      <c r="K67" s="42" t="s">
        <v>2409</v>
      </c>
      <c r="L67" s="159" t="s">
        <v>2208</v>
      </c>
      <c r="M67" s="159" t="s">
        <v>2410</v>
      </c>
      <c r="N67" s="161"/>
      <c r="O67" s="161"/>
      <c r="P67" s="161"/>
    </row>
    <row r="68" customFormat="false" ht="51" hidden="false" customHeight="true" outlineLevel="0" collapsed="false">
      <c r="A68" s="159" t="s">
        <v>2045</v>
      </c>
      <c r="B68" s="160" t="s">
        <v>2411</v>
      </c>
      <c r="C68" s="42" t="s">
        <v>1757</v>
      </c>
      <c r="D68" s="159" t="s">
        <v>2125</v>
      </c>
      <c r="E68" s="159" t="s">
        <v>2205</v>
      </c>
      <c r="F68" s="42" t="s">
        <v>2412</v>
      </c>
      <c r="G68" s="159" t="s">
        <v>1796</v>
      </c>
      <c r="H68" s="159" t="s">
        <v>1654</v>
      </c>
      <c r="I68" s="159" t="s">
        <v>1788</v>
      </c>
      <c r="J68" s="42" t="s">
        <v>2042</v>
      </c>
      <c r="K68" s="42" t="s">
        <v>2042</v>
      </c>
      <c r="L68" s="159" t="s">
        <v>2208</v>
      </c>
      <c r="M68" s="159" t="s">
        <v>2413</v>
      </c>
      <c r="N68" s="161"/>
      <c r="O68" s="161"/>
      <c r="P68" s="161"/>
    </row>
    <row r="69" customFormat="false" ht="51" hidden="false" customHeight="true" outlineLevel="0" collapsed="false">
      <c r="A69" s="159" t="s">
        <v>2050</v>
      </c>
      <c r="B69" s="160" t="s">
        <v>2414</v>
      </c>
      <c r="C69" s="42" t="s">
        <v>1757</v>
      </c>
      <c r="D69" s="159" t="s">
        <v>2125</v>
      </c>
      <c r="E69" s="159" t="s">
        <v>2126</v>
      </c>
      <c r="F69" s="42" t="s">
        <v>2415</v>
      </c>
      <c r="G69" s="159" t="s">
        <v>1842</v>
      </c>
      <c r="H69" s="159" t="s">
        <v>1654</v>
      </c>
      <c r="I69" s="159" t="s">
        <v>1780</v>
      </c>
      <c r="J69" s="42" t="s">
        <v>2046</v>
      </c>
      <c r="K69" s="42" t="s">
        <v>2416</v>
      </c>
      <c r="L69" s="159" t="s">
        <v>2129</v>
      </c>
      <c r="M69" s="159" t="s">
        <v>2417</v>
      </c>
      <c r="N69" s="161"/>
      <c r="O69" s="161"/>
      <c r="P69" s="161"/>
    </row>
    <row r="70" customFormat="false" ht="51" hidden="false" customHeight="true" outlineLevel="0" collapsed="false">
      <c r="A70" s="159" t="s">
        <v>2054</v>
      </c>
      <c r="B70" s="160" t="s">
        <v>2418</v>
      </c>
      <c r="C70" s="42" t="s">
        <v>1757</v>
      </c>
      <c r="D70" s="159" t="s">
        <v>2125</v>
      </c>
      <c r="E70" s="159" t="s">
        <v>2126</v>
      </c>
      <c r="F70" s="42" t="s">
        <v>2419</v>
      </c>
      <c r="G70" s="159" t="s">
        <v>1842</v>
      </c>
      <c r="H70" s="159" t="s">
        <v>1654</v>
      </c>
      <c r="I70" s="159" t="s">
        <v>1788</v>
      </c>
      <c r="J70" s="42" t="s">
        <v>2051</v>
      </c>
      <c r="K70" s="42" t="s">
        <v>2420</v>
      </c>
      <c r="L70" s="159" t="s">
        <v>2129</v>
      </c>
      <c r="M70" s="159" t="s">
        <v>2421</v>
      </c>
      <c r="N70" s="161"/>
      <c r="O70" s="161"/>
      <c r="P70" s="161"/>
    </row>
    <row r="71" customFormat="false" ht="51" hidden="false" customHeight="true" outlineLevel="0" collapsed="false">
      <c r="A71" s="159" t="s">
        <v>2057</v>
      </c>
      <c r="B71" s="160" t="s">
        <v>2422</v>
      </c>
      <c r="C71" s="42" t="s">
        <v>1757</v>
      </c>
      <c r="D71" s="159" t="s">
        <v>2125</v>
      </c>
      <c r="E71" s="159" t="s">
        <v>2126</v>
      </c>
      <c r="F71" s="42" t="s">
        <v>2423</v>
      </c>
      <c r="G71" s="159" t="s">
        <v>1842</v>
      </c>
      <c r="H71" s="159" t="s">
        <v>1654</v>
      </c>
      <c r="I71" s="159" t="s">
        <v>1788</v>
      </c>
      <c r="J71" s="42" t="s">
        <v>2055</v>
      </c>
      <c r="K71" s="42" t="s">
        <v>2424</v>
      </c>
      <c r="L71" s="159" t="s">
        <v>2129</v>
      </c>
      <c r="M71" s="159" t="s">
        <v>2425</v>
      </c>
      <c r="N71" s="161"/>
      <c r="O71" s="161"/>
      <c r="P71" s="161"/>
    </row>
    <row r="72" customFormat="false" ht="39" hidden="false" customHeight="true" outlineLevel="0" collapsed="false">
      <c r="A72" s="159" t="s">
        <v>2061</v>
      </c>
      <c r="B72" s="160" t="s">
        <v>2426</v>
      </c>
      <c r="C72" s="42" t="s">
        <v>1757</v>
      </c>
      <c r="D72" s="159" t="s">
        <v>2125</v>
      </c>
      <c r="E72" s="159" t="s">
        <v>2195</v>
      </c>
      <c r="F72" s="42" t="s">
        <v>2427</v>
      </c>
      <c r="G72" s="159" t="s">
        <v>1796</v>
      </c>
      <c r="H72" s="159" t="s">
        <v>2171</v>
      </c>
      <c r="I72" s="159" t="s">
        <v>1788</v>
      </c>
      <c r="J72" s="42" t="s">
        <v>2058</v>
      </c>
      <c r="K72" s="42" t="s">
        <v>2428</v>
      </c>
      <c r="L72" s="159" t="s">
        <v>2198</v>
      </c>
      <c r="M72" s="159" t="s">
        <v>2429</v>
      </c>
      <c r="N72" s="161"/>
      <c r="O72" s="161"/>
      <c r="P72" s="161"/>
    </row>
    <row r="73" customFormat="false" ht="51" hidden="false" customHeight="true" outlineLevel="0" collapsed="false">
      <c r="A73" s="159" t="s">
        <v>2065</v>
      </c>
      <c r="B73" s="160" t="s">
        <v>2430</v>
      </c>
      <c r="C73" s="42" t="s">
        <v>1757</v>
      </c>
      <c r="D73" s="159" t="s">
        <v>2125</v>
      </c>
      <c r="E73" s="159" t="s">
        <v>2195</v>
      </c>
      <c r="F73" s="42" t="s">
        <v>2431</v>
      </c>
      <c r="G73" s="159" t="s">
        <v>1796</v>
      </c>
      <c r="H73" s="159" t="s">
        <v>2171</v>
      </c>
      <c r="I73" s="159" t="s">
        <v>1788</v>
      </c>
      <c r="J73" s="42" t="s">
        <v>2062</v>
      </c>
      <c r="K73" s="42" t="s">
        <v>2432</v>
      </c>
      <c r="L73" s="159" t="s">
        <v>2198</v>
      </c>
      <c r="M73" s="159" t="s">
        <v>2433</v>
      </c>
      <c r="N73" s="161"/>
      <c r="O73" s="161"/>
      <c r="P73" s="161"/>
    </row>
    <row r="74" customFormat="false" ht="39" hidden="false" customHeight="true" outlineLevel="0" collapsed="false">
      <c r="A74" s="159" t="s">
        <v>2069</v>
      </c>
      <c r="B74" s="160" t="s">
        <v>2434</v>
      </c>
      <c r="C74" s="42" t="s">
        <v>1757</v>
      </c>
      <c r="D74" s="159" t="s">
        <v>2125</v>
      </c>
      <c r="E74" s="159" t="s">
        <v>2126</v>
      </c>
      <c r="F74" s="42" t="s">
        <v>2435</v>
      </c>
      <c r="G74" s="159" t="s">
        <v>1842</v>
      </c>
      <c r="H74" s="159" t="s">
        <v>1654</v>
      </c>
      <c r="I74" s="159" t="s">
        <v>1788</v>
      </c>
      <c r="J74" s="42" t="s">
        <v>2436</v>
      </c>
      <c r="K74" s="42" t="s">
        <v>2437</v>
      </c>
      <c r="L74" s="159" t="s">
        <v>2129</v>
      </c>
      <c r="M74" s="159" t="s">
        <v>2438</v>
      </c>
      <c r="N74" s="161"/>
      <c r="O74" s="161"/>
      <c r="P74" s="161"/>
    </row>
    <row r="75" customFormat="false" ht="39" hidden="false" customHeight="true" outlineLevel="0" collapsed="false">
      <c r="A75" s="159" t="s">
        <v>2073</v>
      </c>
      <c r="B75" s="160" t="s">
        <v>2439</v>
      </c>
      <c r="C75" s="42" t="s">
        <v>1757</v>
      </c>
      <c r="D75" s="159" t="s">
        <v>2125</v>
      </c>
      <c r="E75" s="159" t="s">
        <v>2126</v>
      </c>
      <c r="F75" s="42" t="s">
        <v>2440</v>
      </c>
      <c r="G75" s="159" t="s">
        <v>1842</v>
      </c>
      <c r="H75" s="159" t="s">
        <v>1654</v>
      </c>
      <c r="I75" s="159" t="s">
        <v>1808</v>
      </c>
      <c r="J75" s="42" t="s">
        <v>2441</v>
      </c>
      <c r="K75" s="42" t="s">
        <v>2442</v>
      </c>
      <c r="L75" s="159" t="s">
        <v>2129</v>
      </c>
      <c r="M75" s="159" t="s">
        <v>2443</v>
      </c>
      <c r="N75" s="161"/>
      <c r="O75" s="161"/>
      <c r="P75" s="161"/>
    </row>
    <row r="76" customFormat="false" ht="51" hidden="false" customHeight="true" outlineLevel="0" collapsed="false">
      <c r="A76" s="159" t="s">
        <v>2078</v>
      </c>
      <c r="B76" s="160" t="s">
        <v>2444</v>
      </c>
      <c r="C76" s="42" t="s">
        <v>1757</v>
      </c>
      <c r="D76" s="159" t="s">
        <v>2125</v>
      </c>
      <c r="E76" s="159" t="s">
        <v>2126</v>
      </c>
      <c r="F76" s="42" t="s">
        <v>2445</v>
      </c>
      <c r="G76" s="159" t="s">
        <v>1842</v>
      </c>
      <c r="H76" s="159" t="s">
        <v>1654</v>
      </c>
      <c r="I76" s="159" t="s">
        <v>1808</v>
      </c>
      <c r="J76" s="42" t="s">
        <v>2074</v>
      </c>
      <c r="K76" s="42" t="s">
        <v>2446</v>
      </c>
      <c r="L76" s="159" t="s">
        <v>2129</v>
      </c>
      <c r="M76" s="159" t="s">
        <v>2447</v>
      </c>
      <c r="N76" s="161"/>
      <c r="O76" s="161"/>
      <c r="P76" s="161"/>
    </row>
    <row r="77" customFormat="false" ht="51" hidden="false" customHeight="true" outlineLevel="0" collapsed="false">
      <c r="A77" s="159" t="s">
        <v>2082</v>
      </c>
      <c r="B77" s="160" t="s">
        <v>2448</v>
      </c>
      <c r="C77" s="42" t="s">
        <v>1757</v>
      </c>
      <c r="D77" s="159" t="s">
        <v>2125</v>
      </c>
      <c r="E77" s="159" t="s">
        <v>2126</v>
      </c>
      <c r="F77" s="42" t="s">
        <v>2449</v>
      </c>
      <c r="G77" s="159" t="s">
        <v>1842</v>
      </c>
      <c r="H77" s="159" t="s">
        <v>1654</v>
      </c>
      <c r="I77" s="159" t="s">
        <v>1788</v>
      </c>
      <c r="J77" s="42" t="s">
        <v>2079</v>
      </c>
      <c r="K77" s="42" t="s">
        <v>2450</v>
      </c>
      <c r="L77" s="159" t="s">
        <v>2129</v>
      </c>
      <c r="M77" s="159" t="s">
        <v>2451</v>
      </c>
      <c r="N77" s="161"/>
      <c r="O77" s="161"/>
      <c r="P77" s="161"/>
    </row>
    <row r="78" customFormat="false" ht="51" hidden="false" customHeight="true" outlineLevel="0" collapsed="false">
      <c r="A78" s="159" t="s">
        <v>2086</v>
      </c>
      <c r="B78" s="160" t="s">
        <v>2452</v>
      </c>
      <c r="C78" s="42" t="s">
        <v>1757</v>
      </c>
      <c r="D78" s="159" t="s">
        <v>2125</v>
      </c>
      <c r="E78" s="159" t="s">
        <v>2126</v>
      </c>
      <c r="F78" s="42" t="s">
        <v>2453</v>
      </c>
      <c r="G78" s="159" t="s">
        <v>1842</v>
      </c>
      <c r="H78" s="159" t="s">
        <v>1654</v>
      </c>
      <c r="I78" s="159" t="s">
        <v>1808</v>
      </c>
      <c r="J78" s="42" t="s">
        <v>2083</v>
      </c>
      <c r="K78" s="42" t="s">
        <v>2454</v>
      </c>
      <c r="L78" s="159" t="s">
        <v>2129</v>
      </c>
      <c r="M78" s="159" t="s">
        <v>2455</v>
      </c>
      <c r="N78" s="161"/>
      <c r="O78" s="161"/>
      <c r="P78" s="161"/>
    </row>
    <row r="79" customFormat="false" ht="51" hidden="false" customHeight="true" outlineLevel="0" collapsed="false">
      <c r="A79" s="159" t="s">
        <v>2090</v>
      </c>
      <c r="B79" s="160" t="s">
        <v>2456</v>
      </c>
      <c r="C79" s="42" t="s">
        <v>1757</v>
      </c>
      <c r="D79" s="159" t="s">
        <v>2125</v>
      </c>
      <c r="E79" s="159" t="s">
        <v>2126</v>
      </c>
      <c r="F79" s="42" t="s">
        <v>2457</v>
      </c>
      <c r="G79" s="159" t="s">
        <v>1842</v>
      </c>
      <c r="H79" s="159" t="s">
        <v>1654</v>
      </c>
      <c r="I79" s="159" t="s">
        <v>1808</v>
      </c>
      <c r="J79" s="42" t="s">
        <v>2087</v>
      </c>
      <c r="K79" s="42" t="s">
        <v>2458</v>
      </c>
      <c r="L79" s="159" t="s">
        <v>2129</v>
      </c>
      <c r="M79" s="159" t="s">
        <v>2459</v>
      </c>
      <c r="N79" s="161"/>
      <c r="O79" s="161"/>
      <c r="P79" s="161"/>
    </row>
    <row r="80" customFormat="false" ht="27" hidden="false" customHeight="true" outlineLevel="0" collapsed="false">
      <c r="A80" s="159" t="s">
        <v>1740</v>
      </c>
      <c r="B80" s="160" t="s">
        <v>1739</v>
      </c>
      <c r="C80" s="42" t="s">
        <v>1738</v>
      </c>
      <c r="D80" s="159" t="s">
        <v>2460</v>
      </c>
      <c r="E80" s="159" t="s">
        <v>2126</v>
      </c>
      <c r="F80" s="42" t="s">
        <v>2461</v>
      </c>
      <c r="G80" s="159" t="s">
        <v>1842</v>
      </c>
      <c r="H80" s="159" t="s">
        <v>1654</v>
      </c>
      <c r="I80" s="159" t="s">
        <v>1780</v>
      </c>
      <c r="J80" s="42" t="s">
        <v>2462</v>
      </c>
      <c r="K80" s="42" t="s">
        <v>2462</v>
      </c>
      <c r="L80" s="159" t="s">
        <v>2129</v>
      </c>
      <c r="M80" s="159" t="s">
        <v>2463</v>
      </c>
      <c r="N80" s="161"/>
      <c r="O80" s="161"/>
      <c r="P80" s="161"/>
    </row>
    <row r="81" customFormat="false" ht="27" hidden="false" customHeight="true" outlineLevel="0" collapsed="false">
      <c r="A81" s="159" t="s">
        <v>1744</v>
      </c>
      <c r="B81" s="160" t="s">
        <v>1743</v>
      </c>
      <c r="C81" s="42" t="s">
        <v>1742</v>
      </c>
      <c r="D81" s="159" t="s">
        <v>2460</v>
      </c>
      <c r="E81" s="159" t="s">
        <v>2126</v>
      </c>
      <c r="F81" s="42" t="s">
        <v>2461</v>
      </c>
      <c r="G81" s="159" t="s">
        <v>1842</v>
      </c>
      <c r="H81" s="159" t="s">
        <v>1654</v>
      </c>
      <c r="I81" s="159" t="s">
        <v>1780</v>
      </c>
      <c r="J81" s="42" t="s">
        <v>2464</v>
      </c>
      <c r="K81" s="42" t="s">
        <v>2464</v>
      </c>
      <c r="L81" s="159" t="s">
        <v>2129</v>
      </c>
      <c r="M81" s="159" t="s">
        <v>2465</v>
      </c>
      <c r="N81" s="161"/>
      <c r="O81" s="161"/>
      <c r="P81" s="161"/>
    </row>
    <row r="82" customFormat="false" ht="27" hidden="false" customHeight="true" outlineLevel="0" collapsed="false">
      <c r="A82" s="159" t="s">
        <v>1747</v>
      </c>
      <c r="B82" s="160" t="s">
        <v>1746</v>
      </c>
      <c r="C82" s="42" t="s">
        <v>1745</v>
      </c>
      <c r="D82" s="159" t="s">
        <v>2460</v>
      </c>
      <c r="E82" s="159" t="s">
        <v>2126</v>
      </c>
      <c r="F82" s="42" t="s">
        <v>2461</v>
      </c>
      <c r="G82" s="159" t="s">
        <v>1842</v>
      </c>
      <c r="H82" s="159" t="s">
        <v>1654</v>
      </c>
      <c r="I82" s="159" t="s">
        <v>1780</v>
      </c>
      <c r="J82" s="42" t="s">
        <v>2466</v>
      </c>
      <c r="K82" s="42" t="s">
        <v>2466</v>
      </c>
      <c r="L82" s="159" t="s">
        <v>2129</v>
      </c>
      <c r="M82" s="159" t="s">
        <v>2467</v>
      </c>
      <c r="N82" s="161"/>
      <c r="O82" s="161"/>
      <c r="P82" s="161"/>
    </row>
    <row r="83" customFormat="false" ht="27" hidden="false" customHeight="true" outlineLevel="0" collapsed="false">
      <c r="A83" s="159" t="s">
        <v>1750</v>
      </c>
      <c r="B83" s="160" t="s">
        <v>1749</v>
      </c>
      <c r="C83" s="42" t="s">
        <v>1748</v>
      </c>
      <c r="D83" s="159" t="s">
        <v>2460</v>
      </c>
      <c r="E83" s="159" t="s">
        <v>2126</v>
      </c>
      <c r="F83" s="42" t="s">
        <v>2461</v>
      </c>
      <c r="G83" s="159" t="s">
        <v>1842</v>
      </c>
      <c r="H83" s="159" t="s">
        <v>1654</v>
      </c>
      <c r="I83" s="159" t="s">
        <v>1780</v>
      </c>
      <c r="J83" s="42" t="s">
        <v>2468</v>
      </c>
      <c r="K83" s="42" t="s">
        <v>2468</v>
      </c>
      <c r="L83" s="159" t="s">
        <v>2129</v>
      </c>
      <c r="M83" s="159" t="s">
        <v>2469</v>
      </c>
      <c r="N83" s="161"/>
      <c r="O83" s="161"/>
      <c r="P83" s="161"/>
    </row>
    <row r="84" customFormat="false" ht="27" hidden="false" customHeight="true" outlineLevel="0" collapsed="false">
      <c r="A84" s="159" t="s">
        <v>1753</v>
      </c>
      <c r="B84" s="160" t="s">
        <v>1752</v>
      </c>
      <c r="C84" s="42" t="s">
        <v>1751</v>
      </c>
      <c r="D84" s="159" t="s">
        <v>2460</v>
      </c>
      <c r="E84" s="159" t="s">
        <v>2126</v>
      </c>
      <c r="F84" s="42" t="s">
        <v>2461</v>
      </c>
      <c r="G84" s="159" t="s">
        <v>1842</v>
      </c>
      <c r="H84" s="159" t="s">
        <v>1654</v>
      </c>
      <c r="I84" s="159" t="s">
        <v>1780</v>
      </c>
      <c r="J84" s="42" t="s">
        <v>2470</v>
      </c>
      <c r="K84" s="42" t="s">
        <v>2470</v>
      </c>
      <c r="L84" s="159" t="s">
        <v>2129</v>
      </c>
      <c r="M84" s="159" t="s">
        <v>2471</v>
      </c>
      <c r="N84" s="161"/>
      <c r="O84" s="161"/>
      <c r="P84" s="161"/>
    </row>
    <row r="85" customFormat="false" ht="27" hidden="false" customHeight="true" outlineLevel="0" collapsed="false">
      <c r="A85" s="159" t="s">
        <v>1756</v>
      </c>
      <c r="B85" s="160" t="s">
        <v>1755</v>
      </c>
      <c r="C85" s="42" t="s">
        <v>1754</v>
      </c>
      <c r="D85" s="159" t="s">
        <v>2460</v>
      </c>
      <c r="E85" s="159" t="s">
        <v>2126</v>
      </c>
      <c r="F85" s="42" t="s">
        <v>2461</v>
      </c>
      <c r="G85" s="159" t="s">
        <v>1842</v>
      </c>
      <c r="H85" s="159" t="s">
        <v>1654</v>
      </c>
      <c r="I85" s="159" t="s">
        <v>1780</v>
      </c>
      <c r="J85" s="42" t="s">
        <v>2472</v>
      </c>
      <c r="K85" s="42" t="s">
        <v>2472</v>
      </c>
      <c r="L85" s="159" t="s">
        <v>2129</v>
      </c>
      <c r="M85" s="159" t="s">
        <v>2473</v>
      </c>
      <c r="N85" s="161"/>
      <c r="O85" s="161"/>
      <c r="P85" s="161"/>
    </row>
    <row r="86" customFormat="false" ht="27" hidden="false" customHeight="true" outlineLevel="0" collapsed="false">
      <c r="A86" s="159" t="s">
        <v>1759</v>
      </c>
      <c r="B86" s="160" t="s">
        <v>1758</v>
      </c>
      <c r="C86" s="42" t="s">
        <v>1757</v>
      </c>
      <c r="D86" s="159" t="s">
        <v>2460</v>
      </c>
      <c r="E86" s="159" t="s">
        <v>2126</v>
      </c>
      <c r="F86" s="42" t="s">
        <v>2461</v>
      </c>
      <c r="G86" s="159" t="s">
        <v>1842</v>
      </c>
      <c r="H86" s="159" t="s">
        <v>1654</v>
      </c>
      <c r="I86" s="159" t="s">
        <v>1780</v>
      </c>
      <c r="J86" s="42" t="s">
        <v>2474</v>
      </c>
      <c r="K86" s="42" t="s">
        <v>2474</v>
      </c>
      <c r="L86" s="159" t="s">
        <v>2129</v>
      </c>
      <c r="M86" s="159" t="s">
        <v>2475</v>
      </c>
      <c r="N86" s="161"/>
      <c r="O86" s="161"/>
      <c r="P86" s="161"/>
    </row>
    <row r="87" customFormat="false" ht="27" hidden="false" customHeight="true" outlineLevel="0" collapsed="false">
      <c r="A87" s="159" t="s">
        <v>2476</v>
      </c>
      <c r="B87" s="160" t="s">
        <v>2477</v>
      </c>
      <c r="C87" s="42" t="s">
        <v>1757</v>
      </c>
      <c r="D87" s="159" t="s">
        <v>2478</v>
      </c>
      <c r="E87" s="159" t="s">
        <v>2142</v>
      </c>
      <c r="F87" s="42" t="s">
        <v>2479</v>
      </c>
      <c r="G87" s="159" t="s">
        <v>1842</v>
      </c>
      <c r="H87" s="159" t="s">
        <v>2144</v>
      </c>
      <c r="I87" s="159" t="s">
        <v>1780</v>
      </c>
      <c r="J87" s="42" t="s">
        <v>2480</v>
      </c>
      <c r="K87" s="42" t="s">
        <v>2480</v>
      </c>
      <c r="L87" s="159" t="s">
        <v>2146</v>
      </c>
      <c r="M87" s="159" t="s">
        <v>2481</v>
      </c>
      <c r="N87" s="161"/>
      <c r="O87" s="161"/>
      <c r="P87" s="161"/>
    </row>
    <row r="88" customFormat="false" ht="27" hidden="false" customHeight="true" outlineLevel="0" collapsed="false">
      <c r="A88" s="159" t="s">
        <v>2482</v>
      </c>
      <c r="B88" s="160" t="s">
        <v>2483</v>
      </c>
      <c r="C88" s="42" t="s">
        <v>1757</v>
      </c>
      <c r="D88" s="159" t="s">
        <v>2484</v>
      </c>
      <c r="E88" s="159" t="s">
        <v>2205</v>
      </c>
      <c r="F88" s="42" t="s">
        <v>2485</v>
      </c>
      <c r="G88" s="159" t="s">
        <v>1796</v>
      </c>
      <c r="H88" s="159" t="s">
        <v>1654</v>
      </c>
      <c r="I88" s="159" t="s">
        <v>1780</v>
      </c>
      <c r="J88" s="42" t="s">
        <v>2486</v>
      </c>
      <c r="K88" s="42" t="s">
        <v>2486</v>
      </c>
      <c r="L88" s="159" t="s">
        <v>2208</v>
      </c>
      <c r="M88" s="159" t="s">
        <v>2487</v>
      </c>
      <c r="N88" s="161"/>
      <c r="O88" s="161"/>
      <c r="P88" s="161"/>
    </row>
    <row r="89" customFormat="false" ht="27" hidden="false" customHeight="true" outlineLevel="0" collapsed="false">
      <c r="A89" s="159" t="s">
        <v>2488</v>
      </c>
      <c r="B89" s="160" t="s">
        <v>2489</v>
      </c>
      <c r="C89" s="42" t="s">
        <v>1757</v>
      </c>
      <c r="D89" s="159" t="s">
        <v>2484</v>
      </c>
      <c r="E89" s="159" t="s">
        <v>2205</v>
      </c>
      <c r="F89" s="42" t="s">
        <v>2485</v>
      </c>
      <c r="G89" s="159" t="s">
        <v>1796</v>
      </c>
      <c r="H89" s="159" t="s">
        <v>1654</v>
      </c>
      <c r="I89" s="159" t="s">
        <v>1780</v>
      </c>
      <c r="J89" s="42" t="s">
        <v>2490</v>
      </c>
      <c r="K89" s="42" t="s">
        <v>2490</v>
      </c>
      <c r="L89" s="159" t="s">
        <v>2208</v>
      </c>
      <c r="M89" s="159" t="s">
        <v>2491</v>
      </c>
      <c r="N89" s="161"/>
      <c r="O89" s="161"/>
      <c r="P89" s="161"/>
    </row>
    <row r="90" customFormat="false" ht="27" hidden="false" customHeight="true" outlineLevel="0" collapsed="false">
      <c r="A90" s="159" t="s">
        <v>2492</v>
      </c>
      <c r="B90" s="160" t="s">
        <v>2493</v>
      </c>
      <c r="C90" s="42" t="s">
        <v>1757</v>
      </c>
      <c r="D90" s="159" t="s">
        <v>2494</v>
      </c>
      <c r="E90" s="159" t="s">
        <v>2495</v>
      </c>
      <c r="F90" s="42" t="s">
        <v>2496</v>
      </c>
      <c r="G90" s="159" t="s">
        <v>1842</v>
      </c>
      <c r="H90" s="159" t="s">
        <v>2144</v>
      </c>
      <c r="I90" s="159" t="s">
        <v>1780</v>
      </c>
      <c r="J90" s="42" t="s">
        <v>2497</v>
      </c>
      <c r="K90" s="42" t="s">
        <v>2497</v>
      </c>
      <c r="L90" s="159" t="s">
        <v>2498</v>
      </c>
      <c r="M90" s="159" t="s">
        <v>2499</v>
      </c>
      <c r="N90" s="161"/>
      <c r="O90" s="161"/>
      <c r="P90" s="161"/>
    </row>
    <row r="91" customFormat="false" ht="27" hidden="false" customHeight="true" outlineLevel="0" collapsed="false">
      <c r="A91" s="159" t="s">
        <v>2500</v>
      </c>
      <c r="B91" s="160" t="s">
        <v>2501</v>
      </c>
      <c r="C91" s="42" t="s">
        <v>1757</v>
      </c>
      <c r="D91" s="159" t="s">
        <v>2478</v>
      </c>
      <c r="E91" s="159" t="s">
        <v>2142</v>
      </c>
      <c r="F91" s="42" t="s">
        <v>2479</v>
      </c>
      <c r="G91" s="159" t="s">
        <v>1842</v>
      </c>
      <c r="H91" s="159" t="s">
        <v>2144</v>
      </c>
      <c r="I91" s="159" t="s">
        <v>1780</v>
      </c>
      <c r="J91" s="42" t="s">
        <v>2502</v>
      </c>
      <c r="K91" s="42" t="s">
        <v>2502</v>
      </c>
      <c r="L91" s="159" t="s">
        <v>2146</v>
      </c>
      <c r="M91" s="159" t="s">
        <v>2503</v>
      </c>
      <c r="N91" s="161"/>
      <c r="O91" s="161"/>
      <c r="P91" s="161"/>
    </row>
    <row r="92" customFormat="false" ht="27" hidden="false" customHeight="true" outlineLevel="0" collapsed="false">
      <c r="A92" s="159" t="s">
        <v>2504</v>
      </c>
      <c r="B92" s="160" t="s">
        <v>2505</v>
      </c>
      <c r="C92" s="42" t="s">
        <v>1757</v>
      </c>
      <c r="D92" s="159" t="s">
        <v>2478</v>
      </c>
      <c r="E92" s="159" t="s">
        <v>2142</v>
      </c>
      <c r="F92" s="42" t="s">
        <v>2479</v>
      </c>
      <c r="G92" s="159" t="s">
        <v>1842</v>
      </c>
      <c r="H92" s="159" t="s">
        <v>2144</v>
      </c>
      <c r="I92" s="159" t="s">
        <v>1780</v>
      </c>
      <c r="J92" s="42" t="s">
        <v>2506</v>
      </c>
      <c r="K92" s="42" t="s">
        <v>2506</v>
      </c>
      <c r="L92" s="159" t="s">
        <v>2146</v>
      </c>
      <c r="M92" s="159" t="s">
        <v>2507</v>
      </c>
      <c r="N92" s="161"/>
      <c r="O92" s="161"/>
      <c r="P92" s="161"/>
    </row>
    <row r="93" customFormat="false" ht="27" hidden="false" customHeight="true" outlineLevel="0" collapsed="false">
      <c r="A93" s="159" t="s">
        <v>2508</v>
      </c>
      <c r="B93" s="160" t="s">
        <v>2509</v>
      </c>
      <c r="C93" s="42" t="s">
        <v>1757</v>
      </c>
      <c r="D93" s="159" t="s">
        <v>2510</v>
      </c>
      <c r="E93" s="159" t="s">
        <v>2205</v>
      </c>
      <c r="F93" s="42" t="s">
        <v>2511</v>
      </c>
      <c r="G93" s="159" t="s">
        <v>1796</v>
      </c>
      <c r="H93" s="159" t="s">
        <v>1654</v>
      </c>
      <c r="I93" s="159" t="s">
        <v>1780</v>
      </c>
      <c r="J93" s="42" t="s">
        <v>2512</v>
      </c>
      <c r="K93" s="42" t="s">
        <v>2512</v>
      </c>
      <c r="L93" s="159" t="s">
        <v>2208</v>
      </c>
      <c r="M93" s="159" t="s">
        <v>2513</v>
      </c>
      <c r="N93" s="161"/>
      <c r="O93" s="161"/>
      <c r="P93" s="161"/>
    </row>
    <row r="94" customFormat="false" ht="27" hidden="false" customHeight="true" outlineLevel="0" collapsed="false">
      <c r="A94" s="159" t="s">
        <v>2514</v>
      </c>
      <c r="B94" s="160" t="s">
        <v>2515</v>
      </c>
      <c r="C94" s="42" t="s">
        <v>1748</v>
      </c>
      <c r="D94" s="159" t="s">
        <v>2516</v>
      </c>
      <c r="E94" s="159" t="s">
        <v>2142</v>
      </c>
      <c r="F94" s="42" t="s">
        <v>2517</v>
      </c>
      <c r="G94" s="159" t="s">
        <v>1842</v>
      </c>
      <c r="H94" s="159" t="s">
        <v>2144</v>
      </c>
      <c r="I94" s="159" t="s">
        <v>1780</v>
      </c>
      <c r="J94" s="42" t="s">
        <v>2518</v>
      </c>
      <c r="K94" s="42" t="s">
        <v>2518</v>
      </c>
      <c r="L94" s="159" t="s">
        <v>2146</v>
      </c>
      <c r="M94" s="159" t="s">
        <v>2519</v>
      </c>
      <c r="N94" s="161"/>
      <c r="O94" s="161"/>
      <c r="P94" s="161"/>
    </row>
    <row r="95" customFormat="false" ht="27" hidden="false" customHeight="true" outlineLevel="0" collapsed="false">
      <c r="A95" s="159" t="s">
        <v>2520</v>
      </c>
      <c r="B95" s="160" t="s">
        <v>2521</v>
      </c>
      <c r="C95" s="42" t="s">
        <v>1745</v>
      </c>
      <c r="D95" s="159" t="s">
        <v>2522</v>
      </c>
      <c r="E95" s="159" t="s">
        <v>2142</v>
      </c>
      <c r="F95" s="42" t="s">
        <v>2523</v>
      </c>
      <c r="G95" s="159" t="s">
        <v>1842</v>
      </c>
      <c r="H95" s="159" t="s">
        <v>2144</v>
      </c>
      <c r="I95" s="159" t="s">
        <v>1780</v>
      </c>
      <c r="J95" s="42" t="s">
        <v>2524</v>
      </c>
      <c r="K95" s="42" t="s">
        <v>2524</v>
      </c>
      <c r="L95" s="159" t="s">
        <v>2146</v>
      </c>
      <c r="M95" s="159" t="s">
        <v>2525</v>
      </c>
      <c r="N95" s="161"/>
      <c r="O95" s="161"/>
      <c r="P95" s="161"/>
    </row>
    <row r="96" customFormat="false" ht="27" hidden="false" customHeight="true" outlineLevel="0" collapsed="false">
      <c r="A96" s="159" t="s">
        <v>2526</v>
      </c>
      <c r="B96" s="160" t="s">
        <v>2527</v>
      </c>
      <c r="C96" s="42" t="s">
        <v>1738</v>
      </c>
      <c r="D96" s="159" t="s">
        <v>2528</v>
      </c>
      <c r="E96" s="159" t="s">
        <v>2126</v>
      </c>
      <c r="F96" s="42" t="s">
        <v>2529</v>
      </c>
      <c r="G96" s="159" t="s">
        <v>1842</v>
      </c>
      <c r="H96" s="159" t="s">
        <v>1654</v>
      </c>
      <c r="I96" s="159" t="s">
        <v>1780</v>
      </c>
      <c r="J96" s="42" t="s">
        <v>2530</v>
      </c>
      <c r="K96" s="42" t="s">
        <v>2530</v>
      </c>
      <c r="L96" s="159" t="s">
        <v>2129</v>
      </c>
      <c r="M96" s="159" t="s">
        <v>2531</v>
      </c>
      <c r="N96" s="161"/>
      <c r="O96" s="161"/>
      <c r="P96" s="161"/>
    </row>
    <row r="97" customFormat="false" ht="27" hidden="false" customHeight="true" outlineLevel="0" collapsed="false">
      <c r="A97" s="159" t="s">
        <v>2532</v>
      </c>
      <c r="B97" s="160" t="s">
        <v>2533</v>
      </c>
      <c r="C97" s="42" t="s">
        <v>1745</v>
      </c>
      <c r="D97" s="159" t="s">
        <v>2522</v>
      </c>
      <c r="E97" s="159" t="s">
        <v>2126</v>
      </c>
      <c r="F97" s="42" t="s">
        <v>2523</v>
      </c>
      <c r="G97" s="159" t="s">
        <v>1842</v>
      </c>
      <c r="H97" s="159" t="s">
        <v>1654</v>
      </c>
      <c r="I97" s="159" t="s">
        <v>1780</v>
      </c>
      <c r="J97" s="42" t="s">
        <v>2534</v>
      </c>
      <c r="K97" s="42" t="s">
        <v>2534</v>
      </c>
      <c r="L97" s="159" t="s">
        <v>2129</v>
      </c>
      <c r="M97" s="159" t="s">
        <v>2535</v>
      </c>
      <c r="N97" s="161"/>
      <c r="O97" s="161"/>
      <c r="P97" s="161"/>
    </row>
    <row r="98" customFormat="false" ht="27" hidden="false" customHeight="true" outlineLevel="0" collapsed="false">
      <c r="A98" s="159" t="s">
        <v>2536</v>
      </c>
      <c r="B98" s="160" t="s">
        <v>2537</v>
      </c>
      <c r="C98" s="42" t="s">
        <v>1745</v>
      </c>
      <c r="D98" s="159" t="s">
        <v>2538</v>
      </c>
      <c r="E98" s="159" t="s">
        <v>2142</v>
      </c>
      <c r="F98" s="42" t="s">
        <v>2539</v>
      </c>
      <c r="G98" s="159" t="s">
        <v>1842</v>
      </c>
      <c r="H98" s="159" t="s">
        <v>2144</v>
      </c>
      <c r="I98" s="159" t="s">
        <v>1780</v>
      </c>
      <c r="J98" s="42" t="s">
        <v>2540</v>
      </c>
      <c r="K98" s="42" t="s">
        <v>2540</v>
      </c>
      <c r="L98" s="159" t="s">
        <v>2146</v>
      </c>
      <c r="M98" s="159" t="s">
        <v>2541</v>
      </c>
      <c r="N98" s="161"/>
      <c r="O98" s="161"/>
      <c r="P98" s="161"/>
    </row>
    <row r="99" customFormat="false" ht="27" hidden="false" customHeight="true" outlineLevel="0" collapsed="false">
      <c r="A99" s="159" t="s">
        <v>2542</v>
      </c>
      <c r="B99" s="160" t="s">
        <v>2543</v>
      </c>
      <c r="C99" s="42" t="s">
        <v>1745</v>
      </c>
      <c r="D99" s="159" t="s">
        <v>2538</v>
      </c>
      <c r="E99" s="159" t="s">
        <v>2126</v>
      </c>
      <c r="F99" s="42" t="s">
        <v>2539</v>
      </c>
      <c r="G99" s="159" t="s">
        <v>1842</v>
      </c>
      <c r="H99" s="159" t="s">
        <v>1654</v>
      </c>
      <c r="I99" s="159" t="s">
        <v>1780</v>
      </c>
      <c r="J99" s="42" t="s">
        <v>2544</v>
      </c>
      <c r="K99" s="42" t="s">
        <v>2544</v>
      </c>
      <c r="L99" s="159" t="s">
        <v>2129</v>
      </c>
      <c r="M99" s="159" t="s">
        <v>2545</v>
      </c>
      <c r="N99" s="161"/>
      <c r="O99" s="161"/>
      <c r="P99" s="161"/>
    </row>
    <row r="100" customFormat="false" ht="27" hidden="false" customHeight="true" outlineLevel="0" collapsed="false">
      <c r="A100" s="159" t="s">
        <v>2546</v>
      </c>
      <c r="B100" s="160" t="s">
        <v>2547</v>
      </c>
      <c r="C100" s="42" t="s">
        <v>1738</v>
      </c>
      <c r="D100" s="159" t="s">
        <v>2548</v>
      </c>
      <c r="E100" s="159" t="s">
        <v>2126</v>
      </c>
      <c r="F100" s="42" t="s">
        <v>2549</v>
      </c>
      <c r="G100" s="159" t="s">
        <v>1842</v>
      </c>
      <c r="H100" s="159" t="s">
        <v>1654</v>
      </c>
      <c r="I100" s="159" t="s">
        <v>1780</v>
      </c>
      <c r="J100" s="42" t="s">
        <v>2550</v>
      </c>
      <c r="K100" s="42" t="s">
        <v>2550</v>
      </c>
      <c r="L100" s="159" t="s">
        <v>2129</v>
      </c>
      <c r="M100" s="159" t="s">
        <v>2551</v>
      </c>
      <c r="N100" s="161"/>
      <c r="O100" s="161"/>
      <c r="P100" s="161"/>
    </row>
    <row r="101" customFormat="false" ht="27" hidden="false" customHeight="true" outlineLevel="0" collapsed="false">
      <c r="A101" s="159" t="s">
        <v>2552</v>
      </c>
      <c r="B101" s="160" t="s">
        <v>2553</v>
      </c>
      <c r="C101" s="42" t="s">
        <v>1754</v>
      </c>
      <c r="D101" s="159" t="s">
        <v>2554</v>
      </c>
      <c r="E101" s="159" t="s">
        <v>2126</v>
      </c>
      <c r="F101" s="42" t="s">
        <v>2555</v>
      </c>
      <c r="G101" s="159" t="s">
        <v>1842</v>
      </c>
      <c r="H101" s="159" t="s">
        <v>1654</v>
      </c>
      <c r="I101" s="159" t="s">
        <v>1780</v>
      </c>
      <c r="J101" s="42" t="s">
        <v>2556</v>
      </c>
      <c r="K101" s="42" t="s">
        <v>2556</v>
      </c>
      <c r="L101" s="159" t="s">
        <v>2129</v>
      </c>
      <c r="M101" s="159" t="s">
        <v>2557</v>
      </c>
      <c r="N101" s="161"/>
      <c r="O101" s="161"/>
      <c r="P101" s="161"/>
    </row>
    <row r="102" customFormat="false" ht="27" hidden="false" customHeight="true" outlineLevel="0" collapsed="false">
      <c r="A102" s="159" t="s">
        <v>2558</v>
      </c>
      <c r="B102" s="160" t="s">
        <v>2559</v>
      </c>
      <c r="C102" s="42" t="s">
        <v>1754</v>
      </c>
      <c r="D102" s="159" t="s">
        <v>2554</v>
      </c>
      <c r="E102" s="159" t="s">
        <v>2142</v>
      </c>
      <c r="F102" s="42" t="s">
        <v>2555</v>
      </c>
      <c r="G102" s="159" t="s">
        <v>1842</v>
      </c>
      <c r="H102" s="159" t="s">
        <v>2144</v>
      </c>
      <c r="I102" s="159" t="s">
        <v>1780</v>
      </c>
      <c r="J102" s="42" t="s">
        <v>2560</v>
      </c>
      <c r="K102" s="42" t="s">
        <v>2560</v>
      </c>
      <c r="L102" s="159" t="s">
        <v>2146</v>
      </c>
      <c r="M102" s="159" t="s">
        <v>2561</v>
      </c>
      <c r="N102" s="161"/>
      <c r="O102" s="161"/>
      <c r="P102" s="161"/>
    </row>
    <row r="103" customFormat="false" ht="27" hidden="false" customHeight="true" outlineLevel="0" collapsed="false">
      <c r="A103" s="159" t="s">
        <v>2562</v>
      </c>
      <c r="B103" s="160" t="s">
        <v>2563</v>
      </c>
      <c r="C103" s="42" t="s">
        <v>1754</v>
      </c>
      <c r="D103" s="159" t="s">
        <v>2554</v>
      </c>
      <c r="E103" s="159" t="s">
        <v>2495</v>
      </c>
      <c r="F103" s="42" t="s">
        <v>2555</v>
      </c>
      <c r="G103" s="159" t="s">
        <v>1842</v>
      </c>
      <c r="H103" s="159" t="s">
        <v>2144</v>
      </c>
      <c r="I103" s="159" t="s">
        <v>1780</v>
      </c>
      <c r="J103" s="42" t="s">
        <v>2564</v>
      </c>
      <c r="K103" s="42" t="s">
        <v>2564</v>
      </c>
      <c r="L103" s="159" t="s">
        <v>2498</v>
      </c>
      <c r="M103" s="159" t="s">
        <v>2565</v>
      </c>
      <c r="N103" s="161"/>
      <c r="O103" s="161"/>
      <c r="P103" s="161"/>
    </row>
    <row r="104" customFormat="false" ht="27" hidden="false" customHeight="true" outlineLevel="0" collapsed="false">
      <c r="A104" s="159" t="s">
        <v>2566</v>
      </c>
      <c r="B104" s="160" t="s">
        <v>2567</v>
      </c>
      <c r="C104" s="42" t="s">
        <v>1748</v>
      </c>
      <c r="D104" s="159" t="s">
        <v>2516</v>
      </c>
      <c r="E104" s="159" t="s">
        <v>2126</v>
      </c>
      <c r="F104" s="42" t="s">
        <v>2517</v>
      </c>
      <c r="G104" s="159" t="s">
        <v>1842</v>
      </c>
      <c r="H104" s="159" t="s">
        <v>1654</v>
      </c>
      <c r="I104" s="159" t="s">
        <v>1780</v>
      </c>
      <c r="J104" s="42" t="s">
        <v>2568</v>
      </c>
      <c r="K104" s="42" t="s">
        <v>2568</v>
      </c>
      <c r="L104" s="159" t="s">
        <v>2129</v>
      </c>
      <c r="M104" s="159" t="s">
        <v>2569</v>
      </c>
      <c r="N104" s="161"/>
      <c r="O104" s="161"/>
      <c r="P104" s="161"/>
    </row>
    <row r="105" customFormat="false" ht="27" hidden="false" customHeight="true" outlineLevel="0" collapsed="false">
      <c r="A105" s="159" t="s">
        <v>2570</v>
      </c>
      <c r="B105" s="160" t="s">
        <v>2571</v>
      </c>
      <c r="C105" s="42" t="s">
        <v>1745</v>
      </c>
      <c r="D105" s="159" t="s">
        <v>2538</v>
      </c>
      <c r="E105" s="159" t="s">
        <v>2126</v>
      </c>
      <c r="F105" s="42" t="s">
        <v>2539</v>
      </c>
      <c r="G105" s="159" t="s">
        <v>1842</v>
      </c>
      <c r="H105" s="159" t="s">
        <v>1654</v>
      </c>
      <c r="I105" s="159" t="s">
        <v>1780</v>
      </c>
      <c r="J105" s="42" t="s">
        <v>2572</v>
      </c>
      <c r="K105" s="42" t="s">
        <v>2572</v>
      </c>
      <c r="L105" s="159" t="s">
        <v>2129</v>
      </c>
      <c r="M105" s="159" t="s">
        <v>2573</v>
      </c>
      <c r="N105" s="161"/>
      <c r="O105" s="161"/>
      <c r="P105" s="161"/>
    </row>
    <row r="106" customFormat="false" ht="27" hidden="false" customHeight="true" outlineLevel="0" collapsed="false">
      <c r="A106" s="159" t="s">
        <v>2574</v>
      </c>
      <c r="B106" s="160" t="s">
        <v>2575</v>
      </c>
      <c r="C106" s="42" t="s">
        <v>1738</v>
      </c>
      <c r="D106" s="159" t="s">
        <v>2528</v>
      </c>
      <c r="E106" s="159" t="s">
        <v>2126</v>
      </c>
      <c r="F106" s="42" t="s">
        <v>2529</v>
      </c>
      <c r="G106" s="159" t="s">
        <v>1842</v>
      </c>
      <c r="H106" s="159" t="s">
        <v>1654</v>
      </c>
      <c r="I106" s="159" t="s">
        <v>1780</v>
      </c>
      <c r="J106" s="42" t="s">
        <v>2576</v>
      </c>
      <c r="K106" s="42" t="s">
        <v>2576</v>
      </c>
      <c r="L106" s="159" t="s">
        <v>2129</v>
      </c>
      <c r="M106" s="159" t="s">
        <v>2577</v>
      </c>
      <c r="N106" s="161"/>
      <c r="O106" s="161"/>
      <c r="P106" s="161"/>
    </row>
    <row r="107" customFormat="false" ht="27" hidden="false" customHeight="true" outlineLevel="0" collapsed="false">
      <c r="A107" s="159" t="s">
        <v>2578</v>
      </c>
      <c r="B107" s="160" t="s">
        <v>2579</v>
      </c>
      <c r="C107" s="42" t="s">
        <v>1738</v>
      </c>
      <c r="D107" s="159" t="s">
        <v>2528</v>
      </c>
      <c r="E107" s="159" t="s">
        <v>2126</v>
      </c>
      <c r="F107" s="42" t="s">
        <v>2529</v>
      </c>
      <c r="G107" s="159" t="s">
        <v>1842</v>
      </c>
      <c r="H107" s="159" t="s">
        <v>1654</v>
      </c>
      <c r="I107" s="159" t="s">
        <v>1780</v>
      </c>
      <c r="J107" s="42" t="s">
        <v>2580</v>
      </c>
      <c r="K107" s="42" t="s">
        <v>2580</v>
      </c>
      <c r="L107" s="159" t="s">
        <v>2129</v>
      </c>
      <c r="M107" s="159" t="s">
        <v>2581</v>
      </c>
      <c r="N107" s="161"/>
      <c r="O107" s="161"/>
      <c r="P107" s="161"/>
    </row>
    <row r="108" customFormat="false" ht="27" hidden="false" customHeight="true" outlineLevel="0" collapsed="false">
      <c r="A108" s="159" t="s">
        <v>2582</v>
      </c>
      <c r="B108" s="160" t="s">
        <v>2583</v>
      </c>
      <c r="C108" s="42" t="s">
        <v>1742</v>
      </c>
      <c r="D108" s="159" t="s">
        <v>2584</v>
      </c>
      <c r="E108" s="159" t="s">
        <v>2126</v>
      </c>
      <c r="F108" s="42" t="s">
        <v>2585</v>
      </c>
      <c r="G108" s="159" t="s">
        <v>1842</v>
      </c>
      <c r="H108" s="159" t="s">
        <v>1654</v>
      </c>
      <c r="I108" s="159" t="s">
        <v>1780</v>
      </c>
      <c r="J108" s="42" t="s">
        <v>2586</v>
      </c>
      <c r="K108" s="42" t="s">
        <v>2586</v>
      </c>
      <c r="L108" s="159" t="s">
        <v>2129</v>
      </c>
      <c r="M108" s="159" t="s">
        <v>2587</v>
      </c>
      <c r="N108" s="161"/>
      <c r="O108" s="161"/>
      <c r="P108" s="161"/>
    </row>
    <row r="109" customFormat="false" ht="27" hidden="false" customHeight="true" outlineLevel="0" collapsed="false">
      <c r="A109" s="159" t="s">
        <v>2588</v>
      </c>
      <c r="B109" s="160" t="s">
        <v>2589</v>
      </c>
      <c r="C109" s="42" t="s">
        <v>1757</v>
      </c>
      <c r="D109" s="159" t="s">
        <v>2478</v>
      </c>
      <c r="E109" s="159" t="s">
        <v>2126</v>
      </c>
      <c r="F109" s="42" t="s">
        <v>2479</v>
      </c>
      <c r="G109" s="159" t="s">
        <v>1842</v>
      </c>
      <c r="H109" s="159" t="s">
        <v>1654</v>
      </c>
      <c r="I109" s="159" t="s">
        <v>1788</v>
      </c>
      <c r="J109" s="42" t="s">
        <v>2590</v>
      </c>
      <c r="K109" s="42" t="s">
        <v>2590</v>
      </c>
      <c r="L109" s="159" t="s">
        <v>2129</v>
      </c>
      <c r="M109" s="159" t="s">
        <v>2591</v>
      </c>
      <c r="N109" s="161"/>
      <c r="O109" s="161"/>
      <c r="P109" s="161"/>
    </row>
    <row r="110" customFormat="false" ht="27" hidden="false" customHeight="true" outlineLevel="0" collapsed="false">
      <c r="A110" s="159" t="s">
        <v>2592</v>
      </c>
      <c r="B110" s="160" t="s">
        <v>2593</v>
      </c>
      <c r="C110" s="42" t="s">
        <v>1757</v>
      </c>
      <c r="D110" s="159" t="s">
        <v>2478</v>
      </c>
      <c r="E110" s="159" t="s">
        <v>2205</v>
      </c>
      <c r="F110" s="42" t="s">
        <v>2479</v>
      </c>
      <c r="G110" s="159" t="s">
        <v>1796</v>
      </c>
      <c r="H110" s="159" t="s">
        <v>1654</v>
      </c>
      <c r="I110" s="159" t="s">
        <v>1788</v>
      </c>
      <c r="J110" s="42" t="s">
        <v>2594</v>
      </c>
      <c r="K110" s="42" t="s">
        <v>2594</v>
      </c>
      <c r="L110" s="159" t="s">
        <v>2208</v>
      </c>
      <c r="M110" s="159" t="s">
        <v>2595</v>
      </c>
      <c r="N110" s="161"/>
      <c r="O110" s="161"/>
      <c r="P110" s="161"/>
    </row>
    <row r="111" customFormat="false" ht="27" hidden="false" customHeight="true" outlineLevel="0" collapsed="false">
      <c r="A111" s="159" t="s">
        <v>2596</v>
      </c>
      <c r="B111" s="160" t="s">
        <v>2597</v>
      </c>
      <c r="C111" s="42" t="s">
        <v>1757</v>
      </c>
      <c r="D111" s="159" t="s">
        <v>2478</v>
      </c>
      <c r="E111" s="159" t="s">
        <v>2126</v>
      </c>
      <c r="F111" s="42" t="s">
        <v>2479</v>
      </c>
      <c r="G111" s="159" t="s">
        <v>1842</v>
      </c>
      <c r="H111" s="159" t="s">
        <v>1654</v>
      </c>
      <c r="I111" s="159" t="s">
        <v>1788</v>
      </c>
      <c r="J111" s="42" t="s">
        <v>2598</v>
      </c>
      <c r="K111" s="42" t="s">
        <v>2598</v>
      </c>
      <c r="L111" s="159" t="s">
        <v>2129</v>
      </c>
      <c r="M111" s="159" t="s">
        <v>2599</v>
      </c>
      <c r="N111" s="161"/>
      <c r="O111" s="161"/>
      <c r="P111" s="161"/>
    </row>
    <row r="112" customFormat="false" ht="27" hidden="false" customHeight="true" outlineLevel="0" collapsed="false">
      <c r="A112" s="159" t="s">
        <v>2600</v>
      </c>
      <c r="B112" s="160" t="s">
        <v>2601</v>
      </c>
      <c r="C112" s="42" t="s">
        <v>1757</v>
      </c>
      <c r="D112" s="159" t="s">
        <v>2478</v>
      </c>
      <c r="E112" s="159" t="s">
        <v>2126</v>
      </c>
      <c r="F112" s="42" t="s">
        <v>2479</v>
      </c>
      <c r="G112" s="159" t="s">
        <v>1842</v>
      </c>
      <c r="H112" s="159" t="s">
        <v>1654</v>
      </c>
      <c r="I112" s="159" t="s">
        <v>1788</v>
      </c>
      <c r="J112" s="42" t="s">
        <v>2602</v>
      </c>
      <c r="K112" s="42" t="s">
        <v>2602</v>
      </c>
      <c r="L112" s="159" t="s">
        <v>2129</v>
      </c>
      <c r="M112" s="159" t="s">
        <v>2603</v>
      </c>
      <c r="N112" s="161"/>
      <c r="O112" s="161"/>
      <c r="P112" s="161"/>
    </row>
    <row r="113" customFormat="false" ht="27" hidden="false" customHeight="true" outlineLevel="0" collapsed="false">
      <c r="A113" s="159" t="s">
        <v>2604</v>
      </c>
      <c r="B113" s="160" t="s">
        <v>2605</v>
      </c>
      <c r="C113" s="42" t="s">
        <v>1757</v>
      </c>
      <c r="D113" s="159" t="s">
        <v>2478</v>
      </c>
      <c r="E113" s="159" t="s">
        <v>2126</v>
      </c>
      <c r="F113" s="42" t="s">
        <v>2479</v>
      </c>
      <c r="G113" s="159" t="s">
        <v>1842</v>
      </c>
      <c r="H113" s="159" t="s">
        <v>1654</v>
      </c>
      <c r="I113" s="159" t="s">
        <v>1788</v>
      </c>
      <c r="J113" s="42" t="s">
        <v>2606</v>
      </c>
      <c r="K113" s="42" t="s">
        <v>2606</v>
      </c>
      <c r="L113" s="159" t="s">
        <v>2129</v>
      </c>
      <c r="M113" s="159" t="s">
        <v>2607</v>
      </c>
      <c r="N113" s="161"/>
      <c r="O113" s="161"/>
      <c r="P113" s="161"/>
    </row>
    <row r="114" customFormat="false" ht="27" hidden="false" customHeight="true" outlineLevel="0" collapsed="false">
      <c r="A114" s="159" t="s">
        <v>2608</v>
      </c>
      <c r="B114" s="160" t="s">
        <v>2609</v>
      </c>
      <c r="C114" s="42" t="s">
        <v>1757</v>
      </c>
      <c r="D114" s="159" t="s">
        <v>2478</v>
      </c>
      <c r="E114" s="159" t="s">
        <v>2126</v>
      </c>
      <c r="F114" s="42" t="s">
        <v>2479</v>
      </c>
      <c r="G114" s="159" t="s">
        <v>1842</v>
      </c>
      <c r="H114" s="159" t="s">
        <v>1654</v>
      </c>
      <c r="I114" s="159" t="s">
        <v>1788</v>
      </c>
      <c r="J114" s="42" t="s">
        <v>2610</v>
      </c>
      <c r="K114" s="42" t="s">
        <v>2610</v>
      </c>
      <c r="L114" s="159" t="s">
        <v>2129</v>
      </c>
      <c r="M114" s="159" t="s">
        <v>2611</v>
      </c>
      <c r="N114" s="161"/>
      <c r="O114" s="161"/>
      <c r="P114" s="161"/>
    </row>
    <row r="115" customFormat="false" ht="27" hidden="false" customHeight="true" outlineLevel="0" collapsed="false">
      <c r="A115" s="159" t="s">
        <v>2612</v>
      </c>
      <c r="B115" s="160" t="s">
        <v>2613</v>
      </c>
      <c r="C115" s="42" t="s">
        <v>1757</v>
      </c>
      <c r="D115" s="159" t="s">
        <v>2478</v>
      </c>
      <c r="E115" s="159" t="s">
        <v>2126</v>
      </c>
      <c r="F115" s="42" t="s">
        <v>2479</v>
      </c>
      <c r="G115" s="159" t="s">
        <v>1842</v>
      </c>
      <c r="H115" s="159" t="s">
        <v>1654</v>
      </c>
      <c r="I115" s="159" t="s">
        <v>1788</v>
      </c>
      <c r="J115" s="42" t="s">
        <v>2614</v>
      </c>
      <c r="K115" s="42" t="s">
        <v>2614</v>
      </c>
      <c r="L115" s="159" t="s">
        <v>2129</v>
      </c>
      <c r="M115" s="159" t="s">
        <v>2615</v>
      </c>
      <c r="N115" s="161"/>
      <c r="O115" s="161"/>
      <c r="P115" s="161"/>
    </row>
    <row r="116" customFormat="false" ht="27" hidden="false" customHeight="true" outlineLevel="0" collapsed="false">
      <c r="A116" s="159" t="s">
        <v>2616</v>
      </c>
      <c r="B116" s="160" t="s">
        <v>2617</v>
      </c>
      <c r="C116" s="42" t="s">
        <v>1757</v>
      </c>
      <c r="D116" s="159" t="s">
        <v>2478</v>
      </c>
      <c r="E116" s="159" t="s">
        <v>2126</v>
      </c>
      <c r="F116" s="42" t="s">
        <v>2479</v>
      </c>
      <c r="G116" s="159" t="s">
        <v>1842</v>
      </c>
      <c r="H116" s="159" t="s">
        <v>1654</v>
      </c>
      <c r="I116" s="159" t="s">
        <v>1788</v>
      </c>
      <c r="J116" s="42" t="s">
        <v>2618</v>
      </c>
      <c r="K116" s="42" t="s">
        <v>2618</v>
      </c>
      <c r="L116" s="159" t="s">
        <v>2129</v>
      </c>
      <c r="M116" s="159" t="s">
        <v>2619</v>
      </c>
      <c r="N116" s="161"/>
      <c r="O116" s="161"/>
      <c r="P116" s="161"/>
    </row>
    <row r="117" customFormat="false" ht="27" hidden="false" customHeight="true" outlineLevel="0" collapsed="false">
      <c r="A117" s="159" t="s">
        <v>2620</v>
      </c>
      <c r="B117" s="160" t="s">
        <v>2621</v>
      </c>
      <c r="C117" s="42" t="s">
        <v>1757</v>
      </c>
      <c r="D117" s="159" t="s">
        <v>2478</v>
      </c>
      <c r="E117" s="159" t="s">
        <v>2169</v>
      </c>
      <c r="F117" s="42" t="s">
        <v>2479</v>
      </c>
      <c r="G117" s="159" t="s">
        <v>1842</v>
      </c>
      <c r="H117" s="159" t="s">
        <v>2171</v>
      </c>
      <c r="I117" s="159" t="s">
        <v>1788</v>
      </c>
      <c r="J117" s="42" t="s">
        <v>2622</v>
      </c>
      <c r="K117" s="42" t="s">
        <v>2622</v>
      </c>
      <c r="L117" s="159" t="s">
        <v>2173</v>
      </c>
      <c r="M117" s="159" t="s">
        <v>2623</v>
      </c>
      <c r="N117" s="161"/>
      <c r="O117" s="161"/>
      <c r="P117" s="161"/>
    </row>
    <row r="118" customFormat="false" ht="27" hidden="false" customHeight="true" outlineLevel="0" collapsed="false">
      <c r="A118" s="159" t="s">
        <v>2624</v>
      </c>
      <c r="B118" s="160" t="s">
        <v>2625</v>
      </c>
      <c r="C118" s="42" t="s">
        <v>1757</v>
      </c>
      <c r="D118" s="159" t="s">
        <v>2478</v>
      </c>
      <c r="E118" s="159" t="s">
        <v>2126</v>
      </c>
      <c r="F118" s="42" t="s">
        <v>2479</v>
      </c>
      <c r="G118" s="159" t="s">
        <v>1842</v>
      </c>
      <c r="H118" s="159" t="s">
        <v>1654</v>
      </c>
      <c r="I118" s="159" t="s">
        <v>1788</v>
      </c>
      <c r="J118" s="42" t="s">
        <v>2626</v>
      </c>
      <c r="K118" s="42" t="s">
        <v>2626</v>
      </c>
      <c r="L118" s="159" t="s">
        <v>2129</v>
      </c>
      <c r="M118" s="159" t="s">
        <v>2627</v>
      </c>
      <c r="N118" s="161"/>
      <c r="O118" s="161"/>
      <c r="P118" s="161"/>
    </row>
    <row r="119" customFormat="false" ht="27" hidden="false" customHeight="true" outlineLevel="0" collapsed="false">
      <c r="A119" s="159" t="s">
        <v>2628</v>
      </c>
      <c r="B119" s="160" t="s">
        <v>2629</v>
      </c>
      <c r="C119" s="42" t="s">
        <v>1757</v>
      </c>
      <c r="D119" s="159" t="s">
        <v>2478</v>
      </c>
      <c r="E119" s="159" t="s">
        <v>2126</v>
      </c>
      <c r="F119" s="42" t="s">
        <v>2479</v>
      </c>
      <c r="G119" s="159" t="s">
        <v>1842</v>
      </c>
      <c r="H119" s="159" t="s">
        <v>1654</v>
      </c>
      <c r="I119" s="159" t="s">
        <v>1788</v>
      </c>
      <c r="J119" s="42" t="s">
        <v>2630</v>
      </c>
      <c r="K119" s="42" t="s">
        <v>2630</v>
      </c>
      <c r="L119" s="159" t="s">
        <v>2129</v>
      </c>
      <c r="M119" s="159" t="s">
        <v>2631</v>
      </c>
      <c r="N119" s="161"/>
      <c r="O119" s="161"/>
      <c r="P119" s="161"/>
    </row>
    <row r="120" customFormat="false" ht="27" hidden="false" customHeight="true" outlineLevel="0" collapsed="false">
      <c r="A120" s="159" t="s">
        <v>2632</v>
      </c>
      <c r="B120" s="160" t="s">
        <v>2633</v>
      </c>
      <c r="C120" s="42" t="s">
        <v>1757</v>
      </c>
      <c r="D120" s="159" t="s">
        <v>2478</v>
      </c>
      <c r="E120" s="159" t="s">
        <v>2126</v>
      </c>
      <c r="F120" s="42" t="s">
        <v>2479</v>
      </c>
      <c r="G120" s="159" t="s">
        <v>1842</v>
      </c>
      <c r="H120" s="159" t="s">
        <v>1654</v>
      </c>
      <c r="I120" s="159" t="s">
        <v>1788</v>
      </c>
      <c r="J120" s="42" t="s">
        <v>2634</v>
      </c>
      <c r="K120" s="42" t="s">
        <v>2634</v>
      </c>
      <c r="L120" s="159" t="s">
        <v>2129</v>
      </c>
      <c r="M120" s="159" t="s">
        <v>2635</v>
      </c>
      <c r="N120" s="161"/>
      <c r="O120" s="161"/>
      <c r="P120" s="161"/>
    </row>
    <row r="121" customFormat="false" ht="27" hidden="false" customHeight="true" outlineLevel="0" collapsed="false">
      <c r="A121" s="159" t="s">
        <v>2636</v>
      </c>
      <c r="B121" s="160" t="s">
        <v>2637</v>
      </c>
      <c r="C121" s="42" t="s">
        <v>1757</v>
      </c>
      <c r="D121" s="159" t="s">
        <v>2494</v>
      </c>
      <c r="E121" s="159" t="s">
        <v>2495</v>
      </c>
      <c r="F121" s="42" t="s">
        <v>2496</v>
      </c>
      <c r="G121" s="159" t="s">
        <v>1842</v>
      </c>
      <c r="H121" s="159" t="s">
        <v>2144</v>
      </c>
      <c r="I121" s="159" t="s">
        <v>1788</v>
      </c>
      <c r="J121" s="42" t="s">
        <v>2638</v>
      </c>
      <c r="K121" s="42" t="s">
        <v>2638</v>
      </c>
      <c r="L121" s="159" t="s">
        <v>2498</v>
      </c>
      <c r="M121" s="159" t="s">
        <v>2639</v>
      </c>
      <c r="N121" s="161"/>
      <c r="O121" s="161"/>
      <c r="P121" s="161"/>
    </row>
    <row r="122" customFormat="false" ht="27" hidden="false" customHeight="true" outlineLevel="0" collapsed="false">
      <c r="A122" s="159" t="s">
        <v>2640</v>
      </c>
      <c r="B122" s="160" t="s">
        <v>2641</v>
      </c>
      <c r="C122" s="42" t="s">
        <v>1757</v>
      </c>
      <c r="D122" s="159" t="s">
        <v>2494</v>
      </c>
      <c r="E122" s="159" t="s">
        <v>2495</v>
      </c>
      <c r="F122" s="42" t="s">
        <v>2496</v>
      </c>
      <c r="G122" s="159" t="s">
        <v>1842</v>
      </c>
      <c r="H122" s="159" t="s">
        <v>2144</v>
      </c>
      <c r="I122" s="159" t="s">
        <v>1788</v>
      </c>
      <c r="J122" s="42" t="s">
        <v>2642</v>
      </c>
      <c r="K122" s="42" t="s">
        <v>2642</v>
      </c>
      <c r="L122" s="159" t="s">
        <v>2498</v>
      </c>
      <c r="M122" s="159" t="s">
        <v>2643</v>
      </c>
      <c r="N122" s="161"/>
      <c r="O122" s="161"/>
      <c r="P122" s="161"/>
    </row>
    <row r="123" customFormat="false" ht="27" hidden="false" customHeight="true" outlineLevel="0" collapsed="false">
      <c r="A123" s="159" t="s">
        <v>2644</v>
      </c>
      <c r="B123" s="160" t="s">
        <v>2645</v>
      </c>
      <c r="C123" s="42" t="s">
        <v>1757</v>
      </c>
      <c r="D123" s="159" t="s">
        <v>2494</v>
      </c>
      <c r="E123" s="159" t="s">
        <v>2169</v>
      </c>
      <c r="F123" s="42" t="s">
        <v>2496</v>
      </c>
      <c r="G123" s="159" t="s">
        <v>1842</v>
      </c>
      <c r="H123" s="159" t="s">
        <v>2171</v>
      </c>
      <c r="I123" s="159" t="s">
        <v>1788</v>
      </c>
      <c r="J123" s="42" t="s">
        <v>2646</v>
      </c>
      <c r="K123" s="42" t="s">
        <v>2646</v>
      </c>
      <c r="L123" s="159" t="s">
        <v>2173</v>
      </c>
      <c r="M123" s="159" t="s">
        <v>2647</v>
      </c>
      <c r="N123" s="161"/>
      <c r="O123" s="161"/>
      <c r="P123" s="161"/>
    </row>
    <row r="124" customFormat="false" ht="27" hidden="false" customHeight="true" outlineLevel="0" collapsed="false">
      <c r="A124" s="159" t="s">
        <v>2648</v>
      </c>
      <c r="B124" s="160" t="s">
        <v>2649</v>
      </c>
      <c r="C124" s="42" t="s">
        <v>1757</v>
      </c>
      <c r="D124" s="159" t="s">
        <v>2494</v>
      </c>
      <c r="E124" s="159" t="s">
        <v>2205</v>
      </c>
      <c r="F124" s="42" t="s">
        <v>2496</v>
      </c>
      <c r="G124" s="159" t="s">
        <v>1796</v>
      </c>
      <c r="H124" s="159" t="s">
        <v>1654</v>
      </c>
      <c r="I124" s="159" t="s">
        <v>1788</v>
      </c>
      <c r="J124" s="42" t="s">
        <v>2650</v>
      </c>
      <c r="K124" s="42" t="s">
        <v>2650</v>
      </c>
      <c r="L124" s="159" t="s">
        <v>2208</v>
      </c>
      <c r="M124" s="159" t="s">
        <v>2651</v>
      </c>
      <c r="N124" s="161"/>
      <c r="O124" s="161"/>
      <c r="P124" s="161"/>
    </row>
    <row r="125" customFormat="false" ht="27" hidden="false" customHeight="true" outlineLevel="0" collapsed="false">
      <c r="A125" s="159" t="s">
        <v>2652</v>
      </c>
      <c r="B125" s="160" t="s">
        <v>2653</v>
      </c>
      <c r="C125" s="42" t="s">
        <v>1757</v>
      </c>
      <c r="D125" s="159" t="s">
        <v>2494</v>
      </c>
      <c r="E125" s="159" t="s">
        <v>2126</v>
      </c>
      <c r="F125" s="42" t="s">
        <v>2496</v>
      </c>
      <c r="G125" s="159" t="s">
        <v>1842</v>
      </c>
      <c r="H125" s="159" t="s">
        <v>1654</v>
      </c>
      <c r="I125" s="159" t="s">
        <v>1788</v>
      </c>
      <c r="J125" s="42" t="s">
        <v>2654</v>
      </c>
      <c r="K125" s="42" t="s">
        <v>2654</v>
      </c>
      <c r="L125" s="159" t="s">
        <v>2129</v>
      </c>
      <c r="M125" s="159" t="s">
        <v>2655</v>
      </c>
      <c r="N125" s="161"/>
      <c r="O125" s="161"/>
      <c r="P125" s="161"/>
    </row>
    <row r="126" customFormat="false" ht="27" hidden="false" customHeight="true" outlineLevel="0" collapsed="false">
      <c r="A126" s="159" t="s">
        <v>2656</v>
      </c>
      <c r="B126" s="160" t="s">
        <v>2657</v>
      </c>
      <c r="C126" s="42" t="s">
        <v>1757</v>
      </c>
      <c r="D126" s="159" t="s">
        <v>2494</v>
      </c>
      <c r="E126" s="159" t="s">
        <v>2126</v>
      </c>
      <c r="F126" s="42" t="s">
        <v>2496</v>
      </c>
      <c r="G126" s="159" t="s">
        <v>1842</v>
      </c>
      <c r="H126" s="159" t="s">
        <v>1654</v>
      </c>
      <c r="I126" s="159" t="s">
        <v>1788</v>
      </c>
      <c r="J126" s="42" t="s">
        <v>2658</v>
      </c>
      <c r="K126" s="42" t="s">
        <v>2658</v>
      </c>
      <c r="L126" s="159" t="s">
        <v>2129</v>
      </c>
      <c r="M126" s="159" t="s">
        <v>2659</v>
      </c>
      <c r="N126" s="161"/>
      <c r="O126" s="161"/>
      <c r="P126" s="161"/>
    </row>
    <row r="127" customFormat="false" ht="27" hidden="false" customHeight="true" outlineLevel="0" collapsed="false">
      <c r="A127" s="159" t="s">
        <v>2660</v>
      </c>
      <c r="B127" s="160" t="s">
        <v>2661</v>
      </c>
      <c r="C127" s="42" t="s">
        <v>1757</v>
      </c>
      <c r="D127" s="159" t="s">
        <v>2494</v>
      </c>
      <c r="E127" s="159" t="s">
        <v>2126</v>
      </c>
      <c r="F127" s="42" t="s">
        <v>2496</v>
      </c>
      <c r="G127" s="159" t="s">
        <v>1842</v>
      </c>
      <c r="H127" s="159" t="s">
        <v>1654</v>
      </c>
      <c r="I127" s="159" t="s">
        <v>1788</v>
      </c>
      <c r="J127" s="42" t="s">
        <v>2662</v>
      </c>
      <c r="K127" s="42" t="s">
        <v>2662</v>
      </c>
      <c r="L127" s="159" t="s">
        <v>2129</v>
      </c>
      <c r="M127" s="159" t="s">
        <v>2663</v>
      </c>
      <c r="N127" s="161"/>
      <c r="O127" s="161"/>
      <c r="P127" s="161"/>
    </row>
    <row r="128" customFormat="false" ht="27" hidden="false" customHeight="true" outlineLevel="0" collapsed="false">
      <c r="A128" s="159" t="s">
        <v>2664</v>
      </c>
      <c r="B128" s="160" t="s">
        <v>2665</v>
      </c>
      <c r="C128" s="42" t="s">
        <v>1757</v>
      </c>
      <c r="D128" s="159" t="s">
        <v>2494</v>
      </c>
      <c r="E128" s="159" t="s">
        <v>2126</v>
      </c>
      <c r="F128" s="42" t="s">
        <v>2496</v>
      </c>
      <c r="G128" s="159" t="s">
        <v>1842</v>
      </c>
      <c r="H128" s="159" t="s">
        <v>1654</v>
      </c>
      <c r="I128" s="159" t="s">
        <v>1788</v>
      </c>
      <c r="J128" s="42" t="s">
        <v>2666</v>
      </c>
      <c r="K128" s="42" t="s">
        <v>2666</v>
      </c>
      <c r="L128" s="159" t="s">
        <v>2129</v>
      </c>
      <c r="M128" s="159" t="s">
        <v>2667</v>
      </c>
      <c r="N128" s="161"/>
      <c r="O128" s="161"/>
      <c r="P128" s="161"/>
    </row>
    <row r="129" customFormat="false" ht="27" hidden="false" customHeight="true" outlineLevel="0" collapsed="false">
      <c r="A129" s="159" t="s">
        <v>2668</v>
      </c>
      <c r="B129" s="160" t="s">
        <v>2669</v>
      </c>
      <c r="C129" s="42" t="s">
        <v>1757</v>
      </c>
      <c r="D129" s="159" t="s">
        <v>2494</v>
      </c>
      <c r="E129" s="159" t="s">
        <v>2205</v>
      </c>
      <c r="F129" s="42" t="s">
        <v>2496</v>
      </c>
      <c r="G129" s="159" t="s">
        <v>1796</v>
      </c>
      <c r="H129" s="159" t="s">
        <v>1654</v>
      </c>
      <c r="I129" s="159" t="s">
        <v>1788</v>
      </c>
      <c r="J129" s="42" t="s">
        <v>2670</v>
      </c>
      <c r="K129" s="42" t="s">
        <v>2670</v>
      </c>
      <c r="L129" s="159" t="s">
        <v>2208</v>
      </c>
      <c r="M129" s="159" t="s">
        <v>2671</v>
      </c>
      <c r="N129" s="161"/>
      <c r="O129" s="161"/>
      <c r="P129" s="161"/>
    </row>
    <row r="130" customFormat="false" ht="27" hidden="false" customHeight="true" outlineLevel="0" collapsed="false">
      <c r="A130" s="159" t="s">
        <v>2672</v>
      </c>
      <c r="B130" s="160" t="s">
        <v>2673</v>
      </c>
      <c r="C130" s="42" t="s">
        <v>1757</v>
      </c>
      <c r="D130" s="159" t="s">
        <v>2494</v>
      </c>
      <c r="E130" s="159" t="s">
        <v>2495</v>
      </c>
      <c r="F130" s="42" t="s">
        <v>2496</v>
      </c>
      <c r="G130" s="159" t="s">
        <v>1842</v>
      </c>
      <c r="H130" s="159" t="s">
        <v>2144</v>
      </c>
      <c r="I130" s="159" t="s">
        <v>1788</v>
      </c>
      <c r="J130" s="42" t="s">
        <v>2674</v>
      </c>
      <c r="K130" s="42" t="s">
        <v>2674</v>
      </c>
      <c r="L130" s="159" t="s">
        <v>2498</v>
      </c>
      <c r="M130" s="159" t="s">
        <v>2675</v>
      </c>
      <c r="N130" s="161"/>
      <c r="O130" s="161"/>
      <c r="P130" s="161"/>
    </row>
    <row r="131" customFormat="false" ht="27" hidden="false" customHeight="true" outlineLevel="0" collapsed="false">
      <c r="A131" s="159" t="s">
        <v>2676</v>
      </c>
      <c r="B131" s="160" t="s">
        <v>2677</v>
      </c>
      <c r="C131" s="42" t="s">
        <v>1757</v>
      </c>
      <c r="D131" s="159" t="s">
        <v>2494</v>
      </c>
      <c r="E131" s="159" t="s">
        <v>2195</v>
      </c>
      <c r="F131" s="42" t="s">
        <v>2496</v>
      </c>
      <c r="G131" s="159" t="s">
        <v>1796</v>
      </c>
      <c r="H131" s="159" t="s">
        <v>2171</v>
      </c>
      <c r="I131" s="159" t="s">
        <v>1788</v>
      </c>
      <c r="J131" s="42" t="s">
        <v>2678</v>
      </c>
      <c r="K131" s="42" t="s">
        <v>2678</v>
      </c>
      <c r="L131" s="159" t="s">
        <v>2198</v>
      </c>
      <c r="M131" s="159" t="s">
        <v>2679</v>
      </c>
      <c r="N131" s="161"/>
      <c r="O131" s="161"/>
      <c r="P131" s="161"/>
    </row>
    <row r="132" customFormat="false" ht="27" hidden="false" customHeight="true" outlineLevel="0" collapsed="false">
      <c r="A132" s="159" t="s">
        <v>2680</v>
      </c>
      <c r="B132" s="160" t="s">
        <v>2681</v>
      </c>
      <c r="C132" s="42" t="s">
        <v>1757</v>
      </c>
      <c r="D132" s="159" t="s">
        <v>2494</v>
      </c>
      <c r="E132" s="159" t="s">
        <v>2126</v>
      </c>
      <c r="F132" s="42" t="s">
        <v>2496</v>
      </c>
      <c r="G132" s="159" t="s">
        <v>1842</v>
      </c>
      <c r="H132" s="159" t="s">
        <v>1654</v>
      </c>
      <c r="I132" s="159" t="s">
        <v>1788</v>
      </c>
      <c r="J132" s="42" t="s">
        <v>2682</v>
      </c>
      <c r="K132" s="42" t="s">
        <v>2682</v>
      </c>
      <c r="L132" s="159" t="s">
        <v>2129</v>
      </c>
      <c r="M132" s="159" t="s">
        <v>2683</v>
      </c>
      <c r="N132" s="161"/>
      <c r="O132" s="161"/>
      <c r="P132" s="161"/>
    </row>
    <row r="133" customFormat="false" ht="27" hidden="false" customHeight="true" outlineLevel="0" collapsed="false">
      <c r="A133" s="159" t="s">
        <v>2684</v>
      </c>
      <c r="B133" s="160" t="s">
        <v>2685</v>
      </c>
      <c r="C133" s="42" t="s">
        <v>1745</v>
      </c>
      <c r="D133" s="159" t="s">
        <v>2522</v>
      </c>
      <c r="E133" s="159" t="s">
        <v>2126</v>
      </c>
      <c r="F133" s="42" t="s">
        <v>2523</v>
      </c>
      <c r="G133" s="159" t="s">
        <v>1842</v>
      </c>
      <c r="H133" s="159" t="s">
        <v>1654</v>
      </c>
      <c r="I133" s="159" t="s">
        <v>1788</v>
      </c>
      <c r="J133" s="42" t="s">
        <v>2686</v>
      </c>
      <c r="K133" s="42" t="s">
        <v>2686</v>
      </c>
      <c r="L133" s="159" t="s">
        <v>2129</v>
      </c>
      <c r="M133" s="159" t="s">
        <v>2687</v>
      </c>
      <c r="N133" s="161"/>
      <c r="O133" s="161"/>
      <c r="P133" s="161"/>
    </row>
    <row r="134" customFormat="false" ht="27" hidden="false" customHeight="true" outlineLevel="0" collapsed="false">
      <c r="A134" s="159" t="s">
        <v>2688</v>
      </c>
      <c r="B134" s="160" t="s">
        <v>2689</v>
      </c>
      <c r="C134" s="42" t="s">
        <v>1745</v>
      </c>
      <c r="D134" s="159" t="s">
        <v>2522</v>
      </c>
      <c r="E134" s="159" t="s">
        <v>2126</v>
      </c>
      <c r="F134" s="42" t="s">
        <v>2523</v>
      </c>
      <c r="G134" s="159" t="s">
        <v>1842</v>
      </c>
      <c r="H134" s="159" t="s">
        <v>1654</v>
      </c>
      <c r="I134" s="159" t="s">
        <v>1788</v>
      </c>
      <c r="J134" s="42" t="s">
        <v>2690</v>
      </c>
      <c r="K134" s="42" t="s">
        <v>2690</v>
      </c>
      <c r="L134" s="159" t="s">
        <v>2129</v>
      </c>
      <c r="M134" s="159" t="s">
        <v>2691</v>
      </c>
      <c r="N134" s="161"/>
      <c r="O134" s="161"/>
      <c r="P134" s="161"/>
    </row>
    <row r="135" customFormat="false" ht="27" hidden="false" customHeight="true" outlineLevel="0" collapsed="false">
      <c r="A135" s="159" t="s">
        <v>2692</v>
      </c>
      <c r="B135" s="160" t="s">
        <v>2693</v>
      </c>
      <c r="C135" s="42" t="s">
        <v>1745</v>
      </c>
      <c r="D135" s="159" t="s">
        <v>2522</v>
      </c>
      <c r="E135" s="159" t="s">
        <v>2126</v>
      </c>
      <c r="F135" s="42" t="s">
        <v>2523</v>
      </c>
      <c r="G135" s="159" t="s">
        <v>1842</v>
      </c>
      <c r="H135" s="159" t="s">
        <v>1654</v>
      </c>
      <c r="I135" s="159" t="s">
        <v>1788</v>
      </c>
      <c r="J135" s="42" t="s">
        <v>2694</v>
      </c>
      <c r="K135" s="42" t="s">
        <v>2694</v>
      </c>
      <c r="L135" s="159" t="s">
        <v>2129</v>
      </c>
      <c r="M135" s="159" t="s">
        <v>2695</v>
      </c>
      <c r="N135" s="161"/>
      <c r="O135" s="161"/>
      <c r="P135" s="161"/>
    </row>
    <row r="136" customFormat="false" ht="27" hidden="false" customHeight="true" outlineLevel="0" collapsed="false">
      <c r="A136" s="159" t="s">
        <v>2696</v>
      </c>
      <c r="B136" s="160" t="s">
        <v>2697</v>
      </c>
      <c r="C136" s="42" t="s">
        <v>1745</v>
      </c>
      <c r="D136" s="159" t="s">
        <v>2522</v>
      </c>
      <c r="E136" s="159" t="s">
        <v>2126</v>
      </c>
      <c r="F136" s="42" t="s">
        <v>2523</v>
      </c>
      <c r="G136" s="159" t="s">
        <v>1842</v>
      </c>
      <c r="H136" s="159" t="s">
        <v>1654</v>
      </c>
      <c r="I136" s="159" t="s">
        <v>1788</v>
      </c>
      <c r="J136" s="42" t="s">
        <v>2698</v>
      </c>
      <c r="K136" s="42" t="s">
        <v>2698</v>
      </c>
      <c r="L136" s="159" t="s">
        <v>2129</v>
      </c>
      <c r="M136" s="159" t="s">
        <v>2699</v>
      </c>
      <c r="N136" s="161"/>
      <c r="O136" s="161"/>
      <c r="P136" s="161"/>
    </row>
    <row r="137" customFormat="false" ht="27" hidden="false" customHeight="true" outlineLevel="0" collapsed="false">
      <c r="A137" s="159" t="s">
        <v>2700</v>
      </c>
      <c r="B137" s="160" t="s">
        <v>2701</v>
      </c>
      <c r="C137" s="42" t="s">
        <v>1745</v>
      </c>
      <c r="D137" s="159" t="s">
        <v>2522</v>
      </c>
      <c r="E137" s="159" t="s">
        <v>2126</v>
      </c>
      <c r="F137" s="42" t="s">
        <v>2523</v>
      </c>
      <c r="G137" s="159" t="s">
        <v>1842</v>
      </c>
      <c r="H137" s="159" t="s">
        <v>1654</v>
      </c>
      <c r="I137" s="159" t="s">
        <v>1788</v>
      </c>
      <c r="J137" s="42" t="s">
        <v>2702</v>
      </c>
      <c r="K137" s="42" t="s">
        <v>2702</v>
      </c>
      <c r="L137" s="159" t="s">
        <v>2129</v>
      </c>
      <c r="M137" s="159" t="s">
        <v>2703</v>
      </c>
      <c r="N137" s="161"/>
      <c r="O137" s="161"/>
      <c r="P137" s="161"/>
    </row>
    <row r="138" customFormat="false" ht="27" hidden="false" customHeight="true" outlineLevel="0" collapsed="false">
      <c r="A138" s="159" t="s">
        <v>2704</v>
      </c>
      <c r="B138" s="160" t="s">
        <v>2705</v>
      </c>
      <c r="C138" s="42" t="s">
        <v>1745</v>
      </c>
      <c r="D138" s="159" t="s">
        <v>2522</v>
      </c>
      <c r="E138" s="159" t="s">
        <v>2126</v>
      </c>
      <c r="F138" s="42" t="s">
        <v>2523</v>
      </c>
      <c r="G138" s="159" t="s">
        <v>1842</v>
      </c>
      <c r="H138" s="159" t="s">
        <v>1654</v>
      </c>
      <c r="I138" s="159" t="s">
        <v>1788</v>
      </c>
      <c r="J138" s="42" t="s">
        <v>2706</v>
      </c>
      <c r="K138" s="42" t="s">
        <v>2706</v>
      </c>
      <c r="L138" s="159" t="s">
        <v>2129</v>
      </c>
      <c r="M138" s="159" t="s">
        <v>2707</v>
      </c>
      <c r="N138" s="161"/>
      <c r="O138" s="161"/>
      <c r="P138" s="161"/>
    </row>
    <row r="139" customFormat="false" ht="27" hidden="false" customHeight="true" outlineLevel="0" collapsed="false">
      <c r="A139" s="159" t="s">
        <v>2708</v>
      </c>
      <c r="B139" s="160" t="s">
        <v>2709</v>
      </c>
      <c r="C139" s="42" t="s">
        <v>1745</v>
      </c>
      <c r="D139" s="159" t="s">
        <v>2522</v>
      </c>
      <c r="E139" s="159" t="s">
        <v>2126</v>
      </c>
      <c r="F139" s="42" t="s">
        <v>2523</v>
      </c>
      <c r="G139" s="159" t="s">
        <v>1842</v>
      </c>
      <c r="H139" s="159" t="s">
        <v>1654</v>
      </c>
      <c r="I139" s="159" t="s">
        <v>1788</v>
      </c>
      <c r="J139" s="42" t="s">
        <v>2710</v>
      </c>
      <c r="K139" s="42" t="s">
        <v>2710</v>
      </c>
      <c r="L139" s="159" t="s">
        <v>2129</v>
      </c>
      <c r="M139" s="159" t="s">
        <v>2711</v>
      </c>
      <c r="N139" s="161"/>
      <c r="O139" s="161"/>
      <c r="P139" s="161"/>
    </row>
    <row r="140" customFormat="false" ht="27" hidden="false" customHeight="true" outlineLevel="0" collapsed="false">
      <c r="A140" s="159" t="s">
        <v>2712</v>
      </c>
      <c r="B140" s="160" t="s">
        <v>2713</v>
      </c>
      <c r="C140" s="42" t="s">
        <v>1745</v>
      </c>
      <c r="D140" s="159" t="s">
        <v>2522</v>
      </c>
      <c r="E140" s="159" t="s">
        <v>2126</v>
      </c>
      <c r="F140" s="42" t="s">
        <v>2523</v>
      </c>
      <c r="G140" s="159" t="s">
        <v>1842</v>
      </c>
      <c r="H140" s="159" t="s">
        <v>1654</v>
      </c>
      <c r="I140" s="159" t="s">
        <v>1788</v>
      </c>
      <c r="J140" s="42" t="s">
        <v>2714</v>
      </c>
      <c r="K140" s="42" t="s">
        <v>2714</v>
      </c>
      <c r="L140" s="159" t="s">
        <v>2129</v>
      </c>
      <c r="M140" s="159" t="s">
        <v>2715</v>
      </c>
      <c r="N140" s="161"/>
      <c r="O140" s="161"/>
      <c r="P140" s="161"/>
    </row>
    <row r="141" customFormat="false" ht="27" hidden="false" customHeight="true" outlineLevel="0" collapsed="false">
      <c r="A141" s="159" t="s">
        <v>2716</v>
      </c>
      <c r="B141" s="160" t="s">
        <v>2717</v>
      </c>
      <c r="C141" s="42" t="s">
        <v>1745</v>
      </c>
      <c r="D141" s="159" t="s">
        <v>2522</v>
      </c>
      <c r="E141" s="159" t="s">
        <v>2126</v>
      </c>
      <c r="F141" s="42" t="s">
        <v>2523</v>
      </c>
      <c r="G141" s="159" t="s">
        <v>1842</v>
      </c>
      <c r="H141" s="159" t="s">
        <v>1654</v>
      </c>
      <c r="I141" s="159" t="s">
        <v>1788</v>
      </c>
      <c r="J141" s="42" t="s">
        <v>2718</v>
      </c>
      <c r="K141" s="42" t="s">
        <v>2718</v>
      </c>
      <c r="L141" s="159" t="s">
        <v>2129</v>
      </c>
      <c r="M141" s="159" t="s">
        <v>2719</v>
      </c>
      <c r="N141" s="161"/>
      <c r="O141" s="161"/>
      <c r="P141" s="161"/>
    </row>
    <row r="142" customFormat="false" ht="27" hidden="false" customHeight="true" outlineLevel="0" collapsed="false">
      <c r="A142" s="159" t="s">
        <v>2720</v>
      </c>
      <c r="B142" s="160" t="s">
        <v>2721</v>
      </c>
      <c r="C142" s="42" t="s">
        <v>1745</v>
      </c>
      <c r="D142" s="159" t="s">
        <v>2522</v>
      </c>
      <c r="E142" s="159" t="s">
        <v>2126</v>
      </c>
      <c r="F142" s="42" t="s">
        <v>2523</v>
      </c>
      <c r="G142" s="159" t="s">
        <v>1842</v>
      </c>
      <c r="H142" s="159" t="s">
        <v>1654</v>
      </c>
      <c r="I142" s="159" t="s">
        <v>1788</v>
      </c>
      <c r="J142" s="42" t="s">
        <v>2722</v>
      </c>
      <c r="K142" s="42" t="s">
        <v>2722</v>
      </c>
      <c r="L142" s="159" t="s">
        <v>2129</v>
      </c>
      <c r="M142" s="159" t="s">
        <v>2723</v>
      </c>
      <c r="N142" s="161"/>
      <c r="O142" s="161"/>
      <c r="P142" s="161"/>
    </row>
    <row r="143" customFormat="false" ht="27" hidden="false" customHeight="true" outlineLevel="0" collapsed="false">
      <c r="A143" s="159" t="s">
        <v>2724</v>
      </c>
      <c r="B143" s="160" t="s">
        <v>2725</v>
      </c>
      <c r="C143" s="42" t="s">
        <v>1745</v>
      </c>
      <c r="D143" s="159" t="s">
        <v>2522</v>
      </c>
      <c r="E143" s="159" t="s">
        <v>2126</v>
      </c>
      <c r="F143" s="42" t="s">
        <v>2523</v>
      </c>
      <c r="G143" s="159" t="s">
        <v>1842</v>
      </c>
      <c r="H143" s="159" t="s">
        <v>1654</v>
      </c>
      <c r="I143" s="159" t="s">
        <v>1788</v>
      </c>
      <c r="J143" s="42" t="s">
        <v>2726</v>
      </c>
      <c r="K143" s="42" t="s">
        <v>2726</v>
      </c>
      <c r="L143" s="159" t="s">
        <v>2129</v>
      </c>
      <c r="M143" s="159" t="s">
        <v>2727</v>
      </c>
      <c r="N143" s="161"/>
      <c r="O143" s="161"/>
      <c r="P143" s="161"/>
    </row>
    <row r="144" customFormat="false" ht="27" hidden="false" customHeight="true" outlineLevel="0" collapsed="false">
      <c r="A144" s="159" t="s">
        <v>2728</v>
      </c>
      <c r="B144" s="160" t="s">
        <v>2729</v>
      </c>
      <c r="C144" s="42" t="s">
        <v>1745</v>
      </c>
      <c r="D144" s="159" t="s">
        <v>2522</v>
      </c>
      <c r="E144" s="159" t="s">
        <v>2730</v>
      </c>
      <c r="F144" s="42" t="s">
        <v>2523</v>
      </c>
      <c r="G144" s="159" t="s">
        <v>1796</v>
      </c>
      <c r="H144" s="159" t="s">
        <v>1654</v>
      </c>
      <c r="I144" s="159" t="s">
        <v>1788</v>
      </c>
      <c r="J144" s="42" t="s">
        <v>2731</v>
      </c>
      <c r="K144" s="42" t="s">
        <v>2731</v>
      </c>
      <c r="L144" s="159" t="s">
        <v>2732</v>
      </c>
      <c r="M144" s="159" t="s">
        <v>2733</v>
      </c>
      <c r="N144" s="161"/>
      <c r="O144" s="161"/>
      <c r="P144" s="161"/>
    </row>
    <row r="145" customFormat="false" ht="27" hidden="false" customHeight="true" outlineLevel="0" collapsed="false">
      <c r="A145" s="159" t="s">
        <v>2734</v>
      </c>
      <c r="B145" s="160" t="s">
        <v>2735</v>
      </c>
      <c r="C145" s="42" t="s">
        <v>1745</v>
      </c>
      <c r="D145" s="159" t="s">
        <v>2522</v>
      </c>
      <c r="E145" s="159" t="s">
        <v>2126</v>
      </c>
      <c r="F145" s="42" t="s">
        <v>2523</v>
      </c>
      <c r="G145" s="159" t="s">
        <v>1842</v>
      </c>
      <c r="H145" s="159" t="s">
        <v>1654</v>
      </c>
      <c r="I145" s="159" t="s">
        <v>1788</v>
      </c>
      <c r="J145" s="42" t="s">
        <v>2736</v>
      </c>
      <c r="K145" s="42" t="s">
        <v>2736</v>
      </c>
      <c r="L145" s="159" t="s">
        <v>2129</v>
      </c>
      <c r="M145" s="159" t="s">
        <v>2737</v>
      </c>
      <c r="N145" s="161"/>
      <c r="O145" s="161"/>
      <c r="P145" s="161"/>
    </row>
    <row r="146" customFormat="false" ht="27" hidden="false" customHeight="true" outlineLevel="0" collapsed="false">
      <c r="A146" s="159" t="s">
        <v>2738</v>
      </c>
      <c r="B146" s="160" t="s">
        <v>2739</v>
      </c>
      <c r="C146" s="42" t="s">
        <v>1745</v>
      </c>
      <c r="D146" s="159" t="s">
        <v>2522</v>
      </c>
      <c r="E146" s="159" t="s">
        <v>2126</v>
      </c>
      <c r="F146" s="42" t="s">
        <v>2523</v>
      </c>
      <c r="G146" s="159" t="s">
        <v>1842</v>
      </c>
      <c r="H146" s="159" t="s">
        <v>1654</v>
      </c>
      <c r="I146" s="159" t="s">
        <v>1788</v>
      </c>
      <c r="J146" s="42" t="s">
        <v>2740</v>
      </c>
      <c r="K146" s="42" t="s">
        <v>2740</v>
      </c>
      <c r="L146" s="159" t="s">
        <v>2129</v>
      </c>
      <c r="M146" s="159" t="s">
        <v>2741</v>
      </c>
      <c r="N146" s="161"/>
      <c r="O146" s="161"/>
      <c r="P146" s="161"/>
    </row>
    <row r="147" customFormat="false" ht="27" hidden="false" customHeight="true" outlineLevel="0" collapsed="false">
      <c r="A147" s="159" t="s">
        <v>2742</v>
      </c>
      <c r="B147" s="160" t="s">
        <v>2743</v>
      </c>
      <c r="C147" s="42" t="s">
        <v>1754</v>
      </c>
      <c r="D147" s="159" t="s">
        <v>2554</v>
      </c>
      <c r="E147" s="159" t="s">
        <v>2126</v>
      </c>
      <c r="F147" s="42" t="s">
        <v>2555</v>
      </c>
      <c r="G147" s="159" t="s">
        <v>1842</v>
      </c>
      <c r="H147" s="159" t="s">
        <v>1654</v>
      </c>
      <c r="I147" s="159" t="s">
        <v>1788</v>
      </c>
      <c r="J147" s="42" t="s">
        <v>2744</v>
      </c>
      <c r="K147" s="42" t="s">
        <v>2744</v>
      </c>
      <c r="L147" s="159" t="s">
        <v>2129</v>
      </c>
      <c r="M147" s="159" t="s">
        <v>2745</v>
      </c>
      <c r="N147" s="161"/>
      <c r="O147" s="161"/>
      <c r="P147" s="161"/>
    </row>
    <row r="148" customFormat="false" ht="27" hidden="false" customHeight="true" outlineLevel="0" collapsed="false">
      <c r="A148" s="159" t="s">
        <v>2746</v>
      </c>
      <c r="B148" s="160" t="s">
        <v>2747</v>
      </c>
      <c r="C148" s="42" t="s">
        <v>1754</v>
      </c>
      <c r="D148" s="159" t="s">
        <v>2554</v>
      </c>
      <c r="E148" s="159" t="s">
        <v>2126</v>
      </c>
      <c r="F148" s="42" t="s">
        <v>2555</v>
      </c>
      <c r="G148" s="159" t="s">
        <v>1842</v>
      </c>
      <c r="H148" s="159" t="s">
        <v>1654</v>
      </c>
      <c r="I148" s="159" t="s">
        <v>1788</v>
      </c>
      <c r="J148" s="42" t="s">
        <v>2748</v>
      </c>
      <c r="K148" s="42" t="s">
        <v>2748</v>
      </c>
      <c r="L148" s="159" t="s">
        <v>2129</v>
      </c>
      <c r="M148" s="159" t="s">
        <v>2749</v>
      </c>
      <c r="N148" s="161"/>
      <c r="O148" s="161"/>
      <c r="P148" s="161"/>
    </row>
    <row r="149" customFormat="false" ht="27" hidden="false" customHeight="true" outlineLevel="0" collapsed="false">
      <c r="A149" s="159" t="s">
        <v>2750</v>
      </c>
      <c r="B149" s="160" t="s">
        <v>2751</v>
      </c>
      <c r="C149" s="42" t="s">
        <v>1754</v>
      </c>
      <c r="D149" s="159" t="s">
        <v>2554</v>
      </c>
      <c r="E149" s="159" t="s">
        <v>2126</v>
      </c>
      <c r="F149" s="42" t="s">
        <v>2555</v>
      </c>
      <c r="G149" s="159" t="s">
        <v>1842</v>
      </c>
      <c r="H149" s="159" t="s">
        <v>1654</v>
      </c>
      <c r="I149" s="159" t="s">
        <v>1788</v>
      </c>
      <c r="J149" s="42" t="s">
        <v>2752</v>
      </c>
      <c r="K149" s="42" t="s">
        <v>2752</v>
      </c>
      <c r="L149" s="159" t="s">
        <v>2129</v>
      </c>
      <c r="M149" s="159" t="s">
        <v>2753</v>
      </c>
      <c r="N149" s="161"/>
      <c r="O149" s="161"/>
      <c r="P149" s="161"/>
    </row>
    <row r="150" customFormat="false" ht="27" hidden="false" customHeight="true" outlineLevel="0" collapsed="false">
      <c r="A150" s="159" t="s">
        <v>2754</v>
      </c>
      <c r="B150" s="160" t="s">
        <v>2755</v>
      </c>
      <c r="C150" s="42" t="s">
        <v>1754</v>
      </c>
      <c r="D150" s="159" t="s">
        <v>2554</v>
      </c>
      <c r="E150" s="159" t="s">
        <v>2169</v>
      </c>
      <c r="F150" s="42" t="s">
        <v>2555</v>
      </c>
      <c r="G150" s="159" t="s">
        <v>1842</v>
      </c>
      <c r="H150" s="159" t="s">
        <v>2171</v>
      </c>
      <c r="I150" s="159" t="s">
        <v>1788</v>
      </c>
      <c r="J150" s="42" t="s">
        <v>2307</v>
      </c>
      <c r="K150" s="42" t="s">
        <v>2307</v>
      </c>
      <c r="L150" s="159" t="s">
        <v>2173</v>
      </c>
      <c r="M150" s="159" t="s">
        <v>2756</v>
      </c>
      <c r="N150" s="161"/>
      <c r="O150" s="161"/>
      <c r="P150" s="161"/>
    </row>
    <row r="151" customFormat="false" ht="27" hidden="false" customHeight="true" outlineLevel="0" collapsed="false">
      <c r="A151" s="159" t="s">
        <v>2757</v>
      </c>
      <c r="B151" s="160" t="s">
        <v>2758</v>
      </c>
      <c r="C151" s="42" t="s">
        <v>1754</v>
      </c>
      <c r="D151" s="159" t="s">
        <v>2554</v>
      </c>
      <c r="E151" s="159" t="s">
        <v>2169</v>
      </c>
      <c r="F151" s="42" t="s">
        <v>2555</v>
      </c>
      <c r="G151" s="159" t="s">
        <v>1842</v>
      </c>
      <c r="H151" s="159" t="s">
        <v>2171</v>
      </c>
      <c r="I151" s="159" t="s">
        <v>1788</v>
      </c>
      <c r="J151" s="42" t="s">
        <v>2759</v>
      </c>
      <c r="K151" s="42" t="s">
        <v>2759</v>
      </c>
      <c r="L151" s="159" t="s">
        <v>2173</v>
      </c>
      <c r="M151" s="159" t="s">
        <v>2760</v>
      </c>
      <c r="N151" s="161"/>
      <c r="O151" s="161"/>
      <c r="P151" s="161"/>
    </row>
    <row r="152" customFormat="false" ht="27" hidden="false" customHeight="true" outlineLevel="0" collapsed="false">
      <c r="A152" s="159" t="s">
        <v>2761</v>
      </c>
      <c r="B152" s="160" t="s">
        <v>2762</v>
      </c>
      <c r="C152" s="42" t="s">
        <v>1754</v>
      </c>
      <c r="D152" s="159" t="s">
        <v>2554</v>
      </c>
      <c r="E152" s="159" t="s">
        <v>2169</v>
      </c>
      <c r="F152" s="42" t="s">
        <v>2555</v>
      </c>
      <c r="G152" s="159" t="s">
        <v>1842</v>
      </c>
      <c r="H152" s="159" t="s">
        <v>2171</v>
      </c>
      <c r="I152" s="159" t="s">
        <v>1788</v>
      </c>
      <c r="J152" s="42" t="s">
        <v>2763</v>
      </c>
      <c r="K152" s="42" t="s">
        <v>2763</v>
      </c>
      <c r="L152" s="159" t="s">
        <v>2173</v>
      </c>
      <c r="M152" s="159" t="s">
        <v>2764</v>
      </c>
      <c r="N152" s="161"/>
      <c r="O152" s="161"/>
      <c r="P152" s="161"/>
    </row>
    <row r="153" customFormat="false" ht="27" hidden="false" customHeight="true" outlineLevel="0" collapsed="false">
      <c r="A153" s="159" t="s">
        <v>2765</v>
      </c>
      <c r="B153" s="160" t="s">
        <v>2766</v>
      </c>
      <c r="C153" s="42" t="s">
        <v>1754</v>
      </c>
      <c r="D153" s="159" t="s">
        <v>2554</v>
      </c>
      <c r="E153" s="159" t="s">
        <v>2767</v>
      </c>
      <c r="F153" s="42" t="s">
        <v>2555</v>
      </c>
      <c r="G153" s="159" t="s">
        <v>1796</v>
      </c>
      <c r="H153" s="159" t="s">
        <v>1654</v>
      </c>
      <c r="I153" s="159" t="s">
        <v>1788</v>
      </c>
      <c r="J153" s="42" t="s">
        <v>2768</v>
      </c>
      <c r="K153" s="42" t="s">
        <v>2768</v>
      </c>
      <c r="L153" s="159" t="s">
        <v>2129</v>
      </c>
      <c r="M153" s="159" t="s">
        <v>2769</v>
      </c>
      <c r="N153" s="161"/>
      <c r="O153" s="161"/>
      <c r="P153" s="161"/>
    </row>
    <row r="154" customFormat="false" ht="27" hidden="false" customHeight="true" outlineLevel="0" collapsed="false">
      <c r="A154" s="159" t="s">
        <v>2770</v>
      </c>
      <c r="B154" s="160" t="s">
        <v>2771</v>
      </c>
      <c r="C154" s="42" t="s">
        <v>1754</v>
      </c>
      <c r="D154" s="159" t="s">
        <v>2554</v>
      </c>
      <c r="E154" s="159" t="s">
        <v>2767</v>
      </c>
      <c r="F154" s="42" t="s">
        <v>2555</v>
      </c>
      <c r="G154" s="159" t="s">
        <v>1796</v>
      </c>
      <c r="H154" s="159" t="s">
        <v>1654</v>
      </c>
      <c r="I154" s="159" t="s">
        <v>1788</v>
      </c>
      <c r="J154" s="42" t="s">
        <v>2772</v>
      </c>
      <c r="K154" s="42" t="s">
        <v>2772</v>
      </c>
      <c r="L154" s="159" t="s">
        <v>2129</v>
      </c>
      <c r="M154" s="159" t="s">
        <v>2773</v>
      </c>
      <c r="N154" s="161"/>
      <c r="O154" s="161"/>
      <c r="P154" s="161"/>
    </row>
    <row r="155" customFormat="false" ht="27" hidden="false" customHeight="true" outlineLevel="0" collapsed="false">
      <c r="A155" s="159" t="s">
        <v>2774</v>
      </c>
      <c r="B155" s="160" t="s">
        <v>2775</v>
      </c>
      <c r="C155" s="42" t="s">
        <v>1754</v>
      </c>
      <c r="D155" s="159" t="s">
        <v>2554</v>
      </c>
      <c r="E155" s="159" t="s">
        <v>2126</v>
      </c>
      <c r="F155" s="42" t="s">
        <v>2555</v>
      </c>
      <c r="G155" s="159" t="s">
        <v>1842</v>
      </c>
      <c r="H155" s="159" t="s">
        <v>1654</v>
      </c>
      <c r="I155" s="159" t="s">
        <v>1788</v>
      </c>
      <c r="J155" s="42" t="s">
        <v>2776</v>
      </c>
      <c r="K155" s="42" t="s">
        <v>2776</v>
      </c>
      <c r="L155" s="159" t="s">
        <v>2129</v>
      </c>
      <c r="M155" s="159" t="s">
        <v>2777</v>
      </c>
      <c r="N155" s="161"/>
      <c r="O155" s="161"/>
      <c r="P155" s="161"/>
    </row>
    <row r="156" customFormat="false" ht="27" hidden="false" customHeight="true" outlineLevel="0" collapsed="false">
      <c r="A156" s="159" t="s">
        <v>2778</v>
      </c>
      <c r="B156" s="160" t="s">
        <v>2779</v>
      </c>
      <c r="C156" s="42" t="s">
        <v>1754</v>
      </c>
      <c r="D156" s="159" t="s">
        <v>2554</v>
      </c>
      <c r="E156" s="159" t="s">
        <v>2126</v>
      </c>
      <c r="F156" s="42" t="s">
        <v>2555</v>
      </c>
      <c r="G156" s="159" t="s">
        <v>1842</v>
      </c>
      <c r="H156" s="159" t="s">
        <v>1654</v>
      </c>
      <c r="I156" s="159" t="s">
        <v>1788</v>
      </c>
      <c r="J156" s="42" t="s">
        <v>2780</v>
      </c>
      <c r="K156" s="42" t="s">
        <v>2780</v>
      </c>
      <c r="L156" s="159" t="s">
        <v>2129</v>
      </c>
      <c r="M156" s="159" t="s">
        <v>2781</v>
      </c>
      <c r="N156" s="161"/>
      <c r="O156" s="161"/>
      <c r="P156" s="161"/>
    </row>
    <row r="157" customFormat="false" ht="27" hidden="false" customHeight="true" outlineLevel="0" collapsed="false">
      <c r="A157" s="159" t="s">
        <v>2782</v>
      </c>
      <c r="B157" s="160" t="s">
        <v>2783</v>
      </c>
      <c r="C157" s="42" t="s">
        <v>1754</v>
      </c>
      <c r="D157" s="159" t="s">
        <v>2554</v>
      </c>
      <c r="E157" s="159" t="s">
        <v>2195</v>
      </c>
      <c r="F157" s="42" t="s">
        <v>2555</v>
      </c>
      <c r="G157" s="159" t="s">
        <v>1796</v>
      </c>
      <c r="H157" s="159" t="s">
        <v>2171</v>
      </c>
      <c r="I157" s="159" t="s">
        <v>1788</v>
      </c>
      <c r="J157" s="42" t="s">
        <v>2784</v>
      </c>
      <c r="K157" s="42" t="s">
        <v>2784</v>
      </c>
      <c r="L157" s="159" t="s">
        <v>2198</v>
      </c>
      <c r="M157" s="159" t="s">
        <v>2785</v>
      </c>
      <c r="N157" s="161"/>
      <c r="O157" s="161"/>
      <c r="P157" s="161"/>
    </row>
    <row r="158" customFormat="false" ht="27" hidden="false" customHeight="true" outlineLevel="0" collapsed="false">
      <c r="A158" s="159" t="s">
        <v>2786</v>
      </c>
      <c r="B158" s="160" t="s">
        <v>2787</v>
      </c>
      <c r="C158" s="42" t="s">
        <v>1754</v>
      </c>
      <c r="D158" s="159" t="s">
        <v>2554</v>
      </c>
      <c r="E158" s="159" t="s">
        <v>2126</v>
      </c>
      <c r="F158" s="42" t="s">
        <v>2555</v>
      </c>
      <c r="G158" s="159" t="s">
        <v>1842</v>
      </c>
      <c r="H158" s="159" t="s">
        <v>1654</v>
      </c>
      <c r="I158" s="159" t="s">
        <v>1788</v>
      </c>
      <c r="J158" s="42" t="s">
        <v>2788</v>
      </c>
      <c r="K158" s="42" t="s">
        <v>2788</v>
      </c>
      <c r="L158" s="159" t="s">
        <v>2129</v>
      </c>
      <c r="M158" s="159" t="s">
        <v>2789</v>
      </c>
      <c r="N158" s="161"/>
      <c r="O158" s="161"/>
      <c r="P158" s="161"/>
    </row>
    <row r="159" customFormat="false" ht="27" hidden="false" customHeight="true" outlineLevel="0" collapsed="false">
      <c r="A159" s="159" t="s">
        <v>2790</v>
      </c>
      <c r="B159" s="160" t="s">
        <v>2791</v>
      </c>
      <c r="C159" s="42" t="s">
        <v>1754</v>
      </c>
      <c r="D159" s="159" t="s">
        <v>2554</v>
      </c>
      <c r="E159" s="159" t="s">
        <v>2126</v>
      </c>
      <c r="F159" s="42" t="s">
        <v>2555</v>
      </c>
      <c r="G159" s="159" t="s">
        <v>1842</v>
      </c>
      <c r="H159" s="159" t="s">
        <v>1654</v>
      </c>
      <c r="I159" s="159" t="s">
        <v>1788</v>
      </c>
      <c r="J159" s="42" t="s">
        <v>2792</v>
      </c>
      <c r="K159" s="42" t="s">
        <v>2792</v>
      </c>
      <c r="L159" s="159" t="s">
        <v>2129</v>
      </c>
      <c r="M159" s="159" t="s">
        <v>2793</v>
      </c>
      <c r="N159" s="161"/>
      <c r="O159" s="161"/>
      <c r="P159" s="161"/>
    </row>
    <row r="160" customFormat="false" ht="27" hidden="false" customHeight="true" outlineLevel="0" collapsed="false">
      <c r="A160" s="159" t="s">
        <v>2794</v>
      </c>
      <c r="B160" s="160" t="s">
        <v>2795</v>
      </c>
      <c r="C160" s="42" t="s">
        <v>1754</v>
      </c>
      <c r="D160" s="159" t="s">
        <v>2554</v>
      </c>
      <c r="E160" s="159" t="s">
        <v>2767</v>
      </c>
      <c r="F160" s="42" t="s">
        <v>2555</v>
      </c>
      <c r="G160" s="159" t="s">
        <v>1796</v>
      </c>
      <c r="H160" s="159" t="s">
        <v>1654</v>
      </c>
      <c r="I160" s="159" t="s">
        <v>1788</v>
      </c>
      <c r="J160" s="42" t="s">
        <v>2796</v>
      </c>
      <c r="K160" s="42" t="s">
        <v>2796</v>
      </c>
      <c r="L160" s="159" t="s">
        <v>2129</v>
      </c>
      <c r="M160" s="159" t="s">
        <v>2797</v>
      </c>
      <c r="N160" s="161"/>
      <c r="O160" s="161"/>
      <c r="P160" s="161"/>
    </row>
    <row r="161" customFormat="false" ht="27" hidden="false" customHeight="true" outlineLevel="0" collapsed="false">
      <c r="A161" s="159" t="s">
        <v>2798</v>
      </c>
      <c r="B161" s="160" t="s">
        <v>2799</v>
      </c>
      <c r="C161" s="42" t="s">
        <v>1754</v>
      </c>
      <c r="D161" s="159" t="s">
        <v>2554</v>
      </c>
      <c r="E161" s="159" t="s">
        <v>2126</v>
      </c>
      <c r="F161" s="42" t="s">
        <v>2555</v>
      </c>
      <c r="G161" s="159" t="s">
        <v>1842</v>
      </c>
      <c r="H161" s="159" t="s">
        <v>1654</v>
      </c>
      <c r="I161" s="159" t="s">
        <v>1788</v>
      </c>
      <c r="J161" s="42" t="s">
        <v>2800</v>
      </c>
      <c r="K161" s="42" t="s">
        <v>2800</v>
      </c>
      <c r="L161" s="159" t="s">
        <v>2129</v>
      </c>
      <c r="M161" s="159" t="s">
        <v>2801</v>
      </c>
      <c r="N161" s="161"/>
      <c r="O161" s="161"/>
      <c r="P161" s="161"/>
    </row>
    <row r="162" customFormat="false" ht="27" hidden="false" customHeight="true" outlineLevel="0" collapsed="false">
      <c r="A162" s="159" t="s">
        <v>2802</v>
      </c>
      <c r="B162" s="160" t="s">
        <v>2803</v>
      </c>
      <c r="C162" s="42" t="s">
        <v>1754</v>
      </c>
      <c r="D162" s="159" t="s">
        <v>2554</v>
      </c>
      <c r="E162" s="159" t="s">
        <v>2126</v>
      </c>
      <c r="F162" s="42" t="s">
        <v>2555</v>
      </c>
      <c r="G162" s="159" t="s">
        <v>1842</v>
      </c>
      <c r="H162" s="159" t="s">
        <v>1654</v>
      </c>
      <c r="I162" s="159" t="s">
        <v>1788</v>
      </c>
      <c r="J162" s="42" t="s">
        <v>2804</v>
      </c>
      <c r="K162" s="42" t="s">
        <v>2804</v>
      </c>
      <c r="L162" s="159" t="s">
        <v>2129</v>
      </c>
      <c r="M162" s="159" t="s">
        <v>2805</v>
      </c>
      <c r="N162" s="161"/>
      <c r="O162" s="161"/>
      <c r="P162" s="161"/>
    </row>
    <row r="163" customFormat="false" ht="27" hidden="false" customHeight="true" outlineLevel="0" collapsed="false">
      <c r="A163" s="159" t="s">
        <v>2806</v>
      </c>
      <c r="B163" s="160" t="s">
        <v>2807</v>
      </c>
      <c r="C163" s="42" t="s">
        <v>1754</v>
      </c>
      <c r="D163" s="159" t="s">
        <v>2554</v>
      </c>
      <c r="E163" s="159" t="s">
        <v>2126</v>
      </c>
      <c r="F163" s="42" t="s">
        <v>2555</v>
      </c>
      <c r="G163" s="159" t="s">
        <v>1842</v>
      </c>
      <c r="H163" s="159" t="s">
        <v>1654</v>
      </c>
      <c r="I163" s="159" t="s">
        <v>1788</v>
      </c>
      <c r="J163" s="42" t="s">
        <v>2808</v>
      </c>
      <c r="K163" s="42" t="s">
        <v>2808</v>
      </c>
      <c r="L163" s="159" t="s">
        <v>2129</v>
      </c>
      <c r="M163" s="159" t="s">
        <v>2809</v>
      </c>
      <c r="N163" s="161"/>
      <c r="O163" s="161"/>
      <c r="P163" s="161"/>
    </row>
    <row r="164" customFormat="false" ht="27" hidden="false" customHeight="true" outlineLevel="0" collapsed="false">
      <c r="A164" s="159" t="s">
        <v>2810</v>
      </c>
      <c r="B164" s="160" t="s">
        <v>2811</v>
      </c>
      <c r="C164" s="42" t="s">
        <v>1754</v>
      </c>
      <c r="D164" s="159" t="s">
        <v>2554</v>
      </c>
      <c r="E164" s="159" t="s">
        <v>2126</v>
      </c>
      <c r="F164" s="42" t="s">
        <v>2555</v>
      </c>
      <c r="G164" s="159" t="s">
        <v>1842</v>
      </c>
      <c r="H164" s="159" t="s">
        <v>1654</v>
      </c>
      <c r="I164" s="159" t="s">
        <v>1788</v>
      </c>
      <c r="J164" s="42" t="s">
        <v>2812</v>
      </c>
      <c r="K164" s="42" t="s">
        <v>2812</v>
      </c>
      <c r="L164" s="159" t="s">
        <v>2129</v>
      </c>
      <c r="M164" s="159" t="s">
        <v>2813</v>
      </c>
      <c r="N164" s="161"/>
      <c r="O164" s="161"/>
      <c r="P164" s="161"/>
    </row>
    <row r="165" customFormat="false" ht="27" hidden="false" customHeight="true" outlineLevel="0" collapsed="false">
      <c r="A165" s="159" t="s">
        <v>2814</v>
      </c>
      <c r="B165" s="160" t="s">
        <v>2815</v>
      </c>
      <c r="C165" s="42" t="s">
        <v>1757</v>
      </c>
      <c r="D165" s="159" t="s">
        <v>2816</v>
      </c>
      <c r="E165" s="159" t="s">
        <v>2126</v>
      </c>
      <c r="F165" s="42" t="s">
        <v>2817</v>
      </c>
      <c r="G165" s="159" t="s">
        <v>1842</v>
      </c>
      <c r="H165" s="159" t="s">
        <v>1654</v>
      </c>
      <c r="I165" s="159" t="s">
        <v>1788</v>
      </c>
      <c r="J165" s="42" t="s">
        <v>2818</v>
      </c>
      <c r="K165" s="42" t="s">
        <v>2818</v>
      </c>
      <c r="L165" s="159" t="s">
        <v>2129</v>
      </c>
      <c r="M165" s="159" t="s">
        <v>2819</v>
      </c>
      <c r="N165" s="161"/>
      <c r="O165" s="161"/>
      <c r="P165" s="161"/>
    </row>
    <row r="166" customFormat="false" ht="27" hidden="false" customHeight="true" outlineLevel="0" collapsed="false">
      <c r="A166" s="159" t="s">
        <v>2820</v>
      </c>
      <c r="B166" s="160" t="s">
        <v>2821</v>
      </c>
      <c r="C166" s="42" t="s">
        <v>1757</v>
      </c>
      <c r="D166" s="159" t="s">
        <v>2816</v>
      </c>
      <c r="E166" s="159" t="s">
        <v>2126</v>
      </c>
      <c r="F166" s="42" t="s">
        <v>2817</v>
      </c>
      <c r="G166" s="159" t="s">
        <v>1842</v>
      </c>
      <c r="H166" s="159" t="s">
        <v>1654</v>
      </c>
      <c r="I166" s="159" t="s">
        <v>1788</v>
      </c>
      <c r="J166" s="42" t="s">
        <v>2822</v>
      </c>
      <c r="K166" s="42" t="s">
        <v>2822</v>
      </c>
      <c r="L166" s="159" t="s">
        <v>2129</v>
      </c>
      <c r="M166" s="159" t="s">
        <v>2823</v>
      </c>
      <c r="N166" s="161"/>
      <c r="O166" s="161"/>
      <c r="P166" s="161"/>
    </row>
    <row r="167" customFormat="false" ht="27" hidden="false" customHeight="true" outlineLevel="0" collapsed="false">
      <c r="A167" s="159" t="s">
        <v>2824</v>
      </c>
      <c r="B167" s="160" t="s">
        <v>2825</v>
      </c>
      <c r="C167" s="42" t="s">
        <v>1757</v>
      </c>
      <c r="D167" s="159" t="s">
        <v>2816</v>
      </c>
      <c r="E167" s="159" t="s">
        <v>2126</v>
      </c>
      <c r="F167" s="42" t="s">
        <v>2817</v>
      </c>
      <c r="G167" s="159" t="s">
        <v>1842</v>
      </c>
      <c r="H167" s="159" t="s">
        <v>1654</v>
      </c>
      <c r="I167" s="159" t="s">
        <v>1788</v>
      </c>
      <c r="J167" s="42" t="s">
        <v>2826</v>
      </c>
      <c r="K167" s="42" t="s">
        <v>2826</v>
      </c>
      <c r="L167" s="159" t="s">
        <v>2129</v>
      </c>
      <c r="M167" s="159" t="s">
        <v>2827</v>
      </c>
      <c r="N167" s="161"/>
      <c r="O167" s="161"/>
      <c r="P167" s="161"/>
    </row>
    <row r="168" customFormat="false" ht="27" hidden="false" customHeight="true" outlineLevel="0" collapsed="false">
      <c r="A168" s="159" t="s">
        <v>2828</v>
      </c>
      <c r="B168" s="160" t="s">
        <v>2829</v>
      </c>
      <c r="C168" s="42" t="s">
        <v>1757</v>
      </c>
      <c r="D168" s="159" t="s">
        <v>2816</v>
      </c>
      <c r="E168" s="159" t="s">
        <v>2195</v>
      </c>
      <c r="F168" s="42" t="s">
        <v>2817</v>
      </c>
      <c r="G168" s="159" t="s">
        <v>1796</v>
      </c>
      <c r="H168" s="159" t="s">
        <v>2171</v>
      </c>
      <c r="I168" s="159" t="s">
        <v>1788</v>
      </c>
      <c r="J168" s="42" t="s">
        <v>2830</v>
      </c>
      <c r="K168" s="42" t="s">
        <v>2830</v>
      </c>
      <c r="L168" s="159" t="s">
        <v>2198</v>
      </c>
      <c r="M168" s="159" t="s">
        <v>2831</v>
      </c>
      <c r="N168" s="161"/>
      <c r="O168" s="161"/>
      <c r="P168" s="161"/>
    </row>
    <row r="169" customFormat="false" ht="27" hidden="false" customHeight="true" outlineLevel="0" collapsed="false">
      <c r="A169" s="159" t="s">
        <v>2832</v>
      </c>
      <c r="B169" s="160" t="s">
        <v>2833</v>
      </c>
      <c r="C169" s="42" t="s">
        <v>1757</v>
      </c>
      <c r="D169" s="159" t="s">
        <v>2816</v>
      </c>
      <c r="E169" s="159" t="s">
        <v>2195</v>
      </c>
      <c r="F169" s="42" t="s">
        <v>2817</v>
      </c>
      <c r="G169" s="159" t="s">
        <v>1796</v>
      </c>
      <c r="H169" s="159" t="s">
        <v>2171</v>
      </c>
      <c r="I169" s="159" t="s">
        <v>1788</v>
      </c>
      <c r="J169" s="42" t="s">
        <v>2834</v>
      </c>
      <c r="K169" s="42" t="s">
        <v>2834</v>
      </c>
      <c r="L169" s="159" t="s">
        <v>2198</v>
      </c>
      <c r="M169" s="159" t="s">
        <v>2835</v>
      </c>
      <c r="N169" s="161"/>
      <c r="O169" s="161"/>
      <c r="P169" s="161"/>
    </row>
    <row r="170" customFormat="false" ht="27" hidden="false" customHeight="true" outlineLevel="0" collapsed="false">
      <c r="A170" s="159" t="s">
        <v>2836</v>
      </c>
      <c r="B170" s="160" t="s">
        <v>2837</v>
      </c>
      <c r="C170" s="42" t="s">
        <v>1757</v>
      </c>
      <c r="D170" s="159" t="s">
        <v>2816</v>
      </c>
      <c r="E170" s="159" t="s">
        <v>2195</v>
      </c>
      <c r="F170" s="42" t="s">
        <v>2817</v>
      </c>
      <c r="G170" s="159" t="s">
        <v>1796</v>
      </c>
      <c r="H170" s="159" t="s">
        <v>2171</v>
      </c>
      <c r="I170" s="159" t="s">
        <v>1788</v>
      </c>
      <c r="J170" s="42" t="s">
        <v>2838</v>
      </c>
      <c r="K170" s="42" t="s">
        <v>2838</v>
      </c>
      <c r="L170" s="159" t="s">
        <v>2198</v>
      </c>
      <c r="M170" s="159" t="s">
        <v>2839</v>
      </c>
      <c r="N170" s="161"/>
      <c r="O170" s="161"/>
      <c r="P170" s="161"/>
    </row>
    <row r="171" customFormat="false" ht="27" hidden="false" customHeight="true" outlineLevel="0" collapsed="false">
      <c r="A171" s="159" t="s">
        <v>2840</v>
      </c>
      <c r="B171" s="160" t="s">
        <v>2841</v>
      </c>
      <c r="C171" s="42" t="s">
        <v>1757</v>
      </c>
      <c r="D171" s="159" t="s">
        <v>2816</v>
      </c>
      <c r="E171" s="159" t="s">
        <v>2126</v>
      </c>
      <c r="F171" s="42" t="s">
        <v>2817</v>
      </c>
      <c r="G171" s="159" t="s">
        <v>1842</v>
      </c>
      <c r="H171" s="159" t="s">
        <v>1654</v>
      </c>
      <c r="I171" s="159" t="s">
        <v>1788</v>
      </c>
      <c r="J171" s="42" t="s">
        <v>2842</v>
      </c>
      <c r="K171" s="42" t="s">
        <v>2842</v>
      </c>
      <c r="L171" s="159" t="s">
        <v>2129</v>
      </c>
      <c r="M171" s="159" t="s">
        <v>2843</v>
      </c>
      <c r="N171" s="161"/>
      <c r="O171" s="161"/>
      <c r="P171" s="161"/>
    </row>
    <row r="172" customFormat="false" ht="27" hidden="false" customHeight="true" outlineLevel="0" collapsed="false">
      <c r="A172" s="159" t="s">
        <v>2844</v>
      </c>
      <c r="B172" s="160" t="s">
        <v>2845</v>
      </c>
      <c r="C172" s="42" t="s">
        <v>1757</v>
      </c>
      <c r="D172" s="159" t="s">
        <v>2816</v>
      </c>
      <c r="E172" s="159" t="s">
        <v>2846</v>
      </c>
      <c r="F172" s="42" t="s">
        <v>2817</v>
      </c>
      <c r="G172" s="159" t="s">
        <v>1776</v>
      </c>
      <c r="H172" s="159" t="s">
        <v>1654</v>
      </c>
      <c r="I172" s="159" t="s">
        <v>1788</v>
      </c>
      <c r="J172" s="42" t="s">
        <v>2847</v>
      </c>
      <c r="K172" s="42" t="s">
        <v>2847</v>
      </c>
      <c r="L172" s="159" t="s">
        <v>2129</v>
      </c>
      <c r="M172" s="159" t="s">
        <v>2848</v>
      </c>
      <c r="N172" s="161"/>
      <c r="O172" s="161"/>
      <c r="P172" s="161"/>
    </row>
    <row r="173" customFormat="false" ht="27" hidden="false" customHeight="true" outlineLevel="0" collapsed="false">
      <c r="A173" s="159" t="s">
        <v>2849</v>
      </c>
      <c r="B173" s="160" t="s">
        <v>2850</v>
      </c>
      <c r="C173" s="42" t="s">
        <v>1757</v>
      </c>
      <c r="D173" s="159" t="s">
        <v>2816</v>
      </c>
      <c r="E173" s="159" t="s">
        <v>2846</v>
      </c>
      <c r="F173" s="42" t="s">
        <v>2817</v>
      </c>
      <c r="G173" s="159" t="s">
        <v>1776</v>
      </c>
      <c r="H173" s="159" t="s">
        <v>1654</v>
      </c>
      <c r="I173" s="159" t="s">
        <v>1788</v>
      </c>
      <c r="J173" s="42" t="s">
        <v>2851</v>
      </c>
      <c r="K173" s="42" t="s">
        <v>2851</v>
      </c>
      <c r="L173" s="159" t="s">
        <v>2129</v>
      </c>
      <c r="M173" s="159" t="s">
        <v>2852</v>
      </c>
      <c r="N173" s="161"/>
      <c r="O173" s="161"/>
      <c r="P173" s="161"/>
    </row>
    <row r="174" customFormat="false" ht="27" hidden="false" customHeight="true" outlineLevel="0" collapsed="false">
      <c r="A174" s="159" t="s">
        <v>2853</v>
      </c>
      <c r="B174" s="160" t="s">
        <v>2854</v>
      </c>
      <c r="C174" s="42" t="s">
        <v>1757</v>
      </c>
      <c r="D174" s="159" t="s">
        <v>2816</v>
      </c>
      <c r="E174" s="159" t="s">
        <v>2846</v>
      </c>
      <c r="F174" s="42" t="s">
        <v>2817</v>
      </c>
      <c r="G174" s="159" t="s">
        <v>1776</v>
      </c>
      <c r="H174" s="159" t="s">
        <v>1654</v>
      </c>
      <c r="I174" s="159" t="s">
        <v>1788</v>
      </c>
      <c r="J174" s="42" t="s">
        <v>2855</v>
      </c>
      <c r="K174" s="42" t="s">
        <v>2855</v>
      </c>
      <c r="L174" s="159" t="s">
        <v>2129</v>
      </c>
      <c r="M174" s="159" t="s">
        <v>2856</v>
      </c>
      <c r="N174" s="161"/>
      <c r="O174" s="161"/>
      <c r="P174" s="161"/>
    </row>
    <row r="175" customFormat="false" ht="27" hidden="false" customHeight="true" outlineLevel="0" collapsed="false">
      <c r="A175" s="159" t="s">
        <v>2857</v>
      </c>
      <c r="B175" s="160" t="s">
        <v>2858</v>
      </c>
      <c r="C175" s="42" t="s">
        <v>1757</v>
      </c>
      <c r="D175" s="159" t="s">
        <v>2816</v>
      </c>
      <c r="E175" s="159" t="s">
        <v>2846</v>
      </c>
      <c r="F175" s="42" t="s">
        <v>2817</v>
      </c>
      <c r="G175" s="159" t="s">
        <v>1776</v>
      </c>
      <c r="H175" s="159" t="s">
        <v>1654</v>
      </c>
      <c r="I175" s="159" t="s">
        <v>1788</v>
      </c>
      <c r="J175" s="42" t="s">
        <v>2859</v>
      </c>
      <c r="K175" s="42" t="s">
        <v>2859</v>
      </c>
      <c r="L175" s="159" t="s">
        <v>2129</v>
      </c>
      <c r="M175" s="159" t="s">
        <v>2860</v>
      </c>
      <c r="N175" s="161"/>
      <c r="O175" s="161"/>
      <c r="P175" s="161"/>
    </row>
    <row r="176" customFormat="false" ht="27" hidden="false" customHeight="true" outlineLevel="0" collapsed="false">
      <c r="A176" s="159" t="s">
        <v>2861</v>
      </c>
      <c r="B176" s="160" t="s">
        <v>2862</v>
      </c>
      <c r="C176" s="42" t="s">
        <v>1757</v>
      </c>
      <c r="D176" s="159" t="s">
        <v>2816</v>
      </c>
      <c r="E176" s="159" t="s">
        <v>2846</v>
      </c>
      <c r="F176" s="42" t="s">
        <v>2817</v>
      </c>
      <c r="G176" s="159" t="s">
        <v>1776</v>
      </c>
      <c r="H176" s="159" t="s">
        <v>1654</v>
      </c>
      <c r="I176" s="159" t="s">
        <v>1788</v>
      </c>
      <c r="J176" s="42" t="s">
        <v>2863</v>
      </c>
      <c r="K176" s="42" t="s">
        <v>2863</v>
      </c>
      <c r="L176" s="159" t="s">
        <v>2129</v>
      </c>
      <c r="M176" s="159" t="s">
        <v>2864</v>
      </c>
      <c r="N176" s="161"/>
      <c r="O176" s="161"/>
      <c r="P176" s="161"/>
    </row>
    <row r="177" customFormat="false" ht="27" hidden="false" customHeight="true" outlineLevel="0" collapsed="false">
      <c r="A177" s="159" t="s">
        <v>2865</v>
      </c>
      <c r="B177" s="160" t="s">
        <v>2866</v>
      </c>
      <c r="C177" s="42" t="s">
        <v>1757</v>
      </c>
      <c r="D177" s="159" t="s">
        <v>2816</v>
      </c>
      <c r="E177" s="159" t="s">
        <v>2846</v>
      </c>
      <c r="F177" s="42" t="s">
        <v>2817</v>
      </c>
      <c r="G177" s="159" t="s">
        <v>1776</v>
      </c>
      <c r="H177" s="159" t="s">
        <v>1654</v>
      </c>
      <c r="I177" s="159" t="s">
        <v>1788</v>
      </c>
      <c r="J177" s="42" t="s">
        <v>2867</v>
      </c>
      <c r="K177" s="42" t="s">
        <v>2867</v>
      </c>
      <c r="L177" s="159" t="s">
        <v>2129</v>
      </c>
      <c r="M177" s="159" t="s">
        <v>2868</v>
      </c>
      <c r="N177" s="161"/>
      <c r="O177" s="161"/>
      <c r="P177" s="161"/>
    </row>
    <row r="178" customFormat="false" ht="27" hidden="false" customHeight="true" outlineLevel="0" collapsed="false">
      <c r="A178" s="159" t="s">
        <v>2869</v>
      </c>
      <c r="B178" s="160" t="s">
        <v>2870</v>
      </c>
      <c r="C178" s="42" t="s">
        <v>1757</v>
      </c>
      <c r="D178" s="159" t="s">
        <v>2816</v>
      </c>
      <c r="E178" s="159" t="s">
        <v>2126</v>
      </c>
      <c r="F178" s="42" t="s">
        <v>2817</v>
      </c>
      <c r="G178" s="159" t="s">
        <v>1842</v>
      </c>
      <c r="H178" s="159" t="s">
        <v>1654</v>
      </c>
      <c r="I178" s="159" t="s">
        <v>1788</v>
      </c>
      <c r="J178" s="42" t="s">
        <v>2871</v>
      </c>
      <c r="K178" s="42" t="s">
        <v>2871</v>
      </c>
      <c r="L178" s="159" t="s">
        <v>2129</v>
      </c>
      <c r="M178" s="159" t="s">
        <v>2872</v>
      </c>
      <c r="N178" s="161"/>
      <c r="O178" s="161"/>
      <c r="P178" s="161"/>
    </row>
    <row r="179" customFormat="false" ht="27" hidden="false" customHeight="true" outlineLevel="0" collapsed="false">
      <c r="A179" s="159" t="s">
        <v>2873</v>
      </c>
      <c r="B179" s="160" t="s">
        <v>2874</v>
      </c>
      <c r="C179" s="42" t="s">
        <v>1757</v>
      </c>
      <c r="D179" s="159" t="s">
        <v>2816</v>
      </c>
      <c r="E179" s="159" t="s">
        <v>2126</v>
      </c>
      <c r="F179" s="42" t="s">
        <v>2817</v>
      </c>
      <c r="G179" s="159" t="s">
        <v>1842</v>
      </c>
      <c r="H179" s="159" t="s">
        <v>1654</v>
      </c>
      <c r="I179" s="159" t="s">
        <v>1788</v>
      </c>
      <c r="J179" s="42" t="s">
        <v>2875</v>
      </c>
      <c r="K179" s="42" t="s">
        <v>2875</v>
      </c>
      <c r="L179" s="159" t="s">
        <v>2129</v>
      </c>
      <c r="M179" s="159" t="s">
        <v>2876</v>
      </c>
      <c r="N179" s="161"/>
      <c r="O179" s="161"/>
      <c r="P179" s="161"/>
    </row>
    <row r="180" customFormat="false" ht="27" hidden="false" customHeight="true" outlineLevel="0" collapsed="false">
      <c r="A180" s="159" t="s">
        <v>2877</v>
      </c>
      <c r="B180" s="160" t="s">
        <v>2878</v>
      </c>
      <c r="C180" s="42" t="s">
        <v>1757</v>
      </c>
      <c r="D180" s="159" t="s">
        <v>2478</v>
      </c>
      <c r="E180" s="159" t="s">
        <v>2142</v>
      </c>
      <c r="F180" s="42" t="s">
        <v>2479</v>
      </c>
      <c r="G180" s="159" t="s">
        <v>1842</v>
      </c>
      <c r="H180" s="159" t="s">
        <v>2144</v>
      </c>
      <c r="I180" s="159" t="s">
        <v>1788</v>
      </c>
      <c r="J180" s="42" t="s">
        <v>2879</v>
      </c>
      <c r="K180" s="42" t="s">
        <v>2879</v>
      </c>
      <c r="L180" s="159" t="s">
        <v>2146</v>
      </c>
      <c r="M180" s="159" t="s">
        <v>2880</v>
      </c>
      <c r="N180" s="161"/>
      <c r="O180" s="161"/>
      <c r="P180" s="161"/>
    </row>
    <row r="181" customFormat="false" ht="27" hidden="false" customHeight="true" outlineLevel="0" collapsed="false">
      <c r="A181" s="159" t="s">
        <v>2881</v>
      </c>
      <c r="B181" s="160" t="s">
        <v>2882</v>
      </c>
      <c r="C181" s="42" t="s">
        <v>1757</v>
      </c>
      <c r="D181" s="159" t="s">
        <v>2484</v>
      </c>
      <c r="E181" s="159" t="s">
        <v>2205</v>
      </c>
      <c r="F181" s="42" t="s">
        <v>2485</v>
      </c>
      <c r="G181" s="159" t="s">
        <v>1796</v>
      </c>
      <c r="H181" s="159" t="s">
        <v>1654</v>
      </c>
      <c r="I181" s="159" t="s">
        <v>1788</v>
      </c>
      <c r="J181" s="42" t="s">
        <v>2883</v>
      </c>
      <c r="K181" s="42" t="s">
        <v>2883</v>
      </c>
      <c r="L181" s="159" t="s">
        <v>2208</v>
      </c>
      <c r="M181" s="159" t="s">
        <v>2884</v>
      </c>
      <c r="N181" s="161"/>
      <c r="O181" s="161"/>
      <c r="P181" s="161"/>
    </row>
    <row r="182" customFormat="false" ht="27" hidden="false" customHeight="true" outlineLevel="0" collapsed="false">
      <c r="A182" s="159" t="s">
        <v>2885</v>
      </c>
      <c r="B182" s="160" t="s">
        <v>2886</v>
      </c>
      <c r="C182" s="42" t="s">
        <v>1757</v>
      </c>
      <c r="D182" s="159" t="s">
        <v>2484</v>
      </c>
      <c r="E182" s="159" t="s">
        <v>2205</v>
      </c>
      <c r="F182" s="42" t="s">
        <v>2485</v>
      </c>
      <c r="G182" s="159" t="s">
        <v>1796</v>
      </c>
      <c r="H182" s="159" t="s">
        <v>1654</v>
      </c>
      <c r="I182" s="159" t="s">
        <v>1788</v>
      </c>
      <c r="J182" s="42" t="s">
        <v>2887</v>
      </c>
      <c r="K182" s="42" t="s">
        <v>2887</v>
      </c>
      <c r="L182" s="159" t="s">
        <v>2208</v>
      </c>
      <c r="M182" s="159" t="s">
        <v>2888</v>
      </c>
      <c r="N182" s="161"/>
      <c r="O182" s="161"/>
      <c r="P182" s="161"/>
    </row>
    <row r="183" customFormat="false" ht="27" hidden="false" customHeight="true" outlineLevel="0" collapsed="false">
      <c r="A183" s="159" t="s">
        <v>2889</v>
      </c>
      <c r="B183" s="160" t="s">
        <v>2890</v>
      </c>
      <c r="C183" s="42" t="s">
        <v>1754</v>
      </c>
      <c r="D183" s="159" t="s">
        <v>2554</v>
      </c>
      <c r="E183" s="159" t="s">
        <v>2126</v>
      </c>
      <c r="F183" s="42" t="s">
        <v>2555</v>
      </c>
      <c r="G183" s="159" t="s">
        <v>1842</v>
      </c>
      <c r="H183" s="159" t="s">
        <v>1654</v>
      </c>
      <c r="I183" s="159" t="s">
        <v>1788</v>
      </c>
      <c r="J183" s="42" t="s">
        <v>2891</v>
      </c>
      <c r="K183" s="42" t="s">
        <v>2891</v>
      </c>
      <c r="L183" s="159" t="s">
        <v>2129</v>
      </c>
      <c r="M183" s="159" t="s">
        <v>2892</v>
      </c>
      <c r="N183" s="161"/>
      <c r="O183" s="161"/>
      <c r="P183" s="161"/>
    </row>
    <row r="184" customFormat="false" ht="27" hidden="false" customHeight="true" outlineLevel="0" collapsed="false">
      <c r="A184" s="159" t="s">
        <v>2893</v>
      </c>
      <c r="B184" s="160" t="s">
        <v>2894</v>
      </c>
      <c r="C184" s="42" t="s">
        <v>1738</v>
      </c>
      <c r="D184" s="159" t="s">
        <v>2895</v>
      </c>
      <c r="E184" s="159" t="s">
        <v>2126</v>
      </c>
      <c r="F184" s="42" t="s">
        <v>2896</v>
      </c>
      <c r="G184" s="159" t="s">
        <v>1842</v>
      </c>
      <c r="H184" s="159" t="s">
        <v>1654</v>
      </c>
      <c r="I184" s="159" t="s">
        <v>1788</v>
      </c>
      <c r="J184" s="42" t="s">
        <v>2897</v>
      </c>
      <c r="K184" s="42" t="s">
        <v>2897</v>
      </c>
      <c r="L184" s="159" t="s">
        <v>2129</v>
      </c>
      <c r="M184" s="159" t="s">
        <v>2898</v>
      </c>
      <c r="N184" s="161"/>
      <c r="O184" s="161"/>
      <c r="P184" s="161"/>
    </row>
    <row r="185" customFormat="false" ht="15" hidden="false" customHeight="true" outlineLevel="0" collapsed="false">
      <c r="A185" s="159" t="s">
        <v>2899</v>
      </c>
      <c r="B185" s="160" t="s">
        <v>2900</v>
      </c>
      <c r="C185" s="42" t="s">
        <v>1742</v>
      </c>
      <c r="D185" s="159" t="s">
        <v>2584</v>
      </c>
      <c r="E185" s="159" t="s">
        <v>2767</v>
      </c>
      <c r="F185" s="42" t="s">
        <v>2585</v>
      </c>
      <c r="G185" s="159" t="s">
        <v>1796</v>
      </c>
      <c r="H185" s="159" t="s">
        <v>1654</v>
      </c>
      <c r="I185" s="159" t="s">
        <v>1788</v>
      </c>
      <c r="J185" s="42" t="s">
        <v>2901</v>
      </c>
      <c r="K185" s="42" t="s">
        <v>2901</v>
      </c>
      <c r="L185" s="159" t="s">
        <v>2129</v>
      </c>
      <c r="M185" s="159" t="s">
        <v>2902</v>
      </c>
      <c r="N185" s="161"/>
      <c r="O185" s="161"/>
      <c r="P185" s="161"/>
    </row>
    <row r="186" customFormat="false" ht="15" hidden="false" customHeight="true" outlineLevel="0" collapsed="false">
      <c r="A186" s="159" t="s">
        <v>2903</v>
      </c>
      <c r="B186" s="160" t="s">
        <v>2904</v>
      </c>
      <c r="C186" s="42" t="s">
        <v>1742</v>
      </c>
      <c r="D186" s="159" t="s">
        <v>2584</v>
      </c>
      <c r="E186" s="159" t="s">
        <v>2905</v>
      </c>
      <c r="F186" s="42" t="s">
        <v>2585</v>
      </c>
      <c r="G186" s="159" t="s">
        <v>1842</v>
      </c>
      <c r="H186" s="159" t="s">
        <v>2171</v>
      </c>
      <c r="I186" s="159" t="s">
        <v>1788</v>
      </c>
      <c r="J186" s="42" t="s">
        <v>2906</v>
      </c>
      <c r="K186" s="42" t="s">
        <v>2906</v>
      </c>
      <c r="L186" s="159" t="s">
        <v>2907</v>
      </c>
      <c r="M186" s="159" t="s">
        <v>2908</v>
      </c>
      <c r="N186" s="161"/>
      <c r="O186" s="161"/>
      <c r="P186" s="161"/>
    </row>
    <row r="187" customFormat="false" ht="15" hidden="false" customHeight="true" outlineLevel="0" collapsed="false">
      <c r="A187" s="159" t="s">
        <v>2909</v>
      </c>
      <c r="B187" s="160" t="s">
        <v>2910</v>
      </c>
      <c r="C187" s="42" t="s">
        <v>1742</v>
      </c>
      <c r="D187" s="159" t="s">
        <v>2584</v>
      </c>
      <c r="E187" s="159" t="s">
        <v>2126</v>
      </c>
      <c r="F187" s="42" t="s">
        <v>2585</v>
      </c>
      <c r="G187" s="159" t="s">
        <v>1842</v>
      </c>
      <c r="H187" s="159" t="s">
        <v>1654</v>
      </c>
      <c r="I187" s="159" t="s">
        <v>1788</v>
      </c>
      <c r="J187" s="42" t="s">
        <v>2911</v>
      </c>
      <c r="K187" s="42" t="s">
        <v>2911</v>
      </c>
      <c r="L187" s="159" t="s">
        <v>2129</v>
      </c>
      <c r="M187" s="159" t="s">
        <v>2912</v>
      </c>
      <c r="N187" s="161"/>
      <c r="O187" s="161"/>
      <c r="P187" s="161"/>
    </row>
    <row r="188" customFormat="false" ht="15" hidden="false" customHeight="true" outlineLevel="0" collapsed="false">
      <c r="A188" s="159" t="s">
        <v>2913</v>
      </c>
      <c r="B188" s="160" t="s">
        <v>2914</v>
      </c>
      <c r="C188" s="42" t="s">
        <v>1742</v>
      </c>
      <c r="D188" s="159" t="s">
        <v>2584</v>
      </c>
      <c r="E188" s="159" t="s">
        <v>2767</v>
      </c>
      <c r="F188" s="42" t="s">
        <v>2585</v>
      </c>
      <c r="G188" s="159" t="s">
        <v>1796</v>
      </c>
      <c r="H188" s="159" t="s">
        <v>1654</v>
      </c>
      <c r="I188" s="159" t="s">
        <v>1788</v>
      </c>
      <c r="J188" s="42" t="s">
        <v>2915</v>
      </c>
      <c r="K188" s="42" t="s">
        <v>2915</v>
      </c>
      <c r="L188" s="159" t="s">
        <v>2129</v>
      </c>
      <c r="M188" s="159" t="s">
        <v>2916</v>
      </c>
      <c r="N188" s="161"/>
      <c r="O188" s="161"/>
      <c r="P188" s="161"/>
    </row>
    <row r="189" customFormat="false" ht="15" hidden="false" customHeight="true" outlineLevel="0" collapsed="false">
      <c r="A189" s="159" t="s">
        <v>2917</v>
      </c>
      <c r="B189" s="160" t="s">
        <v>2918</v>
      </c>
      <c r="C189" s="42" t="s">
        <v>1742</v>
      </c>
      <c r="D189" s="159" t="s">
        <v>2584</v>
      </c>
      <c r="E189" s="159" t="s">
        <v>2126</v>
      </c>
      <c r="F189" s="42" t="s">
        <v>2585</v>
      </c>
      <c r="G189" s="159" t="s">
        <v>1842</v>
      </c>
      <c r="H189" s="159" t="s">
        <v>1654</v>
      </c>
      <c r="I189" s="159" t="s">
        <v>1788</v>
      </c>
      <c r="J189" s="42" t="s">
        <v>2919</v>
      </c>
      <c r="K189" s="42" t="s">
        <v>2919</v>
      </c>
      <c r="L189" s="159" t="s">
        <v>2129</v>
      </c>
      <c r="M189" s="159" t="s">
        <v>2920</v>
      </c>
      <c r="N189" s="161"/>
      <c r="O189" s="161"/>
      <c r="P189" s="161"/>
    </row>
    <row r="190" customFormat="false" ht="15" hidden="false" customHeight="true" outlineLevel="0" collapsed="false">
      <c r="A190" s="159" t="s">
        <v>2921</v>
      </c>
      <c r="B190" s="160" t="s">
        <v>2922</v>
      </c>
      <c r="C190" s="42" t="s">
        <v>1742</v>
      </c>
      <c r="D190" s="159" t="s">
        <v>2584</v>
      </c>
      <c r="E190" s="159" t="s">
        <v>2126</v>
      </c>
      <c r="F190" s="42" t="s">
        <v>2585</v>
      </c>
      <c r="G190" s="159" t="s">
        <v>1842</v>
      </c>
      <c r="H190" s="159" t="s">
        <v>1654</v>
      </c>
      <c r="I190" s="159" t="s">
        <v>1788</v>
      </c>
      <c r="J190" s="42" t="s">
        <v>2923</v>
      </c>
      <c r="K190" s="42" t="s">
        <v>2923</v>
      </c>
      <c r="L190" s="159" t="s">
        <v>2129</v>
      </c>
      <c r="M190" s="159" t="s">
        <v>2924</v>
      </c>
      <c r="N190" s="161"/>
      <c r="O190" s="161"/>
      <c r="P190" s="161"/>
    </row>
    <row r="191" customFormat="false" ht="27" hidden="false" customHeight="true" outlineLevel="0" collapsed="false">
      <c r="A191" s="159" t="s">
        <v>2925</v>
      </c>
      <c r="B191" s="160" t="s">
        <v>2926</v>
      </c>
      <c r="C191" s="42" t="s">
        <v>1754</v>
      </c>
      <c r="D191" s="159" t="s">
        <v>2927</v>
      </c>
      <c r="E191" s="159" t="s">
        <v>2905</v>
      </c>
      <c r="F191" s="42" t="s">
        <v>2928</v>
      </c>
      <c r="G191" s="159" t="s">
        <v>1842</v>
      </c>
      <c r="H191" s="159" t="s">
        <v>2171</v>
      </c>
      <c r="I191" s="159" t="s">
        <v>1788</v>
      </c>
      <c r="J191" s="42" t="s">
        <v>2929</v>
      </c>
      <c r="K191" s="42" t="s">
        <v>2929</v>
      </c>
      <c r="L191" s="159" t="s">
        <v>2907</v>
      </c>
      <c r="M191" s="159" t="s">
        <v>2930</v>
      </c>
      <c r="N191" s="161"/>
      <c r="O191" s="161"/>
      <c r="P191" s="161"/>
    </row>
    <row r="192" customFormat="false" ht="27" hidden="false" customHeight="true" outlineLevel="0" collapsed="false">
      <c r="A192" s="159" t="s">
        <v>2931</v>
      </c>
      <c r="B192" s="160" t="s">
        <v>2932</v>
      </c>
      <c r="C192" s="42" t="s">
        <v>1754</v>
      </c>
      <c r="D192" s="159" t="s">
        <v>2927</v>
      </c>
      <c r="E192" s="159" t="s">
        <v>2767</v>
      </c>
      <c r="F192" s="42" t="s">
        <v>2928</v>
      </c>
      <c r="G192" s="159" t="s">
        <v>1796</v>
      </c>
      <c r="H192" s="159" t="s">
        <v>1654</v>
      </c>
      <c r="I192" s="159" t="s">
        <v>1788</v>
      </c>
      <c r="J192" s="42" t="s">
        <v>2933</v>
      </c>
      <c r="K192" s="42" t="s">
        <v>2933</v>
      </c>
      <c r="L192" s="159" t="s">
        <v>2129</v>
      </c>
      <c r="M192" s="159" t="s">
        <v>2934</v>
      </c>
      <c r="N192" s="161"/>
      <c r="O192" s="161"/>
      <c r="P192" s="161"/>
    </row>
    <row r="193" customFormat="false" ht="27" hidden="false" customHeight="true" outlineLevel="0" collapsed="false">
      <c r="A193" s="159" t="s">
        <v>2935</v>
      </c>
      <c r="B193" s="160" t="s">
        <v>2936</v>
      </c>
      <c r="C193" s="42" t="s">
        <v>1754</v>
      </c>
      <c r="D193" s="159" t="s">
        <v>2927</v>
      </c>
      <c r="E193" s="159" t="s">
        <v>2767</v>
      </c>
      <c r="F193" s="42" t="s">
        <v>2928</v>
      </c>
      <c r="G193" s="159" t="s">
        <v>1796</v>
      </c>
      <c r="H193" s="159" t="s">
        <v>1654</v>
      </c>
      <c r="I193" s="159" t="s">
        <v>1788</v>
      </c>
      <c r="J193" s="42" t="s">
        <v>2937</v>
      </c>
      <c r="K193" s="42" t="s">
        <v>2937</v>
      </c>
      <c r="L193" s="159" t="s">
        <v>2129</v>
      </c>
      <c r="M193" s="159" t="s">
        <v>2938</v>
      </c>
      <c r="N193" s="161"/>
      <c r="O193" s="161"/>
      <c r="P193" s="161"/>
    </row>
    <row r="194" customFormat="false" ht="27" hidden="false" customHeight="true" outlineLevel="0" collapsed="false">
      <c r="A194" s="159" t="s">
        <v>2939</v>
      </c>
      <c r="B194" s="160" t="s">
        <v>2940</v>
      </c>
      <c r="C194" s="42" t="s">
        <v>1754</v>
      </c>
      <c r="D194" s="159" t="s">
        <v>2927</v>
      </c>
      <c r="E194" s="159" t="s">
        <v>2767</v>
      </c>
      <c r="F194" s="42" t="s">
        <v>2928</v>
      </c>
      <c r="G194" s="159" t="s">
        <v>1796</v>
      </c>
      <c r="H194" s="159" t="s">
        <v>1654</v>
      </c>
      <c r="I194" s="159" t="s">
        <v>1788</v>
      </c>
      <c r="J194" s="42" t="s">
        <v>2941</v>
      </c>
      <c r="K194" s="42" t="s">
        <v>2941</v>
      </c>
      <c r="L194" s="159" t="s">
        <v>2129</v>
      </c>
      <c r="M194" s="159" t="s">
        <v>2942</v>
      </c>
      <c r="N194" s="161"/>
      <c r="O194" s="161"/>
      <c r="P194" s="161"/>
    </row>
    <row r="195" customFormat="false" ht="27" hidden="false" customHeight="true" outlineLevel="0" collapsed="false">
      <c r="A195" s="159" t="s">
        <v>2943</v>
      </c>
      <c r="B195" s="160" t="s">
        <v>2944</v>
      </c>
      <c r="C195" s="42" t="s">
        <v>1754</v>
      </c>
      <c r="D195" s="159" t="s">
        <v>2927</v>
      </c>
      <c r="E195" s="159" t="s">
        <v>2767</v>
      </c>
      <c r="F195" s="42" t="s">
        <v>2928</v>
      </c>
      <c r="G195" s="159" t="s">
        <v>1796</v>
      </c>
      <c r="H195" s="159" t="s">
        <v>1654</v>
      </c>
      <c r="I195" s="159" t="s">
        <v>1788</v>
      </c>
      <c r="J195" s="42" t="s">
        <v>2945</v>
      </c>
      <c r="K195" s="42" t="s">
        <v>2945</v>
      </c>
      <c r="L195" s="159" t="s">
        <v>2129</v>
      </c>
      <c r="M195" s="159" t="s">
        <v>2946</v>
      </c>
      <c r="N195" s="161"/>
      <c r="O195" s="161"/>
      <c r="P195" s="161"/>
    </row>
    <row r="196" customFormat="false" ht="27" hidden="false" customHeight="true" outlineLevel="0" collapsed="false">
      <c r="A196" s="159" t="s">
        <v>2947</v>
      </c>
      <c r="B196" s="160" t="s">
        <v>2948</v>
      </c>
      <c r="C196" s="42" t="s">
        <v>1754</v>
      </c>
      <c r="D196" s="159" t="s">
        <v>2927</v>
      </c>
      <c r="E196" s="159" t="s">
        <v>2126</v>
      </c>
      <c r="F196" s="42" t="s">
        <v>2928</v>
      </c>
      <c r="G196" s="159" t="s">
        <v>1842</v>
      </c>
      <c r="H196" s="159" t="s">
        <v>1654</v>
      </c>
      <c r="I196" s="159" t="s">
        <v>1788</v>
      </c>
      <c r="J196" s="42" t="s">
        <v>2949</v>
      </c>
      <c r="K196" s="42" t="s">
        <v>2949</v>
      </c>
      <c r="L196" s="159" t="s">
        <v>2129</v>
      </c>
      <c r="M196" s="159" t="s">
        <v>2950</v>
      </c>
      <c r="N196" s="161"/>
      <c r="O196" s="161"/>
      <c r="P196" s="161"/>
    </row>
    <row r="197" customFormat="false" ht="27" hidden="false" customHeight="true" outlineLevel="0" collapsed="false">
      <c r="A197" s="159" t="s">
        <v>2951</v>
      </c>
      <c r="B197" s="160" t="s">
        <v>2952</v>
      </c>
      <c r="C197" s="42" t="s">
        <v>1742</v>
      </c>
      <c r="D197" s="159" t="s">
        <v>2953</v>
      </c>
      <c r="E197" s="159" t="s">
        <v>2195</v>
      </c>
      <c r="F197" s="42" t="s">
        <v>2954</v>
      </c>
      <c r="G197" s="159" t="s">
        <v>1796</v>
      </c>
      <c r="H197" s="159" t="s">
        <v>2171</v>
      </c>
      <c r="I197" s="159" t="s">
        <v>1788</v>
      </c>
      <c r="J197" s="42" t="s">
        <v>2955</v>
      </c>
      <c r="K197" s="42" t="s">
        <v>2955</v>
      </c>
      <c r="L197" s="159" t="s">
        <v>2198</v>
      </c>
      <c r="M197" s="159" t="s">
        <v>2956</v>
      </c>
      <c r="N197" s="161"/>
      <c r="O197" s="161"/>
      <c r="P197" s="161"/>
    </row>
    <row r="198" customFormat="false" ht="27" hidden="false" customHeight="true" outlineLevel="0" collapsed="false">
      <c r="A198" s="159" t="s">
        <v>2957</v>
      </c>
      <c r="B198" s="160" t="s">
        <v>2958</v>
      </c>
      <c r="C198" s="42" t="s">
        <v>1742</v>
      </c>
      <c r="D198" s="159" t="s">
        <v>2953</v>
      </c>
      <c r="E198" s="159" t="s">
        <v>2767</v>
      </c>
      <c r="F198" s="42" t="s">
        <v>2954</v>
      </c>
      <c r="G198" s="159" t="s">
        <v>1796</v>
      </c>
      <c r="H198" s="159" t="s">
        <v>1654</v>
      </c>
      <c r="I198" s="159" t="s">
        <v>1788</v>
      </c>
      <c r="J198" s="42" t="s">
        <v>2959</v>
      </c>
      <c r="K198" s="42" t="s">
        <v>2959</v>
      </c>
      <c r="L198" s="159" t="s">
        <v>2129</v>
      </c>
      <c r="M198" s="159" t="s">
        <v>2960</v>
      </c>
      <c r="N198" s="161"/>
      <c r="O198" s="161"/>
      <c r="P198" s="161"/>
    </row>
    <row r="199" customFormat="false" ht="27" hidden="false" customHeight="true" outlineLevel="0" collapsed="false">
      <c r="A199" s="159" t="s">
        <v>2961</v>
      </c>
      <c r="B199" s="160" t="s">
        <v>2962</v>
      </c>
      <c r="C199" s="42" t="s">
        <v>1742</v>
      </c>
      <c r="D199" s="159" t="s">
        <v>2953</v>
      </c>
      <c r="E199" s="159" t="s">
        <v>2767</v>
      </c>
      <c r="F199" s="42" t="s">
        <v>2954</v>
      </c>
      <c r="G199" s="159" t="s">
        <v>1796</v>
      </c>
      <c r="H199" s="159" t="s">
        <v>1654</v>
      </c>
      <c r="I199" s="159" t="s">
        <v>1788</v>
      </c>
      <c r="J199" s="42" t="s">
        <v>2963</v>
      </c>
      <c r="K199" s="42" t="s">
        <v>2963</v>
      </c>
      <c r="L199" s="159" t="s">
        <v>2129</v>
      </c>
      <c r="M199" s="159" t="s">
        <v>2964</v>
      </c>
      <c r="N199" s="161"/>
      <c r="O199" s="161"/>
      <c r="P199" s="161"/>
    </row>
    <row r="200" customFormat="false" ht="27" hidden="false" customHeight="true" outlineLevel="0" collapsed="false">
      <c r="A200" s="159" t="s">
        <v>2965</v>
      </c>
      <c r="B200" s="160" t="s">
        <v>2966</v>
      </c>
      <c r="C200" s="42" t="s">
        <v>1754</v>
      </c>
      <c r="D200" s="159" t="s">
        <v>2927</v>
      </c>
      <c r="E200" s="159" t="s">
        <v>2126</v>
      </c>
      <c r="F200" s="42" t="s">
        <v>2928</v>
      </c>
      <c r="G200" s="159" t="s">
        <v>1842</v>
      </c>
      <c r="H200" s="159" t="s">
        <v>1654</v>
      </c>
      <c r="I200" s="159" t="s">
        <v>1788</v>
      </c>
      <c r="J200" s="42" t="s">
        <v>2967</v>
      </c>
      <c r="K200" s="42" t="s">
        <v>2967</v>
      </c>
      <c r="L200" s="159" t="s">
        <v>2129</v>
      </c>
      <c r="M200" s="159" t="s">
        <v>2968</v>
      </c>
      <c r="N200" s="161"/>
      <c r="O200" s="161"/>
      <c r="P200" s="161"/>
    </row>
    <row r="201" customFormat="false" ht="27" hidden="false" customHeight="true" outlineLevel="0" collapsed="false">
      <c r="A201" s="159" t="s">
        <v>2969</v>
      </c>
      <c r="B201" s="160" t="s">
        <v>2970</v>
      </c>
      <c r="C201" s="42" t="s">
        <v>1742</v>
      </c>
      <c r="D201" s="159" t="s">
        <v>2953</v>
      </c>
      <c r="E201" s="159" t="s">
        <v>2126</v>
      </c>
      <c r="F201" s="42" t="s">
        <v>2954</v>
      </c>
      <c r="G201" s="159" t="s">
        <v>1842</v>
      </c>
      <c r="H201" s="159" t="s">
        <v>1654</v>
      </c>
      <c r="I201" s="159" t="s">
        <v>1788</v>
      </c>
      <c r="J201" s="42" t="s">
        <v>2971</v>
      </c>
      <c r="K201" s="42" t="s">
        <v>2971</v>
      </c>
      <c r="L201" s="159" t="s">
        <v>2129</v>
      </c>
      <c r="M201" s="159" t="s">
        <v>2972</v>
      </c>
      <c r="N201" s="161"/>
      <c r="O201" s="161"/>
      <c r="P201" s="161"/>
    </row>
    <row r="202" customFormat="false" ht="27" hidden="false" customHeight="true" outlineLevel="0" collapsed="false">
      <c r="A202" s="159" t="s">
        <v>2973</v>
      </c>
      <c r="B202" s="160" t="s">
        <v>2974</v>
      </c>
      <c r="C202" s="42" t="s">
        <v>1742</v>
      </c>
      <c r="D202" s="159" t="s">
        <v>2584</v>
      </c>
      <c r="E202" s="159" t="s">
        <v>2767</v>
      </c>
      <c r="F202" s="42" t="s">
        <v>2585</v>
      </c>
      <c r="G202" s="159" t="s">
        <v>1796</v>
      </c>
      <c r="H202" s="159" t="s">
        <v>1654</v>
      </c>
      <c r="I202" s="159" t="s">
        <v>1788</v>
      </c>
      <c r="J202" s="42" t="s">
        <v>2975</v>
      </c>
      <c r="K202" s="42" t="s">
        <v>2975</v>
      </c>
      <c r="L202" s="159" t="s">
        <v>2129</v>
      </c>
      <c r="M202" s="159" t="s">
        <v>2976</v>
      </c>
      <c r="N202" s="161"/>
      <c r="O202" s="161"/>
      <c r="P202" s="161"/>
    </row>
    <row r="203" customFormat="false" ht="27" hidden="false" customHeight="true" outlineLevel="0" collapsed="false">
      <c r="A203" s="159" t="s">
        <v>2977</v>
      </c>
      <c r="B203" s="160" t="s">
        <v>2978</v>
      </c>
      <c r="C203" s="42" t="s">
        <v>1738</v>
      </c>
      <c r="D203" s="159" t="s">
        <v>2979</v>
      </c>
      <c r="E203" s="159" t="s">
        <v>2205</v>
      </c>
      <c r="F203" s="42" t="s">
        <v>2980</v>
      </c>
      <c r="G203" s="159" t="s">
        <v>1796</v>
      </c>
      <c r="H203" s="159" t="s">
        <v>1654</v>
      </c>
      <c r="I203" s="159" t="s">
        <v>1788</v>
      </c>
      <c r="J203" s="42" t="s">
        <v>2981</v>
      </c>
      <c r="K203" s="42" t="s">
        <v>2981</v>
      </c>
      <c r="L203" s="159" t="s">
        <v>2208</v>
      </c>
      <c r="M203" s="159" t="s">
        <v>2982</v>
      </c>
      <c r="N203" s="161"/>
      <c r="O203" s="161"/>
      <c r="P203" s="161"/>
    </row>
    <row r="204" customFormat="false" ht="15" hidden="false" customHeight="true" outlineLevel="0" collapsed="false">
      <c r="A204" s="159" t="s">
        <v>2983</v>
      </c>
      <c r="B204" s="160" t="s">
        <v>2984</v>
      </c>
      <c r="C204" s="42" t="s">
        <v>1745</v>
      </c>
      <c r="D204" s="159" t="s">
        <v>2985</v>
      </c>
      <c r="E204" s="159" t="s">
        <v>2126</v>
      </c>
      <c r="F204" s="42" t="s">
        <v>2986</v>
      </c>
      <c r="G204" s="159" t="s">
        <v>1842</v>
      </c>
      <c r="H204" s="159" t="s">
        <v>1654</v>
      </c>
      <c r="I204" s="159" t="s">
        <v>1788</v>
      </c>
      <c r="J204" s="42" t="s">
        <v>2987</v>
      </c>
      <c r="K204" s="42" t="s">
        <v>2987</v>
      </c>
      <c r="L204" s="159" t="s">
        <v>2129</v>
      </c>
      <c r="M204" s="159" t="s">
        <v>2988</v>
      </c>
      <c r="N204" s="161"/>
      <c r="O204" s="161"/>
      <c r="P204" s="161"/>
    </row>
    <row r="205" customFormat="false" ht="15" hidden="false" customHeight="true" outlineLevel="0" collapsed="false">
      <c r="A205" s="159" t="s">
        <v>2989</v>
      </c>
      <c r="B205" s="160" t="s">
        <v>2990</v>
      </c>
      <c r="C205" s="42" t="s">
        <v>1742</v>
      </c>
      <c r="D205" s="159" t="s">
        <v>2991</v>
      </c>
      <c r="E205" s="159" t="s">
        <v>2126</v>
      </c>
      <c r="F205" s="42" t="s">
        <v>2992</v>
      </c>
      <c r="G205" s="159" t="s">
        <v>1842</v>
      </c>
      <c r="H205" s="159" t="s">
        <v>1654</v>
      </c>
      <c r="I205" s="159" t="s">
        <v>1788</v>
      </c>
      <c r="J205" s="42" t="s">
        <v>2993</v>
      </c>
      <c r="K205" s="42" t="s">
        <v>2993</v>
      </c>
      <c r="L205" s="159" t="s">
        <v>2129</v>
      </c>
      <c r="M205" s="159" t="s">
        <v>2994</v>
      </c>
      <c r="N205" s="161"/>
      <c r="O205" s="161"/>
      <c r="P205" s="161"/>
    </row>
    <row r="206" customFormat="false" ht="27" hidden="false" customHeight="true" outlineLevel="0" collapsed="false">
      <c r="A206" s="159" t="s">
        <v>2995</v>
      </c>
      <c r="B206" s="160" t="s">
        <v>2996</v>
      </c>
      <c r="C206" s="42" t="s">
        <v>1742</v>
      </c>
      <c r="D206" s="159" t="s">
        <v>2584</v>
      </c>
      <c r="E206" s="159" t="s">
        <v>2126</v>
      </c>
      <c r="F206" s="42" t="s">
        <v>2585</v>
      </c>
      <c r="G206" s="159" t="s">
        <v>1842</v>
      </c>
      <c r="H206" s="159" t="s">
        <v>1654</v>
      </c>
      <c r="I206" s="159" t="s">
        <v>1788</v>
      </c>
      <c r="J206" s="42" t="s">
        <v>2997</v>
      </c>
      <c r="K206" s="42" t="s">
        <v>2997</v>
      </c>
      <c r="L206" s="159" t="s">
        <v>2129</v>
      </c>
      <c r="M206" s="159" t="s">
        <v>2998</v>
      </c>
      <c r="N206" s="161"/>
      <c r="O206" s="161"/>
      <c r="P206" s="161"/>
    </row>
    <row r="207" customFormat="false" ht="15" hidden="false" customHeight="true" outlineLevel="0" collapsed="false">
      <c r="A207" s="159" t="s">
        <v>2999</v>
      </c>
      <c r="B207" s="160" t="s">
        <v>3000</v>
      </c>
      <c r="C207" s="42" t="s">
        <v>1742</v>
      </c>
      <c r="D207" s="159" t="s">
        <v>2584</v>
      </c>
      <c r="E207" s="159" t="s">
        <v>2126</v>
      </c>
      <c r="F207" s="42" t="s">
        <v>2585</v>
      </c>
      <c r="G207" s="159" t="s">
        <v>1842</v>
      </c>
      <c r="H207" s="159" t="s">
        <v>1654</v>
      </c>
      <c r="I207" s="159" t="s">
        <v>1788</v>
      </c>
      <c r="J207" s="42" t="s">
        <v>3001</v>
      </c>
      <c r="K207" s="42" t="s">
        <v>3001</v>
      </c>
      <c r="L207" s="159" t="s">
        <v>2129</v>
      </c>
      <c r="M207" s="159" t="s">
        <v>3002</v>
      </c>
      <c r="N207" s="161"/>
      <c r="O207" s="161"/>
      <c r="P207" s="161"/>
    </row>
    <row r="208" customFormat="false" ht="27" hidden="false" customHeight="true" outlineLevel="0" collapsed="false">
      <c r="A208" s="159" t="s">
        <v>3003</v>
      </c>
      <c r="B208" s="160" t="s">
        <v>3004</v>
      </c>
      <c r="C208" s="42" t="s">
        <v>1742</v>
      </c>
      <c r="D208" s="159" t="s">
        <v>2584</v>
      </c>
      <c r="E208" s="159" t="s">
        <v>2126</v>
      </c>
      <c r="F208" s="42" t="s">
        <v>2585</v>
      </c>
      <c r="G208" s="159" t="s">
        <v>1842</v>
      </c>
      <c r="H208" s="159" t="s">
        <v>1654</v>
      </c>
      <c r="I208" s="159" t="s">
        <v>1788</v>
      </c>
      <c r="J208" s="42" t="s">
        <v>3005</v>
      </c>
      <c r="K208" s="42" t="s">
        <v>3005</v>
      </c>
      <c r="L208" s="159" t="s">
        <v>2129</v>
      </c>
      <c r="M208" s="159" t="s">
        <v>3006</v>
      </c>
      <c r="N208" s="161"/>
      <c r="O208" s="161"/>
      <c r="P208" s="161"/>
    </row>
    <row r="209" customFormat="false" ht="27" hidden="false" customHeight="true" outlineLevel="0" collapsed="false">
      <c r="A209" s="159" t="s">
        <v>3007</v>
      </c>
      <c r="B209" s="160" t="s">
        <v>3008</v>
      </c>
      <c r="C209" s="42" t="s">
        <v>1754</v>
      </c>
      <c r="D209" s="159" t="s">
        <v>2927</v>
      </c>
      <c r="E209" s="159" t="s">
        <v>2767</v>
      </c>
      <c r="F209" s="42" t="s">
        <v>2928</v>
      </c>
      <c r="G209" s="159" t="s">
        <v>1796</v>
      </c>
      <c r="H209" s="159" t="s">
        <v>1654</v>
      </c>
      <c r="I209" s="159" t="s">
        <v>1788</v>
      </c>
      <c r="J209" s="42" t="s">
        <v>3009</v>
      </c>
      <c r="K209" s="42" t="s">
        <v>3009</v>
      </c>
      <c r="L209" s="159" t="s">
        <v>2129</v>
      </c>
      <c r="M209" s="159" t="s">
        <v>3010</v>
      </c>
      <c r="N209" s="161"/>
      <c r="O209" s="161"/>
      <c r="P209" s="161"/>
    </row>
    <row r="210" customFormat="false" ht="27" hidden="false" customHeight="true" outlineLevel="0" collapsed="false">
      <c r="A210" s="159" t="s">
        <v>3011</v>
      </c>
      <c r="B210" s="160" t="s">
        <v>3012</v>
      </c>
      <c r="C210" s="42" t="s">
        <v>1738</v>
      </c>
      <c r="D210" s="159" t="s">
        <v>2528</v>
      </c>
      <c r="E210" s="159" t="s">
        <v>2142</v>
      </c>
      <c r="F210" s="42" t="s">
        <v>2529</v>
      </c>
      <c r="G210" s="159" t="s">
        <v>1842</v>
      </c>
      <c r="H210" s="159" t="s">
        <v>2144</v>
      </c>
      <c r="I210" s="159" t="s">
        <v>1788</v>
      </c>
      <c r="J210" s="42" t="s">
        <v>3013</v>
      </c>
      <c r="K210" s="42" t="s">
        <v>3013</v>
      </c>
      <c r="L210" s="159" t="s">
        <v>2146</v>
      </c>
      <c r="M210" s="159" t="s">
        <v>3014</v>
      </c>
      <c r="N210" s="161"/>
      <c r="O210" s="161"/>
      <c r="P210" s="161"/>
    </row>
    <row r="211" customFormat="false" ht="27" hidden="false" customHeight="true" outlineLevel="0" collapsed="false">
      <c r="A211" s="159" t="s">
        <v>3015</v>
      </c>
      <c r="B211" s="160" t="s">
        <v>3016</v>
      </c>
      <c r="C211" s="42" t="s">
        <v>1738</v>
      </c>
      <c r="D211" s="159" t="s">
        <v>2528</v>
      </c>
      <c r="E211" s="159" t="s">
        <v>2730</v>
      </c>
      <c r="F211" s="42" t="s">
        <v>2529</v>
      </c>
      <c r="G211" s="159" t="s">
        <v>1796</v>
      </c>
      <c r="H211" s="159" t="s">
        <v>1654</v>
      </c>
      <c r="I211" s="159" t="s">
        <v>1788</v>
      </c>
      <c r="J211" s="42" t="s">
        <v>3017</v>
      </c>
      <c r="K211" s="42" t="s">
        <v>3017</v>
      </c>
      <c r="L211" s="159" t="s">
        <v>2732</v>
      </c>
      <c r="M211" s="159" t="s">
        <v>3018</v>
      </c>
      <c r="N211" s="161"/>
      <c r="O211" s="161"/>
      <c r="P211" s="161"/>
    </row>
    <row r="212" customFormat="false" ht="27" hidden="false" customHeight="true" outlineLevel="0" collapsed="false">
      <c r="A212" s="159" t="s">
        <v>3019</v>
      </c>
      <c r="B212" s="160" t="s">
        <v>3020</v>
      </c>
      <c r="C212" s="42" t="s">
        <v>1738</v>
      </c>
      <c r="D212" s="159" t="s">
        <v>2895</v>
      </c>
      <c r="E212" s="159" t="s">
        <v>2126</v>
      </c>
      <c r="F212" s="42" t="s">
        <v>2896</v>
      </c>
      <c r="G212" s="159" t="s">
        <v>1842</v>
      </c>
      <c r="H212" s="159" t="s">
        <v>1654</v>
      </c>
      <c r="I212" s="159" t="s">
        <v>1788</v>
      </c>
      <c r="J212" s="42" t="s">
        <v>3021</v>
      </c>
      <c r="K212" s="42" t="s">
        <v>3021</v>
      </c>
      <c r="L212" s="159" t="s">
        <v>2129</v>
      </c>
      <c r="M212" s="159" t="s">
        <v>3022</v>
      </c>
      <c r="N212" s="161"/>
      <c r="O212" s="161"/>
      <c r="P212" s="161"/>
    </row>
    <row r="213" customFormat="false" ht="27" hidden="false" customHeight="true" outlineLevel="0" collapsed="false">
      <c r="A213" s="159" t="s">
        <v>3023</v>
      </c>
      <c r="B213" s="160" t="s">
        <v>3024</v>
      </c>
      <c r="C213" s="42" t="s">
        <v>1757</v>
      </c>
      <c r="D213" s="159" t="s">
        <v>2494</v>
      </c>
      <c r="E213" s="159" t="s">
        <v>2126</v>
      </c>
      <c r="F213" s="42" t="s">
        <v>2496</v>
      </c>
      <c r="G213" s="159" t="s">
        <v>1842</v>
      </c>
      <c r="H213" s="159" t="s">
        <v>1654</v>
      </c>
      <c r="I213" s="159" t="s">
        <v>1788</v>
      </c>
      <c r="J213" s="42" t="s">
        <v>3025</v>
      </c>
      <c r="K213" s="42" t="s">
        <v>3025</v>
      </c>
      <c r="L213" s="159" t="s">
        <v>2129</v>
      </c>
      <c r="M213" s="159" t="s">
        <v>3026</v>
      </c>
      <c r="N213" s="161"/>
      <c r="O213" s="161"/>
      <c r="P213" s="161"/>
    </row>
    <row r="214" customFormat="false" ht="27" hidden="false" customHeight="true" outlineLevel="0" collapsed="false">
      <c r="A214" s="159" t="s">
        <v>3027</v>
      </c>
      <c r="B214" s="160" t="s">
        <v>3028</v>
      </c>
      <c r="C214" s="42" t="s">
        <v>1738</v>
      </c>
      <c r="D214" s="159" t="s">
        <v>2548</v>
      </c>
      <c r="E214" s="159" t="s">
        <v>2126</v>
      </c>
      <c r="F214" s="42" t="s">
        <v>2549</v>
      </c>
      <c r="G214" s="159" t="s">
        <v>1842</v>
      </c>
      <c r="H214" s="159" t="s">
        <v>1654</v>
      </c>
      <c r="I214" s="159" t="s">
        <v>1788</v>
      </c>
      <c r="J214" s="42" t="s">
        <v>3029</v>
      </c>
      <c r="K214" s="42" t="s">
        <v>3029</v>
      </c>
      <c r="L214" s="159" t="s">
        <v>2129</v>
      </c>
      <c r="M214" s="159" t="s">
        <v>3030</v>
      </c>
      <c r="N214" s="161"/>
      <c r="O214" s="161"/>
      <c r="P214" s="161"/>
    </row>
    <row r="215" customFormat="false" ht="27" hidden="false" customHeight="true" outlineLevel="0" collapsed="false">
      <c r="A215" s="159" t="s">
        <v>3031</v>
      </c>
      <c r="B215" s="160" t="s">
        <v>3032</v>
      </c>
      <c r="C215" s="42" t="s">
        <v>1745</v>
      </c>
      <c r="D215" s="159" t="s">
        <v>2538</v>
      </c>
      <c r="E215" s="159" t="s">
        <v>2767</v>
      </c>
      <c r="F215" s="42" t="s">
        <v>2539</v>
      </c>
      <c r="G215" s="159" t="s">
        <v>1796</v>
      </c>
      <c r="H215" s="159" t="s">
        <v>1654</v>
      </c>
      <c r="I215" s="159" t="s">
        <v>1788</v>
      </c>
      <c r="J215" s="42" t="s">
        <v>3033</v>
      </c>
      <c r="K215" s="42" t="s">
        <v>3033</v>
      </c>
      <c r="L215" s="159" t="s">
        <v>2129</v>
      </c>
      <c r="M215" s="159" t="s">
        <v>3034</v>
      </c>
      <c r="N215" s="161"/>
      <c r="O215" s="161"/>
      <c r="P215" s="161"/>
    </row>
    <row r="216" customFormat="false" ht="27" hidden="false" customHeight="true" outlineLevel="0" collapsed="false">
      <c r="A216" s="159" t="s">
        <v>3035</v>
      </c>
      <c r="B216" s="160" t="s">
        <v>3036</v>
      </c>
      <c r="C216" s="42" t="s">
        <v>1745</v>
      </c>
      <c r="D216" s="159" t="s">
        <v>2538</v>
      </c>
      <c r="E216" s="159" t="s">
        <v>2195</v>
      </c>
      <c r="F216" s="42" t="s">
        <v>2539</v>
      </c>
      <c r="G216" s="159" t="s">
        <v>1796</v>
      </c>
      <c r="H216" s="159" t="s">
        <v>2171</v>
      </c>
      <c r="I216" s="159" t="s">
        <v>1788</v>
      </c>
      <c r="J216" s="42" t="s">
        <v>3037</v>
      </c>
      <c r="K216" s="42" t="s">
        <v>3037</v>
      </c>
      <c r="L216" s="159" t="s">
        <v>2198</v>
      </c>
      <c r="M216" s="159" t="s">
        <v>3038</v>
      </c>
      <c r="N216" s="161"/>
      <c r="O216" s="161"/>
      <c r="P216" s="161"/>
    </row>
    <row r="217" customFormat="false" ht="27" hidden="false" customHeight="true" outlineLevel="0" collapsed="false">
      <c r="A217" s="159" t="s">
        <v>3039</v>
      </c>
      <c r="B217" s="160" t="s">
        <v>3040</v>
      </c>
      <c r="C217" s="42" t="s">
        <v>1748</v>
      </c>
      <c r="D217" s="159" t="s">
        <v>2516</v>
      </c>
      <c r="E217" s="159" t="s">
        <v>2126</v>
      </c>
      <c r="F217" s="42" t="s">
        <v>2517</v>
      </c>
      <c r="G217" s="159" t="s">
        <v>1842</v>
      </c>
      <c r="H217" s="159" t="s">
        <v>1654</v>
      </c>
      <c r="I217" s="159" t="s">
        <v>1788</v>
      </c>
      <c r="J217" s="42" t="s">
        <v>3041</v>
      </c>
      <c r="K217" s="42" t="s">
        <v>3041</v>
      </c>
      <c r="L217" s="159" t="s">
        <v>2129</v>
      </c>
      <c r="M217" s="159" t="s">
        <v>3042</v>
      </c>
      <c r="N217" s="161"/>
      <c r="O217" s="161"/>
      <c r="P217" s="161"/>
    </row>
    <row r="218" customFormat="false" ht="27" hidden="false" customHeight="true" outlineLevel="0" collapsed="false">
      <c r="A218" s="159" t="s">
        <v>3043</v>
      </c>
      <c r="B218" s="160" t="s">
        <v>3044</v>
      </c>
      <c r="C218" s="42" t="s">
        <v>1748</v>
      </c>
      <c r="D218" s="159" t="s">
        <v>2516</v>
      </c>
      <c r="E218" s="159" t="s">
        <v>2767</v>
      </c>
      <c r="F218" s="42" t="s">
        <v>2517</v>
      </c>
      <c r="G218" s="159" t="s">
        <v>1796</v>
      </c>
      <c r="H218" s="159" t="s">
        <v>1654</v>
      </c>
      <c r="I218" s="159" t="s">
        <v>1788</v>
      </c>
      <c r="J218" s="42" t="s">
        <v>3045</v>
      </c>
      <c r="K218" s="42" t="s">
        <v>3045</v>
      </c>
      <c r="L218" s="159" t="s">
        <v>2129</v>
      </c>
      <c r="M218" s="159" t="s">
        <v>3046</v>
      </c>
      <c r="N218" s="161"/>
      <c r="O218" s="161"/>
      <c r="P218" s="161"/>
    </row>
    <row r="219" customFormat="false" ht="27" hidden="false" customHeight="true" outlineLevel="0" collapsed="false">
      <c r="A219" s="159" t="s">
        <v>3047</v>
      </c>
      <c r="B219" s="160" t="s">
        <v>3048</v>
      </c>
      <c r="C219" s="42" t="s">
        <v>1748</v>
      </c>
      <c r="D219" s="159" t="s">
        <v>2516</v>
      </c>
      <c r="E219" s="159" t="s">
        <v>2126</v>
      </c>
      <c r="F219" s="42" t="s">
        <v>2517</v>
      </c>
      <c r="G219" s="159" t="s">
        <v>1842</v>
      </c>
      <c r="H219" s="159" t="s">
        <v>1654</v>
      </c>
      <c r="I219" s="159" t="s">
        <v>1788</v>
      </c>
      <c r="J219" s="42" t="s">
        <v>3049</v>
      </c>
      <c r="K219" s="42" t="s">
        <v>3049</v>
      </c>
      <c r="L219" s="159" t="s">
        <v>2129</v>
      </c>
      <c r="M219" s="159" t="s">
        <v>3050</v>
      </c>
      <c r="N219" s="161"/>
      <c r="O219" s="161"/>
      <c r="P219" s="161"/>
    </row>
    <row r="220" customFormat="false" ht="27" hidden="false" customHeight="true" outlineLevel="0" collapsed="false">
      <c r="A220" s="159" t="s">
        <v>3051</v>
      </c>
      <c r="B220" s="160" t="s">
        <v>3052</v>
      </c>
      <c r="C220" s="42" t="s">
        <v>1748</v>
      </c>
      <c r="D220" s="159" t="s">
        <v>2516</v>
      </c>
      <c r="E220" s="159" t="s">
        <v>2126</v>
      </c>
      <c r="F220" s="42" t="s">
        <v>2517</v>
      </c>
      <c r="G220" s="159" t="s">
        <v>1842</v>
      </c>
      <c r="H220" s="159" t="s">
        <v>1654</v>
      </c>
      <c r="I220" s="159" t="s">
        <v>1788</v>
      </c>
      <c r="J220" s="42" t="s">
        <v>3053</v>
      </c>
      <c r="K220" s="42" t="s">
        <v>3053</v>
      </c>
      <c r="L220" s="159" t="s">
        <v>2129</v>
      </c>
      <c r="M220" s="159" t="s">
        <v>3054</v>
      </c>
      <c r="N220" s="161"/>
      <c r="O220" s="161"/>
      <c r="P220" s="161"/>
    </row>
    <row r="221" customFormat="false" ht="27" hidden="false" customHeight="true" outlineLevel="0" collapsed="false">
      <c r="A221" s="159" t="s">
        <v>3055</v>
      </c>
      <c r="B221" s="160" t="s">
        <v>3056</v>
      </c>
      <c r="C221" s="42" t="s">
        <v>1748</v>
      </c>
      <c r="D221" s="159" t="s">
        <v>2516</v>
      </c>
      <c r="E221" s="159" t="s">
        <v>2126</v>
      </c>
      <c r="F221" s="42" t="s">
        <v>2517</v>
      </c>
      <c r="G221" s="159" t="s">
        <v>1842</v>
      </c>
      <c r="H221" s="159" t="s">
        <v>1654</v>
      </c>
      <c r="I221" s="159" t="s">
        <v>1788</v>
      </c>
      <c r="J221" s="42" t="s">
        <v>3057</v>
      </c>
      <c r="K221" s="42" t="s">
        <v>3057</v>
      </c>
      <c r="L221" s="159" t="s">
        <v>2129</v>
      </c>
      <c r="M221" s="159" t="s">
        <v>3058</v>
      </c>
      <c r="N221" s="161"/>
      <c r="O221" s="161"/>
      <c r="P221" s="161"/>
    </row>
    <row r="222" customFormat="false" ht="27" hidden="false" customHeight="true" outlineLevel="0" collapsed="false">
      <c r="A222" s="159" t="s">
        <v>3059</v>
      </c>
      <c r="B222" s="160" t="s">
        <v>3060</v>
      </c>
      <c r="C222" s="42" t="s">
        <v>1748</v>
      </c>
      <c r="D222" s="159" t="s">
        <v>2516</v>
      </c>
      <c r="E222" s="159" t="s">
        <v>2126</v>
      </c>
      <c r="F222" s="42" t="s">
        <v>2517</v>
      </c>
      <c r="G222" s="159" t="s">
        <v>1842</v>
      </c>
      <c r="H222" s="159" t="s">
        <v>1654</v>
      </c>
      <c r="I222" s="159" t="s">
        <v>1788</v>
      </c>
      <c r="J222" s="42" t="s">
        <v>3061</v>
      </c>
      <c r="K222" s="42" t="s">
        <v>3061</v>
      </c>
      <c r="L222" s="159" t="s">
        <v>2129</v>
      </c>
      <c r="M222" s="159" t="s">
        <v>3062</v>
      </c>
      <c r="N222" s="161"/>
      <c r="O222" s="161"/>
      <c r="P222" s="161"/>
    </row>
    <row r="223" customFormat="false" ht="27" hidden="false" customHeight="true" outlineLevel="0" collapsed="false">
      <c r="A223" s="159" t="s">
        <v>3063</v>
      </c>
      <c r="B223" s="160" t="s">
        <v>3064</v>
      </c>
      <c r="C223" s="42" t="s">
        <v>1748</v>
      </c>
      <c r="D223" s="159" t="s">
        <v>2516</v>
      </c>
      <c r="E223" s="159" t="s">
        <v>2126</v>
      </c>
      <c r="F223" s="42" t="s">
        <v>2517</v>
      </c>
      <c r="G223" s="159" t="s">
        <v>1842</v>
      </c>
      <c r="H223" s="159" t="s">
        <v>1654</v>
      </c>
      <c r="I223" s="159" t="s">
        <v>1788</v>
      </c>
      <c r="J223" s="42" t="s">
        <v>3065</v>
      </c>
      <c r="K223" s="42" t="s">
        <v>3065</v>
      </c>
      <c r="L223" s="159" t="s">
        <v>2129</v>
      </c>
      <c r="M223" s="159" t="s">
        <v>3066</v>
      </c>
      <c r="N223" s="161"/>
      <c r="O223" s="161"/>
      <c r="P223" s="161"/>
    </row>
    <row r="224" customFormat="false" ht="27" hidden="false" customHeight="true" outlineLevel="0" collapsed="false">
      <c r="A224" s="159" t="s">
        <v>3067</v>
      </c>
      <c r="B224" s="160" t="s">
        <v>3068</v>
      </c>
      <c r="C224" s="42" t="s">
        <v>1754</v>
      </c>
      <c r="D224" s="159" t="s">
        <v>2554</v>
      </c>
      <c r="E224" s="159" t="s">
        <v>2126</v>
      </c>
      <c r="F224" s="42" t="s">
        <v>2555</v>
      </c>
      <c r="G224" s="159" t="s">
        <v>1842</v>
      </c>
      <c r="H224" s="159" t="s">
        <v>1654</v>
      </c>
      <c r="I224" s="159" t="s">
        <v>1788</v>
      </c>
      <c r="J224" s="42" t="s">
        <v>3069</v>
      </c>
      <c r="K224" s="42" t="s">
        <v>3069</v>
      </c>
      <c r="L224" s="159" t="s">
        <v>2129</v>
      </c>
      <c r="M224" s="159" t="s">
        <v>3070</v>
      </c>
      <c r="N224" s="161"/>
      <c r="O224" s="161"/>
      <c r="P224" s="161"/>
    </row>
    <row r="225" customFormat="false" ht="27" hidden="false" customHeight="true" outlineLevel="0" collapsed="false">
      <c r="A225" s="159" t="s">
        <v>3071</v>
      </c>
      <c r="B225" s="160" t="s">
        <v>3072</v>
      </c>
      <c r="C225" s="42" t="s">
        <v>1754</v>
      </c>
      <c r="D225" s="159" t="s">
        <v>2554</v>
      </c>
      <c r="E225" s="159" t="s">
        <v>2126</v>
      </c>
      <c r="F225" s="42" t="s">
        <v>2555</v>
      </c>
      <c r="G225" s="159" t="s">
        <v>1842</v>
      </c>
      <c r="H225" s="159" t="s">
        <v>1654</v>
      </c>
      <c r="I225" s="159" t="s">
        <v>1788</v>
      </c>
      <c r="J225" s="42" t="s">
        <v>3073</v>
      </c>
      <c r="K225" s="42" t="s">
        <v>3073</v>
      </c>
      <c r="L225" s="159" t="s">
        <v>2129</v>
      </c>
      <c r="M225" s="159" t="s">
        <v>3074</v>
      </c>
      <c r="N225" s="161"/>
      <c r="O225" s="161"/>
      <c r="P225" s="161"/>
    </row>
    <row r="226" customFormat="false" ht="27" hidden="false" customHeight="true" outlineLevel="0" collapsed="false">
      <c r="A226" s="159" t="s">
        <v>3075</v>
      </c>
      <c r="B226" s="160" t="s">
        <v>3076</v>
      </c>
      <c r="C226" s="42" t="s">
        <v>1738</v>
      </c>
      <c r="D226" s="159" t="s">
        <v>2528</v>
      </c>
      <c r="E226" s="159" t="s">
        <v>2126</v>
      </c>
      <c r="F226" s="42" t="s">
        <v>2529</v>
      </c>
      <c r="G226" s="159" t="s">
        <v>1842</v>
      </c>
      <c r="H226" s="159" t="s">
        <v>1654</v>
      </c>
      <c r="I226" s="159" t="s">
        <v>1788</v>
      </c>
      <c r="J226" s="42" t="s">
        <v>3077</v>
      </c>
      <c r="K226" s="42" t="s">
        <v>3077</v>
      </c>
      <c r="L226" s="159" t="s">
        <v>2129</v>
      </c>
      <c r="M226" s="159" t="s">
        <v>3078</v>
      </c>
      <c r="N226" s="161"/>
      <c r="O226" s="161"/>
      <c r="P226" s="161"/>
    </row>
    <row r="227" customFormat="false" ht="27" hidden="false" customHeight="true" outlineLevel="0" collapsed="false">
      <c r="A227" s="159" t="s">
        <v>3079</v>
      </c>
      <c r="B227" s="160" t="s">
        <v>3080</v>
      </c>
      <c r="C227" s="42" t="s">
        <v>1738</v>
      </c>
      <c r="D227" s="159" t="s">
        <v>2979</v>
      </c>
      <c r="E227" s="159" t="s">
        <v>2126</v>
      </c>
      <c r="F227" s="42" t="s">
        <v>2980</v>
      </c>
      <c r="G227" s="159" t="s">
        <v>1842</v>
      </c>
      <c r="H227" s="159" t="s">
        <v>1654</v>
      </c>
      <c r="I227" s="159" t="s">
        <v>1788</v>
      </c>
      <c r="J227" s="42" t="s">
        <v>3081</v>
      </c>
      <c r="K227" s="42" t="s">
        <v>3081</v>
      </c>
      <c r="L227" s="159" t="s">
        <v>2129</v>
      </c>
      <c r="M227" s="159" t="s">
        <v>3082</v>
      </c>
      <c r="N227" s="161"/>
      <c r="O227" s="161"/>
      <c r="P227" s="161"/>
    </row>
    <row r="228" customFormat="false" ht="27" hidden="false" customHeight="true" outlineLevel="0" collapsed="false">
      <c r="A228" s="159" t="s">
        <v>3083</v>
      </c>
      <c r="B228" s="160" t="s">
        <v>3084</v>
      </c>
      <c r="C228" s="42" t="s">
        <v>1751</v>
      </c>
      <c r="D228" s="159" t="s">
        <v>3085</v>
      </c>
      <c r="E228" s="159" t="s">
        <v>2126</v>
      </c>
      <c r="F228" s="42" t="s">
        <v>3086</v>
      </c>
      <c r="G228" s="159" t="s">
        <v>1842</v>
      </c>
      <c r="H228" s="159" t="s">
        <v>1654</v>
      </c>
      <c r="I228" s="159" t="s">
        <v>1788</v>
      </c>
      <c r="J228" s="42" t="s">
        <v>3087</v>
      </c>
      <c r="K228" s="42" t="s">
        <v>3087</v>
      </c>
      <c r="L228" s="159" t="s">
        <v>2129</v>
      </c>
      <c r="M228" s="159" t="s">
        <v>3088</v>
      </c>
      <c r="N228" s="161"/>
      <c r="O228" s="161"/>
      <c r="P228" s="161"/>
    </row>
    <row r="229" customFormat="false" ht="27" hidden="false" customHeight="true" outlineLevel="0" collapsed="false">
      <c r="A229" s="159" t="s">
        <v>3089</v>
      </c>
      <c r="B229" s="160" t="s">
        <v>3090</v>
      </c>
      <c r="C229" s="42" t="s">
        <v>1751</v>
      </c>
      <c r="D229" s="159" t="s">
        <v>3085</v>
      </c>
      <c r="E229" s="159" t="s">
        <v>2126</v>
      </c>
      <c r="F229" s="42" t="s">
        <v>3086</v>
      </c>
      <c r="G229" s="159" t="s">
        <v>1842</v>
      </c>
      <c r="H229" s="159" t="s">
        <v>1654</v>
      </c>
      <c r="I229" s="159" t="s">
        <v>1788</v>
      </c>
      <c r="J229" s="42" t="s">
        <v>3091</v>
      </c>
      <c r="K229" s="42" t="s">
        <v>3091</v>
      </c>
      <c r="L229" s="159" t="s">
        <v>2129</v>
      </c>
      <c r="M229" s="159" t="s">
        <v>3092</v>
      </c>
      <c r="N229" s="161"/>
      <c r="O229" s="161"/>
      <c r="P229" s="161"/>
    </row>
    <row r="230" customFormat="false" ht="27" hidden="false" customHeight="true" outlineLevel="0" collapsed="false">
      <c r="A230" s="159" t="s">
        <v>3093</v>
      </c>
      <c r="B230" s="160" t="s">
        <v>3094</v>
      </c>
      <c r="C230" s="42" t="s">
        <v>1738</v>
      </c>
      <c r="D230" s="159" t="s">
        <v>2895</v>
      </c>
      <c r="E230" s="159" t="s">
        <v>2126</v>
      </c>
      <c r="F230" s="42" t="s">
        <v>2896</v>
      </c>
      <c r="G230" s="159" t="s">
        <v>1842</v>
      </c>
      <c r="H230" s="159" t="s">
        <v>1654</v>
      </c>
      <c r="I230" s="159" t="s">
        <v>1788</v>
      </c>
      <c r="J230" s="42" t="s">
        <v>3095</v>
      </c>
      <c r="K230" s="42" t="s">
        <v>3095</v>
      </c>
      <c r="L230" s="159" t="s">
        <v>2129</v>
      </c>
      <c r="M230" s="159" t="s">
        <v>3096</v>
      </c>
      <c r="N230" s="161"/>
      <c r="O230" s="161"/>
      <c r="P230" s="161"/>
    </row>
    <row r="231" customFormat="false" ht="15" hidden="false" customHeight="true" outlineLevel="0" collapsed="false">
      <c r="A231" s="159" t="s">
        <v>3097</v>
      </c>
      <c r="B231" s="160" t="s">
        <v>3098</v>
      </c>
      <c r="C231" s="42" t="s">
        <v>1742</v>
      </c>
      <c r="D231" s="159" t="s">
        <v>2584</v>
      </c>
      <c r="E231" s="159" t="s">
        <v>2126</v>
      </c>
      <c r="F231" s="42" t="s">
        <v>2585</v>
      </c>
      <c r="G231" s="159" t="s">
        <v>1842</v>
      </c>
      <c r="H231" s="159" t="s">
        <v>1654</v>
      </c>
      <c r="I231" s="159" t="s">
        <v>1788</v>
      </c>
      <c r="J231" s="42" t="s">
        <v>3099</v>
      </c>
      <c r="K231" s="42" t="s">
        <v>3099</v>
      </c>
      <c r="L231" s="159" t="s">
        <v>2129</v>
      </c>
      <c r="M231" s="159" t="s">
        <v>3100</v>
      </c>
      <c r="N231" s="161"/>
      <c r="O231" s="161"/>
      <c r="P231" s="161"/>
    </row>
    <row r="232" customFormat="false" ht="27" hidden="false" customHeight="true" outlineLevel="0" collapsed="false">
      <c r="A232" s="159" t="s">
        <v>3101</v>
      </c>
      <c r="B232" s="160" t="s">
        <v>3102</v>
      </c>
      <c r="C232" s="42" t="s">
        <v>1742</v>
      </c>
      <c r="D232" s="159" t="s">
        <v>2584</v>
      </c>
      <c r="E232" s="159" t="s">
        <v>2205</v>
      </c>
      <c r="F232" s="42" t="s">
        <v>2585</v>
      </c>
      <c r="G232" s="159" t="s">
        <v>1796</v>
      </c>
      <c r="H232" s="159" t="s">
        <v>1654</v>
      </c>
      <c r="I232" s="159" t="s">
        <v>1788</v>
      </c>
      <c r="J232" s="42" t="s">
        <v>3103</v>
      </c>
      <c r="K232" s="42" t="s">
        <v>3103</v>
      </c>
      <c r="L232" s="159" t="s">
        <v>2208</v>
      </c>
      <c r="M232" s="159" t="s">
        <v>3104</v>
      </c>
      <c r="N232" s="161"/>
      <c r="O232" s="161"/>
      <c r="P232" s="161"/>
    </row>
    <row r="233" customFormat="false" ht="27" hidden="false" customHeight="true" outlineLevel="0" collapsed="false">
      <c r="A233" s="159" t="s">
        <v>3105</v>
      </c>
      <c r="B233" s="160" t="s">
        <v>3106</v>
      </c>
      <c r="C233" s="42" t="s">
        <v>1738</v>
      </c>
      <c r="D233" s="159" t="s">
        <v>2895</v>
      </c>
      <c r="E233" s="159" t="s">
        <v>2126</v>
      </c>
      <c r="F233" s="42" t="s">
        <v>2896</v>
      </c>
      <c r="G233" s="159" t="s">
        <v>1842</v>
      </c>
      <c r="H233" s="159" t="s">
        <v>1654</v>
      </c>
      <c r="I233" s="159" t="s">
        <v>1788</v>
      </c>
      <c r="J233" s="42" t="s">
        <v>3107</v>
      </c>
      <c r="K233" s="42" t="s">
        <v>3107</v>
      </c>
      <c r="L233" s="159" t="s">
        <v>2129</v>
      </c>
      <c r="M233" s="159" t="s">
        <v>3108</v>
      </c>
      <c r="N233" s="161"/>
      <c r="O233" s="161"/>
      <c r="P233" s="161"/>
    </row>
    <row r="234" customFormat="false" ht="27" hidden="false" customHeight="true" outlineLevel="0" collapsed="false">
      <c r="A234" s="159" t="s">
        <v>3109</v>
      </c>
      <c r="B234" s="160" t="s">
        <v>3110</v>
      </c>
      <c r="C234" s="42" t="s">
        <v>1742</v>
      </c>
      <c r="D234" s="159" t="s">
        <v>2584</v>
      </c>
      <c r="E234" s="159" t="s">
        <v>2126</v>
      </c>
      <c r="F234" s="42" t="s">
        <v>2585</v>
      </c>
      <c r="G234" s="159" t="s">
        <v>1842</v>
      </c>
      <c r="H234" s="159" t="s">
        <v>1654</v>
      </c>
      <c r="I234" s="159" t="s">
        <v>1788</v>
      </c>
      <c r="J234" s="42" t="s">
        <v>3111</v>
      </c>
      <c r="K234" s="42" t="s">
        <v>3111</v>
      </c>
      <c r="L234" s="159" t="s">
        <v>2129</v>
      </c>
      <c r="M234" s="159" t="s">
        <v>3112</v>
      </c>
      <c r="N234" s="161"/>
      <c r="O234" s="161"/>
      <c r="P234" s="161"/>
    </row>
    <row r="235" customFormat="false" ht="27" hidden="false" customHeight="true" outlineLevel="0" collapsed="false">
      <c r="A235" s="159" t="s">
        <v>3113</v>
      </c>
      <c r="B235" s="160" t="s">
        <v>3114</v>
      </c>
      <c r="C235" s="42" t="s">
        <v>1738</v>
      </c>
      <c r="D235" s="159" t="s">
        <v>2979</v>
      </c>
      <c r="E235" s="159" t="s">
        <v>2126</v>
      </c>
      <c r="F235" s="42" t="s">
        <v>2980</v>
      </c>
      <c r="G235" s="159" t="s">
        <v>1842</v>
      </c>
      <c r="H235" s="159" t="s">
        <v>1654</v>
      </c>
      <c r="I235" s="159" t="s">
        <v>1788</v>
      </c>
      <c r="J235" s="42" t="s">
        <v>3115</v>
      </c>
      <c r="K235" s="42" t="s">
        <v>3115</v>
      </c>
      <c r="L235" s="159" t="s">
        <v>2129</v>
      </c>
      <c r="M235" s="159" t="s">
        <v>3116</v>
      </c>
      <c r="N235" s="161"/>
      <c r="O235" s="161"/>
      <c r="P235" s="161"/>
    </row>
    <row r="236" customFormat="false" ht="27" hidden="false" customHeight="true" outlineLevel="0" collapsed="false">
      <c r="A236" s="159" t="s">
        <v>3117</v>
      </c>
      <c r="B236" s="160" t="s">
        <v>3118</v>
      </c>
      <c r="C236" s="42" t="s">
        <v>1738</v>
      </c>
      <c r="D236" s="159" t="s">
        <v>2979</v>
      </c>
      <c r="E236" s="159" t="s">
        <v>2126</v>
      </c>
      <c r="F236" s="42" t="s">
        <v>2980</v>
      </c>
      <c r="G236" s="159" t="s">
        <v>1842</v>
      </c>
      <c r="H236" s="159" t="s">
        <v>1654</v>
      </c>
      <c r="I236" s="159" t="s">
        <v>1788</v>
      </c>
      <c r="J236" s="42" t="s">
        <v>3119</v>
      </c>
      <c r="K236" s="42" t="s">
        <v>3119</v>
      </c>
      <c r="L236" s="159" t="s">
        <v>2129</v>
      </c>
      <c r="M236" s="159" t="s">
        <v>3120</v>
      </c>
      <c r="N236" s="161"/>
      <c r="O236" s="161"/>
      <c r="P236" s="161"/>
    </row>
    <row r="237" customFormat="false" ht="27" hidden="false" customHeight="true" outlineLevel="0" collapsed="false">
      <c r="A237" s="159" t="s">
        <v>3121</v>
      </c>
      <c r="B237" s="160" t="s">
        <v>3122</v>
      </c>
      <c r="C237" s="42" t="s">
        <v>1751</v>
      </c>
      <c r="D237" s="159" t="s">
        <v>3085</v>
      </c>
      <c r="E237" s="159" t="s">
        <v>2126</v>
      </c>
      <c r="F237" s="42" t="s">
        <v>3086</v>
      </c>
      <c r="G237" s="159" t="s">
        <v>1842</v>
      </c>
      <c r="H237" s="159" t="s">
        <v>1654</v>
      </c>
      <c r="I237" s="159" t="s">
        <v>1788</v>
      </c>
      <c r="J237" s="42" t="s">
        <v>3123</v>
      </c>
      <c r="K237" s="42" t="s">
        <v>3123</v>
      </c>
      <c r="L237" s="159" t="s">
        <v>2129</v>
      </c>
      <c r="M237" s="159" t="s">
        <v>3124</v>
      </c>
      <c r="N237" s="161"/>
      <c r="O237" s="161"/>
      <c r="P237" s="161"/>
    </row>
    <row r="238" customFormat="false" ht="27" hidden="false" customHeight="true" outlineLevel="0" collapsed="false">
      <c r="A238" s="159" t="s">
        <v>3125</v>
      </c>
      <c r="B238" s="160" t="s">
        <v>3126</v>
      </c>
      <c r="C238" s="42" t="s">
        <v>1751</v>
      </c>
      <c r="D238" s="159" t="s">
        <v>3085</v>
      </c>
      <c r="E238" s="159" t="s">
        <v>2126</v>
      </c>
      <c r="F238" s="42" t="s">
        <v>3086</v>
      </c>
      <c r="G238" s="159" t="s">
        <v>1842</v>
      </c>
      <c r="H238" s="159" t="s">
        <v>1654</v>
      </c>
      <c r="I238" s="159" t="s">
        <v>1788</v>
      </c>
      <c r="J238" s="42" t="s">
        <v>3127</v>
      </c>
      <c r="K238" s="42" t="s">
        <v>3127</v>
      </c>
      <c r="L238" s="159" t="s">
        <v>2129</v>
      </c>
      <c r="M238" s="159" t="s">
        <v>3128</v>
      </c>
      <c r="N238" s="161"/>
      <c r="O238" s="161"/>
      <c r="P238" s="161"/>
    </row>
    <row r="239" customFormat="false" ht="27" hidden="false" customHeight="true" outlineLevel="0" collapsed="false">
      <c r="A239" s="159" t="s">
        <v>3129</v>
      </c>
      <c r="B239" s="160" t="s">
        <v>3130</v>
      </c>
      <c r="C239" s="42" t="s">
        <v>1751</v>
      </c>
      <c r="D239" s="159" t="s">
        <v>3085</v>
      </c>
      <c r="E239" s="159" t="s">
        <v>2126</v>
      </c>
      <c r="F239" s="42" t="s">
        <v>3086</v>
      </c>
      <c r="G239" s="159" t="s">
        <v>1842</v>
      </c>
      <c r="H239" s="159" t="s">
        <v>1654</v>
      </c>
      <c r="I239" s="159" t="s">
        <v>1788</v>
      </c>
      <c r="J239" s="42" t="s">
        <v>3131</v>
      </c>
      <c r="K239" s="42" t="s">
        <v>3131</v>
      </c>
      <c r="L239" s="159" t="s">
        <v>2129</v>
      </c>
      <c r="M239" s="159" t="s">
        <v>3132</v>
      </c>
      <c r="N239" s="161"/>
      <c r="O239" s="161"/>
      <c r="P239" s="161"/>
    </row>
    <row r="240" customFormat="false" ht="27" hidden="false" customHeight="true" outlineLevel="0" collapsed="false">
      <c r="A240" s="159" t="s">
        <v>3133</v>
      </c>
      <c r="B240" s="160" t="s">
        <v>3134</v>
      </c>
      <c r="C240" s="42" t="s">
        <v>1745</v>
      </c>
      <c r="D240" s="159" t="s">
        <v>2985</v>
      </c>
      <c r="E240" s="159" t="s">
        <v>2126</v>
      </c>
      <c r="F240" s="42" t="s">
        <v>2986</v>
      </c>
      <c r="G240" s="159" t="s">
        <v>1842</v>
      </c>
      <c r="H240" s="159" t="s">
        <v>1654</v>
      </c>
      <c r="I240" s="159" t="s">
        <v>1788</v>
      </c>
      <c r="J240" s="42" t="s">
        <v>3135</v>
      </c>
      <c r="K240" s="42" t="s">
        <v>3135</v>
      </c>
      <c r="L240" s="159" t="s">
        <v>2129</v>
      </c>
      <c r="M240" s="159" t="s">
        <v>3136</v>
      </c>
      <c r="N240" s="161"/>
      <c r="O240" s="161"/>
      <c r="P240" s="161"/>
    </row>
    <row r="241" customFormat="false" ht="27" hidden="false" customHeight="true" outlineLevel="0" collapsed="false">
      <c r="A241" s="159" t="s">
        <v>3137</v>
      </c>
      <c r="B241" s="160" t="s">
        <v>3138</v>
      </c>
      <c r="C241" s="42" t="s">
        <v>1745</v>
      </c>
      <c r="D241" s="159" t="s">
        <v>2985</v>
      </c>
      <c r="E241" s="159" t="s">
        <v>2126</v>
      </c>
      <c r="F241" s="42" t="s">
        <v>2986</v>
      </c>
      <c r="G241" s="159" t="s">
        <v>1842</v>
      </c>
      <c r="H241" s="159" t="s">
        <v>1654</v>
      </c>
      <c r="I241" s="159" t="s">
        <v>1788</v>
      </c>
      <c r="J241" s="42" t="s">
        <v>3139</v>
      </c>
      <c r="K241" s="42" t="s">
        <v>3139</v>
      </c>
      <c r="L241" s="159" t="s">
        <v>2129</v>
      </c>
      <c r="M241" s="159" t="s">
        <v>3140</v>
      </c>
      <c r="N241" s="161"/>
      <c r="O241" s="161"/>
      <c r="P241" s="161"/>
    </row>
    <row r="242" customFormat="false" ht="27" hidden="false" customHeight="true" outlineLevel="0" collapsed="false">
      <c r="A242" s="159" t="s">
        <v>3141</v>
      </c>
      <c r="B242" s="160" t="s">
        <v>3142</v>
      </c>
      <c r="C242" s="42" t="s">
        <v>1748</v>
      </c>
      <c r="D242" s="159" t="s">
        <v>2516</v>
      </c>
      <c r="E242" s="159" t="s">
        <v>2126</v>
      </c>
      <c r="F242" s="42" t="s">
        <v>2517</v>
      </c>
      <c r="G242" s="159" t="s">
        <v>1842</v>
      </c>
      <c r="H242" s="159" t="s">
        <v>1654</v>
      </c>
      <c r="I242" s="159" t="s">
        <v>1788</v>
      </c>
      <c r="J242" s="42" t="s">
        <v>3143</v>
      </c>
      <c r="K242" s="42" t="s">
        <v>3143</v>
      </c>
      <c r="L242" s="159" t="s">
        <v>2129</v>
      </c>
      <c r="M242" s="159" t="s">
        <v>3144</v>
      </c>
      <c r="N242" s="161"/>
      <c r="O242" s="161"/>
      <c r="P242" s="161"/>
    </row>
    <row r="243" customFormat="false" ht="27" hidden="false" customHeight="true" outlineLevel="0" collapsed="false">
      <c r="A243" s="159" t="s">
        <v>3145</v>
      </c>
      <c r="B243" s="160" t="s">
        <v>3146</v>
      </c>
      <c r="C243" s="42" t="s">
        <v>1748</v>
      </c>
      <c r="D243" s="159" t="s">
        <v>2516</v>
      </c>
      <c r="E243" s="159" t="s">
        <v>2126</v>
      </c>
      <c r="F243" s="42" t="s">
        <v>2517</v>
      </c>
      <c r="G243" s="159" t="s">
        <v>1842</v>
      </c>
      <c r="H243" s="159" t="s">
        <v>1654</v>
      </c>
      <c r="I243" s="159" t="s">
        <v>1788</v>
      </c>
      <c r="J243" s="42" t="s">
        <v>3147</v>
      </c>
      <c r="K243" s="42" t="s">
        <v>3147</v>
      </c>
      <c r="L243" s="159" t="s">
        <v>2129</v>
      </c>
      <c r="M243" s="159" t="s">
        <v>3148</v>
      </c>
      <c r="N243" s="161"/>
      <c r="O243" s="161"/>
      <c r="P243" s="161"/>
    </row>
    <row r="244" customFormat="false" ht="27" hidden="false" customHeight="true" outlineLevel="0" collapsed="false">
      <c r="A244" s="159" t="s">
        <v>3149</v>
      </c>
      <c r="B244" s="160" t="s">
        <v>3150</v>
      </c>
      <c r="C244" s="42" t="s">
        <v>1748</v>
      </c>
      <c r="D244" s="159" t="s">
        <v>2516</v>
      </c>
      <c r="E244" s="159" t="s">
        <v>2126</v>
      </c>
      <c r="F244" s="42" t="s">
        <v>2517</v>
      </c>
      <c r="G244" s="159" t="s">
        <v>1842</v>
      </c>
      <c r="H244" s="159" t="s">
        <v>1654</v>
      </c>
      <c r="I244" s="159" t="s">
        <v>1788</v>
      </c>
      <c r="J244" s="42" t="s">
        <v>3151</v>
      </c>
      <c r="K244" s="42" t="s">
        <v>3151</v>
      </c>
      <c r="L244" s="159" t="s">
        <v>2129</v>
      </c>
      <c r="M244" s="159" t="s">
        <v>3152</v>
      </c>
      <c r="N244" s="161"/>
      <c r="O244" s="161"/>
      <c r="P244" s="161"/>
    </row>
    <row r="245" customFormat="false" ht="27" hidden="false" customHeight="true" outlineLevel="0" collapsed="false">
      <c r="A245" s="159" t="s">
        <v>3153</v>
      </c>
      <c r="B245" s="160" t="s">
        <v>3154</v>
      </c>
      <c r="C245" s="42" t="s">
        <v>1738</v>
      </c>
      <c r="D245" s="159" t="s">
        <v>2979</v>
      </c>
      <c r="E245" s="159" t="s">
        <v>2126</v>
      </c>
      <c r="F245" s="42" t="s">
        <v>2980</v>
      </c>
      <c r="G245" s="159" t="s">
        <v>1842</v>
      </c>
      <c r="H245" s="159" t="s">
        <v>1654</v>
      </c>
      <c r="I245" s="159" t="s">
        <v>1788</v>
      </c>
      <c r="J245" s="42" t="s">
        <v>3155</v>
      </c>
      <c r="K245" s="42" t="s">
        <v>3155</v>
      </c>
      <c r="L245" s="159" t="s">
        <v>2129</v>
      </c>
      <c r="M245" s="159" t="s">
        <v>3156</v>
      </c>
      <c r="N245" s="161"/>
      <c r="O245" s="161"/>
      <c r="P245" s="161"/>
    </row>
    <row r="246" customFormat="false" ht="27" hidden="false" customHeight="true" outlineLevel="0" collapsed="false">
      <c r="A246" s="159" t="s">
        <v>3157</v>
      </c>
      <c r="B246" s="160" t="s">
        <v>3158</v>
      </c>
      <c r="C246" s="42" t="s">
        <v>1738</v>
      </c>
      <c r="D246" s="159" t="s">
        <v>2979</v>
      </c>
      <c r="E246" s="159" t="s">
        <v>2126</v>
      </c>
      <c r="F246" s="42" t="s">
        <v>2980</v>
      </c>
      <c r="G246" s="159" t="s">
        <v>1842</v>
      </c>
      <c r="H246" s="159" t="s">
        <v>1654</v>
      </c>
      <c r="I246" s="159" t="s">
        <v>1788</v>
      </c>
      <c r="J246" s="42" t="s">
        <v>3159</v>
      </c>
      <c r="K246" s="42" t="s">
        <v>3159</v>
      </c>
      <c r="L246" s="159" t="s">
        <v>2129</v>
      </c>
      <c r="M246" s="159" t="s">
        <v>3160</v>
      </c>
      <c r="N246" s="161"/>
      <c r="O246" s="161"/>
      <c r="P246" s="161"/>
    </row>
    <row r="247" customFormat="false" ht="27" hidden="false" customHeight="true" outlineLevel="0" collapsed="false">
      <c r="A247" s="159" t="s">
        <v>3161</v>
      </c>
      <c r="B247" s="160" t="s">
        <v>3162</v>
      </c>
      <c r="C247" s="42" t="s">
        <v>1738</v>
      </c>
      <c r="D247" s="159" t="s">
        <v>2979</v>
      </c>
      <c r="E247" s="159" t="s">
        <v>2126</v>
      </c>
      <c r="F247" s="42" t="s">
        <v>2980</v>
      </c>
      <c r="G247" s="159" t="s">
        <v>1842</v>
      </c>
      <c r="H247" s="159" t="s">
        <v>1654</v>
      </c>
      <c r="I247" s="159" t="s">
        <v>1788</v>
      </c>
      <c r="J247" s="42" t="s">
        <v>3163</v>
      </c>
      <c r="K247" s="42" t="s">
        <v>3163</v>
      </c>
      <c r="L247" s="159" t="s">
        <v>2129</v>
      </c>
      <c r="M247" s="159" t="s">
        <v>3164</v>
      </c>
      <c r="N247" s="161"/>
      <c r="O247" s="161"/>
      <c r="P247" s="161"/>
    </row>
    <row r="248" customFormat="false" ht="27" hidden="false" customHeight="true" outlineLevel="0" collapsed="false">
      <c r="A248" s="159" t="s">
        <v>3165</v>
      </c>
      <c r="B248" s="160" t="s">
        <v>3166</v>
      </c>
      <c r="C248" s="42" t="s">
        <v>1738</v>
      </c>
      <c r="D248" s="159" t="s">
        <v>2979</v>
      </c>
      <c r="E248" s="159" t="s">
        <v>2126</v>
      </c>
      <c r="F248" s="42" t="s">
        <v>2980</v>
      </c>
      <c r="G248" s="159" t="s">
        <v>1842</v>
      </c>
      <c r="H248" s="159" t="s">
        <v>1654</v>
      </c>
      <c r="I248" s="159" t="s">
        <v>1788</v>
      </c>
      <c r="J248" s="42" t="s">
        <v>3167</v>
      </c>
      <c r="K248" s="42" t="s">
        <v>3167</v>
      </c>
      <c r="L248" s="159" t="s">
        <v>2129</v>
      </c>
      <c r="M248" s="159" t="s">
        <v>3168</v>
      </c>
      <c r="N248" s="161"/>
      <c r="O248" s="161"/>
      <c r="P248" s="161"/>
    </row>
    <row r="249" customFormat="false" ht="27" hidden="false" customHeight="true" outlineLevel="0" collapsed="false">
      <c r="A249" s="159" t="s">
        <v>3169</v>
      </c>
      <c r="B249" s="160" t="s">
        <v>3170</v>
      </c>
      <c r="C249" s="42" t="s">
        <v>1738</v>
      </c>
      <c r="D249" s="159" t="s">
        <v>2979</v>
      </c>
      <c r="E249" s="159" t="s">
        <v>2126</v>
      </c>
      <c r="F249" s="42" t="s">
        <v>2980</v>
      </c>
      <c r="G249" s="159" t="s">
        <v>1842</v>
      </c>
      <c r="H249" s="159" t="s">
        <v>1654</v>
      </c>
      <c r="I249" s="159" t="s">
        <v>1788</v>
      </c>
      <c r="J249" s="42" t="s">
        <v>3171</v>
      </c>
      <c r="K249" s="42" t="s">
        <v>3171</v>
      </c>
      <c r="L249" s="159" t="s">
        <v>2129</v>
      </c>
      <c r="M249" s="159" t="s">
        <v>3172</v>
      </c>
      <c r="N249" s="161"/>
      <c r="O249" s="161"/>
      <c r="P249" s="161"/>
    </row>
    <row r="250" customFormat="false" ht="27" hidden="false" customHeight="true" outlineLevel="0" collapsed="false">
      <c r="A250" s="159" t="s">
        <v>3173</v>
      </c>
      <c r="B250" s="160" t="s">
        <v>3174</v>
      </c>
      <c r="C250" s="42" t="s">
        <v>1738</v>
      </c>
      <c r="D250" s="159" t="s">
        <v>2979</v>
      </c>
      <c r="E250" s="159" t="s">
        <v>2767</v>
      </c>
      <c r="F250" s="42" t="s">
        <v>2980</v>
      </c>
      <c r="G250" s="159" t="s">
        <v>1796</v>
      </c>
      <c r="H250" s="159" t="s">
        <v>1654</v>
      </c>
      <c r="I250" s="159" t="s">
        <v>1788</v>
      </c>
      <c r="J250" s="42" t="s">
        <v>3175</v>
      </c>
      <c r="K250" s="42" t="s">
        <v>3175</v>
      </c>
      <c r="L250" s="159" t="s">
        <v>2129</v>
      </c>
      <c r="M250" s="159" t="s">
        <v>3176</v>
      </c>
      <c r="N250" s="161"/>
      <c r="O250" s="161"/>
      <c r="P250" s="161"/>
    </row>
    <row r="251" customFormat="false" ht="27" hidden="false" customHeight="true" outlineLevel="0" collapsed="false">
      <c r="A251" s="159" t="s">
        <v>3177</v>
      </c>
      <c r="B251" s="160" t="s">
        <v>3178</v>
      </c>
      <c r="C251" s="42" t="s">
        <v>1738</v>
      </c>
      <c r="D251" s="159" t="s">
        <v>2979</v>
      </c>
      <c r="E251" s="159" t="s">
        <v>2126</v>
      </c>
      <c r="F251" s="42" t="s">
        <v>2980</v>
      </c>
      <c r="G251" s="159" t="s">
        <v>1842</v>
      </c>
      <c r="H251" s="159" t="s">
        <v>1654</v>
      </c>
      <c r="I251" s="159" t="s">
        <v>1788</v>
      </c>
      <c r="J251" s="42" t="s">
        <v>3179</v>
      </c>
      <c r="K251" s="42" t="s">
        <v>3179</v>
      </c>
      <c r="L251" s="159" t="s">
        <v>2129</v>
      </c>
      <c r="M251" s="159" t="s">
        <v>3180</v>
      </c>
      <c r="N251" s="161"/>
      <c r="O251" s="161"/>
      <c r="P251" s="161"/>
    </row>
    <row r="252" customFormat="false" ht="27" hidden="false" customHeight="true" outlineLevel="0" collapsed="false">
      <c r="A252" s="159" t="s">
        <v>3181</v>
      </c>
      <c r="B252" s="160" t="s">
        <v>3182</v>
      </c>
      <c r="C252" s="42" t="s">
        <v>1738</v>
      </c>
      <c r="D252" s="159" t="s">
        <v>2979</v>
      </c>
      <c r="E252" s="159" t="s">
        <v>2205</v>
      </c>
      <c r="F252" s="42" t="s">
        <v>2980</v>
      </c>
      <c r="G252" s="159" t="s">
        <v>1796</v>
      </c>
      <c r="H252" s="159" t="s">
        <v>1654</v>
      </c>
      <c r="I252" s="159" t="s">
        <v>1788</v>
      </c>
      <c r="J252" s="42" t="s">
        <v>3183</v>
      </c>
      <c r="K252" s="42" t="s">
        <v>3183</v>
      </c>
      <c r="L252" s="159" t="s">
        <v>2208</v>
      </c>
      <c r="M252" s="159" t="s">
        <v>3184</v>
      </c>
      <c r="N252" s="161"/>
      <c r="O252" s="161"/>
      <c r="P252" s="161"/>
    </row>
    <row r="253" customFormat="false" ht="27" hidden="false" customHeight="true" outlineLevel="0" collapsed="false">
      <c r="A253" s="159" t="s">
        <v>3185</v>
      </c>
      <c r="B253" s="160" t="s">
        <v>3186</v>
      </c>
      <c r="C253" s="42" t="s">
        <v>1738</v>
      </c>
      <c r="D253" s="159" t="s">
        <v>2979</v>
      </c>
      <c r="E253" s="159" t="s">
        <v>2205</v>
      </c>
      <c r="F253" s="42" t="s">
        <v>2980</v>
      </c>
      <c r="G253" s="159" t="s">
        <v>1796</v>
      </c>
      <c r="H253" s="159" t="s">
        <v>1654</v>
      </c>
      <c r="I253" s="159" t="s">
        <v>1788</v>
      </c>
      <c r="J253" s="42" t="s">
        <v>3187</v>
      </c>
      <c r="K253" s="42" t="s">
        <v>3187</v>
      </c>
      <c r="L253" s="159" t="s">
        <v>2208</v>
      </c>
      <c r="M253" s="159" t="s">
        <v>3188</v>
      </c>
      <c r="N253" s="161"/>
      <c r="O253" s="161"/>
      <c r="P253" s="161"/>
    </row>
    <row r="254" customFormat="false" ht="27" hidden="false" customHeight="true" outlineLevel="0" collapsed="false">
      <c r="A254" s="159" t="s">
        <v>3189</v>
      </c>
      <c r="B254" s="160" t="s">
        <v>3190</v>
      </c>
      <c r="C254" s="42" t="s">
        <v>1745</v>
      </c>
      <c r="D254" s="159" t="s">
        <v>2522</v>
      </c>
      <c r="E254" s="159" t="s">
        <v>2126</v>
      </c>
      <c r="F254" s="42" t="s">
        <v>2523</v>
      </c>
      <c r="G254" s="159" t="s">
        <v>1842</v>
      </c>
      <c r="H254" s="159" t="s">
        <v>1654</v>
      </c>
      <c r="I254" s="159" t="s">
        <v>1788</v>
      </c>
      <c r="J254" s="42" t="s">
        <v>3191</v>
      </c>
      <c r="K254" s="42" t="s">
        <v>3191</v>
      </c>
      <c r="L254" s="159" t="s">
        <v>2129</v>
      </c>
      <c r="M254" s="159" t="s">
        <v>3192</v>
      </c>
      <c r="N254" s="161"/>
      <c r="O254" s="161"/>
      <c r="P254" s="161"/>
    </row>
    <row r="255" customFormat="false" ht="27" hidden="false" customHeight="true" outlineLevel="0" collapsed="false">
      <c r="A255" s="159" t="s">
        <v>3193</v>
      </c>
      <c r="B255" s="160" t="s">
        <v>3194</v>
      </c>
      <c r="C255" s="42" t="s">
        <v>1745</v>
      </c>
      <c r="D255" s="159" t="s">
        <v>2522</v>
      </c>
      <c r="E255" s="159" t="s">
        <v>2126</v>
      </c>
      <c r="F255" s="42" t="s">
        <v>2523</v>
      </c>
      <c r="G255" s="159" t="s">
        <v>1842</v>
      </c>
      <c r="H255" s="159" t="s">
        <v>1654</v>
      </c>
      <c r="I255" s="159" t="s">
        <v>1788</v>
      </c>
      <c r="J255" s="42" t="s">
        <v>3195</v>
      </c>
      <c r="K255" s="42" t="s">
        <v>3195</v>
      </c>
      <c r="L255" s="159" t="s">
        <v>2129</v>
      </c>
      <c r="M255" s="159" t="s">
        <v>3196</v>
      </c>
      <c r="N255" s="161"/>
      <c r="O255" s="161"/>
      <c r="P255" s="161"/>
    </row>
    <row r="256" customFormat="false" ht="27" hidden="false" customHeight="true" outlineLevel="0" collapsed="false">
      <c r="A256" s="159" t="s">
        <v>3197</v>
      </c>
      <c r="B256" s="160" t="s">
        <v>3198</v>
      </c>
      <c r="C256" s="42" t="s">
        <v>1745</v>
      </c>
      <c r="D256" s="159" t="s">
        <v>2522</v>
      </c>
      <c r="E256" s="159" t="s">
        <v>2205</v>
      </c>
      <c r="F256" s="42" t="s">
        <v>2523</v>
      </c>
      <c r="G256" s="159" t="s">
        <v>1796</v>
      </c>
      <c r="H256" s="159" t="s">
        <v>1654</v>
      </c>
      <c r="I256" s="159" t="s">
        <v>1788</v>
      </c>
      <c r="J256" s="42" t="s">
        <v>3199</v>
      </c>
      <c r="K256" s="42" t="s">
        <v>3199</v>
      </c>
      <c r="L256" s="159" t="s">
        <v>2208</v>
      </c>
      <c r="M256" s="159" t="s">
        <v>3200</v>
      </c>
      <c r="N256" s="161"/>
      <c r="O256" s="161"/>
      <c r="P256" s="161"/>
    </row>
    <row r="257" customFormat="false" ht="27" hidden="false" customHeight="true" outlineLevel="0" collapsed="false">
      <c r="A257" s="159" t="s">
        <v>3201</v>
      </c>
      <c r="B257" s="160" t="s">
        <v>3202</v>
      </c>
      <c r="C257" s="42" t="s">
        <v>1745</v>
      </c>
      <c r="D257" s="159" t="s">
        <v>2522</v>
      </c>
      <c r="E257" s="159" t="s">
        <v>2205</v>
      </c>
      <c r="F257" s="42" t="s">
        <v>2523</v>
      </c>
      <c r="G257" s="159" t="s">
        <v>1796</v>
      </c>
      <c r="H257" s="159" t="s">
        <v>1654</v>
      </c>
      <c r="I257" s="159" t="s">
        <v>1788</v>
      </c>
      <c r="J257" s="42" t="s">
        <v>3203</v>
      </c>
      <c r="K257" s="42" t="s">
        <v>3203</v>
      </c>
      <c r="L257" s="159" t="s">
        <v>2208</v>
      </c>
      <c r="M257" s="159" t="s">
        <v>3204</v>
      </c>
      <c r="N257" s="161"/>
      <c r="O257" s="161"/>
      <c r="P257" s="161"/>
    </row>
    <row r="258" customFormat="false" ht="27" hidden="false" customHeight="true" outlineLevel="0" collapsed="false">
      <c r="A258" s="159" t="s">
        <v>3205</v>
      </c>
      <c r="B258" s="160" t="s">
        <v>3206</v>
      </c>
      <c r="C258" s="42" t="s">
        <v>1745</v>
      </c>
      <c r="D258" s="159" t="s">
        <v>2522</v>
      </c>
      <c r="E258" s="159" t="s">
        <v>2126</v>
      </c>
      <c r="F258" s="42" t="s">
        <v>2523</v>
      </c>
      <c r="G258" s="159" t="s">
        <v>1842</v>
      </c>
      <c r="H258" s="159" t="s">
        <v>1654</v>
      </c>
      <c r="I258" s="159" t="s">
        <v>1788</v>
      </c>
      <c r="J258" s="42" t="s">
        <v>3207</v>
      </c>
      <c r="K258" s="42" t="s">
        <v>3207</v>
      </c>
      <c r="L258" s="159" t="s">
        <v>2129</v>
      </c>
      <c r="M258" s="159" t="s">
        <v>3208</v>
      </c>
      <c r="N258" s="161"/>
      <c r="O258" s="161"/>
      <c r="P258" s="161"/>
    </row>
    <row r="259" customFormat="false" ht="27" hidden="false" customHeight="true" outlineLevel="0" collapsed="false">
      <c r="A259" s="159" t="s">
        <v>3209</v>
      </c>
      <c r="B259" s="160" t="s">
        <v>3210</v>
      </c>
      <c r="C259" s="42" t="s">
        <v>1745</v>
      </c>
      <c r="D259" s="159" t="s">
        <v>2522</v>
      </c>
      <c r="E259" s="159" t="s">
        <v>2126</v>
      </c>
      <c r="F259" s="42" t="s">
        <v>2523</v>
      </c>
      <c r="G259" s="159" t="s">
        <v>1842</v>
      </c>
      <c r="H259" s="159" t="s">
        <v>1654</v>
      </c>
      <c r="I259" s="159" t="s">
        <v>1788</v>
      </c>
      <c r="J259" s="42" t="s">
        <v>3211</v>
      </c>
      <c r="K259" s="42" t="s">
        <v>3211</v>
      </c>
      <c r="L259" s="159" t="s">
        <v>2129</v>
      </c>
      <c r="M259" s="159" t="s">
        <v>3212</v>
      </c>
      <c r="N259" s="161"/>
      <c r="O259" s="161"/>
      <c r="P259" s="161"/>
    </row>
    <row r="260" customFormat="false" ht="27" hidden="false" customHeight="true" outlineLevel="0" collapsed="false">
      <c r="A260" s="159" t="s">
        <v>3213</v>
      </c>
      <c r="B260" s="160" t="s">
        <v>3214</v>
      </c>
      <c r="C260" s="42" t="s">
        <v>1745</v>
      </c>
      <c r="D260" s="159" t="s">
        <v>2522</v>
      </c>
      <c r="E260" s="159" t="s">
        <v>2767</v>
      </c>
      <c r="F260" s="42" t="s">
        <v>2523</v>
      </c>
      <c r="G260" s="159" t="s">
        <v>1796</v>
      </c>
      <c r="H260" s="159" t="s">
        <v>1654</v>
      </c>
      <c r="I260" s="159" t="s">
        <v>1788</v>
      </c>
      <c r="J260" s="42" t="s">
        <v>3215</v>
      </c>
      <c r="K260" s="42" t="s">
        <v>3215</v>
      </c>
      <c r="L260" s="159" t="s">
        <v>2129</v>
      </c>
      <c r="M260" s="159" t="s">
        <v>3216</v>
      </c>
      <c r="N260" s="161"/>
      <c r="O260" s="161"/>
      <c r="P260" s="161"/>
    </row>
    <row r="261" customFormat="false" ht="27" hidden="false" customHeight="true" outlineLevel="0" collapsed="false">
      <c r="A261" s="159" t="s">
        <v>3217</v>
      </c>
      <c r="B261" s="160" t="s">
        <v>3218</v>
      </c>
      <c r="C261" s="42" t="s">
        <v>1757</v>
      </c>
      <c r="D261" s="159" t="s">
        <v>2494</v>
      </c>
      <c r="E261" s="159" t="s">
        <v>2169</v>
      </c>
      <c r="F261" s="42" t="s">
        <v>2496</v>
      </c>
      <c r="G261" s="159" t="s">
        <v>1842</v>
      </c>
      <c r="H261" s="159" t="s">
        <v>2171</v>
      </c>
      <c r="I261" s="159" t="s">
        <v>1788</v>
      </c>
      <c r="J261" s="42" t="s">
        <v>3219</v>
      </c>
      <c r="K261" s="42" t="s">
        <v>3219</v>
      </c>
      <c r="L261" s="159" t="s">
        <v>2173</v>
      </c>
      <c r="M261" s="159" t="s">
        <v>3220</v>
      </c>
      <c r="N261" s="161"/>
      <c r="O261" s="161"/>
      <c r="P261" s="161"/>
    </row>
    <row r="262" customFormat="false" ht="27" hidden="false" customHeight="true" outlineLevel="0" collapsed="false">
      <c r="A262" s="159" t="s">
        <v>3221</v>
      </c>
      <c r="B262" s="160" t="s">
        <v>3222</v>
      </c>
      <c r="C262" s="42" t="s">
        <v>1757</v>
      </c>
      <c r="D262" s="159" t="s">
        <v>2494</v>
      </c>
      <c r="E262" s="159" t="s">
        <v>2169</v>
      </c>
      <c r="F262" s="42" t="s">
        <v>2496</v>
      </c>
      <c r="G262" s="159" t="s">
        <v>1842</v>
      </c>
      <c r="H262" s="159" t="s">
        <v>2171</v>
      </c>
      <c r="I262" s="159" t="s">
        <v>1788</v>
      </c>
      <c r="J262" s="42" t="s">
        <v>3223</v>
      </c>
      <c r="K262" s="42" t="s">
        <v>3223</v>
      </c>
      <c r="L262" s="159" t="s">
        <v>2173</v>
      </c>
      <c r="M262" s="159" t="s">
        <v>3224</v>
      </c>
      <c r="N262" s="161"/>
      <c r="O262" s="161"/>
      <c r="P262" s="161"/>
    </row>
    <row r="263" customFormat="false" ht="27" hidden="false" customHeight="true" outlineLevel="0" collapsed="false">
      <c r="A263" s="159" t="s">
        <v>3225</v>
      </c>
      <c r="B263" s="160" t="s">
        <v>3226</v>
      </c>
      <c r="C263" s="42" t="s">
        <v>1757</v>
      </c>
      <c r="D263" s="159" t="s">
        <v>2494</v>
      </c>
      <c r="E263" s="159" t="s">
        <v>2169</v>
      </c>
      <c r="F263" s="42" t="s">
        <v>2496</v>
      </c>
      <c r="G263" s="159" t="s">
        <v>1842</v>
      </c>
      <c r="H263" s="159" t="s">
        <v>2171</v>
      </c>
      <c r="I263" s="159" t="s">
        <v>1788</v>
      </c>
      <c r="J263" s="42" t="s">
        <v>3227</v>
      </c>
      <c r="K263" s="42" t="s">
        <v>3227</v>
      </c>
      <c r="L263" s="159" t="s">
        <v>2173</v>
      </c>
      <c r="M263" s="159" t="s">
        <v>3228</v>
      </c>
      <c r="N263" s="161"/>
      <c r="O263" s="161"/>
      <c r="P263" s="161"/>
    </row>
    <row r="264" customFormat="false" ht="27" hidden="false" customHeight="true" outlineLevel="0" collapsed="false">
      <c r="A264" s="159" t="s">
        <v>3229</v>
      </c>
      <c r="B264" s="160" t="s">
        <v>3230</v>
      </c>
      <c r="C264" s="42" t="s">
        <v>1757</v>
      </c>
      <c r="D264" s="159" t="s">
        <v>2494</v>
      </c>
      <c r="E264" s="159" t="s">
        <v>2169</v>
      </c>
      <c r="F264" s="42" t="s">
        <v>2496</v>
      </c>
      <c r="G264" s="159" t="s">
        <v>1842</v>
      </c>
      <c r="H264" s="159" t="s">
        <v>2171</v>
      </c>
      <c r="I264" s="159" t="s">
        <v>1788</v>
      </c>
      <c r="J264" s="42" t="s">
        <v>3231</v>
      </c>
      <c r="K264" s="42" t="s">
        <v>3231</v>
      </c>
      <c r="L264" s="159" t="s">
        <v>2173</v>
      </c>
      <c r="M264" s="159" t="s">
        <v>3232</v>
      </c>
      <c r="N264" s="161"/>
      <c r="O264" s="161"/>
      <c r="P264" s="161"/>
    </row>
    <row r="265" customFormat="false" ht="27" hidden="false" customHeight="true" outlineLevel="0" collapsed="false">
      <c r="A265" s="159" t="s">
        <v>3233</v>
      </c>
      <c r="B265" s="160" t="s">
        <v>3234</v>
      </c>
      <c r="C265" s="42" t="s">
        <v>1757</v>
      </c>
      <c r="D265" s="159" t="s">
        <v>2494</v>
      </c>
      <c r="E265" s="159" t="s">
        <v>2169</v>
      </c>
      <c r="F265" s="42" t="s">
        <v>2496</v>
      </c>
      <c r="G265" s="159" t="s">
        <v>1842</v>
      </c>
      <c r="H265" s="159" t="s">
        <v>2171</v>
      </c>
      <c r="I265" s="159" t="s">
        <v>1788</v>
      </c>
      <c r="J265" s="42" t="s">
        <v>3235</v>
      </c>
      <c r="K265" s="42" t="s">
        <v>3235</v>
      </c>
      <c r="L265" s="159" t="s">
        <v>2173</v>
      </c>
      <c r="M265" s="159" t="s">
        <v>3236</v>
      </c>
      <c r="N265" s="161"/>
      <c r="O265" s="161"/>
      <c r="P265" s="161"/>
    </row>
    <row r="266" customFormat="false" ht="27" hidden="false" customHeight="true" outlineLevel="0" collapsed="false">
      <c r="A266" s="159" t="s">
        <v>3237</v>
      </c>
      <c r="B266" s="160" t="s">
        <v>3238</v>
      </c>
      <c r="C266" s="42" t="s">
        <v>1757</v>
      </c>
      <c r="D266" s="159" t="s">
        <v>2494</v>
      </c>
      <c r="E266" s="159" t="s">
        <v>2169</v>
      </c>
      <c r="F266" s="42" t="s">
        <v>2496</v>
      </c>
      <c r="G266" s="159" t="s">
        <v>1842</v>
      </c>
      <c r="H266" s="159" t="s">
        <v>2171</v>
      </c>
      <c r="I266" s="159" t="s">
        <v>1788</v>
      </c>
      <c r="J266" s="42" t="s">
        <v>3239</v>
      </c>
      <c r="K266" s="42" t="s">
        <v>3239</v>
      </c>
      <c r="L266" s="159" t="s">
        <v>2173</v>
      </c>
      <c r="M266" s="159" t="s">
        <v>3240</v>
      </c>
      <c r="N266" s="161"/>
      <c r="O266" s="161"/>
      <c r="P266" s="161"/>
    </row>
    <row r="267" customFormat="false" ht="27" hidden="false" customHeight="true" outlineLevel="0" collapsed="false">
      <c r="A267" s="159" t="s">
        <v>3241</v>
      </c>
      <c r="B267" s="160" t="s">
        <v>3242</v>
      </c>
      <c r="C267" s="42" t="s">
        <v>1748</v>
      </c>
      <c r="D267" s="159" t="s">
        <v>2516</v>
      </c>
      <c r="E267" s="159" t="s">
        <v>2169</v>
      </c>
      <c r="F267" s="42" t="s">
        <v>2517</v>
      </c>
      <c r="G267" s="159" t="s">
        <v>1842</v>
      </c>
      <c r="H267" s="159" t="s">
        <v>2171</v>
      </c>
      <c r="I267" s="159" t="s">
        <v>1788</v>
      </c>
      <c r="J267" s="42" t="s">
        <v>3243</v>
      </c>
      <c r="K267" s="42" t="s">
        <v>3243</v>
      </c>
      <c r="L267" s="159" t="s">
        <v>2173</v>
      </c>
      <c r="M267" s="159" t="s">
        <v>3244</v>
      </c>
      <c r="N267" s="161"/>
      <c r="O267" s="161"/>
      <c r="P267" s="161"/>
    </row>
    <row r="268" customFormat="false" ht="27" hidden="false" customHeight="true" outlineLevel="0" collapsed="false">
      <c r="A268" s="159" t="s">
        <v>3245</v>
      </c>
      <c r="B268" s="160" t="s">
        <v>3246</v>
      </c>
      <c r="C268" s="42" t="s">
        <v>1748</v>
      </c>
      <c r="D268" s="159" t="s">
        <v>2516</v>
      </c>
      <c r="E268" s="159" t="s">
        <v>2169</v>
      </c>
      <c r="F268" s="42" t="s">
        <v>2517</v>
      </c>
      <c r="G268" s="159" t="s">
        <v>1842</v>
      </c>
      <c r="H268" s="159" t="s">
        <v>2171</v>
      </c>
      <c r="I268" s="159" t="s">
        <v>1788</v>
      </c>
      <c r="J268" s="42" t="s">
        <v>3247</v>
      </c>
      <c r="K268" s="42" t="s">
        <v>3247</v>
      </c>
      <c r="L268" s="159" t="s">
        <v>2173</v>
      </c>
      <c r="M268" s="159" t="s">
        <v>3248</v>
      </c>
      <c r="N268" s="161"/>
      <c r="O268" s="161"/>
      <c r="P268" s="161"/>
    </row>
    <row r="269" customFormat="false" ht="27" hidden="false" customHeight="true" outlineLevel="0" collapsed="false">
      <c r="A269" s="159" t="s">
        <v>3249</v>
      </c>
      <c r="B269" s="160" t="s">
        <v>3250</v>
      </c>
      <c r="C269" s="42" t="s">
        <v>1748</v>
      </c>
      <c r="D269" s="159" t="s">
        <v>2516</v>
      </c>
      <c r="E269" s="159" t="s">
        <v>2169</v>
      </c>
      <c r="F269" s="42" t="s">
        <v>2517</v>
      </c>
      <c r="G269" s="159" t="s">
        <v>1842</v>
      </c>
      <c r="H269" s="159" t="s">
        <v>2171</v>
      </c>
      <c r="I269" s="159" t="s">
        <v>1788</v>
      </c>
      <c r="J269" s="42" t="s">
        <v>3251</v>
      </c>
      <c r="K269" s="42" t="s">
        <v>3251</v>
      </c>
      <c r="L269" s="159" t="s">
        <v>2173</v>
      </c>
      <c r="M269" s="159" t="s">
        <v>3252</v>
      </c>
      <c r="N269" s="161"/>
      <c r="O269" s="161"/>
      <c r="P269" s="161"/>
    </row>
    <row r="270" customFormat="false" ht="27" hidden="false" customHeight="true" outlineLevel="0" collapsed="false">
      <c r="A270" s="159" t="s">
        <v>3253</v>
      </c>
      <c r="B270" s="160" t="s">
        <v>3254</v>
      </c>
      <c r="C270" s="42" t="s">
        <v>1748</v>
      </c>
      <c r="D270" s="159" t="s">
        <v>2516</v>
      </c>
      <c r="E270" s="159" t="s">
        <v>2169</v>
      </c>
      <c r="F270" s="42" t="s">
        <v>2517</v>
      </c>
      <c r="G270" s="159" t="s">
        <v>1842</v>
      </c>
      <c r="H270" s="159" t="s">
        <v>2171</v>
      </c>
      <c r="I270" s="159" t="s">
        <v>1788</v>
      </c>
      <c r="J270" s="42" t="s">
        <v>3255</v>
      </c>
      <c r="K270" s="42" t="s">
        <v>3255</v>
      </c>
      <c r="L270" s="159" t="s">
        <v>2173</v>
      </c>
      <c r="M270" s="159" t="s">
        <v>3256</v>
      </c>
      <c r="N270" s="161"/>
      <c r="O270" s="161"/>
      <c r="P270" s="161"/>
    </row>
    <row r="271" customFormat="false" ht="15" hidden="false" customHeight="true" outlineLevel="0" collapsed="false">
      <c r="A271" s="159" t="s">
        <v>3257</v>
      </c>
      <c r="B271" s="160" t="s">
        <v>3258</v>
      </c>
      <c r="C271" s="42" t="s">
        <v>1742</v>
      </c>
      <c r="D271" s="159" t="s">
        <v>2584</v>
      </c>
      <c r="E271" s="159" t="s">
        <v>2169</v>
      </c>
      <c r="F271" s="42" t="s">
        <v>2585</v>
      </c>
      <c r="G271" s="159" t="s">
        <v>1842</v>
      </c>
      <c r="H271" s="159" t="s">
        <v>2171</v>
      </c>
      <c r="I271" s="159" t="s">
        <v>1788</v>
      </c>
      <c r="J271" s="42" t="s">
        <v>3259</v>
      </c>
      <c r="K271" s="42" t="s">
        <v>3259</v>
      </c>
      <c r="L271" s="159" t="s">
        <v>2173</v>
      </c>
      <c r="M271" s="159" t="s">
        <v>3260</v>
      </c>
      <c r="N271" s="161"/>
      <c r="O271" s="161"/>
      <c r="P271" s="161"/>
    </row>
    <row r="272" customFormat="false" ht="15" hidden="false" customHeight="true" outlineLevel="0" collapsed="false">
      <c r="A272" s="159" t="s">
        <v>3261</v>
      </c>
      <c r="B272" s="160" t="s">
        <v>3262</v>
      </c>
      <c r="C272" s="42" t="s">
        <v>1742</v>
      </c>
      <c r="D272" s="159" t="s">
        <v>2584</v>
      </c>
      <c r="E272" s="159" t="s">
        <v>2169</v>
      </c>
      <c r="F272" s="42" t="s">
        <v>2585</v>
      </c>
      <c r="G272" s="159" t="s">
        <v>1842</v>
      </c>
      <c r="H272" s="159" t="s">
        <v>2171</v>
      </c>
      <c r="I272" s="159" t="s">
        <v>1788</v>
      </c>
      <c r="J272" s="42" t="s">
        <v>3263</v>
      </c>
      <c r="K272" s="42" t="s">
        <v>3263</v>
      </c>
      <c r="L272" s="159" t="s">
        <v>2173</v>
      </c>
      <c r="M272" s="159" t="s">
        <v>3264</v>
      </c>
      <c r="N272" s="161"/>
      <c r="O272" s="161"/>
      <c r="P272" s="161"/>
    </row>
    <row r="273" customFormat="false" ht="15" hidden="false" customHeight="true" outlineLevel="0" collapsed="false">
      <c r="A273" s="159" t="s">
        <v>3265</v>
      </c>
      <c r="B273" s="160" t="s">
        <v>3266</v>
      </c>
      <c r="C273" s="42" t="s">
        <v>1742</v>
      </c>
      <c r="D273" s="159" t="s">
        <v>2584</v>
      </c>
      <c r="E273" s="159" t="s">
        <v>2169</v>
      </c>
      <c r="F273" s="42" t="s">
        <v>2585</v>
      </c>
      <c r="G273" s="159" t="s">
        <v>1842</v>
      </c>
      <c r="H273" s="159" t="s">
        <v>2171</v>
      </c>
      <c r="I273" s="159" t="s">
        <v>1788</v>
      </c>
      <c r="J273" s="42" t="s">
        <v>3267</v>
      </c>
      <c r="K273" s="42" t="s">
        <v>3267</v>
      </c>
      <c r="L273" s="159" t="s">
        <v>2173</v>
      </c>
      <c r="M273" s="159" t="s">
        <v>3268</v>
      </c>
      <c r="N273" s="161"/>
      <c r="O273" s="161"/>
      <c r="P273" s="161"/>
    </row>
    <row r="274" customFormat="false" ht="15" hidden="false" customHeight="true" outlineLevel="0" collapsed="false">
      <c r="A274" s="159" t="s">
        <v>3269</v>
      </c>
      <c r="B274" s="160" t="s">
        <v>3270</v>
      </c>
      <c r="C274" s="42" t="s">
        <v>1742</v>
      </c>
      <c r="D274" s="159" t="s">
        <v>2584</v>
      </c>
      <c r="E274" s="159" t="s">
        <v>2169</v>
      </c>
      <c r="F274" s="42" t="s">
        <v>2585</v>
      </c>
      <c r="G274" s="159" t="s">
        <v>1842</v>
      </c>
      <c r="H274" s="159" t="s">
        <v>2171</v>
      </c>
      <c r="I274" s="159" t="s">
        <v>1788</v>
      </c>
      <c r="J274" s="42" t="s">
        <v>3271</v>
      </c>
      <c r="K274" s="42" t="s">
        <v>3271</v>
      </c>
      <c r="L274" s="159" t="s">
        <v>2173</v>
      </c>
      <c r="M274" s="159" t="s">
        <v>3272</v>
      </c>
      <c r="N274" s="161"/>
      <c r="O274" s="161"/>
      <c r="P274" s="161"/>
    </row>
    <row r="275" customFormat="false" ht="27" hidden="false" customHeight="true" outlineLevel="0" collapsed="false">
      <c r="A275" s="159" t="s">
        <v>3273</v>
      </c>
      <c r="B275" s="160" t="s">
        <v>3274</v>
      </c>
      <c r="C275" s="42" t="s">
        <v>1748</v>
      </c>
      <c r="D275" s="159" t="s">
        <v>2516</v>
      </c>
      <c r="E275" s="159" t="s">
        <v>2169</v>
      </c>
      <c r="F275" s="42" t="s">
        <v>2517</v>
      </c>
      <c r="G275" s="159" t="s">
        <v>1842</v>
      </c>
      <c r="H275" s="159" t="s">
        <v>2171</v>
      </c>
      <c r="I275" s="159" t="s">
        <v>1788</v>
      </c>
      <c r="J275" s="42" t="s">
        <v>3275</v>
      </c>
      <c r="K275" s="42" t="s">
        <v>3275</v>
      </c>
      <c r="L275" s="159" t="s">
        <v>2173</v>
      </c>
      <c r="M275" s="159" t="s">
        <v>3276</v>
      </c>
      <c r="N275" s="161"/>
      <c r="O275" s="161"/>
      <c r="P275" s="161"/>
    </row>
    <row r="276" customFormat="false" ht="15" hidden="false" customHeight="true" outlineLevel="0" collapsed="false">
      <c r="A276" s="159" t="s">
        <v>3277</v>
      </c>
      <c r="B276" s="160" t="s">
        <v>3278</v>
      </c>
      <c r="C276" s="42" t="s">
        <v>1745</v>
      </c>
      <c r="D276" s="159" t="s">
        <v>2985</v>
      </c>
      <c r="E276" s="159" t="s">
        <v>2169</v>
      </c>
      <c r="F276" s="42" t="s">
        <v>2986</v>
      </c>
      <c r="G276" s="159" t="s">
        <v>1842</v>
      </c>
      <c r="H276" s="159" t="s">
        <v>2171</v>
      </c>
      <c r="I276" s="159" t="s">
        <v>1788</v>
      </c>
      <c r="J276" s="42" t="s">
        <v>3279</v>
      </c>
      <c r="K276" s="42" t="s">
        <v>3279</v>
      </c>
      <c r="L276" s="159" t="s">
        <v>2173</v>
      </c>
      <c r="M276" s="159" t="s">
        <v>3280</v>
      </c>
      <c r="N276" s="161"/>
      <c r="O276" s="161"/>
      <c r="P276" s="161"/>
    </row>
    <row r="277" customFormat="false" ht="15" hidden="false" customHeight="true" outlineLevel="0" collapsed="false">
      <c r="A277" s="159" t="s">
        <v>3281</v>
      </c>
      <c r="B277" s="160" t="s">
        <v>3282</v>
      </c>
      <c r="C277" s="42" t="s">
        <v>1745</v>
      </c>
      <c r="D277" s="159" t="s">
        <v>2985</v>
      </c>
      <c r="E277" s="159" t="s">
        <v>2169</v>
      </c>
      <c r="F277" s="42" t="s">
        <v>2986</v>
      </c>
      <c r="G277" s="159" t="s">
        <v>1842</v>
      </c>
      <c r="H277" s="159" t="s">
        <v>2171</v>
      </c>
      <c r="I277" s="159" t="s">
        <v>1788</v>
      </c>
      <c r="J277" s="42" t="s">
        <v>3283</v>
      </c>
      <c r="K277" s="42" t="s">
        <v>3283</v>
      </c>
      <c r="L277" s="159" t="s">
        <v>2173</v>
      </c>
      <c r="M277" s="159" t="s">
        <v>3284</v>
      </c>
      <c r="N277" s="161"/>
      <c r="O277" s="161"/>
      <c r="P277" s="161"/>
    </row>
    <row r="278" customFormat="false" ht="27" hidden="false" customHeight="true" outlineLevel="0" collapsed="false">
      <c r="A278" s="159" t="s">
        <v>3285</v>
      </c>
      <c r="B278" s="160" t="s">
        <v>3286</v>
      </c>
      <c r="C278" s="42" t="s">
        <v>1745</v>
      </c>
      <c r="D278" s="159" t="s">
        <v>2538</v>
      </c>
      <c r="E278" s="159" t="s">
        <v>2169</v>
      </c>
      <c r="F278" s="42" t="s">
        <v>2539</v>
      </c>
      <c r="G278" s="159" t="s">
        <v>1842</v>
      </c>
      <c r="H278" s="159" t="s">
        <v>2171</v>
      </c>
      <c r="I278" s="159" t="s">
        <v>1788</v>
      </c>
      <c r="J278" s="42" t="s">
        <v>3287</v>
      </c>
      <c r="K278" s="42" t="s">
        <v>3287</v>
      </c>
      <c r="L278" s="159" t="s">
        <v>2173</v>
      </c>
      <c r="M278" s="159" t="s">
        <v>3288</v>
      </c>
      <c r="N278" s="161"/>
      <c r="O278" s="161"/>
      <c r="P278" s="161"/>
    </row>
    <row r="279" customFormat="false" ht="27" hidden="false" customHeight="true" outlineLevel="0" collapsed="false">
      <c r="A279" s="159" t="s">
        <v>3289</v>
      </c>
      <c r="B279" s="160" t="s">
        <v>3290</v>
      </c>
      <c r="C279" s="42" t="s">
        <v>1745</v>
      </c>
      <c r="D279" s="159" t="s">
        <v>2538</v>
      </c>
      <c r="E279" s="159" t="s">
        <v>2169</v>
      </c>
      <c r="F279" s="42" t="s">
        <v>2539</v>
      </c>
      <c r="G279" s="159" t="s">
        <v>1842</v>
      </c>
      <c r="H279" s="159" t="s">
        <v>2171</v>
      </c>
      <c r="I279" s="159" t="s">
        <v>1788</v>
      </c>
      <c r="J279" s="42" t="s">
        <v>3291</v>
      </c>
      <c r="K279" s="42" t="s">
        <v>3291</v>
      </c>
      <c r="L279" s="159" t="s">
        <v>2173</v>
      </c>
      <c r="M279" s="159" t="s">
        <v>3292</v>
      </c>
      <c r="N279" s="161"/>
      <c r="O279" s="161"/>
      <c r="P279" s="161"/>
    </row>
    <row r="280" customFormat="false" ht="27" hidden="false" customHeight="true" outlineLevel="0" collapsed="false">
      <c r="A280" s="159" t="s">
        <v>3293</v>
      </c>
      <c r="B280" s="160" t="s">
        <v>3294</v>
      </c>
      <c r="C280" s="42" t="s">
        <v>1745</v>
      </c>
      <c r="D280" s="159" t="s">
        <v>2538</v>
      </c>
      <c r="E280" s="159" t="s">
        <v>2169</v>
      </c>
      <c r="F280" s="42" t="s">
        <v>2539</v>
      </c>
      <c r="G280" s="159" t="s">
        <v>1842</v>
      </c>
      <c r="H280" s="159" t="s">
        <v>2171</v>
      </c>
      <c r="I280" s="159" t="s">
        <v>1788</v>
      </c>
      <c r="J280" s="42" t="s">
        <v>3295</v>
      </c>
      <c r="K280" s="42" t="s">
        <v>3295</v>
      </c>
      <c r="L280" s="159" t="s">
        <v>2173</v>
      </c>
      <c r="M280" s="159" t="s">
        <v>3296</v>
      </c>
      <c r="N280" s="161"/>
      <c r="O280" s="161"/>
      <c r="P280" s="161"/>
    </row>
    <row r="281" customFormat="false" ht="27" hidden="false" customHeight="true" outlineLevel="0" collapsed="false">
      <c r="A281" s="159" t="s">
        <v>3297</v>
      </c>
      <c r="B281" s="160" t="s">
        <v>3298</v>
      </c>
      <c r="C281" s="42" t="s">
        <v>1745</v>
      </c>
      <c r="D281" s="159" t="s">
        <v>2538</v>
      </c>
      <c r="E281" s="159" t="s">
        <v>2169</v>
      </c>
      <c r="F281" s="42" t="s">
        <v>2539</v>
      </c>
      <c r="G281" s="159" t="s">
        <v>1842</v>
      </c>
      <c r="H281" s="159" t="s">
        <v>2171</v>
      </c>
      <c r="I281" s="159" t="s">
        <v>1788</v>
      </c>
      <c r="J281" s="42" t="s">
        <v>3299</v>
      </c>
      <c r="K281" s="42" t="s">
        <v>3299</v>
      </c>
      <c r="L281" s="159" t="s">
        <v>2173</v>
      </c>
      <c r="M281" s="159" t="s">
        <v>3300</v>
      </c>
      <c r="N281" s="161"/>
      <c r="O281" s="161"/>
      <c r="P281" s="161"/>
    </row>
    <row r="282" customFormat="false" ht="27" hidden="false" customHeight="true" outlineLevel="0" collapsed="false">
      <c r="A282" s="159" t="s">
        <v>3301</v>
      </c>
      <c r="B282" s="160" t="s">
        <v>3302</v>
      </c>
      <c r="C282" s="42" t="s">
        <v>1757</v>
      </c>
      <c r="D282" s="159" t="s">
        <v>2494</v>
      </c>
      <c r="E282" s="159" t="s">
        <v>2169</v>
      </c>
      <c r="F282" s="42" t="s">
        <v>2496</v>
      </c>
      <c r="G282" s="159" t="s">
        <v>1842</v>
      </c>
      <c r="H282" s="159" t="s">
        <v>2171</v>
      </c>
      <c r="I282" s="159" t="s">
        <v>1788</v>
      </c>
      <c r="J282" s="42" t="s">
        <v>3303</v>
      </c>
      <c r="K282" s="42" t="s">
        <v>3303</v>
      </c>
      <c r="L282" s="159" t="s">
        <v>2173</v>
      </c>
      <c r="M282" s="159" t="s">
        <v>3304</v>
      </c>
      <c r="N282" s="161"/>
      <c r="O282" s="161"/>
      <c r="P282" s="161"/>
    </row>
    <row r="283" customFormat="false" ht="27" hidden="false" customHeight="true" outlineLevel="0" collapsed="false">
      <c r="A283" s="159" t="s">
        <v>3305</v>
      </c>
      <c r="B283" s="160" t="s">
        <v>3306</v>
      </c>
      <c r="C283" s="42" t="s">
        <v>1757</v>
      </c>
      <c r="D283" s="159" t="s">
        <v>2494</v>
      </c>
      <c r="E283" s="159" t="s">
        <v>2169</v>
      </c>
      <c r="F283" s="42" t="s">
        <v>2496</v>
      </c>
      <c r="G283" s="159" t="s">
        <v>1842</v>
      </c>
      <c r="H283" s="159" t="s">
        <v>2171</v>
      </c>
      <c r="I283" s="159" t="s">
        <v>1788</v>
      </c>
      <c r="J283" s="42" t="s">
        <v>3307</v>
      </c>
      <c r="K283" s="42" t="s">
        <v>3307</v>
      </c>
      <c r="L283" s="159" t="s">
        <v>2173</v>
      </c>
      <c r="M283" s="159" t="s">
        <v>3308</v>
      </c>
      <c r="N283" s="161"/>
      <c r="O283" s="161"/>
      <c r="P283" s="161"/>
    </row>
    <row r="284" customFormat="false" ht="27" hidden="false" customHeight="true" outlineLevel="0" collapsed="false">
      <c r="A284" s="159" t="s">
        <v>3309</v>
      </c>
      <c r="B284" s="160" t="s">
        <v>3310</v>
      </c>
      <c r="C284" s="42" t="s">
        <v>1745</v>
      </c>
      <c r="D284" s="159" t="s">
        <v>3311</v>
      </c>
      <c r="E284" s="159" t="s">
        <v>2169</v>
      </c>
      <c r="F284" s="42" t="s">
        <v>3312</v>
      </c>
      <c r="G284" s="159" t="s">
        <v>1842</v>
      </c>
      <c r="H284" s="159" t="s">
        <v>2171</v>
      </c>
      <c r="I284" s="159" t="s">
        <v>1788</v>
      </c>
      <c r="J284" s="42" t="s">
        <v>3313</v>
      </c>
      <c r="K284" s="42" t="s">
        <v>3313</v>
      </c>
      <c r="L284" s="159" t="s">
        <v>2173</v>
      </c>
      <c r="M284" s="159" t="s">
        <v>3314</v>
      </c>
      <c r="N284" s="161"/>
      <c r="O284" s="161"/>
      <c r="P284" s="161"/>
    </row>
    <row r="285" customFormat="false" ht="27" hidden="false" customHeight="true" outlineLevel="0" collapsed="false">
      <c r="A285" s="159" t="s">
        <v>3315</v>
      </c>
      <c r="B285" s="160" t="s">
        <v>3316</v>
      </c>
      <c r="C285" s="42" t="s">
        <v>1738</v>
      </c>
      <c r="D285" s="159" t="s">
        <v>2548</v>
      </c>
      <c r="E285" s="159" t="s">
        <v>2169</v>
      </c>
      <c r="F285" s="42" t="s">
        <v>2549</v>
      </c>
      <c r="G285" s="159" t="s">
        <v>1842</v>
      </c>
      <c r="H285" s="159" t="s">
        <v>2171</v>
      </c>
      <c r="I285" s="159" t="s">
        <v>1788</v>
      </c>
      <c r="J285" s="42" t="s">
        <v>3317</v>
      </c>
      <c r="K285" s="42" t="s">
        <v>3317</v>
      </c>
      <c r="L285" s="159" t="s">
        <v>2173</v>
      </c>
      <c r="M285" s="159" t="s">
        <v>3318</v>
      </c>
      <c r="N285" s="161"/>
      <c r="O285" s="161"/>
      <c r="P285" s="161"/>
    </row>
    <row r="286" customFormat="false" ht="27" hidden="false" customHeight="true" outlineLevel="0" collapsed="false">
      <c r="A286" s="159" t="s">
        <v>3319</v>
      </c>
      <c r="B286" s="160" t="s">
        <v>3320</v>
      </c>
      <c r="C286" s="42" t="s">
        <v>1754</v>
      </c>
      <c r="D286" s="159" t="s">
        <v>2554</v>
      </c>
      <c r="E286" s="159" t="s">
        <v>2169</v>
      </c>
      <c r="F286" s="42" t="s">
        <v>2555</v>
      </c>
      <c r="G286" s="159" t="s">
        <v>1842</v>
      </c>
      <c r="H286" s="159" t="s">
        <v>2171</v>
      </c>
      <c r="I286" s="159" t="s">
        <v>1788</v>
      </c>
      <c r="J286" s="42" t="s">
        <v>3321</v>
      </c>
      <c r="K286" s="42" t="s">
        <v>3321</v>
      </c>
      <c r="L286" s="159" t="s">
        <v>2173</v>
      </c>
      <c r="M286" s="159" t="s">
        <v>3322</v>
      </c>
      <c r="N286" s="161"/>
      <c r="O286" s="161"/>
      <c r="P286" s="161"/>
    </row>
    <row r="287" customFormat="false" ht="27" hidden="false" customHeight="true" outlineLevel="0" collapsed="false">
      <c r="A287" s="159" t="s">
        <v>3323</v>
      </c>
      <c r="B287" s="160" t="s">
        <v>3324</v>
      </c>
      <c r="C287" s="42" t="s">
        <v>1754</v>
      </c>
      <c r="D287" s="159" t="s">
        <v>2554</v>
      </c>
      <c r="E287" s="159" t="s">
        <v>2169</v>
      </c>
      <c r="F287" s="42" t="s">
        <v>2555</v>
      </c>
      <c r="G287" s="159" t="s">
        <v>1842</v>
      </c>
      <c r="H287" s="159" t="s">
        <v>2171</v>
      </c>
      <c r="I287" s="159" t="s">
        <v>1788</v>
      </c>
      <c r="J287" s="42" t="s">
        <v>3325</v>
      </c>
      <c r="K287" s="42" t="s">
        <v>3325</v>
      </c>
      <c r="L287" s="159" t="s">
        <v>2173</v>
      </c>
      <c r="M287" s="159" t="s">
        <v>3326</v>
      </c>
      <c r="N287" s="161"/>
      <c r="O287" s="161"/>
      <c r="P287" s="161"/>
    </row>
    <row r="288" customFormat="false" ht="27" hidden="false" customHeight="true" outlineLevel="0" collapsed="false">
      <c r="A288" s="159" t="s">
        <v>3327</v>
      </c>
      <c r="B288" s="160" t="s">
        <v>3328</v>
      </c>
      <c r="C288" s="42" t="s">
        <v>1754</v>
      </c>
      <c r="D288" s="159" t="s">
        <v>2554</v>
      </c>
      <c r="E288" s="159" t="s">
        <v>2169</v>
      </c>
      <c r="F288" s="42" t="s">
        <v>2555</v>
      </c>
      <c r="G288" s="159" t="s">
        <v>1842</v>
      </c>
      <c r="H288" s="159" t="s">
        <v>2171</v>
      </c>
      <c r="I288" s="159" t="s">
        <v>1788</v>
      </c>
      <c r="J288" s="42" t="s">
        <v>3329</v>
      </c>
      <c r="K288" s="42" t="s">
        <v>3329</v>
      </c>
      <c r="L288" s="159" t="s">
        <v>2173</v>
      </c>
      <c r="M288" s="159" t="s">
        <v>3330</v>
      </c>
      <c r="N288" s="161"/>
      <c r="O288" s="161"/>
      <c r="P288" s="161"/>
    </row>
    <row r="289" customFormat="false" ht="27" hidden="false" customHeight="true" outlineLevel="0" collapsed="false">
      <c r="A289" s="159" t="s">
        <v>3331</v>
      </c>
      <c r="B289" s="160" t="s">
        <v>3332</v>
      </c>
      <c r="C289" s="42" t="s">
        <v>1754</v>
      </c>
      <c r="D289" s="159" t="s">
        <v>2554</v>
      </c>
      <c r="E289" s="159" t="s">
        <v>2169</v>
      </c>
      <c r="F289" s="42" t="s">
        <v>2555</v>
      </c>
      <c r="G289" s="159" t="s">
        <v>1842</v>
      </c>
      <c r="H289" s="159" t="s">
        <v>2171</v>
      </c>
      <c r="I289" s="159" t="s">
        <v>1788</v>
      </c>
      <c r="J289" s="42" t="s">
        <v>3333</v>
      </c>
      <c r="K289" s="42" t="s">
        <v>3333</v>
      </c>
      <c r="L289" s="159" t="s">
        <v>2173</v>
      </c>
      <c r="M289" s="159" t="s">
        <v>3334</v>
      </c>
      <c r="N289" s="161"/>
      <c r="O289" s="161"/>
      <c r="P289" s="161"/>
    </row>
    <row r="290" customFormat="false" ht="27" hidden="false" customHeight="true" outlineLevel="0" collapsed="false">
      <c r="A290" s="159" t="s">
        <v>3335</v>
      </c>
      <c r="B290" s="160" t="s">
        <v>3336</v>
      </c>
      <c r="C290" s="42" t="s">
        <v>1754</v>
      </c>
      <c r="D290" s="159" t="s">
        <v>2927</v>
      </c>
      <c r="E290" s="159" t="s">
        <v>2169</v>
      </c>
      <c r="F290" s="42" t="s">
        <v>2928</v>
      </c>
      <c r="G290" s="159" t="s">
        <v>1842</v>
      </c>
      <c r="H290" s="159" t="s">
        <v>2171</v>
      </c>
      <c r="I290" s="159" t="s">
        <v>1788</v>
      </c>
      <c r="J290" s="42" t="s">
        <v>3337</v>
      </c>
      <c r="K290" s="42" t="s">
        <v>3337</v>
      </c>
      <c r="L290" s="159" t="s">
        <v>2173</v>
      </c>
      <c r="M290" s="159" t="s">
        <v>3338</v>
      </c>
      <c r="N290" s="161"/>
      <c r="O290" s="161"/>
      <c r="P290" s="161"/>
    </row>
    <row r="291" customFormat="false" ht="27" hidden="false" customHeight="true" outlineLevel="0" collapsed="false">
      <c r="A291" s="159" t="s">
        <v>3339</v>
      </c>
      <c r="B291" s="160" t="s">
        <v>3340</v>
      </c>
      <c r="C291" s="42" t="s">
        <v>1738</v>
      </c>
      <c r="D291" s="159" t="s">
        <v>2528</v>
      </c>
      <c r="E291" s="159" t="s">
        <v>2169</v>
      </c>
      <c r="F291" s="42" t="s">
        <v>2529</v>
      </c>
      <c r="G291" s="159" t="s">
        <v>1842</v>
      </c>
      <c r="H291" s="159" t="s">
        <v>2171</v>
      </c>
      <c r="I291" s="159" t="s">
        <v>1788</v>
      </c>
      <c r="J291" s="42" t="s">
        <v>3341</v>
      </c>
      <c r="K291" s="42" t="s">
        <v>3341</v>
      </c>
      <c r="L291" s="159" t="s">
        <v>2173</v>
      </c>
      <c r="M291" s="159" t="s">
        <v>3342</v>
      </c>
      <c r="N291" s="161"/>
      <c r="O291" s="161"/>
      <c r="P291" s="161"/>
    </row>
    <row r="292" customFormat="false" ht="15" hidden="false" customHeight="true" outlineLevel="0" collapsed="false">
      <c r="A292" s="159" t="s">
        <v>3343</v>
      </c>
      <c r="B292" s="160" t="s">
        <v>3344</v>
      </c>
      <c r="C292" s="42" t="s">
        <v>1742</v>
      </c>
      <c r="D292" s="159" t="s">
        <v>2584</v>
      </c>
      <c r="E292" s="159" t="s">
        <v>2169</v>
      </c>
      <c r="F292" s="42" t="s">
        <v>2585</v>
      </c>
      <c r="G292" s="159" t="s">
        <v>1842</v>
      </c>
      <c r="H292" s="159" t="s">
        <v>2171</v>
      </c>
      <c r="I292" s="159" t="s">
        <v>1788</v>
      </c>
      <c r="J292" s="42" t="s">
        <v>3345</v>
      </c>
      <c r="K292" s="42" t="s">
        <v>3345</v>
      </c>
      <c r="L292" s="159" t="s">
        <v>2173</v>
      </c>
      <c r="M292" s="159" t="s">
        <v>3346</v>
      </c>
      <c r="N292" s="161"/>
      <c r="O292" s="161"/>
      <c r="P292" s="161"/>
    </row>
    <row r="293" customFormat="false" ht="27" hidden="false" customHeight="true" outlineLevel="0" collapsed="false">
      <c r="A293" s="159" t="s">
        <v>3347</v>
      </c>
      <c r="B293" s="160" t="s">
        <v>3348</v>
      </c>
      <c r="C293" s="42" t="s">
        <v>1738</v>
      </c>
      <c r="D293" s="159" t="s">
        <v>2979</v>
      </c>
      <c r="E293" s="159" t="s">
        <v>2169</v>
      </c>
      <c r="F293" s="42" t="s">
        <v>2980</v>
      </c>
      <c r="G293" s="159" t="s">
        <v>1842</v>
      </c>
      <c r="H293" s="159" t="s">
        <v>2171</v>
      </c>
      <c r="I293" s="159" t="s">
        <v>1788</v>
      </c>
      <c r="J293" s="42" t="s">
        <v>3349</v>
      </c>
      <c r="K293" s="42" t="s">
        <v>3349</v>
      </c>
      <c r="L293" s="159" t="s">
        <v>2173</v>
      </c>
      <c r="M293" s="159" t="s">
        <v>3350</v>
      </c>
      <c r="N293" s="161"/>
      <c r="O293" s="161"/>
      <c r="P293" s="161"/>
    </row>
    <row r="294" customFormat="false" ht="27" hidden="false" customHeight="true" outlineLevel="0" collapsed="false">
      <c r="A294" s="159" t="s">
        <v>3351</v>
      </c>
      <c r="B294" s="160" t="s">
        <v>3352</v>
      </c>
      <c r="C294" s="42" t="s">
        <v>1757</v>
      </c>
      <c r="D294" s="159" t="s">
        <v>2494</v>
      </c>
      <c r="E294" s="159" t="s">
        <v>2169</v>
      </c>
      <c r="F294" s="42" t="s">
        <v>2496</v>
      </c>
      <c r="G294" s="159" t="s">
        <v>1842</v>
      </c>
      <c r="H294" s="159" t="s">
        <v>2171</v>
      </c>
      <c r="I294" s="159" t="s">
        <v>1788</v>
      </c>
      <c r="J294" s="42" t="s">
        <v>3353</v>
      </c>
      <c r="K294" s="42" t="s">
        <v>3353</v>
      </c>
      <c r="L294" s="159" t="s">
        <v>2173</v>
      </c>
      <c r="M294" s="159" t="s">
        <v>3354</v>
      </c>
      <c r="N294" s="161"/>
      <c r="O294" s="161"/>
      <c r="P294" s="161"/>
    </row>
    <row r="295" customFormat="false" ht="27" hidden="false" customHeight="true" outlineLevel="0" collapsed="false">
      <c r="A295" s="159" t="s">
        <v>3355</v>
      </c>
      <c r="B295" s="160" t="s">
        <v>3356</v>
      </c>
      <c r="C295" s="42" t="s">
        <v>1757</v>
      </c>
      <c r="D295" s="159" t="s">
        <v>2494</v>
      </c>
      <c r="E295" s="159" t="s">
        <v>2495</v>
      </c>
      <c r="F295" s="42" t="s">
        <v>2496</v>
      </c>
      <c r="G295" s="159" t="s">
        <v>1842</v>
      </c>
      <c r="H295" s="159" t="s">
        <v>2144</v>
      </c>
      <c r="I295" s="159" t="s">
        <v>1788</v>
      </c>
      <c r="J295" s="42" t="s">
        <v>3357</v>
      </c>
      <c r="K295" s="42" t="s">
        <v>3357</v>
      </c>
      <c r="L295" s="159" t="s">
        <v>2498</v>
      </c>
      <c r="M295" s="159" t="s">
        <v>3358</v>
      </c>
      <c r="N295" s="161"/>
      <c r="O295" s="161"/>
      <c r="P295" s="161"/>
    </row>
    <row r="296" customFormat="false" ht="27" hidden="false" customHeight="true" outlineLevel="0" collapsed="false">
      <c r="A296" s="159" t="s">
        <v>3359</v>
      </c>
      <c r="B296" s="160" t="s">
        <v>3360</v>
      </c>
      <c r="C296" s="42" t="s">
        <v>1757</v>
      </c>
      <c r="D296" s="159" t="s">
        <v>2494</v>
      </c>
      <c r="E296" s="159" t="s">
        <v>2495</v>
      </c>
      <c r="F296" s="42" t="s">
        <v>2496</v>
      </c>
      <c r="G296" s="159" t="s">
        <v>1842</v>
      </c>
      <c r="H296" s="159" t="s">
        <v>2144</v>
      </c>
      <c r="I296" s="159" t="s">
        <v>1788</v>
      </c>
      <c r="J296" s="42" t="s">
        <v>3361</v>
      </c>
      <c r="K296" s="42" t="s">
        <v>3361</v>
      </c>
      <c r="L296" s="159" t="s">
        <v>2498</v>
      </c>
      <c r="M296" s="159" t="s">
        <v>3362</v>
      </c>
      <c r="N296" s="161"/>
      <c r="O296" s="161"/>
      <c r="P296" s="161"/>
    </row>
    <row r="297" customFormat="false" ht="27" hidden="false" customHeight="true" outlineLevel="0" collapsed="false">
      <c r="A297" s="159" t="s">
        <v>3363</v>
      </c>
      <c r="B297" s="160" t="s">
        <v>3364</v>
      </c>
      <c r="C297" s="42" t="s">
        <v>1757</v>
      </c>
      <c r="D297" s="159" t="s">
        <v>2494</v>
      </c>
      <c r="E297" s="159" t="s">
        <v>2495</v>
      </c>
      <c r="F297" s="42" t="s">
        <v>2496</v>
      </c>
      <c r="G297" s="159" t="s">
        <v>1842</v>
      </c>
      <c r="H297" s="159" t="s">
        <v>2144</v>
      </c>
      <c r="I297" s="159" t="s">
        <v>1788</v>
      </c>
      <c r="J297" s="42" t="s">
        <v>3365</v>
      </c>
      <c r="K297" s="42" t="s">
        <v>3365</v>
      </c>
      <c r="L297" s="159" t="s">
        <v>2498</v>
      </c>
      <c r="M297" s="159" t="s">
        <v>3366</v>
      </c>
      <c r="N297" s="161"/>
      <c r="O297" s="161"/>
      <c r="P297" s="161"/>
    </row>
    <row r="298" customFormat="false" ht="27" hidden="false" customHeight="true" outlineLevel="0" collapsed="false">
      <c r="A298" s="159" t="s">
        <v>3367</v>
      </c>
      <c r="B298" s="160" t="s">
        <v>3368</v>
      </c>
      <c r="C298" s="42" t="s">
        <v>1757</v>
      </c>
      <c r="D298" s="159" t="s">
        <v>2494</v>
      </c>
      <c r="E298" s="159" t="s">
        <v>2495</v>
      </c>
      <c r="F298" s="42" t="s">
        <v>2496</v>
      </c>
      <c r="G298" s="159" t="s">
        <v>1842</v>
      </c>
      <c r="H298" s="159" t="s">
        <v>2144</v>
      </c>
      <c r="I298" s="159" t="s">
        <v>1788</v>
      </c>
      <c r="J298" s="42" t="s">
        <v>3369</v>
      </c>
      <c r="K298" s="42" t="s">
        <v>3369</v>
      </c>
      <c r="L298" s="159" t="s">
        <v>2498</v>
      </c>
      <c r="M298" s="159" t="s">
        <v>3370</v>
      </c>
      <c r="N298" s="161"/>
      <c r="O298" s="161"/>
      <c r="P298" s="161"/>
    </row>
    <row r="299" customFormat="false" ht="27" hidden="false" customHeight="true" outlineLevel="0" collapsed="false">
      <c r="A299" s="159" t="s">
        <v>3371</v>
      </c>
      <c r="B299" s="160" t="s">
        <v>3372</v>
      </c>
      <c r="C299" s="42" t="s">
        <v>1757</v>
      </c>
      <c r="D299" s="159" t="s">
        <v>2494</v>
      </c>
      <c r="E299" s="159" t="s">
        <v>2495</v>
      </c>
      <c r="F299" s="42" t="s">
        <v>2496</v>
      </c>
      <c r="G299" s="159" t="s">
        <v>1842</v>
      </c>
      <c r="H299" s="159" t="s">
        <v>2144</v>
      </c>
      <c r="I299" s="159" t="s">
        <v>1788</v>
      </c>
      <c r="J299" s="42" t="s">
        <v>3373</v>
      </c>
      <c r="K299" s="42" t="s">
        <v>3373</v>
      </c>
      <c r="L299" s="159" t="s">
        <v>2498</v>
      </c>
      <c r="M299" s="159" t="s">
        <v>3374</v>
      </c>
      <c r="N299" s="161"/>
      <c r="O299" s="161"/>
      <c r="P299" s="161"/>
    </row>
    <row r="300" customFormat="false" ht="27" hidden="false" customHeight="true" outlineLevel="0" collapsed="false">
      <c r="A300" s="159" t="s">
        <v>3375</v>
      </c>
      <c r="B300" s="160" t="s">
        <v>3376</v>
      </c>
      <c r="C300" s="42" t="s">
        <v>1757</v>
      </c>
      <c r="D300" s="159" t="s">
        <v>2494</v>
      </c>
      <c r="E300" s="159" t="s">
        <v>2495</v>
      </c>
      <c r="F300" s="42" t="s">
        <v>2496</v>
      </c>
      <c r="G300" s="159" t="s">
        <v>1842</v>
      </c>
      <c r="H300" s="159" t="s">
        <v>2144</v>
      </c>
      <c r="I300" s="159" t="s">
        <v>1788</v>
      </c>
      <c r="J300" s="42" t="s">
        <v>3377</v>
      </c>
      <c r="K300" s="42" t="s">
        <v>3377</v>
      </c>
      <c r="L300" s="159" t="s">
        <v>2498</v>
      </c>
      <c r="M300" s="159" t="s">
        <v>3378</v>
      </c>
      <c r="N300" s="161"/>
      <c r="O300" s="161"/>
      <c r="P300" s="161"/>
    </row>
    <row r="301" customFormat="false" ht="27" hidden="false" customHeight="true" outlineLevel="0" collapsed="false">
      <c r="A301" s="159" t="s">
        <v>3379</v>
      </c>
      <c r="B301" s="160" t="s">
        <v>3380</v>
      </c>
      <c r="C301" s="42" t="s">
        <v>1757</v>
      </c>
      <c r="D301" s="159" t="s">
        <v>2494</v>
      </c>
      <c r="E301" s="159" t="s">
        <v>2495</v>
      </c>
      <c r="F301" s="42" t="s">
        <v>2496</v>
      </c>
      <c r="G301" s="159" t="s">
        <v>1842</v>
      </c>
      <c r="H301" s="159" t="s">
        <v>2144</v>
      </c>
      <c r="I301" s="159" t="s">
        <v>1788</v>
      </c>
      <c r="J301" s="42" t="s">
        <v>3381</v>
      </c>
      <c r="K301" s="42" t="s">
        <v>3381</v>
      </c>
      <c r="L301" s="159" t="s">
        <v>2498</v>
      </c>
      <c r="M301" s="159" t="s">
        <v>3382</v>
      </c>
      <c r="N301" s="161"/>
      <c r="O301" s="161"/>
      <c r="P301" s="161"/>
    </row>
    <row r="302" customFormat="false" ht="27" hidden="false" customHeight="true" outlineLevel="0" collapsed="false">
      <c r="A302" s="159" t="s">
        <v>3383</v>
      </c>
      <c r="B302" s="160" t="s">
        <v>3384</v>
      </c>
      <c r="C302" s="42" t="s">
        <v>1757</v>
      </c>
      <c r="D302" s="159" t="s">
        <v>2494</v>
      </c>
      <c r="E302" s="159" t="s">
        <v>2495</v>
      </c>
      <c r="F302" s="42" t="s">
        <v>2496</v>
      </c>
      <c r="G302" s="159" t="s">
        <v>1842</v>
      </c>
      <c r="H302" s="159" t="s">
        <v>2144</v>
      </c>
      <c r="I302" s="159" t="s">
        <v>1788</v>
      </c>
      <c r="J302" s="42" t="s">
        <v>3385</v>
      </c>
      <c r="K302" s="42" t="s">
        <v>3385</v>
      </c>
      <c r="L302" s="159" t="s">
        <v>2498</v>
      </c>
      <c r="M302" s="159" t="s">
        <v>3386</v>
      </c>
      <c r="N302" s="161"/>
      <c r="O302" s="161"/>
      <c r="P302" s="161"/>
    </row>
    <row r="303" customFormat="false" ht="27" hidden="false" customHeight="true" outlineLevel="0" collapsed="false">
      <c r="A303" s="159" t="s">
        <v>3387</v>
      </c>
      <c r="B303" s="160" t="s">
        <v>3388</v>
      </c>
      <c r="C303" s="42" t="s">
        <v>1757</v>
      </c>
      <c r="D303" s="159" t="s">
        <v>2494</v>
      </c>
      <c r="E303" s="159" t="s">
        <v>2495</v>
      </c>
      <c r="F303" s="42" t="s">
        <v>2496</v>
      </c>
      <c r="G303" s="159" t="s">
        <v>1842</v>
      </c>
      <c r="H303" s="159" t="s">
        <v>2144</v>
      </c>
      <c r="I303" s="159" t="s">
        <v>1788</v>
      </c>
      <c r="J303" s="42" t="s">
        <v>3389</v>
      </c>
      <c r="K303" s="42" t="s">
        <v>3389</v>
      </c>
      <c r="L303" s="159" t="s">
        <v>2498</v>
      </c>
      <c r="M303" s="159" t="s">
        <v>3390</v>
      </c>
      <c r="N303" s="161"/>
      <c r="O303" s="161"/>
      <c r="P303" s="161"/>
    </row>
    <row r="304" customFormat="false" ht="27" hidden="false" customHeight="true" outlineLevel="0" collapsed="false">
      <c r="A304" s="159" t="s">
        <v>3391</v>
      </c>
      <c r="B304" s="160" t="s">
        <v>3392</v>
      </c>
      <c r="C304" s="42" t="s">
        <v>1757</v>
      </c>
      <c r="D304" s="159" t="s">
        <v>2494</v>
      </c>
      <c r="E304" s="159" t="s">
        <v>2495</v>
      </c>
      <c r="F304" s="42" t="s">
        <v>2496</v>
      </c>
      <c r="G304" s="159" t="s">
        <v>1842</v>
      </c>
      <c r="H304" s="159" t="s">
        <v>2144</v>
      </c>
      <c r="I304" s="159" t="s">
        <v>1788</v>
      </c>
      <c r="J304" s="42" t="s">
        <v>3393</v>
      </c>
      <c r="K304" s="42" t="s">
        <v>3393</v>
      </c>
      <c r="L304" s="159" t="s">
        <v>2498</v>
      </c>
      <c r="M304" s="159" t="s">
        <v>3394</v>
      </c>
      <c r="N304" s="161"/>
      <c r="O304" s="161"/>
      <c r="P304" s="161"/>
    </row>
    <row r="305" customFormat="false" ht="27" hidden="false" customHeight="true" outlineLevel="0" collapsed="false">
      <c r="A305" s="159" t="s">
        <v>3395</v>
      </c>
      <c r="B305" s="160" t="s">
        <v>3396</v>
      </c>
      <c r="C305" s="42" t="s">
        <v>1754</v>
      </c>
      <c r="D305" s="159" t="s">
        <v>2554</v>
      </c>
      <c r="E305" s="159" t="s">
        <v>2495</v>
      </c>
      <c r="F305" s="42" t="s">
        <v>2555</v>
      </c>
      <c r="G305" s="159" t="s">
        <v>1842</v>
      </c>
      <c r="H305" s="159" t="s">
        <v>2144</v>
      </c>
      <c r="I305" s="159" t="s">
        <v>1788</v>
      </c>
      <c r="J305" s="42" t="s">
        <v>3397</v>
      </c>
      <c r="K305" s="42" t="s">
        <v>3397</v>
      </c>
      <c r="L305" s="159" t="s">
        <v>2498</v>
      </c>
      <c r="M305" s="159" t="s">
        <v>3398</v>
      </c>
      <c r="N305" s="161"/>
      <c r="O305" s="161"/>
      <c r="P305" s="161"/>
    </row>
    <row r="306" customFormat="false" ht="27" hidden="false" customHeight="true" outlineLevel="0" collapsed="false">
      <c r="A306" s="159" t="s">
        <v>3399</v>
      </c>
      <c r="B306" s="160" t="s">
        <v>3400</v>
      </c>
      <c r="C306" s="42" t="s">
        <v>1757</v>
      </c>
      <c r="D306" s="159" t="s">
        <v>2494</v>
      </c>
      <c r="E306" s="159" t="s">
        <v>2495</v>
      </c>
      <c r="F306" s="42" t="s">
        <v>2496</v>
      </c>
      <c r="G306" s="159" t="s">
        <v>1842</v>
      </c>
      <c r="H306" s="159" t="s">
        <v>2144</v>
      </c>
      <c r="I306" s="159" t="s">
        <v>1788</v>
      </c>
      <c r="J306" s="42" t="s">
        <v>3401</v>
      </c>
      <c r="K306" s="42" t="s">
        <v>3401</v>
      </c>
      <c r="L306" s="159" t="s">
        <v>2498</v>
      </c>
      <c r="M306" s="159" t="s">
        <v>3402</v>
      </c>
      <c r="N306" s="161"/>
      <c r="O306" s="161"/>
      <c r="P306" s="161"/>
    </row>
    <row r="307" customFormat="false" ht="27" hidden="false" customHeight="true" outlineLevel="0" collapsed="false">
      <c r="A307" s="159" t="s">
        <v>3403</v>
      </c>
      <c r="B307" s="160" t="s">
        <v>3404</v>
      </c>
      <c r="C307" s="42" t="s">
        <v>1745</v>
      </c>
      <c r="D307" s="159" t="s">
        <v>2985</v>
      </c>
      <c r="E307" s="159" t="s">
        <v>2495</v>
      </c>
      <c r="F307" s="42" t="s">
        <v>2986</v>
      </c>
      <c r="G307" s="159" t="s">
        <v>1842</v>
      </c>
      <c r="H307" s="159" t="s">
        <v>2144</v>
      </c>
      <c r="I307" s="159" t="s">
        <v>1788</v>
      </c>
      <c r="J307" s="42" t="s">
        <v>3405</v>
      </c>
      <c r="K307" s="42" t="s">
        <v>3405</v>
      </c>
      <c r="L307" s="159" t="s">
        <v>2498</v>
      </c>
      <c r="M307" s="159" t="s">
        <v>3406</v>
      </c>
      <c r="N307" s="161"/>
      <c r="O307" s="161"/>
      <c r="P307" s="161"/>
    </row>
    <row r="308" customFormat="false" ht="27" hidden="false" customHeight="true" outlineLevel="0" collapsed="false">
      <c r="A308" s="159" t="s">
        <v>3407</v>
      </c>
      <c r="B308" s="160" t="s">
        <v>3408</v>
      </c>
      <c r="C308" s="42" t="s">
        <v>1745</v>
      </c>
      <c r="D308" s="159" t="s">
        <v>2985</v>
      </c>
      <c r="E308" s="159" t="s">
        <v>2495</v>
      </c>
      <c r="F308" s="42" t="s">
        <v>2986</v>
      </c>
      <c r="G308" s="159" t="s">
        <v>1842</v>
      </c>
      <c r="H308" s="159" t="s">
        <v>2144</v>
      </c>
      <c r="I308" s="159" t="s">
        <v>1788</v>
      </c>
      <c r="J308" s="42" t="s">
        <v>3409</v>
      </c>
      <c r="K308" s="42" t="s">
        <v>3409</v>
      </c>
      <c r="L308" s="159" t="s">
        <v>2498</v>
      </c>
      <c r="M308" s="159" t="s">
        <v>3410</v>
      </c>
      <c r="N308" s="161"/>
      <c r="O308" s="161"/>
      <c r="P308" s="161"/>
    </row>
    <row r="309" customFormat="false" ht="27" hidden="false" customHeight="true" outlineLevel="0" collapsed="false">
      <c r="A309" s="159" t="s">
        <v>3411</v>
      </c>
      <c r="B309" s="160" t="s">
        <v>3412</v>
      </c>
      <c r="C309" s="42" t="s">
        <v>1745</v>
      </c>
      <c r="D309" s="159" t="s">
        <v>2985</v>
      </c>
      <c r="E309" s="159" t="s">
        <v>2495</v>
      </c>
      <c r="F309" s="42" t="s">
        <v>2986</v>
      </c>
      <c r="G309" s="159" t="s">
        <v>1842</v>
      </c>
      <c r="H309" s="159" t="s">
        <v>2144</v>
      </c>
      <c r="I309" s="159" t="s">
        <v>1788</v>
      </c>
      <c r="J309" s="42" t="s">
        <v>3413</v>
      </c>
      <c r="K309" s="42" t="s">
        <v>3413</v>
      </c>
      <c r="L309" s="159" t="s">
        <v>2498</v>
      </c>
      <c r="M309" s="159" t="s">
        <v>3414</v>
      </c>
      <c r="N309" s="161"/>
      <c r="O309" s="161"/>
      <c r="P309" s="161"/>
    </row>
    <row r="310" customFormat="false" ht="27" hidden="false" customHeight="true" outlineLevel="0" collapsed="false">
      <c r="A310" s="159" t="s">
        <v>3415</v>
      </c>
      <c r="B310" s="160" t="s">
        <v>3416</v>
      </c>
      <c r="C310" s="42" t="s">
        <v>1757</v>
      </c>
      <c r="D310" s="159" t="s">
        <v>2494</v>
      </c>
      <c r="E310" s="159" t="s">
        <v>2495</v>
      </c>
      <c r="F310" s="42" t="s">
        <v>2496</v>
      </c>
      <c r="G310" s="159" t="s">
        <v>1842</v>
      </c>
      <c r="H310" s="159" t="s">
        <v>2144</v>
      </c>
      <c r="I310" s="159" t="s">
        <v>1788</v>
      </c>
      <c r="J310" s="42" t="s">
        <v>3417</v>
      </c>
      <c r="K310" s="42" t="s">
        <v>3417</v>
      </c>
      <c r="L310" s="159" t="s">
        <v>2498</v>
      </c>
      <c r="M310" s="159" t="s">
        <v>3418</v>
      </c>
      <c r="N310" s="161"/>
      <c r="O310" s="161"/>
      <c r="P310" s="161"/>
    </row>
    <row r="311" customFormat="false" ht="27" hidden="false" customHeight="true" outlineLevel="0" collapsed="false">
      <c r="A311" s="159" t="s">
        <v>3419</v>
      </c>
      <c r="B311" s="160" t="s">
        <v>3420</v>
      </c>
      <c r="C311" s="42" t="s">
        <v>1757</v>
      </c>
      <c r="D311" s="159" t="s">
        <v>2494</v>
      </c>
      <c r="E311" s="159" t="s">
        <v>2495</v>
      </c>
      <c r="F311" s="42" t="s">
        <v>2496</v>
      </c>
      <c r="G311" s="159" t="s">
        <v>1842</v>
      </c>
      <c r="H311" s="159" t="s">
        <v>2144</v>
      </c>
      <c r="I311" s="159" t="s">
        <v>1788</v>
      </c>
      <c r="J311" s="42" t="s">
        <v>3421</v>
      </c>
      <c r="K311" s="42" t="s">
        <v>3421</v>
      </c>
      <c r="L311" s="159" t="s">
        <v>2498</v>
      </c>
      <c r="M311" s="159" t="s">
        <v>3422</v>
      </c>
      <c r="N311" s="161"/>
      <c r="O311" s="161"/>
      <c r="P311" s="161"/>
    </row>
    <row r="312" customFormat="false" ht="27" hidden="false" customHeight="true" outlineLevel="0" collapsed="false">
      <c r="A312" s="159" t="s">
        <v>3423</v>
      </c>
      <c r="B312" s="160" t="s">
        <v>3424</v>
      </c>
      <c r="C312" s="42" t="s">
        <v>1757</v>
      </c>
      <c r="D312" s="159" t="s">
        <v>2494</v>
      </c>
      <c r="E312" s="159" t="s">
        <v>2495</v>
      </c>
      <c r="F312" s="42" t="s">
        <v>2496</v>
      </c>
      <c r="G312" s="159" t="s">
        <v>1842</v>
      </c>
      <c r="H312" s="159" t="s">
        <v>2144</v>
      </c>
      <c r="I312" s="159" t="s">
        <v>1788</v>
      </c>
      <c r="J312" s="42" t="s">
        <v>3425</v>
      </c>
      <c r="K312" s="42" t="s">
        <v>3425</v>
      </c>
      <c r="L312" s="159" t="s">
        <v>2498</v>
      </c>
      <c r="M312" s="159" t="s">
        <v>3426</v>
      </c>
      <c r="N312" s="161"/>
      <c r="O312" s="161"/>
      <c r="P312" s="161"/>
    </row>
    <row r="313" customFormat="false" ht="27" hidden="false" customHeight="true" outlineLevel="0" collapsed="false">
      <c r="A313" s="159" t="s">
        <v>3427</v>
      </c>
      <c r="B313" s="160" t="s">
        <v>3428</v>
      </c>
      <c r="C313" s="42" t="s">
        <v>1757</v>
      </c>
      <c r="D313" s="159" t="s">
        <v>2484</v>
      </c>
      <c r="E313" s="159" t="s">
        <v>2205</v>
      </c>
      <c r="F313" s="42" t="s">
        <v>2485</v>
      </c>
      <c r="G313" s="159" t="s">
        <v>1796</v>
      </c>
      <c r="H313" s="159" t="s">
        <v>1654</v>
      </c>
      <c r="I313" s="159" t="s">
        <v>1788</v>
      </c>
      <c r="J313" s="42" t="s">
        <v>3429</v>
      </c>
      <c r="K313" s="42" t="s">
        <v>3430</v>
      </c>
      <c r="L313" s="159" t="s">
        <v>2208</v>
      </c>
      <c r="M313" s="159" t="s">
        <v>3431</v>
      </c>
      <c r="N313" s="161"/>
      <c r="O313" s="161"/>
      <c r="P313" s="161"/>
    </row>
    <row r="314" customFormat="false" ht="27" hidden="false" customHeight="true" outlineLevel="0" collapsed="false">
      <c r="A314" s="159" t="s">
        <v>3432</v>
      </c>
      <c r="B314" s="160" t="s">
        <v>3433</v>
      </c>
      <c r="C314" s="42" t="s">
        <v>1757</v>
      </c>
      <c r="D314" s="159" t="s">
        <v>2484</v>
      </c>
      <c r="E314" s="159" t="s">
        <v>2205</v>
      </c>
      <c r="F314" s="42" t="s">
        <v>2485</v>
      </c>
      <c r="G314" s="159" t="s">
        <v>1796</v>
      </c>
      <c r="H314" s="159" t="s">
        <v>1654</v>
      </c>
      <c r="I314" s="159" t="s">
        <v>1788</v>
      </c>
      <c r="J314" s="42" t="s">
        <v>3434</v>
      </c>
      <c r="K314" s="42" t="s">
        <v>3435</v>
      </c>
      <c r="L314" s="159" t="s">
        <v>2208</v>
      </c>
      <c r="M314" s="159" t="s">
        <v>3436</v>
      </c>
      <c r="N314" s="161"/>
      <c r="O314" s="161"/>
      <c r="P314" s="161"/>
    </row>
    <row r="315" customFormat="false" ht="27" hidden="false" customHeight="true" outlineLevel="0" collapsed="false">
      <c r="A315" s="159" t="s">
        <v>3437</v>
      </c>
      <c r="B315" s="160" t="s">
        <v>3438</v>
      </c>
      <c r="C315" s="42" t="s">
        <v>1757</v>
      </c>
      <c r="D315" s="159" t="s">
        <v>2484</v>
      </c>
      <c r="E315" s="159" t="s">
        <v>2205</v>
      </c>
      <c r="F315" s="42" t="s">
        <v>2485</v>
      </c>
      <c r="G315" s="159" t="s">
        <v>1796</v>
      </c>
      <c r="H315" s="159" t="s">
        <v>1654</v>
      </c>
      <c r="I315" s="159" t="s">
        <v>1788</v>
      </c>
      <c r="J315" s="42" t="s">
        <v>3439</v>
      </c>
      <c r="K315" s="42" t="s">
        <v>3440</v>
      </c>
      <c r="L315" s="159" t="s">
        <v>2208</v>
      </c>
      <c r="M315" s="159" t="s">
        <v>3441</v>
      </c>
      <c r="N315" s="161"/>
      <c r="O315" s="161"/>
      <c r="P315" s="161"/>
    </row>
    <row r="316" customFormat="false" ht="27" hidden="false" customHeight="true" outlineLevel="0" collapsed="false">
      <c r="A316" s="159" t="s">
        <v>3442</v>
      </c>
      <c r="B316" s="160" t="s">
        <v>3443</v>
      </c>
      <c r="C316" s="42" t="s">
        <v>1757</v>
      </c>
      <c r="D316" s="159" t="s">
        <v>2484</v>
      </c>
      <c r="E316" s="159" t="s">
        <v>2205</v>
      </c>
      <c r="F316" s="42" t="s">
        <v>2485</v>
      </c>
      <c r="G316" s="159" t="s">
        <v>1796</v>
      </c>
      <c r="H316" s="159" t="s">
        <v>1654</v>
      </c>
      <c r="I316" s="159" t="s">
        <v>1788</v>
      </c>
      <c r="J316" s="42" t="s">
        <v>3444</v>
      </c>
      <c r="K316" s="42" t="s">
        <v>3445</v>
      </c>
      <c r="L316" s="159" t="s">
        <v>2208</v>
      </c>
      <c r="M316" s="159" t="s">
        <v>3446</v>
      </c>
      <c r="N316" s="161"/>
      <c r="O316" s="161"/>
      <c r="P316" s="161"/>
    </row>
    <row r="317" customFormat="false" ht="27" hidden="false" customHeight="true" outlineLevel="0" collapsed="false">
      <c r="A317" s="159" t="s">
        <v>3447</v>
      </c>
      <c r="B317" s="160" t="s">
        <v>3448</v>
      </c>
      <c r="C317" s="42" t="s">
        <v>1757</v>
      </c>
      <c r="D317" s="159" t="s">
        <v>2484</v>
      </c>
      <c r="E317" s="159" t="s">
        <v>2205</v>
      </c>
      <c r="F317" s="42" t="s">
        <v>2485</v>
      </c>
      <c r="G317" s="159" t="s">
        <v>1796</v>
      </c>
      <c r="H317" s="159" t="s">
        <v>1654</v>
      </c>
      <c r="I317" s="159" t="s">
        <v>1788</v>
      </c>
      <c r="J317" s="42" t="s">
        <v>3449</v>
      </c>
      <c r="K317" s="42" t="s">
        <v>3450</v>
      </c>
      <c r="L317" s="159" t="s">
        <v>2208</v>
      </c>
      <c r="M317" s="159" t="s">
        <v>3451</v>
      </c>
      <c r="N317" s="161"/>
      <c r="O317" s="161"/>
      <c r="P317" s="161"/>
    </row>
    <row r="318" customFormat="false" ht="27" hidden="false" customHeight="true" outlineLevel="0" collapsed="false">
      <c r="A318" s="159" t="s">
        <v>3452</v>
      </c>
      <c r="B318" s="160" t="s">
        <v>3453</v>
      </c>
      <c r="C318" s="42" t="s">
        <v>1757</v>
      </c>
      <c r="D318" s="159" t="s">
        <v>2484</v>
      </c>
      <c r="E318" s="159" t="s">
        <v>2205</v>
      </c>
      <c r="F318" s="42" t="s">
        <v>2485</v>
      </c>
      <c r="G318" s="159" t="s">
        <v>1796</v>
      </c>
      <c r="H318" s="159" t="s">
        <v>1654</v>
      </c>
      <c r="I318" s="159" t="s">
        <v>1788</v>
      </c>
      <c r="J318" s="42" t="s">
        <v>3454</v>
      </c>
      <c r="K318" s="42" t="s">
        <v>3455</v>
      </c>
      <c r="L318" s="159" t="s">
        <v>2208</v>
      </c>
      <c r="M318" s="159" t="s">
        <v>3456</v>
      </c>
      <c r="N318" s="161"/>
      <c r="O318" s="161"/>
      <c r="P318" s="161"/>
    </row>
    <row r="319" customFormat="false" ht="27" hidden="false" customHeight="true" outlineLevel="0" collapsed="false">
      <c r="A319" s="159" t="s">
        <v>3457</v>
      </c>
      <c r="B319" s="160" t="s">
        <v>3458</v>
      </c>
      <c r="C319" s="42" t="s">
        <v>1757</v>
      </c>
      <c r="D319" s="159" t="s">
        <v>2484</v>
      </c>
      <c r="E319" s="159" t="s">
        <v>2205</v>
      </c>
      <c r="F319" s="42" t="s">
        <v>2485</v>
      </c>
      <c r="G319" s="159" t="s">
        <v>1796</v>
      </c>
      <c r="H319" s="159" t="s">
        <v>1654</v>
      </c>
      <c r="I319" s="159" t="s">
        <v>1788</v>
      </c>
      <c r="J319" s="42" t="s">
        <v>3459</v>
      </c>
      <c r="K319" s="42" t="s">
        <v>3460</v>
      </c>
      <c r="L319" s="159" t="s">
        <v>2208</v>
      </c>
      <c r="M319" s="159" t="s">
        <v>3461</v>
      </c>
      <c r="N319" s="161"/>
      <c r="O319" s="161"/>
      <c r="P319" s="161"/>
    </row>
    <row r="320" customFormat="false" ht="27" hidden="false" customHeight="true" outlineLevel="0" collapsed="false">
      <c r="A320" s="159" t="s">
        <v>3462</v>
      </c>
      <c r="B320" s="160" t="s">
        <v>3463</v>
      </c>
      <c r="C320" s="42" t="s">
        <v>1757</v>
      </c>
      <c r="D320" s="159" t="s">
        <v>2484</v>
      </c>
      <c r="E320" s="159" t="s">
        <v>2205</v>
      </c>
      <c r="F320" s="42" t="s">
        <v>2485</v>
      </c>
      <c r="G320" s="159" t="s">
        <v>1796</v>
      </c>
      <c r="H320" s="159" t="s">
        <v>1654</v>
      </c>
      <c r="I320" s="159" t="s">
        <v>1788</v>
      </c>
      <c r="J320" s="42" t="s">
        <v>3464</v>
      </c>
      <c r="K320" s="42" t="s">
        <v>3465</v>
      </c>
      <c r="L320" s="159" t="s">
        <v>2208</v>
      </c>
      <c r="M320" s="159" t="s">
        <v>3466</v>
      </c>
      <c r="N320" s="161"/>
      <c r="O320" s="161"/>
      <c r="P320" s="161"/>
    </row>
    <row r="321" customFormat="false" ht="27" hidden="false" customHeight="true" outlineLevel="0" collapsed="false">
      <c r="A321" s="159" t="s">
        <v>3467</v>
      </c>
      <c r="B321" s="160" t="s">
        <v>3468</v>
      </c>
      <c r="C321" s="42" t="s">
        <v>1757</v>
      </c>
      <c r="D321" s="159" t="s">
        <v>2484</v>
      </c>
      <c r="E321" s="159" t="s">
        <v>2205</v>
      </c>
      <c r="F321" s="42" t="s">
        <v>2485</v>
      </c>
      <c r="G321" s="159" t="s">
        <v>1796</v>
      </c>
      <c r="H321" s="159" t="s">
        <v>1654</v>
      </c>
      <c r="I321" s="159" t="s">
        <v>1788</v>
      </c>
      <c r="J321" s="42" t="s">
        <v>3469</v>
      </c>
      <c r="K321" s="42" t="s">
        <v>3470</v>
      </c>
      <c r="L321" s="159" t="s">
        <v>2208</v>
      </c>
      <c r="M321" s="159" t="s">
        <v>3471</v>
      </c>
      <c r="N321" s="161"/>
      <c r="O321" s="161"/>
      <c r="P321" s="161"/>
    </row>
    <row r="322" customFormat="false" ht="27" hidden="false" customHeight="true" outlineLevel="0" collapsed="false">
      <c r="A322" s="159" t="s">
        <v>3472</v>
      </c>
      <c r="B322" s="160" t="s">
        <v>3473</v>
      </c>
      <c r="C322" s="42" t="s">
        <v>1757</v>
      </c>
      <c r="D322" s="159" t="s">
        <v>2484</v>
      </c>
      <c r="E322" s="159" t="s">
        <v>2205</v>
      </c>
      <c r="F322" s="42" t="s">
        <v>2485</v>
      </c>
      <c r="G322" s="159" t="s">
        <v>1796</v>
      </c>
      <c r="H322" s="159" t="s">
        <v>1654</v>
      </c>
      <c r="I322" s="159" t="s">
        <v>1788</v>
      </c>
      <c r="J322" s="42" t="s">
        <v>3474</v>
      </c>
      <c r="K322" s="42" t="s">
        <v>3475</v>
      </c>
      <c r="L322" s="159" t="s">
        <v>2208</v>
      </c>
      <c r="M322" s="159" t="s">
        <v>3476</v>
      </c>
      <c r="N322" s="161"/>
      <c r="O322" s="161"/>
      <c r="P322" s="161"/>
    </row>
    <row r="323" customFormat="false" ht="27" hidden="false" customHeight="true" outlineLevel="0" collapsed="false">
      <c r="A323" s="159" t="s">
        <v>3477</v>
      </c>
      <c r="B323" s="160" t="s">
        <v>3478</v>
      </c>
      <c r="C323" s="42" t="s">
        <v>1757</v>
      </c>
      <c r="D323" s="159" t="s">
        <v>2484</v>
      </c>
      <c r="E323" s="159" t="s">
        <v>2205</v>
      </c>
      <c r="F323" s="42" t="s">
        <v>2485</v>
      </c>
      <c r="G323" s="159" t="s">
        <v>1796</v>
      </c>
      <c r="H323" s="159" t="s">
        <v>1654</v>
      </c>
      <c r="I323" s="159" t="s">
        <v>1788</v>
      </c>
      <c r="J323" s="42" t="s">
        <v>3479</v>
      </c>
      <c r="K323" s="42" t="s">
        <v>3480</v>
      </c>
      <c r="L323" s="159" t="s">
        <v>2208</v>
      </c>
      <c r="M323" s="159" t="s">
        <v>3481</v>
      </c>
      <c r="N323" s="161"/>
      <c r="O323" s="161"/>
      <c r="P323" s="161"/>
    </row>
    <row r="324" customFormat="false" ht="27" hidden="false" customHeight="true" outlineLevel="0" collapsed="false">
      <c r="A324" s="159" t="s">
        <v>3482</v>
      </c>
      <c r="B324" s="160" t="s">
        <v>3483</v>
      </c>
      <c r="C324" s="42" t="s">
        <v>1757</v>
      </c>
      <c r="D324" s="159" t="s">
        <v>2484</v>
      </c>
      <c r="E324" s="159" t="s">
        <v>2205</v>
      </c>
      <c r="F324" s="42" t="s">
        <v>2485</v>
      </c>
      <c r="G324" s="159" t="s">
        <v>1796</v>
      </c>
      <c r="H324" s="159" t="s">
        <v>1654</v>
      </c>
      <c r="I324" s="159" t="s">
        <v>1788</v>
      </c>
      <c r="J324" s="42" t="s">
        <v>3484</v>
      </c>
      <c r="K324" s="42" t="s">
        <v>3485</v>
      </c>
      <c r="L324" s="159" t="s">
        <v>2208</v>
      </c>
      <c r="M324" s="159" t="s">
        <v>3486</v>
      </c>
      <c r="N324" s="161"/>
      <c r="O324" s="161"/>
      <c r="P324" s="161"/>
    </row>
    <row r="325" customFormat="false" ht="27" hidden="false" customHeight="true" outlineLevel="0" collapsed="false">
      <c r="A325" s="159" t="s">
        <v>3487</v>
      </c>
      <c r="B325" s="160" t="s">
        <v>3488</v>
      </c>
      <c r="C325" s="42" t="s">
        <v>1757</v>
      </c>
      <c r="D325" s="159" t="s">
        <v>2484</v>
      </c>
      <c r="E325" s="159" t="s">
        <v>2205</v>
      </c>
      <c r="F325" s="42" t="s">
        <v>2485</v>
      </c>
      <c r="G325" s="159" t="s">
        <v>1796</v>
      </c>
      <c r="H325" s="159" t="s">
        <v>1654</v>
      </c>
      <c r="I325" s="159" t="s">
        <v>1788</v>
      </c>
      <c r="J325" s="42" t="s">
        <v>3489</v>
      </c>
      <c r="K325" s="42" t="s">
        <v>3490</v>
      </c>
      <c r="L325" s="159" t="s">
        <v>2208</v>
      </c>
      <c r="M325" s="159" t="s">
        <v>3491</v>
      </c>
      <c r="N325" s="161"/>
      <c r="O325" s="161"/>
      <c r="P325" s="161"/>
    </row>
    <row r="326" customFormat="false" ht="27" hidden="false" customHeight="true" outlineLevel="0" collapsed="false">
      <c r="A326" s="159" t="s">
        <v>3492</v>
      </c>
      <c r="B326" s="160" t="s">
        <v>3493</v>
      </c>
      <c r="C326" s="42" t="s">
        <v>1757</v>
      </c>
      <c r="D326" s="159" t="s">
        <v>2484</v>
      </c>
      <c r="E326" s="159" t="s">
        <v>2205</v>
      </c>
      <c r="F326" s="42" t="s">
        <v>2485</v>
      </c>
      <c r="G326" s="159" t="s">
        <v>1796</v>
      </c>
      <c r="H326" s="159" t="s">
        <v>1654</v>
      </c>
      <c r="I326" s="159" t="s">
        <v>1788</v>
      </c>
      <c r="J326" s="42" t="s">
        <v>3494</v>
      </c>
      <c r="K326" s="42" t="s">
        <v>3495</v>
      </c>
      <c r="L326" s="159" t="s">
        <v>2208</v>
      </c>
      <c r="M326" s="159" t="s">
        <v>3496</v>
      </c>
      <c r="N326" s="161"/>
      <c r="O326" s="161"/>
      <c r="P326" s="161"/>
    </row>
    <row r="327" customFormat="false" ht="27" hidden="false" customHeight="true" outlineLevel="0" collapsed="false">
      <c r="A327" s="159" t="s">
        <v>3497</v>
      </c>
      <c r="B327" s="160" t="s">
        <v>3498</v>
      </c>
      <c r="C327" s="42" t="s">
        <v>1757</v>
      </c>
      <c r="D327" s="159" t="s">
        <v>2484</v>
      </c>
      <c r="E327" s="159" t="s">
        <v>2205</v>
      </c>
      <c r="F327" s="42" t="s">
        <v>2485</v>
      </c>
      <c r="G327" s="159" t="s">
        <v>1796</v>
      </c>
      <c r="H327" s="159" t="s">
        <v>1654</v>
      </c>
      <c r="I327" s="159" t="s">
        <v>1788</v>
      </c>
      <c r="J327" s="42" t="s">
        <v>3499</v>
      </c>
      <c r="K327" s="42" t="s">
        <v>3500</v>
      </c>
      <c r="L327" s="159" t="s">
        <v>2208</v>
      </c>
      <c r="M327" s="159" t="s">
        <v>3501</v>
      </c>
      <c r="N327" s="161"/>
      <c r="O327" s="161"/>
      <c r="P327" s="161"/>
    </row>
    <row r="328" customFormat="false" ht="27" hidden="false" customHeight="true" outlineLevel="0" collapsed="false">
      <c r="A328" s="159" t="s">
        <v>3502</v>
      </c>
      <c r="B328" s="160" t="s">
        <v>3503</v>
      </c>
      <c r="C328" s="42" t="s">
        <v>1757</v>
      </c>
      <c r="D328" s="159" t="s">
        <v>2484</v>
      </c>
      <c r="E328" s="159" t="s">
        <v>2205</v>
      </c>
      <c r="F328" s="42" t="s">
        <v>2485</v>
      </c>
      <c r="G328" s="159" t="s">
        <v>1796</v>
      </c>
      <c r="H328" s="159" t="s">
        <v>1654</v>
      </c>
      <c r="I328" s="159" t="s">
        <v>1788</v>
      </c>
      <c r="J328" s="42" t="s">
        <v>3504</v>
      </c>
      <c r="K328" s="42" t="s">
        <v>3505</v>
      </c>
      <c r="L328" s="159" t="s">
        <v>2208</v>
      </c>
      <c r="M328" s="159" t="s">
        <v>3506</v>
      </c>
      <c r="N328" s="161"/>
      <c r="O328" s="161"/>
      <c r="P328" s="161"/>
    </row>
    <row r="329" customFormat="false" ht="27" hidden="false" customHeight="true" outlineLevel="0" collapsed="false">
      <c r="A329" s="159" t="s">
        <v>3507</v>
      </c>
      <c r="B329" s="160" t="s">
        <v>3508</v>
      </c>
      <c r="C329" s="42" t="s">
        <v>1757</v>
      </c>
      <c r="D329" s="159" t="s">
        <v>2484</v>
      </c>
      <c r="E329" s="159" t="s">
        <v>2205</v>
      </c>
      <c r="F329" s="42" t="s">
        <v>2485</v>
      </c>
      <c r="G329" s="159" t="s">
        <v>1796</v>
      </c>
      <c r="H329" s="159" t="s">
        <v>1654</v>
      </c>
      <c r="I329" s="159" t="s">
        <v>1788</v>
      </c>
      <c r="J329" s="42" t="s">
        <v>3509</v>
      </c>
      <c r="K329" s="42" t="s">
        <v>3510</v>
      </c>
      <c r="L329" s="159" t="s">
        <v>2208</v>
      </c>
      <c r="M329" s="159" t="s">
        <v>3511</v>
      </c>
      <c r="N329" s="161"/>
      <c r="O329" s="161"/>
      <c r="P329" s="161"/>
    </row>
    <row r="330" customFormat="false" ht="27" hidden="false" customHeight="true" outlineLevel="0" collapsed="false">
      <c r="A330" s="159" t="s">
        <v>3512</v>
      </c>
      <c r="B330" s="160" t="s">
        <v>3513</v>
      </c>
      <c r="C330" s="42" t="s">
        <v>1757</v>
      </c>
      <c r="D330" s="159" t="s">
        <v>2484</v>
      </c>
      <c r="E330" s="159" t="s">
        <v>2205</v>
      </c>
      <c r="F330" s="42" t="s">
        <v>2485</v>
      </c>
      <c r="G330" s="159" t="s">
        <v>1796</v>
      </c>
      <c r="H330" s="159" t="s">
        <v>1654</v>
      </c>
      <c r="I330" s="159" t="s">
        <v>1788</v>
      </c>
      <c r="J330" s="42" t="s">
        <v>3514</v>
      </c>
      <c r="K330" s="42" t="s">
        <v>3515</v>
      </c>
      <c r="L330" s="159" t="s">
        <v>2208</v>
      </c>
      <c r="M330" s="159" t="s">
        <v>3516</v>
      </c>
      <c r="N330" s="161"/>
      <c r="O330" s="161"/>
      <c r="P330" s="161"/>
    </row>
    <row r="331" customFormat="false" ht="27" hidden="false" customHeight="true" outlineLevel="0" collapsed="false">
      <c r="A331" s="159" t="s">
        <v>3517</v>
      </c>
      <c r="B331" s="160" t="s">
        <v>3518</v>
      </c>
      <c r="C331" s="42" t="s">
        <v>1757</v>
      </c>
      <c r="D331" s="159" t="s">
        <v>2484</v>
      </c>
      <c r="E331" s="159" t="s">
        <v>2205</v>
      </c>
      <c r="F331" s="42" t="s">
        <v>2485</v>
      </c>
      <c r="G331" s="159" t="s">
        <v>1796</v>
      </c>
      <c r="H331" s="159" t="s">
        <v>1654</v>
      </c>
      <c r="I331" s="159" t="s">
        <v>1788</v>
      </c>
      <c r="J331" s="42" t="s">
        <v>3519</v>
      </c>
      <c r="K331" s="42" t="s">
        <v>3520</v>
      </c>
      <c r="L331" s="159" t="s">
        <v>2208</v>
      </c>
      <c r="M331" s="159" t="s">
        <v>3521</v>
      </c>
      <c r="N331" s="161"/>
      <c r="O331" s="161"/>
      <c r="P331" s="161"/>
    </row>
    <row r="332" customFormat="false" ht="27" hidden="false" customHeight="true" outlineLevel="0" collapsed="false">
      <c r="A332" s="159" t="s">
        <v>3522</v>
      </c>
      <c r="B332" s="160" t="s">
        <v>3523</v>
      </c>
      <c r="C332" s="42" t="s">
        <v>1757</v>
      </c>
      <c r="D332" s="159" t="s">
        <v>2484</v>
      </c>
      <c r="E332" s="159" t="s">
        <v>2205</v>
      </c>
      <c r="F332" s="42" t="s">
        <v>2485</v>
      </c>
      <c r="G332" s="159" t="s">
        <v>1796</v>
      </c>
      <c r="H332" s="159" t="s">
        <v>1654</v>
      </c>
      <c r="I332" s="159" t="s">
        <v>1788</v>
      </c>
      <c r="J332" s="42" t="s">
        <v>3524</v>
      </c>
      <c r="K332" s="42" t="s">
        <v>3525</v>
      </c>
      <c r="L332" s="159" t="s">
        <v>2208</v>
      </c>
      <c r="M332" s="159" t="s">
        <v>3526</v>
      </c>
      <c r="N332" s="161"/>
      <c r="O332" s="161"/>
      <c r="P332" s="161"/>
    </row>
    <row r="333" customFormat="false" ht="27" hidden="false" customHeight="true" outlineLevel="0" collapsed="false">
      <c r="A333" s="159" t="s">
        <v>3527</v>
      </c>
      <c r="B333" s="160" t="s">
        <v>3528</v>
      </c>
      <c r="C333" s="42" t="s">
        <v>1757</v>
      </c>
      <c r="D333" s="159" t="s">
        <v>2484</v>
      </c>
      <c r="E333" s="159" t="s">
        <v>2205</v>
      </c>
      <c r="F333" s="42" t="s">
        <v>2485</v>
      </c>
      <c r="G333" s="159" t="s">
        <v>1796</v>
      </c>
      <c r="H333" s="159" t="s">
        <v>1654</v>
      </c>
      <c r="I333" s="159" t="s">
        <v>1788</v>
      </c>
      <c r="J333" s="42" t="s">
        <v>3529</v>
      </c>
      <c r="K333" s="42" t="s">
        <v>3530</v>
      </c>
      <c r="L333" s="159" t="s">
        <v>2208</v>
      </c>
      <c r="M333" s="159" t="s">
        <v>3531</v>
      </c>
      <c r="N333" s="161"/>
      <c r="O333" s="161"/>
      <c r="P333" s="161"/>
    </row>
    <row r="334" customFormat="false" ht="27" hidden="false" customHeight="true" outlineLevel="0" collapsed="false">
      <c r="A334" s="159" t="s">
        <v>3532</v>
      </c>
      <c r="B334" s="160" t="s">
        <v>3533</v>
      </c>
      <c r="C334" s="42" t="s">
        <v>1757</v>
      </c>
      <c r="D334" s="159" t="s">
        <v>2484</v>
      </c>
      <c r="E334" s="159" t="s">
        <v>2205</v>
      </c>
      <c r="F334" s="42" t="s">
        <v>2485</v>
      </c>
      <c r="G334" s="159" t="s">
        <v>1796</v>
      </c>
      <c r="H334" s="159" t="s">
        <v>1654</v>
      </c>
      <c r="I334" s="159" t="s">
        <v>1788</v>
      </c>
      <c r="J334" s="42" t="s">
        <v>3534</v>
      </c>
      <c r="K334" s="42" t="s">
        <v>3535</v>
      </c>
      <c r="L334" s="159" t="s">
        <v>2208</v>
      </c>
      <c r="M334" s="159" t="s">
        <v>3536</v>
      </c>
      <c r="N334" s="161"/>
      <c r="O334" s="161"/>
      <c r="P334" s="161"/>
    </row>
    <row r="335" customFormat="false" ht="27" hidden="false" customHeight="true" outlineLevel="0" collapsed="false">
      <c r="A335" s="159" t="s">
        <v>3537</v>
      </c>
      <c r="B335" s="160" t="s">
        <v>3538</v>
      </c>
      <c r="C335" s="42" t="s">
        <v>1757</v>
      </c>
      <c r="D335" s="159" t="s">
        <v>2510</v>
      </c>
      <c r="E335" s="159" t="s">
        <v>2205</v>
      </c>
      <c r="F335" s="42" t="s">
        <v>2511</v>
      </c>
      <c r="G335" s="159" t="s">
        <v>1796</v>
      </c>
      <c r="H335" s="159" t="s">
        <v>1654</v>
      </c>
      <c r="I335" s="159" t="s">
        <v>1808</v>
      </c>
      <c r="J335" s="42" t="s">
        <v>3539</v>
      </c>
      <c r="K335" s="42" t="s">
        <v>3540</v>
      </c>
      <c r="L335" s="159" t="s">
        <v>2208</v>
      </c>
      <c r="M335" s="159" t="s">
        <v>3541</v>
      </c>
      <c r="N335" s="161"/>
      <c r="O335" s="161"/>
      <c r="P335" s="161"/>
    </row>
    <row r="336" customFormat="false" ht="27" hidden="false" customHeight="true" outlineLevel="0" collapsed="false">
      <c r="A336" s="159" t="s">
        <v>3542</v>
      </c>
      <c r="B336" s="160" t="s">
        <v>3543</v>
      </c>
      <c r="C336" s="42" t="s">
        <v>1757</v>
      </c>
      <c r="D336" s="159" t="s">
        <v>2510</v>
      </c>
      <c r="E336" s="159" t="s">
        <v>2205</v>
      </c>
      <c r="F336" s="42" t="s">
        <v>2511</v>
      </c>
      <c r="G336" s="159" t="s">
        <v>1796</v>
      </c>
      <c r="H336" s="159" t="s">
        <v>1654</v>
      </c>
      <c r="I336" s="159" t="s">
        <v>1808</v>
      </c>
      <c r="J336" s="42" t="s">
        <v>3544</v>
      </c>
      <c r="K336" s="42" t="s">
        <v>3545</v>
      </c>
      <c r="L336" s="159" t="s">
        <v>2208</v>
      </c>
      <c r="M336" s="159" t="s">
        <v>3546</v>
      </c>
      <c r="N336" s="161"/>
      <c r="O336" s="161"/>
      <c r="P336" s="161"/>
    </row>
    <row r="337" customFormat="false" ht="27" hidden="false" customHeight="true" outlineLevel="0" collapsed="false">
      <c r="A337" s="159" t="s">
        <v>3547</v>
      </c>
      <c r="B337" s="160" t="s">
        <v>3548</v>
      </c>
      <c r="C337" s="42" t="s">
        <v>1757</v>
      </c>
      <c r="D337" s="159" t="s">
        <v>2510</v>
      </c>
      <c r="E337" s="159" t="s">
        <v>2205</v>
      </c>
      <c r="F337" s="42" t="s">
        <v>2511</v>
      </c>
      <c r="G337" s="159" t="s">
        <v>1796</v>
      </c>
      <c r="H337" s="159" t="s">
        <v>1654</v>
      </c>
      <c r="I337" s="159" t="s">
        <v>1808</v>
      </c>
      <c r="J337" s="42" t="s">
        <v>3549</v>
      </c>
      <c r="K337" s="42" t="s">
        <v>3550</v>
      </c>
      <c r="L337" s="159" t="s">
        <v>2208</v>
      </c>
      <c r="M337" s="159" t="s">
        <v>3551</v>
      </c>
      <c r="N337" s="161"/>
      <c r="O337" s="161"/>
      <c r="P337" s="161"/>
    </row>
    <row r="338" customFormat="false" ht="27" hidden="false" customHeight="true" outlineLevel="0" collapsed="false">
      <c r="A338" s="159" t="s">
        <v>3552</v>
      </c>
      <c r="B338" s="160" t="s">
        <v>3553</v>
      </c>
      <c r="C338" s="42" t="s">
        <v>1757</v>
      </c>
      <c r="D338" s="159" t="s">
        <v>2510</v>
      </c>
      <c r="E338" s="159" t="s">
        <v>2205</v>
      </c>
      <c r="F338" s="42" t="s">
        <v>2511</v>
      </c>
      <c r="G338" s="159" t="s">
        <v>1796</v>
      </c>
      <c r="H338" s="159" t="s">
        <v>1654</v>
      </c>
      <c r="I338" s="159" t="s">
        <v>1808</v>
      </c>
      <c r="J338" s="42" t="s">
        <v>3554</v>
      </c>
      <c r="K338" s="42" t="s">
        <v>3555</v>
      </c>
      <c r="L338" s="159" t="s">
        <v>2208</v>
      </c>
      <c r="M338" s="159" t="s">
        <v>3556</v>
      </c>
      <c r="N338" s="161"/>
      <c r="O338" s="161"/>
      <c r="P338" s="161"/>
    </row>
    <row r="339" customFormat="false" ht="27" hidden="false" customHeight="true" outlineLevel="0" collapsed="false">
      <c r="A339" s="159" t="s">
        <v>3557</v>
      </c>
      <c r="B339" s="160" t="s">
        <v>3558</v>
      </c>
      <c r="C339" s="42" t="s">
        <v>1757</v>
      </c>
      <c r="D339" s="159" t="s">
        <v>2510</v>
      </c>
      <c r="E339" s="159" t="s">
        <v>2205</v>
      </c>
      <c r="F339" s="42" t="s">
        <v>2511</v>
      </c>
      <c r="G339" s="159" t="s">
        <v>1796</v>
      </c>
      <c r="H339" s="159" t="s">
        <v>1654</v>
      </c>
      <c r="I339" s="159" t="s">
        <v>1808</v>
      </c>
      <c r="J339" s="42" t="s">
        <v>3559</v>
      </c>
      <c r="K339" s="42" t="s">
        <v>3560</v>
      </c>
      <c r="L339" s="159" t="s">
        <v>2208</v>
      </c>
      <c r="M339" s="159" t="s">
        <v>3561</v>
      </c>
      <c r="N339" s="161"/>
      <c r="O339" s="161"/>
      <c r="P339" s="161"/>
    </row>
    <row r="340" customFormat="false" ht="27" hidden="false" customHeight="true" outlineLevel="0" collapsed="false">
      <c r="A340" s="159" t="s">
        <v>3562</v>
      </c>
      <c r="B340" s="160" t="s">
        <v>3563</v>
      </c>
      <c r="C340" s="42" t="s">
        <v>1757</v>
      </c>
      <c r="D340" s="159" t="s">
        <v>2510</v>
      </c>
      <c r="E340" s="159" t="s">
        <v>2205</v>
      </c>
      <c r="F340" s="42" t="s">
        <v>2511</v>
      </c>
      <c r="G340" s="159" t="s">
        <v>1796</v>
      </c>
      <c r="H340" s="159" t="s">
        <v>1654</v>
      </c>
      <c r="I340" s="159" t="s">
        <v>1808</v>
      </c>
      <c r="J340" s="42" t="s">
        <v>3564</v>
      </c>
      <c r="K340" s="42" t="s">
        <v>3565</v>
      </c>
      <c r="L340" s="159" t="s">
        <v>2208</v>
      </c>
      <c r="M340" s="159" t="s">
        <v>3566</v>
      </c>
      <c r="N340" s="161"/>
      <c r="O340" s="161"/>
      <c r="P340" s="161"/>
    </row>
    <row r="341" customFormat="false" ht="27" hidden="false" customHeight="true" outlineLevel="0" collapsed="false">
      <c r="A341" s="159" t="s">
        <v>3567</v>
      </c>
      <c r="B341" s="160" t="s">
        <v>3568</v>
      </c>
      <c r="C341" s="42" t="s">
        <v>1757</v>
      </c>
      <c r="D341" s="159" t="s">
        <v>2510</v>
      </c>
      <c r="E341" s="159" t="s">
        <v>2205</v>
      </c>
      <c r="F341" s="42" t="s">
        <v>2511</v>
      </c>
      <c r="G341" s="159" t="s">
        <v>1796</v>
      </c>
      <c r="H341" s="159" t="s">
        <v>1654</v>
      </c>
      <c r="I341" s="159" t="s">
        <v>1808</v>
      </c>
      <c r="J341" s="42" t="s">
        <v>3569</v>
      </c>
      <c r="K341" s="42" t="s">
        <v>3570</v>
      </c>
      <c r="L341" s="159" t="s">
        <v>2208</v>
      </c>
      <c r="M341" s="159" t="s">
        <v>3571</v>
      </c>
      <c r="N341" s="161"/>
      <c r="O341" s="161"/>
      <c r="P341" s="161"/>
    </row>
    <row r="342" customFormat="false" ht="27" hidden="false" customHeight="true" outlineLevel="0" collapsed="false">
      <c r="A342" s="159" t="s">
        <v>3572</v>
      </c>
      <c r="B342" s="160" t="s">
        <v>3573</v>
      </c>
      <c r="C342" s="42" t="s">
        <v>1757</v>
      </c>
      <c r="D342" s="159" t="s">
        <v>2510</v>
      </c>
      <c r="E342" s="159" t="s">
        <v>2205</v>
      </c>
      <c r="F342" s="42" t="s">
        <v>2511</v>
      </c>
      <c r="G342" s="159" t="s">
        <v>1796</v>
      </c>
      <c r="H342" s="159" t="s">
        <v>1654</v>
      </c>
      <c r="I342" s="159" t="s">
        <v>1808</v>
      </c>
      <c r="J342" s="42" t="s">
        <v>3574</v>
      </c>
      <c r="K342" s="42" t="s">
        <v>3575</v>
      </c>
      <c r="L342" s="159" t="s">
        <v>2208</v>
      </c>
      <c r="M342" s="159" t="s">
        <v>3576</v>
      </c>
      <c r="N342" s="161"/>
      <c r="O342" s="161"/>
      <c r="P342" s="161"/>
    </row>
    <row r="343" customFormat="false" ht="27" hidden="false" customHeight="true" outlineLevel="0" collapsed="false">
      <c r="A343" s="159" t="s">
        <v>3577</v>
      </c>
      <c r="B343" s="160" t="s">
        <v>3578</v>
      </c>
      <c r="C343" s="42" t="s">
        <v>1757</v>
      </c>
      <c r="D343" s="159" t="s">
        <v>2510</v>
      </c>
      <c r="E343" s="159" t="s">
        <v>2205</v>
      </c>
      <c r="F343" s="42" t="s">
        <v>2511</v>
      </c>
      <c r="G343" s="159" t="s">
        <v>1796</v>
      </c>
      <c r="H343" s="159" t="s">
        <v>1654</v>
      </c>
      <c r="I343" s="159" t="s">
        <v>1808</v>
      </c>
      <c r="J343" s="42" t="s">
        <v>3579</v>
      </c>
      <c r="K343" s="42" t="s">
        <v>3580</v>
      </c>
      <c r="L343" s="159" t="s">
        <v>2208</v>
      </c>
      <c r="M343" s="159" t="s">
        <v>3581</v>
      </c>
      <c r="N343" s="161"/>
      <c r="O343" s="161"/>
      <c r="P343" s="161"/>
    </row>
    <row r="344" customFormat="false" ht="27" hidden="false" customHeight="true" outlineLevel="0" collapsed="false">
      <c r="A344" s="159" t="s">
        <v>3582</v>
      </c>
      <c r="B344" s="160" t="s">
        <v>3583</v>
      </c>
      <c r="C344" s="42" t="s">
        <v>1757</v>
      </c>
      <c r="D344" s="159" t="s">
        <v>2510</v>
      </c>
      <c r="E344" s="159" t="s">
        <v>2205</v>
      </c>
      <c r="F344" s="42" t="s">
        <v>2511</v>
      </c>
      <c r="G344" s="159" t="s">
        <v>1796</v>
      </c>
      <c r="H344" s="159" t="s">
        <v>1654</v>
      </c>
      <c r="I344" s="159" t="s">
        <v>1808</v>
      </c>
      <c r="J344" s="42" t="s">
        <v>3584</v>
      </c>
      <c r="K344" s="42" t="s">
        <v>3585</v>
      </c>
      <c r="L344" s="159" t="s">
        <v>2208</v>
      </c>
      <c r="M344" s="159" t="s">
        <v>3586</v>
      </c>
      <c r="N344" s="161"/>
      <c r="O344" s="161"/>
      <c r="P344" s="161"/>
    </row>
    <row r="345" customFormat="false" ht="27" hidden="false" customHeight="true" outlineLevel="0" collapsed="false">
      <c r="A345" s="159" t="s">
        <v>3587</v>
      </c>
      <c r="B345" s="160" t="s">
        <v>3588</v>
      </c>
      <c r="C345" s="42" t="s">
        <v>1757</v>
      </c>
      <c r="D345" s="159" t="s">
        <v>2484</v>
      </c>
      <c r="E345" s="159" t="s">
        <v>2205</v>
      </c>
      <c r="F345" s="42" t="s">
        <v>2485</v>
      </c>
      <c r="G345" s="159" t="s">
        <v>1796</v>
      </c>
      <c r="H345" s="159" t="s">
        <v>1654</v>
      </c>
      <c r="I345" s="159" t="s">
        <v>1788</v>
      </c>
      <c r="J345" s="42" t="s">
        <v>3589</v>
      </c>
      <c r="K345" s="42" t="s">
        <v>3430</v>
      </c>
      <c r="L345" s="159" t="s">
        <v>2208</v>
      </c>
      <c r="M345" s="159" t="s">
        <v>3590</v>
      </c>
      <c r="N345" s="161"/>
      <c r="O345" s="161"/>
      <c r="P345" s="161"/>
    </row>
    <row r="346" customFormat="false" ht="27" hidden="false" customHeight="true" outlineLevel="0" collapsed="false">
      <c r="A346" s="159" t="s">
        <v>3591</v>
      </c>
      <c r="B346" s="160" t="s">
        <v>3592</v>
      </c>
      <c r="C346" s="42" t="s">
        <v>1757</v>
      </c>
      <c r="D346" s="159" t="s">
        <v>2484</v>
      </c>
      <c r="E346" s="159" t="s">
        <v>2205</v>
      </c>
      <c r="F346" s="42" t="s">
        <v>2485</v>
      </c>
      <c r="G346" s="159" t="s">
        <v>1796</v>
      </c>
      <c r="H346" s="159" t="s">
        <v>1654</v>
      </c>
      <c r="I346" s="159" t="s">
        <v>1788</v>
      </c>
      <c r="J346" s="42" t="s">
        <v>3593</v>
      </c>
      <c r="K346" s="42" t="s">
        <v>3435</v>
      </c>
      <c r="L346" s="159" t="s">
        <v>2208</v>
      </c>
      <c r="M346" s="159" t="s">
        <v>3594</v>
      </c>
      <c r="N346" s="161"/>
      <c r="O346" s="161"/>
      <c r="P346" s="161"/>
    </row>
    <row r="347" customFormat="false" ht="27" hidden="false" customHeight="true" outlineLevel="0" collapsed="false">
      <c r="A347" s="159" t="s">
        <v>3595</v>
      </c>
      <c r="B347" s="160" t="s">
        <v>3596</v>
      </c>
      <c r="C347" s="42" t="s">
        <v>1757</v>
      </c>
      <c r="D347" s="159" t="s">
        <v>2484</v>
      </c>
      <c r="E347" s="159" t="s">
        <v>2205</v>
      </c>
      <c r="F347" s="42" t="s">
        <v>2485</v>
      </c>
      <c r="G347" s="159" t="s">
        <v>1796</v>
      </c>
      <c r="H347" s="159" t="s">
        <v>1654</v>
      </c>
      <c r="I347" s="159" t="s">
        <v>1788</v>
      </c>
      <c r="J347" s="42" t="s">
        <v>3597</v>
      </c>
      <c r="K347" s="42" t="s">
        <v>3440</v>
      </c>
      <c r="L347" s="159" t="s">
        <v>2208</v>
      </c>
      <c r="M347" s="159" t="s">
        <v>3598</v>
      </c>
      <c r="N347" s="161"/>
      <c r="O347" s="161"/>
      <c r="P347" s="161"/>
    </row>
    <row r="348" customFormat="false" ht="27" hidden="false" customHeight="true" outlineLevel="0" collapsed="false">
      <c r="A348" s="159" t="s">
        <v>3599</v>
      </c>
      <c r="B348" s="160" t="s">
        <v>3600</v>
      </c>
      <c r="C348" s="42" t="s">
        <v>1757</v>
      </c>
      <c r="D348" s="159" t="s">
        <v>2484</v>
      </c>
      <c r="E348" s="159" t="s">
        <v>2205</v>
      </c>
      <c r="F348" s="42" t="s">
        <v>2485</v>
      </c>
      <c r="G348" s="159" t="s">
        <v>1796</v>
      </c>
      <c r="H348" s="159" t="s">
        <v>1654</v>
      </c>
      <c r="I348" s="159" t="s">
        <v>1788</v>
      </c>
      <c r="J348" s="42" t="s">
        <v>3601</v>
      </c>
      <c r="K348" s="42" t="s">
        <v>3445</v>
      </c>
      <c r="L348" s="159" t="s">
        <v>2208</v>
      </c>
      <c r="M348" s="159" t="s">
        <v>3602</v>
      </c>
      <c r="N348" s="161"/>
      <c r="O348" s="161"/>
      <c r="P348" s="161"/>
    </row>
    <row r="349" customFormat="false" ht="27" hidden="false" customHeight="true" outlineLevel="0" collapsed="false">
      <c r="A349" s="159" t="s">
        <v>3603</v>
      </c>
      <c r="B349" s="160" t="s">
        <v>3604</v>
      </c>
      <c r="C349" s="42" t="s">
        <v>1757</v>
      </c>
      <c r="D349" s="159" t="s">
        <v>2484</v>
      </c>
      <c r="E349" s="159" t="s">
        <v>2205</v>
      </c>
      <c r="F349" s="42" t="s">
        <v>2485</v>
      </c>
      <c r="G349" s="159" t="s">
        <v>1796</v>
      </c>
      <c r="H349" s="159" t="s">
        <v>1654</v>
      </c>
      <c r="I349" s="159" t="s">
        <v>1788</v>
      </c>
      <c r="J349" s="42" t="s">
        <v>3605</v>
      </c>
      <c r="K349" s="42" t="s">
        <v>3450</v>
      </c>
      <c r="L349" s="159" t="s">
        <v>2208</v>
      </c>
      <c r="M349" s="159" t="s">
        <v>3606</v>
      </c>
      <c r="N349" s="161"/>
      <c r="O349" s="161"/>
      <c r="P349" s="161"/>
    </row>
    <row r="350" customFormat="false" ht="27" hidden="false" customHeight="true" outlineLevel="0" collapsed="false">
      <c r="A350" s="159" t="s">
        <v>3607</v>
      </c>
      <c r="B350" s="160" t="s">
        <v>3608</v>
      </c>
      <c r="C350" s="42" t="s">
        <v>1757</v>
      </c>
      <c r="D350" s="159" t="s">
        <v>2484</v>
      </c>
      <c r="E350" s="159" t="s">
        <v>2205</v>
      </c>
      <c r="F350" s="42" t="s">
        <v>2485</v>
      </c>
      <c r="G350" s="159" t="s">
        <v>1796</v>
      </c>
      <c r="H350" s="159" t="s">
        <v>1654</v>
      </c>
      <c r="I350" s="159" t="s">
        <v>1788</v>
      </c>
      <c r="J350" s="42" t="s">
        <v>3609</v>
      </c>
      <c r="K350" s="42" t="s">
        <v>3455</v>
      </c>
      <c r="L350" s="159" t="s">
        <v>2208</v>
      </c>
      <c r="M350" s="159" t="s">
        <v>3610</v>
      </c>
      <c r="N350" s="161"/>
      <c r="O350" s="161"/>
      <c r="P350" s="161"/>
    </row>
    <row r="351" customFormat="false" ht="27" hidden="false" customHeight="true" outlineLevel="0" collapsed="false">
      <c r="A351" s="159" t="s">
        <v>3611</v>
      </c>
      <c r="B351" s="160" t="s">
        <v>3612</v>
      </c>
      <c r="C351" s="42" t="s">
        <v>1757</v>
      </c>
      <c r="D351" s="159" t="s">
        <v>2484</v>
      </c>
      <c r="E351" s="159" t="s">
        <v>2205</v>
      </c>
      <c r="F351" s="42" t="s">
        <v>2485</v>
      </c>
      <c r="G351" s="159" t="s">
        <v>1796</v>
      </c>
      <c r="H351" s="159" t="s">
        <v>1654</v>
      </c>
      <c r="I351" s="159" t="s">
        <v>1788</v>
      </c>
      <c r="J351" s="42" t="s">
        <v>3613</v>
      </c>
      <c r="K351" s="42" t="s">
        <v>3460</v>
      </c>
      <c r="L351" s="159" t="s">
        <v>2208</v>
      </c>
      <c r="M351" s="159" t="s">
        <v>3614</v>
      </c>
      <c r="N351" s="161"/>
      <c r="O351" s="161"/>
      <c r="P351" s="161"/>
    </row>
    <row r="352" customFormat="false" ht="27" hidden="false" customHeight="true" outlineLevel="0" collapsed="false">
      <c r="A352" s="159" t="s">
        <v>3615</v>
      </c>
      <c r="B352" s="160" t="s">
        <v>3616</v>
      </c>
      <c r="C352" s="42" t="s">
        <v>1757</v>
      </c>
      <c r="D352" s="159" t="s">
        <v>2484</v>
      </c>
      <c r="E352" s="159" t="s">
        <v>2205</v>
      </c>
      <c r="F352" s="42" t="s">
        <v>2485</v>
      </c>
      <c r="G352" s="159" t="s">
        <v>1796</v>
      </c>
      <c r="H352" s="159" t="s">
        <v>1654</v>
      </c>
      <c r="I352" s="159" t="s">
        <v>1788</v>
      </c>
      <c r="J352" s="42" t="s">
        <v>3617</v>
      </c>
      <c r="K352" s="42" t="s">
        <v>3465</v>
      </c>
      <c r="L352" s="159" t="s">
        <v>2208</v>
      </c>
      <c r="M352" s="159" t="s">
        <v>3618</v>
      </c>
      <c r="N352" s="161"/>
      <c r="O352" s="161"/>
      <c r="P352" s="161"/>
    </row>
    <row r="353" customFormat="false" ht="27" hidden="false" customHeight="true" outlineLevel="0" collapsed="false">
      <c r="A353" s="159" t="s">
        <v>3619</v>
      </c>
      <c r="B353" s="160" t="s">
        <v>3620</v>
      </c>
      <c r="C353" s="42" t="s">
        <v>1757</v>
      </c>
      <c r="D353" s="159" t="s">
        <v>2484</v>
      </c>
      <c r="E353" s="159" t="s">
        <v>2205</v>
      </c>
      <c r="F353" s="42" t="s">
        <v>2485</v>
      </c>
      <c r="G353" s="159" t="s">
        <v>1796</v>
      </c>
      <c r="H353" s="159" t="s">
        <v>1654</v>
      </c>
      <c r="I353" s="159" t="s">
        <v>1788</v>
      </c>
      <c r="J353" s="42" t="s">
        <v>3621</v>
      </c>
      <c r="K353" s="42" t="s">
        <v>3470</v>
      </c>
      <c r="L353" s="159" t="s">
        <v>2208</v>
      </c>
      <c r="M353" s="159" t="s">
        <v>3622</v>
      </c>
      <c r="N353" s="161"/>
      <c r="O353" s="161"/>
      <c r="P353" s="161"/>
    </row>
    <row r="354" customFormat="false" ht="27" hidden="false" customHeight="true" outlineLevel="0" collapsed="false">
      <c r="A354" s="159" t="s">
        <v>3623</v>
      </c>
      <c r="B354" s="160" t="s">
        <v>3624</v>
      </c>
      <c r="C354" s="42" t="s">
        <v>1757</v>
      </c>
      <c r="D354" s="159" t="s">
        <v>2484</v>
      </c>
      <c r="E354" s="159" t="s">
        <v>2205</v>
      </c>
      <c r="F354" s="42" t="s">
        <v>2485</v>
      </c>
      <c r="G354" s="159" t="s">
        <v>1796</v>
      </c>
      <c r="H354" s="159" t="s">
        <v>1654</v>
      </c>
      <c r="I354" s="159" t="s">
        <v>1788</v>
      </c>
      <c r="J354" s="42" t="s">
        <v>3625</v>
      </c>
      <c r="K354" s="42" t="s">
        <v>3475</v>
      </c>
      <c r="L354" s="159" t="s">
        <v>2208</v>
      </c>
      <c r="M354" s="159" t="s">
        <v>3626</v>
      </c>
      <c r="N354" s="161"/>
      <c r="O354" s="161"/>
      <c r="P354" s="161"/>
    </row>
    <row r="355" customFormat="false" ht="27" hidden="false" customHeight="true" outlineLevel="0" collapsed="false">
      <c r="A355" s="159" t="s">
        <v>3627</v>
      </c>
      <c r="B355" s="160" t="s">
        <v>3628</v>
      </c>
      <c r="C355" s="42" t="s">
        <v>1757</v>
      </c>
      <c r="D355" s="159" t="s">
        <v>2484</v>
      </c>
      <c r="E355" s="159" t="s">
        <v>2205</v>
      </c>
      <c r="F355" s="42" t="s">
        <v>2485</v>
      </c>
      <c r="G355" s="159" t="s">
        <v>1796</v>
      </c>
      <c r="H355" s="159" t="s">
        <v>1654</v>
      </c>
      <c r="I355" s="159" t="s">
        <v>1788</v>
      </c>
      <c r="J355" s="42" t="s">
        <v>3629</v>
      </c>
      <c r="K355" s="42" t="s">
        <v>3480</v>
      </c>
      <c r="L355" s="159" t="s">
        <v>2208</v>
      </c>
      <c r="M355" s="159" t="s">
        <v>3630</v>
      </c>
      <c r="N355" s="161"/>
      <c r="O355" s="161"/>
      <c r="P355" s="161"/>
    </row>
    <row r="356" customFormat="false" ht="27" hidden="false" customHeight="true" outlineLevel="0" collapsed="false">
      <c r="A356" s="159" t="s">
        <v>3631</v>
      </c>
      <c r="B356" s="160" t="s">
        <v>3632</v>
      </c>
      <c r="C356" s="42" t="s">
        <v>1757</v>
      </c>
      <c r="D356" s="159" t="s">
        <v>2484</v>
      </c>
      <c r="E356" s="159" t="s">
        <v>2205</v>
      </c>
      <c r="F356" s="42" t="s">
        <v>2485</v>
      </c>
      <c r="G356" s="159" t="s">
        <v>1796</v>
      </c>
      <c r="H356" s="159" t="s">
        <v>1654</v>
      </c>
      <c r="I356" s="159" t="s">
        <v>1788</v>
      </c>
      <c r="J356" s="42" t="s">
        <v>3633</v>
      </c>
      <c r="K356" s="42" t="s">
        <v>3485</v>
      </c>
      <c r="L356" s="159" t="s">
        <v>2208</v>
      </c>
      <c r="M356" s="159" t="s">
        <v>3634</v>
      </c>
      <c r="N356" s="161"/>
      <c r="O356" s="161"/>
      <c r="P356" s="161"/>
    </row>
    <row r="357" customFormat="false" ht="27" hidden="false" customHeight="true" outlineLevel="0" collapsed="false">
      <c r="A357" s="159" t="s">
        <v>3635</v>
      </c>
      <c r="B357" s="160" t="s">
        <v>3636</v>
      </c>
      <c r="C357" s="42" t="s">
        <v>1757</v>
      </c>
      <c r="D357" s="159" t="s">
        <v>2484</v>
      </c>
      <c r="E357" s="159" t="s">
        <v>2205</v>
      </c>
      <c r="F357" s="42" t="s">
        <v>2485</v>
      </c>
      <c r="G357" s="159" t="s">
        <v>1796</v>
      </c>
      <c r="H357" s="159" t="s">
        <v>1654</v>
      </c>
      <c r="I357" s="159" t="s">
        <v>1788</v>
      </c>
      <c r="J357" s="42" t="s">
        <v>3637</v>
      </c>
      <c r="K357" s="42" t="s">
        <v>3490</v>
      </c>
      <c r="L357" s="159" t="s">
        <v>2208</v>
      </c>
      <c r="M357" s="159" t="s">
        <v>3638</v>
      </c>
      <c r="N357" s="161"/>
      <c r="O357" s="161"/>
      <c r="P357" s="161"/>
    </row>
    <row r="358" customFormat="false" ht="27" hidden="false" customHeight="true" outlineLevel="0" collapsed="false">
      <c r="A358" s="159" t="s">
        <v>3639</v>
      </c>
      <c r="B358" s="160" t="s">
        <v>3640</v>
      </c>
      <c r="C358" s="42" t="s">
        <v>1757</v>
      </c>
      <c r="D358" s="159" t="s">
        <v>2484</v>
      </c>
      <c r="E358" s="159" t="s">
        <v>2205</v>
      </c>
      <c r="F358" s="42" t="s">
        <v>2485</v>
      </c>
      <c r="G358" s="159" t="s">
        <v>1796</v>
      </c>
      <c r="H358" s="159" t="s">
        <v>1654</v>
      </c>
      <c r="I358" s="159" t="s">
        <v>1788</v>
      </c>
      <c r="J358" s="42" t="s">
        <v>3641</v>
      </c>
      <c r="K358" s="42" t="s">
        <v>3495</v>
      </c>
      <c r="L358" s="159" t="s">
        <v>2208</v>
      </c>
      <c r="M358" s="159" t="s">
        <v>3642</v>
      </c>
      <c r="N358" s="161"/>
      <c r="O358" s="161"/>
      <c r="P358" s="161"/>
    </row>
    <row r="359" customFormat="false" ht="27" hidden="false" customHeight="true" outlineLevel="0" collapsed="false">
      <c r="A359" s="159" t="s">
        <v>3643</v>
      </c>
      <c r="B359" s="160" t="s">
        <v>3644</v>
      </c>
      <c r="C359" s="42" t="s">
        <v>1757</v>
      </c>
      <c r="D359" s="159" t="s">
        <v>2484</v>
      </c>
      <c r="E359" s="159" t="s">
        <v>2205</v>
      </c>
      <c r="F359" s="42" t="s">
        <v>2485</v>
      </c>
      <c r="G359" s="159" t="s">
        <v>1796</v>
      </c>
      <c r="H359" s="159" t="s">
        <v>1654</v>
      </c>
      <c r="I359" s="159" t="s">
        <v>1788</v>
      </c>
      <c r="J359" s="42" t="s">
        <v>3645</v>
      </c>
      <c r="K359" s="42" t="s">
        <v>3500</v>
      </c>
      <c r="L359" s="159" t="s">
        <v>2208</v>
      </c>
      <c r="M359" s="159" t="s">
        <v>3646</v>
      </c>
      <c r="N359" s="161"/>
      <c r="O359" s="161"/>
      <c r="P359" s="161"/>
    </row>
    <row r="360" customFormat="false" ht="27" hidden="false" customHeight="true" outlineLevel="0" collapsed="false">
      <c r="A360" s="159" t="s">
        <v>3647</v>
      </c>
      <c r="B360" s="160" t="s">
        <v>3648</v>
      </c>
      <c r="C360" s="42" t="s">
        <v>1757</v>
      </c>
      <c r="D360" s="159" t="s">
        <v>2484</v>
      </c>
      <c r="E360" s="159" t="s">
        <v>2205</v>
      </c>
      <c r="F360" s="42" t="s">
        <v>2485</v>
      </c>
      <c r="G360" s="159" t="s">
        <v>1796</v>
      </c>
      <c r="H360" s="159" t="s">
        <v>1654</v>
      </c>
      <c r="I360" s="159" t="s">
        <v>1788</v>
      </c>
      <c r="J360" s="42" t="s">
        <v>3649</v>
      </c>
      <c r="K360" s="42" t="s">
        <v>3505</v>
      </c>
      <c r="L360" s="159" t="s">
        <v>2208</v>
      </c>
      <c r="M360" s="159" t="s">
        <v>3650</v>
      </c>
      <c r="N360" s="161"/>
      <c r="O360" s="161"/>
      <c r="P360" s="161"/>
    </row>
    <row r="361" customFormat="false" ht="27" hidden="false" customHeight="true" outlineLevel="0" collapsed="false">
      <c r="A361" s="159" t="s">
        <v>3651</v>
      </c>
      <c r="B361" s="160" t="s">
        <v>3652</v>
      </c>
      <c r="C361" s="42" t="s">
        <v>1757</v>
      </c>
      <c r="D361" s="159" t="s">
        <v>2484</v>
      </c>
      <c r="E361" s="159" t="s">
        <v>2205</v>
      </c>
      <c r="F361" s="42" t="s">
        <v>2485</v>
      </c>
      <c r="G361" s="159" t="s">
        <v>1796</v>
      </c>
      <c r="H361" s="159" t="s">
        <v>1654</v>
      </c>
      <c r="I361" s="159" t="s">
        <v>1788</v>
      </c>
      <c r="J361" s="42" t="s">
        <v>3653</v>
      </c>
      <c r="K361" s="42" t="s">
        <v>3510</v>
      </c>
      <c r="L361" s="159" t="s">
        <v>2208</v>
      </c>
      <c r="M361" s="159" t="s">
        <v>3654</v>
      </c>
      <c r="N361" s="161"/>
      <c r="O361" s="161"/>
      <c r="P361" s="161"/>
    </row>
    <row r="362" customFormat="false" ht="27" hidden="false" customHeight="true" outlineLevel="0" collapsed="false">
      <c r="A362" s="159" t="s">
        <v>3655</v>
      </c>
      <c r="B362" s="160" t="s">
        <v>3656</v>
      </c>
      <c r="C362" s="42" t="s">
        <v>1757</v>
      </c>
      <c r="D362" s="159" t="s">
        <v>2484</v>
      </c>
      <c r="E362" s="159" t="s">
        <v>2205</v>
      </c>
      <c r="F362" s="42" t="s">
        <v>2485</v>
      </c>
      <c r="G362" s="159" t="s">
        <v>1796</v>
      </c>
      <c r="H362" s="159" t="s">
        <v>1654</v>
      </c>
      <c r="I362" s="159" t="s">
        <v>1788</v>
      </c>
      <c r="J362" s="42" t="s">
        <v>3657</v>
      </c>
      <c r="K362" s="42" t="s">
        <v>3515</v>
      </c>
      <c r="L362" s="159" t="s">
        <v>2208</v>
      </c>
      <c r="M362" s="159" t="s">
        <v>3658</v>
      </c>
      <c r="N362" s="161"/>
      <c r="O362" s="161"/>
      <c r="P362" s="161"/>
    </row>
    <row r="363" customFormat="false" ht="27" hidden="false" customHeight="true" outlineLevel="0" collapsed="false">
      <c r="A363" s="159" t="s">
        <v>3659</v>
      </c>
      <c r="B363" s="160" t="s">
        <v>3660</v>
      </c>
      <c r="C363" s="42" t="s">
        <v>1757</v>
      </c>
      <c r="D363" s="159" t="s">
        <v>2484</v>
      </c>
      <c r="E363" s="159" t="s">
        <v>2205</v>
      </c>
      <c r="F363" s="42" t="s">
        <v>2485</v>
      </c>
      <c r="G363" s="159" t="s">
        <v>1796</v>
      </c>
      <c r="H363" s="159" t="s">
        <v>1654</v>
      </c>
      <c r="I363" s="159" t="s">
        <v>1788</v>
      </c>
      <c r="J363" s="42" t="s">
        <v>3661</v>
      </c>
      <c r="K363" s="42" t="s">
        <v>3520</v>
      </c>
      <c r="L363" s="159" t="s">
        <v>2208</v>
      </c>
      <c r="M363" s="159" t="s">
        <v>3662</v>
      </c>
      <c r="N363" s="161"/>
      <c r="O363" s="161"/>
      <c r="P363" s="161"/>
    </row>
    <row r="364" customFormat="false" ht="27" hidden="false" customHeight="true" outlineLevel="0" collapsed="false">
      <c r="A364" s="159" t="s">
        <v>3663</v>
      </c>
      <c r="B364" s="160" t="s">
        <v>3664</v>
      </c>
      <c r="C364" s="42" t="s">
        <v>1757</v>
      </c>
      <c r="D364" s="159" t="s">
        <v>2484</v>
      </c>
      <c r="E364" s="159" t="s">
        <v>2205</v>
      </c>
      <c r="F364" s="42" t="s">
        <v>2485</v>
      </c>
      <c r="G364" s="159" t="s">
        <v>1796</v>
      </c>
      <c r="H364" s="159" t="s">
        <v>1654</v>
      </c>
      <c r="I364" s="159" t="s">
        <v>1788</v>
      </c>
      <c r="J364" s="42" t="s">
        <v>3665</v>
      </c>
      <c r="K364" s="42" t="s">
        <v>3525</v>
      </c>
      <c r="L364" s="159" t="s">
        <v>2208</v>
      </c>
      <c r="M364" s="159" t="s">
        <v>3666</v>
      </c>
      <c r="N364" s="161"/>
      <c r="O364" s="161"/>
      <c r="P364" s="161"/>
    </row>
    <row r="365" customFormat="false" ht="27" hidden="false" customHeight="true" outlineLevel="0" collapsed="false">
      <c r="A365" s="159" t="s">
        <v>3667</v>
      </c>
      <c r="B365" s="160" t="s">
        <v>3668</v>
      </c>
      <c r="C365" s="42" t="s">
        <v>1757</v>
      </c>
      <c r="D365" s="159" t="s">
        <v>2484</v>
      </c>
      <c r="E365" s="159" t="s">
        <v>2205</v>
      </c>
      <c r="F365" s="42" t="s">
        <v>2485</v>
      </c>
      <c r="G365" s="159" t="s">
        <v>1796</v>
      </c>
      <c r="H365" s="159" t="s">
        <v>1654</v>
      </c>
      <c r="I365" s="159" t="s">
        <v>1788</v>
      </c>
      <c r="J365" s="42" t="s">
        <v>3669</v>
      </c>
      <c r="K365" s="42" t="s">
        <v>3530</v>
      </c>
      <c r="L365" s="159" t="s">
        <v>2208</v>
      </c>
      <c r="M365" s="159" t="s">
        <v>3670</v>
      </c>
      <c r="N365" s="161"/>
      <c r="O365" s="161"/>
      <c r="P365" s="161"/>
    </row>
    <row r="366" customFormat="false" ht="27" hidden="false" customHeight="true" outlineLevel="0" collapsed="false">
      <c r="A366" s="159" t="s">
        <v>3671</v>
      </c>
      <c r="B366" s="160" t="s">
        <v>3672</v>
      </c>
      <c r="C366" s="42" t="s">
        <v>1757</v>
      </c>
      <c r="D366" s="159" t="s">
        <v>2484</v>
      </c>
      <c r="E366" s="159" t="s">
        <v>2205</v>
      </c>
      <c r="F366" s="42" t="s">
        <v>2485</v>
      </c>
      <c r="G366" s="159" t="s">
        <v>1796</v>
      </c>
      <c r="H366" s="159" t="s">
        <v>1654</v>
      </c>
      <c r="I366" s="159" t="s">
        <v>1788</v>
      </c>
      <c r="J366" s="42" t="s">
        <v>3673</v>
      </c>
      <c r="K366" s="42" t="s">
        <v>3535</v>
      </c>
      <c r="L366" s="159" t="s">
        <v>2208</v>
      </c>
      <c r="M366" s="159" t="s">
        <v>3674</v>
      </c>
      <c r="N366" s="161"/>
      <c r="O366" s="161"/>
      <c r="P366" s="161"/>
    </row>
    <row r="367" customFormat="false" ht="27" hidden="false" customHeight="true" outlineLevel="0" collapsed="false">
      <c r="A367" s="159" t="s">
        <v>3675</v>
      </c>
      <c r="B367" s="160" t="s">
        <v>3676</v>
      </c>
      <c r="C367" s="42" t="s">
        <v>1757</v>
      </c>
      <c r="D367" s="159" t="s">
        <v>2510</v>
      </c>
      <c r="E367" s="159" t="s">
        <v>2205</v>
      </c>
      <c r="F367" s="42" t="s">
        <v>2511</v>
      </c>
      <c r="G367" s="159" t="s">
        <v>1796</v>
      </c>
      <c r="H367" s="159" t="s">
        <v>1654</v>
      </c>
      <c r="I367" s="159" t="s">
        <v>1808</v>
      </c>
      <c r="J367" s="42" t="s">
        <v>3677</v>
      </c>
      <c r="K367" s="42" t="s">
        <v>3540</v>
      </c>
      <c r="L367" s="159" t="s">
        <v>2208</v>
      </c>
      <c r="M367" s="159" t="s">
        <v>3678</v>
      </c>
      <c r="N367" s="161"/>
      <c r="O367" s="161"/>
      <c r="P367" s="161"/>
    </row>
    <row r="368" customFormat="false" ht="27" hidden="false" customHeight="true" outlineLevel="0" collapsed="false">
      <c r="A368" s="159" t="s">
        <v>3679</v>
      </c>
      <c r="B368" s="160" t="s">
        <v>3680</v>
      </c>
      <c r="C368" s="42" t="s">
        <v>1757</v>
      </c>
      <c r="D368" s="159" t="s">
        <v>2510</v>
      </c>
      <c r="E368" s="159" t="s">
        <v>2205</v>
      </c>
      <c r="F368" s="42" t="s">
        <v>2511</v>
      </c>
      <c r="G368" s="159" t="s">
        <v>1796</v>
      </c>
      <c r="H368" s="159" t="s">
        <v>1654</v>
      </c>
      <c r="I368" s="159" t="s">
        <v>1808</v>
      </c>
      <c r="J368" s="42" t="s">
        <v>3681</v>
      </c>
      <c r="K368" s="42" t="s">
        <v>3545</v>
      </c>
      <c r="L368" s="159" t="s">
        <v>2208</v>
      </c>
      <c r="M368" s="159" t="s">
        <v>3682</v>
      </c>
      <c r="N368" s="161"/>
      <c r="O368" s="161"/>
      <c r="P368" s="161"/>
    </row>
    <row r="369" customFormat="false" ht="27" hidden="false" customHeight="true" outlineLevel="0" collapsed="false">
      <c r="A369" s="159" t="s">
        <v>3683</v>
      </c>
      <c r="B369" s="160" t="s">
        <v>3684</v>
      </c>
      <c r="C369" s="42" t="s">
        <v>1757</v>
      </c>
      <c r="D369" s="159" t="s">
        <v>2510</v>
      </c>
      <c r="E369" s="159" t="s">
        <v>2205</v>
      </c>
      <c r="F369" s="42" t="s">
        <v>2511</v>
      </c>
      <c r="G369" s="159" t="s">
        <v>1796</v>
      </c>
      <c r="H369" s="159" t="s">
        <v>1654</v>
      </c>
      <c r="I369" s="159" t="s">
        <v>1808</v>
      </c>
      <c r="J369" s="42" t="s">
        <v>3685</v>
      </c>
      <c r="K369" s="42" t="s">
        <v>3550</v>
      </c>
      <c r="L369" s="159" t="s">
        <v>2208</v>
      </c>
      <c r="M369" s="159" t="s">
        <v>3686</v>
      </c>
      <c r="N369" s="161"/>
      <c r="O369" s="161"/>
      <c r="P369" s="161"/>
    </row>
    <row r="370" customFormat="false" ht="27" hidden="false" customHeight="true" outlineLevel="0" collapsed="false">
      <c r="A370" s="159" t="s">
        <v>3687</v>
      </c>
      <c r="B370" s="160" t="s">
        <v>3688</v>
      </c>
      <c r="C370" s="42" t="s">
        <v>1757</v>
      </c>
      <c r="D370" s="159" t="s">
        <v>2510</v>
      </c>
      <c r="E370" s="159" t="s">
        <v>2205</v>
      </c>
      <c r="F370" s="42" t="s">
        <v>2511</v>
      </c>
      <c r="G370" s="159" t="s">
        <v>1796</v>
      </c>
      <c r="H370" s="159" t="s">
        <v>1654</v>
      </c>
      <c r="I370" s="159" t="s">
        <v>1808</v>
      </c>
      <c r="J370" s="42" t="s">
        <v>3689</v>
      </c>
      <c r="K370" s="42" t="s">
        <v>3555</v>
      </c>
      <c r="L370" s="159" t="s">
        <v>2208</v>
      </c>
      <c r="M370" s="159" t="s">
        <v>3690</v>
      </c>
      <c r="N370" s="161"/>
      <c r="O370" s="161"/>
      <c r="P370" s="161"/>
    </row>
    <row r="371" customFormat="false" ht="27" hidden="false" customHeight="true" outlineLevel="0" collapsed="false">
      <c r="A371" s="159" t="s">
        <v>3691</v>
      </c>
      <c r="B371" s="160" t="s">
        <v>3692</v>
      </c>
      <c r="C371" s="42" t="s">
        <v>1757</v>
      </c>
      <c r="D371" s="159" t="s">
        <v>2510</v>
      </c>
      <c r="E371" s="159" t="s">
        <v>2205</v>
      </c>
      <c r="F371" s="42" t="s">
        <v>2511</v>
      </c>
      <c r="G371" s="159" t="s">
        <v>1796</v>
      </c>
      <c r="H371" s="159" t="s">
        <v>1654</v>
      </c>
      <c r="I371" s="159" t="s">
        <v>1808</v>
      </c>
      <c r="J371" s="42" t="s">
        <v>3693</v>
      </c>
      <c r="K371" s="42" t="s">
        <v>3560</v>
      </c>
      <c r="L371" s="159" t="s">
        <v>2208</v>
      </c>
      <c r="M371" s="159" t="s">
        <v>3694</v>
      </c>
      <c r="N371" s="161"/>
      <c r="O371" s="161"/>
      <c r="P371" s="161"/>
    </row>
    <row r="372" customFormat="false" ht="27" hidden="false" customHeight="true" outlineLevel="0" collapsed="false">
      <c r="A372" s="159" t="s">
        <v>3695</v>
      </c>
      <c r="B372" s="160" t="s">
        <v>3696</v>
      </c>
      <c r="C372" s="42" t="s">
        <v>1757</v>
      </c>
      <c r="D372" s="159" t="s">
        <v>2510</v>
      </c>
      <c r="E372" s="159" t="s">
        <v>2205</v>
      </c>
      <c r="F372" s="42" t="s">
        <v>2511</v>
      </c>
      <c r="G372" s="159" t="s">
        <v>1796</v>
      </c>
      <c r="H372" s="159" t="s">
        <v>1654</v>
      </c>
      <c r="I372" s="159" t="s">
        <v>1808</v>
      </c>
      <c r="J372" s="42" t="s">
        <v>3697</v>
      </c>
      <c r="K372" s="42" t="s">
        <v>3565</v>
      </c>
      <c r="L372" s="159" t="s">
        <v>2208</v>
      </c>
      <c r="M372" s="159" t="s">
        <v>3698</v>
      </c>
      <c r="N372" s="161"/>
      <c r="O372" s="161"/>
      <c r="P372" s="161"/>
    </row>
    <row r="373" customFormat="false" ht="27" hidden="false" customHeight="true" outlineLevel="0" collapsed="false">
      <c r="A373" s="159" t="s">
        <v>3699</v>
      </c>
      <c r="B373" s="160" t="s">
        <v>3700</v>
      </c>
      <c r="C373" s="42" t="s">
        <v>1757</v>
      </c>
      <c r="D373" s="159" t="s">
        <v>2510</v>
      </c>
      <c r="E373" s="159" t="s">
        <v>2205</v>
      </c>
      <c r="F373" s="42" t="s">
        <v>2511</v>
      </c>
      <c r="G373" s="159" t="s">
        <v>1796</v>
      </c>
      <c r="H373" s="159" t="s">
        <v>1654</v>
      </c>
      <c r="I373" s="159" t="s">
        <v>1808</v>
      </c>
      <c r="J373" s="42" t="s">
        <v>3701</v>
      </c>
      <c r="K373" s="42" t="s">
        <v>3570</v>
      </c>
      <c r="L373" s="159" t="s">
        <v>2208</v>
      </c>
      <c r="M373" s="159" t="s">
        <v>3702</v>
      </c>
      <c r="N373" s="161"/>
      <c r="O373" s="161"/>
      <c r="P373" s="161"/>
    </row>
    <row r="374" customFormat="false" ht="27" hidden="false" customHeight="true" outlineLevel="0" collapsed="false">
      <c r="A374" s="159" t="s">
        <v>3703</v>
      </c>
      <c r="B374" s="160" t="s">
        <v>3704</v>
      </c>
      <c r="C374" s="42" t="s">
        <v>1757</v>
      </c>
      <c r="D374" s="159" t="s">
        <v>2510</v>
      </c>
      <c r="E374" s="159" t="s">
        <v>2205</v>
      </c>
      <c r="F374" s="42" t="s">
        <v>2511</v>
      </c>
      <c r="G374" s="159" t="s">
        <v>1796</v>
      </c>
      <c r="H374" s="159" t="s">
        <v>1654</v>
      </c>
      <c r="I374" s="159" t="s">
        <v>1808</v>
      </c>
      <c r="J374" s="42" t="s">
        <v>3705</v>
      </c>
      <c r="K374" s="42" t="s">
        <v>3575</v>
      </c>
      <c r="L374" s="159" t="s">
        <v>2208</v>
      </c>
      <c r="M374" s="159" t="s">
        <v>3706</v>
      </c>
      <c r="N374" s="161"/>
      <c r="O374" s="161"/>
      <c r="P374" s="161"/>
    </row>
    <row r="375" customFormat="false" ht="27" hidden="false" customHeight="true" outlineLevel="0" collapsed="false">
      <c r="A375" s="159" t="s">
        <v>3707</v>
      </c>
      <c r="B375" s="160" t="s">
        <v>3708</v>
      </c>
      <c r="C375" s="42" t="s">
        <v>1757</v>
      </c>
      <c r="D375" s="159" t="s">
        <v>2510</v>
      </c>
      <c r="E375" s="159" t="s">
        <v>2205</v>
      </c>
      <c r="F375" s="42" t="s">
        <v>2511</v>
      </c>
      <c r="G375" s="159" t="s">
        <v>1796</v>
      </c>
      <c r="H375" s="159" t="s">
        <v>1654</v>
      </c>
      <c r="I375" s="159" t="s">
        <v>1808</v>
      </c>
      <c r="J375" s="42" t="s">
        <v>3709</v>
      </c>
      <c r="K375" s="42" t="s">
        <v>3580</v>
      </c>
      <c r="L375" s="159" t="s">
        <v>2208</v>
      </c>
      <c r="M375" s="159" t="s">
        <v>3710</v>
      </c>
      <c r="N375" s="161"/>
      <c r="O375" s="161"/>
      <c r="P375" s="161"/>
    </row>
    <row r="376" customFormat="false" ht="27" hidden="false" customHeight="true" outlineLevel="0" collapsed="false">
      <c r="A376" s="159" t="s">
        <v>3711</v>
      </c>
      <c r="B376" s="160" t="s">
        <v>3712</v>
      </c>
      <c r="C376" s="42" t="s">
        <v>1757</v>
      </c>
      <c r="D376" s="159" t="s">
        <v>2510</v>
      </c>
      <c r="E376" s="159" t="s">
        <v>2205</v>
      </c>
      <c r="F376" s="42" t="s">
        <v>2511</v>
      </c>
      <c r="G376" s="159" t="s">
        <v>1796</v>
      </c>
      <c r="H376" s="159" t="s">
        <v>1654</v>
      </c>
      <c r="I376" s="159" t="s">
        <v>1808</v>
      </c>
      <c r="J376" s="42" t="s">
        <v>3713</v>
      </c>
      <c r="K376" s="42" t="s">
        <v>3585</v>
      </c>
      <c r="L376" s="159" t="s">
        <v>2208</v>
      </c>
      <c r="M376" s="159" t="s">
        <v>3714</v>
      </c>
      <c r="N376" s="161"/>
      <c r="O376" s="161"/>
      <c r="P376" s="161"/>
    </row>
    <row r="377" customFormat="false" ht="27" hidden="false" customHeight="true" outlineLevel="0" collapsed="false">
      <c r="A377" s="159" t="s">
        <v>3715</v>
      </c>
      <c r="B377" s="160" t="s">
        <v>3716</v>
      </c>
      <c r="C377" s="42" t="s">
        <v>1757</v>
      </c>
      <c r="D377" s="159" t="s">
        <v>2484</v>
      </c>
      <c r="E377" s="159" t="s">
        <v>2205</v>
      </c>
      <c r="F377" s="42" t="s">
        <v>2485</v>
      </c>
      <c r="G377" s="159" t="s">
        <v>1796</v>
      </c>
      <c r="H377" s="159" t="s">
        <v>1654</v>
      </c>
      <c r="I377" s="159" t="s">
        <v>1788</v>
      </c>
      <c r="J377" s="42" t="s">
        <v>3717</v>
      </c>
      <c r="K377" s="42" t="s">
        <v>3430</v>
      </c>
      <c r="L377" s="159" t="s">
        <v>2208</v>
      </c>
      <c r="M377" s="159" t="s">
        <v>3718</v>
      </c>
      <c r="N377" s="161"/>
      <c r="O377" s="161"/>
      <c r="P377" s="161"/>
    </row>
    <row r="378" customFormat="false" ht="27" hidden="false" customHeight="true" outlineLevel="0" collapsed="false">
      <c r="A378" s="159" t="s">
        <v>3719</v>
      </c>
      <c r="B378" s="160" t="s">
        <v>3720</v>
      </c>
      <c r="C378" s="42" t="s">
        <v>1757</v>
      </c>
      <c r="D378" s="159" t="s">
        <v>2484</v>
      </c>
      <c r="E378" s="159" t="s">
        <v>2205</v>
      </c>
      <c r="F378" s="42" t="s">
        <v>2485</v>
      </c>
      <c r="G378" s="159" t="s">
        <v>1796</v>
      </c>
      <c r="H378" s="159" t="s">
        <v>1654</v>
      </c>
      <c r="I378" s="159" t="s">
        <v>1788</v>
      </c>
      <c r="J378" s="42" t="s">
        <v>3721</v>
      </c>
      <c r="K378" s="42" t="s">
        <v>3435</v>
      </c>
      <c r="L378" s="159" t="s">
        <v>2208</v>
      </c>
      <c r="M378" s="159" t="s">
        <v>3722</v>
      </c>
      <c r="N378" s="161"/>
      <c r="O378" s="161"/>
      <c r="P378" s="161"/>
    </row>
    <row r="379" customFormat="false" ht="27" hidden="false" customHeight="true" outlineLevel="0" collapsed="false">
      <c r="A379" s="159" t="s">
        <v>3723</v>
      </c>
      <c r="B379" s="160" t="s">
        <v>3724</v>
      </c>
      <c r="C379" s="42" t="s">
        <v>1757</v>
      </c>
      <c r="D379" s="159" t="s">
        <v>2484</v>
      </c>
      <c r="E379" s="159" t="s">
        <v>2205</v>
      </c>
      <c r="F379" s="42" t="s">
        <v>2485</v>
      </c>
      <c r="G379" s="159" t="s">
        <v>1796</v>
      </c>
      <c r="H379" s="159" t="s">
        <v>1654</v>
      </c>
      <c r="I379" s="159" t="s">
        <v>1788</v>
      </c>
      <c r="J379" s="42" t="s">
        <v>3725</v>
      </c>
      <c r="K379" s="42" t="s">
        <v>3440</v>
      </c>
      <c r="L379" s="159" t="s">
        <v>2208</v>
      </c>
      <c r="M379" s="159" t="s">
        <v>3726</v>
      </c>
      <c r="N379" s="161"/>
      <c r="O379" s="161"/>
      <c r="P379" s="161"/>
    </row>
    <row r="380" customFormat="false" ht="27" hidden="false" customHeight="true" outlineLevel="0" collapsed="false">
      <c r="A380" s="159" t="s">
        <v>3727</v>
      </c>
      <c r="B380" s="160" t="s">
        <v>3728</v>
      </c>
      <c r="C380" s="42" t="s">
        <v>1757</v>
      </c>
      <c r="D380" s="159" t="s">
        <v>2484</v>
      </c>
      <c r="E380" s="159" t="s">
        <v>2205</v>
      </c>
      <c r="F380" s="42" t="s">
        <v>2485</v>
      </c>
      <c r="G380" s="159" t="s">
        <v>1796</v>
      </c>
      <c r="H380" s="159" t="s">
        <v>1654</v>
      </c>
      <c r="I380" s="159" t="s">
        <v>1788</v>
      </c>
      <c r="J380" s="42" t="s">
        <v>3729</v>
      </c>
      <c r="K380" s="42" t="s">
        <v>3445</v>
      </c>
      <c r="L380" s="159" t="s">
        <v>2208</v>
      </c>
      <c r="M380" s="159" t="s">
        <v>3730</v>
      </c>
      <c r="N380" s="161"/>
      <c r="O380" s="161"/>
      <c r="P380" s="161"/>
    </row>
    <row r="381" customFormat="false" ht="27" hidden="false" customHeight="true" outlineLevel="0" collapsed="false">
      <c r="A381" s="159" t="s">
        <v>3731</v>
      </c>
      <c r="B381" s="160" t="s">
        <v>3732</v>
      </c>
      <c r="C381" s="42" t="s">
        <v>1757</v>
      </c>
      <c r="D381" s="159" t="s">
        <v>2484</v>
      </c>
      <c r="E381" s="159" t="s">
        <v>2205</v>
      </c>
      <c r="F381" s="42" t="s">
        <v>2485</v>
      </c>
      <c r="G381" s="159" t="s">
        <v>1796</v>
      </c>
      <c r="H381" s="159" t="s">
        <v>1654</v>
      </c>
      <c r="I381" s="159" t="s">
        <v>1788</v>
      </c>
      <c r="J381" s="42" t="s">
        <v>3733</v>
      </c>
      <c r="K381" s="42" t="s">
        <v>3450</v>
      </c>
      <c r="L381" s="159" t="s">
        <v>2208</v>
      </c>
      <c r="M381" s="159" t="s">
        <v>3734</v>
      </c>
      <c r="N381" s="161"/>
      <c r="O381" s="161"/>
      <c r="P381" s="161"/>
    </row>
    <row r="382" customFormat="false" ht="27" hidden="false" customHeight="true" outlineLevel="0" collapsed="false">
      <c r="A382" s="159" t="s">
        <v>3735</v>
      </c>
      <c r="B382" s="160" t="s">
        <v>3736</v>
      </c>
      <c r="C382" s="42" t="s">
        <v>1757</v>
      </c>
      <c r="D382" s="159" t="s">
        <v>2484</v>
      </c>
      <c r="E382" s="159" t="s">
        <v>2205</v>
      </c>
      <c r="F382" s="42" t="s">
        <v>2485</v>
      </c>
      <c r="G382" s="159" t="s">
        <v>1796</v>
      </c>
      <c r="H382" s="159" t="s">
        <v>1654</v>
      </c>
      <c r="I382" s="159" t="s">
        <v>1788</v>
      </c>
      <c r="J382" s="42" t="s">
        <v>3737</v>
      </c>
      <c r="K382" s="42" t="s">
        <v>3455</v>
      </c>
      <c r="L382" s="159" t="s">
        <v>2208</v>
      </c>
      <c r="M382" s="159" t="s">
        <v>3738</v>
      </c>
      <c r="N382" s="161"/>
      <c r="O382" s="161"/>
      <c r="P382" s="161"/>
    </row>
    <row r="383" customFormat="false" ht="27" hidden="false" customHeight="true" outlineLevel="0" collapsed="false">
      <c r="A383" s="159" t="s">
        <v>3739</v>
      </c>
      <c r="B383" s="160" t="s">
        <v>3740</v>
      </c>
      <c r="C383" s="42" t="s">
        <v>1757</v>
      </c>
      <c r="D383" s="159" t="s">
        <v>2484</v>
      </c>
      <c r="E383" s="159" t="s">
        <v>2205</v>
      </c>
      <c r="F383" s="42" t="s">
        <v>2485</v>
      </c>
      <c r="G383" s="159" t="s">
        <v>1796</v>
      </c>
      <c r="H383" s="159" t="s">
        <v>1654</v>
      </c>
      <c r="I383" s="159" t="s">
        <v>1788</v>
      </c>
      <c r="J383" s="42" t="s">
        <v>3741</v>
      </c>
      <c r="K383" s="42" t="s">
        <v>3460</v>
      </c>
      <c r="L383" s="159" t="s">
        <v>2208</v>
      </c>
      <c r="M383" s="159" t="s">
        <v>3742</v>
      </c>
      <c r="N383" s="161"/>
      <c r="O383" s="161"/>
      <c r="P383" s="161"/>
    </row>
    <row r="384" customFormat="false" ht="27" hidden="false" customHeight="true" outlineLevel="0" collapsed="false">
      <c r="A384" s="159" t="s">
        <v>3743</v>
      </c>
      <c r="B384" s="160" t="s">
        <v>3744</v>
      </c>
      <c r="C384" s="42" t="s">
        <v>1757</v>
      </c>
      <c r="D384" s="159" t="s">
        <v>2484</v>
      </c>
      <c r="E384" s="159" t="s">
        <v>2205</v>
      </c>
      <c r="F384" s="42" t="s">
        <v>2485</v>
      </c>
      <c r="G384" s="159" t="s">
        <v>1796</v>
      </c>
      <c r="H384" s="159" t="s">
        <v>1654</v>
      </c>
      <c r="I384" s="159" t="s">
        <v>1788</v>
      </c>
      <c r="J384" s="42" t="s">
        <v>3745</v>
      </c>
      <c r="K384" s="42" t="s">
        <v>3465</v>
      </c>
      <c r="L384" s="159" t="s">
        <v>2208</v>
      </c>
      <c r="M384" s="159" t="s">
        <v>3746</v>
      </c>
      <c r="N384" s="161"/>
      <c r="O384" s="161"/>
      <c r="P384" s="161"/>
    </row>
    <row r="385" customFormat="false" ht="27" hidden="false" customHeight="true" outlineLevel="0" collapsed="false">
      <c r="A385" s="159" t="s">
        <v>3747</v>
      </c>
      <c r="B385" s="160" t="s">
        <v>3748</v>
      </c>
      <c r="C385" s="42" t="s">
        <v>1757</v>
      </c>
      <c r="D385" s="159" t="s">
        <v>2484</v>
      </c>
      <c r="E385" s="159" t="s">
        <v>2205</v>
      </c>
      <c r="F385" s="42" t="s">
        <v>2485</v>
      </c>
      <c r="G385" s="159" t="s">
        <v>1796</v>
      </c>
      <c r="H385" s="159" t="s">
        <v>1654</v>
      </c>
      <c r="I385" s="159" t="s">
        <v>1788</v>
      </c>
      <c r="J385" s="42" t="s">
        <v>3749</v>
      </c>
      <c r="K385" s="42" t="s">
        <v>3470</v>
      </c>
      <c r="L385" s="159" t="s">
        <v>2208</v>
      </c>
      <c r="M385" s="159" t="s">
        <v>3750</v>
      </c>
      <c r="N385" s="161"/>
      <c r="O385" s="161"/>
      <c r="P385" s="161"/>
    </row>
    <row r="386" customFormat="false" ht="27" hidden="false" customHeight="true" outlineLevel="0" collapsed="false">
      <c r="A386" s="159" t="s">
        <v>3751</v>
      </c>
      <c r="B386" s="160" t="s">
        <v>3752</v>
      </c>
      <c r="C386" s="42" t="s">
        <v>1757</v>
      </c>
      <c r="D386" s="159" t="s">
        <v>2484</v>
      </c>
      <c r="E386" s="159" t="s">
        <v>2205</v>
      </c>
      <c r="F386" s="42" t="s">
        <v>2485</v>
      </c>
      <c r="G386" s="159" t="s">
        <v>1796</v>
      </c>
      <c r="H386" s="159" t="s">
        <v>1654</v>
      </c>
      <c r="I386" s="159" t="s">
        <v>1788</v>
      </c>
      <c r="J386" s="42" t="s">
        <v>3753</v>
      </c>
      <c r="K386" s="42" t="s">
        <v>3475</v>
      </c>
      <c r="L386" s="159" t="s">
        <v>2208</v>
      </c>
      <c r="M386" s="159" t="s">
        <v>3754</v>
      </c>
      <c r="N386" s="161"/>
      <c r="O386" s="161"/>
      <c r="P386" s="161"/>
    </row>
    <row r="387" customFormat="false" ht="27" hidden="false" customHeight="true" outlineLevel="0" collapsed="false">
      <c r="A387" s="159" t="s">
        <v>3755</v>
      </c>
      <c r="B387" s="160" t="s">
        <v>3756</v>
      </c>
      <c r="C387" s="42" t="s">
        <v>1757</v>
      </c>
      <c r="D387" s="159" t="s">
        <v>2484</v>
      </c>
      <c r="E387" s="159" t="s">
        <v>2205</v>
      </c>
      <c r="F387" s="42" t="s">
        <v>2485</v>
      </c>
      <c r="G387" s="159" t="s">
        <v>1796</v>
      </c>
      <c r="H387" s="159" t="s">
        <v>1654</v>
      </c>
      <c r="I387" s="159" t="s">
        <v>1788</v>
      </c>
      <c r="J387" s="42" t="s">
        <v>3757</v>
      </c>
      <c r="K387" s="42" t="s">
        <v>3480</v>
      </c>
      <c r="L387" s="159" t="s">
        <v>2208</v>
      </c>
      <c r="M387" s="159" t="s">
        <v>3758</v>
      </c>
      <c r="N387" s="161"/>
      <c r="O387" s="161"/>
      <c r="P387" s="161"/>
    </row>
    <row r="388" customFormat="false" ht="27" hidden="false" customHeight="true" outlineLevel="0" collapsed="false">
      <c r="A388" s="159" t="s">
        <v>3759</v>
      </c>
      <c r="B388" s="160" t="s">
        <v>3760</v>
      </c>
      <c r="C388" s="42" t="s">
        <v>1757</v>
      </c>
      <c r="D388" s="159" t="s">
        <v>2484</v>
      </c>
      <c r="E388" s="159" t="s">
        <v>2205</v>
      </c>
      <c r="F388" s="42" t="s">
        <v>2485</v>
      </c>
      <c r="G388" s="159" t="s">
        <v>1796</v>
      </c>
      <c r="H388" s="159" t="s">
        <v>1654</v>
      </c>
      <c r="I388" s="159" t="s">
        <v>1788</v>
      </c>
      <c r="J388" s="42" t="s">
        <v>3761</v>
      </c>
      <c r="K388" s="42" t="s">
        <v>3485</v>
      </c>
      <c r="L388" s="159" t="s">
        <v>2208</v>
      </c>
      <c r="M388" s="159" t="s">
        <v>3762</v>
      </c>
      <c r="N388" s="161"/>
      <c r="O388" s="161"/>
      <c r="P388" s="161"/>
    </row>
    <row r="389" customFormat="false" ht="27" hidden="false" customHeight="true" outlineLevel="0" collapsed="false">
      <c r="A389" s="159" t="s">
        <v>3763</v>
      </c>
      <c r="B389" s="160" t="s">
        <v>3764</v>
      </c>
      <c r="C389" s="42" t="s">
        <v>1757</v>
      </c>
      <c r="D389" s="159" t="s">
        <v>2484</v>
      </c>
      <c r="E389" s="159" t="s">
        <v>2205</v>
      </c>
      <c r="F389" s="42" t="s">
        <v>2485</v>
      </c>
      <c r="G389" s="159" t="s">
        <v>1796</v>
      </c>
      <c r="H389" s="159" t="s">
        <v>1654</v>
      </c>
      <c r="I389" s="159" t="s">
        <v>1788</v>
      </c>
      <c r="J389" s="42" t="s">
        <v>3765</v>
      </c>
      <c r="K389" s="42" t="s">
        <v>3490</v>
      </c>
      <c r="L389" s="159" t="s">
        <v>2208</v>
      </c>
      <c r="M389" s="159" t="s">
        <v>3766</v>
      </c>
      <c r="N389" s="161"/>
      <c r="O389" s="161"/>
      <c r="P389" s="161"/>
    </row>
    <row r="390" customFormat="false" ht="27" hidden="false" customHeight="true" outlineLevel="0" collapsed="false">
      <c r="A390" s="159" t="s">
        <v>3767</v>
      </c>
      <c r="B390" s="160" t="s">
        <v>3768</v>
      </c>
      <c r="C390" s="42" t="s">
        <v>1757</v>
      </c>
      <c r="D390" s="159" t="s">
        <v>2484</v>
      </c>
      <c r="E390" s="159" t="s">
        <v>2205</v>
      </c>
      <c r="F390" s="42" t="s">
        <v>2485</v>
      </c>
      <c r="G390" s="159" t="s">
        <v>1796</v>
      </c>
      <c r="H390" s="159" t="s">
        <v>1654</v>
      </c>
      <c r="I390" s="159" t="s">
        <v>1788</v>
      </c>
      <c r="J390" s="42" t="s">
        <v>3769</v>
      </c>
      <c r="K390" s="42" t="s">
        <v>3495</v>
      </c>
      <c r="L390" s="159" t="s">
        <v>2208</v>
      </c>
      <c r="M390" s="159" t="s">
        <v>3770</v>
      </c>
      <c r="N390" s="161"/>
      <c r="O390" s="161"/>
      <c r="P390" s="161"/>
    </row>
    <row r="391" customFormat="false" ht="27" hidden="false" customHeight="true" outlineLevel="0" collapsed="false">
      <c r="A391" s="159" t="s">
        <v>3771</v>
      </c>
      <c r="B391" s="160" t="s">
        <v>3772</v>
      </c>
      <c r="C391" s="42" t="s">
        <v>1757</v>
      </c>
      <c r="D391" s="159" t="s">
        <v>2484</v>
      </c>
      <c r="E391" s="159" t="s">
        <v>2205</v>
      </c>
      <c r="F391" s="42" t="s">
        <v>2485</v>
      </c>
      <c r="G391" s="159" t="s">
        <v>1796</v>
      </c>
      <c r="H391" s="159" t="s">
        <v>1654</v>
      </c>
      <c r="I391" s="159" t="s">
        <v>1788</v>
      </c>
      <c r="J391" s="42" t="s">
        <v>3773</v>
      </c>
      <c r="K391" s="42" t="s">
        <v>3500</v>
      </c>
      <c r="L391" s="159" t="s">
        <v>2208</v>
      </c>
      <c r="M391" s="159" t="s">
        <v>3774</v>
      </c>
      <c r="N391" s="161"/>
      <c r="O391" s="161"/>
      <c r="P391" s="161"/>
    </row>
    <row r="392" customFormat="false" ht="27" hidden="false" customHeight="true" outlineLevel="0" collapsed="false">
      <c r="A392" s="159" t="s">
        <v>3775</v>
      </c>
      <c r="B392" s="160" t="s">
        <v>3776</v>
      </c>
      <c r="C392" s="42" t="s">
        <v>1757</v>
      </c>
      <c r="D392" s="159" t="s">
        <v>2484</v>
      </c>
      <c r="E392" s="159" t="s">
        <v>2205</v>
      </c>
      <c r="F392" s="42" t="s">
        <v>2485</v>
      </c>
      <c r="G392" s="159" t="s">
        <v>1796</v>
      </c>
      <c r="H392" s="159" t="s">
        <v>1654</v>
      </c>
      <c r="I392" s="159" t="s">
        <v>1788</v>
      </c>
      <c r="J392" s="42" t="s">
        <v>3777</v>
      </c>
      <c r="K392" s="42" t="s">
        <v>3505</v>
      </c>
      <c r="L392" s="159" t="s">
        <v>2208</v>
      </c>
      <c r="M392" s="159" t="s">
        <v>3778</v>
      </c>
      <c r="N392" s="161"/>
      <c r="O392" s="161"/>
      <c r="P392" s="161"/>
    </row>
    <row r="393" customFormat="false" ht="27" hidden="false" customHeight="true" outlineLevel="0" collapsed="false">
      <c r="A393" s="159" t="s">
        <v>3779</v>
      </c>
      <c r="B393" s="160" t="s">
        <v>3780</v>
      </c>
      <c r="C393" s="42" t="s">
        <v>1757</v>
      </c>
      <c r="D393" s="159" t="s">
        <v>2484</v>
      </c>
      <c r="E393" s="159" t="s">
        <v>2205</v>
      </c>
      <c r="F393" s="42" t="s">
        <v>2485</v>
      </c>
      <c r="G393" s="159" t="s">
        <v>1796</v>
      </c>
      <c r="H393" s="159" t="s">
        <v>1654</v>
      </c>
      <c r="I393" s="159" t="s">
        <v>1788</v>
      </c>
      <c r="J393" s="42" t="s">
        <v>3781</v>
      </c>
      <c r="K393" s="42" t="s">
        <v>3510</v>
      </c>
      <c r="L393" s="159" t="s">
        <v>2208</v>
      </c>
      <c r="M393" s="159" t="s">
        <v>3782</v>
      </c>
      <c r="N393" s="161"/>
      <c r="O393" s="161"/>
      <c r="P393" s="161"/>
    </row>
    <row r="394" customFormat="false" ht="27" hidden="false" customHeight="true" outlineLevel="0" collapsed="false">
      <c r="A394" s="159" t="s">
        <v>3783</v>
      </c>
      <c r="B394" s="160" t="s">
        <v>3784</v>
      </c>
      <c r="C394" s="42" t="s">
        <v>1757</v>
      </c>
      <c r="D394" s="159" t="s">
        <v>2484</v>
      </c>
      <c r="E394" s="159" t="s">
        <v>2205</v>
      </c>
      <c r="F394" s="42" t="s">
        <v>2485</v>
      </c>
      <c r="G394" s="159" t="s">
        <v>1796</v>
      </c>
      <c r="H394" s="159" t="s">
        <v>1654</v>
      </c>
      <c r="I394" s="159" t="s">
        <v>1788</v>
      </c>
      <c r="J394" s="42" t="s">
        <v>3785</v>
      </c>
      <c r="K394" s="42" t="s">
        <v>3515</v>
      </c>
      <c r="L394" s="159" t="s">
        <v>2208</v>
      </c>
      <c r="M394" s="159" t="s">
        <v>3786</v>
      </c>
      <c r="N394" s="161"/>
      <c r="O394" s="161"/>
      <c r="P394" s="161"/>
    </row>
    <row r="395" customFormat="false" ht="27" hidden="false" customHeight="true" outlineLevel="0" collapsed="false">
      <c r="A395" s="159" t="s">
        <v>3787</v>
      </c>
      <c r="B395" s="160" t="s">
        <v>3788</v>
      </c>
      <c r="C395" s="42" t="s">
        <v>1757</v>
      </c>
      <c r="D395" s="159" t="s">
        <v>2484</v>
      </c>
      <c r="E395" s="159" t="s">
        <v>2205</v>
      </c>
      <c r="F395" s="42" t="s">
        <v>2485</v>
      </c>
      <c r="G395" s="159" t="s">
        <v>1796</v>
      </c>
      <c r="H395" s="159" t="s">
        <v>1654</v>
      </c>
      <c r="I395" s="159" t="s">
        <v>1788</v>
      </c>
      <c r="J395" s="42" t="s">
        <v>3789</v>
      </c>
      <c r="K395" s="42" t="s">
        <v>3520</v>
      </c>
      <c r="L395" s="159" t="s">
        <v>2208</v>
      </c>
      <c r="M395" s="159" t="s">
        <v>3790</v>
      </c>
      <c r="N395" s="161"/>
      <c r="O395" s="161"/>
      <c r="P395" s="161"/>
    </row>
    <row r="396" customFormat="false" ht="27" hidden="false" customHeight="true" outlineLevel="0" collapsed="false">
      <c r="A396" s="159" t="s">
        <v>3791</v>
      </c>
      <c r="B396" s="160" t="s">
        <v>3792</v>
      </c>
      <c r="C396" s="42" t="s">
        <v>1757</v>
      </c>
      <c r="D396" s="159" t="s">
        <v>2484</v>
      </c>
      <c r="E396" s="159" t="s">
        <v>2205</v>
      </c>
      <c r="F396" s="42" t="s">
        <v>2485</v>
      </c>
      <c r="G396" s="159" t="s">
        <v>1796</v>
      </c>
      <c r="H396" s="159" t="s">
        <v>1654</v>
      </c>
      <c r="I396" s="159" t="s">
        <v>1788</v>
      </c>
      <c r="J396" s="42" t="s">
        <v>3793</v>
      </c>
      <c r="K396" s="42" t="s">
        <v>3525</v>
      </c>
      <c r="L396" s="159" t="s">
        <v>2208</v>
      </c>
      <c r="M396" s="159" t="s">
        <v>3794</v>
      </c>
      <c r="N396" s="161"/>
      <c r="O396" s="161"/>
      <c r="P396" s="161"/>
    </row>
    <row r="397" customFormat="false" ht="27" hidden="false" customHeight="true" outlineLevel="0" collapsed="false">
      <c r="A397" s="159" t="s">
        <v>3795</v>
      </c>
      <c r="B397" s="160" t="s">
        <v>3796</v>
      </c>
      <c r="C397" s="42" t="s">
        <v>1757</v>
      </c>
      <c r="D397" s="159" t="s">
        <v>2484</v>
      </c>
      <c r="E397" s="159" t="s">
        <v>2205</v>
      </c>
      <c r="F397" s="42" t="s">
        <v>2485</v>
      </c>
      <c r="G397" s="159" t="s">
        <v>1796</v>
      </c>
      <c r="H397" s="159" t="s">
        <v>1654</v>
      </c>
      <c r="I397" s="159" t="s">
        <v>1788</v>
      </c>
      <c r="J397" s="42" t="s">
        <v>3797</v>
      </c>
      <c r="K397" s="42" t="s">
        <v>3530</v>
      </c>
      <c r="L397" s="159" t="s">
        <v>2208</v>
      </c>
      <c r="M397" s="159" t="s">
        <v>3798</v>
      </c>
      <c r="N397" s="161"/>
      <c r="O397" s="161"/>
      <c r="P397" s="161"/>
    </row>
    <row r="398" customFormat="false" ht="27" hidden="false" customHeight="true" outlineLevel="0" collapsed="false">
      <c r="A398" s="159" t="s">
        <v>3799</v>
      </c>
      <c r="B398" s="160" t="s">
        <v>3800</v>
      </c>
      <c r="C398" s="42" t="s">
        <v>1757</v>
      </c>
      <c r="D398" s="159" t="s">
        <v>2484</v>
      </c>
      <c r="E398" s="159" t="s">
        <v>2205</v>
      </c>
      <c r="F398" s="42" t="s">
        <v>2485</v>
      </c>
      <c r="G398" s="159" t="s">
        <v>1796</v>
      </c>
      <c r="H398" s="159" t="s">
        <v>1654</v>
      </c>
      <c r="I398" s="159" t="s">
        <v>1788</v>
      </c>
      <c r="J398" s="42" t="s">
        <v>3801</v>
      </c>
      <c r="K398" s="42" t="s">
        <v>3535</v>
      </c>
      <c r="L398" s="159" t="s">
        <v>2208</v>
      </c>
      <c r="M398" s="159" t="s">
        <v>3802</v>
      </c>
      <c r="N398" s="161"/>
      <c r="O398" s="161"/>
      <c r="P398" s="161"/>
    </row>
    <row r="399" customFormat="false" ht="27" hidden="false" customHeight="true" outlineLevel="0" collapsed="false">
      <c r="A399" s="159" t="s">
        <v>3803</v>
      </c>
      <c r="B399" s="160" t="s">
        <v>3804</v>
      </c>
      <c r="C399" s="42" t="s">
        <v>1757</v>
      </c>
      <c r="D399" s="159" t="s">
        <v>2510</v>
      </c>
      <c r="E399" s="159" t="s">
        <v>2205</v>
      </c>
      <c r="F399" s="42" t="s">
        <v>2511</v>
      </c>
      <c r="G399" s="159" t="s">
        <v>1796</v>
      </c>
      <c r="H399" s="159" t="s">
        <v>1654</v>
      </c>
      <c r="I399" s="159" t="s">
        <v>1808</v>
      </c>
      <c r="J399" s="42" t="s">
        <v>3805</v>
      </c>
      <c r="K399" s="42" t="s">
        <v>3540</v>
      </c>
      <c r="L399" s="159" t="s">
        <v>2208</v>
      </c>
      <c r="M399" s="159" t="s">
        <v>3806</v>
      </c>
      <c r="N399" s="161"/>
      <c r="O399" s="161"/>
      <c r="P399" s="161"/>
    </row>
    <row r="400" customFormat="false" ht="27" hidden="false" customHeight="true" outlineLevel="0" collapsed="false">
      <c r="A400" s="159" t="s">
        <v>3807</v>
      </c>
      <c r="B400" s="160" t="s">
        <v>3808</v>
      </c>
      <c r="C400" s="42" t="s">
        <v>1757</v>
      </c>
      <c r="D400" s="159" t="s">
        <v>2510</v>
      </c>
      <c r="E400" s="159" t="s">
        <v>2205</v>
      </c>
      <c r="F400" s="42" t="s">
        <v>2511</v>
      </c>
      <c r="G400" s="159" t="s">
        <v>1796</v>
      </c>
      <c r="H400" s="159" t="s">
        <v>1654</v>
      </c>
      <c r="I400" s="159" t="s">
        <v>1808</v>
      </c>
      <c r="J400" s="42" t="s">
        <v>3809</v>
      </c>
      <c r="K400" s="42" t="s">
        <v>3545</v>
      </c>
      <c r="L400" s="159" t="s">
        <v>2208</v>
      </c>
      <c r="M400" s="159" t="s">
        <v>3810</v>
      </c>
      <c r="N400" s="161"/>
      <c r="O400" s="161"/>
      <c r="P400" s="161"/>
    </row>
    <row r="401" customFormat="false" ht="27" hidden="false" customHeight="true" outlineLevel="0" collapsed="false">
      <c r="A401" s="159" t="s">
        <v>3811</v>
      </c>
      <c r="B401" s="160" t="s">
        <v>3812</v>
      </c>
      <c r="C401" s="42" t="s">
        <v>1757</v>
      </c>
      <c r="D401" s="159" t="s">
        <v>2510</v>
      </c>
      <c r="E401" s="159" t="s">
        <v>2205</v>
      </c>
      <c r="F401" s="42" t="s">
        <v>2511</v>
      </c>
      <c r="G401" s="159" t="s">
        <v>1796</v>
      </c>
      <c r="H401" s="159" t="s">
        <v>1654</v>
      </c>
      <c r="I401" s="159" t="s">
        <v>1808</v>
      </c>
      <c r="J401" s="42" t="s">
        <v>3813</v>
      </c>
      <c r="K401" s="42" t="s">
        <v>3550</v>
      </c>
      <c r="L401" s="159" t="s">
        <v>2208</v>
      </c>
      <c r="M401" s="159" t="s">
        <v>3814</v>
      </c>
      <c r="N401" s="161"/>
      <c r="O401" s="161"/>
      <c r="P401" s="161"/>
    </row>
    <row r="402" customFormat="false" ht="27" hidden="false" customHeight="true" outlineLevel="0" collapsed="false">
      <c r="A402" s="159" t="s">
        <v>3815</v>
      </c>
      <c r="B402" s="160" t="s">
        <v>3816</v>
      </c>
      <c r="C402" s="42" t="s">
        <v>1757</v>
      </c>
      <c r="D402" s="159" t="s">
        <v>2510</v>
      </c>
      <c r="E402" s="159" t="s">
        <v>2205</v>
      </c>
      <c r="F402" s="42" t="s">
        <v>2511</v>
      </c>
      <c r="G402" s="159" t="s">
        <v>1796</v>
      </c>
      <c r="H402" s="159" t="s">
        <v>1654</v>
      </c>
      <c r="I402" s="159" t="s">
        <v>1808</v>
      </c>
      <c r="J402" s="42" t="s">
        <v>3817</v>
      </c>
      <c r="K402" s="42" t="s">
        <v>3555</v>
      </c>
      <c r="L402" s="159" t="s">
        <v>2208</v>
      </c>
      <c r="M402" s="159" t="s">
        <v>3818</v>
      </c>
      <c r="N402" s="161"/>
      <c r="O402" s="161"/>
      <c r="P402" s="161"/>
    </row>
    <row r="403" customFormat="false" ht="27" hidden="false" customHeight="true" outlineLevel="0" collapsed="false">
      <c r="A403" s="159" t="s">
        <v>3819</v>
      </c>
      <c r="B403" s="160" t="s">
        <v>3820</v>
      </c>
      <c r="C403" s="42" t="s">
        <v>1757</v>
      </c>
      <c r="D403" s="159" t="s">
        <v>2510</v>
      </c>
      <c r="E403" s="159" t="s">
        <v>2205</v>
      </c>
      <c r="F403" s="42" t="s">
        <v>2511</v>
      </c>
      <c r="G403" s="159" t="s">
        <v>1796</v>
      </c>
      <c r="H403" s="159" t="s">
        <v>1654</v>
      </c>
      <c r="I403" s="159" t="s">
        <v>1808</v>
      </c>
      <c r="J403" s="42" t="s">
        <v>3821</v>
      </c>
      <c r="K403" s="42" t="s">
        <v>3560</v>
      </c>
      <c r="L403" s="159" t="s">
        <v>2208</v>
      </c>
      <c r="M403" s="159" t="s">
        <v>3822</v>
      </c>
      <c r="N403" s="161"/>
      <c r="O403" s="161"/>
      <c r="P403" s="161"/>
    </row>
    <row r="404" customFormat="false" ht="27" hidden="false" customHeight="true" outlineLevel="0" collapsed="false">
      <c r="A404" s="159" t="s">
        <v>3823</v>
      </c>
      <c r="B404" s="160" t="s">
        <v>3824</v>
      </c>
      <c r="C404" s="42" t="s">
        <v>1757</v>
      </c>
      <c r="D404" s="159" t="s">
        <v>2510</v>
      </c>
      <c r="E404" s="159" t="s">
        <v>2205</v>
      </c>
      <c r="F404" s="42" t="s">
        <v>2511</v>
      </c>
      <c r="G404" s="159" t="s">
        <v>1796</v>
      </c>
      <c r="H404" s="159" t="s">
        <v>1654</v>
      </c>
      <c r="I404" s="159" t="s">
        <v>1808</v>
      </c>
      <c r="J404" s="42" t="s">
        <v>3825</v>
      </c>
      <c r="K404" s="42" t="s">
        <v>3565</v>
      </c>
      <c r="L404" s="159" t="s">
        <v>2208</v>
      </c>
      <c r="M404" s="159" t="s">
        <v>3826</v>
      </c>
      <c r="N404" s="161"/>
      <c r="O404" s="161"/>
      <c r="P404" s="161"/>
    </row>
    <row r="405" customFormat="false" ht="27" hidden="false" customHeight="true" outlineLevel="0" collapsed="false">
      <c r="A405" s="159" t="s">
        <v>3827</v>
      </c>
      <c r="B405" s="160" t="s">
        <v>3828</v>
      </c>
      <c r="C405" s="42" t="s">
        <v>1757</v>
      </c>
      <c r="D405" s="159" t="s">
        <v>2510</v>
      </c>
      <c r="E405" s="159" t="s">
        <v>2205</v>
      </c>
      <c r="F405" s="42" t="s">
        <v>2511</v>
      </c>
      <c r="G405" s="159" t="s">
        <v>1796</v>
      </c>
      <c r="H405" s="159" t="s">
        <v>1654</v>
      </c>
      <c r="I405" s="159" t="s">
        <v>1808</v>
      </c>
      <c r="J405" s="42" t="s">
        <v>3829</v>
      </c>
      <c r="K405" s="42" t="s">
        <v>3570</v>
      </c>
      <c r="L405" s="159" t="s">
        <v>2208</v>
      </c>
      <c r="M405" s="159" t="s">
        <v>3830</v>
      </c>
      <c r="N405" s="161"/>
      <c r="O405" s="161"/>
      <c r="P405" s="161"/>
    </row>
    <row r="406" customFormat="false" ht="27" hidden="false" customHeight="true" outlineLevel="0" collapsed="false">
      <c r="A406" s="159" t="s">
        <v>3831</v>
      </c>
      <c r="B406" s="160" t="s">
        <v>3832</v>
      </c>
      <c r="C406" s="42" t="s">
        <v>1757</v>
      </c>
      <c r="D406" s="159" t="s">
        <v>2510</v>
      </c>
      <c r="E406" s="159" t="s">
        <v>2205</v>
      </c>
      <c r="F406" s="42" t="s">
        <v>2511</v>
      </c>
      <c r="G406" s="159" t="s">
        <v>1796</v>
      </c>
      <c r="H406" s="159" t="s">
        <v>1654</v>
      </c>
      <c r="I406" s="159" t="s">
        <v>1808</v>
      </c>
      <c r="J406" s="42" t="s">
        <v>3833</v>
      </c>
      <c r="K406" s="42" t="s">
        <v>3575</v>
      </c>
      <c r="L406" s="159" t="s">
        <v>2208</v>
      </c>
      <c r="M406" s="159" t="s">
        <v>3834</v>
      </c>
      <c r="N406" s="161"/>
      <c r="O406" s="161"/>
      <c r="P406" s="161"/>
    </row>
    <row r="407" customFormat="false" ht="27" hidden="false" customHeight="true" outlineLevel="0" collapsed="false">
      <c r="A407" s="159" t="s">
        <v>3835</v>
      </c>
      <c r="B407" s="160" t="s">
        <v>3836</v>
      </c>
      <c r="C407" s="42" t="s">
        <v>1757</v>
      </c>
      <c r="D407" s="159" t="s">
        <v>2510</v>
      </c>
      <c r="E407" s="159" t="s">
        <v>2205</v>
      </c>
      <c r="F407" s="42" t="s">
        <v>2511</v>
      </c>
      <c r="G407" s="159" t="s">
        <v>1796</v>
      </c>
      <c r="H407" s="159" t="s">
        <v>1654</v>
      </c>
      <c r="I407" s="159" t="s">
        <v>1808</v>
      </c>
      <c r="J407" s="42" t="s">
        <v>3837</v>
      </c>
      <c r="K407" s="42" t="s">
        <v>3580</v>
      </c>
      <c r="L407" s="159" t="s">
        <v>2208</v>
      </c>
      <c r="M407" s="159" t="s">
        <v>3838</v>
      </c>
      <c r="N407" s="161"/>
      <c r="O407" s="161"/>
      <c r="P407" s="161"/>
    </row>
    <row r="408" customFormat="false" ht="27" hidden="false" customHeight="true" outlineLevel="0" collapsed="false">
      <c r="A408" s="159" t="s">
        <v>3839</v>
      </c>
      <c r="B408" s="160" t="s">
        <v>3840</v>
      </c>
      <c r="C408" s="42" t="s">
        <v>1757</v>
      </c>
      <c r="D408" s="159" t="s">
        <v>2510</v>
      </c>
      <c r="E408" s="159" t="s">
        <v>2205</v>
      </c>
      <c r="F408" s="42" t="s">
        <v>2511</v>
      </c>
      <c r="G408" s="159" t="s">
        <v>1796</v>
      </c>
      <c r="H408" s="159" t="s">
        <v>1654</v>
      </c>
      <c r="I408" s="159" t="s">
        <v>1808</v>
      </c>
      <c r="J408" s="42" t="s">
        <v>3841</v>
      </c>
      <c r="K408" s="42" t="s">
        <v>3585</v>
      </c>
      <c r="L408" s="159" t="s">
        <v>2208</v>
      </c>
      <c r="M408" s="159" t="s">
        <v>3842</v>
      </c>
      <c r="N408" s="161"/>
      <c r="O408" s="161"/>
      <c r="P408" s="161"/>
    </row>
    <row r="409" customFormat="false" ht="27" hidden="false" customHeight="true" outlineLevel="0" collapsed="false">
      <c r="A409" s="159" t="s">
        <v>3843</v>
      </c>
      <c r="B409" s="160" t="s">
        <v>3844</v>
      </c>
      <c r="C409" s="42" t="s">
        <v>1757</v>
      </c>
      <c r="D409" s="159" t="s">
        <v>2484</v>
      </c>
      <c r="E409" s="159" t="s">
        <v>2205</v>
      </c>
      <c r="F409" s="42" t="s">
        <v>2485</v>
      </c>
      <c r="G409" s="159" t="s">
        <v>1796</v>
      </c>
      <c r="H409" s="159" t="s">
        <v>1654</v>
      </c>
      <c r="I409" s="159" t="s">
        <v>1788</v>
      </c>
      <c r="J409" s="42" t="s">
        <v>3845</v>
      </c>
      <c r="K409" s="42" t="s">
        <v>3846</v>
      </c>
      <c r="L409" s="159" t="s">
        <v>2208</v>
      </c>
      <c r="M409" s="159" t="s">
        <v>3847</v>
      </c>
      <c r="N409" s="161"/>
      <c r="O409" s="161"/>
      <c r="P409" s="161"/>
    </row>
    <row r="410" customFormat="false" ht="27" hidden="false" customHeight="true" outlineLevel="0" collapsed="false">
      <c r="A410" s="159" t="s">
        <v>3848</v>
      </c>
      <c r="B410" s="160" t="s">
        <v>3849</v>
      </c>
      <c r="C410" s="42" t="s">
        <v>1757</v>
      </c>
      <c r="D410" s="159" t="s">
        <v>2484</v>
      </c>
      <c r="E410" s="159" t="s">
        <v>2205</v>
      </c>
      <c r="F410" s="42" t="s">
        <v>2485</v>
      </c>
      <c r="G410" s="159" t="s">
        <v>1796</v>
      </c>
      <c r="H410" s="159" t="s">
        <v>1654</v>
      </c>
      <c r="I410" s="159" t="s">
        <v>1788</v>
      </c>
      <c r="J410" s="42" t="s">
        <v>3850</v>
      </c>
      <c r="K410" s="42" t="s">
        <v>3851</v>
      </c>
      <c r="L410" s="159" t="s">
        <v>2208</v>
      </c>
      <c r="M410" s="159" t="s">
        <v>3852</v>
      </c>
      <c r="N410" s="161"/>
      <c r="O410" s="161"/>
      <c r="P410" s="161"/>
    </row>
    <row r="411" customFormat="false" ht="27" hidden="false" customHeight="true" outlineLevel="0" collapsed="false">
      <c r="A411" s="159" t="s">
        <v>3853</v>
      </c>
      <c r="B411" s="160" t="s">
        <v>3854</v>
      </c>
      <c r="C411" s="42" t="s">
        <v>1757</v>
      </c>
      <c r="D411" s="159" t="s">
        <v>2484</v>
      </c>
      <c r="E411" s="159" t="s">
        <v>2205</v>
      </c>
      <c r="F411" s="42" t="s">
        <v>2485</v>
      </c>
      <c r="G411" s="159" t="s">
        <v>1796</v>
      </c>
      <c r="H411" s="159" t="s">
        <v>1654</v>
      </c>
      <c r="I411" s="159" t="s">
        <v>1788</v>
      </c>
      <c r="J411" s="42" t="s">
        <v>3855</v>
      </c>
      <c r="K411" s="42" t="s">
        <v>3856</v>
      </c>
      <c r="L411" s="159" t="s">
        <v>2208</v>
      </c>
      <c r="M411" s="159" t="s">
        <v>3857</v>
      </c>
      <c r="N411" s="161"/>
      <c r="O411" s="161"/>
      <c r="P411" s="161"/>
    </row>
    <row r="412" customFormat="false" ht="27" hidden="false" customHeight="true" outlineLevel="0" collapsed="false">
      <c r="A412" s="159" t="s">
        <v>3858</v>
      </c>
      <c r="B412" s="160" t="s">
        <v>3859</v>
      </c>
      <c r="C412" s="42" t="s">
        <v>1757</v>
      </c>
      <c r="D412" s="159" t="s">
        <v>2484</v>
      </c>
      <c r="E412" s="159" t="s">
        <v>2205</v>
      </c>
      <c r="F412" s="42" t="s">
        <v>2485</v>
      </c>
      <c r="G412" s="159" t="s">
        <v>1796</v>
      </c>
      <c r="H412" s="159" t="s">
        <v>1654</v>
      </c>
      <c r="I412" s="159" t="s">
        <v>1788</v>
      </c>
      <c r="J412" s="42" t="s">
        <v>3860</v>
      </c>
      <c r="K412" s="42" t="s">
        <v>3861</v>
      </c>
      <c r="L412" s="159" t="s">
        <v>2208</v>
      </c>
      <c r="M412" s="159" t="s">
        <v>3862</v>
      </c>
      <c r="N412" s="161"/>
      <c r="O412" s="161"/>
      <c r="P412" s="161"/>
    </row>
    <row r="413" customFormat="false" ht="27" hidden="false" customHeight="true" outlineLevel="0" collapsed="false">
      <c r="A413" s="159" t="s">
        <v>3863</v>
      </c>
      <c r="B413" s="160" t="s">
        <v>3864</v>
      </c>
      <c r="C413" s="42" t="s">
        <v>1757</v>
      </c>
      <c r="D413" s="159" t="s">
        <v>2484</v>
      </c>
      <c r="E413" s="159" t="s">
        <v>2205</v>
      </c>
      <c r="F413" s="42" t="s">
        <v>2485</v>
      </c>
      <c r="G413" s="159" t="s">
        <v>1796</v>
      </c>
      <c r="H413" s="159" t="s">
        <v>1654</v>
      </c>
      <c r="I413" s="159" t="s">
        <v>1788</v>
      </c>
      <c r="J413" s="42" t="s">
        <v>3865</v>
      </c>
      <c r="K413" s="42" t="s">
        <v>3866</v>
      </c>
      <c r="L413" s="159" t="s">
        <v>2208</v>
      </c>
      <c r="M413" s="159" t="s">
        <v>3867</v>
      </c>
      <c r="N413" s="161"/>
      <c r="O413" s="161"/>
      <c r="P413" s="161"/>
    </row>
    <row r="414" customFormat="false" ht="27" hidden="false" customHeight="true" outlineLevel="0" collapsed="false">
      <c r="A414" s="159" t="s">
        <v>3868</v>
      </c>
      <c r="B414" s="160" t="s">
        <v>3869</v>
      </c>
      <c r="C414" s="42" t="s">
        <v>1757</v>
      </c>
      <c r="D414" s="159" t="s">
        <v>2484</v>
      </c>
      <c r="E414" s="159" t="s">
        <v>2205</v>
      </c>
      <c r="F414" s="42" t="s">
        <v>2485</v>
      </c>
      <c r="G414" s="159" t="s">
        <v>1796</v>
      </c>
      <c r="H414" s="159" t="s">
        <v>1654</v>
      </c>
      <c r="I414" s="159" t="s">
        <v>1788</v>
      </c>
      <c r="J414" s="42" t="s">
        <v>3870</v>
      </c>
      <c r="K414" s="42" t="s">
        <v>3871</v>
      </c>
      <c r="L414" s="159" t="s">
        <v>2208</v>
      </c>
      <c r="M414" s="159" t="s">
        <v>3872</v>
      </c>
      <c r="N414" s="161"/>
      <c r="O414" s="161"/>
      <c r="P414" s="161"/>
    </row>
    <row r="415" customFormat="false" ht="27" hidden="false" customHeight="true" outlineLevel="0" collapsed="false">
      <c r="A415" s="159" t="s">
        <v>3873</v>
      </c>
      <c r="B415" s="160" t="s">
        <v>3874</v>
      </c>
      <c r="C415" s="42" t="s">
        <v>1757</v>
      </c>
      <c r="D415" s="159" t="s">
        <v>2484</v>
      </c>
      <c r="E415" s="159" t="s">
        <v>2205</v>
      </c>
      <c r="F415" s="42" t="s">
        <v>2485</v>
      </c>
      <c r="G415" s="159" t="s">
        <v>1796</v>
      </c>
      <c r="H415" s="159" t="s">
        <v>1654</v>
      </c>
      <c r="I415" s="159" t="s">
        <v>1788</v>
      </c>
      <c r="J415" s="42" t="s">
        <v>3875</v>
      </c>
      <c r="K415" s="42" t="s">
        <v>3876</v>
      </c>
      <c r="L415" s="159" t="s">
        <v>2208</v>
      </c>
      <c r="M415" s="159" t="s">
        <v>3877</v>
      </c>
      <c r="N415" s="161"/>
      <c r="O415" s="161"/>
      <c r="P415" s="161"/>
    </row>
    <row r="416" customFormat="false" ht="27" hidden="false" customHeight="true" outlineLevel="0" collapsed="false">
      <c r="A416" s="159" t="s">
        <v>3878</v>
      </c>
      <c r="B416" s="160" t="s">
        <v>3879</v>
      </c>
      <c r="C416" s="42" t="s">
        <v>1757</v>
      </c>
      <c r="D416" s="159" t="s">
        <v>2484</v>
      </c>
      <c r="E416" s="159" t="s">
        <v>2205</v>
      </c>
      <c r="F416" s="42" t="s">
        <v>2485</v>
      </c>
      <c r="G416" s="159" t="s">
        <v>1796</v>
      </c>
      <c r="H416" s="159" t="s">
        <v>1654</v>
      </c>
      <c r="I416" s="159" t="s">
        <v>1788</v>
      </c>
      <c r="J416" s="42" t="s">
        <v>2393</v>
      </c>
      <c r="K416" s="42" t="s">
        <v>3880</v>
      </c>
      <c r="L416" s="159" t="s">
        <v>2208</v>
      </c>
      <c r="M416" s="159" t="s">
        <v>3881</v>
      </c>
      <c r="N416" s="161"/>
      <c r="O416" s="161"/>
      <c r="P416" s="161"/>
    </row>
    <row r="417" customFormat="false" ht="27" hidden="false" customHeight="true" outlineLevel="0" collapsed="false">
      <c r="A417" s="159" t="s">
        <v>3882</v>
      </c>
      <c r="B417" s="160" t="s">
        <v>3883</v>
      </c>
      <c r="C417" s="42" t="s">
        <v>1757</v>
      </c>
      <c r="D417" s="159" t="s">
        <v>2484</v>
      </c>
      <c r="E417" s="159" t="s">
        <v>2205</v>
      </c>
      <c r="F417" s="42" t="s">
        <v>2485</v>
      </c>
      <c r="G417" s="159" t="s">
        <v>1796</v>
      </c>
      <c r="H417" s="159" t="s">
        <v>1654</v>
      </c>
      <c r="I417" s="159" t="s">
        <v>1788</v>
      </c>
      <c r="J417" s="42" t="s">
        <v>3884</v>
      </c>
      <c r="K417" s="42" t="s">
        <v>3885</v>
      </c>
      <c r="L417" s="159" t="s">
        <v>2208</v>
      </c>
      <c r="M417" s="159" t="s">
        <v>3886</v>
      </c>
      <c r="N417" s="161"/>
      <c r="O417" s="161"/>
      <c r="P417" s="161"/>
    </row>
    <row r="418" customFormat="false" ht="27" hidden="false" customHeight="true" outlineLevel="0" collapsed="false">
      <c r="A418" s="159" t="s">
        <v>3887</v>
      </c>
      <c r="B418" s="160" t="s">
        <v>3888</v>
      </c>
      <c r="C418" s="42" t="s">
        <v>1757</v>
      </c>
      <c r="D418" s="159" t="s">
        <v>2484</v>
      </c>
      <c r="E418" s="159" t="s">
        <v>2205</v>
      </c>
      <c r="F418" s="42" t="s">
        <v>2485</v>
      </c>
      <c r="G418" s="159" t="s">
        <v>1796</v>
      </c>
      <c r="H418" s="159" t="s">
        <v>1654</v>
      </c>
      <c r="I418" s="159" t="s">
        <v>1788</v>
      </c>
      <c r="J418" s="42" t="s">
        <v>3889</v>
      </c>
      <c r="K418" s="42" t="s">
        <v>3890</v>
      </c>
      <c r="L418" s="159" t="s">
        <v>2208</v>
      </c>
      <c r="M418" s="159" t="s">
        <v>3891</v>
      </c>
      <c r="N418" s="161"/>
      <c r="O418" s="161"/>
      <c r="P418" s="161"/>
    </row>
    <row r="419" customFormat="false" ht="27" hidden="false" customHeight="true" outlineLevel="0" collapsed="false">
      <c r="A419" s="159" t="s">
        <v>3892</v>
      </c>
      <c r="B419" s="160" t="s">
        <v>3893</v>
      </c>
      <c r="C419" s="42" t="s">
        <v>1757</v>
      </c>
      <c r="D419" s="159" t="s">
        <v>2484</v>
      </c>
      <c r="E419" s="159" t="s">
        <v>2205</v>
      </c>
      <c r="F419" s="42" t="s">
        <v>2485</v>
      </c>
      <c r="G419" s="159" t="s">
        <v>1796</v>
      </c>
      <c r="H419" s="159" t="s">
        <v>1654</v>
      </c>
      <c r="I419" s="159" t="s">
        <v>1788</v>
      </c>
      <c r="J419" s="42" t="s">
        <v>3894</v>
      </c>
      <c r="K419" s="42" t="s">
        <v>3895</v>
      </c>
      <c r="L419" s="159" t="s">
        <v>2208</v>
      </c>
      <c r="M419" s="159" t="s">
        <v>3896</v>
      </c>
      <c r="N419" s="161"/>
      <c r="O419" s="161"/>
      <c r="P419" s="161"/>
    </row>
    <row r="420" customFormat="false" ht="27" hidden="false" customHeight="true" outlineLevel="0" collapsed="false">
      <c r="A420" s="159" t="s">
        <v>3897</v>
      </c>
      <c r="B420" s="160" t="s">
        <v>3898</v>
      </c>
      <c r="C420" s="42" t="s">
        <v>1757</v>
      </c>
      <c r="D420" s="159" t="s">
        <v>2484</v>
      </c>
      <c r="E420" s="159" t="s">
        <v>2205</v>
      </c>
      <c r="F420" s="42" t="s">
        <v>2485</v>
      </c>
      <c r="G420" s="159" t="s">
        <v>1796</v>
      </c>
      <c r="H420" s="159" t="s">
        <v>1654</v>
      </c>
      <c r="I420" s="159" t="s">
        <v>1788</v>
      </c>
      <c r="J420" s="42" t="s">
        <v>3899</v>
      </c>
      <c r="K420" s="42" t="s">
        <v>3900</v>
      </c>
      <c r="L420" s="159" t="s">
        <v>2208</v>
      </c>
      <c r="M420" s="159" t="s">
        <v>3901</v>
      </c>
      <c r="N420" s="161"/>
      <c r="O420" s="161"/>
      <c r="P420" s="161"/>
    </row>
    <row r="421" customFormat="false" ht="27" hidden="false" customHeight="true" outlineLevel="0" collapsed="false">
      <c r="A421" s="159" t="s">
        <v>3902</v>
      </c>
      <c r="B421" s="160" t="s">
        <v>3903</v>
      </c>
      <c r="C421" s="42" t="s">
        <v>1757</v>
      </c>
      <c r="D421" s="159" t="s">
        <v>2484</v>
      </c>
      <c r="E421" s="159" t="s">
        <v>2205</v>
      </c>
      <c r="F421" s="42" t="s">
        <v>2485</v>
      </c>
      <c r="G421" s="159" t="s">
        <v>1796</v>
      </c>
      <c r="H421" s="159" t="s">
        <v>1654</v>
      </c>
      <c r="I421" s="159" t="s">
        <v>1788</v>
      </c>
      <c r="J421" s="42" t="s">
        <v>3904</v>
      </c>
      <c r="K421" s="42" t="s">
        <v>3905</v>
      </c>
      <c r="L421" s="159" t="s">
        <v>2208</v>
      </c>
      <c r="M421" s="159" t="s">
        <v>3906</v>
      </c>
      <c r="N421" s="161"/>
      <c r="O421" s="161"/>
      <c r="P421" s="161"/>
    </row>
    <row r="422" customFormat="false" ht="27" hidden="false" customHeight="true" outlineLevel="0" collapsed="false">
      <c r="A422" s="159" t="s">
        <v>3907</v>
      </c>
      <c r="B422" s="160" t="s">
        <v>3908</v>
      </c>
      <c r="C422" s="42" t="s">
        <v>1757</v>
      </c>
      <c r="D422" s="159" t="s">
        <v>2484</v>
      </c>
      <c r="E422" s="159" t="s">
        <v>2205</v>
      </c>
      <c r="F422" s="42" t="s">
        <v>2485</v>
      </c>
      <c r="G422" s="159" t="s">
        <v>1796</v>
      </c>
      <c r="H422" s="159" t="s">
        <v>1654</v>
      </c>
      <c r="I422" s="159" t="s">
        <v>1788</v>
      </c>
      <c r="J422" s="42" t="s">
        <v>3909</v>
      </c>
      <c r="K422" s="42" t="s">
        <v>3910</v>
      </c>
      <c r="L422" s="159" t="s">
        <v>2208</v>
      </c>
      <c r="M422" s="159" t="s">
        <v>3911</v>
      </c>
      <c r="N422" s="161"/>
      <c r="O422" s="161"/>
      <c r="P422" s="161"/>
    </row>
    <row r="423" customFormat="false" ht="27" hidden="false" customHeight="true" outlineLevel="0" collapsed="false">
      <c r="A423" s="159" t="s">
        <v>3912</v>
      </c>
      <c r="B423" s="160" t="s">
        <v>3913</v>
      </c>
      <c r="C423" s="42" t="s">
        <v>1757</v>
      </c>
      <c r="D423" s="159" t="s">
        <v>2484</v>
      </c>
      <c r="E423" s="159" t="s">
        <v>2205</v>
      </c>
      <c r="F423" s="42" t="s">
        <v>2485</v>
      </c>
      <c r="G423" s="159" t="s">
        <v>1796</v>
      </c>
      <c r="H423" s="159" t="s">
        <v>1654</v>
      </c>
      <c r="I423" s="159" t="s">
        <v>1788</v>
      </c>
      <c r="J423" s="42" t="s">
        <v>3914</v>
      </c>
      <c r="K423" s="42" t="s">
        <v>3915</v>
      </c>
      <c r="L423" s="159" t="s">
        <v>2208</v>
      </c>
      <c r="M423" s="159" t="s">
        <v>3916</v>
      </c>
      <c r="N423" s="161"/>
      <c r="O423" s="161"/>
      <c r="P423" s="161"/>
    </row>
    <row r="424" customFormat="false" ht="27" hidden="false" customHeight="true" outlineLevel="0" collapsed="false">
      <c r="A424" s="159" t="s">
        <v>3917</v>
      </c>
      <c r="B424" s="160" t="s">
        <v>3918</v>
      </c>
      <c r="C424" s="42" t="s">
        <v>1757</v>
      </c>
      <c r="D424" s="159" t="s">
        <v>2484</v>
      </c>
      <c r="E424" s="159" t="s">
        <v>2205</v>
      </c>
      <c r="F424" s="42" t="s">
        <v>2485</v>
      </c>
      <c r="G424" s="159" t="s">
        <v>1796</v>
      </c>
      <c r="H424" s="159" t="s">
        <v>1654</v>
      </c>
      <c r="I424" s="159" t="s">
        <v>1788</v>
      </c>
      <c r="J424" s="42" t="s">
        <v>3919</v>
      </c>
      <c r="K424" s="42" t="s">
        <v>3920</v>
      </c>
      <c r="L424" s="159" t="s">
        <v>2208</v>
      </c>
      <c r="M424" s="159" t="s">
        <v>3921</v>
      </c>
      <c r="N424" s="161"/>
      <c r="O424" s="161"/>
      <c r="P424" s="161"/>
    </row>
    <row r="425" customFormat="false" ht="27" hidden="false" customHeight="true" outlineLevel="0" collapsed="false">
      <c r="A425" s="159" t="s">
        <v>3922</v>
      </c>
      <c r="B425" s="160" t="s">
        <v>3923</v>
      </c>
      <c r="C425" s="42" t="s">
        <v>1757</v>
      </c>
      <c r="D425" s="159" t="s">
        <v>2484</v>
      </c>
      <c r="E425" s="159" t="s">
        <v>2205</v>
      </c>
      <c r="F425" s="42" t="s">
        <v>2485</v>
      </c>
      <c r="G425" s="159" t="s">
        <v>1796</v>
      </c>
      <c r="H425" s="159" t="s">
        <v>1654</v>
      </c>
      <c r="I425" s="159" t="s">
        <v>1788</v>
      </c>
      <c r="J425" s="42" t="s">
        <v>3924</v>
      </c>
      <c r="K425" s="42" t="s">
        <v>3925</v>
      </c>
      <c r="L425" s="159" t="s">
        <v>2208</v>
      </c>
      <c r="M425" s="159" t="s">
        <v>3926</v>
      </c>
      <c r="N425" s="161"/>
      <c r="O425" s="161"/>
      <c r="P425" s="161"/>
    </row>
    <row r="426" customFormat="false" ht="27" hidden="false" customHeight="true" outlineLevel="0" collapsed="false">
      <c r="A426" s="159" t="s">
        <v>3927</v>
      </c>
      <c r="B426" s="160" t="s">
        <v>3928</v>
      </c>
      <c r="C426" s="42" t="s">
        <v>1757</v>
      </c>
      <c r="D426" s="159" t="s">
        <v>2484</v>
      </c>
      <c r="E426" s="159" t="s">
        <v>2205</v>
      </c>
      <c r="F426" s="42" t="s">
        <v>2485</v>
      </c>
      <c r="G426" s="159" t="s">
        <v>1796</v>
      </c>
      <c r="H426" s="159" t="s">
        <v>1654</v>
      </c>
      <c r="I426" s="159" t="s">
        <v>1788</v>
      </c>
      <c r="J426" s="42" t="s">
        <v>3929</v>
      </c>
      <c r="K426" s="42" t="s">
        <v>3930</v>
      </c>
      <c r="L426" s="159" t="s">
        <v>2208</v>
      </c>
      <c r="M426" s="159" t="s">
        <v>3931</v>
      </c>
      <c r="N426" s="161"/>
      <c r="O426" s="161"/>
      <c r="P426" s="161"/>
    </row>
    <row r="427" customFormat="false" ht="27" hidden="false" customHeight="true" outlineLevel="0" collapsed="false">
      <c r="A427" s="159" t="s">
        <v>3932</v>
      </c>
      <c r="B427" s="160" t="s">
        <v>3933</v>
      </c>
      <c r="C427" s="42" t="s">
        <v>1757</v>
      </c>
      <c r="D427" s="159" t="s">
        <v>2484</v>
      </c>
      <c r="E427" s="159" t="s">
        <v>2205</v>
      </c>
      <c r="F427" s="42" t="s">
        <v>2485</v>
      </c>
      <c r="G427" s="159" t="s">
        <v>1796</v>
      </c>
      <c r="H427" s="159" t="s">
        <v>1654</v>
      </c>
      <c r="I427" s="159" t="s">
        <v>1788</v>
      </c>
      <c r="J427" s="42" t="s">
        <v>3934</v>
      </c>
      <c r="K427" s="42" t="s">
        <v>3935</v>
      </c>
      <c r="L427" s="159" t="s">
        <v>2208</v>
      </c>
      <c r="M427" s="159" t="s">
        <v>3936</v>
      </c>
      <c r="N427" s="161"/>
      <c r="O427" s="161"/>
      <c r="P427" s="161"/>
    </row>
    <row r="428" customFormat="false" ht="27" hidden="false" customHeight="true" outlineLevel="0" collapsed="false">
      <c r="A428" s="159" t="s">
        <v>3937</v>
      </c>
      <c r="B428" s="160" t="s">
        <v>3938</v>
      </c>
      <c r="C428" s="42" t="s">
        <v>1757</v>
      </c>
      <c r="D428" s="159" t="s">
        <v>2484</v>
      </c>
      <c r="E428" s="159" t="s">
        <v>2205</v>
      </c>
      <c r="F428" s="42" t="s">
        <v>2485</v>
      </c>
      <c r="G428" s="159" t="s">
        <v>1796</v>
      </c>
      <c r="H428" s="159" t="s">
        <v>1654</v>
      </c>
      <c r="I428" s="159" t="s">
        <v>1788</v>
      </c>
      <c r="J428" s="42" t="s">
        <v>3939</v>
      </c>
      <c r="K428" s="42" t="s">
        <v>3940</v>
      </c>
      <c r="L428" s="159" t="s">
        <v>2208</v>
      </c>
      <c r="M428" s="159" t="s">
        <v>3941</v>
      </c>
      <c r="N428" s="161"/>
      <c r="O428" s="161"/>
      <c r="P428" s="161"/>
    </row>
    <row r="429" customFormat="false" ht="27" hidden="false" customHeight="true" outlineLevel="0" collapsed="false">
      <c r="A429" s="159" t="s">
        <v>3942</v>
      </c>
      <c r="B429" s="160" t="s">
        <v>3943</v>
      </c>
      <c r="C429" s="42" t="s">
        <v>1757</v>
      </c>
      <c r="D429" s="159" t="s">
        <v>2484</v>
      </c>
      <c r="E429" s="159" t="s">
        <v>2205</v>
      </c>
      <c r="F429" s="42" t="s">
        <v>2485</v>
      </c>
      <c r="G429" s="159" t="s">
        <v>1796</v>
      </c>
      <c r="H429" s="159" t="s">
        <v>1654</v>
      </c>
      <c r="I429" s="159" t="s">
        <v>1788</v>
      </c>
      <c r="J429" s="42" t="s">
        <v>3944</v>
      </c>
      <c r="K429" s="42" t="s">
        <v>3945</v>
      </c>
      <c r="L429" s="159" t="s">
        <v>2208</v>
      </c>
      <c r="M429" s="159" t="s">
        <v>3946</v>
      </c>
      <c r="N429" s="161"/>
      <c r="O429" s="161"/>
      <c r="P429" s="161"/>
    </row>
    <row r="430" customFormat="false" ht="27" hidden="false" customHeight="true" outlineLevel="0" collapsed="false">
      <c r="A430" s="159" t="s">
        <v>3947</v>
      </c>
      <c r="B430" s="160" t="s">
        <v>3948</v>
      </c>
      <c r="C430" s="42" t="s">
        <v>1757</v>
      </c>
      <c r="D430" s="159" t="s">
        <v>2484</v>
      </c>
      <c r="E430" s="159" t="s">
        <v>2205</v>
      </c>
      <c r="F430" s="42" t="s">
        <v>2485</v>
      </c>
      <c r="G430" s="159" t="s">
        <v>1796</v>
      </c>
      <c r="H430" s="159" t="s">
        <v>1654</v>
      </c>
      <c r="I430" s="159" t="s">
        <v>1788</v>
      </c>
      <c r="J430" s="42" t="s">
        <v>3949</v>
      </c>
      <c r="K430" s="42" t="s">
        <v>3950</v>
      </c>
      <c r="L430" s="159" t="s">
        <v>2208</v>
      </c>
      <c r="M430" s="159" t="s">
        <v>3951</v>
      </c>
      <c r="N430" s="161"/>
      <c r="O430" s="161"/>
      <c r="P430" s="161"/>
    </row>
    <row r="431" customFormat="false" ht="27" hidden="false" customHeight="true" outlineLevel="0" collapsed="false">
      <c r="A431" s="159" t="s">
        <v>3952</v>
      </c>
      <c r="B431" s="160" t="s">
        <v>3953</v>
      </c>
      <c r="C431" s="42" t="s">
        <v>1757</v>
      </c>
      <c r="D431" s="159" t="s">
        <v>2484</v>
      </c>
      <c r="E431" s="159" t="s">
        <v>2205</v>
      </c>
      <c r="F431" s="42" t="s">
        <v>2485</v>
      </c>
      <c r="G431" s="159" t="s">
        <v>1796</v>
      </c>
      <c r="H431" s="159" t="s">
        <v>1654</v>
      </c>
      <c r="I431" s="159" t="s">
        <v>1788</v>
      </c>
      <c r="J431" s="42" t="s">
        <v>3954</v>
      </c>
      <c r="K431" s="42" t="s">
        <v>3955</v>
      </c>
      <c r="L431" s="159" t="s">
        <v>2208</v>
      </c>
      <c r="M431" s="159" t="s">
        <v>3956</v>
      </c>
      <c r="N431" s="161"/>
      <c r="O431" s="161"/>
      <c r="P431" s="161"/>
    </row>
    <row r="432" customFormat="false" ht="27" hidden="false" customHeight="true" outlineLevel="0" collapsed="false">
      <c r="A432" s="159" t="s">
        <v>3957</v>
      </c>
      <c r="B432" s="160" t="s">
        <v>3958</v>
      </c>
      <c r="C432" s="42" t="s">
        <v>1757</v>
      </c>
      <c r="D432" s="159" t="s">
        <v>2484</v>
      </c>
      <c r="E432" s="159" t="s">
        <v>2205</v>
      </c>
      <c r="F432" s="42" t="s">
        <v>2485</v>
      </c>
      <c r="G432" s="159" t="s">
        <v>1796</v>
      </c>
      <c r="H432" s="159" t="s">
        <v>1654</v>
      </c>
      <c r="I432" s="159" t="s">
        <v>1788</v>
      </c>
      <c r="J432" s="42" t="s">
        <v>3959</v>
      </c>
      <c r="K432" s="42" t="s">
        <v>3960</v>
      </c>
      <c r="L432" s="159" t="s">
        <v>2208</v>
      </c>
      <c r="M432" s="159" t="s">
        <v>3961</v>
      </c>
      <c r="N432" s="161"/>
      <c r="O432" s="161"/>
      <c r="P432" s="161"/>
    </row>
    <row r="433" customFormat="false" ht="27" hidden="false" customHeight="true" outlineLevel="0" collapsed="false">
      <c r="A433" s="159" t="s">
        <v>3962</v>
      </c>
      <c r="B433" s="160" t="s">
        <v>3963</v>
      </c>
      <c r="C433" s="42" t="s">
        <v>1757</v>
      </c>
      <c r="D433" s="159" t="s">
        <v>2484</v>
      </c>
      <c r="E433" s="159" t="s">
        <v>2205</v>
      </c>
      <c r="F433" s="42" t="s">
        <v>2485</v>
      </c>
      <c r="G433" s="159" t="s">
        <v>1796</v>
      </c>
      <c r="H433" s="159" t="s">
        <v>1654</v>
      </c>
      <c r="I433" s="159" t="s">
        <v>1788</v>
      </c>
      <c r="J433" s="42" t="s">
        <v>3964</v>
      </c>
      <c r="K433" s="42" t="s">
        <v>3965</v>
      </c>
      <c r="L433" s="159" t="s">
        <v>2208</v>
      </c>
      <c r="M433" s="159" t="s">
        <v>3966</v>
      </c>
      <c r="N433" s="161"/>
      <c r="O433" s="161"/>
      <c r="P433" s="161"/>
    </row>
    <row r="434" customFormat="false" ht="27" hidden="false" customHeight="true" outlineLevel="0" collapsed="false">
      <c r="A434" s="159" t="s">
        <v>3967</v>
      </c>
      <c r="B434" s="160" t="s">
        <v>3968</v>
      </c>
      <c r="C434" s="42" t="s">
        <v>1757</v>
      </c>
      <c r="D434" s="159" t="s">
        <v>2484</v>
      </c>
      <c r="E434" s="159" t="s">
        <v>2205</v>
      </c>
      <c r="F434" s="42" t="s">
        <v>2485</v>
      </c>
      <c r="G434" s="159" t="s">
        <v>1796</v>
      </c>
      <c r="H434" s="159" t="s">
        <v>1654</v>
      </c>
      <c r="I434" s="159" t="s">
        <v>1788</v>
      </c>
      <c r="J434" s="42" t="s">
        <v>3969</v>
      </c>
      <c r="K434" s="42" t="s">
        <v>3970</v>
      </c>
      <c r="L434" s="159" t="s">
        <v>2208</v>
      </c>
      <c r="M434" s="159" t="s">
        <v>3971</v>
      </c>
      <c r="N434" s="161"/>
      <c r="O434" s="161"/>
      <c r="P434" s="161"/>
    </row>
    <row r="435" customFormat="false" ht="27" hidden="false" customHeight="true" outlineLevel="0" collapsed="false">
      <c r="A435" s="159" t="s">
        <v>3972</v>
      </c>
      <c r="B435" s="160" t="s">
        <v>3973</v>
      </c>
      <c r="C435" s="42" t="s">
        <v>1757</v>
      </c>
      <c r="D435" s="159" t="s">
        <v>2484</v>
      </c>
      <c r="E435" s="159" t="s">
        <v>2205</v>
      </c>
      <c r="F435" s="42" t="s">
        <v>2485</v>
      </c>
      <c r="G435" s="159" t="s">
        <v>1796</v>
      </c>
      <c r="H435" s="159" t="s">
        <v>1654</v>
      </c>
      <c r="I435" s="159" t="s">
        <v>1788</v>
      </c>
      <c r="J435" s="42" t="s">
        <v>3974</v>
      </c>
      <c r="K435" s="42" t="s">
        <v>3975</v>
      </c>
      <c r="L435" s="159" t="s">
        <v>2208</v>
      </c>
      <c r="M435" s="159" t="s">
        <v>3976</v>
      </c>
      <c r="N435" s="161"/>
      <c r="O435" s="161"/>
      <c r="P435" s="161"/>
    </row>
    <row r="436" customFormat="false" ht="27" hidden="false" customHeight="true" outlineLevel="0" collapsed="false">
      <c r="A436" s="159" t="s">
        <v>3977</v>
      </c>
      <c r="B436" s="160" t="s">
        <v>3978</v>
      </c>
      <c r="C436" s="42" t="s">
        <v>1757</v>
      </c>
      <c r="D436" s="159" t="s">
        <v>2484</v>
      </c>
      <c r="E436" s="159" t="s">
        <v>2205</v>
      </c>
      <c r="F436" s="42" t="s">
        <v>2485</v>
      </c>
      <c r="G436" s="159" t="s">
        <v>1796</v>
      </c>
      <c r="H436" s="159" t="s">
        <v>1654</v>
      </c>
      <c r="I436" s="159" t="s">
        <v>1788</v>
      </c>
      <c r="J436" s="42" t="s">
        <v>3979</v>
      </c>
      <c r="K436" s="42" t="s">
        <v>3980</v>
      </c>
      <c r="L436" s="159" t="s">
        <v>2208</v>
      </c>
      <c r="M436" s="159" t="s">
        <v>3981</v>
      </c>
      <c r="N436" s="161"/>
      <c r="O436" s="161"/>
      <c r="P436" s="161"/>
    </row>
    <row r="437" customFormat="false" ht="27" hidden="false" customHeight="true" outlineLevel="0" collapsed="false">
      <c r="A437" s="159" t="s">
        <v>3982</v>
      </c>
      <c r="B437" s="160" t="s">
        <v>3983</v>
      </c>
      <c r="C437" s="42" t="s">
        <v>1757</v>
      </c>
      <c r="D437" s="159" t="s">
        <v>2484</v>
      </c>
      <c r="E437" s="159" t="s">
        <v>2205</v>
      </c>
      <c r="F437" s="42" t="s">
        <v>2485</v>
      </c>
      <c r="G437" s="159" t="s">
        <v>1796</v>
      </c>
      <c r="H437" s="159" t="s">
        <v>1654</v>
      </c>
      <c r="I437" s="159" t="s">
        <v>1788</v>
      </c>
      <c r="J437" s="42" t="s">
        <v>3984</v>
      </c>
      <c r="K437" s="42" t="s">
        <v>3985</v>
      </c>
      <c r="L437" s="159" t="s">
        <v>2208</v>
      </c>
      <c r="M437" s="159" t="s">
        <v>3986</v>
      </c>
      <c r="N437" s="161"/>
      <c r="O437" s="161"/>
      <c r="P437" s="161"/>
    </row>
    <row r="438" customFormat="false" ht="27" hidden="false" customHeight="true" outlineLevel="0" collapsed="false">
      <c r="A438" s="159" t="s">
        <v>3987</v>
      </c>
      <c r="B438" s="160" t="s">
        <v>3988</v>
      </c>
      <c r="C438" s="42" t="s">
        <v>1757</v>
      </c>
      <c r="D438" s="159" t="s">
        <v>2484</v>
      </c>
      <c r="E438" s="159" t="s">
        <v>2205</v>
      </c>
      <c r="F438" s="42" t="s">
        <v>2485</v>
      </c>
      <c r="G438" s="159" t="s">
        <v>1796</v>
      </c>
      <c r="H438" s="159" t="s">
        <v>1654</v>
      </c>
      <c r="I438" s="159" t="s">
        <v>1788</v>
      </c>
      <c r="J438" s="42" t="s">
        <v>3989</v>
      </c>
      <c r="K438" s="42" t="s">
        <v>3990</v>
      </c>
      <c r="L438" s="159" t="s">
        <v>2208</v>
      </c>
      <c r="M438" s="159" t="s">
        <v>3991</v>
      </c>
      <c r="N438" s="161"/>
      <c r="O438" s="161"/>
      <c r="P438" s="161"/>
    </row>
    <row r="439" customFormat="false" ht="27" hidden="false" customHeight="true" outlineLevel="0" collapsed="false">
      <c r="A439" s="159" t="s">
        <v>3992</v>
      </c>
      <c r="B439" s="160" t="s">
        <v>3993</v>
      </c>
      <c r="C439" s="42" t="s">
        <v>1757</v>
      </c>
      <c r="D439" s="159" t="s">
        <v>2484</v>
      </c>
      <c r="E439" s="159" t="s">
        <v>2205</v>
      </c>
      <c r="F439" s="42" t="s">
        <v>2485</v>
      </c>
      <c r="G439" s="159" t="s">
        <v>1796</v>
      </c>
      <c r="H439" s="159" t="s">
        <v>1654</v>
      </c>
      <c r="I439" s="159" t="s">
        <v>1788</v>
      </c>
      <c r="J439" s="42" t="s">
        <v>3994</v>
      </c>
      <c r="K439" s="42" t="s">
        <v>3994</v>
      </c>
      <c r="L439" s="159" t="s">
        <v>2208</v>
      </c>
      <c r="M439" s="159" t="s">
        <v>3995</v>
      </c>
      <c r="N439" s="161"/>
      <c r="O439" s="161"/>
      <c r="P439" s="161"/>
    </row>
    <row r="440" customFormat="false" ht="27" hidden="false" customHeight="true" outlineLevel="0" collapsed="false">
      <c r="A440" s="159" t="s">
        <v>3996</v>
      </c>
      <c r="B440" s="160" t="s">
        <v>3997</v>
      </c>
      <c r="C440" s="42" t="s">
        <v>1757</v>
      </c>
      <c r="D440" s="159" t="s">
        <v>2484</v>
      </c>
      <c r="E440" s="159" t="s">
        <v>2205</v>
      </c>
      <c r="F440" s="42" t="s">
        <v>2485</v>
      </c>
      <c r="G440" s="159" t="s">
        <v>1796</v>
      </c>
      <c r="H440" s="159" t="s">
        <v>1654</v>
      </c>
      <c r="I440" s="159" t="s">
        <v>1788</v>
      </c>
      <c r="J440" s="42" t="s">
        <v>3998</v>
      </c>
      <c r="K440" s="42" t="s">
        <v>3998</v>
      </c>
      <c r="L440" s="159" t="s">
        <v>2208</v>
      </c>
      <c r="M440" s="159" t="s">
        <v>3999</v>
      </c>
      <c r="N440" s="161"/>
      <c r="O440" s="161"/>
      <c r="P440" s="161"/>
    </row>
    <row r="441" customFormat="false" ht="27" hidden="false" customHeight="true" outlineLevel="0" collapsed="false">
      <c r="A441" s="159" t="s">
        <v>4000</v>
      </c>
      <c r="B441" s="160" t="s">
        <v>4001</v>
      </c>
      <c r="C441" s="42" t="s">
        <v>1757</v>
      </c>
      <c r="D441" s="159" t="s">
        <v>2484</v>
      </c>
      <c r="E441" s="159" t="s">
        <v>2205</v>
      </c>
      <c r="F441" s="42" t="s">
        <v>2485</v>
      </c>
      <c r="G441" s="159" t="s">
        <v>1796</v>
      </c>
      <c r="H441" s="159" t="s">
        <v>1654</v>
      </c>
      <c r="I441" s="159" t="s">
        <v>1788</v>
      </c>
      <c r="J441" s="42" t="s">
        <v>4002</v>
      </c>
      <c r="K441" s="42" t="s">
        <v>4002</v>
      </c>
      <c r="L441" s="159" t="s">
        <v>2208</v>
      </c>
      <c r="M441" s="159" t="s">
        <v>4003</v>
      </c>
      <c r="N441" s="161"/>
      <c r="O441" s="161"/>
      <c r="P441" s="161"/>
    </row>
    <row r="442" customFormat="false" ht="27" hidden="false" customHeight="true" outlineLevel="0" collapsed="false">
      <c r="A442" s="159" t="s">
        <v>4004</v>
      </c>
      <c r="B442" s="160" t="s">
        <v>4005</v>
      </c>
      <c r="C442" s="42" t="s">
        <v>1757</v>
      </c>
      <c r="D442" s="159" t="s">
        <v>2484</v>
      </c>
      <c r="E442" s="159" t="s">
        <v>2205</v>
      </c>
      <c r="F442" s="42" t="s">
        <v>2485</v>
      </c>
      <c r="G442" s="159" t="s">
        <v>1796</v>
      </c>
      <c r="H442" s="159" t="s">
        <v>1654</v>
      </c>
      <c r="I442" s="159" t="s">
        <v>1788</v>
      </c>
      <c r="J442" s="42" t="s">
        <v>4006</v>
      </c>
      <c r="K442" s="42" t="s">
        <v>4006</v>
      </c>
      <c r="L442" s="159" t="s">
        <v>2208</v>
      </c>
      <c r="M442" s="159" t="s">
        <v>4007</v>
      </c>
      <c r="N442" s="161"/>
      <c r="O442" s="161"/>
      <c r="P442" s="161"/>
    </row>
    <row r="443" customFormat="false" ht="27" hidden="false" customHeight="true" outlineLevel="0" collapsed="false">
      <c r="A443" s="159" t="s">
        <v>4008</v>
      </c>
      <c r="B443" s="160" t="s">
        <v>4009</v>
      </c>
      <c r="C443" s="42" t="s">
        <v>1757</v>
      </c>
      <c r="D443" s="159" t="s">
        <v>2484</v>
      </c>
      <c r="E443" s="159" t="s">
        <v>2205</v>
      </c>
      <c r="F443" s="42" t="s">
        <v>2485</v>
      </c>
      <c r="G443" s="159" t="s">
        <v>1796</v>
      </c>
      <c r="H443" s="159" t="s">
        <v>1654</v>
      </c>
      <c r="I443" s="159" t="s">
        <v>1788</v>
      </c>
      <c r="J443" s="42" t="s">
        <v>4010</v>
      </c>
      <c r="K443" s="42" t="s">
        <v>4010</v>
      </c>
      <c r="L443" s="159" t="s">
        <v>2208</v>
      </c>
      <c r="M443" s="159" t="s">
        <v>4011</v>
      </c>
      <c r="N443" s="161"/>
      <c r="O443" s="161"/>
      <c r="P443" s="161"/>
    </row>
    <row r="444" customFormat="false" ht="27" hidden="false" customHeight="true" outlineLevel="0" collapsed="false">
      <c r="A444" s="159" t="s">
        <v>4012</v>
      </c>
      <c r="B444" s="160" t="s">
        <v>4013</v>
      </c>
      <c r="C444" s="42" t="s">
        <v>1757</v>
      </c>
      <c r="D444" s="159" t="s">
        <v>2484</v>
      </c>
      <c r="E444" s="159" t="s">
        <v>2205</v>
      </c>
      <c r="F444" s="42" t="s">
        <v>2485</v>
      </c>
      <c r="G444" s="159" t="s">
        <v>1796</v>
      </c>
      <c r="H444" s="159" t="s">
        <v>1654</v>
      </c>
      <c r="I444" s="159" t="s">
        <v>1788</v>
      </c>
      <c r="J444" s="42" t="s">
        <v>4014</v>
      </c>
      <c r="K444" s="42" t="s">
        <v>4014</v>
      </c>
      <c r="L444" s="159" t="s">
        <v>2208</v>
      </c>
      <c r="M444" s="159" t="s">
        <v>4015</v>
      </c>
      <c r="N444" s="161"/>
      <c r="O444" s="161"/>
      <c r="P444" s="161"/>
    </row>
    <row r="445" customFormat="false" ht="27" hidden="false" customHeight="true" outlineLevel="0" collapsed="false">
      <c r="A445" s="159" t="s">
        <v>4016</v>
      </c>
      <c r="B445" s="160" t="s">
        <v>4017</v>
      </c>
      <c r="C445" s="42" t="s">
        <v>1757</v>
      </c>
      <c r="D445" s="159" t="s">
        <v>2484</v>
      </c>
      <c r="E445" s="159" t="s">
        <v>2205</v>
      </c>
      <c r="F445" s="42" t="s">
        <v>2485</v>
      </c>
      <c r="G445" s="159" t="s">
        <v>1796</v>
      </c>
      <c r="H445" s="159" t="s">
        <v>1654</v>
      </c>
      <c r="I445" s="159" t="s">
        <v>1788</v>
      </c>
      <c r="J445" s="42" t="s">
        <v>4018</v>
      </c>
      <c r="K445" s="42" t="s">
        <v>4018</v>
      </c>
      <c r="L445" s="159" t="s">
        <v>2208</v>
      </c>
      <c r="M445" s="159" t="s">
        <v>4019</v>
      </c>
      <c r="N445" s="161"/>
      <c r="O445" s="161"/>
      <c r="P445" s="161"/>
    </row>
    <row r="446" customFormat="false" ht="27" hidden="false" customHeight="true" outlineLevel="0" collapsed="false">
      <c r="A446" s="159" t="s">
        <v>4020</v>
      </c>
      <c r="B446" s="160" t="s">
        <v>4021</v>
      </c>
      <c r="C446" s="42" t="s">
        <v>1757</v>
      </c>
      <c r="D446" s="159" t="s">
        <v>2484</v>
      </c>
      <c r="E446" s="159" t="s">
        <v>2205</v>
      </c>
      <c r="F446" s="42" t="s">
        <v>2485</v>
      </c>
      <c r="G446" s="159" t="s">
        <v>1796</v>
      </c>
      <c r="H446" s="159" t="s">
        <v>1654</v>
      </c>
      <c r="I446" s="159" t="s">
        <v>1788</v>
      </c>
      <c r="J446" s="42" t="s">
        <v>4022</v>
      </c>
      <c r="K446" s="42" t="s">
        <v>4022</v>
      </c>
      <c r="L446" s="159" t="s">
        <v>2208</v>
      </c>
      <c r="M446" s="159" t="s">
        <v>4023</v>
      </c>
      <c r="N446" s="161"/>
      <c r="O446" s="161"/>
      <c r="P446" s="161"/>
    </row>
    <row r="447" customFormat="false" ht="27" hidden="false" customHeight="true" outlineLevel="0" collapsed="false">
      <c r="A447" s="159" t="s">
        <v>4024</v>
      </c>
      <c r="B447" s="160" t="s">
        <v>4025</v>
      </c>
      <c r="C447" s="42" t="s">
        <v>1757</v>
      </c>
      <c r="D447" s="159" t="s">
        <v>2484</v>
      </c>
      <c r="E447" s="159" t="s">
        <v>2205</v>
      </c>
      <c r="F447" s="42" t="s">
        <v>2485</v>
      </c>
      <c r="G447" s="159" t="s">
        <v>1796</v>
      </c>
      <c r="H447" s="159" t="s">
        <v>1654</v>
      </c>
      <c r="I447" s="159" t="s">
        <v>1788</v>
      </c>
      <c r="J447" s="42" t="s">
        <v>4026</v>
      </c>
      <c r="K447" s="42" t="s">
        <v>4026</v>
      </c>
      <c r="L447" s="159" t="s">
        <v>2208</v>
      </c>
      <c r="M447" s="159" t="s">
        <v>4027</v>
      </c>
      <c r="N447" s="161"/>
      <c r="O447" s="161"/>
      <c r="P447" s="161"/>
    </row>
    <row r="448" customFormat="false" ht="27" hidden="false" customHeight="true" outlineLevel="0" collapsed="false">
      <c r="A448" s="159" t="s">
        <v>4028</v>
      </c>
      <c r="B448" s="160" t="s">
        <v>4029</v>
      </c>
      <c r="C448" s="42" t="s">
        <v>1757</v>
      </c>
      <c r="D448" s="159" t="s">
        <v>2484</v>
      </c>
      <c r="E448" s="159" t="s">
        <v>2205</v>
      </c>
      <c r="F448" s="42" t="s">
        <v>2485</v>
      </c>
      <c r="G448" s="159" t="s">
        <v>1796</v>
      </c>
      <c r="H448" s="159" t="s">
        <v>1654</v>
      </c>
      <c r="I448" s="159" t="s">
        <v>1788</v>
      </c>
      <c r="J448" s="42" t="s">
        <v>4030</v>
      </c>
      <c r="K448" s="42" t="s">
        <v>4030</v>
      </c>
      <c r="L448" s="159" t="s">
        <v>2208</v>
      </c>
      <c r="M448" s="159" t="s">
        <v>4031</v>
      </c>
      <c r="N448" s="161"/>
      <c r="O448" s="161"/>
      <c r="P448" s="161"/>
    </row>
    <row r="449" customFormat="false" ht="27" hidden="false" customHeight="true" outlineLevel="0" collapsed="false">
      <c r="A449" s="159" t="s">
        <v>4032</v>
      </c>
      <c r="B449" s="160" t="s">
        <v>4033</v>
      </c>
      <c r="C449" s="42" t="s">
        <v>1757</v>
      </c>
      <c r="D449" s="159" t="s">
        <v>2484</v>
      </c>
      <c r="E449" s="159" t="s">
        <v>2205</v>
      </c>
      <c r="F449" s="42" t="s">
        <v>2485</v>
      </c>
      <c r="G449" s="159" t="s">
        <v>1796</v>
      </c>
      <c r="H449" s="159" t="s">
        <v>1654</v>
      </c>
      <c r="I449" s="159" t="s">
        <v>1788</v>
      </c>
      <c r="J449" s="42" t="s">
        <v>4034</v>
      </c>
      <c r="K449" s="42" t="s">
        <v>4034</v>
      </c>
      <c r="L449" s="159" t="s">
        <v>2208</v>
      </c>
      <c r="M449" s="159" t="s">
        <v>4035</v>
      </c>
      <c r="N449" s="161"/>
      <c r="O449" s="161"/>
      <c r="P449" s="161"/>
    </row>
    <row r="450" customFormat="false" ht="27" hidden="false" customHeight="true" outlineLevel="0" collapsed="false">
      <c r="A450" s="159" t="s">
        <v>4036</v>
      </c>
      <c r="B450" s="160" t="s">
        <v>4037</v>
      </c>
      <c r="C450" s="42" t="s">
        <v>1757</v>
      </c>
      <c r="D450" s="159" t="s">
        <v>2484</v>
      </c>
      <c r="E450" s="159" t="s">
        <v>2205</v>
      </c>
      <c r="F450" s="42" t="s">
        <v>2485</v>
      </c>
      <c r="G450" s="159" t="s">
        <v>1796</v>
      </c>
      <c r="H450" s="159" t="s">
        <v>1654</v>
      </c>
      <c r="I450" s="159" t="s">
        <v>1788</v>
      </c>
      <c r="J450" s="42" t="s">
        <v>4038</v>
      </c>
      <c r="K450" s="42" t="s">
        <v>4038</v>
      </c>
      <c r="L450" s="159" t="s">
        <v>2208</v>
      </c>
      <c r="M450" s="159" t="s">
        <v>4039</v>
      </c>
      <c r="N450" s="161"/>
      <c r="O450" s="161"/>
      <c r="P450" s="161"/>
    </row>
    <row r="451" customFormat="false" ht="27" hidden="false" customHeight="true" outlineLevel="0" collapsed="false">
      <c r="A451" s="159" t="s">
        <v>4040</v>
      </c>
      <c r="B451" s="160" t="s">
        <v>4041</v>
      </c>
      <c r="C451" s="42" t="s">
        <v>1757</v>
      </c>
      <c r="D451" s="159" t="s">
        <v>2484</v>
      </c>
      <c r="E451" s="159" t="s">
        <v>2205</v>
      </c>
      <c r="F451" s="42" t="s">
        <v>2485</v>
      </c>
      <c r="G451" s="159" t="s">
        <v>1796</v>
      </c>
      <c r="H451" s="159" t="s">
        <v>1654</v>
      </c>
      <c r="I451" s="159" t="s">
        <v>1788</v>
      </c>
      <c r="J451" s="42" t="s">
        <v>4042</v>
      </c>
      <c r="K451" s="42" t="s">
        <v>4042</v>
      </c>
      <c r="L451" s="159" t="s">
        <v>2208</v>
      </c>
      <c r="M451" s="159" t="s">
        <v>4043</v>
      </c>
      <c r="N451" s="161"/>
      <c r="O451" s="161"/>
      <c r="P451" s="161"/>
    </row>
    <row r="452" customFormat="false" ht="27" hidden="false" customHeight="true" outlineLevel="0" collapsed="false">
      <c r="A452" s="159" t="s">
        <v>4044</v>
      </c>
      <c r="B452" s="160" t="s">
        <v>4045</v>
      </c>
      <c r="C452" s="42" t="s">
        <v>1757</v>
      </c>
      <c r="D452" s="159" t="s">
        <v>2484</v>
      </c>
      <c r="E452" s="159" t="s">
        <v>2205</v>
      </c>
      <c r="F452" s="42" t="s">
        <v>2485</v>
      </c>
      <c r="G452" s="159" t="s">
        <v>1796</v>
      </c>
      <c r="H452" s="159" t="s">
        <v>1654</v>
      </c>
      <c r="I452" s="159" t="s">
        <v>1788</v>
      </c>
      <c r="J452" s="42" t="s">
        <v>4046</v>
      </c>
      <c r="K452" s="42" t="s">
        <v>4046</v>
      </c>
      <c r="L452" s="159" t="s">
        <v>2208</v>
      </c>
      <c r="M452" s="159" t="s">
        <v>4047</v>
      </c>
      <c r="N452" s="161"/>
      <c r="O452" s="161"/>
      <c r="P452" s="161"/>
    </row>
    <row r="453" customFormat="false" ht="27" hidden="false" customHeight="true" outlineLevel="0" collapsed="false">
      <c r="A453" s="159" t="s">
        <v>4048</v>
      </c>
      <c r="B453" s="160" t="s">
        <v>4049</v>
      </c>
      <c r="C453" s="42" t="s">
        <v>1757</v>
      </c>
      <c r="D453" s="159" t="s">
        <v>2484</v>
      </c>
      <c r="E453" s="159" t="s">
        <v>2205</v>
      </c>
      <c r="F453" s="42" t="s">
        <v>2485</v>
      </c>
      <c r="G453" s="159" t="s">
        <v>1796</v>
      </c>
      <c r="H453" s="159" t="s">
        <v>1654</v>
      </c>
      <c r="I453" s="159" t="s">
        <v>1788</v>
      </c>
      <c r="J453" s="42" t="s">
        <v>4050</v>
      </c>
      <c r="K453" s="42" t="s">
        <v>4050</v>
      </c>
      <c r="L453" s="159" t="s">
        <v>2208</v>
      </c>
      <c r="M453" s="159" t="s">
        <v>4051</v>
      </c>
      <c r="N453" s="161"/>
      <c r="O453" s="161"/>
      <c r="P453" s="161"/>
    </row>
    <row r="454" customFormat="false" ht="39" hidden="false" customHeight="true" outlineLevel="0" collapsed="false">
      <c r="A454" s="159" t="s">
        <v>4052</v>
      </c>
      <c r="B454" s="160" t="s">
        <v>4053</v>
      </c>
      <c r="C454" s="42" t="s">
        <v>1748</v>
      </c>
      <c r="D454" s="159" t="s">
        <v>2516</v>
      </c>
      <c r="E454" s="159" t="s">
        <v>2905</v>
      </c>
      <c r="F454" s="42" t="s">
        <v>2517</v>
      </c>
      <c r="G454" s="159" t="s">
        <v>1842</v>
      </c>
      <c r="H454" s="159" t="s">
        <v>2171</v>
      </c>
      <c r="I454" s="159" t="s">
        <v>1788</v>
      </c>
      <c r="J454" s="42" t="s">
        <v>4054</v>
      </c>
      <c r="K454" s="42" t="s">
        <v>4055</v>
      </c>
      <c r="L454" s="159" t="s">
        <v>2907</v>
      </c>
      <c r="M454" s="159" t="s">
        <v>4056</v>
      </c>
      <c r="N454" s="161"/>
      <c r="O454" s="161"/>
      <c r="P454" s="161"/>
    </row>
    <row r="455" customFormat="false" ht="39" hidden="false" customHeight="true" outlineLevel="0" collapsed="false">
      <c r="A455" s="159" t="s">
        <v>4057</v>
      </c>
      <c r="B455" s="160" t="s">
        <v>4058</v>
      </c>
      <c r="C455" s="42" t="s">
        <v>1748</v>
      </c>
      <c r="D455" s="159" t="s">
        <v>2516</v>
      </c>
      <c r="E455" s="159" t="s">
        <v>2767</v>
      </c>
      <c r="F455" s="42" t="s">
        <v>2517</v>
      </c>
      <c r="G455" s="159" t="s">
        <v>1796</v>
      </c>
      <c r="H455" s="159" t="s">
        <v>1654</v>
      </c>
      <c r="I455" s="159" t="s">
        <v>1788</v>
      </c>
      <c r="J455" s="42" t="s">
        <v>4059</v>
      </c>
      <c r="K455" s="42" t="s">
        <v>4060</v>
      </c>
      <c r="L455" s="159" t="s">
        <v>2129</v>
      </c>
      <c r="M455" s="159" t="s">
        <v>4061</v>
      </c>
      <c r="N455" s="161"/>
      <c r="O455" s="161"/>
      <c r="P455" s="161"/>
    </row>
    <row r="456" customFormat="false" ht="27" hidden="false" customHeight="true" outlineLevel="0" collapsed="false">
      <c r="A456" s="159" t="s">
        <v>4062</v>
      </c>
      <c r="B456" s="160" t="s">
        <v>4063</v>
      </c>
      <c r="C456" s="42" t="s">
        <v>1748</v>
      </c>
      <c r="D456" s="159" t="s">
        <v>2516</v>
      </c>
      <c r="E456" s="159" t="s">
        <v>2195</v>
      </c>
      <c r="F456" s="42" t="s">
        <v>2517</v>
      </c>
      <c r="G456" s="159" t="s">
        <v>1796</v>
      </c>
      <c r="H456" s="159" t="s">
        <v>2171</v>
      </c>
      <c r="I456" s="159" t="s">
        <v>1808</v>
      </c>
      <c r="J456" s="42" t="s">
        <v>4064</v>
      </c>
      <c r="K456" s="42" t="s">
        <v>4065</v>
      </c>
      <c r="L456" s="159" t="s">
        <v>2198</v>
      </c>
      <c r="M456" s="159" t="s">
        <v>4066</v>
      </c>
      <c r="N456" s="161"/>
      <c r="O456" s="161"/>
      <c r="P456" s="161"/>
    </row>
    <row r="457" customFormat="false" ht="27" hidden="false" customHeight="true" outlineLevel="0" collapsed="false">
      <c r="A457" s="159" t="s">
        <v>4067</v>
      </c>
      <c r="B457" s="160" t="s">
        <v>4068</v>
      </c>
      <c r="C457" s="42" t="s">
        <v>1748</v>
      </c>
      <c r="D457" s="159" t="s">
        <v>2516</v>
      </c>
      <c r="E457" s="159" t="s">
        <v>2126</v>
      </c>
      <c r="F457" s="42" t="s">
        <v>2517</v>
      </c>
      <c r="G457" s="159" t="s">
        <v>1842</v>
      </c>
      <c r="H457" s="159" t="s">
        <v>1654</v>
      </c>
      <c r="I457" s="159" t="s">
        <v>1808</v>
      </c>
      <c r="J457" s="42" t="s">
        <v>4069</v>
      </c>
      <c r="K457" s="42" t="s">
        <v>4070</v>
      </c>
      <c r="L457" s="159" t="s">
        <v>2129</v>
      </c>
      <c r="M457" s="159" t="s">
        <v>4071</v>
      </c>
      <c r="N457" s="161"/>
      <c r="O457" s="161"/>
      <c r="P457" s="161"/>
    </row>
    <row r="458" customFormat="false" ht="39" hidden="false" customHeight="true" outlineLevel="0" collapsed="false">
      <c r="A458" s="159" t="s">
        <v>4072</v>
      </c>
      <c r="B458" s="160" t="s">
        <v>4073</v>
      </c>
      <c r="C458" s="42" t="s">
        <v>1748</v>
      </c>
      <c r="D458" s="159" t="s">
        <v>2516</v>
      </c>
      <c r="E458" s="159" t="s">
        <v>2905</v>
      </c>
      <c r="F458" s="42" t="s">
        <v>2517</v>
      </c>
      <c r="G458" s="159" t="s">
        <v>1842</v>
      </c>
      <c r="H458" s="159" t="s">
        <v>2171</v>
      </c>
      <c r="I458" s="159" t="s">
        <v>1788</v>
      </c>
      <c r="J458" s="42" t="s">
        <v>4074</v>
      </c>
      <c r="K458" s="42" t="s">
        <v>4075</v>
      </c>
      <c r="L458" s="159" t="s">
        <v>2907</v>
      </c>
      <c r="M458" s="159" t="s">
        <v>4076</v>
      </c>
      <c r="N458" s="161"/>
      <c r="O458" s="161"/>
      <c r="P458" s="161"/>
    </row>
    <row r="459" customFormat="false" ht="27" hidden="false" customHeight="true" outlineLevel="0" collapsed="false">
      <c r="A459" s="159" t="s">
        <v>4077</v>
      </c>
      <c r="B459" s="160" t="s">
        <v>4078</v>
      </c>
      <c r="C459" s="42" t="s">
        <v>1748</v>
      </c>
      <c r="D459" s="159" t="s">
        <v>2516</v>
      </c>
      <c r="E459" s="159" t="s">
        <v>2767</v>
      </c>
      <c r="F459" s="42" t="s">
        <v>2517</v>
      </c>
      <c r="G459" s="159" t="s">
        <v>1796</v>
      </c>
      <c r="H459" s="159" t="s">
        <v>1654</v>
      </c>
      <c r="I459" s="159" t="s">
        <v>1788</v>
      </c>
      <c r="J459" s="42" t="s">
        <v>4079</v>
      </c>
      <c r="K459" s="42" t="s">
        <v>4080</v>
      </c>
      <c r="L459" s="159" t="s">
        <v>2129</v>
      </c>
      <c r="M459" s="159" t="s">
        <v>4081</v>
      </c>
      <c r="N459" s="161"/>
      <c r="O459" s="161"/>
      <c r="P459" s="161"/>
    </row>
    <row r="460" customFormat="false" ht="27" hidden="false" customHeight="true" outlineLevel="0" collapsed="false">
      <c r="A460" s="159" t="s">
        <v>4082</v>
      </c>
      <c r="B460" s="160" t="s">
        <v>4083</v>
      </c>
      <c r="C460" s="42" t="s">
        <v>1748</v>
      </c>
      <c r="D460" s="159" t="s">
        <v>2516</v>
      </c>
      <c r="E460" s="159" t="s">
        <v>2126</v>
      </c>
      <c r="F460" s="42" t="s">
        <v>2517</v>
      </c>
      <c r="G460" s="159" t="s">
        <v>1842</v>
      </c>
      <c r="H460" s="159" t="s">
        <v>1654</v>
      </c>
      <c r="I460" s="159" t="s">
        <v>1808</v>
      </c>
      <c r="J460" s="42" t="s">
        <v>4084</v>
      </c>
      <c r="K460" s="42" t="s">
        <v>4085</v>
      </c>
      <c r="L460" s="159" t="s">
        <v>2129</v>
      </c>
      <c r="M460" s="159" t="s">
        <v>4086</v>
      </c>
      <c r="N460" s="161"/>
      <c r="O460" s="161"/>
      <c r="P460" s="161"/>
    </row>
    <row r="461" customFormat="false" ht="27" hidden="false" customHeight="true" outlineLevel="0" collapsed="false">
      <c r="A461" s="159" t="s">
        <v>4087</v>
      </c>
      <c r="B461" s="160" t="s">
        <v>4088</v>
      </c>
      <c r="C461" s="42" t="s">
        <v>1748</v>
      </c>
      <c r="D461" s="159" t="s">
        <v>2516</v>
      </c>
      <c r="E461" s="159" t="s">
        <v>2126</v>
      </c>
      <c r="F461" s="42" t="s">
        <v>2517</v>
      </c>
      <c r="G461" s="159" t="s">
        <v>1842</v>
      </c>
      <c r="H461" s="159" t="s">
        <v>1654</v>
      </c>
      <c r="I461" s="159" t="s">
        <v>1808</v>
      </c>
      <c r="J461" s="42" t="s">
        <v>4089</v>
      </c>
      <c r="K461" s="42" t="s">
        <v>4090</v>
      </c>
      <c r="L461" s="159" t="s">
        <v>2129</v>
      </c>
      <c r="M461" s="159" t="s">
        <v>4091</v>
      </c>
      <c r="N461" s="161"/>
      <c r="O461" s="161"/>
      <c r="P461" s="161"/>
    </row>
    <row r="462" customFormat="false" ht="27" hidden="false" customHeight="true" outlineLevel="0" collapsed="false">
      <c r="A462" s="159" t="s">
        <v>4092</v>
      </c>
      <c r="B462" s="160" t="s">
        <v>4093</v>
      </c>
      <c r="C462" s="42" t="s">
        <v>1748</v>
      </c>
      <c r="D462" s="159" t="s">
        <v>2516</v>
      </c>
      <c r="E462" s="159" t="s">
        <v>2126</v>
      </c>
      <c r="F462" s="42" t="s">
        <v>2517</v>
      </c>
      <c r="G462" s="159" t="s">
        <v>1842</v>
      </c>
      <c r="H462" s="159" t="s">
        <v>1654</v>
      </c>
      <c r="I462" s="159" t="s">
        <v>1808</v>
      </c>
      <c r="J462" s="42" t="s">
        <v>4094</v>
      </c>
      <c r="K462" s="42" t="s">
        <v>4095</v>
      </c>
      <c r="L462" s="159" t="s">
        <v>2129</v>
      </c>
      <c r="M462" s="159" t="s">
        <v>4096</v>
      </c>
      <c r="N462" s="161"/>
      <c r="O462" s="161"/>
      <c r="P462" s="161"/>
    </row>
    <row r="463" customFormat="false" ht="39" hidden="false" customHeight="true" outlineLevel="0" collapsed="false">
      <c r="A463" s="159" t="s">
        <v>4097</v>
      </c>
      <c r="B463" s="160" t="s">
        <v>4098</v>
      </c>
      <c r="C463" s="42" t="s">
        <v>1748</v>
      </c>
      <c r="D463" s="159" t="s">
        <v>2516</v>
      </c>
      <c r="E463" s="159" t="s">
        <v>2905</v>
      </c>
      <c r="F463" s="42" t="s">
        <v>2517</v>
      </c>
      <c r="G463" s="159" t="s">
        <v>1842</v>
      </c>
      <c r="H463" s="159" t="s">
        <v>2171</v>
      </c>
      <c r="I463" s="159" t="s">
        <v>1788</v>
      </c>
      <c r="J463" s="42" t="s">
        <v>4099</v>
      </c>
      <c r="K463" s="42" t="s">
        <v>4100</v>
      </c>
      <c r="L463" s="159" t="s">
        <v>2907</v>
      </c>
      <c r="M463" s="159" t="s">
        <v>4101</v>
      </c>
      <c r="N463" s="161"/>
      <c r="O463" s="161"/>
      <c r="P463" s="161"/>
    </row>
    <row r="464" customFormat="false" ht="27" hidden="false" customHeight="true" outlineLevel="0" collapsed="false">
      <c r="A464" s="159" t="s">
        <v>4102</v>
      </c>
      <c r="B464" s="160" t="s">
        <v>4103</v>
      </c>
      <c r="C464" s="42" t="s">
        <v>1748</v>
      </c>
      <c r="D464" s="159" t="s">
        <v>2516</v>
      </c>
      <c r="E464" s="159" t="s">
        <v>2767</v>
      </c>
      <c r="F464" s="42" t="s">
        <v>2517</v>
      </c>
      <c r="G464" s="159" t="s">
        <v>1796</v>
      </c>
      <c r="H464" s="159" t="s">
        <v>1654</v>
      </c>
      <c r="I464" s="159" t="s">
        <v>1788</v>
      </c>
      <c r="J464" s="42" t="s">
        <v>4104</v>
      </c>
      <c r="K464" s="42" t="s">
        <v>4105</v>
      </c>
      <c r="L464" s="159" t="s">
        <v>2129</v>
      </c>
      <c r="M464" s="159" t="s">
        <v>4106</v>
      </c>
      <c r="N464" s="161"/>
      <c r="O464" s="161"/>
      <c r="P464" s="161"/>
    </row>
    <row r="465" customFormat="false" ht="27" hidden="false" customHeight="true" outlineLevel="0" collapsed="false">
      <c r="A465" s="159" t="s">
        <v>4107</v>
      </c>
      <c r="B465" s="160" t="s">
        <v>4108</v>
      </c>
      <c r="C465" s="42" t="s">
        <v>1748</v>
      </c>
      <c r="D465" s="159" t="s">
        <v>2516</v>
      </c>
      <c r="E465" s="159" t="s">
        <v>2126</v>
      </c>
      <c r="F465" s="42" t="s">
        <v>2517</v>
      </c>
      <c r="G465" s="159" t="s">
        <v>1842</v>
      </c>
      <c r="H465" s="159" t="s">
        <v>1654</v>
      </c>
      <c r="I465" s="159" t="s">
        <v>1808</v>
      </c>
      <c r="J465" s="42" t="s">
        <v>4109</v>
      </c>
      <c r="K465" s="42" t="s">
        <v>4110</v>
      </c>
      <c r="L465" s="159" t="s">
        <v>2129</v>
      </c>
      <c r="M465" s="159" t="s">
        <v>4111</v>
      </c>
      <c r="N465" s="161"/>
      <c r="O465" s="161"/>
      <c r="P465" s="161"/>
    </row>
    <row r="466" customFormat="false" ht="27" hidden="false" customHeight="true" outlineLevel="0" collapsed="false">
      <c r="A466" s="159" t="s">
        <v>4112</v>
      </c>
      <c r="B466" s="160" t="s">
        <v>4113</v>
      </c>
      <c r="C466" s="42" t="s">
        <v>1748</v>
      </c>
      <c r="D466" s="159" t="s">
        <v>2516</v>
      </c>
      <c r="E466" s="159" t="s">
        <v>2126</v>
      </c>
      <c r="F466" s="42" t="s">
        <v>2517</v>
      </c>
      <c r="G466" s="159" t="s">
        <v>1842</v>
      </c>
      <c r="H466" s="159" t="s">
        <v>1654</v>
      </c>
      <c r="I466" s="159" t="s">
        <v>1808</v>
      </c>
      <c r="J466" s="42" t="s">
        <v>4114</v>
      </c>
      <c r="K466" s="42" t="s">
        <v>4115</v>
      </c>
      <c r="L466" s="159" t="s">
        <v>2129</v>
      </c>
      <c r="M466" s="159" t="s">
        <v>4116</v>
      </c>
      <c r="N466" s="161"/>
      <c r="O466" s="161"/>
      <c r="P466" s="161"/>
    </row>
    <row r="467" customFormat="false" ht="27" hidden="false" customHeight="true" outlineLevel="0" collapsed="false">
      <c r="A467" s="159" t="s">
        <v>4117</v>
      </c>
      <c r="B467" s="160" t="s">
        <v>4118</v>
      </c>
      <c r="C467" s="42" t="s">
        <v>1748</v>
      </c>
      <c r="D467" s="159" t="s">
        <v>2516</v>
      </c>
      <c r="E467" s="159" t="s">
        <v>2126</v>
      </c>
      <c r="F467" s="42" t="s">
        <v>2517</v>
      </c>
      <c r="G467" s="159" t="s">
        <v>1842</v>
      </c>
      <c r="H467" s="159" t="s">
        <v>1654</v>
      </c>
      <c r="I467" s="159" t="s">
        <v>1808</v>
      </c>
      <c r="J467" s="42" t="s">
        <v>4119</v>
      </c>
      <c r="K467" s="42" t="s">
        <v>4120</v>
      </c>
      <c r="L467" s="159" t="s">
        <v>2129</v>
      </c>
      <c r="M467" s="159" t="s">
        <v>4121</v>
      </c>
      <c r="N467" s="161"/>
      <c r="O467" s="161"/>
      <c r="P467" s="161"/>
    </row>
    <row r="468" customFormat="false" ht="27" hidden="false" customHeight="true" outlineLevel="0" collapsed="false">
      <c r="A468" s="159" t="s">
        <v>4122</v>
      </c>
      <c r="B468" s="160" t="s">
        <v>4123</v>
      </c>
      <c r="C468" s="42" t="s">
        <v>1748</v>
      </c>
      <c r="D468" s="159" t="s">
        <v>2516</v>
      </c>
      <c r="E468" s="159" t="s">
        <v>2905</v>
      </c>
      <c r="F468" s="42" t="s">
        <v>2517</v>
      </c>
      <c r="G468" s="159" t="s">
        <v>1842</v>
      </c>
      <c r="H468" s="159" t="s">
        <v>2171</v>
      </c>
      <c r="I468" s="159" t="s">
        <v>1788</v>
      </c>
      <c r="J468" s="42" t="s">
        <v>4124</v>
      </c>
      <c r="K468" s="42" t="s">
        <v>4125</v>
      </c>
      <c r="L468" s="159" t="s">
        <v>2907</v>
      </c>
      <c r="M468" s="159" t="s">
        <v>4126</v>
      </c>
      <c r="N468" s="161"/>
      <c r="O468" s="161"/>
      <c r="P468" s="161"/>
    </row>
    <row r="469" customFormat="false" ht="27" hidden="false" customHeight="true" outlineLevel="0" collapsed="false">
      <c r="A469" s="159" t="s">
        <v>4127</v>
      </c>
      <c r="B469" s="160" t="s">
        <v>4128</v>
      </c>
      <c r="C469" s="42" t="s">
        <v>1748</v>
      </c>
      <c r="D469" s="159" t="s">
        <v>2516</v>
      </c>
      <c r="E469" s="159" t="s">
        <v>2767</v>
      </c>
      <c r="F469" s="42" t="s">
        <v>2517</v>
      </c>
      <c r="G469" s="159" t="s">
        <v>1796</v>
      </c>
      <c r="H469" s="159" t="s">
        <v>1654</v>
      </c>
      <c r="I469" s="159" t="s">
        <v>1788</v>
      </c>
      <c r="J469" s="42" t="s">
        <v>4129</v>
      </c>
      <c r="K469" s="42" t="s">
        <v>4130</v>
      </c>
      <c r="L469" s="159" t="s">
        <v>2129</v>
      </c>
      <c r="M469" s="159" t="s">
        <v>4131</v>
      </c>
      <c r="N469" s="161"/>
      <c r="O469" s="161"/>
      <c r="P469" s="161"/>
    </row>
    <row r="470" customFormat="false" ht="27" hidden="false" customHeight="true" outlineLevel="0" collapsed="false">
      <c r="A470" s="159" t="s">
        <v>4132</v>
      </c>
      <c r="B470" s="160" t="s">
        <v>4133</v>
      </c>
      <c r="C470" s="42" t="s">
        <v>1748</v>
      </c>
      <c r="D470" s="159" t="s">
        <v>2516</v>
      </c>
      <c r="E470" s="159" t="s">
        <v>2126</v>
      </c>
      <c r="F470" s="42" t="s">
        <v>2517</v>
      </c>
      <c r="G470" s="159" t="s">
        <v>1842</v>
      </c>
      <c r="H470" s="159" t="s">
        <v>1654</v>
      </c>
      <c r="I470" s="159" t="s">
        <v>1808</v>
      </c>
      <c r="J470" s="42" t="s">
        <v>4134</v>
      </c>
      <c r="K470" s="42" t="s">
        <v>4135</v>
      </c>
      <c r="L470" s="159" t="s">
        <v>2129</v>
      </c>
      <c r="M470" s="159" t="s">
        <v>4136</v>
      </c>
      <c r="N470" s="161"/>
      <c r="O470" s="161"/>
      <c r="P470" s="161"/>
    </row>
    <row r="471" customFormat="false" ht="27" hidden="false" customHeight="true" outlineLevel="0" collapsed="false">
      <c r="A471" s="159" t="s">
        <v>4137</v>
      </c>
      <c r="B471" s="160" t="s">
        <v>4138</v>
      </c>
      <c r="C471" s="42" t="s">
        <v>1748</v>
      </c>
      <c r="D471" s="159" t="s">
        <v>2516</v>
      </c>
      <c r="E471" s="159" t="s">
        <v>2126</v>
      </c>
      <c r="F471" s="42" t="s">
        <v>2517</v>
      </c>
      <c r="G471" s="159" t="s">
        <v>1842</v>
      </c>
      <c r="H471" s="159" t="s">
        <v>1654</v>
      </c>
      <c r="I471" s="159" t="s">
        <v>1808</v>
      </c>
      <c r="J471" s="42" t="s">
        <v>4139</v>
      </c>
      <c r="K471" s="42" t="s">
        <v>4140</v>
      </c>
      <c r="L471" s="159" t="s">
        <v>2129</v>
      </c>
      <c r="M471" s="159" t="s">
        <v>4141</v>
      </c>
      <c r="N471" s="161"/>
      <c r="O471" s="161"/>
      <c r="P471" s="161"/>
    </row>
    <row r="472" customFormat="false" ht="27" hidden="false" customHeight="true" outlineLevel="0" collapsed="false">
      <c r="A472" s="159" t="s">
        <v>4142</v>
      </c>
      <c r="B472" s="160" t="s">
        <v>4143</v>
      </c>
      <c r="C472" s="42" t="s">
        <v>1748</v>
      </c>
      <c r="D472" s="159" t="s">
        <v>2516</v>
      </c>
      <c r="E472" s="159" t="s">
        <v>2126</v>
      </c>
      <c r="F472" s="42" t="s">
        <v>2517</v>
      </c>
      <c r="G472" s="159" t="s">
        <v>1842</v>
      </c>
      <c r="H472" s="159" t="s">
        <v>1654</v>
      </c>
      <c r="I472" s="159" t="s">
        <v>1808</v>
      </c>
      <c r="J472" s="42" t="s">
        <v>4144</v>
      </c>
      <c r="K472" s="42" t="s">
        <v>4145</v>
      </c>
      <c r="L472" s="159" t="s">
        <v>2129</v>
      </c>
      <c r="M472" s="159" t="s">
        <v>4146</v>
      </c>
      <c r="N472" s="161"/>
      <c r="O472" s="161"/>
      <c r="P472" s="161"/>
    </row>
    <row r="473" customFormat="false" ht="39" hidden="false" customHeight="true" outlineLevel="0" collapsed="false">
      <c r="A473" s="159" t="s">
        <v>4147</v>
      </c>
      <c r="B473" s="160" t="s">
        <v>4148</v>
      </c>
      <c r="C473" s="42" t="s">
        <v>1748</v>
      </c>
      <c r="D473" s="159" t="s">
        <v>2516</v>
      </c>
      <c r="E473" s="159" t="s">
        <v>2905</v>
      </c>
      <c r="F473" s="42" t="s">
        <v>2517</v>
      </c>
      <c r="G473" s="159" t="s">
        <v>1842</v>
      </c>
      <c r="H473" s="159" t="s">
        <v>2171</v>
      </c>
      <c r="I473" s="159" t="s">
        <v>1788</v>
      </c>
      <c r="J473" s="42" t="s">
        <v>4149</v>
      </c>
      <c r="K473" s="42" t="s">
        <v>4150</v>
      </c>
      <c r="L473" s="159" t="s">
        <v>2907</v>
      </c>
      <c r="M473" s="159" t="s">
        <v>4151</v>
      </c>
      <c r="N473" s="161"/>
      <c r="O473" s="161"/>
      <c r="P473" s="161"/>
    </row>
    <row r="474" customFormat="false" ht="39" hidden="false" customHeight="true" outlineLevel="0" collapsed="false">
      <c r="A474" s="159" t="s">
        <v>4152</v>
      </c>
      <c r="B474" s="160" t="s">
        <v>4153</v>
      </c>
      <c r="C474" s="42" t="s">
        <v>1748</v>
      </c>
      <c r="D474" s="159" t="s">
        <v>2516</v>
      </c>
      <c r="E474" s="159" t="s">
        <v>2767</v>
      </c>
      <c r="F474" s="42" t="s">
        <v>2517</v>
      </c>
      <c r="G474" s="159" t="s">
        <v>1796</v>
      </c>
      <c r="H474" s="159" t="s">
        <v>1654</v>
      </c>
      <c r="I474" s="159" t="s">
        <v>1788</v>
      </c>
      <c r="J474" s="42" t="s">
        <v>4154</v>
      </c>
      <c r="K474" s="42" t="s">
        <v>4155</v>
      </c>
      <c r="L474" s="159" t="s">
        <v>2129</v>
      </c>
      <c r="M474" s="159" t="s">
        <v>4156</v>
      </c>
      <c r="N474" s="161"/>
      <c r="O474" s="161"/>
      <c r="P474" s="161"/>
    </row>
    <row r="475" customFormat="false" ht="27" hidden="false" customHeight="true" outlineLevel="0" collapsed="false">
      <c r="A475" s="159" t="s">
        <v>4157</v>
      </c>
      <c r="B475" s="160" t="s">
        <v>4158</v>
      </c>
      <c r="C475" s="42" t="s">
        <v>1748</v>
      </c>
      <c r="D475" s="159" t="s">
        <v>2516</v>
      </c>
      <c r="E475" s="159" t="s">
        <v>2126</v>
      </c>
      <c r="F475" s="42" t="s">
        <v>2517</v>
      </c>
      <c r="G475" s="159" t="s">
        <v>1842</v>
      </c>
      <c r="H475" s="159" t="s">
        <v>1654</v>
      </c>
      <c r="I475" s="159" t="s">
        <v>1808</v>
      </c>
      <c r="J475" s="42" t="s">
        <v>4159</v>
      </c>
      <c r="K475" s="42" t="s">
        <v>4160</v>
      </c>
      <c r="L475" s="159" t="s">
        <v>2129</v>
      </c>
      <c r="M475" s="159" t="s">
        <v>4161</v>
      </c>
      <c r="N475" s="161"/>
      <c r="O475" s="161"/>
      <c r="P475" s="161"/>
    </row>
    <row r="476" customFormat="false" ht="27" hidden="false" customHeight="true" outlineLevel="0" collapsed="false">
      <c r="A476" s="159" t="s">
        <v>4162</v>
      </c>
      <c r="B476" s="160" t="s">
        <v>4163</v>
      </c>
      <c r="C476" s="42" t="s">
        <v>1748</v>
      </c>
      <c r="D476" s="159" t="s">
        <v>2516</v>
      </c>
      <c r="E476" s="159" t="s">
        <v>2126</v>
      </c>
      <c r="F476" s="42" t="s">
        <v>2517</v>
      </c>
      <c r="G476" s="159" t="s">
        <v>1842</v>
      </c>
      <c r="H476" s="159" t="s">
        <v>1654</v>
      </c>
      <c r="I476" s="159" t="s">
        <v>1808</v>
      </c>
      <c r="J476" s="42" t="s">
        <v>4164</v>
      </c>
      <c r="K476" s="42" t="s">
        <v>4165</v>
      </c>
      <c r="L476" s="159" t="s">
        <v>2129</v>
      </c>
      <c r="M476" s="159" t="s">
        <v>4166</v>
      </c>
      <c r="N476" s="161"/>
      <c r="O476" s="161"/>
      <c r="P476" s="161"/>
    </row>
    <row r="477" customFormat="false" ht="39" hidden="false" customHeight="true" outlineLevel="0" collapsed="false">
      <c r="A477" s="159" t="s">
        <v>4167</v>
      </c>
      <c r="B477" s="160" t="s">
        <v>4168</v>
      </c>
      <c r="C477" s="42" t="s">
        <v>1748</v>
      </c>
      <c r="D477" s="159" t="s">
        <v>2516</v>
      </c>
      <c r="E477" s="159" t="s">
        <v>2126</v>
      </c>
      <c r="F477" s="42" t="s">
        <v>2517</v>
      </c>
      <c r="G477" s="159" t="s">
        <v>1842</v>
      </c>
      <c r="H477" s="159" t="s">
        <v>1654</v>
      </c>
      <c r="I477" s="159" t="s">
        <v>1808</v>
      </c>
      <c r="J477" s="42" t="s">
        <v>4169</v>
      </c>
      <c r="K477" s="42" t="s">
        <v>4170</v>
      </c>
      <c r="L477" s="159" t="s">
        <v>2129</v>
      </c>
      <c r="M477" s="159" t="s">
        <v>4171</v>
      </c>
      <c r="N477" s="161"/>
      <c r="O477" s="161"/>
      <c r="P477" s="161"/>
    </row>
    <row r="478" customFormat="false" ht="39" hidden="false" customHeight="true" outlineLevel="0" collapsed="false">
      <c r="A478" s="159" t="s">
        <v>4172</v>
      </c>
      <c r="B478" s="160" t="s">
        <v>4173</v>
      </c>
      <c r="C478" s="42" t="s">
        <v>1748</v>
      </c>
      <c r="D478" s="159" t="s">
        <v>2516</v>
      </c>
      <c r="E478" s="159" t="s">
        <v>2905</v>
      </c>
      <c r="F478" s="42" t="s">
        <v>2517</v>
      </c>
      <c r="G478" s="159" t="s">
        <v>1842</v>
      </c>
      <c r="H478" s="159" t="s">
        <v>2171</v>
      </c>
      <c r="I478" s="159" t="s">
        <v>1788</v>
      </c>
      <c r="J478" s="42" t="s">
        <v>4174</v>
      </c>
      <c r="K478" s="42" t="s">
        <v>4175</v>
      </c>
      <c r="L478" s="159" t="s">
        <v>2907</v>
      </c>
      <c r="M478" s="159" t="s">
        <v>4176</v>
      </c>
      <c r="N478" s="161"/>
      <c r="O478" s="161"/>
      <c r="P478" s="161"/>
    </row>
    <row r="479" customFormat="false" ht="39" hidden="false" customHeight="true" outlineLevel="0" collapsed="false">
      <c r="A479" s="159" t="s">
        <v>4177</v>
      </c>
      <c r="B479" s="160" t="s">
        <v>4178</v>
      </c>
      <c r="C479" s="42" t="s">
        <v>1748</v>
      </c>
      <c r="D479" s="159" t="s">
        <v>2516</v>
      </c>
      <c r="E479" s="159" t="s">
        <v>2767</v>
      </c>
      <c r="F479" s="42" t="s">
        <v>2517</v>
      </c>
      <c r="G479" s="159" t="s">
        <v>1796</v>
      </c>
      <c r="H479" s="159" t="s">
        <v>1654</v>
      </c>
      <c r="I479" s="159" t="s">
        <v>1788</v>
      </c>
      <c r="J479" s="42" t="s">
        <v>4179</v>
      </c>
      <c r="K479" s="42" t="s">
        <v>4180</v>
      </c>
      <c r="L479" s="159" t="s">
        <v>2129</v>
      </c>
      <c r="M479" s="159" t="s">
        <v>4181</v>
      </c>
      <c r="N479" s="161"/>
      <c r="O479" s="161"/>
      <c r="P479" s="161"/>
    </row>
    <row r="480" customFormat="false" ht="27" hidden="false" customHeight="true" outlineLevel="0" collapsed="false">
      <c r="A480" s="159" t="s">
        <v>4182</v>
      </c>
      <c r="B480" s="160" t="s">
        <v>4183</v>
      </c>
      <c r="C480" s="42" t="s">
        <v>1748</v>
      </c>
      <c r="D480" s="159" t="s">
        <v>2516</v>
      </c>
      <c r="E480" s="159" t="s">
        <v>2126</v>
      </c>
      <c r="F480" s="42" t="s">
        <v>2517</v>
      </c>
      <c r="G480" s="159" t="s">
        <v>1842</v>
      </c>
      <c r="H480" s="159" t="s">
        <v>1654</v>
      </c>
      <c r="I480" s="159" t="s">
        <v>1808</v>
      </c>
      <c r="J480" s="42" t="s">
        <v>4184</v>
      </c>
      <c r="K480" s="42" t="s">
        <v>4185</v>
      </c>
      <c r="L480" s="159" t="s">
        <v>2129</v>
      </c>
      <c r="M480" s="159" t="s">
        <v>4186</v>
      </c>
      <c r="N480" s="161"/>
      <c r="O480" s="161"/>
      <c r="P480" s="161"/>
    </row>
    <row r="481" customFormat="false" ht="27" hidden="false" customHeight="true" outlineLevel="0" collapsed="false">
      <c r="A481" s="159" t="s">
        <v>4187</v>
      </c>
      <c r="B481" s="160" t="s">
        <v>4188</v>
      </c>
      <c r="C481" s="42" t="s">
        <v>1748</v>
      </c>
      <c r="D481" s="159" t="s">
        <v>2516</v>
      </c>
      <c r="E481" s="159" t="s">
        <v>2126</v>
      </c>
      <c r="F481" s="42" t="s">
        <v>2517</v>
      </c>
      <c r="G481" s="159" t="s">
        <v>1842</v>
      </c>
      <c r="H481" s="159" t="s">
        <v>1654</v>
      </c>
      <c r="I481" s="159" t="s">
        <v>1808</v>
      </c>
      <c r="J481" s="42" t="s">
        <v>4189</v>
      </c>
      <c r="K481" s="42" t="s">
        <v>4190</v>
      </c>
      <c r="L481" s="159" t="s">
        <v>2129</v>
      </c>
      <c r="M481" s="159" t="s">
        <v>4191</v>
      </c>
      <c r="N481" s="161"/>
      <c r="O481" s="161"/>
      <c r="P481" s="161"/>
    </row>
    <row r="482" customFormat="false" ht="39" hidden="false" customHeight="true" outlineLevel="0" collapsed="false">
      <c r="A482" s="159" t="s">
        <v>4192</v>
      </c>
      <c r="B482" s="160" t="s">
        <v>4193</v>
      </c>
      <c r="C482" s="42" t="s">
        <v>1748</v>
      </c>
      <c r="D482" s="159" t="s">
        <v>2516</v>
      </c>
      <c r="E482" s="159" t="s">
        <v>2126</v>
      </c>
      <c r="F482" s="42" t="s">
        <v>2517</v>
      </c>
      <c r="G482" s="159" t="s">
        <v>1842</v>
      </c>
      <c r="H482" s="159" t="s">
        <v>1654</v>
      </c>
      <c r="I482" s="159" t="s">
        <v>1808</v>
      </c>
      <c r="J482" s="42" t="s">
        <v>4194</v>
      </c>
      <c r="K482" s="42" t="s">
        <v>4195</v>
      </c>
      <c r="L482" s="159" t="s">
        <v>2129</v>
      </c>
      <c r="M482" s="159" t="s">
        <v>4196</v>
      </c>
      <c r="N482" s="161"/>
      <c r="O482" s="161"/>
      <c r="P482" s="161"/>
    </row>
    <row r="483" customFormat="false" ht="39" hidden="false" customHeight="true" outlineLevel="0" collapsed="false">
      <c r="A483" s="159" t="s">
        <v>4197</v>
      </c>
      <c r="B483" s="160" t="s">
        <v>4198</v>
      </c>
      <c r="C483" s="42" t="s">
        <v>1748</v>
      </c>
      <c r="D483" s="159" t="s">
        <v>2516</v>
      </c>
      <c r="E483" s="159" t="s">
        <v>2905</v>
      </c>
      <c r="F483" s="42" t="s">
        <v>2517</v>
      </c>
      <c r="G483" s="159" t="s">
        <v>1842</v>
      </c>
      <c r="H483" s="159" t="s">
        <v>2171</v>
      </c>
      <c r="I483" s="159" t="s">
        <v>1788</v>
      </c>
      <c r="J483" s="42" t="s">
        <v>4199</v>
      </c>
      <c r="K483" s="42" t="s">
        <v>4200</v>
      </c>
      <c r="L483" s="159" t="s">
        <v>2907</v>
      </c>
      <c r="M483" s="159" t="s">
        <v>4201</v>
      </c>
      <c r="N483" s="161"/>
      <c r="O483" s="161"/>
      <c r="P483" s="161"/>
    </row>
    <row r="484" customFormat="false" ht="39" hidden="false" customHeight="true" outlineLevel="0" collapsed="false">
      <c r="A484" s="159" t="s">
        <v>4202</v>
      </c>
      <c r="B484" s="160" t="s">
        <v>4203</v>
      </c>
      <c r="C484" s="42" t="s">
        <v>1748</v>
      </c>
      <c r="D484" s="159" t="s">
        <v>2516</v>
      </c>
      <c r="E484" s="159" t="s">
        <v>2767</v>
      </c>
      <c r="F484" s="42" t="s">
        <v>2517</v>
      </c>
      <c r="G484" s="159" t="s">
        <v>1796</v>
      </c>
      <c r="H484" s="159" t="s">
        <v>1654</v>
      </c>
      <c r="I484" s="159" t="s">
        <v>1788</v>
      </c>
      <c r="J484" s="42" t="s">
        <v>4204</v>
      </c>
      <c r="K484" s="42" t="s">
        <v>4205</v>
      </c>
      <c r="L484" s="159" t="s">
        <v>2129</v>
      </c>
      <c r="M484" s="159" t="s">
        <v>4206</v>
      </c>
      <c r="N484" s="161"/>
      <c r="O484" s="161"/>
      <c r="P484" s="161"/>
    </row>
    <row r="485" customFormat="false" ht="27" hidden="false" customHeight="true" outlineLevel="0" collapsed="false">
      <c r="A485" s="159" t="s">
        <v>4207</v>
      </c>
      <c r="B485" s="160" t="s">
        <v>4208</v>
      </c>
      <c r="C485" s="42" t="s">
        <v>1748</v>
      </c>
      <c r="D485" s="159" t="s">
        <v>2516</v>
      </c>
      <c r="E485" s="159" t="s">
        <v>2126</v>
      </c>
      <c r="F485" s="42" t="s">
        <v>2517</v>
      </c>
      <c r="G485" s="159" t="s">
        <v>1842</v>
      </c>
      <c r="H485" s="159" t="s">
        <v>1654</v>
      </c>
      <c r="I485" s="159" t="s">
        <v>1808</v>
      </c>
      <c r="J485" s="42" t="s">
        <v>4209</v>
      </c>
      <c r="K485" s="42" t="s">
        <v>4210</v>
      </c>
      <c r="L485" s="159" t="s">
        <v>2129</v>
      </c>
      <c r="M485" s="159" t="s">
        <v>4211</v>
      </c>
      <c r="N485" s="161"/>
      <c r="O485" s="161"/>
      <c r="P485" s="161"/>
    </row>
    <row r="486" customFormat="false" ht="27" hidden="false" customHeight="true" outlineLevel="0" collapsed="false">
      <c r="A486" s="159" t="s">
        <v>4212</v>
      </c>
      <c r="B486" s="160" t="s">
        <v>4213</v>
      </c>
      <c r="C486" s="42" t="s">
        <v>1748</v>
      </c>
      <c r="D486" s="159" t="s">
        <v>2516</v>
      </c>
      <c r="E486" s="159" t="s">
        <v>2126</v>
      </c>
      <c r="F486" s="42" t="s">
        <v>2517</v>
      </c>
      <c r="G486" s="159" t="s">
        <v>1842</v>
      </c>
      <c r="H486" s="159" t="s">
        <v>1654</v>
      </c>
      <c r="I486" s="159" t="s">
        <v>1808</v>
      </c>
      <c r="J486" s="42" t="s">
        <v>4214</v>
      </c>
      <c r="K486" s="42" t="s">
        <v>4215</v>
      </c>
      <c r="L486" s="159" t="s">
        <v>2129</v>
      </c>
      <c r="M486" s="159" t="s">
        <v>4216</v>
      </c>
      <c r="N486" s="161"/>
      <c r="O486" s="161"/>
      <c r="P486" s="161"/>
    </row>
    <row r="487" customFormat="false" ht="39" hidden="false" customHeight="true" outlineLevel="0" collapsed="false">
      <c r="A487" s="159" t="s">
        <v>4217</v>
      </c>
      <c r="B487" s="160" t="s">
        <v>4218</v>
      </c>
      <c r="C487" s="42" t="s">
        <v>1748</v>
      </c>
      <c r="D487" s="159" t="s">
        <v>2516</v>
      </c>
      <c r="E487" s="159" t="s">
        <v>2126</v>
      </c>
      <c r="F487" s="42" t="s">
        <v>2517</v>
      </c>
      <c r="G487" s="159" t="s">
        <v>1842</v>
      </c>
      <c r="H487" s="159" t="s">
        <v>1654</v>
      </c>
      <c r="I487" s="159" t="s">
        <v>1808</v>
      </c>
      <c r="J487" s="42" t="s">
        <v>4219</v>
      </c>
      <c r="K487" s="42" t="s">
        <v>4220</v>
      </c>
      <c r="L487" s="159" t="s">
        <v>2129</v>
      </c>
      <c r="M487" s="159" t="s">
        <v>4221</v>
      </c>
      <c r="N487" s="161"/>
      <c r="O487" s="161"/>
      <c r="P487" s="161"/>
    </row>
    <row r="488" customFormat="false" ht="39" hidden="false" customHeight="true" outlineLevel="0" collapsed="false">
      <c r="A488" s="159" t="s">
        <v>4222</v>
      </c>
      <c r="B488" s="160" t="s">
        <v>4223</v>
      </c>
      <c r="C488" s="42" t="s">
        <v>1748</v>
      </c>
      <c r="D488" s="159" t="s">
        <v>2516</v>
      </c>
      <c r="E488" s="159" t="s">
        <v>2905</v>
      </c>
      <c r="F488" s="42" t="s">
        <v>2517</v>
      </c>
      <c r="G488" s="159" t="s">
        <v>1842</v>
      </c>
      <c r="H488" s="159" t="s">
        <v>2171</v>
      </c>
      <c r="I488" s="159" t="s">
        <v>1788</v>
      </c>
      <c r="J488" s="42" t="s">
        <v>4224</v>
      </c>
      <c r="K488" s="42" t="s">
        <v>4225</v>
      </c>
      <c r="L488" s="159" t="s">
        <v>2907</v>
      </c>
      <c r="M488" s="159" t="s">
        <v>4226</v>
      </c>
      <c r="N488" s="161"/>
      <c r="O488" s="161"/>
      <c r="P488" s="161"/>
    </row>
    <row r="489" customFormat="false" ht="39" hidden="false" customHeight="true" outlineLevel="0" collapsed="false">
      <c r="A489" s="159" t="s">
        <v>4227</v>
      </c>
      <c r="B489" s="160" t="s">
        <v>4228</v>
      </c>
      <c r="C489" s="42" t="s">
        <v>1748</v>
      </c>
      <c r="D489" s="159" t="s">
        <v>2516</v>
      </c>
      <c r="E489" s="159" t="s">
        <v>2767</v>
      </c>
      <c r="F489" s="42" t="s">
        <v>2517</v>
      </c>
      <c r="G489" s="159" t="s">
        <v>1796</v>
      </c>
      <c r="H489" s="159" t="s">
        <v>1654</v>
      </c>
      <c r="I489" s="159" t="s">
        <v>1788</v>
      </c>
      <c r="J489" s="42" t="s">
        <v>4229</v>
      </c>
      <c r="K489" s="42" t="s">
        <v>4230</v>
      </c>
      <c r="L489" s="159" t="s">
        <v>2129</v>
      </c>
      <c r="M489" s="159" t="s">
        <v>4231</v>
      </c>
      <c r="N489" s="161"/>
      <c r="O489" s="161"/>
      <c r="P489" s="161"/>
    </row>
    <row r="490" customFormat="false" ht="27" hidden="false" customHeight="true" outlineLevel="0" collapsed="false">
      <c r="A490" s="159" t="s">
        <v>4232</v>
      </c>
      <c r="B490" s="160" t="s">
        <v>4233</v>
      </c>
      <c r="C490" s="42" t="s">
        <v>1748</v>
      </c>
      <c r="D490" s="159" t="s">
        <v>2516</v>
      </c>
      <c r="E490" s="159" t="s">
        <v>2126</v>
      </c>
      <c r="F490" s="42" t="s">
        <v>2517</v>
      </c>
      <c r="G490" s="159" t="s">
        <v>1842</v>
      </c>
      <c r="H490" s="159" t="s">
        <v>1654</v>
      </c>
      <c r="I490" s="159" t="s">
        <v>1808</v>
      </c>
      <c r="J490" s="42" t="s">
        <v>4234</v>
      </c>
      <c r="K490" s="42" t="s">
        <v>4235</v>
      </c>
      <c r="L490" s="159" t="s">
        <v>2129</v>
      </c>
      <c r="M490" s="159" t="s">
        <v>4236</v>
      </c>
      <c r="N490" s="161"/>
      <c r="O490" s="161"/>
      <c r="P490" s="161"/>
    </row>
    <row r="491" customFormat="false" ht="27" hidden="false" customHeight="true" outlineLevel="0" collapsed="false">
      <c r="A491" s="159" t="s">
        <v>4237</v>
      </c>
      <c r="B491" s="160" t="s">
        <v>4238</v>
      </c>
      <c r="C491" s="42" t="s">
        <v>1748</v>
      </c>
      <c r="D491" s="159" t="s">
        <v>2516</v>
      </c>
      <c r="E491" s="159" t="s">
        <v>2126</v>
      </c>
      <c r="F491" s="42" t="s">
        <v>2517</v>
      </c>
      <c r="G491" s="159" t="s">
        <v>1842</v>
      </c>
      <c r="H491" s="159" t="s">
        <v>1654</v>
      </c>
      <c r="I491" s="159" t="s">
        <v>1808</v>
      </c>
      <c r="J491" s="42" t="s">
        <v>4239</v>
      </c>
      <c r="K491" s="42" t="s">
        <v>4240</v>
      </c>
      <c r="L491" s="159" t="s">
        <v>2129</v>
      </c>
      <c r="M491" s="159" t="s">
        <v>4241</v>
      </c>
      <c r="N491" s="161"/>
      <c r="O491" s="161"/>
      <c r="P491" s="161"/>
    </row>
    <row r="492" customFormat="false" ht="39" hidden="false" customHeight="true" outlineLevel="0" collapsed="false">
      <c r="A492" s="159" t="s">
        <v>4242</v>
      </c>
      <c r="B492" s="160" t="s">
        <v>4243</v>
      </c>
      <c r="C492" s="42" t="s">
        <v>1748</v>
      </c>
      <c r="D492" s="159" t="s">
        <v>2516</v>
      </c>
      <c r="E492" s="159" t="s">
        <v>2126</v>
      </c>
      <c r="F492" s="42" t="s">
        <v>2517</v>
      </c>
      <c r="G492" s="159" t="s">
        <v>1842</v>
      </c>
      <c r="H492" s="159" t="s">
        <v>1654</v>
      </c>
      <c r="I492" s="159" t="s">
        <v>1808</v>
      </c>
      <c r="J492" s="42" t="s">
        <v>4244</v>
      </c>
      <c r="K492" s="42" t="s">
        <v>4245</v>
      </c>
      <c r="L492" s="159" t="s">
        <v>2129</v>
      </c>
      <c r="M492" s="159" t="s">
        <v>4246</v>
      </c>
      <c r="N492" s="161"/>
      <c r="O492" s="161"/>
      <c r="P492" s="161"/>
    </row>
    <row r="493" customFormat="false" ht="39" hidden="false" customHeight="true" outlineLevel="0" collapsed="false">
      <c r="A493" s="159" t="s">
        <v>4247</v>
      </c>
      <c r="B493" s="160" t="s">
        <v>4248</v>
      </c>
      <c r="C493" s="42" t="s">
        <v>1748</v>
      </c>
      <c r="D493" s="159" t="s">
        <v>2516</v>
      </c>
      <c r="E493" s="159" t="s">
        <v>2905</v>
      </c>
      <c r="F493" s="42" t="s">
        <v>2517</v>
      </c>
      <c r="G493" s="159" t="s">
        <v>1842</v>
      </c>
      <c r="H493" s="159" t="s">
        <v>2171</v>
      </c>
      <c r="I493" s="159" t="s">
        <v>1788</v>
      </c>
      <c r="J493" s="42" t="s">
        <v>4249</v>
      </c>
      <c r="K493" s="42" t="s">
        <v>4250</v>
      </c>
      <c r="L493" s="159" t="s">
        <v>2907</v>
      </c>
      <c r="M493" s="159" t="s">
        <v>4251</v>
      </c>
      <c r="N493" s="161"/>
      <c r="O493" s="161"/>
      <c r="P493" s="161"/>
    </row>
    <row r="494" customFormat="false" ht="27" hidden="false" customHeight="true" outlineLevel="0" collapsed="false">
      <c r="A494" s="159" t="s">
        <v>4252</v>
      </c>
      <c r="B494" s="160" t="s">
        <v>4253</v>
      </c>
      <c r="C494" s="42" t="s">
        <v>1748</v>
      </c>
      <c r="D494" s="159" t="s">
        <v>2516</v>
      </c>
      <c r="E494" s="159" t="s">
        <v>2767</v>
      </c>
      <c r="F494" s="42" t="s">
        <v>2517</v>
      </c>
      <c r="G494" s="159" t="s">
        <v>1796</v>
      </c>
      <c r="H494" s="159" t="s">
        <v>1654</v>
      </c>
      <c r="I494" s="159" t="s">
        <v>1788</v>
      </c>
      <c r="J494" s="42" t="s">
        <v>4254</v>
      </c>
      <c r="K494" s="42" t="s">
        <v>4255</v>
      </c>
      <c r="L494" s="159" t="s">
        <v>2129</v>
      </c>
      <c r="M494" s="159" t="s">
        <v>4256</v>
      </c>
      <c r="N494" s="161"/>
      <c r="O494" s="161"/>
      <c r="P494" s="161"/>
    </row>
    <row r="495" customFormat="false" ht="27" hidden="false" customHeight="true" outlineLevel="0" collapsed="false">
      <c r="A495" s="159" t="s">
        <v>4257</v>
      </c>
      <c r="B495" s="160" t="s">
        <v>4258</v>
      </c>
      <c r="C495" s="42" t="s">
        <v>1748</v>
      </c>
      <c r="D495" s="159" t="s">
        <v>2516</v>
      </c>
      <c r="E495" s="159" t="s">
        <v>2126</v>
      </c>
      <c r="F495" s="42" t="s">
        <v>2517</v>
      </c>
      <c r="G495" s="159" t="s">
        <v>1842</v>
      </c>
      <c r="H495" s="159" t="s">
        <v>1654</v>
      </c>
      <c r="I495" s="159" t="s">
        <v>1808</v>
      </c>
      <c r="J495" s="42" t="s">
        <v>4259</v>
      </c>
      <c r="K495" s="42" t="s">
        <v>4260</v>
      </c>
      <c r="L495" s="159" t="s">
        <v>2129</v>
      </c>
      <c r="M495" s="159" t="s">
        <v>4261</v>
      </c>
      <c r="N495" s="161"/>
      <c r="O495" s="161"/>
      <c r="P495" s="161"/>
    </row>
    <row r="496" customFormat="false" ht="27" hidden="false" customHeight="true" outlineLevel="0" collapsed="false">
      <c r="A496" s="159" t="s">
        <v>4262</v>
      </c>
      <c r="B496" s="160" t="s">
        <v>4263</v>
      </c>
      <c r="C496" s="42" t="s">
        <v>1748</v>
      </c>
      <c r="D496" s="159" t="s">
        <v>2516</v>
      </c>
      <c r="E496" s="159" t="s">
        <v>2126</v>
      </c>
      <c r="F496" s="42" t="s">
        <v>2517</v>
      </c>
      <c r="G496" s="159" t="s">
        <v>1842</v>
      </c>
      <c r="H496" s="159" t="s">
        <v>1654</v>
      </c>
      <c r="I496" s="159" t="s">
        <v>1808</v>
      </c>
      <c r="J496" s="42" t="s">
        <v>4264</v>
      </c>
      <c r="K496" s="42" t="s">
        <v>4265</v>
      </c>
      <c r="L496" s="159" t="s">
        <v>2129</v>
      </c>
      <c r="M496" s="159" t="s">
        <v>4266</v>
      </c>
      <c r="N496" s="161"/>
      <c r="O496" s="161"/>
      <c r="P496" s="161"/>
    </row>
    <row r="497" customFormat="false" ht="27" hidden="false" customHeight="true" outlineLevel="0" collapsed="false">
      <c r="A497" s="159" t="s">
        <v>4267</v>
      </c>
      <c r="B497" s="160" t="s">
        <v>4268</v>
      </c>
      <c r="C497" s="42" t="s">
        <v>1748</v>
      </c>
      <c r="D497" s="159" t="s">
        <v>2516</v>
      </c>
      <c r="E497" s="159" t="s">
        <v>2126</v>
      </c>
      <c r="F497" s="42" t="s">
        <v>2517</v>
      </c>
      <c r="G497" s="159" t="s">
        <v>1842</v>
      </c>
      <c r="H497" s="159" t="s">
        <v>1654</v>
      </c>
      <c r="I497" s="159" t="s">
        <v>1808</v>
      </c>
      <c r="J497" s="42" t="s">
        <v>4269</v>
      </c>
      <c r="K497" s="42" t="s">
        <v>4270</v>
      </c>
      <c r="L497" s="159" t="s">
        <v>2129</v>
      </c>
      <c r="M497" s="159" t="s">
        <v>4271</v>
      </c>
      <c r="N497" s="161"/>
      <c r="O497" s="161"/>
      <c r="P497" s="161"/>
    </row>
    <row r="498" customFormat="false" ht="39" hidden="false" customHeight="true" outlineLevel="0" collapsed="false">
      <c r="A498" s="159" t="s">
        <v>4272</v>
      </c>
      <c r="B498" s="160" t="s">
        <v>4273</v>
      </c>
      <c r="C498" s="42" t="s">
        <v>1748</v>
      </c>
      <c r="D498" s="159" t="s">
        <v>2516</v>
      </c>
      <c r="E498" s="159" t="s">
        <v>2905</v>
      </c>
      <c r="F498" s="42" t="s">
        <v>2517</v>
      </c>
      <c r="G498" s="159" t="s">
        <v>1842</v>
      </c>
      <c r="H498" s="159" t="s">
        <v>2171</v>
      </c>
      <c r="I498" s="159" t="s">
        <v>1788</v>
      </c>
      <c r="J498" s="42" t="s">
        <v>4274</v>
      </c>
      <c r="K498" s="42" t="s">
        <v>4275</v>
      </c>
      <c r="L498" s="159" t="s">
        <v>2907</v>
      </c>
      <c r="M498" s="159" t="s">
        <v>4276</v>
      </c>
      <c r="N498" s="161"/>
      <c r="O498" s="161"/>
      <c r="P498" s="161"/>
    </row>
    <row r="499" customFormat="false" ht="39" hidden="false" customHeight="true" outlineLevel="0" collapsed="false">
      <c r="A499" s="159" t="s">
        <v>4277</v>
      </c>
      <c r="B499" s="160" t="s">
        <v>4278</v>
      </c>
      <c r="C499" s="42" t="s">
        <v>1748</v>
      </c>
      <c r="D499" s="159" t="s">
        <v>2516</v>
      </c>
      <c r="E499" s="159" t="s">
        <v>2767</v>
      </c>
      <c r="F499" s="42" t="s">
        <v>2517</v>
      </c>
      <c r="G499" s="159" t="s">
        <v>1796</v>
      </c>
      <c r="H499" s="159" t="s">
        <v>1654</v>
      </c>
      <c r="I499" s="159" t="s">
        <v>1788</v>
      </c>
      <c r="J499" s="42" t="s">
        <v>4279</v>
      </c>
      <c r="K499" s="42" t="s">
        <v>4280</v>
      </c>
      <c r="L499" s="159" t="s">
        <v>2129</v>
      </c>
      <c r="M499" s="159" t="s">
        <v>4281</v>
      </c>
      <c r="N499" s="161"/>
      <c r="O499" s="161"/>
      <c r="P499" s="161"/>
    </row>
    <row r="500" customFormat="false" ht="27" hidden="false" customHeight="true" outlineLevel="0" collapsed="false">
      <c r="A500" s="159" t="s">
        <v>4282</v>
      </c>
      <c r="B500" s="160" t="s">
        <v>4283</v>
      </c>
      <c r="C500" s="42" t="s">
        <v>1748</v>
      </c>
      <c r="D500" s="159" t="s">
        <v>2516</v>
      </c>
      <c r="E500" s="159" t="s">
        <v>2126</v>
      </c>
      <c r="F500" s="42" t="s">
        <v>2517</v>
      </c>
      <c r="G500" s="159" t="s">
        <v>1842</v>
      </c>
      <c r="H500" s="159" t="s">
        <v>1654</v>
      </c>
      <c r="I500" s="159" t="s">
        <v>1808</v>
      </c>
      <c r="J500" s="42" t="s">
        <v>4284</v>
      </c>
      <c r="K500" s="42" t="s">
        <v>4285</v>
      </c>
      <c r="L500" s="159" t="s">
        <v>2129</v>
      </c>
      <c r="M500" s="159" t="s">
        <v>4286</v>
      </c>
      <c r="N500" s="161"/>
      <c r="O500" s="161"/>
      <c r="P500" s="161"/>
    </row>
    <row r="501" customFormat="false" ht="27" hidden="false" customHeight="true" outlineLevel="0" collapsed="false">
      <c r="A501" s="159" t="s">
        <v>4287</v>
      </c>
      <c r="B501" s="160" t="s">
        <v>4288</v>
      </c>
      <c r="C501" s="42" t="s">
        <v>1748</v>
      </c>
      <c r="D501" s="159" t="s">
        <v>2516</v>
      </c>
      <c r="E501" s="159" t="s">
        <v>2126</v>
      </c>
      <c r="F501" s="42" t="s">
        <v>2517</v>
      </c>
      <c r="G501" s="159" t="s">
        <v>1842</v>
      </c>
      <c r="H501" s="159" t="s">
        <v>1654</v>
      </c>
      <c r="I501" s="159" t="s">
        <v>1808</v>
      </c>
      <c r="J501" s="42" t="s">
        <v>4289</v>
      </c>
      <c r="K501" s="42" t="s">
        <v>4290</v>
      </c>
      <c r="L501" s="159" t="s">
        <v>2129</v>
      </c>
      <c r="M501" s="159" t="s">
        <v>4291</v>
      </c>
      <c r="N501" s="161"/>
      <c r="O501" s="161"/>
      <c r="P501" s="161"/>
    </row>
    <row r="502" customFormat="false" ht="39" hidden="false" customHeight="true" outlineLevel="0" collapsed="false">
      <c r="A502" s="159" t="s">
        <v>4292</v>
      </c>
      <c r="B502" s="160" t="s">
        <v>4293</v>
      </c>
      <c r="C502" s="42" t="s">
        <v>1748</v>
      </c>
      <c r="D502" s="159" t="s">
        <v>2516</v>
      </c>
      <c r="E502" s="159" t="s">
        <v>2126</v>
      </c>
      <c r="F502" s="42" t="s">
        <v>2517</v>
      </c>
      <c r="G502" s="159" t="s">
        <v>1842</v>
      </c>
      <c r="H502" s="159" t="s">
        <v>1654</v>
      </c>
      <c r="I502" s="159" t="s">
        <v>1808</v>
      </c>
      <c r="J502" s="42" t="s">
        <v>4294</v>
      </c>
      <c r="K502" s="42" t="s">
        <v>4295</v>
      </c>
      <c r="L502" s="159" t="s">
        <v>2129</v>
      </c>
      <c r="M502" s="159" t="s">
        <v>4296</v>
      </c>
      <c r="N502" s="161"/>
      <c r="O502" s="161"/>
      <c r="P502" s="161"/>
    </row>
    <row r="503" customFormat="false" ht="39" hidden="false" customHeight="true" outlineLevel="0" collapsed="false">
      <c r="A503" s="159" t="s">
        <v>4297</v>
      </c>
      <c r="B503" s="160" t="s">
        <v>4298</v>
      </c>
      <c r="C503" s="42" t="s">
        <v>1748</v>
      </c>
      <c r="D503" s="159" t="s">
        <v>2516</v>
      </c>
      <c r="E503" s="159" t="s">
        <v>2905</v>
      </c>
      <c r="F503" s="42" t="s">
        <v>2517</v>
      </c>
      <c r="G503" s="159" t="s">
        <v>1842</v>
      </c>
      <c r="H503" s="159" t="s">
        <v>2171</v>
      </c>
      <c r="I503" s="159" t="s">
        <v>1788</v>
      </c>
      <c r="J503" s="42" t="s">
        <v>4299</v>
      </c>
      <c r="K503" s="42" t="s">
        <v>4300</v>
      </c>
      <c r="L503" s="159" t="s">
        <v>2907</v>
      </c>
      <c r="M503" s="159" t="s">
        <v>4301</v>
      </c>
      <c r="N503" s="161"/>
      <c r="O503" s="161"/>
      <c r="P503" s="161"/>
    </row>
    <row r="504" customFormat="false" ht="39" hidden="false" customHeight="true" outlineLevel="0" collapsed="false">
      <c r="A504" s="159" t="s">
        <v>4302</v>
      </c>
      <c r="B504" s="160" t="s">
        <v>4303</v>
      </c>
      <c r="C504" s="42" t="s">
        <v>1748</v>
      </c>
      <c r="D504" s="159" t="s">
        <v>2516</v>
      </c>
      <c r="E504" s="159" t="s">
        <v>2767</v>
      </c>
      <c r="F504" s="42" t="s">
        <v>2517</v>
      </c>
      <c r="G504" s="159" t="s">
        <v>1796</v>
      </c>
      <c r="H504" s="159" t="s">
        <v>1654</v>
      </c>
      <c r="I504" s="159" t="s">
        <v>1788</v>
      </c>
      <c r="J504" s="42" t="s">
        <v>4304</v>
      </c>
      <c r="K504" s="42" t="s">
        <v>4305</v>
      </c>
      <c r="L504" s="159" t="s">
        <v>2129</v>
      </c>
      <c r="M504" s="159" t="s">
        <v>4306</v>
      </c>
      <c r="N504" s="161"/>
      <c r="O504" s="161"/>
      <c r="P504" s="161"/>
    </row>
    <row r="505" customFormat="false" ht="27" hidden="false" customHeight="true" outlineLevel="0" collapsed="false">
      <c r="A505" s="159" t="s">
        <v>4307</v>
      </c>
      <c r="B505" s="160" t="s">
        <v>4308</v>
      </c>
      <c r="C505" s="42" t="s">
        <v>1748</v>
      </c>
      <c r="D505" s="159" t="s">
        <v>2516</v>
      </c>
      <c r="E505" s="159" t="s">
        <v>2126</v>
      </c>
      <c r="F505" s="42" t="s">
        <v>2517</v>
      </c>
      <c r="G505" s="159" t="s">
        <v>1842</v>
      </c>
      <c r="H505" s="159" t="s">
        <v>1654</v>
      </c>
      <c r="I505" s="159" t="s">
        <v>1808</v>
      </c>
      <c r="J505" s="42" t="s">
        <v>4309</v>
      </c>
      <c r="K505" s="42" t="s">
        <v>4310</v>
      </c>
      <c r="L505" s="159" t="s">
        <v>2129</v>
      </c>
      <c r="M505" s="159" t="s">
        <v>4311</v>
      </c>
      <c r="N505" s="161"/>
      <c r="O505" s="161"/>
      <c r="P505" s="161"/>
    </row>
    <row r="506" customFormat="false" ht="27" hidden="false" customHeight="true" outlineLevel="0" collapsed="false">
      <c r="A506" s="159" t="s">
        <v>4312</v>
      </c>
      <c r="B506" s="160" t="s">
        <v>4313</v>
      </c>
      <c r="C506" s="42" t="s">
        <v>1748</v>
      </c>
      <c r="D506" s="159" t="s">
        <v>2516</v>
      </c>
      <c r="E506" s="159" t="s">
        <v>2126</v>
      </c>
      <c r="F506" s="42" t="s">
        <v>2517</v>
      </c>
      <c r="G506" s="159" t="s">
        <v>1842</v>
      </c>
      <c r="H506" s="159" t="s">
        <v>1654</v>
      </c>
      <c r="I506" s="159" t="s">
        <v>1808</v>
      </c>
      <c r="J506" s="42" t="s">
        <v>4314</v>
      </c>
      <c r="K506" s="42" t="s">
        <v>4315</v>
      </c>
      <c r="L506" s="159" t="s">
        <v>2129</v>
      </c>
      <c r="M506" s="159" t="s">
        <v>4316</v>
      </c>
      <c r="N506" s="161"/>
      <c r="O506" s="161"/>
      <c r="P506" s="161"/>
    </row>
    <row r="507" customFormat="false" ht="39" hidden="false" customHeight="true" outlineLevel="0" collapsed="false">
      <c r="A507" s="159" t="s">
        <v>4317</v>
      </c>
      <c r="B507" s="160" t="s">
        <v>4318</v>
      </c>
      <c r="C507" s="42" t="s">
        <v>1748</v>
      </c>
      <c r="D507" s="159" t="s">
        <v>2516</v>
      </c>
      <c r="E507" s="159" t="s">
        <v>2126</v>
      </c>
      <c r="F507" s="42" t="s">
        <v>2517</v>
      </c>
      <c r="G507" s="159" t="s">
        <v>1842</v>
      </c>
      <c r="H507" s="159" t="s">
        <v>1654</v>
      </c>
      <c r="I507" s="159" t="s">
        <v>1808</v>
      </c>
      <c r="J507" s="42" t="s">
        <v>4319</v>
      </c>
      <c r="K507" s="42" t="s">
        <v>4320</v>
      </c>
      <c r="L507" s="159" t="s">
        <v>2129</v>
      </c>
      <c r="M507" s="159" t="s">
        <v>4321</v>
      </c>
      <c r="N507" s="161"/>
      <c r="O507" s="161"/>
      <c r="P507" s="161"/>
    </row>
    <row r="508" customFormat="false" ht="51" hidden="false" customHeight="true" outlineLevel="0" collapsed="false">
      <c r="A508" s="159" t="s">
        <v>4322</v>
      </c>
      <c r="B508" s="160" t="s">
        <v>4323</v>
      </c>
      <c r="C508" s="42" t="s">
        <v>1748</v>
      </c>
      <c r="D508" s="159" t="s">
        <v>2516</v>
      </c>
      <c r="E508" s="159" t="s">
        <v>2905</v>
      </c>
      <c r="F508" s="42" t="s">
        <v>2517</v>
      </c>
      <c r="G508" s="159" t="s">
        <v>1842</v>
      </c>
      <c r="H508" s="159" t="s">
        <v>2171</v>
      </c>
      <c r="I508" s="159" t="s">
        <v>1788</v>
      </c>
      <c r="J508" s="42" t="s">
        <v>4324</v>
      </c>
      <c r="K508" s="42" t="s">
        <v>4325</v>
      </c>
      <c r="L508" s="159" t="s">
        <v>2907</v>
      </c>
      <c r="M508" s="159" t="s">
        <v>4326</v>
      </c>
      <c r="N508" s="161"/>
      <c r="O508" s="161"/>
      <c r="P508" s="161"/>
    </row>
    <row r="509" customFormat="false" ht="39" hidden="false" customHeight="true" outlineLevel="0" collapsed="false">
      <c r="A509" s="159" t="s">
        <v>4327</v>
      </c>
      <c r="B509" s="160" t="s">
        <v>4328</v>
      </c>
      <c r="C509" s="42" t="s">
        <v>1748</v>
      </c>
      <c r="D509" s="159" t="s">
        <v>2516</v>
      </c>
      <c r="E509" s="159" t="s">
        <v>2767</v>
      </c>
      <c r="F509" s="42" t="s">
        <v>2517</v>
      </c>
      <c r="G509" s="159" t="s">
        <v>1796</v>
      </c>
      <c r="H509" s="159" t="s">
        <v>1654</v>
      </c>
      <c r="I509" s="159" t="s">
        <v>1788</v>
      </c>
      <c r="J509" s="42" t="s">
        <v>4329</v>
      </c>
      <c r="K509" s="42" t="s">
        <v>4330</v>
      </c>
      <c r="L509" s="159" t="s">
        <v>2129</v>
      </c>
      <c r="M509" s="159" t="s">
        <v>4331</v>
      </c>
      <c r="N509" s="161"/>
      <c r="O509" s="161"/>
      <c r="P509" s="161"/>
    </row>
    <row r="510" customFormat="false" ht="39" hidden="false" customHeight="true" outlineLevel="0" collapsed="false">
      <c r="A510" s="159" t="s">
        <v>4332</v>
      </c>
      <c r="B510" s="160" t="s">
        <v>4333</v>
      </c>
      <c r="C510" s="42" t="s">
        <v>1748</v>
      </c>
      <c r="D510" s="159" t="s">
        <v>2516</v>
      </c>
      <c r="E510" s="159" t="s">
        <v>2126</v>
      </c>
      <c r="F510" s="42" t="s">
        <v>2517</v>
      </c>
      <c r="G510" s="159" t="s">
        <v>1842</v>
      </c>
      <c r="H510" s="159" t="s">
        <v>1654</v>
      </c>
      <c r="I510" s="159" t="s">
        <v>1808</v>
      </c>
      <c r="J510" s="42" t="s">
        <v>4334</v>
      </c>
      <c r="K510" s="42" t="s">
        <v>4335</v>
      </c>
      <c r="L510" s="159" t="s">
        <v>2129</v>
      </c>
      <c r="M510" s="159" t="s">
        <v>4336</v>
      </c>
      <c r="N510" s="161"/>
      <c r="O510" s="161"/>
      <c r="P510" s="161"/>
    </row>
    <row r="511" customFormat="false" ht="27" hidden="false" customHeight="true" outlineLevel="0" collapsed="false">
      <c r="A511" s="159" t="s">
        <v>4337</v>
      </c>
      <c r="B511" s="160" t="s">
        <v>4338</v>
      </c>
      <c r="C511" s="42" t="s">
        <v>1748</v>
      </c>
      <c r="D511" s="159" t="s">
        <v>2516</v>
      </c>
      <c r="E511" s="159" t="s">
        <v>2126</v>
      </c>
      <c r="F511" s="42" t="s">
        <v>2517</v>
      </c>
      <c r="G511" s="159" t="s">
        <v>1842</v>
      </c>
      <c r="H511" s="159" t="s">
        <v>1654</v>
      </c>
      <c r="I511" s="159" t="s">
        <v>1808</v>
      </c>
      <c r="J511" s="42" t="s">
        <v>4339</v>
      </c>
      <c r="K511" s="42" t="s">
        <v>4340</v>
      </c>
      <c r="L511" s="159" t="s">
        <v>2129</v>
      </c>
      <c r="M511" s="159" t="s">
        <v>4341</v>
      </c>
      <c r="N511" s="161"/>
      <c r="O511" s="161"/>
      <c r="P511" s="161"/>
    </row>
    <row r="512" customFormat="false" ht="39" hidden="false" customHeight="true" outlineLevel="0" collapsed="false">
      <c r="A512" s="159" t="s">
        <v>4342</v>
      </c>
      <c r="B512" s="160" t="s">
        <v>4343</v>
      </c>
      <c r="C512" s="42" t="s">
        <v>1748</v>
      </c>
      <c r="D512" s="159" t="s">
        <v>2516</v>
      </c>
      <c r="E512" s="159" t="s">
        <v>2126</v>
      </c>
      <c r="F512" s="42" t="s">
        <v>2517</v>
      </c>
      <c r="G512" s="159" t="s">
        <v>1842</v>
      </c>
      <c r="H512" s="159" t="s">
        <v>1654</v>
      </c>
      <c r="I512" s="159" t="s">
        <v>1808</v>
      </c>
      <c r="J512" s="42" t="s">
        <v>4344</v>
      </c>
      <c r="K512" s="42" t="s">
        <v>4345</v>
      </c>
      <c r="L512" s="159" t="s">
        <v>2129</v>
      </c>
      <c r="M512" s="159" t="s">
        <v>4346</v>
      </c>
      <c r="N512" s="161"/>
      <c r="O512" s="161"/>
      <c r="P512" s="161"/>
    </row>
    <row r="513" customFormat="false" ht="51" hidden="false" customHeight="true" outlineLevel="0" collapsed="false">
      <c r="A513" s="159" t="s">
        <v>4347</v>
      </c>
      <c r="B513" s="160" t="s">
        <v>4348</v>
      </c>
      <c r="C513" s="42" t="s">
        <v>1748</v>
      </c>
      <c r="D513" s="159" t="s">
        <v>2516</v>
      </c>
      <c r="E513" s="159" t="s">
        <v>2905</v>
      </c>
      <c r="F513" s="42" t="s">
        <v>2517</v>
      </c>
      <c r="G513" s="159" t="s">
        <v>1842</v>
      </c>
      <c r="H513" s="159" t="s">
        <v>2171</v>
      </c>
      <c r="I513" s="159" t="s">
        <v>1788</v>
      </c>
      <c r="J513" s="42" t="s">
        <v>4349</v>
      </c>
      <c r="K513" s="42" t="s">
        <v>4350</v>
      </c>
      <c r="L513" s="159" t="s">
        <v>2907</v>
      </c>
      <c r="M513" s="159" t="s">
        <v>4351</v>
      </c>
      <c r="N513" s="161"/>
      <c r="O513" s="161"/>
      <c r="P513" s="161"/>
    </row>
    <row r="514" customFormat="false" ht="51" hidden="false" customHeight="true" outlineLevel="0" collapsed="false">
      <c r="A514" s="159" t="s">
        <v>4352</v>
      </c>
      <c r="B514" s="160" t="s">
        <v>4353</v>
      </c>
      <c r="C514" s="42" t="s">
        <v>1748</v>
      </c>
      <c r="D514" s="159" t="s">
        <v>2516</v>
      </c>
      <c r="E514" s="159" t="s">
        <v>2767</v>
      </c>
      <c r="F514" s="42" t="s">
        <v>2517</v>
      </c>
      <c r="G514" s="159" t="s">
        <v>1796</v>
      </c>
      <c r="H514" s="159" t="s">
        <v>1654</v>
      </c>
      <c r="I514" s="159" t="s">
        <v>1788</v>
      </c>
      <c r="J514" s="42" t="s">
        <v>4354</v>
      </c>
      <c r="K514" s="42" t="s">
        <v>4355</v>
      </c>
      <c r="L514" s="159" t="s">
        <v>2129</v>
      </c>
      <c r="M514" s="159" t="s">
        <v>4356</v>
      </c>
      <c r="N514" s="161"/>
      <c r="O514" s="161"/>
      <c r="P514" s="161"/>
    </row>
    <row r="515" customFormat="false" ht="39" hidden="false" customHeight="true" outlineLevel="0" collapsed="false">
      <c r="A515" s="159" t="s">
        <v>4357</v>
      </c>
      <c r="B515" s="160" t="s">
        <v>4358</v>
      </c>
      <c r="C515" s="42" t="s">
        <v>1748</v>
      </c>
      <c r="D515" s="159" t="s">
        <v>2516</v>
      </c>
      <c r="E515" s="159" t="s">
        <v>2126</v>
      </c>
      <c r="F515" s="42" t="s">
        <v>2517</v>
      </c>
      <c r="G515" s="159" t="s">
        <v>1842</v>
      </c>
      <c r="H515" s="159" t="s">
        <v>1654</v>
      </c>
      <c r="I515" s="159" t="s">
        <v>1808</v>
      </c>
      <c r="J515" s="42" t="s">
        <v>4359</v>
      </c>
      <c r="K515" s="42" t="s">
        <v>4360</v>
      </c>
      <c r="L515" s="159" t="s">
        <v>2129</v>
      </c>
      <c r="M515" s="159" t="s">
        <v>4361</v>
      </c>
      <c r="N515" s="161"/>
      <c r="O515" s="161"/>
      <c r="P515" s="161"/>
    </row>
    <row r="516" customFormat="false" ht="39" hidden="false" customHeight="true" outlineLevel="0" collapsed="false">
      <c r="A516" s="159" t="s">
        <v>4362</v>
      </c>
      <c r="B516" s="160" t="s">
        <v>4363</v>
      </c>
      <c r="C516" s="42" t="s">
        <v>1748</v>
      </c>
      <c r="D516" s="159" t="s">
        <v>2516</v>
      </c>
      <c r="E516" s="159" t="s">
        <v>2126</v>
      </c>
      <c r="F516" s="42" t="s">
        <v>2517</v>
      </c>
      <c r="G516" s="159" t="s">
        <v>1842</v>
      </c>
      <c r="H516" s="159" t="s">
        <v>1654</v>
      </c>
      <c r="I516" s="159" t="s">
        <v>1808</v>
      </c>
      <c r="J516" s="42" t="s">
        <v>4364</v>
      </c>
      <c r="K516" s="42" t="s">
        <v>4365</v>
      </c>
      <c r="L516" s="159" t="s">
        <v>2129</v>
      </c>
      <c r="M516" s="159" t="s">
        <v>4366</v>
      </c>
      <c r="N516" s="161"/>
      <c r="O516" s="161"/>
      <c r="P516" s="161"/>
    </row>
    <row r="517" customFormat="false" ht="39" hidden="false" customHeight="true" outlineLevel="0" collapsed="false">
      <c r="A517" s="159" t="s">
        <v>4367</v>
      </c>
      <c r="B517" s="160" t="s">
        <v>4368</v>
      </c>
      <c r="C517" s="42" t="s">
        <v>1748</v>
      </c>
      <c r="D517" s="159" t="s">
        <v>2516</v>
      </c>
      <c r="E517" s="159" t="s">
        <v>2126</v>
      </c>
      <c r="F517" s="42" t="s">
        <v>2517</v>
      </c>
      <c r="G517" s="159" t="s">
        <v>1842</v>
      </c>
      <c r="H517" s="159" t="s">
        <v>1654</v>
      </c>
      <c r="I517" s="159" t="s">
        <v>1808</v>
      </c>
      <c r="J517" s="42" t="s">
        <v>4369</v>
      </c>
      <c r="K517" s="42" t="s">
        <v>4370</v>
      </c>
      <c r="L517" s="159" t="s">
        <v>2129</v>
      </c>
      <c r="M517" s="159" t="s">
        <v>4371</v>
      </c>
      <c r="N517" s="161"/>
      <c r="O517" s="161"/>
      <c r="P517" s="161"/>
    </row>
    <row r="518" customFormat="false" ht="39" hidden="false" customHeight="true" outlineLevel="0" collapsed="false">
      <c r="A518" s="159" t="s">
        <v>4372</v>
      </c>
      <c r="B518" s="160" t="s">
        <v>4373</v>
      </c>
      <c r="C518" s="42" t="s">
        <v>1748</v>
      </c>
      <c r="D518" s="159" t="s">
        <v>2516</v>
      </c>
      <c r="E518" s="159" t="s">
        <v>2905</v>
      </c>
      <c r="F518" s="42" t="s">
        <v>2517</v>
      </c>
      <c r="G518" s="159" t="s">
        <v>1842</v>
      </c>
      <c r="H518" s="159" t="s">
        <v>2171</v>
      </c>
      <c r="I518" s="159" t="s">
        <v>1788</v>
      </c>
      <c r="J518" s="42" t="s">
        <v>4374</v>
      </c>
      <c r="K518" s="42" t="s">
        <v>4375</v>
      </c>
      <c r="L518" s="159" t="s">
        <v>2907</v>
      </c>
      <c r="M518" s="159" t="s">
        <v>4376</v>
      </c>
      <c r="N518" s="161"/>
      <c r="O518" s="161"/>
      <c r="P518" s="161"/>
    </row>
    <row r="519" customFormat="false" ht="39" hidden="false" customHeight="true" outlineLevel="0" collapsed="false">
      <c r="A519" s="159" t="s">
        <v>4377</v>
      </c>
      <c r="B519" s="160" t="s">
        <v>4378</v>
      </c>
      <c r="C519" s="42" t="s">
        <v>1748</v>
      </c>
      <c r="D519" s="159" t="s">
        <v>2516</v>
      </c>
      <c r="E519" s="159" t="s">
        <v>2767</v>
      </c>
      <c r="F519" s="42" t="s">
        <v>2517</v>
      </c>
      <c r="G519" s="159" t="s">
        <v>1796</v>
      </c>
      <c r="H519" s="159" t="s">
        <v>1654</v>
      </c>
      <c r="I519" s="159" t="s">
        <v>1788</v>
      </c>
      <c r="J519" s="42" t="s">
        <v>4379</v>
      </c>
      <c r="K519" s="42" t="s">
        <v>4380</v>
      </c>
      <c r="L519" s="159" t="s">
        <v>2129</v>
      </c>
      <c r="M519" s="159" t="s">
        <v>4381</v>
      </c>
      <c r="N519" s="161"/>
      <c r="O519" s="161"/>
      <c r="P519" s="161"/>
    </row>
    <row r="520" customFormat="false" ht="27" hidden="false" customHeight="true" outlineLevel="0" collapsed="false">
      <c r="A520" s="159" t="s">
        <v>4382</v>
      </c>
      <c r="B520" s="160" t="s">
        <v>4383</v>
      </c>
      <c r="C520" s="42" t="s">
        <v>1748</v>
      </c>
      <c r="D520" s="159" t="s">
        <v>2516</v>
      </c>
      <c r="E520" s="159" t="s">
        <v>2126</v>
      </c>
      <c r="F520" s="42" t="s">
        <v>2517</v>
      </c>
      <c r="G520" s="159" t="s">
        <v>1842</v>
      </c>
      <c r="H520" s="159" t="s">
        <v>1654</v>
      </c>
      <c r="I520" s="159" t="s">
        <v>1808</v>
      </c>
      <c r="J520" s="42" t="s">
        <v>4384</v>
      </c>
      <c r="K520" s="42" t="s">
        <v>4385</v>
      </c>
      <c r="L520" s="159" t="s">
        <v>2129</v>
      </c>
      <c r="M520" s="159" t="s">
        <v>4386</v>
      </c>
      <c r="N520" s="161"/>
      <c r="O520" s="161"/>
      <c r="P520" s="161"/>
    </row>
    <row r="521" customFormat="false" ht="27" hidden="false" customHeight="true" outlineLevel="0" collapsed="false">
      <c r="A521" s="159" t="s">
        <v>4387</v>
      </c>
      <c r="B521" s="160" t="s">
        <v>4388</v>
      </c>
      <c r="C521" s="42" t="s">
        <v>1748</v>
      </c>
      <c r="D521" s="159" t="s">
        <v>2516</v>
      </c>
      <c r="E521" s="159" t="s">
        <v>2126</v>
      </c>
      <c r="F521" s="42" t="s">
        <v>2517</v>
      </c>
      <c r="G521" s="159" t="s">
        <v>1842</v>
      </c>
      <c r="H521" s="159" t="s">
        <v>1654</v>
      </c>
      <c r="I521" s="159" t="s">
        <v>1808</v>
      </c>
      <c r="J521" s="42" t="s">
        <v>4389</v>
      </c>
      <c r="K521" s="42" t="s">
        <v>4390</v>
      </c>
      <c r="L521" s="159" t="s">
        <v>2129</v>
      </c>
      <c r="M521" s="159" t="s">
        <v>4391</v>
      </c>
      <c r="N521" s="161"/>
      <c r="O521" s="161"/>
      <c r="P521" s="161"/>
    </row>
    <row r="522" customFormat="false" ht="27" hidden="false" customHeight="true" outlineLevel="0" collapsed="false">
      <c r="A522" s="159" t="s">
        <v>4392</v>
      </c>
      <c r="B522" s="160" t="s">
        <v>4393</v>
      </c>
      <c r="C522" s="42" t="s">
        <v>1748</v>
      </c>
      <c r="D522" s="159" t="s">
        <v>2516</v>
      </c>
      <c r="E522" s="159" t="s">
        <v>2126</v>
      </c>
      <c r="F522" s="42" t="s">
        <v>2517</v>
      </c>
      <c r="G522" s="159" t="s">
        <v>1842</v>
      </c>
      <c r="H522" s="159" t="s">
        <v>1654</v>
      </c>
      <c r="I522" s="159" t="s">
        <v>1808</v>
      </c>
      <c r="J522" s="42" t="s">
        <v>4394</v>
      </c>
      <c r="K522" s="42" t="s">
        <v>4395</v>
      </c>
      <c r="L522" s="159" t="s">
        <v>2129</v>
      </c>
      <c r="M522" s="159" t="s">
        <v>4396</v>
      </c>
      <c r="N522" s="161"/>
      <c r="O522" s="161"/>
      <c r="P522" s="161"/>
    </row>
    <row r="523" customFormat="false" ht="39" hidden="false" customHeight="true" outlineLevel="0" collapsed="false">
      <c r="A523" s="159" t="s">
        <v>4397</v>
      </c>
      <c r="B523" s="160" t="s">
        <v>4398</v>
      </c>
      <c r="C523" s="42" t="s">
        <v>1748</v>
      </c>
      <c r="D523" s="159" t="s">
        <v>2516</v>
      </c>
      <c r="E523" s="159" t="s">
        <v>2905</v>
      </c>
      <c r="F523" s="42" t="s">
        <v>2517</v>
      </c>
      <c r="G523" s="159" t="s">
        <v>1842</v>
      </c>
      <c r="H523" s="159" t="s">
        <v>2171</v>
      </c>
      <c r="I523" s="159" t="s">
        <v>1788</v>
      </c>
      <c r="J523" s="42" t="s">
        <v>4399</v>
      </c>
      <c r="K523" s="42" t="s">
        <v>4400</v>
      </c>
      <c r="L523" s="159" t="s">
        <v>2907</v>
      </c>
      <c r="M523" s="159" t="s">
        <v>4401</v>
      </c>
      <c r="N523" s="161"/>
      <c r="O523" s="161"/>
      <c r="P523" s="161"/>
    </row>
    <row r="524" customFormat="false" ht="39" hidden="false" customHeight="true" outlineLevel="0" collapsed="false">
      <c r="A524" s="159" t="s">
        <v>4402</v>
      </c>
      <c r="B524" s="160" t="s">
        <v>4403</v>
      </c>
      <c r="C524" s="42" t="s">
        <v>1748</v>
      </c>
      <c r="D524" s="159" t="s">
        <v>2516</v>
      </c>
      <c r="E524" s="159" t="s">
        <v>2767</v>
      </c>
      <c r="F524" s="42" t="s">
        <v>2517</v>
      </c>
      <c r="G524" s="159" t="s">
        <v>1796</v>
      </c>
      <c r="H524" s="159" t="s">
        <v>1654</v>
      </c>
      <c r="I524" s="159" t="s">
        <v>1788</v>
      </c>
      <c r="J524" s="42" t="s">
        <v>4404</v>
      </c>
      <c r="K524" s="42" t="s">
        <v>4405</v>
      </c>
      <c r="L524" s="159" t="s">
        <v>2129</v>
      </c>
      <c r="M524" s="159" t="s">
        <v>4406</v>
      </c>
      <c r="N524" s="161"/>
      <c r="O524" s="161"/>
      <c r="P524" s="161"/>
    </row>
    <row r="525" customFormat="false" ht="27" hidden="false" customHeight="true" outlineLevel="0" collapsed="false">
      <c r="A525" s="159" t="s">
        <v>4407</v>
      </c>
      <c r="B525" s="160" t="s">
        <v>4408</v>
      </c>
      <c r="C525" s="42" t="s">
        <v>1748</v>
      </c>
      <c r="D525" s="159" t="s">
        <v>2516</v>
      </c>
      <c r="E525" s="159" t="s">
        <v>2126</v>
      </c>
      <c r="F525" s="42" t="s">
        <v>2517</v>
      </c>
      <c r="G525" s="159" t="s">
        <v>1842</v>
      </c>
      <c r="H525" s="159" t="s">
        <v>1654</v>
      </c>
      <c r="I525" s="159" t="s">
        <v>1808</v>
      </c>
      <c r="J525" s="42" t="s">
        <v>4409</v>
      </c>
      <c r="K525" s="42" t="s">
        <v>4410</v>
      </c>
      <c r="L525" s="159" t="s">
        <v>2129</v>
      </c>
      <c r="M525" s="159" t="s">
        <v>4411</v>
      </c>
      <c r="N525" s="161"/>
      <c r="O525" s="161"/>
      <c r="P525" s="161"/>
    </row>
    <row r="526" customFormat="false" ht="27" hidden="false" customHeight="true" outlineLevel="0" collapsed="false">
      <c r="A526" s="159" t="s">
        <v>4412</v>
      </c>
      <c r="B526" s="160" t="s">
        <v>4413</v>
      </c>
      <c r="C526" s="42" t="s">
        <v>1748</v>
      </c>
      <c r="D526" s="159" t="s">
        <v>2516</v>
      </c>
      <c r="E526" s="159" t="s">
        <v>2126</v>
      </c>
      <c r="F526" s="42" t="s">
        <v>2517</v>
      </c>
      <c r="G526" s="159" t="s">
        <v>1842</v>
      </c>
      <c r="H526" s="159" t="s">
        <v>1654</v>
      </c>
      <c r="I526" s="159" t="s">
        <v>1808</v>
      </c>
      <c r="J526" s="42" t="s">
        <v>4414</v>
      </c>
      <c r="K526" s="42" t="s">
        <v>4415</v>
      </c>
      <c r="L526" s="159" t="s">
        <v>2129</v>
      </c>
      <c r="M526" s="159" t="s">
        <v>4416</v>
      </c>
      <c r="N526" s="161"/>
      <c r="O526" s="161"/>
      <c r="P526" s="161"/>
    </row>
    <row r="527" customFormat="false" ht="27" hidden="false" customHeight="true" outlineLevel="0" collapsed="false">
      <c r="A527" s="159" t="s">
        <v>4417</v>
      </c>
      <c r="B527" s="160" t="s">
        <v>4418</v>
      </c>
      <c r="C527" s="42" t="s">
        <v>1748</v>
      </c>
      <c r="D527" s="159" t="s">
        <v>2516</v>
      </c>
      <c r="E527" s="159" t="s">
        <v>2126</v>
      </c>
      <c r="F527" s="42" t="s">
        <v>2517</v>
      </c>
      <c r="G527" s="159" t="s">
        <v>1842</v>
      </c>
      <c r="H527" s="159" t="s">
        <v>1654</v>
      </c>
      <c r="I527" s="159" t="s">
        <v>1808</v>
      </c>
      <c r="J527" s="42" t="s">
        <v>4419</v>
      </c>
      <c r="K527" s="42" t="s">
        <v>4420</v>
      </c>
      <c r="L527" s="159" t="s">
        <v>2129</v>
      </c>
      <c r="M527" s="159" t="s">
        <v>4421</v>
      </c>
      <c r="N527" s="161"/>
      <c r="O527" s="161"/>
      <c r="P527" s="161"/>
    </row>
    <row r="528" customFormat="false" ht="51" hidden="false" customHeight="true" outlineLevel="0" collapsed="false">
      <c r="A528" s="159" t="s">
        <v>4422</v>
      </c>
      <c r="B528" s="160" t="s">
        <v>4423</v>
      </c>
      <c r="C528" s="42" t="s">
        <v>1748</v>
      </c>
      <c r="D528" s="159" t="s">
        <v>2516</v>
      </c>
      <c r="E528" s="159" t="s">
        <v>2905</v>
      </c>
      <c r="F528" s="42" t="s">
        <v>2517</v>
      </c>
      <c r="G528" s="159" t="s">
        <v>1842</v>
      </c>
      <c r="H528" s="159" t="s">
        <v>2171</v>
      </c>
      <c r="I528" s="159" t="s">
        <v>1788</v>
      </c>
      <c r="J528" s="42" t="s">
        <v>4424</v>
      </c>
      <c r="K528" s="42" t="s">
        <v>4425</v>
      </c>
      <c r="L528" s="159" t="s">
        <v>2907</v>
      </c>
      <c r="M528" s="159" t="s">
        <v>4426</v>
      </c>
      <c r="N528" s="161"/>
      <c r="O528" s="161"/>
      <c r="P528" s="161"/>
    </row>
    <row r="529" customFormat="false" ht="39" hidden="false" customHeight="true" outlineLevel="0" collapsed="false">
      <c r="A529" s="159" t="s">
        <v>4427</v>
      </c>
      <c r="B529" s="160" t="s">
        <v>4428</v>
      </c>
      <c r="C529" s="42" t="s">
        <v>1748</v>
      </c>
      <c r="D529" s="159" t="s">
        <v>2516</v>
      </c>
      <c r="E529" s="159" t="s">
        <v>2767</v>
      </c>
      <c r="F529" s="42" t="s">
        <v>2517</v>
      </c>
      <c r="G529" s="159" t="s">
        <v>1796</v>
      </c>
      <c r="H529" s="159" t="s">
        <v>1654</v>
      </c>
      <c r="I529" s="159" t="s">
        <v>1788</v>
      </c>
      <c r="J529" s="42" t="s">
        <v>4429</v>
      </c>
      <c r="K529" s="42" t="s">
        <v>4430</v>
      </c>
      <c r="L529" s="159" t="s">
        <v>2129</v>
      </c>
      <c r="M529" s="159" t="s">
        <v>4431</v>
      </c>
      <c r="N529" s="161"/>
      <c r="O529" s="161"/>
      <c r="P529" s="161"/>
    </row>
    <row r="530" customFormat="false" ht="39" hidden="false" customHeight="true" outlineLevel="0" collapsed="false">
      <c r="A530" s="159" t="s">
        <v>4432</v>
      </c>
      <c r="B530" s="160" t="s">
        <v>4433</v>
      </c>
      <c r="C530" s="42" t="s">
        <v>1748</v>
      </c>
      <c r="D530" s="159" t="s">
        <v>2516</v>
      </c>
      <c r="E530" s="159" t="s">
        <v>2126</v>
      </c>
      <c r="F530" s="42" t="s">
        <v>2517</v>
      </c>
      <c r="G530" s="159" t="s">
        <v>1842</v>
      </c>
      <c r="H530" s="159" t="s">
        <v>1654</v>
      </c>
      <c r="I530" s="159" t="s">
        <v>1808</v>
      </c>
      <c r="J530" s="42" t="s">
        <v>4434</v>
      </c>
      <c r="K530" s="42" t="s">
        <v>4435</v>
      </c>
      <c r="L530" s="159" t="s">
        <v>2129</v>
      </c>
      <c r="M530" s="159" t="s">
        <v>4436</v>
      </c>
      <c r="N530" s="161"/>
      <c r="O530" s="161"/>
      <c r="P530" s="161"/>
    </row>
    <row r="531" customFormat="false" ht="27" hidden="false" customHeight="true" outlineLevel="0" collapsed="false">
      <c r="A531" s="159" t="s">
        <v>4437</v>
      </c>
      <c r="B531" s="160" t="s">
        <v>4438</v>
      </c>
      <c r="C531" s="42" t="s">
        <v>1748</v>
      </c>
      <c r="D531" s="159" t="s">
        <v>2516</v>
      </c>
      <c r="E531" s="159" t="s">
        <v>2126</v>
      </c>
      <c r="F531" s="42" t="s">
        <v>2517</v>
      </c>
      <c r="G531" s="159" t="s">
        <v>1842</v>
      </c>
      <c r="H531" s="159" t="s">
        <v>1654</v>
      </c>
      <c r="I531" s="159" t="s">
        <v>1808</v>
      </c>
      <c r="J531" s="42" t="s">
        <v>4439</v>
      </c>
      <c r="K531" s="42" t="s">
        <v>4440</v>
      </c>
      <c r="L531" s="159" t="s">
        <v>2129</v>
      </c>
      <c r="M531" s="159" t="s">
        <v>4441</v>
      </c>
      <c r="N531" s="161"/>
      <c r="O531" s="161"/>
      <c r="P531" s="161"/>
    </row>
    <row r="532" customFormat="false" ht="39" hidden="false" customHeight="true" outlineLevel="0" collapsed="false">
      <c r="A532" s="159" t="s">
        <v>4442</v>
      </c>
      <c r="B532" s="160" t="s">
        <v>4443</v>
      </c>
      <c r="C532" s="42" t="s">
        <v>1748</v>
      </c>
      <c r="D532" s="159" t="s">
        <v>2516</v>
      </c>
      <c r="E532" s="159" t="s">
        <v>2126</v>
      </c>
      <c r="F532" s="42" t="s">
        <v>2517</v>
      </c>
      <c r="G532" s="159" t="s">
        <v>1842</v>
      </c>
      <c r="H532" s="159" t="s">
        <v>1654</v>
      </c>
      <c r="I532" s="159" t="s">
        <v>1808</v>
      </c>
      <c r="J532" s="42" t="s">
        <v>4444</v>
      </c>
      <c r="K532" s="42" t="s">
        <v>4445</v>
      </c>
      <c r="L532" s="159" t="s">
        <v>2129</v>
      </c>
      <c r="M532" s="159" t="s">
        <v>4446</v>
      </c>
      <c r="N532" s="161"/>
      <c r="O532" s="161"/>
      <c r="P532" s="161"/>
    </row>
    <row r="533" customFormat="false" ht="27" hidden="false" customHeight="true" outlineLevel="0" collapsed="false">
      <c r="A533" s="159" t="s">
        <v>4447</v>
      </c>
      <c r="B533" s="160" t="s">
        <v>4448</v>
      </c>
      <c r="C533" s="42" t="s">
        <v>1748</v>
      </c>
      <c r="D533" s="159" t="s">
        <v>2516</v>
      </c>
      <c r="E533" s="159" t="s">
        <v>2905</v>
      </c>
      <c r="F533" s="42" t="s">
        <v>2517</v>
      </c>
      <c r="G533" s="159" t="s">
        <v>1842</v>
      </c>
      <c r="H533" s="159" t="s">
        <v>2171</v>
      </c>
      <c r="I533" s="159" t="s">
        <v>1788</v>
      </c>
      <c r="J533" s="42" t="s">
        <v>4449</v>
      </c>
      <c r="K533" s="42" t="s">
        <v>4450</v>
      </c>
      <c r="L533" s="159" t="s">
        <v>2907</v>
      </c>
      <c r="M533" s="159" t="s">
        <v>4451</v>
      </c>
      <c r="N533" s="161"/>
      <c r="O533" s="161"/>
      <c r="P533" s="161"/>
    </row>
    <row r="534" customFormat="false" ht="27" hidden="false" customHeight="true" outlineLevel="0" collapsed="false">
      <c r="A534" s="159" t="s">
        <v>4452</v>
      </c>
      <c r="B534" s="160" t="s">
        <v>4453</v>
      </c>
      <c r="C534" s="42" t="s">
        <v>1748</v>
      </c>
      <c r="D534" s="159" t="s">
        <v>2516</v>
      </c>
      <c r="E534" s="159" t="s">
        <v>2126</v>
      </c>
      <c r="F534" s="42" t="s">
        <v>2517</v>
      </c>
      <c r="G534" s="159" t="s">
        <v>1842</v>
      </c>
      <c r="H534" s="159" t="s">
        <v>1654</v>
      </c>
      <c r="I534" s="159" t="s">
        <v>1808</v>
      </c>
      <c r="J534" s="42" t="s">
        <v>4454</v>
      </c>
      <c r="K534" s="42" t="s">
        <v>4455</v>
      </c>
      <c r="L534" s="159" t="s">
        <v>2129</v>
      </c>
      <c r="M534" s="159" t="s">
        <v>4456</v>
      </c>
      <c r="N534" s="161"/>
      <c r="O534" s="161"/>
      <c r="P534" s="161"/>
    </row>
    <row r="535" customFormat="false" ht="27" hidden="false" customHeight="true" outlineLevel="0" collapsed="false">
      <c r="A535" s="159" t="s">
        <v>4457</v>
      </c>
      <c r="B535" s="160" t="s">
        <v>4458</v>
      </c>
      <c r="C535" s="42" t="s">
        <v>1748</v>
      </c>
      <c r="D535" s="159" t="s">
        <v>2516</v>
      </c>
      <c r="E535" s="159" t="s">
        <v>2126</v>
      </c>
      <c r="F535" s="42" t="s">
        <v>2517</v>
      </c>
      <c r="G535" s="159" t="s">
        <v>1842</v>
      </c>
      <c r="H535" s="159" t="s">
        <v>1654</v>
      </c>
      <c r="I535" s="159" t="s">
        <v>1808</v>
      </c>
      <c r="J535" s="42" t="s">
        <v>4459</v>
      </c>
      <c r="K535" s="42" t="s">
        <v>4460</v>
      </c>
      <c r="L535" s="159" t="s">
        <v>2129</v>
      </c>
      <c r="M535" s="159" t="s">
        <v>4461</v>
      </c>
      <c r="N535" s="161"/>
      <c r="O535" s="161"/>
      <c r="P535" s="161"/>
    </row>
    <row r="536" customFormat="false" ht="27" hidden="false" customHeight="true" outlineLevel="0" collapsed="false">
      <c r="A536" s="159" t="s">
        <v>4462</v>
      </c>
      <c r="B536" s="160" t="s">
        <v>4463</v>
      </c>
      <c r="C536" s="42" t="s">
        <v>1748</v>
      </c>
      <c r="D536" s="159" t="s">
        <v>2516</v>
      </c>
      <c r="E536" s="159" t="s">
        <v>2905</v>
      </c>
      <c r="F536" s="42" t="s">
        <v>2517</v>
      </c>
      <c r="G536" s="159" t="s">
        <v>1842</v>
      </c>
      <c r="H536" s="159" t="s">
        <v>2171</v>
      </c>
      <c r="I536" s="159" t="s">
        <v>1788</v>
      </c>
      <c r="J536" s="42" t="s">
        <v>4464</v>
      </c>
      <c r="K536" s="42" t="s">
        <v>4465</v>
      </c>
      <c r="L536" s="159" t="s">
        <v>2907</v>
      </c>
      <c r="M536" s="159" t="s">
        <v>4466</v>
      </c>
      <c r="N536" s="161"/>
      <c r="O536" s="161"/>
      <c r="P536" s="161"/>
    </row>
    <row r="537" customFormat="false" ht="27" hidden="false" customHeight="true" outlineLevel="0" collapsed="false">
      <c r="A537" s="159" t="s">
        <v>4467</v>
      </c>
      <c r="B537" s="160" t="s">
        <v>4468</v>
      </c>
      <c r="C537" s="42" t="s">
        <v>1748</v>
      </c>
      <c r="D537" s="159" t="s">
        <v>2516</v>
      </c>
      <c r="E537" s="159" t="s">
        <v>2126</v>
      </c>
      <c r="F537" s="42" t="s">
        <v>2517</v>
      </c>
      <c r="G537" s="159" t="s">
        <v>1842</v>
      </c>
      <c r="H537" s="159" t="s">
        <v>1654</v>
      </c>
      <c r="I537" s="159" t="s">
        <v>1808</v>
      </c>
      <c r="J537" s="42" t="s">
        <v>4469</v>
      </c>
      <c r="K537" s="42" t="s">
        <v>4470</v>
      </c>
      <c r="L537" s="159" t="s">
        <v>2129</v>
      </c>
      <c r="M537" s="159" t="s">
        <v>4471</v>
      </c>
      <c r="N537" s="161"/>
      <c r="O537" s="161"/>
      <c r="P537" s="161"/>
    </row>
    <row r="538" customFormat="false" ht="27" hidden="false" customHeight="true" outlineLevel="0" collapsed="false">
      <c r="A538" s="159" t="s">
        <v>4472</v>
      </c>
      <c r="B538" s="160" t="s">
        <v>4473</v>
      </c>
      <c r="C538" s="42" t="s">
        <v>1748</v>
      </c>
      <c r="D538" s="159" t="s">
        <v>2516</v>
      </c>
      <c r="E538" s="159" t="s">
        <v>2126</v>
      </c>
      <c r="F538" s="42" t="s">
        <v>2517</v>
      </c>
      <c r="G538" s="159" t="s">
        <v>1842</v>
      </c>
      <c r="H538" s="159" t="s">
        <v>1654</v>
      </c>
      <c r="I538" s="159" t="s">
        <v>1808</v>
      </c>
      <c r="J538" s="42" t="s">
        <v>4474</v>
      </c>
      <c r="K538" s="42" t="s">
        <v>4475</v>
      </c>
      <c r="L538" s="159" t="s">
        <v>2129</v>
      </c>
      <c r="M538" s="159" t="s">
        <v>4476</v>
      </c>
      <c r="N538" s="161"/>
      <c r="O538" s="161"/>
      <c r="P538" s="161"/>
    </row>
    <row r="539" customFormat="false" ht="39" hidden="false" customHeight="true" outlineLevel="0" collapsed="false">
      <c r="A539" s="159" t="s">
        <v>4477</v>
      </c>
      <c r="B539" s="160" t="s">
        <v>4478</v>
      </c>
      <c r="C539" s="42" t="s">
        <v>1748</v>
      </c>
      <c r="D539" s="159" t="s">
        <v>2516</v>
      </c>
      <c r="E539" s="159" t="s">
        <v>2905</v>
      </c>
      <c r="F539" s="42" t="s">
        <v>2517</v>
      </c>
      <c r="G539" s="159" t="s">
        <v>1842</v>
      </c>
      <c r="H539" s="159" t="s">
        <v>2171</v>
      </c>
      <c r="I539" s="159" t="s">
        <v>1788</v>
      </c>
      <c r="J539" s="42" t="s">
        <v>4479</v>
      </c>
      <c r="K539" s="42" t="s">
        <v>4480</v>
      </c>
      <c r="L539" s="159" t="s">
        <v>2907</v>
      </c>
      <c r="M539" s="159" t="s">
        <v>4481</v>
      </c>
      <c r="N539" s="161"/>
      <c r="O539" s="161"/>
      <c r="P539" s="161"/>
    </row>
    <row r="540" customFormat="false" ht="27" hidden="false" customHeight="true" outlineLevel="0" collapsed="false">
      <c r="A540" s="159" t="s">
        <v>4482</v>
      </c>
      <c r="B540" s="160" t="s">
        <v>4483</v>
      </c>
      <c r="C540" s="42" t="s">
        <v>1748</v>
      </c>
      <c r="D540" s="159" t="s">
        <v>2516</v>
      </c>
      <c r="E540" s="159" t="s">
        <v>2126</v>
      </c>
      <c r="F540" s="42" t="s">
        <v>2517</v>
      </c>
      <c r="G540" s="159" t="s">
        <v>1842</v>
      </c>
      <c r="H540" s="159" t="s">
        <v>1654</v>
      </c>
      <c r="I540" s="159" t="s">
        <v>1808</v>
      </c>
      <c r="J540" s="42" t="s">
        <v>4484</v>
      </c>
      <c r="K540" s="42" t="s">
        <v>4485</v>
      </c>
      <c r="L540" s="159" t="s">
        <v>2129</v>
      </c>
      <c r="M540" s="159" t="s">
        <v>4486</v>
      </c>
      <c r="N540" s="161"/>
      <c r="O540" s="161"/>
      <c r="P540" s="161"/>
    </row>
    <row r="541" customFormat="false" ht="27" hidden="false" customHeight="true" outlineLevel="0" collapsed="false">
      <c r="A541" s="159" t="s">
        <v>4487</v>
      </c>
      <c r="B541" s="160" t="s">
        <v>4488</v>
      </c>
      <c r="C541" s="42" t="s">
        <v>1748</v>
      </c>
      <c r="D541" s="159" t="s">
        <v>2516</v>
      </c>
      <c r="E541" s="159" t="s">
        <v>2126</v>
      </c>
      <c r="F541" s="42" t="s">
        <v>2517</v>
      </c>
      <c r="G541" s="159" t="s">
        <v>1842</v>
      </c>
      <c r="H541" s="159" t="s">
        <v>1654</v>
      </c>
      <c r="I541" s="159" t="s">
        <v>1808</v>
      </c>
      <c r="J541" s="42" t="s">
        <v>4489</v>
      </c>
      <c r="K541" s="42" t="s">
        <v>4490</v>
      </c>
      <c r="L541" s="159" t="s">
        <v>2129</v>
      </c>
      <c r="M541" s="159" t="s">
        <v>4491</v>
      </c>
      <c r="N541" s="161"/>
      <c r="O541" s="161"/>
      <c r="P541" s="161"/>
    </row>
    <row r="542" customFormat="false" ht="39" hidden="false" customHeight="true" outlineLevel="0" collapsed="false">
      <c r="A542" s="159" t="s">
        <v>4492</v>
      </c>
      <c r="B542" s="160" t="s">
        <v>4493</v>
      </c>
      <c r="C542" s="42" t="s">
        <v>1748</v>
      </c>
      <c r="D542" s="159" t="s">
        <v>2516</v>
      </c>
      <c r="E542" s="159" t="s">
        <v>2905</v>
      </c>
      <c r="F542" s="42" t="s">
        <v>2517</v>
      </c>
      <c r="G542" s="159" t="s">
        <v>1842</v>
      </c>
      <c r="H542" s="159" t="s">
        <v>2171</v>
      </c>
      <c r="I542" s="159" t="s">
        <v>1788</v>
      </c>
      <c r="J542" s="42" t="s">
        <v>4494</v>
      </c>
      <c r="K542" s="42" t="s">
        <v>4495</v>
      </c>
      <c r="L542" s="159" t="s">
        <v>2907</v>
      </c>
      <c r="M542" s="159" t="s">
        <v>4496</v>
      </c>
      <c r="N542" s="161"/>
      <c r="O542" s="161"/>
      <c r="P542" s="161"/>
    </row>
    <row r="543" customFormat="false" ht="27" hidden="false" customHeight="true" outlineLevel="0" collapsed="false">
      <c r="A543" s="159" t="s">
        <v>4497</v>
      </c>
      <c r="B543" s="160" t="s">
        <v>4498</v>
      </c>
      <c r="C543" s="42" t="s">
        <v>1748</v>
      </c>
      <c r="D543" s="159" t="s">
        <v>2516</v>
      </c>
      <c r="E543" s="159" t="s">
        <v>2126</v>
      </c>
      <c r="F543" s="42" t="s">
        <v>2517</v>
      </c>
      <c r="G543" s="159" t="s">
        <v>1842</v>
      </c>
      <c r="H543" s="159" t="s">
        <v>1654</v>
      </c>
      <c r="I543" s="159" t="s">
        <v>1808</v>
      </c>
      <c r="J543" s="42" t="s">
        <v>4499</v>
      </c>
      <c r="K543" s="42" t="s">
        <v>4500</v>
      </c>
      <c r="L543" s="159" t="s">
        <v>2129</v>
      </c>
      <c r="M543" s="159" t="s">
        <v>4501</v>
      </c>
      <c r="N543" s="161"/>
      <c r="O543" s="161"/>
      <c r="P543" s="161"/>
    </row>
    <row r="544" customFormat="false" ht="39" hidden="false" customHeight="true" outlineLevel="0" collapsed="false">
      <c r="A544" s="159" t="s">
        <v>4502</v>
      </c>
      <c r="B544" s="160" t="s">
        <v>4503</v>
      </c>
      <c r="C544" s="42" t="s">
        <v>1748</v>
      </c>
      <c r="D544" s="159" t="s">
        <v>2516</v>
      </c>
      <c r="E544" s="159" t="s">
        <v>2126</v>
      </c>
      <c r="F544" s="42" t="s">
        <v>2517</v>
      </c>
      <c r="G544" s="159" t="s">
        <v>1842</v>
      </c>
      <c r="H544" s="159" t="s">
        <v>1654</v>
      </c>
      <c r="I544" s="159" t="s">
        <v>1808</v>
      </c>
      <c r="J544" s="42" t="s">
        <v>4504</v>
      </c>
      <c r="K544" s="42" t="s">
        <v>4505</v>
      </c>
      <c r="L544" s="159" t="s">
        <v>2129</v>
      </c>
      <c r="M544" s="159" t="s">
        <v>4506</v>
      </c>
      <c r="N544" s="161"/>
      <c r="O544" s="161"/>
      <c r="P544" s="161"/>
    </row>
    <row r="545" customFormat="false" ht="39" hidden="false" customHeight="true" outlineLevel="0" collapsed="false">
      <c r="A545" s="159" t="s">
        <v>4507</v>
      </c>
      <c r="B545" s="160" t="s">
        <v>4508</v>
      </c>
      <c r="C545" s="42" t="s">
        <v>1748</v>
      </c>
      <c r="D545" s="159" t="s">
        <v>2516</v>
      </c>
      <c r="E545" s="159" t="s">
        <v>2905</v>
      </c>
      <c r="F545" s="42" t="s">
        <v>2517</v>
      </c>
      <c r="G545" s="159" t="s">
        <v>1842</v>
      </c>
      <c r="H545" s="159" t="s">
        <v>2171</v>
      </c>
      <c r="I545" s="159" t="s">
        <v>1788</v>
      </c>
      <c r="J545" s="42" t="s">
        <v>4509</v>
      </c>
      <c r="K545" s="42" t="s">
        <v>4510</v>
      </c>
      <c r="L545" s="159" t="s">
        <v>2907</v>
      </c>
      <c r="M545" s="159" t="s">
        <v>4511</v>
      </c>
      <c r="N545" s="161"/>
      <c r="O545" s="161"/>
      <c r="P545" s="161"/>
    </row>
    <row r="546" customFormat="false" ht="27" hidden="false" customHeight="true" outlineLevel="0" collapsed="false">
      <c r="A546" s="159" t="s">
        <v>4512</v>
      </c>
      <c r="B546" s="160" t="s">
        <v>4513</v>
      </c>
      <c r="C546" s="42" t="s">
        <v>1748</v>
      </c>
      <c r="D546" s="159" t="s">
        <v>2516</v>
      </c>
      <c r="E546" s="159" t="s">
        <v>2126</v>
      </c>
      <c r="F546" s="42" t="s">
        <v>2517</v>
      </c>
      <c r="G546" s="159" t="s">
        <v>1842</v>
      </c>
      <c r="H546" s="159" t="s">
        <v>1654</v>
      </c>
      <c r="I546" s="159" t="s">
        <v>1808</v>
      </c>
      <c r="J546" s="42" t="s">
        <v>4514</v>
      </c>
      <c r="K546" s="42" t="s">
        <v>4515</v>
      </c>
      <c r="L546" s="159" t="s">
        <v>2129</v>
      </c>
      <c r="M546" s="159" t="s">
        <v>4516</v>
      </c>
      <c r="N546" s="161"/>
      <c r="O546" s="161"/>
      <c r="P546" s="161"/>
    </row>
    <row r="547" customFormat="false" ht="27" hidden="false" customHeight="true" outlineLevel="0" collapsed="false">
      <c r="A547" s="159" t="s">
        <v>4517</v>
      </c>
      <c r="B547" s="160" t="s">
        <v>4518</v>
      </c>
      <c r="C547" s="42" t="s">
        <v>1748</v>
      </c>
      <c r="D547" s="159" t="s">
        <v>2516</v>
      </c>
      <c r="E547" s="159" t="s">
        <v>2126</v>
      </c>
      <c r="F547" s="42" t="s">
        <v>2517</v>
      </c>
      <c r="G547" s="159" t="s">
        <v>1842</v>
      </c>
      <c r="H547" s="159" t="s">
        <v>1654</v>
      </c>
      <c r="I547" s="159" t="s">
        <v>1808</v>
      </c>
      <c r="J547" s="42" t="s">
        <v>4519</v>
      </c>
      <c r="K547" s="42" t="s">
        <v>4520</v>
      </c>
      <c r="L547" s="159" t="s">
        <v>2129</v>
      </c>
      <c r="M547" s="159" t="s">
        <v>4521</v>
      </c>
      <c r="N547" s="161"/>
      <c r="O547" s="161"/>
      <c r="P547" s="161"/>
    </row>
    <row r="548" customFormat="false" ht="39" hidden="false" customHeight="true" outlineLevel="0" collapsed="false">
      <c r="A548" s="159" t="s">
        <v>4522</v>
      </c>
      <c r="B548" s="160" t="s">
        <v>4523</v>
      </c>
      <c r="C548" s="42" t="s">
        <v>1748</v>
      </c>
      <c r="D548" s="159" t="s">
        <v>2516</v>
      </c>
      <c r="E548" s="159" t="s">
        <v>2905</v>
      </c>
      <c r="F548" s="42" t="s">
        <v>2517</v>
      </c>
      <c r="G548" s="159" t="s">
        <v>1842</v>
      </c>
      <c r="H548" s="159" t="s">
        <v>2171</v>
      </c>
      <c r="I548" s="159" t="s">
        <v>1788</v>
      </c>
      <c r="J548" s="42" t="s">
        <v>4524</v>
      </c>
      <c r="K548" s="42" t="s">
        <v>4525</v>
      </c>
      <c r="L548" s="159" t="s">
        <v>2907</v>
      </c>
      <c r="M548" s="159" t="s">
        <v>4526</v>
      </c>
      <c r="N548" s="161"/>
      <c r="O548" s="161"/>
      <c r="P548" s="161"/>
    </row>
    <row r="549" customFormat="false" ht="27" hidden="false" customHeight="true" outlineLevel="0" collapsed="false">
      <c r="A549" s="159" t="s">
        <v>4527</v>
      </c>
      <c r="B549" s="160" t="s">
        <v>4528</v>
      </c>
      <c r="C549" s="42" t="s">
        <v>1748</v>
      </c>
      <c r="D549" s="159" t="s">
        <v>2516</v>
      </c>
      <c r="E549" s="159" t="s">
        <v>2126</v>
      </c>
      <c r="F549" s="42" t="s">
        <v>2517</v>
      </c>
      <c r="G549" s="159" t="s">
        <v>1842</v>
      </c>
      <c r="H549" s="159" t="s">
        <v>1654</v>
      </c>
      <c r="I549" s="159" t="s">
        <v>1808</v>
      </c>
      <c r="J549" s="42" t="s">
        <v>4529</v>
      </c>
      <c r="K549" s="42" t="s">
        <v>4530</v>
      </c>
      <c r="L549" s="159" t="s">
        <v>2129</v>
      </c>
      <c r="M549" s="159" t="s">
        <v>4531</v>
      </c>
      <c r="N549" s="161"/>
      <c r="O549" s="161"/>
      <c r="P549" s="161"/>
    </row>
    <row r="550" customFormat="false" ht="27" hidden="false" customHeight="true" outlineLevel="0" collapsed="false">
      <c r="A550" s="159" t="s">
        <v>4532</v>
      </c>
      <c r="B550" s="160" t="s">
        <v>4533</v>
      </c>
      <c r="C550" s="42" t="s">
        <v>1748</v>
      </c>
      <c r="D550" s="159" t="s">
        <v>2516</v>
      </c>
      <c r="E550" s="159" t="s">
        <v>2126</v>
      </c>
      <c r="F550" s="42" t="s">
        <v>2517</v>
      </c>
      <c r="G550" s="159" t="s">
        <v>1842</v>
      </c>
      <c r="H550" s="159" t="s">
        <v>1654</v>
      </c>
      <c r="I550" s="159" t="s">
        <v>1808</v>
      </c>
      <c r="J550" s="42" t="s">
        <v>4534</v>
      </c>
      <c r="K550" s="42" t="s">
        <v>4535</v>
      </c>
      <c r="L550" s="159" t="s">
        <v>2129</v>
      </c>
      <c r="M550" s="159" t="s">
        <v>4536</v>
      </c>
      <c r="N550" s="161"/>
      <c r="O550" s="161"/>
      <c r="P550" s="161"/>
    </row>
    <row r="551" customFormat="false" ht="39" hidden="false" customHeight="true" outlineLevel="0" collapsed="false">
      <c r="A551" s="159" t="s">
        <v>4537</v>
      </c>
      <c r="B551" s="160" t="s">
        <v>4538</v>
      </c>
      <c r="C551" s="42" t="s">
        <v>1748</v>
      </c>
      <c r="D551" s="159" t="s">
        <v>2516</v>
      </c>
      <c r="E551" s="159" t="s">
        <v>2905</v>
      </c>
      <c r="F551" s="42" t="s">
        <v>2517</v>
      </c>
      <c r="G551" s="159" t="s">
        <v>1842</v>
      </c>
      <c r="H551" s="159" t="s">
        <v>2171</v>
      </c>
      <c r="I551" s="159" t="s">
        <v>1788</v>
      </c>
      <c r="J551" s="42" t="s">
        <v>4539</v>
      </c>
      <c r="K551" s="42" t="s">
        <v>4540</v>
      </c>
      <c r="L551" s="159" t="s">
        <v>2907</v>
      </c>
      <c r="M551" s="159" t="s">
        <v>4541</v>
      </c>
      <c r="N551" s="161"/>
      <c r="O551" s="161"/>
      <c r="P551" s="161"/>
    </row>
    <row r="552" customFormat="false" ht="27" hidden="false" customHeight="true" outlineLevel="0" collapsed="false">
      <c r="A552" s="159" t="s">
        <v>4542</v>
      </c>
      <c r="B552" s="160" t="s">
        <v>4543</v>
      </c>
      <c r="C552" s="42" t="s">
        <v>1748</v>
      </c>
      <c r="D552" s="159" t="s">
        <v>2516</v>
      </c>
      <c r="E552" s="159" t="s">
        <v>2126</v>
      </c>
      <c r="F552" s="42" t="s">
        <v>2517</v>
      </c>
      <c r="G552" s="159" t="s">
        <v>1842</v>
      </c>
      <c r="H552" s="159" t="s">
        <v>1654</v>
      </c>
      <c r="I552" s="159" t="s">
        <v>1808</v>
      </c>
      <c r="J552" s="42" t="s">
        <v>4544</v>
      </c>
      <c r="K552" s="42" t="s">
        <v>4545</v>
      </c>
      <c r="L552" s="159" t="s">
        <v>2129</v>
      </c>
      <c r="M552" s="159" t="s">
        <v>4546</v>
      </c>
      <c r="N552" s="161"/>
      <c r="O552" s="161"/>
      <c r="P552" s="161"/>
    </row>
    <row r="553" customFormat="false" ht="27" hidden="false" customHeight="true" outlineLevel="0" collapsed="false">
      <c r="A553" s="159" t="s">
        <v>4547</v>
      </c>
      <c r="B553" s="160" t="s">
        <v>4548</v>
      </c>
      <c r="C553" s="42" t="s">
        <v>1748</v>
      </c>
      <c r="D553" s="159" t="s">
        <v>2516</v>
      </c>
      <c r="E553" s="159" t="s">
        <v>2126</v>
      </c>
      <c r="F553" s="42" t="s">
        <v>2517</v>
      </c>
      <c r="G553" s="159" t="s">
        <v>1842</v>
      </c>
      <c r="H553" s="159" t="s">
        <v>1654</v>
      </c>
      <c r="I553" s="159" t="s">
        <v>1808</v>
      </c>
      <c r="J553" s="42" t="s">
        <v>4549</v>
      </c>
      <c r="K553" s="42" t="s">
        <v>4550</v>
      </c>
      <c r="L553" s="159" t="s">
        <v>2129</v>
      </c>
      <c r="M553" s="159" t="s">
        <v>4551</v>
      </c>
      <c r="N553" s="161"/>
      <c r="O553" s="161"/>
      <c r="P553" s="161"/>
    </row>
    <row r="554" customFormat="false" ht="51" hidden="false" customHeight="true" outlineLevel="0" collapsed="false">
      <c r="A554" s="159" t="s">
        <v>4552</v>
      </c>
      <c r="B554" s="160" t="s">
        <v>4553</v>
      </c>
      <c r="C554" s="42" t="s">
        <v>1748</v>
      </c>
      <c r="D554" s="159" t="s">
        <v>2516</v>
      </c>
      <c r="E554" s="159" t="s">
        <v>2905</v>
      </c>
      <c r="F554" s="42" t="s">
        <v>2517</v>
      </c>
      <c r="G554" s="159" t="s">
        <v>1842</v>
      </c>
      <c r="H554" s="159" t="s">
        <v>2171</v>
      </c>
      <c r="I554" s="159" t="s">
        <v>1788</v>
      </c>
      <c r="J554" s="42" t="s">
        <v>4554</v>
      </c>
      <c r="K554" s="42" t="s">
        <v>4555</v>
      </c>
      <c r="L554" s="159" t="s">
        <v>2907</v>
      </c>
      <c r="M554" s="159" t="s">
        <v>4556</v>
      </c>
      <c r="N554" s="161"/>
      <c r="O554" s="161"/>
      <c r="P554" s="161"/>
    </row>
    <row r="555" customFormat="false" ht="39" hidden="false" customHeight="true" outlineLevel="0" collapsed="false">
      <c r="A555" s="159" t="s">
        <v>4557</v>
      </c>
      <c r="B555" s="160" t="s">
        <v>4558</v>
      </c>
      <c r="C555" s="42" t="s">
        <v>1748</v>
      </c>
      <c r="D555" s="159" t="s">
        <v>2516</v>
      </c>
      <c r="E555" s="159" t="s">
        <v>2126</v>
      </c>
      <c r="F555" s="42" t="s">
        <v>2517</v>
      </c>
      <c r="G555" s="159" t="s">
        <v>1842</v>
      </c>
      <c r="H555" s="159" t="s">
        <v>1654</v>
      </c>
      <c r="I555" s="159" t="s">
        <v>1808</v>
      </c>
      <c r="J555" s="42" t="s">
        <v>4559</v>
      </c>
      <c r="K555" s="42" t="s">
        <v>4560</v>
      </c>
      <c r="L555" s="159" t="s">
        <v>2129</v>
      </c>
      <c r="M555" s="159" t="s">
        <v>4561</v>
      </c>
      <c r="N555" s="161"/>
      <c r="O555" s="161"/>
      <c r="P555" s="161"/>
    </row>
    <row r="556" customFormat="false" ht="51" hidden="false" customHeight="true" outlineLevel="0" collapsed="false">
      <c r="A556" s="159" t="s">
        <v>4562</v>
      </c>
      <c r="B556" s="160" t="s">
        <v>4563</v>
      </c>
      <c r="C556" s="42" t="s">
        <v>1748</v>
      </c>
      <c r="D556" s="159" t="s">
        <v>2516</v>
      </c>
      <c r="E556" s="159" t="s">
        <v>2126</v>
      </c>
      <c r="F556" s="42" t="s">
        <v>2517</v>
      </c>
      <c r="G556" s="159" t="s">
        <v>1842</v>
      </c>
      <c r="H556" s="159" t="s">
        <v>1654</v>
      </c>
      <c r="I556" s="159" t="s">
        <v>1808</v>
      </c>
      <c r="J556" s="42" t="s">
        <v>4564</v>
      </c>
      <c r="K556" s="42" t="s">
        <v>4565</v>
      </c>
      <c r="L556" s="159" t="s">
        <v>2129</v>
      </c>
      <c r="M556" s="159" t="s">
        <v>4566</v>
      </c>
      <c r="N556" s="161"/>
      <c r="O556" s="161"/>
      <c r="P556" s="161"/>
    </row>
    <row r="557" customFormat="false" ht="39" hidden="false" customHeight="true" outlineLevel="0" collapsed="false">
      <c r="A557" s="159" t="s">
        <v>4567</v>
      </c>
      <c r="B557" s="160" t="s">
        <v>4568</v>
      </c>
      <c r="C557" s="42" t="s">
        <v>1748</v>
      </c>
      <c r="D557" s="159" t="s">
        <v>2516</v>
      </c>
      <c r="E557" s="159" t="s">
        <v>2905</v>
      </c>
      <c r="F557" s="42" t="s">
        <v>2517</v>
      </c>
      <c r="G557" s="159" t="s">
        <v>1842</v>
      </c>
      <c r="H557" s="159" t="s">
        <v>2171</v>
      </c>
      <c r="I557" s="159" t="s">
        <v>1788</v>
      </c>
      <c r="J557" s="42" t="s">
        <v>4569</v>
      </c>
      <c r="K557" s="42" t="s">
        <v>4570</v>
      </c>
      <c r="L557" s="159" t="s">
        <v>2907</v>
      </c>
      <c r="M557" s="159" t="s">
        <v>4571</v>
      </c>
      <c r="N557" s="161"/>
      <c r="O557" s="161"/>
      <c r="P557" s="161"/>
    </row>
    <row r="558" customFormat="false" ht="27" hidden="false" customHeight="true" outlineLevel="0" collapsed="false">
      <c r="A558" s="159" t="s">
        <v>4572</v>
      </c>
      <c r="B558" s="160" t="s">
        <v>4573</v>
      </c>
      <c r="C558" s="42" t="s">
        <v>1748</v>
      </c>
      <c r="D558" s="159" t="s">
        <v>2516</v>
      </c>
      <c r="E558" s="159" t="s">
        <v>2126</v>
      </c>
      <c r="F558" s="42" t="s">
        <v>2517</v>
      </c>
      <c r="G558" s="159" t="s">
        <v>1842</v>
      </c>
      <c r="H558" s="159" t="s">
        <v>1654</v>
      </c>
      <c r="I558" s="159" t="s">
        <v>1808</v>
      </c>
      <c r="J558" s="42" t="s">
        <v>4574</v>
      </c>
      <c r="K558" s="42" t="s">
        <v>4575</v>
      </c>
      <c r="L558" s="159" t="s">
        <v>2129</v>
      </c>
      <c r="M558" s="159" t="s">
        <v>4576</v>
      </c>
      <c r="N558" s="161"/>
      <c r="O558" s="161"/>
      <c r="P558" s="161"/>
    </row>
    <row r="559" customFormat="false" ht="39" hidden="false" customHeight="true" outlineLevel="0" collapsed="false">
      <c r="A559" s="159" t="s">
        <v>4577</v>
      </c>
      <c r="B559" s="160" t="s">
        <v>4578</v>
      </c>
      <c r="C559" s="42" t="s">
        <v>1748</v>
      </c>
      <c r="D559" s="159" t="s">
        <v>2516</v>
      </c>
      <c r="E559" s="159" t="s">
        <v>2126</v>
      </c>
      <c r="F559" s="42" t="s">
        <v>2517</v>
      </c>
      <c r="G559" s="159" t="s">
        <v>1842</v>
      </c>
      <c r="H559" s="159" t="s">
        <v>1654</v>
      </c>
      <c r="I559" s="159" t="s">
        <v>1808</v>
      </c>
      <c r="J559" s="42" t="s">
        <v>4579</v>
      </c>
      <c r="K559" s="42" t="s">
        <v>4580</v>
      </c>
      <c r="L559" s="159" t="s">
        <v>2129</v>
      </c>
      <c r="M559" s="159" t="s">
        <v>4581</v>
      </c>
      <c r="N559" s="161"/>
      <c r="O559" s="161"/>
      <c r="P559" s="161"/>
    </row>
    <row r="560" customFormat="false" ht="39" hidden="false" customHeight="true" outlineLevel="0" collapsed="false">
      <c r="A560" s="159" t="s">
        <v>4582</v>
      </c>
      <c r="B560" s="160" t="s">
        <v>4583</v>
      </c>
      <c r="C560" s="42" t="s">
        <v>1748</v>
      </c>
      <c r="D560" s="159" t="s">
        <v>2516</v>
      </c>
      <c r="E560" s="159" t="s">
        <v>2905</v>
      </c>
      <c r="F560" s="42" t="s">
        <v>2517</v>
      </c>
      <c r="G560" s="159" t="s">
        <v>1842</v>
      </c>
      <c r="H560" s="159" t="s">
        <v>2171</v>
      </c>
      <c r="I560" s="159" t="s">
        <v>1788</v>
      </c>
      <c r="J560" s="42" t="s">
        <v>4584</v>
      </c>
      <c r="K560" s="42" t="s">
        <v>4585</v>
      </c>
      <c r="L560" s="159" t="s">
        <v>2907</v>
      </c>
      <c r="M560" s="159" t="s">
        <v>4586</v>
      </c>
      <c r="N560" s="161"/>
      <c r="O560" s="161"/>
      <c r="P560" s="161"/>
    </row>
    <row r="561" customFormat="false" ht="27" hidden="false" customHeight="true" outlineLevel="0" collapsed="false">
      <c r="A561" s="159" t="s">
        <v>4587</v>
      </c>
      <c r="B561" s="160" t="s">
        <v>4588</v>
      </c>
      <c r="C561" s="42" t="s">
        <v>1748</v>
      </c>
      <c r="D561" s="159" t="s">
        <v>2516</v>
      </c>
      <c r="E561" s="159" t="s">
        <v>2126</v>
      </c>
      <c r="F561" s="42" t="s">
        <v>2517</v>
      </c>
      <c r="G561" s="159" t="s">
        <v>1842</v>
      </c>
      <c r="H561" s="159" t="s">
        <v>1654</v>
      </c>
      <c r="I561" s="159" t="s">
        <v>1808</v>
      </c>
      <c r="J561" s="42" t="s">
        <v>4589</v>
      </c>
      <c r="K561" s="42" t="s">
        <v>4590</v>
      </c>
      <c r="L561" s="159" t="s">
        <v>2129</v>
      </c>
      <c r="M561" s="159" t="s">
        <v>4591</v>
      </c>
      <c r="N561" s="161"/>
      <c r="O561" s="161"/>
      <c r="P561" s="161"/>
    </row>
    <row r="562" customFormat="false" ht="39" hidden="false" customHeight="true" outlineLevel="0" collapsed="false">
      <c r="A562" s="159" t="s">
        <v>4592</v>
      </c>
      <c r="B562" s="160" t="s">
        <v>4593</v>
      </c>
      <c r="C562" s="42" t="s">
        <v>1748</v>
      </c>
      <c r="D562" s="159" t="s">
        <v>2516</v>
      </c>
      <c r="E562" s="159" t="s">
        <v>2126</v>
      </c>
      <c r="F562" s="42" t="s">
        <v>2517</v>
      </c>
      <c r="G562" s="159" t="s">
        <v>1842</v>
      </c>
      <c r="H562" s="159" t="s">
        <v>1654</v>
      </c>
      <c r="I562" s="159" t="s">
        <v>1808</v>
      </c>
      <c r="J562" s="42" t="s">
        <v>4594</v>
      </c>
      <c r="K562" s="42" t="s">
        <v>4595</v>
      </c>
      <c r="L562" s="159" t="s">
        <v>2129</v>
      </c>
      <c r="M562" s="159" t="s">
        <v>4596</v>
      </c>
      <c r="N562" s="161"/>
      <c r="O562" s="161"/>
      <c r="P562" s="161"/>
    </row>
    <row r="563" customFormat="false" ht="51" hidden="false" customHeight="true" outlineLevel="0" collapsed="false">
      <c r="A563" s="159" t="s">
        <v>4597</v>
      </c>
      <c r="B563" s="160" t="s">
        <v>4598</v>
      </c>
      <c r="C563" s="42" t="s">
        <v>1748</v>
      </c>
      <c r="D563" s="159" t="s">
        <v>2516</v>
      </c>
      <c r="E563" s="159" t="s">
        <v>2905</v>
      </c>
      <c r="F563" s="42" t="s">
        <v>2517</v>
      </c>
      <c r="G563" s="159" t="s">
        <v>1842</v>
      </c>
      <c r="H563" s="159" t="s">
        <v>2171</v>
      </c>
      <c r="I563" s="159" t="s">
        <v>1788</v>
      </c>
      <c r="J563" s="42" t="s">
        <v>4599</v>
      </c>
      <c r="K563" s="42" t="s">
        <v>4600</v>
      </c>
      <c r="L563" s="159" t="s">
        <v>2907</v>
      </c>
      <c r="M563" s="159" t="s">
        <v>4601</v>
      </c>
      <c r="N563" s="161"/>
      <c r="O563" s="161"/>
      <c r="P563" s="161"/>
    </row>
    <row r="564" customFormat="false" ht="51" hidden="false" customHeight="true" outlineLevel="0" collapsed="false">
      <c r="A564" s="159" t="s">
        <v>4602</v>
      </c>
      <c r="B564" s="160" t="s">
        <v>4603</v>
      </c>
      <c r="C564" s="42" t="s">
        <v>1748</v>
      </c>
      <c r="D564" s="159" t="s">
        <v>2516</v>
      </c>
      <c r="E564" s="159" t="s">
        <v>2767</v>
      </c>
      <c r="F564" s="42" t="s">
        <v>2517</v>
      </c>
      <c r="G564" s="159" t="s">
        <v>1796</v>
      </c>
      <c r="H564" s="159" t="s">
        <v>1654</v>
      </c>
      <c r="I564" s="159" t="s">
        <v>1788</v>
      </c>
      <c r="J564" s="42" t="s">
        <v>4604</v>
      </c>
      <c r="K564" s="42" t="s">
        <v>4605</v>
      </c>
      <c r="L564" s="159" t="s">
        <v>2129</v>
      </c>
      <c r="M564" s="159" t="s">
        <v>4606</v>
      </c>
      <c r="N564" s="161"/>
      <c r="O564" s="161"/>
      <c r="P564" s="161"/>
    </row>
    <row r="565" customFormat="false" ht="27" hidden="false" customHeight="true" outlineLevel="0" collapsed="false">
      <c r="A565" s="159" t="s">
        <v>4607</v>
      </c>
      <c r="B565" s="160" t="s">
        <v>4608</v>
      </c>
      <c r="C565" s="42" t="s">
        <v>1748</v>
      </c>
      <c r="D565" s="159" t="s">
        <v>2516</v>
      </c>
      <c r="E565" s="159" t="s">
        <v>2195</v>
      </c>
      <c r="F565" s="42" t="s">
        <v>2517</v>
      </c>
      <c r="G565" s="159" t="s">
        <v>1796</v>
      </c>
      <c r="H565" s="159" t="s">
        <v>2171</v>
      </c>
      <c r="I565" s="159" t="s">
        <v>1808</v>
      </c>
      <c r="J565" s="42" t="s">
        <v>4609</v>
      </c>
      <c r="K565" s="42" t="s">
        <v>4610</v>
      </c>
      <c r="L565" s="159" t="s">
        <v>2198</v>
      </c>
      <c r="M565" s="159" t="s">
        <v>4611</v>
      </c>
      <c r="N565" s="161"/>
      <c r="O565" s="161"/>
      <c r="P565" s="161"/>
    </row>
    <row r="566" customFormat="false" ht="27" hidden="false" customHeight="true" outlineLevel="0" collapsed="false">
      <c r="A566" s="159" t="s">
        <v>4612</v>
      </c>
      <c r="B566" s="160" t="s">
        <v>4613</v>
      </c>
      <c r="C566" s="42" t="s">
        <v>1748</v>
      </c>
      <c r="D566" s="159" t="s">
        <v>2516</v>
      </c>
      <c r="E566" s="159" t="s">
        <v>2126</v>
      </c>
      <c r="F566" s="42" t="s">
        <v>2517</v>
      </c>
      <c r="G566" s="159" t="s">
        <v>1842</v>
      </c>
      <c r="H566" s="159" t="s">
        <v>1654</v>
      </c>
      <c r="I566" s="159" t="s">
        <v>1808</v>
      </c>
      <c r="J566" s="42" t="s">
        <v>4614</v>
      </c>
      <c r="K566" s="42" t="s">
        <v>4615</v>
      </c>
      <c r="L566" s="159" t="s">
        <v>2129</v>
      </c>
      <c r="M566" s="159" t="s">
        <v>4616</v>
      </c>
      <c r="N566" s="161"/>
      <c r="O566" s="161"/>
      <c r="P566" s="161"/>
    </row>
    <row r="567" customFormat="false" ht="51" hidden="false" customHeight="true" outlineLevel="0" collapsed="false">
      <c r="A567" s="159" t="s">
        <v>4617</v>
      </c>
      <c r="B567" s="160" t="s">
        <v>4618</v>
      </c>
      <c r="C567" s="42" t="s">
        <v>1748</v>
      </c>
      <c r="D567" s="159" t="s">
        <v>2516</v>
      </c>
      <c r="E567" s="159" t="s">
        <v>2905</v>
      </c>
      <c r="F567" s="42" t="s">
        <v>2517</v>
      </c>
      <c r="G567" s="159" t="s">
        <v>1842</v>
      </c>
      <c r="H567" s="159" t="s">
        <v>2171</v>
      </c>
      <c r="I567" s="159" t="s">
        <v>1788</v>
      </c>
      <c r="J567" s="42" t="s">
        <v>4619</v>
      </c>
      <c r="K567" s="42" t="s">
        <v>4620</v>
      </c>
      <c r="L567" s="159" t="s">
        <v>2907</v>
      </c>
      <c r="M567" s="159" t="s">
        <v>4621</v>
      </c>
      <c r="N567" s="161"/>
      <c r="O567" s="161"/>
      <c r="P567" s="161"/>
    </row>
    <row r="568" customFormat="false" ht="39" hidden="false" customHeight="true" outlineLevel="0" collapsed="false">
      <c r="A568" s="159" t="s">
        <v>4622</v>
      </c>
      <c r="B568" s="160" t="s">
        <v>4623</v>
      </c>
      <c r="C568" s="42" t="s">
        <v>1748</v>
      </c>
      <c r="D568" s="159" t="s">
        <v>2516</v>
      </c>
      <c r="E568" s="159" t="s">
        <v>2767</v>
      </c>
      <c r="F568" s="42" t="s">
        <v>2517</v>
      </c>
      <c r="G568" s="159" t="s">
        <v>1796</v>
      </c>
      <c r="H568" s="159" t="s">
        <v>1654</v>
      </c>
      <c r="I568" s="159" t="s">
        <v>1788</v>
      </c>
      <c r="J568" s="42" t="s">
        <v>4624</v>
      </c>
      <c r="K568" s="42" t="s">
        <v>4625</v>
      </c>
      <c r="L568" s="159" t="s">
        <v>2129</v>
      </c>
      <c r="M568" s="159" t="s">
        <v>4626</v>
      </c>
      <c r="N568" s="161"/>
      <c r="O568" s="161"/>
      <c r="P568" s="161"/>
    </row>
    <row r="569" customFormat="false" ht="27" hidden="false" customHeight="true" outlineLevel="0" collapsed="false">
      <c r="A569" s="159" t="s">
        <v>4627</v>
      </c>
      <c r="B569" s="160" t="s">
        <v>4628</v>
      </c>
      <c r="C569" s="42" t="s">
        <v>1748</v>
      </c>
      <c r="D569" s="159" t="s">
        <v>2516</v>
      </c>
      <c r="E569" s="159" t="s">
        <v>2195</v>
      </c>
      <c r="F569" s="42" t="s">
        <v>2517</v>
      </c>
      <c r="G569" s="159" t="s">
        <v>1796</v>
      </c>
      <c r="H569" s="159" t="s">
        <v>2171</v>
      </c>
      <c r="I569" s="159" t="s">
        <v>1808</v>
      </c>
      <c r="J569" s="42" t="s">
        <v>4629</v>
      </c>
      <c r="K569" s="42" t="s">
        <v>4630</v>
      </c>
      <c r="L569" s="159" t="s">
        <v>2198</v>
      </c>
      <c r="M569" s="159" t="s">
        <v>4631</v>
      </c>
      <c r="N569" s="161"/>
      <c r="O569" s="161"/>
      <c r="P569" s="161"/>
    </row>
    <row r="570" customFormat="false" ht="27" hidden="false" customHeight="true" outlineLevel="0" collapsed="false">
      <c r="A570" s="159" t="s">
        <v>4632</v>
      </c>
      <c r="B570" s="160" t="s">
        <v>4633</v>
      </c>
      <c r="C570" s="42" t="s">
        <v>1748</v>
      </c>
      <c r="D570" s="159" t="s">
        <v>2516</v>
      </c>
      <c r="E570" s="159" t="s">
        <v>2126</v>
      </c>
      <c r="F570" s="42" t="s">
        <v>2517</v>
      </c>
      <c r="G570" s="159" t="s">
        <v>1842</v>
      </c>
      <c r="H570" s="159" t="s">
        <v>1654</v>
      </c>
      <c r="I570" s="159" t="s">
        <v>1808</v>
      </c>
      <c r="J570" s="42" t="s">
        <v>4634</v>
      </c>
      <c r="K570" s="42" t="s">
        <v>4635</v>
      </c>
      <c r="L570" s="159" t="s">
        <v>2129</v>
      </c>
      <c r="M570" s="159" t="s">
        <v>4636</v>
      </c>
      <c r="N570" s="161"/>
      <c r="O570" s="161"/>
      <c r="P570" s="161"/>
    </row>
    <row r="571" customFormat="false" ht="39" hidden="false" customHeight="true" outlineLevel="0" collapsed="false">
      <c r="A571" s="159" t="s">
        <v>4637</v>
      </c>
      <c r="B571" s="160" t="s">
        <v>4638</v>
      </c>
      <c r="C571" s="42" t="s">
        <v>1748</v>
      </c>
      <c r="D571" s="159" t="s">
        <v>2516</v>
      </c>
      <c r="E571" s="159" t="s">
        <v>2905</v>
      </c>
      <c r="F571" s="42" t="s">
        <v>2517</v>
      </c>
      <c r="G571" s="159" t="s">
        <v>1842</v>
      </c>
      <c r="H571" s="159" t="s">
        <v>2171</v>
      </c>
      <c r="I571" s="159" t="s">
        <v>1788</v>
      </c>
      <c r="J571" s="42" t="s">
        <v>4639</v>
      </c>
      <c r="K571" s="42" t="s">
        <v>4640</v>
      </c>
      <c r="L571" s="159" t="s">
        <v>2907</v>
      </c>
      <c r="M571" s="159" t="s">
        <v>4641</v>
      </c>
      <c r="N571" s="161"/>
      <c r="O571" s="161"/>
      <c r="P571" s="161"/>
    </row>
    <row r="572" customFormat="false" ht="39" hidden="false" customHeight="true" outlineLevel="0" collapsed="false">
      <c r="A572" s="159" t="s">
        <v>4642</v>
      </c>
      <c r="B572" s="160" t="s">
        <v>4643</v>
      </c>
      <c r="C572" s="42" t="s">
        <v>1748</v>
      </c>
      <c r="D572" s="159" t="s">
        <v>2516</v>
      </c>
      <c r="E572" s="159" t="s">
        <v>2195</v>
      </c>
      <c r="F572" s="42" t="s">
        <v>2517</v>
      </c>
      <c r="G572" s="159" t="s">
        <v>1796</v>
      </c>
      <c r="H572" s="159" t="s">
        <v>2171</v>
      </c>
      <c r="I572" s="159" t="s">
        <v>1788</v>
      </c>
      <c r="J572" s="42" t="s">
        <v>4644</v>
      </c>
      <c r="K572" s="42" t="s">
        <v>4645</v>
      </c>
      <c r="L572" s="159" t="s">
        <v>2198</v>
      </c>
      <c r="M572" s="159" t="s">
        <v>4646</v>
      </c>
      <c r="N572" s="161"/>
      <c r="O572" s="161"/>
      <c r="P572" s="161"/>
    </row>
    <row r="573" customFormat="false" ht="27" hidden="false" customHeight="true" outlineLevel="0" collapsed="false">
      <c r="A573" s="159" t="s">
        <v>4647</v>
      </c>
      <c r="B573" s="160" t="s">
        <v>4648</v>
      </c>
      <c r="C573" s="42" t="s">
        <v>1748</v>
      </c>
      <c r="D573" s="159" t="s">
        <v>2516</v>
      </c>
      <c r="E573" s="159" t="s">
        <v>2767</v>
      </c>
      <c r="F573" s="42" t="s">
        <v>2517</v>
      </c>
      <c r="G573" s="159" t="s">
        <v>1796</v>
      </c>
      <c r="H573" s="159" t="s">
        <v>1654</v>
      </c>
      <c r="I573" s="159" t="s">
        <v>1808</v>
      </c>
      <c r="J573" s="42" t="s">
        <v>4649</v>
      </c>
      <c r="K573" s="42" t="s">
        <v>4650</v>
      </c>
      <c r="L573" s="159" t="s">
        <v>2129</v>
      </c>
      <c r="M573" s="159" t="s">
        <v>4651</v>
      </c>
      <c r="N573" s="161"/>
      <c r="O573" s="161"/>
      <c r="P573" s="161"/>
    </row>
    <row r="574" customFormat="false" ht="27" hidden="false" customHeight="true" outlineLevel="0" collapsed="false">
      <c r="A574" s="159" t="s">
        <v>4652</v>
      </c>
      <c r="B574" s="160" t="s">
        <v>4653</v>
      </c>
      <c r="C574" s="42" t="s">
        <v>1748</v>
      </c>
      <c r="D574" s="159" t="s">
        <v>2516</v>
      </c>
      <c r="E574" s="159" t="s">
        <v>2126</v>
      </c>
      <c r="F574" s="42" t="s">
        <v>2517</v>
      </c>
      <c r="G574" s="159" t="s">
        <v>1842</v>
      </c>
      <c r="H574" s="159" t="s">
        <v>1654</v>
      </c>
      <c r="I574" s="159" t="s">
        <v>1808</v>
      </c>
      <c r="J574" s="42" t="s">
        <v>4654</v>
      </c>
      <c r="K574" s="42" t="s">
        <v>4655</v>
      </c>
      <c r="L574" s="159" t="s">
        <v>2129</v>
      </c>
      <c r="M574" s="159" t="s">
        <v>4656</v>
      </c>
      <c r="N574" s="161"/>
      <c r="O574" s="161"/>
      <c r="P574" s="161"/>
    </row>
    <row r="575" customFormat="false" ht="51" hidden="false" customHeight="true" outlineLevel="0" collapsed="false">
      <c r="A575" s="159" t="s">
        <v>4657</v>
      </c>
      <c r="B575" s="160" t="s">
        <v>4658</v>
      </c>
      <c r="C575" s="42" t="s">
        <v>1748</v>
      </c>
      <c r="D575" s="159" t="s">
        <v>2516</v>
      </c>
      <c r="E575" s="159" t="s">
        <v>2905</v>
      </c>
      <c r="F575" s="42" t="s">
        <v>2517</v>
      </c>
      <c r="G575" s="159" t="s">
        <v>1842</v>
      </c>
      <c r="H575" s="159" t="s">
        <v>2171</v>
      </c>
      <c r="I575" s="159" t="s">
        <v>1788</v>
      </c>
      <c r="J575" s="42" t="s">
        <v>4659</v>
      </c>
      <c r="K575" s="42" t="s">
        <v>4660</v>
      </c>
      <c r="L575" s="159" t="s">
        <v>2907</v>
      </c>
      <c r="M575" s="159" t="s">
        <v>4661</v>
      </c>
      <c r="N575" s="161"/>
      <c r="O575" s="161"/>
      <c r="P575" s="161"/>
    </row>
    <row r="576" customFormat="false" ht="39" hidden="false" customHeight="true" outlineLevel="0" collapsed="false">
      <c r="A576" s="159" t="s">
        <v>4662</v>
      </c>
      <c r="B576" s="160" t="s">
        <v>4663</v>
      </c>
      <c r="C576" s="42" t="s">
        <v>1748</v>
      </c>
      <c r="D576" s="159" t="s">
        <v>2516</v>
      </c>
      <c r="E576" s="159" t="s">
        <v>2126</v>
      </c>
      <c r="F576" s="42" t="s">
        <v>2517</v>
      </c>
      <c r="G576" s="159" t="s">
        <v>1842</v>
      </c>
      <c r="H576" s="159" t="s">
        <v>1654</v>
      </c>
      <c r="I576" s="159" t="s">
        <v>1808</v>
      </c>
      <c r="J576" s="42" t="s">
        <v>4664</v>
      </c>
      <c r="K576" s="42" t="s">
        <v>4665</v>
      </c>
      <c r="L576" s="159" t="s">
        <v>2129</v>
      </c>
      <c r="M576" s="159" t="s">
        <v>4666</v>
      </c>
      <c r="N576" s="161"/>
      <c r="O576" s="161"/>
      <c r="P576" s="161"/>
    </row>
    <row r="577" customFormat="false" ht="51" hidden="false" customHeight="true" outlineLevel="0" collapsed="false">
      <c r="A577" s="159" t="s">
        <v>4667</v>
      </c>
      <c r="B577" s="160" t="s">
        <v>4668</v>
      </c>
      <c r="C577" s="42" t="s">
        <v>1748</v>
      </c>
      <c r="D577" s="159" t="s">
        <v>2516</v>
      </c>
      <c r="E577" s="159" t="s">
        <v>2126</v>
      </c>
      <c r="F577" s="42" t="s">
        <v>2517</v>
      </c>
      <c r="G577" s="159" t="s">
        <v>1842</v>
      </c>
      <c r="H577" s="159" t="s">
        <v>1654</v>
      </c>
      <c r="I577" s="159" t="s">
        <v>1808</v>
      </c>
      <c r="J577" s="42" t="s">
        <v>4669</v>
      </c>
      <c r="K577" s="42" t="s">
        <v>4670</v>
      </c>
      <c r="L577" s="159" t="s">
        <v>2129</v>
      </c>
      <c r="M577" s="159" t="s">
        <v>4671</v>
      </c>
      <c r="N577" s="161"/>
      <c r="O577" s="161"/>
      <c r="P577" s="161"/>
    </row>
    <row r="578" customFormat="false" ht="39" hidden="false" customHeight="true" outlineLevel="0" collapsed="false">
      <c r="A578" s="159" t="s">
        <v>4672</v>
      </c>
      <c r="B578" s="160" t="s">
        <v>4673</v>
      </c>
      <c r="C578" s="42" t="s">
        <v>1748</v>
      </c>
      <c r="D578" s="159" t="s">
        <v>2516</v>
      </c>
      <c r="E578" s="159" t="s">
        <v>2905</v>
      </c>
      <c r="F578" s="42" t="s">
        <v>2517</v>
      </c>
      <c r="G578" s="159" t="s">
        <v>1842</v>
      </c>
      <c r="H578" s="159" t="s">
        <v>2171</v>
      </c>
      <c r="I578" s="159" t="s">
        <v>1788</v>
      </c>
      <c r="J578" s="42" t="s">
        <v>4674</v>
      </c>
      <c r="K578" s="42" t="s">
        <v>4675</v>
      </c>
      <c r="L578" s="159" t="s">
        <v>2907</v>
      </c>
      <c r="M578" s="159" t="s">
        <v>4676</v>
      </c>
      <c r="N578" s="161"/>
      <c r="O578" s="161"/>
      <c r="P578" s="161"/>
    </row>
    <row r="579" customFormat="false" ht="39" hidden="false" customHeight="true" outlineLevel="0" collapsed="false">
      <c r="A579" s="159" t="s">
        <v>4677</v>
      </c>
      <c r="B579" s="160" t="s">
        <v>4678</v>
      </c>
      <c r="C579" s="42" t="s">
        <v>1748</v>
      </c>
      <c r="D579" s="159" t="s">
        <v>2516</v>
      </c>
      <c r="E579" s="159" t="s">
        <v>2767</v>
      </c>
      <c r="F579" s="42" t="s">
        <v>2517</v>
      </c>
      <c r="G579" s="159" t="s">
        <v>1796</v>
      </c>
      <c r="H579" s="159" t="s">
        <v>1654</v>
      </c>
      <c r="I579" s="159" t="s">
        <v>1788</v>
      </c>
      <c r="J579" s="42" t="s">
        <v>4679</v>
      </c>
      <c r="K579" s="42" t="s">
        <v>4680</v>
      </c>
      <c r="L579" s="159" t="s">
        <v>2129</v>
      </c>
      <c r="M579" s="159" t="s">
        <v>4681</v>
      </c>
      <c r="N579" s="161"/>
      <c r="O579" s="161"/>
      <c r="P579" s="161"/>
    </row>
    <row r="580" customFormat="false" ht="27" hidden="false" customHeight="true" outlineLevel="0" collapsed="false">
      <c r="A580" s="159" t="s">
        <v>4682</v>
      </c>
      <c r="B580" s="160" t="s">
        <v>4683</v>
      </c>
      <c r="C580" s="42" t="s">
        <v>1748</v>
      </c>
      <c r="D580" s="159" t="s">
        <v>2516</v>
      </c>
      <c r="E580" s="159" t="s">
        <v>2126</v>
      </c>
      <c r="F580" s="42" t="s">
        <v>2517</v>
      </c>
      <c r="G580" s="159" t="s">
        <v>1842</v>
      </c>
      <c r="H580" s="159" t="s">
        <v>1654</v>
      </c>
      <c r="I580" s="159" t="s">
        <v>1808</v>
      </c>
      <c r="J580" s="42" t="s">
        <v>4684</v>
      </c>
      <c r="K580" s="42" t="s">
        <v>4685</v>
      </c>
      <c r="L580" s="159" t="s">
        <v>2129</v>
      </c>
      <c r="M580" s="159" t="s">
        <v>4686</v>
      </c>
      <c r="N580" s="161"/>
      <c r="O580" s="161"/>
      <c r="P580" s="161"/>
    </row>
    <row r="581" customFormat="false" ht="27" hidden="false" customHeight="true" outlineLevel="0" collapsed="false">
      <c r="A581" s="159" t="s">
        <v>4687</v>
      </c>
      <c r="B581" s="160" t="s">
        <v>4688</v>
      </c>
      <c r="C581" s="42" t="s">
        <v>1748</v>
      </c>
      <c r="D581" s="159" t="s">
        <v>2516</v>
      </c>
      <c r="E581" s="159" t="s">
        <v>2126</v>
      </c>
      <c r="F581" s="42" t="s">
        <v>2517</v>
      </c>
      <c r="G581" s="159" t="s">
        <v>1842</v>
      </c>
      <c r="H581" s="159" t="s">
        <v>1654</v>
      </c>
      <c r="I581" s="159" t="s">
        <v>1808</v>
      </c>
      <c r="J581" s="42" t="s">
        <v>4689</v>
      </c>
      <c r="K581" s="42" t="s">
        <v>4690</v>
      </c>
      <c r="L581" s="159" t="s">
        <v>2129</v>
      </c>
      <c r="M581" s="159" t="s">
        <v>4691</v>
      </c>
      <c r="N581" s="161"/>
      <c r="O581" s="161"/>
      <c r="P581" s="161"/>
    </row>
    <row r="582" customFormat="false" ht="39" hidden="false" customHeight="true" outlineLevel="0" collapsed="false">
      <c r="A582" s="159" t="s">
        <v>4692</v>
      </c>
      <c r="B582" s="160" t="s">
        <v>4693</v>
      </c>
      <c r="C582" s="42" t="s">
        <v>1748</v>
      </c>
      <c r="D582" s="159" t="s">
        <v>2516</v>
      </c>
      <c r="E582" s="159" t="s">
        <v>2126</v>
      </c>
      <c r="F582" s="42" t="s">
        <v>2517</v>
      </c>
      <c r="G582" s="159" t="s">
        <v>1842</v>
      </c>
      <c r="H582" s="159" t="s">
        <v>1654</v>
      </c>
      <c r="I582" s="159" t="s">
        <v>1808</v>
      </c>
      <c r="J582" s="42" t="s">
        <v>4694</v>
      </c>
      <c r="K582" s="42" t="s">
        <v>4695</v>
      </c>
      <c r="L582" s="159" t="s">
        <v>2129</v>
      </c>
      <c r="M582" s="159" t="s">
        <v>4696</v>
      </c>
      <c r="N582" s="161"/>
      <c r="O582" s="161"/>
      <c r="P582" s="161"/>
    </row>
    <row r="583" customFormat="false" ht="39" hidden="false" customHeight="true" outlineLevel="0" collapsed="false">
      <c r="A583" s="159" t="s">
        <v>4697</v>
      </c>
      <c r="B583" s="160" t="s">
        <v>4698</v>
      </c>
      <c r="C583" s="42" t="s">
        <v>1748</v>
      </c>
      <c r="D583" s="159" t="s">
        <v>2516</v>
      </c>
      <c r="E583" s="159" t="s">
        <v>2905</v>
      </c>
      <c r="F583" s="42" t="s">
        <v>2517</v>
      </c>
      <c r="G583" s="159" t="s">
        <v>1842</v>
      </c>
      <c r="H583" s="159" t="s">
        <v>2171</v>
      </c>
      <c r="I583" s="159" t="s">
        <v>1788</v>
      </c>
      <c r="J583" s="42" t="s">
        <v>4699</v>
      </c>
      <c r="K583" s="42" t="s">
        <v>4700</v>
      </c>
      <c r="L583" s="159" t="s">
        <v>2907</v>
      </c>
      <c r="M583" s="159" t="s">
        <v>4701</v>
      </c>
      <c r="N583" s="161"/>
      <c r="O583" s="161"/>
      <c r="P583" s="161"/>
    </row>
    <row r="584" customFormat="false" ht="27" hidden="false" customHeight="true" outlineLevel="0" collapsed="false">
      <c r="A584" s="159" t="s">
        <v>4702</v>
      </c>
      <c r="B584" s="160" t="s">
        <v>4703</v>
      </c>
      <c r="C584" s="42" t="s">
        <v>1748</v>
      </c>
      <c r="D584" s="159" t="s">
        <v>2516</v>
      </c>
      <c r="E584" s="159" t="s">
        <v>2126</v>
      </c>
      <c r="F584" s="42" t="s">
        <v>2517</v>
      </c>
      <c r="G584" s="159" t="s">
        <v>1842</v>
      </c>
      <c r="H584" s="159" t="s">
        <v>1654</v>
      </c>
      <c r="I584" s="159" t="s">
        <v>1808</v>
      </c>
      <c r="J584" s="42" t="s">
        <v>4704</v>
      </c>
      <c r="K584" s="42" t="s">
        <v>4705</v>
      </c>
      <c r="L584" s="159" t="s">
        <v>2129</v>
      </c>
      <c r="M584" s="159" t="s">
        <v>4706</v>
      </c>
      <c r="N584" s="161"/>
      <c r="O584" s="161"/>
      <c r="P584" s="161"/>
    </row>
    <row r="585" customFormat="false" ht="27" hidden="false" customHeight="true" outlineLevel="0" collapsed="false">
      <c r="A585" s="159" t="s">
        <v>4707</v>
      </c>
      <c r="B585" s="160" t="s">
        <v>4708</v>
      </c>
      <c r="C585" s="42" t="s">
        <v>1748</v>
      </c>
      <c r="D585" s="159" t="s">
        <v>2516</v>
      </c>
      <c r="E585" s="159" t="s">
        <v>2126</v>
      </c>
      <c r="F585" s="42" t="s">
        <v>2517</v>
      </c>
      <c r="G585" s="159" t="s">
        <v>1842</v>
      </c>
      <c r="H585" s="159" t="s">
        <v>1654</v>
      </c>
      <c r="I585" s="159" t="s">
        <v>1808</v>
      </c>
      <c r="J585" s="42" t="s">
        <v>4709</v>
      </c>
      <c r="K585" s="42" t="s">
        <v>4710</v>
      </c>
      <c r="L585" s="159" t="s">
        <v>2129</v>
      </c>
      <c r="M585" s="159" t="s">
        <v>4711</v>
      </c>
      <c r="N585" s="161"/>
      <c r="O585" s="161"/>
      <c r="P585" s="161"/>
    </row>
    <row r="586" customFormat="false" ht="39" hidden="false" customHeight="true" outlineLevel="0" collapsed="false">
      <c r="A586" s="159" t="s">
        <v>4712</v>
      </c>
      <c r="B586" s="160" t="s">
        <v>4713</v>
      </c>
      <c r="C586" s="42" t="s">
        <v>1748</v>
      </c>
      <c r="D586" s="159" t="s">
        <v>2516</v>
      </c>
      <c r="E586" s="159" t="s">
        <v>2905</v>
      </c>
      <c r="F586" s="42" t="s">
        <v>2517</v>
      </c>
      <c r="G586" s="159" t="s">
        <v>1842</v>
      </c>
      <c r="H586" s="159" t="s">
        <v>2171</v>
      </c>
      <c r="I586" s="159" t="s">
        <v>1788</v>
      </c>
      <c r="J586" s="42" t="s">
        <v>4714</v>
      </c>
      <c r="K586" s="42" t="s">
        <v>4715</v>
      </c>
      <c r="L586" s="159" t="s">
        <v>2907</v>
      </c>
      <c r="M586" s="159" t="s">
        <v>4716</v>
      </c>
      <c r="N586" s="161"/>
      <c r="O586" s="161"/>
      <c r="P586" s="161"/>
    </row>
    <row r="587" customFormat="false" ht="39" hidden="false" customHeight="true" outlineLevel="0" collapsed="false">
      <c r="A587" s="159" t="s">
        <v>4717</v>
      </c>
      <c r="B587" s="160" t="s">
        <v>4718</v>
      </c>
      <c r="C587" s="42" t="s">
        <v>1748</v>
      </c>
      <c r="D587" s="159" t="s">
        <v>2516</v>
      </c>
      <c r="E587" s="159" t="s">
        <v>2767</v>
      </c>
      <c r="F587" s="42" t="s">
        <v>2517</v>
      </c>
      <c r="G587" s="159" t="s">
        <v>1796</v>
      </c>
      <c r="H587" s="159" t="s">
        <v>1654</v>
      </c>
      <c r="I587" s="159" t="s">
        <v>1788</v>
      </c>
      <c r="J587" s="42" t="s">
        <v>4719</v>
      </c>
      <c r="K587" s="42" t="s">
        <v>4720</v>
      </c>
      <c r="L587" s="159" t="s">
        <v>2129</v>
      </c>
      <c r="M587" s="159" t="s">
        <v>4721</v>
      </c>
      <c r="N587" s="161"/>
      <c r="O587" s="161"/>
      <c r="P587" s="161"/>
    </row>
    <row r="588" customFormat="false" ht="27" hidden="false" customHeight="true" outlineLevel="0" collapsed="false">
      <c r="A588" s="159" t="s">
        <v>4722</v>
      </c>
      <c r="B588" s="160" t="s">
        <v>4723</v>
      </c>
      <c r="C588" s="42" t="s">
        <v>1748</v>
      </c>
      <c r="D588" s="159" t="s">
        <v>2516</v>
      </c>
      <c r="E588" s="159" t="s">
        <v>2195</v>
      </c>
      <c r="F588" s="42" t="s">
        <v>2517</v>
      </c>
      <c r="G588" s="159" t="s">
        <v>1796</v>
      </c>
      <c r="H588" s="159" t="s">
        <v>2171</v>
      </c>
      <c r="I588" s="159" t="s">
        <v>1808</v>
      </c>
      <c r="J588" s="42" t="s">
        <v>4724</v>
      </c>
      <c r="K588" s="42" t="s">
        <v>4725</v>
      </c>
      <c r="L588" s="159" t="s">
        <v>2198</v>
      </c>
      <c r="M588" s="159" t="s">
        <v>4726</v>
      </c>
      <c r="N588" s="161"/>
      <c r="O588" s="161"/>
      <c r="P588" s="161"/>
    </row>
    <row r="589" customFormat="false" ht="27" hidden="false" customHeight="true" outlineLevel="0" collapsed="false">
      <c r="A589" s="159" t="s">
        <v>4727</v>
      </c>
      <c r="B589" s="160" t="s">
        <v>4728</v>
      </c>
      <c r="C589" s="42" t="s">
        <v>1748</v>
      </c>
      <c r="D589" s="159" t="s">
        <v>2516</v>
      </c>
      <c r="E589" s="159" t="s">
        <v>2126</v>
      </c>
      <c r="F589" s="42" t="s">
        <v>2517</v>
      </c>
      <c r="G589" s="159" t="s">
        <v>1842</v>
      </c>
      <c r="H589" s="159" t="s">
        <v>1654</v>
      </c>
      <c r="I589" s="159" t="s">
        <v>1808</v>
      </c>
      <c r="J589" s="42" t="s">
        <v>4729</v>
      </c>
      <c r="K589" s="42" t="s">
        <v>4730</v>
      </c>
      <c r="L589" s="159" t="s">
        <v>2129</v>
      </c>
      <c r="M589" s="159" t="s">
        <v>4731</v>
      </c>
      <c r="N589" s="161"/>
      <c r="O589" s="161"/>
      <c r="P589" s="161"/>
    </row>
    <row r="590" customFormat="false" ht="39" hidden="false" customHeight="true" outlineLevel="0" collapsed="false">
      <c r="A590" s="159" t="s">
        <v>4732</v>
      </c>
      <c r="B590" s="160" t="s">
        <v>4733</v>
      </c>
      <c r="C590" s="42" t="s">
        <v>1748</v>
      </c>
      <c r="D590" s="159" t="s">
        <v>2516</v>
      </c>
      <c r="E590" s="159" t="s">
        <v>2905</v>
      </c>
      <c r="F590" s="42" t="s">
        <v>2517</v>
      </c>
      <c r="G590" s="159" t="s">
        <v>1842</v>
      </c>
      <c r="H590" s="159" t="s">
        <v>2171</v>
      </c>
      <c r="I590" s="159" t="s">
        <v>1788</v>
      </c>
      <c r="J590" s="42" t="s">
        <v>4734</v>
      </c>
      <c r="K590" s="42" t="s">
        <v>4735</v>
      </c>
      <c r="L590" s="159" t="s">
        <v>2907</v>
      </c>
      <c r="M590" s="159" t="s">
        <v>4736</v>
      </c>
      <c r="N590" s="161"/>
      <c r="O590" s="161"/>
      <c r="P590" s="161"/>
    </row>
    <row r="591" customFormat="false" ht="39" hidden="false" customHeight="true" outlineLevel="0" collapsed="false">
      <c r="A591" s="159" t="s">
        <v>4737</v>
      </c>
      <c r="B591" s="160" t="s">
        <v>4738</v>
      </c>
      <c r="C591" s="42" t="s">
        <v>1748</v>
      </c>
      <c r="D591" s="159" t="s">
        <v>2516</v>
      </c>
      <c r="E591" s="159" t="s">
        <v>2767</v>
      </c>
      <c r="F591" s="42" t="s">
        <v>2517</v>
      </c>
      <c r="G591" s="159" t="s">
        <v>1796</v>
      </c>
      <c r="H591" s="159" t="s">
        <v>1654</v>
      </c>
      <c r="I591" s="159" t="s">
        <v>1788</v>
      </c>
      <c r="J591" s="42" t="s">
        <v>4739</v>
      </c>
      <c r="K591" s="42" t="s">
        <v>4740</v>
      </c>
      <c r="L591" s="159" t="s">
        <v>2129</v>
      </c>
      <c r="M591" s="159" t="s">
        <v>4741</v>
      </c>
      <c r="N591" s="161"/>
      <c r="O591" s="161"/>
      <c r="P591" s="161"/>
    </row>
    <row r="592" customFormat="false" ht="27" hidden="false" customHeight="true" outlineLevel="0" collapsed="false">
      <c r="A592" s="159" t="s">
        <v>4742</v>
      </c>
      <c r="B592" s="160" t="s">
        <v>4743</v>
      </c>
      <c r="C592" s="42" t="s">
        <v>1748</v>
      </c>
      <c r="D592" s="159" t="s">
        <v>2516</v>
      </c>
      <c r="E592" s="159" t="s">
        <v>2195</v>
      </c>
      <c r="F592" s="42" t="s">
        <v>2517</v>
      </c>
      <c r="G592" s="159" t="s">
        <v>1796</v>
      </c>
      <c r="H592" s="159" t="s">
        <v>2171</v>
      </c>
      <c r="I592" s="159" t="s">
        <v>1808</v>
      </c>
      <c r="J592" s="42" t="s">
        <v>4744</v>
      </c>
      <c r="K592" s="42" t="s">
        <v>4745</v>
      </c>
      <c r="L592" s="159" t="s">
        <v>2198</v>
      </c>
      <c r="M592" s="159" t="s">
        <v>4746</v>
      </c>
      <c r="N592" s="161"/>
      <c r="O592" s="161"/>
      <c r="P592" s="161"/>
    </row>
    <row r="593" customFormat="false" ht="27" hidden="false" customHeight="true" outlineLevel="0" collapsed="false">
      <c r="A593" s="159" t="s">
        <v>4747</v>
      </c>
      <c r="B593" s="160" t="s">
        <v>4748</v>
      </c>
      <c r="C593" s="42" t="s">
        <v>1748</v>
      </c>
      <c r="D593" s="159" t="s">
        <v>2516</v>
      </c>
      <c r="E593" s="159" t="s">
        <v>2126</v>
      </c>
      <c r="F593" s="42" t="s">
        <v>2517</v>
      </c>
      <c r="G593" s="159" t="s">
        <v>1842</v>
      </c>
      <c r="H593" s="159" t="s">
        <v>1654</v>
      </c>
      <c r="I593" s="159" t="s">
        <v>1808</v>
      </c>
      <c r="J593" s="42" t="s">
        <v>4749</v>
      </c>
      <c r="K593" s="42" t="s">
        <v>4750</v>
      </c>
      <c r="L593" s="159" t="s">
        <v>2129</v>
      </c>
      <c r="M593" s="159" t="s">
        <v>4751</v>
      </c>
      <c r="N593" s="161"/>
      <c r="O593" s="161"/>
      <c r="P593" s="161"/>
    </row>
    <row r="594" customFormat="false" ht="39" hidden="false" customHeight="true" outlineLevel="0" collapsed="false">
      <c r="A594" s="159" t="s">
        <v>4752</v>
      </c>
      <c r="B594" s="160" t="s">
        <v>4753</v>
      </c>
      <c r="C594" s="42" t="s">
        <v>1742</v>
      </c>
      <c r="D594" s="159" t="s">
        <v>2584</v>
      </c>
      <c r="E594" s="159" t="s">
        <v>2905</v>
      </c>
      <c r="F594" s="42" t="s">
        <v>2585</v>
      </c>
      <c r="G594" s="159" t="s">
        <v>1842</v>
      </c>
      <c r="H594" s="159" t="s">
        <v>2171</v>
      </c>
      <c r="I594" s="159" t="s">
        <v>1788</v>
      </c>
      <c r="J594" s="42" t="s">
        <v>4754</v>
      </c>
      <c r="K594" s="42" t="s">
        <v>4755</v>
      </c>
      <c r="L594" s="159" t="s">
        <v>2907</v>
      </c>
      <c r="M594" s="159" t="s">
        <v>4756</v>
      </c>
      <c r="N594" s="161"/>
      <c r="O594" s="161"/>
      <c r="P594" s="161"/>
    </row>
    <row r="595" customFormat="false" ht="39" hidden="false" customHeight="true" outlineLevel="0" collapsed="false">
      <c r="A595" s="159" t="s">
        <v>4757</v>
      </c>
      <c r="B595" s="160" t="s">
        <v>4758</v>
      </c>
      <c r="C595" s="42" t="s">
        <v>1742</v>
      </c>
      <c r="D595" s="159" t="s">
        <v>2584</v>
      </c>
      <c r="E595" s="159" t="s">
        <v>2767</v>
      </c>
      <c r="F595" s="42" t="s">
        <v>2585</v>
      </c>
      <c r="G595" s="159" t="s">
        <v>1796</v>
      </c>
      <c r="H595" s="159" t="s">
        <v>1654</v>
      </c>
      <c r="I595" s="159" t="s">
        <v>1788</v>
      </c>
      <c r="J595" s="42" t="s">
        <v>4759</v>
      </c>
      <c r="K595" s="42" t="s">
        <v>4760</v>
      </c>
      <c r="L595" s="159" t="s">
        <v>2129</v>
      </c>
      <c r="M595" s="159" t="s">
        <v>4761</v>
      </c>
      <c r="N595" s="161"/>
      <c r="O595" s="161"/>
      <c r="P595" s="161"/>
    </row>
    <row r="596" customFormat="false" ht="27" hidden="false" customHeight="true" outlineLevel="0" collapsed="false">
      <c r="A596" s="159" t="s">
        <v>4762</v>
      </c>
      <c r="B596" s="160" t="s">
        <v>4763</v>
      </c>
      <c r="C596" s="42" t="s">
        <v>1742</v>
      </c>
      <c r="D596" s="159" t="s">
        <v>2584</v>
      </c>
      <c r="E596" s="159" t="s">
        <v>2195</v>
      </c>
      <c r="F596" s="42" t="s">
        <v>2585</v>
      </c>
      <c r="G596" s="159" t="s">
        <v>1796</v>
      </c>
      <c r="H596" s="159" t="s">
        <v>2171</v>
      </c>
      <c r="I596" s="159" t="s">
        <v>1808</v>
      </c>
      <c r="J596" s="42" t="s">
        <v>4764</v>
      </c>
      <c r="K596" s="42" t="s">
        <v>4765</v>
      </c>
      <c r="L596" s="159" t="s">
        <v>2198</v>
      </c>
      <c r="M596" s="159" t="s">
        <v>4766</v>
      </c>
      <c r="N596" s="161"/>
      <c r="O596" s="161"/>
      <c r="P596" s="161"/>
    </row>
    <row r="597" customFormat="false" ht="27" hidden="false" customHeight="true" outlineLevel="0" collapsed="false">
      <c r="A597" s="159" t="s">
        <v>4767</v>
      </c>
      <c r="B597" s="160" t="s">
        <v>4768</v>
      </c>
      <c r="C597" s="42" t="s">
        <v>1742</v>
      </c>
      <c r="D597" s="159" t="s">
        <v>2584</v>
      </c>
      <c r="E597" s="159" t="s">
        <v>2126</v>
      </c>
      <c r="F597" s="42" t="s">
        <v>2585</v>
      </c>
      <c r="G597" s="159" t="s">
        <v>1842</v>
      </c>
      <c r="H597" s="159" t="s">
        <v>1654</v>
      </c>
      <c r="I597" s="159" t="s">
        <v>1808</v>
      </c>
      <c r="J597" s="42" t="s">
        <v>4769</v>
      </c>
      <c r="K597" s="42" t="s">
        <v>4770</v>
      </c>
      <c r="L597" s="159" t="s">
        <v>2129</v>
      </c>
      <c r="M597" s="159" t="s">
        <v>4771</v>
      </c>
      <c r="N597" s="161"/>
      <c r="O597" s="161"/>
      <c r="P597" s="161"/>
    </row>
    <row r="598" customFormat="false" ht="39" hidden="false" customHeight="true" outlineLevel="0" collapsed="false">
      <c r="A598" s="159" t="s">
        <v>4772</v>
      </c>
      <c r="B598" s="160" t="s">
        <v>4773</v>
      </c>
      <c r="C598" s="42" t="s">
        <v>1742</v>
      </c>
      <c r="D598" s="159" t="s">
        <v>2584</v>
      </c>
      <c r="E598" s="159" t="s">
        <v>2905</v>
      </c>
      <c r="F598" s="42" t="s">
        <v>2585</v>
      </c>
      <c r="G598" s="159" t="s">
        <v>1842</v>
      </c>
      <c r="H598" s="159" t="s">
        <v>2171</v>
      </c>
      <c r="I598" s="159" t="s">
        <v>1788</v>
      </c>
      <c r="J598" s="42" t="s">
        <v>4774</v>
      </c>
      <c r="K598" s="42" t="s">
        <v>4775</v>
      </c>
      <c r="L598" s="159" t="s">
        <v>2907</v>
      </c>
      <c r="M598" s="159" t="s">
        <v>4776</v>
      </c>
      <c r="N598" s="161"/>
      <c r="O598" s="161"/>
      <c r="P598" s="161"/>
    </row>
    <row r="599" customFormat="false" ht="27" hidden="false" customHeight="true" outlineLevel="0" collapsed="false">
      <c r="A599" s="159" t="s">
        <v>4777</v>
      </c>
      <c r="B599" s="160" t="s">
        <v>4778</v>
      </c>
      <c r="C599" s="42" t="s">
        <v>1742</v>
      </c>
      <c r="D599" s="159" t="s">
        <v>2584</v>
      </c>
      <c r="E599" s="159" t="s">
        <v>2126</v>
      </c>
      <c r="F599" s="42" t="s">
        <v>2585</v>
      </c>
      <c r="G599" s="159" t="s">
        <v>1842</v>
      </c>
      <c r="H599" s="159" t="s">
        <v>1654</v>
      </c>
      <c r="I599" s="159" t="s">
        <v>1808</v>
      </c>
      <c r="J599" s="42" t="s">
        <v>4779</v>
      </c>
      <c r="K599" s="42" t="s">
        <v>4780</v>
      </c>
      <c r="L599" s="159" t="s">
        <v>2129</v>
      </c>
      <c r="M599" s="159" t="s">
        <v>4781</v>
      </c>
      <c r="N599" s="161"/>
      <c r="O599" s="161"/>
      <c r="P599" s="161"/>
    </row>
    <row r="600" customFormat="false" ht="27" hidden="false" customHeight="true" outlineLevel="0" collapsed="false">
      <c r="A600" s="159" t="s">
        <v>4782</v>
      </c>
      <c r="B600" s="160" t="s">
        <v>4783</v>
      </c>
      <c r="C600" s="42" t="s">
        <v>1742</v>
      </c>
      <c r="D600" s="159" t="s">
        <v>2584</v>
      </c>
      <c r="E600" s="159" t="s">
        <v>2126</v>
      </c>
      <c r="F600" s="42" t="s">
        <v>2585</v>
      </c>
      <c r="G600" s="159" t="s">
        <v>1842</v>
      </c>
      <c r="H600" s="159" t="s">
        <v>1654</v>
      </c>
      <c r="I600" s="159" t="s">
        <v>1808</v>
      </c>
      <c r="J600" s="42" t="s">
        <v>4784</v>
      </c>
      <c r="K600" s="42" t="s">
        <v>4785</v>
      </c>
      <c r="L600" s="159" t="s">
        <v>2129</v>
      </c>
      <c r="M600" s="159" t="s">
        <v>4786</v>
      </c>
      <c r="N600" s="161"/>
      <c r="O600" s="161"/>
      <c r="P600" s="161"/>
    </row>
    <row r="601" customFormat="false" ht="39" hidden="false" customHeight="true" outlineLevel="0" collapsed="false">
      <c r="A601" s="159" t="s">
        <v>4787</v>
      </c>
      <c r="B601" s="160" t="s">
        <v>4788</v>
      </c>
      <c r="C601" s="42" t="s">
        <v>1742</v>
      </c>
      <c r="D601" s="159" t="s">
        <v>2584</v>
      </c>
      <c r="E601" s="159" t="s">
        <v>2905</v>
      </c>
      <c r="F601" s="42" t="s">
        <v>2585</v>
      </c>
      <c r="G601" s="159" t="s">
        <v>1842</v>
      </c>
      <c r="H601" s="159" t="s">
        <v>2171</v>
      </c>
      <c r="I601" s="159" t="s">
        <v>1788</v>
      </c>
      <c r="J601" s="42" t="s">
        <v>4789</v>
      </c>
      <c r="K601" s="42" t="s">
        <v>4790</v>
      </c>
      <c r="L601" s="159" t="s">
        <v>2907</v>
      </c>
      <c r="M601" s="159" t="s">
        <v>4791</v>
      </c>
      <c r="N601" s="161"/>
      <c r="O601" s="161"/>
      <c r="P601" s="161"/>
    </row>
    <row r="602" customFormat="false" ht="27" hidden="false" customHeight="true" outlineLevel="0" collapsed="false">
      <c r="A602" s="159" t="s">
        <v>4792</v>
      </c>
      <c r="B602" s="160" t="s">
        <v>4793</v>
      </c>
      <c r="C602" s="42" t="s">
        <v>1742</v>
      </c>
      <c r="D602" s="159" t="s">
        <v>2584</v>
      </c>
      <c r="E602" s="159" t="s">
        <v>2126</v>
      </c>
      <c r="F602" s="42" t="s">
        <v>2585</v>
      </c>
      <c r="G602" s="159" t="s">
        <v>1842</v>
      </c>
      <c r="H602" s="159" t="s">
        <v>1654</v>
      </c>
      <c r="I602" s="159" t="s">
        <v>1808</v>
      </c>
      <c r="J602" s="42" t="s">
        <v>4794</v>
      </c>
      <c r="K602" s="42" t="s">
        <v>4795</v>
      </c>
      <c r="L602" s="159" t="s">
        <v>2129</v>
      </c>
      <c r="M602" s="159" t="s">
        <v>4796</v>
      </c>
      <c r="N602" s="161"/>
      <c r="O602" s="161"/>
      <c r="P602" s="161"/>
    </row>
    <row r="603" customFormat="false" ht="39" hidden="false" customHeight="true" outlineLevel="0" collapsed="false">
      <c r="A603" s="159" t="s">
        <v>4797</v>
      </c>
      <c r="B603" s="160" t="s">
        <v>4798</v>
      </c>
      <c r="C603" s="42" t="s">
        <v>1742</v>
      </c>
      <c r="D603" s="159" t="s">
        <v>2584</v>
      </c>
      <c r="E603" s="159" t="s">
        <v>2126</v>
      </c>
      <c r="F603" s="42" t="s">
        <v>2585</v>
      </c>
      <c r="G603" s="159" t="s">
        <v>1842</v>
      </c>
      <c r="H603" s="159" t="s">
        <v>1654</v>
      </c>
      <c r="I603" s="159" t="s">
        <v>1808</v>
      </c>
      <c r="J603" s="42" t="s">
        <v>4799</v>
      </c>
      <c r="K603" s="42" t="s">
        <v>4800</v>
      </c>
      <c r="L603" s="159" t="s">
        <v>2129</v>
      </c>
      <c r="M603" s="159" t="s">
        <v>4801</v>
      </c>
      <c r="N603" s="161"/>
      <c r="O603" s="161"/>
      <c r="P603" s="161"/>
    </row>
    <row r="604" customFormat="false" ht="27" hidden="false" customHeight="true" outlineLevel="0" collapsed="false">
      <c r="A604" s="159" t="s">
        <v>4802</v>
      </c>
      <c r="B604" s="160" t="s">
        <v>4803</v>
      </c>
      <c r="C604" s="42" t="s">
        <v>1742</v>
      </c>
      <c r="D604" s="159" t="s">
        <v>2584</v>
      </c>
      <c r="E604" s="159" t="s">
        <v>2905</v>
      </c>
      <c r="F604" s="42" t="s">
        <v>2585</v>
      </c>
      <c r="G604" s="159" t="s">
        <v>1842</v>
      </c>
      <c r="H604" s="159" t="s">
        <v>2171</v>
      </c>
      <c r="I604" s="159" t="s">
        <v>1788</v>
      </c>
      <c r="J604" s="42" t="s">
        <v>4804</v>
      </c>
      <c r="K604" s="42" t="s">
        <v>4805</v>
      </c>
      <c r="L604" s="159" t="s">
        <v>2907</v>
      </c>
      <c r="M604" s="159" t="s">
        <v>4806</v>
      </c>
      <c r="N604" s="161"/>
      <c r="O604" s="161"/>
      <c r="P604" s="161"/>
    </row>
    <row r="605" customFormat="false" ht="27" hidden="false" customHeight="true" outlineLevel="0" collapsed="false">
      <c r="A605" s="159" t="s">
        <v>4807</v>
      </c>
      <c r="B605" s="160" t="s">
        <v>4808</v>
      </c>
      <c r="C605" s="42" t="s">
        <v>1742</v>
      </c>
      <c r="D605" s="159" t="s">
        <v>2584</v>
      </c>
      <c r="E605" s="159" t="s">
        <v>2767</v>
      </c>
      <c r="F605" s="42" t="s">
        <v>2585</v>
      </c>
      <c r="G605" s="159" t="s">
        <v>1796</v>
      </c>
      <c r="H605" s="159" t="s">
        <v>1654</v>
      </c>
      <c r="I605" s="159" t="s">
        <v>1788</v>
      </c>
      <c r="J605" s="42" t="s">
        <v>4809</v>
      </c>
      <c r="K605" s="42" t="s">
        <v>4810</v>
      </c>
      <c r="L605" s="159" t="s">
        <v>2129</v>
      </c>
      <c r="M605" s="159" t="s">
        <v>4811</v>
      </c>
      <c r="N605" s="161"/>
      <c r="O605" s="161"/>
      <c r="P605" s="161"/>
    </row>
    <row r="606" customFormat="false" ht="27" hidden="false" customHeight="true" outlineLevel="0" collapsed="false">
      <c r="A606" s="159" t="s">
        <v>4812</v>
      </c>
      <c r="B606" s="160" t="s">
        <v>4813</v>
      </c>
      <c r="C606" s="42" t="s">
        <v>1742</v>
      </c>
      <c r="D606" s="159" t="s">
        <v>2584</v>
      </c>
      <c r="E606" s="159" t="s">
        <v>2126</v>
      </c>
      <c r="F606" s="42" t="s">
        <v>2585</v>
      </c>
      <c r="G606" s="159" t="s">
        <v>1842</v>
      </c>
      <c r="H606" s="159" t="s">
        <v>1654</v>
      </c>
      <c r="I606" s="159" t="s">
        <v>1808</v>
      </c>
      <c r="J606" s="42" t="s">
        <v>4814</v>
      </c>
      <c r="K606" s="42" t="s">
        <v>4815</v>
      </c>
      <c r="L606" s="159" t="s">
        <v>2129</v>
      </c>
      <c r="M606" s="159" t="s">
        <v>4816</v>
      </c>
      <c r="N606" s="161"/>
      <c r="O606" s="161"/>
      <c r="P606" s="161"/>
    </row>
    <row r="607" customFormat="false" ht="27" hidden="false" customHeight="true" outlineLevel="0" collapsed="false">
      <c r="A607" s="159" t="s">
        <v>4817</v>
      </c>
      <c r="B607" s="160" t="s">
        <v>4818</v>
      </c>
      <c r="C607" s="42" t="s">
        <v>1742</v>
      </c>
      <c r="D607" s="159" t="s">
        <v>2584</v>
      </c>
      <c r="E607" s="159" t="s">
        <v>2126</v>
      </c>
      <c r="F607" s="42" t="s">
        <v>2585</v>
      </c>
      <c r="G607" s="159" t="s">
        <v>1842</v>
      </c>
      <c r="H607" s="159" t="s">
        <v>1654</v>
      </c>
      <c r="I607" s="159" t="s">
        <v>1808</v>
      </c>
      <c r="J607" s="42" t="s">
        <v>4819</v>
      </c>
      <c r="K607" s="42" t="s">
        <v>4820</v>
      </c>
      <c r="L607" s="159" t="s">
        <v>2129</v>
      </c>
      <c r="M607" s="159" t="s">
        <v>4821</v>
      </c>
      <c r="N607" s="161"/>
      <c r="O607" s="161"/>
      <c r="P607" s="161"/>
    </row>
    <row r="608" customFormat="false" ht="27" hidden="false" customHeight="true" outlineLevel="0" collapsed="false">
      <c r="A608" s="159" t="s">
        <v>4822</v>
      </c>
      <c r="B608" s="160" t="s">
        <v>4823</v>
      </c>
      <c r="C608" s="42" t="s">
        <v>1742</v>
      </c>
      <c r="D608" s="159" t="s">
        <v>2584</v>
      </c>
      <c r="E608" s="159" t="s">
        <v>2126</v>
      </c>
      <c r="F608" s="42" t="s">
        <v>2585</v>
      </c>
      <c r="G608" s="159" t="s">
        <v>1842</v>
      </c>
      <c r="H608" s="159" t="s">
        <v>1654</v>
      </c>
      <c r="I608" s="159" t="s">
        <v>1808</v>
      </c>
      <c r="J608" s="42" t="s">
        <v>4824</v>
      </c>
      <c r="K608" s="42" t="s">
        <v>4825</v>
      </c>
      <c r="L608" s="159" t="s">
        <v>2129</v>
      </c>
      <c r="M608" s="159" t="s">
        <v>4826</v>
      </c>
      <c r="N608" s="161"/>
      <c r="O608" s="161"/>
      <c r="P608" s="161"/>
    </row>
    <row r="609" customFormat="false" ht="27" hidden="false" customHeight="true" outlineLevel="0" collapsed="false">
      <c r="A609" s="159" t="s">
        <v>4827</v>
      </c>
      <c r="B609" s="160" t="s">
        <v>4828</v>
      </c>
      <c r="C609" s="42" t="s">
        <v>1742</v>
      </c>
      <c r="D609" s="159" t="s">
        <v>2584</v>
      </c>
      <c r="E609" s="159" t="s">
        <v>2905</v>
      </c>
      <c r="F609" s="42" t="s">
        <v>2585</v>
      </c>
      <c r="G609" s="159" t="s">
        <v>1842</v>
      </c>
      <c r="H609" s="159" t="s">
        <v>2171</v>
      </c>
      <c r="I609" s="159" t="s">
        <v>1788</v>
      </c>
      <c r="J609" s="42" t="s">
        <v>4829</v>
      </c>
      <c r="K609" s="42" t="s">
        <v>4830</v>
      </c>
      <c r="L609" s="159" t="s">
        <v>2907</v>
      </c>
      <c r="M609" s="159" t="s">
        <v>4831</v>
      </c>
      <c r="N609" s="161"/>
      <c r="O609" s="161"/>
      <c r="P609" s="161"/>
    </row>
    <row r="610" customFormat="false" ht="27" hidden="false" customHeight="true" outlineLevel="0" collapsed="false">
      <c r="A610" s="159" t="s">
        <v>4832</v>
      </c>
      <c r="B610" s="160" t="s">
        <v>4833</v>
      </c>
      <c r="C610" s="42" t="s">
        <v>1742</v>
      </c>
      <c r="D610" s="159" t="s">
        <v>2584</v>
      </c>
      <c r="E610" s="159" t="s">
        <v>2767</v>
      </c>
      <c r="F610" s="42" t="s">
        <v>2585</v>
      </c>
      <c r="G610" s="159" t="s">
        <v>1796</v>
      </c>
      <c r="H610" s="159" t="s">
        <v>1654</v>
      </c>
      <c r="I610" s="159" t="s">
        <v>1788</v>
      </c>
      <c r="J610" s="42" t="s">
        <v>4834</v>
      </c>
      <c r="K610" s="42" t="s">
        <v>4835</v>
      </c>
      <c r="L610" s="159" t="s">
        <v>2129</v>
      </c>
      <c r="M610" s="159" t="s">
        <v>4836</v>
      </c>
      <c r="N610" s="161"/>
      <c r="O610" s="161"/>
      <c r="P610" s="161"/>
    </row>
    <row r="611" customFormat="false" ht="27" hidden="false" customHeight="true" outlineLevel="0" collapsed="false">
      <c r="A611" s="159" t="s">
        <v>4837</v>
      </c>
      <c r="B611" s="160" t="s">
        <v>4838</v>
      </c>
      <c r="C611" s="42" t="s">
        <v>1742</v>
      </c>
      <c r="D611" s="159" t="s">
        <v>2584</v>
      </c>
      <c r="E611" s="159" t="s">
        <v>2126</v>
      </c>
      <c r="F611" s="42" t="s">
        <v>2585</v>
      </c>
      <c r="G611" s="159" t="s">
        <v>1842</v>
      </c>
      <c r="H611" s="159" t="s">
        <v>1654</v>
      </c>
      <c r="I611" s="159" t="s">
        <v>1808</v>
      </c>
      <c r="J611" s="42" t="s">
        <v>4839</v>
      </c>
      <c r="K611" s="42" t="s">
        <v>4840</v>
      </c>
      <c r="L611" s="159" t="s">
        <v>2129</v>
      </c>
      <c r="M611" s="159" t="s">
        <v>4841</v>
      </c>
      <c r="N611" s="161"/>
      <c r="O611" s="161"/>
      <c r="P611" s="161"/>
    </row>
    <row r="612" customFormat="false" ht="27" hidden="false" customHeight="true" outlineLevel="0" collapsed="false">
      <c r="A612" s="159" t="s">
        <v>4842</v>
      </c>
      <c r="B612" s="160" t="s">
        <v>4843</v>
      </c>
      <c r="C612" s="42" t="s">
        <v>1742</v>
      </c>
      <c r="D612" s="159" t="s">
        <v>2584</v>
      </c>
      <c r="E612" s="159" t="s">
        <v>2126</v>
      </c>
      <c r="F612" s="42" t="s">
        <v>2585</v>
      </c>
      <c r="G612" s="159" t="s">
        <v>1842</v>
      </c>
      <c r="H612" s="159" t="s">
        <v>1654</v>
      </c>
      <c r="I612" s="159" t="s">
        <v>1808</v>
      </c>
      <c r="J612" s="42" t="s">
        <v>4844</v>
      </c>
      <c r="K612" s="42" t="s">
        <v>4845</v>
      </c>
      <c r="L612" s="159" t="s">
        <v>2129</v>
      </c>
      <c r="M612" s="159" t="s">
        <v>4846</v>
      </c>
      <c r="N612" s="161"/>
      <c r="O612" s="161"/>
      <c r="P612" s="161"/>
    </row>
    <row r="613" customFormat="false" ht="27" hidden="false" customHeight="true" outlineLevel="0" collapsed="false">
      <c r="A613" s="159" t="s">
        <v>4847</v>
      </c>
      <c r="B613" s="160" t="s">
        <v>4848</v>
      </c>
      <c r="C613" s="42" t="s">
        <v>1742</v>
      </c>
      <c r="D613" s="159" t="s">
        <v>2584</v>
      </c>
      <c r="E613" s="159" t="s">
        <v>2126</v>
      </c>
      <c r="F613" s="42" t="s">
        <v>2585</v>
      </c>
      <c r="G613" s="159" t="s">
        <v>1842</v>
      </c>
      <c r="H613" s="159" t="s">
        <v>1654</v>
      </c>
      <c r="I613" s="159" t="s">
        <v>1808</v>
      </c>
      <c r="J613" s="42" t="s">
        <v>4849</v>
      </c>
      <c r="K613" s="42" t="s">
        <v>4850</v>
      </c>
      <c r="L613" s="159" t="s">
        <v>2129</v>
      </c>
      <c r="M613" s="159" t="s">
        <v>4851</v>
      </c>
      <c r="N613" s="161"/>
      <c r="O613" s="161"/>
      <c r="P613" s="161"/>
    </row>
    <row r="614" customFormat="false" ht="39" hidden="false" customHeight="true" outlineLevel="0" collapsed="false">
      <c r="A614" s="159" t="s">
        <v>4852</v>
      </c>
      <c r="B614" s="160" t="s">
        <v>4853</v>
      </c>
      <c r="C614" s="42" t="s">
        <v>1742</v>
      </c>
      <c r="D614" s="159" t="s">
        <v>2584</v>
      </c>
      <c r="E614" s="159" t="s">
        <v>2905</v>
      </c>
      <c r="F614" s="42" t="s">
        <v>2585</v>
      </c>
      <c r="G614" s="159" t="s">
        <v>1842</v>
      </c>
      <c r="H614" s="159" t="s">
        <v>2171</v>
      </c>
      <c r="I614" s="159" t="s">
        <v>1788</v>
      </c>
      <c r="J614" s="42" t="s">
        <v>4854</v>
      </c>
      <c r="K614" s="42" t="s">
        <v>4855</v>
      </c>
      <c r="L614" s="159" t="s">
        <v>2907</v>
      </c>
      <c r="M614" s="159" t="s">
        <v>4856</v>
      </c>
      <c r="N614" s="161"/>
      <c r="O614" s="161"/>
      <c r="P614" s="161"/>
    </row>
    <row r="615" customFormat="false" ht="27" hidden="false" customHeight="true" outlineLevel="0" collapsed="false">
      <c r="A615" s="159" t="s">
        <v>4857</v>
      </c>
      <c r="B615" s="160" t="s">
        <v>4858</v>
      </c>
      <c r="C615" s="42" t="s">
        <v>1742</v>
      </c>
      <c r="D615" s="159" t="s">
        <v>2584</v>
      </c>
      <c r="E615" s="159" t="s">
        <v>2126</v>
      </c>
      <c r="F615" s="42" t="s">
        <v>2585</v>
      </c>
      <c r="G615" s="159" t="s">
        <v>1842</v>
      </c>
      <c r="H615" s="159" t="s">
        <v>1654</v>
      </c>
      <c r="I615" s="159" t="s">
        <v>1808</v>
      </c>
      <c r="J615" s="42" t="s">
        <v>4859</v>
      </c>
      <c r="K615" s="42" t="s">
        <v>4860</v>
      </c>
      <c r="L615" s="159" t="s">
        <v>2129</v>
      </c>
      <c r="M615" s="159" t="s">
        <v>4861</v>
      </c>
      <c r="N615" s="161"/>
      <c r="O615" s="161"/>
      <c r="P615" s="161"/>
    </row>
    <row r="616" customFormat="false" ht="27" hidden="false" customHeight="true" outlineLevel="0" collapsed="false">
      <c r="A616" s="159" t="s">
        <v>4862</v>
      </c>
      <c r="B616" s="160" t="s">
        <v>4863</v>
      </c>
      <c r="C616" s="42" t="s">
        <v>1742</v>
      </c>
      <c r="D616" s="159" t="s">
        <v>2584</v>
      </c>
      <c r="E616" s="159" t="s">
        <v>2126</v>
      </c>
      <c r="F616" s="42" t="s">
        <v>2585</v>
      </c>
      <c r="G616" s="159" t="s">
        <v>1842</v>
      </c>
      <c r="H616" s="159" t="s">
        <v>1654</v>
      </c>
      <c r="I616" s="159" t="s">
        <v>1808</v>
      </c>
      <c r="J616" s="42" t="s">
        <v>4864</v>
      </c>
      <c r="K616" s="42" t="s">
        <v>4865</v>
      </c>
      <c r="L616" s="159" t="s">
        <v>2129</v>
      </c>
      <c r="M616" s="159" t="s">
        <v>4866</v>
      </c>
      <c r="N616" s="161"/>
      <c r="O616" s="161"/>
      <c r="P616" s="161"/>
    </row>
    <row r="617" customFormat="false" ht="39" hidden="false" customHeight="true" outlineLevel="0" collapsed="false">
      <c r="A617" s="159" t="s">
        <v>4867</v>
      </c>
      <c r="B617" s="160" t="s">
        <v>4868</v>
      </c>
      <c r="C617" s="42" t="s">
        <v>1742</v>
      </c>
      <c r="D617" s="159" t="s">
        <v>2584</v>
      </c>
      <c r="E617" s="159" t="s">
        <v>2905</v>
      </c>
      <c r="F617" s="42" t="s">
        <v>2585</v>
      </c>
      <c r="G617" s="159" t="s">
        <v>1842</v>
      </c>
      <c r="H617" s="159" t="s">
        <v>2171</v>
      </c>
      <c r="I617" s="159" t="s">
        <v>1788</v>
      </c>
      <c r="J617" s="42" t="s">
        <v>4869</v>
      </c>
      <c r="K617" s="42" t="s">
        <v>4870</v>
      </c>
      <c r="L617" s="159" t="s">
        <v>2907</v>
      </c>
      <c r="M617" s="159" t="s">
        <v>4871</v>
      </c>
      <c r="N617" s="161"/>
      <c r="O617" s="161"/>
      <c r="P617" s="161"/>
    </row>
    <row r="618" customFormat="false" ht="27" hidden="false" customHeight="true" outlineLevel="0" collapsed="false">
      <c r="A618" s="159" t="s">
        <v>4872</v>
      </c>
      <c r="B618" s="160" t="s">
        <v>4873</v>
      </c>
      <c r="C618" s="42" t="s">
        <v>1742</v>
      </c>
      <c r="D618" s="159" t="s">
        <v>2584</v>
      </c>
      <c r="E618" s="159" t="s">
        <v>2126</v>
      </c>
      <c r="F618" s="42" t="s">
        <v>2585</v>
      </c>
      <c r="G618" s="159" t="s">
        <v>1842</v>
      </c>
      <c r="H618" s="159" t="s">
        <v>1654</v>
      </c>
      <c r="I618" s="159" t="s">
        <v>1808</v>
      </c>
      <c r="J618" s="42" t="s">
        <v>4874</v>
      </c>
      <c r="K618" s="42" t="s">
        <v>4875</v>
      </c>
      <c r="L618" s="159" t="s">
        <v>2129</v>
      </c>
      <c r="M618" s="159" t="s">
        <v>4876</v>
      </c>
      <c r="N618" s="161"/>
      <c r="O618" s="161"/>
      <c r="P618" s="161"/>
    </row>
    <row r="619" customFormat="false" ht="27" hidden="false" customHeight="true" outlineLevel="0" collapsed="false">
      <c r="A619" s="159" t="s">
        <v>4877</v>
      </c>
      <c r="B619" s="160" t="s">
        <v>4878</v>
      </c>
      <c r="C619" s="42" t="s">
        <v>1742</v>
      </c>
      <c r="D619" s="159" t="s">
        <v>2584</v>
      </c>
      <c r="E619" s="159" t="s">
        <v>2126</v>
      </c>
      <c r="F619" s="42" t="s">
        <v>2585</v>
      </c>
      <c r="G619" s="159" t="s">
        <v>1842</v>
      </c>
      <c r="H619" s="159" t="s">
        <v>1654</v>
      </c>
      <c r="I619" s="159" t="s">
        <v>1808</v>
      </c>
      <c r="J619" s="42" t="s">
        <v>4879</v>
      </c>
      <c r="K619" s="42" t="s">
        <v>4880</v>
      </c>
      <c r="L619" s="159" t="s">
        <v>2129</v>
      </c>
      <c r="M619" s="159" t="s">
        <v>4881</v>
      </c>
      <c r="N619" s="161"/>
      <c r="O619" s="161"/>
      <c r="P619" s="161"/>
    </row>
    <row r="620" customFormat="false" ht="39" hidden="false" customHeight="true" outlineLevel="0" collapsed="false">
      <c r="A620" s="159" t="s">
        <v>4882</v>
      </c>
      <c r="B620" s="160" t="s">
        <v>4883</v>
      </c>
      <c r="C620" s="42" t="s">
        <v>1742</v>
      </c>
      <c r="D620" s="159" t="s">
        <v>2584</v>
      </c>
      <c r="E620" s="159" t="s">
        <v>2905</v>
      </c>
      <c r="F620" s="42" t="s">
        <v>2585</v>
      </c>
      <c r="G620" s="159" t="s">
        <v>1842</v>
      </c>
      <c r="H620" s="159" t="s">
        <v>2171</v>
      </c>
      <c r="I620" s="159" t="s">
        <v>1788</v>
      </c>
      <c r="J620" s="42" t="s">
        <v>4884</v>
      </c>
      <c r="K620" s="42" t="s">
        <v>4885</v>
      </c>
      <c r="L620" s="159" t="s">
        <v>2907</v>
      </c>
      <c r="M620" s="159" t="s">
        <v>4886</v>
      </c>
      <c r="N620" s="161"/>
      <c r="O620" s="161"/>
      <c r="P620" s="161"/>
    </row>
    <row r="621" customFormat="false" ht="27" hidden="false" customHeight="true" outlineLevel="0" collapsed="false">
      <c r="A621" s="159" t="s">
        <v>4887</v>
      </c>
      <c r="B621" s="160" t="s">
        <v>4888</v>
      </c>
      <c r="C621" s="42" t="s">
        <v>1742</v>
      </c>
      <c r="D621" s="159" t="s">
        <v>2584</v>
      </c>
      <c r="E621" s="159" t="s">
        <v>2126</v>
      </c>
      <c r="F621" s="42" t="s">
        <v>2585</v>
      </c>
      <c r="G621" s="159" t="s">
        <v>1842</v>
      </c>
      <c r="H621" s="159" t="s">
        <v>1654</v>
      </c>
      <c r="I621" s="159" t="s">
        <v>1808</v>
      </c>
      <c r="J621" s="42" t="s">
        <v>4889</v>
      </c>
      <c r="K621" s="42" t="s">
        <v>4890</v>
      </c>
      <c r="L621" s="159" t="s">
        <v>2129</v>
      </c>
      <c r="M621" s="159" t="s">
        <v>4891</v>
      </c>
      <c r="N621" s="161"/>
      <c r="O621" s="161"/>
      <c r="P621" s="161"/>
    </row>
    <row r="622" customFormat="false" ht="39" hidden="false" customHeight="true" outlineLevel="0" collapsed="false">
      <c r="A622" s="159" t="s">
        <v>4892</v>
      </c>
      <c r="B622" s="160" t="s">
        <v>4893</v>
      </c>
      <c r="C622" s="42" t="s">
        <v>1742</v>
      </c>
      <c r="D622" s="159" t="s">
        <v>2584</v>
      </c>
      <c r="E622" s="159" t="s">
        <v>2126</v>
      </c>
      <c r="F622" s="42" t="s">
        <v>2585</v>
      </c>
      <c r="G622" s="159" t="s">
        <v>1842</v>
      </c>
      <c r="H622" s="159" t="s">
        <v>1654</v>
      </c>
      <c r="I622" s="159" t="s">
        <v>1808</v>
      </c>
      <c r="J622" s="42" t="s">
        <v>4894</v>
      </c>
      <c r="K622" s="42" t="s">
        <v>4895</v>
      </c>
      <c r="L622" s="159" t="s">
        <v>2129</v>
      </c>
      <c r="M622" s="159" t="s">
        <v>4896</v>
      </c>
      <c r="N622" s="161"/>
      <c r="O622" s="161"/>
      <c r="P622" s="161"/>
    </row>
    <row r="623" customFormat="false" ht="39" hidden="false" customHeight="true" outlineLevel="0" collapsed="false">
      <c r="A623" s="159" t="s">
        <v>4897</v>
      </c>
      <c r="B623" s="160" t="s">
        <v>4898</v>
      </c>
      <c r="C623" s="42" t="s">
        <v>1742</v>
      </c>
      <c r="D623" s="159" t="s">
        <v>2584</v>
      </c>
      <c r="E623" s="159" t="s">
        <v>2905</v>
      </c>
      <c r="F623" s="42" t="s">
        <v>2585</v>
      </c>
      <c r="G623" s="159" t="s">
        <v>1842</v>
      </c>
      <c r="H623" s="159" t="s">
        <v>2171</v>
      </c>
      <c r="I623" s="159" t="s">
        <v>1788</v>
      </c>
      <c r="J623" s="42" t="s">
        <v>4899</v>
      </c>
      <c r="K623" s="42" t="s">
        <v>4900</v>
      </c>
      <c r="L623" s="159" t="s">
        <v>2907</v>
      </c>
      <c r="M623" s="159" t="s">
        <v>4901</v>
      </c>
      <c r="N623" s="161"/>
      <c r="O623" s="161"/>
      <c r="P623" s="161"/>
    </row>
    <row r="624" customFormat="false" ht="27" hidden="false" customHeight="true" outlineLevel="0" collapsed="false">
      <c r="A624" s="159" t="s">
        <v>4902</v>
      </c>
      <c r="B624" s="160" t="s">
        <v>4903</v>
      </c>
      <c r="C624" s="42" t="s">
        <v>1742</v>
      </c>
      <c r="D624" s="159" t="s">
        <v>2584</v>
      </c>
      <c r="E624" s="159" t="s">
        <v>2767</v>
      </c>
      <c r="F624" s="42" t="s">
        <v>2585</v>
      </c>
      <c r="G624" s="159" t="s">
        <v>1796</v>
      </c>
      <c r="H624" s="159" t="s">
        <v>1654</v>
      </c>
      <c r="I624" s="159" t="s">
        <v>1788</v>
      </c>
      <c r="J624" s="42" t="s">
        <v>4904</v>
      </c>
      <c r="K624" s="42" t="s">
        <v>4905</v>
      </c>
      <c r="L624" s="159" t="s">
        <v>2129</v>
      </c>
      <c r="M624" s="159" t="s">
        <v>4906</v>
      </c>
      <c r="N624" s="161"/>
      <c r="O624" s="161"/>
      <c r="P624" s="161"/>
    </row>
    <row r="625" customFormat="false" ht="27" hidden="false" customHeight="true" outlineLevel="0" collapsed="false">
      <c r="A625" s="159" t="s">
        <v>4907</v>
      </c>
      <c r="B625" s="160" t="s">
        <v>4908</v>
      </c>
      <c r="C625" s="42" t="s">
        <v>1742</v>
      </c>
      <c r="D625" s="159" t="s">
        <v>2584</v>
      </c>
      <c r="E625" s="159" t="s">
        <v>2195</v>
      </c>
      <c r="F625" s="42" t="s">
        <v>2585</v>
      </c>
      <c r="G625" s="159" t="s">
        <v>1796</v>
      </c>
      <c r="H625" s="159" t="s">
        <v>2171</v>
      </c>
      <c r="I625" s="159" t="s">
        <v>1808</v>
      </c>
      <c r="J625" s="42" t="s">
        <v>4909</v>
      </c>
      <c r="K625" s="42" t="s">
        <v>4910</v>
      </c>
      <c r="L625" s="159" t="s">
        <v>2198</v>
      </c>
      <c r="M625" s="159" t="s">
        <v>4911</v>
      </c>
      <c r="N625" s="161"/>
      <c r="O625" s="161"/>
      <c r="P625" s="161"/>
    </row>
    <row r="626" customFormat="false" ht="27" hidden="false" customHeight="true" outlineLevel="0" collapsed="false">
      <c r="A626" s="159" t="s">
        <v>4912</v>
      </c>
      <c r="B626" s="160" t="s">
        <v>4913</v>
      </c>
      <c r="C626" s="42" t="s">
        <v>1742</v>
      </c>
      <c r="D626" s="159" t="s">
        <v>2584</v>
      </c>
      <c r="E626" s="159" t="s">
        <v>2126</v>
      </c>
      <c r="F626" s="42" t="s">
        <v>2585</v>
      </c>
      <c r="G626" s="159" t="s">
        <v>1842</v>
      </c>
      <c r="H626" s="159" t="s">
        <v>1654</v>
      </c>
      <c r="I626" s="159" t="s">
        <v>1808</v>
      </c>
      <c r="J626" s="42" t="s">
        <v>4914</v>
      </c>
      <c r="K626" s="42" t="s">
        <v>4915</v>
      </c>
      <c r="L626" s="159" t="s">
        <v>2129</v>
      </c>
      <c r="M626" s="159" t="s">
        <v>4916</v>
      </c>
      <c r="N626" s="161"/>
      <c r="O626" s="161"/>
      <c r="P626" s="161"/>
    </row>
    <row r="627" customFormat="false" ht="39" hidden="false" customHeight="true" outlineLevel="0" collapsed="false">
      <c r="A627" s="159" t="s">
        <v>4917</v>
      </c>
      <c r="B627" s="160" t="s">
        <v>4918</v>
      </c>
      <c r="C627" s="42" t="s">
        <v>1742</v>
      </c>
      <c r="D627" s="159" t="s">
        <v>2584</v>
      </c>
      <c r="E627" s="159" t="s">
        <v>2905</v>
      </c>
      <c r="F627" s="42" t="s">
        <v>2585</v>
      </c>
      <c r="G627" s="159" t="s">
        <v>1842</v>
      </c>
      <c r="H627" s="159" t="s">
        <v>2171</v>
      </c>
      <c r="I627" s="159" t="s">
        <v>1788</v>
      </c>
      <c r="J627" s="42" t="s">
        <v>4919</v>
      </c>
      <c r="K627" s="42" t="s">
        <v>4920</v>
      </c>
      <c r="L627" s="159" t="s">
        <v>2907</v>
      </c>
      <c r="M627" s="159" t="s">
        <v>4921</v>
      </c>
      <c r="N627" s="161"/>
      <c r="O627" s="161"/>
      <c r="P627" s="161"/>
    </row>
    <row r="628" customFormat="false" ht="27" hidden="false" customHeight="true" outlineLevel="0" collapsed="false">
      <c r="A628" s="159" t="s">
        <v>4922</v>
      </c>
      <c r="B628" s="160" t="s">
        <v>4923</v>
      </c>
      <c r="C628" s="42" t="s">
        <v>1742</v>
      </c>
      <c r="D628" s="159" t="s">
        <v>2584</v>
      </c>
      <c r="E628" s="159" t="s">
        <v>2126</v>
      </c>
      <c r="F628" s="42" t="s">
        <v>2585</v>
      </c>
      <c r="G628" s="159" t="s">
        <v>1842</v>
      </c>
      <c r="H628" s="159" t="s">
        <v>1654</v>
      </c>
      <c r="I628" s="159" t="s">
        <v>1808</v>
      </c>
      <c r="J628" s="42" t="s">
        <v>4924</v>
      </c>
      <c r="K628" s="42" t="s">
        <v>4925</v>
      </c>
      <c r="L628" s="159" t="s">
        <v>2129</v>
      </c>
      <c r="M628" s="159" t="s">
        <v>4926</v>
      </c>
      <c r="N628" s="161"/>
      <c r="O628" s="161"/>
      <c r="P628" s="161"/>
    </row>
    <row r="629" customFormat="false" ht="27" hidden="false" customHeight="true" outlineLevel="0" collapsed="false">
      <c r="A629" s="159" t="s">
        <v>4927</v>
      </c>
      <c r="B629" s="160" t="s">
        <v>4928</v>
      </c>
      <c r="C629" s="42" t="s">
        <v>1742</v>
      </c>
      <c r="D629" s="159" t="s">
        <v>2584</v>
      </c>
      <c r="E629" s="159" t="s">
        <v>2126</v>
      </c>
      <c r="F629" s="42" t="s">
        <v>2585</v>
      </c>
      <c r="G629" s="159" t="s">
        <v>1842</v>
      </c>
      <c r="H629" s="159" t="s">
        <v>1654</v>
      </c>
      <c r="I629" s="159" t="s">
        <v>1808</v>
      </c>
      <c r="J629" s="42" t="s">
        <v>4929</v>
      </c>
      <c r="K629" s="42" t="s">
        <v>4930</v>
      </c>
      <c r="L629" s="159" t="s">
        <v>2129</v>
      </c>
      <c r="M629" s="159" t="s">
        <v>4931</v>
      </c>
      <c r="N629" s="161"/>
      <c r="O629" s="161"/>
      <c r="P629" s="161"/>
    </row>
    <row r="630" customFormat="false" ht="39" hidden="false" customHeight="true" outlineLevel="0" collapsed="false">
      <c r="A630" s="159" t="s">
        <v>4932</v>
      </c>
      <c r="B630" s="160" t="s">
        <v>4933</v>
      </c>
      <c r="C630" s="42" t="s">
        <v>1742</v>
      </c>
      <c r="D630" s="159" t="s">
        <v>2584</v>
      </c>
      <c r="E630" s="159" t="s">
        <v>2905</v>
      </c>
      <c r="F630" s="42" t="s">
        <v>2585</v>
      </c>
      <c r="G630" s="159" t="s">
        <v>1842</v>
      </c>
      <c r="H630" s="159" t="s">
        <v>2171</v>
      </c>
      <c r="I630" s="159" t="s">
        <v>1788</v>
      </c>
      <c r="J630" s="42" t="s">
        <v>4934</v>
      </c>
      <c r="K630" s="42" t="s">
        <v>4935</v>
      </c>
      <c r="L630" s="159" t="s">
        <v>2907</v>
      </c>
      <c r="M630" s="159" t="s">
        <v>4936</v>
      </c>
      <c r="N630" s="161"/>
      <c r="O630" s="161"/>
      <c r="P630" s="161"/>
    </row>
    <row r="631" customFormat="false" ht="39" hidden="false" customHeight="true" outlineLevel="0" collapsed="false">
      <c r="A631" s="159" t="s">
        <v>4937</v>
      </c>
      <c r="B631" s="160" t="s">
        <v>4938</v>
      </c>
      <c r="C631" s="42" t="s">
        <v>1742</v>
      </c>
      <c r="D631" s="159" t="s">
        <v>2584</v>
      </c>
      <c r="E631" s="159" t="s">
        <v>2767</v>
      </c>
      <c r="F631" s="42" t="s">
        <v>2585</v>
      </c>
      <c r="G631" s="159" t="s">
        <v>1796</v>
      </c>
      <c r="H631" s="159" t="s">
        <v>1654</v>
      </c>
      <c r="I631" s="159" t="s">
        <v>1788</v>
      </c>
      <c r="J631" s="42" t="s">
        <v>4939</v>
      </c>
      <c r="K631" s="42" t="s">
        <v>4940</v>
      </c>
      <c r="L631" s="159" t="s">
        <v>2129</v>
      </c>
      <c r="M631" s="159" t="s">
        <v>4941</v>
      </c>
      <c r="N631" s="161"/>
      <c r="O631" s="161"/>
      <c r="P631" s="161"/>
    </row>
    <row r="632" customFormat="false" ht="27" hidden="false" customHeight="true" outlineLevel="0" collapsed="false">
      <c r="A632" s="159" t="s">
        <v>4942</v>
      </c>
      <c r="B632" s="160" t="s">
        <v>4943</v>
      </c>
      <c r="C632" s="42" t="s">
        <v>1742</v>
      </c>
      <c r="D632" s="159" t="s">
        <v>2584</v>
      </c>
      <c r="E632" s="159" t="s">
        <v>2195</v>
      </c>
      <c r="F632" s="42" t="s">
        <v>2585</v>
      </c>
      <c r="G632" s="159" t="s">
        <v>1796</v>
      </c>
      <c r="H632" s="159" t="s">
        <v>2171</v>
      </c>
      <c r="I632" s="159" t="s">
        <v>1808</v>
      </c>
      <c r="J632" s="42" t="s">
        <v>4944</v>
      </c>
      <c r="K632" s="42" t="s">
        <v>4945</v>
      </c>
      <c r="L632" s="159" t="s">
        <v>2198</v>
      </c>
      <c r="M632" s="159" t="s">
        <v>4946</v>
      </c>
      <c r="N632" s="161"/>
      <c r="O632" s="161"/>
      <c r="P632" s="161"/>
    </row>
    <row r="633" customFormat="false" ht="27" hidden="false" customHeight="true" outlineLevel="0" collapsed="false">
      <c r="A633" s="159" t="s">
        <v>4947</v>
      </c>
      <c r="B633" s="160" t="s">
        <v>4948</v>
      </c>
      <c r="C633" s="42" t="s">
        <v>1742</v>
      </c>
      <c r="D633" s="159" t="s">
        <v>2584</v>
      </c>
      <c r="E633" s="159" t="s">
        <v>2126</v>
      </c>
      <c r="F633" s="42" t="s">
        <v>2585</v>
      </c>
      <c r="G633" s="159" t="s">
        <v>1842</v>
      </c>
      <c r="H633" s="159" t="s">
        <v>1654</v>
      </c>
      <c r="I633" s="159" t="s">
        <v>1808</v>
      </c>
      <c r="J633" s="42" t="s">
        <v>4949</v>
      </c>
      <c r="K633" s="42" t="s">
        <v>4950</v>
      </c>
      <c r="L633" s="159" t="s">
        <v>2129</v>
      </c>
      <c r="M633" s="159" t="s">
        <v>4951</v>
      </c>
      <c r="N633" s="161"/>
      <c r="O633" s="161"/>
      <c r="P633" s="161"/>
    </row>
    <row r="634" customFormat="false" ht="39" hidden="false" customHeight="true" outlineLevel="0" collapsed="false">
      <c r="A634" s="159" t="s">
        <v>4952</v>
      </c>
      <c r="B634" s="160" t="s">
        <v>4953</v>
      </c>
      <c r="C634" s="42" t="s">
        <v>1742</v>
      </c>
      <c r="D634" s="159" t="s">
        <v>2584</v>
      </c>
      <c r="E634" s="159" t="s">
        <v>2905</v>
      </c>
      <c r="F634" s="42" t="s">
        <v>2585</v>
      </c>
      <c r="G634" s="159" t="s">
        <v>1842</v>
      </c>
      <c r="H634" s="159" t="s">
        <v>2171</v>
      </c>
      <c r="I634" s="159" t="s">
        <v>1788</v>
      </c>
      <c r="J634" s="42" t="s">
        <v>4954</v>
      </c>
      <c r="K634" s="42" t="s">
        <v>4955</v>
      </c>
      <c r="L634" s="159" t="s">
        <v>2907</v>
      </c>
      <c r="M634" s="159" t="s">
        <v>4956</v>
      </c>
      <c r="N634" s="161"/>
      <c r="O634" s="161"/>
      <c r="P634" s="161"/>
    </row>
    <row r="635" customFormat="false" ht="27" hidden="false" customHeight="true" outlineLevel="0" collapsed="false">
      <c r="A635" s="159" t="s">
        <v>4957</v>
      </c>
      <c r="B635" s="160" t="s">
        <v>4958</v>
      </c>
      <c r="C635" s="42" t="s">
        <v>1742</v>
      </c>
      <c r="D635" s="159" t="s">
        <v>2584</v>
      </c>
      <c r="E635" s="159" t="s">
        <v>2195</v>
      </c>
      <c r="F635" s="42" t="s">
        <v>2585</v>
      </c>
      <c r="G635" s="159" t="s">
        <v>1796</v>
      </c>
      <c r="H635" s="159" t="s">
        <v>2171</v>
      </c>
      <c r="I635" s="159" t="s">
        <v>1788</v>
      </c>
      <c r="J635" s="42" t="s">
        <v>4959</v>
      </c>
      <c r="K635" s="42" t="s">
        <v>4960</v>
      </c>
      <c r="L635" s="159" t="s">
        <v>2198</v>
      </c>
      <c r="M635" s="159" t="s">
        <v>4961</v>
      </c>
      <c r="N635" s="161"/>
      <c r="O635" s="161"/>
      <c r="P635" s="161"/>
    </row>
    <row r="636" customFormat="false" ht="27" hidden="false" customHeight="true" outlineLevel="0" collapsed="false">
      <c r="A636" s="159" t="s">
        <v>4962</v>
      </c>
      <c r="B636" s="160" t="s">
        <v>4963</v>
      </c>
      <c r="C636" s="42" t="s">
        <v>1742</v>
      </c>
      <c r="D636" s="159" t="s">
        <v>2584</v>
      </c>
      <c r="E636" s="159" t="s">
        <v>2767</v>
      </c>
      <c r="F636" s="42" t="s">
        <v>2585</v>
      </c>
      <c r="G636" s="159" t="s">
        <v>1796</v>
      </c>
      <c r="H636" s="159" t="s">
        <v>1654</v>
      </c>
      <c r="I636" s="159" t="s">
        <v>1808</v>
      </c>
      <c r="J636" s="42" t="s">
        <v>4964</v>
      </c>
      <c r="K636" s="42" t="s">
        <v>4965</v>
      </c>
      <c r="L636" s="159" t="s">
        <v>2129</v>
      </c>
      <c r="M636" s="159" t="s">
        <v>4966</v>
      </c>
      <c r="N636" s="161"/>
      <c r="O636" s="161"/>
      <c r="P636" s="161"/>
    </row>
    <row r="637" customFormat="false" ht="27" hidden="false" customHeight="true" outlineLevel="0" collapsed="false">
      <c r="A637" s="159" t="s">
        <v>4967</v>
      </c>
      <c r="B637" s="160" t="s">
        <v>4968</v>
      </c>
      <c r="C637" s="42" t="s">
        <v>1742</v>
      </c>
      <c r="D637" s="159" t="s">
        <v>2584</v>
      </c>
      <c r="E637" s="159" t="s">
        <v>2126</v>
      </c>
      <c r="F637" s="42" t="s">
        <v>2585</v>
      </c>
      <c r="G637" s="159" t="s">
        <v>1842</v>
      </c>
      <c r="H637" s="159" t="s">
        <v>1654</v>
      </c>
      <c r="I637" s="159" t="s">
        <v>1808</v>
      </c>
      <c r="J637" s="42" t="s">
        <v>4969</v>
      </c>
      <c r="K637" s="42" t="s">
        <v>4970</v>
      </c>
      <c r="L637" s="159" t="s">
        <v>2129</v>
      </c>
      <c r="M637" s="159" t="s">
        <v>4971</v>
      </c>
      <c r="N637" s="161"/>
      <c r="O637" s="161"/>
      <c r="P637" s="161"/>
    </row>
    <row r="638" customFormat="false" ht="51" hidden="false" customHeight="true" outlineLevel="0" collapsed="false">
      <c r="A638" s="159" t="s">
        <v>4972</v>
      </c>
      <c r="B638" s="160" t="s">
        <v>4973</v>
      </c>
      <c r="C638" s="42" t="s">
        <v>1742</v>
      </c>
      <c r="D638" s="159" t="s">
        <v>2584</v>
      </c>
      <c r="E638" s="159" t="s">
        <v>2905</v>
      </c>
      <c r="F638" s="42" t="s">
        <v>2585</v>
      </c>
      <c r="G638" s="159" t="s">
        <v>1842</v>
      </c>
      <c r="H638" s="159" t="s">
        <v>2171</v>
      </c>
      <c r="I638" s="159" t="s">
        <v>1788</v>
      </c>
      <c r="J638" s="42" t="s">
        <v>4974</v>
      </c>
      <c r="K638" s="42" t="s">
        <v>4975</v>
      </c>
      <c r="L638" s="159" t="s">
        <v>2907</v>
      </c>
      <c r="M638" s="159" t="s">
        <v>4976</v>
      </c>
      <c r="N638" s="161"/>
      <c r="O638" s="161"/>
      <c r="P638" s="161"/>
    </row>
    <row r="639" customFormat="false" ht="39" hidden="false" customHeight="true" outlineLevel="0" collapsed="false">
      <c r="A639" s="159" t="s">
        <v>4977</v>
      </c>
      <c r="B639" s="160" t="s">
        <v>4978</v>
      </c>
      <c r="C639" s="42" t="s">
        <v>1742</v>
      </c>
      <c r="D639" s="159" t="s">
        <v>2584</v>
      </c>
      <c r="E639" s="159" t="s">
        <v>2126</v>
      </c>
      <c r="F639" s="42" t="s">
        <v>2585</v>
      </c>
      <c r="G639" s="159" t="s">
        <v>1842</v>
      </c>
      <c r="H639" s="159" t="s">
        <v>1654</v>
      </c>
      <c r="I639" s="159" t="s">
        <v>1808</v>
      </c>
      <c r="J639" s="42" t="s">
        <v>4979</v>
      </c>
      <c r="K639" s="42" t="s">
        <v>4980</v>
      </c>
      <c r="L639" s="159" t="s">
        <v>2129</v>
      </c>
      <c r="M639" s="159" t="s">
        <v>4981</v>
      </c>
      <c r="N639" s="161"/>
      <c r="O639" s="161"/>
      <c r="P639" s="161"/>
    </row>
    <row r="640" customFormat="false" ht="51" hidden="false" customHeight="true" outlineLevel="0" collapsed="false">
      <c r="A640" s="159" t="s">
        <v>4982</v>
      </c>
      <c r="B640" s="160" t="s">
        <v>4983</v>
      </c>
      <c r="C640" s="42" t="s">
        <v>1742</v>
      </c>
      <c r="D640" s="159" t="s">
        <v>2584</v>
      </c>
      <c r="E640" s="159" t="s">
        <v>2126</v>
      </c>
      <c r="F640" s="42" t="s">
        <v>2585</v>
      </c>
      <c r="G640" s="159" t="s">
        <v>1842</v>
      </c>
      <c r="H640" s="159" t="s">
        <v>1654</v>
      </c>
      <c r="I640" s="159" t="s">
        <v>1808</v>
      </c>
      <c r="J640" s="42" t="s">
        <v>4984</v>
      </c>
      <c r="K640" s="42" t="s">
        <v>4985</v>
      </c>
      <c r="L640" s="159" t="s">
        <v>2129</v>
      </c>
      <c r="M640" s="159" t="s">
        <v>4986</v>
      </c>
      <c r="N640" s="161"/>
      <c r="O640" s="161"/>
      <c r="P640" s="161"/>
    </row>
    <row r="641" customFormat="false" ht="39" hidden="false" customHeight="true" outlineLevel="0" collapsed="false">
      <c r="A641" s="159" t="s">
        <v>4987</v>
      </c>
      <c r="B641" s="160" t="s">
        <v>4988</v>
      </c>
      <c r="C641" s="42" t="s">
        <v>1742</v>
      </c>
      <c r="D641" s="159" t="s">
        <v>2584</v>
      </c>
      <c r="E641" s="159" t="s">
        <v>2905</v>
      </c>
      <c r="F641" s="42" t="s">
        <v>2585</v>
      </c>
      <c r="G641" s="159" t="s">
        <v>1842</v>
      </c>
      <c r="H641" s="159" t="s">
        <v>2171</v>
      </c>
      <c r="I641" s="159" t="s">
        <v>1788</v>
      </c>
      <c r="J641" s="42" t="s">
        <v>4989</v>
      </c>
      <c r="K641" s="42" t="s">
        <v>4990</v>
      </c>
      <c r="L641" s="159" t="s">
        <v>2907</v>
      </c>
      <c r="M641" s="159" t="s">
        <v>4991</v>
      </c>
      <c r="N641" s="161"/>
      <c r="O641" s="161"/>
      <c r="P641" s="161"/>
    </row>
    <row r="642" customFormat="false" ht="27" hidden="false" customHeight="true" outlineLevel="0" collapsed="false">
      <c r="A642" s="159" t="s">
        <v>4992</v>
      </c>
      <c r="B642" s="160" t="s">
        <v>4993</v>
      </c>
      <c r="C642" s="42" t="s">
        <v>1742</v>
      </c>
      <c r="D642" s="159" t="s">
        <v>2584</v>
      </c>
      <c r="E642" s="159" t="s">
        <v>2126</v>
      </c>
      <c r="F642" s="42" t="s">
        <v>2585</v>
      </c>
      <c r="G642" s="159" t="s">
        <v>1842</v>
      </c>
      <c r="H642" s="159" t="s">
        <v>1654</v>
      </c>
      <c r="I642" s="159" t="s">
        <v>1808</v>
      </c>
      <c r="J642" s="42" t="s">
        <v>4994</v>
      </c>
      <c r="K642" s="42" t="s">
        <v>4995</v>
      </c>
      <c r="L642" s="159" t="s">
        <v>2129</v>
      </c>
      <c r="M642" s="159" t="s">
        <v>4996</v>
      </c>
      <c r="N642" s="161"/>
      <c r="O642" s="161"/>
      <c r="P642" s="161"/>
    </row>
    <row r="643" customFormat="false" ht="39" hidden="false" customHeight="true" outlineLevel="0" collapsed="false">
      <c r="A643" s="159" t="s">
        <v>4997</v>
      </c>
      <c r="B643" s="160" t="s">
        <v>4998</v>
      </c>
      <c r="C643" s="42" t="s">
        <v>1742</v>
      </c>
      <c r="D643" s="159" t="s">
        <v>2584</v>
      </c>
      <c r="E643" s="159" t="s">
        <v>2126</v>
      </c>
      <c r="F643" s="42" t="s">
        <v>2585</v>
      </c>
      <c r="G643" s="159" t="s">
        <v>1842</v>
      </c>
      <c r="H643" s="159" t="s">
        <v>1654</v>
      </c>
      <c r="I643" s="159" t="s">
        <v>1808</v>
      </c>
      <c r="J643" s="42" t="s">
        <v>4999</v>
      </c>
      <c r="K643" s="42" t="s">
        <v>5000</v>
      </c>
      <c r="L643" s="159" t="s">
        <v>2129</v>
      </c>
      <c r="M643" s="159" t="s">
        <v>5001</v>
      </c>
      <c r="N643" s="161"/>
      <c r="O643" s="161"/>
      <c r="P643" s="161"/>
    </row>
    <row r="644" customFormat="false" ht="51" hidden="false" customHeight="true" outlineLevel="0" collapsed="false">
      <c r="A644" s="159" t="s">
        <v>5002</v>
      </c>
      <c r="B644" s="160" t="s">
        <v>5003</v>
      </c>
      <c r="C644" s="42" t="s">
        <v>1742</v>
      </c>
      <c r="D644" s="159" t="s">
        <v>2584</v>
      </c>
      <c r="E644" s="159" t="s">
        <v>2905</v>
      </c>
      <c r="F644" s="42" t="s">
        <v>2585</v>
      </c>
      <c r="G644" s="159" t="s">
        <v>1842</v>
      </c>
      <c r="H644" s="159" t="s">
        <v>2171</v>
      </c>
      <c r="I644" s="159" t="s">
        <v>1788</v>
      </c>
      <c r="J644" s="42" t="s">
        <v>5004</v>
      </c>
      <c r="K644" s="42" t="s">
        <v>5005</v>
      </c>
      <c r="L644" s="159" t="s">
        <v>2907</v>
      </c>
      <c r="M644" s="159" t="s">
        <v>5006</v>
      </c>
      <c r="N644" s="161"/>
      <c r="O644" s="161"/>
      <c r="P644" s="161"/>
    </row>
    <row r="645" customFormat="false" ht="51" hidden="false" customHeight="true" outlineLevel="0" collapsed="false">
      <c r="A645" s="159" t="s">
        <v>5007</v>
      </c>
      <c r="B645" s="160" t="s">
        <v>5008</v>
      </c>
      <c r="C645" s="42" t="s">
        <v>1742</v>
      </c>
      <c r="D645" s="159" t="s">
        <v>2584</v>
      </c>
      <c r="E645" s="159" t="s">
        <v>2195</v>
      </c>
      <c r="F645" s="42" t="s">
        <v>2585</v>
      </c>
      <c r="G645" s="159" t="s">
        <v>1796</v>
      </c>
      <c r="H645" s="159" t="s">
        <v>2171</v>
      </c>
      <c r="I645" s="159" t="s">
        <v>1788</v>
      </c>
      <c r="J645" s="42" t="s">
        <v>5009</v>
      </c>
      <c r="K645" s="42" t="s">
        <v>5010</v>
      </c>
      <c r="L645" s="159" t="s">
        <v>2198</v>
      </c>
      <c r="M645" s="159" t="s">
        <v>5011</v>
      </c>
      <c r="N645" s="161"/>
      <c r="O645" s="161"/>
      <c r="P645" s="161"/>
    </row>
    <row r="646" customFormat="false" ht="39" hidden="false" customHeight="true" outlineLevel="0" collapsed="false">
      <c r="A646" s="159" t="s">
        <v>5012</v>
      </c>
      <c r="B646" s="160" t="s">
        <v>5013</v>
      </c>
      <c r="C646" s="42" t="s">
        <v>1742</v>
      </c>
      <c r="D646" s="159" t="s">
        <v>2584</v>
      </c>
      <c r="E646" s="159" t="s">
        <v>2767</v>
      </c>
      <c r="F646" s="42" t="s">
        <v>2585</v>
      </c>
      <c r="G646" s="159" t="s">
        <v>1796</v>
      </c>
      <c r="H646" s="159" t="s">
        <v>1654</v>
      </c>
      <c r="I646" s="159" t="s">
        <v>1808</v>
      </c>
      <c r="J646" s="42" t="s">
        <v>5014</v>
      </c>
      <c r="K646" s="42" t="s">
        <v>5015</v>
      </c>
      <c r="L646" s="159" t="s">
        <v>2129</v>
      </c>
      <c r="M646" s="159" t="s">
        <v>5016</v>
      </c>
      <c r="N646" s="161"/>
      <c r="O646" s="161"/>
      <c r="P646" s="161"/>
    </row>
    <row r="647" customFormat="false" ht="39" hidden="false" customHeight="true" outlineLevel="0" collapsed="false">
      <c r="A647" s="159" t="s">
        <v>5017</v>
      </c>
      <c r="B647" s="160" t="s">
        <v>5018</v>
      </c>
      <c r="C647" s="42" t="s">
        <v>1742</v>
      </c>
      <c r="D647" s="159" t="s">
        <v>2584</v>
      </c>
      <c r="E647" s="159" t="s">
        <v>2126</v>
      </c>
      <c r="F647" s="42" t="s">
        <v>2585</v>
      </c>
      <c r="G647" s="159" t="s">
        <v>1842</v>
      </c>
      <c r="H647" s="159" t="s">
        <v>1654</v>
      </c>
      <c r="I647" s="159" t="s">
        <v>1808</v>
      </c>
      <c r="J647" s="42" t="s">
        <v>5019</v>
      </c>
      <c r="K647" s="42" t="s">
        <v>5020</v>
      </c>
      <c r="L647" s="159" t="s">
        <v>2129</v>
      </c>
      <c r="M647" s="159" t="s">
        <v>5021</v>
      </c>
      <c r="N647" s="161"/>
      <c r="O647" s="161"/>
      <c r="P647" s="161"/>
    </row>
    <row r="648" customFormat="false" ht="51" hidden="false" customHeight="true" outlineLevel="0" collapsed="false">
      <c r="A648" s="159" t="s">
        <v>5022</v>
      </c>
      <c r="B648" s="160" t="s">
        <v>5023</v>
      </c>
      <c r="C648" s="42" t="s">
        <v>1742</v>
      </c>
      <c r="D648" s="159" t="s">
        <v>2584</v>
      </c>
      <c r="E648" s="159" t="s">
        <v>2905</v>
      </c>
      <c r="F648" s="42" t="s">
        <v>2585</v>
      </c>
      <c r="G648" s="159" t="s">
        <v>1842</v>
      </c>
      <c r="H648" s="159" t="s">
        <v>2171</v>
      </c>
      <c r="I648" s="159" t="s">
        <v>1788</v>
      </c>
      <c r="J648" s="42" t="s">
        <v>5024</v>
      </c>
      <c r="K648" s="42" t="s">
        <v>5025</v>
      </c>
      <c r="L648" s="159" t="s">
        <v>2907</v>
      </c>
      <c r="M648" s="159" t="s">
        <v>5026</v>
      </c>
      <c r="N648" s="161"/>
      <c r="O648" s="161"/>
      <c r="P648" s="161"/>
    </row>
    <row r="649" customFormat="false" ht="39" hidden="false" customHeight="true" outlineLevel="0" collapsed="false">
      <c r="A649" s="159" t="s">
        <v>5027</v>
      </c>
      <c r="B649" s="160" t="s">
        <v>5028</v>
      </c>
      <c r="C649" s="42" t="s">
        <v>1742</v>
      </c>
      <c r="D649" s="159" t="s">
        <v>2584</v>
      </c>
      <c r="E649" s="159" t="s">
        <v>2767</v>
      </c>
      <c r="F649" s="42" t="s">
        <v>2585</v>
      </c>
      <c r="G649" s="159" t="s">
        <v>1796</v>
      </c>
      <c r="H649" s="159" t="s">
        <v>1654</v>
      </c>
      <c r="I649" s="159" t="s">
        <v>1788</v>
      </c>
      <c r="J649" s="42" t="s">
        <v>5029</v>
      </c>
      <c r="K649" s="42" t="s">
        <v>5030</v>
      </c>
      <c r="L649" s="159" t="s">
        <v>2129</v>
      </c>
      <c r="M649" s="159" t="s">
        <v>5031</v>
      </c>
      <c r="N649" s="161"/>
      <c r="O649" s="161"/>
      <c r="P649" s="161"/>
    </row>
    <row r="650" customFormat="false" ht="27" hidden="false" customHeight="true" outlineLevel="0" collapsed="false">
      <c r="A650" s="159" t="s">
        <v>5032</v>
      </c>
      <c r="B650" s="160" t="s">
        <v>5033</v>
      </c>
      <c r="C650" s="42" t="s">
        <v>1742</v>
      </c>
      <c r="D650" s="159" t="s">
        <v>2584</v>
      </c>
      <c r="E650" s="159" t="s">
        <v>2195</v>
      </c>
      <c r="F650" s="42" t="s">
        <v>2585</v>
      </c>
      <c r="G650" s="159" t="s">
        <v>1796</v>
      </c>
      <c r="H650" s="159" t="s">
        <v>2171</v>
      </c>
      <c r="I650" s="159" t="s">
        <v>1808</v>
      </c>
      <c r="J650" s="42" t="s">
        <v>5034</v>
      </c>
      <c r="K650" s="42" t="s">
        <v>5035</v>
      </c>
      <c r="L650" s="159" t="s">
        <v>2198</v>
      </c>
      <c r="M650" s="159" t="s">
        <v>5036</v>
      </c>
      <c r="N650" s="161"/>
      <c r="O650" s="161"/>
      <c r="P650" s="161"/>
    </row>
    <row r="651" customFormat="false" ht="27" hidden="false" customHeight="true" outlineLevel="0" collapsed="false">
      <c r="A651" s="159" t="s">
        <v>5037</v>
      </c>
      <c r="B651" s="160" t="s">
        <v>5038</v>
      </c>
      <c r="C651" s="42" t="s">
        <v>1742</v>
      </c>
      <c r="D651" s="159" t="s">
        <v>2584</v>
      </c>
      <c r="E651" s="159" t="s">
        <v>2126</v>
      </c>
      <c r="F651" s="42" t="s">
        <v>2585</v>
      </c>
      <c r="G651" s="159" t="s">
        <v>1842</v>
      </c>
      <c r="H651" s="159" t="s">
        <v>1654</v>
      </c>
      <c r="I651" s="159" t="s">
        <v>1808</v>
      </c>
      <c r="J651" s="42" t="s">
        <v>5039</v>
      </c>
      <c r="K651" s="42" t="s">
        <v>5040</v>
      </c>
      <c r="L651" s="159" t="s">
        <v>2129</v>
      </c>
      <c r="M651" s="159" t="s">
        <v>5041</v>
      </c>
      <c r="N651" s="161"/>
      <c r="O651" s="161"/>
      <c r="P651" s="161"/>
    </row>
    <row r="652" customFormat="false" ht="39" hidden="false" customHeight="true" outlineLevel="0" collapsed="false">
      <c r="A652" s="159" t="s">
        <v>5042</v>
      </c>
      <c r="B652" s="160" t="s">
        <v>5043</v>
      </c>
      <c r="C652" s="42" t="s">
        <v>1742</v>
      </c>
      <c r="D652" s="159" t="s">
        <v>2584</v>
      </c>
      <c r="E652" s="159" t="s">
        <v>2905</v>
      </c>
      <c r="F652" s="42" t="s">
        <v>2585</v>
      </c>
      <c r="G652" s="159" t="s">
        <v>1842</v>
      </c>
      <c r="H652" s="159" t="s">
        <v>2171</v>
      </c>
      <c r="I652" s="159" t="s">
        <v>1788</v>
      </c>
      <c r="J652" s="42" t="s">
        <v>5044</v>
      </c>
      <c r="K652" s="42" t="s">
        <v>5045</v>
      </c>
      <c r="L652" s="159" t="s">
        <v>2907</v>
      </c>
      <c r="M652" s="159" t="s">
        <v>5046</v>
      </c>
      <c r="N652" s="161"/>
      <c r="O652" s="161"/>
      <c r="P652" s="161"/>
    </row>
    <row r="653" customFormat="false" ht="27" hidden="false" customHeight="true" outlineLevel="0" collapsed="false">
      <c r="A653" s="159" t="s">
        <v>5047</v>
      </c>
      <c r="B653" s="160" t="s">
        <v>5048</v>
      </c>
      <c r="C653" s="42" t="s">
        <v>1742</v>
      </c>
      <c r="D653" s="159" t="s">
        <v>2584</v>
      </c>
      <c r="E653" s="159" t="s">
        <v>2126</v>
      </c>
      <c r="F653" s="42" t="s">
        <v>2585</v>
      </c>
      <c r="G653" s="159" t="s">
        <v>1842</v>
      </c>
      <c r="H653" s="159" t="s">
        <v>1654</v>
      </c>
      <c r="I653" s="159" t="s">
        <v>1808</v>
      </c>
      <c r="J653" s="42" t="s">
        <v>5049</v>
      </c>
      <c r="K653" s="42" t="s">
        <v>5050</v>
      </c>
      <c r="L653" s="159" t="s">
        <v>2129</v>
      </c>
      <c r="M653" s="159" t="s">
        <v>5051</v>
      </c>
      <c r="N653" s="161"/>
      <c r="O653" s="161"/>
      <c r="P653" s="161"/>
    </row>
    <row r="654" customFormat="false" ht="27" hidden="false" customHeight="true" outlineLevel="0" collapsed="false">
      <c r="A654" s="159" t="s">
        <v>5052</v>
      </c>
      <c r="B654" s="160" t="s">
        <v>5053</v>
      </c>
      <c r="C654" s="42" t="s">
        <v>1742</v>
      </c>
      <c r="D654" s="159" t="s">
        <v>2584</v>
      </c>
      <c r="E654" s="159" t="s">
        <v>2126</v>
      </c>
      <c r="F654" s="42" t="s">
        <v>2585</v>
      </c>
      <c r="G654" s="159" t="s">
        <v>1842</v>
      </c>
      <c r="H654" s="159" t="s">
        <v>1654</v>
      </c>
      <c r="I654" s="159" t="s">
        <v>1808</v>
      </c>
      <c r="J654" s="42" t="s">
        <v>5054</v>
      </c>
      <c r="K654" s="42" t="s">
        <v>5055</v>
      </c>
      <c r="L654" s="159" t="s">
        <v>2129</v>
      </c>
      <c r="M654" s="159" t="s">
        <v>5056</v>
      </c>
      <c r="N654" s="161"/>
      <c r="O654" s="161"/>
      <c r="P654" s="161"/>
    </row>
    <row r="655" customFormat="false" ht="51" hidden="false" customHeight="true" outlineLevel="0" collapsed="false">
      <c r="A655" s="159" t="s">
        <v>5057</v>
      </c>
      <c r="B655" s="160" t="s">
        <v>5058</v>
      </c>
      <c r="C655" s="42" t="s">
        <v>1742</v>
      </c>
      <c r="D655" s="159" t="s">
        <v>2584</v>
      </c>
      <c r="E655" s="159" t="s">
        <v>2905</v>
      </c>
      <c r="F655" s="42" t="s">
        <v>2585</v>
      </c>
      <c r="G655" s="159" t="s">
        <v>1842</v>
      </c>
      <c r="H655" s="159" t="s">
        <v>2171</v>
      </c>
      <c r="I655" s="159" t="s">
        <v>1788</v>
      </c>
      <c r="J655" s="42" t="s">
        <v>5059</v>
      </c>
      <c r="K655" s="42" t="s">
        <v>5060</v>
      </c>
      <c r="L655" s="159" t="s">
        <v>2907</v>
      </c>
      <c r="M655" s="159" t="s">
        <v>5061</v>
      </c>
      <c r="N655" s="161"/>
      <c r="O655" s="161"/>
      <c r="P655" s="161"/>
    </row>
    <row r="656" customFormat="false" ht="27" hidden="false" customHeight="true" outlineLevel="0" collapsed="false">
      <c r="A656" s="159" t="s">
        <v>5062</v>
      </c>
      <c r="B656" s="160" t="s">
        <v>5063</v>
      </c>
      <c r="C656" s="42" t="s">
        <v>1742</v>
      </c>
      <c r="D656" s="159" t="s">
        <v>2584</v>
      </c>
      <c r="E656" s="159" t="s">
        <v>2126</v>
      </c>
      <c r="F656" s="42" t="s">
        <v>2585</v>
      </c>
      <c r="G656" s="159" t="s">
        <v>1842</v>
      </c>
      <c r="H656" s="159" t="s">
        <v>1654</v>
      </c>
      <c r="I656" s="159" t="s">
        <v>1808</v>
      </c>
      <c r="J656" s="42" t="s">
        <v>5064</v>
      </c>
      <c r="K656" s="42" t="s">
        <v>5065</v>
      </c>
      <c r="L656" s="159" t="s">
        <v>2129</v>
      </c>
      <c r="M656" s="159" t="s">
        <v>5066</v>
      </c>
      <c r="N656" s="161"/>
      <c r="O656" s="161"/>
      <c r="P656" s="161"/>
    </row>
    <row r="657" customFormat="false" ht="39" hidden="false" customHeight="true" outlineLevel="0" collapsed="false">
      <c r="A657" s="159" t="s">
        <v>5067</v>
      </c>
      <c r="B657" s="160" t="s">
        <v>5068</v>
      </c>
      <c r="C657" s="42" t="s">
        <v>1742</v>
      </c>
      <c r="D657" s="159" t="s">
        <v>2584</v>
      </c>
      <c r="E657" s="159" t="s">
        <v>2126</v>
      </c>
      <c r="F657" s="42" t="s">
        <v>2585</v>
      </c>
      <c r="G657" s="159" t="s">
        <v>1842</v>
      </c>
      <c r="H657" s="159" t="s">
        <v>1654</v>
      </c>
      <c r="I657" s="159" t="s">
        <v>1808</v>
      </c>
      <c r="J657" s="42" t="s">
        <v>5069</v>
      </c>
      <c r="K657" s="42" t="s">
        <v>5070</v>
      </c>
      <c r="L657" s="159" t="s">
        <v>2129</v>
      </c>
      <c r="M657" s="159" t="s">
        <v>5071</v>
      </c>
      <c r="N657" s="161"/>
      <c r="O657" s="161"/>
      <c r="P657" s="161"/>
    </row>
    <row r="658" customFormat="false" ht="51" hidden="false" customHeight="true" outlineLevel="0" collapsed="false">
      <c r="A658" s="159" t="s">
        <v>5072</v>
      </c>
      <c r="B658" s="160" t="s">
        <v>5073</v>
      </c>
      <c r="C658" s="42" t="s">
        <v>1742</v>
      </c>
      <c r="D658" s="159" t="s">
        <v>2584</v>
      </c>
      <c r="E658" s="159" t="s">
        <v>2905</v>
      </c>
      <c r="F658" s="42" t="s">
        <v>2585</v>
      </c>
      <c r="G658" s="159" t="s">
        <v>1842</v>
      </c>
      <c r="H658" s="159" t="s">
        <v>2171</v>
      </c>
      <c r="I658" s="159" t="s">
        <v>1788</v>
      </c>
      <c r="J658" s="42" t="s">
        <v>5074</v>
      </c>
      <c r="K658" s="42" t="s">
        <v>5075</v>
      </c>
      <c r="L658" s="159" t="s">
        <v>2907</v>
      </c>
      <c r="M658" s="159" t="s">
        <v>5076</v>
      </c>
      <c r="N658" s="161"/>
      <c r="O658" s="161"/>
      <c r="P658" s="161"/>
    </row>
    <row r="659" customFormat="false" ht="27" hidden="false" customHeight="true" outlineLevel="0" collapsed="false">
      <c r="A659" s="159" t="s">
        <v>5077</v>
      </c>
      <c r="B659" s="160" t="s">
        <v>5078</v>
      </c>
      <c r="C659" s="42" t="s">
        <v>1742</v>
      </c>
      <c r="D659" s="159" t="s">
        <v>2584</v>
      </c>
      <c r="E659" s="159" t="s">
        <v>2126</v>
      </c>
      <c r="F659" s="42" t="s">
        <v>2585</v>
      </c>
      <c r="G659" s="159" t="s">
        <v>1842</v>
      </c>
      <c r="H659" s="159" t="s">
        <v>1654</v>
      </c>
      <c r="I659" s="159" t="s">
        <v>1808</v>
      </c>
      <c r="J659" s="42" t="s">
        <v>5079</v>
      </c>
      <c r="K659" s="42" t="s">
        <v>5080</v>
      </c>
      <c r="L659" s="159" t="s">
        <v>2129</v>
      </c>
      <c r="M659" s="159" t="s">
        <v>5081</v>
      </c>
      <c r="N659" s="161"/>
      <c r="O659" s="161"/>
      <c r="P659" s="161"/>
    </row>
    <row r="660" customFormat="false" ht="39" hidden="false" customHeight="true" outlineLevel="0" collapsed="false">
      <c r="A660" s="159" t="s">
        <v>5082</v>
      </c>
      <c r="B660" s="160" t="s">
        <v>5083</v>
      </c>
      <c r="C660" s="42" t="s">
        <v>1742</v>
      </c>
      <c r="D660" s="159" t="s">
        <v>2584</v>
      </c>
      <c r="E660" s="159" t="s">
        <v>2126</v>
      </c>
      <c r="F660" s="42" t="s">
        <v>2585</v>
      </c>
      <c r="G660" s="159" t="s">
        <v>1842</v>
      </c>
      <c r="H660" s="159" t="s">
        <v>1654</v>
      </c>
      <c r="I660" s="159" t="s">
        <v>1808</v>
      </c>
      <c r="J660" s="42" t="s">
        <v>5084</v>
      </c>
      <c r="K660" s="42" t="s">
        <v>5085</v>
      </c>
      <c r="L660" s="159" t="s">
        <v>2129</v>
      </c>
      <c r="M660" s="159" t="s">
        <v>5086</v>
      </c>
      <c r="N660" s="161"/>
      <c r="O660" s="161"/>
      <c r="P660" s="161"/>
    </row>
    <row r="661" customFormat="false" ht="51" hidden="false" customHeight="true" outlineLevel="0" collapsed="false">
      <c r="A661" s="159" t="s">
        <v>5087</v>
      </c>
      <c r="B661" s="160" t="s">
        <v>5088</v>
      </c>
      <c r="C661" s="42" t="s">
        <v>1742</v>
      </c>
      <c r="D661" s="159" t="s">
        <v>2584</v>
      </c>
      <c r="E661" s="159" t="s">
        <v>2905</v>
      </c>
      <c r="F661" s="42" t="s">
        <v>2585</v>
      </c>
      <c r="G661" s="159" t="s">
        <v>1842</v>
      </c>
      <c r="H661" s="159" t="s">
        <v>2171</v>
      </c>
      <c r="I661" s="159" t="s">
        <v>1788</v>
      </c>
      <c r="J661" s="42" t="s">
        <v>5089</v>
      </c>
      <c r="K661" s="42" t="s">
        <v>5090</v>
      </c>
      <c r="L661" s="159" t="s">
        <v>2907</v>
      </c>
      <c r="M661" s="159" t="s">
        <v>5091</v>
      </c>
      <c r="N661" s="161"/>
      <c r="O661" s="161"/>
      <c r="P661" s="161"/>
    </row>
    <row r="662" customFormat="false" ht="27" hidden="false" customHeight="true" outlineLevel="0" collapsed="false">
      <c r="A662" s="159" t="s">
        <v>5092</v>
      </c>
      <c r="B662" s="160" t="s">
        <v>5093</v>
      </c>
      <c r="C662" s="42" t="s">
        <v>1742</v>
      </c>
      <c r="D662" s="159" t="s">
        <v>2584</v>
      </c>
      <c r="E662" s="159" t="s">
        <v>2126</v>
      </c>
      <c r="F662" s="42" t="s">
        <v>2585</v>
      </c>
      <c r="G662" s="159" t="s">
        <v>1842</v>
      </c>
      <c r="H662" s="159" t="s">
        <v>1654</v>
      </c>
      <c r="I662" s="159" t="s">
        <v>1808</v>
      </c>
      <c r="J662" s="42" t="s">
        <v>5094</v>
      </c>
      <c r="K662" s="42" t="s">
        <v>5095</v>
      </c>
      <c r="L662" s="159" t="s">
        <v>2129</v>
      </c>
      <c r="M662" s="159" t="s">
        <v>5096</v>
      </c>
      <c r="N662" s="161"/>
      <c r="O662" s="161"/>
      <c r="P662" s="161"/>
    </row>
    <row r="663" customFormat="false" ht="39" hidden="false" customHeight="true" outlineLevel="0" collapsed="false">
      <c r="A663" s="159" t="s">
        <v>5097</v>
      </c>
      <c r="B663" s="160" t="s">
        <v>5098</v>
      </c>
      <c r="C663" s="42" t="s">
        <v>1742</v>
      </c>
      <c r="D663" s="159" t="s">
        <v>2584</v>
      </c>
      <c r="E663" s="159" t="s">
        <v>2126</v>
      </c>
      <c r="F663" s="42" t="s">
        <v>2585</v>
      </c>
      <c r="G663" s="159" t="s">
        <v>1842</v>
      </c>
      <c r="H663" s="159" t="s">
        <v>1654</v>
      </c>
      <c r="I663" s="159" t="s">
        <v>1808</v>
      </c>
      <c r="J663" s="42" t="s">
        <v>5099</v>
      </c>
      <c r="K663" s="42" t="s">
        <v>5100</v>
      </c>
      <c r="L663" s="159" t="s">
        <v>2129</v>
      </c>
      <c r="M663" s="159" t="s">
        <v>5101</v>
      </c>
      <c r="N663" s="161"/>
      <c r="O663" s="161"/>
      <c r="P663" s="161"/>
    </row>
    <row r="664" customFormat="false" ht="39" hidden="false" customHeight="true" outlineLevel="0" collapsed="false">
      <c r="A664" s="159" t="s">
        <v>5102</v>
      </c>
      <c r="B664" s="160" t="s">
        <v>5103</v>
      </c>
      <c r="C664" s="42" t="s">
        <v>1742</v>
      </c>
      <c r="D664" s="159" t="s">
        <v>2584</v>
      </c>
      <c r="E664" s="159" t="s">
        <v>2905</v>
      </c>
      <c r="F664" s="42" t="s">
        <v>2585</v>
      </c>
      <c r="G664" s="159" t="s">
        <v>1842</v>
      </c>
      <c r="H664" s="159" t="s">
        <v>2171</v>
      </c>
      <c r="I664" s="159" t="s">
        <v>1788</v>
      </c>
      <c r="J664" s="42" t="s">
        <v>5104</v>
      </c>
      <c r="K664" s="42" t="s">
        <v>5105</v>
      </c>
      <c r="L664" s="159" t="s">
        <v>2907</v>
      </c>
      <c r="M664" s="159" t="s">
        <v>5106</v>
      </c>
      <c r="N664" s="161"/>
      <c r="O664" s="161"/>
      <c r="P664" s="161"/>
    </row>
    <row r="665" customFormat="false" ht="39" hidden="false" customHeight="true" outlineLevel="0" collapsed="false">
      <c r="A665" s="159" t="s">
        <v>5107</v>
      </c>
      <c r="B665" s="160" t="s">
        <v>5108</v>
      </c>
      <c r="C665" s="42" t="s">
        <v>1742</v>
      </c>
      <c r="D665" s="159" t="s">
        <v>2584</v>
      </c>
      <c r="E665" s="159" t="s">
        <v>2767</v>
      </c>
      <c r="F665" s="42" t="s">
        <v>2585</v>
      </c>
      <c r="G665" s="159" t="s">
        <v>1796</v>
      </c>
      <c r="H665" s="159" t="s">
        <v>1654</v>
      </c>
      <c r="I665" s="159" t="s">
        <v>1788</v>
      </c>
      <c r="J665" s="42" t="s">
        <v>5109</v>
      </c>
      <c r="K665" s="42" t="s">
        <v>5110</v>
      </c>
      <c r="L665" s="159" t="s">
        <v>2129</v>
      </c>
      <c r="M665" s="159" t="s">
        <v>5111</v>
      </c>
      <c r="N665" s="161"/>
      <c r="O665" s="161"/>
      <c r="P665" s="161"/>
    </row>
    <row r="666" customFormat="false" ht="27" hidden="false" customHeight="true" outlineLevel="0" collapsed="false">
      <c r="A666" s="159" t="s">
        <v>5112</v>
      </c>
      <c r="B666" s="160" t="s">
        <v>5113</v>
      </c>
      <c r="C666" s="42" t="s">
        <v>1742</v>
      </c>
      <c r="D666" s="159" t="s">
        <v>2584</v>
      </c>
      <c r="E666" s="159" t="s">
        <v>2195</v>
      </c>
      <c r="F666" s="42" t="s">
        <v>2585</v>
      </c>
      <c r="G666" s="159" t="s">
        <v>1796</v>
      </c>
      <c r="H666" s="159" t="s">
        <v>2171</v>
      </c>
      <c r="I666" s="159" t="s">
        <v>1808</v>
      </c>
      <c r="J666" s="42" t="s">
        <v>5114</v>
      </c>
      <c r="K666" s="42" t="s">
        <v>5115</v>
      </c>
      <c r="L666" s="159" t="s">
        <v>2198</v>
      </c>
      <c r="M666" s="159" t="s">
        <v>5116</v>
      </c>
      <c r="N666" s="161"/>
      <c r="O666" s="161"/>
      <c r="P666" s="161"/>
    </row>
    <row r="667" customFormat="false" ht="27" hidden="false" customHeight="true" outlineLevel="0" collapsed="false">
      <c r="A667" s="159" t="s">
        <v>5117</v>
      </c>
      <c r="B667" s="160" t="s">
        <v>5118</v>
      </c>
      <c r="C667" s="42" t="s">
        <v>1742</v>
      </c>
      <c r="D667" s="159" t="s">
        <v>2584</v>
      </c>
      <c r="E667" s="159" t="s">
        <v>2126</v>
      </c>
      <c r="F667" s="42" t="s">
        <v>2585</v>
      </c>
      <c r="G667" s="159" t="s">
        <v>1842</v>
      </c>
      <c r="H667" s="159" t="s">
        <v>1654</v>
      </c>
      <c r="I667" s="159" t="s">
        <v>1808</v>
      </c>
      <c r="J667" s="42" t="s">
        <v>5119</v>
      </c>
      <c r="K667" s="42" t="s">
        <v>5120</v>
      </c>
      <c r="L667" s="159" t="s">
        <v>2129</v>
      </c>
      <c r="M667" s="159" t="s">
        <v>5121</v>
      </c>
      <c r="N667" s="161"/>
      <c r="O667" s="161"/>
      <c r="P667" s="161"/>
    </row>
    <row r="668" customFormat="false" ht="39" hidden="false" customHeight="true" outlineLevel="0" collapsed="false">
      <c r="A668" s="159" t="s">
        <v>5122</v>
      </c>
      <c r="B668" s="160" t="s">
        <v>5123</v>
      </c>
      <c r="C668" s="42" t="s">
        <v>1742</v>
      </c>
      <c r="D668" s="159" t="s">
        <v>2584</v>
      </c>
      <c r="E668" s="159" t="s">
        <v>2905</v>
      </c>
      <c r="F668" s="42" t="s">
        <v>2585</v>
      </c>
      <c r="G668" s="159" t="s">
        <v>1842</v>
      </c>
      <c r="H668" s="159" t="s">
        <v>2171</v>
      </c>
      <c r="I668" s="159" t="s">
        <v>1788</v>
      </c>
      <c r="J668" s="42" t="s">
        <v>5124</v>
      </c>
      <c r="K668" s="42" t="s">
        <v>5125</v>
      </c>
      <c r="L668" s="159" t="s">
        <v>2907</v>
      </c>
      <c r="M668" s="159" t="s">
        <v>5126</v>
      </c>
      <c r="N668" s="161"/>
      <c r="O668" s="161"/>
      <c r="P668" s="161"/>
    </row>
    <row r="669" customFormat="false" ht="27" hidden="false" customHeight="true" outlineLevel="0" collapsed="false">
      <c r="A669" s="159" t="s">
        <v>5127</v>
      </c>
      <c r="B669" s="160" t="s">
        <v>5128</v>
      </c>
      <c r="C669" s="42" t="s">
        <v>1742</v>
      </c>
      <c r="D669" s="159" t="s">
        <v>2584</v>
      </c>
      <c r="E669" s="159" t="s">
        <v>2767</v>
      </c>
      <c r="F669" s="42" t="s">
        <v>2585</v>
      </c>
      <c r="G669" s="159" t="s">
        <v>1796</v>
      </c>
      <c r="H669" s="159" t="s">
        <v>1654</v>
      </c>
      <c r="I669" s="159" t="s">
        <v>1788</v>
      </c>
      <c r="J669" s="42" t="s">
        <v>5129</v>
      </c>
      <c r="K669" s="42" t="s">
        <v>5130</v>
      </c>
      <c r="L669" s="159" t="s">
        <v>2129</v>
      </c>
      <c r="M669" s="159" t="s">
        <v>5131</v>
      </c>
      <c r="N669" s="161"/>
      <c r="O669" s="161"/>
      <c r="P669" s="161"/>
    </row>
    <row r="670" customFormat="false" ht="27" hidden="false" customHeight="true" outlineLevel="0" collapsed="false">
      <c r="A670" s="159" t="s">
        <v>5132</v>
      </c>
      <c r="B670" s="160" t="s">
        <v>5133</v>
      </c>
      <c r="C670" s="42" t="s">
        <v>1742</v>
      </c>
      <c r="D670" s="159" t="s">
        <v>2584</v>
      </c>
      <c r="E670" s="159" t="s">
        <v>2195</v>
      </c>
      <c r="F670" s="42" t="s">
        <v>2585</v>
      </c>
      <c r="G670" s="159" t="s">
        <v>1796</v>
      </c>
      <c r="H670" s="159" t="s">
        <v>2171</v>
      </c>
      <c r="I670" s="159" t="s">
        <v>1808</v>
      </c>
      <c r="J670" s="42" t="s">
        <v>5134</v>
      </c>
      <c r="K670" s="42" t="s">
        <v>5135</v>
      </c>
      <c r="L670" s="159" t="s">
        <v>2198</v>
      </c>
      <c r="M670" s="159" t="s">
        <v>5136</v>
      </c>
      <c r="N670" s="161"/>
      <c r="O670" s="161"/>
      <c r="P670" s="161"/>
    </row>
    <row r="671" customFormat="false" ht="27" hidden="false" customHeight="true" outlineLevel="0" collapsed="false">
      <c r="A671" s="159" t="s">
        <v>5137</v>
      </c>
      <c r="B671" s="160" t="s">
        <v>5138</v>
      </c>
      <c r="C671" s="42" t="s">
        <v>1742</v>
      </c>
      <c r="D671" s="159" t="s">
        <v>2584</v>
      </c>
      <c r="E671" s="159" t="s">
        <v>2126</v>
      </c>
      <c r="F671" s="42" t="s">
        <v>2585</v>
      </c>
      <c r="G671" s="159" t="s">
        <v>1842</v>
      </c>
      <c r="H671" s="159" t="s">
        <v>1654</v>
      </c>
      <c r="I671" s="159" t="s">
        <v>1808</v>
      </c>
      <c r="J671" s="42" t="s">
        <v>5139</v>
      </c>
      <c r="K671" s="42" t="s">
        <v>5140</v>
      </c>
      <c r="L671" s="159" t="s">
        <v>2129</v>
      </c>
      <c r="M671" s="159" t="s">
        <v>5141</v>
      </c>
      <c r="N671" s="161"/>
      <c r="O671" s="161"/>
      <c r="P671" s="161"/>
    </row>
    <row r="672" customFormat="false" ht="39" hidden="false" customHeight="true" outlineLevel="0" collapsed="false">
      <c r="A672" s="159" t="s">
        <v>5142</v>
      </c>
      <c r="B672" s="160" t="s">
        <v>5143</v>
      </c>
      <c r="C672" s="42" t="s">
        <v>1742</v>
      </c>
      <c r="D672" s="159" t="s">
        <v>2584</v>
      </c>
      <c r="E672" s="159" t="s">
        <v>2905</v>
      </c>
      <c r="F672" s="42" t="s">
        <v>2585</v>
      </c>
      <c r="G672" s="159" t="s">
        <v>1842</v>
      </c>
      <c r="H672" s="159" t="s">
        <v>2171</v>
      </c>
      <c r="I672" s="159" t="s">
        <v>1788</v>
      </c>
      <c r="J672" s="42" t="s">
        <v>5144</v>
      </c>
      <c r="K672" s="42" t="s">
        <v>5145</v>
      </c>
      <c r="L672" s="159" t="s">
        <v>2907</v>
      </c>
      <c r="M672" s="159" t="s">
        <v>5146</v>
      </c>
      <c r="N672" s="161"/>
      <c r="O672" s="161"/>
      <c r="P672" s="161"/>
    </row>
    <row r="673" customFormat="false" ht="39" hidden="false" customHeight="true" outlineLevel="0" collapsed="false">
      <c r="A673" s="159" t="s">
        <v>5147</v>
      </c>
      <c r="B673" s="160" t="s">
        <v>5148</v>
      </c>
      <c r="C673" s="42" t="s">
        <v>1742</v>
      </c>
      <c r="D673" s="159" t="s">
        <v>2584</v>
      </c>
      <c r="E673" s="159" t="s">
        <v>2767</v>
      </c>
      <c r="F673" s="42" t="s">
        <v>2585</v>
      </c>
      <c r="G673" s="159" t="s">
        <v>1796</v>
      </c>
      <c r="H673" s="159" t="s">
        <v>1654</v>
      </c>
      <c r="I673" s="159" t="s">
        <v>1788</v>
      </c>
      <c r="J673" s="42" t="s">
        <v>5149</v>
      </c>
      <c r="K673" s="42" t="s">
        <v>5150</v>
      </c>
      <c r="L673" s="159" t="s">
        <v>2129</v>
      </c>
      <c r="M673" s="159" t="s">
        <v>5151</v>
      </c>
      <c r="N673" s="161"/>
      <c r="O673" s="161"/>
      <c r="P673" s="161"/>
    </row>
    <row r="674" customFormat="false" ht="27" hidden="false" customHeight="true" outlineLevel="0" collapsed="false">
      <c r="A674" s="159" t="s">
        <v>5152</v>
      </c>
      <c r="B674" s="160" t="s">
        <v>5153</v>
      </c>
      <c r="C674" s="42" t="s">
        <v>1742</v>
      </c>
      <c r="D674" s="159" t="s">
        <v>2584</v>
      </c>
      <c r="E674" s="159" t="s">
        <v>2195</v>
      </c>
      <c r="F674" s="42" t="s">
        <v>2585</v>
      </c>
      <c r="G674" s="159" t="s">
        <v>1796</v>
      </c>
      <c r="H674" s="159" t="s">
        <v>2171</v>
      </c>
      <c r="I674" s="159" t="s">
        <v>1808</v>
      </c>
      <c r="J674" s="42" t="s">
        <v>5154</v>
      </c>
      <c r="K674" s="42" t="s">
        <v>5155</v>
      </c>
      <c r="L674" s="159" t="s">
        <v>2198</v>
      </c>
      <c r="M674" s="159" t="s">
        <v>5156</v>
      </c>
      <c r="N674" s="161"/>
      <c r="O674" s="161"/>
      <c r="P674" s="161"/>
    </row>
    <row r="675" customFormat="false" ht="27" hidden="false" customHeight="true" outlineLevel="0" collapsed="false">
      <c r="A675" s="159" t="s">
        <v>5157</v>
      </c>
      <c r="B675" s="160" t="s">
        <v>5158</v>
      </c>
      <c r="C675" s="42" t="s">
        <v>1742</v>
      </c>
      <c r="D675" s="159" t="s">
        <v>2584</v>
      </c>
      <c r="E675" s="159" t="s">
        <v>2126</v>
      </c>
      <c r="F675" s="42" t="s">
        <v>2585</v>
      </c>
      <c r="G675" s="159" t="s">
        <v>1842</v>
      </c>
      <c r="H675" s="159" t="s">
        <v>1654</v>
      </c>
      <c r="I675" s="159" t="s">
        <v>1808</v>
      </c>
      <c r="J675" s="42" t="s">
        <v>5159</v>
      </c>
      <c r="K675" s="42" t="s">
        <v>5160</v>
      </c>
      <c r="L675" s="159" t="s">
        <v>2129</v>
      </c>
      <c r="M675" s="159" t="s">
        <v>5161</v>
      </c>
      <c r="N675" s="161"/>
      <c r="O675" s="161"/>
      <c r="P675" s="161"/>
    </row>
    <row r="676" customFormat="false" ht="39" hidden="false" customHeight="true" outlineLevel="0" collapsed="false">
      <c r="A676" s="159" t="s">
        <v>5162</v>
      </c>
      <c r="B676" s="160" t="s">
        <v>5163</v>
      </c>
      <c r="C676" s="42" t="s">
        <v>1742</v>
      </c>
      <c r="D676" s="159" t="s">
        <v>2584</v>
      </c>
      <c r="E676" s="159" t="s">
        <v>2905</v>
      </c>
      <c r="F676" s="42" t="s">
        <v>2585</v>
      </c>
      <c r="G676" s="159" t="s">
        <v>1842</v>
      </c>
      <c r="H676" s="159" t="s">
        <v>2171</v>
      </c>
      <c r="I676" s="159" t="s">
        <v>1788</v>
      </c>
      <c r="J676" s="42" t="s">
        <v>5164</v>
      </c>
      <c r="K676" s="42" t="s">
        <v>5165</v>
      </c>
      <c r="L676" s="159" t="s">
        <v>2907</v>
      </c>
      <c r="M676" s="159" t="s">
        <v>5166</v>
      </c>
      <c r="N676" s="161"/>
      <c r="O676" s="161"/>
      <c r="P676" s="161"/>
    </row>
    <row r="677" customFormat="false" ht="39" hidden="false" customHeight="true" outlineLevel="0" collapsed="false">
      <c r="A677" s="159" t="s">
        <v>5167</v>
      </c>
      <c r="B677" s="160" t="s">
        <v>5168</v>
      </c>
      <c r="C677" s="42" t="s">
        <v>1742</v>
      </c>
      <c r="D677" s="159" t="s">
        <v>2584</v>
      </c>
      <c r="E677" s="159" t="s">
        <v>2767</v>
      </c>
      <c r="F677" s="42" t="s">
        <v>2585</v>
      </c>
      <c r="G677" s="159" t="s">
        <v>1796</v>
      </c>
      <c r="H677" s="159" t="s">
        <v>1654</v>
      </c>
      <c r="I677" s="159" t="s">
        <v>1788</v>
      </c>
      <c r="J677" s="42" t="s">
        <v>5169</v>
      </c>
      <c r="K677" s="42" t="s">
        <v>5170</v>
      </c>
      <c r="L677" s="159" t="s">
        <v>2129</v>
      </c>
      <c r="M677" s="159" t="s">
        <v>5171</v>
      </c>
      <c r="N677" s="161"/>
      <c r="O677" s="161"/>
      <c r="P677" s="161"/>
    </row>
    <row r="678" customFormat="false" ht="27" hidden="false" customHeight="true" outlineLevel="0" collapsed="false">
      <c r="A678" s="159" t="s">
        <v>5172</v>
      </c>
      <c r="B678" s="160" t="s">
        <v>5173</v>
      </c>
      <c r="C678" s="42" t="s">
        <v>1742</v>
      </c>
      <c r="D678" s="159" t="s">
        <v>2584</v>
      </c>
      <c r="E678" s="159" t="s">
        <v>2195</v>
      </c>
      <c r="F678" s="42" t="s">
        <v>2585</v>
      </c>
      <c r="G678" s="159" t="s">
        <v>1796</v>
      </c>
      <c r="H678" s="159" t="s">
        <v>2171</v>
      </c>
      <c r="I678" s="159" t="s">
        <v>1808</v>
      </c>
      <c r="J678" s="42" t="s">
        <v>5174</v>
      </c>
      <c r="K678" s="42" t="s">
        <v>5175</v>
      </c>
      <c r="L678" s="159" t="s">
        <v>2198</v>
      </c>
      <c r="M678" s="159" t="s">
        <v>5176</v>
      </c>
      <c r="N678" s="161"/>
      <c r="O678" s="161"/>
      <c r="P678" s="161"/>
    </row>
    <row r="679" customFormat="false" ht="27" hidden="false" customHeight="true" outlineLevel="0" collapsed="false">
      <c r="A679" s="159" t="s">
        <v>5177</v>
      </c>
      <c r="B679" s="160" t="s">
        <v>5178</v>
      </c>
      <c r="C679" s="42" t="s">
        <v>1742</v>
      </c>
      <c r="D679" s="159" t="s">
        <v>2584</v>
      </c>
      <c r="E679" s="159" t="s">
        <v>2126</v>
      </c>
      <c r="F679" s="42" t="s">
        <v>2585</v>
      </c>
      <c r="G679" s="159" t="s">
        <v>1842</v>
      </c>
      <c r="H679" s="159" t="s">
        <v>1654</v>
      </c>
      <c r="I679" s="159" t="s">
        <v>1808</v>
      </c>
      <c r="J679" s="42" t="s">
        <v>5179</v>
      </c>
      <c r="K679" s="42" t="s">
        <v>5180</v>
      </c>
      <c r="L679" s="159" t="s">
        <v>2129</v>
      </c>
      <c r="M679" s="159" t="s">
        <v>5181</v>
      </c>
      <c r="N679" s="161"/>
      <c r="O679" s="161"/>
      <c r="P679" s="161"/>
    </row>
    <row r="680" customFormat="false" ht="39" hidden="false" customHeight="true" outlineLevel="0" collapsed="false">
      <c r="A680" s="159" t="s">
        <v>5182</v>
      </c>
      <c r="B680" s="160" t="s">
        <v>5183</v>
      </c>
      <c r="C680" s="42" t="s">
        <v>1742</v>
      </c>
      <c r="D680" s="159" t="s">
        <v>2584</v>
      </c>
      <c r="E680" s="159" t="s">
        <v>2905</v>
      </c>
      <c r="F680" s="42" t="s">
        <v>2585</v>
      </c>
      <c r="G680" s="159" t="s">
        <v>1842</v>
      </c>
      <c r="H680" s="159" t="s">
        <v>2171</v>
      </c>
      <c r="I680" s="159" t="s">
        <v>1788</v>
      </c>
      <c r="J680" s="42" t="s">
        <v>5184</v>
      </c>
      <c r="K680" s="42" t="s">
        <v>5185</v>
      </c>
      <c r="L680" s="159" t="s">
        <v>2907</v>
      </c>
      <c r="M680" s="159" t="s">
        <v>5186</v>
      </c>
      <c r="N680" s="161"/>
      <c r="O680" s="161"/>
      <c r="P680" s="161"/>
    </row>
    <row r="681" customFormat="false" ht="39" hidden="false" customHeight="true" outlineLevel="0" collapsed="false">
      <c r="A681" s="159" t="s">
        <v>5187</v>
      </c>
      <c r="B681" s="160" t="s">
        <v>5188</v>
      </c>
      <c r="C681" s="42" t="s">
        <v>1742</v>
      </c>
      <c r="D681" s="159" t="s">
        <v>2584</v>
      </c>
      <c r="E681" s="159" t="s">
        <v>2767</v>
      </c>
      <c r="F681" s="42" t="s">
        <v>2585</v>
      </c>
      <c r="G681" s="159" t="s">
        <v>1796</v>
      </c>
      <c r="H681" s="159" t="s">
        <v>1654</v>
      </c>
      <c r="I681" s="159" t="s">
        <v>1788</v>
      </c>
      <c r="J681" s="42" t="s">
        <v>5189</v>
      </c>
      <c r="K681" s="42" t="s">
        <v>5190</v>
      </c>
      <c r="L681" s="159" t="s">
        <v>2129</v>
      </c>
      <c r="M681" s="159" t="s">
        <v>5191</v>
      </c>
      <c r="N681" s="161"/>
      <c r="O681" s="161"/>
      <c r="P681" s="161"/>
    </row>
    <row r="682" customFormat="false" ht="27" hidden="false" customHeight="true" outlineLevel="0" collapsed="false">
      <c r="A682" s="159" t="s">
        <v>5192</v>
      </c>
      <c r="B682" s="160" t="s">
        <v>5193</v>
      </c>
      <c r="C682" s="42" t="s">
        <v>1742</v>
      </c>
      <c r="D682" s="159" t="s">
        <v>2584</v>
      </c>
      <c r="E682" s="159" t="s">
        <v>2195</v>
      </c>
      <c r="F682" s="42" t="s">
        <v>2585</v>
      </c>
      <c r="G682" s="159" t="s">
        <v>1796</v>
      </c>
      <c r="H682" s="159" t="s">
        <v>2171</v>
      </c>
      <c r="I682" s="159" t="s">
        <v>1808</v>
      </c>
      <c r="J682" s="42" t="s">
        <v>5194</v>
      </c>
      <c r="K682" s="42" t="s">
        <v>5195</v>
      </c>
      <c r="L682" s="159" t="s">
        <v>2198</v>
      </c>
      <c r="M682" s="159" t="s">
        <v>5196</v>
      </c>
      <c r="N682" s="161"/>
      <c r="O682" s="161"/>
      <c r="P682" s="161"/>
    </row>
    <row r="683" customFormat="false" ht="27" hidden="false" customHeight="true" outlineLevel="0" collapsed="false">
      <c r="A683" s="159" t="s">
        <v>5197</v>
      </c>
      <c r="B683" s="160" t="s">
        <v>5198</v>
      </c>
      <c r="C683" s="42" t="s">
        <v>1742</v>
      </c>
      <c r="D683" s="159" t="s">
        <v>2584</v>
      </c>
      <c r="E683" s="159" t="s">
        <v>2126</v>
      </c>
      <c r="F683" s="42" t="s">
        <v>2585</v>
      </c>
      <c r="G683" s="159" t="s">
        <v>1842</v>
      </c>
      <c r="H683" s="159" t="s">
        <v>1654</v>
      </c>
      <c r="I683" s="159" t="s">
        <v>1808</v>
      </c>
      <c r="J683" s="42" t="s">
        <v>5199</v>
      </c>
      <c r="K683" s="42" t="s">
        <v>5200</v>
      </c>
      <c r="L683" s="159" t="s">
        <v>2129</v>
      </c>
      <c r="M683" s="159" t="s">
        <v>5201</v>
      </c>
      <c r="N683" s="161"/>
      <c r="O683" s="161"/>
      <c r="P683" s="161"/>
    </row>
    <row r="684" customFormat="false" ht="39" hidden="false" customHeight="true" outlineLevel="0" collapsed="false">
      <c r="A684" s="159" t="s">
        <v>5202</v>
      </c>
      <c r="B684" s="160" t="s">
        <v>5203</v>
      </c>
      <c r="C684" s="42" t="s">
        <v>1742</v>
      </c>
      <c r="D684" s="159" t="s">
        <v>2584</v>
      </c>
      <c r="E684" s="159" t="s">
        <v>2905</v>
      </c>
      <c r="F684" s="42" t="s">
        <v>2585</v>
      </c>
      <c r="G684" s="159" t="s">
        <v>1842</v>
      </c>
      <c r="H684" s="159" t="s">
        <v>2171</v>
      </c>
      <c r="I684" s="159" t="s">
        <v>1788</v>
      </c>
      <c r="J684" s="42" t="s">
        <v>5204</v>
      </c>
      <c r="K684" s="42" t="s">
        <v>5205</v>
      </c>
      <c r="L684" s="159" t="s">
        <v>2907</v>
      </c>
      <c r="M684" s="159" t="s">
        <v>5206</v>
      </c>
      <c r="N684" s="161"/>
      <c r="O684" s="161"/>
      <c r="P684" s="161"/>
    </row>
    <row r="685" customFormat="false" ht="39" hidden="false" customHeight="true" outlineLevel="0" collapsed="false">
      <c r="A685" s="159" t="s">
        <v>5207</v>
      </c>
      <c r="B685" s="160" t="s">
        <v>5208</v>
      </c>
      <c r="C685" s="42" t="s">
        <v>1742</v>
      </c>
      <c r="D685" s="159" t="s">
        <v>2584</v>
      </c>
      <c r="E685" s="159" t="s">
        <v>2195</v>
      </c>
      <c r="F685" s="42" t="s">
        <v>2585</v>
      </c>
      <c r="G685" s="159" t="s">
        <v>1796</v>
      </c>
      <c r="H685" s="159" t="s">
        <v>2171</v>
      </c>
      <c r="I685" s="159" t="s">
        <v>1788</v>
      </c>
      <c r="J685" s="42" t="s">
        <v>5209</v>
      </c>
      <c r="K685" s="42" t="s">
        <v>5210</v>
      </c>
      <c r="L685" s="159" t="s">
        <v>2198</v>
      </c>
      <c r="M685" s="159" t="s">
        <v>5211</v>
      </c>
      <c r="N685" s="161"/>
      <c r="O685" s="161"/>
      <c r="P685" s="161"/>
    </row>
    <row r="686" customFormat="false" ht="27" hidden="false" customHeight="true" outlineLevel="0" collapsed="false">
      <c r="A686" s="159" t="s">
        <v>5212</v>
      </c>
      <c r="B686" s="160" t="s">
        <v>5213</v>
      </c>
      <c r="C686" s="42" t="s">
        <v>1742</v>
      </c>
      <c r="D686" s="159" t="s">
        <v>2584</v>
      </c>
      <c r="E686" s="159" t="s">
        <v>2767</v>
      </c>
      <c r="F686" s="42" t="s">
        <v>2585</v>
      </c>
      <c r="G686" s="159" t="s">
        <v>1796</v>
      </c>
      <c r="H686" s="159" t="s">
        <v>1654</v>
      </c>
      <c r="I686" s="159" t="s">
        <v>1808</v>
      </c>
      <c r="J686" s="42" t="s">
        <v>5214</v>
      </c>
      <c r="K686" s="42" t="s">
        <v>5215</v>
      </c>
      <c r="L686" s="159" t="s">
        <v>2129</v>
      </c>
      <c r="M686" s="159" t="s">
        <v>5216</v>
      </c>
      <c r="N686" s="161"/>
      <c r="O686" s="161"/>
      <c r="P686" s="161"/>
    </row>
    <row r="687" customFormat="false" ht="27" hidden="false" customHeight="true" outlineLevel="0" collapsed="false">
      <c r="A687" s="159" t="s">
        <v>5217</v>
      </c>
      <c r="B687" s="160" t="s">
        <v>5218</v>
      </c>
      <c r="C687" s="42" t="s">
        <v>1742</v>
      </c>
      <c r="D687" s="159" t="s">
        <v>2584</v>
      </c>
      <c r="E687" s="159" t="s">
        <v>2126</v>
      </c>
      <c r="F687" s="42" t="s">
        <v>2585</v>
      </c>
      <c r="G687" s="159" t="s">
        <v>1842</v>
      </c>
      <c r="H687" s="159" t="s">
        <v>1654</v>
      </c>
      <c r="I687" s="159" t="s">
        <v>1808</v>
      </c>
      <c r="J687" s="42" t="s">
        <v>5219</v>
      </c>
      <c r="K687" s="42" t="s">
        <v>5220</v>
      </c>
      <c r="L687" s="159" t="s">
        <v>2129</v>
      </c>
      <c r="M687" s="159" t="s">
        <v>5221</v>
      </c>
      <c r="N687" s="161"/>
      <c r="O687" s="161"/>
      <c r="P687" s="161"/>
    </row>
    <row r="688" customFormat="false" ht="39" hidden="false" customHeight="true" outlineLevel="0" collapsed="false">
      <c r="A688" s="159" t="s">
        <v>5222</v>
      </c>
      <c r="B688" s="160" t="s">
        <v>5223</v>
      </c>
      <c r="C688" s="42" t="s">
        <v>1742</v>
      </c>
      <c r="D688" s="159" t="s">
        <v>2584</v>
      </c>
      <c r="E688" s="159" t="s">
        <v>2905</v>
      </c>
      <c r="F688" s="42" t="s">
        <v>2585</v>
      </c>
      <c r="G688" s="159" t="s">
        <v>1842</v>
      </c>
      <c r="H688" s="159" t="s">
        <v>2171</v>
      </c>
      <c r="I688" s="159" t="s">
        <v>1788</v>
      </c>
      <c r="J688" s="42" t="s">
        <v>5224</v>
      </c>
      <c r="K688" s="42" t="s">
        <v>5225</v>
      </c>
      <c r="L688" s="159" t="s">
        <v>2907</v>
      </c>
      <c r="M688" s="159" t="s">
        <v>5226</v>
      </c>
      <c r="N688" s="161"/>
      <c r="O688" s="161"/>
      <c r="P688" s="161"/>
    </row>
    <row r="689" customFormat="false" ht="39" hidden="false" customHeight="true" outlineLevel="0" collapsed="false">
      <c r="A689" s="159" t="s">
        <v>5227</v>
      </c>
      <c r="B689" s="160" t="s">
        <v>5228</v>
      </c>
      <c r="C689" s="42" t="s">
        <v>1742</v>
      </c>
      <c r="D689" s="159" t="s">
        <v>2584</v>
      </c>
      <c r="E689" s="159" t="s">
        <v>2767</v>
      </c>
      <c r="F689" s="42" t="s">
        <v>2585</v>
      </c>
      <c r="G689" s="159" t="s">
        <v>1796</v>
      </c>
      <c r="H689" s="159" t="s">
        <v>1654</v>
      </c>
      <c r="I689" s="159" t="s">
        <v>1788</v>
      </c>
      <c r="J689" s="42" t="s">
        <v>5229</v>
      </c>
      <c r="K689" s="42" t="s">
        <v>5230</v>
      </c>
      <c r="L689" s="159" t="s">
        <v>2129</v>
      </c>
      <c r="M689" s="159" t="s">
        <v>5231</v>
      </c>
      <c r="N689" s="161"/>
      <c r="O689" s="161"/>
      <c r="P689" s="161"/>
    </row>
    <row r="690" customFormat="false" ht="27" hidden="false" customHeight="true" outlineLevel="0" collapsed="false">
      <c r="A690" s="159" t="s">
        <v>5232</v>
      </c>
      <c r="B690" s="160" t="s">
        <v>5233</v>
      </c>
      <c r="C690" s="42" t="s">
        <v>1742</v>
      </c>
      <c r="D690" s="159" t="s">
        <v>2584</v>
      </c>
      <c r="E690" s="159" t="s">
        <v>2195</v>
      </c>
      <c r="F690" s="42" t="s">
        <v>2585</v>
      </c>
      <c r="G690" s="159" t="s">
        <v>1796</v>
      </c>
      <c r="H690" s="159" t="s">
        <v>2171</v>
      </c>
      <c r="I690" s="159" t="s">
        <v>1808</v>
      </c>
      <c r="J690" s="42" t="s">
        <v>5234</v>
      </c>
      <c r="K690" s="42" t="s">
        <v>5235</v>
      </c>
      <c r="L690" s="159" t="s">
        <v>2198</v>
      </c>
      <c r="M690" s="159" t="s">
        <v>5236</v>
      </c>
      <c r="N690" s="161"/>
      <c r="O690" s="161"/>
      <c r="P690" s="161"/>
    </row>
    <row r="691" customFormat="false" ht="27" hidden="false" customHeight="true" outlineLevel="0" collapsed="false">
      <c r="A691" s="159" t="s">
        <v>5237</v>
      </c>
      <c r="B691" s="160" t="s">
        <v>5238</v>
      </c>
      <c r="C691" s="42" t="s">
        <v>1742</v>
      </c>
      <c r="D691" s="159" t="s">
        <v>2584</v>
      </c>
      <c r="E691" s="159" t="s">
        <v>2126</v>
      </c>
      <c r="F691" s="42" t="s">
        <v>2585</v>
      </c>
      <c r="G691" s="159" t="s">
        <v>1842</v>
      </c>
      <c r="H691" s="159" t="s">
        <v>1654</v>
      </c>
      <c r="I691" s="159" t="s">
        <v>1808</v>
      </c>
      <c r="J691" s="42" t="s">
        <v>5239</v>
      </c>
      <c r="K691" s="42" t="s">
        <v>5240</v>
      </c>
      <c r="L691" s="159" t="s">
        <v>2129</v>
      </c>
      <c r="M691" s="159" t="s">
        <v>5241</v>
      </c>
      <c r="N691" s="161"/>
      <c r="O691" s="161"/>
      <c r="P691" s="161"/>
    </row>
    <row r="692" customFormat="false" ht="39" hidden="false" customHeight="true" outlineLevel="0" collapsed="false">
      <c r="A692" s="159" t="s">
        <v>5242</v>
      </c>
      <c r="B692" s="160" t="s">
        <v>5243</v>
      </c>
      <c r="C692" s="42" t="s">
        <v>1742</v>
      </c>
      <c r="D692" s="159" t="s">
        <v>2584</v>
      </c>
      <c r="E692" s="159" t="s">
        <v>2905</v>
      </c>
      <c r="F692" s="42" t="s">
        <v>2585</v>
      </c>
      <c r="G692" s="159" t="s">
        <v>1842</v>
      </c>
      <c r="H692" s="159" t="s">
        <v>2171</v>
      </c>
      <c r="I692" s="159" t="s">
        <v>1788</v>
      </c>
      <c r="J692" s="42" t="s">
        <v>5244</v>
      </c>
      <c r="K692" s="42" t="s">
        <v>5245</v>
      </c>
      <c r="L692" s="159" t="s">
        <v>2907</v>
      </c>
      <c r="M692" s="159" t="s">
        <v>5246</v>
      </c>
      <c r="N692" s="161"/>
      <c r="O692" s="161"/>
      <c r="P692" s="161"/>
    </row>
    <row r="693" customFormat="false" ht="39" hidden="false" customHeight="true" outlineLevel="0" collapsed="false">
      <c r="A693" s="159" t="s">
        <v>5247</v>
      </c>
      <c r="B693" s="160" t="s">
        <v>5248</v>
      </c>
      <c r="C693" s="42" t="s">
        <v>1742</v>
      </c>
      <c r="D693" s="159" t="s">
        <v>2584</v>
      </c>
      <c r="E693" s="159" t="s">
        <v>2767</v>
      </c>
      <c r="F693" s="42" t="s">
        <v>2585</v>
      </c>
      <c r="G693" s="159" t="s">
        <v>1796</v>
      </c>
      <c r="H693" s="159" t="s">
        <v>1654</v>
      </c>
      <c r="I693" s="159" t="s">
        <v>1788</v>
      </c>
      <c r="J693" s="42" t="s">
        <v>5249</v>
      </c>
      <c r="K693" s="42" t="s">
        <v>5250</v>
      </c>
      <c r="L693" s="159" t="s">
        <v>2129</v>
      </c>
      <c r="M693" s="159" t="s">
        <v>5251</v>
      </c>
      <c r="N693" s="161"/>
      <c r="O693" s="161"/>
      <c r="P693" s="161"/>
    </row>
    <row r="694" customFormat="false" ht="27" hidden="false" customHeight="true" outlineLevel="0" collapsed="false">
      <c r="A694" s="159" t="s">
        <v>5252</v>
      </c>
      <c r="B694" s="160" t="s">
        <v>5253</v>
      </c>
      <c r="C694" s="42" t="s">
        <v>1742</v>
      </c>
      <c r="D694" s="159" t="s">
        <v>2584</v>
      </c>
      <c r="E694" s="159" t="s">
        <v>2195</v>
      </c>
      <c r="F694" s="42" t="s">
        <v>2585</v>
      </c>
      <c r="G694" s="159" t="s">
        <v>1796</v>
      </c>
      <c r="H694" s="159" t="s">
        <v>2171</v>
      </c>
      <c r="I694" s="159" t="s">
        <v>1808</v>
      </c>
      <c r="J694" s="42" t="s">
        <v>5254</v>
      </c>
      <c r="K694" s="42" t="s">
        <v>5255</v>
      </c>
      <c r="L694" s="159" t="s">
        <v>2198</v>
      </c>
      <c r="M694" s="159" t="s">
        <v>5256</v>
      </c>
      <c r="N694" s="161"/>
      <c r="O694" s="161"/>
      <c r="P694" s="161"/>
    </row>
    <row r="695" customFormat="false" ht="27" hidden="false" customHeight="true" outlineLevel="0" collapsed="false">
      <c r="A695" s="159" t="s">
        <v>5257</v>
      </c>
      <c r="B695" s="160" t="s">
        <v>5258</v>
      </c>
      <c r="C695" s="42" t="s">
        <v>1742</v>
      </c>
      <c r="D695" s="159" t="s">
        <v>2584</v>
      </c>
      <c r="E695" s="159" t="s">
        <v>2126</v>
      </c>
      <c r="F695" s="42" t="s">
        <v>2585</v>
      </c>
      <c r="G695" s="159" t="s">
        <v>1842</v>
      </c>
      <c r="H695" s="159" t="s">
        <v>1654</v>
      </c>
      <c r="I695" s="159" t="s">
        <v>1808</v>
      </c>
      <c r="J695" s="42" t="s">
        <v>5259</v>
      </c>
      <c r="K695" s="42" t="s">
        <v>5260</v>
      </c>
      <c r="L695" s="159" t="s">
        <v>2129</v>
      </c>
      <c r="M695" s="159" t="s">
        <v>5261</v>
      </c>
      <c r="N695" s="161"/>
      <c r="O695" s="161"/>
      <c r="P695" s="161"/>
    </row>
    <row r="696" customFormat="false" ht="39" hidden="false" customHeight="true" outlineLevel="0" collapsed="false">
      <c r="A696" s="159" t="s">
        <v>5262</v>
      </c>
      <c r="B696" s="160" t="s">
        <v>5263</v>
      </c>
      <c r="C696" s="42" t="s">
        <v>1742</v>
      </c>
      <c r="D696" s="159" t="s">
        <v>2584</v>
      </c>
      <c r="E696" s="159" t="s">
        <v>2905</v>
      </c>
      <c r="F696" s="42" t="s">
        <v>2585</v>
      </c>
      <c r="G696" s="159" t="s">
        <v>1842</v>
      </c>
      <c r="H696" s="159" t="s">
        <v>2171</v>
      </c>
      <c r="I696" s="159" t="s">
        <v>1788</v>
      </c>
      <c r="J696" s="42" t="s">
        <v>5264</v>
      </c>
      <c r="K696" s="42" t="s">
        <v>5265</v>
      </c>
      <c r="L696" s="159" t="s">
        <v>2907</v>
      </c>
      <c r="M696" s="159" t="s">
        <v>5266</v>
      </c>
      <c r="N696" s="161"/>
      <c r="O696" s="161"/>
      <c r="P696" s="161"/>
    </row>
    <row r="697" customFormat="false" ht="39" hidden="false" customHeight="true" outlineLevel="0" collapsed="false">
      <c r="A697" s="159" t="s">
        <v>5267</v>
      </c>
      <c r="B697" s="160" t="s">
        <v>5268</v>
      </c>
      <c r="C697" s="42" t="s">
        <v>1742</v>
      </c>
      <c r="D697" s="159" t="s">
        <v>2584</v>
      </c>
      <c r="E697" s="159" t="s">
        <v>2767</v>
      </c>
      <c r="F697" s="42" t="s">
        <v>2585</v>
      </c>
      <c r="G697" s="159" t="s">
        <v>1796</v>
      </c>
      <c r="H697" s="159" t="s">
        <v>1654</v>
      </c>
      <c r="I697" s="159" t="s">
        <v>1788</v>
      </c>
      <c r="J697" s="42" t="s">
        <v>5269</v>
      </c>
      <c r="K697" s="42" t="s">
        <v>5270</v>
      </c>
      <c r="L697" s="159" t="s">
        <v>2129</v>
      </c>
      <c r="M697" s="159" t="s">
        <v>5271</v>
      </c>
      <c r="N697" s="161"/>
      <c r="O697" s="161"/>
      <c r="P697" s="161"/>
    </row>
    <row r="698" customFormat="false" ht="27" hidden="false" customHeight="true" outlineLevel="0" collapsed="false">
      <c r="A698" s="159" t="s">
        <v>5272</v>
      </c>
      <c r="B698" s="160" t="s">
        <v>5273</v>
      </c>
      <c r="C698" s="42" t="s">
        <v>1742</v>
      </c>
      <c r="D698" s="159" t="s">
        <v>2584</v>
      </c>
      <c r="E698" s="159" t="s">
        <v>2195</v>
      </c>
      <c r="F698" s="42" t="s">
        <v>2585</v>
      </c>
      <c r="G698" s="159" t="s">
        <v>1796</v>
      </c>
      <c r="H698" s="159" t="s">
        <v>2171</v>
      </c>
      <c r="I698" s="159" t="s">
        <v>1808</v>
      </c>
      <c r="J698" s="42" t="s">
        <v>5274</v>
      </c>
      <c r="K698" s="42" t="s">
        <v>5275</v>
      </c>
      <c r="L698" s="159" t="s">
        <v>2198</v>
      </c>
      <c r="M698" s="159" t="s">
        <v>5276</v>
      </c>
      <c r="N698" s="161"/>
      <c r="O698" s="161"/>
      <c r="P698" s="161"/>
    </row>
    <row r="699" customFormat="false" ht="27" hidden="false" customHeight="true" outlineLevel="0" collapsed="false">
      <c r="A699" s="159" t="s">
        <v>5277</v>
      </c>
      <c r="B699" s="160" t="s">
        <v>5278</v>
      </c>
      <c r="C699" s="42" t="s">
        <v>1742</v>
      </c>
      <c r="D699" s="159" t="s">
        <v>2584</v>
      </c>
      <c r="E699" s="159" t="s">
        <v>2126</v>
      </c>
      <c r="F699" s="42" t="s">
        <v>2585</v>
      </c>
      <c r="G699" s="159" t="s">
        <v>1842</v>
      </c>
      <c r="H699" s="159" t="s">
        <v>1654</v>
      </c>
      <c r="I699" s="159" t="s">
        <v>1808</v>
      </c>
      <c r="J699" s="42" t="s">
        <v>5279</v>
      </c>
      <c r="K699" s="42" t="s">
        <v>5280</v>
      </c>
      <c r="L699" s="159" t="s">
        <v>2129</v>
      </c>
      <c r="M699" s="159" t="s">
        <v>5281</v>
      </c>
      <c r="N699" s="161"/>
      <c r="O699" s="161"/>
      <c r="P699" s="161"/>
    </row>
    <row r="700" customFormat="false" ht="39" hidden="false" customHeight="true" outlineLevel="0" collapsed="false">
      <c r="A700" s="159" t="s">
        <v>5282</v>
      </c>
      <c r="B700" s="160" t="s">
        <v>5283</v>
      </c>
      <c r="C700" s="42" t="s">
        <v>1742</v>
      </c>
      <c r="D700" s="159" t="s">
        <v>2584</v>
      </c>
      <c r="E700" s="159" t="s">
        <v>2905</v>
      </c>
      <c r="F700" s="42" t="s">
        <v>2585</v>
      </c>
      <c r="G700" s="159" t="s">
        <v>1842</v>
      </c>
      <c r="H700" s="159" t="s">
        <v>2171</v>
      </c>
      <c r="I700" s="159" t="s">
        <v>1788</v>
      </c>
      <c r="J700" s="42" t="s">
        <v>5284</v>
      </c>
      <c r="K700" s="42" t="s">
        <v>5285</v>
      </c>
      <c r="L700" s="159" t="s">
        <v>2907</v>
      </c>
      <c r="M700" s="159" t="s">
        <v>5286</v>
      </c>
      <c r="N700" s="161"/>
      <c r="O700" s="161"/>
      <c r="P700" s="161"/>
    </row>
    <row r="701" customFormat="false" ht="27" hidden="false" customHeight="true" outlineLevel="0" collapsed="false">
      <c r="A701" s="159" t="s">
        <v>5287</v>
      </c>
      <c r="B701" s="160" t="s">
        <v>5288</v>
      </c>
      <c r="C701" s="42" t="s">
        <v>1742</v>
      </c>
      <c r="D701" s="159" t="s">
        <v>2584</v>
      </c>
      <c r="E701" s="159" t="s">
        <v>2126</v>
      </c>
      <c r="F701" s="42" t="s">
        <v>2585</v>
      </c>
      <c r="G701" s="159" t="s">
        <v>1842</v>
      </c>
      <c r="H701" s="159" t="s">
        <v>1654</v>
      </c>
      <c r="I701" s="159" t="s">
        <v>1808</v>
      </c>
      <c r="J701" s="42" t="s">
        <v>5289</v>
      </c>
      <c r="K701" s="42" t="s">
        <v>5290</v>
      </c>
      <c r="L701" s="159" t="s">
        <v>2129</v>
      </c>
      <c r="M701" s="159" t="s">
        <v>5291</v>
      </c>
      <c r="N701" s="161"/>
      <c r="O701" s="161"/>
      <c r="P701" s="161"/>
    </row>
    <row r="702" customFormat="false" ht="39" hidden="false" customHeight="true" outlineLevel="0" collapsed="false">
      <c r="A702" s="159" t="s">
        <v>5292</v>
      </c>
      <c r="B702" s="160" t="s">
        <v>5293</v>
      </c>
      <c r="C702" s="42" t="s">
        <v>1742</v>
      </c>
      <c r="D702" s="159" t="s">
        <v>2584</v>
      </c>
      <c r="E702" s="159" t="s">
        <v>2126</v>
      </c>
      <c r="F702" s="42" t="s">
        <v>2585</v>
      </c>
      <c r="G702" s="159" t="s">
        <v>1842</v>
      </c>
      <c r="H702" s="159" t="s">
        <v>1654</v>
      </c>
      <c r="I702" s="159" t="s">
        <v>1808</v>
      </c>
      <c r="J702" s="42" t="s">
        <v>5294</v>
      </c>
      <c r="K702" s="42" t="s">
        <v>5295</v>
      </c>
      <c r="L702" s="159" t="s">
        <v>2129</v>
      </c>
      <c r="M702" s="159" t="s">
        <v>5296</v>
      </c>
      <c r="N702" s="161"/>
      <c r="O702" s="161"/>
      <c r="P702" s="161"/>
    </row>
    <row r="703" customFormat="false" ht="39" hidden="false" customHeight="true" outlineLevel="0" collapsed="false">
      <c r="A703" s="159" t="s">
        <v>5297</v>
      </c>
      <c r="B703" s="160" t="s">
        <v>5298</v>
      </c>
      <c r="C703" s="42" t="s">
        <v>1742</v>
      </c>
      <c r="D703" s="159" t="s">
        <v>2584</v>
      </c>
      <c r="E703" s="159" t="s">
        <v>2905</v>
      </c>
      <c r="F703" s="42" t="s">
        <v>2585</v>
      </c>
      <c r="G703" s="159" t="s">
        <v>1842</v>
      </c>
      <c r="H703" s="159" t="s">
        <v>2171</v>
      </c>
      <c r="I703" s="159" t="s">
        <v>1788</v>
      </c>
      <c r="J703" s="42" t="s">
        <v>5299</v>
      </c>
      <c r="K703" s="42" t="s">
        <v>5300</v>
      </c>
      <c r="L703" s="159" t="s">
        <v>2907</v>
      </c>
      <c r="M703" s="159" t="s">
        <v>5301</v>
      </c>
      <c r="N703" s="161"/>
      <c r="O703" s="161"/>
      <c r="P703" s="161"/>
    </row>
    <row r="704" customFormat="false" ht="27" hidden="false" customHeight="true" outlineLevel="0" collapsed="false">
      <c r="A704" s="159" t="s">
        <v>5302</v>
      </c>
      <c r="B704" s="160" t="s">
        <v>5303</v>
      </c>
      <c r="C704" s="42" t="s">
        <v>1742</v>
      </c>
      <c r="D704" s="159" t="s">
        <v>2584</v>
      </c>
      <c r="E704" s="159" t="s">
        <v>2126</v>
      </c>
      <c r="F704" s="42" t="s">
        <v>2585</v>
      </c>
      <c r="G704" s="159" t="s">
        <v>1842</v>
      </c>
      <c r="H704" s="159" t="s">
        <v>1654</v>
      </c>
      <c r="I704" s="159" t="s">
        <v>1808</v>
      </c>
      <c r="J704" s="42" t="s">
        <v>5304</v>
      </c>
      <c r="K704" s="42" t="s">
        <v>5305</v>
      </c>
      <c r="L704" s="159" t="s">
        <v>2129</v>
      </c>
      <c r="M704" s="159" t="s">
        <v>5306</v>
      </c>
      <c r="N704" s="161"/>
      <c r="O704" s="161"/>
      <c r="P704" s="161"/>
    </row>
    <row r="705" customFormat="false" ht="39" hidden="false" customHeight="true" outlineLevel="0" collapsed="false">
      <c r="A705" s="159" t="s">
        <v>5307</v>
      </c>
      <c r="B705" s="160" t="s">
        <v>5308</v>
      </c>
      <c r="C705" s="42" t="s">
        <v>1742</v>
      </c>
      <c r="D705" s="159" t="s">
        <v>2584</v>
      </c>
      <c r="E705" s="159" t="s">
        <v>2126</v>
      </c>
      <c r="F705" s="42" t="s">
        <v>2585</v>
      </c>
      <c r="G705" s="159" t="s">
        <v>1842</v>
      </c>
      <c r="H705" s="159" t="s">
        <v>1654</v>
      </c>
      <c r="I705" s="159" t="s">
        <v>1808</v>
      </c>
      <c r="J705" s="42" t="s">
        <v>5309</v>
      </c>
      <c r="K705" s="42" t="s">
        <v>5310</v>
      </c>
      <c r="L705" s="159" t="s">
        <v>2129</v>
      </c>
      <c r="M705" s="159" t="s">
        <v>5311</v>
      </c>
      <c r="N705" s="161"/>
      <c r="O705" s="161"/>
      <c r="P705" s="161"/>
    </row>
    <row r="706" customFormat="false" ht="51" hidden="false" customHeight="true" outlineLevel="0" collapsed="false">
      <c r="A706" s="159" t="s">
        <v>5312</v>
      </c>
      <c r="B706" s="160" t="s">
        <v>5313</v>
      </c>
      <c r="C706" s="42" t="s">
        <v>1742</v>
      </c>
      <c r="D706" s="159" t="s">
        <v>2584</v>
      </c>
      <c r="E706" s="159" t="s">
        <v>2905</v>
      </c>
      <c r="F706" s="42" t="s">
        <v>2585</v>
      </c>
      <c r="G706" s="159" t="s">
        <v>1842</v>
      </c>
      <c r="H706" s="159" t="s">
        <v>2171</v>
      </c>
      <c r="I706" s="159" t="s">
        <v>1788</v>
      </c>
      <c r="J706" s="42" t="s">
        <v>5314</v>
      </c>
      <c r="K706" s="42" t="s">
        <v>5315</v>
      </c>
      <c r="L706" s="159" t="s">
        <v>2907</v>
      </c>
      <c r="M706" s="159" t="s">
        <v>5316</v>
      </c>
      <c r="N706" s="161"/>
      <c r="O706" s="161"/>
      <c r="P706" s="161"/>
    </row>
    <row r="707" customFormat="false" ht="39" hidden="false" customHeight="true" outlineLevel="0" collapsed="false">
      <c r="A707" s="159" t="s">
        <v>5317</v>
      </c>
      <c r="B707" s="160" t="s">
        <v>5318</v>
      </c>
      <c r="C707" s="42" t="s">
        <v>1742</v>
      </c>
      <c r="D707" s="159" t="s">
        <v>2584</v>
      </c>
      <c r="E707" s="159" t="s">
        <v>2126</v>
      </c>
      <c r="F707" s="42" t="s">
        <v>2585</v>
      </c>
      <c r="G707" s="159" t="s">
        <v>1842</v>
      </c>
      <c r="H707" s="159" t="s">
        <v>1654</v>
      </c>
      <c r="I707" s="159" t="s">
        <v>1808</v>
      </c>
      <c r="J707" s="42" t="s">
        <v>5319</v>
      </c>
      <c r="K707" s="42" t="s">
        <v>5320</v>
      </c>
      <c r="L707" s="159" t="s">
        <v>2129</v>
      </c>
      <c r="M707" s="159" t="s">
        <v>5321</v>
      </c>
      <c r="N707" s="161"/>
      <c r="O707" s="161"/>
      <c r="P707" s="161"/>
    </row>
    <row r="708" customFormat="false" ht="51" hidden="false" customHeight="true" outlineLevel="0" collapsed="false">
      <c r="A708" s="159" t="s">
        <v>5322</v>
      </c>
      <c r="B708" s="160" t="s">
        <v>5323</v>
      </c>
      <c r="C708" s="42" t="s">
        <v>1742</v>
      </c>
      <c r="D708" s="159" t="s">
        <v>2584</v>
      </c>
      <c r="E708" s="159" t="s">
        <v>2126</v>
      </c>
      <c r="F708" s="42" t="s">
        <v>2585</v>
      </c>
      <c r="G708" s="159" t="s">
        <v>1842</v>
      </c>
      <c r="H708" s="159" t="s">
        <v>1654</v>
      </c>
      <c r="I708" s="159" t="s">
        <v>1808</v>
      </c>
      <c r="J708" s="42" t="s">
        <v>5324</v>
      </c>
      <c r="K708" s="42" t="s">
        <v>5325</v>
      </c>
      <c r="L708" s="159" t="s">
        <v>2129</v>
      </c>
      <c r="M708" s="159" t="s">
        <v>5326</v>
      </c>
      <c r="N708" s="161"/>
      <c r="O708" s="161"/>
      <c r="P708" s="161"/>
    </row>
    <row r="709" customFormat="false" ht="27" hidden="false" customHeight="true" outlineLevel="0" collapsed="false">
      <c r="A709" s="159" t="s">
        <v>5327</v>
      </c>
      <c r="B709" s="160" t="s">
        <v>5328</v>
      </c>
      <c r="C709" s="42" t="s">
        <v>1742</v>
      </c>
      <c r="D709" s="159" t="s">
        <v>2584</v>
      </c>
      <c r="E709" s="159" t="s">
        <v>2905</v>
      </c>
      <c r="F709" s="42" t="s">
        <v>2585</v>
      </c>
      <c r="G709" s="159" t="s">
        <v>1842</v>
      </c>
      <c r="H709" s="159" t="s">
        <v>2171</v>
      </c>
      <c r="I709" s="159" t="s">
        <v>1788</v>
      </c>
      <c r="J709" s="42" t="s">
        <v>5329</v>
      </c>
      <c r="K709" s="42" t="s">
        <v>5330</v>
      </c>
      <c r="L709" s="159" t="s">
        <v>2907</v>
      </c>
      <c r="M709" s="159" t="s">
        <v>5331</v>
      </c>
      <c r="N709" s="161"/>
      <c r="O709" s="161"/>
      <c r="P709" s="161"/>
    </row>
    <row r="710" customFormat="false" ht="27" hidden="false" customHeight="true" outlineLevel="0" collapsed="false">
      <c r="A710" s="159" t="s">
        <v>5332</v>
      </c>
      <c r="B710" s="160" t="s">
        <v>5333</v>
      </c>
      <c r="C710" s="42" t="s">
        <v>1742</v>
      </c>
      <c r="D710" s="159" t="s">
        <v>2584</v>
      </c>
      <c r="E710" s="159" t="s">
        <v>2126</v>
      </c>
      <c r="F710" s="42" t="s">
        <v>2585</v>
      </c>
      <c r="G710" s="159" t="s">
        <v>1842</v>
      </c>
      <c r="H710" s="159" t="s">
        <v>1654</v>
      </c>
      <c r="I710" s="159" t="s">
        <v>1808</v>
      </c>
      <c r="J710" s="42" t="s">
        <v>5334</v>
      </c>
      <c r="K710" s="42" t="s">
        <v>5335</v>
      </c>
      <c r="L710" s="159" t="s">
        <v>2129</v>
      </c>
      <c r="M710" s="159" t="s">
        <v>5336</v>
      </c>
      <c r="N710" s="161"/>
      <c r="O710" s="161"/>
      <c r="P710" s="161"/>
    </row>
    <row r="711" customFormat="false" ht="27" hidden="false" customHeight="true" outlineLevel="0" collapsed="false">
      <c r="A711" s="159" t="s">
        <v>5337</v>
      </c>
      <c r="B711" s="160" t="s">
        <v>5338</v>
      </c>
      <c r="C711" s="42" t="s">
        <v>1742</v>
      </c>
      <c r="D711" s="159" t="s">
        <v>2584</v>
      </c>
      <c r="E711" s="159" t="s">
        <v>2126</v>
      </c>
      <c r="F711" s="42" t="s">
        <v>2585</v>
      </c>
      <c r="G711" s="159" t="s">
        <v>1842</v>
      </c>
      <c r="H711" s="159" t="s">
        <v>1654</v>
      </c>
      <c r="I711" s="159" t="s">
        <v>1808</v>
      </c>
      <c r="J711" s="42" t="s">
        <v>5339</v>
      </c>
      <c r="K711" s="42" t="s">
        <v>5340</v>
      </c>
      <c r="L711" s="159" t="s">
        <v>2129</v>
      </c>
      <c r="M711" s="159" t="s">
        <v>5341</v>
      </c>
      <c r="N711" s="161"/>
      <c r="O711" s="161"/>
      <c r="P711" s="161"/>
    </row>
    <row r="712" customFormat="false" ht="39" hidden="false" customHeight="true" outlineLevel="0" collapsed="false">
      <c r="A712" s="159" t="s">
        <v>5342</v>
      </c>
      <c r="B712" s="160" t="s">
        <v>5343</v>
      </c>
      <c r="C712" s="42" t="s">
        <v>1742</v>
      </c>
      <c r="D712" s="159" t="s">
        <v>2584</v>
      </c>
      <c r="E712" s="159" t="s">
        <v>2905</v>
      </c>
      <c r="F712" s="42" t="s">
        <v>2585</v>
      </c>
      <c r="G712" s="159" t="s">
        <v>1842</v>
      </c>
      <c r="H712" s="159" t="s">
        <v>2171</v>
      </c>
      <c r="I712" s="159" t="s">
        <v>1788</v>
      </c>
      <c r="J712" s="42" t="s">
        <v>5344</v>
      </c>
      <c r="K712" s="42" t="s">
        <v>5345</v>
      </c>
      <c r="L712" s="159" t="s">
        <v>2907</v>
      </c>
      <c r="M712" s="159" t="s">
        <v>5346</v>
      </c>
      <c r="N712" s="161"/>
      <c r="O712" s="161"/>
      <c r="P712" s="161"/>
    </row>
    <row r="713" customFormat="false" ht="27" hidden="false" customHeight="true" outlineLevel="0" collapsed="false">
      <c r="A713" s="159" t="s">
        <v>5347</v>
      </c>
      <c r="B713" s="160" t="s">
        <v>5348</v>
      </c>
      <c r="C713" s="42" t="s">
        <v>1742</v>
      </c>
      <c r="D713" s="159" t="s">
        <v>2584</v>
      </c>
      <c r="E713" s="159" t="s">
        <v>2195</v>
      </c>
      <c r="F713" s="42" t="s">
        <v>2585</v>
      </c>
      <c r="G713" s="159" t="s">
        <v>1796</v>
      </c>
      <c r="H713" s="159" t="s">
        <v>2171</v>
      </c>
      <c r="I713" s="159" t="s">
        <v>1788</v>
      </c>
      <c r="J713" s="42" t="s">
        <v>5349</v>
      </c>
      <c r="K713" s="42" t="s">
        <v>5350</v>
      </c>
      <c r="L713" s="159" t="s">
        <v>2198</v>
      </c>
      <c r="M713" s="159" t="s">
        <v>5351</v>
      </c>
      <c r="N713" s="161"/>
      <c r="O713" s="161"/>
      <c r="P713" s="161"/>
    </row>
    <row r="714" customFormat="false" ht="27" hidden="false" customHeight="true" outlineLevel="0" collapsed="false">
      <c r="A714" s="159" t="s">
        <v>5352</v>
      </c>
      <c r="B714" s="160" t="s">
        <v>5353</v>
      </c>
      <c r="C714" s="42" t="s">
        <v>1742</v>
      </c>
      <c r="D714" s="159" t="s">
        <v>2584</v>
      </c>
      <c r="E714" s="159" t="s">
        <v>2767</v>
      </c>
      <c r="F714" s="42" t="s">
        <v>2585</v>
      </c>
      <c r="G714" s="159" t="s">
        <v>1796</v>
      </c>
      <c r="H714" s="159" t="s">
        <v>1654</v>
      </c>
      <c r="I714" s="159" t="s">
        <v>1808</v>
      </c>
      <c r="J714" s="42" t="s">
        <v>5354</v>
      </c>
      <c r="K714" s="42" t="s">
        <v>5355</v>
      </c>
      <c r="L714" s="159" t="s">
        <v>2129</v>
      </c>
      <c r="M714" s="159" t="s">
        <v>5356</v>
      </c>
      <c r="N714" s="161"/>
      <c r="O714" s="161"/>
      <c r="P714" s="161"/>
    </row>
    <row r="715" customFormat="false" ht="27" hidden="false" customHeight="true" outlineLevel="0" collapsed="false">
      <c r="A715" s="159" t="s">
        <v>5357</v>
      </c>
      <c r="B715" s="160" t="s">
        <v>5358</v>
      </c>
      <c r="C715" s="42" t="s">
        <v>1742</v>
      </c>
      <c r="D715" s="159" t="s">
        <v>2584</v>
      </c>
      <c r="E715" s="159" t="s">
        <v>2126</v>
      </c>
      <c r="F715" s="42" t="s">
        <v>2585</v>
      </c>
      <c r="G715" s="159" t="s">
        <v>1842</v>
      </c>
      <c r="H715" s="159" t="s">
        <v>1654</v>
      </c>
      <c r="I715" s="159" t="s">
        <v>1808</v>
      </c>
      <c r="J715" s="42" t="s">
        <v>5359</v>
      </c>
      <c r="K715" s="42" t="s">
        <v>5360</v>
      </c>
      <c r="L715" s="159" t="s">
        <v>2129</v>
      </c>
      <c r="M715" s="159" t="s">
        <v>5361</v>
      </c>
      <c r="N715" s="161"/>
      <c r="O715" s="161"/>
      <c r="P715" s="161"/>
    </row>
    <row r="716" customFormat="false" ht="27" hidden="false" customHeight="true" outlineLevel="0" collapsed="false">
      <c r="A716" s="159" t="s">
        <v>5362</v>
      </c>
      <c r="B716" s="160" t="s">
        <v>5363</v>
      </c>
      <c r="C716" s="42" t="s">
        <v>1742</v>
      </c>
      <c r="D716" s="159" t="s">
        <v>2584</v>
      </c>
      <c r="E716" s="159" t="s">
        <v>2905</v>
      </c>
      <c r="F716" s="42" t="s">
        <v>2585</v>
      </c>
      <c r="G716" s="159" t="s">
        <v>1842</v>
      </c>
      <c r="H716" s="159" t="s">
        <v>2171</v>
      </c>
      <c r="I716" s="159" t="s">
        <v>1788</v>
      </c>
      <c r="J716" s="42" t="s">
        <v>5364</v>
      </c>
      <c r="K716" s="42" t="s">
        <v>5365</v>
      </c>
      <c r="L716" s="159" t="s">
        <v>2907</v>
      </c>
      <c r="M716" s="159" t="s">
        <v>5366</v>
      </c>
      <c r="N716" s="161"/>
      <c r="O716" s="161"/>
      <c r="P716" s="161"/>
    </row>
    <row r="717" customFormat="false" ht="15" hidden="false" customHeight="true" outlineLevel="0" collapsed="false">
      <c r="A717" s="159" t="s">
        <v>5367</v>
      </c>
      <c r="B717" s="160" t="s">
        <v>5368</v>
      </c>
      <c r="C717" s="42" t="s">
        <v>1742</v>
      </c>
      <c r="D717" s="159" t="s">
        <v>2584</v>
      </c>
      <c r="E717" s="159" t="s">
        <v>2126</v>
      </c>
      <c r="F717" s="42" t="s">
        <v>2585</v>
      </c>
      <c r="G717" s="159" t="s">
        <v>1842</v>
      </c>
      <c r="H717" s="159" t="s">
        <v>1654</v>
      </c>
      <c r="I717" s="159" t="s">
        <v>1808</v>
      </c>
      <c r="J717" s="42" t="s">
        <v>5369</v>
      </c>
      <c r="K717" s="42" t="s">
        <v>5370</v>
      </c>
      <c r="L717" s="159" t="s">
        <v>2129</v>
      </c>
      <c r="M717" s="159" t="s">
        <v>5371</v>
      </c>
      <c r="N717" s="161"/>
      <c r="O717" s="161"/>
      <c r="P717" s="161"/>
    </row>
    <row r="718" customFormat="false" ht="27" hidden="false" customHeight="true" outlineLevel="0" collapsed="false">
      <c r="A718" s="159" t="s">
        <v>5372</v>
      </c>
      <c r="B718" s="160" t="s">
        <v>5373</v>
      </c>
      <c r="C718" s="42" t="s">
        <v>1742</v>
      </c>
      <c r="D718" s="159" t="s">
        <v>2584</v>
      </c>
      <c r="E718" s="159" t="s">
        <v>2126</v>
      </c>
      <c r="F718" s="42" t="s">
        <v>2585</v>
      </c>
      <c r="G718" s="159" t="s">
        <v>1842</v>
      </c>
      <c r="H718" s="159" t="s">
        <v>1654</v>
      </c>
      <c r="I718" s="159" t="s">
        <v>1808</v>
      </c>
      <c r="J718" s="42" t="s">
        <v>5374</v>
      </c>
      <c r="K718" s="42" t="s">
        <v>5375</v>
      </c>
      <c r="L718" s="159" t="s">
        <v>2129</v>
      </c>
      <c r="M718" s="159" t="s">
        <v>5376</v>
      </c>
      <c r="N718" s="161"/>
      <c r="O718" s="161"/>
      <c r="P718" s="161"/>
    </row>
    <row r="719" customFormat="false" ht="39" hidden="false" customHeight="true" outlineLevel="0" collapsed="false">
      <c r="A719" s="159" t="s">
        <v>5377</v>
      </c>
      <c r="B719" s="160" t="s">
        <v>5378</v>
      </c>
      <c r="C719" s="42" t="s">
        <v>1742</v>
      </c>
      <c r="D719" s="159" t="s">
        <v>2584</v>
      </c>
      <c r="E719" s="159" t="s">
        <v>2905</v>
      </c>
      <c r="F719" s="42" t="s">
        <v>2585</v>
      </c>
      <c r="G719" s="159" t="s">
        <v>1842</v>
      </c>
      <c r="H719" s="159" t="s">
        <v>2171</v>
      </c>
      <c r="I719" s="159" t="s">
        <v>1788</v>
      </c>
      <c r="J719" s="42" t="s">
        <v>5379</v>
      </c>
      <c r="K719" s="42" t="s">
        <v>5380</v>
      </c>
      <c r="L719" s="159" t="s">
        <v>2907</v>
      </c>
      <c r="M719" s="159" t="s">
        <v>5381</v>
      </c>
      <c r="N719" s="161"/>
      <c r="O719" s="161"/>
      <c r="P719" s="161"/>
    </row>
    <row r="720" customFormat="false" ht="39" hidden="false" customHeight="true" outlineLevel="0" collapsed="false">
      <c r="A720" s="159" t="s">
        <v>5382</v>
      </c>
      <c r="B720" s="160" t="s">
        <v>5383</v>
      </c>
      <c r="C720" s="42" t="s">
        <v>1742</v>
      </c>
      <c r="D720" s="159" t="s">
        <v>2584</v>
      </c>
      <c r="E720" s="159" t="s">
        <v>2767</v>
      </c>
      <c r="F720" s="42" t="s">
        <v>2585</v>
      </c>
      <c r="G720" s="159" t="s">
        <v>1796</v>
      </c>
      <c r="H720" s="159" t="s">
        <v>1654</v>
      </c>
      <c r="I720" s="159" t="s">
        <v>1788</v>
      </c>
      <c r="J720" s="42" t="s">
        <v>5384</v>
      </c>
      <c r="K720" s="42" t="s">
        <v>5385</v>
      </c>
      <c r="L720" s="159" t="s">
        <v>2129</v>
      </c>
      <c r="M720" s="159" t="s">
        <v>5386</v>
      </c>
      <c r="N720" s="161"/>
      <c r="O720" s="161"/>
      <c r="P720" s="161"/>
    </row>
    <row r="721" customFormat="false" ht="27" hidden="false" customHeight="true" outlineLevel="0" collapsed="false">
      <c r="A721" s="159" t="s">
        <v>5387</v>
      </c>
      <c r="B721" s="160" t="s">
        <v>5388</v>
      </c>
      <c r="C721" s="42" t="s">
        <v>1742</v>
      </c>
      <c r="D721" s="159" t="s">
        <v>2584</v>
      </c>
      <c r="E721" s="159" t="s">
        <v>2195</v>
      </c>
      <c r="F721" s="42" t="s">
        <v>2585</v>
      </c>
      <c r="G721" s="159" t="s">
        <v>1796</v>
      </c>
      <c r="H721" s="159" t="s">
        <v>2171</v>
      </c>
      <c r="I721" s="159" t="s">
        <v>1808</v>
      </c>
      <c r="J721" s="42" t="s">
        <v>5389</v>
      </c>
      <c r="K721" s="42" t="s">
        <v>5390</v>
      </c>
      <c r="L721" s="159" t="s">
        <v>2198</v>
      </c>
      <c r="M721" s="159" t="s">
        <v>5391</v>
      </c>
      <c r="N721" s="161"/>
      <c r="O721" s="161"/>
      <c r="P721" s="161"/>
    </row>
    <row r="722" customFormat="false" ht="27" hidden="false" customHeight="true" outlineLevel="0" collapsed="false">
      <c r="A722" s="159" t="s">
        <v>5392</v>
      </c>
      <c r="B722" s="160" t="s">
        <v>5393</v>
      </c>
      <c r="C722" s="42" t="s">
        <v>1742</v>
      </c>
      <c r="D722" s="159" t="s">
        <v>2584</v>
      </c>
      <c r="E722" s="159" t="s">
        <v>2126</v>
      </c>
      <c r="F722" s="42" t="s">
        <v>2585</v>
      </c>
      <c r="G722" s="159" t="s">
        <v>1842</v>
      </c>
      <c r="H722" s="159" t="s">
        <v>1654</v>
      </c>
      <c r="I722" s="159" t="s">
        <v>1808</v>
      </c>
      <c r="J722" s="42" t="s">
        <v>5394</v>
      </c>
      <c r="K722" s="42" t="s">
        <v>5395</v>
      </c>
      <c r="L722" s="159" t="s">
        <v>2129</v>
      </c>
      <c r="M722" s="159" t="s">
        <v>5396</v>
      </c>
      <c r="N722" s="161"/>
      <c r="O722" s="161"/>
      <c r="P722" s="161"/>
    </row>
    <row r="723" customFormat="false" ht="39" hidden="false" customHeight="true" outlineLevel="0" collapsed="false">
      <c r="A723" s="159" t="s">
        <v>5397</v>
      </c>
      <c r="B723" s="160" t="s">
        <v>5398</v>
      </c>
      <c r="C723" s="42" t="s">
        <v>1742</v>
      </c>
      <c r="D723" s="159" t="s">
        <v>2584</v>
      </c>
      <c r="E723" s="159" t="s">
        <v>2905</v>
      </c>
      <c r="F723" s="42" t="s">
        <v>2585</v>
      </c>
      <c r="G723" s="159" t="s">
        <v>1842</v>
      </c>
      <c r="H723" s="159" t="s">
        <v>2171</v>
      </c>
      <c r="I723" s="159" t="s">
        <v>1788</v>
      </c>
      <c r="J723" s="42" t="s">
        <v>5399</v>
      </c>
      <c r="K723" s="42" t="s">
        <v>5400</v>
      </c>
      <c r="L723" s="159" t="s">
        <v>2907</v>
      </c>
      <c r="M723" s="159" t="s">
        <v>5401</v>
      </c>
      <c r="N723" s="161"/>
      <c r="O723" s="161"/>
      <c r="P723" s="161"/>
    </row>
    <row r="724" customFormat="false" ht="27" hidden="false" customHeight="true" outlineLevel="0" collapsed="false">
      <c r="A724" s="159" t="s">
        <v>5402</v>
      </c>
      <c r="B724" s="160" t="s">
        <v>5403</v>
      </c>
      <c r="C724" s="42" t="s">
        <v>1742</v>
      </c>
      <c r="D724" s="159" t="s">
        <v>2584</v>
      </c>
      <c r="E724" s="159" t="s">
        <v>2126</v>
      </c>
      <c r="F724" s="42" t="s">
        <v>2585</v>
      </c>
      <c r="G724" s="159" t="s">
        <v>1842</v>
      </c>
      <c r="H724" s="159" t="s">
        <v>1654</v>
      </c>
      <c r="I724" s="159" t="s">
        <v>1808</v>
      </c>
      <c r="J724" s="42" t="s">
        <v>5404</v>
      </c>
      <c r="K724" s="42" t="s">
        <v>5405</v>
      </c>
      <c r="L724" s="159" t="s">
        <v>2129</v>
      </c>
      <c r="M724" s="159" t="s">
        <v>5406</v>
      </c>
      <c r="N724" s="161"/>
      <c r="O724" s="161"/>
      <c r="P724" s="161"/>
    </row>
    <row r="725" customFormat="false" ht="39" hidden="false" customHeight="true" outlineLevel="0" collapsed="false">
      <c r="A725" s="159" t="s">
        <v>5407</v>
      </c>
      <c r="B725" s="160" t="s">
        <v>5408</v>
      </c>
      <c r="C725" s="42" t="s">
        <v>1742</v>
      </c>
      <c r="D725" s="159" t="s">
        <v>2584</v>
      </c>
      <c r="E725" s="159" t="s">
        <v>2126</v>
      </c>
      <c r="F725" s="42" t="s">
        <v>2585</v>
      </c>
      <c r="G725" s="159" t="s">
        <v>1842</v>
      </c>
      <c r="H725" s="159" t="s">
        <v>1654</v>
      </c>
      <c r="I725" s="159" t="s">
        <v>1808</v>
      </c>
      <c r="J725" s="42" t="s">
        <v>5409</v>
      </c>
      <c r="K725" s="42" t="s">
        <v>5410</v>
      </c>
      <c r="L725" s="159" t="s">
        <v>2129</v>
      </c>
      <c r="M725" s="159" t="s">
        <v>5411</v>
      </c>
      <c r="N725" s="161"/>
      <c r="O725" s="161"/>
      <c r="P725" s="161"/>
    </row>
    <row r="726" customFormat="false" ht="39" hidden="false" customHeight="true" outlineLevel="0" collapsed="false">
      <c r="A726" s="159" t="s">
        <v>5412</v>
      </c>
      <c r="B726" s="160" t="s">
        <v>5413</v>
      </c>
      <c r="C726" s="42" t="s">
        <v>1742</v>
      </c>
      <c r="D726" s="159" t="s">
        <v>2584</v>
      </c>
      <c r="E726" s="159" t="s">
        <v>2905</v>
      </c>
      <c r="F726" s="42" t="s">
        <v>2585</v>
      </c>
      <c r="G726" s="159" t="s">
        <v>1842</v>
      </c>
      <c r="H726" s="159" t="s">
        <v>2171</v>
      </c>
      <c r="I726" s="159" t="s">
        <v>1788</v>
      </c>
      <c r="J726" s="42" t="s">
        <v>5414</v>
      </c>
      <c r="K726" s="42" t="s">
        <v>5415</v>
      </c>
      <c r="L726" s="159" t="s">
        <v>2907</v>
      </c>
      <c r="M726" s="159" t="s">
        <v>5416</v>
      </c>
      <c r="N726" s="161"/>
      <c r="O726" s="161"/>
      <c r="P726" s="161"/>
    </row>
    <row r="727" customFormat="false" ht="39" hidden="false" customHeight="true" outlineLevel="0" collapsed="false">
      <c r="A727" s="159" t="s">
        <v>5417</v>
      </c>
      <c r="B727" s="160" t="s">
        <v>5418</v>
      </c>
      <c r="C727" s="42" t="s">
        <v>1742</v>
      </c>
      <c r="D727" s="159" t="s">
        <v>2584</v>
      </c>
      <c r="E727" s="159" t="s">
        <v>2195</v>
      </c>
      <c r="F727" s="42" t="s">
        <v>2585</v>
      </c>
      <c r="G727" s="159" t="s">
        <v>1796</v>
      </c>
      <c r="H727" s="159" t="s">
        <v>2171</v>
      </c>
      <c r="I727" s="159" t="s">
        <v>1788</v>
      </c>
      <c r="J727" s="42" t="s">
        <v>5419</v>
      </c>
      <c r="K727" s="42" t="s">
        <v>5420</v>
      </c>
      <c r="L727" s="159" t="s">
        <v>2198</v>
      </c>
      <c r="M727" s="159" t="s">
        <v>5421</v>
      </c>
      <c r="N727" s="161"/>
      <c r="O727" s="161"/>
      <c r="P727" s="161"/>
    </row>
    <row r="728" customFormat="false" ht="27" hidden="false" customHeight="true" outlineLevel="0" collapsed="false">
      <c r="A728" s="159" t="s">
        <v>5422</v>
      </c>
      <c r="B728" s="160" t="s">
        <v>5423</v>
      </c>
      <c r="C728" s="42" t="s">
        <v>1742</v>
      </c>
      <c r="D728" s="159" t="s">
        <v>2584</v>
      </c>
      <c r="E728" s="159" t="s">
        <v>2767</v>
      </c>
      <c r="F728" s="42" t="s">
        <v>2585</v>
      </c>
      <c r="G728" s="159" t="s">
        <v>1796</v>
      </c>
      <c r="H728" s="159" t="s">
        <v>1654</v>
      </c>
      <c r="I728" s="159" t="s">
        <v>1808</v>
      </c>
      <c r="J728" s="42" t="s">
        <v>5424</v>
      </c>
      <c r="K728" s="42" t="s">
        <v>5425</v>
      </c>
      <c r="L728" s="159" t="s">
        <v>2129</v>
      </c>
      <c r="M728" s="159" t="s">
        <v>5426</v>
      </c>
      <c r="N728" s="161"/>
      <c r="O728" s="161"/>
      <c r="P728" s="161"/>
    </row>
    <row r="729" customFormat="false" ht="27" hidden="false" customHeight="true" outlineLevel="0" collapsed="false">
      <c r="A729" s="159" t="s">
        <v>5427</v>
      </c>
      <c r="B729" s="160" t="s">
        <v>5428</v>
      </c>
      <c r="C729" s="42" t="s">
        <v>1742</v>
      </c>
      <c r="D729" s="159" t="s">
        <v>2584</v>
      </c>
      <c r="E729" s="159" t="s">
        <v>2126</v>
      </c>
      <c r="F729" s="42" t="s">
        <v>2585</v>
      </c>
      <c r="G729" s="159" t="s">
        <v>1842</v>
      </c>
      <c r="H729" s="159" t="s">
        <v>1654</v>
      </c>
      <c r="I729" s="159" t="s">
        <v>1808</v>
      </c>
      <c r="J729" s="42" t="s">
        <v>5429</v>
      </c>
      <c r="K729" s="42" t="s">
        <v>5430</v>
      </c>
      <c r="L729" s="159" t="s">
        <v>2129</v>
      </c>
      <c r="M729" s="159" t="s">
        <v>5431</v>
      </c>
      <c r="N729" s="161"/>
      <c r="O729" s="161"/>
      <c r="P729" s="161"/>
    </row>
    <row r="730" customFormat="false" ht="39" hidden="false" customHeight="true" outlineLevel="0" collapsed="false">
      <c r="A730" s="159" t="s">
        <v>5432</v>
      </c>
      <c r="B730" s="160" t="s">
        <v>5433</v>
      </c>
      <c r="C730" s="42" t="s">
        <v>1742</v>
      </c>
      <c r="D730" s="159" t="s">
        <v>2584</v>
      </c>
      <c r="E730" s="159" t="s">
        <v>2905</v>
      </c>
      <c r="F730" s="42" t="s">
        <v>2585</v>
      </c>
      <c r="G730" s="159" t="s">
        <v>1842</v>
      </c>
      <c r="H730" s="159" t="s">
        <v>2171</v>
      </c>
      <c r="I730" s="159" t="s">
        <v>1788</v>
      </c>
      <c r="J730" s="42" t="s">
        <v>5434</v>
      </c>
      <c r="K730" s="42" t="s">
        <v>5435</v>
      </c>
      <c r="L730" s="159" t="s">
        <v>2907</v>
      </c>
      <c r="M730" s="159" t="s">
        <v>5436</v>
      </c>
      <c r="N730" s="161"/>
      <c r="O730" s="161"/>
      <c r="P730" s="161"/>
    </row>
    <row r="731" customFormat="false" ht="39" hidden="false" customHeight="true" outlineLevel="0" collapsed="false">
      <c r="A731" s="159" t="s">
        <v>5437</v>
      </c>
      <c r="B731" s="160" t="s">
        <v>5438</v>
      </c>
      <c r="C731" s="42" t="s">
        <v>1742</v>
      </c>
      <c r="D731" s="159" t="s">
        <v>2584</v>
      </c>
      <c r="E731" s="159" t="s">
        <v>2767</v>
      </c>
      <c r="F731" s="42" t="s">
        <v>2585</v>
      </c>
      <c r="G731" s="159" t="s">
        <v>1796</v>
      </c>
      <c r="H731" s="159" t="s">
        <v>1654</v>
      </c>
      <c r="I731" s="159" t="s">
        <v>1788</v>
      </c>
      <c r="J731" s="42" t="s">
        <v>5439</v>
      </c>
      <c r="K731" s="42" t="s">
        <v>5440</v>
      </c>
      <c r="L731" s="159" t="s">
        <v>2129</v>
      </c>
      <c r="M731" s="159" t="s">
        <v>5441</v>
      </c>
      <c r="N731" s="161"/>
      <c r="O731" s="161"/>
      <c r="P731" s="161"/>
    </row>
    <row r="732" customFormat="false" ht="27" hidden="false" customHeight="true" outlineLevel="0" collapsed="false">
      <c r="A732" s="159" t="s">
        <v>5442</v>
      </c>
      <c r="B732" s="160" t="s">
        <v>5443</v>
      </c>
      <c r="C732" s="42" t="s">
        <v>1742</v>
      </c>
      <c r="D732" s="159" t="s">
        <v>2584</v>
      </c>
      <c r="E732" s="159" t="s">
        <v>2195</v>
      </c>
      <c r="F732" s="42" t="s">
        <v>2585</v>
      </c>
      <c r="G732" s="159" t="s">
        <v>1796</v>
      </c>
      <c r="H732" s="159" t="s">
        <v>2171</v>
      </c>
      <c r="I732" s="159" t="s">
        <v>1808</v>
      </c>
      <c r="J732" s="42" t="s">
        <v>5444</v>
      </c>
      <c r="K732" s="42" t="s">
        <v>5445</v>
      </c>
      <c r="L732" s="159" t="s">
        <v>2198</v>
      </c>
      <c r="M732" s="159" t="s">
        <v>5446</v>
      </c>
      <c r="N732" s="161"/>
      <c r="O732" s="161"/>
      <c r="P732" s="161"/>
    </row>
    <row r="733" customFormat="false" ht="27" hidden="false" customHeight="true" outlineLevel="0" collapsed="false">
      <c r="A733" s="159" t="s">
        <v>5447</v>
      </c>
      <c r="B733" s="160" t="s">
        <v>5448</v>
      </c>
      <c r="C733" s="42" t="s">
        <v>1742</v>
      </c>
      <c r="D733" s="159" t="s">
        <v>2584</v>
      </c>
      <c r="E733" s="159" t="s">
        <v>2126</v>
      </c>
      <c r="F733" s="42" t="s">
        <v>2585</v>
      </c>
      <c r="G733" s="159" t="s">
        <v>1842</v>
      </c>
      <c r="H733" s="159" t="s">
        <v>1654</v>
      </c>
      <c r="I733" s="159" t="s">
        <v>1808</v>
      </c>
      <c r="J733" s="42" t="s">
        <v>5449</v>
      </c>
      <c r="K733" s="42" t="s">
        <v>5450</v>
      </c>
      <c r="L733" s="159" t="s">
        <v>2129</v>
      </c>
      <c r="M733" s="159" t="s">
        <v>5451</v>
      </c>
      <c r="N733" s="161"/>
      <c r="O733" s="161"/>
      <c r="P733" s="161"/>
    </row>
    <row r="734" customFormat="false" ht="39" hidden="false" customHeight="true" outlineLevel="0" collapsed="false">
      <c r="A734" s="159" t="s">
        <v>5452</v>
      </c>
      <c r="B734" s="160" t="s">
        <v>5453</v>
      </c>
      <c r="C734" s="42" t="s">
        <v>1742</v>
      </c>
      <c r="D734" s="159" t="s">
        <v>2584</v>
      </c>
      <c r="E734" s="159" t="s">
        <v>2905</v>
      </c>
      <c r="F734" s="42" t="s">
        <v>2585</v>
      </c>
      <c r="G734" s="159" t="s">
        <v>1842</v>
      </c>
      <c r="H734" s="159" t="s">
        <v>2171</v>
      </c>
      <c r="I734" s="159" t="s">
        <v>1788</v>
      </c>
      <c r="J734" s="42" t="s">
        <v>5454</v>
      </c>
      <c r="K734" s="42" t="s">
        <v>5455</v>
      </c>
      <c r="L734" s="159" t="s">
        <v>2907</v>
      </c>
      <c r="M734" s="159" t="s">
        <v>5456</v>
      </c>
      <c r="N734" s="161"/>
      <c r="O734" s="161"/>
      <c r="P734" s="161"/>
    </row>
    <row r="735" customFormat="false" ht="27" hidden="false" customHeight="true" outlineLevel="0" collapsed="false">
      <c r="A735" s="159" t="s">
        <v>5457</v>
      </c>
      <c r="B735" s="160" t="s">
        <v>5458</v>
      </c>
      <c r="C735" s="42" t="s">
        <v>1742</v>
      </c>
      <c r="D735" s="159" t="s">
        <v>2584</v>
      </c>
      <c r="E735" s="159" t="s">
        <v>2767</v>
      </c>
      <c r="F735" s="42" t="s">
        <v>2585</v>
      </c>
      <c r="G735" s="159" t="s">
        <v>1796</v>
      </c>
      <c r="H735" s="159" t="s">
        <v>1654</v>
      </c>
      <c r="I735" s="159" t="s">
        <v>1788</v>
      </c>
      <c r="J735" s="42" t="s">
        <v>5459</v>
      </c>
      <c r="K735" s="42" t="s">
        <v>5460</v>
      </c>
      <c r="L735" s="159" t="s">
        <v>2129</v>
      </c>
      <c r="M735" s="159" t="s">
        <v>5461</v>
      </c>
      <c r="N735" s="161"/>
      <c r="O735" s="161"/>
      <c r="P735" s="161"/>
    </row>
    <row r="736" customFormat="false" ht="27" hidden="false" customHeight="true" outlineLevel="0" collapsed="false">
      <c r="A736" s="159" t="s">
        <v>5462</v>
      </c>
      <c r="B736" s="160" t="s">
        <v>5463</v>
      </c>
      <c r="C736" s="42" t="s">
        <v>1742</v>
      </c>
      <c r="D736" s="159" t="s">
        <v>2584</v>
      </c>
      <c r="E736" s="159" t="s">
        <v>2195</v>
      </c>
      <c r="F736" s="42" t="s">
        <v>2585</v>
      </c>
      <c r="G736" s="159" t="s">
        <v>1796</v>
      </c>
      <c r="H736" s="159" t="s">
        <v>2171</v>
      </c>
      <c r="I736" s="159" t="s">
        <v>1808</v>
      </c>
      <c r="J736" s="42" t="s">
        <v>5464</v>
      </c>
      <c r="K736" s="42" t="s">
        <v>5465</v>
      </c>
      <c r="L736" s="159" t="s">
        <v>2198</v>
      </c>
      <c r="M736" s="159" t="s">
        <v>5466</v>
      </c>
      <c r="N736" s="161"/>
      <c r="O736" s="161"/>
      <c r="P736" s="161"/>
    </row>
    <row r="737" customFormat="false" ht="27" hidden="false" customHeight="true" outlineLevel="0" collapsed="false">
      <c r="A737" s="159" t="s">
        <v>5467</v>
      </c>
      <c r="B737" s="160" t="s">
        <v>5468</v>
      </c>
      <c r="C737" s="42" t="s">
        <v>1742</v>
      </c>
      <c r="D737" s="159" t="s">
        <v>2584</v>
      </c>
      <c r="E737" s="159" t="s">
        <v>2126</v>
      </c>
      <c r="F737" s="42" t="s">
        <v>2585</v>
      </c>
      <c r="G737" s="159" t="s">
        <v>1842</v>
      </c>
      <c r="H737" s="159" t="s">
        <v>1654</v>
      </c>
      <c r="I737" s="159" t="s">
        <v>1808</v>
      </c>
      <c r="J737" s="42" t="s">
        <v>5469</v>
      </c>
      <c r="K737" s="42" t="s">
        <v>5470</v>
      </c>
      <c r="L737" s="159" t="s">
        <v>2129</v>
      </c>
      <c r="M737" s="159" t="s">
        <v>5471</v>
      </c>
      <c r="N737" s="161"/>
      <c r="O737" s="161"/>
      <c r="P737" s="161"/>
    </row>
    <row r="738" customFormat="false" ht="39" hidden="false" customHeight="true" outlineLevel="0" collapsed="false">
      <c r="A738" s="159" t="s">
        <v>5472</v>
      </c>
      <c r="B738" s="160" t="s">
        <v>5473</v>
      </c>
      <c r="C738" s="42" t="s">
        <v>1742</v>
      </c>
      <c r="D738" s="159" t="s">
        <v>2584</v>
      </c>
      <c r="E738" s="159" t="s">
        <v>2905</v>
      </c>
      <c r="F738" s="42" t="s">
        <v>2585</v>
      </c>
      <c r="G738" s="159" t="s">
        <v>1842</v>
      </c>
      <c r="H738" s="159" t="s">
        <v>2171</v>
      </c>
      <c r="I738" s="159" t="s">
        <v>1788</v>
      </c>
      <c r="J738" s="42" t="s">
        <v>5474</v>
      </c>
      <c r="K738" s="42" t="s">
        <v>5475</v>
      </c>
      <c r="L738" s="159" t="s">
        <v>2907</v>
      </c>
      <c r="M738" s="159" t="s">
        <v>5476</v>
      </c>
      <c r="N738" s="161"/>
      <c r="O738" s="161"/>
      <c r="P738" s="161"/>
    </row>
    <row r="739" customFormat="false" ht="27" hidden="false" customHeight="true" outlineLevel="0" collapsed="false">
      <c r="A739" s="159" t="s">
        <v>5477</v>
      </c>
      <c r="B739" s="160" t="s">
        <v>5478</v>
      </c>
      <c r="C739" s="42" t="s">
        <v>1742</v>
      </c>
      <c r="D739" s="159" t="s">
        <v>2584</v>
      </c>
      <c r="E739" s="159" t="s">
        <v>2126</v>
      </c>
      <c r="F739" s="42" t="s">
        <v>2585</v>
      </c>
      <c r="G739" s="159" t="s">
        <v>1842</v>
      </c>
      <c r="H739" s="159" t="s">
        <v>1654</v>
      </c>
      <c r="I739" s="159" t="s">
        <v>1808</v>
      </c>
      <c r="J739" s="42" t="s">
        <v>5479</v>
      </c>
      <c r="K739" s="42" t="s">
        <v>5480</v>
      </c>
      <c r="L739" s="159" t="s">
        <v>2129</v>
      </c>
      <c r="M739" s="159" t="s">
        <v>5481</v>
      </c>
      <c r="N739" s="161"/>
      <c r="O739" s="161"/>
      <c r="P739" s="161"/>
    </row>
    <row r="740" customFormat="false" ht="39" hidden="false" customHeight="true" outlineLevel="0" collapsed="false">
      <c r="A740" s="159" t="s">
        <v>5482</v>
      </c>
      <c r="B740" s="160" t="s">
        <v>5483</v>
      </c>
      <c r="C740" s="42" t="s">
        <v>1742</v>
      </c>
      <c r="D740" s="159" t="s">
        <v>2584</v>
      </c>
      <c r="E740" s="159" t="s">
        <v>2126</v>
      </c>
      <c r="F740" s="42" t="s">
        <v>2585</v>
      </c>
      <c r="G740" s="159" t="s">
        <v>1842</v>
      </c>
      <c r="H740" s="159" t="s">
        <v>1654</v>
      </c>
      <c r="I740" s="159" t="s">
        <v>1808</v>
      </c>
      <c r="J740" s="42" t="s">
        <v>5484</v>
      </c>
      <c r="K740" s="42" t="s">
        <v>5485</v>
      </c>
      <c r="L740" s="159" t="s">
        <v>2129</v>
      </c>
      <c r="M740" s="159" t="s">
        <v>5486</v>
      </c>
      <c r="N740" s="161"/>
      <c r="O740" s="161"/>
      <c r="P740" s="161"/>
    </row>
    <row r="741" customFormat="false" ht="39" hidden="false" customHeight="true" outlineLevel="0" collapsed="false">
      <c r="A741" s="159" t="s">
        <v>5487</v>
      </c>
      <c r="B741" s="160" t="s">
        <v>5488</v>
      </c>
      <c r="C741" s="42" t="s">
        <v>1742</v>
      </c>
      <c r="D741" s="159" t="s">
        <v>2584</v>
      </c>
      <c r="E741" s="159" t="s">
        <v>2905</v>
      </c>
      <c r="F741" s="42" t="s">
        <v>2585</v>
      </c>
      <c r="G741" s="159" t="s">
        <v>1842</v>
      </c>
      <c r="H741" s="159" t="s">
        <v>2171</v>
      </c>
      <c r="I741" s="159" t="s">
        <v>1788</v>
      </c>
      <c r="J741" s="42" t="s">
        <v>5489</v>
      </c>
      <c r="K741" s="42" t="s">
        <v>5490</v>
      </c>
      <c r="L741" s="159" t="s">
        <v>2907</v>
      </c>
      <c r="M741" s="159" t="s">
        <v>5491</v>
      </c>
      <c r="N741" s="161"/>
      <c r="O741" s="161"/>
      <c r="P741" s="161"/>
    </row>
    <row r="742" customFormat="false" ht="27" hidden="false" customHeight="true" outlineLevel="0" collapsed="false">
      <c r="A742" s="159" t="s">
        <v>5492</v>
      </c>
      <c r="B742" s="160" t="s">
        <v>5493</v>
      </c>
      <c r="C742" s="42" t="s">
        <v>1742</v>
      </c>
      <c r="D742" s="159" t="s">
        <v>2584</v>
      </c>
      <c r="E742" s="159" t="s">
        <v>2767</v>
      </c>
      <c r="F742" s="42" t="s">
        <v>2585</v>
      </c>
      <c r="G742" s="159" t="s">
        <v>1796</v>
      </c>
      <c r="H742" s="159" t="s">
        <v>1654</v>
      </c>
      <c r="I742" s="159" t="s">
        <v>1788</v>
      </c>
      <c r="J742" s="42" t="s">
        <v>5494</v>
      </c>
      <c r="K742" s="42" t="s">
        <v>5495</v>
      </c>
      <c r="L742" s="159" t="s">
        <v>2129</v>
      </c>
      <c r="M742" s="159" t="s">
        <v>5496</v>
      </c>
      <c r="N742" s="161"/>
      <c r="O742" s="161"/>
      <c r="P742" s="161"/>
    </row>
    <row r="743" customFormat="false" ht="27" hidden="false" customHeight="true" outlineLevel="0" collapsed="false">
      <c r="A743" s="159" t="s">
        <v>5497</v>
      </c>
      <c r="B743" s="160" t="s">
        <v>5498</v>
      </c>
      <c r="C743" s="42" t="s">
        <v>1742</v>
      </c>
      <c r="D743" s="159" t="s">
        <v>2584</v>
      </c>
      <c r="E743" s="159" t="s">
        <v>2195</v>
      </c>
      <c r="F743" s="42" t="s">
        <v>2585</v>
      </c>
      <c r="G743" s="159" t="s">
        <v>1796</v>
      </c>
      <c r="H743" s="159" t="s">
        <v>2171</v>
      </c>
      <c r="I743" s="159" t="s">
        <v>1808</v>
      </c>
      <c r="J743" s="42" t="s">
        <v>5499</v>
      </c>
      <c r="K743" s="42" t="s">
        <v>5500</v>
      </c>
      <c r="L743" s="159" t="s">
        <v>2198</v>
      </c>
      <c r="M743" s="159" t="s">
        <v>5501</v>
      </c>
      <c r="N743" s="161"/>
      <c r="O743" s="161"/>
      <c r="P743" s="161"/>
    </row>
    <row r="744" customFormat="false" ht="27" hidden="false" customHeight="true" outlineLevel="0" collapsed="false">
      <c r="A744" s="159" t="s">
        <v>5502</v>
      </c>
      <c r="B744" s="160" t="s">
        <v>5503</v>
      </c>
      <c r="C744" s="42" t="s">
        <v>1742</v>
      </c>
      <c r="D744" s="159" t="s">
        <v>2584</v>
      </c>
      <c r="E744" s="159" t="s">
        <v>2126</v>
      </c>
      <c r="F744" s="42" t="s">
        <v>2585</v>
      </c>
      <c r="G744" s="159" t="s">
        <v>1842</v>
      </c>
      <c r="H744" s="159" t="s">
        <v>1654</v>
      </c>
      <c r="I744" s="159" t="s">
        <v>1808</v>
      </c>
      <c r="J744" s="42" t="s">
        <v>5504</v>
      </c>
      <c r="K744" s="42" t="s">
        <v>5505</v>
      </c>
      <c r="L744" s="159" t="s">
        <v>2129</v>
      </c>
      <c r="M744" s="159" t="s">
        <v>5506</v>
      </c>
      <c r="N744" s="161"/>
      <c r="O744" s="161"/>
      <c r="P744" s="161"/>
    </row>
    <row r="745" customFormat="false" ht="39" hidden="false" customHeight="true" outlineLevel="0" collapsed="false">
      <c r="A745" s="159" t="s">
        <v>5507</v>
      </c>
      <c r="B745" s="160" t="s">
        <v>5508</v>
      </c>
      <c r="C745" s="42" t="s">
        <v>1742</v>
      </c>
      <c r="D745" s="159" t="s">
        <v>2584</v>
      </c>
      <c r="E745" s="159" t="s">
        <v>2905</v>
      </c>
      <c r="F745" s="42" t="s">
        <v>2585</v>
      </c>
      <c r="G745" s="159" t="s">
        <v>1842</v>
      </c>
      <c r="H745" s="159" t="s">
        <v>2171</v>
      </c>
      <c r="I745" s="159" t="s">
        <v>1788</v>
      </c>
      <c r="J745" s="42" t="s">
        <v>5509</v>
      </c>
      <c r="K745" s="42" t="s">
        <v>5510</v>
      </c>
      <c r="L745" s="159" t="s">
        <v>2907</v>
      </c>
      <c r="M745" s="159" t="s">
        <v>5511</v>
      </c>
      <c r="N745" s="161"/>
      <c r="O745" s="161"/>
      <c r="P745" s="161"/>
    </row>
    <row r="746" customFormat="false" ht="39" hidden="false" customHeight="true" outlineLevel="0" collapsed="false">
      <c r="A746" s="159" t="s">
        <v>5512</v>
      </c>
      <c r="B746" s="160" t="s">
        <v>5513</v>
      </c>
      <c r="C746" s="42" t="s">
        <v>1742</v>
      </c>
      <c r="D746" s="159" t="s">
        <v>2584</v>
      </c>
      <c r="E746" s="159" t="s">
        <v>2767</v>
      </c>
      <c r="F746" s="42" t="s">
        <v>2585</v>
      </c>
      <c r="G746" s="159" t="s">
        <v>1796</v>
      </c>
      <c r="H746" s="159" t="s">
        <v>1654</v>
      </c>
      <c r="I746" s="159" t="s">
        <v>1788</v>
      </c>
      <c r="J746" s="42" t="s">
        <v>5514</v>
      </c>
      <c r="K746" s="42" t="s">
        <v>5515</v>
      </c>
      <c r="L746" s="159" t="s">
        <v>2129</v>
      </c>
      <c r="M746" s="159" t="s">
        <v>5516</v>
      </c>
      <c r="N746" s="161"/>
      <c r="O746" s="161"/>
      <c r="P746" s="161"/>
    </row>
    <row r="747" customFormat="false" ht="27" hidden="false" customHeight="true" outlineLevel="0" collapsed="false">
      <c r="A747" s="159" t="s">
        <v>5517</v>
      </c>
      <c r="B747" s="160" t="s">
        <v>5518</v>
      </c>
      <c r="C747" s="42" t="s">
        <v>1742</v>
      </c>
      <c r="D747" s="159" t="s">
        <v>2584</v>
      </c>
      <c r="E747" s="159" t="s">
        <v>2195</v>
      </c>
      <c r="F747" s="42" t="s">
        <v>2585</v>
      </c>
      <c r="G747" s="159" t="s">
        <v>1796</v>
      </c>
      <c r="H747" s="159" t="s">
        <v>2171</v>
      </c>
      <c r="I747" s="159" t="s">
        <v>1808</v>
      </c>
      <c r="J747" s="42" t="s">
        <v>5519</v>
      </c>
      <c r="K747" s="42" t="s">
        <v>5520</v>
      </c>
      <c r="L747" s="159" t="s">
        <v>2198</v>
      </c>
      <c r="M747" s="159" t="s">
        <v>5521</v>
      </c>
      <c r="N747" s="161"/>
      <c r="O747" s="161"/>
      <c r="P747" s="161"/>
    </row>
    <row r="748" customFormat="false" ht="27" hidden="false" customHeight="true" outlineLevel="0" collapsed="false">
      <c r="A748" s="159" t="s">
        <v>5522</v>
      </c>
      <c r="B748" s="160" t="s">
        <v>5523</v>
      </c>
      <c r="C748" s="42" t="s">
        <v>1742</v>
      </c>
      <c r="D748" s="159" t="s">
        <v>2584</v>
      </c>
      <c r="E748" s="159" t="s">
        <v>2126</v>
      </c>
      <c r="F748" s="42" t="s">
        <v>2585</v>
      </c>
      <c r="G748" s="159" t="s">
        <v>1842</v>
      </c>
      <c r="H748" s="159" t="s">
        <v>1654</v>
      </c>
      <c r="I748" s="159" t="s">
        <v>1808</v>
      </c>
      <c r="J748" s="42" t="s">
        <v>5524</v>
      </c>
      <c r="K748" s="42" t="s">
        <v>5525</v>
      </c>
      <c r="L748" s="159" t="s">
        <v>2129</v>
      </c>
      <c r="M748" s="159" t="s">
        <v>5526</v>
      </c>
      <c r="N748" s="161"/>
      <c r="O748" s="161"/>
      <c r="P748" s="161"/>
    </row>
    <row r="749" customFormat="false" ht="39" hidden="false" customHeight="true" outlineLevel="0" collapsed="false">
      <c r="A749" s="159" t="s">
        <v>5527</v>
      </c>
      <c r="B749" s="160" t="s">
        <v>5528</v>
      </c>
      <c r="C749" s="42" t="s">
        <v>1742</v>
      </c>
      <c r="D749" s="159" t="s">
        <v>2584</v>
      </c>
      <c r="E749" s="159" t="s">
        <v>2905</v>
      </c>
      <c r="F749" s="42" t="s">
        <v>2585</v>
      </c>
      <c r="G749" s="159" t="s">
        <v>1842</v>
      </c>
      <c r="H749" s="159" t="s">
        <v>2171</v>
      </c>
      <c r="I749" s="159" t="s">
        <v>1788</v>
      </c>
      <c r="J749" s="42" t="s">
        <v>5529</v>
      </c>
      <c r="K749" s="42" t="s">
        <v>5530</v>
      </c>
      <c r="L749" s="159" t="s">
        <v>2907</v>
      </c>
      <c r="M749" s="159" t="s">
        <v>5531</v>
      </c>
      <c r="N749" s="161"/>
      <c r="O749" s="161"/>
      <c r="P749" s="161"/>
    </row>
    <row r="750" customFormat="false" ht="27" hidden="false" customHeight="true" outlineLevel="0" collapsed="false">
      <c r="A750" s="159" t="s">
        <v>5532</v>
      </c>
      <c r="B750" s="160" t="s">
        <v>5533</v>
      </c>
      <c r="C750" s="42" t="s">
        <v>1742</v>
      </c>
      <c r="D750" s="159" t="s">
        <v>2584</v>
      </c>
      <c r="E750" s="159" t="s">
        <v>2767</v>
      </c>
      <c r="F750" s="42" t="s">
        <v>2585</v>
      </c>
      <c r="G750" s="159" t="s">
        <v>1796</v>
      </c>
      <c r="H750" s="159" t="s">
        <v>1654</v>
      </c>
      <c r="I750" s="159" t="s">
        <v>1788</v>
      </c>
      <c r="J750" s="42" t="s">
        <v>5534</v>
      </c>
      <c r="K750" s="42" t="s">
        <v>5535</v>
      </c>
      <c r="L750" s="159" t="s">
        <v>2129</v>
      </c>
      <c r="M750" s="159" t="s">
        <v>5536</v>
      </c>
      <c r="N750" s="161"/>
      <c r="O750" s="161"/>
      <c r="P750" s="161"/>
    </row>
    <row r="751" customFormat="false" ht="27" hidden="false" customHeight="true" outlineLevel="0" collapsed="false">
      <c r="A751" s="159" t="s">
        <v>5537</v>
      </c>
      <c r="B751" s="160" t="s">
        <v>5538</v>
      </c>
      <c r="C751" s="42" t="s">
        <v>1742</v>
      </c>
      <c r="D751" s="159" t="s">
        <v>2584</v>
      </c>
      <c r="E751" s="159" t="s">
        <v>2195</v>
      </c>
      <c r="F751" s="42" t="s">
        <v>2585</v>
      </c>
      <c r="G751" s="159" t="s">
        <v>1796</v>
      </c>
      <c r="H751" s="159" t="s">
        <v>2171</v>
      </c>
      <c r="I751" s="159" t="s">
        <v>1808</v>
      </c>
      <c r="J751" s="42" t="s">
        <v>5539</v>
      </c>
      <c r="K751" s="42" t="s">
        <v>5540</v>
      </c>
      <c r="L751" s="159" t="s">
        <v>2198</v>
      </c>
      <c r="M751" s="159" t="s">
        <v>5541</v>
      </c>
      <c r="N751" s="161"/>
      <c r="O751" s="161"/>
      <c r="P751" s="161"/>
    </row>
    <row r="752" customFormat="false" ht="27" hidden="false" customHeight="true" outlineLevel="0" collapsed="false">
      <c r="A752" s="159" t="s">
        <v>5542</v>
      </c>
      <c r="B752" s="160" t="s">
        <v>5543</v>
      </c>
      <c r="C752" s="42" t="s">
        <v>1742</v>
      </c>
      <c r="D752" s="159" t="s">
        <v>2584</v>
      </c>
      <c r="E752" s="159" t="s">
        <v>2126</v>
      </c>
      <c r="F752" s="42" t="s">
        <v>2585</v>
      </c>
      <c r="G752" s="159" t="s">
        <v>1842</v>
      </c>
      <c r="H752" s="159" t="s">
        <v>1654</v>
      </c>
      <c r="I752" s="159" t="s">
        <v>1808</v>
      </c>
      <c r="J752" s="42" t="s">
        <v>5544</v>
      </c>
      <c r="K752" s="42" t="s">
        <v>5545</v>
      </c>
      <c r="L752" s="159" t="s">
        <v>2129</v>
      </c>
      <c r="M752" s="159" t="s">
        <v>5546</v>
      </c>
      <c r="N752" s="161"/>
      <c r="O752" s="161"/>
      <c r="P752" s="161"/>
    </row>
    <row r="753" customFormat="false" ht="39" hidden="false" customHeight="true" outlineLevel="0" collapsed="false">
      <c r="A753" s="159" t="s">
        <v>5547</v>
      </c>
      <c r="B753" s="160" t="s">
        <v>5548</v>
      </c>
      <c r="C753" s="42" t="s">
        <v>1742</v>
      </c>
      <c r="D753" s="159" t="s">
        <v>2584</v>
      </c>
      <c r="E753" s="159" t="s">
        <v>2905</v>
      </c>
      <c r="F753" s="42" t="s">
        <v>2585</v>
      </c>
      <c r="G753" s="159" t="s">
        <v>1842</v>
      </c>
      <c r="H753" s="159" t="s">
        <v>2171</v>
      </c>
      <c r="I753" s="159" t="s">
        <v>1788</v>
      </c>
      <c r="J753" s="42" t="s">
        <v>5549</v>
      </c>
      <c r="K753" s="42" t="s">
        <v>5550</v>
      </c>
      <c r="L753" s="159" t="s">
        <v>2907</v>
      </c>
      <c r="M753" s="159" t="s">
        <v>5551</v>
      </c>
      <c r="N753" s="161"/>
      <c r="O753" s="161"/>
      <c r="P753" s="161"/>
    </row>
    <row r="754" customFormat="false" ht="27" hidden="false" customHeight="true" outlineLevel="0" collapsed="false">
      <c r="A754" s="159" t="s">
        <v>5552</v>
      </c>
      <c r="B754" s="160" t="s">
        <v>5553</v>
      </c>
      <c r="C754" s="42" t="s">
        <v>1742</v>
      </c>
      <c r="D754" s="159" t="s">
        <v>2584</v>
      </c>
      <c r="E754" s="159" t="s">
        <v>2767</v>
      </c>
      <c r="F754" s="42" t="s">
        <v>2585</v>
      </c>
      <c r="G754" s="159" t="s">
        <v>1796</v>
      </c>
      <c r="H754" s="159" t="s">
        <v>1654</v>
      </c>
      <c r="I754" s="159" t="s">
        <v>1788</v>
      </c>
      <c r="J754" s="42" t="s">
        <v>5554</v>
      </c>
      <c r="K754" s="42" t="s">
        <v>5555</v>
      </c>
      <c r="L754" s="159" t="s">
        <v>2129</v>
      </c>
      <c r="M754" s="159" t="s">
        <v>5556</v>
      </c>
      <c r="N754" s="161"/>
      <c r="O754" s="161"/>
      <c r="P754" s="161"/>
    </row>
    <row r="755" customFormat="false" ht="27" hidden="false" customHeight="true" outlineLevel="0" collapsed="false">
      <c r="A755" s="159" t="s">
        <v>5557</v>
      </c>
      <c r="B755" s="160" t="s">
        <v>5558</v>
      </c>
      <c r="C755" s="42" t="s">
        <v>1742</v>
      </c>
      <c r="D755" s="159" t="s">
        <v>2584</v>
      </c>
      <c r="E755" s="159" t="s">
        <v>2195</v>
      </c>
      <c r="F755" s="42" t="s">
        <v>2585</v>
      </c>
      <c r="G755" s="159" t="s">
        <v>1796</v>
      </c>
      <c r="H755" s="159" t="s">
        <v>2171</v>
      </c>
      <c r="I755" s="159" t="s">
        <v>1808</v>
      </c>
      <c r="J755" s="42" t="s">
        <v>5559</v>
      </c>
      <c r="K755" s="42" t="s">
        <v>5560</v>
      </c>
      <c r="L755" s="159" t="s">
        <v>2198</v>
      </c>
      <c r="M755" s="159" t="s">
        <v>5561</v>
      </c>
      <c r="N755" s="161"/>
      <c r="O755" s="161"/>
      <c r="P755" s="161"/>
    </row>
    <row r="756" customFormat="false" ht="27" hidden="false" customHeight="true" outlineLevel="0" collapsed="false">
      <c r="A756" s="159" t="s">
        <v>5562</v>
      </c>
      <c r="B756" s="160" t="s">
        <v>5563</v>
      </c>
      <c r="C756" s="42" t="s">
        <v>1742</v>
      </c>
      <c r="D756" s="159" t="s">
        <v>2584</v>
      </c>
      <c r="E756" s="159" t="s">
        <v>2126</v>
      </c>
      <c r="F756" s="42" t="s">
        <v>2585</v>
      </c>
      <c r="G756" s="159" t="s">
        <v>1842</v>
      </c>
      <c r="H756" s="159" t="s">
        <v>1654</v>
      </c>
      <c r="I756" s="159" t="s">
        <v>1808</v>
      </c>
      <c r="J756" s="42" t="s">
        <v>5564</v>
      </c>
      <c r="K756" s="42" t="s">
        <v>5565</v>
      </c>
      <c r="L756" s="159" t="s">
        <v>2129</v>
      </c>
      <c r="M756" s="159" t="s">
        <v>5566</v>
      </c>
      <c r="N756" s="161"/>
      <c r="O756" s="161"/>
      <c r="P756" s="161"/>
    </row>
    <row r="757" customFormat="false" ht="39" hidden="false" customHeight="true" outlineLevel="0" collapsed="false">
      <c r="A757" s="159" t="s">
        <v>5567</v>
      </c>
      <c r="B757" s="160" t="s">
        <v>5568</v>
      </c>
      <c r="C757" s="42" t="s">
        <v>1742</v>
      </c>
      <c r="D757" s="159" t="s">
        <v>2584</v>
      </c>
      <c r="E757" s="159" t="s">
        <v>2905</v>
      </c>
      <c r="F757" s="42" t="s">
        <v>2585</v>
      </c>
      <c r="G757" s="159" t="s">
        <v>1842</v>
      </c>
      <c r="H757" s="159" t="s">
        <v>2171</v>
      </c>
      <c r="I757" s="159" t="s">
        <v>1788</v>
      </c>
      <c r="J757" s="42" t="s">
        <v>1927</v>
      </c>
      <c r="K757" s="42" t="s">
        <v>5569</v>
      </c>
      <c r="L757" s="159" t="s">
        <v>2907</v>
      </c>
      <c r="M757" s="159" t="s">
        <v>5570</v>
      </c>
      <c r="N757" s="161"/>
      <c r="O757" s="161"/>
      <c r="P757" s="161"/>
    </row>
    <row r="758" customFormat="false" ht="39" hidden="false" customHeight="true" outlineLevel="0" collapsed="false">
      <c r="A758" s="159" t="s">
        <v>5571</v>
      </c>
      <c r="B758" s="160" t="s">
        <v>5572</v>
      </c>
      <c r="C758" s="42" t="s">
        <v>1742</v>
      </c>
      <c r="D758" s="159" t="s">
        <v>2584</v>
      </c>
      <c r="E758" s="159" t="s">
        <v>2767</v>
      </c>
      <c r="F758" s="42" t="s">
        <v>2585</v>
      </c>
      <c r="G758" s="159" t="s">
        <v>1796</v>
      </c>
      <c r="H758" s="159" t="s">
        <v>1654</v>
      </c>
      <c r="I758" s="159" t="s">
        <v>1788</v>
      </c>
      <c r="J758" s="42" t="s">
        <v>5573</v>
      </c>
      <c r="K758" s="42" t="s">
        <v>5574</v>
      </c>
      <c r="L758" s="159" t="s">
        <v>2129</v>
      </c>
      <c r="M758" s="159" t="s">
        <v>5575</v>
      </c>
      <c r="N758" s="161"/>
      <c r="O758" s="161"/>
      <c r="P758" s="161"/>
    </row>
    <row r="759" customFormat="false" ht="27" hidden="false" customHeight="true" outlineLevel="0" collapsed="false">
      <c r="A759" s="159" t="s">
        <v>5576</v>
      </c>
      <c r="B759" s="160" t="s">
        <v>5577</v>
      </c>
      <c r="C759" s="42" t="s">
        <v>1742</v>
      </c>
      <c r="D759" s="159" t="s">
        <v>2584</v>
      </c>
      <c r="E759" s="159" t="s">
        <v>2195</v>
      </c>
      <c r="F759" s="42" t="s">
        <v>2585</v>
      </c>
      <c r="G759" s="159" t="s">
        <v>1796</v>
      </c>
      <c r="H759" s="159" t="s">
        <v>2171</v>
      </c>
      <c r="I759" s="159" t="s">
        <v>1808</v>
      </c>
      <c r="J759" s="42" t="s">
        <v>5578</v>
      </c>
      <c r="K759" s="42" t="s">
        <v>5579</v>
      </c>
      <c r="L759" s="159" t="s">
        <v>2198</v>
      </c>
      <c r="M759" s="159" t="s">
        <v>5580</v>
      </c>
      <c r="N759" s="161"/>
      <c r="O759" s="161"/>
      <c r="P759" s="161"/>
    </row>
    <row r="760" customFormat="false" ht="27" hidden="false" customHeight="true" outlineLevel="0" collapsed="false">
      <c r="A760" s="159" t="s">
        <v>5581</v>
      </c>
      <c r="B760" s="160" t="s">
        <v>5582</v>
      </c>
      <c r="C760" s="42" t="s">
        <v>1742</v>
      </c>
      <c r="D760" s="159" t="s">
        <v>2584</v>
      </c>
      <c r="E760" s="159" t="s">
        <v>2126</v>
      </c>
      <c r="F760" s="42" t="s">
        <v>2585</v>
      </c>
      <c r="G760" s="159" t="s">
        <v>1842</v>
      </c>
      <c r="H760" s="159" t="s">
        <v>1654</v>
      </c>
      <c r="I760" s="159" t="s">
        <v>1808</v>
      </c>
      <c r="J760" s="42" t="s">
        <v>5583</v>
      </c>
      <c r="K760" s="42" t="s">
        <v>5584</v>
      </c>
      <c r="L760" s="159" t="s">
        <v>2129</v>
      </c>
      <c r="M760" s="159" t="s">
        <v>5585</v>
      </c>
      <c r="N760" s="161"/>
      <c r="O760" s="161"/>
      <c r="P760" s="161"/>
    </row>
    <row r="761" customFormat="false" ht="51" hidden="false" customHeight="true" outlineLevel="0" collapsed="false">
      <c r="A761" s="159" t="s">
        <v>5586</v>
      </c>
      <c r="B761" s="160" t="s">
        <v>5587</v>
      </c>
      <c r="C761" s="42" t="s">
        <v>1742</v>
      </c>
      <c r="D761" s="159" t="s">
        <v>2584</v>
      </c>
      <c r="E761" s="159" t="s">
        <v>2905</v>
      </c>
      <c r="F761" s="42" t="s">
        <v>2585</v>
      </c>
      <c r="G761" s="159" t="s">
        <v>1842</v>
      </c>
      <c r="H761" s="159" t="s">
        <v>2171</v>
      </c>
      <c r="I761" s="159" t="s">
        <v>1788</v>
      </c>
      <c r="J761" s="42" t="s">
        <v>5588</v>
      </c>
      <c r="K761" s="42" t="s">
        <v>5589</v>
      </c>
      <c r="L761" s="159" t="s">
        <v>2907</v>
      </c>
      <c r="M761" s="159" t="s">
        <v>5590</v>
      </c>
      <c r="N761" s="161"/>
      <c r="O761" s="161"/>
      <c r="P761" s="161"/>
    </row>
    <row r="762" customFormat="false" ht="51" hidden="false" customHeight="true" outlineLevel="0" collapsed="false">
      <c r="A762" s="159" t="s">
        <v>5591</v>
      </c>
      <c r="B762" s="160" t="s">
        <v>5592</v>
      </c>
      <c r="C762" s="42" t="s">
        <v>1742</v>
      </c>
      <c r="D762" s="159" t="s">
        <v>2584</v>
      </c>
      <c r="E762" s="159" t="s">
        <v>2767</v>
      </c>
      <c r="F762" s="42" t="s">
        <v>2585</v>
      </c>
      <c r="G762" s="159" t="s">
        <v>1796</v>
      </c>
      <c r="H762" s="159" t="s">
        <v>1654</v>
      </c>
      <c r="I762" s="159" t="s">
        <v>1788</v>
      </c>
      <c r="J762" s="42" t="s">
        <v>5593</v>
      </c>
      <c r="K762" s="42" t="s">
        <v>5594</v>
      </c>
      <c r="L762" s="159" t="s">
        <v>2129</v>
      </c>
      <c r="M762" s="159" t="s">
        <v>5595</v>
      </c>
      <c r="N762" s="161"/>
      <c r="O762" s="161"/>
      <c r="P762" s="161"/>
    </row>
    <row r="763" customFormat="false" ht="39" hidden="false" customHeight="true" outlineLevel="0" collapsed="false">
      <c r="A763" s="159" t="s">
        <v>5596</v>
      </c>
      <c r="B763" s="160" t="s">
        <v>5597</v>
      </c>
      <c r="C763" s="42" t="s">
        <v>1742</v>
      </c>
      <c r="D763" s="159" t="s">
        <v>2584</v>
      </c>
      <c r="E763" s="159" t="s">
        <v>2195</v>
      </c>
      <c r="F763" s="42" t="s">
        <v>2585</v>
      </c>
      <c r="G763" s="159" t="s">
        <v>1796</v>
      </c>
      <c r="H763" s="159" t="s">
        <v>2171</v>
      </c>
      <c r="I763" s="159" t="s">
        <v>1808</v>
      </c>
      <c r="J763" s="42" t="s">
        <v>5598</v>
      </c>
      <c r="K763" s="42" t="s">
        <v>5599</v>
      </c>
      <c r="L763" s="159" t="s">
        <v>2198</v>
      </c>
      <c r="M763" s="159" t="s">
        <v>5600</v>
      </c>
      <c r="N763" s="161"/>
      <c r="O763" s="161"/>
      <c r="P763" s="161"/>
    </row>
    <row r="764" customFormat="false" ht="39" hidden="false" customHeight="true" outlineLevel="0" collapsed="false">
      <c r="A764" s="159" t="s">
        <v>5601</v>
      </c>
      <c r="B764" s="160" t="s">
        <v>5602</v>
      </c>
      <c r="C764" s="42" t="s">
        <v>1742</v>
      </c>
      <c r="D764" s="159" t="s">
        <v>2584</v>
      </c>
      <c r="E764" s="159" t="s">
        <v>2126</v>
      </c>
      <c r="F764" s="42" t="s">
        <v>2585</v>
      </c>
      <c r="G764" s="159" t="s">
        <v>1842</v>
      </c>
      <c r="H764" s="159" t="s">
        <v>1654</v>
      </c>
      <c r="I764" s="159" t="s">
        <v>1808</v>
      </c>
      <c r="J764" s="42" t="s">
        <v>5603</v>
      </c>
      <c r="K764" s="42" t="s">
        <v>5604</v>
      </c>
      <c r="L764" s="159" t="s">
        <v>2129</v>
      </c>
      <c r="M764" s="159" t="s">
        <v>5605</v>
      </c>
      <c r="N764" s="161"/>
      <c r="O764" s="161"/>
      <c r="P764" s="161"/>
    </row>
    <row r="765" customFormat="false" ht="39" hidden="false" customHeight="true" outlineLevel="0" collapsed="false">
      <c r="A765" s="159" t="s">
        <v>5606</v>
      </c>
      <c r="B765" s="160" t="s">
        <v>5607</v>
      </c>
      <c r="C765" s="42" t="s">
        <v>1742</v>
      </c>
      <c r="D765" s="159" t="s">
        <v>2584</v>
      </c>
      <c r="E765" s="159" t="s">
        <v>2905</v>
      </c>
      <c r="F765" s="42" t="s">
        <v>2585</v>
      </c>
      <c r="G765" s="159" t="s">
        <v>1842</v>
      </c>
      <c r="H765" s="159" t="s">
        <v>2171</v>
      </c>
      <c r="I765" s="159" t="s">
        <v>1788</v>
      </c>
      <c r="J765" s="42" t="s">
        <v>5608</v>
      </c>
      <c r="K765" s="42" t="s">
        <v>5609</v>
      </c>
      <c r="L765" s="159" t="s">
        <v>2907</v>
      </c>
      <c r="M765" s="159" t="s">
        <v>5610</v>
      </c>
      <c r="N765" s="161"/>
      <c r="O765" s="161"/>
      <c r="P765" s="161"/>
    </row>
    <row r="766" customFormat="false" ht="27" hidden="false" customHeight="true" outlineLevel="0" collapsed="false">
      <c r="A766" s="159" t="s">
        <v>5611</v>
      </c>
      <c r="B766" s="160" t="s">
        <v>5612</v>
      </c>
      <c r="C766" s="42" t="s">
        <v>1742</v>
      </c>
      <c r="D766" s="159" t="s">
        <v>2584</v>
      </c>
      <c r="E766" s="159" t="s">
        <v>2126</v>
      </c>
      <c r="F766" s="42" t="s">
        <v>2585</v>
      </c>
      <c r="G766" s="159" t="s">
        <v>1842</v>
      </c>
      <c r="H766" s="159" t="s">
        <v>1654</v>
      </c>
      <c r="I766" s="159" t="s">
        <v>1808</v>
      </c>
      <c r="J766" s="42" t="s">
        <v>5613</v>
      </c>
      <c r="K766" s="42" t="s">
        <v>5614</v>
      </c>
      <c r="L766" s="159" t="s">
        <v>2129</v>
      </c>
      <c r="M766" s="159" t="s">
        <v>5615</v>
      </c>
      <c r="N766" s="161"/>
      <c r="O766" s="161"/>
      <c r="P766" s="161"/>
    </row>
    <row r="767" customFormat="false" ht="27" hidden="false" customHeight="true" outlineLevel="0" collapsed="false">
      <c r="A767" s="159" t="s">
        <v>5616</v>
      </c>
      <c r="B767" s="160" t="s">
        <v>5617</v>
      </c>
      <c r="C767" s="42" t="s">
        <v>1742</v>
      </c>
      <c r="D767" s="159" t="s">
        <v>2584</v>
      </c>
      <c r="E767" s="159" t="s">
        <v>2126</v>
      </c>
      <c r="F767" s="42" t="s">
        <v>2585</v>
      </c>
      <c r="G767" s="159" t="s">
        <v>1842</v>
      </c>
      <c r="H767" s="159" t="s">
        <v>1654</v>
      </c>
      <c r="I767" s="159" t="s">
        <v>1808</v>
      </c>
      <c r="J767" s="42" t="s">
        <v>5618</v>
      </c>
      <c r="K767" s="42" t="s">
        <v>5619</v>
      </c>
      <c r="L767" s="159" t="s">
        <v>2129</v>
      </c>
      <c r="M767" s="159" t="s">
        <v>5620</v>
      </c>
      <c r="N767" s="161"/>
      <c r="O767" s="161"/>
      <c r="P767" s="161"/>
    </row>
    <row r="768" customFormat="false" ht="39" hidden="false" customHeight="true" outlineLevel="0" collapsed="false">
      <c r="A768" s="159" t="s">
        <v>5621</v>
      </c>
      <c r="B768" s="160" t="s">
        <v>5622</v>
      </c>
      <c r="C768" s="42" t="s">
        <v>1742</v>
      </c>
      <c r="D768" s="159" t="s">
        <v>2584</v>
      </c>
      <c r="E768" s="159" t="s">
        <v>2905</v>
      </c>
      <c r="F768" s="42" t="s">
        <v>2585</v>
      </c>
      <c r="G768" s="159" t="s">
        <v>1842</v>
      </c>
      <c r="H768" s="159" t="s">
        <v>2171</v>
      </c>
      <c r="I768" s="159" t="s">
        <v>1788</v>
      </c>
      <c r="J768" s="42" t="s">
        <v>5623</v>
      </c>
      <c r="K768" s="42" t="s">
        <v>5624</v>
      </c>
      <c r="L768" s="159" t="s">
        <v>2907</v>
      </c>
      <c r="M768" s="159" t="s">
        <v>5625</v>
      </c>
      <c r="N768" s="161"/>
      <c r="O768" s="161"/>
      <c r="P768" s="161"/>
    </row>
    <row r="769" customFormat="false" ht="27" hidden="false" customHeight="true" outlineLevel="0" collapsed="false">
      <c r="A769" s="159" t="s">
        <v>5626</v>
      </c>
      <c r="B769" s="160" t="s">
        <v>5627</v>
      </c>
      <c r="C769" s="42" t="s">
        <v>1742</v>
      </c>
      <c r="D769" s="159" t="s">
        <v>2584</v>
      </c>
      <c r="E769" s="159" t="s">
        <v>2126</v>
      </c>
      <c r="F769" s="42" t="s">
        <v>2585</v>
      </c>
      <c r="G769" s="159" t="s">
        <v>1842</v>
      </c>
      <c r="H769" s="159" t="s">
        <v>1654</v>
      </c>
      <c r="I769" s="159" t="s">
        <v>1808</v>
      </c>
      <c r="J769" s="42" t="s">
        <v>5628</v>
      </c>
      <c r="K769" s="42" t="s">
        <v>5629</v>
      </c>
      <c r="L769" s="159" t="s">
        <v>2129</v>
      </c>
      <c r="M769" s="159" t="s">
        <v>5630</v>
      </c>
      <c r="N769" s="161"/>
      <c r="O769" s="161"/>
      <c r="P769" s="161"/>
    </row>
    <row r="770" customFormat="false" ht="39" hidden="false" customHeight="true" outlineLevel="0" collapsed="false">
      <c r="A770" s="159" t="s">
        <v>5631</v>
      </c>
      <c r="B770" s="160" t="s">
        <v>5632</v>
      </c>
      <c r="C770" s="42" t="s">
        <v>1742</v>
      </c>
      <c r="D770" s="159" t="s">
        <v>2584</v>
      </c>
      <c r="E770" s="159" t="s">
        <v>2126</v>
      </c>
      <c r="F770" s="42" t="s">
        <v>2585</v>
      </c>
      <c r="G770" s="159" t="s">
        <v>1842</v>
      </c>
      <c r="H770" s="159" t="s">
        <v>1654</v>
      </c>
      <c r="I770" s="159" t="s">
        <v>1808</v>
      </c>
      <c r="J770" s="42" t="s">
        <v>5633</v>
      </c>
      <c r="K770" s="42" t="s">
        <v>5634</v>
      </c>
      <c r="L770" s="159" t="s">
        <v>2129</v>
      </c>
      <c r="M770" s="159" t="s">
        <v>5635</v>
      </c>
      <c r="N770" s="161"/>
      <c r="O770" s="161"/>
      <c r="P770" s="161"/>
    </row>
    <row r="771" customFormat="false" ht="39" hidden="false" customHeight="true" outlineLevel="0" collapsed="false">
      <c r="A771" s="159" t="s">
        <v>5636</v>
      </c>
      <c r="B771" s="160" t="s">
        <v>5637</v>
      </c>
      <c r="C771" s="42" t="s">
        <v>1742</v>
      </c>
      <c r="D771" s="159" t="s">
        <v>2584</v>
      </c>
      <c r="E771" s="159" t="s">
        <v>2905</v>
      </c>
      <c r="F771" s="42" t="s">
        <v>2585</v>
      </c>
      <c r="G771" s="159" t="s">
        <v>1842</v>
      </c>
      <c r="H771" s="159" t="s">
        <v>2171</v>
      </c>
      <c r="I771" s="159" t="s">
        <v>1788</v>
      </c>
      <c r="J771" s="42" t="s">
        <v>5638</v>
      </c>
      <c r="K771" s="42" t="s">
        <v>5639</v>
      </c>
      <c r="L771" s="159" t="s">
        <v>2907</v>
      </c>
      <c r="M771" s="159" t="s">
        <v>5640</v>
      </c>
      <c r="N771" s="161"/>
      <c r="O771" s="161"/>
      <c r="P771" s="161"/>
    </row>
    <row r="772" customFormat="false" ht="27" hidden="false" customHeight="true" outlineLevel="0" collapsed="false">
      <c r="A772" s="159" t="s">
        <v>5641</v>
      </c>
      <c r="B772" s="160" t="s">
        <v>5642</v>
      </c>
      <c r="C772" s="42" t="s">
        <v>1742</v>
      </c>
      <c r="D772" s="159" t="s">
        <v>2584</v>
      </c>
      <c r="E772" s="159" t="s">
        <v>2126</v>
      </c>
      <c r="F772" s="42" t="s">
        <v>2585</v>
      </c>
      <c r="G772" s="159" t="s">
        <v>1842</v>
      </c>
      <c r="H772" s="159" t="s">
        <v>1654</v>
      </c>
      <c r="I772" s="159" t="s">
        <v>1808</v>
      </c>
      <c r="J772" s="42" t="s">
        <v>5643</v>
      </c>
      <c r="K772" s="42" t="s">
        <v>5644</v>
      </c>
      <c r="L772" s="159" t="s">
        <v>2129</v>
      </c>
      <c r="M772" s="159" t="s">
        <v>5645</v>
      </c>
      <c r="N772" s="161"/>
      <c r="O772" s="161"/>
      <c r="P772" s="161"/>
    </row>
    <row r="773" customFormat="false" ht="39" hidden="false" customHeight="true" outlineLevel="0" collapsed="false">
      <c r="A773" s="159" t="s">
        <v>5646</v>
      </c>
      <c r="B773" s="160" t="s">
        <v>5647</v>
      </c>
      <c r="C773" s="42" t="s">
        <v>1742</v>
      </c>
      <c r="D773" s="159" t="s">
        <v>2584</v>
      </c>
      <c r="E773" s="159" t="s">
        <v>2126</v>
      </c>
      <c r="F773" s="42" t="s">
        <v>2585</v>
      </c>
      <c r="G773" s="159" t="s">
        <v>1842</v>
      </c>
      <c r="H773" s="159" t="s">
        <v>1654</v>
      </c>
      <c r="I773" s="159" t="s">
        <v>1808</v>
      </c>
      <c r="J773" s="42" t="s">
        <v>5648</v>
      </c>
      <c r="K773" s="42" t="s">
        <v>5649</v>
      </c>
      <c r="L773" s="159" t="s">
        <v>2129</v>
      </c>
      <c r="M773" s="159" t="s">
        <v>5650</v>
      </c>
      <c r="N773" s="161"/>
      <c r="O773" s="161"/>
      <c r="P773" s="161"/>
    </row>
    <row r="774" customFormat="false" ht="39" hidden="false" customHeight="true" outlineLevel="0" collapsed="false">
      <c r="A774" s="159" t="s">
        <v>5651</v>
      </c>
      <c r="B774" s="160" t="s">
        <v>5652</v>
      </c>
      <c r="C774" s="42" t="s">
        <v>1742</v>
      </c>
      <c r="D774" s="159" t="s">
        <v>2584</v>
      </c>
      <c r="E774" s="159" t="s">
        <v>2905</v>
      </c>
      <c r="F774" s="42" t="s">
        <v>2585</v>
      </c>
      <c r="G774" s="159" t="s">
        <v>1842</v>
      </c>
      <c r="H774" s="159" t="s">
        <v>2171</v>
      </c>
      <c r="I774" s="159" t="s">
        <v>1788</v>
      </c>
      <c r="J774" s="42" t="s">
        <v>5653</v>
      </c>
      <c r="K774" s="42" t="s">
        <v>5654</v>
      </c>
      <c r="L774" s="159" t="s">
        <v>2907</v>
      </c>
      <c r="M774" s="159" t="s">
        <v>5655</v>
      </c>
      <c r="N774" s="161"/>
      <c r="O774" s="161"/>
      <c r="P774" s="161"/>
    </row>
    <row r="775" customFormat="false" ht="27" hidden="false" customHeight="true" outlineLevel="0" collapsed="false">
      <c r="A775" s="159" t="s">
        <v>5656</v>
      </c>
      <c r="B775" s="160" t="s">
        <v>5657</v>
      </c>
      <c r="C775" s="42" t="s">
        <v>1742</v>
      </c>
      <c r="D775" s="159" t="s">
        <v>2584</v>
      </c>
      <c r="E775" s="159" t="s">
        <v>2126</v>
      </c>
      <c r="F775" s="42" t="s">
        <v>2585</v>
      </c>
      <c r="G775" s="159" t="s">
        <v>1842</v>
      </c>
      <c r="H775" s="159" t="s">
        <v>1654</v>
      </c>
      <c r="I775" s="159" t="s">
        <v>1808</v>
      </c>
      <c r="J775" s="42" t="s">
        <v>5658</v>
      </c>
      <c r="K775" s="42" t="s">
        <v>5659</v>
      </c>
      <c r="L775" s="159" t="s">
        <v>2129</v>
      </c>
      <c r="M775" s="159" t="s">
        <v>5660</v>
      </c>
      <c r="N775" s="161"/>
      <c r="O775" s="161"/>
      <c r="P775" s="161"/>
    </row>
    <row r="776" customFormat="false" ht="27" hidden="false" customHeight="true" outlineLevel="0" collapsed="false">
      <c r="A776" s="159" t="s">
        <v>5661</v>
      </c>
      <c r="B776" s="160" t="s">
        <v>5662</v>
      </c>
      <c r="C776" s="42" t="s">
        <v>1742</v>
      </c>
      <c r="D776" s="159" t="s">
        <v>2584</v>
      </c>
      <c r="E776" s="159" t="s">
        <v>2126</v>
      </c>
      <c r="F776" s="42" t="s">
        <v>2585</v>
      </c>
      <c r="G776" s="159" t="s">
        <v>1842</v>
      </c>
      <c r="H776" s="159" t="s">
        <v>1654</v>
      </c>
      <c r="I776" s="159" t="s">
        <v>1808</v>
      </c>
      <c r="J776" s="42" t="s">
        <v>5663</v>
      </c>
      <c r="K776" s="42" t="s">
        <v>5664</v>
      </c>
      <c r="L776" s="159" t="s">
        <v>2129</v>
      </c>
      <c r="M776" s="159" t="s">
        <v>5665</v>
      </c>
      <c r="N776" s="161"/>
      <c r="O776" s="161"/>
      <c r="P776" s="161"/>
    </row>
    <row r="777" customFormat="false" ht="51" hidden="false" customHeight="true" outlineLevel="0" collapsed="false">
      <c r="A777" s="159" t="s">
        <v>5666</v>
      </c>
      <c r="B777" s="160" t="s">
        <v>5667</v>
      </c>
      <c r="C777" s="42" t="s">
        <v>1742</v>
      </c>
      <c r="D777" s="159" t="s">
        <v>2584</v>
      </c>
      <c r="E777" s="159" t="s">
        <v>2905</v>
      </c>
      <c r="F777" s="42" t="s">
        <v>2585</v>
      </c>
      <c r="G777" s="159" t="s">
        <v>1842</v>
      </c>
      <c r="H777" s="159" t="s">
        <v>2171</v>
      </c>
      <c r="I777" s="159" t="s">
        <v>1788</v>
      </c>
      <c r="J777" s="42" t="s">
        <v>5668</v>
      </c>
      <c r="K777" s="42" t="s">
        <v>5669</v>
      </c>
      <c r="L777" s="159" t="s">
        <v>2907</v>
      </c>
      <c r="M777" s="159" t="s">
        <v>5670</v>
      </c>
      <c r="N777" s="161"/>
      <c r="O777" s="161"/>
      <c r="P777" s="161"/>
    </row>
    <row r="778" customFormat="false" ht="27" hidden="false" customHeight="true" outlineLevel="0" collapsed="false">
      <c r="A778" s="159" t="s">
        <v>5671</v>
      </c>
      <c r="B778" s="160" t="s">
        <v>5672</v>
      </c>
      <c r="C778" s="42" t="s">
        <v>1742</v>
      </c>
      <c r="D778" s="159" t="s">
        <v>2584</v>
      </c>
      <c r="E778" s="159" t="s">
        <v>2126</v>
      </c>
      <c r="F778" s="42" t="s">
        <v>2585</v>
      </c>
      <c r="G778" s="159" t="s">
        <v>1842</v>
      </c>
      <c r="H778" s="159" t="s">
        <v>1654</v>
      </c>
      <c r="I778" s="159" t="s">
        <v>1808</v>
      </c>
      <c r="J778" s="42" t="s">
        <v>5673</v>
      </c>
      <c r="K778" s="42" t="s">
        <v>5674</v>
      </c>
      <c r="L778" s="159" t="s">
        <v>2129</v>
      </c>
      <c r="M778" s="159" t="s">
        <v>5675</v>
      </c>
      <c r="N778" s="161"/>
      <c r="O778" s="161"/>
      <c r="P778" s="161"/>
    </row>
    <row r="779" customFormat="false" ht="39" hidden="false" customHeight="true" outlineLevel="0" collapsed="false">
      <c r="A779" s="159" t="s">
        <v>5676</v>
      </c>
      <c r="B779" s="160" t="s">
        <v>5677</v>
      </c>
      <c r="C779" s="42" t="s">
        <v>1742</v>
      </c>
      <c r="D779" s="159" t="s">
        <v>2584</v>
      </c>
      <c r="E779" s="159" t="s">
        <v>2126</v>
      </c>
      <c r="F779" s="42" t="s">
        <v>2585</v>
      </c>
      <c r="G779" s="159" t="s">
        <v>1842</v>
      </c>
      <c r="H779" s="159" t="s">
        <v>1654</v>
      </c>
      <c r="I779" s="159" t="s">
        <v>1808</v>
      </c>
      <c r="J779" s="42" t="s">
        <v>5678</v>
      </c>
      <c r="K779" s="42" t="s">
        <v>5679</v>
      </c>
      <c r="L779" s="159" t="s">
        <v>2129</v>
      </c>
      <c r="M779" s="159" t="s">
        <v>5680</v>
      </c>
      <c r="N779" s="161"/>
      <c r="O779" s="161"/>
      <c r="P779" s="161"/>
    </row>
    <row r="780" customFormat="false" ht="63" hidden="false" customHeight="true" outlineLevel="0" collapsed="false">
      <c r="A780" s="159" t="s">
        <v>5681</v>
      </c>
      <c r="B780" s="160" t="s">
        <v>5682</v>
      </c>
      <c r="C780" s="42" t="s">
        <v>1742</v>
      </c>
      <c r="D780" s="159" t="s">
        <v>2584</v>
      </c>
      <c r="E780" s="159" t="s">
        <v>2905</v>
      </c>
      <c r="F780" s="42" t="s">
        <v>2585</v>
      </c>
      <c r="G780" s="159" t="s">
        <v>1842</v>
      </c>
      <c r="H780" s="159" t="s">
        <v>2171</v>
      </c>
      <c r="I780" s="159" t="s">
        <v>1788</v>
      </c>
      <c r="J780" s="42" t="s">
        <v>5683</v>
      </c>
      <c r="K780" s="42" t="s">
        <v>5684</v>
      </c>
      <c r="L780" s="159" t="s">
        <v>2907</v>
      </c>
      <c r="M780" s="159" t="s">
        <v>5685</v>
      </c>
      <c r="N780" s="161"/>
      <c r="O780" s="161"/>
      <c r="P780" s="161"/>
    </row>
    <row r="781" customFormat="false" ht="51" hidden="false" customHeight="true" outlineLevel="0" collapsed="false">
      <c r="A781" s="159" t="s">
        <v>5686</v>
      </c>
      <c r="B781" s="160" t="s">
        <v>5687</v>
      </c>
      <c r="C781" s="42" t="s">
        <v>1742</v>
      </c>
      <c r="D781" s="159" t="s">
        <v>2584</v>
      </c>
      <c r="E781" s="159" t="s">
        <v>2767</v>
      </c>
      <c r="F781" s="42" t="s">
        <v>2585</v>
      </c>
      <c r="G781" s="159" t="s">
        <v>1796</v>
      </c>
      <c r="H781" s="159" t="s">
        <v>1654</v>
      </c>
      <c r="I781" s="159" t="s">
        <v>1788</v>
      </c>
      <c r="J781" s="42" t="s">
        <v>5688</v>
      </c>
      <c r="K781" s="42" t="s">
        <v>5689</v>
      </c>
      <c r="L781" s="159" t="s">
        <v>2129</v>
      </c>
      <c r="M781" s="159" t="s">
        <v>5690</v>
      </c>
      <c r="N781" s="161"/>
      <c r="O781" s="161"/>
      <c r="P781" s="161"/>
    </row>
    <row r="782" customFormat="false" ht="39" hidden="false" customHeight="true" outlineLevel="0" collapsed="false">
      <c r="A782" s="159" t="s">
        <v>5691</v>
      </c>
      <c r="B782" s="160" t="s">
        <v>5692</v>
      </c>
      <c r="C782" s="42" t="s">
        <v>1742</v>
      </c>
      <c r="D782" s="159" t="s">
        <v>2584</v>
      </c>
      <c r="E782" s="159" t="s">
        <v>2195</v>
      </c>
      <c r="F782" s="42" t="s">
        <v>2585</v>
      </c>
      <c r="G782" s="159" t="s">
        <v>1796</v>
      </c>
      <c r="H782" s="159" t="s">
        <v>2171</v>
      </c>
      <c r="I782" s="159" t="s">
        <v>1808</v>
      </c>
      <c r="J782" s="42" t="s">
        <v>5693</v>
      </c>
      <c r="K782" s="42" t="s">
        <v>5694</v>
      </c>
      <c r="L782" s="159" t="s">
        <v>2198</v>
      </c>
      <c r="M782" s="159" t="s">
        <v>5695</v>
      </c>
      <c r="N782" s="161"/>
      <c r="O782" s="161"/>
      <c r="P782" s="161"/>
    </row>
    <row r="783" customFormat="false" ht="39" hidden="false" customHeight="true" outlineLevel="0" collapsed="false">
      <c r="A783" s="159" t="s">
        <v>5696</v>
      </c>
      <c r="B783" s="160" t="s">
        <v>5697</v>
      </c>
      <c r="C783" s="42" t="s">
        <v>1742</v>
      </c>
      <c r="D783" s="159" t="s">
        <v>2584</v>
      </c>
      <c r="E783" s="159" t="s">
        <v>2126</v>
      </c>
      <c r="F783" s="42" t="s">
        <v>2585</v>
      </c>
      <c r="G783" s="159" t="s">
        <v>1842</v>
      </c>
      <c r="H783" s="159" t="s">
        <v>1654</v>
      </c>
      <c r="I783" s="159" t="s">
        <v>1808</v>
      </c>
      <c r="J783" s="42" t="s">
        <v>5698</v>
      </c>
      <c r="K783" s="42" t="s">
        <v>5699</v>
      </c>
      <c r="L783" s="159" t="s">
        <v>2129</v>
      </c>
      <c r="M783" s="159" t="s">
        <v>5700</v>
      </c>
      <c r="N783" s="161"/>
      <c r="O783" s="161"/>
      <c r="P783" s="161"/>
    </row>
    <row r="784" customFormat="false" ht="39" hidden="false" customHeight="true" outlineLevel="0" collapsed="false">
      <c r="A784" s="159" t="s">
        <v>5701</v>
      </c>
      <c r="B784" s="160" t="s">
        <v>5702</v>
      </c>
      <c r="C784" s="42" t="s">
        <v>1742</v>
      </c>
      <c r="D784" s="159" t="s">
        <v>2584</v>
      </c>
      <c r="E784" s="159" t="s">
        <v>2905</v>
      </c>
      <c r="F784" s="42" t="s">
        <v>2585</v>
      </c>
      <c r="G784" s="159" t="s">
        <v>1842</v>
      </c>
      <c r="H784" s="159" t="s">
        <v>2171</v>
      </c>
      <c r="I784" s="159" t="s">
        <v>1788</v>
      </c>
      <c r="J784" s="42" t="s">
        <v>5703</v>
      </c>
      <c r="K784" s="42" t="s">
        <v>5704</v>
      </c>
      <c r="L784" s="159" t="s">
        <v>2907</v>
      </c>
      <c r="M784" s="159" t="s">
        <v>5705</v>
      </c>
      <c r="N784" s="161"/>
      <c r="O784" s="161"/>
      <c r="P784" s="161"/>
    </row>
    <row r="785" customFormat="false" ht="27" hidden="false" customHeight="true" outlineLevel="0" collapsed="false">
      <c r="A785" s="159" t="s">
        <v>5706</v>
      </c>
      <c r="B785" s="160" t="s">
        <v>5707</v>
      </c>
      <c r="C785" s="42" t="s">
        <v>1742</v>
      </c>
      <c r="D785" s="159" t="s">
        <v>2584</v>
      </c>
      <c r="E785" s="159" t="s">
        <v>2195</v>
      </c>
      <c r="F785" s="42" t="s">
        <v>2585</v>
      </c>
      <c r="G785" s="159" t="s">
        <v>1796</v>
      </c>
      <c r="H785" s="159" t="s">
        <v>2171</v>
      </c>
      <c r="I785" s="159" t="s">
        <v>1788</v>
      </c>
      <c r="J785" s="42" t="s">
        <v>5708</v>
      </c>
      <c r="K785" s="42" t="s">
        <v>5709</v>
      </c>
      <c r="L785" s="159" t="s">
        <v>2198</v>
      </c>
      <c r="M785" s="159" t="s">
        <v>5710</v>
      </c>
      <c r="N785" s="161"/>
      <c r="O785" s="161"/>
      <c r="P785" s="161"/>
    </row>
    <row r="786" customFormat="false" ht="27" hidden="false" customHeight="true" outlineLevel="0" collapsed="false">
      <c r="A786" s="159" t="s">
        <v>5711</v>
      </c>
      <c r="B786" s="160" t="s">
        <v>5712</v>
      </c>
      <c r="C786" s="42" t="s">
        <v>1742</v>
      </c>
      <c r="D786" s="159" t="s">
        <v>2584</v>
      </c>
      <c r="E786" s="159" t="s">
        <v>2767</v>
      </c>
      <c r="F786" s="42" t="s">
        <v>2585</v>
      </c>
      <c r="G786" s="159" t="s">
        <v>1796</v>
      </c>
      <c r="H786" s="159" t="s">
        <v>1654</v>
      </c>
      <c r="I786" s="159" t="s">
        <v>1808</v>
      </c>
      <c r="J786" s="42" t="s">
        <v>5713</v>
      </c>
      <c r="K786" s="42" t="s">
        <v>5714</v>
      </c>
      <c r="L786" s="159" t="s">
        <v>2129</v>
      </c>
      <c r="M786" s="159" t="s">
        <v>5715</v>
      </c>
      <c r="N786" s="161"/>
      <c r="O786" s="161"/>
      <c r="P786" s="161"/>
    </row>
    <row r="787" customFormat="false" ht="27" hidden="false" customHeight="true" outlineLevel="0" collapsed="false">
      <c r="A787" s="159" t="s">
        <v>5716</v>
      </c>
      <c r="B787" s="160" t="s">
        <v>5717</v>
      </c>
      <c r="C787" s="42" t="s">
        <v>1742</v>
      </c>
      <c r="D787" s="159" t="s">
        <v>2584</v>
      </c>
      <c r="E787" s="159" t="s">
        <v>2126</v>
      </c>
      <c r="F787" s="42" t="s">
        <v>2585</v>
      </c>
      <c r="G787" s="159" t="s">
        <v>1842</v>
      </c>
      <c r="H787" s="159" t="s">
        <v>1654</v>
      </c>
      <c r="I787" s="159" t="s">
        <v>1808</v>
      </c>
      <c r="J787" s="42" t="s">
        <v>5718</v>
      </c>
      <c r="K787" s="42" t="s">
        <v>5719</v>
      </c>
      <c r="L787" s="159" t="s">
        <v>2129</v>
      </c>
      <c r="M787" s="159" t="s">
        <v>5720</v>
      </c>
      <c r="N787" s="161"/>
      <c r="O787" s="161"/>
      <c r="P787" s="161"/>
    </row>
    <row r="788" customFormat="false" ht="39" hidden="false" customHeight="true" outlineLevel="0" collapsed="false">
      <c r="A788" s="159" t="s">
        <v>5721</v>
      </c>
      <c r="B788" s="160" t="s">
        <v>5722</v>
      </c>
      <c r="C788" s="42" t="s">
        <v>1742</v>
      </c>
      <c r="D788" s="159" t="s">
        <v>2584</v>
      </c>
      <c r="E788" s="159" t="s">
        <v>2905</v>
      </c>
      <c r="F788" s="42" t="s">
        <v>2585</v>
      </c>
      <c r="G788" s="159" t="s">
        <v>1842</v>
      </c>
      <c r="H788" s="159" t="s">
        <v>2171</v>
      </c>
      <c r="I788" s="159" t="s">
        <v>1788</v>
      </c>
      <c r="J788" s="42" t="s">
        <v>5723</v>
      </c>
      <c r="K788" s="42" t="s">
        <v>5724</v>
      </c>
      <c r="L788" s="159" t="s">
        <v>2907</v>
      </c>
      <c r="M788" s="159" t="s">
        <v>5725</v>
      </c>
      <c r="N788" s="161"/>
      <c r="O788" s="161"/>
      <c r="P788" s="161"/>
    </row>
    <row r="789" customFormat="false" ht="39" hidden="false" customHeight="true" outlineLevel="0" collapsed="false">
      <c r="A789" s="159" t="s">
        <v>5726</v>
      </c>
      <c r="B789" s="160" t="s">
        <v>5727</v>
      </c>
      <c r="C789" s="42" t="s">
        <v>1742</v>
      </c>
      <c r="D789" s="159" t="s">
        <v>2584</v>
      </c>
      <c r="E789" s="159" t="s">
        <v>2767</v>
      </c>
      <c r="F789" s="42" t="s">
        <v>2585</v>
      </c>
      <c r="G789" s="159" t="s">
        <v>1796</v>
      </c>
      <c r="H789" s="159" t="s">
        <v>1654</v>
      </c>
      <c r="I789" s="159" t="s">
        <v>1788</v>
      </c>
      <c r="J789" s="42" t="s">
        <v>5728</v>
      </c>
      <c r="K789" s="42" t="s">
        <v>5729</v>
      </c>
      <c r="L789" s="159" t="s">
        <v>2129</v>
      </c>
      <c r="M789" s="159" t="s">
        <v>5730</v>
      </c>
      <c r="N789" s="161"/>
      <c r="O789" s="161"/>
      <c r="P789" s="161"/>
    </row>
    <row r="790" customFormat="false" ht="27" hidden="false" customHeight="true" outlineLevel="0" collapsed="false">
      <c r="A790" s="159" t="s">
        <v>5731</v>
      </c>
      <c r="B790" s="160" t="s">
        <v>5732</v>
      </c>
      <c r="C790" s="42" t="s">
        <v>1742</v>
      </c>
      <c r="D790" s="159" t="s">
        <v>2584</v>
      </c>
      <c r="E790" s="159" t="s">
        <v>2195</v>
      </c>
      <c r="F790" s="42" t="s">
        <v>2585</v>
      </c>
      <c r="G790" s="159" t="s">
        <v>1796</v>
      </c>
      <c r="H790" s="159" t="s">
        <v>2171</v>
      </c>
      <c r="I790" s="159" t="s">
        <v>1808</v>
      </c>
      <c r="J790" s="42" t="s">
        <v>5733</v>
      </c>
      <c r="K790" s="42" t="s">
        <v>5734</v>
      </c>
      <c r="L790" s="159" t="s">
        <v>2198</v>
      </c>
      <c r="M790" s="159" t="s">
        <v>5735</v>
      </c>
      <c r="N790" s="161"/>
      <c r="O790" s="161"/>
      <c r="P790" s="161"/>
    </row>
    <row r="791" customFormat="false" ht="27" hidden="false" customHeight="true" outlineLevel="0" collapsed="false">
      <c r="A791" s="159" t="s">
        <v>5736</v>
      </c>
      <c r="B791" s="160" t="s">
        <v>5737</v>
      </c>
      <c r="C791" s="42" t="s">
        <v>1742</v>
      </c>
      <c r="D791" s="159" t="s">
        <v>2584</v>
      </c>
      <c r="E791" s="159" t="s">
        <v>2126</v>
      </c>
      <c r="F791" s="42" t="s">
        <v>2585</v>
      </c>
      <c r="G791" s="159" t="s">
        <v>1842</v>
      </c>
      <c r="H791" s="159" t="s">
        <v>1654</v>
      </c>
      <c r="I791" s="159" t="s">
        <v>1808</v>
      </c>
      <c r="J791" s="42" t="s">
        <v>5738</v>
      </c>
      <c r="K791" s="42" t="s">
        <v>5739</v>
      </c>
      <c r="L791" s="159" t="s">
        <v>2129</v>
      </c>
      <c r="M791" s="159" t="s">
        <v>5740</v>
      </c>
      <c r="N791" s="161"/>
      <c r="O791" s="161"/>
      <c r="P791" s="161"/>
    </row>
    <row r="792" customFormat="false" ht="39" hidden="false" customHeight="true" outlineLevel="0" collapsed="false">
      <c r="A792" s="159" t="s">
        <v>5741</v>
      </c>
      <c r="B792" s="160" t="s">
        <v>5742</v>
      </c>
      <c r="C792" s="42" t="s">
        <v>1745</v>
      </c>
      <c r="D792" s="159" t="s">
        <v>2985</v>
      </c>
      <c r="E792" s="159" t="s">
        <v>2905</v>
      </c>
      <c r="F792" s="42" t="s">
        <v>2986</v>
      </c>
      <c r="G792" s="159" t="s">
        <v>1842</v>
      </c>
      <c r="H792" s="159" t="s">
        <v>2171</v>
      </c>
      <c r="I792" s="159" t="s">
        <v>1788</v>
      </c>
      <c r="J792" s="42" t="s">
        <v>5743</v>
      </c>
      <c r="K792" s="42" t="s">
        <v>5744</v>
      </c>
      <c r="L792" s="159" t="s">
        <v>2907</v>
      </c>
      <c r="M792" s="159" t="s">
        <v>5745</v>
      </c>
      <c r="N792" s="161"/>
      <c r="O792" s="161"/>
      <c r="P792" s="161"/>
    </row>
    <row r="793" customFormat="false" ht="27" hidden="false" customHeight="true" outlineLevel="0" collapsed="false">
      <c r="A793" s="159" t="s">
        <v>5746</v>
      </c>
      <c r="B793" s="160" t="s">
        <v>5747</v>
      </c>
      <c r="C793" s="42" t="s">
        <v>1745</v>
      </c>
      <c r="D793" s="159" t="s">
        <v>2985</v>
      </c>
      <c r="E793" s="159" t="s">
        <v>2767</v>
      </c>
      <c r="F793" s="42" t="s">
        <v>2986</v>
      </c>
      <c r="G793" s="159" t="s">
        <v>1796</v>
      </c>
      <c r="H793" s="159" t="s">
        <v>1654</v>
      </c>
      <c r="I793" s="159" t="s">
        <v>1788</v>
      </c>
      <c r="J793" s="42" t="s">
        <v>5748</v>
      </c>
      <c r="K793" s="42" t="s">
        <v>5749</v>
      </c>
      <c r="L793" s="159" t="s">
        <v>2129</v>
      </c>
      <c r="M793" s="159" t="s">
        <v>5750</v>
      </c>
      <c r="N793" s="161"/>
      <c r="O793" s="161"/>
      <c r="P793" s="161"/>
    </row>
    <row r="794" customFormat="false" ht="27" hidden="false" customHeight="true" outlineLevel="0" collapsed="false">
      <c r="A794" s="159" t="s">
        <v>5751</v>
      </c>
      <c r="B794" s="160" t="s">
        <v>5752</v>
      </c>
      <c r="C794" s="42" t="s">
        <v>1745</v>
      </c>
      <c r="D794" s="159" t="s">
        <v>2985</v>
      </c>
      <c r="E794" s="159" t="s">
        <v>2195</v>
      </c>
      <c r="F794" s="42" t="s">
        <v>2986</v>
      </c>
      <c r="G794" s="159" t="s">
        <v>1796</v>
      </c>
      <c r="H794" s="159" t="s">
        <v>2171</v>
      </c>
      <c r="I794" s="159" t="s">
        <v>1808</v>
      </c>
      <c r="J794" s="42" t="s">
        <v>5753</v>
      </c>
      <c r="K794" s="42" t="s">
        <v>5754</v>
      </c>
      <c r="L794" s="159" t="s">
        <v>2198</v>
      </c>
      <c r="M794" s="159" t="s">
        <v>5755</v>
      </c>
      <c r="N794" s="161"/>
      <c r="O794" s="161"/>
      <c r="P794" s="161"/>
    </row>
    <row r="795" customFormat="false" ht="27" hidden="false" customHeight="true" outlineLevel="0" collapsed="false">
      <c r="A795" s="159" t="s">
        <v>5756</v>
      </c>
      <c r="B795" s="160" t="s">
        <v>5757</v>
      </c>
      <c r="C795" s="42" t="s">
        <v>1745</v>
      </c>
      <c r="D795" s="159" t="s">
        <v>2985</v>
      </c>
      <c r="E795" s="159" t="s">
        <v>2126</v>
      </c>
      <c r="F795" s="42" t="s">
        <v>2986</v>
      </c>
      <c r="G795" s="159" t="s">
        <v>1842</v>
      </c>
      <c r="H795" s="159" t="s">
        <v>1654</v>
      </c>
      <c r="I795" s="159" t="s">
        <v>1808</v>
      </c>
      <c r="J795" s="42" t="s">
        <v>5758</v>
      </c>
      <c r="K795" s="42" t="s">
        <v>5759</v>
      </c>
      <c r="L795" s="159" t="s">
        <v>2129</v>
      </c>
      <c r="M795" s="159" t="s">
        <v>5760</v>
      </c>
      <c r="N795" s="161"/>
      <c r="O795" s="161"/>
      <c r="P795" s="161"/>
    </row>
    <row r="796" customFormat="false" ht="39" hidden="false" customHeight="true" outlineLevel="0" collapsed="false">
      <c r="A796" s="159" t="s">
        <v>5761</v>
      </c>
      <c r="B796" s="160" t="s">
        <v>5762</v>
      </c>
      <c r="C796" s="42" t="s">
        <v>1745</v>
      </c>
      <c r="D796" s="159" t="s">
        <v>2985</v>
      </c>
      <c r="E796" s="159" t="s">
        <v>2905</v>
      </c>
      <c r="F796" s="42" t="s">
        <v>2986</v>
      </c>
      <c r="G796" s="159" t="s">
        <v>1842</v>
      </c>
      <c r="H796" s="159" t="s">
        <v>2171</v>
      </c>
      <c r="I796" s="159" t="s">
        <v>1788</v>
      </c>
      <c r="J796" s="42" t="s">
        <v>5763</v>
      </c>
      <c r="K796" s="42" t="s">
        <v>5764</v>
      </c>
      <c r="L796" s="159" t="s">
        <v>2907</v>
      </c>
      <c r="M796" s="159" t="s">
        <v>5765</v>
      </c>
      <c r="N796" s="161"/>
      <c r="O796" s="161"/>
      <c r="P796" s="161"/>
    </row>
    <row r="797" customFormat="false" ht="27" hidden="false" customHeight="true" outlineLevel="0" collapsed="false">
      <c r="A797" s="159" t="s">
        <v>5766</v>
      </c>
      <c r="B797" s="160" t="s">
        <v>5767</v>
      </c>
      <c r="C797" s="42" t="s">
        <v>1745</v>
      </c>
      <c r="D797" s="159" t="s">
        <v>2985</v>
      </c>
      <c r="E797" s="159" t="s">
        <v>2126</v>
      </c>
      <c r="F797" s="42" t="s">
        <v>2986</v>
      </c>
      <c r="G797" s="159" t="s">
        <v>1842</v>
      </c>
      <c r="H797" s="159" t="s">
        <v>1654</v>
      </c>
      <c r="I797" s="159" t="s">
        <v>1808</v>
      </c>
      <c r="J797" s="42" t="s">
        <v>5768</v>
      </c>
      <c r="K797" s="42" t="s">
        <v>5769</v>
      </c>
      <c r="L797" s="159" t="s">
        <v>2129</v>
      </c>
      <c r="M797" s="159" t="s">
        <v>5770</v>
      </c>
      <c r="N797" s="161"/>
      <c r="O797" s="161"/>
      <c r="P797" s="161"/>
    </row>
    <row r="798" customFormat="false" ht="39" hidden="false" customHeight="true" outlineLevel="0" collapsed="false">
      <c r="A798" s="159" t="s">
        <v>5771</v>
      </c>
      <c r="B798" s="160" t="s">
        <v>5772</v>
      </c>
      <c r="C798" s="42" t="s">
        <v>1745</v>
      </c>
      <c r="D798" s="159" t="s">
        <v>2985</v>
      </c>
      <c r="E798" s="159" t="s">
        <v>2126</v>
      </c>
      <c r="F798" s="42" t="s">
        <v>2986</v>
      </c>
      <c r="G798" s="159" t="s">
        <v>1842</v>
      </c>
      <c r="H798" s="159" t="s">
        <v>1654</v>
      </c>
      <c r="I798" s="159" t="s">
        <v>1808</v>
      </c>
      <c r="J798" s="42" t="s">
        <v>5773</v>
      </c>
      <c r="K798" s="42" t="s">
        <v>5774</v>
      </c>
      <c r="L798" s="159" t="s">
        <v>2129</v>
      </c>
      <c r="M798" s="159" t="s">
        <v>5775</v>
      </c>
      <c r="N798" s="161"/>
      <c r="O798" s="161"/>
      <c r="P798" s="161"/>
    </row>
    <row r="799" customFormat="false" ht="39" hidden="false" customHeight="true" outlineLevel="0" collapsed="false">
      <c r="A799" s="159" t="s">
        <v>5776</v>
      </c>
      <c r="B799" s="160" t="s">
        <v>5777</v>
      </c>
      <c r="C799" s="42" t="s">
        <v>1745</v>
      </c>
      <c r="D799" s="159" t="s">
        <v>2985</v>
      </c>
      <c r="E799" s="159" t="s">
        <v>2905</v>
      </c>
      <c r="F799" s="42" t="s">
        <v>2986</v>
      </c>
      <c r="G799" s="159" t="s">
        <v>1842</v>
      </c>
      <c r="H799" s="159" t="s">
        <v>2171</v>
      </c>
      <c r="I799" s="159" t="s">
        <v>1788</v>
      </c>
      <c r="J799" s="42" t="s">
        <v>5778</v>
      </c>
      <c r="K799" s="42" t="s">
        <v>5779</v>
      </c>
      <c r="L799" s="159" t="s">
        <v>2907</v>
      </c>
      <c r="M799" s="159" t="s">
        <v>5780</v>
      </c>
      <c r="N799" s="161"/>
      <c r="O799" s="161"/>
      <c r="P799" s="161"/>
    </row>
    <row r="800" customFormat="false" ht="27" hidden="false" customHeight="true" outlineLevel="0" collapsed="false">
      <c r="A800" s="159" t="s">
        <v>5781</v>
      </c>
      <c r="B800" s="160" t="s">
        <v>5782</v>
      </c>
      <c r="C800" s="42" t="s">
        <v>1745</v>
      </c>
      <c r="D800" s="159" t="s">
        <v>2985</v>
      </c>
      <c r="E800" s="159" t="s">
        <v>2126</v>
      </c>
      <c r="F800" s="42" t="s">
        <v>2986</v>
      </c>
      <c r="G800" s="159" t="s">
        <v>1842</v>
      </c>
      <c r="H800" s="159" t="s">
        <v>1654</v>
      </c>
      <c r="I800" s="159" t="s">
        <v>1808</v>
      </c>
      <c r="J800" s="42" t="s">
        <v>5783</v>
      </c>
      <c r="K800" s="42" t="s">
        <v>5784</v>
      </c>
      <c r="L800" s="159" t="s">
        <v>2129</v>
      </c>
      <c r="M800" s="159" t="s">
        <v>5785</v>
      </c>
      <c r="N800" s="161"/>
      <c r="O800" s="161"/>
      <c r="P800" s="161"/>
    </row>
    <row r="801" customFormat="false" ht="27" hidden="false" customHeight="true" outlineLevel="0" collapsed="false">
      <c r="A801" s="159" t="s">
        <v>5786</v>
      </c>
      <c r="B801" s="160" t="s">
        <v>5787</v>
      </c>
      <c r="C801" s="42" t="s">
        <v>1745</v>
      </c>
      <c r="D801" s="159" t="s">
        <v>2985</v>
      </c>
      <c r="E801" s="159" t="s">
        <v>2126</v>
      </c>
      <c r="F801" s="42" t="s">
        <v>2986</v>
      </c>
      <c r="G801" s="159" t="s">
        <v>1842</v>
      </c>
      <c r="H801" s="159" t="s">
        <v>1654</v>
      </c>
      <c r="I801" s="159" t="s">
        <v>1808</v>
      </c>
      <c r="J801" s="42" t="s">
        <v>5788</v>
      </c>
      <c r="K801" s="42" t="s">
        <v>5789</v>
      </c>
      <c r="L801" s="159" t="s">
        <v>2129</v>
      </c>
      <c r="M801" s="159" t="s">
        <v>5790</v>
      </c>
      <c r="N801" s="161"/>
      <c r="O801" s="161"/>
      <c r="P801" s="161"/>
    </row>
    <row r="802" customFormat="false" ht="39" hidden="false" customHeight="true" outlineLevel="0" collapsed="false">
      <c r="A802" s="159" t="s">
        <v>5791</v>
      </c>
      <c r="B802" s="160" t="s">
        <v>5792</v>
      </c>
      <c r="C802" s="42" t="s">
        <v>1745</v>
      </c>
      <c r="D802" s="159" t="s">
        <v>2985</v>
      </c>
      <c r="E802" s="159" t="s">
        <v>2905</v>
      </c>
      <c r="F802" s="42" t="s">
        <v>2986</v>
      </c>
      <c r="G802" s="159" t="s">
        <v>1842</v>
      </c>
      <c r="H802" s="159" t="s">
        <v>2171</v>
      </c>
      <c r="I802" s="159" t="s">
        <v>1788</v>
      </c>
      <c r="J802" s="42" t="s">
        <v>5793</v>
      </c>
      <c r="K802" s="42" t="s">
        <v>5794</v>
      </c>
      <c r="L802" s="159" t="s">
        <v>2907</v>
      </c>
      <c r="M802" s="159" t="s">
        <v>5795</v>
      </c>
      <c r="N802" s="161"/>
      <c r="O802" s="161"/>
      <c r="P802" s="161"/>
    </row>
    <row r="803" customFormat="false" ht="27" hidden="false" customHeight="true" outlineLevel="0" collapsed="false">
      <c r="A803" s="159" t="s">
        <v>5796</v>
      </c>
      <c r="B803" s="160" t="s">
        <v>5797</v>
      </c>
      <c r="C803" s="42" t="s">
        <v>1745</v>
      </c>
      <c r="D803" s="159" t="s">
        <v>2985</v>
      </c>
      <c r="E803" s="159" t="s">
        <v>2126</v>
      </c>
      <c r="F803" s="42" t="s">
        <v>2986</v>
      </c>
      <c r="G803" s="159" t="s">
        <v>1842</v>
      </c>
      <c r="H803" s="159" t="s">
        <v>1654</v>
      </c>
      <c r="I803" s="159" t="s">
        <v>1808</v>
      </c>
      <c r="J803" s="42" t="s">
        <v>5798</v>
      </c>
      <c r="K803" s="42" t="s">
        <v>5799</v>
      </c>
      <c r="L803" s="159" t="s">
        <v>2129</v>
      </c>
      <c r="M803" s="159" t="s">
        <v>5800</v>
      </c>
      <c r="N803" s="161"/>
      <c r="O803" s="161"/>
      <c r="P803" s="161"/>
    </row>
    <row r="804" customFormat="false" ht="27" hidden="false" customHeight="true" outlineLevel="0" collapsed="false">
      <c r="A804" s="159" t="s">
        <v>5801</v>
      </c>
      <c r="B804" s="160" t="s">
        <v>5802</v>
      </c>
      <c r="C804" s="42" t="s">
        <v>1745</v>
      </c>
      <c r="D804" s="159" t="s">
        <v>2985</v>
      </c>
      <c r="E804" s="159" t="s">
        <v>2126</v>
      </c>
      <c r="F804" s="42" t="s">
        <v>2986</v>
      </c>
      <c r="G804" s="159" t="s">
        <v>1842</v>
      </c>
      <c r="H804" s="159" t="s">
        <v>1654</v>
      </c>
      <c r="I804" s="159" t="s">
        <v>1808</v>
      </c>
      <c r="J804" s="42" t="s">
        <v>5803</v>
      </c>
      <c r="K804" s="42" t="s">
        <v>5804</v>
      </c>
      <c r="L804" s="159" t="s">
        <v>2129</v>
      </c>
      <c r="M804" s="159" t="s">
        <v>5805</v>
      </c>
      <c r="N804" s="161"/>
      <c r="O804" s="161"/>
      <c r="P804" s="161"/>
    </row>
    <row r="805" customFormat="false" ht="39" hidden="false" customHeight="true" outlineLevel="0" collapsed="false">
      <c r="A805" s="159" t="s">
        <v>5806</v>
      </c>
      <c r="B805" s="160" t="s">
        <v>5807</v>
      </c>
      <c r="C805" s="42" t="s">
        <v>1745</v>
      </c>
      <c r="D805" s="159" t="s">
        <v>2985</v>
      </c>
      <c r="E805" s="159" t="s">
        <v>2905</v>
      </c>
      <c r="F805" s="42" t="s">
        <v>2986</v>
      </c>
      <c r="G805" s="159" t="s">
        <v>1842</v>
      </c>
      <c r="H805" s="159" t="s">
        <v>2171</v>
      </c>
      <c r="I805" s="159" t="s">
        <v>1788</v>
      </c>
      <c r="J805" s="42" t="s">
        <v>5808</v>
      </c>
      <c r="K805" s="42" t="s">
        <v>5809</v>
      </c>
      <c r="L805" s="159" t="s">
        <v>2907</v>
      </c>
      <c r="M805" s="159" t="s">
        <v>5810</v>
      </c>
      <c r="N805" s="161"/>
      <c r="O805" s="161"/>
      <c r="P805" s="161"/>
    </row>
    <row r="806" customFormat="false" ht="27" hidden="false" customHeight="true" outlineLevel="0" collapsed="false">
      <c r="A806" s="159" t="s">
        <v>5811</v>
      </c>
      <c r="B806" s="160" t="s">
        <v>5812</v>
      </c>
      <c r="C806" s="42" t="s">
        <v>1745</v>
      </c>
      <c r="D806" s="159" t="s">
        <v>2985</v>
      </c>
      <c r="E806" s="159" t="s">
        <v>2126</v>
      </c>
      <c r="F806" s="42" t="s">
        <v>2986</v>
      </c>
      <c r="G806" s="159" t="s">
        <v>1842</v>
      </c>
      <c r="H806" s="159" t="s">
        <v>1654</v>
      </c>
      <c r="I806" s="159" t="s">
        <v>1808</v>
      </c>
      <c r="J806" s="42" t="s">
        <v>5813</v>
      </c>
      <c r="K806" s="42" t="s">
        <v>5814</v>
      </c>
      <c r="L806" s="159" t="s">
        <v>2129</v>
      </c>
      <c r="M806" s="159" t="s">
        <v>5815</v>
      </c>
      <c r="N806" s="161"/>
      <c r="O806" s="161"/>
      <c r="P806" s="161"/>
    </row>
    <row r="807" customFormat="false" ht="27" hidden="false" customHeight="true" outlineLevel="0" collapsed="false">
      <c r="A807" s="159" t="s">
        <v>5816</v>
      </c>
      <c r="B807" s="160" t="s">
        <v>5817</v>
      </c>
      <c r="C807" s="42" t="s">
        <v>1745</v>
      </c>
      <c r="D807" s="159" t="s">
        <v>2985</v>
      </c>
      <c r="E807" s="159" t="s">
        <v>2126</v>
      </c>
      <c r="F807" s="42" t="s">
        <v>2986</v>
      </c>
      <c r="G807" s="159" t="s">
        <v>1842</v>
      </c>
      <c r="H807" s="159" t="s">
        <v>1654</v>
      </c>
      <c r="I807" s="159" t="s">
        <v>1808</v>
      </c>
      <c r="J807" s="42" t="s">
        <v>5818</v>
      </c>
      <c r="K807" s="42" t="s">
        <v>5819</v>
      </c>
      <c r="L807" s="159" t="s">
        <v>2129</v>
      </c>
      <c r="M807" s="159" t="s">
        <v>5820</v>
      </c>
      <c r="N807" s="161"/>
      <c r="O807" s="161"/>
      <c r="P807" s="161"/>
    </row>
    <row r="808" customFormat="false" ht="39" hidden="false" customHeight="true" outlineLevel="0" collapsed="false">
      <c r="A808" s="159" t="s">
        <v>5821</v>
      </c>
      <c r="B808" s="160" t="s">
        <v>5822</v>
      </c>
      <c r="C808" s="42" t="s">
        <v>1745</v>
      </c>
      <c r="D808" s="159" t="s">
        <v>2985</v>
      </c>
      <c r="E808" s="159" t="s">
        <v>2905</v>
      </c>
      <c r="F808" s="42" t="s">
        <v>2986</v>
      </c>
      <c r="G808" s="159" t="s">
        <v>1842</v>
      </c>
      <c r="H808" s="159" t="s">
        <v>2171</v>
      </c>
      <c r="I808" s="159" t="s">
        <v>1788</v>
      </c>
      <c r="J808" s="42" t="s">
        <v>5823</v>
      </c>
      <c r="K808" s="42" t="s">
        <v>5824</v>
      </c>
      <c r="L808" s="159" t="s">
        <v>2907</v>
      </c>
      <c r="M808" s="159" t="s">
        <v>5825</v>
      </c>
      <c r="N808" s="161"/>
      <c r="O808" s="161"/>
      <c r="P808" s="161"/>
    </row>
    <row r="809" customFormat="false" ht="39" hidden="false" customHeight="true" outlineLevel="0" collapsed="false">
      <c r="A809" s="159" t="s">
        <v>5826</v>
      </c>
      <c r="B809" s="160" t="s">
        <v>5827</v>
      </c>
      <c r="C809" s="42" t="s">
        <v>1745</v>
      </c>
      <c r="D809" s="159" t="s">
        <v>2985</v>
      </c>
      <c r="E809" s="159" t="s">
        <v>2767</v>
      </c>
      <c r="F809" s="42" t="s">
        <v>2986</v>
      </c>
      <c r="G809" s="159" t="s">
        <v>1796</v>
      </c>
      <c r="H809" s="159" t="s">
        <v>1654</v>
      </c>
      <c r="I809" s="159" t="s">
        <v>1788</v>
      </c>
      <c r="J809" s="42" t="s">
        <v>5828</v>
      </c>
      <c r="K809" s="42" t="s">
        <v>5829</v>
      </c>
      <c r="L809" s="159" t="s">
        <v>2129</v>
      </c>
      <c r="M809" s="159" t="s">
        <v>5830</v>
      </c>
      <c r="N809" s="161"/>
      <c r="O809" s="161"/>
      <c r="P809" s="161"/>
    </row>
    <row r="810" customFormat="false" ht="27" hidden="false" customHeight="true" outlineLevel="0" collapsed="false">
      <c r="A810" s="159" t="s">
        <v>5831</v>
      </c>
      <c r="B810" s="160" t="s">
        <v>5832</v>
      </c>
      <c r="C810" s="42" t="s">
        <v>1745</v>
      </c>
      <c r="D810" s="159" t="s">
        <v>2985</v>
      </c>
      <c r="E810" s="159" t="s">
        <v>2195</v>
      </c>
      <c r="F810" s="42" t="s">
        <v>2986</v>
      </c>
      <c r="G810" s="159" t="s">
        <v>1796</v>
      </c>
      <c r="H810" s="159" t="s">
        <v>2171</v>
      </c>
      <c r="I810" s="159" t="s">
        <v>1808</v>
      </c>
      <c r="J810" s="42" t="s">
        <v>5833</v>
      </c>
      <c r="K810" s="42" t="s">
        <v>5834</v>
      </c>
      <c r="L810" s="159" t="s">
        <v>2198</v>
      </c>
      <c r="M810" s="159" t="s">
        <v>5835</v>
      </c>
      <c r="N810" s="161"/>
      <c r="O810" s="161"/>
      <c r="P810" s="161"/>
    </row>
    <row r="811" customFormat="false" ht="27" hidden="false" customHeight="true" outlineLevel="0" collapsed="false">
      <c r="A811" s="159" t="s">
        <v>5836</v>
      </c>
      <c r="B811" s="160" t="s">
        <v>5837</v>
      </c>
      <c r="C811" s="42" t="s">
        <v>1745</v>
      </c>
      <c r="D811" s="159" t="s">
        <v>2985</v>
      </c>
      <c r="E811" s="159" t="s">
        <v>2126</v>
      </c>
      <c r="F811" s="42" t="s">
        <v>2986</v>
      </c>
      <c r="G811" s="159" t="s">
        <v>1842</v>
      </c>
      <c r="H811" s="159" t="s">
        <v>1654</v>
      </c>
      <c r="I811" s="159" t="s">
        <v>1808</v>
      </c>
      <c r="J811" s="42" t="s">
        <v>5838</v>
      </c>
      <c r="K811" s="42" t="s">
        <v>5839</v>
      </c>
      <c r="L811" s="159" t="s">
        <v>2129</v>
      </c>
      <c r="M811" s="159" t="s">
        <v>5840</v>
      </c>
      <c r="N811" s="161"/>
      <c r="O811" s="161"/>
      <c r="P811" s="161"/>
    </row>
    <row r="812" customFormat="false" ht="39" hidden="false" customHeight="true" outlineLevel="0" collapsed="false">
      <c r="A812" s="159" t="s">
        <v>5841</v>
      </c>
      <c r="B812" s="160" t="s">
        <v>5842</v>
      </c>
      <c r="C812" s="42" t="s">
        <v>1745</v>
      </c>
      <c r="D812" s="159" t="s">
        <v>2985</v>
      </c>
      <c r="E812" s="159" t="s">
        <v>2905</v>
      </c>
      <c r="F812" s="42" t="s">
        <v>2986</v>
      </c>
      <c r="G812" s="159" t="s">
        <v>1842</v>
      </c>
      <c r="H812" s="159" t="s">
        <v>2171</v>
      </c>
      <c r="I812" s="159" t="s">
        <v>1788</v>
      </c>
      <c r="J812" s="42" t="s">
        <v>5843</v>
      </c>
      <c r="K812" s="42" t="s">
        <v>5844</v>
      </c>
      <c r="L812" s="159" t="s">
        <v>2907</v>
      </c>
      <c r="M812" s="159" t="s">
        <v>5845</v>
      </c>
      <c r="N812" s="161"/>
      <c r="O812" s="161"/>
      <c r="P812" s="161"/>
    </row>
    <row r="813" customFormat="false" ht="39" hidden="false" customHeight="true" outlineLevel="0" collapsed="false">
      <c r="A813" s="159" t="s">
        <v>5846</v>
      </c>
      <c r="B813" s="160" t="s">
        <v>5847</v>
      </c>
      <c r="C813" s="42" t="s">
        <v>1745</v>
      </c>
      <c r="D813" s="159" t="s">
        <v>2985</v>
      </c>
      <c r="E813" s="159" t="s">
        <v>2767</v>
      </c>
      <c r="F813" s="42" t="s">
        <v>2986</v>
      </c>
      <c r="G813" s="159" t="s">
        <v>1796</v>
      </c>
      <c r="H813" s="159" t="s">
        <v>1654</v>
      </c>
      <c r="I813" s="159" t="s">
        <v>1788</v>
      </c>
      <c r="J813" s="42" t="s">
        <v>5848</v>
      </c>
      <c r="K813" s="42" t="s">
        <v>5849</v>
      </c>
      <c r="L813" s="159" t="s">
        <v>2129</v>
      </c>
      <c r="M813" s="159" t="s">
        <v>5850</v>
      </c>
      <c r="N813" s="161"/>
      <c r="O813" s="161"/>
      <c r="P813" s="161"/>
    </row>
    <row r="814" customFormat="false" ht="27" hidden="false" customHeight="true" outlineLevel="0" collapsed="false">
      <c r="A814" s="159" t="s">
        <v>5851</v>
      </c>
      <c r="B814" s="160" t="s">
        <v>5852</v>
      </c>
      <c r="C814" s="42" t="s">
        <v>1745</v>
      </c>
      <c r="D814" s="159" t="s">
        <v>2985</v>
      </c>
      <c r="E814" s="159" t="s">
        <v>2195</v>
      </c>
      <c r="F814" s="42" t="s">
        <v>2986</v>
      </c>
      <c r="G814" s="159" t="s">
        <v>1796</v>
      </c>
      <c r="H814" s="159" t="s">
        <v>2171</v>
      </c>
      <c r="I814" s="159" t="s">
        <v>1808</v>
      </c>
      <c r="J814" s="42" t="s">
        <v>5853</v>
      </c>
      <c r="K814" s="42" t="s">
        <v>5854</v>
      </c>
      <c r="L814" s="159" t="s">
        <v>2198</v>
      </c>
      <c r="M814" s="159" t="s">
        <v>5855</v>
      </c>
      <c r="N814" s="161"/>
      <c r="O814" s="161"/>
      <c r="P814" s="161"/>
    </row>
    <row r="815" customFormat="false" ht="27" hidden="false" customHeight="true" outlineLevel="0" collapsed="false">
      <c r="A815" s="159" t="s">
        <v>5856</v>
      </c>
      <c r="B815" s="160" t="s">
        <v>5857</v>
      </c>
      <c r="C815" s="42" t="s">
        <v>1745</v>
      </c>
      <c r="D815" s="159" t="s">
        <v>2985</v>
      </c>
      <c r="E815" s="159" t="s">
        <v>2126</v>
      </c>
      <c r="F815" s="42" t="s">
        <v>2986</v>
      </c>
      <c r="G815" s="159" t="s">
        <v>1842</v>
      </c>
      <c r="H815" s="159" t="s">
        <v>1654</v>
      </c>
      <c r="I815" s="159" t="s">
        <v>1808</v>
      </c>
      <c r="J815" s="42" t="s">
        <v>5858</v>
      </c>
      <c r="K815" s="42" t="s">
        <v>5859</v>
      </c>
      <c r="L815" s="159" t="s">
        <v>2129</v>
      </c>
      <c r="M815" s="159" t="s">
        <v>5860</v>
      </c>
      <c r="N815" s="161"/>
      <c r="O815" s="161"/>
      <c r="P815" s="161"/>
    </row>
    <row r="816" customFormat="false" ht="39" hidden="false" customHeight="true" outlineLevel="0" collapsed="false">
      <c r="A816" s="159" t="s">
        <v>5861</v>
      </c>
      <c r="B816" s="160" t="s">
        <v>5862</v>
      </c>
      <c r="C816" s="42" t="s">
        <v>1745</v>
      </c>
      <c r="D816" s="159" t="s">
        <v>2985</v>
      </c>
      <c r="E816" s="159" t="s">
        <v>2905</v>
      </c>
      <c r="F816" s="42" t="s">
        <v>2986</v>
      </c>
      <c r="G816" s="159" t="s">
        <v>1842</v>
      </c>
      <c r="H816" s="159" t="s">
        <v>2171</v>
      </c>
      <c r="I816" s="159" t="s">
        <v>1788</v>
      </c>
      <c r="J816" s="42" t="s">
        <v>5863</v>
      </c>
      <c r="K816" s="42" t="s">
        <v>5864</v>
      </c>
      <c r="L816" s="159" t="s">
        <v>2907</v>
      </c>
      <c r="M816" s="159" t="s">
        <v>5865</v>
      </c>
      <c r="N816" s="161"/>
      <c r="O816" s="161"/>
      <c r="P816" s="161"/>
    </row>
    <row r="817" customFormat="false" ht="39" hidden="false" customHeight="true" outlineLevel="0" collapsed="false">
      <c r="A817" s="159" t="s">
        <v>5866</v>
      </c>
      <c r="B817" s="160" t="s">
        <v>5867</v>
      </c>
      <c r="C817" s="42" t="s">
        <v>1745</v>
      </c>
      <c r="D817" s="159" t="s">
        <v>2985</v>
      </c>
      <c r="E817" s="159" t="s">
        <v>2767</v>
      </c>
      <c r="F817" s="42" t="s">
        <v>2986</v>
      </c>
      <c r="G817" s="159" t="s">
        <v>1796</v>
      </c>
      <c r="H817" s="159" t="s">
        <v>1654</v>
      </c>
      <c r="I817" s="159" t="s">
        <v>1788</v>
      </c>
      <c r="J817" s="42" t="s">
        <v>5868</v>
      </c>
      <c r="K817" s="42" t="s">
        <v>5869</v>
      </c>
      <c r="L817" s="159" t="s">
        <v>2129</v>
      </c>
      <c r="M817" s="159" t="s">
        <v>5870</v>
      </c>
      <c r="N817" s="161"/>
      <c r="O817" s="161"/>
      <c r="P817" s="161"/>
    </row>
    <row r="818" customFormat="false" ht="27" hidden="false" customHeight="true" outlineLevel="0" collapsed="false">
      <c r="A818" s="159" t="s">
        <v>5871</v>
      </c>
      <c r="B818" s="160" t="s">
        <v>5872</v>
      </c>
      <c r="C818" s="42" t="s">
        <v>1745</v>
      </c>
      <c r="D818" s="159" t="s">
        <v>2985</v>
      </c>
      <c r="E818" s="159" t="s">
        <v>2195</v>
      </c>
      <c r="F818" s="42" t="s">
        <v>2986</v>
      </c>
      <c r="G818" s="159" t="s">
        <v>1796</v>
      </c>
      <c r="H818" s="159" t="s">
        <v>2171</v>
      </c>
      <c r="I818" s="159" t="s">
        <v>1808</v>
      </c>
      <c r="J818" s="42" t="s">
        <v>5873</v>
      </c>
      <c r="K818" s="42" t="s">
        <v>5874</v>
      </c>
      <c r="L818" s="159" t="s">
        <v>2198</v>
      </c>
      <c r="M818" s="159" t="s">
        <v>5875</v>
      </c>
      <c r="N818" s="161"/>
      <c r="O818" s="161"/>
      <c r="P818" s="161"/>
    </row>
    <row r="819" customFormat="false" ht="27" hidden="false" customHeight="true" outlineLevel="0" collapsed="false">
      <c r="A819" s="159" t="s">
        <v>5876</v>
      </c>
      <c r="B819" s="160" t="s">
        <v>5877</v>
      </c>
      <c r="C819" s="42" t="s">
        <v>1745</v>
      </c>
      <c r="D819" s="159" t="s">
        <v>2985</v>
      </c>
      <c r="E819" s="159" t="s">
        <v>2126</v>
      </c>
      <c r="F819" s="42" t="s">
        <v>2986</v>
      </c>
      <c r="G819" s="159" t="s">
        <v>1842</v>
      </c>
      <c r="H819" s="159" t="s">
        <v>1654</v>
      </c>
      <c r="I819" s="159" t="s">
        <v>1808</v>
      </c>
      <c r="J819" s="42" t="s">
        <v>5878</v>
      </c>
      <c r="K819" s="42" t="s">
        <v>5879</v>
      </c>
      <c r="L819" s="159" t="s">
        <v>2129</v>
      </c>
      <c r="M819" s="159" t="s">
        <v>5880</v>
      </c>
      <c r="N819" s="161"/>
      <c r="O819" s="161"/>
      <c r="P819" s="161"/>
    </row>
    <row r="820" customFormat="false" ht="51" hidden="false" customHeight="true" outlineLevel="0" collapsed="false">
      <c r="A820" s="159" t="s">
        <v>5881</v>
      </c>
      <c r="B820" s="160" t="s">
        <v>5882</v>
      </c>
      <c r="C820" s="42" t="s">
        <v>1745</v>
      </c>
      <c r="D820" s="159" t="s">
        <v>2985</v>
      </c>
      <c r="E820" s="159" t="s">
        <v>2905</v>
      </c>
      <c r="F820" s="42" t="s">
        <v>2986</v>
      </c>
      <c r="G820" s="159" t="s">
        <v>1842</v>
      </c>
      <c r="H820" s="159" t="s">
        <v>2171</v>
      </c>
      <c r="I820" s="159" t="s">
        <v>1788</v>
      </c>
      <c r="J820" s="42" t="s">
        <v>5883</v>
      </c>
      <c r="K820" s="42" t="s">
        <v>5884</v>
      </c>
      <c r="L820" s="159" t="s">
        <v>2907</v>
      </c>
      <c r="M820" s="159" t="s">
        <v>5885</v>
      </c>
      <c r="N820" s="161"/>
      <c r="O820" s="161"/>
      <c r="P820" s="161"/>
    </row>
    <row r="821" customFormat="false" ht="39" hidden="false" customHeight="true" outlineLevel="0" collapsed="false">
      <c r="A821" s="159" t="s">
        <v>5886</v>
      </c>
      <c r="B821" s="160" t="s">
        <v>5887</v>
      </c>
      <c r="C821" s="42" t="s">
        <v>1745</v>
      </c>
      <c r="D821" s="159" t="s">
        <v>2985</v>
      </c>
      <c r="E821" s="159" t="s">
        <v>2767</v>
      </c>
      <c r="F821" s="42" t="s">
        <v>2986</v>
      </c>
      <c r="G821" s="159" t="s">
        <v>1796</v>
      </c>
      <c r="H821" s="159" t="s">
        <v>1654</v>
      </c>
      <c r="I821" s="159" t="s">
        <v>1788</v>
      </c>
      <c r="J821" s="42" t="s">
        <v>5888</v>
      </c>
      <c r="K821" s="42" t="s">
        <v>5889</v>
      </c>
      <c r="L821" s="159" t="s">
        <v>2129</v>
      </c>
      <c r="M821" s="159" t="s">
        <v>5890</v>
      </c>
      <c r="N821" s="161"/>
      <c r="O821" s="161"/>
      <c r="P821" s="161"/>
    </row>
    <row r="822" customFormat="false" ht="27" hidden="false" customHeight="true" outlineLevel="0" collapsed="false">
      <c r="A822" s="159" t="s">
        <v>5891</v>
      </c>
      <c r="B822" s="160" t="s">
        <v>5892</v>
      </c>
      <c r="C822" s="42" t="s">
        <v>1745</v>
      </c>
      <c r="D822" s="159" t="s">
        <v>2985</v>
      </c>
      <c r="E822" s="159" t="s">
        <v>2195</v>
      </c>
      <c r="F822" s="42" t="s">
        <v>2986</v>
      </c>
      <c r="G822" s="159" t="s">
        <v>1796</v>
      </c>
      <c r="H822" s="159" t="s">
        <v>2171</v>
      </c>
      <c r="I822" s="159" t="s">
        <v>1808</v>
      </c>
      <c r="J822" s="42" t="s">
        <v>5893</v>
      </c>
      <c r="K822" s="42" t="s">
        <v>5894</v>
      </c>
      <c r="L822" s="159" t="s">
        <v>2198</v>
      </c>
      <c r="M822" s="159" t="s">
        <v>5895</v>
      </c>
      <c r="N822" s="161"/>
      <c r="O822" s="161"/>
      <c r="P822" s="161"/>
    </row>
    <row r="823" customFormat="false" ht="27" hidden="false" customHeight="true" outlineLevel="0" collapsed="false">
      <c r="A823" s="159" t="s">
        <v>5896</v>
      </c>
      <c r="B823" s="160" t="s">
        <v>5897</v>
      </c>
      <c r="C823" s="42" t="s">
        <v>1745</v>
      </c>
      <c r="D823" s="159" t="s">
        <v>2985</v>
      </c>
      <c r="E823" s="159" t="s">
        <v>2126</v>
      </c>
      <c r="F823" s="42" t="s">
        <v>2986</v>
      </c>
      <c r="G823" s="159" t="s">
        <v>1842</v>
      </c>
      <c r="H823" s="159" t="s">
        <v>1654</v>
      </c>
      <c r="I823" s="159" t="s">
        <v>1808</v>
      </c>
      <c r="J823" s="42" t="s">
        <v>5898</v>
      </c>
      <c r="K823" s="42" t="s">
        <v>5899</v>
      </c>
      <c r="L823" s="159" t="s">
        <v>2129</v>
      </c>
      <c r="M823" s="159" t="s">
        <v>5900</v>
      </c>
      <c r="N823" s="161"/>
      <c r="O823" s="161"/>
      <c r="P823" s="161"/>
    </row>
    <row r="824" customFormat="false" ht="39" hidden="false" customHeight="true" outlineLevel="0" collapsed="false">
      <c r="A824" s="159" t="s">
        <v>5901</v>
      </c>
      <c r="B824" s="160" t="s">
        <v>5902</v>
      </c>
      <c r="C824" s="42" t="s">
        <v>1745</v>
      </c>
      <c r="D824" s="159" t="s">
        <v>2985</v>
      </c>
      <c r="E824" s="159" t="s">
        <v>2905</v>
      </c>
      <c r="F824" s="42" t="s">
        <v>2986</v>
      </c>
      <c r="G824" s="159" t="s">
        <v>1842</v>
      </c>
      <c r="H824" s="159" t="s">
        <v>2171</v>
      </c>
      <c r="I824" s="159" t="s">
        <v>1788</v>
      </c>
      <c r="J824" s="42" t="s">
        <v>5903</v>
      </c>
      <c r="K824" s="42" t="s">
        <v>5904</v>
      </c>
      <c r="L824" s="159" t="s">
        <v>2907</v>
      </c>
      <c r="M824" s="159" t="s">
        <v>5905</v>
      </c>
      <c r="N824" s="161"/>
      <c r="O824" s="161"/>
      <c r="P824" s="161"/>
    </row>
    <row r="825" customFormat="false" ht="39" hidden="false" customHeight="true" outlineLevel="0" collapsed="false">
      <c r="A825" s="159" t="s">
        <v>5906</v>
      </c>
      <c r="B825" s="160" t="s">
        <v>5907</v>
      </c>
      <c r="C825" s="42" t="s">
        <v>1745</v>
      </c>
      <c r="D825" s="159" t="s">
        <v>2985</v>
      </c>
      <c r="E825" s="159" t="s">
        <v>2767</v>
      </c>
      <c r="F825" s="42" t="s">
        <v>2986</v>
      </c>
      <c r="G825" s="159" t="s">
        <v>1796</v>
      </c>
      <c r="H825" s="159" t="s">
        <v>1654</v>
      </c>
      <c r="I825" s="159" t="s">
        <v>1788</v>
      </c>
      <c r="J825" s="42" t="s">
        <v>5908</v>
      </c>
      <c r="K825" s="42" t="s">
        <v>5909</v>
      </c>
      <c r="L825" s="159" t="s">
        <v>2129</v>
      </c>
      <c r="M825" s="159" t="s">
        <v>5910</v>
      </c>
      <c r="N825" s="161"/>
      <c r="O825" s="161"/>
      <c r="P825" s="161"/>
    </row>
    <row r="826" customFormat="false" ht="27" hidden="false" customHeight="true" outlineLevel="0" collapsed="false">
      <c r="A826" s="159" t="s">
        <v>5911</v>
      </c>
      <c r="B826" s="160" t="s">
        <v>5912</v>
      </c>
      <c r="C826" s="42" t="s">
        <v>1745</v>
      </c>
      <c r="D826" s="159" t="s">
        <v>2985</v>
      </c>
      <c r="E826" s="159" t="s">
        <v>2195</v>
      </c>
      <c r="F826" s="42" t="s">
        <v>2986</v>
      </c>
      <c r="G826" s="159" t="s">
        <v>1796</v>
      </c>
      <c r="H826" s="159" t="s">
        <v>2171</v>
      </c>
      <c r="I826" s="159" t="s">
        <v>1808</v>
      </c>
      <c r="J826" s="42" t="s">
        <v>5913</v>
      </c>
      <c r="K826" s="42" t="s">
        <v>5914</v>
      </c>
      <c r="L826" s="159" t="s">
        <v>2198</v>
      </c>
      <c r="M826" s="159" t="s">
        <v>5915</v>
      </c>
      <c r="N826" s="161"/>
      <c r="O826" s="161"/>
      <c r="P826" s="161"/>
    </row>
    <row r="827" customFormat="false" ht="27" hidden="false" customHeight="true" outlineLevel="0" collapsed="false">
      <c r="A827" s="159" t="s">
        <v>5916</v>
      </c>
      <c r="B827" s="160" t="s">
        <v>5917</v>
      </c>
      <c r="C827" s="42" t="s">
        <v>1745</v>
      </c>
      <c r="D827" s="159" t="s">
        <v>2985</v>
      </c>
      <c r="E827" s="159" t="s">
        <v>2126</v>
      </c>
      <c r="F827" s="42" t="s">
        <v>2986</v>
      </c>
      <c r="G827" s="159" t="s">
        <v>1842</v>
      </c>
      <c r="H827" s="159" t="s">
        <v>1654</v>
      </c>
      <c r="I827" s="159" t="s">
        <v>1808</v>
      </c>
      <c r="J827" s="42" t="s">
        <v>5918</v>
      </c>
      <c r="K827" s="42" t="s">
        <v>5919</v>
      </c>
      <c r="L827" s="159" t="s">
        <v>2129</v>
      </c>
      <c r="M827" s="159" t="s">
        <v>5920</v>
      </c>
      <c r="N827" s="161"/>
      <c r="O827" s="161"/>
      <c r="P827" s="161"/>
    </row>
    <row r="828" customFormat="false" ht="39" hidden="false" customHeight="true" outlineLevel="0" collapsed="false">
      <c r="A828" s="159" t="s">
        <v>5921</v>
      </c>
      <c r="B828" s="160" t="s">
        <v>5922</v>
      </c>
      <c r="C828" s="42" t="s">
        <v>1745</v>
      </c>
      <c r="D828" s="159" t="s">
        <v>2985</v>
      </c>
      <c r="E828" s="159" t="s">
        <v>2905</v>
      </c>
      <c r="F828" s="42" t="s">
        <v>2986</v>
      </c>
      <c r="G828" s="159" t="s">
        <v>1842</v>
      </c>
      <c r="H828" s="159" t="s">
        <v>2171</v>
      </c>
      <c r="I828" s="159" t="s">
        <v>1788</v>
      </c>
      <c r="J828" s="42" t="s">
        <v>5923</v>
      </c>
      <c r="K828" s="42" t="s">
        <v>5924</v>
      </c>
      <c r="L828" s="159" t="s">
        <v>2907</v>
      </c>
      <c r="M828" s="159" t="s">
        <v>5925</v>
      </c>
      <c r="N828" s="161"/>
      <c r="O828" s="161"/>
      <c r="P828" s="161"/>
    </row>
    <row r="829" customFormat="false" ht="39" hidden="false" customHeight="true" outlineLevel="0" collapsed="false">
      <c r="A829" s="159" t="s">
        <v>5926</v>
      </c>
      <c r="B829" s="160" t="s">
        <v>5927</v>
      </c>
      <c r="C829" s="42" t="s">
        <v>1745</v>
      </c>
      <c r="D829" s="159" t="s">
        <v>2985</v>
      </c>
      <c r="E829" s="159" t="s">
        <v>2195</v>
      </c>
      <c r="F829" s="42" t="s">
        <v>2986</v>
      </c>
      <c r="G829" s="159" t="s">
        <v>1796</v>
      </c>
      <c r="H829" s="159" t="s">
        <v>2171</v>
      </c>
      <c r="I829" s="159" t="s">
        <v>1788</v>
      </c>
      <c r="J829" s="42" t="s">
        <v>5928</v>
      </c>
      <c r="K829" s="42" t="s">
        <v>5929</v>
      </c>
      <c r="L829" s="159" t="s">
        <v>2198</v>
      </c>
      <c r="M829" s="159" t="s">
        <v>5930</v>
      </c>
      <c r="N829" s="161"/>
      <c r="O829" s="161"/>
      <c r="P829" s="161"/>
    </row>
    <row r="830" customFormat="false" ht="27" hidden="false" customHeight="true" outlineLevel="0" collapsed="false">
      <c r="A830" s="159" t="s">
        <v>5931</v>
      </c>
      <c r="B830" s="160" t="s">
        <v>5932</v>
      </c>
      <c r="C830" s="42" t="s">
        <v>1745</v>
      </c>
      <c r="D830" s="159" t="s">
        <v>2985</v>
      </c>
      <c r="E830" s="159" t="s">
        <v>2767</v>
      </c>
      <c r="F830" s="42" t="s">
        <v>2986</v>
      </c>
      <c r="G830" s="159" t="s">
        <v>1796</v>
      </c>
      <c r="H830" s="159" t="s">
        <v>1654</v>
      </c>
      <c r="I830" s="159" t="s">
        <v>1808</v>
      </c>
      <c r="J830" s="42" t="s">
        <v>5933</v>
      </c>
      <c r="K830" s="42" t="s">
        <v>5934</v>
      </c>
      <c r="L830" s="159" t="s">
        <v>2129</v>
      </c>
      <c r="M830" s="159" t="s">
        <v>5935</v>
      </c>
      <c r="N830" s="161"/>
      <c r="O830" s="161"/>
      <c r="P830" s="161"/>
    </row>
    <row r="831" customFormat="false" ht="27" hidden="false" customHeight="true" outlineLevel="0" collapsed="false">
      <c r="A831" s="159" t="s">
        <v>5936</v>
      </c>
      <c r="B831" s="160" t="s">
        <v>5937</v>
      </c>
      <c r="C831" s="42" t="s">
        <v>1745</v>
      </c>
      <c r="D831" s="159" t="s">
        <v>2985</v>
      </c>
      <c r="E831" s="159" t="s">
        <v>2126</v>
      </c>
      <c r="F831" s="42" t="s">
        <v>2986</v>
      </c>
      <c r="G831" s="159" t="s">
        <v>1842</v>
      </c>
      <c r="H831" s="159" t="s">
        <v>1654</v>
      </c>
      <c r="I831" s="159" t="s">
        <v>1808</v>
      </c>
      <c r="J831" s="42" t="s">
        <v>5938</v>
      </c>
      <c r="K831" s="42" t="s">
        <v>5939</v>
      </c>
      <c r="L831" s="159" t="s">
        <v>2129</v>
      </c>
      <c r="M831" s="159" t="s">
        <v>5940</v>
      </c>
      <c r="N831" s="161"/>
      <c r="O831" s="161"/>
      <c r="P831" s="161"/>
    </row>
    <row r="832" customFormat="false" ht="39" hidden="false" customHeight="true" outlineLevel="0" collapsed="false">
      <c r="A832" s="159" t="s">
        <v>5941</v>
      </c>
      <c r="B832" s="160" t="s">
        <v>5942</v>
      </c>
      <c r="C832" s="42" t="s">
        <v>1745</v>
      </c>
      <c r="D832" s="159" t="s">
        <v>2985</v>
      </c>
      <c r="E832" s="159" t="s">
        <v>2905</v>
      </c>
      <c r="F832" s="42" t="s">
        <v>2986</v>
      </c>
      <c r="G832" s="159" t="s">
        <v>1842</v>
      </c>
      <c r="H832" s="159" t="s">
        <v>2171</v>
      </c>
      <c r="I832" s="159" t="s">
        <v>1788</v>
      </c>
      <c r="J832" s="42" t="s">
        <v>5943</v>
      </c>
      <c r="K832" s="42" t="s">
        <v>5944</v>
      </c>
      <c r="L832" s="159" t="s">
        <v>2907</v>
      </c>
      <c r="M832" s="159" t="s">
        <v>5945</v>
      </c>
      <c r="N832" s="161"/>
      <c r="O832" s="161"/>
      <c r="P832" s="161"/>
    </row>
    <row r="833" customFormat="false" ht="27" hidden="false" customHeight="true" outlineLevel="0" collapsed="false">
      <c r="A833" s="159" t="s">
        <v>5946</v>
      </c>
      <c r="B833" s="160" t="s">
        <v>5947</v>
      </c>
      <c r="C833" s="42" t="s">
        <v>1745</v>
      </c>
      <c r="D833" s="159" t="s">
        <v>2985</v>
      </c>
      <c r="E833" s="159" t="s">
        <v>2126</v>
      </c>
      <c r="F833" s="42" t="s">
        <v>2986</v>
      </c>
      <c r="G833" s="159" t="s">
        <v>1842</v>
      </c>
      <c r="H833" s="159" t="s">
        <v>1654</v>
      </c>
      <c r="I833" s="159" t="s">
        <v>1808</v>
      </c>
      <c r="J833" s="42" t="s">
        <v>5948</v>
      </c>
      <c r="K833" s="42" t="s">
        <v>5949</v>
      </c>
      <c r="L833" s="159" t="s">
        <v>2129</v>
      </c>
      <c r="M833" s="159" t="s">
        <v>5950</v>
      </c>
      <c r="N833" s="161"/>
      <c r="O833" s="161"/>
      <c r="P833" s="161"/>
    </row>
    <row r="834" customFormat="false" ht="39" hidden="false" customHeight="true" outlineLevel="0" collapsed="false">
      <c r="A834" s="159" t="s">
        <v>5951</v>
      </c>
      <c r="B834" s="160" t="s">
        <v>5952</v>
      </c>
      <c r="C834" s="42" t="s">
        <v>1745</v>
      </c>
      <c r="D834" s="159" t="s">
        <v>2985</v>
      </c>
      <c r="E834" s="159" t="s">
        <v>2126</v>
      </c>
      <c r="F834" s="42" t="s">
        <v>2986</v>
      </c>
      <c r="G834" s="159" t="s">
        <v>1842</v>
      </c>
      <c r="H834" s="159" t="s">
        <v>1654</v>
      </c>
      <c r="I834" s="159" t="s">
        <v>1808</v>
      </c>
      <c r="J834" s="42" t="s">
        <v>5953</v>
      </c>
      <c r="K834" s="42" t="s">
        <v>5954</v>
      </c>
      <c r="L834" s="159" t="s">
        <v>2129</v>
      </c>
      <c r="M834" s="159" t="s">
        <v>5955</v>
      </c>
      <c r="N834" s="161"/>
      <c r="O834" s="161"/>
      <c r="P834" s="161"/>
    </row>
    <row r="835" customFormat="false" ht="39" hidden="false" customHeight="true" outlineLevel="0" collapsed="false">
      <c r="A835" s="159" t="s">
        <v>5956</v>
      </c>
      <c r="B835" s="160" t="s">
        <v>5957</v>
      </c>
      <c r="C835" s="42" t="s">
        <v>1745</v>
      </c>
      <c r="D835" s="159" t="s">
        <v>2985</v>
      </c>
      <c r="E835" s="159" t="s">
        <v>2905</v>
      </c>
      <c r="F835" s="42" t="s">
        <v>2986</v>
      </c>
      <c r="G835" s="159" t="s">
        <v>1842</v>
      </c>
      <c r="H835" s="159" t="s">
        <v>2171</v>
      </c>
      <c r="I835" s="159" t="s">
        <v>1788</v>
      </c>
      <c r="J835" s="42" t="s">
        <v>5958</v>
      </c>
      <c r="K835" s="42" t="s">
        <v>5959</v>
      </c>
      <c r="L835" s="159" t="s">
        <v>2907</v>
      </c>
      <c r="M835" s="159" t="s">
        <v>5960</v>
      </c>
      <c r="N835" s="161"/>
      <c r="O835" s="161"/>
      <c r="P835" s="161"/>
    </row>
    <row r="836" customFormat="false" ht="39" hidden="false" customHeight="true" outlineLevel="0" collapsed="false">
      <c r="A836" s="159" t="s">
        <v>5961</v>
      </c>
      <c r="B836" s="160" t="s">
        <v>5962</v>
      </c>
      <c r="C836" s="42" t="s">
        <v>1745</v>
      </c>
      <c r="D836" s="159" t="s">
        <v>2985</v>
      </c>
      <c r="E836" s="159" t="s">
        <v>2767</v>
      </c>
      <c r="F836" s="42" t="s">
        <v>2986</v>
      </c>
      <c r="G836" s="159" t="s">
        <v>1796</v>
      </c>
      <c r="H836" s="159" t="s">
        <v>1654</v>
      </c>
      <c r="I836" s="159" t="s">
        <v>1788</v>
      </c>
      <c r="J836" s="42" t="s">
        <v>5963</v>
      </c>
      <c r="K836" s="42" t="s">
        <v>5964</v>
      </c>
      <c r="L836" s="159" t="s">
        <v>2129</v>
      </c>
      <c r="M836" s="159" t="s">
        <v>5965</v>
      </c>
      <c r="N836" s="161"/>
      <c r="O836" s="161"/>
      <c r="P836" s="161"/>
    </row>
    <row r="837" customFormat="false" ht="27" hidden="false" customHeight="true" outlineLevel="0" collapsed="false">
      <c r="A837" s="159" t="s">
        <v>5966</v>
      </c>
      <c r="B837" s="160" t="s">
        <v>5967</v>
      </c>
      <c r="C837" s="42" t="s">
        <v>1745</v>
      </c>
      <c r="D837" s="159" t="s">
        <v>2985</v>
      </c>
      <c r="E837" s="159" t="s">
        <v>2195</v>
      </c>
      <c r="F837" s="42" t="s">
        <v>2986</v>
      </c>
      <c r="G837" s="159" t="s">
        <v>1796</v>
      </c>
      <c r="H837" s="159" t="s">
        <v>2171</v>
      </c>
      <c r="I837" s="159" t="s">
        <v>1808</v>
      </c>
      <c r="J837" s="42" t="s">
        <v>5968</v>
      </c>
      <c r="K837" s="42" t="s">
        <v>5969</v>
      </c>
      <c r="L837" s="159" t="s">
        <v>2198</v>
      </c>
      <c r="M837" s="159" t="s">
        <v>5970</v>
      </c>
      <c r="N837" s="161"/>
      <c r="O837" s="161"/>
      <c r="P837" s="161"/>
    </row>
    <row r="838" customFormat="false" ht="27" hidden="false" customHeight="true" outlineLevel="0" collapsed="false">
      <c r="A838" s="159" t="s">
        <v>5971</v>
      </c>
      <c r="B838" s="160" t="s">
        <v>5972</v>
      </c>
      <c r="C838" s="42" t="s">
        <v>1745</v>
      </c>
      <c r="D838" s="159" t="s">
        <v>2985</v>
      </c>
      <c r="E838" s="159" t="s">
        <v>2126</v>
      </c>
      <c r="F838" s="42" t="s">
        <v>2986</v>
      </c>
      <c r="G838" s="159" t="s">
        <v>1842</v>
      </c>
      <c r="H838" s="159" t="s">
        <v>1654</v>
      </c>
      <c r="I838" s="159" t="s">
        <v>1808</v>
      </c>
      <c r="J838" s="42" t="s">
        <v>5973</v>
      </c>
      <c r="K838" s="42" t="s">
        <v>5974</v>
      </c>
      <c r="L838" s="159" t="s">
        <v>2129</v>
      </c>
      <c r="M838" s="159" t="s">
        <v>5975</v>
      </c>
      <c r="N838" s="161"/>
      <c r="O838" s="161"/>
      <c r="P838" s="161"/>
    </row>
    <row r="839" customFormat="false" ht="39" hidden="false" customHeight="true" outlineLevel="0" collapsed="false">
      <c r="A839" s="159" t="s">
        <v>5976</v>
      </c>
      <c r="B839" s="160" t="s">
        <v>5977</v>
      </c>
      <c r="C839" s="42" t="s">
        <v>1745</v>
      </c>
      <c r="D839" s="159" t="s">
        <v>2985</v>
      </c>
      <c r="E839" s="159" t="s">
        <v>2905</v>
      </c>
      <c r="F839" s="42" t="s">
        <v>2986</v>
      </c>
      <c r="G839" s="159" t="s">
        <v>1842</v>
      </c>
      <c r="H839" s="159" t="s">
        <v>2171</v>
      </c>
      <c r="I839" s="159" t="s">
        <v>1788</v>
      </c>
      <c r="J839" s="42" t="s">
        <v>5978</v>
      </c>
      <c r="K839" s="42" t="s">
        <v>5979</v>
      </c>
      <c r="L839" s="159" t="s">
        <v>2907</v>
      </c>
      <c r="M839" s="159" t="s">
        <v>5980</v>
      </c>
      <c r="N839" s="161"/>
      <c r="O839" s="161"/>
      <c r="P839" s="161"/>
    </row>
    <row r="840" customFormat="false" ht="27" hidden="false" customHeight="true" outlineLevel="0" collapsed="false">
      <c r="A840" s="159" t="s">
        <v>5981</v>
      </c>
      <c r="B840" s="160" t="s">
        <v>5982</v>
      </c>
      <c r="C840" s="42" t="s">
        <v>1745</v>
      </c>
      <c r="D840" s="159" t="s">
        <v>2985</v>
      </c>
      <c r="E840" s="159" t="s">
        <v>2126</v>
      </c>
      <c r="F840" s="42" t="s">
        <v>2986</v>
      </c>
      <c r="G840" s="159" t="s">
        <v>1842</v>
      </c>
      <c r="H840" s="159" t="s">
        <v>1654</v>
      </c>
      <c r="I840" s="159" t="s">
        <v>1808</v>
      </c>
      <c r="J840" s="42" t="s">
        <v>5983</v>
      </c>
      <c r="K840" s="42" t="s">
        <v>5984</v>
      </c>
      <c r="L840" s="159" t="s">
        <v>2129</v>
      </c>
      <c r="M840" s="159" t="s">
        <v>5985</v>
      </c>
      <c r="N840" s="161"/>
      <c r="O840" s="161"/>
      <c r="P840" s="161"/>
    </row>
    <row r="841" customFormat="false" ht="39" hidden="false" customHeight="true" outlineLevel="0" collapsed="false">
      <c r="A841" s="159" t="s">
        <v>5986</v>
      </c>
      <c r="B841" s="160" t="s">
        <v>5987</v>
      </c>
      <c r="C841" s="42" t="s">
        <v>1745</v>
      </c>
      <c r="D841" s="159" t="s">
        <v>2985</v>
      </c>
      <c r="E841" s="159" t="s">
        <v>2126</v>
      </c>
      <c r="F841" s="42" t="s">
        <v>2986</v>
      </c>
      <c r="G841" s="159" t="s">
        <v>1842</v>
      </c>
      <c r="H841" s="159" t="s">
        <v>1654</v>
      </c>
      <c r="I841" s="159" t="s">
        <v>1808</v>
      </c>
      <c r="J841" s="42" t="s">
        <v>5988</v>
      </c>
      <c r="K841" s="42" t="s">
        <v>5989</v>
      </c>
      <c r="L841" s="159" t="s">
        <v>2129</v>
      </c>
      <c r="M841" s="159" t="s">
        <v>5990</v>
      </c>
      <c r="N841" s="161"/>
      <c r="O841" s="161"/>
      <c r="P841" s="161"/>
    </row>
    <row r="842" customFormat="false" ht="39" hidden="false" customHeight="true" outlineLevel="0" collapsed="false">
      <c r="A842" s="159" t="s">
        <v>5991</v>
      </c>
      <c r="B842" s="160" t="s">
        <v>5992</v>
      </c>
      <c r="C842" s="42" t="s">
        <v>1745</v>
      </c>
      <c r="D842" s="159" t="s">
        <v>2985</v>
      </c>
      <c r="E842" s="159" t="s">
        <v>2905</v>
      </c>
      <c r="F842" s="42" t="s">
        <v>2986</v>
      </c>
      <c r="G842" s="159" t="s">
        <v>1842</v>
      </c>
      <c r="H842" s="159" t="s">
        <v>2171</v>
      </c>
      <c r="I842" s="159" t="s">
        <v>1788</v>
      </c>
      <c r="J842" s="42" t="s">
        <v>5993</v>
      </c>
      <c r="K842" s="42" t="s">
        <v>5994</v>
      </c>
      <c r="L842" s="159" t="s">
        <v>2907</v>
      </c>
      <c r="M842" s="159" t="s">
        <v>5995</v>
      </c>
      <c r="N842" s="161"/>
      <c r="O842" s="161"/>
      <c r="P842" s="161"/>
    </row>
    <row r="843" customFormat="false" ht="27" hidden="false" customHeight="true" outlineLevel="0" collapsed="false">
      <c r="A843" s="159" t="s">
        <v>5996</v>
      </c>
      <c r="B843" s="160" t="s">
        <v>5997</v>
      </c>
      <c r="C843" s="42" t="s">
        <v>1745</v>
      </c>
      <c r="D843" s="159" t="s">
        <v>2985</v>
      </c>
      <c r="E843" s="159" t="s">
        <v>2126</v>
      </c>
      <c r="F843" s="42" t="s">
        <v>2986</v>
      </c>
      <c r="G843" s="159" t="s">
        <v>1842</v>
      </c>
      <c r="H843" s="159" t="s">
        <v>1654</v>
      </c>
      <c r="I843" s="159" t="s">
        <v>1808</v>
      </c>
      <c r="J843" s="42" t="s">
        <v>5998</v>
      </c>
      <c r="K843" s="42" t="s">
        <v>5999</v>
      </c>
      <c r="L843" s="159" t="s">
        <v>2129</v>
      </c>
      <c r="M843" s="159" t="s">
        <v>6000</v>
      </c>
      <c r="N843" s="161"/>
      <c r="O843" s="161"/>
      <c r="P843" s="161"/>
    </row>
    <row r="844" customFormat="false" ht="27" hidden="false" customHeight="true" outlineLevel="0" collapsed="false">
      <c r="A844" s="159" t="s">
        <v>6001</v>
      </c>
      <c r="B844" s="160" t="s">
        <v>6002</v>
      </c>
      <c r="C844" s="42" t="s">
        <v>1745</v>
      </c>
      <c r="D844" s="159" t="s">
        <v>2985</v>
      </c>
      <c r="E844" s="159" t="s">
        <v>2126</v>
      </c>
      <c r="F844" s="42" t="s">
        <v>2986</v>
      </c>
      <c r="G844" s="159" t="s">
        <v>1842</v>
      </c>
      <c r="H844" s="159" t="s">
        <v>1654</v>
      </c>
      <c r="I844" s="159" t="s">
        <v>1808</v>
      </c>
      <c r="J844" s="42" t="s">
        <v>6003</v>
      </c>
      <c r="K844" s="42" t="s">
        <v>6004</v>
      </c>
      <c r="L844" s="159" t="s">
        <v>2129</v>
      </c>
      <c r="M844" s="159" t="s">
        <v>6005</v>
      </c>
      <c r="N844" s="161"/>
      <c r="O844" s="161"/>
      <c r="P844" s="161"/>
    </row>
    <row r="845" customFormat="false" ht="39" hidden="false" customHeight="true" outlineLevel="0" collapsed="false">
      <c r="A845" s="159" t="s">
        <v>6006</v>
      </c>
      <c r="B845" s="160" t="s">
        <v>6007</v>
      </c>
      <c r="C845" s="42" t="s">
        <v>1745</v>
      </c>
      <c r="D845" s="159" t="s">
        <v>2985</v>
      </c>
      <c r="E845" s="159" t="s">
        <v>2905</v>
      </c>
      <c r="F845" s="42" t="s">
        <v>2986</v>
      </c>
      <c r="G845" s="159" t="s">
        <v>1842</v>
      </c>
      <c r="H845" s="159" t="s">
        <v>2171</v>
      </c>
      <c r="I845" s="159" t="s">
        <v>1788</v>
      </c>
      <c r="J845" s="42" t="s">
        <v>6008</v>
      </c>
      <c r="K845" s="42" t="s">
        <v>6009</v>
      </c>
      <c r="L845" s="159" t="s">
        <v>2907</v>
      </c>
      <c r="M845" s="159" t="s">
        <v>6010</v>
      </c>
      <c r="N845" s="161"/>
      <c r="O845" s="161"/>
      <c r="P845" s="161"/>
    </row>
    <row r="846" customFormat="false" ht="39" hidden="false" customHeight="true" outlineLevel="0" collapsed="false">
      <c r="A846" s="159" t="s">
        <v>6011</v>
      </c>
      <c r="B846" s="160" t="s">
        <v>6012</v>
      </c>
      <c r="C846" s="42" t="s">
        <v>1745</v>
      </c>
      <c r="D846" s="159" t="s">
        <v>2985</v>
      </c>
      <c r="E846" s="159" t="s">
        <v>2767</v>
      </c>
      <c r="F846" s="42" t="s">
        <v>2986</v>
      </c>
      <c r="G846" s="159" t="s">
        <v>1796</v>
      </c>
      <c r="H846" s="159" t="s">
        <v>1654</v>
      </c>
      <c r="I846" s="159" t="s">
        <v>1788</v>
      </c>
      <c r="J846" s="42" t="s">
        <v>6013</v>
      </c>
      <c r="K846" s="42" t="s">
        <v>6014</v>
      </c>
      <c r="L846" s="159" t="s">
        <v>2129</v>
      </c>
      <c r="M846" s="159" t="s">
        <v>6015</v>
      </c>
      <c r="N846" s="161"/>
      <c r="O846" s="161"/>
      <c r="P846" s="161"/>
    </row>
    <row r="847" customFormat="false" ht="27" hidden="false" customHeight="true" outlineLevel="0" collapsed="false">
      <c r="A847" s="159" t="s">
        <v>6016</v>
      </c>
      <c r="B847" s="160" t="s">
        <v>6017</v>
      </c>
      <c r="C847" s="42" t="s">
        <v>1745</v>
      </c>
      <c r="D847" s="159" t="s">
        <v>2985</v>
      </c>
      <c r="E847" s="159" t="s">
        <v>2195</v>
      </c>
      <c r="F847" s="42" t="s">
        <v>2986</v>
      </c>
      <c r="G847" s="159" t="s">
        <v>1796</v>
      </c>
      <c r="H847" s="159" t="s">
        <v>2171</v>
      </c>
      <c r="I847" s="159" t="s">
        <v>1808</v>
      </c>
      <c r="J847" s="42" t="s">
        <v>6018</v>
      </c>
      <c r="K847" s="42" t="s">
        <v>6019</v>
      </c>
      <c r="L847" s="159" t="s">
        <v>2198</v>
      </c>
      <c r="M847" s="159" t="s">
        <v>6020</v>
      </c>
      <c r="N847" s="161"/>
      <c r="O847" s="161"/>
      <c r="P847" s="161"/>
    </row>
    <row r="848" customFormat="false" ht="27" hidden="false" customHeight="true" outlineLevel="0" collapsed="false">
      <c r="A848" s="159" t="s">
        <v>6021</v>
      </c>
      <c r="B848" s="160" t="s">
        <v>6022</v>
      </c>
      <c r="C848" s="42" t="s">
        <v>1745</v>
      </c>
      <c r="D848" s="159" t="s">
        <v>2985</v>
      </c>
      <c r="E848" s="159" t="s">
        <v>2126</v>
      </c>
      <c r="F848" s="42" t="s">
        <v>2986</v>
      </c>
      <c r="G848" s="159" t="s">
        <v>1842</v>
      </c>
      <c r="H848" s="159" t="s">
        <v>1654</v>
      </c>
      <c r="I848" s="159" t="s">
        <v>1808</v>
      </c>
      <c r="J848" s="42" t="s">
        <v>6023</v>
      </c>
      <c r="K848" s="42" t="s">
        <v>6024</v>
      </c>
      <c r="L848" s="159" t="s">
        <v>2129</v>
      </c>
      <c r="M848" s="159" t="s">
        <v>6025</v>
      </c>
      <c r="N848" s="161"/>
      <c r="O848" s="161"/>
      <c r="P848" s="161"/>
    </row>
    <row r="849" customFormat="false" ht="39" hidden="false" customHeight="true" outlineLevel="0" collapsed="false">
      <c r="A849" s="159" t="s">
        <v>6026</v>
      </c>
      <c r="B849" s="160" t="s">
        <v>6027</v>
      </c>
      <c r="C849" s="42" t="s">
        <v>1745</v>
      </c>
      <c r="D849" s="159" t="s">
        <v>2985</v>
      </c>
      <c r="E849" s="159" t="s">
        <v>2905</v>
      </c>
      <c r="F849" s="42" t="s">
        <v>2986</v>
      </c>
      <c r="G849" s="159" t="s">
        <v>1842</v>
      </c>
      <c r="H849" s="159" t="s">
        <v>2171</v>
      </c>
      <c r="I849" s="159" t="s">
        <v>1788</v>
      </c>
      <c r="J849" s="42" t="s">
        <v>6028</v>
      </c>
      <c r="K849" s="42" t="s">
        <v>6029</v>
      </c>
      <c r="L849" s="159" t="s">
        <v>2907</v>
      </c>
      <c r="M849" s="159" t="s">
        <v>6030</v>
      </c>
      <c r="N849" s="161"/>
      <c r="O849" s="161"/>
      <c r="P849" s="161"/>
    </row>
    <row r="850" customFormat="false" ht="39" hidden="false" customHeight="true" outlineLevel="0" collapsed="false">
      <c r="A850" s="159" t="s">
        <v>6031</v>
      </c>
      <c r="B850" s="160" t="s">
        <v>6032</v>
      </c>
      <c r="C850" s="42" t="s">
        <v>1745</v>
      </c>
      <c r="D850" s="159" t="s">
        <v>2985</v>
      </c>
      <c r="E850" s="159" t="s">
        <v>2767</v>
      </c>
      <c r="F850" s="42" t="s">
        <v>2986</v>
      </c>
      <c r="G850" s="159" t="s">
        <v>1796</v>
      </c>
      <c r="H850" s="159" t="s">
        <v>1654</v>
      </c>
      <c r="I850" s="159" t="s">
        <v>1788</v>
      </c>
      <c r="J850" s="42" t="s">
        <v>6033</v>
      </c>
      <c r="K850" s="42" t="s">
        <v>6034</v>
      </c>
      <c r="L850" s="159" t="s">
        <v>2129</v>
      </c>
      <c r="M850" s="159" t="s">
        <v>6035</v>
      </c>
      <c r="N850" s="161"/>
      <c r="O850" s="161"/>
      <c r="P850" s="161"/>
    </row>
    <row r="851" customFormat="false" ht="27" hidden="false" customHeight="true" outlineLevel="0" collapsed="false">
      <c r="A851" s="159" t="s">
        <v>6036</v>
      </c>
      <c r="B851" s="160" t="s">
        <v>6037</v>
      </c>
      <c r="C851" s="42" t="s">
        <v>1745</v>
      </c>
      <c r="D851" s="159" t="s">
        <v>2985</v>
      </c>
      <c r="E851" s="159" t="s">
        <v>2195</v>
      </c>
      <c r="F851" s="42" t="s">
        <v>2986</v>
      </c>
      <c r="G851" s="159" t="s">
        <v>1796</v>
      </c>
      <c r="H851" s="159" t="s">
        <v>2171</v>
      </c>
      <c r="I851" s="159" t="s">
        <v>1808</v>
      </c>
      <c r="J851" s="42" t="s">
        <v>6038</v>
      </c>
      <c r="K851" s="42" t="s">
        <v>6039</v>
      </c>
      <c r="L851" s="159" t="s">
        <v>2198</v>
      </c>
      <c r="M851" s="159" t="s">
        <v>6040</v>
      </c>
      <c r="N851" s="161"/>
      <c r="O851" s="161"/>
      <c r="P851" s="161"/>
    </row>
    <row r="852" customFormat="false" ht="27" hidden="false" customHeight="true" outlineLevel="0" collapsed="false">
      <c r="A852" s="159" t="s">
        <v>6041</v>
      </c>
      <c r="B852" s="160" t="s">
        <v>6042</v>
      </c>
      <c r="C852" s="42" t="s">
        <v>1745</v>
      </c>
      <c r="D852" s="159" t="s">
        <v>2985</v>
      </c>
      <c r="E852" s="159" t="s">
        <v>2126</v>
      </c>
      <c r="F852" s="42" t="s">
        <v>2986</v>
      </c>
      <c r="G852" s="159" t="s">
        <v>1842</v>
      </c>
      <c r="H852" s="159" t="s">
        <v>1654</v>
      </c>
      <c r="I852" s="159" t="s">
        <v>1808</v>
      </c>
      <c r="J852" s="42" t="s">
        <v>6043</v>
      </c>
      <c r="K852" s="42" t="s">
        <v>6044</v>
      </c>
      <c r="L852" s="159" t="s">
        <v>2129</v>
      </c>
      <c r="M852" s="159" t="s">
        <v>6045</v>
      </c>
      <c r="N852" s="161"/>
      <c r="O852" s="161"/>
      <c r="P852" s="161"/>
    </row>
    <row r="853" customFormat="false" ht="39" hidden="false" customHeight="true" outlineLevel="0" collapsed="false">
      <c r="A853" s="159" t="s">
        <v>6046</v>
      </c>
      <c r="B853" s="160" t="s">
        <v>6047</v>
      </c>
      <c r="C853" s="42" t="s">
        <v>1745</v>
      </c>
      <c r="D853" s="159" t="s">
        <v>2985</v>
      </c>
      <c r="E853" s="159" t="s">
        <v>2905</v>
      </c>
      <c r="F853" s="42" t="s">
        <v>2986</v>
      </c>
      <c r="G853" s="159" t="s">
        <v>1842</v>
      </c>
      <c r="H853" s="159" t="s">
        <v>2171</v>
      </c>
      <c r="I853" s="159" t="s">
        <v>1788</v>
      </c>
      <c r="J853" s="42" t="s">
        <v>6048</v>
      </c>
      <c r="K853" s="42" t="s">
        <v>6049</v>
      </c>
      <c r="L853" s="159" t="s">
        <v>2907</v>
      </c>
      <c r="M853" s="159" t="s">
        <v>6050</v>
      </c>
      <c r="N853" s="161"/>
      <c r="O853" s="161"/>
      <c r="P853" s="161"/>
    </row>
    <row r="854" customFormat="false" ht="27" hidden="false" customHeight="true" outlineLevel="0" collapsed="false">
      <c r="A854" s="159" t="s">
        <v>6051</v>
      </c>
      <c r="B854" s="160" t="s">
        <v>6052</v>
      </c>
      <c r="C854" s="42" t="s">
        <v>1745</v>
      </c>
      <c r="D854" s="159" t="s">
        <v>2985</v>
      </c>
      <c r="E854" s="159" t="s">
        <v>2767</v>
      </c>
      <c r="F854" s="42" t="s">
        <v>2986</v>
      </c>
      <c r="G854" s="159" t="s">
        <v>1796</v>
      </c>
      <c r="H854" s="159" t="s">
        <v>1654</v>
      </c>
      <c r="I854" s="159" t="s">
        <v>1788</v>
      </c>
      <c r="J854" s="42" t="s">
        <v>6053</v>
      </c>
      <c r="K854" s="42" t="s">
        <v>6054</v>
      </c>
      <c r="L854" s="159" t="s">
        <v>2129</v>
      </c>
      <c r="M854" s="159" t="s">
        <v>6055</v>
      </c>
      <c r="N854" s="161"/>
      <c r="O854" s="161"/>
      <c r="P854" s="161"/>
    </row>
    <row r="855" customFormat="false" ht="27" hidden="false" customHeight="true" outlineLevel="0" collapsed="false">
      <c r="A855" s="159" t="s">
        <v>6056</v>
      </c>
      <c r="B855" s="160" t="s">
        <v>6057</v>
      </c>
      <c r="C855" s="42" t="s">
        <v>1745</v>
      </c>
      <c r="D855" s="159" t="s">
        <v>2985</v>
      </c>
      <c r="E855" s="159" t="s">
        <v>2195</v>
      </c>
      <c r="F855" s="42" t="s">
        <v>2986</v>
      </c>
      <c r="G855" s="159" t="s">
        <v>1796</v>
      </c>
      <c r="H855" s="159" t="s">
        <v>2171</v>
      </c>
      <c r="I855" s="159" t="s">
        <v>1808</v>
      </c>
      <c r="J855" s="42" t="s">
        <v>6058</v>
      </c>
      <c r="K855" s="42" t="s">
        <v>6059</v>
      </c>
      <c r="L855" s="159" t="s">
        <v>2198</v>
      </c>
      <c r="M855" s="159" t="s">
        <v>6060</v>
      </c>
      <c r="N855" s="161"/>
      <c r="O855" s="161"/>
      <c r="P855" s="161"/>
    </row>
    <row r="856" customFormat="false" ht="27" hidden="false" customHeight="true" outlineLevel="0" collapsed="false">
      <c r="A856" s="159" t="s">
        <v>6061</v>
      </c>
      <c r="B856" s="160" t="s">
        <v>6062</v>
      </c>
      <c r="C856" s="42" t="s">
        <v>1745</v>
      </c>
      <c r="D856" s="159" t="s">
        <v>2985</v>
      </c>
      <c r="E856" s="159" t="s">
        <v>2126</v>
      </c>
      <c r="F856" s="42" t="s">
        <v>2986</v>
      </c>
      <c r="G856" s="159" t="s">
        <v>1842</v>
      </c>
      <c r="H856" s="159" t="s">
        <v>1654</v>
      </c>
      <c r="I856" s="159" t="s">
        <v>1808</v>
      </c>
      <c r="J856" s="42" t="s">
        <v>6063</v>
      </c>
      <c r="K856" s="42" t="s">
        <v>6064</v>
      </c>
      <c r="L856" s="159" t="s">
        <v>2129</v>
      </c>
      <c r="M856" s="159" t="s">
        <v>6065</v>
      </c>
      <c r="N856" s="161"/>
      <c r="O856" s="161"/>
      <c r="P856" s="161"/>
    </row>
    <row r="857" customFormat="false" ht="39" hidden="false" customHeight="true" outlineLevel="0" collapsed="false">
      <c r="A857" s="159" t="s">
        <v>6066</v>
      </c>
      <c r="B857" s="160" t="s">
        <v>6067</v>
      </c>
      <c r="C857" s="42" t="s">
        <v>1745</v>
      </c>
      <c r="D857" s="159" t="s">
        <v>2985</v>
      </c>
      <c r="E857" s="159" t="s">
        <v>2905</v>
      </c>
      <c r="F857" s="42" t="s">
        <v>2986</v>
      </c>
      <c r="G857" s="159" t="s">
        <v>1842</v>
      </c>
      <c r="H857" s="159" t="s">
        <v>2171</v>
      </c>
      <c r="I857" s="159" t="s">
        <v>1788</v>
      </c>
      <c r="J857" s="42" t="s">
        <v>6068</v>
      </c>
      <c r="K857" s="42" t="s">
        <v>6069</v>
      </c>
      <c r="L857" s="159" t="s">
        <v>2907</v>
      </c>
      <c r="M857" s="159" t="s">
        <v>6070</v>
      </c>
      <c r="N857" s="161"/>
      <c r="O857" s="161"/>
      <c r="P857" s="161"/>
    </row>
    <row r="858" customFormat="false" ht="39" hidden="false" customHeight="true" outlineLevel="0" collapsed="false">
      <c r="A858" s="159" t="s">
        <v>6071</v>
      </c>
      <c r="B858" s="160" t="s">
        <v>6072</v>
      </c>
      <c r="C858" s="42" t="s">
        <v>1745</v>
      </c>
      <c r="D858" s="159" t="s">
        <v>2985</v>
      </c>
      <c r="E858" s="159" t="s">
        <v>2767</v>
      </c>
      <c r="F858" s="42" t="s">
        <v>2986</v>
      </c>
      <c r="G858" s="159" t="s">
        <v>1796</v>
      </c>
      <c r="H858" s="159" t="s">
        <v>1654</v>
      </c>
      <c r="I858" s="159" t="s">
        <v>1788</v>
      </c>
      <c r="J858" s="42" t="s">
        <v>6073</v>
      </c>
      <c r="K858" s="42" t="s">
        <v>6074</v>
      </c>
      <c r="L858" s="159" t="s">
        <v>2129</v>
      </c>
      <c r="M858" s="159" t="s">
        <v>6075</v>
      </c>
      <c r="N858" s="161"/>
      <c r="O858" s="161"/>
      <c r="P858" s="161"/>
    </row>
    <row r="859" customFormat="false" ht="27" hidden="false" customHeight="true" outlineLevel="0" collapsed="false">
      <c r="A859" s="159" t="s">
        <v>6076</v>
      </c>
      <c r="B859" s="160" t="s">
        <v>6077</v>
      </c>
      <c r="C859" s="42" t="s">
        <v>1745</v>
      </c>
      <c r="D859" s="159" t="s">
        <v>2985</v>
      </c>
      <c r="E859" s="159" t="s">
        <v>2195</v>
      </c>
      <c r="F859" s="42" t="s">
        <v>2986</v>
      </c>
      <c r="G859" s="159" t="s">
        <v>1796</v>
      </c>
      <c r="H859" s="159" t="s">
        <v>2171</v>
      </c>
      <c r="I859" s="159" t="s">
        <v>1808</v>
      </c>
      <c r="J859" s="42" t="s">
        <v>6078</v>
      </c>
      <c r="K859" s="42" t="s">
        <v>6079</v>
      </c>
      <c r="L859" s="159" t="s">
        <v>2198</v>
      </c>
      <c r="M859" s="159" t="s">
        <v>6080</v>
      </c>
      <c r="N859" s="161"/>
      <c r="O859" s="161"/>
      <c r="P859" s="161"/>
    </row>
    <row r="860" customFormat="false" ht="27" hidden="false" customHeight="true" outlineLevel="0" collapsed="false">
      <c r="A860" s="159" t="s">
        <v>6081</v>
      </c>
      <c r="B860" s="160" t="s">
        <v>6082</v>
      </c>
      <c r="C860" s="42" t="s">
        <v>1745</v>
      </c>
      <c r="D860" s="159" t="s">
        <v>2985</v>
      </c>
      <c r="E860" s="159" t="s">
        <v>2126</v>
      </c>
      <c r="F860" s="42" t="s">
        <v>2986</v>
      </c>
      <c r="G860" s="159" t="s">
        <v>1842</v>
      </c>
      <c r="H860" s="159" t="s">
        <v>1654</v>
      </c>
      <c r="I860" s="159" t="s">
        <v>1808</v>
      </c>
      <c r="J860" s="42" t="s">
        <v>6083</v>
      </c>
      <c r="K860" s="42" t="s">
        <v>6084</v>
      </c>
      <c r="L860" s="159" t="s">
        <v>2129</v>
      </c>
      <c r="M860" s="159" t="s">
        <v>6085</v>
      </c>
      <c r="N860" s="161"/>
      <c r="O860" s="161"/>
      <c r="P860" s="161"/>
    </row>
    <row r="861" customFormat="false" ht="51" hidden="false" customHeight="true" outlineLevel="0" collapsed="false">
      <c r="A861" s="159" t="s">
        <v>6086</v>
      </c>
      <c r="B861" s="160" t="s">
        <v>6087</v>
      </c>
      <c r="C861" s="42" t="s">
        <v>1745</v>
      </c>
      <c r="D861" s="159" t="s">
        <v>2985</v>
      </c>
      <c r="E861" s="159" t="s">
        <v>2905</v>
      </c>
      <c r="F861" s="42" t="s">
        <v>2986</v>
      </c>
      <c r="G861" s="159" t="s">
        <v>1842</v>
      </c>
      <c r="H861" s="159" t="s">
        <v>2171</v>
      </c>
      <c r="I861" s="159" t="s">
        <v>1788</v>
      </c>
      <c r="J861" s="42" t="s">
        <v>6088</v>
      </c>
      <c r="K861" s="42" t="s">
        <v>6089</v>
      </c>
      <c r="L861" s="159" t="s">
        <v>2907</v>
      </c>
      <c r="M861" s="159" t="s">
        <v>6090</v>
      </c>
      <c r="N861" s="161"/>
      <c r="O861" s="161"/>
      <c r="P861" s="161"/>
    </row>
    <row r="862" customFormat="false" ht="27" hidden="false" customHeight="true" outlineLevel="0" collapsed="false">
      <c r="A862" s="159" t="s">
        <v>6091</v>
      </c>
      <c r="B862" s="160" t="s">
        <v>6092</v>
      </c>
      <c r="C862" s="42" t="s">
        <v>1745</v>
      </c>
      <c r="D862" s="159" t="s">
        <v>2985</v>
      </c>
      <c r="E862" s="159" t="s">
        <v>2126</v>
      </c>
      <c r="F862" s="42" t="s">
        <v>2986</v>
      </c>
      <c r="G862" s="159" t="s">
        <v>1842</v>
      </c>
      <c r="H862" s="159" t="s">
        <v>1654</v>
      </c>
      <c r="I862" s="159" t="s">
        <v>1808</v>
      </c>
      <c r="J862" s="42" t="s">
        <v>6093</v>
      </c>
      <c r="K862" s="42" t="s">
        <v>6094</v>
      </c>
      <c r="L862" s="159" t="s">
        <v>2129</v>
      </c>
      <c r="M862" s="159" t="s">
        <v>6095</v>
      </c>
      <c r="N862" s="161"/>
      <c r="O862" s="161"/>
      <c r="P862" s="161"/>
    </row>
    <row r="863" customFormat="false" ht="39" hidden="false" customHeight="true" outlineLevel="0" collapsed="false">
      <c r="A863" s="159" t="s">
        <v>6096</v>
      </c>
      <c r="B863" s="160" t="s">
        <v>6097</v>
      </c>
      <c r="C863" s="42" t="s">
        <v>1745</v>
      </c>
      <c r="D863" s="159" t="s">
        <v>2985</v>
      </c>
      <c r="E863" s="159" t="s">
        <v>2126</v>
      </c>
      <c r="F863" s="42" t="s">
        <v>2986</v>
      </c>
      <c r="G863" s="159" t="s">
        <v>1842</v>
      </c>
      <c r="H863" s="159" t="s">
        <v>1654</v>
      </c>
      <c r="I863" s="159" t="s">
        <v>1808</v>
      </c>
      <c r="J863" s="42" t="s">
        <v>6098</v>
      </c>
      <c r="K863" s="42" t="s">
        <v>6099</v>
      </c>
      <c r="L863" s="159" t="s">
        <v>2129</v>
      </c>
      <c r="M863" s="159" t="s">
        <v>6100</v>
      </c>
      <c r="N863" s="161"/>
      <c r="O863" s="161"/>
      <c r="P863" s="161"/>
    </row>
    <row r="864" customFormat="false" ht="27" hidden="false" customHeight="true" outlineLevel="0" collapsed="false">
      <c r="A864" s="159" t="s">
        <v>6101</v>
      </c>
      <c r="B864" s="160" t="s">
        <v>6102</v>
      </c>
      <c r="C864" s="42" t="s">
        <v>1745</v>
      </c>
      <c r="D864" s="159" t="s">
        <v>2985</v>
      </c>
      <c r="E864" s="159" t="s">
        <v>2905</v>
      </c>
      <c r="F864" s="42" t="s">
        <v>2986</v>
      </c>
      <c r="G864" s="159" t="s">
        <v>1842</v>
      </c>
      <c r="H864" s="159" t="s">
        <v>2171</v>
      </c>
      <c r="I864" s="159" t="s">
        <v>1788</v>
      </c>
      <c r="J864" s="42" t="s">
        <v>6103</v>
      </c>
      <c r="K864" s="42" t="s">
        <v>6104</v>
      </c>
      <c r="L864" s="159" t="s">
        <v>2907</v>
      </c>
      <c r="M864" s="159" t="s">
        <v>6105</v>
      </c>
      <c r="N864" s="161"/>
      <c r="O864" s="161"/>
      <c r="P864" s="161"/>
    </row>
    <row r="865" customFormat="false" ht="27" hidden="false" customHeight="true" outlineLevel="0" collapsed="false">
      <c r="A865" s="159" t="s">
        <v>6106</v>
      </c>
      <c r="B865" s="160" t="s">
        <v>6107</v>
      </c>
      <c r="C865" s="42" t="s">
        <v>1745</v>
      </c>
      <c r="D865" s="159" t="s">
        <v>2985</v>
      </c>
      <c r="E865" s="159" t="s">
        <v>2195</v>
      </c>
      <c r="F865" s="42" t="s">
        <v>2986</v>
      </c>
      <c r="G865" s="159" t="s">
        <v>1796</v>
      </c>
      <c r="H865" s="159" t="s">
        <v>2171</v>
      </c>
      <c r="I865" s="159" t="s">
        <v>1788</v>
      </c>
      <c r="J865" s="42" t="s">
        <v>6108</v>
      </c>
      <c r="K865" s="42" t="s">
        <v>6109</v>
      </c>
      <c r="L865" s="159" t="s">
        <v>2198</v>
      </c>
      <c r="M865" s="159" t="s">
        <v>6110</v>
      </c>
      <c r="N865" s="161"/>
      <c r="O865" s="161"/>
      <c r="P865" s="161"/>
    </row>
    <row r="866" customFormat="false" ht="27" hidden="false" customHeight="true" outlineLevel="0" collapsed="false">
      <c r="A866" s="159" t="s">
        <v>6111</v>
      </c>
      <c r="B866" s="160" t="s">
        <v>6112</v>
      </c>
      <c r="C866" s="42" t="s">
        <v>1745</v>
      </c>
      <c r="D866" s="159" t="s">
        <v>2985</v>
      </c>
      <c r="E866" s="159" t="s">
        <v>2767</v>
      </c>
      <c r="F866" s="42" t="s">
        <v>2986</v>
      </c>
      <c r="G866" s="159" t="s">
        <v>1796</v>
      </c>
      <c r="H866" s="159" t="s">
        <v>1654</v>
      </c>
      <c r="I866" s="159" t="s">
        <v>1808</v>
      </c>
      <c r="J866" s="42" t="s">
        <v>6113</v>
      </c>
      <c r="K866" s="42" t="s">
        <v>6114</v>
      </c>
      <c r="L866" s="159" t="s">
        <v>2129</v>
      </c>
      <c r="M866" s="159" t="s">
        <v>6115</v>
      </c>
      <c r="N866" s="161"/>
      <c r="O866" s="161"/>
      <c r="P866" s="161"/>
    </row>
    <row r="867" customFormat="false" ht="27" hidden="false" customHeight="true" outlineLevel="0" collapsed="false">
      <c r="A867" s="159" t="s">
        <v>6116</v>
      </c>
      <c r="B867" s="160" t="s">
        <v>6117</v>
      </c>
      <c r="C867" s="42" t="s">
        <v>1745</v>
      </c>
      <c r="D867" s="159" t="s">
        <v>2985</v>
      </c>
      <c r="E867" s="159" t="s">
        <v>2126</v>
      </c>
      <c r="F867" s="42" t="s">
        <v>2986</v>
      </c>
      <c r="G867" s="159" t="s">
        <v>1842</v>
      </c>
      <c r="H867" s="159" t="s">
        <v>1654</v>
      </c>
      <c r="I867" s="159" t="s">
        <v>1808</v>
      </c>
      <c r="J867" s="42" t="s">
        <v>6118</v>
      </c>
      <c r="K867" s="42" t="s">
        <v>6119</v>
      </c>
      <c r="L867" s="159" t="s">
        <v>2129</v>
      </c>
      <c r="M867" s="159" t="s">
        <v>6120</v>
      </c>
      <c r="N867" s="161"/>
      <c r="O867" s="161"/>
      <c r="P867" s="161"/>
    </row>
    <row r="868" customFormat="false" ht="27" hidden="false" customHeight="true" outlineLevel="0" collapsed="false">
      <c r="A868" s="159" t="s">
        <v>6121</v>
      </c>
      <c r="B868" s="160" t="s">
        <v>6122</v>
      </c>
      <c r="C868" s="42" t="s">
        <v>1745</v>
      </c>
      <c r="D868" s="159" t="s">
        <v>2985</v>
      </c>
      <c r="E868" s="159" t="s">
        <v>2905</v>
      </c>
      <c r="F868" s="42" t="s">
        <v>2986</v>
      </c>
      <c r="G868" s="159" t="s">
        <v>1842</v>
      </c>
      <c r="H868" s="159" t="s">
        <v>2171</v>
      </c>
      <c r="I868" s="159" t="s">
        <v>1788</v>
      </c>
      <c r="J868" s="42" t="s">
        <v>6123</v>
      </c>
      <c r="K868" s="42" t="s">
        <v>6124</v>
      </c>
      <c r="L868" s="159" t="s">
        <v>2907</v>
      </c>
      <c r="M868" s="159" t="s">
        <v>6125</v>
      </c>
      <c r="N868" s="161"/>
      <c r="O868" s="161"/>
      <c r="P868" s="161"/>
    </row>
    <row r="869" customFormat="false" ht="27" hidden="false" customHeight="true" outlineLevel="0" collapsed="false">
      <c r="A869" s="159" t="s">
        <v>6126</v>
      </c>
      <c r="B869" s="160" t="s">
        <v>6127</v>
      </c>
      <c r="C869" s="42" t="s">
        <v>1745</v>
      </c>
      <c r="D869" s="159" t="s">
        <v>2985</v>
      </c>
      <c r="E869" s="159" t="s">
        <v>2126</v>
      </c>
      <c r="F869" s="42" t="s">
        <v>2986</v>
      </c>
      <c r="G869" s="159" t="s">
        <v>1842</v>
      </c>
      <c r="H869" s="159" t="s">
        <v>1654</v>
      </c>
      <c r="I869" s="159" t="s">
        <v>1808</v>
      </c>
      <c r="J869" s="42" t="s">
        <v>6128</v>
      </c>
      <c r="K869" s="42" t="s">
        <v>6129</v>
      </c>
      <c r="L869" s="159" t="s">
        <v>2129</v>
      </c>
      <c r="M869" s="159" t="s">
        <v>6130</v>
      </c>
      <c r="N869" s="161"/>
      <c r="O869" s="161"/>
      <c r="P869" s="161"/>
    </row>
    <row r="870" customFormat="false" ht="27" hidden="false" customHeight="true" outlineLevel="0" collapsed="false">
      <c r="A870" s="159" t="s">
        <v>6131</v>
      </c>
      <c r="B870" s="160" t="s">
        <v>6132</v>
      </c>
      <c r="C870" s="42" t="s">
        <v>1745</v>
      </c>
      <c r="D870" s="159" t="s">
        <v>2985</v>
      </c>
      <c r="E870" s="159" t="s">
        <v>2126</v>
      </c>
      <c r="F870" s="42" t="s">
        <v>2986</v>
      </c>
      <c r="G870" s="159" t="s">
        <v>1842</v>
      </c>
      <c r="H870" s="159" t="s">
        <v>1654</v>
      </c>
      <c r="I870" s="159" t="s">
        <v>1808</v>
      </c>
      <c r="J870" s="42" t="s">
        <v>6133</v>
      </c>
      <c r="K870" s="42" t="s">
        <v>6134</v>
      </c>
      <c r="L870" s="159" t="s">
        <v>2129</v>
      </c>
      <c r="M870" s="159" t="s">
        <v>6135</v>
      </c>
      <c r="N870" s="161"/>
      <c r="O870" s="161"/>
      <c r="P870" s="161"/>
    </row>
    <row r="871" customFormat="false" ht="39" hidden="false" customHeight="true" outlineLevel="0" collapsed="false">
      <c r="A871" s="159" t="s">
        <v>6136</v>
      </c>
      <c r="B871" s="160" t="s">
        <v>6137</v>
      </c>
      <c r="C871" s="42" t="s">
        <v>1745</v>
      </c>
      <c r="D871" s="159" t="s">
        <v>2985</v>
      </c>
      <c r="E871" s="159" t="s">
        <v>2905</v>
      </c>
      <c r="F871" s="42" t="s">
        <v>2986</v>
      </c>
      <c r="G871" s="159" t="s">
        <v>1842</v>
      </c>
      <c r="H871" s="159" t="s">
        <v>2171</v>
      </c>
      <c r="I871" s="159" t="s">
        <v>1788</v>
      </c>
      <c r="J871" s="42" t="s">
        <v>6138</v>
      </c>
      <c r="K871" s="42" t="s">
        <v>6139</v>
      </c>
      <c r="L871" s="159" t="s">
        <v>2907</v>
      </c>
      <c r="M871" s="159" t="s">
        <v>6140</v>
      </c>
      <c r="N871" s="161"/>
      <c r="O871" s="161"/>
      <c r="P871" s="161"/>
    </row>
    <row r="872" customFormat="false" ht="39" hidden="false" customHeight="true" outlineLevel="0" collapsed="false">
      <c r="A872" s="159" t="s">
        <v>6141</v>
      </c>
      <c r="B872" s="160" t="s">
        <v>6142</v>
      </c>
      <c r="C872" s="42" t="s">
        <v>1745</v>
      </c>
      <c r="D872" s="159" t="s">
        <v>2985</v>
      </c>
      <c r="E872" s="159" t="s">
        <v>2767</v>
      </c>
      <c r="F872" s="42" t="s">
        <v>2986</v>
      </c>
      <c r="G872" s="159" t="s">
        <v>1796</v>
      </c>
      <c r="H872" s="159" t="s">
        <v>1654</v>
      </c>
      <c r="I872" s="159" t="s">
        <v>1788</v>
      </c>
      <c r="J872" s="42" t="s">
        <v>6143</v>
      </c>
      <c r="K872" s="42" t="s">
        <v>6144</v>
      </c>
      <c r="L872" s="159" t="s">
        <v>2129</v>
      </c>
      <c r="M872" s="159" t="s">
        <v>6145</v>
      </c>
      <c r="N872" s="161"/>
      <c r="O872" s="161"/>
      <c r="P872" s="161"/>
    </row>
    <row r="873" customFormat="false" ht="27" hidden="false" customHeight="true" outlineLevel="0" collapsed="false">
      <c r="A873" s="159" t="s">
        <v>6146</v>
      </c>
      <c r="B873" s="160" t="s">
        <v>6147</v>
      </c>
      <c r="C873" s="42" t="s">
        <v>1745</v>
      </c>
      <c r="D873" s="159" t="s">
        <v>2985</v>
      </c>
      <c r="E873" s="159" t="s">
        <v>2195</v>
      </c>
      <c r="F873" s="42" t="s">
        <v>2986</v>
      </c>
      <c r="G873" s="159" t="s">
        <v>1796</v>
      </c>
      <c r="H873" s="159" t="s">
        <v>2171</v>
      </c>
      <c r="I873" s="159" t="s">
        <v>1808</v>
      </c>
      <c r="J873" s="42" t="s">
        <v>6148</v>
      </c>
      <c r="K873" s="42" t="s">
        <v>6149</v>
      </c>
      <c r="L873" s="159" t="s">
        <v>2198</v>
      </c>
      <c r="M873" s="159" t="s">
        <v>6150</v>
      </c>
      <c r="N873" s="161"/>
      <c r="O873" s="161"/>
      <c r="P873" s="161"/>
    </row>
    <row r="874" customFormat="false" ht="27" hidden="false" customHeight="true" outlineLevel="0" collapsed="false">
      <c r="A874" s="159" t="s">
        <v>6151</v>
      </c>
      <c r="B874" s="160" t="s">
        <v>6152</v>
      </c>
      <c r="C874" s="42" t="s">
        <v>1745</v>
      </c>
      <c r="D874" s="159" t="s">
        <v>2985</v>
      </c>
      <c r="E874" s="159" t="s">
        <v>2126</v>
      </c>
      <c r="F874" s="42" t="s">
        <v>2986</v>
      </c>
      <c r="G874" s="159" t="s">
        <v>1842</v>
      </c>
      <c r="H874" s="159" t="s">
        <v>1654</v>
      </c>
      <c r="I874" s="159" t="s">
        <v>1808</v>
      </c>
      <c r="J874" s="42" t="s">
        <v>6153</v>
      </c>
      <c r="K874" s="42" t="s">
        <v>6154</v>
      </c>
      <c r="L874" s="159" t="s">
        <v>2129</v>
      </c>
      <c r="M874" s="159" t="s">
        <v>6155</v>
      </c>
      <c r="N874" s="161"/>
      <c r="O874" s="161"/>
      <c r="P874" s="161"/>
    </row>
    <row r="875" customFormat="false" ht="39" hidden="false" customHeight="true" outlineLevel="0" collapsed="false">
      <c r="A875" s="159" t="s">
        <v>6156</v>
      </c>
      <c r="B875" s="160" t="s">
        <v>6157</v>
      </c>
      <c r="C875" s="42" t="s">
        <v>1745</v>
      </c>
      <c r="D875" s="159" t="s">
        <v>2985</v>
      </c>
      <c r="E875" s="159" t="s">
        <v>2905</v>
      </c>
      <c r="F875" s="42" t="s">
        <v>2986</v>
      </c>
      <c r="G875" s="159" t="s">
        <v>1842</v>
      </c>
      <c r="H875" s="159" t="s">
        <v>2171</v>
      </c>
      <c r="I875" s="159" t="s">
        <v>1788</v>
      </c>
      <c r="J875" s="42" t="s">
        <v>6158</v>
      </c>
      <c r="K875" s="42" t="s">
        <v>6159</v>
      </c>
      <c r="L875" s="159" t="s">
        <v>2907</v>
      </c>
      <c r="M875" s="159" t="s">
        <v>6160</v>
      </c>
      <c r="N875" s="161"/>
      <c r="O875" s="161"/>
      <c r="P875" s="161"/>
    </row>
    <row r="876" customFormat="false" ht="39" hidden="false" customHeight="true" outlineLevel="0" collapsed="false">
      <c r="A876" s="159" t="s">
        <v>6161</v>
      </c>
      <c r="B876" s="160" t="s">
        <v>6162</v>
      </c>
      <c r="C876" s="42" t="s">
        <v>1745</v>
      </c>
      <c r="D876" s="159" t="s">
        <v>2985</v>
      </c>
      <c r="E876" s="159" t="s">
        <v>2767</v>
      </c>
      <c r="F876" s="42" t="s">
        <v>2986</v>
      </c>
      <c r="G876" s="159" t="s">
        <v>1796</v>
      </c>
      <c r="H876" s="159" t="s">
        <v>1654</v>
      </c>
      <c r="I876" s="159" t="s">
        <v>1788</v>
      </c>
      <c r="J876" s="42" t="s">
        <v>6163</v>
      </c>
      <c r="K876" s="42" t="s">
        <v>6164</v>
      </c>
      <c r="L876" s="159" t="s">
        <v>2129</v>
      </c>
      <c r="M876" s="159" t="s">
        <v>6165</v>
      </c>
      <c r="N876" s="161"/>
      <c r="O876" s="161"/>
      <c r="P876" s="161"/>
    </row>
    <row r="877" customFormat="false" ht="27" hidden="false" customHeight="true" outlineLevel="0" collapsed="false">
      <c r="A877" s="159" t="s">
        <v>6166</v>
      </c>
      <c r="B877" s="160" t="s">
        <v>6167</v>
      </c>
      <c r="C877" s="42" t="s">
        <v>1745</v>
      </c>
      <c r="D877" s="159" t="s">
        <v>2985</v>
      </c>
      <c r="E877" s="159" t="s">
        <v>2195</v>
      </c>
      <c r="F877" s="42" t="s">
        <v>2986</v>
      </c>
      <c r="G877" s="159" t="s">
        <v>1796</v>
      </c>
      <c r="H877" s="159" t="s">
        <v>2171</v>
      </c>
      <c r="I877" s="159" t="s">
        <v>1808</v>
      </c>
      <c r="J877" s="42" t="s">
        <v>6168</v>
      </c>
      <c r="K877" s="42" t="s">
        <v>6169</v>
      </c>
      <c r="L877" s="159" t="s">
        <v>2198</v>
      </c>
      <c r="M877" s="159" t="s">
        <v>6170</v>
      </c>
      <c r="N877" s="161"/>
      <c r="O877" s="161"/>
      <c r="P877" s="161"/>
    </row>
    <row r="878" customFormat="false" ht="27" hidden="false" customHeight="true" outlineLevel="0" collapsed="false">
      <c r="A878" s="159" t="s">
        <v>6171</v>
      </c>
      <c r="B878" s="160" t="s">
        <v>6172</v>
      </c>
      <c r="C878" s="42" t="s">
        <v>1745</v>
      </c>
      <c r="D878" s="159" t="s">
        <v>2985</v>
      </c>
      <c r="E878" s="159" t="s">
        <v>2126</v>
      </c>
      <c r="F878" s="42" t="s">
        <v>2986</v>
      </c>
      <c r="G878" s="159" t="s">
        <v>1842</v>
      </c>
      <c r="H878" s="159" t="s">
        <v>1654</v>
      </c>
      <c r="I878" s="159" t="s">
        <v>1808</v>
      </c>
      <c r="J878" s="42" t="s">
        <v>6173</v>
      </c>
      <c r="K878" s="42" t="s">
        <v>6174</v>
      </c>
      <c r="L878" s="159" t="s">
        <v>2129</v>
      </c>
      <c r="M878" s="159" t="s">
        <v>6175</v>
      </c>
      <c r="N878" s="161"/>
      <c r="O878" s="161"/>
      <c r="P878" s="161"/>
    </row>
    <row r="879" customFormat="false" ht="39" hidden="false" customHeight="true" outlineLevel="0" collapsed="false">
      <c r="A879" s="159" t="s">
        <v>6176</v>
      </c>
      <c r="B879" s="160" t="s">
        <v>6177</v>
      </c>
      <c r="C879" s="42" t="s">
        <v>1745</v>
      </c>
      <c r="D879" s="159" t="s">
        <v>2985</v>
      </c>
      <c r="E879" s="159" t="s">
        <v>2905</v>
      </c>
      <c r="F879" s="42" t="s">
        <v>2986</v>
      </c>
      <c r="G879" s="159" t="s">
        <v>1842</v>
      </c>
      <c r="H879" s="159" t="s">
        <v>2171</v>
      </c>
      <c r="I879" s="159" t="s">
        <v>1788</v>
      </c>
      <c r="J879" s="42" t="s">
        <v>6178</v>
      </c>
      <c r="K879" s="42" t="s">
        <v>6179</v>
      </c>
      <c r="L879" s="159" t="s">
        <v>2907</v>
      </c>
      <c r="M879" s="159" t="s">
        <v>6180</v>
      </c>
      <c r="N879" s="161"/>
      <c r="O879" s="161"/>
      <c r="P879" s="161"/>
    </row>
    <row r="880" customFormat="false" ht="27" hidden="false" customHeight="true" outlineLevel="0" collapsed="false">
      <c r="A880" s="159" t="s">
        <v>6181</v>
      </c>
      <c r="B880" s="160" t="s">
        <v>6182</v>
      </c>
      <c r="C880" s="42" t="s">
        <v>1745</v>
      </c>
      <c r="D880" s="159" t="s">
        <v>2985</v>
      </c>
      <c r="E880" s="159" t="s">
        <v>2126</v>
      </c>
      <c r="F880" s="42" t="s">
        <v>2986</v>
      </c>
      <c r="G880" s="159" t="s">
        <v>1842</v>
      </c>
      <c r="H880" s="159" t="s">
        <v>1654</v>
      </c>
      <c r="I880" s="159" t="s">
        <v>1808</v>
      </c>
      <c r="J880" s="42" t="s">
        <v>6183</v>
      </c>
      <c r="K880" s="42" t="s">
        <v>6184</v>
      </c>
      <c r="L880" s="159" t="s">
        <v>2129</v>
      </c>
      <c r="M880" s="159" t="s">
        <v>6185</v>
      </c>
      <c r="N880" s="161"/>
      <c r="O880" s="161"/>
      <c r="P880" s="161"/>
    </row>
    <row r="881" customFormat="false" ht="27" hidden="false" customHeight="true" outlineLevel="0" collapsed="false">
      <c r="A881" s="159" t="s">
        <v>6186</v>
      </c>
      <c r="B881" s="160" t="s">
        <v>6187</v>
      </c>
      <c r="C881" s="42" t="s">
        <v>1745</v>
      </c>
      <c r="D881" s="159" t="s">
        <v>2985</v>
      </c>
      <c r="E881" s="159" t="s">
        <v>2126</v>
      </c>
      <c r="F881" s="42" t="s">
        <v>2986</v>
      </c>
      <c r="G881" s="159" t="s">
        <v>1842</v>
      </c>
      <c r="H881" s="159" t="s">
        <v>1654</v>
      </c>
      <c r="I881" s="159" t="s">
        <v>1808</v>
      </c>
      <c r="J881" s="42" t="s">
        <v>6188</v>
      </c>
      <c r="K881" s="42" t="s">
        <v>6189</v>
      </c>
      <c r="L881" s="159" t="s">
        <v>2129</v>
      </c>
      <c r="M881" s="159" t="s">
        <v>6190</v>
      </c>
      <c r="N881" s="161"/>
      <c r="O881" s="161"/>
      <c r="P881" s="161"/>
    </row>
    <row r="882" customFormat="false" ht="51" hidden="false" customHeight="true" outlineLevel="0" collapsed="false">
      <c r="A882" s="159" t="s">
        <v>6191</v>
      </c>
      <c r="B882" s="160" t="s">
        <v>6192</v>
      </c>
      <c r="C882" s="42" t="s">
        <v>1745</v>
      </c>
      <c r="D882" s="159" t="s">
        <v>2985</v>
      </c>
      <c r="E882" s="159" t="s">
        <v>2905</v>
      </c>
      <c r="F882" s="42" t="s">
        <v>2986</v>
      </c>
      <c r="G882" s="159" t="s">
        <v>1842</v>
      </c>
      <c r="H882" s="159" t="s">
        <v>2171</v>
      </c>
      <c r="I882" s="159" t="s">
        <v>1788</v>
      </c>
      <c r="J882" s="42" t="s">
        <v>6193</v>
      </c>
      <c r="K882" s="42" t="s">
        <v>6194</v>
      </c>
      <c r="L882" s="159" t="s">
        <v>2907</v>
      </c>
      <c r="M882" s="159" t="s">
        <v>6195</v>
      </c>
      <c r="N882" s="161"/>
      <c r="O882" s="161"/>
      <c r="P882" s="161"/>
    </row>
    <row r="883" customFormat="false" ht="27" hidden="false" customHeight="true" outlineLevel="0" collapsed="false">
      <c r="A883" s="159" t="s">
        <v>6196</v>
      </c>
      <c r="B883" s="160" t="s">
        <v>6197</v>
      </c>
      <c r="C883" s="42" t="s">
        <v>1745</v>
      </c>
      <c r="D883" s="159" t="s">
        <v>2985</v>
      </c>
      <c r="E883" s="159" t="s">
        <v>2126</v>
      </c>
      <c r="F883" s="42" t="s">
        <v>2986</v>
      </c>
      <c r="G883" s="159" t="s">
        <v>1842</v>
      </c>
      <c r="H883" s="159" t="s">
        <v>1654</v>
      </c>
      <c r="I883" s="159" t="s">
        <v>1808</v>
      </c>
      <c r="J883" s="42" t="s">
        <v>6198</v>
      </c>
      <c r="K883" s="42" t="s">
        <v>6199</v>
      </c>
      <c r="L883" s="159" t="s">
        <v>2129</v>
      </c>
      <c r="M883" s="159" t="s">
        <v>6200</v>
      </c>
      <c r="N883" s="161"/>
      <c r="O883" s="161"/>
      <c r="P883" s="161"/>
    </row>
    <row r="884" customFormat="false" ht="39" hidden="false" customHeight="true" outlineLevel="0" collapsed="false">
      <c r="A884" s="159" t="s">
        <v>6201</v>
      </c>
      <c r="B884" s="160" t="s">
        <v>6202</v>
      </c>
      <c r="C884" s="42" t="s">
        <v>1745</v>
      </c>
      <c r="D884" s="159" t="s">
        <v>2985</v>
      </c>
      <c r="E884" s="159" t="s">
        <v>2126</v>
      </c>
      <c r="F884" s="42" t="s">
        <v>2986</v>
      </c>
      <c r="G884" s="159" t="s">
        <v>1842</v>
      </c>
      <c r="H884" s="159" t="s">
        <v>1654</v>
      </c>
      <c r="I884" s="159" t="s">
        <v>1808</v>
      </c>
      <c r="J884" s="42" t="s">
        <v>6203</v>
      </c>
      <c r="K884" s="42" t="s">
        <v>6204</v>
      </c>
      <c r="L884" s="159" t="s">
        <v>2129</v>
      </c>
      <c r="M884" s="159" t="s">
        <v>6205</v>
      </c>
      <c r="N884" s="161"/>
      <c r="O884" s="161"/>
      <c r="P884" s="161"/>
    </row>
    <row r="885" customFormat="false" ht="39" hidden="false" customHeight="true" outlineLevel="0" collapsed="false">
      <c r="A885" s="159" t="s">
        <v>6206</v>
      </c>
      <c r="B885" s="160" t="s">
        <v>6207</v>
      </c>
      <c r="C885" s="42" t="s">
        <v>1745</v>
      </c>
      <c r="D885" s="159" t="s">
        <v>2985</v>
      </c>
      <c r="E885" s="159" t="s">
        <v>2905</v>
      </c>
      <c r="F885" s="42" t="s">
        <v>2986</v>
      </c>
      <c r="G885" s="159" t="s">
        <v>1842</v>
      </c>
      <c r="H885" s="159" t="s">
        <v>2171</v>
      </c>
      <c r="I885" s="159" t="s">
        <v>1788</v>
      </c>
      <c r="J885" s="42" t="s">
        <v>6208</v>
      </c>
      <c r="K885" s="42" t="s">
        <v>6209</v>
      </c>
      <c r="L885" s="159" t="s">
        <v>2907</v>
      </c>
      <c r="M885" s="159" t="s">
        <v>6210</v>
      </c>
      <c r="N885" s="161"/>
      <c r="O885" s="161"/>
      <c r="P885" s="161"/>
    </row>
    <row r="886" customFormat="false" ht="39" hidden="false" customHeight="true" outlineLevel="0" collapsed="false">
      <c r="A886" s="159" t="s">
        <v>6211</v>
      </c>
      <c r="B886" s="160" t="s">
        <v>6212</v>
      </c>
      <c r="C886" s="42" t="s">
        <v>1745</v>
      </c>
      <c r="D886" s="159" t="s">
        <v>2985</v>
      </c>
      <c r="E886" s="159" t="s">
        <v>2767</v>
      </c>
      <c r="F886" s="42" t="s">
        <v>2986</v>
      </c>
      <c r="G886" s="159" t="s">
        <v>1796</v>
      </c>
      <c r="H886" s="159" t="s">
        <v>1654</v>
      </c>
      <c r="I886" s="159" t="s">
        <v>1788</v>
      </c>
      <c r="J886" s="42" t="s">
        <v>6213</v>
      </c>
      <c r="K886" s="42" t="s">
        <v>6214</v>
      </c>
      <c r="L886" s="159" t="s">
        <v>2129</v>
      </c>
      <c r="M886" s="159" t="s">
        <v>6215</v>
      </c>
      <c r="N886" s="161"/>
      <c r="O886" s="161"/>
      <c r="P886" s="161"/>
    </row>
    <row r="887" customFormat="false" ht="27" hidden="false" customHeight="true" outlineLevel="0" collapsed="false">
      <c r="A887" s="159" t="s">
        <v>6216</v>
      </c>
      <c r="B887" s="160" t="s">
        <v>6217</v>
      </c>
      <c r="C887" s="42" t="s">
        <v>1745</v>
      </c>
      <c r="D887" s="159" t="s">
        <v>2985</v>
      </c>
      <c r="E887" s="159" t="s">
        <v>2126</v>
      </c>
      <c r="F887" s="42" t="s">
        <v>2986</v>
      </c>
      <c r="G887" s="159" t="s">
        <v>1842</v>
      </c>
      <c r="H887" s="159" t="s">
        <v>1654</v>
      </c>
      <c r="I887" s="159" t="s">
        <v>1808</v>
      </c>
      <c r="J887" s="42" t="s">
        <v>6218</v>
      </c>
      <c r="K887" s="42" t="s">
        <v>6219</v>
      </c>
      <c r="L887" s="159" t="s">
        <v>2129</v>
      </c>
      <c r="M887" s="159" t="s">
        <v>6220</v>
      </c>
      <c r="N887" s="161"/>
      <c r="O887" s="161"/>
      <c r="P887" s="161"/>
    </row>
    <row r="888" customFormat="false" ht="27" hidden="false" customHeight="true" outlineLevel="0" collapsed="false">
      <c r="A888" s="159" t="s">
        <v>6221</v>
      </c>
      <c r="B888" s="160" t="s">
        <v>6222</v>
      </c>
      <c r="C888" s="42" t="s">
        <v>1745</v>
      </c>
      <c r="D888" s="159" t="s">
        <v>2985</v>
      </c>
      <c r="E888" s="159" t="s">
        <v>2126</v>
      </c>
      <c r="F888" s="42" t="s">
        <v>2986</v>
      </c>
      <c r="G888" s="159" t="s">
        <v>1842</v>
      </c>
      <c r="H888" s="159" t="s">
        <v>1654</v>
      </c>
      <c r="I888" s="159" t="s">
        <v>1808</v>
      </c>
      <c r="J888" s="42" t="s">
        <v>6223</v>
      </c>
      <c r="K888" s="42" t="s">
        <v>6224</v>
      </c>
      <c r="L888" s="159" t="s">
        <v>2129</v>
      </c>
      <c r="M888" s="159" t="s">
        <v>6225</v>
      </c>
      <c r="N888" s="161"/>
      <c r="O888" s="161"/>
      <c r="P888" s="161"/>
    </row>
    <row r="889" customFormat="false" ht="39" hidden="false" customHeight="true" outlineLevel="0" collapsed="false">
      <c r="A889" s="159" t="s">
        <v>6226</v>
      </c>
      <c r="B889" s="160" t="s">
        <v>6227</v>
      </c>
      <c r="C889" s="42" t="s">
        <v>1745</v>
      </c>
      <c r="D889" s="159" t="s">
        <v>2985</v>
      </c>
      <c r="E889" s="159" t="s">
        <v>2126</v>
      </c>
      <c r="F889" s="42" t="s">
        <v>2986</v>
      </c>
      <c r="G889" s="159" t="s">
        <v>1842</v>
      </c>
      <c r="H889" s="159" t="s">
        <v>1654</v>
      </c>
      <c r="I889" s="159" t="s">
        <v>1808</v>
      </c>
      <c r="J889" s="42" t="s">
        <v>6228</v>
      </c>
      <c r="K889" s="42" t="s">
        <v>6229</v>
      </c>
      <c r="L889" s="159" t="s">
        <v>2129</v>
      </c>
      <c r="M889" s="159" t="s">
        <v>6230</v>
      </c>
      <c r="N889" s="161"/>
      <c r="O889" s="161"/>
      <c r="P889" s="161"/>
    </row>
    <row r="890" customFormat="false" ht="51" hidden="false" customHeight="true" outlineLevel="0" collapsed="false">
      <c r="A890" s="159" t="s">
        <v>6231</v>
      </c>
      <c r="B890" s="160" t="s">
        <v>6232</v>
      </c>
      <c r="C890" s="42" t="s">
        <v>1745</v>
      </c>
      <c r="D890" s="159" t="s">
        <v>2985</v>
      </c>
      <c r="E890" s="159" t="s">
        <v>2905</v>
      </c>
      <c r="F890" s="42" t="s">
        <v>2986</v>
      </c>
      <c r="G890" s="159" t="s">
        <v>1842</v>
      </c>
      <c r="H890" s="159" t="s">
        <v>2171</v>
      </c>
      <c r="I890" s="159" t="s">
        <v>1788</v>
      </c>
      <c r="J890" s="42" t="s">
        <v>6233</v>
      </c>
      <c r="K890" s="42" t="s">
        <v>6234</v>
      </c>
      <c r="L890" s="159" t="s">
        <v>2907</v>
      </c>
      <c r="M890" s="159" t="s">
        <v>6235</v>
      </c>
      <c r="N890" s="161"/>
      <c r="O890" s="161"/>
      <c r="P890" s="161"/>
    </row>
    <row r="891" customFormat="false" ht="39" hidden="false" customHeight="true" outlineLevel="0" collapsed="false">
      <c r="A891" s="159" t="s">
        <v>6236</v>
      </c>
      <c r="B891" s="160" t="s">
        <v>6237</v>
      </c>
      <c r="C891" s="42" t="s">
        <v>1745</v>
      </c>
      <c r="D891" s="159" t="s">
        <v>2985</v>
      </c>
      <c r="E891" s="159" t="s">
        <v>2767</v>
      </c>
      <c r="F891" s="42" t="s">
        <v>2986</v>
      </c>
      <c r="G891" s="159" t="s">
        <v>1796</v>
      </c>
      <c r="H891" s="159" t="s">
        <v>1654</v>
      </c>
      <c r="I891" s="159" t="s">
        <v>1788</v>
      </c>
      <c r="J891" s="42" t="s">
        <v>6238</v>
      </c>
      <c r="K891" s="42" t="s">
        <v>6239</v>
      </c>
      <c r="L891" s="159" t="s">
        <v>2129</v>
      </c>
      <c r="M891" s="159" t="s">
        <v>6240</v>
      </c>
      <c r="N891" s="161"/>
      <c r="O891" s="161"/>
      <c r="P891" s="161"/>
    </row>
    <row r="892" customFormat="false" ht="27" hidden="false" customHeight="true" outlineLevel="0" collapsed="false">
      <c r="A892" s="159" t="s">
        <v>6241</v>
      </c>
      <c r="B892" s="160" t="s">
        <v>6242</v>
      </c>
      <c r="C892" s="42" t="s">
        <v>1745</v>
      </c>
      <c r="D892" s="159" t="s">
        <v>2985</v>
      </c>
      <c r="E892" s="159" t="s">
        <v>2195</v>
      </c>
      <c r="F892" s="42" t="s">
        <v>2986</v>
      </c>
      <c r="G892" s="159" t="s">
        <v>1796</v>
      </c>
      <c r="H892" s="159" t="s">
        <v>2171</v>
      </c>
      <c r="I892" s="159" t="s">
        <v>1808</v>
      </c>
      <c r="J892" s="42" t="s">
        <v>6243</v>
      </c>
      <c r="K892" s="42" t="s">
        <v>6244</v>
      </c>
      <c r="L892" s="159" t="s">
        <v>2198</v>
      </c>
      <c r="M892" s="159" t="s">
        <v>6245</v>
      </c>
      <c r="N892" s="161"/>
      <c r="O892" s="161"/>
      <c r="P892" s="161"/>
    </row>
    <row r="893" customFormat="false" ht="27" hidden="false" customHeight="true" outlineLevel="0" collapsed="false">
      <c r="A893" s="159" t="s">
        <v>6246</v>
      </c>
      <c r="B893" s="160" t="s">
        <v>6247</v>
      </c>
      <c r="C893" s="42" t="s">
        <v>1745</v>
      </c>
      <c r="D893" s="159" t="s">
        <v>2985</v>
      </c>
      <c r="E893" s="159" t="s">
        <v>2126</v>
      </c>
      <c r="F893" s="42" t="s">
        <v>2986</v>
      </c>
      <c r="G893" s="159" t="s">
        <v>1842</v>
      </c>
      <c r="H893" s="159" t="s">
        <v>1654</v>
      </c>
      <c r="I893" s="159" t="s">
        <v>1808</v>
      </c>
      <c r="J893" s="42" t="s">
        <v>6248</v>
      </c>
      <c r="K893" s="42" t="s">
        <v>6249</v>
      </c>
      <c r="L893" s="159" t="s">
        <v>2129</v>
      </c>
      <c r="M893" s="159" t="s">
        <v>6250</v>
      </c>
      <c r="N893" s="161"/>
      <c r="O893" s="161"/>
      <c r="P893" s="161"/>
    </row>
    <row r="894" customFormat="false" ht="39" hidden="false" customHeight="true" outlineLevel="0" collapsed="false">
      <c r="A894" s="159" t="s">
        <v>6251</v>
      </c>
      <c r="B894" s="160" t="s">
        <v>6252</v>
      </c>
      <c r="C894" s="42" t="s">
        <v>1745</v>
      </c>
      <c r="D894" s="159" t="s">
        <v>2985</v>
      </c>
      <c r="E894" s="159" t="s">
        <v>2905</v>
      </c>
      <c r="F894" s="42" t="s">
        <v>2986</v>
      </c>
      <c r="G894" s="159" t="s">
        <v>1842</v>
      </c>
      <c r="H894" s="159" t="s">
        <v>2171</v>
      </c>
      <c r="I894" s="159" t="s">
        <v>1788</v>
      </c>
      <c r="J894" s="42" t="s">
        <v>6253</v>
      </c>
      <c r="K894" s="42" t="s">
        <v>6254</v>
      </c>
      <c r="L894" s="159" t="s">
        <v>2907</v>
      </c>
      <c r="M894" s="159" t="s">
        <v>6255</v>
      </c>
      <c r="N894" s="161"/>
      <c r="O894" s="161"/>
      <c r="P894" s="161"/>
    </row>
    <row r="895" customFormat="false" ht="39" hidden="false" customHeight="true" outlineLevel="0" collapsed="false">
      <c r="A895" s="159" t="s">
        <v>6256</v>
      </c>
      <c r="B895" s="160" t="s">
        <v>6257</v>
      </c>
      <c r="C895" s="42" t="s">
        <v>1745</v>
      </c>
      <c r="D895" s="159" t="s">
        <v>2985</v>
      </c>
      <c r="E895" s="159" t="s">
        <v>2767</v>
      </c>
      <c r="F895" s="42" t="s">
        <v>2986</v>
      </c>
      <c r="G895" s="159" t="s">
        <v>1796</v>
      </c>
      <c r="H895" s="159" t="s">
        <v>1654</v>
      </c>
      <c r="I895" s="159" t="s">
        <v>1788</v>
      </c>
      <c r="J895" s="42" t="s">
        <v>6258</v>
      </c>
      <c r="K895" s="42" t="s">
        <v>6259</v>
      </c>
      <c r="L895" s="159" t="s">
        <v>2129</v>
      </c>
      <c r="M895" s="159" t="s">
        <v>6260</v>
      </c>
      <c r="N895" s="161"/>
      <c r="O895" s="161"/>
      <c r="P895" s="161"/>
    </row>
    <row r="896" customFormat="false" ht="27" hidden="false" customHeight="true" outlineLevel="0" collapsed="false">
      <c r="A896" s="159" t="s">
        <v>6261</v>
      </c>
      <c r="B896" s="160" t="s">
        <v>6262</v>
      </c>
      <c r="C896" s="42" t="s">
        <v>1745</v>
      </c>
      <c r="D896" s="159" t="s">
        <v>2985</v>
      </c>
      <c r="E896" s="159" t="s">
        <v>2126</v>
      </c>
      <c r="F896" s="42" t="s">
        <v>2986</v>
      </c>
      <c r="G896" s="159" t="s">
        <v>1842</v>
      </c>
      <c r="H896" s="159" t="s">
        <v>1654</v>
      </c>
      <c r="I896" s="159" t="s">
        <v>1808</v>
      </c>
      <c r="J896" s="42" t="s">
        <v>6263</v>
      </c>
      <c r="K896" s="42" t="s">
        <v>6264</v>
      </c>
      <c r="L896" s="159" t="s">
        <v>2129</v>
      </c>
      <c r="M896" s="159" t="s">
        <v>6265</v>
      </c>
      <c r="N896" s="161"/>
      <c r="O896" s="161"/>
      <c r="P896" s="161"/>
    </row>
    <row r="897" customFormat="false" ht="27" hidden="false" customHeight="true" outlineLevel="0" collapsed="false">
      <c r="A897" s="159" t="s">
        <v>6266</v>
      </c>
      <c r="B897" s="160" t="s">
        <v>6267</v>
      </c>
      <c r="C897" s="42" t="s">
        <v>1745</v>
      </c>
      <c r="D897" s="159" t="s">
        <v>2985</v>
      </c>
      <c r="E897" s="159" t="s">
        <v>2126</v>
      </c>
      <c r="F897" s="42" t="s">
        <v>2986</v>
      </c>
      <c r="G897" s="159" t="s">
        <v>1842</v>
      </c>
      <c r="H897" s="159" t="s">
        <v>1654</v>
      </c>
      <c r="I897" s="159" t="s">
        <v>1808</v>
      </c>
      <c r="J897" s="42" t="s">
        <v>6268</v>
      </c>
      <c r="K897" s="42" t="s">
        <v>6269</v>
      </c>
      <c r="L897" s="159" t="s">
        <v>2129</v>
      </c>
      <c r="M897" s="159" t="s">
        <v>6270</v>
      </c>
      <c r="N897" s="161"/>
      <c r="O897" s="161"/>
      <c r="P897" s="161"/>
    </row>
    <row r="898" customFormat="false" ht="39" hidden="false" customHeight="true" outlineLevel="0" collapsed="false">
      <c r="A898" s="159" t="s">
        <v>6271</v>
      </c>
      <c r="B898" s="160" t="s">
        <v>6272</v>
      </c>
      <c r="C898" s="42" t="s">
        <v>1745</v>
      </c>
      <c r="D898" s="159" t="s">
        <v>2985</v>
      </c>
      <c r="E898" s="159" t="s">
        <v>2126</v>
      </c>
      <c r="F898" s="42" t="s">
        <v>2986</v>
      </c>
      <c r="G898" s="159" t="s">
        <v>1842</v>
      </c>
      <c r="H898" s="159" t="s">
        <v>1654</v>
      </c>
      <c r="I898" s="159" t="s">
        <v>1808</v>
      </c>
      <c r="J898" s="42" t="s">
        <v>6273</v>
      </c>
      <c r="K898" s="42" t="s">
        <v>6274</v>
      </c>
      <c r="L898" s="159" t="s">
        <v>2129</v>
      </c>
      <c r="M898" s="159" t="s">
        <v>6275</v>
      </c>
      <c r="N898" s="161"/>
      <c r="O898" s="161"/>
      <c r="P898" s="161"/>
    </row>
    <row r="899" customFormat="false" ht="39" hidden="false" customHeight="true" outlineLevel="0" collapsed="false">
      <c r="A899" s="159" t="s">
        <v>6276</v>
      </c>
      <c r="B899" s="160" t="s">
        <v>6277</v>
      </c>
      <c r="C899" s="42" t="s">
        <v>1745</v>
      </c>
      <c r="D899" s="159" t="s">
        <v>2985</v>
      </c>
      <c r="E899" s="159" t="s">
        <v>2905</v>
      </c>
      <c r="F899" s="42" t="s">
        <v>2986</v>
      </c>
      <c r="G899" s="159" t="s">
        <v>1842</v>
      </c>
      <c r="H899" s="159" t="s">
        <v>2171</v>
      </c>
      <c r="I899" s="159" t="s">
        <v>1788</v>
      </c>
      <c r="J899" s="42" t="s">
        <v>6278</v>
      </c>
      <c r="K899" s="42" t="s">
        <v>6279</v>
      </c>
      <c r="L899" s="159" t="s">
        <v>2907</v>
      </c>
      <c r="M899" s="159" t="s">
        <v>6280</v>
      </c>
      <c r="N899" s="161"/>
      <c r="O899" s="161"/>
      <c r="P899" s="161"/>
    </row>
    <row r="900" customFormat="false" ht="39" hidden="false" customHeight="true" outlineLevel="0" collapsed="false">
      <c r="A900" s="159" t="s">
        <v>6281</v>
      </c>
      <c r="B900" s="160" t="s">
        <v>6282</v>
      </c>
      <c r="C900" s="42" t="s">
        <v>1745</v>
      </c>
      <c r="D900" s="159" t="s">
        <v>2985</v>
      </c>
      <c r="E900" s="159" t="s">
        <v>2767</v>
      </c>
      <c r="F900" s="42" t="s">
        <v>2986</v>
      </c>
      <c r="G900" s="159" t="s">
        <v>1796</v>
      </c>
      <c r="H900" s="159" t="s">
        <v>1654</v>
      </c>
      <c r="I900" s="159" t="s">
        <v>1788</v>
      </c>
      <c r="J900" s="42" t="s">
        <v>6283</v>
      </c>
      <c r="K900" s="42" t="s">
        <v>6284</v>
      </c>
      <c r="L900" s="159" t="s">
        <v>2129</v>
      </c>
      <c r="M900" s="159" t="s">
        <v>6285</v>
      </c>
      <c r="N900" s="161"/>
      <c r="O900" s="161"/>
      <c r="P900" s="161"/>
    </row>
    <row r="901" customFormat="false" ht="27" hidden="false" customHeight="true" outlineLevel="0" collapsed="false">
      <c r="A901" s="159" t="s">
        <v>6286</v>
      </c>
      <c r="B901" s="160" t="s">
        <v>6287</v>
      </c>
      <c r="C901" s="42" t="s">
        <v>1745</v>
      </c>
      <c r="D901" s="159" t="s">
        <v>2985</v>
      </c>
      <c r="E901" s="159" t="s">
        <v>2195</v>
      </c>
      <c r="F901" s="42" t="s">
        <v>2986</v>
      </c>
      <c r="G901" s="159" t="s">
        <v>1796</v>
      </c>
      <c r="H901" s="159" t="s">
        <v>2171</v>
      </c>
      <c r="I901" s="159" t="s">
        <v>1808</v>
      </c>
      <c r="J901" s="42" t="s">
        <v>6288</v>
      </c>
      <c r="K901" s="42" t="s">
        <v>6289</v>
      </c>
      <c r="L901" s="159" t="s">
        <v>2198</v>
      </c>
      <c r="M901" s="159" t="s">
        <v>6290</v>
      </c>
      <c r="N901" s="161"/>
      <c r="O901" s="161"/>
      <c r="P901" s="161"/>
    </row>
    <row r="902" customFormat="false" ht="27" hidden="false" customHeight="true" outlineLevel="0" collapsed="false">
      <c r="A902" s="159" t="s">
        <v>6291</v>
      </c>
      <c r="B902" s="160" t="s">
        <v>6292</v>
      </c>
      <c r="C902" s="42" t="s">
        <v>1745</v>
      </c>
      <c r="D902" s="159" t="s">
        <v>2985</v>
      </c>
      <c r="E902" s="159" t="s">
        <v>2126</v>
      </c>
      <c r="F902" s="42" t="s">
        <v>2986</v>
      </c>
      <c r="G902" s="159" t="s">
        <v>1842</v>
      </c>
      <c r="H902" s="159" t="s">
        <v>1654</v>
      </c>
      <c r="I902" s="159" t="s">
        <v>1808</v>
      </c>
      <c r="J902" s="42" t="s">
        <v>6293</v>
      </c>
      <c r="K902" s="42" t="s">
        <v>6294</v>
      </c>
      <c r="L902" s="159" t="s">
        <v>2129</v>
      </c>
      <c r="M902" s="159" t="s">
        <v>6295</v>
      </c>
      <c r="N902" s="161"/>
      <c r="O902" s="161"/>
      <c r="P902" s="161"/>
    </row>
    <row r="903" customFormat="false" ht="39" hidden="false" customHeight="true" outlineLevel="0" collapsed="false">
      <c r="A903" s="159" t="s">
        <v>6296</v>
      </c>
      <c r="B903" s="160" t="s">
        <v>6297</v>
      </c>
      <c r="C903" s="42" t="s">
        <v>1745</v>
      </c>
      <c r="D903" s="159" t="s">
        <v>2985</v>
      </c>
      <c r="E903" s="159" t="s">
        <v>2905</v>
      </c>
      <c r="F903" s="42" t="s">
        <v>2986</v>
      </c>
      <c r="G903" s="159" t="s">
        <v>1842</v>
      </c>
      <c r="H903" s="159" t="s">
        <v>2171</v>
      </c>
      <c r="I903" s="159" t="s">
        <v>1788</v>
      </c>
      <c r="J903" s="42" t="s">
        <v>6298</v>
      </c>
      <c r="K903" s="42" t="s">
        <v>6299</v>
      </c>
      <c r="L903" s="159" t="s">
        <v>2907</v>
      </c>
      <c r="M903" s="159" t="s">
        <v>6300</v>
      </c>
      <c r="N903" s="161"/>
      <c r="O903" s="161"/>
      <c r="P903" s="161"/>
    </row>
    <row r="904" customFormat="false" ht="27" hidden="false" customHeight="true" outlineLevel="0" collapsed="false">
      <c r="A904" s="159" t="s">
        <v>6301</v>
      </c>
      <c r="B904" s="160" t="s">
        <v>6302</v>
      </c>
      <c r="C904" s="42" t="s">
        <v>1745</v>
      </c>
      <c r="D904" s="159" t="s">
        <v>2985</v>
      </c>
      <c r="E904" s="159" t="s">
        <v>2126</v>
      </c>
      <c r="F904" s="42" t="s">
        <v>2986</v>
      </c>
      <c r="G904" s="159" t="s">
        <v>1842</v>
      </c>
      <c r="H904" s="159" t="s">
        <v>1654</v>
      </c>
      <c r="I904" s="159" t="s">
        <v>1808</v>
      </c>
      <c r="J904" s="42" t="s">
        <v>6303</v>
      </c>
      <c r="K904" s="42" t="s">
        <v>6304</v>
      </c>
      <c r="L904" s="159" t="s">
        <v>2129</v>
      </c>
      <c r="M904" s="159" t="s">
        <v>6305</v>
      </c>
      <c r="N904" s="161"/>
      <c r="O904" s="161"/>
      <c r="P904" s="161"/>
    </row>
    <row r="905" customFormat="false" ht="27" hidden="false" customHeight="true" outlineLevel="0" collapsed="false">
      <c r="A905" s="159" t="s">
        <v>6306</v>
      </c>
      <c r="B905" s="160" t="s">
        <v>6307</v>
      </c>
      <c r="C905" s="42" t="s">
        <v>1745</v>
      </c>
      <c r="D905" s="159" t="s">
        <v>2985</v>
      </c>
      <c r="E905" s="159" t="s">
        <v>2126</v>
      </c>
      <c r="F905" s="42" t="s">
        <v>2986</v>
      </c>
      <c r="G905" s="159" t="s">
        <v>1842</v>
      </c>
      <c r="H905" s="159" t="s">
        <v>1654</v>
      </c>
      <c r="I905" s="159" t="s">
        <v>1808</v>
      </c>
      <c r="J905" s="42" t="s">
        <v>6308</v>
      </c>
      <c r="K905" s="42" t="s">
        <v>6309</v>
      </c>
      <c r="L905" s="159" t="s">
        <v>2129</v>
      </c>
      <c r="M905" s="159" t="s">
        <v>6310</v>
      </c>
      <c r="N905" s="161"/>
      <c r="O905" s="161"/>
      <c r="P905" s="161"/>
    </row>
    <row r="906" customFormat="false" ht="39" hidden="false" customHeight="true" outlineLevel="0" collapsed="false">
      <c r="A906" s="159" t="s">
        <v>6311</v>
      </c>
      <c r="B906" s="160" t="s">
        <v>6312</v>
      </c>
      <c r="C906" s="42" t="s">
        <v>1745</v>
      </c>
      <c r="D906" s="159" t="s">
        <v>2985</v>
      </c>
      <c r="E906" s="159" t="s">
        <v>2905</v>
      </c>
      <c r="F906" s="42" t="s">
        <v>2986</v>
      </c>
      <c r="G906" s="159" t="s">
        <v>1842</v>
      </c>
      <c r="H906" s="159" t="s">
        <v>2171</v>
      </c>
      <c r="I906" s="159" t="s">
        <v>1788</v>
      </c>
      <c r="J906" s="42" t="s">
        <v>6313</v>
      </c>
      <c r="K906" s="42" t="s">
        <v>6314</v>
      </c>
      <c r="L906" s="159" t="s">
        <v>2907</v>
      </c>
      <c r="M906" s="159" t="s">
        <v>6315</v>
      </c>
      <c r="N906" s="161"/>
      <c r="O906" s="161"/>
      <c r="P906" s="161"/>
    </row>
    <row r="907" customFormat="false" ht="39" hidden="false" customHeight="true" outlineLevel="0" collapsed="false">
      <c r="A907" s="159" t="s">
        <v>6316</v>
      </c>
      <c r="B907" s="160" t="s">
        <v>6317</v>
      </c>
      <c r="C907" s="42" t="s">
        <v>1745</v>
      </c>
      <c r="D907" s="159" t="s">
        <v>2985</v>
      </c>
      <c r="E907" s="159" t="s">
        <v>2767</v>
      </c>
      <c r="F907" s="42" t="s">
        <v>2986</v>
      </c>
      <c r="G907" s="159" t="s">
        <v>1796</v>
      </c>
      <c r="H907" s="159" t="s">
        <v>1654</v>
      </c>
      <c r="I907" s="159" t="s">
        <v>1788</v>
      </c>
      <c r="J907" s="42" t="s">
        <v>6318</v>
      </c>
      <c r="K907" s="42" t="s">
        <v>6319</v>
      </c>
      <c r="L907" s="159" t="s">
        <v>2129</v>
      </c>
      <c r="M907" s="159" t="s">
        <v>6320</v>
      </c>
      <c r="N907" s="161"/>
      <c r="O907" s="161"/>
      <c r="P907" s="161"/>
    </row>
    <row r="908" customFormat="false" ht="27" hidden="false" customHeight="true" outlineLevel="0" collapsed="false">
      <c r="A908" s="159" t="s">
        <v>6321</v>
      </c>
      <c r="B908" s="160" t="s">
        <v>6322</v>
      </c>
      <c r="C908" s="42" t="s">
        <v>1745</v>
      </c>
      <c r="D908" s="159" t="s">
        <v>2985</v>
      </c>
      <c r="E908" s="159" t="s">
        <v>2195</v>
      </c>
      <c r="F908" s="42" t="s">
        <v>2986</v>
      </c>
      <c r="G908" s="159" t="s">
        <v>1796</v>
      </c>
      <c r="H908" s="159" t="s">
        <v>2171</v>
      </c>
      <c r="I908" s="159" t="s">
        <v>1808</v>
      </c>
      <c r="J908" s="42" t="s">
        <v>6323</v>
      </c>
      <c r="K908" s="42" t="s">
        <v>6324</v>
      </c>
      <c r="L908" s="159" t="s">
        <v>2198</v>
      </c>
      <c r="M908" s="159" t="s">
        <v>6325</v>
      </c>
      <c r="N908" s="161"/>
      <c r="O908" s="161"/>
      <c r="P908" s="161"/>
    </row>
    <row r="909" customFormat="false" ht="27" hidden="false" customHeight="true" outlineLevel="0" collapsed="false">
      <c r="A909" s="159" t="s">
        <v>6326</v>
      </c>
      <c r="B909" s="160" t="s">
        <v>6327</v>
      </c>
      <c r="C909" s="42" t="s">
        <v>1745</v>
      </c>
      <c r="D909" s="159" t="s">
        <v>2985</v>
      </c>
      <c r="E909" s="159" t="s">
        <v>2126</v>
      </c>
      <c r="F909" s="42" t="s">
        <v>2986</v>
      </c>
      <c r="G909" s="159" t="s">
        <v>1842</v>
      </c>
      <c r="H909" s="159" t="s">
        <v>1654</v>
      </c>
      <c r="I909" s="159" t="s">
        <v>1808</v>
      </c>
      <c r="J909" s="42" t="s">
        <v>6328</v>
      </c>
      <c r="K909" s="42" t="s">
        <v>6329</v>
      </c>
      <c r="L909" s="159" t="s">
        <v>2129</v>
      </c>
      <c r="M909" s="159" t="s">
        <v>6330</v>
      </c>
      <c r="N909" s="161"/>
      <c r="O909" s="161"/>
      <c r="P909" s="161"/>
    </row>
    <row r="910" customFormat="false" ht="39" hidden="false" customHeight="true" outlineLevel="0" collapsed="false">
      <c r="A910" s="159" t="s">
        <v>6331</v>
      </c>
      <c r="B910" s="160" t="s">
        <v>6332</v>
      </c>
      <c r="C910" s="42" t="s">
        <v>1745</v>
      </c>
      <c r="D910" s="159" t="s">
        <v>2985</v>
      </c>
      <c r="E910" s="159" t="s">
        <v>2905</v>
      </c>
      <c r="F910" s="42" t="s">
        <v>2986</v>
      </c>
      <c r="G910" s="159" t="s">
        <v>1842</v>
      </c>
      <c r="H910" s="159" t="s">
        <v>2171</v>
      </c>
      <c r="I910" s="159" t="s">
        <v>1788</v>
      </c>
      <c r="J910" s="42" t="s">
        <v>6333</v>
      </c>
      <c r="K910" s="42" t="s">
        <v>6334</v>
      </c>
      <c r="L910" s="159" t="s">
        <v>2907</v>
      </c>
      <c r="M910" s="159" t="s">
        <v>6335</v>
      </c>
      <c r="N910" s="161"/>
      <c r="O910" s="161"/>
      <c r="P910" s="161"/>
    </row>
    <row r="911" customFormat="false" ht="27" hidden="false" customHeight="true" outlineLevel="0" collapsed="false">
      <c r="A911" s="159" t="s">
        <v>6336</v>
      </c>
      <c r="B911" s="160" t="s">
        <v>6337</v>
      </c>
      <c r="C911" s="42" t="s">
        <v>1745</v>
      </c>
      <c r="D911" s="159" t="s">
        <v>2985</v>
      </c>
      <c r="E911" s="159" t="s">
        <v>2126</v>
      </c>
      <c r="F911" s="42" t="s">
        <v>2986</v>
      </c>
      <c r="G911" s="159" t="s">
        <v>1842</v>
      </c>
      <c r="H911" s="159" t="s">
        <v>1654</v>
      </c>
      <c r="I911" s="159" t="s">
        <v>1808</v>
      </c>
      <c r="J911" s="42" t="s">
        <v>6338</v>
      </c>
      <c r="K911" s="42" t="s">
        <v>6339</v>
      </c>
      <c r="L911" s="159" t="s">
        <v>2129</v>
      </c>
      <c r="M911" s="159" t="s">
        <v>6340</v>
      </c>
      <c r="N911" s="161"/>
      <c r="O911" s="161"/>
      <c r="P911" s="161"/>
    </row>
    <row r="912" customFormat="false" ht="27" hidden="false" customHeight="true" outlineLevel="0" collapsed="false">
      <c r="A912" s="159" t="s">
        <v>6341</v>
      </c>
      <c r="B912" s="160" t="s">
        <v>6342</v>
      </c>
      <c r="C912" s="42" t="s">
        <v>1745</v>
      </c>
      <c r="D912" s="159" t="s">
        <v>2985</v>
      </c>
      <c r="E912" s="159" t="s">
        <v>2126</v>
      </c>
      <c r="F912" s="42" t="s">
        <v>2986</v>
      </c>
      <c r="G912" s="159" t="s">
        <v>1842</v>
      </c>
      <c r="H912" s="159" t="s">
        <v>1654</v>
      </c>
      <c r="I912" s="159" t="s">
        <v>1808</v>
      </c>
      <c r="J912" s="42" t="s">
        <v>6343</v>
      </c>
      <c r="K912" s="42" t="s">
        <v>6344</v>
      </c>
      <c r="L912" s="159" t="s">
        <v>2129</v>
      </c>
      <c r="M912" s="159" t="s">
        <v>6345</v>
      </c>
      <c r="N912" s="161"/>
      <c r="O912" s="161"/>
      <c r="P912" s="161"/>
    </row>
    <row r="913" customFormat="false" ht="51" hidden="false" customHeight="true" outlineLevel="0" collapsed="false">
      <c r="A913" s="159" t="s">
        <v>6346</v>
      </c>
      <c r="B913" s="160" t="s">
        <v>6347</v>
      </c>
      <c r="C913" s="42" t="s">
        <v>1745</v>
      </c>
      <c r="D913" s="159" t="s">
        <v>2985</v>
      </c>
      <c r="E913" s="159" t="s">
        <v>2905</v>
      </c>
      <c r="F913" s="42" t="s">
        <v>2986</v>
      </c>
      <c r="G913" s="159" t="s">
        <v>1842</v>
      </c>
      <c r="H913" s="159" t="s">
        <v>2171</v>
      </c>
      <c r="I913" s="159" t="s">
        <v>1788</v>
      </c>
      <c r="J913" s="42" t="s">
        <v>6348</v>
      </c>
      <c r="K913" s="42" t="s">
        <v>6349</v>
      </c>
      <c r="L913" s="159" t="s">
        <v>2907</v>
      </c>
      <c r="M913" s="159" t="s">
        <v>6350</v>
      </c>
      <c r="N913" s="161"/>
      <c r="O913" s="161"/>
      <c r="P913" s="161"/>
    </row>
    <row r="914" customFormat="false" ht="27" hidden="false" customHeight="true" outlineLevel="0" collapsed="false">
      <c r="A914" s="159" t="s">
        <v>6351</v>
      </c>
      <c r="B914" s="160" t="s">
        <v>6352</v>
      </c>
      <c r="C914" s="42" t="s">
        <v>1745</v>
      </c>
      <c r="D914" s="159" t="s">
        <v>2985</v>
      </c>
      <c r="E914" s="159" t="s">
        <v>2126</v>
      </c>
      <c r="F914" s="42" t="s">
        <v>2986</v>
      </c>
      <c r="G914" s="159" t="s">
        <v>1842</v>
      </c>
      <c r="H914" s="159" t="s">
        <v>1654</v>
      </c>
      <c r="I914" s="159" t="s">
        <v>1808</v>
      </c>
      <c r="J914" s="42" t="s">
        <v>6353</v>
      </c>
      <c r="K914" s="42" t="s">
        <v>6354</v>
      </c>
      <c r="L914" s="159" t="s">
        <v>2129</v>
      </c>
      <c r="M914" s="159" t="s">
        <v>6355</v>
      </c>
      <c r="N914" s="161"/>
      <c r="O914" s="161"/>
      <c r="P914" s="161"/>
    </row>
    <row r="915" customFormat="false" ht="39" hidden="false" customHeight="true" outlineLevel="0" collapsed="false">
      <c r="A915" s="159" t="s">
        <v>6356</v>
      </c>
      <c r="B915" s="160" t="s">
        <v>6357</v>
      </c>
      <c r="C915" s="42" t="s">
        <v>1745</v>
      </c>
      <c r="D915" s="159" t="s">
        <v>2985</v>
      </c>
      <c r="E915" s="159" t="s">
        <v>2126</v>
      </c>
      <c r="F915" s="42" t="s">
        <v>2986</v>
      </c>
      <c r="G915" s="159" t="s">
        <v>1842</v>
      </c>
      <c r="H915" s="159" t="s">
        <v>1654</v>
      </c>
      <c r="I915" s="159" t="s">
        <v>1808</v>
      </c>
      <c r="J915" s="42" t="s">
        <v>6358</v>
      </c>
      <c r="K915" s="42" t="s">
        <v>6359</v>
      </c>
      <c r="L915" s="159" t="s">
        <v>2129</v>
      </c>
      <c r="M915" s="159" t="s">
        <v>6360</v>
      </c>
      <c r="N915" s="161"/>
      <c r="O915" s="161"/>
      <c r="P915" s="161"/>
    </row>
    <row r="916" customFormat="false" ht="51" hidden="false" customHeight="true" outlineLevel="0" collapsed="false">
      <c r="A916" s="159" t="s">
        <v>6361</v>
      </c>
      <c r="B916" s="160" t="s">
        <v>6362</v>
      </c>
      <c r="C916" s="42" t="s">
        <v>1745</v>
      </c>
      <c r="D916" s="159" t="s">
        <v>2985</v>
      </c>
      <c r="E916" s="159" t="s">
        <v>2905</v>
      </c>
      <c r="F916" s="42" t="s">
        <v>2986</v>
      </c>
      <c r="G916" s="159" t="s">
        <v>1842</v>
      </c>
      <c r="H916" s="159" t="s">
        <v>2171</v>
      </c>
      <c r="I916" s="159" t="s">
        <v>1788</v>
      </c>
      <c r="J916" s="42" t="s">
        <v>6363</v>
      </c>
      <c r="K916" s="42" t="s">
        <v>6364</v>
      </c>
      <c r="L916" s="159" t="s">
        <v>2907</v>
      </c>
      <c r="M916" s="159" t="s">
        <v>6365</v>
      </c>
      <c r="N916" s="161"/>
      <c r="O916" s="161"/>
      <c r="P916" s="161"/>
    </row>
    <row r="917" customFormat="false" ht="39" hidden="false" customHeight="true" outlineLevel="0" collapsed="false">
      <c r="A917" s="159" t="s">
        <v>6366</v>
      </c>
      <c r="B917" s="160" t="s">
        <v>6367</v>
      </c>
      <c r="C917" s="42" t="s">
        <v>1745</v>
      </c>
      <c r="D917" s="159" t="s">
        <v>2985</v>
      </c>
      <c r="E917" s="159" t="s">
        <v>2126</v>
      </c>
      <c r="F917" s="42" t="s">
        <v>2986</v>
      </c>
      <c r="G917" s="159" t="s">
        <v>1842</v>
      </c>
      <c r="H917" s="159" t="s">
        <v>1654</v>
      </c>
      <c r="I917" s="159" t="s">
        <v>1808</v>
      </c>
      <c r="J917" s="42" t="s">
        <v>6368</v>
      </c>
      <c r="K917" s="42" t="s">
        <v>6369</v>
      </c>
      <c r="L917" s="159" t="s">
        <v>2129</v>
      </c>
      <c r="M917" s="159" t="s">
        <v>6370</v>
      </c>
      <c r="N917" s="161"/>
      <c r="O917" s="161"/>
      <c r="P917" s="161"/>
    </row>
    <row r="918" customFormat="false" ht="51" hidden="false" customHeight="true" outlineLevel="0" collapsed="false">
      <c r="A918" s="159" t="s">
        <v>6371</v>
      </c>
      <c r="B918" s="160" t="s">
        <v>6372</v>
      </c>
      <c r="C918" s="42" t="s">
        <v>1745</v>
      </c>
      <c r="D918" s="159" t="s">
        <v>2985</v>
      </c>
      <c r="E918" s="159" t="s">
        <v>2126</v>
      </c>
      <c r="F918" s="42" t="s">
        <v>2986</v>
      </c>
      <c r="G918" s="159" t="s">
        <v>1842</v>
      </c>
      <c r="H918" s="159" t="s">
        <v>1654</v>
      </c>
      <c r="I918" s="159" t="s">
        <v>1808</v>
      </c>
      <c r="J918" s="42" t="s">
        <v>6373</v>
      </c>
      <c r="K918" s="42" t="s">
        <v>6374</v>
      </c>
      <c r="L918" s="159" t="s">
        <v>2129</v>
      </c>
      <c r="M918" s="159" t="s">
        <v>6375</v>
      </c>
      <c r="N918" s="161"/>
      <c r="O918" s="161"/>
      <c r="P918" s="161"/>
    </row>
    <row r="919" customFormat="false" ht="39" hidden="false" customHeight="true" outlineLevel="0" collapsed="false">
      <c r="A919" s="159" t="s">
        <v>6376</v>
      </c>
      <c r="B919" s="160" t="s">
        <v>6377</v>
      </c>
      <c r="C919" s="42" t="s">
        <v>1745</v>
      </c>
      <c r="D919" s="159" t="s">
        <v>2985</v>
      </c>
      <c r="E919" s="159" t="s">
        <v>2905</v>
      </c>
      <c r="F919" s="42" t="s">
        <v>2986</v>
      </c>
      <c r="G919" s="159" t="s">
        <v>1842</v>
      </c>
      <c r="H919" s="159" t="s">
        <v>2171</v>
      </c>
      <c r="I919" s="159" t="s">
        <v>1788</v>
      </c>
      <c r="J919" s="42" t="s">
        <v>6378</v>
      </c>
      <c r="K919" s="42" t="s">
        <v>6379</v>
      </c>
      <c r="L919" s="159" t="s">
        <v>2907</v>
      </c>
      <c r="M919" s="159" t="s">
        <v>6380</v>
      </c>
      <c r="N919" s="161"/>
      <c r="O919" s="161"/>
      <c r="P919" s="161"/>
    </row>
    <row r="920" customFormat="false" ht="39" hidden="false" customHeight="true" outlineLevel="0" collapsed="false">
      <c r="A920" s="159" t="s">
        <v>6381</v>
      </c>
      <c r="B920" s="160" t="s">
        <v>6382</v>
      </c>
      <c r="C920" s="42" t="s">
        <v>1745</v>
      </c>
      <c r="D920" s="159" t="s">
        <v>2985</v>
      </c>
      <c r="E920" s="159" t="s">
        <v>2767</v>
      </c>
      <c r="F920" s="42" t="s">
        <v>2986</v>
      </c>
      <c r="G920" s="159" t="s">
        <v>1796</v>
      </c>
      <c r="H920" s="159" t="s">
        <v>1654</v>
      </c>
      <c r="I920" s="159" t="s">
        <v>1788</v>
      </c>
      <c r="J920" s="42" t="s">
        <v>6383</v>
      </c>
      <c r="K920" s="42" t="s">
        <v>6384</v>
      </c>
      <c r="L920" s="159" t="s">
        <v>2129</v>
      </c>
      <c r="M920" s="159" t="s">
        <v>6385</v>
      </c>
      <c r="N920" s="161"/>
      <c r="O920" s="161"/>
      <c r="P920" s="161"/>
    </row>
    <row r="921" customFormat="false" ht="27" hidden="false" customHeight="true" outlineLevel="0" collapsed="false">
      <c r="A921" s="159" t="s">
        <v>6386</v>
      </c>
      <c r="B921" s="160" t="s">
        <v>6387</v>
      </c>
      <c r="C921" s="42" t="s">
        <v>1745</v>
      </c>
      <c r="D921" s="159" t="s">
        <v>2985</v>
      </c>
      <c r="E921" s="159" t="s">
        <v>2195</v>
      </c>
      <c r="F921" s="42" t="s">
        <v>2986</v>
      </c>
      <c r="G921" s="159" t="s">
        <v>1796</v>
      </c>
      <c r="H921" s="159" t="s">
        <v>2171</v>
      </c>
      <c r="I921" s="159" t="s">
        <v>1808</v>
      </c>
      <c r="J921" s="42" t="s">
        <v>6388</v>
      </c>
      <c r="K921" s="42" t="s">
        <v>6389</v>
      </c>
      <c r="L921" s="159" t="s">
        <v>2198</v>
      </c>
      <c r="M921" s="159" t="s">
        <v>6390</v>
      </c>
      <c r="N921" s="161"/>
      <c r="O921" s="161"/>
      <c r="P921" s="161"/>
    </row>
    <row r="922" customFormat="false" ht="27" hidden="false" customHeight="true" outlineLevel="0" collapsed="false">
      <c r="A922" s="159" t="s">
        <v>6391</v>
      </c>
      <c r="B922" s="160" t="s">
        <v>6392</v>
      </c>
      <c r="C922" s="42" t="s">
        <v>1745</v>
      </c>
      <c r="D922" s="159" t="s">
        <v>2985</v>
      </c>
      <c r="E922" s="159" t="s">
        <v>2126</v>
      </c>
      <c r="F922" s="42" t="s">
        <v>2986</v>
      </c>
      <c r="G922" s="159" t="s">
        <v>1842</v>
      </c>
      <c r="H922" s="159" t="s">
        <v>1654</v>
      </c>
      <c r="I922" s="159" t="s">
        <v>1808</v>
      </c>
      <c r="J922" s="42" t="s">
        <v>6393</v>
      </c>
      <c r="K922" s="42" t="s">
        <v>6394</v>
      </c>
      <c r="L922" s="159" t="s">
        <v>2129</v>
      </c>
      <c r="M922" s="159" t="s">
        <v>6395</v>
      </c>
      <c r="N922" s="161"/>
      <c r="O922" s="161"/>
      <c r="P922" s="161"/>
    </row>
    <row r="923" customFormat="false" ht="51" hidden="false" customHeight="true" outlineLevel="0" collapsed="false">
      <c r="A923" s="159" t="s">
        <v>6396</v>
      </c>
      <c r="B923" s="160" t="s">
        <v>6397</v>
      </c>
      <c r="C923" s="42" t="s">
        <v>1745</v>
      </c>
      <c r="D923" s="159" t="s">
        <v>2985</v>
      </c>
      <c r="E923" s="159" t="s">
        <v>2905</v>
      </c>
      <c r="F923" s="42" t="s">
        <v>2986</v>
      </c>
      <c r="G923" s="159" t="s">
        <v>1842</v>
      </c>
      <c r="H923" s="159" t="s">
        <v>2171</v>
      </c>
      <c r="I923" s="159" t="s">
        <v>1788</v>
      </c>
      <c r="J923" s="42" t="s">
        <v>6398</v>
      </c>
      <c r="K923" s="42" t="s">
        <v>6399</v>
      </c>
      <c r="L923" s="159" t="s">
        <v>2907</v>
      </c>
      <c r="M923" s="159" t="s">
        <v>6400</v>
      </c>
      <c r="N923" s="161"/>
      <c r="O923" s="161"/>
      <c r="P923" s="161"/>
    </row>
    <row r="924" customFormat="false" ht="27" hidden="false" customHeight="true" outlineLevel="0" collapsed="false">
      <c r="A924" s="159" t="s">
        <v>6401</v>
      </c>
      <c r="B924" s="160" t="s">
        <v>6402</v>
      </c>
      <c r="C924" s="42" t="s">
        <v>1745</v>
      </c>
      <c r="D924" s="159" t="s">
        <v>2985</v>
      </c>
      <c r="E924" s="159" t="s">
        <v>2126</v>
      </c>
      <c r="F924" s="42" t="s">
        <v>2986</v>
      </c>
      <c r="G924" s="159" t="s">
        <v>1842</v>
      </c>
      <c r="H924" s="159" t="s">
        <v>1654</v>
      </c>
      <c r="I924" s="159" t="s">
        <v>1808</v>
      </c>
      <c r="J924" s="42" t="s">
        <v>6403</v>
      </c>
      <c r="K924" s="42" t="s">
        <v>6404</v>
      </c>
      <c r="L924" s="159" t="s">
        <v>2129</v>
      </c>
      <c r="M924" s="159" t="s">
        <v>6405</v>
      </c>
      <c r="N924" s="161"/>
      <c r="O924" s="161"/>
      <c r="P924" s="161"/>
    </row>
    <row r="925" customFormat="false" ht="39" hidden="false" customHeight="true" outlineLevel="0" collapsed="false">
      <c r="A925" s="159" t="s">
        <v>6406</v>
      </c>
      <c r="B925" s="160" t="s">
        <v>6407</v>
      </c>
      <c r="C925" s="42" t="s">
        <v>1745</v>
      </c>
      <c r="D925" s="159" t="s">
        <v>2985</v>
      </c>
      <c r="E925" s="159" t="s">
        <v>2126</v>
      </c>
      <c r="F925" s="42" t="s">
        <v>2986</v>
      </c>
      <c r="G925" s="159" t="s">
        <v>1842</v>
      </c>
      <c r="H925" s="159" t="s">
        <v>1654</v>
      </c>
      <c r="I925" s="159" t="s">
        <v>1808</v>
      </c>
      <c r="J925" s="42" t="s">
        <v>6408</v>
      </c>
      <c r="K925" s="42" t="s">
        <v>6409</v>
      </c>
      <c r="L925" s="159" t="s">
        <v>2129</v>
      </c>
      <c r="M925" s="159" t="s">
        <v>6410</v>
      </c>
      <c r="N925" s="161"/>
      <c r="O925" s="161"/>
      <c r="P925" s="161"/>
    </row>
    <row r="926" customFormat="false" ht="39" hidden="false" customHeight="true" outlineLevel="0" collapsed="false">
      <c r="A926" s="159" t="s">
        <v>6411</v>
      </c>
      <c r="B926" s="160" t="s">
        <v>6412</v>
      </c>
      <c r="C926" s="42" t="s">
        <v>1745</v>
      </c>
      <c r="D926" s="159" t="s">
        <v>2985</v>
      </c>
      <c r="E926" s="159" t="s">
        <v>2905</v>
      </c>
      <c r="F926" s="42" t="s">
        <v>2986</v>
      </c>
      <c r="G926" s="159" t="s">
        <v>1842</v>
      </c>
      <c r="H926" s="159" t="s">
        <v>2171</v>
      </c>
      <c r="I926" s="159" t="s">
        <v>1788</v>
      </c>
      <c r="J926" s="42" t="s">
        <v>6413</v>
      </c>
      <c r="K926" s="42" t="s">
        <v>6414</v>
      </c>
      <c r="L926" s="159" t="s">
        <v>2907</v>
      </c>
      <c r="M926" s="159" t="s">
        <v>6415</v>
      </c>
      <c r="N926" s="161"/>
      <c r="O926" s="161"/>
      <c r="P926" s="161"/>
    </row>
    <row r="927" customFormat="false" ht="39" hidden="false" customHeight="true" outlineLevel="0" collapsed="false">
      <c r="A927" s="159" t="s">
        <v>6416</v>
      </c>
      <c r="B927" s="160" t="s">
        <v>6417</v>
      </c>
      <c r="C927" s="42" t="s">
        <v>1745</v>
      </c>
      <c r="D927" s="159" t="s">
        <v>2985</v>
      </c>
      <c r="E927" s="159" t="s">
        <v>2767</v>
      </c>
      <c r="F927" s="42" t="s">
        <v>2986</v>
      </c>
      <c r="G927" s="159" t="s">
        <v>1796</v>
      </c>
      <c r="H927" s="159" t="s">
        <v>1654</v>
      </c>
      <c r="I927" s="159" t="s">
        <v>1788</v>
      </c>
      <c r="J927" s="42" t="s">
        <v>6418</v>
      </c>
      <c r="K927" s="42" t="s">
        <v>6419</v>
      </c>
      <c r="L927" s="159" t="s">
        <v>2129</v>
      </c>
      <c r="M927" s="159" t="s">
        <v>6420</v>
      </c>
      <c r="N927" s="161"/>
      <c r="O927" s="161"/>
      <c r="P927" s="161"/>
    </row>
    <row r="928" customFormat="false" ht="27" hidden="false" customHeight="true" outlineLevel="0" collapsed="false">
      <c r="A928" s="159" t="s">
        <v>6421</v>
      </c>
      <c r="B928" s="160" t="s">
        <v>6422</v>
      </c>
      <c r="C928" s="42" t="s">
        <v>1745</v>
      </c>
      <c r="D928" s="159" t="s">
        <v>2985</v>
      </c>
      <c r="E928" s="159" t="s">
        <v>2195</v>
      </c>
      <c r="F928" s="42" t="s">
        <v>2986</v>
      </c>
      <c r="G928" s="159" t="s">
        <v>1796</v>
      </c>
      <c r="H928" s="159" t="s">
        <v>2171</v>
      </c>
      <c r="I928" s="159" t="s">
        <v>1808</v>
      </c>
      <c r="J928" s="42" t="s">
        <v>6423</v>
      </c>
      <c r="K928" s="42" t="s">
        <v>6424</v>
      </c>
      <c r="L928" s="159" t="s">
        <v>2198</v>
      </c>
      <c r="M928" s="159" t="s">
        <v>6425</v>
      </c>
      <c r="N928" s="161"/>
      <c r="O928" s="161"/>
      <c r="P928" s="161"/>
    </row>
    <row r="929" customFormat="false" ht="27" hidden="false" customHeight="true" outlineLevel="0" collapsed="false">
      <c r="A929" s="159" t="s">
        <v>6426</v>
      </c>
      <c r="B929" s="160" t="s">
        <v>6427</v>
      </c>
      <c r="C929" s="42" t="s">
        <v>1745</v>
      </c>
      <c r="D929" s="159" t="s">
        <v>2985</v>
      </c>
      <c r="E929" s="159" t="s">
        <v>2126</v>
      </c>
      <c r="F929" s="42" t="s">
        <v>2986</v>
      </c>
      <c r="G929" s="159" t="s">
        <v>1842</v>
      </c>
      <c r="H929" s="159" t="s">
        <v>1654</v>
      </c>
      <c r="I929" s="159" t="s">
        <v>1808</v>
      </c>
      <c r="J929" s="42" t="s">
        <v>6428</v>
      </c>
      <c r="K929" s="42" t="s">
        <v>6429</v>
      </c>
      <c r="L929" s="159" t="s">
        <v>2129</v>
      </c>
      <c r="M929" s="159" t="s">
        <v>6430</v>
      </c>
      <c r="N929" s="161"/>
      <c r="O929" s="161"/>
      <c r="P929" s="161"/>
    </row>
    <row r="930" customFormat="false" ht="39" hidden="false" customHeight="true" outlineLevel="0" collapsed="false">
      <c r="A930" s="159" t="s">
        <v>6431</v>
      </c>
      <c r="B930" s="160" t="s">
        <v>6432</v>
      </c>
      <c r="C930" s="42" t="s">
        <v>1745</v>
      </c>
      <c r="D930" s="159" t="s">
        <v>2985</v>
      </c>
      <c r="E930" s="159" t="s">
        <v>2905</v>
      </c>
      <c r="F930" s="42" t="s">
        <v>2986</v>
      </c>
      <c r="G930" s="159" t="s">
        <v>1842</v>
      </c>
      <c r="H930" s="159" t="s">
        <v>2171</v>
      </c>
      <c r="I930" s="159" t="s">
        <v>1788</v>
      </c>
      <c r="J930" s="42" t="s">
        <v>6433</v>
      </c>
      <c r="K930" s="42" t="s">
        <v>6434</v>
      </c>
      <c r="L930" s="159" t="s">
        <v>2907</v>
      </c>
      <c r="M930" s="159" t="s">
        <v>6435</v>
      </c>
      <c r="N930" s="161"/>
      <c r="O930" s="161"/>
      <c r="P930" s="161"/>
    </row>
    <row r="931" customFormat="false" ht="27" hidden="false" customHeight="true" outlineLevel="0" collapsed="false">
      <c r="A931" s="159" t="s">
        <v>6436</v>
      </c>
      <c r="B931" s="160" t="s">
        <v>6437</v>
      </c>
      <c r="C931" s="42" t="s">
        <v>1745</v>
      </c>
      <c r="D931" s="159" t="s">
        <v>2985</v>
      </c>
      <c r="E931" s="159" t="s">
        <v>2126</v>
      </c>
      <c r="F931" s="42" t="s">
        <v>2986</v>
      </c>
      <c r="G931" s="159" t="s">
        <v>1842</v>
      </c>
      <c r="H931" s="159" t="s">
        <v>1654</v>
      </c>
      <c r="I931" s="159" t="s">
        <v>1808</v>
      </c>
      <c r="J931" s="42" t="s">
        <v>6438</v>
      </c>
      <c r="K931" s="42" t="s">
        <v>6439</v>
      </c>
      <c r="L931" s="159" t="s">
        <v>2129</v>
      </c>
      <c r="M931" s="159" t="s">
        <v>6440</v>
      </c>
      <c r="N931" s="161"/>
      <c r="O931" s="161"/>
      <c r="P931" s="161"/>
    </row>
    <row r="932" customFormat="false" ht="27" hidden="false" customHeight="true" outlineLevel="0" collapsed="false">
      <c r="A932" s="159" t="s">
        <v>6441</v>
      </c>
      <c r="B932" s="160" t="s">
        <v>6442</v>
      </c>
      <c r="C932" s="42" t="s">
        <v>1745</v>
      </c>
      <c r="D932" s="159" t="s">
        <v>2985</v>
      </c>
      <c r="E932" s="159" t="s">
        <v>2126</v>
      </c>
      <c r="F932" s="42" t="s">
        <v>2986</v>
      </c>
      <c r="G932" s="159" t="s">
        <v>1842</v>
      </c>
      <c r="H932" s="159" t="s">
        <v>1654</v>
      </c>
      <c r="I932" s="159" t="s">
        <v>1808</v>
      </c>
      <c r="J932" s="42" t="s">
        <v>6443</v>
      </c>
      <c r="K932" s="42" t="s">
        <v>6444</v>
      </c>
      <c r="L932" s="159" t="s">
        <v>2129</v>
      </c>
      <c r="M932" s="159" t="s">
        <v>6445</v>
      </c>
      <c r="N932" s="161"/>
      <c r="O932" s="161"/>
      <c r="P932" s="161"/>
    </row>
    <row r="933" customFormat="false" ht="39" hidden="false" customHeight="true" outlineLevel="0" collapsed="false">
      <c r="A933" s="159" t="s">
        <v>6446</v>
      </c>
      <c r="B933" s="160" t="s">
        <v>6447</v>
      </c>
      <c r="C933" s="42" t="s">
        <v>1745</v>
      </c>
      <c r="D933" s="159" t="s">
        <v>2538</v>
      </c>
      <c r="E933" s="159" t="s">
        <v>2905</v>
      </c>
      <c r="F933" s="42" t="s">
        <v>2539</v>
      </c>
      <c r="G933" s="159" t="s">
        <v>1842</v>
      </c>
      <c r="H933" s="159" t="s">
        <v>2171</v>
      </c>
      <c r="I933" s="159" t="s">
        <v>1788</v>
      </c>
      <c r="J933" s="42" t="s">
        <v>6448</v>
      </c>
      <c r="K933" s="42" t="s">
        <v>6449</v>
      </c>
      <c r="L933" s="159" t="s">
        <v>2907</v>
      </c>
      <c r="M933" s="159" t="s">
        <v>6450</v>
      </c>
      <c r="N933" s="161"/>
      <c r="O933" s="161"/>
      <c r="P933" s="161"/>
    </row>
    <row r="934" customFormat="false" ht="39" hidden="false" customHeight="true" outlineLevel="0" collapsed="false">
      <c r="A934" s="159" t="s">
        <v>6451</v>
      </c>
      <c r="B934" s="160" t="s">
        <v>6452</v>
      </c>
      <c r="C934" s="42" t="s">
        <v>1745</v>
      </c>
      <c r="D934" s="159" t="s">
        <v>2538</v>
      </c>
      <c r="E934" s="159" t="s">
        <v>2767</v>
      </c>
      <c r="F934" s="42" t="s">
        <v>2539</v>
      </c>
      <c r="G934" s="159" t="s">
        <v>1796</v>
      </c>
      <c r="H934" s="159" t="s">
        <v>1654</v>
      </c>
      <c r="I934" s="159" t="s">
        <v>1788</v>
      </c>
      <c r="J934" s="42" t="s">
        <v>6453</v>
      </c>
      <c r="K934" s="42" t="s">
        <v>6454</v>
      </c>
      <c r="L934" s="159" t="s">
        <v>2129</v>
      </c>
      <c r="M934" s="159" t="s">
        <v>6455</v>
      </c>
      <c r="N934" s="161"/>
      <c r="O934" s="161"/>
      <c r="P934" s="161"/>
    </row>
    <row r="935" customFormat="false" ht="27" hidden="false" customHeight="true" outlineLevel="0" collapsed="false">
      <c r="A935" s="159" t="s">
        <v>6456</v>
      </c>
      <c r="B935" s="160" t="s">
        <v>6457</v>
      </c>
      <c r="C935" s="42" t="s">
        <v>1745</v>
      </c>
      <c r="D935" s="159" t="s">
        <v>2538</v>
      </c>
      <c r="E935" s="159" t="s">
        <v>2195</v>
      </c>
      <c r="F935" s="42" t="s">
        <v>2539</v>
      </c>
      <c r="G935" s="159" t="s">
        <v>1796</v>
      </c>
      <c r="H935" s="159" t="s">
        <v>2171</v>
      </c>
      <c r="I935" s="159" t="s">
        <v>1808</v>
      </c>
      <c r="J935" s="42" t="s">
        <v>6458</v>
      </c>
      <c r="K935" s="42" t="s">
        <v>6459</v>
      </c>
      <c r="L935" s="159" t="s">
        <v>2198</v>
      </c>
      <c r="M935" s="159" t="s">
        <v>6460</v>
      </c>
      <c r="N935" s="161"/>
      <c r="O935" s="161"/>
      <c r="P935" s="161"/>
    </row>
    <row r="936" customFormat="false" ht="27" hidden="false" customHeight="true" outlineLevel="0" collapsed="false">
      <c r="A936" s="159" t="s">
        <v>6461</v>
      </c>
      <c r="B936" s="160" t="s">
        <v>6462</v>
      </c>
      <c r="C936" s="42" t="s">
        <v>1745</v>
      </c>
      <c r="D936" s="159" t="s">
        <v>2538</v>
      </c>
      <c r="E936" s="159" t="s">
        <v>2126</v>
      </c>
      <c r="F936" s="42" t="s">
        <v>2539</v>
      </c>
      <c r="G936" s="159" t="s">
        <v>1842</v>
      </c>
      <c r="H936" s="159" t="s">
        <v>1654</v>
      </c>
      <c r="I936" s="159" t="s">
        <v>1808</v>
      </c>
      <c r="J936" s="42" t="s">
        <v>6463</v>
      </c>
      <c r="K936" s="42" t="s">
        <v>6464</v>
      </c>
      <c r="L936" s="159" t="s">
        <v>2129</v>
      </c>
      <c r="M936" s="159" t="s">
        <v>6465</v>
      </c>
      <c r="N936" s="161"/>
      <c r="O936" s="161"/>
      <c r="P936" s="161"/>
    </row>
    <row r="937" customFormat="false" ht="39" hidden="false" customHeight="true" outlineLevel="0" collapsed="false">
      <c r="A937" s="159" t="s">
        <v>6466</v>
      </c>
      <c r="B937" s="160" t="s">
        <v>6467</v>
      </c>
      <c r="C937" s="42" t="s">
        <v>1745</v>
      </c>
      <c r="D937" s="159" t="s">
        <v>2538</v>
      </c>
      <c r="E937" s="159" t="s">
        <v>2905</v>
      </c>
      <c r="F937" s="42" t="s">
        <v>2539</v>
      </c>
      <c r="G937" s="159" t="s">
        <v>1842</v>
      </c>
      <c r="H937" s="159" t="s">
        <v>2171</v>
      </c>
      <c r="I937" s="159" t="s">
        <v>1788</v>
      </c>
      <c r="J937" s="42" t="s">
        <v>6468</v>
      </c>
      <c r="K937" s="42" t="s">
        <v>6469</v>
      </c>
      <c r="L937" s="159" t="s">
        <v>2907</v>
      </c>
      <c r="M937" s="159" t="s">
        <v>6470</v>
      </c>
      <c r="N937" s="161"/>
      <c r="O937" s="161"/>
      <c r="P937" s="161"/>
    </row>
    <row r="938" customFormat="false" ht="27" hidden="false" customHeight="true" outlineLevel="0" collapsed="false">
      <c r="A938" s="159" t="s">
        <v>6471</v>
      </c>
      <c r="B938" s="160" t="s">
        <v>6472</v>
      </c>
      <c r="C938" s="42" t="s">
        <v>1745</v>
      </c>
      <c r="D938" s="159" t="s">
        <v>2538</v>
      </c>
      <c r="E938" s="159" t="s">
        <v>2126</v>
      </c>
      <c r="F938" s="42" t="s">
        <v>2539</v>
      </c>
      <c r="G938" s="159" t="s">
        <v>1842</v>
      </c>
      <c r="H938" s="159" t="s">
        <v>1654</v>
      </c>
      <c r="I938" s="159" t="s">
        <v>1808</v>
      </c>
      <c r="J938" s="42" t="s">
        <v>6473</v>
      </c>
      <c r="K938" s="42" t="s">
        <v>6474</v>
      </c>
      <c r="L938" s="159" t="s">
        <v>2129</v>
      </c>
      <c r="M938" s="159" t="s">
        <v>6475</v>
      </c>
      <c r="N938" s="161"/>
      <c r="O938" s="161"/>
      <c r="P938" s="161"/>
    </row>
    <row r="939" customFormat="false" ht="27" hidden="false" customHeight="true" outlineLevel="0" collapsed="false">
      <c r="A939" s="159" t="s">
        <v>6476</v>
      </c>
      <c r="B939" s="160" t="s">
        <v>6477</v>
      </c>
      <c r="C939" s="42" t="s">
        <v>1745</v>
      </c>
      <c r="D939" s="159" t="s">
        <v>2538</v>
      </c>
      <c r="E939" s="159" t="s">
        <v>2126</v>
      </c>
      <c r="F939" s="42" t="s">
        <v>2539</v>
      </c>
      <c r="G939" s="159" t="s">
        <v>1842</v>
      </c>
      <c r="H939" s="159" t="s">
        <v>1654</v>
      </c>
      <c r="I939" s="159" t="s">
        <v>1808</v>
      </c>
      <c r="J939" s="42" t="s">
        <v>6478</v>
      </c>
      <c r="K939" s="42" t="s">
        <v>6479</v>
      </c>
      <c r="L939" s="159" t="s">
        <v>2129</v>
      </c>
      <c r="M939" s="159" t="s">
        <v>6480</v>
      </c>
      <c r="N939" s="161"/>
      <c r="O939" s="161"/>
      <c r="P939" s="161"/>
    </row>
    <row r="940" customFormat="false" ht="39" hidden="false" customHeight="true" outlineLevel="0" collapsed="false">
      <c r="A940" s="159" t="s">
        <v>6481</v>
      </c>
      <c r="B940" s="160" t="s">
        <v>6482</v>
      </c>
      <c r="C940" s="42" t="s">
        <v>1745</v>
      </c>
      <c r="D940" s="159" t="s">
        <v>2538</v>
      </c>
      <c r="E940" s="159" t="s">
        <v>2905</v>
      </c>
      <c r="F940" s="42" t="s">
        <v>2539</v>
      </c>
      <c r="G940" s="159" t="s">
        <v>1842</v>
      </c>
      <c r="H940" s="159" t="s">
        <v>2171</v>
      </c>
      <c r="I940" s="159" t="s">
        <v>1788</v>
      </c>
      <c r="J940" s="42" t="s">
        <v>6483</v>
      </c>
      <c r="K940" s="42" t="s">
        <v>6484</v>
      </c>
      <c r="L940" s="159" t="s">
        <v>2907</v>
      </c>
      <c r="M940" s="159" t="s">
        <v>6485</v>
      </c>
      <c r="N940" s="161"/>
      <c r="O940" s="161"/>
      <c r="P940" s="161"/>
    </row>
    <row r="941" customFormat="false" ht="39" hidden="false" customHeight="true" outlineLevel="0" collapsed="false">
      <c r="A941" s="159" t="s">
        <v>6486</v>
      </c>
      <c r="B941" s="160" t="s">
        <v>6487</v>
      </c>
      <c r="C941" s="42" t="s">
        <v>1745</v>
      </c>
      <c r="D941" s="159" t="s">
        <v>2538</v>
      </c>
      <c r="E941" s="159" t="s">
        <v>2767</v>
      </c>
      <c r="F941" s="42" t="s">
        <v>2539</v>
      </c>
      <c r="G941" s="159" t="s">
        <v>1796</v>
      </c>
      <c r="H941" s="159" t="s">
        <v>1654</v>
      </c>
      <c r="I941" s="159" t="s">
        <v>1788</v>
      </c>
      <c r="J941" s="42" t="s">
        <v>6488</v>
      </c>
      <c r="K941" s="42" t="s">
        <v>6489</v>
      </c>
      <c r="L941" s="159" t="s">
        <v>2129</v>
      </c>
      <c r="M941" s="159" t="s">
        <v>6490</v>
      </c>
      <c r="N941" s="161"/>
      <c r="O941" s="161"/>
      <c r="P941" s="161"/>
    </row>
    <row r="942" customFormat="false" ht="27" hidden="false" customHeight="true" outlineLevel="0" collapsed="false">
      <c r="A942" s="159" t="s">
        <v>6491</v>
      </c>
      <c r="B942" s="160" t="s">
        <v>6492</v>
      </c>
      <c r="C942" s="42" t="s">
        <v>1745</v>
      </c>
      <c r="D942" s="159" t="s">
        <v>2538</v>
      </c>
      <c r="E942" s="159" t="s">
        <v>2195</v>
      </c>
      <c r="F942" s="42" t="s">
        <v>2539</v>
      </c>
      <c r="G942" s="159" t="s">
        <v>1796</v>
      </c>
      <c r="H942" s="159" t="s">
        <v>2171</v>
      </c>
      <c r="I942" s="159" t="s">
        <v>1808</v>
      </c>
      <c r="J942" s="42" t="s">
        <v>6493</v>
      </c>
      <c r="K942" s="42" t="s">
        <v>6494</v>
      </c>
      <c r="L942" s="159" t="s">
        <v>2198</v>
      </c>
      <c r="M942" s="159" t="s">
        <v>6495</v>
      </c>
      <c r="N942" s="161"/>
      <c r="O942" s="161"/>
      <c r="P942" s="161"/>
    </row>
    <row r="943" customFormat="false" ht="27" hidden="false" customHeight="true" outlineLevel="0" collapsed="false">
      <c r="A943" s="159" t="s">
        <v>6496</v>
      </c>
      <c r="B943" s="160" t="s">
        <v>6497</v>
      </c>
      <c r="C943" s="42" t="s">
        <v>1745</v>
      </c>
      <c r="D943" s="159" t="s">
        <v>2538</v>
      </c>
      <c r="E943" s="159" t="s">
        <v>2126</v>
      </c>
      <c r="F943" s="42" t="s">
        <v>2539</v>
      </c>
      <c r="G943" s="159" t="s">
        <v>1842</v>
      </c>
      <c r="H943" s="159" t="s">
        <v>1654</v>
      </c>
      <c r="I943" s="159" t="s">
        <v>1808</v>
      </c>
      <c r="J943" s="42" t="s">
        <v>6498</v>
      </c>
      <c r="K943" s="42" t="s">
        <v>6499</v>
      </c>
      <c r="L943" s="159" t="s">
        <v>2129</v>
      </c>
      <c r="M943" s="159" t="s">
        <v>6500</v>
      </c>
      <c r="N943" s="161"/>
      <c r="O943" s="161"/>
      <c r="P943" s="161"/>
    </row>
    <row r="944" customFormat="false" ht="39" hidden="false" customHeight="true" outlineLevel="0" collapsed="false">
      <c r="A944" s="159" t="s">
        <v>6501</v>
      </c>
      <c r="B944" s="160" t="s">
        <v>6502</v>
      </c>
      <c r="C944" s="42" t="s">
        <v>1745</v>
      </c>
      <c r="D944" s="159" t="s">
        <v>2538</v>
      </c>
      <c r="E944" s="159" t="s">
        <v>2905</v>
      </c>
      <c r="F944" s="42" t="s">
        <v>2539</v>
      </c>
      <c r="G944" s="159" t="s">
        <v>1842</v>
      </c>
      <c r="H944" s="159" t="s">
        <v>2171</v>
      </c>
      <c r="I944" s="159" t="s">
        <v>1788</v>
      </c>
      <c r="J944" s="42" t="s">
        <v>6503</v>
      </c>
      <c r="K944" s="42" t="s">
        <v>6504</v>
      </c>
      <c r="L944" s="159" t="s">
        <v>2907</v>
      </c>
      <c r="M944" s="159" t="s">
        <v>6505</v>
      </c>
      <c r="N944" s="161"/>
      <c r="O944" s="161"/>
      <c r="P944" s="161"/>
    </row>
    <row r="945" customFormat="false" ht="39" hidden="false" customHeight="true" outlineLevel="0" collapsed="false">
      <c r="A945" s="159" t="s">
        <v>6506</v>
      </c>
      <c r="B945" s="160" t="s">
        <v>6507</v>
      </c>
      <c r="C945" s="42" t="s">
        <v>1745</v>
      </c>
      <c r="D945" s="159" t="s">
        <v>2538</v>
      </c>
      <c r="E945" s="159" t="s">
        <v>2767</v>
      </c>
      <c r="F945" s="42" t="s">
        <v>2539</v>
      </c>
      <c r="G945" s="159" t="s">
        <v>1796</v>
      </c>
      <c r="H945" s="159" t="s">
        <v>1654</v>
      </c>
      <c r="I945" s="159" t="s">
        <v>1788</v>
      </c>
      <c r="J945" s="42" t="s">
        <v>6508</v>
      </c>
      <c r="K945" s="42" t="s">
        <v>6509</v>
      </c>
      <c r="L945" s="159" t="s">
        <v>2129</v>
      </c>
      <c r="M945" s="159" t="s">
        <v>6510</v>
      </c>
      <c r="N945" s="161"/>
      <c r="O945" s="161"/>
      <c r="P945" s="161"/>
    </row>
    <row r="946" customFormat="false" ht="27" hidden="false" customHeight="true" outlineLevel="0" collapsed="false">
      <c r="A946" s="159" t="s">
        <v>6511</v>
      </c>
      <c r="B946" s="160" t="s">
        <v>6512</v>
      </c>
      <c r="C946" s="42" t="s">
        <v>1745</v>
      </c>
      <c r="D946" s="159" t="s">
        <v>2538</v>
      </c>
      <c r="E946" s="159" t="s">
        <v>2195</v>
      </c>
      <c r="F946" s="42" t="s">
        <v>2539</v>
      </c>
      <c r="G946" s="159" t="s">
        <v>1796</v>
      </c>
      <c r="H946" s="159" t="s">
        <v>2171</v>
      </c>
      <c r="I946" s="159" t="s">
        <v>1808</v>
      </c>
      <c r="J946" s="42" t="s">
        <v>6513</v>
      </c>
      <c r="K946" s="42" t="s">
        <v>6514</v>
      </c>
      <c r="L946" s="159" t="s">
        <v>2198</v>
      </c>
      <c r="M946" s="159" t="s">
        <v>6515</v>
      </c>
      <c r="N946" s="161"/>
      <c r="O946" s="161"/>
      <c r="P946" s="161"/>
    </row>
    <row r="947" customFormat="false" ht="27" hidden="false" customHeight="true" outlineLevel="0" collapsed="false">
      <c r="A947" s="159" t="s">
        <v>6516</v>
      </c>
      <c r="B947" s="160" t="s">
        <v>6517</v>
      </c>
      <c r="C947" s="42" t="s">
        <v>1745</v>
      </c>
      <c r="D947" s="159" t="s">
        <v>2538</v>
      </c>
      <c r="E947" s="159" t="s">
        <v>2126</v>
      </c>
      <c r="F947" s="42" t="s">
        <v>2539</v>
      </c>
      <c r="G947" s="159" t="s">
        <v>1842</v>
      </c>
      <c r="H947" s="159" t="s">
        <v>1654</v>
      </c>
      <c r="I947" s="159" t="s">
        <v>1808</v>
      </c>
      <c r="J947" s="42" t="s">
        <v>6518</v>
      </c>
      <c r="K947" s="42" t="s">
        <v>6519</v>
      </c>
      <c r="L947" s="159" t="s">
        <v>2129</v>
      </c>
      <c r="M947" s="159" t="s">
        <v>6520</v>
      </c>
      <c r="N947" s="161"/>
      <c r="O947" s="161"/>
      <c r="P947" s="161"/>
    </row>
    <row r="948" customFormat="false" ht="27" hidden="false" customHeight="true" outlineLevel="0" collapsed="false">
      <c r="A948" s="159" t="s">
        <v>6521</v>
      </c>
      <c r="B948" s="160" t="s">
        <v>6522</v>
      </c>
      <c r="C948" s="42" t="s">
        <v>1745</v>
      </c>
      <c r="D948" s="159" t="s">
        <v>2538</v>
      </c>
      <c r="E948" s="159" t="s">
        <v>2905</v>
      </c>
      <c r="F948" s="42" t="s">
        <v>2539</v>
      </c>
      <c r="G948" s="159" t="s">
        <v>1842</v>
      </c>
      <c r="H948" s="159" t="s">
        <v>2171</v>
      </c>
      <c r="I948" s="159" t="s">
        <v>1788</v>
      </c>
      <c r="J948" s="42" t="s">
        <v>6523</v>
      </c>
      <c r="K948" s="42" t="s">
        <v>6524</v>
      </c>
      <c r="L948" s="159" t="s">
        <v>2907</v>
      </c>
      <c r="M948" s="159" t="s">
        <v>6525</v>
      </c>
      <c r="N948" s="161"/>
      <c r="O948" s="161"/>
      <c r="P948" s="161"/>
    </row>
    <row r="949" customFormat="false" ht="27" hidden="false" customHeight="true" outlineLevel="0" collapsed="false">
      <c r="A949" s="159" t="s">
        <v>6526</v>
      </c>
      <c r="B949" s="160" t="s">
        <v>6527</v>
      </c>
      <c r="C949" s="42" t="s">
        <v>1745</v>
      </c>
      <c r="D949" s="159" t="s">
        <v>2538</v>
      </c>
      <c r="E949" s="159" t="s">
        <v>2126</v>
      </c>
      <c r="F949" s="42" t="s">
        <v>2539</v>
      </c>
      <c r="G949" s="159" t="s">
        <v>1842</v>
      </c>
      <c r="H949" s="159" t="s">
        <v>1654</v>
      </c>
      <c r="I949" s="159" t="s">
        <v>1808</v>
      </c>
      <c r="J949" s="42" t="s">
        <v>6528</v>
      </c>
      <c r="K949" s="42" t="s">
        <v>6529</v>
      </c>
      <c r="L949" s="159" t="s">
        <v>2129</v>
      </c>
      <c r="M949" s="159" t="s">
        <v>6530</v>
      </c>
      <c r="N949" s="161"/>
      <c r="O949" s="161"/>
      <c r="P949" s="161"/>
    </row>
    <row r="950" customFormat="false" ht="27" hidden="false" customHeight="true" outlineLevel="0" collapsed="false">
      <c r="A950" s="159" t="s">
        <v>6531</v>
      </c>
      <c r="B950" s="160" t="s">
        <v>6532</v>
      </c>
      <c r="C950" s="42" t="s">
        <v>1745</v>
      </c>
      <c r="D950" s="159" t="s">
        <v>2538</v>
      </c>
      <c r="E950" s="159" t="s">
        <v>2126</v>
      </c>
      <c r="F950" s="42" t="s">
        <v>2539</v>
      </c>
      <c r="G950" s="159" t="s">
        <v>1842</v>
      </c>
      <c r="H950" s="159" t="s">
        <v>1654</v>
      </c>
      <c r="I950" s="159" t="s">
        <v>1808</v>
      </c>
      <c r="J950" s="42" t="s">
        <v>6533</v>
      </c>
      <c r="K950" s="42" t="s">
        <v>6534</v>
      </c>
      <c r="L950" s="159" t="s">
        <v>2129</v>
      </c>
      <c r="M950" s="159" t="s">
        <v>6535</v>
      </c>
      <c r="N950" s="161"/>
      <c r="O950" s="161"/>
      <c r="P950" s="161"/>
    </row>
    <row r="951" customFormat="false" ht="51" hidden="false" customHeight="true" outlineLevel="0" collapsed="false">
      <c r="A951" s="159" t="s">
        <v>6536</v>
      </c>
      <c r="B951" s="160" t="s">
        <v>6537</v>
      </c>
      <c r="C951" s="42" t="s">
        <v>1745</v>
      </c>
      <c r="D951" s="159" t="s">
        <v>2538</v>
      </c>
      <c r="E951" s="159" t="s">
        <v>2905</v>
      </c>
      <c r="F951" s="42" t="s">
        <v>2539</v>
      </c>
      <c r="G951" s="159" t="s">
        <v>1842</v>
      </c>
      <c r="H951" s="159" t="s">
        <v>2171</v>
      </c>
      <c r="I951" s="159" t="s">
        <v>1788</v>
      </c>
      <c r="J951" s="42" t="s">
        <v>6538</v>
      </c>
      <c r="K951" s="42" t="s">
        <v>6539</v>
      </c>
      <c r="L951" s="159" t="s">
        <v>2907</v>
      </c>
      <c r="M951" s="159" t="s">
        <v>6540</v>
      </c>
      <c r="N951" s="161"/>
      <c r="O951" s="161"/>
      <c r="P951" s="161"/>
    </row>
    <row r="952" customFormat="false" ht="27" hidden="false" customHeight="true" outlineLevel="0" collapsed="false">
      <c r="A952" s="159" t="s">
        <v>6541</v>
      </c>
      <c r="B952" s="160" t="s">
        <v>6542</v>
      </c>
      <c r="C952" s="42" t="s">
        <v>1745</v>
      </c>
      <c r="D952" s="159" t="s">
        <v>2538</v>
      </c>
      <c r="E952" s="159" t="s">
        <v>2126</v>
      </c>
      <c r="F952" s="42" t="s">
        <v>2539</v>
      </c>
      <c r="G952" s="159" t="s">
        <v>1842</v>
      </c>
      <c r="H952" s="159" t="s">
        <v>1654</v>
      </c>
      <c r="I952" s="159" t="s">
        <v>1808</v>
      </c>
      <c r="J952" s="42" t="s">
        <v>6543</v>
      </c>
      <c r="K952" s="42" t="s">
        <v>6544</v>
      </c>
      <c r="L952" s="159" t="s">
        <v>2129</v>
      </c>
      <c r="M952" s="159" t="s">
        <v>6545</v>
      </c>
      <c r="N952" s="161"/>
      <c r="O952" s="161"/>
      <c r="P952" s="161"/>
    </row>
    <row r="953" customFormat="false" ht="39" hidden="false" customHeight="true" outlineLevel="0" collapsed="false">
      <c r="A953" s="159" t="s">
        <v>6546</v>
      </c>
      <c r="B953" s="160" t="s">
        <v>6547</v>
      </c>
      <c r="C953" s="42" t="s">
        <v>1745</v>
      </c>
      <c r="D953" s="159" t="s">
        <v>2538</v>
      </c>
      <c r="E953" s="159" t="s">
        <v>2126</v>
      </c>
      <c r="F953" s="42" t="s">
        <v>2539</v>
      </c>
      <c r="G953" s="159" t="s">
        <v>1842</v>
      </c>
      <c r="H953" s="159" t="s">
        <v>1654</v>
      </c>
      <c r="I953" s="159" t="s">
        <v>1808</v>
      </c>
      <c r="J953" s="42" t="s">
        <v>6548</v>
      </c>
      <c r="K953" s="42" t="s">
        <v>6549</v>
      </c>
      <c r="L953" s="159" t="s">
        <v>2129</v>
      </c>
      <c r="M953" s="159" t="s">
        <v>6550</v>
      </c>
      <c r="N953" s="161"/>
      <c r="O953" s="161"/>
      <c r="P953" s="161"/>
    </row>
    <row r="954" customFormat="false" ht="39" hidden="false" customHeight="true" outlineLevel="0" collapsed="false">
      <c r="A954" s="159" t="s">
        <v>6551</v>
      </c>
      <c r="B954" s="160" t="s">
        <v>6552</v>
      </c>
      <c r="C954" s="42" t="s">
        <v>1745</v>
      </c>
      <c r="D954" s="159" t="s">
        <v>2538</v>
      </c>
      <c r="E954" s="159" t="s">
        <v>2905</v>
      </c>
      <c r="F954" s="42" t="s">
        <v>2539</v>
      </c>
      <c r="G954" s="159" t="s">
        <v>1842</v>
      </c>
      <c r="H954" s="159" t="s">
        <v>2171</v>
      </c>
      <c r="I954" s="159" t="s">
        <v>1788</v>
      </c>
      <c r="J954" s="42" t="s">
        <v>6553</v>
      </c>
      <c r="K954" s="42" t="s">
        <v>6554</v>
      </c>
      <c r="L954" s="159" t="s">
        <v>2907</v>
      </c>
      <c r="M954" s="159" t="s">
        <v>6555</v>
      </c>
      <c r="N954" s="161"/>
      <c r="O954" s="161"/>
      <c r="P954" s="161"/>
    </row>
    <row r="955" customFormat="false" ht="39" hidden="false" customHeight="true" outlineLevel="0" collapsed="false">
      <c r="A955" s="159" t="s">
        <v>6556</v>
      </c>
      <c r="B955" s="160" t="s">
        <v>6557</v>
      </c>
      <c r="C955" s="42" t="s">
        <v>1745</v>
      </c>
      <c r="D955" s="159" t="s">
        <v>2538</v>
      </c>
      <c r="E955" s="159" t="s">
        <v>2767</v>
      </c>
      <c r="F955" s="42" t="s">
        <v>2539</v>
      </c>
      <c r="G955" s="159" t="s">
        <v>1796</v>
      </c>
      <c r="H955" s="159" t="s">
        <v>1654</v>
      </c>
      <c r="I955" s="159" t="s">
        <v>1788</v>
      </c>
      <c r="J955" s="42" t="s">
        <v>6558</v>
      </c>
      <c r="K955" s="42" t="s">
        <v>6559</v>
      </c>
      <c r="L955" s="159" t="s">
        <v>2129</v>
      </c>
      <c r="M955" s="159" t="s">
        <v>6560</v>
      </c>
      <c r="N955" s="161"/>
      <c r="O955" s="161"/>
      <c r="P955" s="161"/>
    </row>
    <row r="956" customFormat="false" ht="27" hidden="false" customHeight="true" outlineLevel="0" collapsed="false">
      <c r="A956" s="159" t="s">
        <v>6561</v>
      </c>
      <c r="B956" s="160" t="s">
        <v>6562</v>
      </c>
      <c r="C956" s="42" t="s">
        <v>1745</v>
      </c>
      <c r="D956" s="159" t="s">
        <v>2538</v>
      </c>
      <c r="E956" s="159" t="s">
        <v>2195</v>
      </c>
      <c r="F956" s="42" t="s">
        <v>2539</v>
      </c>
      <c r="G956" s="159" t="s">
        <v>1796</v>
      </c>
      <c r="H956" s="159" t="s">
        <v>2171</v>
      </c>
      <c r="I956" s="159" t="s">
        <v>1808</v>
      </c>
      <c r="J956" s="42" t="s">
        <v>6563</v>
      </c>
      <c r="K956" s="42" t="s">
        <v>6564</v>
      </c>
      <c r="L956" s="159" t="s">
        <v>2198</v>
      </c>
      <c r="M956" s="159" t="s">
        <v>6565</v>
      </c>
      <c r="N956" s="161"/>
      <c r="O956" s="161"/>
      <c r="P956" s="161"/>
    </row>
    <row r="957" customFormat="false" ht="27" hidden="false" customHeight="true" outlineLevel="0" collapsed="false">
      <c r="A957" s="159" t="s">
        <v>6566</v>
      </c>
      <c r="B957" s="160" t="s">
        <v>6567</v>
      </c>
      <c r="C957" s="42" t="s">
        <v>1745</v>
      </c>
      <c r="D957" s="159" t="s">
        <v>2538</v>
      </c>
      <c r="E957" s="159" t="s">
        <v>2126</v>
      </c>
      <c r="F957" s="42" t="s">
        <v>2539</v>
      </c>
      <c r="G957" s="159" t="s">
        <v>1842</v>
      </c>
      <c r="H957" s="159" t="s">
        <v>1654</v>
      </c>
      <c r="I957" s="159" t="s">
        <v>1808</v>
      </c>
      <c r="J957" s="42" t="s">
        <v>6568</v>
      </c>
      <c r="K957" s="42" t="s">
        <v>6569</v>
      </c>
      <c r="L957" s="159" t="s">
        <v>2129</v>
      </c>
      <c r="M957" s="159" t="s">
        <v>6570</v>
      </c>
      <c r="N957" s="161"/>
      <c r="O957" s="161"/>
      <c r="P957" s="161"/>
    </row>
    <row r="958" customFormat="false" ht="39" hidden="false" customHeight="true" outlineLevel="0" collapsed="false">
      <c r="A958" s="159" t="s">
        <v>6571</v>
      </c>
      <c r="B958" s="160" t="s">
        <v>6572</v>
      </c>
      <c r="C958" s="42" t="s">
        <v>1745</v>
      </c>
      <c r="D958" s="159" t="s">
        <v>2538</v>
      </c>
      <c r="E958" s="159" t="s">
        <v>2905</v>
      </c>
      <c r="F958" s="42" t="s">
        <v>2539</v>
      </c>
      <c r="G958" s="159" t="s">
        <v>1842</v>
      </c>
      <c r="H958" s="159" t="s">
        <v>2171</v>
      </c>
      <c r="I958" s="159" t="s">
        <v>1788</v>
      </c>
      <c r="J958" s="42" t="s">
        <v>6573</v>
      </c>
      <c r="K958" s="42" t="s">
        <v>6574</v>
      </c>
      <c r="L958" s="159" t="s">
        <v>2907</v>
      </c>
      <c r="M958" s="159" t="s">
        <v>6575</v>
      </c>
      <c r="N958" s="161"/>
      <c r="O958" s="161"/>
      <c r="P958" s="161"/>
    </row>
    <row r="959" customFormat="false" ht="27" hidden="false" customHeight="true" outlineLevel="0" collapsed="false">
      <c r="A959" s="159" t="s">
        <v>6576</v>
      </c>
      <c r="B959" s="160" t="s">
        <v>6577</v>
      </c>
      <c r="C959" s="42" t="s">
        <v>1745</v>
      </c>
      <c r="D959" s="159" t="s">
        <v>2538</v>
      </c>
      <c r="E959" s="159" t="s">
        <v>2126</v>
      </c>
      <c r="F959" s="42" t="s">
        <v>2539</v>
      </c>
      <c r="G959" s="159" t="s">
        <v>1842</v>
      </c>
      <c r="H959" s="159" t="s">
        <v>1654</v>
      </c>
      <c r="I959" s="159" t="s">
        <v>1808</v>
      </c>
      <c r="J959" s="42" t="s">
        <v>6578</v>
      </c>
      <c r="K959" s="42" t="s">
        <v>6579</v>
      </c>
      <c r="L959" s="159" t="s">
        <v>2129</v>
      </c>
      <c r="M959" s="159" t="s">
        <v>6580</v>
      </c>
      <c r="N959" s="161"/>
      <c r="O959" s="161"/>
      <c r="P959" s="161"/>
    </row>
    <row r="960" customFormat="false" ht="27" hidden="false" customHeight="true" outlineLevel="0" collapsed="false">
      <c r="A960" s="159" t="s">
        <v>6581</v>
      </c>
      <c r="B960" s="160" t="s">
        <v>6582</v>
      </c>
      <c r="C960" s="42" t="s">
        <v>1745</v>
      </c>
      <c r="D960" s="159" t="s">
        <v>2538</v>
      </c>
      <c r="E960" s="159" t="s">
        <v>2126</v>
      </c>
      <c r="F960" s="42" t="s">
        <v>2539</v>
      </c>
      <c r="G960" s="159" t="s">
        <v>1842</v>
      </c>
      <c r="H960" s="159" t="s">
        <v>1654</v>
      </c>
      <c r="I960" s="159" t="s">
        <v>1808</v>
      </c>
      <c r="J960" s="42" t="s">
        <v>6583</v>
      </c>
      <c r="K960" s="42" t="s">
        <v>6584</v>
      </c>
      <c r="L960" s="159" t="s">
        <v>2129</v>
      </c>
      <c r="M960" s="159" t="s">
        <v>6585</v>
      </c>
      <c r="N960" s="161"/>
      <c r="O960" s="161"/>
      <c r="P960" s="161"/>
    </row>
    <row r="961" customFormat="false" ht="39" hidden="false" customHeight="true" outlineLevel="0" collapsed="false">
      <c r="A961" s="159" t="s">
        <v>6586</v>
      </c>
      <c r="B961" s="160" t="s">
        <v>6587</v>
      </c>
      <c r="C961" s="42" t="s">
        <v>1745</v>
      </c>
      <c r="D961" s="159" t="s">
        <v>2538</v>
      </c>
      <c r="E961" s="159" t="s">
        <v>2905</v>
      </c>
      <c r="F961" s="42" t="s">
        <v>2539</v>
      </c>
      <c r="G961" s="159" t="s">
        <v>1842</v>
      </c>
      <c r="H961" s="159" t="s">
        <v>2171</v>
      </c>
      <c r="I961" s="159" t="s">
        <v>1788</v>
      </c>
      <c r="J961" s="42" t="s">
        <v>6588</v>
      </c>
      <c r="K961" s="42" t="s">
        <v>6589</v>
      </c>
      <c r="L961" s="159" t="s">
        <v>2907</v>
      </c>
      <c r="M961" s="159" t="s">
        <v>6590</v>
      </c>
      <c r="N961" s="161"/>
      <c r="O961" s="161"/>
      <c r="P961" s="161"/>
    </row>
    <row r="962" customFormat="false" ht="27" hidden="false" customHeight="true" outlineLevel="0" collapsed="false">
      <c r="A962" s="159" t="s">
        <v>6591</v>
      </c>
      <c r="B962" s="160" t="s">
        <v>6592</v>
      </c>
      <c r="C962" s="42" t="s">
        <v>1745</v>
      </c>
      <c r="D962" s="159" t="s">
        <v>2538</v>
      </c>
      <c r="E962" s="159" t="s">
        <v>2195</v>
      </c>
      <c r="F962" s="42" t="s">
        <v>2539</v>
      </c>
      <c r="G962" s="159" t="s">
        <v>1796</v>
      </c>
      <c r="H962" s="159" t="s">
        <v>2171</v>
      </c>
      <c r="I962" s="159" t="s">
        <v>1788</v>
      </c>
      <c r="J962" s="42" t="s">
        <v>6593</v>
      </c>
      <c r="K962" s="42" t="s">
        <v>6594</v>
      </c>
      <c r="L962" s="159" t="s">
        <v>2198</v>
      </c>
      <c r="M962" s="159" t="s">
        <v>6595</v>
      </c>
      <c r="N962" s="161"/>
      <c r="O962" s="161"/>
      <c r="P962" s="161"/>
    </row>
    <row r="963" customFormat="false" ht="27" hidden="false" customHeight="true" outlineLevel="0" collapsed="false">
      <c r="A963" s="159" t="s">
        <v>6596</v>
      </c>
      <c r="B963" s="160" t="s">
        <v>6597</v>
      </c>
      <c r="C963" s="42" t="s">
        <v>1745</v>
      </c>
      <c r="D963" s="159" t="s">
        <v>2538</v>
      </c>
      <c r="E963" s="159" t="s">
        <v>2767</v>
      </c>
      <c r="F963" s="42" t="s">
        <v>2539</v>
      </c>
      <c r="G963" s="159" t="s">
        <v>1796</v>
      </c>
      <c r="H963" s="159" t="s">
        <v>1654</v>
      </c>
      <c r="I963" s="159" t="s">
        <v>1808</v>
      </c>
      <c r="J963" s="42" t="s">
        <v>6598</v>
      </c>
      <c r="K963" s="42" t="s">
        <v>6599</v>
      </c>
      <c r="L963" s="159" t="s">
        <v>2129</v>
      </c>
      <c r="M963" s="159" t="s">
        <v>6600</v>
      </c>
      <c r="N963" s="161"/>
      <c r="O963" s="161"/>
      <c r="P963" s="161"/>
    </row>
    <row r="964" customFormat="false" ht="27" hidden="false" customHeight="true" outlineLevel="0" collapsed="false">
      <c r="A964" s="159" t="s">
        <v>6601</v>
      </c>
      <c r="B964" s="160" t="s">
        <v>6602</v>
      </c>
      <c r="C964" s="42" t="s">
        <v>1745</v>
      </c>
      <c r="D964" s="159" t="s">
        <v>2538</v>
      </c>
      <c r="E964" s="159" t="s">
        <v>2126</v>
      </c>
      <c r="F964" s="42" t="s">
        <v>2539</v>
      </c>
      <c r="G964" s="159" t="s">
        <v>1842</v>
      </c>
      <c r="H964" s="159" t="s">
        <v>1654</v>
      </c>
      <c r="I964" s="159" t="s">
        <v>1808</v>
      </c>
      <c r="J964" s="42" t="s">
        <v>6603</v>
      </c>
      <c r="K964" s="42" t="s">
        <v>6604</v>
      </c>
      <c r="L964" s="159" t="s">
        <v>2129</v>
      </c>
      <c r="M964" s="159" t="s">
        <v>6605</v>
      </c>
      <c r="N964" s="161"/>
      <c r="O964" s="161"/>
      <c r="P964" s="161"/>
    </row>
    <row r="965" customFormat="false" ht="51" hidden="false" customHeight="true" outlineLevel="0" collapsed="false">
      <c r="A965" s="159" t="s">
        <v>6606</v>
      </c>
      <c r="B965" s="160" t="s">
        <v>6607</v>
      </c>
      <c r="C965" s="42" t="s">
        <v>1745</v>
      </c>
      <c r="D965" s="159" t="s">
        <v>2538</v>
      </c>
      <c r="E965" s="159" t="s">
        <v>2905</v>
      </c>
      <c r="F965" s="42" t="s">
        <v>2539</v>
      </c>
      <c r="G965" s="159" t="s">
        <v>1842</v>
      </c>
      <c r="H965" s="159" t="s">
        <v>2171</v>
      </c>
      <c r="I965" s="159" t="s">
        <v>1788</v>
      </c>
      <c r="J965" s="42" t="s">
        <v>6608</v>
      </c>
      <c r="K965" s="42" t="s">
        <v>6609</v>
      </c>
      <c r="L965" s="159" t="s">
        <v>2907</v>
      </c>
      <c r="M965" s="159" t="s">
        <v>6610</v>
      </c>
      <c r="N965" s="161"/>
      <c r="O965" s="161"/>
      <c r="P965" s="161"/>
    </row>
    <row r="966" customFormat="false" ht="39" hidden="false" customHeight="true" outlineLevel="0" collapsed="false">
      <c r="A966" s="159" t="s">
        <v>6611</v>
      </c>
      <c r="B966" s="160" t="s">
        <v>6612</v>
      </c>
      <c r="C966" s="42" t="s">
        <v>1745</v>
      </c>
      <c r="D966" s="159" t="s">
        <v>2538</v>
      </c>
      <c r="E966" s="159" t="s">
        <v>2126</v>
      </c>
      <c r="F966" s="42" t="s">
        <v>2539</v>
      </c>
      <c r="G966" s="159" t="s">
        <v>1842</v>
      </c>
      <c r="H966" s="159" t="s">
        <v>1654</v>
      </c>
      <c r="I966" s="159" t="s">
        <v>1808</v>
      </c>
      <c r="J966" s="42" t="s">
        <v>6613</v>
      </c>
      <c r="K966" s="42" t="s">
        <v>6614</v>
      </c>
      <c r="L966" s="159" t="s">
        <v>2129</v>
      </c>
      <c r="M966" s="159" t="s">
        <v>6615</v>
      </c>
      <c r="N966" s="161"/>
      <c r="O966" s="161"/>
      <c r="P966" s="161"/>
    </row>
    <row r="967" customFormat="false" ht="39" hidden="false" customHeight="true" outlineLevel="0" collapsed="false">
      <c r="A967" s="159" t="s">
        <v>6616</v>
      </c>
      <c r="B967" s="160" t="s">
        <v>6617</v>
      </c>
      <c r="C967" s="42" t="s">
        <v>1745</v>
      </c>
      <c r="D967" s="159" t="s">
        <v>2538</v>
      </c>
      <c r="E967" s="159" t="s">
        <v>2126</v>
      </c>
      <c r="F967" s="42" t="s">
        <v>2539</v>
      </c>
      <c r="G967" s="159" t="s">
        <v>1842</v>
      </c>
      <c r="H967" s="159" t="s">
        <v>1654</v>
      </c>
      <c r="I967" s="159" t="s">
        <v>1808</v>
      </c>
      <c r="J967" s="42" t="s">
        <v>6618</v>
      </c>
      <c r="K967" s="42" t="s">
        <v>6619</v>
      </c>
      <c r="L967" s="159" t="s">
        <v>2129</v>
      </c>
      <c r="M967" s="159" t="s">
        <v>6620</v>
      </c>
      <c r="N967" s="161"/>
      <c r="O967" s="161"/>
      <c r="P967" s="161"/>
    </row>
    <row r="968" customFormat="false" ht="39" hidden="false" customHeight="true" outlineLevel="0" collapsed="false">
      <c r="A968" s="159" t="s">
        <v>6621</v>
      </c>
      <c r="B968" s="160" t="s">
        <v>6622</v>
      </c>
      <c r="C968" s="42" t="s">
        <v>1745</v>
      </c>
      <c r="D968" s="159" t="s">
        <v>2538</v>
      </c>
      <c r="E968" s="159" t="s">
        <v>2905</v>
      </c>
      <c r="F968" s="42" t="s">
        <v>2539</v>
      </c>
      <c r="G968" s="159" t="s">
        <v>1842</v>
      </c>
      <c r="H968" s="159" t="s">
        <v>2171</v>
      </c>
      <c r="I968" s="159" t="s">
        <v>1788</v>
      </c>
      <c r="J968" s="42" t="s">
        <v>6623</v>
      </c>
      <c r="K968" s="42" t="s">
        <v>6624</v>
      </c>
      <c r="L968" s="159" t="s">
        <v>2907</v>
      </c>
      <c r="M968" s="159" t="s">
        <v>6625</v>
      </c>
      <c r="N968" s="161"/>
      <c r="O968" s="161"/>
      <c r="P968" s="161"/>
    </row>
    <row r="969" customFormat="false" ht="39" hidden="false" customHeight="true" outlineLevel="0" collapsed="false">
      <c r="A969" s="159" t="s">
        <v>6626</v>
      </c>
      <c r="B969" s="160" t="s">
        <v>6627</v>
      </c>
      <c r="C969" s="42" t="s">
        <v>1745</v>
      </c>
      <c r="D969" s="159" t="s">
        <v>2538</v>
      </c>
      <c r="E969" s="159" t="s">
        <v>2767</v>
      </c>
      <c r="F969" s="42" t="s">
        <v>2539</v>
      </c>
      <c r="G969" s="159" t="s">
        <v>1796</v>
      </c>
      <c r="H969" s="159" t="s">
        <v>1654</v>
      </c>
      <c r="I969" s="159" t="s">
        <v>1788</v>
      </c>
      <c r="J969" s="42" t="s">
        <v>6628</v>
      </c>
      <c r="K969" s="42" t="s">
        <v>6629</v>
      </c>
      <c r="L969" s="159" t="s">
        <v>2129</v>
      </c>
      <c r="M969" s="159" t="s">
        <v>6630</v>
      </c>
      <c r="N969" s="161"/>
      <c r="O969" s="161"/>
      <c r="P969" s="161"/>
    </row>
    <row r="970" customFormat="false" ht="27" hidden="false" customHeight="true" outlineLevel="0" collapsed="false">
      <c r="A970" s="159" t="s">
        <v>6631</v>
      </c>
      <c r="B970" s="160" t="s">
        <v>6632</v>
      </c>
      <c r="C970" s="42" t="s">
        <v>1745</v>
      </c>
      <c r="D970" s="159" t="s">
        <v>2538</v>
      </c>
      <c r="E970" s="159" t="s">
        <v>2195</v>
      </c>
      <c r="F970" s="42" t="s">
        <v>2539</v>
      </c>
      <c r="G970" s="159" t="s">
        <v>1796</v>
      </c>
      <c r="H970" s="159" t="s">
        <v>2171</v>
      </c>
      <c r="I970" s="159" t="s">
        <v>1808</v>
      </c>
      <c r="J970" s="42" t="s">
        <v>6633</v>
      </c>
      <c r="K970" s="42" t="s">
        <v>6634</v>
      </c>
      <c r="L970" s="159" t="s">
        <v>2198</v>
      </c>
      <c r="M970" s="159" t="s">
        <v>6635</v>
      </c>
      <c r="N970" s="161"/>
      <c r="O970" s="161"/>
      <c r="P970" s="161"/>
    </row>
    <row r="971" customFormat="false" ht="27" hidden="false" customHeight="true" outlineLevel="0" collapsed="false">
      <c r="A971" s="159" t="s">
        <v>6636</v>
      </c>
      <c r="B971" s="160" t="s">
        <v>6637</v>
      </c>
      <c r="C971" s="42" t="s">
        <v>1745</v>
      </c>
      <c r="D971" s="159" t="s">
        <v>2538</v>
      </c>
      <c r="E971" s="159" t="s">
        <v>2126</v>
      </c>
      <c r="F971" s="42" t="s">
        <v>2539</v>
      </c>
      <c r="G971" s="159" t="s">
        <v>1842</v>
      </c>
      <c r="H971" s="159" t="s">
        <v>1654</v>
      </c>
      <c r="I971" s="159" t="s">
        <v>1808</v>
      </c>
      <c r="J971" s="42" t="s">
        <v>6638</v>
      </c>
      <c r="K971" s="42" t="s">
        <v>6639</v>
      </c>
      <c r="L971" s="159" t="s">
        <v>2129</v>
      </c>
      <c r="M971" s="159" t="s">
        <v>6640</v>
      </c>
      <c r="N971" s="161"/>
      <c r="O971" s="161"/>
      <c r="P971" s="161"/>
    </row>
    <row r="972" customFormat="false" ht="39" hidden="false" customHeight="true" outlineLevel="0" collapsed="false">
      <c r="A972" s="159" t="s">
        <v>6641</v>
      </c>
      <c r="B972" s="160" t="s">
        <v>6642</v>
      </c>
      <c r="C972" s="42" t="s">
        <v>1745</v>
      </c>
      <c r="D972" s="159" t="s">
        <v>2538</v>
      </c>
      <c r="E972" s="159" t="s">
        <v>2905</v>
      </c>
      <c r="F972" s="42" t="s">
        <v>2539</v>
      </c>
      <c r="G972" s="159" t="s">
        <v>1842</v>
      </c>
      <c r="H972" s="159" t="s">
        <v>2171</v>
      </c>
      <c r="I972" s="159" t="s">
        <v>1788</v>
      </c>
      <c r="J972" s="42" t="s">
        <v>6643</v>
      </c>
      <c r="K972" s="42" t="s">
        <v>6644</v>
      </c>
      <c r="L972" s="159" t="s">
        <v>2907</v>
      </c>
      <c r="M972" s="159" t="s">
        <v>6645</v>
      </c>
      <c r="N972" s="161"/>
      <c r="O972" s="161"/>
      <c r="P972" s="161"/>
    </row>
    <row r="973" customFormat="false" ht="27" hidden="false" customHeight="true" outlineLevel="0" collapsed="false">
      <c r="A973" s="159" t="s">
        <v>6646</v>
      </c>
      <c r="B973" s="160" t="s">
        <v>6647</v>
      </c>
      <c r="C973" s="42" t="s">
        <v>1745</v>
      </c>
      <c r="D973" s="159" t="s">
        <v>2538</v>
      </c>
      <c r="E973" s="159" t="s">
        <v>2126</v>
      </c>
      <c r="F973" s="42" t="s">
        <v>2539</v>
      </c>
      <c r="G973" s="159" t="s">
        <v>1842</v>
      </c>
      <c r="H973" s="159" t="s">
        <v>1654</v>
      </c>
      <c r="I973" s="159" t="s">
        <v>1808</v>
      </c>
      <c r="J973" s="42" t="s">
        <v>6648</v>
      </c>
      <c r="K973" s="42" t="s">
        <v>6649</v>
      </c>
      <c r="L973" s="159" t="s">
        <v>2129</v>
      </c>
      <c r="M973" s="159" t="s">
        <v>6650</v>
      </c>
      <c r="N973" s="161"/>
      <c r="O973" s="161"/>
      <c r="P973" s="161"/>
    </row>
    <row r="974" customFormat="false" ht="39" hidden="false" customHeight="true" outlineLevel="0" collapsed="false">
      <c r="A974" s="159" t="s">
        <v>6651</v>
      </c>
      <c r="B974" s="160" t="s">
        <v>6652</v>
      </c>
      <c r="C974" s="42" t="s">
        <v>1745</v>
      </c>
      <c r="D974" s="159" t="s">
        <v>2538</v>
      </c>
      <c r="E974" s="159" t="s">
        <v>2126</v>
      </c>
      <c r="F974" s="42" t="s">
        <v>2539</v>
      </c>
      <c r="G974" s="159" t="s">
        <v>1842</v>
      </c>
      <c r="H974" s="159" t="s">
        <v>1654</v>
      </c>
      <c r="I974" s="159" t="s">
        <v>1808</v>
      </c>
      <c r="J974" s="42" t="s">
        <v>6653</v>
      </c>
      <c r="K974" s="42" t="s">
        <v>6654</v>
      </c>
      <c r="L974" s="159" t="s">
        <v>2129</v>
      </c>
      <c r="M974" s="159" t="s">
        <v>6655</v>
      </c>
      <c r="N974" s="161"/>
      <c r="O974" s="161"/>
      <c r="P974" s="161"/>
    </row>
    <row r="975" customFormat="false" ht="51" hidden="false" customHeight="true" outlineLevel="0" collapsed="false">
      <c r="A975" s="159" t="s">
        <v>6656</v>
      </c>
      <c r="B975" s="160" t="s">
        <v>6657</v>
      </c>
      <c r="C975" s="42" t="s">
        <v>1745</v>
      </c>
      <c r="D975" s="159" t="s">
        <v>2538</v>
      </c>
      <c r="E975" s="159" t="s">
        <v>2905</v>
      </c>
      <c r="F975" s="42" t="s">
        <v>2539</v>
      </c>
      <c r="G975" s="159" t="s">
        <v>1842</v>
      </c>
      <c r="H975" s="159" t="s">
        <v>2171</v>
      </c>
      <c r="I975" s="159" t="s">
        <v>1788</v>
      </c>
      <c r="J975" s="42" t="s">
        <v>6658</v>
      </c>
      <c r="K975" s="42" t="s">
        <v>6659</v>
      </c>
      <c r="L975" s="159" t="s">
        <v>2907</v>
      </c>
      <c r="M975" s="159" t="s">
        <v>6660</v>
      </c>
      <c r="N975" s="161"/>
      <c r="O975" s="161"/>
      <c r="P975" s="161"/>
    </row>
    <row r="976" customFormat="false" ht="39" hidden="false" customHeight="true" outlineLevel="0" collapsed="false">
      <c r="A976" s="159" t="s">
        <v>6661</v>
      </c>
      <c r="B976" s="160" t="s">
        <v>6662</v>
      </c>
      <c r="C976" s="42" t="s">
        <v>1745</v>
      </c>
      <c r="D976" s="159" t="s">
        <v>2538</v>
      </c>
      <c r="E976" s="159" t="s">
        <v>2126</v>
      </c>
      <c r="F976" s="42" t="s">
        <v>2539</v>
      </c>
      <c r="G976" s="159" t="s">
        <v>1842</v>
      </c>
      <c r="H976" s="159" t="s">
        <v>1654</v>
      </c>
      <c r="I976" s="159" t="s">
        <v>1808</v>
      </c>
      <c r="J976" s="42" t="s">
        <v>6663</v>
      </c>
      <c r="K976" s="42" t="s">
        <v>6664</v>
      </c>
      <c r="L976" s="159" t="s">
        <v>2129</v>
      </c>
      <c r="M976" s="159" t="s">
        <v>6665</v>
      </c>
      <c r="N976" s="161"/>
      <c r="O976" s="161"/>
      <c r="P976" s="161"/>
    </row>
    <row r="977" customFormat="false" ht="51" hidden="false" customHeight="true" outlineLevel="0" collapsed="false">
      <c r="A977" s="159" t="s">
        <v>6666</v>
      </c>
      <c r="B977" s="160" t="s">
        <v>6667</v>
      </c>
      <c r="C977" s="42" t="s">
        <v>1745</v>
      </c>
      <c r="D977" s="159" t="s">
        <v>2538</v>
      </c>
      <c r="E977" s="159" t="s">
        <v>2126</v>
      </c>
      <c r="F977" s="42" t="s">
        <v>2539</v>
      </c>
      <c r="G977" s="159" t="s">
        <v>1842</v>
      </c>
      <c r="H977" s="159" t="s">
        <v>1654</v>
      </c>
      <c r="I977" s="159" t="s">
        <v>1808</v>
      </c>
      <c r="J977" s="42" t="s">
        <v>6668</v>
      </c>
      <c r="K977" s="42" t="s">
        <v>6669</v>
      </c>
      <c r="L977" s="159" t="s">
        <v>2129</v>
      </c>
      <c r="M977" s="159" t="s">
        <v>6670</v>
      </c>
      <c r="N977" s="161"/>
      <c r="O977" s="161"/>
      <c r="P977" s="161"/>
    </row>
    <row r="978" customFormat="false" ht="51" hidden="false" customHeight="true" outlineLevel="0" collapsed="false">
      <c r="A978" s="159" t="s">
        <v>6671</v>
      </c>
      <c r="B978" s="160" t="s">
        <v>6672</v>
      </c>
      <c r="C978" s="42" t="s">
        <v>1745</v>
      </c>
      <c r="D978" s="159" t="s">
        <v>2538</v>
      </c>
      <c r="E978" s="159" t="s">
        <v>2905</v>
      </c>
      <c r="F978" s="42" t="s">
        <v>2539</v>
      </c>
      <c r="G978" s="159" t="s">
        <v>1842</v>
      </c>
      <c r="H978" s="159" t="s">
        <v>2171</v>
      </c>
      <c r="I978" s="159" t="s">
        <v>1788</v>
      </c>
      <c r="J978" s="42" t="s">
        <v>6673</v>
      </c>
      <c r="K978" s="42" t="s">
        <v>6674</v>
      </c>
      <c r="L978" s="159" t="s">
        <v>2907</v>
      </c>
      <c r="M978" s="159" t="s">
        <v>6675</v>
      </c>
      <c r="N978" s="161"/>
      <c r="O978" s="161"/>
      <c r="P978" s="161"/>
    </row>
    <row r="979" customFormat="false" ht="27" hidden="false" customHeight="true" outlineLevel="0" collapsed="false">
      <c r="A979" s="159" t="s">
        <v>6676</v>
      </c>
      <c r="B979" s="160" t="s">
        <v>6677</v>
      </c>
      <c r="C979" s="42" t="s">
        <v>1745</v>
      </c>
      <c r="D979" s="159" t="s">
        <v>2538</v>
      </c>
      <c r="E979" s="159" t="s">
        <v>2126</v>
      </c>
      <c r="F979" s="42" t="s">
        <v>2539</v>
      </c>
      <c r="G979" s="159" t="s">
        <v>1842</v>
      </c>
      <c r="H979" s="159" t="s">
        <v>1654</v>
      </c>
      <c r="I979" s="159" t="s">
        <v>1808</v>
      </c>
      <c r="J979" s="42" t="s">
        <v>6678</v>
      </c>
      <c r="K979" s="42" t="s">
        <v>6679</v>
      </c>
      <c r="L979" s="159" t="s">
        <v>2129</v>
      </c>
      <c r="M979" s="159" t="s">
        <v>6680</v>
      </c>
      <c r="N979" s="161"/>
      <c r="O979" s="161"/>
      <c r="P979" s="161"/>
    </row>
    <row r="980" customFormat="false" ht="39" hidden="false" customHeight="true" outlineLevel="0" collapsed="false">
      <c r="A980" s="159" t="s">
        <v>6681</v>
      </c>
      <c r="B980" s="160" t="s">
        <v>6682</v>
      </c>
      <c r="C980" s="42" t="s">
        <v>1745</v>
      </c>
      <c r="D980" s="159" t="s">
        <v>2538</v>
      </c>
      <c r="E980" s="159" t="s">
        <v>2126</v>
      </c>
      <c r="F980" s="42" t="s">
        <v>2539</v>
      </c>
      <c r="G980" s="159" t="s">
        <v>1842</v>
      </c>
      <c r="H980" s="159" t="s">
        <v>1654</v>
      </c>
      <c r="I980" s="159" t="s">
        <v>1808</v>
      </c>
      <c r="J980" s="42" t="s">
        <v>6683</v>
      </c>
      <c r="K980" s="42" t="s">
        <v>6684</v>
      </c>
      <c r="L980" s="159" t="s">
        <v>2129</v>
      </c>
      <c r="M980" s="159" t="s">
        <v>6685</v>
      </c>
      <c r="N980" s="161"/>
      <c r="O980" s="161"/>
      <c r="P980" s="161"/>
    </row>
    <row r="981" customFormat="false" ht="27" hidden="false" customHeight="true" outlineLevel="0" collapsed="false">
      <c r="A981" s="159" t="s">
        <v>6686</v>
      </c>
      <c r="B981" s="160" t="s">
        <v>6687</v>
      </c>
      <c r="C981" s="42" t="s">
        <v>1745</v>
      </c>
      <c r="D981" s="159" t="s">
        <v>2538</v>
      </c>
      <c r="E981" s="159" t="s">
        <v>2905</v>
      </c>
      <c r="F981" s="42" t="s">
        <v>2539</v>
      </c>
      <c r="G981" s="159" t="s">
        <v>1842</v>
      </c>
      <c r="H981" s="159" t="s">
        <v>2171</v>
      </c>
      <c r="I981" s="159" t="s">
        <v>1788</v>
      </c>
      <c r="J981" s="42" t="s">
        <v>6688</v>
      </c>
      <c r="K981" s="42" t="s">
        <v>6689</v>
      </c>
      <c r="L981" s="159" t="s">
        <v>2907</v>
      </c>
      <c r="M981" s="159" t="s">
        <v>6690</v>
      </c>
      <c r="N981" s="161"/>
      <c r="O981" s="161"/>
      <c r="P981" s="161"/>
    </row>
    <row r="982" customFormat="false" ht="27" hidden="false" customHeight="true" outlineLevel="0" collapsed="false">
      <c r="A982" s="159" t="s">
        <v>6691</v>
      </c>
      <c r="B982" s="160" t="s">
        <v>6692</v>
      </c>
      <c r="C982" s="42" t="s">
        <v>1745</v>
      </c>
      <c r="D982" s="159" t="s">
        <v>2538</v>
      </c>
      <c r="E982" s="159" t="s">
        <v>2126</v>
      </c>
      <c r="F982" s="42" t="s">
        <v>2539</v>
      </c>
      <c r="G982" s="159" t="s">
        <v>1842</v>
      </c>
      <c r="H982" s="159" t="s">
        <v>1654</v>
      </c>
      <c r="I982" s="159" t="s">
        <v>1808</v>
      </c>
      <c r="J982" s="42" t="s">
        <v>6693</v>
      </c>
      <c r="K982" s="42" t="s">
        <v>6694</v>
      </c>
      <c r="L982" s="159" t="s">
        <v>2129</v>
      </c>
      <c r="M982" s="159" t="s">
        <v>6695</v>
      </c>
      <c r="N982" s="161"/>
      <c r="O982" s="161"/>
      <c r="P982" s="161"/>
    </row>
    <row r="983" customFormat="false" ht="27" hidden="false" customHeight="true" outlineLevel="0" collapsed="false">
      <c r="A983" s="159" t="s">
        <v>6696</v>
      </c>
      <c r="B983" s="160" t="s">
        <v>6697</v>
      </c>
      <c r="C983" s="42" t="s">
        <v>1745</v>
      </c>
      <c r="D983" s="159" t="s">
        <v>2538</v>
      </c>
      <c r="E983" s="159" t="s">
        <v>2126</v>
      </c>
      <c r="F983" s="42" t="s">
        <v>2539</v>
      </c>
      <c r="G983" s="159" t="s">
        <v>1842</v>
      </c>
      <c r="H983" s="159" t="s">
        <v>1654</v>
      </c>
      <c r="I983" s="159" t="s">
        <v>1808</v>
      </c>
      <c r="J983" s="42" t="s">
        <v>6698</v>
      </c>
      <c r="K983" s="42" t="s">
        <v>6699</v>
      </c>
      <c r="L983" s="159" t="s">
        <v>2129</v>
      </c>
      <c r="M983" s="159" t="s">
        <v>6700</v>
      </c>
      <c r="N983" s="161"/>
      <c r="O983" s="161"/>
      <c r="P983" s="161"/>
    </row>
    <row r="984" customFormat="false" ht="39" hidden="false" customHeight="true" outlineLevel="0" collapsed="false">
      <c r="A984" s="159" t="s">
        <v>6701</v>
      </c>
      <c r="B984" s="160" t="s">
        <v>6702</v>
      </c>
      <c r="C984" s="42" t="s">
        <v>1745</v>
      </c>
      <c r="D984" s="159" t="s">
        <v>2538</v>
      </c>
      <c r="E984" s="159" t="s">
        <v>2905</v>
      </c>
      <c r="F984" s="42" t="s">
        <v>2539</v>
      </c>
      <c r="G984" s="159" t="s">
        <v>1842</v>
      </c>
      <c r="H984" s="159" t="s">
        <v>2171</v>
      </c>
      <c r="I984" s="159" t="s">
        <v>1788</v>
      </c>
      <c r="J984" s="42" t="s">
        <v>6703</v>
      </c>
      <c r="K984" s="42" t="s">
        <v>6704</v>
      </c>
      <c r="L984" s="159" t="s">
        <v>2907</v>
      </c>
      <c r="M984" s="159" t="s">
        <v>6705</v>
      </c>
      <c r="N984" s="161"/>
      <c r="O984" s="161"/>
      <c r="P984" s="161"/>
    </row>
    <row r="985" customFormat="false" ht="27" hidden="false" customHeight="true" outlineLevel="0" collapsed="false">
      <c r="A985" s="159" t="s">
        <v>6706</v>
      </c>
      <c r="B985" s="160" t="s">
        <v>6707</v>
      </c>
      <c r="C985" s="42" t="s">
        <v>1745</v>
      </c>
      <c r="D985" s="159" t="s">
        <v>2538</v>
      </c>
      <c r="E985" s="159" t="s">
        <v>2126</v>
      </c>
      <c r="F985" s="42" t="s">
        <v>2539</v>
      </c>
      <c r="G985" s="159" t="s">
        <v>1842</v>
      </c>
      <c r="H985" s="159" t="s">
        <v>1654</v>
      </c>
      <c r="I985" s="159" t="s">
        <v>1808</v>
      </c>
      <c r="J985" s="42" t="s">
        <v>6708</v>
      </c>
      <c r="K985" s="42" t="s">
        <v>6709</v>
      </c>
      <c r="L985" s="159" t="s">
        <v>2129</v>
      </c>
      <c r="M985" s="159" t="s">
        <v>6710</v>
      </c>
      <c r="N985" s="161"/>
      <c r="O985" s="161"/>
      <c r="P985" s="161"/>
    </row>
    <row r="986" customFormat="false" ht="27" hidden="false" customHeight="true" outlineLevel="0" collapsed="false">
      <c r="A986" s="159" t="s">
        <v>6711</v>
      </c>
      <c r="B986" s="160" t="s">
        <v>6712</v>
      </c>
      <c r="C986" s="42" t="s">
        <v>1745</v>
      </c>
      <c r="D986" s="159" t="s">
        <v>2538</v>
      </c>
      <c r="E986" s="159" t="s">
        <v>2126</v>
      </c>
      <c r="F986" s="42" t="s">
        <v>2539</v>
      </c>
      <c r="G986" s="159" t="s">
        <v>1842</v>
      </c>
      <c r="H986" s="159" t="s">
        <v>1654</v>
      </c>
      <c r="I986" s="159" t="s">
        <v>1808</v>
      </c>
      <c r="J986" s="42" t="s">
        <v>6713</v>
      </c>
      <c r="K986" s="42" t="s">
        <v>6714</v>
      </c>
      <c r="L986" s="159" t="s">
        <v>2129</v>
      </c>
      <c r="M986" s="159" t="s">
        <v>6715</v>
      </c>
      <c r="N986" s="161"/>
      <c r="O986" s="161"/>
      <c r="P986" s="161"/>
    </row>
    <row r="987" customFormat="false" ht="39" hidden="false" customHeight="true" outlineLevel="0" collapsed="false">
      <c r="A987" s="159" t="s">
        <v>6716</v>
      </c>
      <c r="B987" s="160" t="s">
        <v>6717</v>
      </c>
      <c r="C987" s="42" t="s">
        <v>1745</v>
      </c>
      <c r="D987" s="159" t="s">
        <v>2538</v>
      </c>
      <c r="E987" s="159" t="s">
        <v>2905</v>
      </c>
      <c r="F987" s="42" t="s">
        <v>2539</v>
      </c>
      <c r="G987" s="159" t="s">
        <v>1842</v>
      </c>
      <c r="H987" s="159" t="s">
        <v>2171</v>
      </c>
      <c r="I987" s="159" t="s">
        <v>1788</v>
      </c>
      <c r="J987" s="42" t="s">
        <v>6718</v>
      </c>
      <c r="K987" s="42" t="s">
        <v>6719</v>
      </c>
      <c r="L987" s="159" t="s">
        <v>2907</v>
      </c>
      <c r="M987" s="159" t="s">
        <v>6720</v>
      </c>
      <c r="N987" s="161"/>
      <c r="O987" s="161"/>
      <c r="P987" s="161"/>
    </row>
    <row r="988" customFormat="false" ht="39" hidden="false" customHeight="true" outlineLevel="0" collapsed="false">
      <c r="A988" s="159" t="s">
        <v>6721</v>
      </c>
      <c r="B988" s="160" t="s">
        <v>6722</v>
      </c>
      <c r="C988" s="42" t="s">
        <v>1745</v>
      </c>
      <c r="D988" s="159" t="s">
        <v>2538</v>
      </c>
      <c r="E988" s="159" t="s">
        <v>2767</v>
      </c>
      <c r="F988" s="42" t="s">
        <v>2539</v>
      </c>
      <c r="G988" s="159" t="s">
        <v>1796</v>
      </c>
      <c r="H988" s="159" t="s">
        <v>1654</v>
      </c>
      <c r="I988" s="159" t="s">
        <v>1788</v>
      </c>
      <c r="J988" s="42" t="s">
        <v>6723</v>
      </c>
      <c r="K988" s="42" t="s">
        <v>6724</v>
      </c>
      <c r="L988" s="159" t="s">
        <v>2129</v>
      </c>
      <c r="M988" s="159" t="s">
        <v>6725</v>
      </c>
      <c r="N988" s="161"/>
      <c r="O988" s="161"/>
      <c r="P988" s="161"/>
    </row>
    <row r="989" customFormat="false" ht="27" hidden="false" customHeight="true" outlineLevel="0" collapsed="false">
      <c r="A989" s="159" t="s">
        <v>6726</v>
      </c>
      <c r="B989" s="160" t="s">
        <v>6727</v>
      </c>
      <c r="C989" s="42" t="s">
        <v>1745</v>
      </c>
      <c r="D989" s="159" t="s">
        <v>2538</v>
      </c>
      <c r="E989" s="159" t="s">
        <v>2195</v>
      </c>
      <c r="F989" s="42" t="s">
        <v>2539</v>
      </c>
      <c r="G989" s="159" t="s">
        <v>1796</v>
      </c>
      <c r="H989" s="159" t="s">
        <v>2171</v>
      </c>
      <c r="I989" s="159" t="s">
        <v>1808</v>
      </c>
      <c r="J989" s="42" t="s">
        <v>6728</v>
      </c>
      <c r="K989" s="42" t="s">
        <v>6729</v>
      </c>
      <c r="L989" s="159" t="s">
        <v>2198</v>
      </c>
      <c r="M989" s="159" t="s">
        <v>6730</v>
      </c>
      <c r="N989" s="161"/>
      <c r="O989" s="161"/>
      <c r="P989" s="161"/>
    </row>
    <row r="990" customFormat="false" ht="27" hidden="false" customHeight="true" outlineLevel="0" collapsed="false">
      <c r="A990" s="159" t="s">
        <v>6731</v>
      </c>
      <c r="B990" s="160" t="s">
        <v>6732</v>
      </c>
      <c r="C990" s="42" t="s">
        <v>1745</v>
      </c>
      <c r="D990" s="159" t="s">
        <v>2538</v>
      </c>
      <c r="E990" s="159" t="s">
        <v>2126</v>
      </c>
      <c r="F990" s="42" t="s">
        <v>2539</v>
      </c>
      <c r="G990" s="159" t="s">
        <v>1842</v>
      </c>
      <c r="H990" s="159" t="s">
        <v>1654</v>
      </c>
      <c r="I990" s="159" t="s">
        <v>1808</v>
      </c>
      <c r="J990" s="42" t="s">
        <v>6733</v>
      </c>
      <c r="K990" s="42" t="s">
        <v>6734</v>
      </c>
      <c r="L990" s="159" t="s">
        <v>2129</v>
      </c>
      <c r="M990" s="159" t="s">
        <v>6735</v>
      </c>
      <c r="N990" s="161"/>
      <c r="O990" s="161"/>
      <c r="P990" s="161"/>
    </row>
    <row r="991" customFormat="false" ht="51" hidden="false" customHeight="true" outlineLevel="0" collapsed="false">
      <c r="A991" s="159" t="s">
        <v>6736</v>
      </c>
      <c r="B991" s="160" t="s">
        <v>6737</v>
      </c>
      <c r="C991" s="42" t="s">
        <v>1745</v>
      </c>
      <c r="D991" s="159" t="s">
        <v>2538</v>
      </c>
      <c r="E991" s="159" t="s">
        <v>2905</v>
      </c>
      <c r="F991" s="42" t="s">
        <v>2539</v>
      </c>
      <c r="G991" s="159" t="s">
        <v>1842</v>
      </c>
      <c r="H991" s="159" t="s">
        <v>2171</v>
      </c>
      <c r="I991" s="159" t="s">
        <v>1788</v>
      </c>
      <c r="J991" s="42" t="s">
        <v>6738</v>
      </c>
      <c r="K991" s="42" t="s">
        <v>6739</v>
      </c>
      <c r="L991" s="159" t="s">
        <v>2907</v>
      </c>
      <c r="M991" s="159" t="s">
        <v>6740</v>
      </c>
      <c r="N991" s="161"/>
      <c r="O991" s="161"/>
      <c r="P991" s="161"/>
    </row>
    <row r="992" customFormat="false" ht="51" hidden="false" customHeight="true" outlineLevel="0" collapsed="false">
      <c r="A992" s="159" t="s">
        <v>6741</v>
      </c>
      <c r="B992" s="160" t="s">
        <v>6742</v>
      </c>
      <c r="C992" s="42" t="s">
        <v>1745</v>
      </c>
      <c r="D992" s="159" t="s">
        <v>2538</v>
      </c>
      <c r="E992" s="159" t="s">
        <v>2767</v>
      </c>
      <c r="F992" s="42" t="s">
        <v>2539</v>
      </c>
      <c r="G992" s="159" t="s">
        <v>1796</v>
      </c>
      <c r="H992" s="159" t="s">
        <v>1654</v>
      </c>
      <c r="I992" s="159" t="s">
        <v>1788</v>
      </c>
      <c r="J992" s="42" t="s">
        <v>6743</v>
      </c>
      <c r="K992" s="42" t="s">
        <v>6744</v>
      </c>
      <c r="L992" s="159" t="s">
        <v>2129</v>
      </c>
      <c r="M992" s="159" t="s">
        <v>6745</v>
      </c>
      <c r="N992" s="161"/>
      <c r="O992" s="161"/>
      <c r="P992" s="161"/>
    </row>
    <row r="993" customFormat="false" ht="39" hidden="false" customHeight="true" outlineLevel="0" collapsed="false">
      <c r="A993" s="159" t="s">
        <v>6746</v>
      </c>
      <c r="B993" s="160" t="s">
        <v>6747</v>
      </c>
      <c r="C993" s="42" t="s">
        <v>1745</v>
      </c>
      <c r="D993" s="159" t="s">
        <v>2538</v>
      </c>
      <c r="E993" s="159" t="s">
        <v>2195</v>
      </c>
      <c r="F993" s="42" t="s">
        <v>2539</v>
      </c>
      <c r="G993" s="159" t="s">
        <v>1796</v>
      </c>
      <c r="H993" s="159" t="s">
        <v>2171</v>
      </c>
      <c r="I993" s="159" t="s">
        <v>1808</v>
      </c>
      <c r="J993" s="42" t="s">
        <v>6748</v>
      </c>
      <c r="K993" s="42" t="s">
        <v>6749</v>
      </c>
      <c r="L993" s="159" t="s">
        <v>2198</v>
      </c>
      <c r="M993" s="159" t="s">
        <v>6750</v>
      </c>
      <c r="N993" s="161"/>
      <c r="O993" s="161"/>
      <c r="P993" s="161"/>
    </row>
    <row r="994" customFormat="false" ht="39" hidden="false" customHeight="true" outlineLevel="0" collapsed="false">
      <c r="A994" s="159" t="s">
        <v>6751</v>
      </c>
      <c r="B994" s="160" t="s">
        <v>6752</v>
      </c>
      <c r="C994" s="42" t="s">
        <v>1745</v>
      </c>
      <c r="D994" s="159" t="s">
        <v>2538</v>
      </c>
      <c r="E994" s="159" t="s">
        <v>2126</v>
      </c>
      <c r="F994" s="42" t="s">
        <v>2539</v>
      </c>
      <c r="G994" s="159" t="s">
        <v>1842</v>
      </c>
      <c r="H994" s="159" t="s">
        <v>1654</v>
      </c>
      <c r="I994" s="159" t="s">
        <v>1808</v>
      </c>
      <c r="J994" s="42" t="s">
        <v>6753</v>
      </c>
      <c r="K994" s="42" t="s">
        <v>6754</v>
      </c>
      <c r="L994" s="159" t="s">
        <v>2129</v>
      </c>
      <c r="M994" s="159" t="s">
        <v>6755</v>
      </c>
      <c r="N994" s="161"/>
      <c r="O994" s="161"/>
      <c r="P994" s="161"/>
    </row>
    <row r="995" customFormat="false" ht="51" hidden="false" customHeight="true" outlineLevel="0" collapsed="false">
      <c r="A995" s="159" t="s">
        <v>6756</v>
      </c>
      <c r="B995" s="160" t="s">
        <v>6757</v>
      </c>
      <c r="C995" s="42" t="s">
        <v>1745</v>
      </c>
      <c r="D995" s="159" t="s">
        <v>2538</v>
      </c>
      <c r="E995" s="159" t="s">
        <v>2905</v>
      </c>
      <c r="F995" s="42" t="s">
        <v>2539</v>
      </c>
      <c r="G995" s="159" t="s">
        <v>1842</v>
      </c>
      <c r="H995" s="159" t="s">
        <v>2171</v>
      </c>
      <c r="I995" s="159" t="s">
        <v>1788</v>
      </c>
      <c r="J995" s="42" t="s">
        <v>6758</v>
      </c>
      <c r="K995" s="42" t="s">
        <v>6759</v>
      </c>
      <c r="L995" s="159" t="s">
        <v>2907</v>
      </c>
      <c r="M995" s="159" t="s">
        <v>6760</v>
      </c>
      <c r="N995" s="161"/>
      <c r="O995" s="161"/>
      <c r="P995" s="161"/>
    </row>
    <row r="996" customFormat="false" ht="51" hidden="false" customHeight="true" outlineLevel="0" collapsed="false">
      <c r="A996" s="159" t="s">
        <v>6761</v>
      </c>
      <c r="B996" s="160" t="s">
        <v>6762</v>
      </c>
      <c r="C996" s="42" t="s">
        <v>1745</v>
      </c>
      <c r="D996" s="159" t="s">
        <v>2538</v>
      </c>
      <c r="E996" s="159" t="s">
        <v>2767</v>
      </c>
      <c r="F996" s="42" t="s">
        <v>2539</v>
      </c>
      <c r="G996" s="159" t="s">
        <v>1796</v>
      </c>
      <c r="H996" s="159" t="s">
        <v>1654</v>
      </c>
      <c r="I996" s="159" t="s">
        <v>1788</v>
      </c>
      <c r="J996" s="42" t="s">
        <v>6763</v>
      </c>
      <c r="K996" s="42" t="s">
        <v>6764</v>
      </c>
      <c r="L996" s="159" t="s">
        <v>2129</v>
      </c>
      <c r="M996" s="159" t="s">
        <v>6765</v>
      </c>
      <c r="N996" s="161"/>
      <c r="O996" s="161"/>
      <c r="P996" s="161"/>
    </row>
    <row r="997" customFormat="false" ht="39" hidden="false" customHeight="true" outlineLevel="0" collapsed="false">
      <c r="A997" s="159" t="s">
        <v>6766</v>
      </c>
      <c r="B997" s="160" t="s">
        <v>6767</v>
      </c>
      <c r="C997" s="42" t="s">
        <v>1745</v>
      </c>
      <c r="D997" s="159" t="s">
        <v>2538</v>
      </c>
      <c r="E997" s="159" t="s">
        <v>2195</v>
      </c>
      <c r="F997" s="42" t="s">
        <v>2539</v>
      </c>
      <c r="G997" s="159" t="s">
        <v>1796</v>
      </c>
      <c r="H997" s="159" t="s">
        <v>2171</v>
      </c>
      <c r="I997" s="159" t="s">
        <v>1808</v>
      </c>
      <c r="J997" s="42" t="s">
        <v>6768</v>
      </c>
      <c r="K997" s="42" t="s">
        <v>6769</v>
      </c>
      <c r="L997" s="159" t="s">
        <v>2198</v>
      </c>
      <c r="M997" s="159" t="s">
        <v>6770</v>
      </c>
      <c r="N997" s="161"/>
      <c r="O997" s="161"/>
      <c r="P997" s="161"/>
    </row>
    <row r="998" customFormat="false" ht="39" hidden="false" customHeight="true" outlineLevel="0" collapsed="false">
      <c r="A998" s="159" t="s">
        <v>6771</v>
      </c>
      <c r="B998" s="160" t="s">
        <v>6772</v>
      </c>
      <c r="C998" s="42" t="s">
        <v>1745</v>
      </c>
      <c r="D998" s="159" t="s">
        <v>2538</v>
      </c>
      <c r="E998" s="159" t="s">
        <v>2126</v>
      </c>
      <c r="F998" s="42" t="s">
        <v>2539</v>
      </c>
      <c r="G998" s="159" t="s">
        <v>1842</v>
      </c>
      <c r="H998" s="159" t="s">
        <v>1654</v>
      </c>
      <c r="I998" s="159" t="s">
        <v>1808</v>
      </c>
      <c r="J998" s="42" t="s">
        <v>6773</v>
      </c>
      <c r="K998" s="42" t="s">
        <v>6774</v>
      </c>
      <c r="L998" s="159" t="s">
        <v>2129</v>
      </c>
      <c r="M998" s="159" t="s">
        <v>6775</v>
      </c>
      <c r="N998" s="161"/>
      <c r="O998" s="161"/>
      <c r="P998" s="161"/>
    </row>
    <row r="999" customFormat="false" ht="51" hidden="false" customHeight="true" outlineLevel="0" collapsed="false">
      <c r="A999" s="159" t="s">
        <v>6776</v>
      </c>
      <c r="B999" s="160" t="s">
        <v>6777</v>
      </c>
      <c r="C999" s="42" t="s">
        <v>1745</v>
      </c>
      <c r="D999" s="159" t="s">
        <v>2538</v>
      </c>
      <c r="E999" s="159" t="s">
        <v>2905</v>
      </c>
      <c r="F999" s="42" t="s">
        <v>2539</v>
      </c>
      <c r="G999" s="159" t="s">
        <v>1842</v>
      </c>
      <c r="H999" s="159" t="s">
        <v>2171</v>
      </c>
      <c r="I999" s="159" t="s">
        <v>1788</v>
      </c>
      <c r="J999" s="42" t="s">
        <v>6778</v>
      </c>
      <c r="K999" s="42" t="s">
        <v>6779</v>
      </c>
      <c r="L999" s="159" t="s">
        <v>2907</v>
      </c>
      <c r="M999" s="159" t="s">
        <v>6780</v>
      </c>
      <c r="N999" s="161"/>
      <c r="O999" s="161"/>
      <c r="P999" s="161"/>
    </row>
    <row r="1000" customFormat="false" ht="39" hidden="false" customHeight="true" outlineLevel="0" collapsed="false">
      <c r="A1000" s="159" t="s">
        <v>6781</v>
      </c>
      <c r="B1000" s="160" t="s">
        <v>6782</v>
      </c>
      <c r="C1000" s="42" t="s">
        <v>1745</v>
      </c>
      <c r="D1000" s="159" t="s">
        <v>2538</v>
      </c>
      <c r="E1000" s="159" t="s">
        <v>2767</v>
      </c>
      <c r="F1000" s="42" t="s">
        <v>2539</v>
      </c>
      <c r="G1000" s="159" t="s">
        <v>1796</v>
      </c>
      <c r="H1000" s="159" t="s">
        <v>1654</v>
      </c>
      <c r="I1000" s="159" t="s">
        <v>1788</v>
      </c>
      <c r="J1000" s="42" t="s">
        <v>6783</v>
      </c>
      <c r="K1000" s="42" t="s">
        <v>6784</v>
      </c>
      <c r="L1000" s="159" t="s">
        <v>2129</v>
      </c>
      <c r="M1000" s="159" t="s">
        <v>6785</v>
      </c>
      <c r="N1000" s="161"/>
      <c r="O1000" s="161"/>
      <c r="P1000" s="161"/>
    </row>
    <row r="1001" customFormat="false" ht="27" hidden="false" customHeight="true" outlineLevel="0" collapsed="false">
      <c r="A1001" s="159" t="s">
        <v>6786</v>
      </c>
      <c r="B1001" s="160" t="s">
        <v>6787</v>
      </c>
      <c r="C1001" s="42" t="s">
        <v>1745</v>
      </c>
      <c r="D1001" s="159" t="s">
        <v>2538</v>
      </c>
      <c r="E1001" s="159" t="s">
        <v>2195</v>
      </c>
      <c r="F1001" s="42" t="s">
        <v>2539</v>
      </c>
      <c r="G1001" s="159" t="s">
        <v>1796</v>
      </c>
      <c r="H1001" s="159" t="s">
        <v>2171</v>
      </c>
      <c r="I1001" s="159" t="s">
        <v>1808</v>
      </c>
      <c r="J1001" s="42" t="s">
        <v>6788</v>
      </c>
      <c r="K1001" s="42" t="s">
        <v>6789</v>
      </c>
      <c r="L1001" s="159" t="s">
        <v>2198</v>
      </c>
      <c r="M1001" s="159" t="s">
        <v>6790</v>
      </c>
      <c r="N1001" s="161"/>
      <c r="O1001" s="161"/>
      <c r="P1001" s="161"/>
    </row>
    <row r="1002" customFormat="false" ht="27" hidden="false" customHeight="true" outlineLevel="0" collapsed="false">
      <c r="A1002" s="159" t="s">
        <v>6791</v>
      </c>
      <c r="B1002" s="160" t="s">
        <v>6792</v>
      </c>
      <c r="C1002" s="42" t="s">
        <v>1745</v>
      </c>
      <c r="D1002" s="159" t="s">
        <v>2538</v>
      </c>
      <c r="E1002" s="159" t="s">
        <v>2126</v>
      </c>
      <c r="F1002" s="42" t="s">
        <v>2539</v>
      </c>
      <c r="G1002" s="159" t="s">
        <v>1842</v>
      </c>
      <c r="H1002" s="159" t="s">
        <v>1654</v>
      </c>
      <c r="I1002" s="159" t="s">
        <v>1808</v>
      </c>
      <c r="J1002" s="42" t="s">
        <v>6793</v>
      </c>
      <c r="K1002" s="42" t="s">
        <v>6794</v>
      </c>
      <c r="L1002" s="159" t="s">
        <v>2129</v>
      </c>
      <c r="M1002" s="159" t="s">
        <v>6795</v>
      </c>
      <c r="N1002" s="161"/>
      <c r="O1002" s="161"/>
      <c r="P1002" s="161"/>
    </row>
    <row r="1003" customFormat="false" ht="39" hidden="false" customHeight="true" outlineLevel="0" collapsed="false">
      <c r="A1003" s="159" t="s">
        <v>6796</v>
      </c>
      <c r="B1003" s="160" t="s">
        <v>6797</v>
      </c>
      <c r="C1003" s="42" t="s">
        <v>1745</v>
      </c>
      <c r="D1003" s="159" t="s">
        <v>2538</v>
      </c>
      <c r="E1003" s="159" t="s">
        <v>2905</v>
      </c>
      <c r="F1003" s="42" t="s">
        <v>2539</v>
      </c>
      <c r="G1003" s="159" t="s">
        <v>1842</v>
      </c>
      <c r="H1003" s="159" t="s">
        <v>2171</v>
      </c>
      <c r="I1003" s="159" t="s">
        <v>1788</v>
      </c>
      <c r="J1003" s="42" t="s">
        <v>6798</v>
      </c>
      <c r="K1003" s="42" t="s">
        <v>6799</v>
      </c>
      <c r="L1003" s="159" t="s">
        <v>2907</v>
      </c>
      <c r="M1003" s="159" t="s">
        <v>6800</v>
      </c>
      <c r="N1003" s="161"/>
      <c r="O1003" s="161"/>
      <c r="P1003" s="161"/>
    </row>
    <row r="1004" customFormat="false" ht="39" hidden="false" customHeight="true" outlineLevel="0" collapsed="false">
      <c r="A1004" s="159" t="s">
        <v>6801</v>
      </c>
      <c r="B1004" s="160" t="s">
        <v>6802</v>
      </c>
      <c r="C1004" s="42" t="s">
        <v>1745</v>
      </c>
      <c r="D1004" s="159" t="s">
        <v>2538</v>
      </c>
      <c r="E1004" s="159" t="s">
        <v>2767</v>
      </c>
      <c r="F1004" s="42" t="s">
        <v>2539</v>
      </c>
      <c r="G1004" s="159" t="s">
        <v>1796</v>
      </c>
      <c r="H1004" s="159" t="s">
        <v>1654</v>
      </c>
      <c r="I1004" s="159" t="s">
        <v>1788</v>
      </c>
      <c r="J1004" s="42" t="s">
        <v>6803</v>
      </c>
      <c r="K1004" s="42" t="s">
        <v>6804</v>
      </c>
      <c r="L1004" s="159" t="s">
        <v>2129</v>
      </c>
      <c r="M1004" s="159" t="s">
        <v>6805</v>
      </c>
      <c r="N1004" s="161"/>
      <c r="O1004" s="161"/>
      <c r="P1004" s="161"/>
    </row>
    <row r="1005" customFormat="false" ht="27" hidden="false" customHeight="true" outlineLevel="0" collapsed="false">
      <c r="A1005" s="159" t="s">
        <v>6806</v>
      </c>
      <c r="B1005" s="160" t="s">
        <v>6807</v>
      </c>
      <c r="C1005" s="42" t="s">
        <v>1745</v>
      </c>
      <c r="D1005" s="159" t="s">
        <v>2538</v>
      </c>
      <c r="E1005" s="159" t="s">
        <v>2126</v>
      </c>
      <c r="F1005" s="42" t="s">
        <v>2539</v>
      </c>
      <c r="G1005" s="159" t="s">
        <v>1842</v>
      </c>
      <c r="H1005" s="159" t="s">
        <v>1654</v>
      </c>
      <c r="I1005" s="159" t="s">
        <v>1808</v>
      </c>
      <c r="J1005" s="42" t="s">
        <v>6808</v>
      </c>
      <c r="K1005" s="42" t="s">
        <v>6809</v>
      </c>
      <c r="L1005" s="159" t="s">
        <v>2129</v>
      </c>
      <c r="M1005" s="159" t="s">
        <v>6810</v>
      </c>
      <c r="N1005" s="161"/>
      <c r="O1005" s="161"/>
      <c r="P1005" s="161"/>
    </row>
    <row r="1006" customFormat="false" ht="27" hidden="false" customHeight="true" outlineLevel="0" collapsed="false">
      <c r="A1006" s="159" t="s">
        <v>6811</v>
      </c>
      <c r="B1006" s="160" t="s">
        <v>6812</v>
      </c>
      <c r="C1006" s="42" t="s">
        <v>1745</v>
      </c>
      <c r="D1006" s="159" t="s">
        <v>2538</v>
      </c>
      <c r="E1006" s="159" t="s">
        <v>2126</v>
      </c>
      <c r="F1006" s="42" t="s">
        <v>2539</v>
      </c>
      <c r="G1006" s="159" t="s">
        <v>1842</v>
      </c>
      <c r="H1006" s="159" t="s">
        <v>1654</v>
      </c>
      <c r="I1006" s="159" t="s">
        <v>1808</v>
      </c>
      <c r="J1006" s="42" t="s">
        <v>6813</v>
      </c>
      <c r="K1006" s="42" t="s">
        <v>6814</v>
      </c>
      <c r="L1006" s="159" t="s">
        <v>2129</v>
      </c>
      <c r="M1006" s="159" t="s">
        <v>6815</v>
      </c>
      <c r="N1006" s="161"/>
      <c r="O1006" s="161"/>
      <c r="P1006" s="161"/>
    </row>
    <row r="1007" customFormat="false" ht="39" hidden="false" customHeight="true" outlineLevel="0" collapsed="false">
      <c r="A1007" s="159" t="s">
        <v>6816</v>
      </c>
      <c r="B1007" s="160" t="s">
        <v>6817</v>
      </c>
      <c r="C1007" s="42" t="s">
        <v>1745</v>
      </c>
      <c r="D1007" s="159" t="s">
        <v>2538</v>
      </c>
      <c r="E1007" s="159" t="s">
        <v>2126</v>
      </c>
      <c r="F1007" s="42" t="s">
        <v>2539</v>
      </c>
      <c r="G1007" s="159" t="s">
        <v>1842</v>
      </c>
      <c r="H1007" s="159" t="s">
        <v>1654</v>
      </c>
      <c r="I1007" s="159" t="s">
        <v>1808</v>
      </c>
      <c r="J1007" s="42" t="s">
        <v>6818</v>
      </c>
      <c r="K1007" s="42" t="s">
        <v>6819</v>
      </c>
      <c r="L1007" s="159" t="s">
        <v>2129</v>
      </c>
      <c r="M1007" s="159" t="s">
        <v>6820</v>
      </c>
      <c r="N1007" s="161"/>
      <c r="O1007" s="161"/>
      <c r="P1007" s="161"/>
    </row>
    <row r="1008" customFormat="false" ht="39" hidden="false" customHeight="true" outlineLevel="0" collapsed="false">
      <c r="A1008" s="159" t="s">
        <v>6821</v>
      </c>
      <c r="B1008" s="160" t="s">
        <v>6822</v>
      </c>
      <c r="C1008" s="42" t="s">
        <v>1745</v>
      </c>
      <c r="D1008" s="159" t="s">
        <v>2538</v>
      </c>
      <c r="E1008" s="159" t="s">
        <v>2905</v>
      </c>
      <c r="F1008" s="42" t="s">
        <v>2539</v>
      </c>
      <c r="G1008" s="159" t="s">
        <v>1842</v>
      </c>
      <c r="H1008" s="159" t="s">
        <v>2171</v>
      </c>
      <c r="I1008" s="159" t="s">
        <v>1788</v>
      </c>
      <c r="J1008" s="42" t="s">
        <v>6823</v>
      </c>
      <c r="K1008" s="42" t="s">
        <v>6824</v>
      </c>
      <c r="L1008" s="159" t="s">
        <v>2907</v>
      </c>
      <c r="M1008" s="159" t="s">
        <v>6825</v>
      </c>
      <c r="N1008" s="161"/>
      <c r="O1008" s="161"/>
      <c r="P1008" s="161"/>
    </row>
    <row r="1009" customFormat="false" ht="39" hidden="false" customHeight="true" outlineLevel="0" collapsed="false">
      <c r="A1009" s="159" t="s">
        <v>6826</v>
      </c>
      <c r="B1009" s="160" t="s">
        <v>6827</v>
      </c>
      <c r="C1009" s="42" t="s">
        <v>1745</v>
      </c>
      <c r="D1009" s="159" t="s">
        <v>2538</v>
      </c>
      <c r="E1009" s="159" t="s">
        <v>2767</v>
      </c>
      <c r="F1009" s="42" t="s">
        <v>2539</v>
      </c>
      <c r="G1009" s="159" t="s">
        <v>1796</v>
      </c>
      <c r="H1009" s="159" t="s">
        <v>1654</v>
      </c>
      <c r="I1009" s="159" t="s">
        <v>1788</v>
      </c>
      <c r="J1009" s="42" t="s">
        <v>6828</v>
      </c>
      <c r="K1009" s="42" t="s">
        <v>6829</v>
      </c>
      <c r="L1009" s="159" t="s">
        <v>2129</v>
      </c>
      <c r="M1009" s="159" t="s">
        <v>6830</v>
      </c>
      <c r="N1009" s="161"/>
      <c r="O1009" s="161"/>
      <c r="P1009" s="161"/>
    </row>
    <row r="1010" customFormat="false" ht="27" hidden="false" customHeight="true" outlineLevel="0" collapsed="false">
      <c r="A1010" s="159" t="s">
        <v>6831</v>
      </c>
      <c r="B1010" s="160" t="s">
        <v>6832</v>
      </c>
      <c r="C1010" s="42" t="s">
        <v>1745</v>
      </c>
      <c r="D1010" s="159" t="s">
        <v>2538</v>
      </c>
      <c r="E1010" s="159" t="s">
        <v>2126</v>
      </c>
      <c r="F1010" s="42" t="s">
        <v>2539</v>
      </c>
      <c r="G1010" s="159" t="s">
        <v>1842</v>
      </c>
      <c r="H1010" s="159" t="s">
        <v>1654</v>
      </c>
      <c r="I1010" s="159" t="s">
        <v>1808</v>
      </c>
      <c r="J1010" s="42" t="s">
        <v>6833</v>
      </c>
      <c r="K1010" s="42" t="s">
        <v>6834</v>
      </c>
      <c r="L1010" s="159" t="s">
        <v>2129</v>
      </c>
      <c r="M1010" s="159" t="s">
        <v>6835</v>
      </c>
      <c r="N1010" s="161"/>
      <c r="O1010" s="161"/>
      <c r="P1010" s="161"/>
    </row>
    <row r="1011" customFormat="false" ht="27" hidden="false" customHeight="true" outlineLevel="0" collapsed="false">
      <c r="A1011" s="159" t="s">
        <v>6836</v>
      </c>
      <c r="B1011" s="160" t="s">
        <v>6837</v>
      </c>
      <c r="C1011" s="42" t="s">
        <v>1745</v>
      </c>
      <c r="D1011" s="159" t="s">
        <v>2538</v>
      </c>
      <c r="E1011" s="159" t="s">
        <v>2126</v>
      </c>
      <c r="F1011" s="42" t="s">
        <v>2539</v>
      </c>
      <c r="G1011" s="159" t="s">
        <v>1842</v>
      </c>
      <c r="H1011" s="159" t="s">
        <v>1654</v>
      </c>
      <c r="I1011" s="159" t="s">
        <v>1808</v>
      </c>
      <c r="J1011" s="42" t="s">
        <v>6838</v>
      </c>
      <c r="K1011" s="42" t="s">
        <v>6839</v>
      </c>
      <c r="L1011" s="159" t="s">
        <v>2129</v>
      </c>
      <c r="M1011" s="159" t="s">
        <v>6840</v>
      </c>
      <c r="N1011" s="161"/>
      <c r="O1011" s="161"/>
      <c r="P1011" s="161"/>
    </row>
    <row r="1012" customFormat="false" ht="39" hidden="false" customHeight="true" outlineLevel="0" collapsed="false">
      <c r="A1012" s="159" t="s">
        <v>6841</v>
      </c>
      <c r="B1012" s="160" t="s">
        <v>6842</v>
      </c>
      <c r="C1012" s="42" t="s">
        <v>1745</v>
      </c>
      <c r="D1012" s="159" t="s">
        <v>2538</v>
      </c>
      <c r="E1012" s="159" t="s">
        <v>2126</v>
      </c>
      <c r="F1012" s="42" t="s">
        <v>2539</v>
      </c>
      <c r="G1012" s="159" t="s">
        <v>1842</v>
      </c>
      <c r="H1012" s="159" t="s">
        <v>1654</v>
      </c>
      <c r="I1012" s="159" t="s">
        <v>1808</v>
      </c>
      <c r="J1012" s="42" t="s">
        <v>6843</v>
      </c>
      <c r="K1012" s="42" t="s">
        <v>6844</v>
      </c>
      <c r="L1012" s="159" t="s">
        <v>2129</v>
      </c>
      <c r="M1012" s="159" t="s">
        <v>6845</v>
      </c>
      <c r="N1012" s="161"/>
      <c r="O1012" s="161"/>
      <c r="P1012" s="161"/>
    </row>
    <row r="1013" customFormat="false" ht="39" hidden="false" customHeight="true" outlineLevel="0" collapsed="false">
      <c r="A1013" s="159" t="s">
        <v>6846</v>
      </c>
      <c r="B1013" s="160" t="s">
        <v>6847</v>
      </c>
      <c r="C1013" s="42" t="s">
        <v>1745</v>
      </c>
      <c r="D1013" s="159" t="s">
        <v>2538</v>
      </c>
      <c r="E1013" s="159" t="s">
        <v>2905</v>
      </c>
      <c r="F1013" s="42" t="s">
        <v>2539</v>
      </c>
      <c r="G1013" s="159" t="s">
        <v>1842</v>
      </c>
      <c r="H1013" s="159" t="s">
        <v>2171</v>
      </c>
      <c r="I1013" s="159" t="s">
        <v>1788</v>
      </c>
      <c r="J1013" s="42" t="s">
        <v>6848</v>
      </c>
      <c r="K1013" s="42" t="s">
        <v>6849</v>
      </c>
      <c r="L1013" s="159" t="s">
        <v>2907</v>
      </c>
      <c r="M1013" s="159" t="s">
        <v>6850</v>
      </c>
      <c r="N1013" s="161"/>
      <c r="O1013" s="161"/>
      <c r="P1013" s="161"/>
    </row>
    <row r="1014" customFormat="false" ht="39" hidden="false" customHeight="true" outlineLevel="0" collapsed="false">
      <c r="A1014" s="159" t="s">
        <v>6851</v>
      </c>
      <c r="B1014" s="160" t="s">
        <v>6852</v>
      </c>
      <c r="C1014" s="42" t="s">
        <v>1745</v>
      </c>
      <c r="D1014" s="159" t="s">
        <v>2538</v>
      </c>
      <c r="E1014" s="159" t="s">
        <v>2767</v>
      </c>
      <c r="F1014" s="42" t="s">
        <v>2539</v>
      </c>
      <c r="G1014" s="159" t="s">
        <v>1796</v>
      </c>
      <c r="H1014" s="159" t="s">
        <v>1654</v>
      </c>
      <c r="I1014" s="159" t="s">
        <v>1788</v>
      </c>
      <c r="J1014" s="42" t="s">
        <v>6853</v>
      </c>
      <c r="K1014" s="42" t="s">
        <v>6854</v>
      </c>
      <c r="L1014" s="159" t="s">
        <v>2129</v>
      </c>
      <c r="M1014" s="159" t="s">
        <v>6855</v>
      </c>
      <c r="N1014" s="161"/>
      <c r="O1014" s="161"/>
      <c r="P1014" s="161"/>
    </row>
    <row r="1015" customFormat="false" ht="27" hidden="false" customHeight="true" outlineLevel="0" collapsed="false">
      <c r="A1015" s="159" t="s">
        <v>6856</v>
      </c>
      <c r="B1015" s="160" t="s">
        <v>6857</v>
      </c>
      <c r="C1015" s="42" t="s">
        <v>1745</v>
      </c>
      <c r="D1015" s="159" t="s">
        <v>2538</v>
      </c>
      <c r="E1015" s="159" t="s">
        <v>2126</v>
      </c>
      <c r="F1015" s="42" t="s">
        <v>2539</v>
      </c>
      <c r="G1015" s="159" t="s">
        <v>1842</v>
      </c>
      <c r="H1015" s="159" t="s">
        <v>1654</v>
      </c>
      <c r="I1015" s="159" t="s">
        <v>1808</v>
      </c>
      <c r="J1015" s="42" t="s">
        <v>6858</v>
      </c>
      <c r="K1015" s="42" t="s">
        <v>6859</v>
      </c>
      <c r="L1015" s="159" t="s">
        <v>2129</v>
      </c>
      <c r="M1015" s="159" t="s">
        <v>6860</v>
      </c>
      <c r="N1015" s="161"/>
      <c r="O1015" s="161"/>
      <c r="P1015" s="161"/>
    </row>
    <row r="1016" customFormat="false" ht="27" hidden="false" customHeight="true" outlineLevel="0" collapsed="false">
      <c r="A1016" s="159" t="s">
        <v>6861</v>
      </c>
      <c r="B1016" s="160" t="s">
        <v>6862</v>
      </c>
      <c r="C1016" s="42" t="s">
        <v>1745</v>
      </c>
      <c r="D1016" s="159" t="s">
        <v>2538</v>
      </c>
      <c r="E1016" s="159" t="s">
        <v>2126</v>
      </c>
      <c r="F1016" s="42" t="s">
        <v>2539</v>
      </c>
      <c r="G1016" s="159" t="s">
        <v>1842</v>
      </c>
      <c r="H1016" s="159" t="s">
        <v>1654</v>
      </c>
      <c r="I1016" s="159" t="s">
        <v>1808</v>
      </c>
      <c r="J1016" s="42" t="s">
        <v>6863</v>
      </c>
      <c r="K1016" s="42" t="s">
        <v>6864</v>
      </c>
      <c r="L1016" s="159" t="s">
        <v>2129</v>
      </c>
      <c r="M1016" s="159" t="s">
        <v>6865</v>
      </c>
      <c r="N1016" s="161"/>
      <c r="O1016" s="161"/>
      <c r="P1016" s="161"/>
    </row>
    <row r="1017" customFormat="false" ht="27" hidden="false" customHeight="true" outlineLevel="0" collapsed="false">
      <c r="A1017" s="159" t="s">
        <v>6866</v>
      </c>
      <c r="B1017" s="160" t="s">
        <v>6867</v>
      </c>
      <c r="C1017" s="42" t="s">
        <v>1745</v>
      </c>
      <c r="D1017" s="159" t="s">
        <v>2538</v>
      </c>
      <c r="E1017" s="159" t="s">
        <v>2126</v>
      </c>
      <c r="F1017" s="42" t="s">
        <v>2539</v>
      </c>
      <c r="G1017" s="159" t="s">
        <v>1842</v>
      </c>
      <c r="H1017" s="159" t="s">
        <v>1654</v>
      </c>
      <c r="I1017" s="159" t="s">
        <v>1808</v>
      </c>
      <c r="J1017" s="42" t="s">
        <v>6868</v>
      </c>
      <c r="K1017" s="42" t="s">
        <v>6869</v>
      </c>
      <c r="L1017" s="159" t="s">
        <v>2129</v>
      </c>
      <c r="M1017" s="159" t="s">
        <v>6870</v>
      </c>
      <c r="N1017" s="161"/>
      <c r="O1017" s="161"/>
      <c r="P1017" s="161"/>
    </row>
    <row r="1018" customFormat="false" ht="51" hidden="false" customHeight="true" outlineLevel="0" collapsed="false">
      <c r="A1018" s="159" t="s">
        <v>6871</v>
      </c>
      <c r="B1018" s="160" t="s">
        <v>6872</v>
      </c>
      <c r="C1018" s="42" t="s">
        <v>1745</v>
      </c>
      <c r="D1018" s="159" t="s">
        <v>2538</v>
      </c>
      <c r="E1018" s="159" t="s">
        <v>2905</v>
      </c>
      <c r="F1018" s="42" t="s">
        <v>2539</v>
      </c>
      <c r="G1018" s="159" t="s">
        <v>1842</v>
      </c>
      <c r="H1018" s="159" t="s">
        <v>2171</v>
      </c>
      <c r="I1018" s="159" t="s">
        <v>1788</v>
      </c>
      <c r="J1018" s="42" t="s">
        <v>6873</v>
      </c>
      <c r="K1018" s="42" t="s">
        <v>6874</v>
      </c>
      <c r="L1018" s="159" t="s">
        <v>2907</v>
      </c>
      <c r="M1018" s="159" t="s">
        <v>6875</v>
      </c>
      <c r="N1018" s="161"/>
      <c r="O1018" s="161"/>
      <c r="P1018" s="161"/>
    </row>
    <row r="1019" customFormat="false" ht="27" hidden="false" customHeight="true" outlineLevel="0" collapsed="false">
      <c r="A1019" s="159" t="s">
        <v>6876</v>
      </c>
      <c r="B1019" s="160" t="s">
        <v>6877</v>
      </c>
      <c r="C1019" s="42" t="s">
        <v>1745</v>
      </c>
      <c r="D1019" s="159" t="s">
        <v>2538</v>
      </c>
      <c r="E1019" s="159" t="s">
        <v>2126</v>
      </c>
      <c r="F1019" s="42" t="s">
        <v>2539</v>
      </c>
      <c r="G1019" s="159" t="s">
        <v>1842</v>
      </c>
      <c r="H1019" s="159" t="s">
        <v>1654</v>
      </c>
      <c r="I1019" s="159" t="s">
        <v>1808</v>
      </c>
      <c r="J1019" s="42" t="s">
        <v>6878</v>
      </c>
      <c r="K1019" s="42" t="s">
        <v>6879</v>
      </c>
      <c r="L1019" s="159" t="s">
        <v>2129</v>
      </c>
      <c r="M1019" s="159" t="s">
        <v>6880</v>
      </c>
      <c r="N1019" s="161"/>
      <c r="O1019" s="161"/>
      <c r="P1019" s="161"/>
    </row>
    <row r="1020" customFormat="false" ht="39" hidden="false" customHeight="true" outlineLevel="0" collapsed="false">
      <c r="A1020" s="159" t="s">
        <v>6881</v>
      </c>
      <c r="B1020" s="160" t="s">
        <v>6882</v>
      </c>
      <c r="C1020" s="42" t="s">
        <v>1745</v>
      </c>
      <c r="D1020" s="159" t="s">
        <v>2538</v>
      </c>
      <c r="E1020" s="159" t="s">
        <v>2126</v>
      </c>
      <c r="F1020" s="42" t="s">
        <v>2539</v>
      </c>
      <c r="G1020" s="159" t="s">
        <v>1842</v>
      </c>
      <c r="H1020" s="159" t="s">
        <v>1654</v>
      </c>
      <c r="I1020" s="159" t="s">
        <v>1808</v>
      </c>
      <c r="J1020" s="42" t="s">
        <v>6883</v>
      </c>
      <c r="K1020" s="42" t="s">
        <v>6884</v>
      </c>
      <c r="L1020" s="159" t="s">
        <v>2129</v>
      </c>
      <c r="M1020" s="159" t="s">
        <v>6885</v>
      </c>
      <c r="N1020" s="161"/>
      <c r="O1020" s="161"/>
      <c r="P1020" s="161"/>
    </row>
    <row r="1021" customFormat="false" ht="39" hidden="false" customHeight="true" outlineLevel="0" collapsed="false">
      <c r="A1021" s="159" t="s">
        <v>6886</v>
      </c>
      <c r="B1021" s="160" t="s">
        <v>6887</v>
      </c>
      <c r="C1021" s="42" t="s">
        <v>1745</v>
      </c>
      <c r="D1021" s="159" t="s">
        <v>2538</v>
      </c>
      <c r="E1021" s="159" t="s">
        <v>2905</v>
      </c>
      <c r="F1021" s="42" t="s">
        <v>2539</v>
      </c>
      <c r="G1021" s="159" t="s">
        <v>1842</v>
      </c>
      <c r="H1021" s="159" t="s">
        <v>2171</v>
      </c>
      <c r="I1021" s="159" t="s">
        <v>1788</v>
      </c>
      <c r="J1021" s="42" t="s">
        <v>6888</v>
      </c>
      <c r="K1021" s="42" t="s">
        <v>6889</v>
      </c>
      <c r="L1021" s="159" t="s">
        <v>2907</v>
      </c>
      <c r="M1021" s="159" t="s">
        <v>6890</v>
      </c>
      <c r="N1021" s="161"/>
      <c r="O1021" s="161"/>
      <c r="P1021" s="161"/>
    </row>
    <row r="1022" customFormat="false" ht="39" hidden="false" customHeight="true" outlineLevel="0" collapsed="false">
      <c r="A1022" s="159" t="s">
        <v>6891</v>
      </c>
      <c r="B1022" s="160" t="s">
        <v>6892</v>
      </c>
      <c r="C1022" s="42" t="s">
        <v>1745</v>
      </c>
      <c r="D1022" s="159" t="s">
        <v>2538</v>
      </c>
      <c r="E1022" s="159" t="s">
        <v>2767</v>
      </c>
      <c r="F1022" s="42" t="s">
        <v>2539</v>
      </c>
      <c r="G1022" s="159" t="s">
        <v>1796</v>
      </c>
      <c r="H1022" s="159" t="s">
        <v>1654</v>
      </c>
      <c r="I1022" s="159" t="s">
        <v>1788</v>
      </c>
      <c r="J1022" s="42" t="s">
        <v>6893</v>
      </c>
      <c r="K1022" s="42" t="s">
        <v>6894</v>
      </c>
      <c r="L1022" s="159" t="s">
        <v>2129</v>
      </c>
      <c r="M1022" s="159" t="s">
        <v>6895</v>
      </c>
      <c r="N1022" s="161"/>
      <c r="O1022" s="161"/>
      <c r="P1022" s="161"/>
    </row>
    <row r="1023" customFormat="false" ht="27" hidden="false" customHeight="true" outlineLevel="0" collapsed="false">
      <c r="A1023" s="159" t="s">
        <v>6896</v>
      </c>
      <c r="B1023" s="160" t="s">
        <v>6897</v>
      </c>
      <c r="C1023" s="42" t="s">
        <v>1745</v>
      </c>
      <c r="D1023" s="159" t="s">
        <v>2538</v>
      </c>
      <c r="E1023" s="159" t="s">
        <v>2195</v>
      </c>
      <c r="F1023" s="42" t="s">
        <v>2539</v>
      </c>
      <c r="G1023" s="159" t="s">
        <v>1796</v>
      </c>
      <c r="H1023" s="159" t="s">
        <v>2171</v>
      </c>
      <c r="I1023" s="159" t="s">
        <v>1808</v>
      </c>
      <c r="J1023" s="42" t="s">
        <v>6898</v>
      </c>
      <c r="K1023" s="42" t="s">
        <v>6899</v>
      </c>
      <c r="L1023" s="159" t="s">
        <v>2198</v>
      </c>
      <c r="M1023" s="159" t="s">
        <v>6900</v>
      </c>
      <c r="N1023" s="161"/>
      <c r="O1023" s="161"/>
      <c r="P1023" s="161"/>
    </row>
    <row r="1024" customFormat="false" ht="27" hidden="false" customHeight="true" outlineLevel="0" collapsed="false">
      <c r="A1024" s="159" t="s">
        <v>6901</v>
      </c>
      <c r="B1024" s="160" t="s">
        <v>6902</v>
      </c>
      <c r="C1024" s="42" t="s">
        <v>1745</v>
      </c>
      <c r="D1024" s="159" t="s">
        <v>2538</v>
      </c>
      <c r="E1024" s="159" t="s">
        <v>2126</v>
      </c>
      <c r="F1024" s="42" t="s">
        <v>2539</v>
      </c>
      <c r="G1024" s="159" t="s">
        <v>1842</v>
      </c>
      <c r="H1024" s="159" t="s">
        <v>1654</v>
      </c>
      <c r="I1024" s="159" t="s">
        <v>1808</v>
      </c>
      <c r="J1024" s="42" t="s">
        <v>6903</v>
      </c>
      <c r="K1024" s="42" t="s">
        <v>6904</v>
      </c>
      <c r="L1024" s="159" t="s">
        <v>2129</v>
      </c>
      <c r="M1024" s="159" t="s">
        <v>6905</v>
      </c>
      <c r="N1024" s="161"/>
      <c r="O1024" s="161"/>
      <c r="P1024" s="161"/>
    </row>
    <row r="1025" customFormat="false" ht="51" hidden="false" customHeight="true" outlineLevel="0" collapsed="false">
      <c r="A1025" s="159" t="s">
        <v>6906</v>
      </c>
      <c r="B1025" s="160" t="s">
        <v>6907</v>
      </c>
      <c r="C1025" s="42" t="s">
        <v>1745</v>
      </c>
      <c r="D1025" s="159" t="s">
        <v>2538</v>
      </c>
      <c r="E1025" s="159" t="s">
        <v>2905</v>
      </c>
      <c r="F1025" s="42" t="s">
        <v>2539</v>
      </c>
      <c r="G1025" s="159" t="s">
        <v>1842</v>
      </c>
      <c r="H1025" s="159" t="s">
        <v>2171</v>
      </c>
      <c r="I1025" s="159" t="s">
        <v>1788</v>
      </c>
      <c r="J1025" s="42" t="s">
        <v>6908</v>
      </c>
      <c r="K1025" s="42" t="s">
        <v>6909</v>
      </c>
      <c r="L1025" s="159" t="s">
        <v>2907</v>
      </c>
      <c r="M1025" s="159" t="s">
        <v>6910</v>
      </c>
      <c r="N1025" s="161"/>
      <c r="O1025" s="161"/>
      <c r="P1025" s="161"/>
    </row>
    <row r="1026" customFormat="false" ht="27" hidden="false" customHeight="true" outlineLevel="0" collapsed="false">
      <c r="A1026" s="159" t="s">
        <v>6911</v>
      </c>
      <c r="B1026" s="160" t="s">
        <v>6912</v>
      </c>
      <c r="C1026" s="42" t="s">
        <v>1745</v>
      </c>
      <c r="D1026" s="159" t="s">
        <v>2538</v>
      </c>
      <c r="E1026" s="159" t="s">
        <v>2126</v>
      </c>
      <c r="F1026" s="42" t="s">
        <v>2539</v>
      </c>
      <c r="G1026" s="159" t="s">
        <v>1842</v>
      </c>
      <c r="H1026" s="159" t="s">
        <v>1654</v>
      </c>
      <c r="I1026" s="159" t="s">
        <v>1808</v>
      </c>
      <c r="J1026" s="42" t="s">
        <v>6913</v>
      </c>
      <c r="K1026" s="42" t="s">
        <v>6914</v>
      </c>
      <c r="L1026" s="159" t="s">
        <v>2129</v>
      </c>
      <c r="M1026" s="159" t="s">
        <v>6915</v>
      </c>
      <c r="N1026" s="161"/>
      <c r="O1026" s="161"/>
      <c r="P1026" s="161"/>
    </row>
    <row r="1027" customFormat="false" ht="39" hidden="false" customHeight="true" outlineLevel="0" collapsed="false">
      <c r="A1027" s="159" t="s">
        <v>6916</v>
      </c>
      <c r="B1027" s="160" t="s">
        <v>6917</v>
      </c>
      <c r="C1027" s="42" t="s">
        <v>1745</v>
      </c>
      <c r="D1027" s="159" t="s">
        <v>2538</v>
      </c>
      <c r="E1027" s="159" t="s">
        <v>2126</v>
      </c>
      <c r="F1027" s="42" t="s">
        <v>2539</v>
      </c>
      <c r="G1027" s="159" t="s">
        <v>1842</v>
      </c>
      <c r="H1027" s="159" t="s">
        <v>1654</v>
      </c>
      <c r="I1027" s="159" t="s">
        <v>1808</v>
      </c>
      <c r="J1027" s="42" t="s">
        <v>6918</v>
      </c>
      <c r="K1027" s="42" t="s">
        <v>6919</v>
      </c>
      <c r="L1027" s="159" t="s">
        <v>2129</v>
      </c>
      <c r="M1027" s="159" t="s">
        <v>6920</v>
      </c>
      <c r="N1027" s="161"/>
      <c r="O1027" s="161"/>
      <c r="P1027" s="161"/>
    </row>
    <row r="1028" customFormat="false" ht="51" hidden="false" customHeight="true" outlineLevel="0" collapsed="false">
      <c r="A1028" s="159" t="s">
        <v>6921</v>
      </c>
      <c r="B1028" s="160" t="s">
        <v>6922</v>
      </c>
      <c r="C1028" s="42" t="s">
        <v>1745</v>
      </c>
      <c r="D1028" s="159" t="s">
        <v>2538</v>
      </c>
      <c r="E1028" s="159" t="s">
        <v>2905</v>
      </c>
      <c r="F1028" s="42" t="s">
        <v>2539</v>
      </c>
      <c r="G1028" s="159" t="s">
        <v>1842</v>
      </c>
      <c r="H1028" s="159" t="s">
        <v>2171</v>
      </c>
      <c r="I1028" s="159" t="s">
        <v>1788</v>
      </c>
      <c r="J1028" s="42" t="s">
        <v>6923</v>
      </c>
      <c r="K1028" s="42" t="s">
        <v>6924</v>
      </c>
      <c r="L1028" s="159" t="s">
        <v>2907</v>
      </c>
      <c r="M1028" s="159" t="s">
        <v>6925</v>
      </c>
      <c r="N1028" s="161"/>
      <c r="O1028" s="161"/>
      <c r="P1028" s="161"/>
    </row>
    <row r="1029" customFormat="false" ht="27" hidden="false" customHeight="true" outlineLevel="0" collapsed="false">
      <c r="A1029" s="159" t="s">
        <v>6926</v>
      </c>
      <c r="B1029" s="160" t="s">
        <v>6927</v>
      </c>
      <c r="C1029" s="42" t="s">
        <v>1745</v>
      </c>
      <c r="D1029" s="159" t="s">
        <v>2538</v>
      </c>
      <c r="E1029" s="159" t="s">
        <v>2126</v>
      </c>
      <c r="F1029" s="42" t="s">
        <v>2539</v>
      </c>
      <c r="G1029" s="159" t="s">
        <v>1842</v>
      </c>
      <c r="H1029" s="159" t="s">
        <v>1654</v>
      </c>
      <c r="I1029" s="159" t="s">
        <v>1808</v>
      </c>
      <c r="J1029" s="42" t="s">
        <v>6928</v>
      </c>
      <c r="K1029" s="42" t="s">
        <v>6929</v>
      </c>
      <c r="L1029" s="159" t="s">
        <v>2129</v>
      </c>
      <c r="M1029" s="159" t="s">
        <v>6930</v>
      </c>
      <c r="N1029" s="161"/>
      <c r="O1029" s="161"/>
      <c r="P1029" s="161"/>
    </row>
    <row r="1030" customFormat="false" ht="39" hidden="false" customHeight="true" outlineLevel="0" collapsed="false">
      <c r="A1030" s="159" t="s">
        <v>6931</v>
      </c>
      <c r="B1030" s="160" t="s">
        <v>6932</v>
      </c>
      <c r="C1030" s="42" t="s">
        <v>1745</v>
      </c>
      <c r="D1030" s="159" t="s">
        <v>2538</v>
      </c>
      <c r="E1030" s="159" t="s">
        <v>2126</v>
      </c>
      <c r="F1030" s="42" t="s">
        <v>2539</v>
      </c>
      <c r="G1030" s="159" t="s">
        <v>1842</v>
      </c>
      <c r="H1030" s="159" t="s">
        <v>1654</v>
      </c>
      <c r="I1030" s="159" t="s">
        <v>1808</v>
      </c>
      <c r="J1030" s="42" t="s">
        <v>6933</v>
      </c>
      <c r="K1030" s="42" t="s">
        <v>6934</v>
      </c>
      <c r="L1030" s="159" t="s">
        <v>2129</v>
      </c>
      <c r="M1030" s="159" t="s">
        <v>6935</v>
      </c>
      <c r="N1030" s="161"/>
      <c r="O1030" s="161"/>
      <c r="P1030" s="161"/>
    </row>
    <row r="1031" customFormat="false" ht="39" hidden="false" customHeight="true" outlineLevel="0" collapsed="false">
      <c r="A1031" s="159" t="s">
        <v>6936</v>
      </c>
      <c r="B1031" s="160" t="s">
        <v>6937</v>
      </c>
      <c r="C1031" s="42" t="s">
        <v>1745</v>
      </c>
      <c r="D1031" s="159" t="s">
        <v>2538</v>
      </c>
      <c r="E1031" s="159" t="s">
        <v>2905</v>
      </c>
      <c r="F1031" s="42" t="s">
        <v>2539</v>
      </c>
      <c r="G1031" s="159" t="s">
        <v>1842</v>
      </c>
      <c r="H1031" s="159" t="s">
        <v>2171</v>
      </c>
      <c r="I1031" s="159" t="s">
        <v>1788</v>
      </c>
      <c r="J1031" s="42" t="s">
        <v>6938</v>
      </c>
      <c r="K1031" s="42" t="s">
        <v>6939</v>
      </c>
      <c r="L1031" s="159" t="s">
        <v>2907</v>
      </c>
      <c r="M1031" s="159" t="s">
        <v>6940</v>
      </c>
      <c r="N1031" s="161"/>
      <c r="O1031" s="161"/>
      <c r="P1031" s="161"/>
    </row>
    <row r="1032" customFormat="false" ht="27" hidden="false" customHeight="true" outlineLevel="0" collapsed="false">
      <c r="A1032" s="159" t="s">
        <v>6941</v>
      </c>
      <c r="B1032" s="160" t="s">
        <v>6942</v>
      </c>
      <c r="C1032" s="42" t="s">
        <v>1745</v>
      </c>
      <c r="D1032" s="159" t="s">
        <v>2538</v>
      </c>
      <c r="E1032" s="159" t="s">
        <v>2126</v>
      </c>
      <c r="F1032" s="42" t="s">
        <v>2539</v>
      </c>
      <c r="G1032" s="159" t="s">
        <v>1842</v>
      </c>
      <c r="H1032" s="159" t="s">
        <v>1654</v>
      </c>
      <c r="I1032" s="159" t="s">
        <v>1808</v>
      </c>
      <c r="J1032" s="42" t="s">
        <v>6943</v>
      </c>
      <c r="K1032" s="42" t="s">
        <v>6944</v>
      </c>
      <c r="L1032" s="159" t="s">
        <v>2129</v>
      </c>
      <c r="M1032" s="159" t="s">
        <v>6945</v>
      </c>
      <c r="N1032" s="161"/>
      <c r="O1032" s="161"/>
      <c r="P1032" s="161"/>
    </row>
    <row r="1033" customFormat="false" ht="39" hidden="false" customHeight="true" outlineLevel="0" collapsed="false">
      <c r="A1033" s="159" t="s">
        <v>6946</v>
      </c>
      <c r="B1033" s="160" t="s">
        <v>6947</v>
      </c>
      <c r="C1033" s="42" t="s">
        <v>1745</v>
      </c>
      <c r="D1033" s="159" t="s">
        <v>2538</v>
      </c>
      <c r="E1033" s="159" t="s">
        <v>2126</v>
      </c>
      <c r="F1033" s="42" t="s">
        <v>2539</v>
      </c>
      <c r="G1033" s="159" t="s">
        <v>1842</v>
      </c>
      <c r="H1033" s="159" t="s">
        <v>1654</v>
      </c>
      <c r="I1033" s="159" t="s">
        <v>1808</v>
      </c>
      <c r="J1033" s="42" t="s">
        <v>6948</v>
      </c>
      <c r="K1033" s="42" t="s">
        <v>6949</v>
      </c>
      <c r="L1033" s="159" t="s">
        <v>2129</v>
      </c>
      <c r="M1033" s="159" t="s">
        <v>6950</v>
      </c>
      <c r="N1033" s="161"/>
      <c r="O1033" s="161"/>
      <c r="P1033" s="161"/>
    </row>
    <row r="1034" customFormat="false" ht="39" hidden="false" customHeight="true" outlineLevel="0" collapsed="false">
      <c r="A1034" s="159" t="s">
        <v>6951</v>
      </c>
      <c r="B1034" s="160" t="s">
        <v>6952</v>
      </c>
      <c r="C1034" s="42" t="s">
        <v>1751</v>
      </c>
      <c r="D1034" s="159" t="s">
        <v>3085</v>
      </c>
      <c r="E1034" s="159" t="s">
        <v>2905</v>
      </c>
      <c r="F1034" s="42" t="s">
        <v>3086</v>
      </c>
      <c r="G1034" s="159" t="s">
        <v>1842</v>
      </c>
      <c r="H1034" s="159" t="s">
        <v>2171</v>
      </c>
      <c r="I1034" s="159" t="s">
        <v>1788</v>
      </c>
      <c r="J1034" s="42" t="s">
        <v>6953</v>
      </c>
      <c r="K1034" s="42" t="s">
        <v>6954</v>
      </c>
      <c r="L1034" s="159" t="s">
        <v>2907</v>
      </c>
      <c r="M1034" s="159" t="s">
        <v>6955</v>
      </c>
      <c r="N1034" s="161"/>
      <c r="O1034" s="161"/>
      <c r="P1034" s="161"/>
    </row>
    <row r="1035" customFormat="false" ht="39" hidden="false" customHeight="true" outlineLevel="0" collapsed="false">
      <c r="A1035" s="159" t="s">
        <v>6956</v>
      </c>
      <c r="B1035" s="160" t="s">
        <v>6957</v>
      </c>
      <c r="C1035" s="42" t="s">
        <v>1751</v>
      </c>
      <c r="D1035" s="159" t="s">
        <v>3085</v>
      </c>
      <c r="E1035" s="159" t="s">
        <v>2767</v>
      </c>
      <c r="F1035" s="42" t="s">
        <v>3086</v>
      </c>
      <c r="G1035" s="159" t="s">
        <v>1796</v>
      </c>
      <c r="H1035" s="159" t="s">
        <v>1654</v>
      </c>
      <c r="I1035" s="159" t="s">
        <v>1788</v>
      </c>
      <c r="J1035" s="42" t="s">
        <v>6958</v>
      </c>
      <c r="K1035" s="42" t="s">
        <v>6959</v>
      </c>
      <c r="L1035" s="159" t="s">
        <v>2129</v>
      </c>
      <c r="M1035" s="159" t="s">
        <v>6960</v>
      </c>
      <c r="N1035" s="161"/>
      <c r="O1035" s="161"/>
      <c r="P1035" s="161"/>
    </row>
    <row r="1036" customFormat="false" ht="27" hidden="false" customHeight="true" outlineLevel="0" collapsed="false">
      <c r="A1036" s="159" t="s">
        <v>6961</v>
      </c>
      <c r="B1036" s="160" t="s">
        <v>6962</v>
      </c>
      <c r="C1036" s="42" t="s">
        <v>1751</v>
      </c>
      <c r="D1036" s="159" t="s">
        <v>3085</v>
      </c>
      <c r="E1036" s="159" t="s">
        <v>2195</v>
      </c>
      <c r="F1036" s="42" t="s">
        <v>3086</v>
      </c>
      <c r="G1036" s="159" t="s">
        <v>1796</v>
      </c>
      <c r="H1036" s="159" t="s">
        <v>2171</v>
      </c>
      <c r="I1036" s="159" t="s">
        <v>1808</v>
      </c>
      <c r="J1036" s="42" t="s">
        <v>6963</v>
      </c>
      <c r="K1036" s="42" t="s">
        <v>6964</v>
      </c>
      <c r="L1036" s="159" t="s">
        <v>2198</v>
      </c>
      <c r="M1036" s="159" t="s">
        <v>6965</v>
      </c>
      <c r="N1036" s="161"/>
      <c r="O1036" s="161"/>
      <c r="P1036" s="161"/>
    </row>
    <row r="1037" customFormat="false" ht="27" hidden="false" customHeight="true" outlineLevel="0" collapsed="false">
      <c r="A1037" s="159" t="s">
        <v>6966</v>
      </c>
      <c r="B1037" s="160" t="s">
        <v>6967</v>
      </c>
      <c r="C1037" s="42" t="s">
        <v>1751</v>
      </c>
      <c r="D1037" s="159" t="s">
        <v>3085</v>
      </c>
      <c r="E1037" s="159" t="s">
        <v>2126</v>
      </c>
      <c r="F1037" s="42" t="s">
        <v>3086</v>
      </c>
      <c r="G1037" s="159" t="s">
        <v>1842</v>
      </c>
      <c r="H1037" s="159" t="s">
        <v>1654</v>
      </c>
      <c r="I1037" s="159" t="s">
        <v>1808</v>
      </c>
      <c r="J1037" s="42" t="s">
        <v>6968</v>
      </c>
      <c r="K1037" s="42" t="s">
        <v>6969</v>
      </c>
      <c r="L1037" s="159" t="s">
        <v>2129</v>
      </c>
      <c r="M1037" s="159" t="s">
        <v>6970</v>
      </c>
      <c r="N1037" s="161"/>
      <c r="O1037" s="161"/>
      <c r="P1037" s="161"/>
    </row>
    <row r="1038" customFormat="false" ht="39" hidden="false" customHeight="true" outlineLevel="0" collapsed="false">
      <c r="A1038" s="159" t="s">
        <v>6971</v>
      </c>
      <c r="B1038" s="160" t="s">
        <v>6972</v>
      </c>
      <c r="C1038" s="42" t="s">
        <v>1751</v>
      </c>
      <c r="D1038" s="159" t="s">
        <v>3085</v>
      </c>
      <c r="E1038" s="159" t="s">
        <v>2905</v>
      </c>
      <c r="F1038" s="42" t="s">
        <v>3086</v>
      </c>
      <c r="G1038" s="159" t="s">
        <v>1842</v>
      </c>
      <c r="H1038" s="159" t="s">
        <v>2171</v>
      </c>
      <c r="I1038" s="159" t="s">
        <v>1788</v>
      </c>
      <c r="J1038" s="42" t="s">
        <v>6973</v>
      </c>
      <c r="K1038" s="42" t="s">
        <v>6974</v>
      </c>
      <c r="L1038" s="159" t="s">
        <v>2907</v>
      </c>
      <c r="M1038" s="159" t="s">
        <v>6975</v>
      </c>
      <c r="N1038" s="161"/>
      <c r="O1038" s="161"/>
      <c r="P1038" s="161"/>
    </row>
    <row r="1039" customFormat="false" ht="27" hidden="false" customHeight="true" outlineLevel="0" collapsed="false">
      <c r="A1039" s="159" t="s">
        <v>6976</v>
      </c>
      <c r="B1039" s="160" t="s">
        <v>6977</v>
      </c>
      <c r="C1039" s="42" t="s">
        <v>1751</v>
      </c>
      <c r="D1039" s="159" t="s">
        <v>3085</v>
      </c>
      <c r="E1039" s="159" t="s">
        <v>2195</v>
      </c>
      <c r="F1039" s="42" t="s">
        <v>3086</v>
      </c>
      <c r="G1039" s="159" t="s">
        <v>1796</v>
      </c>
      <c r="H1039" s="159" t="s">
        <v>2171</v>
      </c>
      <c r="I1039" s="159" t="s">
        <v>1788</v>
      </c>
      <c r="J1039" s="42" t="s">
        <v>6978</v>
      </c>
      <c r="K1039" s="42" t="s">
        <v>6979</v>
      </c>
      <c r="L1039" s="159" t="s">
        <v>2198</v>
      </c>
      <c r="M1039" s="159" t="s">
        <v>6980</v>
      </c>
      <c r="N1039" s="161"/>
      <c r="O1039" s="161"/>
      <c r="P1039" s="161"/>
    </row>
    <row r="1040" customFormat="false" ht="27" hidden="false" customHeight="true" outlineLevel="0" collapsed="false">
      <c r="A1040" s="159" t="s">
        <v>6981</v>
      </c>
      <c r="B1040" s="160" t="s">
        <v>6982</v>
      </c>
      <c r="C1040" s="42" t="s">
        <v>1751</v>
      </c>
      <c r="D1040" s="159" t="s">
        <v>3085</v>
      </c>
      <c r="E1040" s="159" t="s">
        <v>2767</v>
      </c>
      <c r="F1040" s="42" t="s">
        <v>3086</v>
      </c>
      <c r="G1040" s="159" t="s">
        <v>1796</v>
      </c>
      <c r="H1040" s="159" t="s">
        <v>1654</v>
      </c>
      <c r="I1040" s="159" t="s">
        <v>1808</v>
      </c>
      <c r="J1040" s="42" t="s">
        <v>6983</v>
      </c>
      <c r="K1040" s="42" t="s">
        <v>6984</v>
      </c>
      <c r="L1040" s="159" t="s">
        <v>2129</v>
      </c>
      <c r="M1040" s="159" t="s">
        <v>6985</v>
      </c>
      <c r="N1040" s="161"/>
      <c r="O1040" s="161"/>
      <c r="P1040" s="161"/>
    </row>
    <row r="1041" customFormat="false" ht="27" hidden="false" customHeight="true" outlineLevel="0" collapsed="false">
      <c r="A1041" s="159" t="s">
        <v>6986</v>
      </c>
      <c r="B1041" s="160" t="s">
        <v>6987</v>
      </c>
      <c r="C1041" s="42" t="s">
        <v>1751</v>
      </c>
      <c r="D1041" s="159" t="s">
        <v>3085</v>
      </c>
      <c r="E1041" s="159" t="s">
        <v>2126</v>
      </c>
      <c r="F1041" s="42" t="s">
        <v>3086</v>
      </c>
      <c r="G1041" s="159" t="s">
        <v>1842</v>
      </c>
      <c r="H1041" s="159" t="s">
        <v>1654</v>
      </c>
      <c r="I1041" s="159" t="s">
        <v>1808</v>
      </c>
      <c r="J1041" s="42" t="s">
        <v>6988</v>
      </c>
      <c r="K1041" s="42" t="s">
        <v>6989</v>
      </c>
      <c r="L1041" s="159" t="s">
        <v>2129</v>
      </c>
      <c r="M1041" s="159" t="s">
        <v>6990</v>
      </c>
      <c r="N1041" s="161"/>
      <c r="O1041" s="161"/>
      <c r="P1041" s="161"/>
    </row>
    <row r="1042" customFormat="false" ht="39" hidden="false" customHeight="true" outlineLevel="0" collapsed="false">
      <c r="A1042" s="159" t="s">
        <v>6991</v>
      </c>
      <c r="B1042" s="160" t="s">
        <v>6992</v>
      </c>
      <c r="C1042" s="42" t="s">
        <v>1751</v>
      </c>
      <c r="D1042" s="159" t="s">
        <v>3085</v>
      </c>
      <c r="E1042" s="159" t="s">
        <v>2905</v>
      </c>
      <c r="F1042" s="42" t="s">
        <v>3086</v>
      </c>
      <c r="G1042" s="159" t="s">
        <v>1842</v>
      </c>
      <c r="H1042" s="159" t="s">
        <v>2171</v>
      </c>
      <c r="I1042" s="159" t="s">
        <v>1788</v>
      </c>
      <c r="J1042" s="42" t="s">
        <v>6993</v>
      </c>
      <c r="K1042" s="42" t="s">
        <v>6994</v>
      </c>
      <c r="L1042" s="159" t="s">
        <v>2907</v>
      </c>
      <c r="M1042" s="159" t="s">
        <v>6995</v>
      </c>
      <c r="N1042" s="161"/>
      <c r="O1042" s="161"/>
      <c r="P1042" s="161"/>
    </row>
    <row r="1043" customFormat="false" ht="27" hidden="false" customHeight="true" outlineLevel="0" collapsed="false">
      <c r="A1043" s="159" t="s">
        <v>6996</v>
      </c>
      <c r="B1043" s="160" t="s">
        <v>6997</v>
      </c>
      <c r="C1043" s="42" t="s">
        <v>1751</v>
      </c>
      <c r="D1043" s="159" t="s">
        <v>3085</v>
      </c>
      <c r="E1043" s="159" t="s">
        <v>2126</v>
      </c>
      <c r="F1043" s="42" t="s">
        <v>3086</v>
      </c>
      <c r="G1043" s="159" t="s">
        <v>1842</v>
      </c>
      <c r="H1043" s="159" t="s">
        <v>1654</v>
      </c>
      <c r="I1043" s="159" t="s">
        <v>1808</v>
      </c>
      <c r="J1043" s="42" t="s">
        <v>6998</v>
      </c>
      <c r="K1043" s="42" t="s">
        <v>6999</v>
      </c>
      <c r="L1043" s="159" t="s">
        <v>2129</v>
      </c>
      <c r="M1043" s="159" t="s">
        <v>7000</v>
      </c>
      <c r="N1043" s="161"/>
      <c r="O1043" s="161"/>
      <c r="P1043" s="161"/>
    </row>
    <row r="1044" customFormat="false" ht="39" hidden="false" customHeight="true" outlineLevel="0" collapsed="false">
      <c r="A1044" s="159" t="s">
        <v>7001</v>
      </c>
      <c r="B1044" s="160" t="s">
        <v>7002</v>
      </c>
      <c r="C1044" s="42" t="s">
        <v>1751</v>
      </c>
      <c r="D1044" s="159" t="s">
        <v>3085</v>
      </c>
      <c r="E1044" s="159" t="s">
        <v>2126</v>
      </c>
      <c r="F1044" s="42" t="s">
        <v>3086</v>
      </c>
      <c r="G1044" s="159" t="s">
        <v>1842</v>
      </c>
      <c r="H1044" s="159" t="s">
        <v>1654</v>
      </c>
      <c r="I1044" s="159" t="s">
        <v>1808</v>
      </c>
      <c r="J1044" s="42" t="s">
        <v>7003</v>
      </c>
      <c r="K1044" s="42" t="s">
        <v>7004</v>
      </c>
      <c r="L1044" s="159" t="s">
        <v>2129</v>
      </c>
      <c r="M1044" s="159" t="s">
        <v>7005</v>
      </c>
      <c r="N1044" s="161"/>
      <c r="O1044" s="161"/>
      <c r="P1044" s="161"/>
    </row>
    <row r="1045" customFormat="false" ht="51" hidden="false" customHeight="true" outlineLevel="0" collapsed="false">
      <c r="A1045" s="159" t="s">
        <v>7006</v>
      </c>
      <c r="B1045" s="160" t="s">
        <v>7007</v>
      </c>
      <c r="C1045" s="42" t="s">
        <v>1751</v>
      </c>
      <c r="D1045" s="159" t="s">
        <v>3085</v>
      </c>
      <c r="E1045" s="159" t="s">
        <v>2905</v>
      </c>
      <c r="F1045" s="42" t="s">
        <v>3086</v>
      </c>
      <c r="G1045" s="159" t="s">
        <v>1842</v>
      </c>
      <c r="H1045" s="159" t="s">
        <v>2171</v>
      </c>
      <c r="I1045" s="159" t="s">
        <v>1788</v>
      </c>
      <c r="J1045" s="42" t="s">
        <v>7008</v>
      </c>
      <c r="K1045" s="42" t="s">
        <v>7009</v>
      </c>
      <c r="L1045" s="159" t="s">
        <v>2907</v>
      </c>
      <c r="M1045" s="159" t="s">
        <v>7010</v>
      </c>
      <c r="N1045" s="161"/>
      <c r="O1045" s="161"/>
      <c r="P1045" s="161"/>
    </row>
    <row r="1046" customFormat="false" ht="39" hidden="false" customHeight="true" outlineLevel="0" collapsed="false">
      <c r="A1046" s="159" t="s">
        <v>7011</v>
      </c>
      <c r="B1046" s="160" t="s">
        <v>7012</v>
      </c>
      <c r="C1046" s="42" t="s">
        <v>1751</v>
      </c>
      <c r="D1046" s="159" t="s">
        <v>3085</v>
      </c>
      <c r="E1046" s="159" t="s">
        <v>2767</v>
      </c>
      <c r="F1046" s="42" t="s">
        <v>3086</v>
      </c>
      <c r="G1046" s="159" t="s">
        <v>1796</v>
      </c>
      <c r="H1046" s="159" t="s">
        <v>1654</v>
      </c>
      <c r="I1046" s="159" t="s">
        <v>1788</v>
      </c>
      <c r="J1046" s="42" t="s">
        <v>7013</v>
      </c>
      <c r="K1046" s="42" t="s">
        <v>7014</v>
      </c>
      <c r="L1046" s="159" t="s">
        <v>2129</v>
      </c>
      <c r="M1046" s="159" t="s">
        <v>7015</v>
      </c>
      <c r="N1046" s="161"/>
      <c r="O1046" s="161"/>
      <c r="P1046" s="161"/>
    </row>
    <row r="1047" customFormat="false" ht="27" hidden="false" customHeight="true" outlineLevel="0" collapsed="false">
      <c r="A1047" s="159" t="s">
        <v>7016</v>
      </c>
      <c r="B1047" s="160" t="s">
        <v>7017</v>
      </c>
      <c r="C1047" s="42" t="s">
        <v>1751</v>
      </c>
      <c r="D1047" s="159" t="s">
        <v>3085</v>
      </c>
      <c r="E1047" s="159" t="s">
        <v>2195</v>
      </c>
      <c r="F1047" s="42" t="s">
        <v>3086</v>
      </c>
      <c r="G1047" s="159" t="s">
        <v>1796</v>
      </c>
      <c r="H1047" s="159" t="s">
        <v>2171</v>
      </c>
      <c r="I1047" s="159" t="s">
        <v>1808</v>
      </c>
      <c r="J1047" s="42" t="s">
        <v>7018</v>
      </c>
      <c r="K1047" s="42" t="s">
        <v>7019</v>
      </c>
      <c r="L1047" s="159" t="s">
        <v>2198</v>
      </c>
      <c r="M1047" s="159" t="s">
        <v>7020</v>
      </c>
      <c r="N1047" s="161"/>
      <c r="O1047" s="161"/>
      <c r="P1047" s="161"/>
    </row>
    <row r="1048" customFormat="false" ht="27" hidden="false" customHeight="true" outlineLevel="0" collapsed="false">
      <c r="A1048" s="159" t="s">
        <v>7021</v>
      </c>
      <c r="B1048" s="160" t="s">
        <v>7022</v>
      </c>
      <c r="C1048" s="42" t="s">
        <v>1751</v>
      </c>
      <c r="D1048" s="159" t="s">
        <v>3085</v>
      </c>
      <c r="E1048" s="159" t="s">
        <v>2126</v>
      </c>
      <c r="F1048" s="42" t="s">
        <v>3086</v>
      </c>
      <c r="G1048" s="159" t="s">
        <v>1842</v>
      </c>
      <c r="H1048" s="159" t="s">
        <v>1654</v>
      </c>
      <c r="I1048" s="159" t="s">
        <v>1808</v>
      </c>
      <c r="J1048" s="42" t="s">
        <v>7023</v>
      </c>
      <c r="K1048" s="42" t="s">
        <v>7024</v>
      </c>
      <c r="L1048" s="159" t="s">
        <v>2129</v>
      </c>
      <c r="M1048" s="159" t="s">
        <v>7025</v>
      </c>
      <c r="N1048" s="161"/>
      <c r="O1048" s="161"/>
      <c r="P1048" s="161"/>
    </row>
    <row r="1049" customFormat="false" ht="51" hidden="false" customHeight="true" outlineLevel="0" collapsed="false">
      <c r="A1049" s="159" t="s">
        <v>7026</v>
      </c>
      <c r="B1049" s="160" t="s">
        <v>7027</v>
      </c>
      <c r="C1049" s="42" t="s">
        <v>1751</v>
      </c>
      <c r="D1049" s="159" t="s">
        <v>3085</v>
      </c>
      <c r="E1049" s="159" t="s">
        <v>2905</v>
      </c>
      <c r="F1049" s="42" t="s">
        <v>3086</v>
      </c>
      <c r="G1049" s="159" t="s">
        <v>1842</v>
      </c>
      <c r="H1049" s="159" t="s">
        <v>2171</v>
      </c>
      <c r="I1049" s="159" t="s">
        <v>1788</v>
      </c>
      <c r="J1049" s="42" t="s">
        <v>7028</v>
      </c>
      <c r="K1049" s="42" t="s">
        <v>7029</v>
      </c>
      <c r="L1049" s="159" t="s">
        <v>2907</v>
      </c>
      <c r="M1049" s="159" t="s">
        <v>7030</v>
      </c>
      <c r="N1049" s="161"/>
      <c r="O1049" s="161"/>
      <c r="P1049" s="161"/>
    </row>
    <row r="1050" customFormat="false" ht="39" hidden="false" customHeight="true" outlineLevel="0" collapsed="false">
      <c r="A1050" s="159" t="s">
        <v>7031</v>
      </c>
      <c r="B1050" s="160" t="s">
        <v>7032</v>
      </c>
      <c r="C1050" s="42" t="s">
        <v>1751</v>
      </c>
      <c r="D1050" s="159" t="s">
        <v>3085</v>
      </c>
      <c r="E1050" s="159" t="s">
        <v>2767</v>
      </c>
      <c r="F1050" s="42" t="s">
        <v>3086</v>
      </c>
      <c r="G1050" s="159" t="s">
        <v>1796</v>
      </c>
      <c r="H1050" s="159" t="s">
        <v>1654</v>
      </c>
      <c r="I1050" s="159" t="s">
        <v>1788</v>
      </c>
      <c r="J1050" s="42" t="s">
        <v>7033</v>
      </c>
      <c r="K1050" s="42" t="s">
        <v>7034</v>
      </c>
      <c r="L1050" s="159" t="s">
        <v>2129</v>
      </c>
      <c r="M1050" s="159" t="s">
        <v>7035</v>
      </c>
      <c r="N1050" s="161"/>
      <c r="O1050" s="161"/>
      <c r="P1050" s="161"/>
    </row>
    <row r="1051" customFormat="false" ht="27" hidden="false" customHeight="true" outlineLevel="0" collapsed="false">
      <c r="A1051" s="159" t="s">
        <v>7036</v>
      </c>
      <c r="B1051" s="160" t="s">
        <v>7037</v>
      </c>
      <c r="C1051" s="42" t="s">
        <v>1751</v>
      </c>
      <c r="D1051" s="159" t="s">
        <v>3085</v>
      </c>
      <c r="E1051" s="159" t="s">
        <v>2195</v>
      </c>
      <c r="F1051" s="42" t="s">
        <v>3086</v>
      </c>
      <c r="G1051" s="159" t="s">
        <v>1796</v>
      </c>
      <c r="H1051" s="159" t="s">
        <v>2171</v>
      </c>
      <c r="I1051" s="159" t="s">
        <v>1808</v>
      </c>
      <c r="J1051" s="42" t="s">
        <v>7038</v>
      </c>
      <c r="K1051" s="42" t="s">
        <v>7039</v>
      </c>
      <c r="L1051" s="159" t="s">
        <v>2198</v>
      </c>
      <c r="M1051" s="159" t="s">
        <v>7040</v>
      </c>
      <c r="N1051" s="161"/>
      <c r="O1051" s="161"/>
      <c r="P1051" s="161"/>
    </row>
    <row r="1052" customFormat="false" ht="27" hidden="false" customHeight="true" outlineLevel="0" collapsed="false">
      <c r="A1052" s="159" t="s">
        <v>7041</v>
      </c>
      <c r="B1052" s="160" t="s">
        <v>7042</v>
      </c>
      <c r="C1052" s="42" t="s">
        <v>1751</v>
      </c>
      <c r="D1052" s="159" t="s">
        <v>3085</v>
      </c>
      <c r="E1052" s="159" t="s">
        <v>2126</v>
      </c>
      <c r="F1052" s="42" t="s">
        <v>3086</v>
      </c>
      <c r="G1052" s="159" t="s">
        <v>1842</v>
      </c>
      <c r="H1052" s="159" t="s">
        <v>1654</v>
      </c>
      <c r="I1052" s="159" t="s">
        <v>1808</v>
      </c>
      <c r="J1052" s="42" t="s">
        <v>7043</v>
      </c>
      <c r="K1052" s="42" t="s">
        <v>7044</v>
      </c>
      <c r="L1052" s="159" t="s">
        <v>2129</v>
      </c>
      <c r="M1052" s="159" t="s">
        <v>7045</v>
      </c>
      <c r="N1052" s="161"/>
      <c r="O1052" s="161"/>
      <c r="P1052" s="161"/>
    </row>
    <row r="1053" customFormat="false" ht="51" hidden="false" customHeight="true" outlineLevel="0" collapsed="false">
      <c r="A1053" s="159" t="s">
        <v>7046</v>
      </c>
      <c r="B1053" s="160" t="s">
        <v>7047</v>
      </c>
      <c r="C1053" s="42" t="s">
        <v>1751</v>
      </c>
      <c r="D1053" s="159" t="s">
        <v>3085</v>
      </c>
      <c r="E1053" s="159" t="s">
        <v>2905</v>
      </c>
      <c r="F1053" s="42" t="s">
        <v>3086</v>
      </c>
      <c r="G1053" s="159" t="s">
        <v>1842</v>
      </c>
      <c r="H1053" s="159" t="s">
        <v>2171</v>
      </c>
      <c r="I1053" s="159" t="s">
        <v>1788</v>
      </c>
      <c r="J1053" s="42" t="s">
        <v>7048</v>
      </c>
      <c r="K1053" s="42" t="s">
        <v>7049</v>
      </c>
      <c r="L1053" s="159" t="s">
        <v>2907</v>
      </c>
      <c r="M1053" s="159" t="s">
        <v>7050</v>
      </c>
      <c r="N1053" s="161"/>
      <c r="O1053" s="161"/>
      <c r="P1053" s="161"/>
    </row>
    <row r="1054" customFormat="false" ht="39" hidden="false" customHeight="true" outlineLevel="0" collapsed="false">
      <c r="A1054" s="159" t="s">
        <v>7051</v>
      </c>
      <c r="B1054" s="160" t="s">
        <v>7052</v>
      </c>
      <c r="C1054" s="42" t="s">
        <v>1751</v>
      </c>
      <c r="D1054" s="159" t="s">
        <v>3085</v>
      </c>
      <c r="E1054" s="159" t="s">
        <v>2767</v>
      </c>
      <c r="F1054" s="42" t="s">
        <v>3086</v>
      </c>
      <c r="G1054" s="159" t="s">
        <v>1796</v>
      </c>
      <c r="H1054" s="159" t="s">
        <v>1654</v>
      </c>
      <c r="I1054" s="159" t="s">
        <v>1788</v>
      </c>
      <c r="J1054" s="42" t="s">
        <v>7053</v>
      </c>
      <c r="K1054" s="42" t="s">
        <v>7054</v>
      </c>
      <c r="L1054" s="159" t="s">
        <v>2129</v>
      </c>
      <c r="M1054" s="159" t="s">
        <v>7055</v>
      </c>
      <c r="N1054" s="161"/>
      <c r="O1054" s="161"/>
      <c r="P1054" s="161"/>
    </row>
    <row r="1055" customFormat="false" ht="27" hidden="false" customHeight="true" outlineLevel="0" collapsed="false">
      <c r="A1055" s="159" t="s">
        <v>7056</v>
      </c>
      <c r="B1055" s="160" t="s">
        <v>7057</v>
      </c>
      <c r="C1055" s="42" t="s">
        <v>1751</v>
      </c>
      <c r="D1055" s="159" t="s">
        <v>3085</v>
      </c>
      <c r="E1055" s="159" t="s">
        <v>2195</v>
      </c>
      <c r="F1055" s="42" t="s">
        <v>3086</v>
      </c>
      <c r="G1055" s="159" t="s">
        <v>1796</v>
      </c>
      <c r="H1055" s="159" t="s">
        <v>2171</v>
      </c>
      <c r="I1055" s="159" t="s">
        <v>1808</v>
      </c>
      <c r="J1055" s="42" t="s">
        <v>7058</v>
      </c>
      <c r="K1055" s="42" t="s">
        <v>7059</v>
      </c>
      <c r="L1055" s="159" t="s">
        <v>2198</v>
      </c>
      <c r="M1055" s="159" t="s">
        <v>7060</v>
      </c>
      <c r="N1055" s="161"/>
      <c r="O1055" s="161"/>
      <c r="P1055" s="161"/>
    </row>
    <row r="1056" customFormat="false" ht="27" hidden="false" customHeight="true" outlineLevel="0" collapsed="false">
      <c r="A1056" s="159" t="s">
        <v>7061</v>
      </c>
      <c r="B1056" s="160" t="s">
        <v>7062</v>
      </c>
      <c r="C1056" s="42" t="s">
        <v>1751</v>
      </c>
      <c r="D1056" s="159" t="s">
        <v>3085</v>
      </c>
      <c r="E1056" s="159" t="s">
        <v>2126</v>
      </c>
      <c r="F1056" s="42" t="s">
        <v>3086</v>
      </c>
      <c r="G1056" s="159" t="s">
        <v>1842</v>
      </c>
      <c r="H1056" s="159" t="s">
        <v>1654</v>
      </c>
      <c r="I1056" s="159" t="s">
        <v>1808</v>
      </c>
      <c r="J1056" s="42" t="s">
        <v>7063</v>
      </c>
      <c r="K1056" s="42" t="s">
        <v>7064</v>
      </c>
      <c r="L1056" s="159" t="s">
        <v>2129</v>
      </c>
      <c r="M1056" s="159" t="s">
        <v>7065</v>
      </c>
      <c r="N1056" s="161"/>
      <c r="O1056" s="161"/>
      <c r="P1056" s="161"/>
    </row>
    <row r="1057" customFormat="false" ht="51" hidden="false" customHeight="true" outlineLevel="0" collapsed="false">
      <c r="A1057" s="159" t="s">
        <v>7066</v>
      </c>
      <c r="B1057" s="160" t="s">
        <v>7067</v>
      </c>
      <c r="C1057" s="42" t="s">
        <v>1751</v>
      </c>
      <c r="D1057" s="159" t="s">
        <v>3085</v>
      </c>
      <c r="E1057" s="159" t="s">
        <v>2905</v>
      </c>
      <c r="F1057" s="42" t="s">
        <v>3086</v>
      </c>
      <c r="G1057" s="159" t="s">
        <v>1842</v>
      </c>
      <c r="H1057" s="159" t="s">
        <v>2171</v>
      </c>
      <c r="I1057" s="159" t="s">
        <v>1788</v>
      </c>
      <c r="J1057" s="42" t="s">
        <v>7068</v>
      </c>
      <c r="K1057" s="42" t="s">
        <v>7069</v>
      </c>
      <c r="L1057" s="159" t="s">
        <v>2907</v>
      </c>
      <c r="M1057" s="159" t="s">
        <v>7070</v>
      </c>
      <c r="N1057" s="161"/>
      <c r="O1057" s="161"/>
      <c r="P1057" s="161"/>
    </row>
    <row r="1058" customFormat="false" ht="39" hidden="false" customHeight="true" outlineLevel="0" collapsed="false">
      <c r="A1058" s="159" t="s">
        <v>7071</v>
      </c>
      <c r="B1058" s="160" t="s">
        <v>7072</v>
      </c>
      <c r="C1058" s="42" t="s">
        <v>1751</v>
      </c>
      <c r="D1058" s="159" t="s">
        <v>3085</v>
      </c>
      <c r="E1058" s="159" t="s">
        <v>2195</v>
      </c>
      <c r="F1058" s="42" t="s">
        <v>3086</v>
      </c>
      <c r="G1058" s="159" t="s">
        <v>1796</v>
      </c>
      <c r="H1058" s="159" t="s">
        <v>2171</v>
      </c>
      <c r="I1058" s="159" t="s">
        <v>1788</v>
      </c>
      <c r="J1058" s="42" t="s">
        <v>7073</v>
      </c>
      <c r="K1058" s="42" t="s">
        <v>7074</v>
      </c>
      <c r="L1058" s="159" t="s">
        <v>2198</v>
      </c>
      <c r="M1058" s="159" t="s">
        <v>7075</v>
      </c>
      <c r="N1058" s="161"/>
      <c r="O1058" s="161"/>
      <c r="P1058" s="161"/>
    </row>
    <row r="1059" customFormat="false" ht="27" hidden="false" customHeight="true" outlineLevel="0" collapsed="false">
      <c r="A1059" s="159" t="s">
        <v>7076</v>
      </c>
      <c r="B1059" s="160" t="s">
        <v>7077</v>
      </c>
      <c r="C1059" s="42" t="s">
        <v>1751</v>
      </c>
      <c r="D1059" s="159" t="s">
        <v>3085</v>
      </c>
      <c r="E1059" s="159" t="s">
        <v>2767</v>
      </c>
      <c r="F1059" s="42" t="s">
        <v>3086</v>
      </c>
      <c r="G1059" s="159" t="s">
        <v>1796</v>
      </c>
      <c r="H1059" s="159" t="s">
        <v>1654</v>
      </c>
      <c r="I1059" s="159" t="s">
        <v>1808</v>
      </c>
      <c r="J1059" s="42" t="s">
        <v>7078</v>
      </c>
      <c r="K1059" s="42" t="s">
        <v>7079</v>
      </c>
      <c r="L1059" s="159" t="s">
        <v>2129</v>
      </c>
      <c r="M1059" s="159" t="s">
        <v>7080</v>
      </c>
      <c r="N1059" s="161"/>
      <c r="O1059" s="161"/>
      <c r="P1059" s="161"/>
    </row>
    <row r="1060" customFormat="false" ht="27" hidden="false" customHeight="true" outlineLevel="0" collapsed="false">
      <c r="A1060" s="159" t="s">
        <v>7081</v>
      </c>
      <c r="B1060" s="160" t="s">
        <v>7082</v>
      </c>
      <c r="C1060" s="42" t="s">
        <v>1751</v>
      </c>
      <c r="D1060" s="159" t="s">
        <v>3085</v>
      </c>
      <c r="E1060" s="159" t="s">
        <v>2126</v>
      </c>
      <c r="F1060" s="42" t="s">
        <v>3086</v>
      </c>
      <c r="G1060" s="159" t="s">
        <v>1842</v>
      </c>
      <c r="H1060" s="159" t="s">
        <v>1654</v>
      </c>
      <c r="I1060" s="159" t="s">
        <v>1808</v>
      </c>
      <c r="J1060" s="42" t="s">
        <v>7083</v>
      </c>
      <c r="K1060" s="42" t="s">
        <v>7084</v>
      </c>
      <c r="L1060" s="159" t="s">
        <v>2129</v>
      </c>
      <c r="M1060" s="159" t="s">
        <v>7085</v>
      </c>
      <c r="N1060" s="161"/>
      <c r="O1060" s="161"/>
      <c r="P1060" s="161"/>
    </row>
    <row r="1061" customFormat="false" ht="51" hidden="false" customHeight="true" outlineLevel="0" collapsed="false">
      <c r="A1061" s="159" t="s">
        <v>7086</v>
      </c>
      <c r="B1061" s="160" t="s">
        <v>7087</v>
      </c>
      <c r="C1061" s="42" t="s">
        <v>1751</v>
      </c>
      <c r="D1061" s="159" t="s">
        <v>3085</v>
      </c>
      <c r="E1061" s="159" t="s">
        <v>2905</v>
      </c>
      <c r="F1061" s="42" t="s">
        <v>3086</v>
      </c>
      <c r="G1061" s="159" t="s">
        <v>1842</v>
      </c>
      <c r="H1061" s="159" t="s">
        <v>2171</v>
      </c>
      <c r="I1061" s="159" t="s">
        <v>1788</v>
      </c>
      <c r="J1061" s="42" t="s">
        <v>7088</v>
      </c>
      <c r="K1061" s="42" t="s">
        <v>7089</v>
      </c>
      <c r="L1061" s="159" t="s">
        <v>2907</v>
      </c>
      <c r="M1061" s="159" t="s">
        <v>7090</v>
      </c>
      <c r="N1061" s="161"/>
      <c r="O1061" s="161"/>
      <c r="P1061" s="161"/>
    </row>
    <row r="1062" customFormat="false" ht="27" hidden="false" customHeight="true" outlineLevel="0" collapsed="false">
      <c r="A1062" s="159" t="s">
        <v>7091</v>
      </c>
      <c r="B1062" s="160" t="s">
        <v>7092</v>
      </c>
      <c r="C1062" s="42" t="s">
        <v>1751</v>
      </c>
      <c r="D1062" s="159" t="s">
        <v>3085</v>
      </c>
      <c r="E1062" s="159" t="s">
        <v>2126</v>
      </c>
      <c r="F1062" s="42" t="s">
        <v>3086</v>
      </c>
      <c r="G1062" s="159" t="s">
        <v>1842</v>
      </c>
      <c r="H1062" s="159" t="s">
        <v>1654</v>
      </c>
      <c r="I1062" s="159" t="s">
        <v>1808</v>
      </c>
      <c r="J1062" s="42" t="s">
        <v>7093</v>
      </c>
      <c r="K1062" s="42" t="s">
        <v>7094</v>
      </c>
      <c r="L1062" s="159" t="s">
        <v>2129</v>
      </c>
      <c r="M1062" s="159" t="s">
        <v>7095</v>
      </c>
      <c r="N1062" s="161"/>
      <c r="O1062" s="161"/>
      <c r="P1062" s="161"/>
    </row>
    <row r="1063" customFormat="false" ht="39" hidden="false" customHeight="true" outlineLevel="0" collapsed="false">
      <c r="A1063" s="159" t="s">
        <v>7096</v>
      </c>
      <c r="B1063" s="160" t="s">
        <v>7097</v>
      </c>
      <c r="C1063" s="42" t="s">
        <v>1751</v>
      </c>
      <c r="D1063" s="159" t="s">
        <v>3085</v>
      </c>
      <c r="E1063" s="159" t="s">
        <v>2126</v>
      </c>
      <c r="F1063" s="42" t="s">
        <v>3086</v>
      </c>
      <c r="G1063" s="159" t="s">
        <v>1842</v>
      </c>
      <c r="H1063" s="159" t="s">
        <v>1654</v>
      </c>
      <c r="I1063" s="159" t="s">
        <v>1808</v>
      </c>
      <c r="J1063" s="42" t="s">
        <v>7098</v>
      </c>
      <c r="K1063" s="42" t="s">
        <v>7099</v>
      </c>
      <c r="L1063" s="159" t="s">
        <v>2129</v>
      </c>
      <c r="M1063" s="159" t="s">
        <v>7100</v>
      </c>
      <c r="N1063" s="161"/>
      <c r="O1063" s="161"/>
      <c r="P1063" s="161"/>
    </row>
    <row r="1064" customFormat="false" ht="39" hidden="false" customHeight="true" outlineLevel="0" collapsed="false">
      <c r="A1064" s="159" t="s">
        <v>7101</v>
      </c>
      <c r="B1064" s="160" t="s">
        <v>7102</v>
      </c>
      <c r="C1064" s="42" t="s">
        <v>1751</v>
      </c>
      <c r="D1064" s="159" t="s">
        <v>3085</v>
      </c>
      <c r="E1064" s="159" t="s">
        <v>2905</v>
      </c>
      <c r="F1064" s="42" t="s">
        <v>3086</v>
      </c>
      <c r="G1064" s="159" t="s">
        <v>1842</v>
      </c>
      <c r="H1064" s="159" t="s">
        <v>2171</v>
      </c>
      <c r="I1064" s="159" t="s">
        <v>1788</v>
      </c>
      <c r="J1064" s="42" t="s">
        <v>7103</v>
      </c>
      <c r="K1064" s="42" t="s">
        <v>7104</v>
      </c>
      <c r="L1064" s="159" t="s">
        <v>2907</v>
      </c>
      <c r="M1064" s="159" t="s">
        <v>7105</v>
      </c>
      <c r="N1064" s="161"/>
      <c r="O1064" s="161"/>
      <c r="P1064" s="161"/>
    </row>
    <row r="1065" customFormat="false" ht="39" hidden="false" customHeight="true" outlineLevel="0" collapsed="false">
      <c r="A1065" s="159" t="s">
        <v>7106</v>
      </c>
      <c r="B1065" s="160" t="s">
        <v>7107</v>
      </c>
      <c r="C1065" s="42" t="s">
        <v>1751</v>
      </c>
      <c r="D1065" s="159" t="s">
        <v>3085</v>
      </c>
      <c r="E1065" s="159" t="s">
        <v>2767</v>
      </c>
      <c r="F1065" s="42" t="s">
        <v>3086</v>
      </c>
      <c r="G1065" s="159" t="s">
        <v>1796</v>
      </c>
      <c r="H1065" s="159" t="s">
        <v>1654</v>
      </c>
      <c r="I1065" s="159" t="s">
        <v>1788</v>
      </c>
      <c r="J1065" s="42" t="s">
        <v>7108</v>
      </c>
      <c r="K1065" s="42" t="s">
        <v>7109</v>
      </c>
      <c r="L1065" s="159" t="s">
        <v>2129</v>
      </c>
      <c r="M1065" s="159" t="s">
        <v>7110</v>
      </c>
      <c r="N1065" s="161"/>
      <c r="O1065" s="161"/>
      <c r="P1065" s="161"/>
    </row>
    <row r="1066" customFormat="false" ht="27" hidden="false" customHeight="true" outlineLevel="0" collapsed="false">
      <c r="A1066" s="159" t="s">
        <v>7111</v>
      </c>
      <c r="B1066" s="160" t="s">
        <v>7112</v>
      </c>
      <c r="C1066" s="42" t="s">
        <v>1751</v>
      </c>
      <c r="D1066" s="159" t="s">
        <v>3085</v>
      </c>
      <c r="E1066" s="159" t="s">
        <v>2195</v>
      </c>
      <c r="F1066" s="42" t="s">
        <v>3086</v>
      </c>
      <c r="G1066" s="159" t="s">
        <v>1796</v>
      </c>
      <c r="H1066" s="159" t="s">
        <v>2171</v>
      </c>
      <c r="I1066" s="159" t="s">
        <v>1808</v>
      </c>
      <c r="J1066" s="42" t="s">
        <v>7113</v>
      </c>
      <c r="K1066" s="42" t="s">
        <v>7114</v>
      </c>
      <c r="L1066" s="159" t="s">
        <v>2198</v>
      </c>
      <c r="M1066" s="159" t="s">
        <v>7115</v>
      </c>
      <c r="N1066" s="161"/>
      <c r="O1066" s="161"/>
      <c r="P1066" s="161"/>
    </row>
    <row r="1067" customFormat="false" ht="27" hidden="false" customHeight="true" outlineLevel="0" collapsed="false">
      <c r="A1067" s="159" t="s">
        <v>7116</v>
      </c>
      <c r="B1067" s="160" t="s">
        <v>7117</v>
      </c>
      <c r="C1067" s="42" t="s">
        <v>1751</v>
      </c>
      <c r="D1067" s="159" t="s">
        <v>3085</v>
      </c>
      <c r="E1067" s="159" t="s">
        <v>2126</v>
      </c>
      <c r="F1067" s="42" t="s">
        <v>3086</v>
      </c>
      <c r="G1067" s="159" t="s">
        <v>1842</v>
      </c>
      <c r="H1067" s="159" t="s">
        <v>1654</v>
      </c>
      <c r="I1067" s="159" t="s">
        <v>1808</v>
      </c>
      <c r="J1067" s="42" t="s">
        <v>7118</v>
      </c>
      <c r="K1067" s="42" t="s">
        <v>7119</v>
      </c>
      <c r="L1067" s="159" t="s">
        <v>2129</v>
      </c>
      <c r="M1067" s="159" t="s">
        <v>7120</v>
      </c>
      <c r="N1067" s="161"/>
      <c r="O1067" s="161"/>
      <c r="P1067" s="161"/>
    </row>
    <row r="1068" customFormat="false" ht="39" hidden="false" customHeight="true" outlineLevel="0" collapsed="false">
      <c r="A1068" s="159" t="s">
        <v>7121</v>
      </c>
      <c r="B1068" s="160" t="s">
        <v>7122</v>
      </c>
      <c r="C1068" s="42" t="s">
        <v>1751</v>
      </c>
      <c r="D1068" s="159" t="s">
        <v>3085</v>
      </c>
      <c r="E1068" s="159" t="s">
        <v>2905</v>
      </c>
      <c r="F1068" s="42" t="s">
        <v>3086</v>
      </c>
      <c r="G1068" s="159" t="s">
        <v>1842</v>
      </c>
      <c r="H1068" s="159" t="s">
        <v>2171</v>
      </c>
      <c r="I1068" s="159" t="s">
        <v>1788</v>
      </c>
      <c r="J1068" s="42" t="s">
        <v>7123</v>
      </c>
      <c r="K1068" s="42" t="s">
        <v>7124</v>
      </c>
      <c r="L1068" s="159" t="s">
        <v>2907</v>
      </c>
      <c r="M1068" s="159" t="s">
        <v>7125</v>
      </c>
      <c r="N1068" s="161"/>
      <c r="O1068" s="161"/>
      <c r="P1068" s="161"/>
    </row>
    <row r="1069" customFormat="false" ht="27" hidden="false" customHeight="true" outlineLevel="0" collapsed="false">
      <c r="A1069" s="159" t="s">
        <v>7126</v>
      </c>
      <c r="B1069" s="160" t="s">
        <v>7127</v>
      </c>
      <c r="C1069" s="42" t="s">
        <v>1751</v>
      </c>
      <c r="D1069" s="159" t="s">
        <v>3085</v>
      </c>
      <c r="E1069" s="159" t="s">
        <v>2126</v>
      </c>
      <c r="F1069" s="42" t="s">
        <v>3086</v>
      </c>
      <c r="G1069" s="159" t="s">
        <v>1842</v>
      </c>
      <c r="H1069" s="159" t="s">
        <v>1654</v>
      </c>
      <c r="I1069" s="159" t="s">
        <v>1808</v>
      </c>
      <c r="J1069" s="42" t="s">
        <v>7128</v>
      </c>
      <c r="K1069" s="42" t="s">
        <v>7129</v>
      </c>
      <c r="L1069" s="159" t="s">
        <v>2129</v>
      </c>
      <c r="M1069" s="159" t="s">
        <v>7130</v>
      </c>
      <c r="N1069" s="161"/>
      <c r="O1069" s="161"/>
      <c r="P1069" s="161"/>
    </row>
    <row r="1070" customFormat="false" ht="39" hidden="false" customHeight="true" outlineLevel="0" collapsed="false">
      <c r="A1070" s="159" t="s">
        <v>7131</v>
      </c>
      <c r="B1070" s="160" t="s">
        <v>7132</v>
      </c>
      <c r="C1070" s="42" t="s">
        <v>1751</v>
      </c>
      <c r="D1070" s="159" t="s">
        <v>3085</v>
      </c>
      <c r="E1070" s="159" t="s">
        <v>2126</v>
      </c>
      <c r="F1070" s="42" t="s">
        <v>3086</v>
      </c>
      <c r="G1070" s="159" t="s">
        <v>1842</v>
      </c>
      <c r="H1070" s="159" t="s">
        <v>1654</v>
      </c>
      <c r="I1070" s="159" t="s">
        <v>1808</v>
      </c>
      <c r="J1070" s="42" t="s">
        <v>7133</v>
      </c>
      <c r="K1070" s="42" t="s">
        <v>7134</v>
      </c>
      <c r="L1070" s="159" t="s">
        <v>2129</v>
      </c>
      <c r="M1070" s="159" t="s">
        <v>7135</v>
      </c>
      <c r="N1070" s="161"/>
      <c r="O1070" s="161"/>
      <c r="P1070" s="161"/>
    </row>
    <row r="1071" customFormat="false" ht="39" hidden="false" customHeight="true" outlineLevel="0" collapsed="false">
      <c r="A1071" s="159" t="s">
        <v>7136</v>
      </c>
      <c r="B1071" s="160" t="s">
        <v>7137</v>
      </c>
      <c r="C1071" s="42" t="s">
        <v>1751</v>
      </c>
      <c r="D1071" s="159" t="s">
        <v>3085</v>
      </c>
      <c r="E1071" s="159" t="s">
        <v>2905</v>
      </c>
      <c r="F1071" s="42" t="s">
        <v>3086</v>
      </c>
      <c r="G1071" s="159" t="s">
        <v>1842</v>
      </c>
      <c r="H1071" s="159" t="s">
        <v>2171</v>
      </c>
      <c r="I1071" s="159" t="s">
        <v>1788</v>
      </c>
      <c r="J1071" s="42" t="s">
        <v>7138</v>
      </c>
      <c r="K1071" s="42" t="s">
        <v>7139</v>
      </c>
      <c r="L1071" s="159" t="s">
        <v>2907</v>
      </c>
      <c r="M1071" s="159" t="s">
        <v>7140</v>
      </c>
      <c r="N1071" s="161"/>
      <c r="O1071" s="161"/>
      <c r="P1071" s="161"/>
    </row>
    <row r="1072" customFormat="false" ht="27" hidden="false" customHeight="true" outlineLevel="0" collapsed="false">
      <c r="A1072" s="159" t="s">
        <v>7141</v>
      </c>
      <c r="B1072" s="160" t="s">
        <v>7142</v>
      </c>
      <c r="C1072" s="42" t="s">
        <v>1751</v>
      </c>
      <c r="D1072" s="159" t="s">
        <v>3085</v>
      </c>
      <c r="E1072" s="159" t="s">
        <v>2126</v>
      </c>
      <c r="F1072" s="42" t="s">
        <v>3086</v>
      </c>
      <c r="G1072" s="159" t="s">
        <v>1842</v>
      </c>
      <c r="H1072" s="159" t="s">
        <v>1654</v>
      </c>
      <c r="I1072" s="159" t="s">
        <v>1808</v>
      </c>
      <c r="J1072" s="42" t="s">
        <v>7143</v>
      </c>
      <c r="K1072" s="42" t="s">
        <v>7144</v>
      </c>
      <c r="L1072" s="159" t="s">
        <v>2129</v>
      </c>
      <c r="M1072" s="159" t="s">
        <v>7145</v>
      </c>
      <c r="N1072" s="161"/>
      <c r="O1072" s="161"/>
      <c r="P1072" s="161"/>
    </row>
    <row r="1073" customFormat="false" ht="39" hidden="false" customHeight="true" outlineLevel="0" collapsed="false">
      <c r="A1073" s="159" t="s">
        <v>7146</v>
      </c>
      <c r="B1073" s="160" t="s">
        <v>7147</v>
      </c>
      <c r="C1073" s="42" t="s">
        <v>1751</v>
      </c>
      <c r="D1073" s="159" t="s">
        <v>3085</v>
      </c>
      <c r="E1073" s="159" t="s">
        <v>2126</v>
      </c>
      <c r="F1073" s="42" t="s">
        <v>3086</v>
      </c>
      <c r="G1073" s="159" t="s">
        <v>1842</v>
      </c>
      <c r="H1073" s="159" t="s">
        <v>1654</v>
      </c>
      <c r="I1073" s="159" t="s">
        <v>1808</v>
      </c>
      <c r="J1073" s="42" t="s">
        <v>7148</v>
      </c>
      <c r="K1073" s="42" t="s">
        <v>7149</v>
      </c>
      <c r="L1073" s="159" t="s">
        <v>2129</v>
      </c>
      <c r="M1073" s="159" t="s">
        <v>7150</v>
      </c>
      <c r="N1073" s="161"/>
      <c r="O1073" s="161"/>
      <c r="P1073" s="161"/>
    </row>
    <row r="1074" customFormat="false" ht="51" hidden="false" customHeight="true" outlineLevel="0" collapsed="false">
      <c r="A1074" s="159" t="s">
        <v>7151</v>
      </c>
      <c r="B1074" s="160" t="s">
        <v>7152</v>
      </c>
      <c r="C1074" s="42" t="s">
        <v>1751</v>
      </c>
      <c r="D1074" s="159" t="s">
        <v>3085</v>
      </c>
      <c r="E1074" s="159" t="s">
        <v>2905</v>
      </c>
      <c r="F1074" s="42" t="s">
        <v>3086</v>
      </c>
      <c r="G1074" s="159" t="s">
        <v>1842</v>
      </c>
      <c r="H1074" s="159" t="s">
        <v>2171</v>
      </c>
      <c r="I1074" s="159" t="s">
        <v>1788</v>
      </c>
      <c r="J1074" s="42" t="s">
        <v>7153</v>
      </c>
      <c r="K1074" s="42" t="s">
        <v>7154</v>
      </c>
      <c r="L1074" s="159" t="s">
        <v>2907</v>
      </c>
      <c r="M1074" s="159" t="s">
        <v>7155</v>
      </c>
      <c r="N1074" s="161"/>
      <c r="O1074" s="161"/>
      <c r="P1074" s="161"/>
    </row>
    <row r="1075" customFormat="false" ht="27" hidden="false" customHeight="true" outlineLevel="0" collapsed="false">
      <c r="A1075" s="159" t="s">
        <v>7156</v>
      </c>
      <c r="B1075" s="160" t="s">
        <v>7157</v>
      </c>
      <c r="C1075" s="42" t="s">
        <v>1751</v>
      </c>
      <c r="D1075" s="159" t="s">
        <v>3085</v>
      </c>
      <c r="E1075" s="159" t="s">
        <v>2126</v>
      </c>
      <c r="F1075" s="42" t="s">
        <v>3086</v>
      </c>
      <c r="G1075" s="159" t="s">
        <v>1842</v>
      </c>
      <c r="H1075" s="159" t="s">
        <v>1654</v>
      </c>
      <c r="I1075" s="159" t="s">
        <v>1808</v>
      </c>
      <c r="J1075" s="42" t="s">
        <v>7158</v>
      </c>
      <c r="K1075" s="42" t="s">
        <v>7159</v>
      </c>
      <c r="L1075" s="159" t="s">
        <v>2129</v>
      </c>
      <c r="M1075" s="159" t="s">
        <v>7160</v>
      </c>
      <c r="N1075" s="161"/>
      <c r="O1075" s="161"/>
      <c r="P1075" s="161"/>
    </row>
    <row r="1076" customFormat="false" ht="39" hidden="false" customHeight="true" outlineLevel="0" collapsed="false">
      <c r="A1076" s="159" t="s">
        <v>7161</v>
      </c>
      <c r="B1076" s="160" t="s">
        <v>7162</v>
      </c>
      <c r="C1076" s="42" t="s">
        <v>1751</v>
      </c>
      <c r="D1076" s="159" t="s">
        <v>3085</v>
      </c>
      <c r="E1076" s="159" t="s">
        <v>2126</v>
      </c>
      <c r="F1076" s="42" t="s">
        <v>3086</v>
      </c>
      <c r="G1076" s="159" t="s">
        <v>1842</v>
      </c>
      <c r="H1076" s="159" t="s">
        <v>1654</v>
      </c>
      <c r="I1076" s="159" t="s">
        <v>1808</v>
      </c>
      <c r="J1076" s="42" t="s">
        <v>7163</v>
      </c>
      <c r="K1076" s="42" t="s">
        <v>7164</v>
      </c>
      <c r="L1076" s="159" t="s">
        <v>2129</v>
      </c>
      <c r="M1076" s="159" t="s">
        <v>7165</v>
      </c>
      <c r="N1076" s="161"/>
      <c r="O1076" s="161"/>
      <c r="P1076" s="161"/>
    </row>
    <row r="1077" customFormat="false" ht="51" hidden="false" customHeight="true" outlineLevel="0" collapsed="false">
      <c r="A1077" s="159" t="s">
        <v>7166</v>
      </c>
      <c r="B1077" s="160" t="s">
        <v>7167</v>
      </c>
      <c r="C1077" s="42" t="s">
        <v>1751</v>
      </c>
      <c r="D1077" s="159" t="s">
        <v>3085</v>
      </c>
      <c r="E1077" s="159" t="s">
        <v>2905</v>
      </c>
      <c r="F1077" s="42" t="s">
        <v>3086</v>
      </c>
      <c r="G1077" s="159" t="s">
        <v>1842</v>
      </c>
      <c r="H1077" s="159" t="s">
        <v>2171</v>
      </c>
      <c r="I1077" s="159" t="s">
        <v>1788</v>
      </c>
      <c r="J1077" s="42" t="s">
        <v>7168</v>
      </c>
      <c r="K1077" s="42" t="s">
        <v>7169</v>
      </c>
      <c r="L1077" s="159" t="s">
        <v>2907</v>
      </c>
      <c r="M1077" s="159" t="s">
        <v>7170</v>
      </c>
      <c r="N1077" s="161"/>
      <c r="O1077" s="161"/>
      <c r="P1077" s="161"/>
    </row>
    <row r="1078" customFormat="false" ht="39" hidden="false" customHeight="true" outlineLevel="0" collapsed="false">
      <c r="A1078" s="159" t="s">
        <v>7171</v>
      </c>
      <c r="B1078" s="160" t="s">
        <v>7172</v>
      </c>
      <c r="C1078" s="42" t="s">
        <v>1751</v>
      </c>
      <c r="D1078" s="159" t="s">
        <v>3085</v>
      </c>
      <c r="E1078" s="159" t="s">
        <v>2126</v>
      </c>
      <c r="F1078" s="42" t="s">
        <v>3086</v>
      </c>
      <c r="G1078" s="159" t="s">
        <v>1842</v>
      </c>
      <c r="H1078" s="159" t="s">
        <v>1654</v>
      </c>
      <c r="I1078" s="159" t="s">
        <v>1808</v>
      </c>
      <c r="J1078" s="42" t="s">
        <v>7173</v>
      </c>
      <c r="K1078" s="42" t="s">
        <v>7174</v>
      </c>
      <c r="L1078" s="159" t="s">
        <v>2129</v>
      </c>
      <c r="M1078" s="159" t="s">
        <v>7175</v>
      </c>
      <c r="N1078" s="161"/>
      <c r="O1078" s="161"/>
      <c r="P1078" s="161"/>
    </row>
    <row r="1079" customFormat="false" ht="51" hidden="false" customHeight="true" outlineLevel="0" collapsed="false">
      <c r="A1079" s="159" t="s">
        <v>7176</v>
      </c>
      <c r="B1079" s="160" t="s">
        <v>7177</v>
      </c>
      <c r="C1079" s="42" t="s">
        <v>1751</v>
      </c>
      <c r="D1079" s="159" t="s">
        <v>3085</v>
      </c>
      <c r="E1079" s="159" t="s">
        <v>2126</v>
      </c>
      <c r="F1079" s="42" t="s">
        <v>3086</v>
      </c>
      <c r="G1079" s="159" t="s">
        <v>1842</v>
      </c>
      <c r="H1079" s="159" t="s">
        <v>1654</v>
      </c>
      <c r="I1079" s="159" t="s">
        <v>1808</v>
      </c>
      <c r="J1079" s="42" t="s">
        <v>7178</v>
      </c>
      <c r="K1079" s="42" t="s">
        <v>7179</v>
      </c>
      <c r="L1079" s="159" t="s">
        <v>2129</v>
      </c>
      <c r="M1079" s="159" t="s">
        <v>7180</v>
      </c>
      <c r="N1079" s="161"/>
      <c r="O1079" s="161"/>
      <c r="P1079" s="161"/>
    </row>
    <row r="1080" customFormat="false" ht="39" hidden="false" customHeight="true" outlineLevel="0" collapsed="false">
      <c r="A1080" s="159" t="s">
        <v>7181</v>
      </c>
      <c r="B1080" s="160" t="s">
        <v>7182</v>
      </c>
      <c r="C1080" s="42" t="s">
        <v>1751</v>
      </c>
      <c r="D1080" s="159" t="s">
        <v>3085</v>
      </c>
      <c r="E1080" s="159" t="s">
        <v>2905</v>
      </c>
      <c r="F1080" s="42" t="s">
        <v>3086</v>
      </c>
      <c r="G1080" s="159" t="s">
        <v>1842</v>
      </c>
      <c r="H1080" s="159" t="s">
        <v>2171</v>
      </c>
      <c r="I1080" s="159" t="s">
        <v>1788</v>
      </c>
      <c r="J1080" s="42" t="s">
        <v>7183</v>
      </c>
      <c r="K1080" s="42" t="s">
        <v>7184</v>
      </c>
      <c r="L1080" s="159" t="s">
        <v>2907</v>
      </c>
      <c r="M1080" s="159" t="s">
        <v>7185</v>
      </c>
      <c r="N1080" s="161"/>
      <c r="O1080" s="161"/>
      <c r="P1080" s="161"/>
    </row>
    <row r="1081" customFormat="false" ht="27" hidden="false" customHeight="true" outlineLevel="0" collapsed="false">
      <c r="A1081" s="159" t="s">
        <v>7186</v>
      </c>
      <c r="B1081" s="160" t="s">
        <v>7187</v>
      </c>
      <c r="C1081" s="42" t="s">
        <v>1751</v>
      </c>
      <c r="D1081" s="159" t="s">
        <v>3085</v>
      </c>
      <c r="E1081" s="159" t="s">
        <v>2767</v>
      </c>
      <c r="F1081" s="42" t="s">
        <v>3086</v>
      </c>
      <c r="G1081" s="159" t="s">
        <v>1796</v>
      </c>
      <c r="H1081" s="159" t="s">
        <v>1654</v>
      </c>
      <c r="I1081" s="159" t="s">
        <v>1788</v>
      </c>
      <c r="J1081" s="42" t="s">
        <v>7188</v>
      </c>
      <c r="K1081" s="42" t="s">
        <v>7189</v>
      </c>
      <c r="L1081" s="159" t="s">
        <v>2129</v>
      </c>
      <c r="M1081" s="159" t="s">
        <v>7190</v>
      </c>
      <c r="N1081" s="161"/>
      <c r="O1081" s="161"/>
      <c r="P1081" s="161"/>
    </row>
    <row r="1082" customFormat="false" ht="27" hidden="false" customHeight="true" outlineLevel="0" collapsed="false">
      <c r="A1082" s="159" t="s">
        <v>7191</v>
      </c>
      <c r="B1082" s="160" t="s">
        <v>7192</v>
      </c>
      <c r="C1082" s="42" t="s">
        <v>1751</v>
      </c>
      <c r="D1082" s="159" t="s">
        <v>3085</v>
      </c>
      <c r="E1082" s="159" t="s">
        <v>2195</v>
      </c>
      <c r="F1082" s="42" t="s">
        <v>3086</v>
      </c>
      <c r="G1082" s="159" t="s">
        <v>1796</v>
      </c>
      <c r="H1082" s="159" t="s">
        <v>2171</v>
      </c>
      <c r="I1082" s="159" t="s">
        <v>1808</v>
      </c>
      <c r="J1082" s="42" t="s">
        <v>7193</v>
      </c>
      <c r="K1082" s="42" t="s">
        <v>7194</v>
      </c>
      <c r="L1082" s="159" t="s">
        <v>2198</v>
      </c>
      <c r="M1082" s="159" t="s">
        <v>7195</v>
      </c>
      <c r="N1082" s="161"/>
      <c r="O1082" s="161"/>
      <c r="P1082" s="161"/>
    </row>
    <row r="1083" customFormat="false" ht="27" hidden="false" customHeight="true" outlineLevel="0" collapsed="false">
      <c r="A1083" s="159" t="s">
        <v>7196</v>
      </c>
      <c r="B1083" s="160" t="s">
        <v>7197</v>
      </c>
      <c r="C1083" s="42" t="s">
        <v>1751</v>
      </c>
      <c r="D1083" s="159" t="s">
        <v>3085</v>
      </c>
      <c r="E1083" s="159" t="s">
        <v>2126</v>
      </c>
      <c r="F1083" s="42" t="s">
        <v>3086</v>
      </c>
      <c r="G1083" s="159" t="s">
        <v>1842</v>
      </c>
      <c r="H1083" s="159" t="s">
        <v>1654</v>
      </c>
      <c r="I1083" s="159" t="s">
        <v>1808</v>
      </c>
      <c r="J1083" s="42" t="s">
        <v>7198</v>
      </c>
      <c r="K1083" s="42" t="s">
        <v>7199</v>
      </c>
      <c r="L1083" s="159" t="s">
        <v>2129</v>
      </c>
      <c r="M1083" s="159" t="s">
        <v>7200</v>
      </c>
      <c r="N1083" s="161"/>
      <c r="O1083" s="161"/>
      <c r="P1083" s="161"/>
    </row>
    <row r="1084" customFormat="false" ht="39" hidden="false" customHeight="true" outlineLevel="0" collapsed="false">
      <c r="A1084" s="159" t="s">
        <v>7201</v>
      </c>
      <c r="B1084" s="160" t="s">
        <v>7202</v>
      </c>
      <c r="C1084" s="42" t="s">
        <v>1751</v>
      </c>
      <c r="D1084" s="159" t="s">
        <v>3085</v>
      </c>
      <c r="E1084" s="159" t="s">
        <v>2905</v>
      </c>
      <c r="F1084" s="42" t="s">
        <v>3086</v>
      </c>
      <c r="G1084" s="159" t="s">
        <v>1842</v>
      </c>
      <c r="H1084" s="159" t="s">
        <v>2171</v>
      </c>
      <c r="I1084" s="159" t="s">
        <v>1788</v>
      </c>
      <c r="J1084" s="42" t="s">
        <v>7203</v>
      </c>
      <c r="K1084" s="42" t="s">
        <v>7204</v>
      </c>
      <c r="L1084" s="159" t="s">
        <v>2907</v>
      </c>
      <c r="M1084" s="159" t="s">
        <v>7205</v>
      </c>
      <c r="N1084" s="161"/>
      <c r="O1084" s="161"/>
      <c r="P1084" s="161"/>
    </row>
    <row r="1085" customFormat="false" ht="39" hidden="false" customHeight="true" outlineLevel="0" collapsed="false">
      <c r="A1085" s="159" t="s">
        <v>7206</v>
      </c>
      <c r="B1085" s="160" t="s">
        <v>7207</v>
      </c>
      <c r="C1085" s="42" t="s">
        <v>1751</v>
      </c>
      <c r="D1085" s="159" t="s">
        <v>3085</v>
      </c>
      <c r="E1085" s="159" t="s">
        <v>2767</v>
      </c>
      <c r="F1085" s="42" t="s">
        <v>3086</v>
      </c>
      <c r="G1085" s="159" t="s">
        <v>1796</v>
      </c>
      <c r="H1085" s="159" t="s">
        <v>1654</v>
      </c>
      <c r="I1085" s="159" t="s">
        <v>1788</v>
      </c>
      <c r="J1085" s="42" t="s">
        <v>7208</v>
      </c>
      <c r="K1085" s="42" t="s">
        <v>7209</v>
      </c>
      <c r="L1085" s="159" t="s">
        <v>2129</v>
      </c>
      <c r="M1085" s="159" t="s">
        <v>7210</v>
      </c>
      <c r="N1085" s="161"/>
      <c r="O1085" s="161"/>
      <c r="P1085" s="161"/>
    </row>
    <row r="1086" customFormat="false" ht="27" hidden="false" customHeight="true" outlineLevel="0" collapsed="false">
      <c r="A1086" s="159" t="s">
        <v>7211</v>
      </c>
      <c r="B1086" s="160" t="s">
        <v>7212</v>
      </c>
      <c r="C1086" s="42" t="s">
        <v>1751</v>
      </c>
      <c r="D1086" s="159" t="s">
        <v>3085</v>
      </c>
      <c r="E1086" s="159" t="s">
        <v>2195</v>
      </c>
      <c r="F1086" s="42" t="s">
        <v>3086</v>
      </c>
      <c r="G1086" s="159" t="s">
        <v>1796</v>
      </c>
      <c r="H1086" s="159" t="s">
        <v>2171</v>
      </c>
      <c r="I1086" s="159" t="s">
        <v>1808</v>
      </c>
      <c r="J1086" s="42" t="s">
        <v>7213</v>
      </c>
      <c r="K1086" s="42" t="s">
        <v>7214</v>
      </c>
      <c r="L1086" s="159" t="s">
        <v>2198</v>
      </c>
      <c r="M1086" s="159" t="s">
        <v>7215</v>
      </c>
      <c r="N1086" s="161"/>
      <c r="O1086" s="161"/>
      <c r="P1086" s="161"/>
    </row>
    <row r="1087" customFormat="false" ht="27" hidden="false" customHeight="true" outlineLevel="0" collapsed="false">
      <c r="A1087" s="159" t="s">
        <v>7216</v>
      </c>
      <c r="B1087" s="160" t="s">
        <v>7217</v>
      </c>
      <c r="C1087" s="42" t="s">
        <v>1751</v>
      </c>
      <c r="D1087" s="159" t="s">
        <v>3085</v>
      </c>
      <c r="E1087" s="159" t="s">
        <v>2126</v>
      </c>
      <c r="F1087" s="42" t="s">
        <v>3086</v>
      </c>
      <c r="G1087" s="159" t="s">
        <v>1842</v>
      </c>
      <c r="H1087" s="159" t="s">
        <v>1654</v>
      </c>
      <c r="I1087" s="159" t="s">
        <v>1808</v>
      </c>
      <c r="J1087" s="42" t="s">
        <v>7218</v>
      </c>
      <c r="K1087" s="42" t="s">
        <v>7219</v>
      </c>
      <c r="L1087" s="159" t="s">
        <v>2129</v>
      </c>
      <c r="M1087" s="159" t="s">
        <v>7220</v>
      </c>
      <c r="N1087" s="161"/>
      <c r="O1087" s="161"/>
      <c r="P1087" s="161"/>
    </row>
    <row r="1088" customFormat="false" ht="27" hidden="false" customHeight="true" outlineLevel="0" collapsed="false">
      <c r="A1088" s="159" t="s">
        <v>7221</v>
      </c>
      <c r="B1088" s="160" t="s">
        <v>7222</v>
      </c>
      <c r="C1088" s="42" t="s">
        <v>1751</v>
      </c>
      <c r="D1088" s="159" t="s">
        <v>3085</v>
      </c>
      <c r="E1088" s="159" t="s">
        <v>2905</v>
      </c>
      <c r="F1088" s="42" t="s">
        <v>3086</v>
      </c>
      <c r="G1088" s="159" t="s">
        <v>1842</v>
      </c>
      <c r="H1088" s="159" t="s">
        <v>2171</v>
      </c>
      <c r="I1088" s="159" t="s">
        <v>1788</v>
      </c>
      <c r="J1088" s="42" t="s">
        <v>7223</v>
      </c>
      <c r="K1088" s="42" t="s">
        <v>7224</v>
      </c>
      <c r="L1088" s="159" t="s">
        <v>2907</v>
      </c>
      <c r="M1088" s="159" t="s">
        <v>7225</v>
      </c>
      <c r="N1088" s="161"/>
      <c r="O1088" s="161"/>
      <c r="P1088" s="161"/>
    </row>
    <row r="1089" customFormat="false" ht="27" hidden="false" customHeight="true" outlineLevel="0" collapsed="false">
      <c r="A1089" s="159" t="s">
        <v>7226</v>
      </c>
      <c r="B1089" s="160" t="s">
        <v>7227</v>
      </c>
      <c r="C1089" s="42" t="s">
        <v>1751</v>
      </c>
      <c r="D1089" s="159" t="s">
        <v>3085</v>
      </c>
      <c r="E1089" s="159" t="s">
        <v>2126</v>
      </c>
      <c r="F1089" s="42" t="s">
        <v>3086</v>
      </c>
      <c r="G1089" s="159" t="s">
        <v>1842</v>
      </c>
      <c r="H1089" s="159" t="s">
        <v>1654</v>
      </c>
      <c r="I1089" s="159" t="s">
        <v>1808</v>
      </c>
      <c r="J1089" s="42" t="s">
        <v>7228</v>
      </c>
      <c r="K1089" s="42" t="s">
        <v>7229</v>
      </c>
      <c r="L1089" s="159" t="s">
        <v>2129</v>
      </c>
      <c r="M1089" s="159" t="s">
        <v>7230</v>
      </c>
      <c r="N1089" s="161"/>
      <c r="O1089" s="161"/>
      <c r="P1089" s="161"/>
    </row>
    <row r="1090" customFormat="false" ht="27" hidden="false" customHeight="true" outlineLevel="0" collapsed="false">
      <c r="A1090" s="159" t="s">
        <v>7231</v>
      </c>
      <c r="B1090" s="160" t="s">
        <v>7232</v>
      </c>
      <c r="C1090" s="42" t="s">
        <v>1751</v>
      </c>
      <c r="D1090" s="159" t="s">
        <v>3085</v>
      </c>
      <c r="E1090" s="159" t="s">
        <v>2126</v>
      </c>
      <c r="F1090" s="42" t="s">
        <v>3086</v>
      </c>
      <c r="G1090" s="159" t="s">
        <v>1842</v>
      </c>
      <c r="H1090" s="159" t="s">
        <v>1654</v>
      </c>
      <c r="I1090" s="159" t="s">
        <v>1808</v>
      </c>
      <c r="J1090" s="42" t="s">
        <v>7233</v>
      </c>
      <c r="K1090" s="42" t="s">
        <v>7234</v>
      </c>
      <c r="L1090" s="159" t="s">
        <v>2129</v>
      </c>
      <c r="M1090" s="159" t="s">
        <v>7235</v>
      </c>
      <c r="N1090" s="161"/>
      <c r="O1090" s="161"/>
      <c r="P1090" s="161"/>
    </row>
    <row r="1091" customFormat="false" ht="51" hidden="false" customHeight="true" outlineLevel="0" collapsed="false">
      <c r="A1091" s="159" t="s">
        <v>7236</v>
      </c>
      <c r="B1091" s="160" t="s">
        <v>7237</v>
      </c>
      <c r="C1091" s="42" t="s">
        <v>1751</v>
      </c>
      <c r="D1091" s="159" t="s">
        <v>3085</v>
      </c>
      <c r="E1091" s="159" t="s">
        <v>2905</v>
      </c>
      <c r="F1091" s="42" t="s">
        <v>3086</v>
      </c>
      <c r="G1091" s="159" t="s">
        <v>1842</v>
      </c>
      <c r="H1091" s="159" t="s">
        <v>2171</v>
      </c>
      <c r="I1091" s="159" t="s">
        <v>1788</v>
      </c>
      <c r="J1091" s="42" t="s">
        <v>7238</v>
      </c>
      <c r="K1091" s="42" t="s">
        <v>7239</v>
      </c>
      <c r="L1091" s="159" t="s">
        <v>2907</v>
      </c>
      <c r="M1091" s="159" t="s">
        <v>7240</v>
      </c>
      <c r="N1091" s="161"/>
      <c r="O1091" s="161"/>
      <c r="P1091" s="161"/>
    </row>
    <row r="1092" customFormat="false" ht="27" hidden="false" customHeight="true" outlineLevel="0" collapsed="false">
      <c r="A1092" s="159" t="s">
        <v>7241</v>
      </c>
      <c r="B1092" s="160" t="s">
        <v>7242</v>
      </c>
      <c r="C1092" s="42" t="s">
        <v>1751</v>
      </c>
      <c r="D1092" s="159" t="s">
        <v>3085</v>
      </c>
      <c r="E1092" s="159" t="s">
        <v>2126</v>
      </c>
      <c r="F1092" s="42" t="s">
        <v>3086</v>
      </c>
      <c r="G1092" s="159" t="s">
        <v>1842</v>
      </c>
      <c r="H1092" s="159" t="s">
        <v>1654</v>
      </c>
      <c r="I1092" s="159" t="s">
        <v>1808</v>
      </c>
      <c r="J1092" s="42" t="s">
        <v>7243</v>
      </c>
      <c r="K1092" s="42" t="s">
        <v>7244</v>
      </c>
      <c r="L1092" s="159" t="s">
        <v>2129</v>
      </c>
      <c r="M1092" s="159" t="s">
        <v>7245</v>
      </c>
      <c r="N1092" s="161"/>
      <c r="O1092" s="161"/>
      <c r="P1092" s="161"/>
    </row>
    <row r="1093" customFormat="false" ht="39" hidden="false" customHeight="true" outlineLevel="0" collapsed="false">
      <c r="A1093" s="159" t="s">
        <v>7246</v>
      </c>
      <c r="B1093" s="160" t="s">
        <v>7247</v>
      </c>
      <c r="C1093" s="42" t="s">
        <v>1751</v>
      </c>
      <c r="D1093" s="159" t="s">
        <v>3085</v>
      </c>
      <c r="E1093" s="159" t="s">
        <v>2126</v>
      </c>
      <c r="F1093" s="42" t="s">
        <v>3086</v>
      </c>
      <c r="G1093" s="159" t="s">
        <v>1842</v>
      </c>
      <c r="H1093" s="159" t="s">
        <v>1654</v>
      </c>
      <c r="I1093" s="159" t="s">
        <v>1808</v>
      </c>
      <c r="J1093" s="42" t="s">
        <v>7248</v>
      </c>
      <c r="K1093" s="42" t="s">
        <v>7249</v>
      </c>
      <c r="L1093" s="159" t="s">
        <v>2129</v>
      </c>
      <c r="M1093" s="159" t="s">
        <v>7250</v>
      </c>
      <c r="N1093" s="161"/>
      <c r="O1093" s="161"/>
      <c r="P1093" s="161"/>
    </row>
    <row r="1094" customFormat="false" ht="39" hidden="false" customHeight="true" outlineLevel="0" collapsed="false">
      <c r="A1094" s="159" t="s">
        <v>7251</v>
      </c>
      <c r="B1094" s="160" t="s">
        <v>7252</v>
      </c>
      <c r="C1094" s="42" t="s">
        <v>1751</v>
      </c>
      <c r="D1094" s="159" t="s">
        <v>3085</v>
      </c>
      <c r="E1094" s="159" t="s">
        <v>2905</v>
      </c>
      <c r="F1094" s="42" t="s">
        <v>3086</v>
      </c>
      <c r="G1094" s="159" t="s">
        <v>1842</v>
      </c>
      <c r="H1094" s="159" t="s">
        <v>2171</v>
      </c>
      <c r="I1094" s="159" t="s">
        <v>1788</v>
      </c>
      <c r="J1094" s="42" t="s">
        <v>7253</v>
      </c>
      <c r="K1094" s="42" t="s">
        <v>7254</v>
      </c>
      <c r="L1094" s="159" t="s">
        <v>2907</v>
      </c>
      <c r="M1094" s="159" t="s">
        <v>7255</v>
      </c>
      <c r="N1094" s="161"/>
      <c r="O1094" s="161"/>
      <c r="P1094" s="161"/>
    </row>
    <row r="1095" customFormat="false" ht="39" hidden="false" customHeight="true" outlineLevel="0" collapsed="false">
      <c r="A1095" s="159" t="s">
        <v>7256</v>
      </c>
      <c r="B1095" s="160" t="s">
        <v>7257</v>
      </c>
      <c r="C1095" s="42" t="s">
        <v>1751</v>
      </c>
      <c r="D1095" s="159" t="s">
        <v>3085</v>
      </c>
      <c r="E1095" s="159" t="s">
        <v>2767</v>
      </c>
      <c r="F1095" s="42" t="s">
        <v>3086</v>
      </c>
      <c r="G1095" s="159" t="s">
        <v>1796</v>
      </c>
      <c r="H1095" s="159" t="s">
        <v>1654</v>
      </c>
      <c r="I1095" s="159" t="s">
        <v>1788</v>
      </c>
      <c r="J1095" s="42" t="s">
        <v>7258</v>
      </c>
      <c r="K1095" s="42" t="s">
        <v>7259</v>
      </c>
      <c r="L1095" s="159" t="s">
        <v>2129</v>
      </c>
      <c r="M1095" s="159" t="s">
        <v>7260</v>
      </c>
      <c r="N1095" s="161"/>
      <c r="O1095" s="161"/>
      <c r="P1095" s="161"/>
    </row>
    <row r="1096" customFormat="false" ht="27" hidden="false" customHeight="true" outlineLevel="0" collapsed="false">
      <c r="A1096" s="159" t="s">
        <v>7261</v>
      </c>
      <c r="B1096" s="160" t="s">
        <v>7262</v>
      </c>
      <c r="C1096" s="42" t="s">
        <v>1751</v>
      </c>
      <c r="D1096" s="159" t="s">
        <v>3085</v>
      </c>
      <c r="E1096" s="159" t="s">
        <v>2195</v>
      </c>
      <c r="F1096" s="42" t="s">
        <v>3086</v>
      </c>
      <c r="G1096" s="159" t="s">
        <v>1796</v>
      </c>
      <c r="H1096" s="159" t="s">
        <v>2171</v>
      </c>
      <c r="I1096" s="159" t="s">
        <v>1808</v>
      </c>
      <c r="J1096" s="42" t="s">
        <v>7263</v>
      </c>
      <c r="K1096" s="42" t="s">
        <v>7264</v>
      </c>
      <c r="L1096" s="159" t="s">
        <v>2198</v>
      </c>
      <c r="M1096" s="159" t="s">
        <v>7265</v>
      </c>
      <c r="N1096" s="161"/>
      <c r="O1096" s="161"/>
      <c r="P1096" s="161"/>
    </row>
    <row r="1097" customFormat="false" ht="27" hidden="false" customHeight="true" outlineLevel="0" collapsed="false">
      <c r="A1097" s="159" t="s">
        <v>7266</v>
      </c>
      <c r="B1097" s="160" t="s">
        <v>7267</v>
      </c>
      <c r="C1097" s="42" t="s">
        <v>1751</v>
      </c>
      <c r="D1097" s="159" t="s">
        <v>3085</v>
      </c>
      <c r="E1097" s="159" t="s">
        <v>2126</v>
      </c>
      <c r="F1097" s="42" t="s">
        <v>3086</v>
      </c>
      <c r="G1097" s="159" t="s">
        <v>1842</v>
      </c>
      <c r="H1097" s="159" t="s">
        <v>1654</v>
      </c>
      <c r="I1097" s="159" t="s">
        <v>1808</v>
      </c>
      <c r="J1097" s="42" t="s">
        <v>7268</v>
      </c>
      <c r="K1097" s="42" t="s">
        <v>7269</v>
      </c>
      <c r="L1097" s="159" t="s">
        <v>2129</v>
      </c>
      <c r="M1097" s="159" t="s">
        <v>7270</v>
      </c>
      <c r="N1097" s="161"/>
      <c r="O1097" s="161"/>
      <c r="P1097" s="161"/>
    </row>
    <row r="1098" customFormat="false" ht="51" hidden="false" customHeight="true" outlineLevel="0" collapsed="false">
      <c r="A1098" s="159" t="s">
        <v>7271</v>
      </c>
      <c r="B1098" s="160" t="s">
        <v>7272</v>
      </c>
      <c r="C1098" s="42" t="s">
        <v>1751</v>
      </c>
      <c r="D1098" s="159" t="s">
        <v>3085</v>
      </c>
      <c r="E1098" s="159" t="s">
        <v>2905</v>
      </c>
      <c r="F1098" s="42" t="s">
        <v>3086</v>
      </c>
      <c r="G1098" s="159" t="s">
        <v>1842</v>
      </c>
      <c r="H1098" s="159" t="s">
        <v>2171</v>
      </c>
      <c r="I1098" s="159" t="s">
        <v>1788</v>
      </c>
      <c r="J1098" s="42" t="s">
        <v>7273</v>
      </c>
      <c r="K1098" s="42" t="s">
        <v>7274</v>
      </c>
      <c r="L1098" s="159" t="s">
        <v>2907</v>
      </c>
      <c r="M1098" s="159" t="s">
        <v>7275</v>
      </c>
      <c r="N1098" s="161"/>
      <c r="O1098" s="161"/>
      <c r="P1098" s="161"/>
    </row>
    <row r="1099" customFormat="false" ht="39" hidden="false" customHeight="true" outlineLevel="0" collapsed="false">
      <c r="A1099" s="159" t="s">
        <v>7276</v>
      </c>
      <c r="B1099" s="160" t="s">
        <v>7277</v>
      </c>
      <c r="C1099" s="42" t="s">
        <v>1751</v>
      </c>
      <c r="D1099" s="159" t="s">
        <v>3085</v>
      </c>
      <c r="E1099" s="159" t="s">
        <v>2126</v>
      </c>
      <c r="F1099" s="42" t="s">
        <v>3086</v>
      </c>
      <c r="G1099" s="159" t="s">
        <v>1842</v>
      </c>
      <c r="H1099" s="159" t="s">
        <v>1654</v>
      </c>
      <c r="I1099" s="159" t="s">
        <v>1808</v>
      </c>
      <c r="J1099" s="42" t="s">
        <v>7278</v>
      </c>
      <c r="K1099" s="42" t="s">
        <v>7279</v>
      </c>
      <c r="L1099" s="159" t="s">
        <v>2129</v>
      </c>
      <c r="M1099" s="159" t="s">
        <v>7280</v>
      </c>
      <c r="N1099" s="161"/>
      <c r="O1099" s="161"/>
      <c r="P1099" s="161"/>
    </row>
    <row r="1100" customFormat="false" ht="39" hidden="false" customHeight="true" outlineLevel="0" collapsed="false">
      <c r="A1100" s="159" t="s">
        <v>7281</v>
      </c>
      <c r="B1100" s="160" t="s">
        <v>7282</v>
      </c>
      <c r="C1100" s="42" t="s">
        <v>1751</v>
      </c>
      <c r="D1100" s="159" t="s">
        <v>3085</v>
      </c>
      <c r="E1100" s="159" t="s">
        <v>2126</v>
      </c>
      <c r="F1100" s="42" t="s">
        <v>3086</v>
      </c>
      <c r="G1100" s="159" t="s">
        <v>1842</v>
      </c>
      <c r="H1100" s="159" t="s">
        <v>1654</v>
      </c>
      <c r="I1100" s="159" t="s">
        <v>1808</v>
      </c>
      <c r="J1100" s="42" t="s">
        <v>7283</v>
      </c>
      <c r="K1100" s="42" t="s">
        <v>7284</v>
      </c>
      <c r="L1100" s="159" t="s">
        <v>2129</v>
      </c>
      <c r="M1100" s="159" t="s">
        <v>7285</v>
      </c>
      <c r="N1100" s="161"/>
      <c r="O1100" s="161"/>
      <c r="P1100" s="161"/>
    </row>
    <row r="1101" customFormat="false" ht="51" hidden="false" customHeight="true" outlineLevel="0" collapsed="false">
      <c r="A1101" s="159" t="s">
        <v>7286</v>
      </c>
      <c r="B1101" s="160" t="s">
        <v>7287</v>
      </c>
      <c r="C1101" s="42" t="s">
        <v>1751</v>
      </c>
      <c r="D1101" s="159" t="s">
        <v>3085</v>
      </c>
      <c r="E1101" s="159" t="s">
        <v>2905</v>
      </c>
      <c r="F1101" s="42" t="s">
        <v>3086</v>
      </c>
      <c r="G1101" s="159" t="s">
        <v>1842</v>
      </c>
      <c r="H1101" s="159" t="s">
        <v>2171</v>
      </c>
      <c r="I1101" s="159" t="s">
        <v>1788</v>
      </c>
      <c r="J1101" s="42" t="s">
        <v>7288</v>
      </c>
      <c r="K1101" s="42" t="s">
        <v>7289</v>
      </c>
      <c r="L1101" s="159" t="s">
        <v>2907</v>
      </c>
      <c r="M1101" s="159" t="s">
        <v>7290</v>
      </c>
      <c r="N1101" s="161"/>
      <c r="O1101" s="161"/>
      <c r="P1101" s="161"/>
    </row>
    <row r="1102" customFormat="false" ht="39" hidden="false" customHeight="true" outlineLevel="0" collapsed="false">
      <c r="A1102" s="159" t="s">
        <v>7291</v>
      </c>
      <c r="B1102" s="160" t="s">
        <v>7292</v>
      </c>
      <c r="C1102" s="42" t="s">
        <v>1751</v>
      </c>
      <c r="D1102" s="159" t="s">
        <v>3085</v>
      </c>
      <c r="E1102" s="159" t="s">
        <v>2767</v>
      </c>
      <c r="F1102" s="42" t="s">
        <v>3086</v>
      </c>
      <c r="G1102" s="159" t="s">
        <v>1796</v>
      </c>
      <c r="H1102" s="159" t="s">
        <v>1654</v>
      </c>
      <c r="I1102" s="159" t="s">
        <v>1788</v>
      </c>
      <c r="J1102" s="42" t="s">
        <v>7293</v>
      </c>
      <c r="K1102" s="42" t="s">
        <v>7294</v>
      </c>
      <c r="L1102" s="159" t="s">
        <v>2129</v>
      </c>
      <c r="M1102" s="159" t="s">
        <v>7295</v>
      </c>
      <c r="N1102" s="161"/>
      <c r="O1102" s="161"/>
      <c r="P1102" s="161"/>
    </row>
    <row r="1103" customFormat="false" ht="27" hidden="false" customHeight="true" outlineLevel="0" collapsed="false">
      <c r="A1103" s="159" t="s">
        <v>7296</v>
      </c>
      <c r="B1103" s="160" t="s">
        <v>7297</v>
      </c>
      <c r="C1103" s="42" t="s">
        <v>1751</v>
      </c>
      <c r="D1103" s="159" t="s">
        <v>3085</v>
      </c>
      <c r="E1103" s="159" t="s">
        <v>2195</v>
      </c>
      <c r="F1103" s="42" t="s">
        <v>3086</v>
      </c>
      <c r="G1103" s="159" t="s">
        <v>1796</v>
      </c>
      <c r="H1103" s="159" t="s">
        <v>2171</v>
      </c>
      <c r="I1103" s="159" t="s">
        <v>1808</v>
      </c>
      <c r="J1103" s="42" t="s">
        <v>7298</v>
      </c>
      <c r="K1103" s="42" t="s">
        <v>7299</v>
      </c>
      <c r="L1103" s="159" t="s">
        <v>2198</v>
      </c>
      <c r="M1103" s="159" t="s">
        <v>7300</v>
      </c>
      <c r="N1103" s="161"/>
      <c r="O1103" s="161"/>
      <c r="P1103" s="161"/>
    </row>
    <row r="1104" customFormat="false" ht="27" hidden="false" customHeight="true" outlineLevel="0" collapsed="false">
      <c r="A1104" s="159" t="s">
        <v>7301</v>
      </c>
      <c r="B1104" s="160" t="s">
        <v>7302</v>
      </c>
      <c r="C1104" s="42" t="s">
        <v>1751</v>
      </c>
      <c r="D1104" s="159" t="s">
        <v>3085</v>
      </c>
      <c r="E1104" s="159" t="s">
        <v>2126</v>
      </c>
      <c r="F1104" s="42" t="s">
        <v>3086</v>
      </c>
      <c r="G1104" s="159" t="s">
        <v>1842</v>
      </c>
      <c r="H1104" s="159" t="s">
        <v>1654</v>
      </c>
      <c r="I1104" s="159" t="s">
        <v>1808</v>
      </c>
      <c r="J1104" s="42" t="s">
        <v>7303</v>
      </c>
      <c r="K1104" s="42" t="s">
        <v>7304</v>
      </c>
      <c r="L1104" s="159" t="s">
        <v>2129</v>
      </c>
      <c r="M1104" s="159" t="s">
        <v>7305</v>
      </c>
      <c r="N1104" s="161"/>
      <c r="O1104" s="161"/>
      <c r="P1104" s="161"/>
    </row>
    <row r="1105" customFormat="false" ht="39" hidden="false" customHeight="true" outlineLevel="0" collapsed="false">
      <c r="A1105" s="159" t="s">
        <v>7306</v>
      </c>
      <c r="B1105" s="160" t="s">
        <v>7307</v>
      </c>
      <c r="C1105" s="42" t="s">
        <v>1751</v>
      </c>
      <c r="D1105" s="159" t="s">
        <v>3085</v>
      </c>
      <c r="E1105" s="159" t="s">
        <v>2905</v>
      </c>
      <c r="F1105" s="42" t="s">
        <v>3086</v>
      </c>
      <c r="G1105" s="159" t="s">
        <v>1842</v>
      </c>
      <c r="H1105" s="159" t="s">
        <v>2171</v>
      </c>
      <c r="I1105" s="159" t="s">
        <v>1788</v>
      </c>
      <c r="J1105" s="42" t="s">
        <v>7308</v>
      </c>
      <c r="K1105" s="42" t="s">
        <v>7309</v>
      </c>
      <c r="L1105" s="159" t="s">
        <v>2907</v>
      </c>
      <c r="M1105" s="159" t="s">
        <v>7310</v>
      </c>
      <c r="N1105" s="161"/>
      <c r="O1105" s="161"/>
      <c r="P1105" s="161"/>
    </row>
    <row r="1106" customFormat="false" ht="27" hidden="false" customHeight="true" outlineLevel="0" collapsed="false">
      <c r="A1106" s="159" t="s">
        <v>7311</v>
      </c>
      <c r="B1106" s="160" t="s">
        <v>7312</v>
      </c>
      <c r="C1106" s="42" t="s">
        <v>1751</v>
      </c>
      <c r="D1106" s="159" t="s">
        <v>3085</v>
      </c>
      <c r="E1106" s="159" t="s">
        <v>2126</v>
      </c>
      <c r="F1106" s="42" t="s">
        <v>3086</v>
      </c>
      <c r="G1106" s="159" t="s">
        <v>1842</v>
      </c>
      <c r="H1106" s="159" t="s">
        <v>1654</v>
      </c>
      <c r="I1106" s="159" t="s">
        <v>1808</v>
      </c>
      <c r="J1106" s="42" t="s">
        <v>7313</v>
      </c>
      <c r="K1106" s="42" t="s">
        <v>7314</v>
      </c>
      <c r="L1106" s="159" t="s">
        <v>2129</v>
      </c>
      <c r="M1106" s="159" t="s">
        <v>7315</v>
      </c>
      <c r="N1106" s="161"/>
      <c r="O1106" s="161"/>
      <c r="P1106" s="161"/>
    </row>
    <row r="1107" customFormat="false" ht="27" hidden="false" customHeight="true" outlineLevel="0" collapsed="false">
      <c r="A1107" s="159" t="s">
        <v>7316</v>
      </c>
      <c r="B1107" s="160" t="s">
        <v>7317</v>
      </c>
      <c r="C1107" s="42" t="s">
        <v>1751</v>
      </c>
      <c r="D1107" s="159" t="s">
        <v>3085</v>
      </c>
      <c r="E1107" s="159" t="s">
        <v>2126</v>
      </c>
      <c r="F1107" s="42" t="s">
        <v>3086</v>
      </c>
      <c r="G1107" s="159" t="s">
        <v>1842</v>
      </c>
      <c r="H1107" s="159" t="s">
        <v>1654</v>
      </c>
      <c r="I1107" s="159" t="s">
        <v>1808</v>
      </c>
      <c r="J1107" s="42" t="s">
        <v>7318</v>
      </c>
      <c r="K1107" s="42" t="s">
        <v>7319</v>
      </c>
      <c r="L1107" s="159" t="s">
        <v>2129</v>
      </c>
      <c r="M1107" s="159" t="s">
        <v>7320</v>
      </c>
      <c r="N1107" s="161"/>
      <c r="O1107" s="161"/>
      <c r="P1107" s="161"/>
    </row>
    <row r="1108" customFormat="false" ht="39" hidden="false" customHeight="true" outlineLevel="0" collapsed="false">
      <c r="A1108" s="159" t="s">
        <v>7321</v>
      </c>
      <c r="B1108" s="160" t="s">
        <v>7322</v>
      </c>
      <c r="C1108" s="42" t="s">
        <v>1751</v>
      </c>
      <c r="D1108" s="159" t="s">
        <v>3085</v>
      </c>
      <c r="E1108" s="159" t="s">
        <v>2905</v>
      </c>
      <c r="F1108" s="42" t="s">
        <v>3086</v>
      </c>
      <c r="G1108" s="159" t="s">
        <v>1842</v>
      </c>
      <c r="H1108" s="159" t="s">
        <v>2171</v>
      </c>
      <c r="I1108" s="159" t="s">
        <v>1788</v>
      </c>
      <c r="J1108" s="42" t="s">
        <v>7323</v>
      </c>
      <c r="K1108" s="42" t="s">
        <v>7324</v>
      </c>
      <c r="L1108" s="159" t="s">
        <v>2907</v>
      </c>
      <c r="M1108" s="159" t="s">
        <v>7325</v>
      </c>
      <c r="N1108" s="161"/>
      <c r="O1108" s="161"/>
      <c r="P1108" s="161"/>
    </row>
    <row r="1109" customFormat="false" ht="27" hidden="false" customHeight="true" outlineLevel="0" collapsed="false">
      <c r="A1109" s="159" t="s">
        <v>7326</v>
      </c>
      <c r="B1109" s="160" t="s">
        <v>7327</v>
      </c>
      <c r="C1109" s="42" t="s">
        <v>1751</v>
      </c>
      <c r="D1109" s="159" t="s">
        <v>3085</v>
      </c>
      <c r="E1109" s="159" t="s">
        <v>2126</v>
      </c>
      <c r="F1109" s="42" t="s">
        <v>3086</v>
      </c>
      <c r="G1109" s="159" t="s">
        <v>1842</v>
      </c>
      <c r="H1109" s="159" t="s">
        <v>1654</v>
      </c>
      <c r="I1109" s="159" t="s">
        <v>1808</v>
      </c>
      <c r="J1109" s="42" t="s">
        <v>7328</v>
      </c>
      <c r="K1109" s="42" t="s">
        <v>7329</v>
      </c>
      <c r="L1109" s="159" t="s">
        <v>2129</v>
      </c>
      <c r="M1109" s="159" t="s">
        <v>7330</v>
      </c>
      <c r="N1109" s="161"/>
      <c r="O1109" s="161"/>
      <c r="P1109" s="161"/>
    </row>
    <row r="1110" customFormat="false" ht="39" hidden="false" customHeight="true" outlineLevel="0" collapsed="false">
      <c r="A1110" s="159" t="s">
        <v>7331</v>
      </c>
      <c r="B1110" s="160" t="s">
        <v>7332</v>
      </c>
      <c r="C1110" s="42" t="s">
        <v>1751</v>
      </c>
      <c r="D1110" s="159" t="s">
        <v>3085</v>
      </c>
      <c r="E1110" s="159" t="s">
        <v>2126</v>
      </c>
      <c r="F1110" s="42" t="s">
        <v>3086</v>
      </c>
      <c r="G1110" s="159" t="s">
        <v>1842</v>
      </c>
      <c r="H1110" s="159" t="s">
        <v>1654</v>
      </c>
      <c r="I1110" s="159" t="s">
        <v>1808</v>
      </c>
      <c r="J1110" s="42" t="s">
        <v>7333</v>
      </c>
      <c r="K1110" s="42" t="s">
        <v>7334</v>
      </c>
      <c r="L1110" s="159" t="s">
        <v>2129</v>
      </c>
      <c r="M1110" s="159" t="s">
        <v>7335</v>
      </c>
      <c r="N1110" s="161"/>
      <c r="O1110" s="161"/>
      <c r="P1110" s="161"/>
    </row>
    <row r="1111" customFormat="false" ht="39" hidden="false" customHeight="true" outlineLevel="0" collapsed="false">
      <c r="A1111" s="159" t="s">
        <v>7336</v>
      </c>
      <c r="B1111" s="160" t="s">
        <v>7337</v>
      </c>
      <c r="C1111" s="42" t="s">
        <v>1738</v>
      </c>
      <c r="D1111" s="159" t="s">
        <v>2979</v>
      </c>
      <c r="E1111" s="159" t="s">
        <v>2905</v>
      </c>
      <c r="F1111" s="42" t="s">
        <v>2980</v>
      </c>
      <c r="G1111" s="159" t="s">
        <v>1842</v>
      </c>
      <c r="H1111" s="159" t="s">
        <v>2171</v>
      </c>
      <c r="I1111" s="159" t="s">
        <v>1788</v>
      </c>
      <c r="J1111" s="42" t="s">
        <v>7338</v>
      </c>
      <c r="K1111" s="42" t="s">
        <v>7339</v>
      </c>
      <c r="L1111" s="159" t="s">
        <v>2907</v>
      </c>
      <c r="M1111" s="159" t="s">
        <v>7340</v>
      </c>
      <c r="N1111" s="161"/>
      <c r="O1111" s="161"/>
      <c r="P1111" s="161"/>
    </row>
    <row r="1112" customFormat="false" ht="39" hidden="false" customHeight="true" outlineLevel="0" collapsed="false">
      <c r="A1112" s="159" t="s">
        <v>7341</v>
      </c>
      <c r="B1112" s="160" t="s">
        <v>7342</v>
      </c>
      <c r="C1112" s="42" t="s">
        <v>1738</v>
      </c>
      <c r="D1112" s="159" t="s">
        <v>2979</v>
      </c>
      <c r="E1112" s="159" t="s">
        <v>2767</v>
      </c>
      <c r="F1112" s="42" t="s">
        <v>2980</v>
      </c>
      <c r="G1112" s="159" t="s">
        <v>1796</v>
      </c>
      <c r="H1112" s="159" t="s">
        <v>1654</v>
      </c>
      <c r="I1112" s="159" t="s">
        <v>1788</v>
      </c>
      <c r="J1112" s="42" t="s">
        <v>7343</v>
      </c>
      <c r="K1112" s="42" t="s">
        <v>7344</v>
      </c>
      <c r="L1112" s="159" t="s">
        <v>2129</v>
      </c>
      <c r="M1112" s="159" t="s">
        <v>7345</v>
      </c>
      <c r="N1112" s="161"/>
      <c r="O1112" s="161"/>
      <c r="P1112" s="161"/>
    </row>
    <row r="1113" customFormat="false" ht="27" hidden="false" customHeight="true" outlineLevel="0" collapsed="false">
      <c r="A1113" s="159" t="s">
        <v>7346</v>
      </c>
      <c r="B1113" s="160" t="s">
        <v>7347</v>
      </c>
      <c r="C1113" s="42" t="s">
        <v>1738</v>
      </c>
      <c r="D1113" s="159" t="s">
        <v>2979</v>
      </c>
      <c r="E1113" s="159" t="s">
        <v>2195</v>
      </c>
      <c r="F1113" s="42" t="s">
        <v>2980</v>
      </c>
      <c r="G1113" s="159" t="s">
        <v>1796</v>
      </c>
      <c r="H1113" s="159" t="s">
        <v>2171</v>
      </c>
      <c r="I1113" s="159" t="s">
        <v>1808</v>
      </c>
      <c r="J1113" s="42" t="s">
        <v>7348</v>
      </c>
      <c r="K1113" s="42" t="s">
        <v>7349</v>
      </c>
      <c r="L1113" s="159" t="s">
        <v>2198</v>
      </c>
      <c r="M1113" s="159" t="s">
        <v>7350</v>
      </c>
      <c r="N1113" s="161"/>
      <c r="O1113" s="161"/>
      <c r="P1113" s="161"/>
    </row>
    <row r="1114" customFormat="false" ht="27" hidden="false" customHeight="true" outlineLevel="0" collapsed="false">
      <c r="A1114" s="159" t="s">
        <v>7351</v>
      </c>
      <c r="B1114" s="160" t="s">
        <v>7352</v>
      </c>
      <c r="C1114" s="42" t="s">
        <v>1738</v>
      </c>
      <c r="D1114" s="159" t="s">
        <v>2979</v>
      </c>
      <c r="E1114" s="159" t="s">
        <v>2126</v>
      </c>
      <c r="F1114" s="42" t="s">
        <v>2980</v>
      </c>
      <c r="G1114" s="159" t="s">
        <v>1842</v>
      </c>
      <c r="H1114" s="159" t="s">
        <v>1654</v>
      </c>
      <c r="I1114" s="159" t="s">
        <v>1808</v>
      </c>
      <c r="J1114" s="42" t="s">
        <v>7353</v>
      </c>
      <c r="K1114" s="42" t="s">
        <v>7354</v>
      </c>
      <c r="L1114" s="159" t="s">
        <v>2129</v>
      </c>
      <c r="M1114" s="159" t="s">
        <v>7355</v>
      </c>
      <c r="N1114" s="161"/>
      <c r="O1114" s="161"/>
      <c r="P1114" s="161"/>
    </row>
    <row r="1115" customFormat="false" ht="39" hidden="false" customHeight="true" outlineLevel="0" collapsed="false">
      <c r="A1115" s="159" t="s">
        <v>7356</v>
      </c>
      <c r="B1115" s="160" t="s">
        <v>7357</v>
      </c>
      <c r="C1115" s="42" t="s">
        <v>1738</v>
      </c>
      <c r="D1115" s="159" t="s">
        <v>2979</v>
      </c>
      <c r="E1115" s="159" t="s">
        <v>2905</v>
      </c>
      <c r="F1115" s="42" t="s">
        <v>2980</v>
      </c>
      <c r="G1115" s="159" t="s">
        <v>1842</v>
      </c>
      <c r="H1115" s="159" t="s">
        <v>2171</v>
      </c>
      <c r="I1115" s="159" t="s">
        <v>1788</v>
      </c>
      <c r="J1115" s="42" t="s">
        <v>7358</v>
      </c>
      <c r="K1115" s="42" t="s">
        <v>7359</v>
      </c>
      <c r="L1115" s="159" t="s">
        <v>2907</v>
      </c>
      <c r="M1115" s="159" t="s">
        <v>7360</v>
      </c>
      <c r="N1115" s="161"/>
      <c r="O1115" s="161"/>
      <c r="P1115" s="161"/>
    </row>
    <row r="1116" customFormat="false" ht="27" hidden="false" customHeight="true" outlineLevel="0" collapsed="false">
      <c r="A1116" s="159" t="s">
        <v>7361</v>
      </c>
      <c r="B1116" s="160" t="s">
        <v>7362</v>
      </c>
      <c r="C1116" s="42" t="s">
        <v>1738</v>
      </c>
      <c r="D1116" s="159" t="s">
        <v>2979</v>
      </c>
      <c r="E1116" s="159" t="s">
        <v>2126</v>
      </c>
      <c r="F1116" s="42" t="s">
        <v>2980</v>
      </c>
      <c r="G1116" s="159" t="s">
        <v>1842</v>
      </c>
      <c r="H1116" s="159" t="s">
        <v>1654</v>
      </c>
      <c r="I1116" s="159" t="s">
        <v>1808</v>
      </c>
      <c r="J1116" s="42" t="s">
        <v>7363</v>
      </c>
      <c r="K1116" s="42" t="s">
        <v>7364</v>
      </c>
      <c r="L1116" s="159" t="s">
        <v>2129</v>
      </c>
      <c r="M1116" s="159" t="s">
        <v>7365</v>
      </c>
      <c r="N1116" s="161"/>
      <c r="O1116" s="161"/>
      <c r="P1116" s="161"/>
    </row>
    <row r="1117" customFormat="false" ht="39" hidden="false" customHeight="true" outlineLevel="0" collapsed="false">
      <c r="A1117" s="159" t="s">
        <v>7366</v>
      </c>
      <c r="B1117" s="160" t="s">
        <v>7367</v>
      </c>
      <c r="C1117" s="42" t="s">
        <v>1738</v>
      </c>
      <c r="D1117" s="159" t="s">
        <v>2979</v>
      </c>
      <c r="E1117" s="159" t="s">
        <v>2126</v>
      </c>
      <c r="F1117" s="42" t="s">
        <v>2980</v>
      </c>
      <c r="G1117" s="159" t="s">
        <v>1842</v>
      </c>
      <c r="H1117" s="159" t="s">
        <v>1654</v>
      </c>
      <c r="I1117" s="159" t="s">
        <v>1808</v>
      </c>
      <c r="J1117" s="42" t="s">
        <v>7368</v>
      </c>
      <c r="K1117" s="42" t="s">
        <v>7369</v>
      </c>
      <c r="L1117" s="159" t="s">
        <v>2129</v>
      </c>
      <c r="M1117" s="159" t="s">
        <v>7370</v>
      </c>
      <c r="N1117" s="161"/>
      <c r="O1117" s="161"/>
      <c r="P1117" s="161"/>
    </row>
    <row r="1118" customFormat="false" ht="39" hidden="false" customHeight="true" outlineLevel="0" collapsed="false">
      <c r="A1118" s="159" t="s">
        <v>7371</v>
      </c>
      <c r="B1118" s="160" t="s">
        <v>7372</v>
      </c>
      <c r="C1118" s="42" t="s">
        <v>1738</v>
      </c>
      <c r="D1118" s="159" t="s">
        <v>2979</v>
      </c>
      <c r="E1118" s="159" t="s">
        <v>2905</v>
      </c>
      <c r="F1118" s="42" t="s">
        <v>2980</v>
      </c>
      <c r="G1118" s="159" t="s">
        <v>1842</v>
      </c>
      <c r="H1118" s="159" t="s">
        <v>2171</v>
      </c>
      <c r="I1118" s="159" t="s">
        <v>1788</v>
      </c>
      <c r="J1118" s="42" t="s">
        <v>7373</v>
      </c>
      <c r="K1118" s="42" t="s">
        <v>7374</v>
      </c>
      <c r="L1118" s="159" t="s">
        <v>2907</v>
      </c>
      <c r="M1118" s="159" t="s">
        <v>7375</v>
      </c>
      <c r="N1118" s="161"/>
      <c r="O1118" s="161"/>
      <c r="P1118" s="161"/>
    </row>
    <row r="1119" customFormat="false" ht="27" hidden="false" customHeight="true" outlineLevel="0" collapsed="false">
      <c r="A1119" s="159" t="s">
        <v>7376</v>
      </c>
      <c r="B1119" s="160" t="s">
        <v>7377</v>
      </c>
      <c r="C1119" s="42" t="s">
        <v>1738</v>
      </c>
      <c r="D1119" s="159" t="s">
        <v>2979</v>
      </c>
      <c r="E1119" s="159" t="s">
        <v>2126</v>
      </c>
      <c r="F1119" s="42" t="s">
        <v>2980</v>
      </c>
      <c r="G1119" s="159" t="s">
        <v>1842</v>
      </c>
      <c r="H1119" s="159" t="s">
        <v>1654</v>
      </c>
      <c r="I1119" s="159" t="s">
        <v>1808</v>
      </c>
      <c r="J1119" s="42" t="s">
        <v>7378</v>
      </c>
      <c r="K1119" s="42" t="s">
        <v>7379</v>
      </c>
      <c r="L1119" s="159" t="s">
        <v>2129</v>
      </c>
      <c r="M1119" s="159" t="s">
        <v>7380</v>
      </c>
      <c r="N1119" s="161"/>
      <c r="O1119" s="161"/>
      <c r="P1119" s="161"/>
    </row>
    <row r="1120" customFormat="false" ht="39" hidden="false" customHeight="true" outlineLevel="0" collapsed="false">
      <c r="A1120" s="159" t="s">
        <v>7381</v>
      </c>
      <c r="B1120" s="160" t="s">
        <v>7382</v>
      </c>
      <c r="C1120" s="42" t="s">
        <v>1738</v>
      </c>
      <c r="D1120" s="159" t="s">
        <v>2979</v>
      </c>
      <c r="E1120" s="159" t="s">
        <v>2126</v>
      </c>
      <c r="F1120" s="42" t="s">
        <v>2980</v>
      </c>
      <c r="G1120" s="159" t="s">
        <v>1842</v>
      </c>
      <c r="H1120" s="159" t="s">
        <v>1654</v>
      </c>
      <c r="I1120" s="159" t="s">
        <v>1808</v>
      </c>
      <c r="J1120" s="42" t="s">
        <v>7383</v>
      </c>
      <c r="K1120" s="42" t="s">
        <v>7384</v>
      </c>
      <c r="L1120" s="159" t="s">
        <v>2129</v>
      </c>
      <c r="M1120" s="159" t="s">
        <v>7385</v>
      </c>
      <c r="N1120" s="161"/>
      <c r="O1120" s="161"/>
      <c r="P1120" s="161"/>
    </row>
    <row r="1121" customFormat="false" ht="39" hidden="false" customHeight="true" outlineLevel="0" collapsed="false">
      <c r="A1121" s="159" t="s">
        <v>7386</v>
      </c>
      <c r="B1121" s="160" t="s">
        <v>7387</v>
      </c>
      <c r="C1121" s="42" t="s">
        <v>1738</v>
      </c>
      <c r="D1121" s="159" t="s">
        <v>2979</v>
      </c>
      <c r="E1121" s="159" t="s">
        <v>2905</v>
      </c>
      <c r="F1121" s="42" t="s">
        <v>2980</v>
      </c>
      <c r="G1121" s="159" t="s">
        <v>1842</v>
      </c>
      <c r="H1121" s="159" t="s">
        <v>2171</v>
      </c>
      <c r="I1121" s="159" t="s">
        <v>1788</v>
      </c>
      <c r="J1121" s="42" t="s">
        <v>7388</v>
      </c>
      <c r="K1121" s="42" t="s">
        <v>7389</v>
      </c>
      <c r="L1121" s="159" t="s">
        <v>2907</v>
      </c>
      <c r="M1121" s="159" t="s">
        <v>7390</v>
      </c>
      <c r="N1121" s="161"/>
      <c r="O1121" s="161"/>
      <c r="P1121" s="161"/>
    </row>
    <row r="1122" customFormat="false" ht="27" hidden="false" customHeight="true" outlineLevel="0" collapsed="false">
      <c r="A1122" s="159" t="s">
        <v>7391</v>
      </c>
      <c r="B1122" s="160" t="s">
        <v>7392</v>
      </c>
      <c r="C1122" s="42" t="s">
        <v>1738</v>
      </c>
      <c r="D1122" s="159" t="s">
        <v>2979</v>
      </c>
      <c r="E1122" s="159" t="s">
        <v>2126</v>
      </c>
      <c r="F1122" s="42" t="s">
        <v>2980</v>
      </c>
      <c r="G1122" s="159" t="s">
        <v>1842</v>
      </c>
      <c r="H1122" s="159" t="s">
        <v>1654</v>
      </c>
      <c r="I1122" s="159" t="s">
        <v>1808</v>
      </c>
      <c r="J1122" s="42" t="s">
        <v>7393</v>
      </c>
      <c r="K1122" s="42" t="s">
        <v>7394</v>
      </c>
      <c r="L1122" s="159" t="s">
        <v>2129</v>
      </c>
      <c r="M1122" s="159" t="s">
        <v>7395</v>
      </c>
      <c r="N1122" s="161"/>
      <c r="O1122" s="161"/>
      <c r="P1122" s="161"/>
    </row>
    <row r="1123" customFormat="false" ht="39" hidden="false" customHeight="true" outlineLevel="0" collapsed="false">
      <c r="A1123" s="159" t="s">
        <v>7396</v>
      </c>
      <c r="B1123" s="160" t="s">
        <v>7397</v>
      </c>
      <c r="C1123" s="42" t="s">
        <v>1738</v>
      </c>
      <c r="D1123" s="159" t="s">
        <v>2979</v>
      </c>
      <c r="E1123" s="159" t="s">
        <v>2126</v>
      </c>
      <c r="F1123" s="42" t="s">
        <v>2980</v>
      </c>
      <c r="G1123" s="159" t="s">
        <v>1842</v>
      </c>
      <c r="H1123" s="159" t="s">
        <v>1654</v>
      </c>
      <c r="I1123" s="159" t="s">
        <v>1808</v>
      </c>
      <c r="J1123" s="42" t="s">
        <v>7398</v>
      </c>
      <c r="K1123" s="42" t="s">
        <v>7399</v>
      </c>
      <c r="L1123" s="159" t="s">
        <v>2129</v>
      </c>
      <c r="M1123" s="159" t="s">
        <v>7400</v>
      </c>
      <c r="N1123" s="161"/>
      <c r="O1123" s="161"/>
      <c r="P1123" s="161"/>
    </row>
    <row r="1124" customFormat="false" ht="39" hidden="false" customHeight="true" outlineLevel="0" collapsed="false">
      <c r="A1124" s="159" t="s">
        <v>7401</v>
      </c>
      <c r="B1124" s="160" t="s">
        <v>7402</v>
      </c>
      <c r="C1124" s="42" t="s">
        <v>1738</v>
      </c>
      <c r="D1124" s="159" t="s">
        <v>2979</v>
      </c>
      <c r="E1124" s="159" t="s">
        <v>2905</v>
      </c>
      <c r="F1124" s="42" t="s">
        <v>2980</v>
      </c>
      <c r="G1124" s="159" t="s">
        <v>1842</v>
      </c>
      <c r="H1124" s="159" t="s">
        <v>2171</v>
      </c>
      <c r="I1124" s="159" t="s">
        <v>1788</v>
      </c>
      <c r="J1124" s="42" t="s">
        <v>7403</v>
      </c>
      <c r="K1124" s="42" t="s">
        <v>7404</v>
      </c>
      <c r="L1124" s="159" t="s">
        <v>2907</v>
      </c>
      <c r="M1124" s="159" t="s">
        <v>7405</v>
      </c>
      <c r="N1124" s="161"/>
      <c r="O1124" s="161"/>
      <c r="P1124" s="161"/>
    </row>
    <row r="1125" customFormat="false" ht="39" hidden="false" customHeight="true" outlineLevel="0" collapsed="false">
      <c r="A1125" s="159" t="s">
        <v>7406</v>
      </c>
      <c r="B1125" s="160" t="s">
        <v>7407</v>
      </c>
      <c r="C1125" s="42" t="s">
        <v>1738</v>
      </c>
      <c r="D1125" s="159" t="s">
        <v>2979</v>
      </c>
      <c r="E1125" s="159" t="s">
        <v>2767</v>
      </c>
      <c r="F1125" s="42" t="s">
        <v>2980</v>
      </c>
      <c r="G1125" s="159" t="s">
        <v>1796</v>
      </c>
      <c r="H1125" s="159" t="s">
        <v>1654</v>
      </c>
      <c r="I1125" s="159" t="s">
        <v>1788</v>
      </c>
      <c r="J1125" s="42" t="s">
        <v>7408</v>
      </c>
      <c r="K1125" s="42" t="s">
        <v>7409</v>
      </c>
      <c r="L1125" s="159" t="s">
        <v>2129</v>
      </c>
      <c r="M1125" s="159" t="s">
        <v>7410</v>
      </c>
      <c r="N1125" s="161"/>
      <c r="O1125" s="161"/>
      <c r="P1125" s="161"/>
    </row>
    <row r="1126" customFormat="false" ht="27" hidden="false" customHeight="true" outlineLevel="0" collapsed="false">
      <c r="A1126" s="159" t="s">
        <v>7411</v>
      </c>
      <c r="B1126" s="160" t="s">
        <v>7412</v>
      </c>
      <c r="C1126" s="42" t="s">
        <v>1738</v>
      </c>
      <c r="D1126" s="159" t="s">
        <v>2979</v>
      </c>
      <c r="E1126" s="159" t="s">
        <v>2195</v>
      </c>
      <c r="F1126" s="42" t="s">
        <v>2980</v>
      </c>
      <c r="G1126" s="159" t="s">
        <v>1796</v>
      </c>
      <c r="H1126" s="159" t="s">
        <v>2171</v>
      </c>
      <c r="I1126" s="159" t="s">
        <v>1808</v>
      </c>
      <c r="J1126" s="42" t="s">
        <v>7413</v>
      </c>
      <c r="K1126" s="42" t="s">
        <v>7414</v>
      </c>
      <c r="L1126" s="159" t="s">
        <v>2198</v>
      </c>
      <c r="M1126" s="159" t="s">
        <v>7415</v>
      </c>
      <c r="N1126" s="161"/>
      <c r="O1126" s="161"/>
      <c r="P1126" s="161"/>
    </row>
    <row r="1127" customFormat="false" ht="27" hidden="false" customHeight="true" outlineLevel="0" collapsed="false">
      <c r="A1127" s="159" t="s">
        <v>7416</v>
      </c>
      <c r="B1127" s="160" t="s">
        <v>7417</v>
      </c>
      <c r="C1127" s="42" t="s">
        <v>1738</v>
      </c>
      <c r="D1127" s="159" t="s">
        <v>2979</v>
      </c>
      <c r="E1127" s="159" t="s">
        <v>2126</v>
      </c>
      <c r="F1127" s="42" t="s">
        <v>2980</v>
      </c>
      <c r="G1127" s="159" t="s">
        <v>1842</v>
      </c>
      <c r="H1127" s="159" t="s">
        <v>1654</v>
      </c>
      <c r="I1127" s="159" t="s">
        <v>1808</v>
      </c>
      <c r="J1127" s="42" t="s">
        <v>7418</v>
      </c>
      <c r="K1127" s="42" t="s">
        <v>7419</v>
      </c>
      <c r="L1127" s="159" t="s">
        <v>2129</v>
      </c>
      <c r="M1127" s="159" t="s">
        <v>7420</v>
      </c>
      <c r="N1127" s="161"/>
      <c r="O1127" s="161"/>
      <c r="P1127" s="161"/>
    </row>
    <row r="1128" customFormat="false" ht="39" hidden="false" customHeight="true" outlineLevel="0" collapsed="false">
      <c r="A1128" s="159" t="s">
        <v>7421</v>
      </c>
      <c r="B1128" s="160" t="s">
        <v>7422</v>
      </c>
      <c r="C1128" s="42" t="s">
        <v>1738</v>
      </c>
      <c r="D1128" s="159" t="s">
        <v>2979</v>
      </c>
      <c r="E1128" s="159" t="s">
        <v>2905</v>
      </c>
      <c r="F1128" s="42" t="s">
        <v>2980</v>
      </c>
      <c r="G1128" s="159" t="s">
        <v>1842</v>
      </c>
      <c r="H1128" s="159" t="s">
        <v>2171</v>
      </c>
      <c r="I1128" s="159" t="s">
        <v>1788</v>
      </c>
      <c r="J1128" s="42" t="s">
        <v>7423</v>
      </c>
      <c r="K1128" s="42" t="s">
        <v>7424</v>
      </c>
      <c r="L1128" s="159" t="s">
        <v>2907</v>
      </c>
      <c r="M1128" s="159" t="s">
        <v>7425</v>
      </c>
      <c r="N1128" s="161"/>
      <c r="O1128" s="161"/>
      <c r="P1128" s="161"/>
    </row>
    <row r="1129" customFormat="false" ht="39" hidden="false" customHeight="true" outlineLevel="0" collapsed="false">
      <c r="A1129" s="159" t="s">
        <v>7426</v>
      </c>
      <c r="B1129" s="160" t="s">
        <v>7427</v>
      </c>
      <c r="C1129" s="42" t="s">
        <v>1738</v>
      </c>
      <c r="D1129" s="159" t="s">
        <v>2979</v>
      </c>
      <c r="E1129" s="159" t="s">
        <v>2767</v>
      </c>
      <c r="F1129" s="42" t="s">
        <v>2980</v>
      </c>
      <c r="G1129" s="159" t="s">
        <v>1796</v>
      </c>
      <c r="H1129" s="159" t="s">
        <v>1654</v>
      </c>
      <c r="I1129" s="159" t="s">
        <v>1788</v>
      </c>
      <c r="J1129" s="42" t="s">
        <v>7428</v>
      </c>
      <c r="K1129" s="42" t="s">
        <v>7429</v>
      </c>
      <c r="L1129" s="159" t="s">
        <v>2129</v>
      </c>
      <c r="M1129" s="159" t="s">
        <v>7430</v>
      </c>
      <c r="N1129" s="161"/>
      <c r="O1129" s="161"/>
      <c r="P1129" s="161"/>
    </row>
    <row r="1130" customFormat="false" ht="27" hidden="false" customHeight="true" outlineLevel="0" collapsed="false">
      <c r="A1130" s="159" t="s">
        <v>7431</v>
      </c>
      <c r="B1130" s="160" t="s">
        <v>7432</v>
      </c>
      <c r="C1130" s="42" t="s">
        <v>1738</v>
      </c>
      <c r="D1130" s="159" t="s">
        <v>2979</v>
      </c>
      <c r="E1130" s="159" t="s">
        <v>2195</v>
      </c>
      <c r="F1130" s="42" t="s">
        <v>2980</v>
      </c>
      <c r="G1130" s="159" t="s">
        <v>1796</v>
      </c>
      <c r="H1130" s="159" t="s">
        <v>2171</v>
      </c>
      <c r="I1130" s="159" t="s">
        <v>1808</v>
      </c>
      <c r="J1130" s="42" t="s">
        <v>7433</v>
      </c>
      <c r="K1130" s="42" t="s">
        <v>7434</v>
      </c>
      <c r="L1130" s="159" t="s">
        <v>2198</v>
      </c>
      <c r="M1130" s="159" t="s">
        <v>7435</v>
      </c>
      <c r="N1130" s="161"/>
      <c r="O1130" s="161"/>
      <c r="P1130" s="161"/>
    </row>
    <row r="1131" customFormat="false" ht="27" hidden="false" customHeight="true" outlineLevel="0" collapsed="false">
      <c r="A1131" s="159" t="s">
        <v>7436</v>
      </c>
      <c r="B1131" s="160" t="s">
        <v>7437</v>
      </c>
      <c r="C1131" s="42" t="s">
        <v>1738</v>
      </c>
      <c r="D1131" s="159" t="s">
        <v>2979</v>
      </c>
      <c r="E1131" s="159" t="s">
        <v>2126</v>
      </c>
      <c r="F1131" s="42" t="s">
        <v>2980</v>
      </c>
      <c r="G1131" s="159" t="s">
        <v>1842</v>
      </c>
      <c r="H1131" s="159" t="s">
        <v>1654</v>
      </c>
      <c r="I1131" s="159" t="s">
        <v>1808</v>
      </c>
      <c r="J1131" s="42" t="s">
        <v>7438</v>
      </c>
      <c r="K1131" s="42" t="s">
        <v>7439</v>
      </c>
      <c r="L1131" s="159" t="s">
        <v>2129</v>
      </c>
      <c r="M1131" s="159" t="s">
        <v>7440</v>
      </c>
      <c r="N1131" s="161"/>
      <c r="O1131" s="161"/>
      <c r="P1131" s="161"/>
    </row>
    <row r="1132" customFormat="false" ht="39" hidden="false" customHeight="true" outlineLevel="0" collapsed="false">
      <c r="A1132" s="159" t="s">
        <v>7441</v>
      </c>
      <c r="B1132" s="160" t="s">
        <v>7442</v>
      </c>
      <c r="C1132" s="42" t="s">
        <v>1738</v>
      </c>
      <c r="D1132" s="159" t="s">
        <v>2979</v>
      </c>
      <c r="E1132" s="159" t="s">
        <v>2905</v>
      </c>
      <c r="F1132" s="42" t="s">
        <v>2980</v>
      </c>
      <c r="G1132" s="159" t="s">
        <v>1842</v>
      </c>
      <c r="H1132" s="159" t="s">
        <v>2171</v>
      </c>
      <c r="I1132" s="159" t="s">
        <v>1788</v>
      </c>
      <c r="J1132" s="42" t="s">
        <v>7443</v>
      </c>
      <c r="K1132" s="42" t="s">
        <v>7444</v>
      </c>
      <c r="L1132" s="159" t="s">
        <v>2907</v>
      </c>
      <c r="M1132" s="159" t="s">
        <v>7445</v>
      </c>
      <c r="N1132" s="161"/>
      <c r="O1132" s="161"/>
      <c r="P1132" s="161"/>
    </row>
    <row r="1133" customFormat="false" ht="27" hidden="false" customHeight="true" outlineLevel="0" collapsed="false">
      <c r="A1133" s="159" t="s">
        <v>7446</v>
      </c>
      <c r="B1133" s="160" t="s">
        <v>7447</v>
      </c>
      <c r="C1133" s="42" t="s">
        <v>1738</v>
      </c>
      <c r="D1133" s="159" t="s">
        <v>2979</v>
      </c>
      <c r="E1133" s="159" t="s">
        <v>2126</v>
      </c>
      <c r="F1133" s="42" t="s">
        <v>2980</v>
      </c>
      <c r="G1133" s="159" t="s">
        <v>1842</v>
      </c>
      <c r="H1133" s="159" t="s">
        <v>1654</v>
      </c>
      <c r="I1133" s="159" t="s">
        <v>1808</v>
      </c>
      <c r="J1133" s="42" t="s">
        <v>7448</v>
      </c>
      <c r="K1133" s="42" t="s">
        <v>7449</v>
      </c>
      <c r="L1133" s="159" t="s">
        <v>2129</v>
      </c>
      <c r="M1133" s="159" t="s">
        <v>7450</v>
      </c>
      <c r="N1133" s="161"/>
      <c r="O1133" s="161"/>
      <c r="P1133" s="161"/>
    </row>
    <row r="1134" customFormat="false" ht="27" hidden="false" customHeight="true" outlineLevel="0" collapsed="false">
      <c r="A1134" s="159" t="s">
        <v>7451</v>
      </c>
      <c r="B1134" s="160" t="s">
        <v>7452</v>
      </c>
      <c r="C1134" s="42" t="s">
        <v>1738</v>
      </c>
      <c r="D1134" s="159" t="s">
        <v>2979</v>
      </c>
      <c r="E1134" s="159" t="s">
        <v>2126</v>
      </c>
      <c r="F1134" s="42" t="s">
        <v>2980</v>
      </c>
      <c r="G1134" s="159" t="s">
        <v>1842</v>
      </c>
      <c r="H1134" s="159" t="s">
        <v>1654</v>
      </c>
      <c r="I1134" s="159" t="s">
        <v>1808</v>
      </c>
      <c r="J1134" s="42" t="s">
        <v>7453</v>
      </c>
      <c r="K1134" s="42" t="s">
        <v>7454</v>
      </c>
      <c r="L1134" s="159" t="s">
        <v>2129</v>
      </c>
      <c r="M1134" s="159" t="s">
        <v>7455</v>
      </c>
      <c r="N1134" s="161"/>
      <c r="O1134" s="161"/>
      <c r="P1134" s="161"/>
    </row>
    <row r="1135" customFormat="false" ht="39" hidden="false" customHeight="true" outlineLevel="0" collapsed="false">
      <c r="A1135" s="159" t="s">
        <v>7456</v>
      </c>
      <c r="B1135" s="160" t="s">
        <v>7457</v>
      </c>
      <c r="C1135" s="42" t="s">
        <v>1738</v>
      </c>
      <c r="D1135" s="159" t="s">
        <v>2979</v>
      </c>
      <c r="E1135" s="159" t="s">
        <v>2905</v>
      </c>
      <c r="F1135" s="42" t="s">
        <v>2980</v>
      </c>
      <c r="G1135" s="159" t="s">
        <v>1842</v>
      </c>
      <c r="H1135" s="159" t="s">
        <v>2171</v>
      </c>
      <c r="I1135" s="159" t="s">
        <v>1788</v>
      </c>
      <c r="J1135" s="42" t="s">
        <v>7458</v>
      </c>
      <c r="K1135" s="42" t="s">
        <v>7459</v>
      </c>
      <c r="L1135" s="159" t="s">
        <v>2907</v>
      </c>
      <c r="M1135" s="159" t="s">
        <v>7460</v>
      </c>
      <c r="N1135" s="161"/>
      <c r="O1135" s="161"/>
      <c r="P1135" s="161"/>
    </row>
    <row r="1136" customFormat="false" ht="27" hidden="false" customHeight="true" outlineLevel="0" collapsed="false">
      <c r="A1136" s="159" t="s">
        <v>7461</v>
      </c>
      <c r="B1136" s="160" t="s">
        <v>7462</v>
      </c>
      <c r="C1136" s="42" t="s">
        <v>1738</v>
      </c>
      <c r="D1136" s="159" t="s">
        <v>2979</v>
      </c>
      <c r="E1136" s="159" t="s">
        <v>2126</v>
      </c>
      <c r="F1136" s="42" t="s">
        <v>2980</v>
      </c>
      <c r="G1136" s="159" t="s">
        <v>1842</v>
      </c>
      <c r="H1136" s="159" t="s">
        <v>1654</v>
      </c>
      <c r="I1136" s="159" t="s">
        <v>1808</v>
      </c>
      <c r="J1136" s="42" t="s">
        <v>7463</v>
      </c>
      <c r="K1136" s="42" t="s">
        <v>7464</v>
      </c>
      <c r="L1136" s="159" t="s">
        <v>2129</v>
      </c>
      <c r="M1136" s="159" t="s">
        <v>7465</v>
      </c>
      <c r="N1136" s="161"/>
      <c r="O1136" s="161"/>
      <c r="P1136" s="161"/>
    </row>
    <row r="1137" customFormat="false" ht="39" hidden="false" customHeight="true" outlineLevel="0" collapsed="false">
      <c r="A1137" s="159" t="s">
        <v>7466</v>
      </c>
      <c r="B1137" s="160" t="s">
        <v>7467</v>
      </c>
      <c r="C1137" s="42" t="s">
        <v>1738</v>
      </c>
      <c r="D1137" s="159" t="s">
        <v>2979</v>
      </c>
      <c r="E1137" s="159" t="s">
        <v>2126</v>
      </c>
      <c r="F1137" s="42" t="s">
        <v>2980</v>
      </c>
      <c r="G1137" s="159" t="s">
        <v>1842</v>
      </c>
      <c r="H1137" s="159" t="s">
        <v>1654</v>
      </c>
      <c r="I1137" s="159" t="s">
        <v>1808</v>
      </c>
      <c r="J1137" s="42" t="s">
        <v>7468</v>
      </c>
      <c r="K1137" s="42" t="s">
        <v>7469</v>
      </c>
      <c r="L1137" s="159" t="s">
        <v>2129</v>
      </c>
      <c r="M1137" s="159" t="s">
        <v>7470</v>
      </c>
      <c r="N1137" s="161"/>
      <c r="O1137" s="161"/>
      <c r="P1137" s="161"/>
    </row>
    <row r="1138" customFormat="false" ht="39" hidden="false" customHeight="true" outlineLevel="0" collapsed="false">
      <c r="A1138" s="159" t="s">
        <v>7471</v>
      </c>
      <c r="B1138" s="160" t="s">
        <v>7472</v>
      </c>
      <c r="C1138" s="42" t="s">
        <v>1738</v>
      </c>
      <c r="D1138" s="159" t="s">
        <v>2979</v>
      </c>
      <c r="E1138" s="159" t="s">
        <v>2905</v>
      </c>
      <c r="F1138" s="42" t="s">
        <v>2980</v>
      </c>
      <c r="G1138" s="159" t="s">
        <v>1842</v>
      </c>
      <c r="H1138" s="159" t="s">
        <v>2171</v>
      </c>
      <c r="I1138" s="159" t="s">
        <v>1788</v>
      </c>
      <c r="J1138" s="42" t="s">
        <v>7473</v>
      </c>
      <c r="K1138" s="42" t="s">
        <v>7474</v>
      </c>
      <c r="L1138" s="159" t="s">
        <v>2907</v>
      </c>
      <c r="M1138" s="159" t="s">
        <v>7475</v>
      </c>
      <c r="N1138" s="161"/>
      <c r="O1138" s="161"/>
      <c r="P1138" s="161"/>
    </row>
    <row r="1139" customFormat="false" ht="39" hidden="false" customHeight="true" outlineLevel="0" collapsed="false">
      <c r="A1139" s="159" t="s">
        <v>7476</v>
      </c>
      <c r="B1139" s="160" t="s">
        <v>7477</v>
      </c>
      <c r="C1139" s="42" t="s">
        <v>1738</v>
      </c>
      <c r="D1139" s="159" t="s">
        <v>2979</v>
      </c>
      <c r="E1139" s="159" t="s">
        <v>2767</v>
      </c>
      <c r="F1139" s="42" t="s">
        <v>2980</v>
      </c>
      <c r="G1139" s="159" t="s">
        <v>1796</v>
      </c>
      <c r="H1139" s="159" t="s">
        <v>1654</v>
      </c>
      <c r="I1139" s="159" t="s">
        <v>1788</v>
      </c>
      <c r="J1139" s="42" t="s">
        <v>7478</v>
      </c>
      <c r="K1139" s="42" t="s">
        <v>7479</v>
      </c>
      <c r="L1139" s="159" t="s">
        <v>2129</v>
      </c>
      <c r="M1139" s="159" t="s">
        <v>7480</v>
      </c>
      <c r="N1139" s="161"/>
      <c r="O1139" s="161"/>
      <c r="P1139" s="161"/>
    </row>
    <row r="1140" customFormat="false" ht="27" hidden="false" customHeight="true" outlineLevel="0" collapsed="false">
      <c r="A1140" s="159" t="s">
        <v>7481</v>
      </c>
      <c r="B1140" s="160" t="s">
        <v>7482</v>
      </c>
      <c r="C1140" s="42" t="s">
        <v>1738</v>
      </c>
      <c r="D1140" s="159" t="s">
        <v>2979</v>
      </c>
      <c r="E1140" s="159" t="s">
        <v>2195</v>
      </c>
      <c r="F1140" s="42" t="s">
        <v>2980</v>
      </c>
      <c r="G1140" s="159" t="s">
        <v>1796</v>
      </c>
      <c r="H1140" s="159" t="s">
        <v>2171</v>
      </c>
      <c r="I1140" s="159" t="s">
        <v>1808</v>
      </c>
      <c r="J1140" s="42" t="s">
        <v>7483</v>
      </c>
      <c r="K1140" s="42" t="s">
        <v>7484</v>
      </c>
      <c r="L1140" s="159" t="s">
        <v>2198</v>
      </c>
      <c r="M1140" s="159" t="s">
        <v>7485</v>
      </c>
      <c r="N1140" s="161"/>
      <c r="O1140" s="161"/>
      <c r="P1140" s="161"/>
    </row>
    <row r="1141" customFormat="false" ht="27" hidden="false" customHeight="true" outlineLevel="0" collapsed="false">
      <c r="A1141" s="159" t="s">
        <v>7486</v>
      </c>
      <c r="B1141" s="160" t="s">
        <v>7487</v>
      </c>
      <c r="C1141" s="42" t="s">
        <v>1738</v>
      </c>
      <c r="D1141" s="159" t="s">
        <v>2979</v>
      </c>
      <c r="E1141" s="159" t="s">
        <v>2126</v>
      </c>
      <c r="F1141" s="42" t="s">
        <v>2980</v>
      </c>
      <c r="G1141" s="159" t="s">
        <v>1842</v>
      </c>
      <c r="H1141" s="159" t="s">
        <v>1654</v>
      </c>
      <c r="I1141" s="159" t="s">
        <v>1808</v>
      </c>
      <c r="J1141" s="42" t="s">
        <v>7488</v>
      </c>
      <c r="K1141" s="42" t="s">
        <v>7489</v>
      </c>
      <c r="L1141" s="159" t="s">
        <v>2129</v>
      </c>
      <c r="M1141" s="159" t="s">
        <v>7490</v>
      </c>
      <c r="N1141" s="161"/>
      <c r="O1141" s="161"/>
      <c r="P1141" s="161"/>
    </row>
    <row r="1142" customFormat="false" ht="51" hidden="false" customHeight="true" outlineLevel="0" collapsed="false">
      <c r="A1142" s="159" t="s">
        <v>7491</v>
      </c>
      <c r="B1142" s="160" t="s">
        <v>7492</v>
      </c>
      <c r="C1142" s="42" t="s">
        <v>1738</v>
      </c>
      <c r="D1142" s="159" t="s">
        <v>2979</v>
      </c>
      <c r="E1142" s="159" t="s">
        <v>2905</v>
      </c>
      <c r="F1142" s="42" t="s">
        <v>2980</v>
      </c>
      <c r="G1142" s="159" t="s">
        <v>1842</v>
      </c>
      <c r="H1142" s="159" t="s">
        <v>2171</v>
      </c>
      <c r="I1142" s="159" t="s">
        <v>1788</v>
      </c>
      <c r="J1142" s="42" t="s">
        <v>7493</v>
      </c>
      <c r="K1142" s="42" t="s">
        <v>7494</v>
      </c>
      <c r="L1142" s="159" t="s">
        <v>2907</v>
      </c>
      <c r="M1142" s="159" t="s">
        <v>7495</v>
      </c>
      <c r="N1142" s="161"/>
      <c r="O1142" s="161"/>
      <c r="P1142" s="161"/>
    </row>
    <row r="1143" customFormat="false" ht="51" hidden="false" customHeight="true" outlineLevel="0" collapsed="false">
      <c r="A1143" s="159" t="s">
        <v>7496</v>
      </c>
      <c r="B1143" s="160" t="s">
        <v>7497</v>
      </c>
      <c r="C1143" s="42" t="s">
        <v>1738</v>
      </c>
      <c r="D1143" s="159" t="s">
        <v>2979</v>
      </c>
      <c r="E1143" s="159" t="s">
        <v>2767</v>
      </c>
      <c r="F1143" s="42" t="s">
        <v>2980</v>
      </c>
      <c r="G1143" s="159" t="s">
        <v>1796</v>
      </c>
      <c r="H1143" s="159" t="s">
        <v>1654</v>
      </c>
      <c r="I1143" s="159" t="s">
        <v>1788</v>
      </c>
      <c r="J1143" s="42" t="s">
        <v>7498</v>
      </c>
      <c r="K1143" s="42" t="s">
        <v>7499</v>
      </c>
      <c r="L1143" s="159" t="s">
        <v>2129</v>
      </c>
      <c r="M1143" s="159" t="s">
        <v>7500</v>
      </c>
      <c r="N1143" s="161"/>
      <c r="O1143" s="161"/>
      <c r="P1143" s="161"/>
    </row>
    <row r="1144" customFormat="false" ht="39" hidden="false" customHeight="true" outlineLevel="0" collapsed="false">
      <c r="A1144" s="159" t="s">
        <v>7501</v>
      </c>
      <c r="B1144" s="160" t="s">
        <v>7502</v>
      </c>
      <c r="C1144" s="42" t="s">
        <v>1738</v>
      </c>
      <c r="D1144" s="159" t="s">
        <v>2979</v>
      </c>
      <c r="E1144" s="159" t="s">
        <v>2195</v>
      </c>
      <c r="F1144" s="42" t="s">
        <v>2980</v>
      </c>
      <c r="G1144" s="159" t="s">
        <v>1796</v>
      </c>
      <c r="H1144" s="159" t="s">
        <v>2171</v>
      </c>
      <c r="I1144" s="159" t="s">
        <v>1808</v>
      </c>
      <c r="J1144" s="42" t="s">
        <v>7503</v>
      </c>
      <c r="K1144" s="42" t="s">
        <v>7504</v>
      </c>
      <c r="L1144" s="159" t="s">
        <v>2198</v>
      </c>
      <c r="M1144" s="159" t="s">
        <v>7505</v>
      </c>
      <c r="N1144" s="161"/>
      <c r="O1144" s="161"/>
      <c r="P1144" s="161"/>
    </row>
    <row r="1145" customFormat="false" ht="39" hidden="false" customHeight="true" outlineLevel="0" collapsed="false">
      <c r="A1145" s="159" t="s">
        <v>7506</v>
      </c>
      <c r="B1145" s="160" t="s">
        <v>7507</v>
      </c>
      <c r="C1145" s="42" t="s">
        <v>1738</v>
      </c>
      <c r="D1145" s="159" t="s">
        <v>2979</v>
      </c>
      <c r="E1145" s="159" t="s">
        <v>2126</v>
      </c>
      <c r="F1145" s="42" t="s">
        <v>2980</v>
      </c>
      <c r="G1145" s="159" t="s">
        <v>1842</v>
      </c>
      <c r="H1145" s="159" t="s">
        <v>1654</v>
      </c>
      <c r="I1145" s="159" t="s">
        <v>1808</v>
      </c>
      <c r="J1145" s="42" t="s">
        <v>7508</v>
      </c>
      <c r="K1145" s="42" t="s">
        <v>7509</v>
      </c>
      <c r="L1145" s="159" t="s">
        <v>2129</v>
      </c>
      <c r="M1145" s="159" t="s">
        <v>7510</v>
      </c>
      <c r="N1145" s="161"/>
      <c r="O1145" s="161"/>
      <c r="P1145" s="161"/>
    </row>
    <row r="1146" customFormat="false" ht="39" hidden="false" customHeight="true" outlineLevel="0" collapsed="false">
      <c r="A1146" s="159" t="s">
        <v>7511</v>
      </c>
      <c r="B1146" s="160" t="s">
        <v>7512</v>
      </c>
      <c r="C1146" s="42" t="s">
        <v>1738</v>
      </c>
      <c r="D1146" s="159" t="s">
        <v>2979</v>
      </c>
      <c r="E1146" s="159" t="s">
        <v>2905</v>
      </c>
      <c r="F1146" s="42" t="s">
        <v>2980</v>
      </c>
      <c r="G1146" s="159" t="s">
        <v>1842</v>
      </c>
      <c r="H1146" s="159" t="s">
        <v>2171</v>
      </c>
      <c r="I1146" s="159" t="s">
        <v>1788</v>
      </c>
      <c r="J1146" s="42" t="s">
        <v>7513</v>
      </c>
      <c r="K1146" s="42" t="s">
        <v>7514</v>
      </c>
      <c r="L1146" s="159" t="s">
        <v>2907</v>
      </c>
      <c r="M1146" s="159" t="s">
        <v>7515</v>
      </c>
      <c r="N1146" s="161"/>
      <c r="O1146" s="161"/>
      <c r="P1146" s="161"/>
    </row>
    <row r="1147" customFormat="false" ht="27" hidden="false" customHeight="true" outlineLevel="0" collapsed="false">
      <c r="A1147" s="159" t="s">
        <v>7516</v>
      </c>
      <c r="B1147" s="160" t="s">
        <v>7517</v>
      </c>
      <c r="C1147" s="42" t="s">
        <v>1738</v>
      </c>
      <c r="D1147" s="159" t="s">
        <v>2979</v>
      </c>
      <c r="E1147" s="159" t="s">
        <v>2767</v>
      </c>
      <c r="F1147" s="42" t="s">
        <v>2980</v>
      </c>
      <c r="G1147" s="159" t="s">
        <v>1796</v>
      </c>
      <c r="H1147" s="159" t="s">
        <v>1654</v>
      </c>
      <c r="I1147" s="159" t="s">
        <v>1788</v>
      </c>
      <c r="J1147" s="42" t="s">
        <v>7518</v>
      </c>
      <c r="K1147" s="42" t="s">
        <v>7519</v>
      </c>
      <c r="L1147" s="159" t="s">
        <v>2129</v>
      </c>
      <c r="M1147" s="159" t="s">
        <v>7520</v>
      </c>
      <c r="N1147" s="161"/>
      <c r="O1147" s="161"/>
      <c r="P1147" s="161"/>
    </row>
    <row r="1148" customFormat="false" ht="27" hidden="false" customHeight="true" outlineLevel="0" collapsed="false">
      <c r="A1148" s="159" t="s">
        <v>7521</v>
      </c>
      <c r="B1148" s="160" t="s">
        <v>7522</v>
      </c>
      <c r="C1148" s="42" t="s">
        <v>1738</v>
      </c>
      <c r="D1148" s="159" t="s">
        <v>2979</v>
      </c>
      <c r="E1148" s="159" t="s">
        <v>2195</v>
      </c>
      <c r="F1148" s="42" t="s">
        <v>2980</v>
      </c>
      <c r="G1148" s="159" t="s">
        <v>1796</v>
      </c>
      <c r="H1148" s="159" t="s">
        <v>2171</v>
      </c>
      <c r="I1148" s="159" t="s">
        <v>1808</v>
      </c>
      <c r="J1148" s="42" t="s">
        <v>7523</v>
      </c>
      <c r="K1148" s="42" t="s">
        <v>7524</v>
      </c>
      <c r="L1148" s="159" t="s">
        <v>2198</v>
      </c>
      <c r="M1148" s="159" t="s">
        <v>7525</v>
      </c>
      <c r="N1148" s="161"/>
      <c r="O1148" s="161"/>
      <c r="P1148" s="161"/>
    </row>
    <row r="1149" customFormat="false" ht="27" hidden="false" customHeight="true" outlineLevel="0" collapsed="false">
      <c r="A1149" s="159" t="s">
        <v>7526</v>
      </c>
      <c r="B1149" s="160" t="s">
        <v>7527</v>
      </c>
      <c r="C1149" s="42" t="s">
        <v>1738</v>
      </c>
      <c r="D1149" s="159" t="s">
        <v>2979</v>
      </c>
      <c r="E1149" s="159" t="s">
        <v>2126</v>
      </c>
      <c r="F1149" s="42" t="s">
        <v>2980</v>
      </c>
      <c r="G1149" s="159" t="s">
        <v>1842</v>
      </c>
      <c r="H1149" s="159" t="s">
        <v>1654</v>
      </c>
      <c r="I1149" s="159" t="s">
        <v>1808</v>
      </c>
      <c r="J1149" s="42" t="s">
        <v>7528</v>
      </c>
      <c r="K1149" s="42" t="s">
        <v>7529</v>
      </c>
      <c r="L1149" s="159" t="s">
        <v>2129</v>
      </c>
      <c r="M1149" s="159" t="s">
        <v>7530</v>
      </c>
      <c r="N1149" s="161"/>
      <c r="O1149" s="161"/>
      <c r="P1149" s="161"/>
    </row>
    <row r="1150" customFormat="false" ht="51" hidden="false" customHeight="true" outlineLevel="0" collapsed="false">
      <c r="A1150" s="159" t="s">
        <v>7531</v>
      </c>
      <c r="B1150" s="160" t="s">
        <v>7532</v>
      </c>
      <c r="C1150" s="42" t="s">
        <v>1738</v>
      </c>
      <c r="D1150" s="159" t="s">
        <v>2979</v>
      </c>
      <c r="E1150" s="159" t="s">
        <v>2905</v>
      </c>
      <c r="F1150" s="42" t="s">
        <v>2980</v>
      </c>
      <c r="G1150" s="159" t="s">
        <v>1842</v>
      </c>
      <c r="H1150" s="159" t="s">
        <v>2171</v>
      </c>
      <c r="I1150" s="159" t="s">
        <v>1788</v>
      </c>
      <c r="J1150" s="42" t="s">
        <v>7533</v>
      </c>
      <c r="K1150" s="42" t="s">
        <v>7534</v>
      </c>
      <c r="L1150" s="159" t="s">
        <v>2907</v>
      </c>
      <c r="M1150" s="159" t="s">
        <v>7535</v>
      </c>
      <c r="N1150" s="161"/>
      <c r="O1150" s="161"/>
      <c r="P1150" s="161"/>
    </row>
    <row r="1151" customFormat="false" ht="39" hidden="false" customHeight="true" outlineLevel="0" collapsed="false">
      <c r="A1151" s="159" t="s">
        <v>7536</v>
      </c>
      <c r="B1151" s="160" t="s">
        <v>7537</v>
      </c>
      <c r="C1151" s="42" t="s">
        <v>1738</v>
      </c>
      <c r="D1151" s="159" t="s">
        <v>2979</v>
      </c>
      <c r="E1151" s="159" t="s">
        <v>2767</v>
      </c>
      <c r="F1151" s="42" t="s">
        <v>2980</v>
      </c>
      <c r="G1151" s="159" t="s">
        <v>1796</v>
      </c>
      <c r="H1151" s="159" t="s">
        <v>1654</v>
      </c>
      <c r="I1151" s="159" t="s">
        <v>1788</v>
      </c>
      <c r="J1151" s="42" t="s">
        <v>7538</v>
      </c>
      <c r="K1151" s="42" t="s">
        <v>7539</v>
      </c>
      <c r="L1151" s="159" t="s">
        <v>2129</v>
      </c>
      <c r="M1151" s="159" t="s">
        <v>7540</v>
      </c>
      <c r="N1151" s="161"/>
      <c r="O1151" s="161"/>
      <c r="P1151" s="161"/>
    </row>
    <row r="1152" customFormat="false" ht="27" hidden="false" customHeight="true" outlineLevel="0" collapsed="false">
      <c r="A1152" s="159" t="s">
        <v>7541</v>
      </c>
      <c r="B1152" s="160" t="s">
        <v>7542</v>
      </c>
      <c r="C1152" s="42" t="s">
        <v>1738</v>
      </c>
      <c r="D1152" s="159" t="s">
        <v>2979</v>
      </c>
      <c r="E1152" s="159" t="s">
        <v>2195</v>
      </c>
      <c r="F1152" s="42" t="s">
        <v>2980</v>
      </c>
      <c r="G1152" s="159" t="s">
        <v>1796</v>
      </c>
      <c r="H1152" s="159" t="s">
        <v>2171</v>
      </c>
      <c r="I1152" s="159" t="s">
        <v>1808</v>
      </c>
      <c r="J1152" s="42" t="s">
        <v>7543</v>
      </c>
      <c r="K1152" s="42" t="s">
        <v>7544</v>
      </c>
      <c r="L1152" s="159" t="s">
        <v>2198</v>
      </c>
      <c r="M1152" s="159" t="s">
        <v>7545</v>
      </c>
      <c r="N1152" s="161"/>
      <c r="O1152" s="161"/>
      <c r="P1152" s="161"/>
    </row>
    <row r="1153" customFormat="false" ht="27" hidden="false" customHeight="true" outlineLevel="0" collapsed="false">
      <c r="A1153" s="159" t="s">
        <v>7546</v>
      </c>
      <c r="B1153" s="160" t="s">
        <v>7547</v>
      </c>
      <c r="C1153" s="42" t="s">
        <v>1738</v>
      </c>
      <c r="D1153" s="159" t="s">
        <v>2979</v>
      </c>
      <c r="E1153" s="159" t="s">
        <v>2126</v>
      </c>
      <c r="F1153" s="42" t="s">
        <v>2980</v>
      </c>
      <c r="G1153" s="159" t="s">
        <v>1842</v>
      </c>
      <c r="H1153" s="159" t="s">
        <v>1654</v>
      </c>
      <c r="I1153" s="159" t="s">
        <v>1808</v>
      </c>
      <c r="J1153" s="42" t="s">
        <v>7548</v>
      </c>
      <c r="K1153" s="42" t="s">
        <v>7549</v>
      </c>
      <c r="L1153" s="159" t="s">
        <v>2129</v>
      </c>
      <c r="M1153" s="159" t="s">
        <v>7550</v>
      </c>
      <c r="N1153" s="161"/>
      <c r="O1153" s="161"/>
      <c r="P1153" s="161"/>
    </row>
    <row r="1154" customFormat="false" ht="51" hidden="false" customHeight="true" outlineLevel="0" collapsed="false">
      <c r="A1154" s="159" t="s">
        <v>7551</v>
      </c>
      <c r="B1154" s="160" t="s">
        <v>7552</v>
      </c>
      <c r="C1154" s="42" t="s">
        <v>1738</v>
      </c>
      <c r="D1154" s="159" t="s">
        <v>2979</v>
      </c>
      <c r="E1154" s="159" t="s">
        <v>2905</v>
      </c>
      <c r="F1154" s="42" t="s">
        <v>2980</v>
      </c>
      <c r="G1154" s="159" t="s">
        <v>1842</v>
      </c>
      <c r="H1154" s="159" t="s">
        <v>2171</v>
      </c>
      <c r="I1154" s="159" t="s">
        <v>1788</v>
      </c>
      <c r="J1154" s="42" t="s">
        <v>7553</v>
      </c>
      <c r="K1154" s="42" t="s">
        <v>7554</v>
      </c>
      <c r="L1154" s="159" t="s">
        <v>2907</v>
      </c>
      <c r="M1154" s="159" t="s">
        <v>7555</v>
      </c>
      <c r="N1154" s="161"/>
      <c r="O1154" s="161"/>
      <c r="P1154" s="161"/>
    </row>
    <row r="1155" customFormat="false" ht="39" hidden="false" customHeight="true" outlineLevel="0" collapsed="false">
      <c r="A1155" s="159" t="s">
        <v>7556</v>
      </c>
      <c r="B1155" s="160" t="s">
        <v>7557</v>
      </c>
      <c r="C1155" s="42" t="s">
        <v>1738</v>
      </c>
      <c r="D1155" s="159" t="s">
        <v>2979</v>
      </c>
      <c r="E1155" s="159" t="s">
        <v>2767</v>
      </c>
      <c r="F1155" s="42" t="s">
        <v>2980</v>
      </c>
      <c r="G1155" s="159" t="s">
        <v>1796</v>
      </c>
      <c r="H1155" s="159" t="s">
        <v>1654</v>
      </c>
      <c r="I1155" s="159" t="s">
        <v>1788</v>
      </c>
      <c r="J1155" s="42" t="s">
        <v>7558</v>
      </c>
      <c r="K1155" s="42" t="s">
        <v>7559</v>
      </c>
      <c r="L1155" s="159" t="s">
        <v>2129</v>
      </c>
      <c r="M1155" s="159" t="s">
        <v>7560</v>
      </c>
      <c r="N1155" s="161"/>
      <c r="O1155" s="161"/>
      <c r="P1155" s="161"/>
    </row>
    <row r="1156" customFormat="false" ht="27" hidden="false" customHeight="true" outlineLevel="0" collapsed="false">
      <c r="A1156" s="159" t="s">
        <v>7561</v>
      </c>
      <c r="B1156" s="160" t="s">
        <v>7562</v>
      </c>
      <c r="C1156" s="42" t="s">
        <v>1738</v>
      </c>
      <c r="D1156" s="159" t="s">
        <v>2979</v>
      </c>
      <c r="E1156" s="159" t="s">
        <v>2195</v>
      </c>
      <c r="F1156" s="42" t="s">
        <v>2980</v>
      </c>
      <c r="G1156" s="159" t="s">
        <v>1796</v>
      </c>
      <c r="H1156" s="159" t="s">
        <v>2171</v>
      </c>
      <c r="I1156" s="159" t="s">
        <v>1808</v>
      </c>
      <c r="J1156" s="42" t="s">
        <v>7563</v>
      </c>
      <c r="K1156" s="42" t="s">
        <v>7564</v>
      </c>
      <c r="L1156" s="159" t="s">
        <v>2198</v>
      </c>
      <c r="M1156" s="159" t="s">
        <v>7565</v>
      </c>
      <c r="N1156" s="161"/>
      <c r="O1156" s="161"/>
      <c r="P1156" s="161"/>
    </row>
    <row r="1157" customFormat="false" ht="27" hidden="false" customHeight="true" outlineLevel="0" collapsed="false">
      <c r="A1157" s="159" t="s">
        <v>7566</v>
      </c>
      <c r="B1157" s="160" t="s">
        <v>7567</v>
      </c>
      <c r="C1157" s="42" t="s">
        <v>1738</v>
      </c>
      <c r="D1157" s="159" t="s">
        <v>2979</v>
      </c>
      <c r="E1157" s="159" t="s">
        <v>2126</v>
      </c>
      <c r="F1157" s="42" t="s">
        <v>2980</v>
      </c>
      <c r="G1157" s="159" t="s">
        <v>1842</v>
      </c>
      <c r="H1157" s="159" t="s">
        <v>1654</v>
      </c>
      <c r="I1157" s="159" t="s">
        <v>1808</v>
      </c>
      <c r="J1157" s="42" t="s">
        <v>7568</v>
      </c>
      <c r="K1157" s="42" t="s">
        <v>7569</v>
      </c>
      <c r="L1157" s="159" t="s">
        <v>2129</v>
      </c>
      <c r="M1157" s="159" t="s">
        <v>7570</v>
      </c>
      <c r="N1157" s="161"/>
      <c r="O1157" s="161"/>
      <c r="P1157" s="161"/>
    </row>
    <row r="1158" customFormat="false" ht="39" hidden="false" customHeight="true" outlineLevel="0" collapsed="false">
      <c r="A1158" s="159" t="s">
        <v>7571</v>
      </c>
      <c r="B1158" s="160" t="s">
        <v>7572</v>
      </c>
      <c r="C1158" s="42" t="s">
        <v>1738</v>
      </c>
      <c r="D1158" s="159" t="s">
        <v>2979</v>
      </c>
      <c r="E1158" s="159" t="s">
        <v>2905</v>
      </c>
      <c r="F1158" s="42" t="s">
        <v>2980</v>
      </c>
      <c r="G1158" s="159" t="s">
        <v>1842</v>
      </c>
      <c r="H1158" s="159" t="s">
        <v>2171</v>
      </c>
      <c r="I1158" s="159" t="s">
        <v>1788</v>
      </c>
      <c r="J1158" s="42" t="s">
        <v>7573</v>
      </c>
      <c r="K1158" s="42" t="s">
        <v>7574</v>
      </c>
      <c r="L1158" s="159" t="s">
        <v>2907</v>
      </c>
      <c r="M1158" s="159" t="s">
        <v>7575</v>
      </c>
      <c r="N1158" s="161"/>
      <c r="O1158" s="161"/>
      <c r="P1158" s="161"/>
    </row>
    <row r="1159" customFormat="false" ht="27" hidden="false" customHeight="true" outlineLevel="0" collapsed="false">
      <c r="A1159" s="159" t="s">
        <v>7576</v>
      </c>
      <c r="B1159" s="160" t="s">
        <v>7577</v>
      </c>
      <c r="C1159" s="42" t="s">
        <v>1738</v>
      </c>
      <c r="D1159" s="159" t="s">
        <v>2979</v>
      </c>
      <c r="E1159" s="159" t="s">
        <v>2126</v>
      </c>
      <c r="F1159" s="42" t="s">
        <v>2980</v>
      </c>
      <c r="G1159" s="159" t="s">
        <v>1842</v>
      </c>
      <c r="H1159" s="159" t="s">
        <v>1654</v>
      </c>
      <c r="I1159" s="159" t="s">
        <v>1808</v>
      </c>
      <c r="J1159" s="42" t="s">
        <v>7578</v>
      </c>
      <c r="K1159" s="42" t="s">
        <v>7579</v>
      </c>
      <c r="L1159" s="159" t="s">
        <v>2129</v>
      </c>
      <c r="M1159" s="159" t="s">
        <v>7580</v>
      </c>
      <c r="N1159" s="161"/>
      <c r="O1159" s="161"/>
      <c r="P1159" s="161"/>
    </row>
    <row r="1160" customFormat="false" ht="39" hidden="false" customHeight="true" outlineLevel="0" collapsed="false">
      <c r="A1160" s="159" t="s">
        <v>7581</v>
      </c>
      <c r="B1160" s="160" t="s">
        <v>7582</v>
      </c>
      <c r="C1160" s="42" t="s">
        <v>1738</v>
      </c>
      <c r="D1160" s="159" t="s">
        <v>2979</v>
      </c>
      <c r="E1160" s="159" t="s">
        <v>2126</v>
      </c>
      <c r="F1160" s="42" t="s">
        <v>2980</v>
      </c>
      <c r="G1160" s="159" t="s">
        <v>1842</v>
      </c>
      <c r="H1160" s="159" t="s">
        <v>1654</v>
      </c>
      <c r="I1160" s="159" t="s">
        <v>1808</v>
      </c>
      <c r="J1160" s="42" t="s">
        <v>7583</v>
      </c>
      <c r="K1160" s="42" t="s">
        <v>7584</v>
      </c>
      <c r="L1160" s="159" t="s">
        <v>2129</v>
      </c>
      <c r="M1160" s="159" t="s">
        <v>7585</v>
      </c>
      <c r="N1160" s="161"/>
      <c r="O1160" s="161"/>
      <c r="P1160" s="161"/>
    </row>
    <row r="1161" customFormat="false" ht="39" hidden="false" customHeight="true" outlineLevel="0" collapsed="false">
      <c r="A1161" s="159" t="s">
        <v>7586</v>
      </c>
      <c r="B1161" s="160" t="s">
        <v>7587</v>
      </c>
      <c r="C1161" s="42" t="s">
        <v>1738</v>
      </c>
      <c r="D1161" s="159" t="s">
        <v>2979</v>
      </c>
      <c r="E1161" s="159" t="s">
        <v>2905</v>
      </c>
      <c r="F1161" s="42" t="s">
        <v>2980</v>
      </c>
      <c r="G1161" s="159" t="s">
        <v>1842</v>
      </c>
      <c r="H1161" s="159" t="s">
        <v>2171</v>
      </c>
      <c r="I1161" s="159" t="s">
        <v>1788</v>
      </c>
      <c r="J1161" s="42" t="s">
        <v>7588</v>
      </c>
      <c r="K1161" s="42" t="s">
        <v>7589</v>
      </c>
      <c r="L1161" s="159" t="s">
        <v>2907</v>
      </c>
      <c r="M1161" s="159" t="s">
        <v>7590</v>
      </c>
      <c r="N1161" s="161"/>
      <c r="O1161" s="161"/>
      <c r="P1161" s="161"/>
    </row>
    <row r="1162" customFormat="false" ht="39" hidden="false" customHeight="true" outlineLevel="0" collapsed="false">
      <c r="A1162" s="159" t="s">
        <v>7591</v>
      </c>
      <c r="B1162" s="160" t="s">
        <v>7592</v>
      </c>
      <c r="C1162" s="42" t="s">
        <v>1738</v>
      </c>
      <c r="D1162" s="159" t="s">
        <v>2979</v>
      </c>
      <c r="E1162" s="159" t="s">
        <v>2767</v>
      </c>
      <c r="F1162" s="42" t="s">
        <v>2980</v>
      </c>
      <c r="G1162" s="159" t="s">
        <v>1796</v>
      </c>
      <c r="H1162" s="159" t="s">
        <v>1654</v>
      </c>
      <c r="I1162" s="159" t="s">
        <v>1788</v>
      </c>
      <c r="J1162" s="42" t="s">
        <v>7593</v>
      </c>
      <c r="K1162" s="42" t="s">
        <v>7594</v>
      </c>
      <c r="L1162" s="159" t="s">
        <v>2129</v>
      </c>
      <c r="M1162" s="159" t="s">
        <v>7595</v>
      </c>
      <c r="N1162" s="161"/>
      <c r="O1162" s="161"/>
      <c r="P1162" s="161"/>
    </row>
    <row r="1163" customFormat="false" ht="27" hidden="false" customHeight="true" outlineLevel="0" collapsed="false">
      <c r="A1163" s="159" t="s">
        <v>7596</v>
      </c>
      <c r="B1163" s="160" t="s">
        <v>7597</v>
      </c>
      <c r="C1163" s="42" t="s">
        <v>1738</v>
      </c>
      <c r="D1163" s="159" t="s">
        <v>2979</v>
      </c>
      <c r="E1163" s="159" t="s">
        <v>2195</v>
      </c>
      <c r="F1163" s="42" t="s">
        <v>2980</v>
      </c>
      <c r="G1163" s="159" t="s">
        <v>1796</v>
      </c>
      <c r="H1163" s="159" t="s">
        <v>2171</v>
      </c>
      <c r="I1163" s="159" t="s">
        <v>1808</v>
      </c>
      <c r="J1163" s="42" t="s">
        <v>7598</v>
      </c>
      <c r="K1163" s="42" t="s">
        <v>7599</v>
      </c>
      <c r="L1163" s="159" t="s">
        <v>2198</v>
      </c>
      <c r="M1163" s="159" t="s">
        <v>7600</v>
      </c>
      <c r="N1163" s="161"/>
      <c r="O1163" s="161"/>
      <c r="P1163" s="161"/>
    </row>
    <row r="1164" customFormat="false" ht="27" hidden="false" customHeight="true" outlineLevel="0" collapsed="false">
      <c r="A1164" s="159" t="s">
        <v>7601</v>
      </c>
      <c r="B1164" s="160" t="s">
        <v>7602</v>
      </c>
      <c r="C1164" s="42" t="s">
        <v>1738</v>
      </c>
      <c r="D1164" s="159" t="s">
        <v>2979</v>
      </c>
      <c r="E1164" s="159" t="s">
        <v>2126</v>
      </c>
      <c r="F1164" s="42" t="s">
        <v>2980</v>
      </c>
      <c r="G1164" s="159" t="s">
        <v>1842</v>
      </c>
      <c r="H1164" s="159" t="s">
        <v>1654</v>
      </c>
      <c r="I1164" s="159" t="s">
        <v>1808</v>
      </c>
      <c r="J1164" s="42" t="s">
        <v>7603</v>
      </c>
      <c r="K1164" s="42" t="s">
        <v>7604</v>
      </c>
      <c r="L1164" s="159" t="s">
        <v>2129</v>
      </c>
      <c r="M1164" s="159" t="s">
        <v>7605</v>
      </c>
      <c r="N1164" s="161"/>
      <c r="O1164" s="161"/>
      <c r="P1164" s="161"/>
    </row>
    <row r="1165" customFormat="false" ht="39" hidden="false" customHeight="true" outlineLevel="0" collapsed="false">
      <c r="A1165" s="159" t="s">
        <v>7606</v>
      </c>
      <c r="B1165" s="160" t="s">
        <v>7607</v>
      </c>
      <c r="C1165" s="42" t="s">
        <v>1738</v>
      </c>
      <c r="D1165" s="159" t="s">
        <v>2979</v>
      </c>
      <c r="E1165" s="159" t="s">
        <v>2905</v>
      </c>
      <c r="F1165" s="42" t="s">
        <v>2980</v>
      </c>
      <c r="G1165" s="159" t="s">
        <v>1842</v>
      </c>
      <c r="H1165" s="159" t="s">
        <v>2171</v>
      </c>
      <c r="I1165" s="159" t="s">
        <v>1788</v>
      </c>
      <c r="J1165" s="42" t="s">
        <v>7608</v>
      </c>
      <c r="K1165" s="42" t="s">
        <v>7609</v>
      </c>
      <c r="L1165" s="159" t="s">
        <v>2907</v>
      </c>
      <c r="M1165" s="159" t="s">
        <v>7610</v>
      </c>
      <c r="N1165" s="161"/>
      <c r="O1165" s="161"/>
      <c r="P1165" s="161"/>
    </row>
    <row r="1166" customFormat="false" ht="27" hidden="false" customHeight="true" outlineLevel="0" collapsed="false">
      <c r="A1166" s="159" t="s">
        <v>7611</v>
      </c>
      <c r="B1166" s="160" t="s">
        <v>7612</v>
      </c>
      <c r="C1166" s="42" t="s">
        <v>1738</v>
      </c>
      <c r="D1166" s="159" t="s">
        <v>2979</v>
      </c>
      <c r="E1166" s="159" t="s">
        <v>2126</v>
      </c>
      <c r="F1166" s="42" t="s">
        <v>2980</v>
      </c>
      <c r="G1166" s="159" t="s">
        <v>1842</v>
      </c>
      <c r="H1166" s="159" t="s">
        <v>1654</v>
      </c>
      <c r="I1166" s="159" t="s">
        <v>1808</v>
      </c>
      <c r="J1166" s="42" t="s">
        <v>7613</v>
      </c>
      <c r="K1166" s="42" t="s">
        <v>7614</v>
      </c>
      <c r="L1166" s="159" t="s">
        <v>2129</v>
      </c>
      <c r="M1166" s="159" t="s">
        <v>7615</v>
      </c>
      <c r="N1166" s="161"/>
      <c r="O1166" s="161"/>
      <c r="P1166" s="161"/>
    </row>
    <row r="1167" customFormat="false" ht="27" hidden="false" customHeight="true" outlineLevel="0" collapsed="false">
      <c r="A1167" s="159" t="s">
        <v>7616</v>
      </c>
      <c r="B1167" s="160" t="s">
        <v>7617</v>
      </c>
      <c r="C1167" s="42" t="s">
        <v>1738</v>
      </c>
      <c r="D1167" s="159" t="s">
        <v>2979</v>
      </c>
      <c r="E1167" s="159" t="s">
        <v>2126</v>
      </c>
      <c r="F1167" s="42" t="s">
        <v>2980</v>
      </c>
      <c r="G1167" s="159" t="s">
        <v>1842</v>
      </c>
      <c r="H1167" s="159" t="s">
        <v>1654</v>
      </c>
      <c r="I1167" s="159" t="s">
        <v>1808</v>
      </c>
      <c r="J1167" s="42" t="s">
        <v>7618</v>
      </c>
      <c r="K1167" s="42" t="s">
        <v>7619</v>
      </c>
      <c r="L1167" s="159" t="s">
        <v>2129</v>
      </c>
      <c r="M1167" s="159" t="s">
        <v>7620</v>
      </c>
      <c r="N1167" s="161"/>
      <c r="O1167" s="161"/>
      <c r="P1167" s="161"/>
    </row>
    <row r="1168" customFormat="false" ht="39" hidden="false" customHeight="true" outlineLevel="0" collapsed="false">
      <c r="A1168" s="159" t="s">
        <v>7621</v>
      </c>
      <c r="B1168" s="160" t="s">
        <v>7622</v>
      </c>
      <c r="C1168" s="42" t="s">
        <v>1738</v>
      </c>
      <c r="D1168" s="159" t="s">
        <v>2979</v>
      </c>
      <c r="E1168" s="159" t="s">
        <v>2905</v>
      </c>
      <c r="F1168" s="42" t="s">
        <v>2980</v>
      </c>
      <c r="G1168" s="159" t="s">
        <v>1842</v>
      </c>
      <c r="H1168" s="159" t="s">
        <v>2171</v>
      </c>
      <c r="I1168" s="159" t="s">
        <v>1788</v>
      </c>
      <c r="J1168" s="42" t="s">
        <v>7623</v>
      </c>
      <c r="K1168" s="42" t="s">
        <v>7624</v>
      </c>
      <c r="L1168" s="159" t="s">
        <v>2907</v>
      </c>
      <c r="M1168" s="159" t="s">
        <v>7625</v>
      </c>
      <c r="N1168" s="161"/>
      <c r="O1168" s="161"/>
      <c r="P1168" s="161"/>
    </row>
    <row r="1169" customFormat="false" ht="27" hidden="false" customHeight="true" outlineLevel="0" collapsed="false">
      <c r="A1169" s="159" t="s">
        <v>7626</v>
      </c>
      <c r="B1169" s="160" t="s">
        <v>7627</v>
      </c>
      <c r="C1169" s="42" t="s">
        <v>1738</v>
      </c>
      <c r="D1169" s="159" t="s">
        <v>2979</v>
      </c>
      <c r="E1169" s="159" t="s">
        <v>2126</v>
      </c>
      <c r="F1169" s="42" t="s">
        <v>2980</v>
      </c>
      <c r="G1169" s="159" t="s">
        <v>1842</v>
      </c>
      <c r="H1169" s="159" t="s">
        <v>1654</v>
      </c>
      <c r="I1169" s="159" t="s">
        <v>1808</v>
      </c>
      <c r="J1169" s="42" t="s">
        <v>7628</v>
      </c>
      <c r="K1169" s="42" t="s">
        <v>7629</v>
      </c>
      <c r="L1169" s="159" t="s">
        <v>2129</v>
      </c>
      <c r="M1169" s="159" t="s">
        <v>7630</v>
      </c>
      <c r="N1169" s="161"/>
      <c r="O1169" s="161"/>
      <c r="P1169" s="161"/>
    </row>
    <row r="1170" customFormat="false" ht="39" hidden="false" customHeight="true" outlineLevel="0" collapsed="false">
      <c r="A1170" s="159" t="s">
        <v>7631</v>
      </c>
      <c r="B1170" s="160" t="s">
        <v>7632</v>
      </c>
      <c r="C1170" s="42" t="s">
        <v>1738</v>
      </c>
      <c r="D1170" s="159" t="s">
        <v>2979</v>
      </c>
      <c r="E1170" s="159" t="s">
        <v>2126</v>
      </c>
      <c r="F1170" s="42" t="s">
        <v>2980</v>
      </c>
      <c r="G1170" s="159" t="s">
        <v>1842</v>
      </c>
      <c r="H1170" s="159" t="s">
        <v>1654</v>
      </c>
      <c r="I1170" s="159" t="s">
        <v>1808</v>
      </c>
      <c r="J1170" s="42" t="s">
        <v>7633</v>
      </c>
      <c r="K1170" s="42" t="s">
        <v>7634</v>
      </c>
      <c r="L1170" s="159" t="s">
        <v>2129</v>
      </c>
      <c r="M1170" s="159" t="s">
        <v>7635</v>
      </c>
      <c r="N1170" s="161"/>
      <c r="O1170" s="161"/>
      <c r="P1170" s="161"/>
    </row>
    <row r="1171" customFormat="false" ht="51" hidden="false" customHeight="true" outlineLevel="0" collapsed="false">
      <c r="A1171" s="159" t="s">
        <v>7636</v>
      </c>
      <c r="B1171" s="160" t="s">
        <v>7637</v>
      </c>
      <c r="C1171" s="42" t="s">
        <v>1738</v>
      </c>
      <c r="D1171" s="159" t="s">
        <v>2979</v>
      </c>
      <c r="E1171" s="159" t="s">
        <v>2905</v>
      </c>
      <c r="F1171" s="42" t="s">
        <v>2980</v>
      </c>
      <c r="G1171" s="159" t="s">
        <v>1842</v>
      </c>
      <c r="H1171" s="159" t="s">
        <v>2171</v>
      </c>
      <c r="I1171" s="159" t="s">
        <v>1788</v>
      </c>
      <c r="J1171" s="42" t="s">
        <v>7638</v>
      </c>
      <c r="K1171" s="42" t="s">
        <v>7639</v>
      </c>
      <c r="L1171" s="159" t="s">
        <v>2907</v>
      </c>
      <c r="M1171" s="159" t="s">
        <v>7640</v>
      </c>
      <c r="N1171" s="161"/>
      <c r="O1171" s="161"/>
      <c r="P1171" s="161"/>
    </row>
    <row r="1172" customFormat="false" ht="39" hidden="false" customHeight="true" outlineLevel="0" collapsed="false">
      <c r="A1172" s="159" t="s">
        <v>7641</v>
      </c>
      <c r="B1172" s="160" t="s">
        <v>7642</v>
      </c>
      <c r="C1172" s="42" t="s">
        <v>1738</v>
      </c>
      <c r="D1172" s="159" t="s">
        <v>2979</v>
      </c>
      <c r="E1172" s="159" t="s">
        <v>2767</v>
      </c>
      <c r="F1172" s="42" t="s">
        <v>2980</v>
      </c>
      <c r="G1172" s="159" t="s">
        <v>1796</v>
      </c>
      <c r="H1172" s="159" t="s">
        <v>1654</v>
      </c>
      <c r="I1172" s="159" t="s">
        <v>1788</v>
      </c>
      <c r="J1172" s="42" t="s">
        <v>7643</v>
      </c>
      <c r="K1172" s="42" t="s">
        <v>7644</v>
      </c>
      <c r="L1172" s="159" t="s">
        <v>2129</v>
      </c>
      <c r="M1172" s="159" t="s">
        <v>7645</v>
      </c>
      <c r="N1172" s="161"/>
      <c r="O1172" s="161"/>
      <c r="P1172" s="161"/>
    </row>
    <row r="1173" customFormat="false" ht="27" hidden="false" customHeight="true" outlineLevel="0" collapsed="false">
      <c r="A1173" s="159" t="s">
        <v>7646</v>
      </c>
      <c r="B1173" s="160" t="s">
        <v>7647</v>
      </c>
      <c r="C1173" s="42" t="s">
        <v>1738</v>
      </c>
      <c r="D1173" s="159" t="s">
        <v>2979</v>
      </c>
      <c r="E1173" s="159" t="s">
        <v>2195</v>
      </c>
      <c r="F1173" s="42" t="s">
        <v>2980</v>
      </c>
      <c r="G1173" s="159" t="s">
        <v>1796</v>
      </c>
      <c r="H1173" s="159" t="s">
        <v>2171</v>
      </c>
      <c r="I1173" s="159" t="s">
        <v>1808</v>
      </c>
      <c r="J1173" s="42" t="s">
        <v>7648</v>
      </c>
      <c r="K1173" s="42" t="s">
        <v>7649</v>
      </c>
      <c r="L1173" s="159" t="s">
        <v>2198</v>
      </c>
      <c r="M1173" s="159" t="s">
        <v>7650</v>
      </c>
      <c r="N1173" s="161"/>
      <c r="O1173" s="161"/>
      <c r="P1173" s="161"/>
    </row>
    <row r="1174" customFormat="false" ht="27" hidden="false" customHeight="true" outlineLevel="0" collapsed="false">
      <c r="A1174" s="159" t="s">
        <v>7651</v>
      </c>
      <c r="B1174" s="160" t="s">
        <v>7652</v>
      </c>
      <c r="C1174" s="42" t="s">
        <v>1738</v>
      </c>
      <c r="D1174" s="159" t="s">
        <v>2979</v>
      </c>
      <c r="E1174" s="159" t="s">
        <v>2126</v>
      </c>
      <c r="F1174" s="42" t="s">
        <v>2980</v>
      </c>
      <c r="G1174" s="159" t="s">
        <v>1842</v>
      </c>
      <c r="H1174" s="159" t="s">
        <v>1654</v>
      </c>
      <c r="I1174" s="159" t="s">
        <v>1808</v>
      </c>
      <c r="J1174" s="42" t="s">
        <v>7653</v>
      </c>
      <c r="K1174" s="42" t="s">
        <v>7654</v>
      </c>
      <c r="L1174" s="159" t="s">
        <v>2129</v>
      </c>
      <c r="M1174" s="159" t="s">
        <v>7655</v>
      </c>
      <c r="N1174" s="161"/>
      <c r="O1174" s="161"/>
      <c r="P1174" s="161"/>
    </row>
    <row r="1175" customFormat="false" ht="39" hidden="false" customHeight="true" outlineLevel="0" collapsed="false">
      <c r="A1175" s="159" t="s">
        <v>7656</v>
      </c>
      <c r="B1175" s="160" t="s">
        <v>7657</v>
      </c>
      <c r="C1175" s="42" t="s">
        <v>1738</v>
      </c>
      <c r="D1175" s="159" t="s">
        <v>2979</v>
      </c>
      <c r="E1175" s="159" t="s">
        <v>2905</v>
      </c>
      <c r="F1175" s="42" t="s">
        <v>2980</v>
      </c>
      <c r="G1175" s="159" t="s">
        <v>1842</v>
      </c>
      <c r="H1175" s="159" t="s">
        <v>2171</v>
      </c>
      <c r="I1175" s="159" t="s">
        <v>1788</v>
      </c>
      <c r="J1175" s="42" t="s">
        <v>7658</v>
      </c>
      <c r="K1175" s="42" t="s">
        <v>7659</v>
      </c>
      <c r="L1175" s="159" t="s">
        <v>2907</v>
      </c>
      <c r="M1175" s="159" t="s">
        <v>7660</v>
      </c>
      <c r="N1175" s="161"/>
      <c r="O1175" s="161"/>
      <c r="P1175" s="161"/>
    </row>
    <row r="1176" customFormat="false" ht="27" hidden="false" customHeight="true" outlineLevel="0" collapsed="false">
      <c r="A1176" s="159" t="s">
        <v>7661</v>
      </c>
      <c r="B1176" s="160" t="s">
        <v>7662</v>
      </c>
      <c r="C1176" s="42" t="s">
        <v>1738</v>
      </c>
      <c r="D1176" s="159" t="s">
        <v>2979</v>
      </c>
      <c r="E1176" s="159" t="s">
        <v>2126</v>
      </c>
      <c r="F1176" s="42" t="s">
        <v>2980</v>
      </c>
      <c r="G1176" s="159" t="s">
        <v>1842</v>
      </c>
      <c r="H1176" s="159" t="s">
        <v>1654</v>
      </c>
      <c r="I1176" s="159" t="s">
        <v>1808</v>
      </c>
      <c r="J1176" s="42" t="s">
        <v>7663</v>
      </c>
      <c r="K1176" s="42" t="s">
        <v>7664</v>
      </c>
      <c r="L1176" s="159" t="s">
        <v>2129</v>
      </c>
      <c r="M1176" s="159" t="s">
        <v>7665</v>
      </c>
      <c r="N1176" s="161"/>
      <c r="O1176" s="161"/>
      <c r="P1176" s="161"/>
    </row>
    <row r="1177" customFormat="false" ht="39" hidden="false" customHeight="true" outlineLevel="0" collapsed="false">
      <c r="A1177" s="159" t="s">
        <v>7666</v>
      </c>
      <c r="B1177" s="160" t="s">
        <v>7667</v>
      </c>
      <c r="C1177" s="42" t="s">
        <v>1738</v>
      </c>
      <c r="D1177" s="159" t="s">
        <v>2979</v>
      </c>
      <c r="E1177" s="159" t="s">
        <v>2126</v>
      </c>
      <c r="F1177" s="42" t="s">
        <v>2980</v>
      </c>
      <c r="G1177" s="159" t="s">
        <v>1842</v>
      </c>
      <c r="H1177" s="159" t="s">
        <v>1654</v>
      </c>
      <c r="I1177" s="159" t="s">
        <v>1808</v>
      </c>
      <c r="J1177" s="42" t="s">
        <v>7668</v>
      </c>
      <c r="K1177" s="42" t="s">
        <v>7669</v>
      </c>
      <c r="L1177" s="159" t="s">
        <v>2129</v>
      </c>
      <c r="M1177" s="159" t="s">
        <v>7670</v>
      </c>
      <c r="N1177" s="161"/>
      <c r="O1177" s="161"/>
      <c r="P1177" s="161"/>
    </row>
    <row r="1178" customFormat="false" ht="39" hidden="false" customHeight="true" outlineLevel="0" collapsed="false">
      <c r="A1178" s="159" t="s">
        <v>7671</v>
      </c>
      <c r="B1178" s="160" t="s">
        <v>7672</v>
      </c>
      <c r="C1178" s="42" t="s">
        <v>1738</v>
      </c>
      <c r="D1178" s="159" t="s">
        <v>2979</v>
      </c>
      <c r="E1178" s="159" t="s">
        <v>2905</v>
      </c>
      <c r="F1178" s="42" t="s">
        <v>2980</v>
      </c>
      <c r="G1178" s="159" t="s">
        <v>1842</v>
      </c>
      <c r="H1178" s="159" t="s">
        <v>2171</v>
      </c>
      <c r="I1178" s="159" t="s">
        <v>1788</v>
      </c>
      <c r="J1178" s="42" t="s">
        <v>7673</v>
      </c>
      <c r="K1178" s="42" t="s">
        <v>7674</v>
      </c>
      <c r="L1178" s="159" t="s">
        <v>2907</v>
      </c>
      <c r="M1178" s="159" t="s">
        <v>7675</v>
      </c>
      <c r="N1178" s="161"/>
      <c r="O1178" s="161"/>
      <c r="P1178" s="161"/>
    </row>
    <row r="1179" customFormat="false" ht="39" hidden="false" customHeight="true" outlineLevel="0" collapsed="false">
      <c r="A1179" s="159" t="s">
        <v>7676</v>
      </c>
      <c r="B1179" s="160" t="s">
        <v>7677</v>
      </c>
      <c r="C1179" s="42" t="s">
        <v>1738</v>
      </c>
      <c r="D1179" s="159" t="s">
        <v>2979</v>
      </c>
      <c r="E1179" s="159" t="s">
        <v>2767</v>
      </c>
      <c r="F1179" s="42" t="s">
        <v>2980</v>
      </c>
      <c r="G1179" s="159" t="s">
        <v>1796</v>
      </c>
      <c r="H1179" s="159" t="s">
        <v>1654</v>
      </c>
      <c r="I1179" s="159" t="s">
        <v>1788</v>
      </c>
      <c r="J1179" s="42" t="s">
        <v>7678</v>
      </c>
      <c r="K1179" s="42" t="s">
        <v>7679</v>
      </c>
      <c r="L1179" s="159" t="s">
        <v>2129</v>
      </c>
      <c r="M1179" s="159" t="s">
        <v>7680</v>
      </c>
      <c r="N1179" s="161"/>
      <c r="O1179" s="161"/>
      <c r="P1179" s="161"/>
    </row>
    <row r="1180" customFormat="false" ht="27" hidden="false" customHeight="true" outlineLevel="0" collapsed="false">
      <c r="A1180" s="159" t="s">
        <v>7681</v>
      </c>
      <c r="B1180" s="160" t="s">
        <v>7682</v>
      </c>
      <c r="C1180" s="42" t="s">
        <v>1738</v>
      </c>
      <c r="D1180" s="159" t="s">
        <v>2979</v>
      </c>
      <c r="E1180" s="159" t="s">
        <v>2195</v>
      </c>
      <c r="F1180" s="42" t="s">
        <v>2980</v>
      </c>
      <c r="G1180" s="159" t="s">
        <v>1796</v>
      </c>
      <c r="H1180" s="159" t="s">
        <v>2171</v>
      </c>
      <c r="I1180" s="159" t="s">
        <v>1808</v>
      </c>
      <c r="J1180" s="42" t="s">
        <v>7683</v>
      </c>
      <c r="K1180" s="42" t="s">
        <v>7684</v>
      </c>
      <c r="L1180" s="159" t="s">
        <v>2198</v>
      </c>
      <c r="M1180" s="159" t="s">
        <v>7685</v>
      </c>
      <c r="N1180" s="161"/>
      <c r="O1180" s="161"/>
      <c r="P1180" s="161"/>
    </row>
    <row r="1181" customFormat="false" ht="27" hidden="false" customHeight="true" outlineLevel="0" collapsed="false">
      <c r="A1181" s="159" t="s">
        <v>7686</v>
      </c>
      <c r="B1181" s="160" t="s">
        <v>7687</v>
      </c>
      <c r="C1181" s="42" t="s">
        <v>1738</v>
      </c>
      <c r="D1181" s="159" t="s">
        <v>2979</v>
      </c>
      <c r="E1181" s="159" t="s">
        <v>2126</v>
      </c>
      <c r="F1181" s="42" t="s">
        <v>2980</v>
      </c>
      <c r="G1181" s="159" t="s">
        <v>1842</v>
      </c>
      <c r="H1181" s="159" t="s">
        <v>1654</v>
      </c>
      <c r="I1181" s="159" t="s">
        <v>1808</v>
      </c>
      <c r="J1181" s="42" t="s">
        <v>7688</v>
      </c>
      <c r="K1181" s="42" t="s">
        <v>7689</v>
      </c>
      <c r="L1181" s="159" t="s">
        <v>2129</v>
      </c>
      <c r="M1181" s="159" t="s">
        <v>7690</v>
      </c>
      <c r="N1181" s="161"/>
      <c r="O1181" s="161"/>
      <c r="P1181" s="161"/>
    </row>
    <row r="1182" customFormat="false" ht="39" hidden="false" customHeight="true" outlineLevel="0" collapsed="false">
      <c r="A1182" s="159" t="s">
        <v>7691</v>
      </c>
      <c r="B1182" s="160" t="s">
        <v>7692</v>
      </c>
      <c r="C1182" s="42" t="s">
        <v>1738</v>
      </c>
      <c r="D1182" s="159" t="s">
        <v>2979</v>
      </c>
      <c r="E1182" s="159" t="s">
        <v>2905</v>
      </c>
      <c r="F1182" s="42" t="s">
        <v>2980</v>
      </c>
      <c r="G1182" s="159" t="s">
        <v>1842</v>
      </c>
      <c r="H1182" s="159" t="s">
        <v>2171</v>
      </c>
      <c r="I1182" s="159" t="s">
        <v>1788</v>
      </c>
      <c r="J1182" s="42" t="s">
        <v>7693</v>
      </c>
      <c r="K1182" s="42" t="s">
        <v>7694</v>
      </c>
      <c r="L1182" s="159" t="s">
        <v>2907</v>
      </c>
      <c r="M1182" s="159" t="s">
        <v>7695</v>
      </c>
      <c r="N1182" s="161"/>
      <c r="O1182" s="161"/>
      <c r="P1182" s="161"/>
    </row>
    <row r="1183" customFormat="false" ht="27" hidden="false" customHeight="true" outlineLevel="0" collapsed="false">
      <c r="A1183" s="159" t="s">
        <v>7696</v>
      </c>
      <c r="B1183" s="160" t="s">
        <v>7697</v>
      </c>
      <c r="C1183" s="42" t="s">
        <v>1738</v>
      </c>
      <c r="D1183" s="159" t="s">
        <v>2979</v>
      </c>
      <c r="E1183" s="159" t="s">
        <v>2126</v>
      </c>
      <c r="F1183" s="42" t="s">
        <v>2980</v>
      </c>
      <c r="G1183" s="159" t="s">
        <v>1842</v>
      </c>
      <c r="H1183" s="159" t="s">
        <v>1654</v>
      </c>
      <c r="I1183" s="159" t="s">
        <v>1808</v>
      </c>
      <c r="J1183" s="42" t="s">
        <v>7698</v>
      </c>
      <c r="K1183" s="42" t="s">
        <v>7699</v>
      </c>
      <c r="L1183" s="159" t="s">
        <v>2129</v>
      </c>
      <c r="M1183" s="159" t="s">
        <v>7700</v>
      </c>
      <c r="N1183" s="161"/>
      <c r="O1183" s="161"/>
      <c r="P1183" s="161"/>
    </row>
    <row r="1184" customFormat="false" ht="39" hidden="false" customHeight="true" outlineLevel="0" collapsed="false">
      <c r="A1184" s="159" t="s">
        <v>7701</v>
      </c>
      <c r="B1184" s="160" t="s">
        <v>7702</v>
      </c>
      <c r="C1184" s="42" t="s">
        <v>1738</v>
      </c>
      <c r="D1184" s="159" t="s">
        <v>2979</v>
      </c>
      <c r="E1184" s="159" t="s">
        <v>2126</v>
      </c>
      <c r="F1184" s="42" t="s">
        <v>2980</v>
      </c>
      <c r="G1184" s="159" t="s">
        <v>1842</v>
      </c>
      <c r="H1184" s="159" t="s">
        <v>1654</v>
      </c>
      <c r="I1184" s="159" t="s">
        <v>1808</v>
      </c>
      <c r="J1184" s="42" t="s">
        <v>7703</v>
      </c>
      <c r="K1184" s="42" t="s">
        <v>7704</v>
      </c>
      <c r="L1184" s="159" t="s">
        <v>2129</v>
      </c>
      <c r="M1184" s="159" t="s">
        <v>7705</v>
      </c>
      <c r="N1184" s="161"/>
      <c r="O1184" s="161"/>
      <c r="P1184" s="161"/>
    </row>
    <row r="1185" customFormat="false" ht="39" hidden="false" customHeight="true" outlineLevel="0" collapsed="false">
      <c r="A1185" s="159" t="s">
        <v>7706</v>
      </c>
      <c r="B1185" s="160" t="s">
        <v>7707</v>
      </c>
      <c r="C1185" s="42" t="s">
        <v>1738</v>
      </c>
      <c r="D1185" s="159" t="s">
        <v>2979</v>
      </c>
      <c r="E1185" s="159" t="s">
        <v>2905</v>
      </c>
      <c r="F1185" s="42" t="s">
        <v>2980</v>
      </c>
      <c r="G1185" s="159" t="s">
        <v>1842</v>
      </c>
      <c r="H1185" s="159" t="s">
        <v>2171</v>
      </c>
      <c r="I1185" s="159" t="s">
        <v>1788</v>
      </c>
      <c r="J1185" s="42" t="s">
        <v>7708</v>
      </c>
      <c r="K1185" s="42" t="s">
        <v>7709</v>
      </c>
      <c r="L1185" s="159" t="s">
        <v>2907</v>
      </c>
      <c r="M1185" s="159" t="s">
        <v>7710</v>
      </c>
      <c r="N1185" s="161"/>
      <c r="O1185" s="161"/>
      <c r="P1185" s="161"/>
    </row>
    <row r="1186" customFormat="false" ht="27" hidden="false" customHeight="true" outlineLevel="0" collapsed="false">
      <c r="A1186" s="159" t="s">
        <v>7711</v>
      </c>
      <c r="B1186" s="160" t="s">
        <v>7712</v>
      </c>
      <c r="C1186" s="42" t="s">
        <v>1738</v>
      </c>
      <c r="D1186" s="159" t="s">
        <v>2979</v>
      </c>
      <c r="E1186" s="159" t="s">
        <v>2126</v>
      </c>
      <c r="F1186" s="42" t="s">
        <v>2980</v>
      </c>
      <c r="G1186" s="159" t="s">
        <v>1842</v>
      </c>
      <c r="H1186" s="159" t="s">
        <v>1654</v>
      </c>
      <c r="I1186" s="159" t="s">
        <v>1808</v>
      </c>
      <c r="J1186" s="42" t="s">
        <v>7713</v>
      </c>
      <c r="K1186" s="42" t="s">
        <v>7714</v>
      </c>
      <c r="L1186" s="159" t="s">
        <v>2129</v>
      </c>
      <c r="M1186" s="159" t="s">
        <v>7715</v>
      </c>
      <c r="N1186" s="161"/>
      <c r="O1186" s="161"/>
      <c r="P1186" s="161"/>
    </row>
    <row r="1187" customFormat="false" ht="39" hidden="false" customHeight="true" outlineLevel="0" collapsed="false">
      <c r="A1187" s="159" t="s">
        <v>7716</v>
      </c>
      <c r="B1187" s="160" t="s">
        <v>7717</v>
      </c>
      <c r="C1187" s="42" t="s">
        <v>1738</v>
      </c>
      <c r="D1187" s="159" t="s">
        <v>2979</v>
      </c>
      <c r="E1187" s="159" t="s">
        <v>2126</v>
      </c>
      <c r="F1187" s="42" t="s">
        <v>2980</v>
      </c>
      <c r="G1187" s="159" t="s">
        <v>1842</v>
      </c>
      <c r="H1187" s="159" t="s">
        <v>1654</v>
      </c>
      <c r="I1187" s="159" t="s">
        <v>1808</v>
      </c>
      <c r="J1187" s="42" t="s">
        <v>7718</v>
      </c>
      <c r="K1187" s="42" t="s">
        <v>7719</v>
      </c>
      <c r="L1187" s="159" t="s">
        <v>2129</v>
      </c>
      <c r="M1187" s="159" t="s">
        <v>7720</v>
      </c>
      <c r="N1187" s="161"/>
      <c r="O1187" s="161"/>
      <c r="P1187" s="161"/>
    </row>
    <row r="1188" customFormat="false" ht="51" hidden="false" customHeight="true" outlineLevel="0" collapsed="false">
      <c r="A1188" s="159" t="s">
        <v>7721</v>
      </c>
      <c r="B1188" s="160" t="s">
        <v>7722</v>
      </c>
      <c r="C1188" s="42" t="s">
        <v>1738</v>
      </c>
      <c r="D1188" s="159" t="s">
        <v>2979</v>
      </c>
      <c r="E1188" s="159" t="s">
        <v>2905</v>
      </c>
      <c r="F1188" s="42" t="s">
        <v>2980</v>
      </c>
      <c r="G1188" s="159" t="s">
        <v>1842</v>
      </c>
      <c r="H1188" s="159" t="s">
        <v>2171</v>
      </c>
      <c r="I1188" s="159" t="s">
        <v>1788</v>
      </c>
      <c r="J1188" s="42" t="s">
        <v>7723</v>
      </c>
      <c r="K1188" s="42" t="s">
        <v>7724</v>
      </c>
      <c r="L1188" s="159" t="s">
        <v>2907</v>
      </c>
      <c r="M1188" s="159" t="s">
        <v>7725</v>
      </c>
      <c r="N1188" s="161"/>
      <c r="O1188" s="161"/>
      <c r="P1188" s="161"/>
    </row>
    <row r="1189" customFormat="false" ht="39" hidden="false" customHeight="true" outlineLevel="0" collapsed="false">
      <c r="A1189" s="159" t="s">
        <v>7726</v>
      </c>
      <c r="B1189" s="160" t="s">
        <v>7727</v>
      </c>
      <c r="C1189" s="42" t="s">
        <v>1738</v>
      </c>
      <c r="D1189" s="159" t="s">
        <v>2979</v>
      </c>
      <c r="E1189" s="159" t="s">
        <v>2126</v>
      </c>
      <c r="F1189" s="42" t="s">
        <v>2980</v>
      </c>
      <c r="G1189" s="159" t="s">
        <v>1842</v>
      </c>
      <c r="H1189" s="159" t="s">
        <v>1654</v>
      </c>
      <c r="I1189" s="159" t="s">
        <v>1808</v>
      </c>
      <c r="J1189" s="42" t="s">
        <v>7728</v>
      </c>
      <c r="K1189" s="42" t="s">
        <v>7729</v>
      </c>
      <c r="L1189" s="159" t="s">
        <v>2129</v>
      </c>
      <c r="M1189" s="159" t="s">
        <v>7730</v>
      </c>
      <c r="N1189" s="161"/>
      <c r="O1189" s="161"/>
      <c r="P1189" s="161"/>
    </row>
    <row r="1190" customFormat="false" ht="51" hidden="false" customHeight="true" outlineLevel="0" collapsed="false">
      <c r="A1190" s="159" t="s">
        <v>7731</v>
      </c>
      <c r="B1190" s="160" t="s">
        <v>7732</v>
      </c>
      <c r="C1190" s="42" t="s">
        <v>1738</v>
      </c>
      <c r="D1190" s="159" t="s">
        <v>2979</v>
      </c>
      <c r="E1190" s="159" t="s">
        <v>2126</v>
      </c>
      <c r="F1190" s="42" t="s">
        <v>2980</v>
      </c>
      <c r="G1190" s="159" t="s">
        <v>1842</v>
      </c>
      <c r="H1190" s="159" t="s">
        <v>1654</v>
      </c>
      <c r="I1190" s="159" t="s">
        <v>1808</v>
      </c>
      <c r="J1190" s="42" t="s">
        <v>7733</v>
      </c>
      <c r="K1190" s="42" t="s">
        <v>7734</v>
      </c>
      <c r="L1190" s="159" t="s">
        <v>2129</v>
      </c>
      <c r="M1190" s="159" t="s">
        <v>7735</v>
      </c>
      <c r="N1190" s="161"/>
      <c r="O1190" s="161"/>
      <c r="P1190" s="161"/>
    </row>
    <row r="1191" customFormat="false" ht="39" hidden="false" customHeight="true" outlineLevel="0" collapsed="false">
      <c r="A1191" s="159" t="s">
        <v>7736</v>
      </c>
      <c r="B1191" s="160" t="s">
        <v>7737</v>
      </c>
      <c r="C1191" s="42" t="s">
        <v>1738</v>
      </c>
      <c r="D1191" s="159" t="s">
        <v>2979</v>
      </c>
      <c r="E1191" s="159" t="s">
        <v>2905</v>
      </c>
      <c r="F1191" s="42" t="s">
        <v>2980</v>
      </c>
      <c r="G1191" s="159" t="s">
        <v>1842</v>
      </c>
      <c r="H1191" s="159" t="s">
        <v>2171</v>
      </c>
      <c r="I1191" s="159" t="s">
        <v>1788</v>
      </c>
      <c r="J1191" s="42" t="s">
        <v>7738</v>
      </c>
      <c r="K1191" s="42" t="s">
        <v>7739</v>
      </c>
      <c r="L1191" s="159" t="s">
        <v>2907</v>
      </c>
      <c r="M1191" s="159" t="s">
        <v>7740</v>
      </c>
      <c r="N1191" s="161"/>
      <c r="O1191" s="161"/>
      <c r="P1191" s="161"/>
    </row>
    <row r="1192" customFormat="false" ht="27" hidden="false" customHeight="true" outlineLevel="0" collapsed="false">
      <c r="A1192" s="159" t="s">
        <v>7741</v>
      </c>
      <c r="B1192" s="160" t="s">
        <v>7742</v>
      </c>
      <c r="C1192" s="42" t="s">
        <v>1738</v>
      </c>
      <c r="D1192" s="159" t="s">
        <v>2979</v>
      </c>
      <c r="E1192" s="159" t="s">
        <v>2126</v>
      </c>
      <c r="F1192" s="42" t="s">
        <v>2980</v>
      </c>
      <c r="G1192" s="159" t="s">
        <v>1842</v>
      </c>
      <c r="H1192" s="159" t="s">
        <v>1654</v>
      </c>
      <c r="I1192" s="159" t="s">
        <v>1808</v>
      </c>
      <c r="J1192" s="42" t="s">
        <v>7743</v>
      </c>
      <c r="K1192" s="42" t="s">
        <v>7744</v>
      </c>
      <c r="L1192" s="159" t="s">
        <v>2129</v>
      </c>
      <c r="M1192" s="159" t="s">
        <v>7745</v>
      </c>
      <c r="N1192" s="161"/>
      <c r="O1192" s="161"/>
      <c r="P1192" s="161"/>
    </row>
    <row r="1193" customFormat="false" ht="27" hidden="false" customHeight="true" outlineLevel="0" collapsed="false">
      <c r="A1193" s="159" t="s">
        <v>7746</v>
      </c>
      <c r="B1193" s="160" t="s">
        <v>7747</v>
      </c>
      <c r="C1193" s="42" t="s">
        <v>1738</v>
      </c>
      <c r="D1193" s="159" t="s">
        <v>2979</v>
      </c>
      <c r="E1193" s="159" t="s">
        <v>2126</v>
      </c>
      <c r="F1193" s="42" t="s">
        <v>2980</v>
      </c>
      <c r="G1193" s="159" t="s">
        <v>1842</v>
      </c>
      <c r="H1193" s="159" t="s">
        <v>1654</v>
      </c>
      <c r="I1193" s="159" t="s">
        <v>1808</v>
      </c>
      <c r="J1193" s="42" t="s">
        <v>7748</v>
      </c>
      <c r="K1193" s="42" t="s">
        <v>7749</v>
      </c>
      <c r="L1193" s="159" t="s">
        <v>2129</v>
      </c>
      <c r="M1193" s="159" t="s">
        <v>7750</v>
      </c>
      <c r="N1193" s="161"/>
      <c r="O1193" s="161"/>
      <c r="P1193" s="161"/>
    </row>
    <row r="1194" customFormat="false" ht="39" hidden="false" customHeight="true" outlineLevel="0" collapsed="false">
      <c r="A1194" s="159" t="s">
        <v>7751</v>
      </c>
      <c r="B1194" s="160" t="s">
        <v>7752</v>
      </c>
      <c r="C1194" s="42" t="s">
        <v>1738</v>
      </c>
      <c r="D1194" s="159" t="s">
        <v>2979</v>
      </c>
      <c r="E1194" s="159" t="s">
        <v>2905</v>
      </c>
      <c r="F1194" s="42" t="s">
        <v>2980</v>
      </c>
      <c r="G1194" s="159" t="s">
        <v>1842</v>
      </c>
      <c r="H1194" s="159" t="s">
        <v>2171</v>
      </c>
      <c r="I1194" s="159" t="s">
        <v>1788</v>
      </c>
      <c r="J1194" s="42" t="s">
        <v>7753</v>
      </c>
      <c r="K1194" s="42" t="s">
        <v>7754</v>
      </c>
      <c r="L1194" s="159" t="s">
        <v>2907</v>
      </c>
      <c r="M1194" s="159" t="s">
        <v>7755</v>
      </c>
      <c r="N1194" s="161"/>
      <c r="O1194" s="161"/>
      <c r="P1194" s="161"/>
    </row>
    <row r="1195" customFormat="false" ht="27" hidden="false" customHeight="true" outlineLevel="0" collapsed="false">
      <c r="A1195" s="159" t="s">
        <v>7756</v>
      </c>
      <c r="B1195" s="160" t="s">
        <v>7757</v>
      </c>
      <c r="C1195" s="42" t="s">
        <v>1738</v>
      </c>
      <c r="D1195" s="159" t="s">
        <v>2979</v>
      </c>
      <c r="E1195" s="159" t="s">
        <v>2126</v>
      </c>
      <c r="F1195" s="42" t="s">
        <v>2980</v>
      </c>
      <c r="G1195" s="159" t="s">
        <v>1842</v>
      </c>
      <c r="H1195" s="159" t="s">
        <v>1654</v>
      </c>
      <c r="I1195" s="159" t="s">
        <v>1808</v>
      </c>
      <c r="J1195" s="42" t="s">
        <v>7758</v>
      </c>
      <c r="K1195" s="42" t="s">
        <v>7759</v>
      </c>
      <c r="L1195" s="159" t="s">
        <v>2129</v>
      </c>
      <c r="M1195" s="159" t="s">
        <v>7760</v>
      </c>
      <c r="N1195" s="161"/>
      <c r="O1195" s="161"/>
      <c r="P1195" s="161"/>
    </row>
    <row r="1196" customFormat="false" ht="27" hidden="false" customHeight="true" outlineLevel="0" collapsed="false">
      <c r="A1196" s="159" t="s">
        <v>7761</v>
      </c>
      <c r="B1196" s="160" t="s">
        <v>7762</v>
      </c>
      <c r="C1196" s="42" t="s">
        <v>1738</v>
      </c>
      <c r="D1196" s="159" t="s">
        <v>2979</v>
      </c>
      <c r="E1196" s="159" t="s">
        <v>2126</v>
      </c>
      <c r="F1196" s="42" t="s">
        <v>2980</v>
      </c>
      <c r="G1196" s="159" t="s">
        <v>1842</v>
      </c>
      <c r="H1196" s="159" t="s">
        <v>1654</v>
      </c>
      <c r="I1196" s="159" t="s">
        <v>1808</v>
      </c>
      <c r="J1196" s="42" t="s">
        <v>7763</v>
      </c>
      <c r="K1196" s="42" t="s">
        <v>7764</v>
      </c>
      <c r="L1196" s="159" t="s">
        <v>2129</v>
      </c>
      <c r="M1196" s="159" t="s">
        <v>7765</v>
      </c>
      <c r="N1196" s="161"/>
      <c r="O1196" s="161"/>
      <c r="P1196" s="161"/>
    </row>
    <row r="1197" customFormat="false" ht="39" hidden="false" customHeight="true" outlineLevel="0" collapsed="false">
      <c r="A1197" s="159" t="s">
        <v>7766</v>
      </c>
      <c r="B1197" s="160" t="s">
        <v>7767</v>
      </c>
      <c r="C1197" s="42" t="s">
        <v>1738</v>
      </c>
      <c r="D1197" s="159" t="s">
        <v>2979</v>
      </c>
      <c r="E1197" s="159" t="s">
        <v>2905</v>
      </c>
      <c r="F1197" s="42" t="s">
        <v>2980</v>
      </c>
      <c r="G1197" s="159" t="s">
        <v>1842</v>
      </c>
      <c r="H1197" s="159" t="s">
        <v>2171</v>
      </c>
      <c r="I1197" s="159" t="s">
        <v>1788</v>
      </c>
      <c r="J1197" s="42" t="s">
        <v>7768</v>
      </c>
      <c r="K1197" s="42" t="s">
        <v>7769</v>
      </c>
      <c r="L1197" s="159" t="s">
        <v>2907</v>
      </c>
      <c r="M1197" s="159" t="s">
        <v>7770</v>
      </c>
      <c r="N1197" s="161"/>
      <c r="O1197" s="161"/>
      <c r="P1197" s="161"/>
    </row>
    <row r="1198" customFormat="false" ht="27" hidden="false" customHeight="true" outlineLevel="0" collapsed="false">
      <c r="A1198" s="159" t="s">
        <v>7771</v>
      </c>
      <c r="B1198" s="160" t="s">
        <v>7772</v>
      </c>
      <c r="C1198" s="42" t="s">
        <v>1738</v>
      </c>
      <c r="D1198" s="159" t="s">
        <v>2979</v>
      </c>
      <c r="E1198" s="159" t="s">
        <v>2126</v>
      </c>
      <c r="F1198" s="42" t="s">
        <v>2980</v>
      </c>
      <c r="G1198" s="159" t="s">
        <v>1842</v>
      </c>
      <c r="H1198" s="159" t="s">
        <v>1654</v>
      </c>
      <c r="I1198" s="159" t="s">
        <v>1808</v>
      </c>
      <c r="J1198" s="42" t="s">
        <v>7773</v>
      </c>
      <c r="K1198" s="42" t="s">
        <v>7774</v>
      </c>
      <c r="L1198" s="159" t="s">
        <v>2129</v>
      </c>
      <c r="M1198" s="159" t="s">
        <v>7775</v>
      </c>
      <c r="N1198" s="161"/>
      <c r="O1198" s="161"/>
      <c r="P1198" s="161"/>
    </row>
    <row r="1199" customFormat="false" ht="39" hidden="false" customHeight="true" outlineLevel="0" collapsed="false">
      <c r="A1199" s="159" t="s">
        <v>7776</v>
      </c>
      <c r="B1199" s="160" t="s">
        <v>7777</v>
      </c>
      <c r="C1199" s="42" t="s">
        <v>1738</v>
      </c>
      <c r="D1199" s="159" t="s">
        <v>2979</v>
      </c>
      <c r="E1199" s="159" t="s">
        <v>2126</v>
      </c>
      <c r="F1199" s="42" t="s">
        <v>2980</v>
      </c>
      <c r="G1199" s="159" t="s">
        <v>1842</v>
      </c>
      <c r="H1199" s="159" t="s">
        <v>1654</v>
      </c>
      <c r="I1199" s="159" t="s">
        <v>1808</v>
      </c>
      <c r="J1199" s="42" t="s">
        <v>7778</v>
      </c>
      <c r="K1199" s="42" t="s">
        <v>7779</v>
      </c>
      <c r="L1199" s="159" t="s">
        <v>2129</v>
      </c>
      <c r="M1199" s="159" t="s">
        <v>7780</v>
      </c>
      <c r="N1199" s="161"/>
      <c r="O1199" s="161"/>
      <c r="P1199" s="161"/>
    </row>
    <row r="1200" customFormat="false" ht="51" hidden="false" customHeight="true" outlineLevel="0" collapsed="false">
      <c r="A1200" s="159" t="s">
        <v>7781</v>
      </c>
      <c r="B1200" s="160" t="s">
        <v>7782</v>
      </c>
      <c r="C1200" s="42" t="s">
        <v>1738</v>
      </c>
      <c r="D1200" s="159" t="s">
        <v>2979</v>
      </c>
      <c r="E1200" s="159" t="s">
        <v>2905</v>
      </c>
      <c r="F1200" s="42" t="s">
        <v>2980</v>
      </c>
      <c r="G1200" s="159" t="s">
        <v>1842</v>
      </c>
      <c r="H1200" s="159" t="s">
        <v>2171</v>
      </c>
      <c r="I1200" s="159" t="s">
        <v>1788</v>
      </c>
      <c r="J1200" s="42" t="s">
        <v>7783</v>
      </c>
      <c r="K1200" s="42" t="s">
        <v>7784</v>
      </c>
      <c r="L1200" s="159" t="s">
        <v>2907</v>
      </c>
      <c r="M1200" s="159" t="s">
        <v>7785</v>
      </c>
      <c r="N1200" s="161"/>
      <c r="O1200" s="161"/>
      <c r="P1200" s="161"/>
    </row>
    <row r="1201" customFormat="false" ht="27" hidden="false" customHeight="true" outlineLevel="0" collapsed="false">
      <c r="A1201" s="159" t="s">
        <v>7786</v>
      </c>
      <c r="B1201" s="160" t="s">
        <v>7787</v>
      </c>
      <c r="C1201" s="42" t="s">
        <v>1738</v>
      </c>
      <c r="D1201" s="159" t="s">
        <v>2979</v>
      </c>
      <c r="E1201" s="159" t="s">
        <v>2126</v>
      </c>
      <c r="F1201" s="42" t="s">
        <v>2980</v>
      </c>
      <c r="G1201" s="159" t="s">
        <v>1842</v>
      </c>
      <c r="H1201" s="159" t="s">
        <v>1654</v>
      </c>
      <c r="I1201" s="159" t="s">
        <v>1808</v>
      </c>
      <c r="J1201" s="42" t="s">
        <v>7788</v>
      </c>
      <c r="K1201" s="42" t="s">
        <v>7789</v>
      </c>
      <c r="L1201" s="159" t="s">
        <v>2129</v>
      </c>
      <c r="M1201" s="159" t="s">
        <v>7790</v>
      </c>
      <c r="N1201" s="161"/>
      <c r="O1201" s="161"/>
      <c r="P1201" s="161"/>
    </row>
    <row r="1202" customFormat="false" ht="39" hidden="false" customHeight="true" outlineLevel="0" collapsed="false">
      <c r="A1202" s="159" t="s">
        <v>7791</v>
      </c>
      <c r="B1202" s="160" t="s">
        <v>7792</v>
      </c>
      <c r="C1202" s="42" t="s">
        <v>1738</v>
      </c>
      <c r="D1202" s="159" t="s">
        <v>2979</v>
      </c>
      <c r="E1202" s="159" t="s">
        <v>2126</v>
      </c>
      <c r="F1202" s="42" t="s">
        <v>2980</v>
      </c>
      <c r="G1202" s="159" t="s">
        <v>1842</v>
      </c>
      <c r="H1202" s="159" t="s">
        <v>1654</v>
      </c>
      <c r="I1202" s="159" t="s">
        <v>1808</v>
      </c>
      <c r="J1202" s="42" t="s">
        <v>7793</v>
      </c>
      <c r="K1202" s="42" t="s">
        <v>7794</v>
      </c>
      <c r="L1202" s="159" t="s">
        <v>2129</v>
      </c>
      <c r="M1202" s="159" t="s">
        <v>7795</v>
      </c>
      <c r="N1202" s="161"/>
      <c r="O1202" s="161"/>
      <c r="P1202" s="161"/>
    </row>
    <row r="1203" customFormat="false" ht="51" hidden="false" customHeight="true" outlineLevel="0" collapsed="false">
      <c r="A1203" s="159" t="s">
        <v>7796</v>
      </c>
      <c r="B1203" s="160" t="s">
        <v>7797</v>
      </c>
      <c r="C1203" s="42" t="s">
        <v>1738</v>
      </c>
      <c r="D1203" s="159" t="s">
        <v>2979</v>
      </c>
      <c r="E1203" s="159" t="s">
        <v>2905</v>
      </c>
      <c r="F1203" s="42" t="s">
        <v>2980</v>
      </c>
      <c r="G1203" s="159" t="s">
        <v>1842</v>
      </c>
      <c r="H1203" s="159" t="s">
        <v>2171</v>
      </c>
      <c r="I1203" s="159" t="s">
        <v>1788</v>
      </c>
      <c r="J1203" s="42" t="s">
        <v>7798</v>
      </c>
      <c r="K1203" s="42" t="s">
        <v>7799</v>
      </c>
      <c r="L1203" s="159" t="s">
        <v>2907</v>
      </c>
      <c r="M1203" s="159" t="s">
        <v>7800</v>
      </c>
      <c r="N1203" s="161"/>
      <c r="O1203" s="161"/>
      <c r="P1203" s="161"/>
    </row>
    <row r="1204" customFormat="false" ht="39" hidden="false" customHeight="true" outlineLevel="0" collapsed="false">
      <c r="A1204" s="159" t="s">
        <v>7801</v>
      </c>
      <c r="B1204" s="160" t="s">
        <v>7802</v>
      </c>
      <c r="C1204" s="42" t="s">
        <v>1738</v>
      </c>
      <c r="D1204" s="159" t="s">
        <v>2979</v>
      </c>
      <c r="E1204" s="159" t="s">
        <v>2126</v>
      </c>
      <c r="F1204" s="42" t="s">
        <v>2980</v>
      </c>
      <c r="G1204" s="159" t="s">
        <v>1842</v>
      </c>
      <c r="H1204" s="159" t="s">
        <v>1654</v>
      </c>
      <c r="I1204" s="159" t="s">
        <v>1808</v>
      </c>
      <c r="J1204" s="42" t="s">
        <v>7803</v>
      </c>
      <c r="K1204" s="42" t="s">
        <v>7804</v>
      </c>
      <c r="L1204" s="159" t="s">
        <v>2129</v>
      </c>
      <c r="M1204" s="159" t="s">
        <v>7805</v>
      </c>
      <c r="N1204" s="161"/>
      <c r="O1204" s="161"/>
      <c r="P1204" s="161"/>
    </row>
    <row r="1205" customFormat="false" ht="51" hidden="false" customHeight="true" outlineLevel="0" collapsed="false">
      <c r="A1205" s="159" t="s">
        <v>7806</v>
      </c>
      <c r="B1205" s="160" t="s">
        <v>7807</v>
      </c>
      <c r="C1205" s="42" t="s">
        <v>1738</v>
      </c>
      <c r="D1205" s="159" t="s">
        <v>2979</v>
      </c>
      <c r="E1205" s="159" t="s">
        <v>2126</v>
      </c>
      <c r="F1205" s="42" t="s">
        <v>2980</v>
      </c>
      <c r="G1205" s="159" t="s">
        <v>1842</v>
      </c>
      <c r="H1205" s="159" t="s">
        <v>1654</v>
      </c>
      <c r="I1205" s="159" t="s">
        <v>1808</v>
      </c>
      <c r="J1205" s="42" t="s">
        <v>7808</v>
      </c>
      <c r="K1205" s="42" t="s">
        <v>7809</v>
      </c>
      <c r="L1205" s="159" t="s">
        <v>2129</v>
      </c>
      <c r="M1205" s="159" t="s">
        <v>7810</v>
      </c>
      <c r="N1205" s="161"/>
      <c r="O1205" s="161"/>
      <c r="P1205" s="161"/>
    </row>
    <row r="1206" customFormat="false" ht="51" hidden="false" customHeight="true" outlineLevel="0" collapsed="false">
      <c r="A1206" s="159" t="s">
        <v>7811</v>
      </c>
      <c r="B1206" s="160" t="s">
        <v>7812</v>
      </c>
      <c r="C1206" s="42" t="s">
        <v>1738</v>
      </c>
      <c r="D1206" s="159" t="s">
        <v>2979</v>
      </c>
      <c r="E1206" s="159" t="s">
        <v>2905</v>
      </c>
      <c r="F1206" s="42" t="s">
        <v>2980</v>
      </c>
      <c r="G1206" s="159" t="s">
        <v>1842</v>
      </c>
      <c r="H1206" s="159" t="s">
        <v>2171</v>
      </c>
      <c r="I1206" s="159" t="s">
        <v>1788</v>
      </c>
      <c r="J1206" s="42" t="s">
        <v>7813</v>
      </c>
      <c r="K1206" s="42" t="s">
        <v>7814</v>
      </c>
      <c r="L1206" s="159" t="s">
        <v>2907</v>
      </c>
      <c r="M1206" s="159" t="s">
        <v>7815</v>
      </c>
      <c r="N1206" s="161"/>
      <c r="O1206" s="161"/>
      <c r="P1206" s="161"/>
    </row>
    <row r="1207" customFormat="false" ht="27" hidden="false" customHeight="true" outlineLevel="0" collapsed="false">
      <c r="A1207" s="159" t="s">
        <v>7816</v>
      </c>
      <c r="B1207" s="160" t="s">
        <v>7817</v>
      </c>
      <c r="C1207" s="42" t="s">
        <v>1738</v>
      </c>
      <c r="D1207" s="159" t="s">
        <v>2979</v>
      </c>
      <c r="E1207" s="159" t="s">
        <v>2126</v>
      </c>
      <c r="F1207" s="42" t="s">
        <v>2980</v>
      </c>
      <c r="G1207" s="159" t="s">
        <v>1842</v>
      </c>
      <c r="H1207" s="159" t="s">
        <v>1654</v>
      </c>
      <c r="I1207" s="159" t="s">
        <v>1808</v>
      </c>
      <c r="J1207" s="42" t="s">
        <v>7818</v>
      </c>
      <c r="K1207" s="42" t="s">
        <v>7819</v>
      </c>
      <c r="L1207" s="159" t="s">
        <v>2129</v>
      </c>
      <c r="M1207" s="159" t="s">
        <v>7820</v>
      </c>
      <c r="N1207" s="161"/>
      <c r="O1207" s="161"/>
      <c r="P1207" s="161"/>
    </row>
    <row r="1208" customFormat="false" ht="39" hidden="false" customHeight="true" outlineLevel="0" collapsed="false">
      <c r="A1208" s="159" t="s">
        <v>7821</v>
      </c>
      <c r="B1208" s="160" t="s">
        <v>7822</v>
      </c>
      <c r="C1208" s="42" t="s">
        <v>1738</v>
      </c>
      <c r="D1208" s="159" t="s">
        <v>2979</v>
      </c>
      <c r="E1208" s="159" t="s">
        <v>2126</v>
      </c>
      <c r="F1208" s="42" t="s">
        <v>2980</v>
      </c>
      <c r="G1208" s="159" t="s">
        <v>1842</v>
      </c>
      <c r="H1208" s="159" t="s">
        <v>1654</v>
      </c>
      <c r="I1208" s="159" t="s">
        <v>1808</v>
      </c>
      <c r="J1208" s="42" t="s">
        <v>7823</v>
      </c>
      <c r="K1208" s="42" t="s">
        <v>7824</v>
      </c>
      <c r="L1208" s="159" t="s">
        <v>2129</v>
      </c>
      <c r="M1208" s="159" t="s">
        <v>7825</v>
      </c>
      <c r="N1208" s="161"/>
      <c r="O1208" s="161"/>
      <c r="P1208" s="161"/>
    </row>
    <row r="1209" customFormat="false" ht="39" hidden="false" customHeight="true" outlineLevel="0" collapsed="false">
      <c r="A1209" s="159" t="s">
        <v>7826</v>
      </c>
      <c r="B1209" s="160" t="s">
        <v>7827</v>
      </c>
      <c r="C1209" s="42" t="s">
        <v>1738</v>
      </c>
      <c r="D1209" s="159" t="s">
        <v>2548</v>
      </c>
      <c r="E1209" s="159" t="s">
        <v>2905</v>
      </c>
      <c r="F1209" s="42" t="s">
        <v>2549</v>
      </c>
      <c r="G1209" s="159" t="s">
        <v>1842</v>
      </c>
      <c r="H1209" s="159" t="s">
        <v>2171</v>
      </c>
      <c r="I1209" s="159" t="s">
        <v>1788</v>
      </c>
      <c r="J1209" s="42" t="s">
        <v>7828</v>
      </c>
      <c r="K1209" s="42" t="s">
        <v>7829</v>
      </c>
      <c r="L1209" s="159" t="s">
        <v>2907</v>
      </c>
      <c r="M1209" s="159" t="s">
        <v>7830</v>
      </c>
      <c r="N1209" s="161"/>
      <c r="O1209" s="161"/>
      <c r="P1209" s="161"/>
    </row>
    <row r="1210" customFormat="false" ht="39" hidden="false" customHeight="true" outlineLevel="0" collapsed="false">
      <c r="A1210" s="159" t="s">
        <v>7831</v>
      </c>
      <c r="B1210" s="160" t="s">
        <v>7832</v>
      </c>
      <c r="C1210" s="42" t="s">
        <v>1738</v>
      </c>
      <c r="D1210" s="159" t="s">
        <v>2548</v>
      </c>
      <c r="E1210" s="159" t="s">
        <v>2767</v>
      </c>
      <c r="F1210" s="42" t="s">
        <v>2549</v>
      </c>
      <c r="G1210" s="159" t="s">
        <v>1796</v>
      </c>
      <c r="H1210" s="159" t="s">
        <v>1654</v>
      </c>
      <c r="I1210" s="159" t="s">
        <v>1788</v>
      </c>
      <c r="J1210" s="42" t="s">
        <v>7833</v>
      </c>
      <c r="K1210" s="42" t="s">
        <v>7834</v>
      </c>
      <c r="L1210" s="159" t="s">
        <v>2129</v>
      </c>
      <c r="M1210" s="159" t="s">
        <v>7835</v>
      </c>
      <c r="N1210" s="161"/>
      <c r="O1210" s="161"/>
      <c r="P1210" s="161"/>
    </row>
    <row r="1211" customFormat="false" ht="27" hidden="false" customHeight="true" outlineLevel="0" collapsed="false">
      <c r="A1211" s="159" t="s">
        <v>7836</v>
      </c>
      <c r="B1211" s="160" t="s">
        <v>7837</v>
      </c>
      <c r="C1211" s="42" t="s">
        <v>1738</v>
      </c>
      <c r="D1211" s="159" t="s">
        <v>2548</v>
      </c>
      <c r="E1211" s="159" t="s">
        <v>2195</v>
      </c>
      <c r="F1211" s="42" t="s">
        <v>2549</v>
      </c>
      <c r="G1211" s="159" t="s">
        <v>1796</v>
      </c>
      <c r="H1211" s="159" t="s">
        <v>2171</v>
      </c>
      <c r="I1211" s="159" t="s">
        <v>1808</v>
      </c>
      <c r="J1211" s="42" t="s">
        <v>7838</v>
      </c>
      <c r="K1211" s="42" t="s">
        <v>7839</v>
      </c>
      <c r="L1211" s="159" t="s">
        <v>2198</v>
      </c>
      <c r="M1211" s="159" t="s">
        <v>7840</v>
      </c>
      <c r="N1211" s="161"/>
      <c r="O1211" s="161"/>
      <c r="P1211" s="161"/>
    </row>
    <row r="1212" customFormat="false" ht="27" hidden="false" customHeight="true" outlineLevel="0" collapsed="false">
      <c r="A1212" s="159" t="s">
        <v>7841</v>
      </c>
      <c r="B1212" s="160" t="s">
        <v>7842</v>
      </c>
      <c r="C1212" s="42" t="s">
        <v>1738</v>
      </c>
      <c r="D1212" s="159" t="s">
        <v>2548</v>
      </c>
      <c r="E1212" s="159" t="s">
        <v>2126</v>
      </c>
      <c r="F1212" s="42" t="s">
        <v>2549</v>
      </c>
      <c r="G1212" s="159" t="s">
        <v>1842</v>
      </c>
      <c r="H1212" s="159" t="s">
        <v>1654</v>
      </c>
      <c r="I1212" s="159" t="s">
        <v>1808</v>
      </c>
      <c r="J1212" s="42" t="s">
        <v>7843</v>
      </c>
      <c r="K1212" s="42" t="s">
        <v>7844</v>
      </c>
      <c r="L1212" s="159" t="s">
        <v>2129</v>
      </c>
      <c r="M1212" s="159" t="s">
        <v>7845</v>
      </c>
      <c r="N1212" s="161"/>
      <c r="O1212" s="161"/>
      <c r="P1212" s="161"/>
    </row>
    <row r="1213" customFormat="false" ht="39" hidden="false" customHeight="true" outlineLevel="0" collapsed="false">
      <c r="A1213" s="159" t="s">
        <v>7846</v>
      </c>
      <c r="B1213" s="160" t="s">
        <v>7847</v>
      </c>
      <c r="C1213" s="42" t="s">
        <v>1738</v>
      </c>
      <c r="D1213" s="159" t="s">
        <v>2548</v>
      </c>
      <c r="E1213" s="159" t="s">
        <v>2905</v>
      </c>
      <c r="F1213" s="42" t="s">
        <v>2549</v>
      </c>
      <c r="G1213" s="159" t="s">
        <v>1842</v>
      </c>
      <c r="H1213" s="159" t="s">
        <v>2171</v>
      </c>
      <c r="I1213" s="159" t="s">
        <v>1788</v>
      </c>
      <c r="J1213" s="42" t="s">
        <v>7848</v>
      </c>
      <c r="K1213" s="42" t="s">
        <v>7849</v>
      </c>
      <c r="L1213" s="159" t="s">
        <v>2907</v>
      </c>
      <c r="M1213" s="159" t="s">
        <v>7850</v>
      </c>
      <c r="N1213" s="161"/>
      <c r="O1213" s="161"/>
      <c r="P1213" s="161"/>
    </row>
    <row r="1214" customFormat="false" ht="39" hidden="false" customHeight="true" outlineLevel="0" collapsed="false">
      <c r="A1214" s="159" t="s">
        <v>7851</v>
      </c>
      <c r="B1214" s="160" t="s">
        <v>7852</v>
      </c>
      <c r="C1214" s="42" t="s">
        <v>1738</v>
      </c>
      <c r="D1214" s="159" t="s">
        <v>2548</v>
      </c>
      <c r="E1214" s="159" t="s">
        <v>2195</v>
      </c>
      <c r="F1214" s="42" t="s">
        <v>2549</v>
      </c>
      <c r="G1214" s="159" t="s">
        <v>1796</v>
      </c>
      <c r="H1214" s="159" t="s">
        <v>2171</v>
      </c>
      <c r="I1214" s="159" t="s">
        <v>1788</v>
      </c>
      <c r="J1214" s="42" t="s">
        <v>7853</v>
      </c>
      <c r="K1214" s="42" t="s">
        <v>7854</v>
      </c>
      <c r="L1214" s="159" t="s">
        <v>2198</v>
      </c>
      <c r="M1214" s="159" t="s">
        <v>7855</v>
      </c>
      <c r="N1214" s="161"/>
      <c r="O1214" s="161"/>
      <c r="P1214" s="161"/>
    </row>
    <row r="1215" customFormat="false" ht="27" hidden="false" customHeight="true" outlineLevel="0" collapsed="false">
      <c r="A1215" s="159" t="s">
        <v>7856</v>
      </c>
      <c r="B1215" s="160" t="s">
        <v>7857</v>
      </c>
      <c r="C1215" s="42" t="s">
        <v>1738</v>
      </c>
      <c r="D1215" s="159" t="s">
        <v>2548</v>
      </c>
      <c r="E1215" s="159" t="s">
        <v>2767</v>
      </c>
      <c r="F1215" s="42" t="s">
        <v>2549</v>
      </c>
      <c r="G1215" s="159" t="s">
        <v>1796</v>
      </c>
      <c r="H1215" s="159" t="s">
        <v>1654</v>
      </c>
      <c r="I1215" s="159" t="s">
        <v>1808</v>
      </c>
      <c r="J1215" s="42" t="s">
        <v>7858</v>
      </c>
      <c r="K1215" s="42" t="s">
        <v>7859</v>
      </c>
      <c r="L1215" s="159" t="s">
        <v>2129</v>
      </c>
      <c r="M1215" s="159" t="s">
        <v>7860</v>
      </c>
      <c r="N1215" s="161"/>
      <c r="O1215" s="161"/>
      <c r="P1215" s="161"/>
    </row>
    <row r="1216" customFormat="false" ht="27" hidden="false" customHeight="true" outlineLevel="0" collapsed="false">
      <c r="A1216" s="159" t="s">
        <v>7861</v>
      </c>
      <c r="B1216" s="160" t="s">
        <v>7862</v>
      </c>
      <c r="C1216" s="42" t="s">
        <v>1738</v>
      </c>
      <c r="D1216" s="159" t="s">
        <v>2548</v>
      </c>
      <c r="E1216" s="159" t="s">
        <v>2126</v>
      </c>
      <c r="F1216" s="42" t="s">
        <v>2549</v>
      </c>
      <c r="G1216" s="159" t="s">
        <v>1842</v>
      </c>
      <c r="H1216" s="159" t="s">
        <v>1654</v>
      </c>
      <c r="I1216" s="159" t="s">
        <v>1808</v>
      </c>
      <c r="J1216" s="42" t="s">
        <v>7863</v>
      </c>
      <c r="K1216" s="42" t="s">
        <v>7864</v>
      </c>
      <c r="L1216" s="159" t="s">
        <v>2129</v>
      </c>
      <c r="M1216" s="159" t="s">
        <v>7865</v>
      </c>
      <c r="N1216" s="161"/>
      <c r="O1216" s="161"/>
      <c r="P1216" s="161"/>
    </row>
    <row r="1217" customFormat="false" ht="39" hidden="false" customHeight="true" outlineLevel="0" collapsed="false">
      <c r="A1217" s="159" t="s">
        <v>7866</v>
      </c>
      <c r="B1217" s="160" t="s">
        <v>7867</v>
      </c>
      <c r="C1217" s="42" t="s">
        <v>1738</v>
      </c>
      <c r="D1217" s="159" t="s">
        <v>2548</v>
      </c>
      <c r="E1217" s="159" t="s">
        <v>2905</v>
      </c>
      <c r="F1217" s="42" t="s">
        <v>2549</v>
      </c>
      <c r="G1217" s="159" t="s">
        <v>1842</v>
      </c>
      <c r="H1217" s="159" t="s">
        <v>2171</v>
      </c>
      <c r="I1217" s="159" t="s">
        <v>1788</v>
      </c>
      <c r="J1217" s="42" t="s">
        <v>7868</v>
      </c>
      <c r="K1217" s="42" t="s">
        <v>7869</v>
      </c>
      <c r="L1217" s="159" t="s">
        <v>2907</v>
      </c>
      <c r="M1217" s="159" t="s">
        <v>7870</v>
      </c>
      <c r="N1217" s="161"/>
      <c r="O1217" s="161"/>
      <c r="P1217" s="161"/>
    </row>
    <row r="1218" customFormat="false" ht="39" hidden="false" customHeight="true" outlineLevel="0" collapsed="false">
      <c r="A1218" s="159" t="s">
        <v>7871</v>
      </c>
      <c r="B1218" s="160" t="s">
        <v>7872</v>
      </c>
      <c r="C1218" s="42" t="s">
        <v>1738</v>
      </c>
      <c r="D1218" s="159" t="s">
        <v>2548</v>
      </c>
      <c r="E1218" s="159" t="s">
        <v>2195</v>
      </c>
      <c r="F1218" s="42" t="s">
        <v>2549</v>
      </c>
      <c r="G1218" s="159" t="s">
        <v>1796</v>
      </c>
      <c r="H1218" s="159" t="s">
        <v>2171</v>
      </c>
      <c r="I1218" s="159" t="s">
        <v>1788</v>
      </c>
      <c r="J1218" s="42" t="s">
        <v>7873</v>
      </c>
      <c r="K1218" s="42" t="s">
        <v>7874</v>
      </c>
      <c r="L1218" s="159" t="s">
        <v>2198</v>
      </c>
      <c r="M1218" s="159" t="s">
        <v>7875</v>
      </c>
      <c r="N1218" s="161"/>
      <c r="O1218" s="161"/>
      <c r="P1218" s="161"/>
    </row>
    <row r="1219" customFormat="false" ht="27" hidden="false" customHeight="true" outlineLevel="0" collapsed="false">
      <c r="A1219" s="159" t="s">
        <v>7876</v>
      </c>
      <c r="B1219" s="160" t="s">
        <v>7877</v>
      </c>
      <c r="C1219" s="42" t="s">
        <v>1738</v>
      </c>
      <c r="D1219" s="159" t="s">
        <v>2548</v>
      </c>
      <c r="E1219" s="159" t="s">
        <v>2767</v>
      </c>
      <c r="F1219" s="42" t="s">
        <v>2549</v>
      </c>
      <c r="G1219" s="159" t="s">
        <v>1796</v>
      </c>
      <c r="H1219" s="159" t="s">
        <v>1654</v>
      </c>
      <c r="I1219" s="159" t="s">
        <v>1808</v>
      </c>
      <c r="J1219" s="42" t="s">
        <v>7878</v>
      </c>
      <c r="K1219" s="42" t="s">
        <v>7879</v>
      </c>
      <c r="L1219" s="159" t="s">
        <v>2129</v>
      </c>
      <c r="M1219" s="159" t="s">
        <v>7880</v>
      </c>
      <c r="N1219" s="161"/>
      <c r="O1219" s="161"/>
      <c r="P1219" s="161"/>
    </row>
    <row r="1220" customFormat="false" ht="27" hidden="false" customHeight="true" outlineLevel="0" collapsed="false">
      <c r="A1220" s="159" t="s">
        <v>7881</v>
      </c>
      <c r="B1220" s="160" t="s">
        <v>7882</v>
      </c>
      <c r="C1220" s="42" t="s">
        <v>1738</v>
      </c>
      <c r="D1220" s="159" t="s">
        <v>2548</v>
      </c>
      <c r="E1220" s="159" t="s">
        <v>2126</v>
      </c>
      <c r="F1220" s="42" t="s">
        <v>2549</v>
      </c>
      <c r="G1220" s="159" t="s">
        <v>1842</v>
      </c>
      <c r="H1220" s="159" t="s">
        <v>1654</v>
      </c>
      <c r="I1220" s="159" t="s">
        <v>1808</v>
      </c>
      <c r="J1220" s="42" t="s">
        <v>7883</v>
      </c>
      <c r="K1220" s="42" t="s">
        <v>7884</v>
      </c>
      <c r="L1220" s="159" t="s">
        <v>2129</v>
      </c>
      <c r="M1220" s="159" t="s">
        <v>7885</v>
      </c>
      <c r="N1220" s="161"/>
      <c r="O1220" s="161"/>
      <c r="P1220" s="161"/>
    </row>
    <row r="1221" customFormat="false" ht="51" hidden="false" customHeight="true" outlineLevel="0" collapsed="false">
      <c r="A1221" s="159" t="s">
        <v>7886</v>
      </c>
      <c r="B1221" s="160" t="s">
        <v>7887</v>
      </c>
      <c r="C1221" s="42" t="s">
        <v>1738</v>
      </c>
      <c r="D1221" s="159" t="s">
        <v>2548</v>
      </c>
      <c r="E1221" s="159" t="s">
        <v>2905</v>
      </c>
      <c r="F1221" s="42" t="s">
        <v>2549</v>
      </c>
      <c r="G1221" s="159" t="s">
        <v>1842</v>
      </c>
      <c r="H1221" s="159" t="s">
        <v>2171</v>
      </c>
      <c r="I1221" s="159" t="s">
        <v>1788</v>
      </c>
      <c r="J1221" s="42" t="s">
        <v>7888</v>
      </c>
      <c r="K1221" s="42" t="s">
        <v>7889</v>
      </c>
      <c r="L1221" s="159" t="s">
        <v>2907</v>
      </c>
      <c r="M1221" s="159" t="s">
        <v>7890</v>
      </c>
      <c r="N1221" s="161"/>
      <c r="O1221" s="161"/>
      <c r="P1221" s="161"/>
    </row>
    <row r="1222" customFormat="false" ht="39" hidden="false" customHeight="true" outlineLevel="0" collapsed="false">
      <c r="A1222" s="159" t="s">
        <v>7891</v>
      </c>
      <c r="B1222" s="160" t="s">
        <v>7892</v>
      </c>
      <c r="C1222" s="42" t="s">
        <v>1738</v>
      </c>
      <c r="D1222" s="159" t="s">
        <v>2548</v>
      </c>
      <c r="E1222" s="159" t="s">
        <v>2767</v>
      </c>
      <c r="F1222" s="42" t="s">
        <v>2549</v>
      </c>
      <c r="G1222" s="159" t="s">
        <v>1796</v>
      </c>
      <c r="H1222" s="159" t="s">
        <v>1654</v>
      </c>
      <c r="I1222" s="159" t="s">
        <v>1788</v>
      </c>
      <c r="J1222" s="42" t="s">
        <v>7893</v>
      </c>
      <c r="K1222" s="42" t="s">
        <v>7894</v>
      </c>
      <c r="L1222" s="159" t="s">
        <v>2129</v>
      </c>
      <c r="M1222" s="159" t="s">
        <v>7895</v>
      </c>
      <c r="N1222" s="161"/>
      <c r="O1222" s="161"/>
      <c r="P1222" s="161"/>
    </row>
    <row r="1223" customFormat="false" ht="27" hidden="false" customHeight="true" outlineLevel="0" collapsed="false">
      <c r="A1223" s="159" t="s">
        <v>7896</v>
      </c>
      <c r="B1223" s="160" t="s">
        <v>7897</v>
      </c>
      <c r="C1223" s="42" t="s">
        <v>1738</v>
      </c>
      <c r="D1223" s="159" t="s">
        <v>2548</v>
      </c>
      <c r="E1223" s="159" t="s">
        <v>2195</v>
      </c>
      <c r="F1223" s="42" t="s">
        <v>2549</v>
      </c>
      <c r="G1223" s="159" t="s">
        <v>1796</v>
      </c>
      <c r="H1223" s="159" t="s">
        <v>2171</v>
      </c>
      <c r="I1223" s="159" t="s">
        <v>1808</v>
      </c>
      <c r="J1223" s="42" t="s">
        <v>7898</v>
      </c>
      <c r="K1223" s="42" t="s">
        <v>7899</v>
      </c>
      <c r="L1223" s="159" t="s">
        <v>2198</v>
      </c>
      <c r="M1223" s="159" t="s">
        <v>7900</v>
      </c>
      <c r="N1223" s="161"/>
      <c r="O1223" s="161"/>
      <c r="P1223" s="161"/>
    </row>
    <row r="1224" customFormat="false" ht="27" hidden="false" customHeight="true" outlineLevel="0" collapsed="false">
      <c r="A1224" s="159" t="s">
        <v>7901</v>
      </c>
      <c r="B1224" s="160" t="s">
        <v>7902</v>
      </c>
      <c r="C1224" s="42" t="s">
        <v>1738</v>
      </c>
      <c r="D1224" s="159" t="s">
        <v>2548</v>
      </c>
      <c r="E1224" s="159" t="s">
        <v>2126</v>
      </c>
      <c r="F1224" s="42" t="s">
        <v>2549</v>
      </c>
      <c r="G1224" s="159" t="s">
        <v>1842</v>
      </c>
      <c r="H1224" s="159" t="s">
        <v>1654</v>
      </c>
      <c r="I1224" s="159" t="s">
        <v>1808</v>
      </c>
      <c r="J1224" s="42" t="s">
        <v>7903</v>
      </c>
      <c r="K1224" s="42" t="s">
        <v>7904</v>
      </c>
      <c r="L1224" s="159" t="s">
        <v>2129</v>
      </c>
      <c r="M1224" s="159" t="s">
        <v>7905</v>
      </c>
      <c r="N1224" s="161"/>
      <c r="O1224" s="161"/>
      <c r="P1224" s="161"/>
    </row>
    <row r="1225" customFormat="false" ht="51" hidden="false" customHeight="true" outlineLevel="0" collapsed="false">
      <c r="A1225" s="159" t="s">
        <v>7906</v>
      </c>
      <c r="B1225" s="160" t="s">
        <v>7907</v>
      </c>
      <c r="C1225" s="42" t="s">
        <v>1738</v>
      </c>
      <c r="D1225" s="159" t="s">
        <v>2548</v>
      </c>
      <c r="E1225" s="159" t="s">
        <v>2905</v>
      </c>
      <c r="F1225" s="42" t="s">
        <v>2549</v>
      </c>
      <c r="G1225" s="159" t="s">
        <v>1842</v>
      </c>
      <c r="H1225" s="159" t="s">
        <v>2171</v>
      </c>
      <c r="I1225" s="159" t="s">
        <v>1788</v>
      </c>
      <c r="J1225" s="42" t="s">
        <v>7908</v>
      </c>
      <c r="K1225" s="42" t="s">
        <v>7909</v>
      </c>
      <c r="L1225" s="159" t="s">
        <v>2907</v>
      </c>
      <c r="M1225" s="159" t="s">
        <v>7910</v>
      </c>
      <c r="N1225" s="161"/>
      <c r="O1225" s="161"/>
      <c r="P1225" s="161"/>
    </row>
    <row r="1226" customFormat="false" ht="39" hidden="false" customHeight="true" outlineLevel="0" collapsed="false">
      <c r="A1226" s="159" t="s">
        <v>7911</v>
      </c>
      <c r="B1226" s="160" t="s">
        <v>7912</v>
      </c>
      <c r="C1226" s="42" t="s">
        <v>1738</v>
      </c>
      <c r="D1226" s="159" t="s">
        <v>2548</v>
      </c>
      <c r="E1226" s="159" t="s">
        <v>2126</v>
      </c>
      <c r="F1226" s="42" t="s">
        <v>2549</v>
      </c>
      <c r="G1226" s="159" t="s">
        <v>1842</v>
      </c>
      <c r="H1226" s="159" t="s">
        <v>1654</v>
      </c>
      <c r="I1226" s="159" t="s">
        <v>1808</v>
      </c>
      <c r="J1226" s="42" t="s">
        <v>7913</v>
      </c>
      <c r="K1226" s="42" t="s">
        <v>7914</v>
      </c>
      <c r="L1226" s="159" t="s">
        <v>2129</v>
      </c>
      <c r="M1226" s="159" t="s">
        <v>7915</v>
      </c>
      <c r="N1226" s="161"/>
      <c r="O1226" s="161"/>
      <c r="P1226" s="161"/>
    </row>
    <row r="1227" customFormat="false" ht="39" hidden="false" customHeight="true" outlineLevel="0" collapsed="false">
      <c r="A1227" s="159" t="s">
        <v>7916</v>
      </c>
      <c r="B1227" s="160" t="s">
        <v>7917</v>
      </c>
      <c r="C1227" s="42" t="s">
        <v>1738</v>
      </c>
      <c r="D1227" s="159" t="s">
        <v>2548</v>
      </c>
      <c r="E1227" s="159" t="s">
        <v>2126</v>
      </c>
      <c r="F1227" s="42" t="s">
        <v>2549</v>
      </c>
      <c r="G1227" s="159" t="s">
        <v>1842</v>
      </c>
      <c r="H1227" s="159" t="s">
        <v>1654</v>
      </c>
      <c r="I1227" s="159" t="s">
        <v>1808</v>
      </c>
      <c r="J1227" s="42" t="s">
        <v>7918</v>
      </c>
      <c r="K1227" s="42" t="s">
        <v>7919</v>
      </c>
      <c r="L1227" s="159" t="s">
        <v>2129</v>
      </c>
      <c r="M1227" s="159" t="s">
        <v>7920</v>
      </c>
      <c r="N1227" s="161"/>
      <c r="O1227" s="161"/>
      <c r="P1227" s="161"/>
    </row>
    <row r="1228" customFormat="false" ht="39" hidden="false" customHeight="true" outlineLevel="0" collapsed="false">
      <c r="A1228" s="159" t="s">
        <v>7921</v>
      </c>
      <c r="B1228" s="160" t="s">
        <v>7922</v>
      </c>
      <c r="C1228" s="42" t="s">
        <v>1738</v>
      </c>
      <c r="D1228" s="159" t="s">
        <v>2548</v>
      </c>
      <c r="E1228" s="159" t="s">
        <v>2905</v>
      </c>
      <c r="F1228" s="42" t="s">
        <v>2549</v>
      </c>
      <c r="G1228" s="159" t="s">
        <v>1842</v>
      </c>
      <c r="H1228" s="159" t="s">
        <v>2171</v>
      </c>
      <c r="I1228" s="159" t="s">
        <v>1788</v>
      </c>
      <c r="J1228" s="42" t="s">
        <v>7923</v>
      </c>
      <c r="K1228" s="42" t="s">
        <v>7924</v>
      </c>
      <c r="L1228" s="159" t="s">
        <v>2907</v>
      </c>
      <c r="M1228" s="159" t="s">
        <v>7925</v>
      </c>
      <c r="N1228" s="161"/>
      <c r="O1228" s="161"/>
      <c r="P1228" s="161"/>
    </row>
    <row r="1229" customFormat="false" ht="27" hidden="false" customHeight="true" outlineLevel="0" collapsed="false">
      <c r="A1229" s="159" t="s">
        <v>7926</v>
      </c>
      <c r="B1229" s="160" t="s">
        <v>7927</v>
      </c>
      <c r="C1229" s="42" t="s">
        <v>1738</v>
      </c>
      <c r="D1229" s="159" t="s">
        <v>2548</v>
      </c>
      <c r="E1229" s="159" t="s">
        <v>2126</v>
      </c>
      <c r="F1229" s="42" t="s">
        <v>2549</v>
      </c>
      <c r="G1229" s="159" t="s">
        <v>1842</v>
      </c>
      <c r="H1229" s="159" t="s">
        <v>1654</v>
      </c>
      <c r="I1229" s="159" t="s">
        <v>1808</v>
      </c>
      <c r="J1229" s="42" t="s">
        <v>7928</v>
      </c>
      <c r="K1229" s="42" t="s">
        <v>7929</v>
      </c>
      <c r="L1229" s="159" t="s">
        <v>2129</v>
      </c>
      <c r="M1229" s="159" t="s">
        <v>7930</v>
      </c>
      <c r="N1229" s="161"/>
      <c r="O1229" s="161"/>
      <c r="P1229" s="161"/>
    </row>
    <row r="1230" customFormat="false" ht="39" hidden="false" customHeight="true" outlineLevel="0" collapsed="false">
      <c r="A1230" s="159" t="s">
        <v>7931</v>
      </c>
      <c r="B1230" s="160" t="s">
        <v>7932</v>
      </c>
      <c r="C1230" s="42" t="s">
        <v>1738</v>
      </c>
      <c r="D1230" s="159" t="s">
        <v>2548</v>
      </c>
      <c r="E1230" s="159" t="s">
        <v>2126</v>
      </c>
      <c r="F1230" s="42" t="s">
        <v>2549</v>
      </c>
      <c r="G1230" s="159" t="s">
        <v>1842</v>
      </c>
      <c r="H1230" s="159" t="s">
        <v>1654</v>
      </c>
      <c r="I1230" s="159" t="s">
        <v>1808</v>
      </c>
      <c r="J1230" s="42" t="s">
        <v>7933</v>
      </c>
      <c r="K1230" s="42" t="s">
        <v>7934</v>
      </c>
      <c r="L1230" s="159" t="s">
        <v>2129</v>
      </c>
      <c r="M1230" s="159" t="s">
        <v>7935</v>
      </c>
      <c r="N1230" s="161"/>
      <c r="O1230" s="161"/>
      <c r="P1230" s="161"/>
    </row>
    <row r="1231" customFormat="false" ht="39" hidden="false" customHeight="true" outlineLevel="0" collapsed="false">
      <c r="A1231" s="159" t="s">
        <v>7936</v>
      </c>
      <c r="B1231" s="160" t="s">
        <v>7937</v>
      </c>
      <c r="C1231" s="42" t="s">
        <v>1738</v>
      </c>
      <c r="D1231" s="159" t="s">
        <v>2548</v>
      </c>
      <c r="E1231" s="159" t="s">
        <v>2905</v>
      </c>
      <c r="F1231" s="42" t="s">
        <v>2549</v>
      </c>
      <c r="G1231" s="159" t="s">
        <v>1842</v>
      </c>
      <c r="H1231" s="159" t="s">
        <v>2171</v>
      </c>
      <c r="I1231" s="159" t="s">
        <v>1788</v>
      </c>
      <c r="J1231" s="42" t="s">
        <v>7938</v>
      </c>
      <c r="K1231" s="42" t="s">
        <v>7939</v>
      </c>
      <c r="L1231" s="159" t="s">
        <v>2907</v>
      </c>
      <c r="M1231" s="159" t="s">
        <v>7940</v>
      </c>
      <c r="N1231" s="161"/>
      <c r="O1231" s="161"/>
      <c r="P1231" s="161"/>
    </row>
    <row r="1232" customFormat="false" ht="27" hidden="false" customHeight="true" outlineLevel="0" collapsed="false">
      <c r="A1232" s="159" t="s">
        <v>7941</v>
      </c>
      <c r="B1232" s="160" t="s">
        <v>7942</v>
      </c>
      <c r="C1232" s="42" t="s">
        <v>1738</v>
      </c>
      <c r="D1232" s="159" t="s">
        <v>2548</v>
      </c>
      <c r="E1232" s="159" t="s">
        <v>2126</v>
      </c>
      <c r="F1232" s="42" t="s">
        <v>2549</v>
      </c>
      <c r="G1232" s="159" t="s">
        <v>1842</v>
      </c>
      <c r="H1232" s="159" t="s">
        <v>1654</v>
      </c>
      <c r="I1232" s="159" t="s">
        <v>1808</v>
      </c>
      <c r="J1232" s="42" t="s">
        <v>7943</v>
      </c>
      <c r="K1232" s="42" t="s">
        <v>7944</v>
      </c>
      <c r="L1232" s="159" t="s">
        <v>2129</v>
      </c>
      <c r="M1232" s="159" t="s">
        <v>7945</v>
      </c>
      <c r="N1232" s="161"/>
      <c r="O1232" s="161"/>
      <c r="P1232" s="161"/>
    </row>
    <row r="1233" customFormat="false" ht="27" hidden="false" customHeight="true" outlineLevel="0" collapsed="false">
      <c r="A1233" s="159" t="s">
        <v>7946</v>
      </c>
      <c r="B1233" s="160" t="s">
        <v>7947</v>
      </c>
      <c r="C1233" s="42" t="s">
        <v>1738</v>
      </c>
      <c r="D1233" s="159" t="s">
        <v>2548</v>
      </c>
      <c r="E1233" s="159" t="s">
        <v>2126</v>
      </c>
      <c r="F1233" s="42" t="s">
        <v>2549</v>
      </c>
      <c r="G1233" s="159" t="s">
        <v>1842</v>
      </c>
      <c r="H1233" s="159" t="s">
        <v>1654</v>
      </c>
      <c r="I1233" s="159" t="s">
        <v>1808</v>
      </c>
      <c r="J1233" s="42" t="s">
        <v>7948</v>
      </c>
      <c r="K1233" s="42" t="s">
        <v>7949</v>
      </c>
      <c r="L1233" s="159" t="s">
        <v>2129</v>
      </c>
      <c r="M1233" s="159" t="s">
        <v>7950</v>
      </c>
      <c r="N1233" s="161"/>
      <c r="O1233" s="161"/>
      <c r="P1233" s="161"/>
    </row>
    <row r="1234" customFormat="false" ht="51" hidden="false" customHeight="true" outlineLevel="0" collapsed="false">
      <c r="A1234" s="159" t="s">
        <v>7951</v>
      </c>
      <c r="B1234" s="160" t="s">
        <v>7952</v>
      </c>
      <c r="C1234" s="42" t="s">
        <v>1738</v>
      </c>
      <c r="D1234" s="159" t="s">
        <v>2548</v>
      </c>
      <c r="E1234" s="159" t="s">
        <v>2905</v>
      </c>
      <c r="F1234" s="42" t="s">
        <v>2549</v>
      </c>
      <c r="G1234" s="159" t="s">
        <v>1842</v>
      </c>
      <c r="H1234" s="159" t="s">
        <v>2171</v>
      </c>
      <c r="I1234" s="159" t="s">
        <v>1788</v>
      </c>
      <c r="J1234" s="42" t="s">
        <v>7953</v>
      </c>
      <c r="K1234" s="42" t="s">
        <v>7954</v>
      </c>
      <c r="L1234" s="159" t="s">
        <v>2907</v>
      </c>
      <c r="M1234" s="159" t="s">
        <v>7955</v>
      </c>
      <c r="N1234" s="161"/>
      <c r="O1234" s="161"/>
      <c r="P1234" s="161"/>
    </row>
    <row r="1235" customFormat="false" ht="39" hidden="false" customHeight="true" outlineLevel="0" collapsed="false">
      <c r="A1235" s="159" t="s">
        <v>7956</v>
      </c>
      <c r="B1235" s="160" t="s">
        <v>7957</v>
      </c>
      <c r="C1235" s="42" t="s">
        <v>1738</v>
      </c>
      <c r="D1235" s="159" t="s">
        <v>2548</v>
      </c>
      <c r="E1235" s="159" t="s">
        <v>2126</v>
      </c>
      <c r="F1235" s="42" t="s">
        <v>2549</v>
      </c>
      <c r="G1235" s="159" t="s">
        <v>1842</v>
      </c>
      <c r="H1235" s="159" t="s">
        <v>1654</v>
      </c>
      <c r="I1235" s="159" t="s">
        <v>1808</v>
      </c>
      <c r="J1235" s="42" t="s">
        <v>7958</v>
      </c>
      <c r="K1235" s="42" t="s">
        <v>7959</v>
      </c>
      <c r="L1235" s="159" t="s">
        <v>2129</v>
      </c>
      <c r="M1235" s="159" t="s">
        <v>7960</v>
      </c>
      <c r="N1235" s="161"/>
      <c r="O1235" s="161"/>
      <c r="P1235" s="161"/>
    </row>
    <row r="1236" customFormat="false" ht="51" hidden="false" customHeight="true" outlineLevel="0" collapsed="false">
      <c r="A1236" s="159" t="s">
        <v>7961</v>
      </c>
      <c r="B1236" s="160" t="s">
        <v>7962</v>
      </c>
      <c r="C1236" s="42" t="s">
        <v>1738</v>
      </c>
      <c r="D1236" s="159" t="s">
        <v>2548</v>
      </c>
      <c r="E1236" s="159" t="s">
        <v>2126</v>
      </c>
      <c r="F1236" s="42" t="s">
        <v>2549</v>
      </c>
      <c r="G1236" s="159" t="s">
        <v>1842</v>
      </c>
      <c r="H1236" s="159" t="s">
        <v>1654</v>
      </c>
      <c r="I1236" s="159" t="s">
        <v>1808</v>
      </c>
      <c r="J1236" s="42" t="s">
        <v>7963</v>
      </c>
      <c r="K1236" s="42" t="s">
        <v>7964</v>
      </c>
      <c r="L1236" s="159" t="s">
        <v>2129</v>
      </c>
      <c r="M1236" s="159" t="s">
        <v>7965</v>
      </c>
      <c r="N1236" s="161"/>
      <c r="O1236" s="161"/>
      <c r="P1236" s="161"/>
    </row>
    <row r="1237" customFormat="false" ht="51" hidden="false" customHeight="true" outlineLevel="0" collapsed="false">
      <c r="A1237" s="159" t="s">
        <v>7966</v>
      </c>
      <c r="B1237" s="160" t="s">
        <v>7967</v>
      </c>
      <c r="C1237" s="42" t="s">
        <v>1738</v>
      </c>
      <c r="D1237" s="159" t="s">
        <v>2548</v>
      </c>
      <c r="E1237" s="159" t="s">
        <v>2905</v>
      </c>
      <c r="F1237" s="42" t="s">
        <v>2549</v>
      </c>
      <c r="G1237" s="159" t="s">
        <v>1842</v>
      </c>
      <c r="H1237" s="159" t="s">
        <v>2171</v>
      </c>
      <c r="I1237" s="159" t="s">
        <v>1788</v>
      </c>
      <c r="J1237" s="42" t="s">
        <v>7968</v>
      </c>
      <c r="K1237" s="42" t="s">
        <v>7969</v>
      </c>
      <c r="L1237" s="159" t="s">
        <v>2907</v>
      </c>
      <c r="M1237" s="159" t="s">
        <v>7970</v>
      </c>
      <c r="N1237" s="161"/>
      <c r="O1237" s="161"/>
      <c r="P1237" s="161"/>
    </row>
    <row r="1238" customFormat="false" ht="39" hidden="false" customHeight="true" outlineLevel="0" collapsed="false">
      <c r="A1238" s="159" t="s">
        <v>7971</v>
      </c>
      <c r="B1238" s="160" t="s">
        <v>7972</v>
      </c>
      <c r="C1238" s="42" t="s">
        <v>1738</v>
      </c>
      <c r="D1238" s="159" t="s">
        <v>2548</v>
      </c>
      <c r="E1238" s="159" t="s">
        <v>2126</v>
      </c>
      <c r="F1238" s="42" t="s">
        <v>2549</v>
      </c>
      <c r="G1238" s="159" t="s">
        <v>1842</v>
      </c>
      <c r="H1238" s="159" t="s">
        <v>1654</v>
      </c>
      <c r="I1238" s="159" t="s">
        <v>1808</v>
      </c>
      <c r="J1238" s="42" t="s">
        <v>7973</v>
      </c>
      <c r="K1238" s="42" t="s">
        <v>7974</v>
      </c>
      <c r="L1238" s="159" t="s">
        <v>2129</v>
      </c>
      <c r="M1238" s="159" t="s">
        <v>7975</v>
      </c>
      <c r="N1238" s="161"/>
      <c r="O1238" s="161"/>
      <c r="P1238" s="161"/>
    </row>
    <row r="1239" customFormat="false" ht="39" hidden="false" customHeight="true" outlineLevel="0" collapsed="false">
      <c r="A1239" s="159" t="s">
        <v>7976</v>
      </c>
      <c r="B1239" s="160" t="s">
        <v>7977</v>
      </c>
      <c r="C1239" s="42" t="s">
        <v>1738</v>
      </c>
      <c r="D1239" s="159" t="s">
        <v>2548</v>
      </c>
      <c r="E1239" s="159" t="s">
        <v>2126</v>
      </c>
      <c r="F1239" s="42" t="s">
        <v>2549</v>
      </c>
      <c r="G1239" s="159" t="s">
        <v>1842</v>
      </c>
      <c r="H1239" s="159" t="s">
        <v>1654</v>
      </c>
      <c r="I1239" s="159" t="s">
        <v>1808</v>
      </c>
      <c r="J1239" s="42" t="s">
        <v>7978</v>
      </c>
      <c r="K1239" s="42" t="s">
        <v>7979</v>
      </c>
      <c r="L1239" s="159" t="s">
        <v>2129</v>
      </c>
      <c r="M1239" s="159" t="s">
        <v>7980</v>
      </c>
      <c r="N1239" s="161"/>
      <c r="O1239" s="161"/>
      <c r="P1239" s="161"/>
    </row>
    <row r="1240" customFormat="false" ht="39" hidden="false" customHeight="true" outlineLevel="0" collapsed="false">
      <c r="A1240" s="159" t="s">
        <v>7981</v>
      </c>
      <c r="B1240" s="160" t="s">
        <v>7982</v>
      </c>
      <c r="C1240" s="42" t="s">
        <v>1738</v>
      </c>
      <c r="D1240" s="159" t="s">
        <v>2548</v>
      </c>
      <c r="E1240" s="159" t="s">
        <v>2905</v>
      </c>
      <c r="F1240" s="42" t="s">
        <v>2549</v>
      </c>
      <c r="G1240" s="159" t="s">
        <v>1842</v>
      </c>
      <c r="H1240" s="159" t="s">
        <v>2171</v>
      </c>
      <c r="I1240" s="159" t="s">
        <v>1788</v>
      </c>
      <c r="J1240" s="42" t="s">
        <v>7983</v>
      </c>
      <c r="K1240" s="42" t="s">
        <v>7984</v>
      </c>
      <c r="L1240" s="159" t="s">
        <v>2907</v>
      </c>
      <c r="M1240" s="159" t="s">
        <v>7985</v>
      </c>
      <c r="N1240" s="161"/>
      <c r="O1240" s="161"/>
      <c r="P1240" s="161"/>
    </row>
    <row r="1241" customFormat="false" ht="39" hidden="false" customHeight="true" outlineLevel="0" collapsed="false">
      <c r="A1241" s="159" t="s">
        <v>7986</v>
      </c>
      <c r="B1241" s="160" t="s">
        <v>7987</v>
      </c>
      <c r="C1241" s="42" t="s">
        <v>1738</v>
      </c>
      <c r="D1241" s="159" t="s">
        <v>2548</v>
      </c>
      <c r="E1241" s="159" t="s">
        <v>2767</v>
      </c>
      <c r="F1241" s="42" t="s">
        <v>2549</v>
      </c>
      <c r="G1241" s="159" t="s">
        <v>1796</v>
      </c>
      <c r="H1241" s="159" t="s">
        <v>1654</v>
      </c>
      <c r="I1241" s="159" t="s">
        <v>1788</v>
      </c>
      <c r="J1241" s="42" t="s">
        <v>7988</v>
      </c>
      <c r="K1241" s="42" t="s">
        <v>7989</v>
      </c>
      <c r="L1241" s="159" t="s">
        <v>2129</v>
      </c>
      <c r="M1241" s="159" t="s">
        <v>7990</v>
      </c>
      <c r="N1241" s="161"/>
      <c r="O1241" s="161"/>
      <c r="P1241" s="161"/>
    </row>
    <row r="1242" customFormat="false" ht="27" hidden="false" customHeight="true" outlineLevel="0" collapsed="false">
      <c r="A1242" s="159" t="s">
        <v>7991</v>
      </c>
      <c r="B1242" s="160" t="s">
        <v>7992</v>
      </c>
      <c r="C1242" s="42" t="s">
        <v>1738</v>
      </c>
      <c r="D1242" s="159" t="s">
        <v>2548</v>
      </c>
      <c r="E1242" s="159" t="s">
        <v>2195</v>
      </c>
      <c r="F1242" s="42" t="s">
        <v>2549</v>
      </c>
      <c r="G1242" s="159" t="s">
        <v>1796</v>
      </c>
      <c r="H1242" s="159" t="s">
        <v>2171</v>
      </c>
      <c r="I1242" s="159" t="s">
        <v>1808</v>
      </c>
      <c r="J1242" s="42" t="s">
        <v>7993</v>
      </c>
      <c r="K1242" s="42" t="s">
        <v>7994</v>
      </c>
      <c r="L1242" s="159" t="s">
        <v>2198</v>
      </c>
      <c r="M1242" s="159" t="s">
        <v>7995</v>
      </c>
      <c r="N1242" s="161"/>
      <c r="O1242" s="161"/>
      <c r="P1242" s="161"/>
    </row>
    <row r="1243" customFormat="false" ht="27" hidden="false" customHeight="true" outlineLevel="0" collapsed="false">
      <c r="A1243" s="159" t="s">
        <v>7996</v>
      </c>
      <c r="B1243" s="160" t="s">
        <v>7997</v>
      </c>
      <c r="C1243" s="42" t="s">
        <v>1738</v>
      </c>
      <c r="D1243" s="159" t="s">
        <v>2548</v>
      </c>
      <c r="E1243" s="159" t="s">
        <v>2126</v>
      </c>
      <c r="F1243" s="42" t="s">
        <v>2549</v>
      </c>
      <c r="G1243" s="159" t="s">
        <v>1842</v>
      </c>
      <c r="H1243" s="159" t="s">
        <v>1654</v>
      </c>
      <c r="I1243" s="159" t="s">
        <v>1808</v>
      </c>
      <c r="J1243" s="42" t="s">
        <v>7998</v>
      </c>
      <c r="K1243" s="42" t="s">
        <v>7999</v>
      </c>
      <c r="L1243" s="159" t="s">
        <v>2129</v>
      </c>
      <c r="M1243" s="159" t="s">
        <v>8000</v>
      </c>
      <c r="N1243" s="161"/>
      <c r="O1243" s="161"/>
      <c r="P1243" s="161"/>
    </row>
    <row r="1244" customFormat="false" ht="39" hidden="false" customHeight="true" outlineLevel="0" collapsed="false">
      <c r="A1244" s="159" t="s">
        <v>8001</v>
      </c>
      <c r="B1244" s="160" t="s">
        <v>8002</v>
      </c>
      <c r="C1244" s="42" t="s">
        <v>1738</v>
      </c>
      <c r="D1244" s="159" t="s">
        <v>2548</v>
      </c>
      <c r="E1244" s="159" t="s">
        <v>2905</v>
      </c>
      <c r="F1244" s="42" t="s">
        <v>2549</v>
      </c>
      <c r="G1244" s="159" t="s">
        <v>1842</v>
      </c>
      <c r="H1244" s="159" t="s">
        <v>2171</v>
      </c>
      <c r="I1244" s="159" t="s">
        <v>1788</v>
      </c>
      <c r="J1244" s="42" t="s">
        <v>8003</v>
      </c>
      <c r="K1244" s="42" t="s">
        <v>8004</v>
      </c>
      <c r="L1244" s="159" t="s">
        <v>2907</v>
      </c>
      <c r="M1244" s="159" t="s">
        <v>8005</v>
      </c>
      <c r="N1244" s="161"/>
      <c r="O1244" s="161"/>
      <c r="P1244" s="161"/>
    </row>
    <row r="1245" customFormat="false" ht="39" hidden="false" customHeight="true" outlineLevel="0" collapsed="false">
      <c r="A1245" s="159" t="s">
        <v>8006</v>
      </c>
      <c r="B1245" s="160" t="s">
        <v>8007</v>
      </c>
      <c r="C1245" s="42" t="s">
        <v>1738</v>
      </c>
      <c r="D1245" s="159" t="s">
        <v>2548</v>
      </c>
      <c r="E1245" s="159" t="s">
        <v>2195</v>
      </c>
      <c r="F1245" s="42" t="s">
        <v>2549</v>
      </c>
      <c r="G1245" s="159" t="s">
        <v>1796</v>
      </c>
      <c r="H1245" s="159" t="s">
        <v>2171</v>
      </c>
      <c r="I1245" s="159" t="s">
        <v>1788</v>
      </c>
      <c r="J1245" s="42" t="s">
        <v>8008</v>
      </c>
      <c r="K1245" s="42" t="s">
        <v>8009</v>
      </c>
      <c r="L1245" s="159" t="s">
        <v>2198</v>
      </c>
      <c r="M1245" s="159" t="s">
        <v>8010</v>
      </c>
      <c r="N1245" s="161"/>
      <c r="O1245" s="161"/>
      <c r="P1245" s="161"/>
    </row>
    <row r="1246" customFormat="false" ht="27" hidden="false" customHeight="true" outlineLevel="0" collapsed="false">
      <c r="A1246" s="159" t="s">
        <v>8011</v>
      </c>
      <c r="B1246" s="160" t="s">
        <v>8012</v>
      </c>
      <c r="C1246" s="42" t="s">
        <v>1738</v>
      </c>
      <c r="D1246" s="159" t="s">
        <v>2548</v>
      </c>
      <c r="E1246" s="159" t="s">
        <v>2767</v>
      </c>
      <c r="F1246" s="42" t="s">
        <v>2549</v>
      </c>
      <c r="G1246" s="159" t="s">
        <v>1796</v>
      </c>
      <c r="H1246" s="159" t="s">
        <v>1654</v>
      </c>
      <c r="I1246" s="159" t="s">
        <v>1808</v>
      </c>
      <c r="J1246" s="42" t="s">
        <v>8013</v>
      </c>
      <c r="K1246" s="42" t="s">
        <v>8014</v>
      </c>
      <c r="L1246" s="159" t="s">
        <v>2129</v>
      </c>
      <c r="M1246" s="159" t="s">
        <v>8015</v>
      </c>
      <c r="N1246" s="161"/>
      <c r="O1246" s="161"/>
      <c r="P1246" s="161"/>
    </row>
    <row r="1247" customFormat="false" ht="27" hidden="false" customHeight="true" outlineLevel="0" collapsed="false">
      <c r="A1247" s="159" t="s">
        <v>8016</v>
      </c>
      <c r="B1247" s="160" t="s">
        <v>8017</v>
      </c>
      <c r="C1247" s="42" t="s">
        <v>1738</v>
      </c>
      <c r="D1247" s="159" t="s">
        <v>2548</v>
      </c>
      <c r="E1247" s="159" t="s">
        <v>2126</v>
      </c>
      <c r="F1247" s="42" t="s">
        <v>2549</v>
      </c>
      <c r="G1247" s="159" t="s">
        <v>1842</v>
      </c>
      <c r="H1247" s="159" t="s">
        <v>1654</v>
      </c>
      <c r="I1247" s="159" t="s">
        <v>1808</v>
      </c>
      <c r="J1247" s="42" t="s">
        <v>8018</v>
      </c>
      <c r="K1247" s="42" t="s">
        <v>8019</v>
      </c>
      <c r="L1247" s="159" t="s">
        <v>2129</v>
      </c>
      <c r="M1247" s="159" t="s">
        <v>8020</v>
      </c>
      <c r="N1247" s="161"/>
      <c r="O1247" s="161"/>
      <c r="P1247" s="161"/>
    </row>
    <row r="1248" customFormat="false" ht="51" hidden="false" customHeight="true" outlineLevel="0" collapsed="false">
      <c r="A1248" s="159" t="s">
        <v>8021</v>
      </c>
      <c r="B1248" s="160" t="s">
        <v>8022</v>
      </c>
      <c r="C1248" s="42" t="s">
        <v>1738</v>
      </c>
      <c r="D1248" s="159" t="s">
        <v>2548</v>
      </c>
      <c r="E1248" s="159" t="s">
        <v>2905</v>
      </c>
      <c r="F1248" s="42" t="s">
        <v>2549</v>
      </c>
      <c r="G1248" s="159" t="s">
        <v>1842</v>
      </c>
      <c r="H1248" s="159" t="s">
        <v>2171</v>
      </c>
      <c r="I1248" s="159" t="s">
        <v>1788</v>
      </c>
      <c r="J1248" s="42" t="s">
        <v>8023</v>
      </c>
      <c r="K1248" s="42" t="s">
        <v>8024</v>
      </c>
      <c r="L1248" s="159" t="s">
        <v>2907</v>
      </c>
      <c r="M1248" s="159" t="s">
        <v>8025</v>
      </c>
      <c r="N1248" s="161"/>
      <c r="O1248" s="161"/>
      <c r="P1248" s="161"/>
    </row>
    <row r="1249" customFormat="false" ht="39" hidden="false" customHeight="true" outlineLevel="0" collapsed="false">
      <c r="A1249" s="159" t="s">
        <v>8026</v>
      </c>
      <c r="B1249" s="160" t="s">
        <v>8027</v>
      </c>
      <c r="C1249" s="42" t="s">
        <v>1738</v>
      </c>
      <c r="D1249" s="159" t="s">
        <v>2548</v>
      </c>
      <c r="E1249" s="159" t="s">
        <v>2767</v>
      </c>
      <c r="F1249" s="42" t="s">
        <v>2549</v>
      </c>
      <c r="G1249" s="159" t="s">
        <v>1796</v>
      </c>
      <c r="H1249" s="159" t="s">
        <v>1654</v>
      </c>
      <c r="I1249" s="159" t="s">
        <v>1788</v>
      </c>
      <c r="J1249" s="42" t="s">
        <v>8028</v>
      </c>
      <c r="K1249" s="42" t="s">
        <v>8029</v>
      </c>
      <c r="L1249" s="159" t="s">
        <v>2129</v>
      </c>
      <c r="M1249" s="159" t="s">
        <v>8030</v>
      </c>
      <c r="N1249" s="161"/>
      <c r="O1249" s="161"/>
      <c r="P1249" s="161"/>
    </row>
    <row r="1250" customFormat="false" ht="27" hidden="false" customHeight="true" outlineLevel="0" collapsed="false">
      <c r="A1250" s="159" t="s">
        <v>8031</v>
      </c>
      <c r="B1250" s="160" t="s">
        <v>8032</v>
      </c>
      <c r="C1250" s="42" t="s">
        <v>1738</v>
      </c>
      <c r="D1250" s="159" t="s">
        <v>2548</v>
      </c>
      <c r="E1250" s="159" t="s">
        <v>2195</v>
      </c>
      <c r="F1250" s="42" t="s">
        <v>2549</v>
      </c>
      <c r="G1250" s="159" t="s">
        <v>1796</v>
      </c>
      <c r="H1250" s="159" t="s">
        <v>2171</v>
      </c>
      <c r="I1250" s="159" t="s">
        <v>1808</v>
      </c>
      <c r="J1250" s="42" t="s">
        <v>8033</v>
      </c>
      <c r="K1250" s="42" t="s">
        <v>8034</v>
      </c>
      <c r="L1250" s="159" t="s">
        <v>2198</v>
      </c>
      <c r="M1250" s="159" t="s">
        <v>8035</v>
      </c>
      <c r="N1250" s="161"/>
      <c r="O1250" s="161"/>
      <c r="P1250" s="161"/>
    </row>
    <row r="1251" customFormat="false" ht="27" hidden="false" customHeight="true" outlineLevel="0" collapsed="false">
      <c r="A1251" s="159" t="s">
        <v>8036</v>
      </c>
      <c r="B1251" s="160" t="s">
        <v>8037</v>
      </c>
      <c r="C1251" s="42" t="s">
        <v>1738</v>
      </c>
      <c r="D1251" s="159" t="s">
        <v>2548</v>
      </c>
      <c r="E1251" s="159" t="s">
        <v>2126</v>
      </c>
      <c r="F1251" s="42" t="s">
        <v>2549</v>
      </c>
      <c r="G1251" s="159" t="s">
        <v>1842</v>
      </c>
      <c r="H1251" s="159" t="s">
        <v>1654</v>
      </c>
      <c r="I1251" s="159" t="s">
        <v>1808</v>
      </c>
      <c r="J1251" s="42" t="s">
        <v>8038</v>
      </c>
      <c r="K1251" s="42" t="s">
        <v>8039</v>
      </c>
      <c r="L1251" s="159" t="s">
        <v>2129</v>
      </c>
      <c r="M1251" s="159" t="s">
        <v>8040</v>
      </c>
      <c r="N1251" s="161"/>
      <c r="O1251" s="161"/>
      <c r="P1251" s="161"/>
    </row>
    <row r="1252" customFormat="false" ht="39" hidden="false" customHeight="true" outlineLevel="0" collapsed="false">
      <c r="A1252" s="159" t="s">
        <v>8041</v>
      </c>
      <c r="B1252" s="160" t="s">
        <v>8042</v>
      </c>
      <c r="C1252" s="42" t="s">
        <v>1738</v>
      </c>
      <c r="D1252" s="159" t="s">
        <v>2548</v>
      </c>
      <c r="E1252" s="159" t="s">
        <v>2905</v>
      </c>
      <c r="F1252" s="42" t="s">
        <v>2549</v>
      </c>
      <c r="G1252" s="159" t="s">
        <v>1842</v>
      </c>
      <c r="H1252" s="159" t="s">
        <v>2171</v>
      </c>
      <c r="I1252" s="159" t="s">
        <v>1788</v>
      </c>
      <c r="J1252" s="42" t="s">
        <v>8043</v>
      </c>
      <c r="K1252" s="42" t="s">
        <v>8044</v>
      </c>
      <c r="L1252" s="159" t="s">
        <v>2907</v>
      </c>
      <c r="M1252" s="159" t="s">
        <v>8045</v>
      </c>
      <c r="N1252" s="161"/>
      <c r="O1252" s="161"/>
      <c r="P1252" s="161"/>
    </row>
    <row r="1253" customFormat="false" ht="27" hidden="false" customHeight="true" outlineLevel="0" collapsed="false">
      <c r="A1253" s="159" t="s">
        <v>8046</v>
      </c>
      <c r="B1253" s="160" t="s">
        <v>8047</v>
      </c>
      <c r="C1253" s="42" t="s">
        <v>1738</v>
      </c>
      <c r="D1253" s="159" t="s">
        <v>2548</v>
      </c>
      <c r="E1253" s="159" t="s">
        <v>2126</v>
      </c>
      <c r="F1253" s="42" t="s">
        <v>2549</v>
      </c>
      <c r="G1253" s="159" t="s">
        <v>1842</v>
      </c>
      <c r="H1253" s="159" t="s">
        <v>1654</v>
      </c>
      <c r="I1253" s="159" t="s">
        <v>1808</v>
      </c>
      <c r="J1253" s="42" t="s">
        <v>8048</v>
      </c>
      <c r="K1253" s="42" t="s">
        <v>8049</v>
      </c>
      <c r="L1253" s="159" t="s">
        <v>2129</v>
      </c>
      <c r="M1253" s="159" t="s">
        <v>8050</v>
      </c>
      <c r="N1253" s="161"/>
      <c r="O1253" s="161"/>
      <c r="P1253" s="161"/>
    </row>
    <row r="1254" customFormat="false" ht="39" hidden="false" customHeight="true" outlineLevel="0" collapsed="false">
      <c r="A1254" s="159" t="s">
        <v>8051</v>
      </c>
      <c r="B1254" s="160" t="s">
        <v>8052</v>
      </c>
      <c r="C1254" s="42" t="s">
        <v>1738</v>
      </c>
      <c r="D1254" s="159" t="s">
        <v>2548</v>
      </c>
      <c r="E1254" s="159" t="s">
        <v>2126</v>
      </c>
      <c r="F1254" s="42" t="s">
        <v>2549</v>
      </c>
      <c r="G1254" s="159" t="s">
        <v>1842</v>
      </c>
      <c r="H1254" s="159" t="s">
        <v>1654</v>
      </c>
      <c r="I1254" s="159" t="s">
        <v>1808</v>
      </c>
      <c r="J1254" s="42" t="s">
        <v>8053</v>
      </c>
      <c r="K1254" s="42" t="s">
        <v>8054</v>
      </c>
      <c r="L1254" s="159" t="s">
        <v>2129</v>
      </c>
      <c r="M1254" s="159" t="s">
        <v>8055</v>
      </c>
      <c r="N1254" s="161"/>
      <c r="O1254" s="161"/>
      <c r="P1254" s="161"/>
    </row>
    <row r="1255" customFormat="false" ht="51" hidden="false" customHeight="true" outlineLevel="0" collapsed="false">
      <c r="A1255" s="159" t="s">
        <v>8056</v>
      </c>
      <c r="B1255" s="160" t="s">
        <v>8057</v>
      </c>
      <c r="C1255" s="42" t="s">
        <v>1738</v>
      </c>
      <c r="D1255" s="159" t="s">
        <v>2548</v>
      </c>
      <c r="E1255" s="159" t="s">
        <v>2905</v>
      </c>
      <c r="F1255" s="42" t="s">
        <v>2549</v>
      </c>
      <c r="G1255" s="159" t="s">
        <v>1842</v>
      </c>
      <c r="H1255" s="159" t="s">
        <v>2171</v>
      </c>
      <c r="I1255" s="159" t="s">
        <v>1788</v>
      </c>
      <c r="J1255" s="42" t="s">
        <v>8058</v>
      </c>
      <c r="K1255" s="42" t="s">
        <v>8059</v>
      </c>
      <c r="L1255" s="159" t="s">
        <v>2907</v>
      </c>
      <c r="M1255" s="159" t="s">
        <v>8060</v>
      </c>
      <c r="N1255" s="161"/>
      <c r="O1255" s="161"/>
      <c r="P1255" s="161"/>
    </row>
    <row r="1256" customFormat="false" ht="39" hidden="false" customHeight="true" outlineLevel="0" collapsed="false">
      <c r="A1256" s="159" t="s">
        <v>8061</v>
      </c>
      <c r="B1256" s="160" t="s">
        <v>8062</v>
      </c>
      <c r="C1256" s="42" t="s">
        <v>1738</v>
      </c>
      <c r="D1256" s="159" t="s">
        <v>2548</v>
      </c>
      <c r="E1256" s="159" t="s">
        <v>2126</v>
      </c>
      <c r="F1256" s="42" t="s">
        <v>2549</v>
      </c>
      <c r="G1256" s="159" t="s">
        <v>1842</v>
      </c>
      <c r="H1256" s="159" t="s">
        <v>1654</v>
      </c>
      <c r="I1256" s="159" t="s">
        <v>1808</v>
      </c>
      <c r="J1256" s="42" t="s">
        <v>8063</v>
      </c>
      <c r="K1256" s="42" t="s">
        <v>8064</v>
      </c>
      <c r="L1256" s="159" t="s">
        <v>2129</v>
      </c>
      <c r="M1256" s="159" t="s">
        <v>8065</v>
      </c>
      <c r="N1256" s="161"/>
      <c r="O1256" s="161"/>
      <c r="P1256" s="161"/>
    </row>
    <row r="1257" customFormat="false" ht="51" hidden="false" customHeight="true" outlineLevel="0" collapsed="false">
      <c r="A1257" s="159" t="s">
        <v>8066</v>
      </c>
      <c r="B1257" s="160" t="s">
        <v>8067</v>
      </c>
      <c r="C1257" s="42" t="s">
        <v>1738</v>
      </c>
      <c r="D1257" s="159" t="s">
        <v>2548</v>
      </c>
      <c r="E1257" s="159" t="s">
        <v>2126</v>
      </c>
      <c r="F1257" s="42" t="s">
        <v>2549</v>
      </c>
      <c r="G1257" s="159" t="s">
        <v>1842</v>
      </c>
      <c r="H1257" s="159" t="s">
        <v>1654</v>
      </c>
      <c r="I1257" s="159" t="s">
        <v>1808</v>
      </c>
      <c r="J1257" s="42" t="s">
        <v>8068</v>
      </c>
      <c r="K1257" s="42" t="s">
        <v>8069</v>
      </c>
      <c r="L1257" s="159" t="s">
        <v>2129</v>
      </c>
      <c r="M1257" s="159" t="s">
        <v>8070</v>
      </c>
      <c r="N1257" s="161"/>
      <c r="O1257" s="161"/>
      <c r="P1257" s="161"/>
    </row>
    <row r="1258" customFormat="false" ht="51" hidden="false" customHeight="true" outlineLevel="0" collapsed="false">
      <c r="A1258" s="159" t="s">
        <v>8071</v>
      </c>
      <c r="B1258" s="160" t="s">
        <v>8072</v>
      </c>
      <c r="C1258" s="42" t="s">
        <v>1738</v>
      </c>
      <c r="D1258" s="159" t="s">
        <v>2548</v>
      </c>
      <c r="E1258" s="159" t="s">
        <v>2905</v>
      </c>
      <c r="F1258" s="42" t="s">
        <v>2549</v>
      </c>
      <c r="G1258" s="159" t="s">
        <v>1842</v>
      </c>
      <c r="H1258" s="159" t="s">
        <v>2171</v>
      </c>
      <c r="I1258" s="159" t="s">
        <v>1788</v>
      </c>
      <c r="J1258" s="42" t="s">
        <v>8073</v>
      </c>
      <c r="K1258" s="42" t="s">
        <v>8074</v>
      </c>
      <c r="L1258" s="159" t="s">
        <v>2907</v>
      </c>
      <c r="M1258" s="159" t="s">
        <v>8075</v>
      </c>
      <c r="N1258" s="161"/>
      <c r="O1258" s="161"/>
      <c r="P1258" s="161"/>
    </row>
    <row r="1259" customFormat="false" ht="51" hidden="false" customHeight="true" outlineLevel="0" collapsed="false">
      <c r="A1259" s="159" t="s">
        <v>8076</v>
      </c>
      <c r="B1259" s="160" t="s">
        <v>8077</v>
      </c>
      <c r="C1259" s="42" t="s">
        <v>1738</v>
      </c>
      <c r="D1259" s="159" t="s">
        <v>2548</v>
      </c>
      <c r="E1259" s="159" t="s">
        <v>2767</v>
      </c>
      <c r="F1259" s="42" t="s">
        <v>2549</v>
      </c>
      <c r="G1259" s="159" t="s">
        <v>1796</v>
      </c>
      <c r="H1259" s="159" t="s">
        <v>1654</v>
      </c>
      <c r="I1259" s="159" t="s">
        <v>1788</v>
      </c>
      <c r="J1259" s="42" t="s">
        <v>8078</v>
      </c>
      <c r="K1259" s="42" t="s">
        <v>8079</v>
      </c>
      <c r="L1259" s="159" t="s">
        <v>2129</v>
      </c>
      <c r="M1259" s="159" t="s">
        <v>8080</v>
      </c>
      <c r="N1259" s="161"/>
      <c r="O1259" s="161"/>
      <c r="P1259" s="161"/>
    </row>
    <row r="1260" customFormat="false" ht="27" hidden="false" customHeight="true" outlineLevel="0" collapsed="false">
      <c r="A1260" s="159" t="s">
        <v>8081</v>
      </c>
      <c r="B1260" s="160" t="s">
        <v>8082</v>
      </c>
      <c r="C1260" s="42" t="s">
        <v>1738</v>
      </c>
      <c r="D1260" s="159" t="s">
        <v>2548</v>
      </c>
      <c r="E1260" s="159" t="s">
        <v>2195</v>
      </c>
      <c r="F1260" s="42" t="s">
        <v>2549</v>
      </c>
      <c r="G1260" s="159" t="s">
        <v>1796</v>
      </c>
      <c r="H1260" s="159" t="s">
        <v>2171</v>
      </c>
      <c r="I1260" s="159" t="s">
        <v>1808</v>
      </c>
      <c r="J1260" s="42" t="s">
        <v>8083</v>
      </c>
      <c r="K1260" s="42" t="s">
        <v>8084</v>
      </c>
      <c r="L1260" s="159" t="s">
        <v>2198</v>
      </c>
      <c r="M1260" s="159" t="s">
        <v>8085</v>
      </c>
      <c r="N1260" s="161"/>
      <c r="O1260" s="161"/>
      <c r="P1260" s="161"/>
    </row>
    <row r="1261" customFormat="false" ht="27" hidden="false" customHeight="true" outlineLevel="0" collapsed="false">
      <c r="A1261" s="159" t="s">
        <v>8086</v>
      </c>
      <c r="B1261" s="160" t="s">
        <v>8087</v>
      </c>
      <c r="C1261" s="42" t="s">
        <v>1738</v>
      </c>
      <c r="D1261" s="159" t="s">
        <v>2548</v>
      </c>
      <c r="E1261" s="159" t="s">
        <v>2126</v>
      </c>
      <c r="F1261" s="42" t="s">
        <v>2549</v>
      </c>
      <c r="G1261" s="159" t="s">
        <v>1842</v>
      </c>
      <c r="H1261" s="159" t="s">
        <v>1654</v>
      </c>
      <c r="I1261" s="159" t="s">
        <v>1808</v>
      </c>
      <c r="J1261" s="42" t="s">
        <v>8088</v>
      </c>
      <c r="K1261" s="42" t="s">
        <v>8089</v>
      </c>
      <c r="L1261" s="159" t="s">
        <v>2129</v>
      </c>
      <c r="M1261" s="159" t="s">
        <v>8090</v>
      </c>
      <c r="N1261" s="161"/>
      <c r="O1261" s="161"/>
      <c r="P1261" s="161"/>
    </row>
    <row r="1262" customFormat="false" ht="51" hidden="false" customHeight="true" outlineLevel="0" collapsed="false">
      <c r="A1262" s="159" t="s">
        <v>8091</v>
      </c>
      <c r="B1262" s="160" t="s">
        <v>8092</v>
      </c>
      <c r="C1262" s="42" t="s">
        <v>1738</v>
      </c>
      <c r="D1262" s="159" t="s">
        <v>2548</v>
      </c>
      <c r="E1262" s="159" t="s">
        <v>2905</v>
      </c>
      <c r="F1262" s="42" t="s">
        <v>2549</v>
      </c>
      <c r="G1262" s="159" t="s">
        <v>1842</v>
      </c>
      <c r="H1262" s="159" t="s">
        <v>2171</v>
      </c>
      <c r="I1262" s="159" t="s">
        <v>1788</v>
      </c>
      <c r="J1262" s="42" t="s">
        <v>8093</v>
      </c>
      <c r="K1262" s="42" t="s">
        <v>8094</v>
      </c>
      <c r="L1262" s="159" t="s">
        <v>2907</v>
      </c>
      <c r="M1262" s="159" t="s">
        <v>8095</v>
      </c>
      <c r="N1262" s="161"/>
      <c r="O1262" s="161"/>
      <c r="P1262" s="161"/>
    </row>
    <row r="1263" customFormat="false" ht="51" hidden="false" customHeight="true" outlineLevel="0" collapsed="false">
      <c r="A1263" s="159" t="s">
        <v>8096</v>
      </c>
      <c r="B1263" s="160" t="s">
        <v>8097</v>
      </c>
      <c r="C1263" s="42" t="s">
        <v>1738</v>
      </c>
      <c r="D1263" s="159" t="s">
        <v>2548</v>
      </c>
      <c r="E1263" s="159" t="s">
        <v>2767</v>
      </c>
      <c r="F1263" s="42" t="s">
        <v>2549</v>
      </c>
      <c r="G1263" s="159" t="s">
        <v>1796</v>
      </c>
      <c r="H1263" s="159" t="s">
        <v>1654</v>
      </c>
      <c r="I1263" s="159" t="s">
        <v>1788</v>
      </c>
      <c r="J1263" s="42" t="s">
        <v>8098</v>
      </c>
      <c r="K1263" s="42" t="s">
        <v>8099</v>
      </c>
      <c r="L1263" s="159" t="s">
        <v>2129</v>
      </c>
      <c r="M1263" s="159" t="s">
        <v>8100</v>
      </c>
      <c r="N1263" s="161"/>
      <c r="O1263" s="161"/>
      <c r="P1263" s="161"/>
    </row>
    <row r="1264" customFormat="false" ht="27" hidden="false" customHeight="true" outlineLevel="0" collapsed="false">
      <c r="A1264" s="159" t="s">
        <v>8101</v>
      </c>
      <c r="B1264" s="160" t="s">
        <v>8102</v>
      </c>
      <c r="C1264" s="42" t="s">
        <v>1738</v>
      </c>
      <c r="D1264" s="159" t="s">
        <v>2548</v>
      </c>
      <c r="E1264" s="159" t="s">
        <v>2195</v>
      </c>
      <c r="F1264" s="42" t="s">
        <v>2549</v>
      </c>
      <c r="G1264" s="159" t="s">
        <v>1796</v>
      </c>
      <c r="H1264" s="159" t="s">
        <v>2171</v>
      </c>
      <c r="I1264" s="159" t="s">
        <v>1808</v>
      </c>
      <c r="J1264" s="42" t="s">
        <v>8103</v>
      </c>
      <c r="K1264" s="42" t="s">
        <v>8104</v>
      </c>
      <c r="L1264" s="159" t="s">
        <v>2198</v>
      </c>
      <c r="M1264" s="159" t="s">
        <v>8105</v>
      </c>
      <c r="N1264" s="161"/>
      <c r="O1264" s="161"/>
      <c r="P1264" s="161"/>
    </row>
    <row r="1265" customFormat="false" ht="27" hidden="false" customHeight="true" outlineLevel="0" collapsed="false">
      <c r="A1265" s="159" t="s">
        <v>8106</v>
      </c>
      <c r="B1265" s="160" t="s">
        <v>8107</v>
      </c>
      <c r="C1265" s="42" t="s">
        <v>1738</v>
      </c>
      <c r="D1265" s="159" t="s">
        <v>2548</v>
      </c>
      <c r="E1265" s="159" t="s">
        <v>2126</v>
      </c>
      <c r="F1265" s="42" t="s">
        <v>2549</v>
      </c>
      <c r="G1265" s="159" t="s">
        <v>1842</v>
      </c>
      <c r="H1265" s="159" t="s">
        <v>1654</v>
      </c>
      <c r="I1265" s="159" t="s">
        <v>1808</v>
      </c>
      <c r="J1265" s="42" t="s">
        <v>8108</v>
      </c>
      <c r="K1265" s="42" t="s">
        <v>8109</v>
      </c>
      <c r="L1265" s="159" t="s">
        <v>2129</v>
      </c>
      <c r="M1265" s="159" t="s">
        <v>8110</v>
      </c>
      <c r="N1265" s="161"/>
      <c r="O1265" s="161"/>
      <c r="P1265" s="161"/>
    </row>
    <row r="1266" customFormat="false" ht="51" hidden="false" customHeight="true" outlineLevel="0" collapsed="false">
      <c r="A1266" s="159" t="s">
        <v>8111</v>
      </c>
      <c r="B1266" s="160" t="s">
        <v>8112</v>
      </c>
      <c r="C1266" s="42" t="s">
        <v>1738</v>
      </c>
      <c r="D1266" s="159" t="s">
        <v>2895</v>
      </c>
      <c r="E1266" s="159" t="s">
        <v>2905</v>
      </c>
      <c r="F1266" s="42" t="s">
        <v>2896</v>
      </c>
      <c r="G1266" s="159" t="s">
        <v>1842</v>
      </c>
      <c r="H1266" s="159" t="s">
        <v>2171</v>
      </c>
      <c r="I1266" s="159" t="s">
        <v>1788</v>
      </c>
      <c r="J1266" s="42" t="s">
        <v>8113</v>
      </c>
      <c r="K1266" s="42" t="s">
        <v>8114</v>
      </c>
      <c r="L1266" s="159" t="s">
        <v>2907</v>
      </c>
      <c r="M1266" s="159" t="s">
        <v>8115</v>
      </c>
      <c r="N1266" s="161"/>
      <c r="O1266" s="161"/>
      <c r="P1266" s="161"/>
    </row>
    <row r="1267" customFormat="false" ht="27" hidden="false" customHeight="true" outlineLevel="0" collapsed="false">
      <c r="A1267" s="159" t="s">
        <v>8116</v>
      </c>
      <c r="B1267" s="160" t="s">
        <v>8117</v>
      </c>
      <c r="C1267" s="42" t="s">
        <v>1738</v>
      </c>
      <c r="D1267" s="159" t="s">
        <v>2895</v>
      </c>
      <c r="E1267" s="159" t="s">
        <v>2126</v>
      </c>
      <c r="F1267" s="42" t="s">
        <v>2896</v>
      </c>
      <c r="G1267" s="159" t="s">
        <v>1842</v>
      </c>
      <c r="H1267" s="159" t="s">
        <v>1654</v>
      </c>
      <c r="I1267" s="159" t="s">
        <v>1808</v>
      </c>
      <c r="J1267" s="42" t="s">
        <v>8118</v>
      </c>
      <c r="K1267" s="42" t="s">
        <v>8119</v>
      </c>
      <c r="L1267" s="159" t="s">
        <v>2129</v>
      </c>
      <c r="M1267" s="159" t="s">
        <v>8120</v>
      </c>
      <c r="N1267" s="161"/>
      <c r="O1267" s="161"/>
      <c r="P1267" s="161"/>
    </row>
    <row r="1268" customFormat="false" ht="39" hidden="false" customHeight="true" outlineLevel="0" collapsed="false">
      <c r="A1268" s="159" t="s">
        <v>8121</v>
      </c>
      <c r="B1268" s="160" t="s">
        <v>8122</v>
      </c>
      <c r="C1268" s="42" t="s">
        <v>1738</v>
      </c>
      <c r="D1268" s="159" t="s">
        <v>2895</v>
      </c>
      <c r="E1268" s="159" t="s">
        <v>2126</v>
      </c>
      <c r="F1268" s="42" t="s">
        <v>2896</v>
      </c>
      <c r="G1268" s="159" t="s">
        <v>1842</v>
      </c>
      <c r="H1268" s="159" t="s">
        <v>1654</v>
      </c>
      <c r="I1268" s="159" t="s">
        <v>1808</v>
      </c>
      <c r="J1268" s="42" t="s">
        <v>8123</v>
      </c>
      <c r="K1268" s="42" t="s">
        <v>8124</v>
      </c>
      <c r="L1268" s="159" t="s">
        <v>2129</v>
      </c>
      <c r="M1268" s="159" t="s">
        <v>8125</v>
      </c>
      <c r="N1268" s="161"/>
      <c r="O1268" s="161"/>
      <c r="P1268" s="161"/>
    </row>
    <row r="1269" customFormat="false" ht="27" hidden="false" customHeight="true" outlineLevel="0" collapsed="false">
      <c r="A1269" s="159" t="s">
        <v>8126</v>
      </c>
      <c r="B1269" s="160" t="s">
        <v>8127</v>
      </c>
      <c r="C1269" s="42" t="s">
        <v>1738</v>
      </c>
      <c r="D1269" s="159" t="s">
        <v>2895</v>
      </c>
      <c r="E1269" s="159" t="s">
        <v>2905</v>
      </c>
      <c r="F1269" s="42" t="s">
        <v>2896</v>
      </c>
      <c r="G1269" s="159" t="s">
        <v>1842</v>
      </c>
      <c r="H1269" s="159" t="s">
        <v>2171</v>
      </c>
      <c r="I1269" s="159" t="s">
        <v>1788</v>
      </c>
      <c r="J1269" s="42" t="s">
        <v>8128</v>
      </c>
      <c r="K1269" s="42" t="s">
        <v>8129</v>
      </c>
      <c r="L1269" s="159" t="s">
        <v>2907</v>
      </c>
      <c r="M1269" s="159" t="s">
        <v>8130</v>
      </c>
      <c r="N1269" s="161"/>
      <c r="O1269" s="161"/>
      <c r="P1269" s="161"/>
    </row>
    <row r="1270" customFormat="false" ht="27" hidden="false" customHeight="true" outlineLevel="0" collapsed="false">
      <c r="A1270" s="159" t="s">
        <v>8131</v>
      </c>
      <c r="B1270" s="160" t="s">
        <v>8132</v>
      </c>
      <c r="C1270" s="42" t="s">
        <v>1738</v>
      </c>
      <c r="D1270" s="159" t="s">
        <v>2895</v>
      </c>
      <c r="E1270" s="159" t="s">
        <v>2126</v>
      </c>
      <c r="F1270" s="42" t="s">
        <v>2896</v>
      </c>
      <c r="G1270" s="159" t="s">
        <v>1842</v>
      </c>
      <c r="H1270" s="159" t="s">
        <v>1654</v>
      </c>
      <c r="I1270" s="159" t="s">
        <v>1808</v>
      </c>
      <c r="J1270" s="42" t="s">
        <v>8133</v>
      </c>
      <c r="K1270" s="42" t="s">
        <v>8134</v>
      </c>
      <c r="L1270" s="159" t="s">
        <v>2129</v>
      </c>
      <c r="M1270" s="159" t="s">
        <v>8135</v>
      </c>
      <c r="N1270" s="161"/>
      <c r="O1270" s="161"/>
      <c r="P1270" s="161"/>
    </row>
    <row r="1271" customFormat="false" ht="27" hidden="false" customHeight="true" outlineLevel="0" collapsed="false">
      <c r="A1271" s="159" t="s">
        <v>8136</v>
      </c>
      <c r="B1271" s="160" t="s">
        <v>8137</v>
      </c>
      <c r="C1271" s="42" t="s">
        <v>1738</v>
      </c>
      <c r="D1271" s="159" t="s">
        <v>2895</v>
      </c>
      <c r="E1271" s="159" t="s">
        <v>2126</v>
      </c>
      <c r="F1271" s="42" t="s">
        <v>2896</v>
      </c>
      <c r="G1271" s="159" t="s">
        <v>1842</v>
      </c>
      <c r="H1271" s="159" t="s">
        <v>1654</v>
      </c>
      <c r="I1271" s="159" t="s">
        <v>1808</v>
      </c>
      <c r="J1271" s="42" t="s">
        <v>8138</v>
      </c>
      <c r="K1271" s="42" t="s">
        <v>8139</v>
      </c>
      <c r="L1271" s="159" t="s">
        <v>2129</v>
      </c>
      <c r="M1271" s="159" t="s">
        <v>8140</v>
      </c>
      <c r="N1271" s="161"/>
      <c r="O1271" s="161"/>
      <c r="P1271" s="161"/>
    </row>
    <row r="1272" customFormat="false" ht="27" hidden="false" customHeight="true" outlineLevel="0" collapsed="false">
      <c r="A1272" s="159" t="s">
        <v>8141</v>
      </c>
      <c r="B1272" s="160" t="s">
        <v>8142</v>
      </c>
      <c r="C1272" s="42" t="s">
        <v>1738</v>
      </c>
      <c r="D1272" s="159" t="s">
        <v>2895</v>
      </c>
      <c r="E1272" s="159" t="s">
        <v>2905</v>
      </c>
      <c r="F1272" s="42" t="s">
        <v>2896</v>
      </c>
      <c r="G1272" s="159" t="s">
        <v>1842</v>
      </c>
      <c r="H1272" s="159" t="s">
        <v>2171</v>
      </c>
      <c r="I1272" s="159" t="s">
        <v>1788</v>
      </c>
      <c r="J1272" s="42" t="s">
        <v>8143</v>
      </c>
      <c r="K1272" s="42" t="s">
        <v>8144</v>
      </c>
      <c r="L1272" s="159" t="s">
        <v>2907</v>
      </c>
      <c r="M1272" s="159" t="s">
        <v>8145</v>
      </c>
      <c r="N1272" s="161"/>
      <c r="O1272" s="161"/>
      <c r="P1272" s="161"/>
    </row>
    <row r="1273" customFormat="false" ht="27" hidden="false" customHeight="true" outlineLevel="0" collapsed="false">
      <c r="A1273" s="159" t="s">
        <v>8146</v>
      </c>
      <c r="B1273" s="160" t="s">
        <v>8147</v>
      </c>
      <c r="C1273" s="42" t="s">
        <v>1738</v>
      </c>
      <c r="D1273" s="159" t="s">
        <v>2895</v>
      </c>
      <c r="E1273" s="159" t="s">
        <v>2767</v>
      </c>
      <c r="F1273" s="42" t="s">
        <v>2896</v>
      </c>
      <c r="G1273" s="159" t="s">
        <v>1796</v>
      </c>
      <c r="H1273" s="159" t="s">
        <v>1654</v>
      </c>
      <c r="I1273" s="159" t="s">
        <v>1788</v>
      </c>
      <c r="J1273" s="42" t="s">
        <v>8148</v>
      </c>
      <c r="K1273" s="42" t="s">
        <v>8149</v>
      </c>
      <c r="L1273" s="159" t="s">
        <v>2129</v>
      </c>
      <c r="M1273" s="159" t="s">
        <v>8150</v>
      </c>
      <c r="N1273" s="161"/>
      <c r="O1273" s="161"/>
      <c r="P1273" s="161"/>
    </row>
    <row r="1274" customFormat="false" ht="27" hidden="false" customHeight="true" outlineLevel="0" collapsed="false">
      <c r="A1274" s="159" t="s">
        <v>8151</v>
      </c>
      <c r="B1274" s="160" t="s">
        <v>8152</v>
      </c>
      <c r="C1274" s="42" t="s">
        <v>1738</v>
      </c>
      <c r="D1274" s="159" t="s">
        <v>2895</v>
      </c>
      <c r="E1274" s="159" t="s">
        <v>2195</v>
      </c>
      <c r="F1274" s="42" t="s">
        <v>2896</v>
      </c>
      <c r="G1274" s="159" t="s">
        <v>1796</v>
      </c>
      <c r="H1274" s="159" t="s">
        <v>2171</v>
      </c>
      <c r="I1274" s="159" t="s">
        <v>1808</v>
      </c>
      <c r="J1274" s="42" t="s">
        <v>8153</v>
      </c>
      <c r="K1274" s="42" t="s">
        <v>8154</v>
      </c>
      <c r="L1274" s="159" t="s">
        <v>2198</v>
      </c>
      <c r="M1274" s="159" t="s">
        <v>8155</v>
      </c>
      <c r="N1274" s="161"/>
      <c r="O1274" s="161"/>
      <c r="P1274" s="161"/>
    </row>
    <row r="1275" customFormat="false" ht="27" hidden="false" customHeight="true" outlineLevel="0" collapsed="false">
      <c r="A1275" s="159" t="s">
        <v>8156</v>
      </c>
      <c r="B1275" s="160" t="s">
        <v>8157</v>
      </c>
      <c r="C1275" s="42" t="s">
        <v>1738</v>
      </c>
      <c r="D1275" s="159" t="s">
        <v>2895</v>
      </c>
      <c r="E1275" s="159" t="s">
        <v>2126</v>
      </c>
      <c r="F1275" s="42" t="s">
        <v>2896</v>
      </c>
      <c r="G1275" s="159" t="s">
        <v>1842</v>
      </c>
      <c r="H1275" s="159" t="s">
        <v>1654</v>
      </c>
      <c r="I1275" s="159" t="s">
        <v>1808</v>
      </c>
      <c r="J1275" s="42" t="s">
        <v>8158</v>
      </c>
      <c r="K1275" s="42" t="s">
        <v>8159</v>
      </c>
      <c r="L1275" s="159" t="s">
        <v>2129</v>
      </c>
      <c r="M1275" s="159" t="s">
        <v>8160</v>
      </c>
      <c r="N1275" s="161"/>
      <c r="O1275" s="161"/>
      <c r="P1275" s="161"/>
    </row>
    <row r="1276" customFormat="false" ht="39" hidden="false" customHeight="true" outlineLevel="0" collapsed="false">
      <c r="A1276" s="159" t="s">
        <v>8161</v>
      </c>
      <c r="B1276" s="160" t="s">
        <v>8162</v>
      </c>
      <c r="C1276" s="42" t="s">
        <v>1738</v>
      </c>
      <c r="D1276" s="159" t="s">
        <v>2895</v>
      </c>
      <c r="E1276" s="159" t="s">
        <v>2905</v>
      </c>
      <c r="F1276" s="42" t="s">
        <v>2896</v>
      </c>
      <c r="G1276" s="159" t="s">
        <v>1842</v>
      </c>
      <c r="H1276" s="159" t="s">
        <v>2171</v>
      </c>
      <c r="I1276" s="159" t="s">
        <v>1788</v>
      </c>
      <c r="J1276" s="42" t="s">
        <v>8163</v>
      </c>
      <c r="K1276" s="42" t="s">
        <v>8164</v>
      </c>
      <c r="L1276" s="159" t="s">
        <v>2907</v>
      </c>
      <c r="M1276" s="159" t="s">
        <v>8165</v>
      </c>
      <c r="N1276" s="161"/>
      <c r="O1276" s="161"/>
      <c r="P1276" s="161"/>
    </row>
    <row r="1277" customFormat="false" ht="39" hidden="false" customHeight="true" outlineLevel="0" collapsed="false">
      <c r="A1277" s="159" t="s">
        <v>8166</v>
      </c>
      <c r="B1277" s="160" t="s">
        <v>8167</v>
      </c>
      <c r="C1277" s="42" t="s">
        <v>1738</v>
      </c>
      <c r="D1277" s="159" t="s">
        <v>2895</v>
      </c>
      <c r="E1277" s="159" t="s">
        <v>2195</v>
      </c>
      <c r="F1277" s="42" t="s">
        <v>2896</v>
      </c>
      <c r="G1277" s="159" t="s">
        <v>1796</v>
      </c>
      <c r="H1277" s="159" t="s">
        <v>2171</v>
      </c>
      <c r="I1277" s="159" t="s">
        <v>1788</v>
      </c>
      <c r="J1277" s="42" t="s">
        <v>8168</v>
      </c>
      <c r="K1277" s="42" t="s">
        <v>8169</v>
      </c>
      <c r="L1277" s="159" t="s">
        <v>2198</v>
      </c>
      <c r="M1277" s="159" t="s">
        <v>8170</v>
      </c>
      <c r="N1277" s="161"/>
      <c r="O1277" s="161"/>
      <c r="P1277" s="161"/>
    </row>
    <row r="1278" customFormat="false" ht="27" hidden="false" customHeight="true" outlineLevel="0" collapsed="false">
      <c r="A1278" s="159" t="s">
        <v>8171</v>
      </c>
      <c r="B1278" s="160" t="s">
        <v>8172</v>
      </c>
      <c r="C1278" s="42" t="s">
        <v>1738</v>
      </c>
      <c r="D1278" s="159" t="s">
        <v>2895</v>
      </c>
      <c r="E1278" s="159" t="s">
        <v>2767</v>
      </c>
      <c r="F1278" s="42" t="s">
        <v>2896</v>
      </c>
      <c r="G1278" s="159" t="s">
        <v>1796</v>
      </c>
      <c r="H1278" s="159" t="s">
        <v>1654</v>
      </c>
      <c r="I1278" s="159" t="s">
        <v>1808</v>
      </c>
      <c r="J1278" s="42" t="s">
        <v>8173</v>
      </c>
      <c r="K1278" s="42" t="s">
        <v>8174</v>
      </c>
      <c r="L1278" s="159" t="s">
        <v>2129</v>
      </c>
      <c r="M1278" s="159" t="s">
        <v>8175</v>
      </c>
      <c r="N1278" s="161"/>
      <c r="O1278" s="161"/>
      <c r="P1278" s="161"/>
    </row>
    <row r="1279" customFormat="false" ht="27" hidden="false" customHeight="true" outlineLevel="0" collapsed="false">
      <c r="A1279" s="159" t="s">
        <v>8176</v>
      </c>
      <c r="B1279" s="160" t="s">
        <v>8177</v>
      </c>
      <c r="C1279" s="42" t="s">
        <v>1738</v>
      </c>
      <c r="D1279" s="159" t="s">
        <v>2895</v>
      </c>
      <c r="E1279" s="159" t="s">
        <v>2126</v>
      </c>
      <c r="F1279" s="42" t="s">
        <v>2896</v>
      </c>
      <c r="G1279" s="159" t="s">
        <v>1842</v>
      </c>
      <c r="H1279" s="159" t="s">
        <v>1654</v>
      </c>
      <c r="I1279" s="159" t="s">
        <v>1808</v>
      </c>
      <c r="J1279" s="42" t="s">
        <v>8178</v>
      </c>
      <c r="K1279" s="42" t="s">
        <v>8179</v>
      </c>
      <c r="L1279" s="159" t="s">
        <v>2129</v>
      </c>
      <c r="M1279" s="159" t="s">
        <v>8180</v>
      </c>
      <c r="N1279" s="161"/>
      <c r="O1279" s="161"/>
      <c r="P1279" s="161"/>
    </row>
    <row r="1280" customFormat="false" ht="39" hidden="false" customHeight="true" outlineLevel="0" collapsed="false">
      <c r="A1280" s="159" t="s">
        <v>8181</v>
      </c>
      <c r="B1280" s="160" t="s">
        <v>8182</v>
      </c>
      <c r="C1280" s="42" t="s">
        <v>1738</v>
      </c>
      <c r="D1280" s="159" t="s">
        <v>2895</v>
      </c>
      <c r="E1280" s="159" t="s">
        <v>2905</v>
      </c>
      <c r="F1280" s="42" t="s">
        <v>2896</v>
      </c>
      <c r="G1280" s="159" t="s">
        <v>1842</v>
      </c>
      <c r="H1280" s="159" t="s">
        <v>2171</v>
      </c>
      <c r="I1280" s="159" t="s">
        <v>1788</v>
      </c>
      <c r="J1280" s="42" t="s">
        <v>8183</v>
      </c>
      <c r="K1280" s="42" t="s">
        <v>8184</v>
      </c>
      <c r="L1280" s="159" t="s">
        <v>2907</v>
      </c>
      <c r="M1280" s="159" t="s">
        <v>8185</v>
      </c>
      <c r="N1280" s="161"/>
      <c r="O1280" s="161"/>
      <c r="P1280" s="161"/>
    </row>
    <row r="1281" customFormat="false" ht="39" hidden="false" customHeight="true" outlineLevel="0" collapsed="false">
      <c r="A1281" s="159" t="s">
        <v>8186</v>
      </c>
      <c r="B1281" s="160" t="s">
        <v>8187</v>
      </c>
      <c r="C1281" s="42" t="s">
        <v>1738</v>
      </c>
      <c r="D1281" s="159" t="s">
        <v>2895</v>
      </c>
      <c r="E1281" s="159" t="s">
        <v>2767</v>
      </c>
      <c r="F1281" s="42" t="s">
        <v>2896</v>
      </c>
      <c r="G1281" s="159" t="s">
        <v>1796</v>
      </c>
      <c r="H1281" s="159" t="s">
        <v>1654</v>
      </c>
      <c r="I1281" s="159" t="s">
        <v>1788</v>
      </c>
      <c r="J1281" s="42" t="s">
        <v>8188</v>
      </c>
      <c r="K1281" s="42" t="s">
        <v>8189</v>
      </c>
      <c r="L1281" s="159" t="s">
        <v>2129</v>
      </c>
      <c r="M1281" s="159" t="s">
        <v>8190</v>
      </c>
      <c r="N1281" s="161"/>
      <c r="O1281" s="161"/>
      <c r="P1281" s="161"/>
    </row>
    <row r="1282" customFormat="false" ht="27" hidden="false" customHeight="true" outlineLevel="0" collapsed="false">
      <c r="A1282" s="159" t="s">
        <v>8191</v>
      </c>
      <c r="B1282" s="160" t="s">
        <v>8192</v>
      </c>
      <c r="C1282" s="42" t="s">
        <v>1738</v>
      </c>
      <c r="D1282" s="159" t="s">
        <v>2895</v>
      </c>
      <c r="E1282" s="159" t="s">
        <v>2195</v>
      </c>
      <c r="F1282" s="42" t="s">
        <v>2896</v>
      </c>
      <c r="G1282" s="159" t="s">
        <v>1796</v>
      </c>
      <c r="H1282" s="159" t="s">
        <v>2171</v>
      </c>
      <c r="I1282" s="159" t="s">
        <v>1808</v>
      </c>
      <c r="J1282" s="42" t="s">
        <v>8193</v>
      </c>
      <c r="K1282" s="42" t="s">
        <v>8194</v>
      </c>
      <c r="L1282" s="159" t="s">
        <v>2198</v>
      </c>
      <c r="M1282" s="159" t="s">
        <v>8195</v>
      </c>
      <c r="N1282" s="161"/>
      <c r="O1282" s="161"/>
      <c r="P1282" s="161"/>
    </row>
    <row r="1283" customFormat="false" ht="27" hidden="false" customHeight="true" outlineLevel="0" collapsed="false">
      <c r="A1283" s="159" t="s">
        <v>8196</v>
      </c>
      <c r="B1283" s="160" t="s">
        <v>8197</v>
      </c>
      <c r="C1283" s="42" t="s">
        <v>1738</v>
      </c>
      <c r="D1283" s="159" t="s">
        <v>2895</v>
      </c>
      <c r="E1283" s="159" t="s">
        <v>2126</v>
      </c>
      <c r="F1283" s="42" t="s">
        <v>2896</v>
      </c>
      <c r="G1283" s="159" t="s">
        <v>1842</v>
      </c>
      <c r="H1283" s="159" t="s">
        <v>1654</v>
      </c>
      <c r="I1283" s="159" t="s">
        <v>1808</v>
      </c>
      <c r="J1283" s="42" t="s">
        <v>8198</v>
      </c>
      <c r="K1283" s="42" t="s">
        <v>8199</v>
      </c>
      <c r="L1283" s="159" t="s">
        <v>2129</v>
      </c>
      <c r="M1283" s="159" t="s">
        <v>8200</v>
      </c>
      <c r="N1283" s="161"/>
      <c r="O1283" s="161"/>
      <c r="P1283" s="161"/>
    </row>
    <row r="1284" customFormat="false" ht="39" hidden="false" customHeight="true" outlineLevel="0" collapsed="false">
      <c r="A1284" s="159" t="s">
        <v>8201</v>
      </c>
      <c r="B1284" s="160" t="s">
        <v>8202</v>
      </c>
      <c r="C1284" s="42" t="s">
        <v>1738</v>
      </c>
      <c r="D1284" s="159" t="s">
        <v>2895</v>
      </c>
      <c r="E1284" s="159" t="s">
        <v>2905</v>
      </c>
      <c r="F1284" s="42" t="s">
        <v>2896</v>
      </c>
      <c r="G1284" s="159" t="s">
        <v>1842</v>
      </c>
      <c r="H1284" s="159" t="s">
        <v>2171</v>
      </c>
      <c r="I1284" s="159" t="s">
        <v>1788</v>
      </c>
      <c r="J1284" s="42" t="s">
        <v>8203</v>
      </c>
      <c r="K1284" s="42" t="s">
        <v>8204</v>
      </c>
      <c r="L1284" s="159" t="s">
        <v>2907</v>
      </c>
      <c r="M1284" s="159" t="s">
        <v>8205</v>
      </c>
      <c r="N1284" s="161"/>
      <c r="O1284" s="161"/>
      <c r="P1284" s="161"/>
    </row>
    <row r="1285" customFormat="false" ht="39" hidden="false" customHeight="true" outlineLevel="0" collapsed="false">
      <c r="A1285" s="159" t="s">
        <v>8206</v>
      </c>
      <c r="B1285" s="160" t="s">
        <v>8207</v>
      </c>
      <c r="C1285" s="42" t="s">
        <v>1738</v>
      </c>
      <c r="D1285" s="159" t="s">
        <v>2895</v>
      </c>
      <c r="E1285" s="159" t="s">
        <v>2767</v>
      </c>
      <c r="F1285" s="42" t="s">
        <v>2896</v>
      </c>
      <c r="G1285" s="159" t="s">
        <v>1796</v>
      </c>
      <c r="H1285" s="159" t="s">
        <v>1654</v>
      </c>
      <c r="I1285" s="159" t="s">
        <v>1788</v>
      </c>
      <c r="J1285" s="42" t="s">
        <v>8208</v>
      </c>
      <c r="K1285" s="42" t="s">
        <v>8209</v>
      </c>
      <c r="L1285" s="159" t="s">
        <v>2129</v>
      </c>
      <c r="M1285" s="159" t="s">
        <v>8210</v>
      </c>
      <c r="N1285" s="161"/>
      <c r="O1285" s="161"/>
      <c r="P1285" s="161"/>
    </row>
    <row r="1286" customFormat="false" ht="27" hidden="false" customHeight="true" outlineLevel="0" collapsed="false">
      <c r="A1286" s="159" t="s">
        <v>8211</v>
      </c>
      <c r="B1286" s="160" t="s">
        <v>8212</v>
      </c>
      <c r="C1286" s="42" t="s">
        <v>1738</v>
      </c>
      <c r="D1286" s="159" t="s">
        <v>2895</v>
      </c>
      <c r="E1286" s="159" t="s">
        <v>2195</v>
      </c>
      <c r="F1286" s="42" t="s">
        <v>2896</v>
      </c>
      <c r="G1286" s="159" t="s">
        <v>1796</v>
      </c>
      <c r="H1286" s="159" t="s">
        <v>2171</v>
      </c>
      <c r="I1286" s="159" t="s">
        <v>1808</v>
      </c>
      <c r="J1286" s="42" t="s">
        <v>8213</v>
      </c>
      <c r="K1286" s="42" t="s">
        <v>8214</v>
      </c>
      <c r="L1286" s="159" t="s">
        <v>2198</v>
      </c>
      <c r="M1286" s="159" t="s">
        <v>8215</v>
      </c>
      <c r="N1286" s="161"/>
      <c r="O1286" s="161"/>
      <c r="P1286" s="161"/>
    </row>
    <row r="1287" customFormat="false" ht="27" hidden="false" customHeight="true" outlineLevel="0" collapsed="false">
      <c r="A1287" s="159" t="s">
        <v>8216</v>
      </c>
      <c r="B1287" s="160" t="s">
        <v>8217</v>
      </c>
      <c r="C1287" s="42" t="s">
        <v>1738</v>
      </c>
      <c r="D1287" s="159" t="s">
        <v>2895</v>
      </c>
      <c r="E1287" s="159" t="s">
        <v>2126</v>
      </c>
      <c r="F1287" s="42" t="s">
        <v>2896</v>
      </c>
      <c r="G1287" s="159" t="s">
        <v>1842</v>
      </c>
      <c r="H1287" s="159" t="s">
        <v>1654</v>
      </c>
      <c r="I1287" s="159" t="s">
        <v>1808</v>
      </c>
      <c r="J1287" s="42" t="s">
        <v>8218</v>
      </c>
      <c r="K1287" s="42" t="s">
        <v>8219</v>
      </c>
      <c r="L1287" s="159" t="s">
        <v>2129</v>
      </c>
      <c r="M1287" s="159" t="s">
        <v>8220</v>
      </c>
      <c r="N1287" s="161"/>
      <c r="O1287" s="161"/>
      <c r="P1287" s="161"/>
    </row>
    <row r="1288" customFormat="false" ht="39" hidden="false" customHeight="true" outlineLevel="0" collapsed="false">
      <c r="A1288" s="159" t="s">
        <v>8221</v>
      </c>
      <c r="B1288" s="160" t="s">
        <v>8222</v>
      </c>
      <c r="C1288" s="42" t="s">
        <v>1738</v>
      </c>
      <c r="D1288" s="159" t="s">
        <v>2895</v>
      </c>
      <c r="E1288" s="159" t="s">
        <v>2905</v>
      </c>
      <c r="F1288" s="42" t="s">
        <v>2896</v>
      </c>
      <c r="G1288" s="159" t="s">
        <v>1842</v>
      </c>
      <c r="H1288" s="159" t="s">
        <v>2171</v>
      </c>
      <c r="I1288" s="159" t="s">
        <v>1788</v>
      </c>
      <c r="J1288" s="42" t="s">
        <v>8223</v>
      </c>
      <c r="K1288" s="42" t="s">
        <v>8224</v>
      </c>
      <c r="L1288" s="159" t="s">
        <v>2907</v>
      </c>
      <c r="M1288" s="159" t="s">
        <v>8225</v>
      </c>
      <c r="N1288" s="161"/>
      <c r="O1288" s="161"/>
      <c r="P1288" s="161"/>
    </row>
    <row r="1289" customFormat="false" ht="39" hidden="false" customHeight="true" outlineLevel="0" collapsed="false">
      <c r="A1289" s="159" t="s">
        <v>8226</v>
      </c>
      <c r="B1289" s="160" t="s">
        <v>8227</v>
      </c>
      <c r="C1289" s="42" t="s">
        <v>1738</v>
      </c>
      <c r="D1289" s="159" t="s">
        <v>2895</v>
      </c>
      <c r="E1289" s="159" t="s">
        <v>2767</v>
      </c>
      <c r="F1289" s="42" t="s">
        <v>2896</v>
      </c>
      <c r="G1289" s="159" t="s">
        <v>1796</v>
      </c>
      <c r="H1289" s="159" t="s">
        <v>1654</v>
      </c>
      <c r="I1289" s="159" t="s">
        <v>1788</v>
      </c>
      <c r="J1289" s="42" t="s">
        <v>8228</v>
      </c>
      <c r="K1289" s="42" t="s">
        <v>8229</v>
      </c>
      <c r="L1289" s="159" t="s">
        <v>2129</v>
      </c>
      <c r="M1289" s="159" t="s">
        <v>8230</v>
      </c>
      <c r="N1289" s="161"/>
      <c r="O1289" s="161"/>
      <c r="P1289" s="161"/>
    </row>
    <row r="1290" customFormat="false" ht="27" hidden="false" customHeight="true" outlineLevel="0" collapsed="false">
      <c r="A1290" s="159" t="s">
        <v>8231</v>
      </c>
      <c r="B1290" s="160" t="s">
        <v>8232</v>
      </c>
      <c r="C1290" s="42" t="s">
        <v>1738</v>
      </c>
      <c r="D1290" s="159" t="s">
        <v>2895</v>
      </c>
      <c r="E1290" s="159" t="s">
        <v>2195</v>
      </c>
      <c r="F1290" s="42" t="s">
        <v>2896</v>
      </c>
      <c r="G1290" s="159" t="s">
        <v>1796</v>
      </c>
      <c r="H1290" s="159" t="s">
        <v>2171</v>
      </c>
      <c r="I1290" s="159" t="s">
        <v>1808</v>
      </c>
      <c r="J1290" s="42" t="s">
        <v>8233</v>
      </c>
      <c r="K1290" s="42" t="s">
        <v>8234</v>
      </c>
      <c r="L1290" s="159" t="s">
        <v>2198</v>
      </c>
      <c r="M1290" s="159" t="s">
        <v>8235</v>
      </c>
      <c r="N1290" s="161"/>
      <c r="O1290" s="161"/>
      <c r="P1290" s="161"/>
    </row>
    <row r="1291" customFormat="false" ht="27" hidden="false" customHeight="true" outlineLevel="0" collapsed="false">
      <c r="A1291" s="159" t="s">
        <v>8236</v>
      </c>
      <c r="B1291" s="160" t="s">
        <v>8237</v>
      </c>
      <c r="C1291" s="42" t="s">
        <v>1738</v>
      </c>
      <c r="D1291" s="159" t="s">
        <v>2895</v>
      </c>
      <c r="E1291" s="159" t="s">
        <v>2126</v>
      </c>
      <c r="F1291" s="42" t="s">
        <v>2896</v>
      </c>
      <c r="G1291" s="159" t="s">
        <v>1842</v>
      </c>
      <c r="H1291" s="159" t="s">
        <v>1654</v>
      </c>
      <c r="I1291" s="159" t="s">
        <v>1808</v>
      </c>
      <c r="J1291" s="42" t="s">
        <v>8238</v>
      </c>
      <c r="K1291" s="42" t="s">
        <v>8239</v>
      </c>
      <c r="L1291" s="159" t="s">
        <v>2129</v>
      </c>
      <c r="M1291" s="159" t="s">
        <v>8240</v>
      </c>
      <c r="N1291" s="161"/>
      <c r="O1291" s="161"/>
      <c r="P1291" s="161"/>
    </row>
    <row r="1292" customFormat="false" ht="39" hidden="false" customHeight="true" outlineLevel="0" collapsed="false">
      <c r="A1292" s="159" t="s">
        <v>8241</v>
      </c>
      <c r="B1292" s="160" t="s">
        <v>8242</v>
      </c>
      <c r="C1292" s="42" t="s">
        <v>1738</v>
      </c>
      <c r="D1292" s="159" t="s">
        <v>2895</v>
      </c>
      <c r="E1292" s="159" t="s">
        <v>2905</v>
      </c>
      <c r="F1292" s="42" t="s">
        <v>2896</v>
      </c>
      <c r="G1292" s="159" t="s">
        <v>1842</v>
      </c>
      <c r="H1292" s="159" t="s">
        <v>2171</v>
      </c>
      <c r="I1292" s="159" t="s">
        <v>1788</v>
      </c>
      <c r="J1292" s="42" t="s">
        <v>8243</v>
      </c>
      <c r="K1292" s="42" t="s">
        <v>8244</v>
      </c>
      <c r="L1292" s="159" t="s">
        <v>2907</v>
      </c>
      <c r="M1292" s="159" t="s">
        <v>8245</v>
      </c>
      <c r="N1292" s="161"/>
      <c r="O1292" s="161"/>
      <c r="P1292" s="161"/>
    </row>
    <row r="1293" customFormat="false" ht="27" hidden="false" customHeight="true" outlineLevel="0" collapsed="false">
      <c r="A1293" s="159" t="s">
        <v>8246</v>
      </c>
      <c r="B1293" s="160" t="s">
        <v>8247</v>
      </c>
      <c r="C1293" s="42" t="s">
        <v>1738</v>
      </c>
      <c r="D1293" s="159" t="s">
        <v>2895</v>
      </c>
      <c r="E1293" s="159" t="s">
        <v>2767</v>
      </c>
      <c r="F1293" s="42" t="s">
        <v>2896</v>
      </c>
      <c r="G1293" s="159" t="s">
        <v>1796</v>
      </c>
      <c r="H1293" s="159" t="s">
        <v>1654</v>
      </c>
      <c r="I1293" s="159" t="s">
        <v>1788</v>
      </c>
      <c r="J1293" s="42" t="s">
        <v>8248</v>
      </c>
      <c r="K1293" s="42" t="s">
        <v>8249</v>
      </c>
      <c r="L1293" s="159" t="s">
        <v>2129</v>
      </c>
      <c r="M1293" s="159" t="s">
        <v>8250</v>
      </c>
      <c r="N1293" s="161"/>
      <c r="O1293" s="161"/>
      <c r="P1293" s="161"/>
    </row>
    <row r="1294" customFormat="false" ht="27" hidden="false" customHeight="true" outlineLevel="0" collapsed="false">
      <c r="A1294" s="159" t="s">
        <v>8251</v>
      </c>
      <c r="B1294" s="160" t="s">
        <v>8252</v>
      </c>
      <c r="C1294" s="42" t="s">
        <v>1738</v>
      </c>
      <c r="D1294" s="159" t="s">
        <v>2895</v>
      </c>
      <c r="E1294" s="159" t="s">
        <v>2195</v>
      </c>
      <c r="F1294" s="42" t="s">
        <v>2896</v>
      </c>
      <c r="G1294" s="159" t="s">
        <v>1796</v>
      </c>
      <c r="H1294" s="159" t="s">
        <v>2171</v>
      </c>
      <c r="I1294" s="159" t="s">
        <v>1808</v>
      </c>
      <c r="J1294" s="42" t="s">
        <v>8253</v>
      </c>
      <c r="K1294" s="42" t="s">
        <v>8254</v>
      </c>
      <c r="L1294" s="159" t="s">
        <v>2198</v>
      </c>
      <c r="M1294" s="159" t="s">
        <v>8255</v>
      </c>
      <c r="N1294" s="161"/>
      <c r="O1294" s="161"/>
      <c r="P1294" s="161"/>
    </row>
    <row r="1295" customFormat="false" ht="27" hidden="false" customHeight="true" outlineLevel="0" collapsed="false">
      <c r="A1295" s="159" t="s">
        <v>8256</v>
      </c>
      <c r="B1295" s="160" t="s">
        <v>8257</v>
      </c>
      <c r="C1295" s="42" t="s">
        <v>1738</v>
      </c>
      <c r="D1295" s="159" t="s">
        <v>2895</v>
      </c>
      <c r="E1295" s="159" t="s">
        <v>2126</v>
      </c>
      <c r="F1295" s="42" t="s">
        <v>2896</v>
      </c>
      <c r="G1295" s="159" t="s">
        <v>1842</v>
      </c>
      <c r="H1295" s="159" t="s">
        <v>1654</v>
      </c>
      <c r="I1295" s="159" t="s">
        <v>1808</v>
      </c>
      <c r="J1295" s="42" t="s">
        <v>8258</v>
      </c>
      <c r="K1295" s="42" t="s">
        <v>8259</v>
      </c>
      <c r="L1295" s="159" t="s">
        <v>2129</v>
      </c>
      <c r="M1295" s="159" t="s">
        <v>8260</v>
      </c>
      <c r="N1295" s="161"/>
      <c r="O1295" s="161"/>
      <c r="P1295" s="161"/>
    </row>
    <row r="1296" customFormat="false" ht="39" hidden="false" customHeight="true" outlineLevel="0" collapsed="false">
      <c r="A1296" s="159" t="s">
        <v>8261</v>
      </c>
      <c r="B1296" s="160" t="s">
        <v>8262</v>
      </c>
      <c r="C1296" s="42" t="s">
        <v>1738</v>
      </c>
      <c r="D1296" s="159" t="s">
        <v>2895</v>
      </c>
      <c r="E1296" s="159" t="s">
        <v>2905</v>
      </c>
      <c r="F1296" s="42" t="s">
        <v>2896</v>
      </c>
      <c r="G1296" s="159" t="s">
        <v>1842</v>
      </c>
      <c r="H1296" s="159" t="s">
        <v>2171</v>
      </c>
      <c r="I1296" s="159" t="s">
        <v>1788</v>
      </c>
      <c r="J1296" s="42" t="s">
        <v>8263</v>
      </c>
      <c r="K1296" s="42" t="s">
        <v>8264</v>
      </c>
      <c r="L1296" s="159" t="s">
        <v>2907</v>
      </c>
      <c r="M1296" s="159" t="s">
        <v>8265</v>
      </c>
      <c r="N1296" s="161"/>
      <c r="O1296" s="161"/>
      <c r="P1296" s="161"/>
    </row>
    <row r="1297" customFormat="false" ht="27" hidden="false" customHeight="true" outlineLevel="0" collapsed="false">
      <c r="A1297" s="159" t="s">
        <v>8266</v>
      </c>
      <c r="B1297" s="160" t="s">
        <v>8267</v>
      </c>
      <c r="C1297" s="42" t="s">
        <v>1738</v>
      </c>
      <c r="D1297" s="159" t="s">
        <v>2895</v>
      </c>
      <c r="E1297" s="159" t="s">
        <v>2767</v>
      </c>
      <c r="F1297" s="42" t="s">
        <v>2896</v>
      </c>
      <c r="G1297" s="159" t="s">
        <v>1796</v>
      </c>
      <c r="H1297" s="159" t="s">
        <v>1654</v>
      </c>
      <c r="I1297" s="159" t="s">
        <v>1788</v>
      </c>
      <c r="J1297" s="42" t="s">
        <v>8268</v>
      </c>
      <c r="K1297" s="42" t="s">
        <v>8269</v>
      </c>
      <c r="L1297" s="159" t="s">
        <v>2129</v>
      </c>
      <c r="M1297" s="159" t="s">
        <v>8270</v>
      </c>
      <c r="N1297" s="161"/>
      <c r="O1297" s="161"/>
      <c r="P1297" s="161"/>
    </row>
    <row r="1298" customFormat="false" ht="27" hidden="false" customHeight="true" outlineLevel="0" collapsed="false">
      <c r="A1298" s="159" t="s">
        <v>8271</v>
      </c>
      <c r="B1298" s="160" t="s">
        <v>8272</v>
      </c>
      <c r="C1298" s="42" t="s">
        <v>1738</v>
      </c>
      <c r="D1298" s="159" t="s">
        <v>2895</v>
      </c>
      <c r="E1298" s="159" t="s">
        <v>2195</v>
      </c>
      <c r="F1298" s="42" t="s">
        <v>2896</v>
      </c>
      <c r="G1298" s="159" t="s">
        <v>1796</v>
      </c>
      <c r="H1298" s="159" t="s">
        <v>2171</v>
      </c>
      <c r="I1298" s="159" t="s">
        <v>1808</v>
      </c>
      <c r="J1298" s="42" t="s">
        <v>8273</v>
      </c>
      <c r="K1298" s="42" t="s">
        <v>8274</v>
      </c>
      <c r="L1298" s="159" t="s">
        <v>2198</v>
      </c>
      <c r="M1298" s="159" t="s">
        <v>8275</v>
      </c>
      <c r="N1298" s="161"/>
      <c r="O1298" s="161"/>
      <c r="P1298" s="161"/>
    </row>
    <row r="1299" customFormat="false" ht="27" hidden="false" customHeight="true" outlineLevel="0" collapsed="false">
      <c r="A1299" s="159" t="s">
        <v>8276</v>
      </c>
      <c r="B1299" s="160" t="s">
        <v>8277</v>
      </c>
      <c r="C1299" s="42" t="s">
        <v>1738</v>
      </c>
      <c r="D1299" s="159" t="s">
        <v>2895</v>
      </c>
      <c r="E1299" s="159" t="s">
        <v>2126</v>
      </c>
      <c r="F1299" s="42" t="s">
        <v>2896</v>
      </c>
      <c r="G1299" s="159" t="s">
        <v>1842</v>
      </c>
      <c r="H1299" s="159" t="s">
        <v>1654</v>
      </c>
      <c r="I1299" s="159" t="s">
        <v>1808</v>
      </c>
      <c r="J1299" s="42" t="s">
        <v>8278</v>
      </c>
      <c r="K1299" s="42" t="s">
        <v>8279</v>
      </c>
      <c r="L1299" s="159" t="s">
        <v>2129</v>
      </c>
      <c r="M1299" s="159" t="s">
        <v>8280</v>
      </c>
      <c r="N1299" s="161"/>
      <c r="O1299" s="161"/>
      <c r="P1299" s="161"/>
    </row>
    <row r="1300" customFormat="false" ht="39" hidden="false" customHeight="true" outlineLevel="0" collapsed="false">
      <c r="A1300" s="159" t="s">
        <v>8281</v>
      </c>
      <c r="B1300" s="160" t="s">
        <v>8282</v>
      </c>
      <c r="C1300" s="42" t="s">
        <v>1738</v>
      </c>
      <c r="D1300" s="159" t="s">
        <v>2895</v>
      </c>
      <c r="E1300" s="159" t="s">
        <v>2905</v>
      </c>
      <c r="F1300" s="42" t="s">
        <v>2896</v>
      </c>
      <c r="G1300" s="159" t="s">
        <v>1842</v>
      </c>
      <c r="H1300" s="159" t="s">
        <v>2171</v>
      </c>
      <c r="I1300" s="159" t="s">
        <v>1788</v>
      </c>
      <c r="J1300" s="42" t="s">
        <v>8283</v>
      </c>
      <c r="K1300" s="42" t="s">
        <v>8284</v>
      </c>
      <c r="L1300" s="159" t="s">
        <v>2907</v>
      </c>
      <c r="M1300" s="159" t="s">
        <v>8285</v>
      </c>
      <c r="N1300" s="161"/>
      <c r="O1300" s="161"/>
      <c r="P1300" s="161"/>
    </row>
    <row r="1301" customFormat="false" ht="27" hidden="false" customHeight="true" outlineLevel="0" collapsed="false">
      <c r="A1301" s="159" t="s">
        <v>8286</v>
      </c>
      <c r="B1301" s="160" t="s">
        <v>8287</v>
      </c>
      <c r="C1301" s="42" t="s">
        <v>1738</v>
      </c>
      <c r="D1301" s="159" t="s">
        <v>2895</v>
      </c>
      <c r="E1301" s="159" t="s">
        <v>2126</v>
      </c>
      <c r="F1301" s="42" t="s">
        <v>2896</v>
      </c>
      <c r="G1301" s="159" t="s">
        <v>1842</v>
      </c>
      <c r="H1301" s="159" t="s">
        <v>1654</v>
      </c>
      <c r="I1301" s="159" t="s">
        <v>1808</v>
      </c>
      <c r="J1301" s="42" t="s">
        <v>8288</v>
      </c>
      <c r="K1301" s="42" t="s">
        <v>8289</v>
      </c>
      <c r="L1301" s="159" t="s">
        <v>2129</v>
      </c>
      <c r="M1301" s="159" t="s">
        <v>8290</v>
      </c>
      <c r="N1301" s="161"/>
      <c r="O1301" s="161"/>
      <c r="P1301" s="161"/>
    </row>
    <row r="1302" customFormat="false" ht="39" hidden="false" customHeight="true" outlineLevel="0" collapsed="false">
      <c r="A1302" s="159" t="s">
        <v>8291</v>
      </c>
      <c r="B1302" s="160" t="s">
        <v>8292</v>
      </c>
      <c r="C1302" s="42" t="s">
        <v>1738</v>
      </c>
      <c r="D1302" s="159" t="s">
        <v>2895</v>
      </c>
      <c r="E1302" s="159" t="s">
        <v>2126</v>
      </c>
      <c r="F1302" s="42" t="s">
        <v>2896</v>
      </c>
      <c r="G1302" s="159" t="s">
        <v>1842</v>
      </c>
      <c r="H1302" s="159" t="s">
        <v>1654</v>
      </c>
      <c r="I1302" s="159" t="s">
        <v>1808</v>
      </c>
      <c r="J1302" s="42" t="s">
        <v>8293</v>
      </c>
      <c r="K1302" s="42" t="s">
        <v>8294</v>
      </c>
      <c r="L1302" s="159" t="s">
        <v>2129</v>
      </c>
      <c r="M1302" s="159" t="s">
        <v>8295</v>
      </c>
      <c r="N1302" s="161"/>
      <c r="O1302" s="161"/>
      <c r="P1302" s="161"/>
    </row>
    <row r="1303" customFormat="false" ht="39" hidden="false" customHeight="true" outlineLevel="0" collapsed="false">
      <c r="A1303" s="159" t="s">
        <v>8296</v>
      </c>
      <c r="B1303" s="160" t="s">
        <v>8297</v>
      </c>
      <c r="C1303" s="42" t="s">
        <v>1738</v>
      </c>
      <c r="D1303" s="159" t="s">
        <v>2895</v>
      </c>
      <c r="E1303" s="159" t="s">
        <v>2905</v>
      </c>
      <c r="F1303" s="42" t="s">
        <v>2896</v>
      </c>
      <c r="G1303" s="159" t="s">
        <v>1842</v>
      </c>
      <c r="H1303" s="159" t="s">
        <v>2171</v>
      </c>
      <c r="I1303" s="159" t="s">
        <v>1788</v>
      </c>
      <c r="J1303" s="42" t="s">
        <v>8298</v>
      </c>
      <c r="K1303" s="42" t="s">
        <v>8299</v>
      </c>
      <c r="L1303" s="159" t="s">
        <v>2907</v>
      </c>
      <c r="M1303" s="159" t="s">
        <v>8300</v>
      </c>
      <c r="N1303" s="161"/>
      <c r="O1303" s="161"/>
      <c r="P1303" s="161"/>
    </row>
    <row r="1304" customFormat="false" ht="27" hidden="false" customHeight="true" outlineLevel="0" collapsed="false">
      <c r="A1304" s="159" t="s">
        <v>8301</v>
      </c>
      <c r="B1304" s="160" t="s">
        <v>8302</v>
      </c>
      <c r="C1304" s="42" t="s">
        <v>1738</v>
      </c>
      <c r="D1304" s="159" t="s">
        <v>2895</v>
      </c>
      <c r="E1304" s="159" t="s">
        <v>2126</v>
      </c>
      <c r="F1304" s="42" t="s">
        <v>2896</v>
      </c>
      <c r="G1304" s="159" t="s">
        <v>1842</v>
      </c>
      <c r="H1304" s="159" t="s">
        <v>1654</v>
      </c>
      <c r="I1304" s="159" t="s">
        <v>1808</v>
      </c>
      <c r="J1304" s="42" t="s">
        <v>8303</v>
      </c>
      <c r="K1304" s="42" t="s">
        <v>8304</v>
      </c>
      <c r="L1304" s="159" t="s">
        <v>2129</v>
      </c>
      <c r="M1304" s="159" t="s">
        <v>8305</v>
      </c>
      <c r="N1304" s="161"/>
      <c r="O1304" s="161"/>
      <c r="P1304" s="161"/>
    </row>
    <row r="1305" customFormat="false" ht="39" hidden="false" customHeight="true" outlineLevel="0" collapsed="false">
      <c r="A1305" s="159" t="s">
        <v>8306</v>
      </c>
      <c r="B1305" s="160" t="s">
        <v>8307</v>
      </c>
      <c r="C1305" s="42" t="s">
        <v>1738</v>
      </c>
      <c r="D1305" s="159" t="s">
        <v>2895</v>
      </c>
      <c r="E1305" s="159" t="s">
        <v>2126</v>
      </c>
      <c r="F1305" s="42" t="s">
        <v>2896</v>
      </c>
      <c r="G1305" s="159" t="s">
        <v>1842</v>
      </c>
      <c r="H1305" s="159" t="s">
        <v>1654</v>
      </c>
      <c r="I1305" s="159" t="s">
        <v>1808</v>
      </c>
      <c r="J1305" s="42" t="s">
        <v>8308</v>
      </c>
      <c r="K1305" s="42" t="s">
        <v>8309</v>
      </c>
      <c r="L1305" s="159" t="s">
        <v>2129</v>
      </c>
      <c r="M1305" s="159" t="s">
        <v>8310</v>
      </c>
      <c r="N1305" s="161"/>
      <c r="O1305" s="161"/>
      <c r="P1305" s="161"/>
    </row>
    <row r="1306" customFormat="false" ht="39" hidden="false" customHeight="true" outlineLevel="0" collapsed="false">
      <c r="A1306" s="159" t="s">
        <v>8311</v>
      </c>
      <c r="B1306" s="160" t="s">
        <v>8312</v>
      </c>
      <c r="C1306" s="42" t="s">
        <v>1738</v>
      </c>
      <c r="D1306" s="159" t="s">
        <v>2895</v>
      </c>
      <c r="E1306" s="159" t="s">
        <v>2905</v>
      </c>
      <c r="F1306" s="42" t="s">
        <v>2896</v>
      </c>
      <c r="G1306" s="159" t="s">
        <v>1842</v>
      </c>
      <c r="H1306" s="159" t="s">
        <v>2171</v>
      </c>
      <c r="I1306" s="159" t="s">
        <v>1788</v>
      </c>
      <c r="J1306" s="42" t="s">
        <v>8313</v>
      </c>
      <c r="K1306" s="42" t="s">
        <v>8314</v>
      </c>
      <c r="L1306" s="159" t="s">
        <v>2907</v>
      </c>
      <c r="M1306" s="159" t="s">
        <v>8315</v>
      </c>
      <c r="N1306" s="161"/>
      <c r="O1306" s="161"/>
      <c r="P1306" s="161"/>
    </row>
    <row r="1307" customFormat="false" ht="27" hidden="false" customHeight="true" outlineLevel="0" collapsed="false">
      <c r="A1307" s="159" t="s">
        <v>8316</v>
      </c>
      <c r="B1307" s="160" t="s">
        <v>8317</v>
      </c>
      <c r="C1307" s="42" t="s">
        <v>1738</v>
      </c>
      <c r="D1307" s="159" t="s">
        <v>2895</v>
      </c>
      <c r="E1307" s="159" t="s">
        <v>2195</v>
      </c>
      <c r="F1307" s="42" t="s">
        <v>2896</v>
      </c>
      <c r="G1307" s="159" t="s">
        <v>1796</v>
      </c>
      <c r="H1307" s="159" t="s">
        <v>2171</v>
      </c>
      <c r="I1307" s="159" t="s">
        <v>1788</v>
      </c>
      <c r="J1307" s="42" t="s">
        <v>8318</v>
      </c>
      <c r="K1307" s="42" t="s">
        <v>8319</v>
      </c>
      <c r="L1307" s="159" t="s">
        <v>2198</v>
      </c>
      <c r="M1307" s="159" t="s">
        <v>8320</v>
      </c>
      <c r="N1307" s="161"/>
      <c r="O1307" s="161"/>
      <c r="P1307" s="161"/>
    </row>
    <row r="1308" customFormat="false" ht="27" hidden="false" customHeight="true" outlineLevel="0" collapsed="false">
      <c r="A1308" s="159" t="s">
        <v>8321</v>
      </c>
      <c r="B1308" s="160" t="s">
        <v>8322</v>
      </c>
      <c r="C1308" s="42" t="s">
        <v>1738</v>
      </c>
      <c r="D1308" s="159" t="s">
        <v>2895</v>
      </c>
      <c r="E1308" s="159" t="s">
        <v>2767</v>
      </c>
      <c r="F1308" s="42" t="s">
        <v>2896</v>
      </c>
      <c r="G1308" s="159" t="s">
        <v>1796</v>
      </c>
      <c r="H1308" s="159" t="s">
        <v>1654</v>
      </c>
      <c r="I1308" s="159" t="s">
        <v>1808</v>
      </c>
      <c r="J1308" s="42" t="s">
        <v>8323</v>
      </c>
      <c r="K1308" s="42" t="s">
        <v>8324</v>
      </c>
      <c r="L1308" s="159" t="s">
        <v>2129</v>
      </c>
      <c r="M1308" s="159" t="s">
        <v>8325</v>
      </c>
      <c r="N1308" s="161"/>
      <c r="O1308" s="161"/>
      <c r="P1308" s="161"/>
    </row>
    <row r="1309" customFormat="false" ht="27" hidden="false" customHeight="true" outlineLevel="0" collapsed="false">
      <c r="A1309" s="159" t="s">
        <v>8326</v>
      </c>
      <c r="B1309" s="160" t="s">
        <v>8327</v>
      </c>
      <c r="C1309" s="42" t="s">
        <v>1738</v>
      </c>
      <c r="D1309" s="159" t="s">
        <v>2895</v>
      </c>
      <c r="E1309" s="159" t="s">
        <v>2126</v>
      </c>
      <c r="F1309" s="42" t="s">
        <v>2896</v>
      </c>
      <c r="G1309" s="159" t="s">
        <v>1842</v>
      </c>
      <c r="H1309" s="159" t="s">
        <v>1654</v>
      </c>
      <c r="I1309" s="159" t="s">
        <v>1808</v>
      </c>
      <c r="J1309" s="42" t="s">
        <v>8328</v>
      </c>
      <c r="K1309" s="42" t="s">
        <v>8329</v>
      </c>
      <c r="L1309" s="159" t="s">
        <v>2129</v>
      </c>
      <c r="M1309" s="159" t="s">
        <v>8330</v>
      </c>
      <c r="N1309" s="161"/>
      <c r="O1309" s="161"/>
      <c r="P1309" s="161"/>
    </row>
    <row r="1310" customFormat="false" ht="39" hidden="false" customHeight="true" outlineLevel="0" collapsed="false">
      <c r="A1310" s="159" t="s">
        <v>8331</v>
      </c>
      <c r="B1310" s="160" t="s">
        <v>8332</v>
      </c>
      <c r="C1310" s="42" t="s">
        <v>1738</v>
      </c>
      <c r="D1310" s="159" t="s">
        <v>2895</v>
      </c>
      <c r="E1310" s="159" t="s">
        <v>2905</v>
      </c>
      <c r="F1310" s="42" t="s">
        <v>2896</v>
      </c>
      <c r="G1310" s="159" t="s">
        <v>1842</v>
      </c>
      <c r="H1310" s="159" t="s">
        <v>2171</v>
      </c>
      <c r="I1310" s="159" t="s">
        <v>1788</v>
      </c>
      <c r="J1310" s="42" t="s">
        <v>8333</v>
      </c>
      <c r="K1310" s="42" t="s">
        <v>8334</v>
      </c>
      <c r="L1310" s="159" t="s">
        <v>2907</v>
      </c>
      <c r="M1310" s="159" t="s">
        <v>8335</v>
      </c>
      <c r="N1310" s="161"/>
      <c r="O1310" s="161"/>
      <c r="P1310" s="161"/>
    </row>
    <row r="1311" customFormat="false" ht="27" hidden="false" customHeight="true" outlineLevel="0" collapsed="false">
      <c r="A1311" s="159" t="s">
        <v>8336</v>
      </c>
      <c r="B1311" s="160" t="s">
        <v>8337</v>
      </c>
      <c r="C1311" s="42" t="s">
        <v>1738</v>
      </c>
      <c r="D1311" s="159" t="s">
        <v>2895</v>
      </c>
      <c r="E1311" s="159" t="s">
        <v>2195</v>
      </c>
      <c r="F1311" s="42" t="s">
        <v>2896</v>
      </c>
      <c r="G1311" s="159" t="s">
        <v>1796</v>
      </c>
      <c r="H1311" s="159" t="s">
        <v>2171</v>
      </c>
      <c r="I1311" s="159" t="s">
        <v>1788</v>
      </c>
      <c r="J1311" s="42" t="s">
        <v>8338</v>
      </c>
      <c r="K1311" s="42" t="s">
        <v>8339</v>
      </c>
      <c r="L1311" s="159" t="s">
        <v>2198</v>
      </c>
      <c r="M1311" s="159" t="s">
        <v>8340</v>
      </c>
      <c r="N1311" s="161"/>
      <c r="O1311" s="161"/>
      <c r="P1311" s="161"/>
    </row>
    <row r="1312" customFormat="false" ht="27" hidden="false" customHeight="true" outlineLevel="0" collapsed="false">
      <c r="A1312" s="159" t="s">
        <v>8341</v>
      </c>
      <c r="B1312" s="160" t="s">
        <v>8342</v>
      </c>
      <c r="C1312" s="42" t="s">
        <v>1738</v>
      </c>
      <c r="D1312" s="159" t="s">
        <v>2895</v>
      </c>
      <c r="E1312" s="159" t="s">
        <v>2767</v>
      </c>
      <c r="F1312" s="42" t="s">
        <v>2896</v>
      </c>
      <c r="G1312" s="159" t="s">
        <v>1796</v>
      </c>
      <c r="H1312" s="159" t="s">
        <v>1654</v>
      </c>
      <c r="I1312" s="159" t="s">
        <v>1808</v>
      </c>
      <c r="J1312" s="42" t="s">
        <v>8343</v>
      </c>
      <c r="K1312" s="42" t="s">
        <v>8344</v>
      </c>
      <c r="L1312" s="159" t="s">
        <v>2129</v>
      </c>
      <c r="M1312" s="159" t="s">
        <v>8345</v>
      </c>
      <c r="N1312" s="161"/>
      <c r="O1312" s="161"/>
      <c r="P1312" s="161"/>
    </row>
    <row r="1313" customFormat="false" ht="27" hidden="false" customHeight="true" outlineLevel="0" collapsed="false">
      <c r="A1313" s="159" t="s">
        <v>8346</v>
      </c>
      <c r="B1313" s="160" t="s">
        <v>8347</v>
      </c>
      <c r="C1313" s="42" t="s">
        <v>1738</v>
      </c>
      <c r="D1313" s="159" t="s">
        <v>2895</v>
      </c>
      <c r="E1313" s="159" t="s">
        <v>2126</v>
      </c>
      <c r="F1313" s="42" t="s">
        <v>2896</v>
      </c>
      <c r="G1313" s="159" t="s">
        <v>1842</v>
      </c>
      <c r="H1313" s="159" t="s">
        <v>1654</v>
      </c>
      <c r="I1313" s="159" t="s">
        <v>1808</v>
      </c>
      <c r="J1313" s="42" t="s">
        <v>8348</v>
      </c>
      <c r="K1313" s="42" t="s">
        <v>8349</v>
      </c>
      <c r="L1313" s="159" t="s">
        <v>2129</v>
      </c>
      <c r="M1313" s="159" t="s">
        <v>8350</v>
      </c>
      <c r="N1313" s="161"/>
      <c r="O1313" s="161"/>
      <c r="P1313" s="161"/>
    </row>
    <row r="1314" customFormat="false" ht="27" hidden="false" customHeight="true" outlineLevel="0" collapsed="false">
      <c r="A1314" s="159" t="s">
        <v>8351</v>
      </c>
      <c r="B1314" s="160" t="s">
        <v>8352</v>
      </c>
      <c r="C1314" s="42" t="s">
        <v>1738</v>
      </c>
      <c r="D1314" s="159" t="s">
        <v>2895</v>
      </c>
      <c r="E1314" s="159" t="s">
        <v>2905</v>
      </c>
      <c r="F1314" s="42" t="s">
        <v>2896</v>
      </c>
      <c r="G1314" s="159" t="s">
        <v>1842</v>
      </c>
      <c r="H1314" s="159" t="s">
        <v>2171</v>
      </c>
      <c r="I1314" s="159" t="s">
        <v>1788</v>
      </c>
      <c r="J1314" s="42" t="s">
        <v>8353</v>
      </c>
      <c r="K1314" s="42" t="s">
        <v>8354</v>
      </c>
      <c r="L1314" s="159" t="s">
        <v>2907</v>
      </c>
      <c r="M1314" s="159" t="s">
        <v>8355</v>
      </c>
      <c r="N1314" s="161"/>
      <c r="O1314" s="161"/>
      <c r="P1314" s="161"/>
    </row>
    <row r="1315" customFormat="false" ht="27" hidden="false" customHeight="true" outlineLevel="0" collapsed="false">
      <c r="A1315" s="159" t="s">
        <v>8356</v>
      </c>
      <c r="B1315" s="160" t="s">
        <v>8357</v>
      </c>
      <c r="C1315" s="42" t="s">
        <v>1738</v>
      </c>
      <c r="D1315" s="159" t="s">
        <v>2895</v>
      </c>
      <c r="E1315" s="159" t="s">
        <v>2195</v>
      </c>
      <c r="F1315" s="42" t="s">
        <v>2896</v>
      </c>
      <c r="G1315" s="159" t="s">
        <v>1796</v>
      </c>
      <c r="H1315" s="159" t="s">
        <v>2171</v>
      </c>
      <c r="I1315" s="159" t="s">
        <v>1788</v>
      </c>
      <c r="J1315" s="42" t="s">
        <v>8358</v>
      </c>
      <c r="K1315" s="42" t="s">
        <v>8359</v>
      </c>
      <c r="L1315" s="159" t="s">
        <v>2198</v>
      </c>
      <c r="M1315" s="159" t="s">
        <v>8360</v>
      </c>
      <c r="N1315" s="161"/>
      <c r="O1315" s="161"/>
      <c r="P1315" s="161"/>
    </row>
    <row r="1316" customFormat="false" ht="27" hidden="false" customHeight="true" outlineLevel="0" collapsed="false">
      <c r="A1316" s="159" t="s">
        <v>8361</v>
      </c>
      <c r="B1316" s="160" t="s">
        <v>8362</v>
      </c>
      <c r="C1316" s="42" t="s">
        <v>1738</v>
      </c>
      <c r="D1316" s="159" t="s">
        <v>2895</v>
      </c>
      <c r="E1316" s="159" t="s">
        <v>2767</v>
      </c>
      <c r="F1316" s="42" t="s">
        <v>2896</v>
      </c>
      <c r="G1316" s="159" t="s">
        <v>1796</v>
      </c>
      <c r="H1316" s="159" t="s">
        <v>1654</v>
      </c>
      <c r="I1316" s="159" t="s">
        <v>1808</v>
      </c>
      <c r="J1316" s="42" t="s">
        <v>8363</v>
      </c>
      <c r="K1316" s="42" t="s">
        <v>8364</v>
      </c>
      <c r="L1316" s="159" t="s">
        <v>2129</v>
      </c>
      <c r="M1316" s="159" t="s">
        <v>8365</v>
      </c>
      <c r="N1316" s="161"/>
      <c r="O1316" s="161"/>
      <c r="P1316" s="161"/>
    </row>
    <row r="1317" customFormat="false" ht="27" hidden="false" customHeight="true" outlineLevel="0" collapsed="false">
      <c r="A1317" s="159" t="s">
        <v>8366</v>
      </c>
      <c r="B1317" s="160" t="s">
        <v>8367</v>
      </c>
      <c r="C1317" s="42" t="s">
        <v>1738</v>
      </c>
      <c r="D1317" s="159" t="s">
        <v>2895</v>
      </c>
      <c r="E1317" s="159" t="s">
        <v>2126</v>
      </c>
      <c r="F1317" s="42" t="s">
        <v>2896</v>
      </c>
      <c r="G1317" s="159" t="s">
        <v>1842</v>
      </c>
      <c r="H1317" s="159" t="s">
        <v>1654</v>
      </c>
      <c r="I1317" s="159" t="s">
        <v>1808</v>
      </c>
      <c r="J1317" s="42" t="s">
        <v>8368</v>
      </c>
      <c r="K1317" s="42" t="s">
        <v>8369</v>
      </c>
      <c r="L1317" s="159" t="s">
        <v>2129</v>
      </c>
      <c r="M1317" s="159" t="s">
        <v>8370</v>
      </c>
      <c r="N1317" s="161"/>
      <c r="O1317" s="161"/>
      <c r="P1317" s="161"/>
    </row>
    <row r="1318" customFormat="false" ht="51" hidden="false" customHeight="true" outlineLevel="0" collapsed="false">
      <c r="A1318" s="159" t="s">
        <v>8371</v>
      </c>
      <c r="B1318" s="160" t="s">
        <v>8372</v>
      </c>
      <c r="C1318" s="42" t="s">
        <v>1738</v>
      </c>
      <c r="D1318" s="159" t="s">
        <v>2895</v>
      </c>
      <c r="E1318" s="159" t="s">
        <v>2905</v>
      </c>
      <c r="F1318" s="42" t="s">
        <v>2896</v>
      </c>
      <c r="G1318" s="159" t="s">
        <v>1842</v>
      </c>
      <c r="H1318" s="159" t="s">
        <v>2171</v>
      </c>
      <c r="I1318" s="159" t="s">
        <v>1788</v>
      </c>
      <c r="J1318" s="42" t="s">
        <v>8373</v>
      </c>
      <c r="K1318" s="42" t="s">
        <v>8374</v>
      </c>
      <c r="L1318" s="159" t="s">
        <v>2907</v>
      </c>
      <c r="M1318" s="159" t="s">
        <v>8375</v>
      </c>
      <c r="N1318" s="161"/>
      <c r="O1318" s="161"/>
      <c r="P1318" s="161"/>
    </row>
    <row r="1319" customFormat="false" ht="51" hidden="false" customHeight="true" outlineLevel="0" collapsed="false">
      <c r="A1319" s="159" t="s">
        <v>8376</v>
      </c>
      <c r="B1319" s="160" t="s">
        <v>8377</v>
      </c>
      <c r="C1319" s="42" t="s">
        <v>1738</v>
      </c>
      <c r="D1319" s="159" t="s">
        <v>2895</v>
      </c>
      <c r="E1319" s="159" t="s">
        <v>2767</v>
      </c>
      <c r="F1319" s="42" t="s">
        <v>2896</v>
      </c>
      <c r="G1319" s="159" t="s">
        <v>1796</v>
      </c>
      <c r="H1319" s="159" t="s">
        <v>1654</v>
      </c>
      <c r="I1319" s="159" t="s">
        <v>1788</v>
      </c>
      <c r="J1319" s="42" t="s">
        <v>8378</v>
      </c>
      <c r="K1319" s="42" t="s">
        <v>8379</v>
      </c>
      <c r="L1319" s="159" t="s">
        <v>2129</v>
      </c>
      <c r="M1319" s="159" t="s">
        <v>8380</v>
      </c>
      <c r="N1319" s="161"/>
      <c r="O1319" s="161"/>
      <c r="P1319" s="161"/>
    </row>
    <row r="1320" customFormat="false" ht="39" hidden="false" customHeight="true" outlineLevel="0" collapsed="false">
      <c r="A1320" s="159" t="s">
        <v>8381</v>
      </c>
      <c r="B1320" s="160" t="s">
        <v>8382</v>
      </c>
      <c r="C1320" s="42" t="s">
        <v>1738</v>
      </c>
      <c r="D1320" s="159" t="s">
        <v>2895</v>
      </c>
      <c r="E1320" s="159" t="s">
        <v>2195</v>
      </c>
      <c r="F1320" s="42" t="s">
        <v>2896</v>
      </c>
      <c r="G1320" s="159" t="s">
        <v>1796</v>
      </c>
      <c r="H1320" s="159" t="s">
        <v>2171</v>
      </c>
      <c r="I1320" s="159" t="s">
        <v>1808</v>
      </c>
      <c r="J1320" s="42" t="s">
        <v>8383</v>
      </c>
      <c r="K1320" s="42" t="s">
        <v>8384</v>
      </c>
      <c r="L1320" s="159" t="s">
        <v>2198</v>
      </c>
      <c r="M1320" s="159" t="s">
        <v>8385</v>
      </c>
      <c r="N1320" s="161"/>
      <c r="O1320" s="161"/>
      <c r="P1320" s="161"/>
    </row>
    <row r="1321" customFormat="false" ht="39" hidden="false" customHeight="true" outlineLevel="0" collapsed="false">
      <c r="A1321" s="159" t="s">
        <v>8386</v>
      </c>
      <c r="B1321" s="160" t="s">
        <v>8387</v>
      </c>
      <c r="C1321" s="42" t="s">
        <v>1738</v>
      </c>
      <c r="D1321" s="159" t="s">
        <v>2895</v>
      </c>
      <c r="E1321" s="159" t="s">
        <v>2126</v>
      </c>
      <c r="F1321" s="42" t="s">
        <v>2896</v>
      </c>
      <c r="G1321" s="159" t="s">
        <v>1842</v>
      </c>
      <c r="H1321" s="159" t="s">
        <v>1654</v>
      </c>
      <c r="I1321" s="159" t="s">
        <v>1808</v>
      </c>
      <c r="J1321" s="42" t="s">
        <v>8388</v>
      </c>
      <c r="K1321" s="42" t="s">
        <v>8389</v>
      </c>
      <c r="L1321" s="159" t="s">
        <v>2129</v>
      </c>
      <c r="M1321" s="159" t="s">
        <v>8390</v>
      </c>
      <c r="N1321" s="161"/>
      <c r="O1321" s="161"/>
      <c r="P1321" s="161"/>
    </row>
    <row r="1322" customFormat="false" ht="51" hidden="false" customHeight="true" outlineLevel="0" collapsed="false">
      <c r="A1322" s="159" t="s">
        <v>8391</v>
      </c>
      <c r="B1322" s="160" t="s">
        <v>8392</v>
      </c>
      <c r="C1322" s="42" t="s">
        <v>1738</v>
      </c>
      <c r="D1322" s="159" t="s">
        <v>2895</v>
      </c>
      <c r="E1322" s="159" t="s">
        <v>2905</v>
      </c>
      <c r="F1322" s="42" t="s">
        <v>2896</v>
      </c>
      <c r="G1322" s="159" t="s">
        <v>1842</v>
      </c>
      <c r="H1322" s="159" t="s">
        <v>2171</v>
      </c>
      <c r="I1322" s="159" t="s">
        <v>1788</v>
      </c>
      <c r="J1322" s="42" t="s">
        <v>8393</v>
      </c>
      <c r="K1322" s="42" t="s">
        <v>8394</v>
      </c>
      <c r="L1322" s="159" t="s">
        <v>2907</v>
      </c>
      <c r="M1322" s="159" t="s">
        <v>8395</v>
      </c>
      <c r="N1322" s="161"/>
      <c r="O1322" s="161"/>
      <c r="P1322" s="161"/>
    </row>
    <row r="1323" customFormat="false" ht="39" hidden="false" customHeight="true" outlineLevel="0" collapsed="false">
      <c r="A1323" s="159" t="s">
        <v>8396</v>
      </c>
      <c r="B1323" s="160" t="s">
        <v>8397</v>
      </c>
      <c r="C1323" s="42" t="s">
        <v>1738</v>
      </c>
      <c r="D1323" s="159" t="s">
        <v>2895</v>
      </c>
      <c r="E1323" s="159" t="s">
        <v>2126</v>
      </c>
      <c r="F1323" s="42" t="s">
        <v>2896</v>
      </c>
      <c r="G1323" s="159" t="s">
        <v>1842</v>
      </c>
      <c r="H1323" s="159" t="s">
        <v>1654</v>
      </c>
      <c r="I1323" s="159" t="s">
        <v>1808</v>
      </c>
      <c r="J1323" s="42" t="s">
        <v>8398</v>
      </c>
      <c r="K1323" s="42" t="s">
        <v>8399</v>
      </c>
      <c r="L1323" s="159" t="s">
        <v>2129</v>
      </c>
      <c r="M1323" s="159" t="s">
        <v>8400</v>
      </c>
      <c r="N1323" s="161"/>
      <c r="O1323" s="161"/>
      <c r="P1323" s="161"/>
    </row>
    <row r="1324" customFormat="false" ht="51" hidden="false" customHeight="true" outlineLevel="0" collapsed="false">
      <c r="A1324" s="159" t="s">
        <v>8401</v>
      </c>
      <c r="B1324" s="160" t="s">
        <v>8402</v>
      </c>
      <c r="C1324" s="42" t="s">
        <v>1738</v>
      </c>
      <c r="D1324" s="159" t="s">
        <v>2895</v>
      </c>
      <c r="E1324" s="159" t="s">
        <v>2126</v>
      </c>
      <c r="F1324" s="42" t="s">
        <v>2896</v>
      </c>
      <c r="G1324" s="159" t="s">
        <v>1842</v>
      </c>
      <c r="H1324" s="159" t="s">
        <v>1654</v>
      </c>
      <c r="I1324" s="159" t="s">
        <v>1808</v>
      </c>
      <c r="J1324" s="42" t="s">
        <v>8403</v>
      </c>
      <c r="K1324" s="42" t="s">
        <v>8404</v>
      </c>
      <c r="L1324" s="159" t="s">
        <v>2129</v>
      </c>
      <c r="M1324" s="159" t="s">
        <v>8405</v>
      </c>
      <c r="N1324" s="161"/>
      <c r="O1324" s="161"/>
      <c r="P1324" s="161"/>
    </row>
    <row r="1325" customFormat="false" ht="39" hidden="false" customHeight="true" outlineLevel="0" collapsed="false">
      <c r="A1325" s="159" t="s">
        <v>8406</v>
      </c>
      <c r="B1325" s="160" t="s">
        <v>8407</v>
      </c>
      <c r="C1325" s="42" t="s">
        <v>1742</v>
      </c>
      <c r="D1325" s="159" t="s">
        <v>2991</v>
      </c>
      <c r="E1325" s="159" t="s">
        <v>2905</v>
      </c>
      <c r="F1325" s="42" t="s">
        <v>2992</v>
      </c>
      <c r="G1325" s="159" t="s">
        <v>1842</v>
      </c>
      <c r="H1325" s="159" t="s">
        <v>2171</v>
      </c>
      <c r="I1325" s="159" t="s">
        <v>1788</v>
      </c>
      <c r="J1325" s="42" t="s">
        <v>8408</v>
      </c>
      <c r="K1325" s="42" t="s">
        <v>8409</v>
      </c>
      <c r="L1325" s="159" t="s">
        <v>2907</v>
      </c>
      <c r="M1325" s="159" t="s">
        <v>8410</v>
      </c>
      <c r="N1325" s="161"/>
      <c r="O1325" s="161"/>
      <c r="P1325" s="161"/>
    </row>
    <row r="1326" customFormat="false" ht="27" hidden="false" customHeight="true" outlineLevel="0" collapsed="false">
      <c r="A1326" s="159" t="s">
        <v>8411</v>
      </c>
      <c r="B1326" s="160" t="s">
        <v>8412</v>
      </c>
      <c r="C1326" s="42" t="s">
        <v>1742</v>
      </c>
      <c r="D1326" s="159" t="s">
        <v>2991</v>
      </c>
      <c r="E1326" s="159" t="s">
        <v>2126</v>
      </c>
      <c r="F1326" s="42" t="s">
        <v>2992</v>
      </c>
      <c r="G1326" s="159" t="s">
        <v>1842</v>
      </c>
      <c r="H1326" s="159" t="s">
        <v>1654</v>
      </c>
      <c r="I1326" s="159" t="s">
        <v>1808</v>
      </c>
      <c r="J1326" s="42" t="s">
        <v>8413</v>
      </c>
      <c r="K1326" s="42" t="s">
        <v>8414</v>
      </c>
      <c r="L1326" s="159" t="s">
        <v>2129</v>
      </c>
      <c r="M1326" s="159" t="s">
        <v>8415</v>
      </c>
      <c r="N1326" s="161"/>
      <c r="O1326" s="161"/>
      <c r="P1326" s="161"/>
    </row>
    <row r="1327" customFormat="false" ht="39" hidden="false" customHeight="true" outlineLevel="0" collapsed="false">
      <c r="A1327" s="159" t="s">
        <v>8416</v>
      </c>
      <c r="B1327" s="160" t="s">
        <v>8417</v>
      </c>
      <c r="C1327" s="42" t="s">
        <v>1742</v>
      </c>
      <c r="D1327" s="159" t="s">
        <v>2991</v>
      </c>
      <c r="E1327" s="159" t="s">
        <v>2126</v>
      </c>
      <c r="F1327" s="42" t="s">
        <v>2992</v>
      </c>
      <c r="G1327" s="159" t="s">
        <v>1842</v>
      </c>
      <c r="H1327" s="159" t="s">
        <v>1654</v>
      </c>
      <c r="I1327" s="159" t="s">
        <v>1808</v>
      </c>
      <c r="J1327" s="42" t="s">
        <v>8418</v>
      </c>
      <c r="K1327" s="42" t="s">
        <v>8419</v>
      </c>
      <c r="L1327" s="159" t="s">
        <v>2129</v>
      </c>
      <c r="M1327" s="159" t="s">
        <v>8420</v>
      </c>
      <c r="N1327" s="161"/>
      <c r="O1327" s="161"/>
      <c r="P1327" s="161"/>
    </row>
    <row r="1328" customFormat="false" ht="51" hidden="false" customHeight="true" outlineLevel="0" collapsed="false">
      <c r="A1328" s="159" t="s">
        <v>8421</v>
      </c>
      <c r="B1328" s="160" t="s">
        <v>8422</v>
      </c>
      <c r="C1328" s="42" t="s">
        <v>1742</v>
      </c>
      <c r="D1328" s="159" t="s">
        <v>2991</v>
      </c>
      <c r="E1328" s="159" t="s">
        <v>2905</v>
      </c>
      <c r="F1328" s="42" t="s">
        <v>2992</v>
      </c>
      <c r="G1328" s="159" t="s">
        <v>1842</v>
      </c>
      <c r="H1328" s="159" t="s">
        <v>2171</v>
      </c>
      <c r="I1328" s="159" t="s">
        <v>1788</v>
      </c>
      <c r="J1328" s="42" t="s">
        <v>8423</v>
      </c>
      <c r="K1328" s="42" t="s">
        <v>8424</v>
      </c>
      <c r="L1328" s="159" t="s">
        <v>2907</v>
      </c>
      <c r="M1328" s="159" t="s">
        <v>8425</v>
      </c>
      <c r="N1328" s="161"/>
      <c r="O1328" s="161"/>
      <c r="P1328" s="161"/>
    </row>
    <row r="1329" customFormat="false" ht="39" hidden="false" customHeight="true" outlineLevel="0" collapsed="false">
      <c r="A1329" s="159" t="s">
        <v>8426</v>
      </c>
      <c r="B1329" s="160" t="s">
        <v>8427</v>
      </c>
      <c r="C1329" s="42" t="s">
        <v>1742</v>
      </c>
      <c r="D1329" s="159" t="s">
        <v>2991</v>
      </c>
      <c r="E1329" s="159" t="s">
        <v>2126</v>
      </c>
      <c r="F1329" s="42" t="s">
        <v>2992</v>
      </c>
      <c r="G1329" s="159" t="s">
        <v>1842</v>
      </c>
      <c r="H1329" s="159" t="s">
        <v>1654</v>
      </c>
      <c r="I1329" s="159" t="s">
        <v>1808</v>
      </c>
      <c r="J1329" s="42" t="s">
        <v>8428</v>
      </c>
      <c r="K1329" s="42" t="s">
        <v>8429</v>
      </c>
      <c r="L1329" s="159" t="s">
        <v>2129</v>
      </c>
      <c r="M1329" s="159" t="s">
        <v>8430</v>
      </c>
      <c r="N1329" s="161"/>
      <c r="O1329" s="161"/>
      <c r="P1329" s="161"/>
    </row>
    <row r="1330" customFormat="false" ht="51" hidden="false" customHeight="true" outlineLevel="0" collapsed="false">
      <c r="A1330" s="159" t="s">
        <v>8431</v>
      </c>
      <c r="B1330" s="160" t="s">
        <v>8432</v>
      </c>
      <c r="C1330" s="42" t="s">
        <v>1742</v>
      </c>
      <c r="D1330" s="159" t="s">
        <v>2991</v>
      </c>
      <c r="E1330" s="159" t="s">
        <v>2126</v>
      </c>
      <c r="F1330" s="42" t="s">
        <v>2992</v>
      </c>
      <c r="G1330" s="159" t="s">
        <v>1842</v>
      </c>
      <c r="H1330" s="159" t="s">
        <v>1654</v>
      </c>
      <c r="I1330" s="159" t="s">
        <v>1808</v>
      </c>
      <c r="J1330" s="42" t="s">
        <v>8433</v>
      </c>
      <c r="K1330" s="42" t="s">
        <v>8434</v>
      </c>
      <c r="L1330" s="159" t="s">
        <v>2129</v>
      </c>
      <c r="M1330" s="159" t="s">
        <v>8435</v>
      </c>
      <c r="N1330" s="161"/>
      <c r="O1330" s="161"/>
      <c r="P1330" s="161"/>
    </row>
    <row r="1331" customFormat="false" ht="39" hidden="false" customHeight="true" outlineLevel="0" collapsed="false">
      <c r="A1331" s="159" t="s">
        <v>8436</v>
      </c>
      <c r="B1331" s="160" t="s">
        <v>8437</v>
      </c>
      <c r="C1331" s="42" t="s">
        <v>1742</v>
      </c>
      <c r="D1331" s="159" t="s">
        <v>2991</v>
      </c>
      <c r="E1331" s="159" t="s">
        <v>2905</v>
      </c>
      <c r="F1331" s="42" t="s">
        <v>2992</v>
      </c>
      <c r="G1331" s="159" t="s">
        <v>1842</v>
      </c>
      <c r="H1331" s="159" t="s">
        <v>2171</v>
      </c>
      <c r="I1331" s="159" t="s">
        <v>1788</v>
      </c>
      <c r="J1331" s="42" t="s">
        <v>8438</v>
      </c>
      <c r="K1331" s="42" t="s">
        <v>8439</v>
      </c>
      <c r="L1331" s="159" t="s">
        <v>2907</v>
      </c>
      <c r="M1331" s="159" t="s">
        <v>8440</v>
      </c>
      <c r="N1331" s="161"/>
      <c r="O1331" s="161"/>
      <c r="P1331" s="161"/>
    </row>
    <row r="1332" customFormat="false" ht="27" hidden="false" customHeight="true" outlineLevel="0" collapsed="false">
      <c r="A1332" s="159" t="s">
        <v>8441</v>
      </c>
      <c r="B1332" s="160" t="s">
        <v>8442</v>
      </c>
      <c r="C1332" s="42" t="s">
        <v>1742</v>
      </c>
      <c r="D1332" s="159" t="s">
        <v>2991</v>
      </c>
      <c r="E1332" s="159" t="s">
        <v>2767</v>
      </c>
      <c r="F1332" s="42" t="s">
        <v>2992</v>
      </c>
      <c r="G1332" s="159" t="s">
        <v>1796</v>
      </c>
      <c r="H1332" s="159" t="s">
        <v>1654</v>
      </c>
      <c r="I1332" s="159" t="s">
        <v>1788</v>
      </c>
      <c r="J1332" s="42" t="s">
        <v>8443</v>
      </c>
      <c r="K1332" s="42" t="s">
        <v>8444</v>
      </c>
      <c r="L1332" s="159" t="s">
        <v>2129</v>
      </c>
      <c r="M1332" s="159" t="s">
        <v>8445</v>
      </c>
      <c r="N1332" s="161"/>
      <c r="O1332" s="161"/>
      <c r="P1332" s="161"/>
    </row>
    <row r="1333" customFormat="false" ht="27" hidden="false" customHeight="true" outlineLevel="0" collapsed="false">
      <c r="A1333" s="159" t="s">
        <v>8446</v>
      </c>
      <c r="B1333" s="160" t="s">
        <v>8447</v>
      </c>
      <c r="C1333" s="42" t="s">
        <v>1742</v>
      </c>
      <c r="D1333" s="159" t="s">
        <v>2991</v>
      </c>
      <c r="E1333" s="159" t="s">
        <v>2195</v>
      </c>
      <c r="F1333" s="42" t="s">
        <v>2992</v>
      </c>
      <c r="G1333" s="159" t="s">
        <v>1796</v>
      </c>
      <c r="H1333" s="159" t="s">
        <v>2171</v>
      </c>
      <c r="I1333" s="159" t="s">
        <v>1808</v>
      </c>
      <c r="J1333" s="42" t="s">
        <v>8448</v>
      </c>
      <c r="K1333" s="42" t="s">
        <v>8449</v>
      </c>
      <c r="L1333" s="159" t="s">
        <v>2198</v>
      </c>
      <c r="M1333" s="159" t="s">
        <v>8450</v>
      </c>
      <c r="N1333" s="161"/>
      <c r="O1333" s="161"/>
      <c r="P1333" s="161"/>
    </row>
    <row r="1334" customFormat="false" ht="27" hidden="false" customHeight="true" outlineLevel="0" collapsed="false">
      <c r="A1334" s="159" t="s">
        <v>8451</v>
      </c>
      <c r="B1334" s="160" t="s">
        <v>8452</v>
      </c>
      <c r="C1334" s="42" t="s">
        <v>1742</v>
      </c>
      <c r="D1334" s="159" t="s">
        <v>2991</v>
      </c>
      <c r="E1334" s="159" t="s">
        <v>2126</v>
      </c>
      <c r="F1334" s="42" t="s">
        <v>2992</v>
      </c>
      <c r="G1334" s="159" t="s">
        <v>1842</v>
      </c>
      <c r="H1334" s="159" t="s">
        <v>1654</v>
      </c>
      <c r="I1334" s="159" t="s">
        <v>1808</v>
      </c>
      <c r="J1334" s="42" t="s">
        <v>8453</v>
      </c>
      <c r="K1334" s="42" t="s">
        <v>8454</v>
      </c>
      <c r="L1334" s="159" t="s">
        <v>2129</v>
      </c>
      <c r="M1334" s="159" t="s">
        <v>8455</v>
      </c>
      <c r="N1334" s="161"/>
      <c r="O1334" s="161"/>
      <c r="P1334" s="161"/>
    </row>
    <row r="1335" customFormat="false" ht="51" hidden="false" customHeight="true" outlineLevel="0" collapsed="false">
      <c r="A1335" s="159" t="s">
        <v>8456</v>
      </c>
      <c r="B1335" s="160" t="s">
        <v>8457</v>
      </c>
      <c r="C1335" s="42" t="s">
        <v>1742</v>
      </c>
      <c r="D1335" s="159" t="s">
        <v>2991</v>
      </c>
      <c r="E1335" s="159" t="s">
        <v>2905</v>
      </c>
      <c r="F1335" s="42" t="s">
        <v>2992</v>
      </c>
      <c r="G1335" s="159" t="s">
        <v>1842</v>
      </c>
      <c r="H1335" s="159" t="s">
        <v>2171</v>
      </c>
      <c r="I1335" s="159" t="s">
        <v>1788</v>
      </c>
      <c r="J1335" s="42" t="s">
        <v>8458</v>
      </c>
      <c r="K1335" s="42" t="s">
        <v>8459</v>
      </c>
      <c r="L1335" s="159" t="s">
        <v>2907</v>
      </c>
      <c r="M1335" s="159" t="s">
        <v>8460</v>
      </c>
      <c r="N1335" s="161"/>
      <c r="O1335" s="161"/>
      <c r="P1335" s="161"/>
    </row>
    <row r="1336" customFormat="false" ht="27" hidden="false" customHeight="true" outlineLevel="0" collapsed="false">
      <c r="A1336" s="159" t="s">
        <v>8461</v>
      </c>
      <c r="B1336" s="160" t="s">
        <v>8462</v>
      </c>
      <c r="C1336" s="42" t="s">
        <v>1742</v>
      </c>
      <c r="D1336" s="159" t="s">
        <v>2991</v>
      </c>
      <c r="E1336" s="159" t="s">
        <v>2126</v>
      </c>
      <c r="F1336" s="42" t="s">
        <v>2992</v>
      </c>
      <c r="G1336" s="159" t="s">
        <v>1842</v>
      </c>
      <c r="H1336" s="159" t="s">
        <v>1654</v>
      </c>
      <c r="I1336" s="159" t="s">
        <v>1808</v>
      </c>
      <c r="J1336" s="42" t="s">
        <v>8463</v>
      </c>
      <c r="K1336" s="42" t="s">
        <v>8464</v>
      </c>
      <c r="L1336" s="159" t="s">
        <v>2129</v>
      </c>
      <c r="M1336" s="159" t="s">
        <v>8465</v>
      </c>
      <c r="N1336" s="161"/>
      <c r="O1336" s="161"/>
      <c r="P1336" s="161"/>
    </row>
    <row r="1337" customFormat="false" ht="39" hidden="false" customHeight="true" outlineLevel="0" collapsed="false">
      <c r="A1337" s="159" t="s">
        <v>8466</v>
      </c>
      <c r="B1337" s="160" t="s">
        <v>8467</v>
      </c>
      <c r="C1337" s="42" t="s">
        <v>1742</v>
      </c>
      <c r="D1337" s="159" t="s">
        <v>2991</v>
      </c>
      <c r="E1337" s="159" t="s">
        <v>2126</v>
      </c>
      <c r="F1337" s="42" t="s">
        <v>2992</v>
      </c>
      <c r="G1337" s="159" t="s">
        <v>1842</v>
      </c>
      <c r="H1337" s="159" t="s">
        <v>1654</v>
      </c>
      <c r="I1337" s="159" t="s">
        <v>1808</v>
      </c>
      <c r="J1337" s="42" t="s">
        <v>8468</v>
      </c>
      <c r="K1337" s="42" t="s">
        <v>8469</v>
      </c>
      <c r="L1337" s="159" t="s">
        <v>2129</v>
      </c>
      <c r="M1337" s="159" t="s">
        <v>8470</v>
      </c>
      <c r="N1337" s="161"/>
      <c r="O1337" s="161"/>
      <c r="P1337" s="161"/>
    </row>
    <row r="1338" customFormat="false" ht="27" hidden="false" customHeight="true" outlineLevel="0" collapsed="false">
      <c r="A1338" s="159" t="s">
        <v>8471</v>
      </c>
      <c r="B1338" s="160" t="s">
        <v>8472</v>
      </c>
      <c r="C1338" s="42" t="s">
        <v>1742</v>
      </c>
      <c r="D1338" s="159" t="s">
        <v>2991</v>
      </c>
      <c r="E1338" s="159" t="s">
        <v>2905</v>
      </c>
      <c r="F1338" s="42" t="s">
        <v>2992</v>
      </c>
      <c r="G1338" s="159" t="s">
        <v>1842</v>
      </c>
      <c r="H1338" s="159" t="s">
        <v>2171</v>
      </c>
      <c r="I1338" s="159" t="s">
        <v>1788</v>
      </c>
      <c r="J1338" s="42" t="s">
        <v>8473</v>
      </c>
      <c r="K1338" s="42" t="s">
        <v>8474</v>
      </c>
      <c r="L1338" s="159" t="s">
        <v>2907</v>
      </c>
      <c r="M1338" s="159" t="s">
        <v>8475</v>
      </c>
      <c r="N1338" s="161"/>
      <c r="O1338" s="161"/>
      <c r="P1338" s="161"/>
    </row>
    <row r="1339" customFormat="false" ht="27" hidden="false" customHeight="true" outlineLevel="0" collapsed="false">
      <c r="A1339" s="159" t="s">
        <v>8476</v>
      </c>
      <c r="B1339" s="160" t="s">
        <v>8477</v>
      </c>
      <c r="C1339" s="42" t="s">
        <v>1742</v>
      </c>
      <c r="D1339" s="159" t="s">
        <v>2991</v>
      </c>
      <c r="E1339" s="159" t="s">
        <v>2767</v>
      </c>
      <c r="F1339" s="42" t="s">
        <v>2992</v>
      </c>
      <c r="G1339" s="159" t="s">
        <v>1796</v>
      </c>
      <c r="H1339" s="159" t="s">
        <v>1654</v>
      </c>
      <c r="I1339" s="159" t="s">
        <v>1788</v>
      </c>
      <c r="J1339" s="42" t="s">
        <v>8478</v>
      </c>
      <c r="K1339" s="42" t="s">
        <v>8479</v>
      </c>
      <c r="L1339" s="159" t="s">
        <v>2129</v>
      </c>
      <c r="M1339" s="159" t="s">
        <v>8480</v>
      </c>
      <c r="N1339" s="161"/>
      <c r="O1339" s="161"/>
      <c r="P1339" s="161"/>
    </row>
    <row r="1340" customFormat="false" ht="27" hidden="false" customHeight="true" outlineLevel="0" collapsed="false">
      <c r="A1340" s="159" t="s">
        <v>8481</v>
      </c>
      <c r="B1340" s="160" t="s">
        <v>8482</v>
      </c>
      <c r="C1340" s="42" t="s">
        <v>1742</v>
      </c>
      <c r="D1340" s="159" t="s">
        <v>2991</v>
      </c>
      <c r="E1340" s="159" t="s">
        <v>2126</v>
      </c>
      <c r="F1340" s="42" t="s">
        <v>2992</v>
      </c>
      <c r="G1340" s="159" t="s">
        <v>1842</v>
      </c>
      <c r="H1340" s="159" t="s">
        <v>1654</v>
      </c>
      <c r="I1340" s="159" t="s">
        <v>1808</v>
      </c>
      <c r="J1340" s="42" t="s">
        <v>8483</v>
      </c>
      <c r="K1340" s="42" t="s">
        <v>8484</v>
      </c>
      <c r="L1340" s="159" t="s">
        <v>2129</v>
      </c>
      <c r="M1340" s="159" t="s">
        <v>8485</v>
      </c>
      <c r="N1340" s="161"/>
      <c r="O1340" s="161"/>
      <c r="P1340" s="161"/>
    </row>
    <row r="1341" customFormat="false" ht="15" hidden="false" customHeight="true" outlineLevel="0" collapsed="false">
      <c r="A1341" s="159" t="s">
        <v>8486</v>
      </c>
      <c r="B1341" s="160" t="s">
        <v>8487</v>
      </c>
      <c r="C1341" s="42" t="s">
        <v>1742</v>
      </c>
      <c r="D1341" s="159" t="s">
        <v>2991</v>
      </c>
      <c r="E1341" s="159" t="s">
        <v>2126</v>
      </c>
      <c r="F1341" s="42" t="s">
        <v>2992</v>
      </c>
      <c r="G1341" s="159" t="s">
        <v>1842</v>
      </c>
      <c r="H1341" s="159" t="s">
        <v>1654</v>
      </c>
      <c r="I1341" s="159" t="s">
        <v>1808</v>
      </c>
      <c r="J1341" s="42" t="s">
        <v>8488</v>
      </c>
      <c r="K1341" s="42" t="s">
        <v>8489</v>
      </c>
      <c r="L1341" s="159" t="s">
        <v>2129</v>
      </c>
      <c r="M1341" s="159" t="s">
        <v>8490</v>
      </c>
      <c r="N1341" s="161"/>
      <c r="O1341" s="161"/>
      <c r="P1341" s="161"/>
    </row>
    <row r="1342" customFormat="false" ht="27" hidden="false" customHeight="true" outlineLevel="0" collapsed="false">
      <c r="A1342" s="159" t="s">
        <v>8491</v>
      </c>
      <c r="B1342" s="160" t="s">
        <v>8492</v>
      </c>
      <c r="C1342" s="42" t="s">
        <v>1742</v>
      </c>
      <c r="D1342" s="159" t="s">
        <v>2991</v>
      </c>
      <c r="E1342" s="159" t="s">
        <v>2126</v>
      </c>
      <c r="F1342" s="42" t="s">
        <v>2992</v>
      </c>
      <c r="G1342" s="159" t="s">
        <v>1842</v>
      </c>
      <c r="H1342" s="159" t="s">
        <v>1654</v>
      </c>
      <c r="I1342" s="159" t="s">
        <v>1808</v>
      </c>
      <c r="J1342" s="42" t="s">
        <v>8493</v>
      </c>
      <c r="K1342" s="42" t="s">
        <v>8494</v>
      </c>
      <c r="L1342" s="159" t="s">
        <v>2129</v>
      </c>
      <c r="M1342" s="159" t="s">
        <v>8495</v>
      </c>
      <c r="N1342" s="161"/>
      <c r="O1342" s="161"/>
      <c r="P1342" s="161"/>
    </row>
    <row r="1343" customFormat="false" ht="39" hidden="false" customHeight="true" outlineLevel="0" collapsed="false">
      <c r="A1343" s="159" t="s">
        <v>8496</v>
      </c>
      <c r="B1343" s="160" t="s">
        <v>8497</v>
      </c>
      <c r="C1343" s="42" t="s">
        <v>1742</v>
      </c>
      <c r="D1343" s="159" t="s">
        <v>2991</v>
      </c>
      <c r="E1343" s="159" t="s">
        <v>2905</v>
      </c>
      <c r="F1343" s="42" t="s">
        <v>2992</v>
      </c>
      <c r="G1343" s="159" t="s">
        <v>1842</v>
      </c>
      <c r="H1343" s="159" t="s">
        <v>2171</v>
      </c>
      <c r="I1343" s="159" t="s">
        <v>1788</v>
      </c>
      <c r="J1343" s="42" t="s">
        <v>8498</v>
      </c>
      <c r="K1343" s="42" t="s">
        <v>8499</v>
      </c>
      <c r="L1343" s="159" t="s">
        <v>2907</v>
      </c>
      <c r="M1343" s="159" t="s">
        <v>8500</v>
      </c>
      <c r="N1343" s="161"/>
      <c r="O1343" s="161"/>
      <c r="P1343" s="161"/>
    </row>
    <row r="1344" customFormat="false" ht="27" hidden="false" customHeight="true" outlineLevel="0" collapsed="false">
      <c r="A1344" s="159" t="s">
        <v>8501</v>
      </c>
      <c r="B1344" s="160" t="s">
        <v>8502</v>
      </c>
      <c r="C1344" s="42" t="s">
        <v>1742</v>
      </c>
      <c r="D1344" s="159" t="s">
        <v>2991</v>
      </c>
      <c r="E1344" s="159" t="s">
        <v>2126</v>
      </c>
      <c r="F1344" s="42" t="s">
        <v>2992</v>
      </c>
      <c r="G1344" s="159" t="s">
        <v>1842</v>
      </c>
      <c r="H1344" s="159" t="s">
        <v>1654</v>
      </c>
      <c r="I1344" s="159" t="s">
        <v>1808</v>
      </c>
      <c r="J1344" s="42" t="s">
        <v>8503</v>
      </c>
      <c r="K1344" s="42" t="s">
        <v>8504</v>
      </c>
      <c r="L1344" s="159" t="s">
        <v>2129</v>
      </c>
      <c r="M1344" s="159" t="s">
        <v>8505</v>
      </c>
      <c r="N1344" s="161"/>
      <c r="O1344" s="161"/>
      <c r="P1344" s="161"/>
    </row>
    <row r="1345" customFormat="false" ht="39" hidden="false" customHeight="true" outlineLevel="0" collapsed="false">
      <c r="A1345" s="159" t="s">
        <v>8506</v>
      </c>
      <c r="B1345" s="160" t="s">
        <v>8507</v>
      </c>
      <c r="C1345" s="42" t="s">
        <v>1742</v>
      </c>
      <c r="D1345" s="159" t="s">
        <v>2991</v>
      </c>
      <c r="E1345" s="159" t="s">
        <v>2126</v>
      </c>
      <c r="F1345" s="42" t="s">
        <v>2992</v>
      </c>
      <c r="G1345" s="159" t="s">
        <v>1842</v>
      </c>
      <c r="H1345" s="159" t="s">
        <v>1654</v>
      </c>
      <c r="I1345" s="159" t="s">
        <v>1808</v>
      </c>
      <c r="J1345" s="42" t="s">
        <v>8508</v>
      </c>
      <c r="K1345" s="42" t="s">
        <v>8509</v>
      </c>
      <c r="L1345" s="159" t="s">
        <v>2129</v>
      </c>
      <c r="M1345" s="159" t="s">
        <v>8510</v>
      </c>
      <c r="N1345" s="161"/>
      <c r="O1345" s="161"/>
      <c r="P1345" s="161"/>
    </row>
    <row r="1346" customFormat="false" ht="51" hidden="false" customHeight="true" outlineLevel="0" collapsed="false">
      <c r="A1346" s="159" t="s">
        <v>8511</v>
      </c>
      <c r="B1346" s="160" t="s">
        <v>8512</v>
      </c>
      <c r="C1346" s="42" t="s">
        <v>1742</v>
      </c>
      <c r="D1346" s="159" t="s">
        <v>2991</v>
      </c>
      <c r="E1346" s="159" t="s">
        <v>2905</v>
      </c>
      <c r="F1346" s="42" t="s">
        <v>2992</v>
      </c>
      <c r="G1346" s="159" t="s">
        <v>1842</v>
      </c>
      <c r="H1346" s="159" t="s">
        <v>2171</v>
      </c>
      <c r="I1346" s="159" t="s">
        <v>1788</v>
      </c>
      <c r="J1346" s="42" t="s">
        <v>8513</v>
      </c>
      <c r="K1346" s="42" t="s">
        <v>8514</v>
      </c>
      <c r="L1346" s="159" t="s">
        <v>2907</v>
      </c>
      <c r="M1346" s="159" t="s">
        <v>8515</v>
      </c>
      <c r="N1346" s="161"/>
      <c r="O1346" s="161"/>
      <c r="P1346" s="161"/>
    </row>
    <row r="1347" customFormat="false" ht="39" hidden="false" customHeight="true" outlineLevel="0" collapsed="false">
      <c r="A1347" s="159" t="s">
        <v>8516</v>
      </c>
      <c r="B1347" s="160" t="s">
        <v>8517</v>
      </c>
      <c r="C1347" s="42" t="s">
        <v>1742</v>
      </c>
      <c r="D1347" s="159" t="s">
        <v>2991</v>
      </c>
      <c r="E1347" s="159" t="s">
        <v>2767</v>
      </c>
      <c r="F1347" s="42" t="s">
        <v>2992</v>
      </c>
      <c r="G1347" s="159" t="s">
        <v>1796</v>
      </c>
      <c r="H1347" s="159" t="s">
        <v>1654</v>
      </c>
      <c r="I1347" s="159" t="s">
        <v>1788</v>
      </c>
      <c r="J1347" s="42" t="s">
        <v>8518</v>
      </c>
      <c r="K1347" s="42" t="s">
        <v>8519</v>
      </c>
      <c r="L1347" s="159" t="s">
        <v>2129</v>
      </c>
      <c r="M1347" s="159" t="s">
        <v>8520</v>
      </c>
      <c r="N1347" s="161"/>
      <c r="O1347" s="161"/>
      <c r="P1347" s="161"/>
    </row>
    <row r="1348" customFormat="false" ht="27" hidden="false" customHeight="true" outlineLevel="0" collapsed="false">
      <c r="A1348" s="159" t="s">
        <v>8521</v>
      </c>
      <c r="B1348" s="160" t="s">
        <v>8522</v>
      </c>
      <c r="C1348" s="42" t="s">
        <v>1742</v>
      </c>
      <c r="D1348" s="159" t="s">
        <v>2991</v>
      </c>
      <c r="E1348" s="159" t="s">
        <v>2195</v>
      </c>
      <c r="F1348" s="42" t="s">
        <v>2992</v>
      </c>
      <c r="G1348" s="159" t="s">
        <v>1796</v>
      </c>
      <c r="H1348" s="159" t="s">
        <v>2171</v>
      </c>
      <c r="I1348" s="159" t="s">
        <v>1808</v>
      </c>
      <c r="J1348" s="42" t="s">
        <v>8523</v>
      </c>
      <c r="K1348" s="42" t="s">
        <v>8524</v>
      </c>
      <c r="L1348" s="159" t="s">
        <v>2198</v>
      </c>
      <c r="M1348" s="159" t="s">
        <v>8525</v>
      </c>
      <c r="N1348" s="161"/>
      <c r="O1348" s="161"/>
      <c r="P1348" s="161"/>
    </row>
    <row r="1349" customFormat="false" ht="27" hidden="false" customHeight="true" outlineLevel="0" collapsed="false">
      <c r="A1349" s="159" t="s">
        <v>8526</v>
      </c>
      <c r="B1349" s="160" t="s">
        <v>8527</v>
      </c>
      <c r="C1349" s="42" t="s">
        <v>1742</v>
      </c>
      <c r="D1349" s="159" t="s">
        <v>2991</v>
      </c>
      <c r="E1349" s="159" t="s">
        <v>2126</v>
      </c>
      <c r="F1349" s="42" t="s">
        <v>2992</v>
      </c>
      <c r="G1349" s="159" t="s">
        <v>1842</v>
      </c>
      <c r="H1349" s="159" t="s">
        <v>1654</v>
      </c>
      <c r="I1349" s="159" t="s">
        <v>1808</v>
      </c>
      <c r="J1349" s="42" t="s">
        <v>8528</v>
      </c>
      <c r="K1349" s="42" t="s">
        <v>8529</v>
      </c>
      <c r="L1349" s="159" t="s">
        <v>2129</v>
      </c>
      <c r="M1349" s="159" t="s">
        <v>8530</v>
      </c>
      <c r="N1349" s="161"/>
      <c r="O1349" s="161"/>
      <c r="P1349" s="161"/>
    </row>
    <row r="1350" customFormat="false" ht="39" hidden="false" customHeight="true" outlineLevel="0" collapsed="false">
      <c r="A1350" s="159" t="s">
        <v>8531</v>
      </c>
      <c r="B1350" s="160" t="s">
        <v>8532</v>
      </c>
      <c r="C1350" s="42" t="s">
        <v>1742</v>
      </c>
      <c r="D1350" s="159" t="s">
        <v>2991</v>
      </c>
      <c r="E1350" s="159" t="s">
        <v>2905</v>
      </c>
      <c r="F1350" s="42" t="s">
        <v>2992</v>
      </c>
      <c r="G1350" s="159" t="s">
        <v>1842</v>
      </c>
      <c r="H1350" s="159" t="s">
        <v>2171</v>
      </c>
      <c r="I1350" s="159" t="s">
        <v>1788</v>
      </c>
      <c r="J1350" s="42" t="s">
        <v>8533</v>
      </c>
      <c r="K1350" s="42" t="s">
        <v>8534</v>
      </c>
      <c r="L1350" s="159" t="s">
        <v>2907</v>
      </c>
      <c r="M1350" s="159" t="s">
        <v>8535</v>
      </c>
      <c r="N1350" s="161"/>
      <c r="O1350" s="161"/>
      <c r="P1350" s="161"/>
    </row>
    <row r="1351" customFormat="false" ht="27" hidden="false" customHeight="true" outlineLevel="0" collapsed="false">
      <c r="A1351" s="159" t="s">
        <v>8536</v>
      </c>
      <c r="B1351" s="160" t="s">
        <v>8537</v>
      </c>
      <c r="C1351" s="42" t="s">
        <v>1742</v>
      </c>
      <c r="D1351" s="159" t="s">
        <v>2991</v>
      </c>
      <c r="E1351" s="159" t="s">
        <v>2126</v>
      </c>
      <c r="F1351" s="42" t="s">
        <v>2992</v>
      </c>
      <c r="G1351" s="159" t="s">
        <v>1842</v>
      </c>
      <c r="H1351" s="159" t="s">
        <v>1654</v>
      </c>
      <c r="I1351" s="159" t="s">
        <v>1808</v>
      </c>
      <c r="J1351" s="42" t="s">
        <v>8538</v>
      </c>
      <c r="K1351" s="42" t="s">
        <v>8539</v>
      </c>
      <c r="L1351" s="159" t="s">
        <v>2129</v>
      </c>
      <c r="M1351" s="159" t="s">
        <v>8540</v>
      </c>
      <c r="N1351" s="161"/>
      <c r="O1351" s="161"/>
      <c r="P1351" s="161"/>
    </row>
    <row r="1352" customFormat="false" ht="39" hidden="false" customHeight="true" outlineLevel="0" collapsed="false">
      <c r="A1352" s="159" t="s">
        <v>8541</v>
      </c>
      <c r="B1352" s="160" t="s">
        <v>8542</v>
      </c>
      <c r="C1352" s="42" t="s">
        <v>1742</v>
      </c>
      <c r="D1352" s="159" t="s">
        <v>2991</v>
      </c>
      <c r="E1352" s="159" t="s">
        <v>2126</v>
      </c>
      <c r="F1352" s="42" t="s">
        <v>2992</v>
      </c>
      <c r="G1352" s="159" t="s">
        <v>1842</v>
      </c>
      <c r="H1352" s="159" t="s">
        <v>1654</v>
      </c>
      <c r="I1352" s="159" t="s">
        <v>1808</v>
      </c>
      <c r="J1352" s="42" t="s">
        <v>8543</v>
      </c>
      <c r="K1352" s="42" t="s">
        <v>8544</v>
      </c>
      <c r="L1352" s="159" t="s">
        <v>2129</v>
      </c>
      <c r="M1352" s="159" t="s">
        <v>8545</v>
      </c>
      <c r="N1352" s="161"/>
      <c r="O1352" s="161"/>
      <c r="P1352" s="161"/>
    </row>
    <row r="1353" customFormat="false" ht="39" hidden="false" customHeight="true" outlineLevel="0" collapsed="false">
      <c r="A1353" s="159" t="s">
        <v>8546</v>
      </c>
      <c r="B1353" s="160" t="s">
        <v>8547</v>
      </c>
      <c r="C1353" s="42" t="s">
        <v>1742</v>
      </c>
      <c r="D1353" s="159" t="s">
        <v>2991</v>
      </c>
      <c r="E1353" s="159" t="s">
        <v>2905</v>
      </c>
      <c r="F1353" s="42" t="s">
        <v>2992</v>
      </c>
      <c r="G1353" s="159" t="s">
        <v>1842</v>
      </c>
      <c r="H1353" s="159" t="s">
        <v>2171</v>
      </c>
      <c r="I1353" s="159" t="s">
        <v>1788</v>
      </c>
      <c r="J1353" s="42" t="s">
        <v>8548</v>
      </c>
      <c r="K1353" s="42" t="s">
        <v>8549</v>
      </c>
      <c r="L1353" s="159" t="s">
        <v>2907</v>
      </c>
      <c r="M1353" s="159" t="s">
        <v>8550</v>
      </c>
      <c r="N1353" s="161"/>
      <c r="O1353" s="161"/>
      <c r="P1353" s="161"/>
    </row>
    <row r="1354" customFormat="false" ht="27" hidden="false" customHeight="true" outlineLevel="0" collapsed="false">
      <c r="A1354" s="159" t="s">
        <v>8551</v>
      </c>
      <c r="B1354" s="160" t="s">
        <v>8552</v>
      </c>
      <c r="C1354" s="42" t="s">
        <v>1742</v>
      </c>
      <c r="D1354" s="159" t="s">
        <v>2991</v>
      </c>
      <c r="E1354" s="159" t="s">
        <v>2126</v>
      </c>
      <c r="F1354" s="42" t="s">
        <v>2992</v>
      </c>
      <c r="G1354" s="159" t="s">
        <v>1842</v>
      </c>
      <c r="H1354" s="159" t="s">
        <v>1654</v>
      </c>
      <c r="I1354" s="159" t="s">
        <v>1808</v>
      </c>
      <c r="J1354" s="42" t="s">
        <v>8553</v>
      </c>
      <c r="K1354" s="42" t="s">
        <v>8554</v>
      </c>
      <c r="L1354" s="159" t="s">
        <v>2129</v>
      </c>
      <c r="M1354" s="159" t="s">
        <v>8555</v>
      </c>
      <c r="N1354" s="161"/>
      <c r="O1354" s="161"/>
      <c r="P1354" s="161"/>
    </row>
    <row r="1355" customFormat="false" ht="39" hidden="false" customHeight="true" outlineLevel="0" collapsed="false">
      <c r="A1355" s="159" t="s">
        <v>8556</v>
      </c>
      <c r="B1355" s="160" t="s">
        <v>8557</v>
      </c>
      <c r="C1355" s="42" t="s">
        <v>1742</v>
      </c>
      <c r="D1355" s="159" t="s">
        <v>2991</v>
      </c>
      <c r="E1355" s="159" t="s">
        <v>2126</v>
      </c>
      <c r="F1355" s="42" t="s">
        <v>2992</v>
      </c>
      <c r="G1355" s="159" t="s">
        <v>1842</v>
      </c>
      <c r="H1355" s="159" t="s">
        <v>1654</v>
      </c>
      <c r="I1355" s="159" t="s">
        <v>1808</v>
      </c>
      <c r="J1355" s="42" t="s">
        <v>8558</v>
      </c>
      <c r="K1355" s="42" t="s">
        <v>8559</v>
      </c>
      <c r="L1355" s="159" t="s">
        <v>2129</v>
      </c>
      <c r="M1355" s="159" t="s">
        <v>8560</v>
      </c>
      <c r="N1355" s="161"/>
      <c r="O1355" s="161"/>
      <c r="P1355" s="161"/>
    </row>
    <row r="1356" customFormat="false" ht="39" hidden="false" customHeight="true" outlineLevel="0" collapsed="false">
      <c r="A1356" s="159" t="s">
        <v>8561</v>
      </c>
      <c r="B1356" s="160" t="s">
        <v>8562</v>
      </c>
      <c r="C1356" s="42" t="s">
        <v>1742</v>
      </c>
      <c r="D1356" s="159" t="s">
        <v>2991</v>
      </c>
      <c r="E1356" s="159" t="s">
        <v>2905</v>
      </c>
      <c r="F1356" s="42" t="s">
        <v>2992</v>
      </c>
      <c r="G1356" s="159" t="s">
        <v>1842</v>
      </c>
      <c r="H1356" s="159" t="s">
        <v>2171</v>
      </c>
      <c r="I1356" s="159" t="s">
        <v>1788</v>
      </c>
      <c r="J1356" s="42" t="s">
        <v>8563</v>
      </c>
      <c r="K1356" s="42" t="s">
        <v>8564</v>
      </c>
      <c r="L1356" s="159" t="s">
        <v>2907</v>
      </c>
      <c r="M1356" s="159" t="s">
        <v>8565</v>
      </c>
      <c r="N1356" s="161"/>
      <c r="O1356" s="161"/>
      <c r="P1356" s="161"/>
    </row>
    <row r="1357" customFormat="false" ht="39" hidden="false" customHeight="true" outlineLevel="0" collapsed="false">
      <c r="A1357" s="159" t="s">
        <v>8566</v>
      </c>
      <c r="B1357" s="160" t="s">
        <v>8567</v>
      </c>
      <c r="C1357" s="42" t="s">
        <v>1742</v>
      </c>
      <c r="D1357" s="159" t="s">
        <v>2991</v>
      </c>
      <c r="E1357" s="159" t="s">
        <v>2767</v>
      </c>
      <c r="F1357" s="42" t="s">
        <v>2992</v>
      </c>
      <c r="G1357" s="159" t="s">
        <v>1796</v>
      </c>
      <c r="H1357" s="159" t="s">
        <v>1654</v>
      </c>
      <c r="I1357" s="159" t="s">
        <v>1788</v>
      </c>
      <c r="J1357" s="42" t="s">
        <v>8568</v>
      </c>
      <c r="K1357" s="42" t="s">
        <v>8569</v>
      </c>
      <c r="L1357" s="159" t="s">
        <v>2129</v>
      </c>
      <c r="M1357" s="159" t="s">
        <v>8570</v>
      </c>
      <c r="N1357" s="161"/>
      <c r="O1357" s="161"/>
      <c r="P1357" s="161"/>
    </row>
    <row r="1358" customFormat="false" ht="27" hidden="false" customHeight="true" outlineLevel="0" collapsed="false">
      <c r="A1358" s="159" t="s">
        <v>8571</v>
      </c>
      <c r="B1358" s="160" t="s">
        <v>8572</v>
      </c>
      <c r="C1358" s="42" t="s">
        <v>1742</v>
      </c>
      <c r="D1358" s="159" t="s">
        <v>2991</v>
      </c>
      <c r="E1358" s="159" t="s">
        <v>2195</v>
      </c>
      <c r="F1358" s="42" t="s">
        <v>2992</v>
      </c>
      <c r="G1358" s="159" t="s">
        <v>1796</v>
      </c>
      <c r="H1358" s="159" t="s">
        <v>2171</v>
      </c>
      <c r="I1358" s="159" t="s">
        <v>1808</v>
      </c>
      <c r="J1358" s="42" t="s">
        <v>8573</v>
      </c>
      <c r="K1358" s="42" t="s">
        <v>8574</v>
      </c>
      <c r="L1358" s="159" t="s">
        <v>2198</v>
      </c>
      <c r="M1358" s="159" t="s">
        <v>8575</v>
      </c>
      <c r="N1358" s="161"/>
      <c r="O1358" s="161"/>
      <c r="P1358" s="161"/>
    </row>
    <row r="1359" customFormat="false" ht="27" hidden="false" customHeight="true" outlineLevel="0" collapsed="false">
      <c r="A1359" s="159" t="s">
        <v>8576</v>
      </c>
      <c r="B1359" s="160" t="s">
        <v>8577</v>
      </c>
      <c r="C1359" s="42" t="s">
        <v>1742</v>
      </c>
      <c r="D1359" s="159" t="s">
        <v>2991</v>
      </c>
      <c r="E1359" s="159" t="s">
        <v>2126</v>
      </c>
      <c r="F1359" s="42" t="s">
        <v>2992</v>
      </c>
      <c r="G1359" s="159" t="s">
        <v>1842</v>
      </c>
      <c r="H1359" s="159" t="s">
        <v>1654</v>
      </c>
      <c r="I1359" s="159" t="s">
        <v>1808</v>
      </c>
      <c r="J1359" s="42" t="s">
        <v>8578</v>
      </c>
      <c r="K1359" s="42" t="s">
        <v>8579</v>
      </c>
      <c r="L1359" s="159" t="s">
        <v>2129</v>
      </c>
      <c r="M1359" s="159" t="s">
        <v>8580</v>
      </c>
      <c r="N1359" s="161"/>
      <c r="O1359" s="161"/>
      <c r="P1359" s="161"/>
    </row>
    <row r="1360" customFormat="false" ht="39" hidden="false" customHeight="true" outlineLevel="0" collapsed="false">
      <c r="A1360" s="159" t="s">
        <v>8581</v>
      </c>
      <c r="B1360" s="160" t="s">
        <v>8582</v>
      </c>
      <c r="C1360" s="42" t="s">
        <v>1742</v>
      </c>
      <c r="D1360" s="159" t="s">
        <v>2991</v>
      </c>
      <c r="E1360" s="159" t="s">
        <v>2905</v>
      </c>
      <c r="F1360" s="42" t="s">
        <v>2992</v>
      </c>
      <c r="G1360" s="159" t="s">
        <v>1842</v>
      </c>
      <c r="H1360" s="159" t="s">
        <v>2171</v>
      </c>
      <c r="I1360" s="159" t="s">
        <v>1788</v>
      </c>
      <c r="J1360" s="42" t="s">
        <v>8583</v>
      </c>
      <c r="K1360" s="42" t="s">
        <v>8584</v>
      </c>
      <c r="L1360" s="159" t="s">
        <v>2907</v>
      </c>
      <c r="M1360" s="159" t="s">
        <v>8585</v>
      </c>
      <c r="N1360" s="161"/>
      <c r="O1360" s="161"/>
      <c r="P1360" s="161"/>
    </row>
    <row r="1361" customFormat="false" ht="27" hidden="false" customHeight="true" outlineLevel="0" collapsed="false">
      <c r="A1361" s="159" t="s">
        <v>8586</v>
      </c>
      <c r="B1361" s="160" t="s">
        <v>8587</v>
      </c>
      <c r="C1361" s="42" t="s">
        <v>1742</v>
      </c>
      <c r="D1361" s="159" t="s">
        <v>2991</v>
      </c>
      <c r="E1361" s="159" t="s">
        <v>2126</v>
      </c>
      <c r="F1361" s="42" t="s">
        <v>2992</v>
      </c>
      <c r="G1361" s="159" t="s">
        <v>1842</v>
      </c>
      <c r="H1361" s="159" t="s">
        <v>1654</v>
      </c>
      <c r="I1361" s="159" t="s">
        <v>1808</v>
      </c>
      <c r="J1361" s="42" t="s">
        <v>8588</v>
      </c>
      <c r="K1361" s="42" t="s">
        <v>8589</v>
      </c>
      <c r="L1361" s="159" t="s">
        <v>2129</v>
      </c>
      <c r="M1361" s="159" t="s">
        <v>8590</v>
      </c>
      <c r="N1361" s="161"/>
      <c r="O1361" s="161"/>
      <c r="P1361" s="161"/>
    </row>
    <row r="1362" customFormat="false" ht="39" hidden="false" customHeight="true" outlineLevel="0" collapsed="false">
      <c r="A1362" s="159" t="s">
        <v>8591</v>
      </c>
      <c r="B1362" s="160" t="s">
        <v>8592</v>
      </c>
      <c r="C1362" s="42" t="s">
        <v>1742</v>
      </c>
      <c r="D1362" s="159" t="s">
        <v>2991</v>
      </c>
      <c r="E1362" s="159" t="s">
        <v>2126</v>
      </c>
      <c r="F1362" s="42" t="s">
        <v>2992</v>
      </c>
      <c r="G1362" s="159" t="s">
        <v>1842</v>
      </c>
      <c r="H1362" s="159" t="s">
        <v>1654</v>
      </c>
      <c r="I1362" s="159" t="s">
        <v>1808</v>
      </c>
      <c r="J1362" s="42" t="s">
        <v>8593</v>
      </c>
      <c r="K1362" s="42" t="s">
        <v>8594</v>
      </c>
      <c r="L1362" s="159" t="s">
        <v>2129</v>
      </c>
      <c r="M1362" s="159" t="s">
        <v>8595</v>
      </c>
      <c r="N1362" s="161"/>
      <c r="O1362" s="161"/>
      <c r="P1362" s="161"/>
    </row>
    <row r="1363" customFormat="false" ht="39" hidden="false" customHeight="true" outlineLevel="0" collapsed="false">
      <c r="A1363" s="159" t="s">
        <v>8596</v>
      </c>
      <c r="B1363" s="160" t="s">
        <v>8597</v>
      </c>
      <c r="C1363" s="42" t="s">
        <v>1742</v>
      </c>
      <c r="D1363" s="159" t="s">
        <v>2991</v>
      </c>
      <c r="E1363" s="159" t="s">
        <v>2905</v>
      </c>
      <c r="F1363" s="42" t="s">
        <v>2992</v>
      </c>
      <c r="G1363" s="159" t="s">
        <v>1842</v>
      </c>
      <c r="H1363" s="159" t="s">
        <v>2171</v>
      </c>
      <c r="I1363" s="159" t="s">
        <v>1788</v>
      </c>
      <c r="J1363" s="42" t="s">
        <v>8598</v>
      </c>
      <c r="K1363" s="42" t="s">
        <v>8599</v>
      </c>
      <c r="L1363" s="159" t="s">
        <v>2907</v>
      </c>
      <c r="M1363" s="159" t="s">
        <v>8600</v>
      </c>
      <c r="N1363" s="161"/>
      <c r="O1363" s="161"/>
      <c r="P1363" s="161"/>
    </row>
    <row r="1364" customFormat="false" ht="39" hidden="false" customHeight="true" outlineLevel="0" collapsed="false">
      <c r="A1364" s="159" t="s">
        <v>8601</v>
      </c>
      <c r="B1364" s="160" t="s">
        <v>8602</v>
      </c>
      <c r="C1364" s="42" t="s">
        <v>1742</v>
      </c>
      <c r="D1364" s="159" t="s">
        <v>2991</v>
      </c>
      <c r="E1364" s="159" t="s">
        <v>2767</v>
      </c>
      <c r="F1364" s="42" t="s">
        <v>2992</v>
      </c>
      <c r="G1364" s="159" t="s">
        <v>1796</v>
      </c>
      <c r="H1364" s="159" t="s">
        <v>1654</v>
      </c>
      <c r="I1364" s="159" t="s">
        <v>1788</v>
      </c>
      <c r="J1364" s="42" t="s">
        <v>8603</v>
      </c>
      <c r="K1364" s="42" t="s">
        <v>8604</v>
      </c>
      <c r="L1364" s="159" t="s">
        <v>2129</v>
      </c>
      <c r="M1364" s="159" t="s">
        <v>8605</v>
      </c>
      <c r="N1364" s="161"/>
      <c r="O1364" s="161"/>
      <c r="P1364" s="161"/>
    </row>
    <row r="1365" customFormat="false" ht="27" hidden="false" customHeight="true" outlineLevel="0" collapsed="false">
      <c r="A1365" s="159" t="s">
        <v>8606</v>
      </c>
      <c r="B1365" s="160" t="s">
        <v>8607</v>
      </c>
      <c r="C1365" s="42" t="s">
        <v>1742</v>
      </c>
      <c r="D1365" s="159" t="s">
        <v>2991</v>
      </c>
      <c r="E1365" s="159" t="s">
        <v>2195</v>
      </c>
      <c r="F1365" s="42" t="s">
        <v>2992</v>
      </c>
      <c r="G1365" s="159" t="s">
        <v>1796</v>
      </c>
      <c r="H1365" s="159" t="s">
        <v>2171</v>
      </c>
      <c r="I1365" s="159" t="s">
        <v>1808</v>
      </c>
      <c r="J1365" s="42" t="s">
        <v>8608</v>
      </c>
      <c r="K1365" s="42" t="s">
        <v>8609</v>
      </c>
      <c r="L1365" s="159" t="s">
        <v>2198</v>
      </c>
      <c r="M1365" s="159" t="s">
        <v>8610</v>
      </c>
      <c r="N1365" s="161"/>
      <c r="O1365" s="161"/>
      <c r="P1365" s="161"/>
    </row>
    <row r="1366" customFormat="false" ht="27" hidden="false" customHeight="true" outlineLevel="0" collapsed="false">
      <c r="A1366" s="159" t="s">
        <v>8611</v>
      </c>
      <c r="B1366" s="160" t="s">
        <v>8612</v>
      </c>
      <c r="C1366" s="42" t="s">
        <v>1742</v>
      </c>
      <c r="D1366" s="159" t="s">
        <v>2991</v>
      </c>
      <c r="E1366" s="159" t="s">
        <v>2126</v>
      </c>
      <c r="F1366" s="42" t="s">
        <v>2992</v>
      </c>
      <c r="G1366" s="159" t="s">
        <v>1842</v>
      </c>
      <c r="H1366" s="159" t="s">
        <v>1654</v>
      </c>
      <c r="I1366" s="159" t="s">
        <v>1808</v>
      </c>
      <c r="J1366" s="42" t="s">
        <v>8613</v>
      </c>
      <c r="K1366" s="42" t="s">
        <v>8614</v>
      </c>
      <c r="L1366" s="159" t="s">
        <v>2129</v>
      </c>
      <c r="M1366" s="159" t="s">
        <v>8615</v>
      </c>
      <c r="N1366" s="161"/>
      <c r="O1366" s="161"/>
      <c r="P1366" s="161"/>
    </row>
    <row r="1367" customFormat="false" ht="51" hidden="false" customHeight="true" outlineLevel="0" collapsed="false">
      <c r="A1367" s="159" t="s">
        <v>8616</v>
      </c>
      <c r="B1367" s="160" t="s">
        <v>8617</v>
      </c>
      <c r="C1367" s="42" t="s">
        <v>1742</v>
      </c>
      <c r="D1367" s="159" t="s">
        <v>2991</v>
      </c>
      <c r="E1367" s="159" t="s">
        <v>2905</v>
      </c>
      <c r="F1367" s="42" t="s">
        <v>2992</v>
      </c>
      <c r="G1367" s="159" t="s">
        <v>1842</v>
      </c>
      <c r="H1367" s="159" t="s">
        <v>2171</v>
      </c>
      <c r="I1367" s="159" t="s">
        <v>1788</v>
      </c>
      <c r="J1367" s="42" t="s">
        <v>8618</v>
      </c>
      <c r="K1367" s="42" t="s">
        <v>8619</v>
      </c>
      <c r="L1367" s="159" t="s">
        <v>2907</v>
      </c>
      <c r="M1367" s="159" t="s">
        <v>8620</v>
      </c>
      <c r="N1367" s="161"/>
      <c r="O1367" s="161"/>
      <c r="P1367" s="161"/>
    </row>
    <row r="1368" customFormat="false" ht="39" hidden="false" customHeight="true" outlineLevel="0" collapsed="false">
      <c r="A1368" s="159" t="s">
        <v>8621</v>
      </c>
      <c r="B1368" s="160" t="s">
        <v>8622</v>
      </c>
      <c r="C1368" s="42" t="s">
        <v>1742</v>
      </c>
      <c r="D1368" s="159" t="s">
        <v>2991</v>
      </c>
      <c r="E1368" s="159" t="s">
        <v>2126</v>
      </c>
      <c r="F1368" s="42" t="s">
        <v>2992</v>
      </c>
      <c r="G1368" s="159" t="s">
        <v>1842</v>
      </c>
      <c r="H1368" s="159" t="s">
        <v>1654</v>
      </c>
      <c r="I1368" s="159" t="s">
        <v>1808</v>
      </c>
      <c r="J1368" s="42" t="s">
        <v>8623</v>
      </c>
      <c r="K1368" s="42" t="s">
        <v>8624</v>
      </c>
      <c r="L1368" s="159" t="s">
        <v>2129</v>
      </c>
      <c r="M1368" s="159" t="s">
        <v>8625</v>
      </c>
      <c r="N1368" s="161"/>
      <c r="O1368" s="161"/>
      <c r="P1368" s="161"/>
    </row>
    <row r="1369" customFormat="false" ht="51" hidden="false" customHeight="true" outlineLevel="0" collapsed="false">
      <c r="A1369" s="159" t="s">
        <v>8626</v>
      </c>
      <c r="B1369" s="160" t="s">
        <v>8627</v>
      </c>
      <c r="C1369" s="42" t="s">
        <v>1742</v>
      </c>
      <c r="D1369" s="159" t="s">
        <v>2991</v>
      </c>
      <c r="E1369" s="159" t="s">
        <v>2126</v>
      </c>
      <c r="F1369" s="42" t="s">
        <v>2992</v>
      </c>
      <c r="G1369" s="159" t="s">
        <v>1842</v>
      </c>
      <c r="H1369" s="159" t="s">
        <v>1654</v>
      </c>
      <c r="I1369" s="159" t="s">
        <v>1808</v>
      </c>
      <c r="J1369" s="42" t="s">
        <v>8628</v>
      </c>
      <c r="K1369" s="42" t="s">
        <v>8629</v>
      </c>
      <c r="L1369" s="159" t="s">
        <v>2129</v>
      </c>
      <c r="M1369" s="159" t="s">
        <v>8630</v>
      </c>
      <c r="N1369" s="161"/>
      <c r="O1369" s="161"/>
      <c r="P1369" s="161"/>
    </row>
    <row r="1370" customFormat="false" ht="51" hidden="false" customHeight="true" outlineLevel="0" collapsed="false">
      <c r="A1370" s="159" t="s">
        <v>8631</v>
      </c>
      <c r="B1370" s="160" t="s">
        <v>8632</v>
      </c>
      <c r="C1370" s="42" t="s">
        <v>1742</v>
      </c>
      <c r="D1370" s="159" t="s">
        <v>2991</v>
      </c>
      <c r="E1370" s="159" t="s">
        <v>2905</v>
      </c>
      <c r="F1370" s="42" t="s">
        <v>2992</v>
      </c>
      <c r="G1370" s="159" t="s">
        <v>1842</v>
      </c>
      <c r="H1370" s="159" t="s">
        <v>2171</v>
      </c>
      <c r="I1370" s="159" t="s">
        <v>1788</v>
      </c>
      <c r="J1370" s="42" t="s">
        <v>8633</v>
      </c>
      <c r="K1370" s="42" t="s">
        <v>8634</v>
      </c>
      <c r="L1370" s="159" t="s">
        <v>2907</v>
      </c>
      <c r="M1370" s="159" t="s">
        <v>8635</v>
      </c>
      <c r="N1370" s="161"/>
      <c r="O1370" s="161"/>
      <c r="P1370" s="161"/>
    </row>
    <row r="1371" customFormat="false" ht="51" hidden="false" customHeight="true" outlineLevel="0" collapsed="false">
      <c r="A1371" s="159" t="s">
        <v>8636</v>
      </c>
      <c r="B1371" s="160" t="s">
        <v>8637</v>
      </c>
      <c r="C1371" s="42" t="s">
        <v>1742</v>
      </c>
      <c r="D1371" s="159" t="s">
        <v>2991</v>
      </c>
      <c r="E1371" s="159" t="s">
        <v>2767</v>
      </c>
      <c r="F1371" s="42" t="s">
        <v>2992</v>
      </c>
      <c r="G1371" s="159" t="s">
        <v>1796</v>
      </c>
      <c r="H1371" s="159" t="s">
        <v>1654</v>
      </c>
      <c r="I1371" s="159" t="s">
        <v>1788</v>
      </c>
      <c r="J1371" s="42" t="s">
        <v>8638</v>
      </c>
      <c r="K1371" s="42" t="s">
        <v>8639</v>
      </c>
      <c r="L1371" s="159" t="s">
        <v>2129</v>
      </c>
      <c r="M1371" s="159" t="s">
        <v>8640</v>
      </c>
      <c r="N1371" s="161"/>
      <c r="O1371" s="161"/>
      <c r="P1371" s="161"/>
    </row>
    <row r="1372" customFormat="false" ht="39" hidden="false" customHeight="true" outlineLevel="0" collapsed="false">
      <c r="A1372" s="159" t="s">
        <v>8641</v>
      </c>
      <c r="B1372" s="160" t="s">
        <v>8642</v>
      </c>
      <c r="C1372" s="42" t="s">
        <v>1742</v>
      </c>
      <c r="D1372" s="159" t="s">
        <v>2991</v>
      </c>
      <c r="E1372" s="159" t="s">
        <v>2195</v>
      </c>
      <c r="F1372" s="42" t="s">
        <v>2992</v>
      </c>
      <c r="G1372" s="159" t="s">
        <v>1796</v>
      </c>
      <c r="H1372" s="159" t="s">
        <v>2171</v>
      </c>
      <c r="I1372" s="159" t="s">
        <v>1808</v>
      </c>
      <c r="J1372" s="42" t="s">
        <v>8643</v>
      </c>
      <c r="K1372" s="42" t="s">
        <v>8644</v>
      </c>
      <c r="L1372" s="159" t="s">
        <v>2198</v>
      </c>
      <c r="M1372" s="159" t="s">
        <v>8645</v>
      </c>
      <c r="N1372" s="161"/>
      <c r="O1372" s="161"/>
      <c r="P1372" s="161"/>
    </row>
    <row r="1373" customFormat="false" ht="39" hidden="false" customHeight="true" outlineLevel="0" collapsed="false">
      <c r="A1373" s="159" t="s">
        <v>8646</v>
      </c>
      <c r="B1373" s="160" t="s">
        <v>8647</v>
      </c>
      <c r="C1373" s="42" t="s">
        <v>1742</v>
      </c>
      <c r="D1373" s="159" t="s">
        <v>2991</v>
      </c>
      <c r="E1373" s="159" t="s">
        <v>2126</v>
      </c>
      <c r="F1373" s="42" t="s">
        <v>2992</v>
      </c>
      <c r="G1373" s="159" t="s">
        <v>1842</v>
      </c>
      <c r="H1373" s="159" t="s">
        <v>1654</v>
      </c>
      <c r="I1373" s="159" t="s">
        <v>1808</v>
      </c>
      <c r="J1373" s="42" t="s">
        <v>8648</v>
      </c>
      <c r="K1373" s="42" t="s">
        <v>8649</v>
      </c>
      <c r="L1373" s="159" t="s">
        <v>2129</v>
      </c>
      <c r="M1373" s="159" t="s">
        <v>8650</v>
      </c>
      <c r="N1373" s="161"/>
      <c r="O1373" s="161"/>
      <c r="P1373" s="161"/>
    </row>
    <row r="1374" customFormat="false" ht="39" hidden="false" customHeight="true" outlineLevel="0" collapsed="false">
      <c r="A1374" s="159" t="s">
        <v>8651</v>
      </c>
      <c r="B1374" s="160" t="s">
        <v>8652</v>
      </c>
      <c r="C1374" s="42" t="s">
        <v>1754</v>
      </c>
      <c r="D1374" s="159" t="s">
        <v>2927</v>
      </c>
      <c r="E1374" s="159" t="s">
        <v>2905</v>
      </c>
      <c r="F1374" s="42" t="s">
        <v>2928</v>
      </c>
      <c r="G1374" s="159" t="s">
        <v>1842</v>
      </c>
      <c r="H1374" s="159" t="s">
        <v>2171</v>
      </c>
      <c r="I1374" s="159" t="s">
        <v>1788</v>
      </c>
      <c r="J1374" s="42" t="s">
        <v>8653</v>
      </c>
      <c r="K1374" s="42" t="s">
        <v>8654</v>
      </c>
      <c r="L1374" s="159" t="s">
        <v>2907</v>
      </c>
      <c r="M1374" s="159" t="s">
        <v>8655</v>
      </c>
      <c r="N1374" s="161"/>
      <c r="O1374" s="161"/>
      <c r="P1374" s="161"/>
    </row>
    <row r="1375" customFormat="false" ht="27" hidden="false" customHeight="true" outlineLevel="0" collapsed="false">
      <c r="A1375" s="159" t="s">
        <v>8656</v>
      </c>
      <c r="B1375" s="160" t="s">
        <v>8657</v>
      </c>
      <c r="C1375" s="42" t="s">
        <v>1754</v>
      </c>
      <c r="D1375" s="159" t="s">
        <v>2927</v>
      </c>
      <c r="E1375" s="159" t="s">
        <v>2126</v>
      </c>
      <c r="F1375" s="42" t="s">
        <v>2928</v>
      </c>
      <c r="G1375" s="159" t="s">
        <v>1842</v>
      </c>
      <c r="H1375" s="159" t="s">
        <v>1654</v>
      </c>
      <c r="I1375" s="159" t="s">
        <v>1808</v>
      </c>
      <c r="J1375" s="42" t="s">
        <v>8658</v>
      </c>
      <c r="K1375" s="42" t="s">
        <v>8659</v>
      </c>
      <c r="L1375" s="159" t="s">
        <v>2129</v>
      </c>
      <c r="M1375" s="159" t="s">
        <v>8660</v>
      </c>
      <c r="N1375" s="161"/>
      <c r="O1375" s="161"/>
      <c r="P1375" s="161"/>
    </row>
    <row r="1376" customFormat="false" ht="39" hidden="false" customHeight="true" outlineLevel="0" collapsed="false">
      <c r="A1376" s="159" t="s">
        <v>8661</v>
      </c>
      <c r="B1376" s="160" t="s">
        <v>8662</v>
      </c>
      <c r="C1376" s="42" t="s">
        <v>1754</v>
      </c>
      <c r="D1376" s="159" t="s">
        <v>2927</v>
      </c>
      <c r="E1376" s="159" t="s">
        <v>2126</v>
      </c>
      <c r="F1376" s="42" t="s">
        <v>2928</v>
      </c>
      <c r="G1376" s="159" t="s">
        <v>1842</v>
      </c>
      <c r="H1376" s="159" t="s">
        <v>1654</v>
      </c>
      <c r="I1376" s="159" t="s">
        <v>1808</v>
      </c>
      <c r="J1376" s="42" t="s">
        <v>8663</v>
      </c>
      <c r="K1376" s="42" t="s">
        <v>8664</v>
      </c>
      <c r="L1376" s="159" t="s">
        <v>2129</v>
      </c>
      <c r="M1376" s="159" t="s">
        <v>8665</v>
      </c>
      <c r="N1376" s="161"/>
      <c r="O1376" s="161"/>
      <c r="P1376" s="161"/>
    </row>
    <row r="1377" customFormat="false" ht="51" hidden="false" customHeight="true" outlineLevel="0" collapsed="false">
      <c r="A1377" s="159" t="s">
        <v>8666</v>
      </c>
      <c r="B1377" s="160" t="s">
        <v>8667</v>
      </c>
      <c r="C1377" s="42" t="s">
        <v>1754</v>
      </c>
      <c r="D1377" s="159" t="s">
        <v>2927</v>
      </c>
      <c r="E1377" s="159" t="s">
        <v>2905</v>
      </c>
      <c r="F1377" s="42" t="s">
        <v>2928</v>
      </c>
      <c r="G1377" s="159" t="s">
        <v>1842</v>
      </c>
      <c r="H1377" s="159" t="s">
        <v>2171</v>
      </c>
      <c r="I1377" s="159" t="s">
        <v>1788</v>
      </c>
      <c r="J1377" s="42" t="s">
        <v>8668</v>
      </c>
      <c r="K1377" s="42" t="s">
        <v>8669</v>
      </c>
      <c r="L1377" s="159" t="s">
        <v>2907</v>
      </c>
      <c r="M1377" s="159" t="s">
        <v>8670</v>
      </c>
      <c r="N1377" s="161"/>
      <c r="O1377" s="161"/>
      <c r="P1377" s="161"/>
    </row>
    <row r="1378" customFormat="false" ht="51" hidden="false" customHeight="true" outlineLevel="0" collapsed="false">
      <c r="A1378" s="159" t="s">
        <v>8671</v>
      </c>
      <c r="B1378" s="160" t="s">
        <v>8672</v>
      </c>
      <c r="C1378" s="42" t="s">
        <v>1754</v>
      </c>
      <c r="D1378" s="159" t="s">
        <v>2927</v>
      </c>
      <c r="E1378" s="159" t="s">
        <v>2767</v>
      </c>
      <c r="F1378" s="42" t="s">
        <v>2928</v>
      </c>
      <c r="G1378" s="159" t="s">
        <v>1796</v>
      </c>
      <c r="H1378" s="159" t="s">
        <v>1654</v>
      </c>
      <c r="I1378" s="159" t="s">
        <v>1788</v>
      </c>
      <c r="J1378" s="42" t="s">
        <v>8673</v>
      </c>
      <c r="K1378" s="42" t="s">
        <v>8674</v>
      </c>
      <c r="L1378" s="159" t="s">
        <v>2129</v>
      </c>
      <c r="M1378" s="159" t="s">
        <v>8675</v>
      </c>
      <c r="N1378" s="161"/>
      <c r="O1378" s="161"/>
      <c r="P1378" s="161"/>
    </row>
    <row r="1379" customFormat="false" ht="27" hidden="false" customHeight="true" outlineLevel="0" collapsed="false">
      <c r="A1379" s="159" t="s">
        <v>8676</v>
      </c>
      <c r="B1379" s="160" t="s">
        <v>8677</v>
      </c>
      <c r="C1379" s="42" t="s">
        <v>1754</v>
      </c>
      <c r="D1379" s="159" t="s">
        <v>2927</v>
      </c>
      <c r="E1379" s="159" t="s">
        <v>2195</v>
      </c>
      <c r="F1379" s="42" t="s">
        <v>2928</v>
      </c>
      <c r="G1379" s="159" t="s">
        <v>1796</v>
      </c>
      <c r="H1379" s="159" t="s">
        <v>2171</v>
      </c>
      <c r="I1379" s="159" t="s">
        <v>1808</v>
      </c>
      <c r="J1379" s="42" t="s">
        <v>8678</v>
      </c>
      <c r="K1379" s="42" t="s">
        <v>8679</v>
      </c>
      <c r="L1379" s="159" t="s">
        <v>2198</v>
      </c>
      <c r="M1379" s="159" t="s">
        <v>8680</v>
      </c>
      <c r="N1379" s="161"/>
      <c r="O1379" s="161"/>
      <c r="P1379" s="161"/>
    </row>
    <row r="1380" customFormat="false" ht="27" hidden="false" customHeight="true" outlineLevel="0" collapsed="false">
      <c r="A1380" s="159" t="s">
        <v>8681</v>
      </c>
      <c r="B1380" s="160" t="s">
        <v>8682</v>
      </c>
      <c r="C1380" s="42" t="s">
        <v>1754</v>
      </c>
      <c r="D1380" s="159" t="s">
        <v>2927</v>
      </c>
      <c r="E1380" s="159" t="s">
        <v>2126</v>
      </c>
      <c r="F1380" s="42" t="s">
        <v>2928</v>
      </c>
      <c r="G1380" s="159" t="s">
        <v>1842</v>
      </c>
      <c r="H1380" s="159" t="s">
        <v>1654</v>
      </c>
      <c r="I1380" s="159" t="s">
        <v>1808</v>
      </c>
      <c r="J1380" s="42" t="s">
        <v>8683</v>
      </c>
      <c r="K1380" s="42" t="s">
        <v>8684</v>
      </c>
      <c r="L1380" s="159" t="s">
        <v>2129</v>
      </c>
      <c r="M1380" s="159" t="s">
        <v>8685</v>
      </c>
      <c r="N1380" s="161"/>
      <c r="O1380" s="161"/>
      <c r="P1380" s="161"/>
    </row>
    <row r="1381" customFormat="false" ht="51" hidden="false" customHeight="true" outlineLevel="0" collapsed="false">
      <c r="A1381" s="159" t="s">
        <v>8686</v>
      </c>
      <c r="B1381" s="160" t="s">
        <v>8687</v>
      </c>
      <c r="C1381" s="42" t="s">
        <v>1754</v>
      </c>
      <c r="D1381" s="159" t="s">
        <v>2927</v>
      </c>
      <c r="E1381" s="159" t="s">
        <v>2905</v>
      </c>
      <c r="F1381" s="42" t="s">
        <v>2928</v>
      </c>
      <c r="G1381" s="159" t="s">
        <v>1842</v>
      </c>
      <c r="H1381" s="159" t="s">
        <v>2171</v>
      </c>
      <c r="I1381" s="159" t="s">
        <v>1788</v>
      </c>
      <c r="J1381" s="42" t="s">
        <v>8688</v>
      </c>
      <c r="K1381" s="42" t="s">
        <v>8689</v>
      </c>
      <c r="L1381" s="159" t="s">
        <v>2907</v>
      </c>
      <c r="M1381" s="159" t="s">
        <v>8690</v>
      </c>
      <c r="N1381" s="161"/>
      <c r="O1381" s="161"/>
      <c r="P1381" s="161"/>
    </row>
    <row r="1382" customFormat="false" ht="27" hidden="false" customHeight="true" outlineLevel="0" collapsed="false">
      <c r="A1382" s="159" t="s">
        <v>8691</v>
      </c>
      <c r="B1382" s="160" t="s">
        <v>8692</v>
      </c>
      <c r="C1382" s="42" t="s">
        <v>1754</v>
      </c>
      <c r="D1382" s="159" t="s">
        <v>2927</v>
      </c>
      <c r="E1382" s="159" t="s">
        <v>2126</v>
      </c>
      <c r="F1382" s="42" t="s">
        <v>2928</v>
      </c>
      <c r="G1382" s="159" t="s">
        <v>1842</v>
      </c>
      <c r="H1382" s="159" t="s">
        <v>1654</v>
      </c>
      <c r="I1382" s="159" t="s">
        <v>1808</v>
      </c>
      <c r="J1382" s="42" t="s">
        <v>8693</v>
      </c>
      <c r="K1382" s="42" t="s">
        <v>8694</v>
      </c>
      <c r="L1382" s="159" t="s">
        <v>2129</v>
      </c>
      <c r="M1382" s="159" t="s">
        <v>8695</v>
      </c>
      <c r="N1382" s="161"/>
      <c r="O1382" s="161"/>
      <c r="P1382" s="161"/>
    </row>
    <row r="1383" customFormat="false" ht="39" hidden="false" customHeight="true" outlineLevel="0" collapsed="false">
      <c r="A1383" s="159" t="s">
        <v>8696</v>
      </c>
      <c r="B1383" s="160" t="s">
        <v>8697</v>
      </c>
      <c r="C1383" s="42" t="s">
        <v>1754</v>
      </c>
      <c r="D1383" s="159" t="s">
        <v>2927</v>
      </c>
      <c r="E1383" s="159" t="s">
        <v>2126</v>
      </c>
      <c r="F1383" s="42" t="s">
        <v>2928</v>
      </c>
      <c r="G1383" s="159" t="s">
        <v>1842</v>
      </c>
      <c r="H1383" s="159" t="s">
        <v>1654</v>
      </c>
      <c r="I1383" s="159" t="s">
        <v>1808</v>
      </c>
      <c r="J1383" s="42" t="s">
        <v>8698</v>
      </c>
      <c r="K1383" s="42" t="s">
        <v>8699</v>
      </c>
      <c r="L1383" s="159" t="s">
        <v>2129</v>
      </c>
      <c r="M1383" s="159" t="s">
        <v>8700</v>
      </c>
      <c r="N1383" s="161"/>
      <c r="O1383" s="161"/>
      <c r="P1383" s="161"/>
    </row>
    <row r="1384" customFormat="false" ht="39" hidden="false" customHeight="true" outlineLevel="0" collapsed="false">
      <c r="A1384" s="159" t="s">
        <v>8701</v>
      </c>
      <c r="B1384" s="160" t="s">
        <v>8702</v>
      </c>
      <c r="C1384" s="42" t="s">
        <v>1754</v>
      </c>
      <c r="D1384" s="159" t="s">
        <v>2927</v>
      </c>
      <c r="E1384" s="159" t="s">
        <v>2905</v>
      </c>
      <c r="F1384" s="42" t="s">
        <v>2928</v>
      </c>
      <c r="G1384" s="159" t="s">
        <v>1842</v>
      </c>
      <c r="H1384" s="159" t="s">
        <v>2171</v>
      </c>
      <c r="I1384" s="159" t="s">
        <v>1788</v>
      </c>
      <c r="J1384" s="42" t="s">
        <v>8703</v>
      </c>
      <c r="K1384" s="42" t="s">
        <v>8704</v>
      </c>
      <c r="L1384" s="159" t="s">
        <v>2907</v>
      </c>
      <c r="M1384" s="159" t="s">
        <v>8705</v>
      </c>
      <c r="N1384" s="161"/>
      <c r="O1384" s="161"/>
      <c r="P1384" s="161"/>
    </row>
    <row r="1385" customFormat="false" ht="39" hidden="false" customHeight="true" outlineLevel="0" collapsed="false">
      <c r="A1385" s="159" t="s">
        <v>8706</v>
      </c>
      <c r="B1385" s="160" t="s">
        <v>8707</v>
      </c>
      <c r="C1385" s="42" t="s">
        <v>1754</v>
      </c>
      <c r="D1385" s="159" t="s">
        <v>2927</v>
      </c>
      <c r="E1385" s="159" t="s">
        <v>2767</v>
      </c>
      <c r="F1385" s="42" t="s">
        <v>2928</v>
      </c>
      <c r="G1385" s="159" t="s">
        <v>1796</v>
      </c>
      <c r="H1385" s="159" t="s">
        <v>1654</v>
      </c>
      <c r="I1385" s="159" t="s">
        <v>1788</v>
      </c>
      <c r="J1385" s="42" t="s">
        <v>8708</v>
      </c>
      <c r="K1385" s="42" t="s">
        <v>8709</v>
      </c>
      <c r="L1385" s="159" t="s">
        <v>2129</v>
      </c>
      <c r="M1385" s="159" t="s">
        <v>8710</v>
      </c>
      <c r="N1385" s="161"/>
      <c r="O1385" s="161"/>
      <c r="P1385" s="161"/>
    </row>
    <row r="1386" customFormat="false" ht="27" hidden="false" customHeight="true" outlineLevel="0" collapsed="false">
      <c r="A1386" s="159" t="s">
        <v>8711</v>
      </c>
      <c r="B1386" s="160" t="s">
        <v>8712</v>
      </c>
      <c r="C1386" s="42" t="s">
        <v>1754</v>
      </c>
      <c r="D1386" s="159" t="s">
        <v>2927</v>
      </c>
      <c r="E1386" s="159" t="s">
        <v>2195</v>
      </c>
      <c r="F1386" s="42" t="s">
        <v>2928</v>
      </c>
      <c r="G1386" s="159" t="s">
        <v>1796</v>
      </c>
      <c r="H1386" s="159" t="s">
        <v>2171</v>
      </c>
      <c r="I1386" s="159" t="s">
        <v>1808</v>
      </c>
      <c r="J1386" s="42" t="s">
        <v>8713</v>
      </c>
      <c r="K1386" s="42" t="s">
        <v>8714</v>
      </c>
      <c r="L1386" s="159" t="s">
        <v>2198</v>
      </c>
      <c r="M1386" s="159" t="s">
        <v>8715</v>
      </c>
      <c r="N1386" s="161"/>
      <c r="O1386" s="161"/>
      <c r="P1386" s="161"/>
    </row>
    <row r="1387" customFormat="false" ht="27" hidden="false" customHeight="true" outlineLevel="0" collapsed="false">
      <c r="A1387" s="159" t="s">
        <v>8716</v>
      </c>
      <c r="B1387" s="160" t="s">
        <v>8717</v>
      </c>
      <c r="C1387" s="42" t="s">
        <v>1754</v>
      </c>
      <c r="D1387" s="159" t="s">
        <v>2927</v>
      </c>
      <c r="E1387" s="159" t="s">
        <v>2126</v>
      </c>
      <c r="F1387" s="42" t="s">
        <v>2928</v>
      </c>
      <c r="G1387" s="159" t="s">
        <v>1842</v>
      </c>
      <c r="H1387" s="159" t="s">
        <v>1654</v>
      </c>
      <c r="I1387" s="159" t="s">
        <v>1808</v>
      </c>
      <c r="J1387" s="42" t="s">
        <v>8718</v>
      </c>
      <c r="K1387" s="42" t="s">
        <v>8719</v>
      </c>
      <c r="L1387" s="159" t="s">
        <v>2129</v>
      </c>
      <c r="M1387" s="159" t="s">
        <v>8720</v>
      </c>
      <c r="N1387" s="161"/>
      <c r="O1387" s="161"/>
      <c r="P1387" s="161"/>
    </row>
    <row r="1388" customFormat="false" ht="39" hidden="false" customHeight="true" outlineLevel="0" collapsed="false">
      <c r="A1388" s="159" t="s">
        <v>8721</v>
      </c>
      <c r="B1388" s="160" t="s">
        <v>8722</v>
      </c>
      <c r="C1388" s="42" t="s">
        <v>1754</v>
      </c>
      <c r="D1388" s="159" t="s">
        <v>2927</v>
      </c>
      <c r="E1388" s="159" t="s">
        <v>2905</v>
      </c>
      <c r="F1388" s="42" t="s">
        <v>2928</v>
      </c>
      <c r="G1388" s="159" t="s">
        <v>1842</v>
      </c>
      <c r="H1388" s="159" t="s">
        <v>2171</v>
      </c>
      <c r="I1388" s="159" t="s">
        <v>1788</v>
      </c>
      <c r="J1388" s="42" t="s">
        <v>8723</v>
      </c>
      <c r="K1388" s="42" t="s">
        <v>8724</v>
      </c>
      <c r="L1388" s="159" t="s">
        <v>2907</v>
      </c>
      <c r="M1388" s="159" t="s">
        <v>8725</v>
      </c>
      <c r="N1388" s="161"/>
      <c r="O1388" s="161"/>
      <c r="P1388" s="161"/>
    </row>
    <row r="1389" customFormat="false" ht="39" hidden="false" customHeight="true" outlineLevel="0" collapsed="false">
      <c r="A1389" s="159" t="s">
        <v>8726</v>
      </c>
      <c r="B1389" s="160" t="s">
        <v>8727</v>
      </c>
      <c r="C1389" s="42" t="s">
        <v>1754</v>
      </c>
      <c r="D1389" s="159" t="s">
        <v>2927</v>
      </c>
      <c r="E1389" s="159" t="s">
        <v>2767</v>
      </c>
      <c r="F1389" s="42" t="s">
        <v>2928</v>
      </c>
      <c r="G1389" s="159" t="s">
        <v>1796</v>
      </c>
      <c r="H1389" s="159" t="s">
        <v>1654</v>
      </c>
      <c r="I1389" s="159" t="s">
        <v>1788</v>
      </c>
      <c r="J1389" s="42" t="s">
        <v>8728</v>
      </c>
      <c r="K1389" s="42" t="s">
        <v>8729</v>
      </c>
      <c r="L1389" s="159" t="s">
        <v>2129</v>
      </c>
      <c r="M1389" s="159" t="s">
        <v>8730</v>
      </c>
      <c r="N1389" s="161"/>
      <c r="O1389" s="161"/>
      <c r="P1389" s="161"/>
    </row>
    <row r="1390" customFormat="false" ht="27" hidden="false" customHeight="true" outlineLevel="0" collapsed="false">
      <c r="A1390" s="159" t="s">
        <v>8731</v>
      </c>
      <c r="B1390" s="160" t="s">
        <v>8732</v>
      </c>
      <c r="C1390" s="42" t="s">
        <v>1754</v>
      </c>
      <c r="D1390" s="159" t="s">
        <v>2927</v>
      </c>
      <c r="E1390" s="159" t="s">
        <v>2195</v>
      </c>
      <c r="F1390" s="42" t="s">
        <v>2928</v>
      </c>
      <c r="G1390" s="159" t="s">
        <v>1796</v>
      </c>
      <c r="H1390" s="159" t="s">
        <v>2171</v>
      </c>
      <c r="I1390" s="159" t="s">
        <v>1808</v>
      </c>
      <c r="J1390" s="42" t="s">
        <v>8733</v>
      </c>
      <c r="K1390" s="42" t="s">
        <v>8734</v>
      </c>
      <c r="L1390" s="159" t="s">
        <v>2198</v>
      </c>
      <c r="M1390" s="159" t="s">
        <v>8735</v>
      </c>
      <c r="N1390" s="161"/>
      <c r="O1390" s="161"/>
      <c r="P1390" s="161"/>
    </row>
    <row r="1391" customFormat="false" ht="27" hidden="false" customHeight="true" outlineLevel="0" collapsed="false">
      <c r="A1391" s="159" t="s">
        <v>8736</v>
      </c>
      <c r="B1391" s="160" t="s">
        <v>8737</v>
      </c>
      <c r="C1391" s="42" t="s">
        <v>1754</v>
      </c>
      <c r="D1391" s="159" t="s">
        <v>2927</v>
      </c>
      <c r="E1391" s="159" t="s">
        <v>2126</v>
      </c>
      <c r="F1391" s="42" t="s">
        <v>2928</v>
      </c>
      <c r="G1391" s="159" t="s">
        <v>1842</v>
      </c>
      <c r="H1391" s="159" t="s">
        <v>1654</v>
      </c>
      <c r="I1391" s="159" t="s">
        <v>1808</v>
      </c>
      <c r="J1391" s="42" t="s">
        <v>8738</v>
      </c>
      <c r="K1391" s="42" t="s">
        <v>8739</v>
      </c>
      <c r="L1391" s="159" t="s">
        <v>2129</v>
      </c>
      <c r="M1391" s="159" t="s">
        <v>8740</v>
      </c>
      <c r="N1391" s="161"/>
      <c r="O1391" s="161"/>
      <c r="P1391" s="161"/>
    </row>
    <row r="1392" customFormat="false" ht="39" hidden="false" customHeight="true" outlineLevel="0" collapsed="false">
      <c r="A1392" s="159" t="s">
        <v>8741</v>
      </c>
      <c r="B1392" s="160" t="s">
        <v>8742</v>
      </c>
      <c r="C1392" s="42" t="s">
        <v>1754</v>
      </c>
      <c r="D1392" s="159" t="s">
        <v>2927</v>
      </c>
      <c r="E1392" s="159" t="s">
        <v>2905</v>
      </c>
      <c r="F1392" s="42" t="s">
        <v>2928</v>
      </c>
      <c r="G1392" s="159" t="s">
        <v>1842</v>
      </c>
      <c r="H1392" s="159" t="s">
        <v>2171</v>
      </c>
      <c r="I1392" s="159" t="s">
        <v>1788</v>
      </c>
      <c r="J1392" s="42" t="s">
        <v>8743</v>
      </c>
      <c r="K1392" s="42" t="s">
        <v>8744</v>
      </c>
      <c r="L1392" s="159" t="s">
        <v>2907</v>
      </c>
      <c r="M1392" s="159" t="s">
        <v>8745</v>
      </c>
      <c r="N1392" s="161"/>
      <c r="O1392" s="161"/>
      <c r="P1392" s="161"/>
    </row>
    <row r="1393" customFormat="false" ht="27" hidden="false" customHeight="true" outlineLevel="0" collapsed="false">
      <c r="A1393" s="159" t="s">
        <v>8746</v>
      </c>
      <c r="B1393" s="160" t="s">
        <v>8747</v>
      </c>
      <c r="C1393" s="42" t="s">
        <v>1754</v>
      </c>
      <c r="D1393" s="159" t="s">
        <v>2927</v>
      </c>
      <c r="E1393" s="159" t="s">
        <v>2126</v>
      </c>
      <c r="F1393" s="42" t="s">
        <v>2928</v>
      </c>
      <c r="G1393" s="159" t="s">
        <v>1842</v>
      </c>
      <c r="H1393" s="159" t="s">
        <v>1654</v>
      </c>
      <c r="I1393" s="159" t="s">
        <v>1808</v>
      </c>
      <c r="J1393" s="42" t="s">
        <v>8748</v>
      </c>
      <c r="K1393" s="42" t="s">
        <v>8749</v>
      </c>
      <c r="L1393" s="159" t="s">
        <v>2129</v>
      </c>
      <c r="M1393" s="159" t="s">
        <v>8750</v>
      </c>
      <c r="N1393" s="161"/>
      <c r="O1393" s="161"/>
      <c r="P1393" s="161"/>
    </row>
    <row r="1394" customFormat="false" ht="39" hidden="false" customHeight="true" outlineLevel="0" collapsed="false">
      <c r="A1394" s="159" t="s">
        <v>8751</v>
      </c>
      <c r="B1394" s="160" t="s">
        <v>8752</v>
      </c>
      <c r="C1394" s="42" t="s">
        <v>1754</v>
      </c>
      <c r="D1394" s="159" t="s">
        <v>2927</v>
      </c>
      <c r="E1394" s="159" t="s">
        <v>2126</v>
      </c>
      <c r="F1394" s="42" t="s">
        <v>2928</v>
      </c>
      <c r="G1394" s="159" t="s">
        <v>1842</v>
      </c>
      <c r="H1394" s="159" t="s">
        <v>1654</v>
      </c>
      <c r="I1394" s="159" t="s">
        <v>1808</v>
      </c>
      <c r="J1394" s="42" t="s">
        <v>8753</v>
      </c>
      <c r="K1394" s="42" t="s">
        <v>8754</v>
      </c>
      <c r="L1394" s="159" t="s">
        <v>2129</v>
      </c>
      <c r="M1394" s="159" t="s">
        <v>8755</v>
      </c>
      <c r="N1394" s="161"/>
      <c r="O1394" s="161"/>
      <c r="P1394" s="161"/>
    </row>
    <row r="1395" customFormat="false" ht="51" hidden="false" customHeight="true" outlineLevel="0" collapsed="false">
      <c r="A1395" s="159" t="s">
        <v>8756</v>
      </c>
      <c r="B1395" s="160" t="s">
        <v>8757</v>
      </c>
      <c r="C1395" s="42" t="s">
        <v>1754</v>
      </c>
      <c r="D1395" s="159" t="s">
        <v>2927</v>
      </c>
      <c r="E1395" s="159" t="s">
        <v>2905</v>
      </c>
      <c r="F1395" s="42" t="s">
        <v>2928</v>
      </c>
      <c r="G1395" s="159" t="s">
        <v>1842</v>
      </c>
      <c r="H1395" s="159" t="s">
        <v>2171</v>
      </c>
      <c r="I1395" s="159" t="s">
        <v>1788</v>
      </c>
      <c r="J1395" s="42" t="s">
        <v>8758</v>
      </c>
      <c r="K1395" s="42" t="s">
        <v>8759</v>
      </c>
      <c r="L1395" s="159" t="s">
        <v>2907</v>
      </c>
      <c r="M1395" s="159" t="s">
        <v>8760</v>
      </c>
      <c r="N1395" s="161"/>
      <c r="O1395" s="161"/>
      <c r="P1395" s="161"/>
    </row>
    <row r="1396" customFormat="false" ht="39" hidden="false" customHeight="true" outlineLevel="0" collapsed="false">
      <c r="A1396" s="159" t="s">
        <v>8761</v>
      </c>
      <c r="B1396" s="160" t="s">
        <v>8762</v>
      </c>
      <c r="C1396" s="42" t="s">
        <v>1754</v>
      </c>
      <c r="D1396" s="159" t="s">
        <v>2927</v>
      </c>
      <c r="E1396" s="159" t="s">
        <v>2126</v>
      </c>
      <c r="F1396" s="42" t="s">
        <v>2928</v>
      </c>
      <c r="G1396" s="159" t="s">
        <v>1842</v>
      </c>
      <c r="H1396" s="159" t="s">
        <v>1654</v>
      </c>
      <c r="I1396" s="159" t="s">
        <v>1808</v>
      </c>
      <c r="J1396" s="42" t="s">
        <v>8763</v>
      </c>
      <c r="K1396" s="42" t="s">
        <v>8764</v>
      </c>
      <c r="L1396" s="159" t="s">
        <v>2129</v>
      </c>
      <c r="M1396" s="159" t="s">
        <v>8765</v>
      </c>
      <c r="N1396" s="161"/>
      <c r="O1396" s="161"/>
      <c r="P1396" s="161"/>
    </row>
    <row r="1397" customFormat="false" ht="51" hidden="false" customHeight="true" outlineLevel="0" collapsed="false">
      <c r="A1397" s="159" t="s">
        <v>8766</v>
      </c>
      <c r="B1397" s="160" t="s">
        <v>8767</v>
      </c>
      <c r="C1397" s="42" t="s">
        <v>1754</v>
      </c>
      <c r="D1397" s="159" t="s">
        <v>2927</v>
      </c>
      <c r="E1397" s="159" t="s">
        <v>2126</v>
      </c>
      <c r="F1397" s="42" t="s">
        <v>2928</v>
      </c>
      <c r="G1397" s="159" t="s">
        <v>1842</v>
      </c>
      <c r="H1397" s="159" t="s">
        <v>1654</v>
      </c>
      <c r="I1397" s="159" t="s">
        <v>1808</v>
      </c>
      <c r="J1397" s="42" t="s">
        <v>8768</v>
      </c>
      <c r="K1397" s="42" t="s">
        <v>8769</v>
      </c>
      <c r="L1397" s="159" t="s">
        <v>2129</v>
      </c>
      <c r="M1397" s="159" t="s">
        <v>8770</v>
      </c>
      <c r="N1397" s="161"/>
      <c r="O1397" s="161"/>
      <c r="P1397" s="161"/>
    </row>
    <row r="1398" customFormat="false" ht="51" hidden="false" customHeight="true" outlineLevel="0" collapsed="false">
      <c r="A1398" s="159" t="s">
        <v>8771</v>
      </c>
      <c r="B1398" s="160" t="s">
        <v>8772</v>
      </c>
      <c r="C1398" s="42" t="s">
        <v>1754</v>
      </c>
      <c r="D1398" s="159" t="s">
        <v>2927</v>
      </c>
      <c r="E1398" s="159" t="s">
        <v>2905</v>
      </c>
      <c r="F1398" s="42" t="s">
        <v>2928</v>
      </c>
      <c r="G1398" s="159" t="s">
        <v>1842</v>
      </c>
      <c r="H1398" s="159" t="s">
        <v>2171</v>
      </c>
      <c r="I1398" s="159" t="s">
        <v>1788</v>
      </c>
      <c r="J1398" s="42" t="s">
        <v>8773</v>
      </c>
      <c r="K1398" s="42" t="s">
        <v>8774</v>
      </c>
      <c r="L1398" s="159" t="s">
        <v>2907</v>
      </c>
      <c r="M1398" s="159" t="s">
        <v>8775</v>
      </c>
      <c r="N1398" s="161"/>
      <c r="O1398" s="161"/>
      <c r="P1398" s="161"/>
    </row>
    <row r="1399" customFormat="false" ht="51" hidden="false" customHeight="true" outlineLevel="0" collapsed="false">
      <c r="A1399" s="159" t="s">
        <v>8776</v>
      </c>
      <c r="B1399" s="160" t="s">
        <v>8777</v>
      </c>
      <c r="C1399" s="42" t="s">
        <v>1754</v>
      </c>
      <c r="D1399" s="159" t="s">
        <v>2927</v>
      </c>
      <c r="E1399" s="159" t="s">
        <v>2767</v>
      </c>
      <c r="F1399" s="42" t="s">
        <v>2928</v>
      </c>
      <c r="G1399" s="159" t="s">
        <v>1796</v>
      </c>
      <c r="H1399" s="159" t="s">
        <v>1654</v>
      </c>
      <c r="I1399" s="159" t="s">
        <v>1788</v>
      </c>
      <c r="J1399" s="42" t="s">
        <v>8778</v>
      </c>
      <c r="K1399" s="42" t="s">
        <v>8779</v>
      </c>
      <c r="L1399" s="159" t="s">
        <v>2129</v>
      </c>
      <c r="M1399" s="159" t="s">
        <v>8780</v>
      </c>
      <c r="N1399" s="161"/>
      <c r="O1399" s="161"/>
      <c r="P1399" s="161"/>
    </row>
    <row r="1400" customFormat="false" ht="39" hidden="false" customHeight="true" outlineLevel="0" collapsed="false">
      <c r="A1400" s="159" t="s">
        <v>8781</v>
      </c>
      <c r="B1400" s="160" t="s">
        <v>8782</v>
      </c>
      <c r="C1400" s="42" t="s">
        <v>1754</v>
      </c>
      <c r="D1400" s="159" t="s">
        <v>2927</v>
      </c>
      <c r="E1400" s="159" t="s">
        <v>2195</v>
      </c>
      <c r="F1400" s="42" t="s">
        <v>2928</v>
      </c>
      <c r="G1400" s="159" t="s">
        <v>1796</v>
      </c>
      <c r="H1400" s="159" t="s">
        <v>2171</v>
      </c>
      <c r="I1400" s="159" t="s">
        <v>1808</v>
      </c>
      <c r="J1400" s="42" t="s">
        <v>8783</v>
      </c>
      <c r="K1400" s="42" t="s">
        <v>8784</v>
      </c>
      <c r="L1400" s="159" t="s">
        <v>2198</v>
      </c>
      <c r="M1400" s="159" t="s">
        <v>8785</v>
      </c>
      <c r="N1400" s="161"/>
      <c r="O1400" s="161"/>
      <c r="P1400" s="161"/>
    </row>
    <row r="1401" customFormat="false" ht="39" hidden="false" customHeight="true" outlineLevel="0" collapsed="false">
      <c r="A1401" s="159" t="s">
        <v>8786</v>
      </c>
      <c r="B1401" s="160" t="s">
        <v>8787</v>
      </c>
      <c r="C1401" s="42" t="s">
        <v>1754</v>
      </c>
      <c r="D1401" s="159" t="s">
        <v>2927</v>
      </c>
      <c r="E1401" s="159" t="s">
        <v>2126</v>
      </c>
      <c r="F1401" s="42" t="s">
        <v>2928</v>
      </c>
      <c r="G1401" s="159" t="s">
        <v>1842</v>
      </c>
      <c r="H1401" s="159" t="s">
        <v>1654</v>
      </c>
      <c r="I1401" s="159" t="s">
        <v>1808</v>
      </c>
      <c r="J1401" s="42" t="s">
        <v>8788</v>
      </c>
      <c r="K1401" s="42" t="s">
        <v>8789</v>
      </c>
      <c r="L1401" s="159" t="s">
        <v>2129</v>
      </c>
      <c r="M1401" s="159" t="s">
        <v>8790</v>
      </c>
      <c r="N1401" s="161"/>
      <c r="O1401" s="161"/>
      <c r="P1401" s="161"/>
    </row>
    <row r="1402" customFormat="false" ht="39" hidden="false" customHeight="true" outlineLevel="0" collapsed="false">
      <c r="A1402" s="159" t="s">
        <v>8791</v>
      </c>
      <c r="B1402" s="160" t="s">
        <v>8792</v>
      </c>
      <c r="C1402" s="42" t="s">
        <v>1754</v>
      </c>
      <c r="D1402" s="159" t="s">
        <v>2927</v>
      </c>
      <c r="E1402" s="159" t="s">
        <v>2905</v>
      </c>
      <c r="F1402" s="42" t="s">
        <v>2928</v>
      </c>
      <c r="G1402" s="159" t="s">
        <v>1842</v>
      </c>
      <c r="H1402" s="159" t="s">
        <v>2171</v>
      </c>
      <c r="I1402" s="159" t="s">
        <v>1788</v>
      </c>
      <c r="J1402" s="42" t="s">
        <v>8793</v>
      </c>
      <c r="K1402" s="42" t="s">
        <v>8794</v>
      </c>
      <c r="L1402" s="159" t="s">
        <v>2907</v>
      </c>
      <c r="M1402" s="159" t="s">
        <v>8795</v>
      </c>
      <c r="N1402" s="161"/>
      <c r="O1402" s="161"/>
      <c r="P1402" s="161"/>
    </row>
    <row r="1403" customFormat="false" ht="39" hidden="false" customHeight="true" outlineLevel="0" collapsed="false">
      <c r="A1403" s="159" t="s">
        <v>8796</v>
      </c>
      <c r="B1403" s="160" t="s">
        <v>8797</v>
      </c>
      <c r="C1403" s="42" t="s">
        <v>1754</v>
      </c>
      <c r="D1403" s="159" t="s">
        <v>2927</v>
      </c>
      <c r="E1403" s="159" t="s">
        <v>2767</v>
      </c>
      <c r="F1403" s="42" t="s">
        <v>2928</v>
      </c>
      <c r="G1403" s="159" t="s">
        <v>1796</v>
      </c>
      <c r="H1403" s="159" t="s">
        <v>1654</v>
      </c>
      <c r="I1403" s="159" t="s">
        <v>1788</v>
      </c>
      <c r="J1403" s="42" t="s">
        <v>8798</v>
      </c>
      <c r="K1403" s="42" t="s">
        <v>8799</v>
      </c>
      <c r="L1403" s="159" t="s">
        <v>2129</v>
      </c>
      <c r="M1403" s="159" t="s">
        <v>8800</v>
      </c>
      <c r="N1403" s="161"/>
      <c r="O1403" s="161"/>
      <c r="P1403" s="161"/>
    </row>
    <row r="1404" customFormat="false" ht="27" hidden="false" customHeight="true" outlineLevel="0" collapsed="false">
      <c r="A1404" s="159" t="s">
        <v>8801</v>
      </c>
      <c r="B1404" s="160" t="s">
        <v>8802</v>
      </c>
      <c r="C1404" s="42" t="s">
        <v>1754</v>
      </c>
      <c r="D1404" s="159" t="s">
        <v>2927</v>
      </c>
      <c r="E1404" s="159" t="s">
        <v>2195</v>
      </c>
      <c r="F1404" s="42" t="s">
        <v>2928</v>
      </c>
      <c r="G1404" s="159" t="s">
        <v>1796</v>
      </c>
      <c r="H1404" s="159" t="s">
        <v>2171</v>
      </c>
      <c r="I1404" s="159" t="s">
        <v>1808</v>
      </c>
      <c r="J1404" s="42" t="s">
        <v>8803</v>
      </c>
      <c r="K1404" s="42" t="s">
        <v>8804</v>
      </c>
      <c r="L1404" s="159" t="s">
        <v>2198</v>
      </c>
      <c r="M1404" s="159" t="s">
        <v>8805</v>
      </c>
      <c r="N1404" s="161"/>
      <c r="O1404" s="161"/>
      <c r="P1404" s="161"/>
    </row>
    <row r="1405" customFormat="false" ht="27" hidden="false" customHeight="true" outlineLevel="0" collapsed="false">
      <c r="A1405" s="159" t="s">
        <v>8806</v>
      </c>
      <c r="B1405" s="160" t="s">
        <v>8807</v>
      </c>
      <c r="C1405" s="42" t="s">
        <v>1754</v>
      </c>
      <c r="D1405" s="159" t="s">
        <v>2927</v>
      </c>
      <c r="E1405" s="159" t="s">
        <v>2126</v>
      </c>
      <c r="F1405" s="42" t="s">
        <v>2928</v>
      </c>
      <c r="G1405" s="159" t="s">
        <v>1842</v>
      </c>
      <c r="H1405" s="159" t="s">
        <v>1654</v>
      </c>
      <c r="I1405" s="159" t="s">
        <v>1808</v>
      </c>
      <c r="J1405" s="42" t="s">
        <v>8808</v>
      </c>
      <c r="K1405" s="42" t="s">
        <v>8809</v>
      </c>
      <c r="L1405" s="159" t="s">
        <v>2129</v>
      </c>
      <c r="M1405" s="159" t="s">
        <v>8810</v>
      </c>
      <c r="N1405" s="161"/>
      <c r="O1405" s="161"/>
      <c r="P1405" s="161"/>
    </row>
    <row r="1406" customFormat="false" ht="51" hidden="false" customHeight="true" outlineLevel="0" collapsed="false">
      <c r="A1406" s="159" t="s">
        <v>8811</v>
      </c>
      <c r="B1406" s="160" t="s">
        <v>8812</v>
      </c>
      <c r="C1406" s="42" t="s">
        <v>1754</v>
      </c>
      <c r="D1406" s="159" t="s">
        <v>2927</v>
      </c>
      <c r="E1406" s="159" t="s">
        <v>2905</v>
      </c>
      <c r="F1406" s="42" t="s">
        <v>2928</v>
      </c>
      <c r="G1406" s="159" t="s">
        <v>1842</v>
      </c>
      <c r="H1406" s="159" t="s">
        <v>2171</v>
      </c>
      <c r="I1406" s="159" t="s">
        <v>1788</v>
      </c>
      <c r="J1406" s="42" t="s">
        <v>8813</v>
      </c>
      <c r="K1406" s="42" t="s">
        <v>8814</v>
      </c>
      <c r="L1406" s="159" t="s">
        <v>2907</v>
      </c>
      <c r="M1406" s="159" t="s">
        <v>8815</v>
      </c>
      <c r="N1406" s="161"/>
      <c r="O1406" s="161"/>
      <c r="P1406" s="161"/>
    </row>
    <row r="1407" customFormat="false" ht="39" hidden="false" customHeight="true" outlineLevel="0" collapsed="false">
      <c r="A1407" s="159" t="s">
        <v>8816</v>
      </c>
      <c r="B1407" s="160" t="s">
        <v>8817</v>
      </c>
      <c r="C1407" s="42" t="s">
        <v>1754</v>
      </c>
      <c r="D1407" s="159" t="s">
        <v>2927</v>
      </c>
      <c r="E1407" s="159" t="s">
        <v>2767</v>
      </c>
      <c r="F1407" s="42" t="s">
        <v>2928</v>
      </c>
      <c r="G1407" s="159" t="s">
        <v>1796</v>
      </c>
      <c r="H1407" s="159" t="s">
        <v>1654</v>
      </c>
      <c r="I1407" s="159" t="s">
        <v>1788</v>
      </c>
      <c r="J1407" s="42" t="s">
        <v>8818</v>
      </c>
      <c r="K1407" s="42" t="s">
        <v>8819</v>
      </c>
      <c r="L1407" s="159" t="s">
        <v>2129</v>
      </c>
      <c r="M1407" s="159" t="s">
        <v>8820</v>
      </c>
      <c r="N1407" s="161"/>
      <c r="O1407" s="161"/>
      <c r="P1407" s="161"/>
    </row>
    <row r="1408" customFormat="false" ht="27" hidden="false" customHeight="true" outlineLevel="0" collapsed="false">
      <c r="A1408" s="159" t="s">
        <v>8821</v>
      </c>
      <c r="B1408" s="160" t="s">
        <v>8822</v>
      </c>
      <c r="C1408" s="42" t="s">
        <v>1754</v>
      </c>
      <c r="D1408" s="159" t="s">
        <v>2927</v>
      </c>
      <c r="E1408" s="159" t="s">
        <v>2195</v>
      </c>
      <c r="F1408" s="42" t="s">
        <v>2928</v>
      </c>
      <c r="G1408" s="159" t="s">
        <v>1796</v>
      </c>
      <c r="H1408" s="159" t="s">
        <v>2171</v>
      </c>
      <c r="I1408" s="159" t="s">
        <v>1808</v>
      </c>
      <c r="J1408" s="42" t="s">
        <v>8823</v>
      </c>
      <c r="K1408" s="42" t="s">
        <v>8824</v>
      </c>
      <c r="L1408" s="159" t="s">
        <v>2198</v>
      </c>
      <c r="M1408" s="159" t="s">
        <v>8825</v>
      </c>
      <c r="N1408" s="161"/>
      <c r="O1408" s="161"/>
      <c r="P1408" s="161"/>
    </row>
    <row r="1409" customFormat="false" ht="27" hidden="false" customHeight="true" outlineLevel="0" collapsed="false">
      <c r="A1409" s="159" t="s">
        <v>8826</v>
      </c>
      <c r="B1409" s="160" t="s">
        <v>8827</v>
      </c>
      <c r="C1409" s="42" t="s">
        <v>1754</v>
      </c>
      <c r="D1409" s="159" t="s">
        <v>2927</v>
      </c>
      <c r="E1409" s="159" t="s">
        <v>2126</v>
      </c>
      <c r="F1409" s="42" t="s">
        <v>2928</v>
      </c>
      <c r="G1409" s="159" t="s">
        <v>1842</v>
      </c>
      <c r="H1409" s="159" t="s">
        <v>1654</v>
      </c>
      <c r="I1409" s="159" t="s">
        <v>1808</v>
      </c>
      <c r="J1409" s="42" t="s">
        <v>8828</v>
      </c>
      <c r="K1409" s="42" t="s">
        <v>8829</v>
      </c>
      <c r="L1409" s="159" t="s">
        <v>2129</v>
      </c>
      <c r="M1409" s="159" t="s">
        <v>8830</v>
      </c>
      <c r="N1409" s="161"/>
      <c r="O1409" s="161"/>
      <c r="P1409" s="161"/>
    </row>
    <row r="1410" customFormat="false" ht="51" hidden="false" customHeight="true" outlineLevel="0" collapsed="false">
      <c r="A1410" s="159" t="s">
        <v>8831</v>
      </c>
      <c r="B1410" s="160" t="s">
        <v>8832</v>
      </c>
      <c r="C1410" s="42" t="s">
        <v>1754</v>
      </c>
      <c r="D1410" s="159" t="s">
        <v>2927</v>
      </c>
      <c r="E1410" s="159" t="s">
        <v>2905</v>
      </c>
      <c r="F1410" s="42" t="s">
        <v>2928</v>
      </c>
      <c r="G1410" s="159" t="s">
        <v>1842</v>
      </c>
      <c r="H1410" s="159" t="s">
        <v>2171</v>
      </c>
      <c r="I1410" s="159" t="s">
        <v>1788</v>
      </c>
      <c r="J1410" s="42" t="s">
        <v>8833</v>
      </c>
      <c r="K1410" s="42" t="s">
        <v>8834</v>
      </c>
      <c r="L1410" s="159" t="s">
        <v>2907</v>
      </c>
      <c r="M1410" s="159" t="s">
        <v>8835</v>
      </c>
      <c r="N1410" s="161"/>
      <c r="O1410" s="161"/>
      <c r="P1410" s="161"/>
    </row>
    <row r="1411" customFormat="false" ht="27" hidden="false" customHeight="true" outlineLevel="0" collapsed="false">
      <c r="A1411" s="159" t="s">
        <v>8836</v>
      </c>
      <c r="B1411" s="160" t="s">
        <v>8837</v>
      </c>
      <c r="C1411" s="42" t="s">
        <v>1754</v>
      </c>
      <c r="D1411" s="159" t="s">
        <v>2927</v>
      </c>
      <c r="E1411" s="159" t="s">
        <v>2126</v>
      </c>
      <c r="F1411" s="42" t="s">
        <v>2928</v>
      </c>
      <c r="G1411" s="159" t="s">
        <v>1842</v>
      </c>
      <c r="H1411" s="159" t="s">
        <v>1654</v>
      </c>
      <c r="I1411" s="159" t="s">
        <v>1808</v>
      </c>
      <c r="J1411" s="42" t="s">
        <v>8838</v>
      </c>
      <c r="K1411" s="42" t="s">
        <v>8839</v>
      </c>
      <c r="L1411" s="159" t="s">
        <v>2129</v>
      </c>
      <c r="M1411" s="159" t="s">
        <v>8840</v>
      </c>
      <c r="N1411" s="161"/>
      <c r="O1411" s="161"/>
      <c r="P1411" s="161"/>
    </row>
    <row r="1412" customFormat="false" ht="39" hidden="false" customHeight="true" outlineLevel="0" collapsed="false">
      <c r="A1412" s="159" t="s">
        <v>8841</v>
      </c>
      <c r="B1412" s="160" t="s">
        <v>8842</v>
      </c>
      <c r="C1412" s="42" t="s">
        <v>1754</v>
      </c>
      <c r="D1412" s="159" t="s">
        <v>2927</v>
      </c>
      <c r="E1412" s="159" t="s">
        <v>2126</v>
      </c>
      <c r="F1412" s="42" t="s">
        <v>2928</v>
      </c>
      <c r="G1412" s="159" t="s">
        <v>1842</v>
      </c>
      <c r="H1412" s="159" t="s">
        <v>1654</v>
      </c>
      <c r="I1412" s="159" t="s">
        <v>1808</v>
      </c>
      <c r="J1412" s="42" t="s">
        <v>8843</v>
      </c>
      <c r="K1412" s="42" t="s">
        <v>8844</v>
      </c>
      <c r="L1412" s="159" t="s">
        <v>2129</v>
      </c>
      <c r="M1412" s="159" t="s">
        <v>8845</v>
      </c>
      <c r="N1412" s="161"/>
      <c r="O1412" s="161"/>
      <c r="P1412" s="161"/>
    </row>
    <row r="1413" customFormat="false" ht="51" hidden="false" customHeight="true" outlineLevel="0" collapsed="false">
      <c r="A1413" s="159" t="s">
        <v>8846</v>
      </c>
      <c r="B1413" s="160" t="s">
        <v>8847</v>
      </c>
      <c r="C1413" s="42" t="s">
        <v>1754</v>
      </c>
      <c r="D1413" s="159" t="s">
        <v>2927</v>
      </c>
      <c r="E1413" s="159" t="s">
        <v>2905</v>
      </c>
      <c r="F1413" s="42" t="s">
        <v>2928</v>
      </c>
      <c r="G1413" s="159" t="s">
        <v>1842</v>
      </c>
      <c r="H1413" s="159" t="s">
        <v>2171</v>
      </c>
      <c r="I1413" s="159" t="s">
        <v>1788</v>
      </c>
      <c r="J1413" s="42" t="s">
        <v>8848</v>
      </c>
      <c r="K1413" s="42" t="s">
        <v>8849</v>
      </c>
      <c r="L1413" s="159" t="s">
        <v>2907</v>
      </c>
      <c r="M1413" s="159" t="s">
        <v>8850</v>
      </c>
      <c r="N1413" s="161"/>
      <c r="O1413" s="161"/>
      <c r="P1413" s="161"/>
    </row>
    <row r="1414" customFormat="false" ht="39" hidden="false" customHeight="true" outlineLevel="0" collapsed="false">
      <c r="A1414" s="159" t="s">
        <v>8851</v>
      </c>
      <c r="B1414" s="160" t="s">
        <v>8852</v>
      </c>
      <c r="C1414" s="42" t="s">
        <v>1754</v>
      </c>
      <c r="D1414" s="159" t="s">
        <v>2927</v>
      </c>
      <c r="E1414" s="159" t="s">
        <v>2126</v>
      </c>
      <c r="F1414" s="42" t="s">
        <v>2928</v>
      </c>
      <c r="G1414" s="159" t="s">
        <v>1842</v>
      </c>
      <c r="H1414" s="159" t="s">
        <v>1654</v>
      </c>
      <c r="I1414" s="159" t="s">
        <v>1808</v>
      </c>
      <c r="J1414" s="42" t="s">
        <v>8853</v>
      </c>
      <c r="K1414" s="42" t="s">
        <v>8854</v>
      </c>
      <c r="L1414" s="159" t="s">
        <v>2129</v>
      </c>
      <c r="M1414" s="159" t="s">
        <v>8855</v>
      </c>
      <c r="N1414" s="161"/>
      <c r="O1414" s="161"/>
      <c r="P1414" s="161"/>
    </row>
    <row r="1415" customFormat="false" ht="39" hidden="false" customHeight="true" outlineLevel="0" collapsed="false">
      <c r="A1415" s="159" t="s">
        <v>8856</v>
      </c>
      <c r="B1415" s="160" t="s">
        <v>8857</v>
      </c>
      <c r="C1415" s="42" t="s">
        <v>1754</v>
      </c>
      <c r="D1415" s="159" t="s">
        <v>2927</v>
      </c>
      <c r="E1415" s="159" t="s">
        <v>2126</v>
      </c>
      <c r="F1415" s="42" t="s">
        <v>2928</v>
      </c>
      <c r="G1415" s="159" t="s">
        <v>1842</v>
      </c>
      <c r="H1415" s="159" t="s">
        <v>1654</v>
      </c>
      <c r="I1415" s="159" t="s">
        <v>1808</v>
      </c>
      <c r="J1415" s="42" t="s">
        <v>8858</v>
      </c>
      <c r="K1415" s="42" t="s">
        <v>8859</v>
      </c>
      <c r="L1415" s="159" t="s">
        <v>2129</v>
      </c>
      <c r="M1415" s="159" t="s">
        <v>8860</v>
      </c>
      <c r="N1415" s="161"/>
      <c r="O1415" s="161"/>
      <c r="P1415" s="161"/>
    </row>
    <row r="1416" customFormat="false" ht="51" hidden="false" customHeight="true" outlineLevel="0" collapsed="false">
      <c r="A1416" s="159" t="s">
        <v>8861</v>
      </c>
      <c r="B1416" s="160" t="s">
        <v>8862</v>
      </c>
      <c r="C1416" s="42" t="s">
        <v>1754</v>
      </c>
      <c r="D1416" s="159" t="s">
        <v>2927</v>
      </c>
      <c r="E1416" s="159" t="s">
        <v>2905</v>
      </c>
      <c r="F1416" s="42" t="s">
        <v>2928</v>
      </c>
      <c r="G1416" s="159" t="s">
        <v>1842</v>
      </c>
      <c r="H1416" s="159" t="s">
        <v>2171</v>
      </c>
      <c r="I1416" s="159" t="s">
        <v>1788</v>
      </c>
      <c r="J1416" s="42" t="s">
        <v>8863</v>
      </c>
      <c r="K1416" s="42" t="s">
        <v>8864</v>
      </c>
      <c r="L1416" s="159" t="s">
        <v>2907</v>
      </c>
      <c r="M1416" s="159" t="s">
        <v>8865</v>
      </c>
      <c r="N1416" s="161"/>
      <c r="O1416" s="161"/>
      <c r="P1416" s="161"/>
    </row>
    <row r="1417" customFormat="false" ht="39" hidden="false" customHeight="true" outlineLevel="0" collapsed="false">
      <c r="A1417" s="159" t="s">
        <v>8866</v>
      </c>
      <c r="B1417" s="160" t="s">
        <v>8867</v>
      </c>
      <c r="C1417" s="42" t="s">
        <v>1754</v>
      </c>
      <c r="D1417" s="159" t="s">
        <v>2927</v>
      </c>
      <c r="E1417" s="159" t="s">
        <v>2126</v>
      </c>
      <c r="F1417" s="42" t="s">
        <v>2928</v>
      </c>
      <c r="G1417" s="159" t="s">
        <v>1842</v>
      </c>
      <c r="H1417" s="159" t="s">
        <v>1654</v>
      </c>
      <c r="I1417" s="159" t="s">
        <v>1808</v>
      </c>
      <c r="J1417" s="42" t="s">
        <v>8868</v>
      </c>
      <c r="K1417" s="42" t="s">
        <v>8869</v>
      </c>
      <c r="L1417" s="159" t="s">
        <v>2129</v>
      </c>
      <c r="M1417" s="159" t="s">
        <v>8870</v>
      </c>
      <c r="N1417" s="161"/>
      <c r="O1417" s="161"/>
      <c r="P1417" s="161"/>
    </row>
    <row r="1418" customFormat="false" ht="51" hidden="false" customHeight="true" outlineLevel="0" collapsed="false">
      <c r="A1418" s="159" t="s">
        <v>8871</v>
      </c>
      <c r="B1418" s="160" t="s">
        <v>8872</v>
      </c>
      <c r="C1418" s="42" t="s">
        <v>1754</v>
      </c>
      <c r="D1418" s="159" t="s">
        <v>2927</v>
      </c>
      <c r="E1418" s="159" t="s">
        <v>2126</v>
      </c>
      <c r="F1418" s="42" t="s">
        <v>2928</v>
      </c>
      <c r="G1418" s="159" t="s">
        <v>1842</v>
      </c>
      <c r="H1418" s="159" t="s">
        <v>1654</v>
      </c>
      <c r="I1418" s="159" t="s">
        <v>1808</v>
      </c>
      <c r="J1418" s="42" t="s">
        <v>8873</v>
      </c>
      <c r="K1418" s="42" t="s">
        <v>8874</v>
      </c>
      <c r="L1418" s="159" t="s">
        <v>2129</v>
      </c>
      <c r="M1418" s="159" t="s">
        <v>8875</v>
      </c>
      <c r="N1418" s="161"/>
      <c r="O1418" s="161"/>
      <c r="P1418" s="161"/>
    </row>
    <row r="1419" customFormat="false" ht="51" hidden="false" customHeight="true" outlineLevel="0" collapsed="false">
      <c r="A1419" s="159" t="s">
        <v>8876</v>
      </c>
      <c r="B1419" s="160" t="s">
        <v>8877</v>
      </c>
      <c r="C1419" s="42" t="s">
        <v>1754</v>
      </c>
      <c r="D1419" s="159" t="s">
        <v>2927</v>
      </c>
      <c r="E1419" s="159" t="s">
        <v>2905</v>
      </c>
      <c r="F1419" s="42" t="s">
        <v>2928</v>
      </c>
      <c r="G1419" s="159" t="s">
        <v>1842</v>
      </c>
      <c r="H1419" s="159" t="s">
        <v>2171</v>
      </c>
      <c r="I1419" s="159" t="s">
        <v>1788</v>
      </c>
      <c r="J1419" s="42" t="s">
        <v>8878</v>
      </c>
      <c r="K1419" s="42" t="s">
        <v>8879</v>
      </c>
      <c r="L1419" s="159" t="s">
        <v>2907</v>
      </c>
      <c r="M1419" s="159" t="s">
        <v>8880</v>
      </c>
      <c r="N1419" s="161"/>
      <c r="O1419" s="161"/>
      <c r="P1419" s="161"/>
    </row>
    <row r="1420" customFormat="false" ht="51" hidden="false" customHeight="true" outlineLevel="0" collapsed="false">
      <c r="A1420" s="159" t="s">
        <v>8881</v>
      </c>
      <c r="B1420" s="160" t="s">
        <v>8882</v>
      </c>
      <c r="C1420" s="42" t="s">
        <v>1754</v>
      </c>
      <c r="D1420" s="159" t="s">
        <v>2927</v>
      </c>
      <c r="E1420" s="159" t="s">
        <v>2767</v>
      </c>
      <c r="F1420" s="42" t="s">
        <v>2928</v>
      </c>
      <c r="G1420" s="159" t="s">
        <v>1796</v>
      </c>
      <c r="H1420" s="159" t="s">
        <v>1654</v>
      </c>
      <c r="I1420" s="159" t="s">
        <v>1788</v>
      </c>
      <c r="J1420" s="42" t="s">
        <v>8883</v>
      </c>
      <c r="K1420" s="42" t="s">
        <v>8884</v>
      </c>
      <c r="L1420" s="159" t="s">
        <v>2129</v>
      </c>
      <c r="M1420" s="159" t="s">
        <v>8885</v>
      </c>
      <c r="N1420" s="161"/>
      <c r="O1420" s="161"/>
      <c r="P1420" s="161"/>
    </row>
    <row r="1421" customFormat="false" ht="39" hidden="false" customHeight="true" outlineLevel="0" collapsed="false">
      <c r="A1421" s="159" t="s">
        <v>8886</v>
      </c>
      <c r="B1421" s="160" t="s">
        <v>8887</v>
      </c>
      <c r="C1421" s="42" t="s">
        <v>1754</v>
      </c>
      <c r="D1421" s="159" t="s">
        <v>2927</v>
      </c>
      <c r="E1421" s="159" t="s">
        <v>2195</v>
      </c>
      <c r="F1421" s="42" t="s">
        <v>2928</v>
      </c>
      <c r="G1421" s="159" t="s">
        <v>1796</v>
      </c>
      <c r="H1421" s="159" t="s">
        <v>2171</v>
      </c>
      <c r="I1421" s="159" t="s">
        <v>1808</v>
      </c>
      <c r="J1421" s="42" t="s">
        <v>8888</v>
      </c>
      <c r="K1421" s="42" t="s">
        <v>8889</v>
      </c>
      <c r="L1421" s="159" t="s">
        <v>2198</v>
      </c>
      <c r="M1421" s="159" t="s">
        <v>8890</v>
      </c>
      <c r="N1421" s="161"/>
      <c r="O1421" s="161"/>
      <c r="P1421" s="161"/>
    </row>
    <row r="1422" customFormat="false" ht="39" hidden="false" customHeight="true" outlineLevel="0" collapsed="false">
      <c r="A1422" s="159" t="s">
        <v>8891</v>
      </c>
      <c r="B1422" s="160" t="s">
        <v>8892</v>
      </c>
      <c r="C1422" s="42" t="s">
        <v>1754</v>
      </c>
      <c r="D1422" s="159" t="s">
        <v>2927</v>
      </c>
      <c r="E1422" s="159" t="s">
        <v>2126</v>
      </c>
      <c r="F1422" s="42" t="s">
        <v>2928</v>
      </c>
      <c r="G1422" s="159" t="s">
        <v>1842</v>
      </c>
      <c r="H1422" s="159" t="s">
        <v>1654</v>
      </c>
      <c r="I1422" s="159" t="s">
        <v>1808</v>
      </c>
      <c r="J1422" s="42" t="s">
        <v>8893</v>
      </c>
      <c r="K1422" s="42" t="s">
        <v>8894</v>
      </c>
      <c r="L1422" s="159" t="s">
        <v>2129</v>
      </c>
      <c r="M1422" s="159" t="s">
        <v>8895</v>
      </c>
      <c r="N1422" s="161"/>
      <c r="O1422" s="161"/>
      <c r="P1422" s="161"/>
    </row>
    <row r="1423" customFormat="false" ht="39" hidden="false" customHeight="true" outlineLevel="0" collapsed="false">
      <c r="A1423" s="159" t="s">
        <v>8896</v>
      </c>
      <c r="B1423" s="160" t="s">
        <v>8897</v>
      </c>
      <c r="C1423" s="42" t="s">
        <v>1745</v>
      </c>
      <c r="D1423" s="159" t="s">
        <v>8898</v>
      </c>
      <c r="E1423" s="159" t="s">
        <v>2905</v>
      </c>
      <c r="F1423" s="42" t="s">
        <v>8899</v>
      </c>
      <c r="G1423" s="159" t="s">
        <v>1842</v>
      </c>
      <c r="H1423" s="159" t="s">
        <v>2171</v>
      </c>
      <c r="I1423" s="159" t="s">
        <v>1788</v>
      </c>
      <c r="J1423" s="42" t="s">
        <v>8900</v>
      </c>
      <c r="K1423" s="42" t="s">
        <v>8901</v>
      </c>
      <c r="L1423" s="159" t="s">
        <v>2907</v>
      </c>
      <c r="M1423" s="159" t="s">
        <v>8902</v>
      </c>
      <c r="N1423" s="161"/>
      <c r="O1423" s="161"/>
      <c r="P1423" s="161"/>
    </row>
    <row r="1424" customFormat="false" ht="39" hidden="false" customHeight="true" outlineLevel="0" collapsed="false">
      <c r="A1424" s="159" t="s">
        <v>8903</v>
      </c>
      <c r="B1424" s="160" t="s">
        <v>8904</v>
      </c>
      <c r="C1424" s="42" t="s">
        <v>1745</v>
      </c>
      <c r="D1424" s="159" t="s">
        <v>8898</v>
      </c>
      <c r="E1424" s="159" t="s">
        <v>2767</v>
      </c>
      <c r="F1424" s="42" t="s">
        <v>8899</v>
      </c>
      <c r="G1424" s="159" t="s">
        <v>1796</v>
      </c>
      <c r="H1424" s="159" t="s">
        <v>1654</v>
      </c>
      <c r="I1424" s="159" t="s">
        <v>1788</v>
      </c>
      <c r="J1424" s="42" t="s">
        <v>8905</v>
      </c>
      <c r="K1424" s="42" t="s">
        <v>8906</v>
      </c>
      <c r="L1424" s="159" t="s">
        <v>2129</v>
      </c>
      <c r="M1424" s="159" t="s">
        <v>8907</v>
      </c>
      <c r="N1424" s="161"/>
      <c r="O1424" s="161"/>
      <c r="P1424" s="161"/>
    </row>
    <row r="1425" customFormat="false" ht="27" hidden="false" customHeight="true" outlineLevel="0" collapsed="false">
      <c r="A1425" s="159" t="s">
        <v>8908</v>
      </c>
      <c r="B1425" s="160" t="s">
        <v>8909</v>
      </c>
      <c r="C1425" s="42" t="s">
        <v>1745</v>
      </c>
      <c r="D1425" s="159" t="s">
        <v>8898</v>
      </c>
      <c r="E1425" s="159" t="s">
        <v>2195</v>
      </c>
      <c r="F1425" s="42" t="s">
        <v>8899</v>
      </c>
      <c r="G1425" s="159" t="s">
        <v>1796</v>
      </c>
      <c r="H1425" s="159" t="s">
        <v>2171</v>
      </c>
      <c r="I1425" s="159" t="s">
        <v>1808</v>
      </c>
      <c r="J1425" s="42" t="s">
        <v>8910</v>
      </c>
      <c r="K1425" s="42" t="s">
        <v>8911</v>
      </c>
      <c r="L1425" s="159" t="s">
        <v>2198</v>
      </c>
      <c r="M1425" s="159" t="s">
        <v>8912</v>
      </c>
      <c r="N1425" s="161"/>
      <c r="O1425" s="161"/>
      <c r="P1425" s="161"/>
    </row>
    <row r="1426" customFormat="false" ht="27" hidden="false" customHeight="true" outlineLevel="0" collapsed="false">
      <c r="A1426" s="159" t="s">
        <v>8913</v>
      </c>
      <c r="B1426" s="160" t="s">
        <v>8914</v>
      </c>
      <c r="C1426" s="42" t="s">
        <v>1745</v>
      </c>
      <c r="D1426" s="159" t="s">
        <v>8898</v>
      </c>
      <c r="E1426" s="159" t="s">
        <v>2126</v>
      </c>
      <c r="F1426" s="42" t="s">
        <v>8899</v>
      </c>
      <c r="G1426" s="159" t="s">
        <v>1842</v>
      </c>
      <c r="H1426" s="159" t="s">
        <v>1654</v>
      </c>
      <c r="I1426" s="159" t="s">
        <v>1808</v>
      </c>
      <c r="J1426" s="42" t="s">
        <v>8915</v>
      </c>
      <c r="K1426" s="42" t="s">
        <v>8916</v>
      </c>
      <c r="L1426" s="159" t="s">
        <v>2129</v>
      </c>
      <c r="M1426" s="159" t="s">
        <v>8917</v>
      </c>
      <c r="N1426" s="161"/>
      <c r="O1426" s="161"/>
      <c r="P1426" s="161"/>
    </row>
    <row r="1427" customFormat="false" ht="39" hidden="false" customHeight="true" outlineLevel="0" collapsed="false">
      <c r="A1427" s="159" t="s">
        <v>8918</v>
      </c>
      <c r="B1427" s="160" t="s">
        <v>8919</v>
      </c>
      <c r="C1427" s="42" t="s">
        <v>1745</v>
      </c>
      <c r="D1427" s="159" t="s">
        <v>8898</v>
      </c>
      <c r="E1427" s="159" t="s">
        <v>2905</v>
      </c>
      <c r="F1427" s="42" t="s">
        <v>8899</v>
      </c>
      <c r="G1427" s="159" t="s">
        <v>1842</v>
      </c>
      <c r="H1427" s="159" t="s">
        <v>2171</v>
      </c>
      <c r="I1427" s="159" t="s">
        <v>1788</v>
      </c>
      <c r="J1427" s="42" t="s">
        <v>8920</v>
      </c>
      <c r="K1427" s="42" t="s">
        <v>8921</v>
      </c>
      <c r="L1427" s="159" t="s">
        <v>2907</v>
      </c>
      <c r="M1427" s="159" t="s">
        <v>8922</v>
      </c>
      <c r="N1427" s="161"/>
      <c r="O1427" s="161"/>
      <c r="P1427" s="161"/>
    </row>
    <row r="1428" customFormat="false" ht="27" hidden="false" customHeight="true" outlineLevel="0" collapsed="false">
      <c r="A1428" s="159" t="s">
        <v>8923</v>
      </c>
      <c r="B1428" s="160" t="s">
        <v>8924</v>
      </c>
      <c r="C1428" s="42" t="s">
        <v>1745</v>
      </c>
      <c r="D1428" s="159" t="s">
        <v>8898</v>
      </c>
      <c r="E1428" s="159" t="s">
        <v>2126</v>
      </c>
      <c r="F1428" s="42" t="s">
        <v>8899</v>
      </c>
      <c r="G1428" s="159" t="s">
        <v>1842</v>
      </c>
      <c r="H1428" s="159" t="s">
        <v>1654</v>
      </c>
      <c r="I1428" s="159" t="s">
        <v>1808</v>
      </c>
      <c r="J1428" s="42" t="s">
        <v>8925</v>
      </c>
      <c r="K1428" s="42" t="s">
        <v>8926</v>
      </c>
      <c r="L1428" s="159" t="s">
        <v>2129</v>
      </c>
      <c r="M1428" s="159" t="s">
        <v>8927</v>
      </c>
      <c r="N1428" s="161"/>
      <c r="O1428" s="161"/>
      <c r="P1428" s="161"/>
    </row>
    <row r="1429" customFormat="false" ht="27" hidden="false" customHeight="true" outlineLevel="0" collapsed="false">
      <c r="A1429" s="159" t="s">
        <v>8928</v>
      </c>
      <c r="B1429" s="160" t="s">
        <v>8929</v>
      </c>
      <c r="C1429" s="42" t="s">
        <v>1745</v>
      </c>
      <c r="D1429" s="159" t="s">
        <v>8898</v>
      </c>
      <c r="E1429" s="159" t="s">
        <v>2126</v>
      </c>
      <c r="F1429" s="42" t="s">
        <v>8899</v>
      </c>
      <c r="G1429" s="159" t="s">
        <v>1842</v>
      </c>
      <c r="H1429" s="159" t="s">
        <v>1654</v>
      </c>
      <c r="I1429" s="159" t="s">
        <v>1808</v>
      </c>
      <c r="J1429" s="42" t="s">
        <v>8930</v>
      </c>
      <c r="K1429" s="42" t="s">
        <v>8931</v>
      </c>
      <c r="L1429" s="159" t="s">
        <v>2129</v>
      </c>
      <c r="M1429" s="159" t="s">
        <v>8932</v>
      </c>
      <c r="N1429" s="161"/>
      <c r="O1429" s="161"/>
      <c r="P1429" s="161"/>
    </row>
    <row r="1430" customFormat="false" ht="27" hidden="false" customHeight="true" outlineLevel="0" collapsed="false">
      <c r="A1430" s="159" t="s">
        <v>8933</v>
      </c>
      <c r="B1430" s="160" t="s">
        <v>8934</v>
      </c>
      <c r="C1430" s="42" t="s">
        <v>1745</v>
      </c>
      <c r="D1430" s="159" t="s">
        <v>8898</v>
      </c>
      <c r="E1430" s="159" t="s">
        <v>2905</v>
      </c>
      <c r="F1430" s="42" t="s">
        <v>8899</v>
      </c>
      <c r="G1430" s="159" t="s">
        <v>1842</v>
      </c>
      <c r="H1430" s="159" t="s">
        <v>2171</v>
      </c>
      <c r="I1430" s="159" t="s">
        <v>1788</v>
      </c>
      <c r="J1430" s="42" t="s">
        <v>8935</v>
      </c>
      <c r="K1430" s="42" t="s">
        <v>8936</v>
      </c>
      <c r="L1430" s="159" t="s">
        <v>2907</v>
      </c>
      <c r="M1430" s="159" t="s">
        <v>8937</v>
      </c>
      <c r="N1430" s="161"/>
      <c r="O1430" s="161"/>
      <c r="P1430" s="161"/>
    </row>
    <row r="1431" customFormat="false" ht="27" hidden="false" customHeight="true" outlineLevel="0" collapsed="false">
      <c r="A1431" s="159" t="s">
        <v>8938</v>
      </c>
      <c r="B1431" s="160" t="s">
        <v>8939</v>
      </c>
      <c r="C1431" s="42" t="s">
        <v>1745</v>
      </c>
      <c r="D1431" s="159" t="s">
        <v>8898</v>
      </c>
      <c r="E1431" s="159" t="s">
        <v>2767</v>
      </c>
      <c r="F1431" s="42" t="s">
        <v>8899</v>
      </c>
      <c r="G1431" s="159" t="s">
        <v>1796</v>
      </c>
      <c r="H1431" s="159" t="s">
        <v>1654</v>
      </c>
      <c r="I1431" s="159" t="s">
        <v>1788</v>
      </c>
      <c r="J1431" s="42" t="s">
        <v>8940</v>
      </c>
      <c r="K1431" s="42" t="s">
        <v>8941</v>
      </c>
      <c r="L1431" s="159" t="s">
        <v>2129</v>
      </c>
      <c r="M1431" s="159" t="s">
        <v>8942</v>
      </c>
      <c r="N1431" s="161"/>
      <c r="O1431" s="161"/>
      <c r="P1431" s="161"/>
    </row>
    <row r="1432" customFormat="false" ht="27" hidden="false" customHeight="true" outlineLevel="0" collapsed="false">
      <c r="A1432" s="159" t="s">
        <v>8943</v>
      </c>
      <c r="B1432" s="160" t="s">
        <v>8944</v>
      </c>
      <c r="C1432" s="42" t="s">
        <v>1745</v>
      </c>
      <c r="D1432" s="159" t="s">
        <v>8898</v>
      </c>
      <c r="E1432" s="159" t="s">
        <v>2195</v>
      </c>
      <c r="F1432" s="42" t="s">
        <v>8899</v>
      </c>
      <c r="G1432" s="159" t="s">
        <v>1796</v>
      </c>
      <c r="H1432" s="159" t="s">
        <v>2171</v>
      </c>
      <c r="I1432" s="159" t="s">
        <v>1808</v>
      </c>
      <c r="J1432" s="42" t="s">
        <v>8945</v>
      </c>
      <c r="K1432" s="42" t="s">
        <v>8946</v>
      </c>
      <c r="L1432" s="159" t="s">
        <v>2198</v>
      </c>
      <c r="M1432" s="159" t="s">
        <v>8947</v>
      </c>
      <c r="N1432" s="161"/>
      <c r="O1432" s="161"/>
      <c r="P1432" s="161"/>
    </row>
    <row r="1433" customFormat="false" ht="27" hidden="false" customHeight="true" outlineLevel="0" collapsed="false">
      <c r="A1433" s="159" t="s">
        <v>8948</v>
      </c>
      <c r="B1433" s="160" t="s">
        <v>8949</v>
      </c>
      <c r="C1433" s="42" t="s">
        <v>1745</v>
      </c>
      <c r="D1433" s="159" t="s">
        <v>8898</v>
      </c>
      <c r="E1433" s="159" t="s">
        <v>2126</v>
      </c>
      <c r="F1433" s="42" t="s">
        <v>8899</v>
      </c>
      <c r="G1433" s="159" t="s">
        <v>1842</v>
      </c>
      <c r="H1433" s="159" t="s">
        <v>1654</v>
      </c>
      <c r="I1433" s="159" t="s">
        <v>1808</v>
      </c>
      <c r="J1433" s="42" t="s">
        <v>8950</v>
      </c>
      <c r="K1433" s="42" t="s">
        <v>8951</v>
      </c>
      <c r="L1433" s="159" t="s">
        <v>2129</v>
      </c>
      <c r="M1433" s="159" t="s">
        <v>8952</v>
      </c>
      <c r="N1433" s="161"/>
      <c r="O1433" s="161"/>
      <c r="P1433" s="161"/>
    </row>
    <row r="1434" customFormat="false" ht="39" hidden="false" customHeight="true" outlineLevel="0" collapsed="false">
      <c r="A1434" s="159" t="s">
        <v>8953</v>
      </c>
      <c r="B1434" s="160" t="s">
        <v>8954</v>
      </c>
      <c r="C1434" s="42" t="s">
        <v>1745</v>
      </c>
      <c r="D1434" s="159" t="s">
        <v>8898</v>
      </c>
      <c r="E1434" s="159" t="s">
        <v>2905</v>
      </c>
      <c r="F1434" s="42" t="s">
        <v>8899</v>
      </c>
      <c r="G1434" s="159" t="s">
        <v>1842</v>
      </c>
      <c r="H1434" s="159" t="s">
        <v>2171</v>
      </c>
      <c r="I1434" s="159" t="s">
        <v>1788</v>
      </c>
      <c r="J1434" s="42" t="s">
        <v>8955</v>
      </c>
      <c r="K1434" s="42" t="s">
        <v>8956</v>
      </c>
      <c r="L1434" s="159" t="s">
        <v>2907</v>
      </c>
      <c r="M1434" s="159" t="s">
        <v>8957</v>
      </c>
      <c r="N1434" s="161"/>
      <c r="O1434" s="161"/>
      <c r="P1434" s="161"/>
    </row>
    <row r="1435" customFormat="false" ht="27" hidden="false" customHeight="true" outlineLevel="0" collapsed="false">
      <c r="A1435" s="159" t="s">
        <v>8958</v>
      </c>
      <c r="B1435" s="160" t="s">
        <v>8959</v>
      </c>
      <c r="C1435" s="42" t="s">
        <v>1745</v>
      </c>
      <c r="D1435" s="159" t="s">
        <v>8898</v>
      </c>
      <c r="E1435" s="159" t="s">
        <v>2767</v>
      </c>
      <c r="F1435" s="42" t="s">
        <v>8899</v>
      </c>
      <c r="G1435" s="159" t="s">
        <v>1796</v>
      </c>
      <c r="H1435" s="159" t="s">
        <v>1654</v>
      </c>
      <c r="I1435" s="159" t="s">
        <v>1788</v>
      </c>
      <c r="J1435" s="42" t="s">
        <v>8960</v>
      </c>
      <c r="K1435" s="42" t="s">
        <v>8961</v>
      </c>
      <c r="L1435" s="159" t="s">
        <v>2129</v>
      </c>
      <c r="M1435" s="159" t="s">
        <v>8962</v>
      </c>
      <c r="N1435" s="161"/>
      <c r="O1435" s="161"/>
      <c r="P1435" s="161"/>
    </row>
    <row r="1436" customFormat="false" ht="27" hidden="false" customHeight="true" outlineLevel="0" collapsed="false">
      <c r="A1436" s="159" t="s">
        <v>8963</v>
      </c>
      <c r="B1436" s="160" t="s">
        <v>8964</v>
      </c>
      <c r="C1436" s="42" t="s">
        <v>1745</v>
      </c>
      <c r="D1436" s="159" t="s">
        <v>8898</v>
      </c>
      <c r="E1436" s="159" t="s">
        <v>2195</v>
      </c>
      <c r="F1436" s="42" t="s">
        <v>8899</v>
      </c>
      <c r="G1436" s="159" t="s">
        <v>1796</v>
      </c>
      <c r="H1436" s="159" t="s">
        <v>2171</v>
      </c>
      <c r="I1436" s="159" t="s">
        <v>1808</v>
      </c>
      <c r="J1436" s="42" t="s">
        <v>8965</v>
      </c>
      <c r="K1436" s="42" t="s">
        <v>8966</v>
      </c>
      <c r="L1436" s="159" t="s">
        <v>2198</v>
      </c>
      <c r="M1436" s="159" t="s">
        <v>8967</v>
      </c>
      <c r="N1436" s="161"/>
      <c r="O1436" s="161"/>
      <c r="P1436" s="161"/>
    </row>
    <row r="1437" customFormat="false" ht="27" hidden="false" customHeight="true" outlineLevel="0" collapsed="false">
      <c r="A1437" s="159" t="s">
        <v>8968</v>
      </c>
      <c r="B1437" s="160" t="s">
        <v>8969</v>
      </c>
      <c r="C1437" s="42" t="s">
        <v>1745</v>
      </c>
      <c r="D1437" s="159" t="s">
        <v>8898</v>
      </c>
      <c r="E1437" s="159" t="s">
        <v>2126</v>
      </c>
      <c r="F1437" s="42" t="s">
        <v>8899</v>
      </c>
      <c r="G1437" s="159" t="s">
        <v>1842</v>
      </c>
      <c r="H1437" s="159" t="s">
        <v>1654</v>
      </c>
      <c r="I1437" s="159" t="s">
        <v>1808</v>
      </c>
      <c r="J1437" s="42" t="s">
        <v>8970</v>
      </c>
      <c r="K1437" s="42" t="s">
        <v>8971</v>
      </c>
      <c r="L1437" s="159" t="s">
        <v>2129</v>
      </c>
      <c r="M1437" s="159" t="s">
        <v>8972</v>
      </c>
      <c r="N1437" s="161"/>
      <c r="O1437" s="161"/>
      <c r="P1437" s="161"/>
    </row>
    <row r="1438" customFormat="false" ht="39" hidden="false" customHeight="true" outlineLevel="0" collapsed="false">
      <c r="A1438" s="159" t="s">
        <v>8973</v>
      </c>
      <c r="B1438" s="160" t="s">
        <v>8974</v>
      </c>
      <c r="C1438" s="42" t="s">
        <v>1745</v>
      </c>
      <c r="D1438" s="159" t="s">
        <v>8898</v>
      </c>
      <c r="E1438" s="159" t="s">
        <v>2905</v>
      </c>
      <c r="F1438" s="42" t="s">
        <v>8899</v>
      </c>
      <c r="G1438" s="159" t="s">
        <v>1842</v>
      </c>
      <c r="H1438" s="159" t="s">
        <v>2171</v>
      </c>
      <c r="I1438" s="159" t="s">
        <v>1788</v>
      </c>
      <c r="J1438" s="42" t="s">
        <v>8975</v>
      </c>
      <c r="K1438" s="42" t="s">
        <v>8976</v>
      </c>
      <c r="L1438" s="159" t="s">
        <v>2907</v>
      </c>
      <c r="M1438" s="159" t="s">
        <v>8977</v>
      </c>
      <c r="N1438" s="161"/>
      <c r="O1438" s="161"/>
      <c r="P1438" s="161"/>
    </row>
    <row r="1439" customFormat="false" ht="27" hidden="false" customHeight="true" outlineLevel="0" collapsed="false">
      <c r="A1439" s="159" t="s">
        <v>8978</v>
      </c>
      <c r="B1439" s="160" t="s">
        <v>8979</v>
      </c>
      <c r="C1439" s="42" t="s">
        <v>1745</v>
      </c>
      <c r="D1439" s="159" t="s">
        <v>8898</v>
      </c>
      <c r="E1439" s="159" t="s">
        <v>2126</v>
      </c>
      <c r="F1439" s="42" t="s">
        <v>8899</v>
      </c>
      <c r="G1439" s="159" t="s">
        <v>1842</v>
      </c>
      <c r="H1439" s="159" t="s">
        <v>1654</v>
      </c>
      <c r="I1439" s="159" t="s">
        <v>1808</v>
      </c>
      <c r="J1439" s="42" t="s">
        <v>8980</v>
      </c>
      <c r="K1439" s="42" t="s">
        <v>8981</v>
      </c>
      <c r="L1439" s="159" t="s">
        <v>2129</v>
      </c>
      <c r="M1439" s="159" t="s">
        <v>8982</v>
      </c>
      <c r="N1439" s="161"/>
      <c r="O1439" s="161"/>
      <c r="P1439" s="161"/>
    </row>
    <row r="1440" customFormat="false" ht="39" hidden="false" customHeight="true" outlineLevel="0" collapsed="false">
      <c r="A1440" s="159" t="s">
        <v>8983</v>
      </c>
      <c r="B1440" s="160" t="s">
        <v>8984</v>
      </c>
      <c r="C1440" s="42" t="s">
        <v>1745</v>
      </c>
      <c r="D1440" s="159" t="s">
        <v>8898</v>
      </c>
      <c r="E1440" s="159" t="s">
        <v>2126</v>
      </c>
      <c r="F1440" s="42" t="s">
        <v>8899</v>
      </c>
      <c r="G1440" s="159" t="s">
        <v>1842</v>
      </c>
      <c r="H1440" s="159" t="s">
        <v>1654</v>
      </c>
      <c r="I1440" s="159" t="s">
        <v>1808</v>
      </c>
      <c r="J1440" s="42" t="s">
        <v>8985</v>
      </c>
      <c r="K1440" s="42" t="s">
        <v>8986</v>
      </c>
      <c r="L1440" s="159" t="s">
        <v>2129</v>
      </c>
      <c r="M1440" s="159" t="s">
        <v>8987</v>
      </c>
      <c r="N1440" s="161"/>
      <c r="O1440" s="161"/>
      <c r="P1440" s="161"/>
    </row>
    <row r="1441" customFormat="false" ht="51" hidden="false" customHeight="true" outlineLevel="0" collapsed="false">
      <c r="A1441" s="159" t="s">
        <v>8988</v>
      </c>
      <c r="B1441" s="160" t="s">
        <v>8989</v>
      </c>
      <c r="C1441" s="42" t="s">
        <v>1745</v>
      </c>
      <c r="D1441" s="159" t="s">
        <v>8898</v>
      </c>
      <c r="E1441" s="159" t="s">
        <v>2905</v>
      </c>
      <c r="F1441" s="42" t="s">
        <v>8899</v>
      </c>
      <c r="G1441" s="159" t="s">
        <v>1842</v>
      </c>
      <c r="H1441" s="159" t="s">
        <v>2171</v>
      </c>
      <c r="I1441" s="159" t="s">
        <v>1788</v>
      </c>
      <c r="J1441" s="42" t="s">
        <v>8990</v>
      </c>
      <c r="K1441" s="42" t="s">
        <v>8991</v>
      </c>
      <c r="L1441" s="159" t="s">
        <v>2907</v>
      </c>
      <c r="M1441" s="159" t="s">
        <v>8992</v>
      </c>
      <c r="N1441" s="161"/>
      <c r="O1441" s="161"/>
      <c r="P1441" s="161"/>
    </row>
    <row r="1442" customFormat="false" ht="51" hidden="false" customHeight="true" outlineLevel="0" collapsed="false">
      <c r="A1442" s="159" t="s">
        <v>8993</v>
      </c>
      <c r="B1442" s="160" t="s">
        <v>8994</v>
      </c>
      <c r="C1442" s="42" t="s">
        <v>1745</v>
      </c>
      <c r="D1442" s="159" t="s">
        <v>8898</v>
      </c>
      <c r="E1442" s="159" t="s">
        <v>2767</v>
      </c>
      <c r="F1442" s="42" t="s">
        <v>8899</v>
      </c>
      <c r="G1442" s="159" t="s">
        <v>1796</v>
      </c>
      <c r="H1442" s="159" t="s">
        <v>1654</v>
      </c>
      <c r="I1442" s="159" t="s">
        <v>1788</v>
      </c>
      <c r="J1442" s="42" t="s">
        <v>8995</v>
      </c>
      <c r="K1442" s="42" t="s">
        <v>8996</v>
      </c>
      <c r="L1442" s="159" t="s">
        <v>2129</v>
      </c>
      <c r="M1442" s="159" t="s">
        <v>8997</v>
      </c>
      <c r="N1442" s="161"/>
      <c r="O1442" s="161"/>
      <c r="P1442" s="161"/>
    </row>
    <row r="1443" customFormat="false" ht="39" hidden="false" customHeight="true" outlineLevel="0" collapsed="false">
      <c r="A1443" s="159" t="s">
        <v>8998</v>
      </c>
      <c r="B1443" s="160" t="s">
        <v>8999</v>
      </c>
      <c r="C1443" s="42" t="s">
        <v>1745</v>
      </c>
      <c r="D1443" s="159" t="s">
        <v>8898</v>
      </c>
      <c r="E1443" s="159" t="s">
        <v>2195</v>
      </c>
      <c r="F1443" s="42" t="s">
        <v>8899</v>
      </c>
      <c r="G1443" s="159" t="s">
        <v>1796</v>
      </c>
      <c r="H1443" s="159" t="s">
        <v>2171</v>
      </c>
      <c r="I1443" s="159" t="s">
        <v>1808</v>
      </c>
      <c r="J1443" s="42" t="s">
        <v>9000</v>
      </c>
      <c r="K1443" s="42" t="s">
        <v>9001</v>
      </c>
      <c r="L1443" s="159" t="s">
        <v>2198</v>
      </c>
      <c r="M1443" s="159" t="s">
        <v>9002</v>
      </c>
      <c r="N1443" s="161"/>
      <c r="O1443" s="161"/>
      <c r="P1443" s="161"/>
    </row>
    <row r="1444" customFormat="false" ht="39" hidden="false" customHeight="true" outlineLevel="0" collapsed="false">
      <c r="A1444" s="159" t="s">
        <v>9003</v>
      </c>
      <c r="B1444" s="160" t="s">
        <v>9004</v>
      </c>
      <c r="C1444" s="42" t="s">
        <v>1745</v>
      </c>
      <c r="D1444" s="159" t="s">
        <v>8898</v>
      </c>
      <c r="E1444" s="159" t="s">
        <v>2126</v>
      </c>
      <c r="F1444" s="42" t="s">
        <v>8899</v>
      </c>
      <c r="G1444" s="159" t="s">
        <v>1842</v>
      </c>
      <c r="H1444" s="159" t="s">
        <v>1654</v>
      </c>
      <c r="I1444" s="159" t="s">
        <v>1808</v>
      </c>
      <c r="J1444" s="42" t="s">
        <v>9005</v>
      </c>
      <c r="K1444" s="42" t="s">
        <v>9006</v>
      </c>
      <c r="L1444" s="159" t="s">
        <v>2129</v>
      </c>
      <c r="M1444" s="159" t="s">
        <v>9007</v>
      </c>
      <c r="N1444" s="161"/>
      <c r="O1444" s="161"/>
      <c r="P1444" s="161"/>
    </row>
    <row r="1445" customFormat="false" ht="39" hidden="false" customHeight="true" outlineLevel="0" collapsed="false">
      <c r="A1445" s="159" t="s">
        <v>9008</v>
      </c>
      <c r="B1445" s="160" t="s">
        <v>9009</v>
      </c>
      <c r="C1445" s="42" t="s">
        <v>1745</v>
      </c>
      <c r="D1445" s="159" t="s">
        <v>8898</v>
      </c>
      <c r="E1445" s="159" t="s">
        <v>2905</v>
      </c>
      <c r="F1445" s="42" t="s">
        <v>8899</v>
      </c>
      <c r="G1445" s="159" t="s">
        <v>1842</v>
      </c>
      <c r="H1445" s="159" t="s">
        <v>2171</v>
      </c>
      <c r="I1445" s="159" t="s">
        <v>1788</v>
      </c>
      <c r="J1445" s="42" t="s">
        <v>9010</v>
      </c>
      <c r="K1445" s="42" t="s">
        <v>9011</v>
      </c>
      <c r="L1445" s="159" t="s">
        <v>2907</v>
      </c>
      <c r="M1445" s="159" t="s">
        <v>9012</v>
      </c>
      <c r="N1445" s="161"/>
      <c r="O1445" s="161"/>
      <c r="P1445" s="161"/>
    </row>
    <row r="1446" customFormat="false" ht="39" hidden="false" customHeight="true" outlineLevel="0" collapsed="false">
      <c r="A1446" s="159" t="s">
        <v>9013</v>
      </c>
      <c r="B1446" s="160" t="s">
        <v>9014</v>
      </c>
      <c r="C1446" s="42" t="s">
        <v>1745</v>
      </c>
      <c r="D1446" s="159" t="s">
        <v>8898</v>
      </c>
      <c r="E1446" s="159" t="s">
        <v>2767</v>
      </c>
      <c r="F1446" s="42" t="s">
        <v>8899</v>
      </c>
      <c r="G1446" s="159" t="s">
        <v>1796</v>
      </c>
      <c r="H1446" s="159" t="s">
        <v>1654</v>
      </c>
      <c r="I1446" s="159" t="s">
        <v>1788</v>
      </c>
      <c r="J1446" s="42" t="s">
        <v>9015</v>
      </c>
      <c r="K1446" s="42" t="s">
        <v>9016</v>
      </c>
      <c r="L1446" s="159" t="s">
        <v>2129</v>
      </c>
      <c r="M1446" s="159" t="s">
        <v>9017</v>
      </c>
      <c r="N1446" s="161"/>
      <c r="O1446" s="161"/>
      <c r="P1446" s="161"/>
    </row>
    <row r="1447" customFormat="false" ht="27" hidden="false" customHeight="true" outlineLevel="0" collapsed="false">
      <c r="A1447" s="159" t="s">
        <v>9018</v>
      </c>
      <c r="B1447" s="160" t="s">
        <v>9019</v>
      </c>
      <c r="C1447" s="42" t="s">
        <v>1745</v>
      </c>
      <c r="D1447" s="159" t="s">
        <v>8898</v>
      </c>
      <c r="E1447" s="159" t="s">
        <v>2195</v>
      </c>
      <c r="F1447" s="42" t="s">
        <v>8899</v>
      </c>
      <c r="G1447" s="159" t="s">
        <v>1796</v>
      </c>
      <c r="H1447" s="159" t="s">
        <v>2171</v>
      </c>
      <c r="I1447" s="159" t="s">
        <v>1808</v>
      </c>
      <c r="J1447" s="42" t="s">
        <v>9020</v>
      </c>
      <c r="K1447" s="42" t="s">
        <v>9021</v>
      </c>
      <c r="L1447" s="159" t="s">
        <v>2198</v>
      </c>
      <c r="M1447" s="159" t="s">
        <v>9022</v>
      </c>
      <c r="N1447" s="161"/>
      <c r="O1447" s="161"/>
      <c r="P1447" s="161"/>
    </row>
    <row r="1448" customFormat="false" ht="27" hidden="false" customHeight="true" outlineLevel="0" collapsed="false">
      <c r="A1448" s="159" t="s">
        <v>9023</v>
      </c>
      <c r="B1448" s="160" t="s">
        <v>9024</v>
      </c>
      <c r="C1448" s="42" t="s">
        <v>1745</v>
      </c>
      <c r="D1448" s="159" t="s">
        <v>8898</v>
      </c>
      <c r="E1448" s="159" t="s">
        <v>2126</v>
      </c>
      <c r="F1448" s="42" t="s">
        <v>8899</v>
      </c>
      <c r="G1448" s="159" t="s">
        <v>1842</v>
      </c>
      <c r="H1448" s="159" t="s">
        <v>1654</v>
      </c>
      <c r="I1448" s="159" t="s">
        <v>1808</v>
      </c>
      <c r="J1448" s="42" t="s">
        <v>9025</v>
      </c>
      <c r="K1448" s="42" t="s">
        <v>9026</v>
      </c>
      <c r="L1448" s="159" t="s">
        <v>2129</v>
      </c>
      <c r="M1448" s="159" t="s">
        <v>9027</v>
      </c>
      <c r="N1448" s="161"/>
      <c r="O1448" s="161"/>
      <c r="P1448" s="161"/>
    </row>
    <row r="1449" customFormat="false" ht="51" hidden="false" customHeight="true" outlineLevel="0" collapsed="false">
      <c r="A1449" s="159" t="s">
        <v>9028</v>
      </c>
      <c r="B1449" s="160" t="s">
        <v>9029</v>
      </c>
      <c r="C1449" s="42" t="s">
        <v>1745</v>
      </c>
      <c r="D1449" s="159" t="s">
        <v>8898</v>
      </c>
      <c r="E1449" s="159" t="s">
        <v>2905</v>
      </c>
      <c r="F1449" s="42" t="s">
        <v>8899</v>
      </c>
      <c r="G1449" s="159" t="s">
        <v>1842</v>
      </c>
      <c r="H1449" s="159" t="s">
        <v>2171</v>
      </c>
      <c r="I1449" s="159" t="s">
        <v>1788</v>
      </c>
      <c r="J1449" s="42" t="s">
        <v>9030</v>
      </c>
      <c r="K1449" s="42" t="s">
        <v>9031</v>
      </c>
      <c r="L1449" s="159" t="s">
        <v>2907</v>
      </c>
      <c r="M1449" s="159" t="s">
        <v>9032</v>
      </c>
      <c r="N1449" s="161"/>
      <c r="O1449" s="161"/>
      <c r="P1449" s="161"/>
    </row>
    <row r="1450" customFormat="false" ht="39" hidden="false" customHeight="true" outlineLevel="0" collapsed="false">
      <c r="A1450" s="159" t="s">
        <v>9033</v>
      </c>
      <c r="B1450" s="160" t="s">
        <v>9034</v>
      </c>
      <c r="C1450" s="42" t="s">
        <v>1745</v>
      </c>
      <c r="D1450" s="159" t="s">
        <v>8898</v>
      </c>
      <c r="E1450" s="159" t="s">
        <v>2126</v>
      </c>
      <c r="F1450" s="42" t="s">
        <v>8899</v>
      </c>
      <c r="G1450" s="159" t="s">
        <v>1842</v>
      </c>
      <c r="H1450" s="159" t="s">
        <v>1654</v>
      </c>
      <c r="I1450" s="159" t="s">
        <v>1808</v>
      </c>
      <c r="J1450" s="42" t="s">
        <v>9035</v>
      </c>
      <c r="K1450" s="42" t="s">
        <v>9036</v>
      </c>
      <c r="L1450" s="159" t="s">
        <v>2129</v>
      </c>
      <c r="M1450" s="159" t="s">
        <v>9037</v>
      </c>
      <c r="N1450" s="161"/>
      <c r="O1450" s="161"/>
      <c r="P1450" s="161"/>
    </row>
    <row r="1451" customFormat="false" ht="39" hidden="false" customHeight="true" outlineLevel="0" collapsed="false">
      <c r="A1451" s="159" t="s">
        <v>9038</v>
      </c>
      <c r="B1451" s="160" t="s">
        <v>9039</v>
      </c>
      <c r="C1451" s="42" t="s">
        <v>1745</v>
      </c>
      <c r="D1451" s="159" t="s">
        <v>8898</v>
      </c>
      <c r="E1451" s="159" t="s">
        <v>2126</v>
      </c>
      <c r="F1451" s="42" t="s">
        <v>8899</v>
      </c>
      <c r="G1451" s="159" t="s">
        <v>1842</v>
      </c>
      <c r="H1451" s="159" t="s">
        <v>1654</v>
      </c>
      <c r="I1451" s="159" t="s">
        <v>1808</v>
      </c>
      <c r="J1451" s="42" t="s">
        <v>9040</v>
      </c>
      <c r="K1451" s="42" t="s">
        <v>9041</v>
      </c>
      <c r="L1451" s="159" t="s">
        <v>2129</v>
      </c>
      <c r="M1451" s="159" t="s">
        <v>9042</v>
      </c>
      <c r="N1451" s="161"/>
      <c r="O1451" s="161"/>
      <c r="P1451" s="161"/>
    </row>
    <row r="1452" customFormat="false" ht="51" hidden="false" customHeight="true" outlineLevel="0" collapsed="false">
      <c r="A1452" s="159" t="s">
        <v>9043</v>
      </c>
      <c r="B1452" s="160" t="s">
        <v>9044</v>
      </c>
      <c r="C1452" s="42" t="s">
        <v>1745</v>
      </c>
      <c r="D1452" s="159" t="s">
        <v>8898</v>
      </c>
      <c r="E1452" s="159" t="s">
        <v>2905</v>
      </c>
      <c r="F1452" s="42" t="s">
        <v>8899</v>
      </c>
      <c r="G1452" s="159" t="s">
        <v>1842</v>
      </c>
      <c r="H1452" s="159" t="s">
        <v>2171</v>
      </c>
      <c r="I1452" s="159" t="s">
        <v>1788</v>
      </c>
      <c r="J1452" s="42" t="s">
        <v>9045</v>
      </c>
      <c r="K1452" s="42" t="s">
        <v>9046</v>
      </c>
      <c r="L1452" s="159" t="s">
        <v>2907</v>
      </c>
      <c r="M1452" s="159" t="s">
        <v>9047</v>
      </c>
      <c r="N1452" s="161"/>
      <c r="O1452" s="161"/>
      <c r="P1452" s="161"/>
    </row>
    <row r="1453" customFormat="false" ht="27" hidden="false" customHeight="true" outlineLevel="0" collapsed="false">
      <c r="A1453" s="159" t="s">
        <v>9048</v>
      </c>
      <c r="B1453" s="160" t="s">
        <v>9049</v>
      </c>
      <c r="C1453" s="42" t="s">
        <v>1745</v>
      </c>
      <c r="D1453" s="159" t="s">
        <v>8898</v>
      </c>
      <c r="E1453" s="159" t="s">
        <v>2126</v>
      </c>
      <c r="F1453" s="42" t="s">
        <v>8899</v>
      </c>
      <c r="G1453" s="159" t="s">
        <v>1842</v>
      </c>
      <c r="H1453" s="159" t="s">
        <v>1654</v>
      </c>
      <c r="I1453" s="159" t="s">
        <v>1808</v>
      </c>
      <c r="J1453" s="42" t="s">
        <v>9050</v>
      </c>
      <c r="K1453" s="42" t="s">
        <v>9051</v>
      </c>
      <c r="L1453" s="159" t="s">
        <v>2129</v>
      </c>
      <c r="M1453" s="159" t="s">
        <v>9052</v>
      </c>
      <c r="N1453" s="161"/>
      <c r="O1453" s="161"/>
      <c r="P1453" s="161"/>
    </row>
    <row r="1454" customFormat="false" ht="39" hidden="false" customHeight="true" outlineLevel="0" collapsed="false">
      <c r="A1454" s="159" t="s">
        <v>9053</v>
      </c>
      <c r="B1454" s="160" t="s">
        <v>9054</v>
      </c>
      <c r="C1454" s="42" t="s">
        <v>1745</v>
      </c>
      <c r="D1454" s="159" t="s">
        <v>8898</v>
      </c>
      <c r="E1454" s="159" t="s">
        <v>2126</v>
      </c>
      <c r="F1454" s="42" t="s">
        <v>8899</v>
      </c>
      <c r="G1454" s="159" t="s">
        <v>1842</v>
      </c>
      <c r="H1454" s="159" t="s">
        <v>1654</v>
      </c>
      <c r="I1454" s="159" t="s">
        <v>1808</v>
      </c>
      <c r="J1454" s="42" t="s">
        <v>9055</v>
      </c>
      <c r="K1454" s="42" t="s">
        <v>9056</v>
      </c>
      <c r="L1454" s="159" t="s">
        <v>2129</v>
      </c>
      <c r="M1454" s="159" t="s">
        <v>9057</v>
      </c>
      <c r="N1454" s="161"/>
      <c r="O1454" s="161"/>
      <c r="P1454" s="161"/>
    </row>
    <row r="1455" customFormat="false" ht="39" hidden="false" customHeight="true" outlineLevel="0" collapsed="false">
      <c r="A1455" s="159" t="s">
        <v>9058</v>
      </c>
      <c r="B1455" s="160" t="s">
        <v>9059</v>
      </c>
      <c r="C1455" s="42" t="s">
        <v>1738</v>
      </c>
      <c r="D1455" s="159" t="s">
        <v>2528</v>
      </c>
      <c r="E1455" s="159" t="s">
        <v>2905</v>
      </c>
      <c r="F1455" s="42" t="s">
        <v>2529</v>
      </c>
      <c r="G1455" s="159" t="s">
        <v>1842</v>
      </c>
      <c r="H1455" s="159" t="s">
        <v>2171</v>
      </c>
      <c r="I1455" s="159" t="s">
        <v>1788</v>
      </c>
      <c r="J1455" s="42" t="s">
        <v>9060</v>
      </c>
      <c r="K1455" s="42" t="s">
        <v>9061</v>
      </c>
      <c r="L1455" s="159" t="s">
        <v>2907</v>
      </c>
      <c r="M1455" s="159" t="s">
        <v>9062</v>
      </c>
      <c r="N1455" s="161"/>
      <c r="O1455" s="161"/>
      <c r="P1455" s="161"/>
    </row>
    <row r="1456" customFormat="false" ht="27" hidden="false" customHeight="true" outlineLevel="0" collapsed="false">
      <c r="A1456" s="159" t="s">
        <v>9063</v>
      </c>
      <c r="B1456" s="160" t="s">
        <v>9064</v>
      </c>
      <c r="C1456" s="42" t="s">
        <v>1738</v>
      </c>
      <c r="D1456" s="159" t="s">
        <v>2528</v>
      </c>
      <c r="E1456" s="159" t="s">
        <v>2126</v>
      </c>
      <c r="F1456" s="42" t="s">
        <v>2529</v>
      </c>
      <c r="G1456" s="159" t="s">
        <v>1842</v>
      </c>
      <c r="H1456" s="159" t="s">
        <v>1654</v>
      </c>
      <c r="I1456" s="159" t="s">
        <v>1808</v>
      </c>
      <c r="J1456" s="42" t="s">
        <v>9065</v>
      </c>
      <c r="K1456" s="42" t="s">
        <v>9066</v>
      </c>
      <c r="L1456" s="159" t="s">
        <v>2129</v>
      </c>
      <c r="M1456" s="159" t="s">
        <v>9067</v>
      </c>
      <c r="N1456" s="161"/>
      <c r="O1456" s="161"/>
      <c r="P1456" s="161"/>
    </row>
    <row r="1457" customFormat="false" ht="39" hidden="false" customHeight="true" outlineLevel="0" collapsed="false">
      <c r="A1457" s="159" t="s">
        <v>9068</v>
      </c>
      <c r="B1457" s="160" t="s">
        <v>9069</v>
      </c>
      <c r="C1457" s="42" t="s">
        <v>1738</v>
      </c>
      <c r="D1457" s="159" t="s">
        <v>2528</v>
      </c>
      <c r="E1457" s="159" t="s">
        <v>2126</v>
      </c>
      <c r="F1457" s="42" t="s">
        <v>2529</v>
      </c>
      <c r="G1457" s="159" t="s">
        <v>1842</v>
      </c>
      <c r="H1457" s="159" t="s">
        <v>1654</v>
      </c>
      <c r="I1457" s="159" t="s">
        <v>1808</v>
      </c>
      <c r="J1457" s="42" t="s">
        <v>9070</v>
      </c>
      <c r="K1457" s="42" t="s">
        <v>9071</v>
      </c>
      <c r="L1457" s="159" t="s">
        <v>2129</v>
      </c>
      <c r="M1457" s="159" t="s">
        <v>9072</v>
      </c>
      <c r="N1457" s="161"/>
      <c r="O1457" s="161"/>
      <c r="P1457" s="161"/>
    </row>
    <row r="1458" customFormat="false" ht="39" hidden="false" customHeight="true" outlineLevel="0" collapsed="false">
      <c r="A1458" s="159" t="s">
        <v>9073</v>
      </c>
      <c r="B1458" s="160" t="s">
        <v>9074</v>
      </c>
      <c r="C1458" s="42" t="s">
        <v>1738</v>
      </c>
      <c r="D1458" s="159" t="s">
        <v>2528</v>
      </c>
      <c r="E1458" s="159" t="s">
        <v>2905</v>
      </c>
      <c r="F1458" s="42" t="s">
        <v>2529</v>
      </c>
      <c r="G1458" s="159" t="s">
        <v>1842</v>
      </c>
      <c r="H1458" s="159" t="s">
        <v>2171</v>
      </c>
      <c r="I1458" s="159" t="s">
        <v>1788</v>
      </c>
      <c r="J1458" s="42" t="s">
        <v>9075</v>
      </c>
      <c r="K1458" s="42" t="s">
        <v>9076</v>
      </c>
      <c r="L1458" s="159" t="s">
        <v>2907</v>
      </c>
      <c r="M1458" s="159" t="s">
        <v>9077</v>
      </c>
      <c r="N1458" s="161"/>
      <c r="O1458" s="161"/>
      <c r="P1458" s="161"/>
    </row>
    <row r="1459" customFormat="false" ht="27" hidden="false" customHeight="true" outlineLevel="0" collapsed="false">
      <c r="A1459" s="159" t="s">
        <v>9078</v>
      </c>
      <c r="B1459" s="160" t="s">
        <v>9079</v>
      </c>
      <c r="C1459" s="42" t="s">
        <v>1738</v>
      </c>
      <c r="D1459" s="159" t="s">
        <v>2528</v>
      </c>
      <c r="E1459" s="159" t="s">
        <v>2126</v>
      </c>
      <c r="F1459" s="42" t="s">
        <v>2529</v>
      </c>
      <c r="G1459" s="159" t="s">
        <v>1842</v>
      </c>
      <c r="H1459" s="159" t="s">
        <v>1654</v>
      </c>
      <c r="I1459" s="159" t="s">
        <v>1808</v>
      </c>
      <c r="J1459" s="42" t="s">
        <v>9080</v>
      </c>
      <c r="K1459" s="42" t="s">
        <v>9081</v>
      </c>
      <c r="L1459" s="159" t="s">
        <v>2129</v>
      </c>
      <c r="M1459" s="159" t="s">
        <v>9082</v>
      </c>
      <c r="N1459" s="161"/>
      <c r="O1459" s="161"/>
      <c r="P1459" s="161"/>
    </row>
    <row r="1460" customFormat="false" ht="39" hidden="false" customHeight="true" outlineLevel="0" collapsed="false">
      <c r="A1460" s="159" t="s">
        <v>9083</v>
      </c>
      <c r="B1460" s="160" t="s">
        <v>9084</v>
      </c>
      <c r="C1460" s="42" t="s">
        <v>1738</v>
      </c>
      <c r="D1460" s="159" t="s">
        <v>2528</v>
      </c>
      <c r="E1460" s="159" t="s">
        <v>2126</v>
      </c>
      <c r="F1460" s="42" t="s">
        <v>2529</v>
      </c>
      <c r="G1460" s="159" t="s">
        <v>1842</v>
      </c>
      <c r="H1460" s="159" t="s">
        <v>1654</v>
      </c>
      <c r="I1460" s="159" t="s">
        <v>1808</v>
      </c>
      <c r="J1460" s="42" t="s">
        <v>9085</v>
      </c>
      <c r="K1460" s="42" t="s">
        <v>9086</v>
      </c>
      <c r="L1460" s="159" t="s">
        <v>2129</v>
      </c>
      <c r="M1460" s="159" t="s">
        <v>9087</v>
      </c>
      <c r="N1460" s="161"/>
      <c r="O1460" s="161"/>
      <c r="P1460" s="161"/>
    </row>
    <row r="1461" customFormat="false" ht="27" hidden="false" customHeight="true" outlineLevel="0" collapsed="false">
      <c r="A1461" s="159" t="s">
        <v>9088</v>
      </c>
      <c r="B1461" s="160" t="s">
        <v>9089</v>
      </c>
      <c r="C1461" s="42" t="s">
        <v>1738</v>
      </c>
      <c r="D1461" s="159" t="s">
        <v>2528</v>
      </c>
      <c r="E1461" s="159" t="s">
        <v>2905</v>
      </c>
      <c r="F1461" s="42" t="s">
        <v>2529</v>
      </c>
      <c r="G1461" s="159" t="s">
        <v>1842</v>
      </c>
      <c r="H1461" s="159" t="s">
        <v>2171</v>
      </c>
      <c r="I1461" s="159" t="s">
        <v>1788</v>
      </c>
      <c r="J1461" s="42" t="s">
        <v>9090</v>
      </c>
      <c r="K1461" s="42" t="s">
        <v>9091</v>
      </c>
      <c r="L1461" s="159" t="s">
        <v>2907</v>
      </c>
      <c r="M1461" s="159" t="s">
        <v>9092</v>
      </c>
      <c r="N1461" s="161"/>
      <c r="O1461" s="161"/>
      <c r="P1461" s="161"/>
    </row>
    <row r="1462" customFormat="false" ht="27" hidden="false" customHeight="true" outlineLevel="0" collapsed="false">
      <c r="A1462" s="159" t="s">
        <v>9093</v>
      </c>
      <c r="B1462" s="160" t="s">
        <v>9094</v>
      </c>
      <c r="C1462" s="42" t="s">
        <v>1738</v>
      </c>
      <c r="D1462" s="159" t="s">
        <v>2528</v>
      </c>
      <c r="E1462" s="159" t="s">
        <v>2126</v>
      </c>
      <c r="F1462" s="42" t="s">
        <v>2529</v>
      </c>
      <c r="G1462" s="159" t="s">
        <v>1842</v>
      </c>
      <c r="H1462" s="159" t="s">
        <v>1654</v>
      </c>
      <c r="I1462" s="159" t="s">
        <v>1808</v>
      </c>
      <c r="J1462" s="42" t="s">
        <v>9095</v>
      </c>
      <c r="K1462" s="42" t="s">
        <v>9096</v>
      </c>
      <c r="L1462" s="159" t="s">
        <v>2129</v>
      </c>
      <c r="M1462" s="159" t="s">
        <v>9097</v>
      </c>
      <c r="N1462" s="161"/>
      <c r="O1462" s="161"/>
      <c r="P1462" s="161"/>
    </row>
    <row r="1463" customFormat="false" ht="27" hidden="false" customHeight="true" outlineLevel="0" collapsed="false">
      <c r="A1463" s="159" t="s">
        <v>9098</v>
      </c>
      <c r="B1463" s="160" t="s">
        <v>9099</v>
      </c>
      <c r="C1463" s="42" t="s">
        <v>1738</v>
      </c>
      <c r="D1463" s="159" t="s">
        <v>2528</v>
      </c>
      <c r="E1463" s="159" t="s">
        <v>2126</v>
      </c>
      <c r="F1463" s="42" t="s">
        <v>2529</v>
      </c>
      <c r="G1463" s="159" t="s">
        <v>1842</v>
      </c>
      <c r="H1463" s="159" t="s">
        <v>1654</v>
      </c>
      <c r="I1463" s="159" t="s">
        <v>1808</v>
      </c>
      <c r="J1463" s="42" t="s">
        <v>9100</v>
      </c>
      <c r="K1463" s="42" t="s">
        <v>9101</v>
      </c>
      <c r="L1463" s="159" t="s">
        <v>2129</v>
      </c>
      <c r="M1463" s="159" t="s">
        <v>9102</v>
      </c>
      <c r="N1463" s="161"/>
      <c r="O1463" s="161"/>
      <c r="P1463" s="161"/>
    </row>
    <row r="1464" customFormat="false" ht="51" hidden="false" customHeight="true" outlineLevel="0" collapsed="false">
      <c r="A1464" s="159" t="s">
        <v>9103</v>
      </c>
      <c r="B1464" s="160" t="s">
        <v>9104</v>
      </c>
      <c r="C1464" s="42" t="s">
        <v>1738</v>
      </c>
      <c r="D1464" s="159" t="s">
        <v>2528</v>
      </c>
      <c r="E1464" s="159" t="s">
        <v>2905</v>
      </c>
      <c r="F1464" s="42" t="s">
        <v>2529</v>
      </c>
      <c r="G1464" s="159" t="s">
        <v>1842</v>
      </c>
      <c r="H1464" s="159" t="s">
        <v>2171</v>
      </c>
      <c r="I1464" s="159" t="s">
        <v>1788</v>
      </c>
      <c r="J1464" s="42" t="s">
        <v>9105</v>
      </c>
      <c r="K1464" s="42" t="s">
        <v>9106</v>
      </c>
      <c r="L1464" s="159" t="s">
        <v>2907</v>
      </c>
      <c r="M1464" s="159" t="s">
        <v>9107</v>
      </c>
      <c r="N1464" s="161"/>
      <c r="O1464" s="161"/>
      <c r="P1464" s="161"/>
    </row>
    <row r="1465" customFormat="false" ht="27" hidden="false" customHeight="true" outlineLevel="0" collapsed="false">
      <c r="A1465" s="159" t="s">
        <v>9108</v>
      </c>
      <c r="B1465" s="160" t="s">
        <v>9109</v>
      </c>
      <c r="C1465" s="42" t="s">
        <v>1738</v>
      </c>
      <c r="D1465" s="159" t="s">
        <v>2528</v>
      </c>
      <c r="E1465" s="159" t="s">
        <v>2126</v>
      </c>
      <c r="F1465" s="42" t="s">
        <v>2529</v>
      </c>
      <c r="G1465" s="159" t="s">
        <v>1842</v>
      </c>
      <c r="H1465" s="159" t="s">
        <v>1654</v>
      </c>
      <c r="I1465" s="159" t="s">
        <v>1808</v>
      </c>
      <c r="J1465" s="42" t="s">
        <v>9110</v>
      </c>
      <c r="K1465" s="42" t="s">
        <v>9111</v>
      </c>
      <c r="L1465" s="159" t="s">
        <v>2129</v>
      </c>
      <c r="M1465" s="159" t="s">
        <v>9112</v>
      </c>
      <c r="N1465" s="161"/>
      <c r="O1465" s="161"/>
      <c r="P1465" s="161"/>
    </row>
    <row r="1466" customFormat="false" ht="39" hidden="false" customHeight="true" outlineLevel="0" collapsed="false">
      <c r="A1466" s="159" t="s">
        <v>9113</v>
      </c>
      <c r="B1466" s="160" t="s">
        <v>9114</v>
      </c>
      <c r="C1466" s="42" t="s">
        <v>1738</v>
      </c>
      <c r="D1466" s="159" t="s">
        <v>2528</v>
      </c>
      <c r="E1466" s="159" t="s">
        <v>2126</v>
      </c>
      <c r="F1466" s="42" t="s">
        <v>2529</v>
      </c>
      <c r="G1466" s="159" t="s">
        <v>1842</v>
      </c>
      <c r="H1466" s="159" t="s">
        <v>1654</v>
      </c>
      <c r="I1466" s="159" t="s">
        <v>1808</v>
      </c>
      <c r="J1466" s="42" t="s">
        <v>9115</v>
      </c>
      <c r="K1466" s="42" t="s">
        <v>9116</v>
      </c>
      <c r="L1466" s="159" t="s">
        <v>2129</v>
      </c>
      <c r="M1466" s="159" t="s">
        <v>9117</v>
      </c>
      <c r="N1466" s="161"/>
      <c r="O1466" s="161"/>
      <c r="P1466" s="161"/>
    </row>
    <row r="1467" customFormat="false" ht="39" hidden="false" customHeight="true" outlineLevel="0" collapsed="false">
      <c r="A1467" s="159" t="s">
        <v>9118</v>
      </c>
      <c r="B1467" s="160" t="s">
        <v>9119</v>
      </c>
      <c r="C1467" s="42" t="s">
        <v>1738</v>
      </c>
      <c r="D1467" s="159" t="s">
        <v>2528</v>
      </c>
      <c r="E1467" s="159" t="s">
        <v>2905</v>
      </c>
      <c r="F1467" s="42" t="s">
        <v>2529</v>
      </c>
      <c r="G1467" s="159" t="s">
        <v>1842</v>
      </c>
      <c r="H1467" s="159" t="s">
        <v>2171</v>
      </c>
      <c r="I1467" s="159" t="s">
        <v>1788</v>
      </c>
      <c r="J1467" s="42" t="s">
        <v>9120</v>
      </c>
      <c r="K1467" s="42" t="s">
        <v>9121</v>
      </c>
      <c r="L1467" s="159" t="s">
        <v>2907</v>
      </c>
      <c r="M1467" s="159" t="s">
        <v>9122</v>
      </c>
      <c r="N1467" s="161"/>
      <c r="O1467" s="161"/>
      <c r="P1467" s="161"/>
    </row>
    <row r="1468" customFormat="false" ht="39" hidden="false" customHeight="true" outlineLevel="0" collapsed="false">
      <c r="A1468" s="159" t="s">
        <v>9123</v>
      </c>
      <c r="B1468" s="160" t="s">
        <v>9124</v>
      </c>
      <c r="C1468" s="42" t="s">
        <v>1738</v>
      </c>
      <c r="D1468" s="159" t="s">
        <v>2528</v>
      </c>
      <c r="E1468" s="159" t="s">
        <v>2767</v>
      </c>
      <c r="F1468" s="42" t="s">
        <v>2529</v>
      </c>
      <c r="G1468" s="159" t="s">
        <v>1796</v>
      </c>
      <c r="H1468" s="159" t="s">
        <v>1654</v>
      </c>
      <c r="I1468" s="159" t="s">
        <v>1788</v>
      </c>
      <c r="J1468" s="42" t="s">
        <v>9125</v>
      </c>
      <c r="K1468" s="42" t="s">
        <v>9126</v>
      </c>
      <c r="L1468" s="159" t="s">
        <v>2129</v>
      </c>
      <c r="M1468" s="159" t="s">
        <v>9127</v>
      </c>
      <c r="N1468" s="161"/>
      <c r="O1468" s="161"/>
      <c r="P1468" s="161"/>
    </row>
    <row r="1469" customFormat="false" ht="27" hidden="false" customHeight="true" outlineLevel="0" collapsed="false">
      <c r="A1469" s="159" t="s">
        <v>9128</v>
      </c>
      <c r="B1469" s="160" t="s">
        <v>9129</v>
      </c>
      <c r="C1469" s="42" t="s">
        <v>1738</v>
      </c>
      <c r="D1469" s="159" t="s">
        <v>2528</v>
      </c>
      <c r="E1469" s="159" t="s">
        <v>2195</v>
      </c>
      <c r="F1469" s="42" t="s">
        <v>2529</v>
      </c>
      <c r="G1469" s="159" t="s">
        <v>1796</v>
      </c>
      <c r="H1469" s="159" t="s">
        <v>2171</v>
      </c>
      <c r="I1469" s="159" t="s">
        <v>1808</v>
      </c>
      <c r="J1469" s="42" t="s">
        <v>9130</v>
      </c>
      <c r="K1469" s="42" t="s">
        <v>9131</v>
      </c>
      <c r="L1469" s="159" t="s">
        <v>2198</v>
      </c>
      <c r="M1469" s="159" t="s">
        <v>9132</v>
      </c>
      <c r="N1469" s="161"/>
      <c r="O1469" s="161"/>
      <c r="P1469" s="161"/>
    </row>
    <row r="1470" customFormat="false" ht="27" hidden="false" customHeight="true" outlineLevel="0" collapsed="false">
      <c r="A1470" s="159" t="s">
        <v>9133</v>
      </c>
      <c r="B1470" s="160" t="s">
        <v>9134</v>
      </c>
      <c r="C1470" s="42" t="s">
        <v>1738</v>
      </c>
      <c r="D1470" s="159" t="s">
        <v>2528</v>
      </c>
      <c r="E1470" s="159" t="s">
        <v>2126</v>
      </c>
      <c r="F1470" s="42" t="s">
        <v>2529</v>
      </c>
      <c r="G1470" s="159" t="s">
        <v>1842</v>
      </c>
      <c r="H1470" s="159" t="s">
        <v>1654</v>
      </c>
      <c r="I1470" s="159" t="s">
        <v>1808</v>
      </c>
      <c r="J1470" s="42" t="s">
        <v>9135</v>
      </c>
      <c r="K1470" s="42" t="s">
        <v>9136</v>
      </c>
      <c r="L1470" s="159" t="s">
        <v>2129</v>
      </c>
      <c r="M1470" s="159" t="s">
        <v>9137</v>
      </c>
      <c r="N1470" s="161"/>
      <c r="O1470" s="161"/>
      <c r="P1470" s="161"/>
    </row>
    <row r="1471" customFormat="false" ht="27" hidden="false" customHeight="true" outlineLevel="0" collapsed="false">
      <c r="A1471" s="159" t="s">
        <v>9138</v>
      </c>
      <c r="B1471" s="160" t="s">
        <v>9139</v>
      </c>
      <c r="C1471" s="42" t="s">
        <v>1738</v>
      </c>
      <c r="D1471" s="159" t="s">
        <v>2528</v>
      </c>
      <c r="E1471" s="159" t="s">
        <v>2905</v>
      </c>
      <c r="F1471" s="42" t="s">
        <v>2529</v>
      </c>
      <c r="G1471" s="159" t="s">
        <v>1842</v>
      </c>
      <c r="H1471" s="159" t="s">
        <v>2171</v>
      </c>
      <c r="I1471" s="159" t="s">
        <v>1788</v>
      </c>
      <c r="J1471" s="42" t="s">
        <v>9140</v>
      </c>
      <c r="K1471" s="42" t="s">
        <v>9141</v>
      </c>
      <c r="L1471" s="159" t="s">
        <v>2907</v>
      </c>
      <c r="M1471" s="159" t="s">
        <v>9142</v>
      </c>
      <c r="N1471" s="161"/>
      <c r="O1471" s="161"/>
      <c r="P1471" s="161"/>
    </row>
    <row r="1472" customFormat="false" ht="27" hidden="false" customHeight="true" outlineLevel="0" collapsed="false">
      <c r="A1472" s="159" t="s">
        <v>9143</v>
      </c>
      <c r="B1472" s="160" t="s">
        <v>9144</v>
      </c>
      <c r="C1472" s="42" t="s">
        <v>1738</v>
      </c>
      <c r="D1472" s="159" t="s">
        <v>2528</v>
      </c>
      <c r="E1472" s="159" t="s">
        <v>2126</v>
      </c>
      <c r="F1472" s="42" t="s">
        <v>2529</v>
      </c>
      <c r="G1472" s="159" t="s">
        <v>1842</v>
      </c>
      <c r="H1472" s="159" t="s">
        <v>1654</v>
      </c>
      <c r="I1472" s="159" t="s">
        <v>1808</v>
      </c>
      <c r="J1472" s="42" t="s">
        <v>9145</v>
      </c>
      <c r="K1472" s="42" t="s">
        <v>9146</v>
      </c>
      <c r="L1472" s="159" t="s">
        <v>2129</v>
      </c>
      <c r="M1472" s="159" t="s">
        <v>9147</v>
      </c>
      <c r="N1472" s="161"/>
      <c r="O1472" s="161"/>
      <c r="P1472" s="161"/>
    </row>
    <row r="1473" customFormat="false" ht="27" hidden="false" customHeight="true" outlineLevel="0" collapsed="false">
      <c r="A1473" s="159" t="s">
        <v>9148</v>
      </c>
      <c r="B1473" s="160" t="s">
        <v>9149</v>
      </c>
      <c r="C1473" s="42" t="s">
        <v>1738</v>
      </c>
      <c r="D1473" s="159" t="s">
        <v>2528</v>
      </c>
      <c r="E1473" s="159" t="s">
        <v>2126</v>
      </c>
      <c r="F1473" s="42" t="s">
        <v>2529</v>
      </c>
      <c r="G1473" s="159" t="s">
        <v>1842</v>
      </c>
      <c r="H1473" s="159" t="s">
        <v>1654</v>
      </c>
      <c r="I1473" s="159" t="s">
        <v>1808</v>
      </c>
      <c r="J1473" s="42" t="s">
        <v>9150</v>
      </c>
      <c r="K1473" s="42" t="s">
        <v>9151</v>
      </c>
      <c r="L1473" s="159" t="s">
        <v>2129</v>
      </c>
      <c r="M1473" s="159" t="s">
        <v>9152</v>
      </c>
      <c r="N1473" s="161"/>
      <c r="O1473" s="161"/>
      <c r="P1473" s="161"/>
    </row>
    <row r="1474" customFormat="false" ht="39" hidden="false" customHeight="true" outlineLevel="0" collapsed="false">
      <c r="A1474" s="159" t="s">
        <v>9153</v>
      </c>
      <c r="B1474" s="160" t="s">
        <v>9154</v>
      </c>
      <c r="C1474" s="42" t="s">
        <v>1738</v>
      </c>
      <c r="D1474" s="159" t="s">
        <v>2528</v>
      </c>
      <c r="E1474" s="159" t="s">
        <v>2905</v>
      </c>
      <c r="F1474" s="42" t="s">
        <v>2529</v>
      </c>
      <c r="G1474" s="159" t="s">
        <v>1842</v>
      </c>
      <c r="H1474" s="159" t="s">
        <v>2171</v>
      </c>
      <c r="I1474" s="159" t="s">
        <v>1788</v>
      </c>
      <c r="J1474" s="42" t="s">
        <v>9155</v>
      </c>
      <c r="K1474" s="42" t="s">
        <v>9156</v>
      </c>
      <c r="L1474" s="159" t="s">
        <v>2907</v>
      </c>
      <c r="M1474" s="159" t="s">
        <v>9157</v>
      </c>
      <c r="N1474" s="161"/>
      <c r="O1474" s="161"/>
      <c r="P1474" s="161"/>
    </row>
    <row r="1475" customFormat="false" ht="39" hidden="false" customHeight="true" outlineLevel="0" collapsed="false">
      <c r="A1475" s="159" t="s">
        <v>9158</v>
      </c>
      <c r="B1475" s="160" t="s">
        <v>9159</v>
      </c>
      <c r="C1475" s="42" t="s">
        <v>1738</v>
      </c>
      <c r="D1475" s="159" t="s">
        <v>2528</v>
      </c>
      <c r="E1475" s="159" t="s">
        <v>2767</v>
      </c>
      <c r="F1475" s="42" t="s">
        <v>2529</v>
      </c>
      <c r="G1475" s="159" t="s">
        <v>1796</v>
      </c>
      <c r="H1475" s="159" t="s">
        <v>1654</v>
      </c>
      <c r="I1475" s="159" t="s">
        <v>1788</v>
      </c>
      <c r="J1475" s="42" t="s">
        <v>9160</v>
      </c>
      <c r="K1475" s="42" t="s">
        <v>9161</v>
      </c>
      <c r="L1475" s="159" t="s">
        <v>2129</v>
      </c>
      <c r="M1475" s="159" t="s">
        <v>9162</v>
      </c>
      <c r="N1475" s="161"/>
      <c r="O1475" s="161"/>
      <c r="P1475" s="161"/>
    </row>
    <row r="1476" customFormat="false" ht="27" hidden="false" customHeight="true" outlineLevel="0" collapsed="false">
      <c r="A1476" s="159" t="s">
        <v>9163</v>
      </c>
      <c r="B1476" s="160" t="s">
        <v>9164</v>
      </c>
      <c r="C1476" s="42" t="s">
        <v>1738</v>
      </c>
      <c r="D1476" s="159" t="s">
        <v>2528</v>
      </c>
      <c r="E1476" s="159" t="s">
        <v>2195</v>
      </c>
      <c r="F1476" s="42" t="s">
        <v>2529</v>
      </c>
      <c r="G1476" s="159" t="s">
        <v>1796</v>
      </c>
      <c r="H1476" s="159" t="s">
        <v>2171</v>
      </c>
      <c r="I1476" s="159" t="s">
        <v>1808</v>
      </c>
      <c r="J1476" s="42" t="s">
        <v>9165</v>
      </c>
      <c r="K1476" s="42" t="s">
        <v>9166</v>
      </c>
      <c r="L1476" s="159" t="s">
        <v>2198</v>
      </c>
      <c r="M1476" s="159" t="s">
        <v>9167</v>
      </c>
      <c r="N1476" s="161"/>
      <c r="O1476" s="161"/>
      <c r="P1476" s="161"/>
    </row>
    <row r="1477" customFormat="false" ht="27" hidden="false" customHeight="true" outlineLevel="0" collapsed="false">
      <c r="A1477" s="159" t="s">
        <v>9168</v>
      </c>
      <c r="B1477" s="160" t="s">
        <v>9169</v>
      </c>
      <c r="C1477" s="42" t="s">
        <v>1738</v>
      </c>
      <c r="D1477" s="159" t="s">
        <v>2528</v>
      </c>
      <c r="E1477" s="159" t="s">
        <v>2126</v>
      </c>
      <c r="F1477" s="42" t="s">
        <v>2529</v>
      </c>
      <c r="G1477" s="159" t="s">
        <v>1842</v>
      </c>
      <c r="H1477" s="159" t="s">
        <v>1654</v>
      </c>
      <c r="I1477" s="159" t="s">
        <v>1808</v>
      </c>
      <c r="J1477" s="42" t="s">
        <v>9170</v>
      </c>
      <c r="K1477" s="42" t="s">
        <v>9171</v>
      </c>
      <c r="L1477" s="159" t="s">
        <v>2129</v>
      </c>
      <c r="M1477" s="159" t="s">
        <v>9172</v>
      </c>
      <c r="N1477" s="161"/>
      <c r="O1477" s="161"/>
      <c r="P1477" s="161"/>
    </row>
    <row r="1478" customFormat="false" ht="39" hidden="false" customHeight="true" outlineLevel="0" collapsed="false">
      <c r="A1478" s="159" t="s">
        <v>9173</v>
      </c>
      <c r="B1478" s="160" t="s">
        <v>9174</v>
      </c>
      <c r="C1478" s="42" t="s">
        <v>1738</v>
      </c>
      <c r="D1478" s="159" t="s">
        <v>2528</v>
      </c>
      <c r="E1478" s="159" t="s">
        <v>2905</v>
      </c>
      <c r="F1478" s="42" t="s">
        <v>2529</v>
      </c>
      <c r="G1478" s="159" t="s">
        <v>1842</v>
      </c>
      <c r="H1478" s="159" t="s">
        <v>2171</v>
      </c>
      <c r="I1478" s="159" t="s">
        <v>1788</v>
      </c>
      <c r="J1478" s="42" t="s">
        <v>9175</v>
      </c>
      <c r="K1478" s="42" t="s">
        <v>9176</v>
      </c>
      <c r="L1478" s="159" t="s">
        <v>2907</v>
      </c>
      <c r="M1478" s="159" t="s">
        <v>9177</v>
      </c>
      <c r="N1478" s="161"/>
      <c r="O1478" s="161"/>
      <c r="P1478" s="161"/>
    </row>
    <row r="1479" customFormat="false" ht="39" hidden="false" customHeight="true" outlineLevel="0" collapsed="false">
      <c r="A1479" s="159" t="s">
        <v>9178</v>
      </c>
      <c r="B1479" s="160" t="s">
        <v>9179</v>
      </c>
      <c r="C1479" s="42" t="s">
        <v>1738</v>
      </c>
      <c r="D1479" s="159" t="s">
        <v>2528</v>
      </c>
      <c r="E1479" s="159" t="s">
        <v>2767</v>
      </c>
      <c r="F1479" s="42" t="s">
        <v>2529</v>
      </c>
      <c r="G1479" s="159" t="s">
        <v>1796</v>
      </c>
      <c r="H1479" s="159" t="s">
        <v>1654</v>
      </c>
      <c r="I1479" s="159" t="s">
        <v>1788</v>
      </c>
      <c r="J1479" s="42" t="s">
        <v>9180</v>
      </c>
      <c r="K1479" s="42" t="s">
        <v>9181</v>
      </c>
      <c r="L1479" s="159" t="s">
        <v>2129</v>
      </c>
      <c r="M1479" s="159" t="s">
        <v>9182</v>
      </c>
      <c r="N1479" s="161"/>
      <c r="O1479" s="161"/>
      <c r="P1479" s="161"/>
    </row>
    <row r="1480" customFormat="false" ht="27" hidden="false" customHeight="true" outlineLevel="0" collapsed="false">
      <c r="A1480" s="159" t="s">
        <v>9183</v>
      </c>
      <c r="B1480" s="160" t="s">
        <v>9184</v>
      </c>
      <c r="C1480" s="42" t="s">
        <v>1738</v>
      </c>
      <c r="D1480" s="159" t="s">
        <v>2528</v>
      </c>
      <c r="E1480" s="159" t="s">
        <v>2195</v>
      </c>
      <c r="F1480" s="42" t="s">
        <v>2529</v>
      </c>
      <c r="G1480" s="159" t="s">
        <v>1796</v>
      </c>
      <c r="H1480" s="159" t="s">
        <v>2171</v>
      </c>
      <c r="I1480" s="159" t="s">
        <v>1808</v>
      </c>
      <c r="J1480" s="42" t="s">
        <v>9185</v>
      </c>
      <c r="K1480" s="42" t="s">
        <v>9186</v>
      </c>
      <c r="L1480" s="159" t="s">
        <v>2198</v>
      </c>
      <c r="M1480" s="159" t="s">
        <v>9187</v>
      </c>
      <c r="N1480" s="161"/>
      <c r="O1480" s="161"/>
      <c r="P1480" s="161"/>
    </row>
    <row r="1481" customFormat="false" ht="27" hidden="false" customHeight="true" outlineLevel="0" collapsed="false">
      <c r="A1481" s="159" t="s">
        <v>9188</v>
      </c>
      <c r="B1481" s="160" t="s">
        <v>9189</v>
      </c>
      <c r="C1481" s="42" t="s">
        <v>1738</v>
      </c>
      <c r="D1481" s="159" t="s">
        <v>2528</v>
      </c>
      <c r="E1481" s="159" t="s">
        <v>2126</v>
      </c>
      <c r="F1481" s="42" t="s">
        <v>2529</v>
      </c>
      <c r="G1481" s="159" t="s">
        <v>1842</v>
      </c>
      <c r="H1481" s="159" t="s">
        <v>1654</v>
      </c>
      <c r="I1481" s="159" t="s">
        <v>1808</v>
      </c>
      <c r="J1481" s="42" t="s">
        <v>9190</v>
      </c>
      <c r="K1481" s="42" t="s">
        <v>9191</v>
      </c>
      <c r="L1481" s="159" t="s">
        <v>2129</v>
      </c>
      <c r="M1481" s="159" t="s">
        <v>9192</v>
      </c>
      <c r="N1481" s="161"/>
      <c r="O1481" s="161"/>
      <c r="P1481" s="161"/>
    </row>
    <row r="1482" customFormat="false" ht="39" hidden="false" customHeight="true" outlineLevel="0" collapsed="false">
      <c r="A1482" s="159" t="s">
        <v>9193</v>
      </c>
      <c r="B1482" s="160" t="s">
        <v>9194</v>
      </c>
      <c r="C1482" s="42" t="s">
        <v>1738</v>
      </c>
      <c r="D1482" s="159" t="s">
        <v>2528</v>
      </c>
      <c r="E1482" s="159" t="s">
        <v>2905</v>
      </c>
      <c r="F1482" s="42" t="s">
        <v>2529</v>
      </c>
      <c r="G1482" s="159" t="s">
        <v>1842</v>
      </c>
      <c r="H1482" s="159" t="s">
        <v>2171</v>
      </c>
      <c r="I1482" s="159" t="s">
        <v>1788</v>
      </c>
      <c r="J1482" s="42" t="s">
        <v>9195</v>
      </c>
      <c r="K1482" s="42" t="s">
        <v>9196</v>
      </c>
      <c r="L1482" s="159" t="s">
        <v>2907</v>
      </c>
      <c r="M1482" s="159" t="s">
        <v>9197</v>
      </c>
      <c r="N1482" s="161"/>
      <c r="O1482" s="161"/>
      <c r="P1482" s="161"/>
    </row>
    <row r="1483" customFormat="false" ht="39" hidden="false" customHeight="true" outlineLevel="0" collapsed="false">
      <c r="A1483" s="159" t="s">
        <v>9198</v>
      </c>
      <c r="B1483" s="160" t="s">
        <v>9199</v>
      </c>
      <c r="C1483" s="42" t="s">
        <v>1738</v>
      </c>
      <c r="D1483" s="159" t="s">
        <v>2528</v>
      </c>
      <c r="E1483" s="159" t="s">
        <v>2767</v>
      </c>
      <c r="F1483" s="42" t="s">
        <v>2529</v>
      </c>
      <c r="G1483" s="159" t="s">
        <v>1796</v>
      </c>
      <c r="H1483" s="159" t="s">
        <v>1654</v>
      </c>
      <c r="I1483" s="159" t="s">
        <v>1788</v>
      </c>
      <c r="J1483" s="42" t="s">
        <v>9200</v>
      </c>
      <c r="K1483" s="42" t="s">
        <v>9201</v>
      </c>
      <c r="L1483" s="159" t="s">
        <v>2129</v>
      </c>
      <c r="M1483" s="159" t="s">
        <v>9202</v>
      </c>
      <c r="N1483" s="161"/>
      <c r="O1483" s="161"/>
      <c r="P1483" s="161"/>
    </row>
    <row r="1484" customFormat="false" ht="27" hidden="false" customHeight="true" outlineLevel="0" collapsed="false">
      <c r="A1484" s="159" t="s">
        <v>9203</v>
      </c>
      <c r="B1484" s="160" t="s">
        <v>9204</v>
      </c>
      <c r="C1484" s="42" t="s">
        <v>1738</v>
      </c>
      <c r="D1484" s="159" t="s">
        <v>2528</v>
      </c>
      <c r="E1484" s="159" t="s">
        <v>2195</v>
      </c>
      <c r="F1484" s="42" t="s">
        <v>2529</v>
      </c>
      <c r="G1484" s="159" t="s">
        <v>1796</v>
      </c>
      <c r="H1484" s="159" t="s">
        <v>2171</v>
      </c>
      <c r="I1484" s="159" t="s">
        <v>1808</v>
      </c>
      <c r="J1484" s="42" t="s">
        <v>9205</v>
      </c>
      <c r="K1484" s="42" t="s">
        <v>9206</v>
      </c>
      <c r="L1484" s="159" t="s">
        <v>2198</v>
      </c>
      <c r="M1484" s="159" t="s">
        <v>9207</v>
      </c>
      <c r="N1484" s="161"/>
      <c r="O1484" s="161"/>
      <c r="P1484" s="161"/>
    </row>
    <row r="1485" customFormat="false" ht="27" hidden="false" customHeight="true" outlineLevel="0" collapsed="false">
      <c r="A1485" s="159" t="s">
        <v>9208</v>
      </c>
      <c r="B1485" s="160" t="s">
        <v>9209</v>
      </c>
      <c r="C1485" s="42" t="s">
        <v>1738</v>
      </c>
      <c r="D1485" s="159" t="s">
        <v>2528</v>
      </c>
      <c r="E1485" s="159" t="s">
        <v>2126</v>
      </c>
      <c r="F1485" s="42" t="s">
        <v>2529</v>
      </c>
      <c r="G1485" s="159" t="s">
        <v>1842</v>
      </c>
      <c r="H1485" s="159" t="s">
        <v>1654</v>
      </c>
      <c r="I1485" s="159" t="s">
        <v>1808</v>
      </c>
      <c r="J1485" s="42" t="s">
        <v>9210</v>
      </c>
      <c r="K1485" s="42" t="s">
        <v>9211</v>
      </c>
      <c r="L1485" s="159" t="s">
        <v>2129</v>
      </c>
      <c r="M1485" s="159" t="s">
        <v>9212</v>
      </c>
      <c r="N1485" s="161"/>
      <c r="O1485" s="161"/>
      <c r="P1485" s="161"/>
    </row>
    <row r="1486" customFormat="false" ht="39" hidden="false" customHeight="true" outlineLevel="0" collapsed="false">
      <c r="A1486" s="159" t="s">
        <v>9213</v>
      </c>
      <c r="B1486" s="160" t="s">
        <v>9214</v>
      </c>
      <c r="C1486" s="42" t="s">
        <v>1738</v>
      </c>
      <c r="D1486" s="159" t="s">
        <v>2528</v>
      </c>
      <c r="E1486" s="159" t="s">
        <v>2905</v>
      </c>
      <c r="F1486" s="42" t="s">
        <v>2529</v>
      </c>
      <c r="G1486" s="159" t="s">
        <v>1842</v>
      </c>
      <c r="H1486" s="159" t="s">
        <v>2171</v>
      </c>
      <c r="I1486" s="159" t="s">
        <v>1788</v>
      </c>
      <c r="J1486" s="42" t="s">
        <v>9215</v>
      </c>
      <c r="K1486" s="42" t="s">
        <v>9216</v>
      </c>
      <c r="L1486" s="159" t="s">
        <v>2907</v>
      </c>
      <c r="M1486" s="159" t="s">
        <v>9217</v>
      </c>
      <c r="N1486" s="161"/>
      <c r="O1486" s="161"/>
      <c r="P1486" s="161"/>
    </row>
    <row r="1487" customFormat="false" ht="39" hidden="false" customHeight="true" outlineLevel="0" collapsed="false">
      <c r="A1487" s="159" t="s">
        <v>9218</v>
      </c>
      <c r="B1487" s="160" t="s">
        <v>9219</v>
      </c>
      <c r="C1487" s="42" t="s">
        <v>1738</v>
      </c>
      <c r="D1487" s="159" t="s">
        <v>2528</v>
      </c>
      <c r="E1487" s="159" t="s">
        <v>2767</v>
      </c>
      <c r="F1487" s="42" t="s">
        <v>2529</v>
      </c>
      <c r="G1487" s="159" t="s">
        <v>1796</v>
      </c>
      <c r="H1487" s="159" t="s">
        <v>1654</v>
      </c>
      <c r="I1487" s="159" t="s">
        <v>1788</v>
      </c>
      <c r="J1487" s="42" t="s">
        <v>9220</v>
      </c>
      <c r="K1487" s="42" t="s">
        <v>9221</v>
      </c>
      <c r="L1487" s="159" t="s">
        <v>2129</v>
      </c>
      <c r="M1487" s="159" t="s">
        <v>9222</v>
      </c>
      <c r="N1487" s="161"/>
      <c r="O1487" s="161"/>
      <c r="P1487" s="161"/>
    </row>
    <row r="1488" customFormat="false" ht="27" hidden="false" customHeight="true" outlineLevel="0" collapsed="false">
      <c r="A1488" s="159" t="s">
        <v>9223</v>
      </c>
      <c r="B1488" s="160" t="s">
        <v>9224</v>
      </c>
      <c r="C1488" s="42" t="s">
        <v>1738</v>
      </c>
      <c r="D1488" s="159" t="s">
        <v>2528</v>
      </c>
      <c r="E1488" s="159" t="s">
        <v>2195</v>
      </c>
      <c r="F1488" s="42" t="s">
        <v>2529</v>
      </c>
      <c r="G1488" s="159" t="s">
        <v>1796</v>
      </c>
      <c r="H1488" s="159" t="s">
        <v>2171</v>
      </c>
      <c r="I1488" s="159" t="s">
        <v>1808</v>
      </c>
      <c r="J1488" s="42" t="s">
        <v>9225</v>
      </c>
      <c r="K1488" s="42" t="s">
        <v>9226</v>
      </c>
      <c r="L1488" s="159" t="s">
        <v>2198</v>
      </c>
      <c r="M1488" s="159" t="s">
        <v>9227</v>
      </c>
      <c r="N1488" s="161"/>
      <c r="O1488" s="161"/>
      <c r="P1488" s="161"/>
    </row>
    <row r="1489" customFormat="false" ht="27" hidden="false" customHeight="true" outlineLevel="0" collapsed="false">
      <c r="A1489" s="159" t="s">
        <v>9228</v>
      </c>
      <c r="B1489" s="160" t="s">
        <v>9229</v>
      </c>
      <c r="C1489" s="42" t="s">
        <v>1738</v>
      </c>
      <c r="D1489" s="159" t="s">
        <v>2528</v>
      </c>
      <c r="E1489" s="159" t="s">
        <v>2126</v>
      </c>
      <c r="F1489" s="42" t="s">
        <v>2529</v>
      </c>
      <c r="G1489" s="159" t="s">
        <v>1842</v>
      </c>
      <c r="H1489" s="159" t="s">
        <v>1654</v>
      </c>
      <c r="I1489" s="159" t="s">
        <v>1808</v>
      </c>
      <c r="J1489" s="42" t="s">
        <v>9230</v>
      </c>
      <c r="K1489" s="42" t="s">
        <v>9231</v>
      </c>
      <c r="L1489" s="159" t="s">
        <v>2129</v>
      </c>
      <c r="M1489" s="159" t="s">
        <v>9232</v>
      </c>
      <c r="N1489" s="161"/>
      <c r="O1489" s="161"/>
      <c r="P1489" s="161"/>
    </row>
    <row r="1490" customFormat="false" ht="51" hidden="false" customHeight="true" outlineLevel="0" collapsed="false">
      <c r="A1490" s="159" t="s">
        <v>9233</v>
      </c>
      <c r="B1490" s="160" t="s">
        <v>9234</v>
      </c>
      <c r="C1490" s="42" t="s">
        <v>1738</v>
      </c>
      <c r="D1490" s="159" t="s">
        <v>2528</v>
      </c>
      <c r="E1490" s="159" t="s">
        <v>2905</v>
      </c>
      <c r="F1490" s="42" t="s">
        <v>2529</v>
      </c>
      <c r="G1490" s="159" t="s">
        <v>1842</v>
      </c>
      <c r="H1490" s="159" t="s">
        <v>2171</v>
      </c>
      <c r="I1490" s="159" t="s">
        <v>1788</v>
      </c>
      <c r="J1490" s="42" t="s">
        <v>9235</v>
      </c>
      <c r="K1490" s="42" t="s">
        <v>9236</v>
      </c>
      <c r="L1490" s="159" t="s">
        <v>2907</v>
      </c>
      <c r="M1490" s="159" t="s">
        <v>9237</v>
      </c>
      <c r="N1490" s="161"/>
      <c r="O1490" s="161"/>
      <c r="P1490" s="161"/>
    </row>
    <row r="1491" customFormat="false" ht="51" hidden="false" customHeight="true" outlineLevel="0" collapsed="false">
      <c r="A1491" s="159" t="s">
        <v>9238</v>
      </c>
      <c r="B1491" s="160" t="s">
        <v>9239</v>
      </c>
      <c r="C1491" s="42" t="s">
        <v>1738</v>
      </c>
      <c r="D1491" s="159" t="s">
        <v>2528</v>
      </c>
      <c r="E1491" s="159" t="s">
        <v>2767</v>
      </c>
      <c r="F1491" s="42" t="s">
        <v>2529</v>
      </c>
      <c r="G1491" s="159" t="s">
        <v>1796</v>
      </c>
      <c r="H1491" s="159" t="s">
        <v>1654</v>
      </c>
      <c r="I1491" s="159" t="s">
        <v>1788</v>
      </c>
      <c r="J1491" s="42" t="s">
        <v>9240</v>
      </c>
      <c r="K1491" s="42" t="s">
        <v>9241</v>
      </c>
      <c r="L1491" s="159" t="s">
        <v>2129</v>
      </c>
      <c r="M1491" s="159" t="s">
        <v>9242</v>
      </c>
      <c r="N1491" s="161"/>
      <c r="O1491" s="161"/>
      <c r="P1491" s="161"/>
    </row>
    <row r="1492" customFormat="false" ht="27" hidden="false" customHeight="true" outlineLevel="0" collapsed="false">
      <c r="A1492" s="159" t="s">
        <v>9243</v>
      </c>
      <c r="B1492" s="160" t="s">
        <v>9244</v>
      </c>
      <c r="C1492" s="42" t="s">
        <v>1738</v>
      </c>
      <c r="D1492" s="159" t="s">
        <v>2528</v>
      </c>
      <c r="E1492" s="159" t="s">
        <v>2195</v>
      </c>
      <c r="F1492" s="42" t="s">
        <v>2529</v>
      </c>
      <c r="G1492" s="159" t="s">
        <v>1796</v>
      </c>
      <c r="H1492" s="159" t="s">
        <v>2171</v>
      </c>
      <c r="I1492" s="159" t="s">
        <v>1808</v>
      </c>
      <c r="J1492" s="42" t="s">
        <v>9245</v>
      </c>
      <c r="K1492" s="42" t="s">
        <v>9246</v>
      </c>
      <c r="L1492" s="159" t="s">
        <v>2198</v>
      </c>
      <c r="M1492" s="159" t="s">
        <v>9247</v>
      </c>
      <c r="N1492" s="161"/>
      <c r="O1492" s="161"/>
      <c r="P1492" s="161"/>
    </row>
    <row r="1493" customFormat="false" ht="27" hidden="false" customHeight="true" outlineLevel="0" collapsed="false">
      <c r="A1493" s="159" t="s">
        <v>9248</v>
      </c>
      <c r="B1493" s="160" t="s">
        <v>9249</v>
      </c>
      <c r="C1493" s="42" t="s">
        <v>1738</v>
      </c>
      <c r="D1493" s="159" t="s">
        <v>2528</v>
      </c>
      <c r="E1493" s="159" t="s">
        <v>2126</v>
      </c>
      <c r="F1493" s="42" t="s">
        <v>2529</v>
      </c>
      <c r="G1493" s="159" t="s">
        <v>1842</v>
      </c>
      <c r="H1493" s="159" t="s">
        <v>1654</v>
      </c>
      <c r="I1493" s="159" t="s">
        <v>1808</v>
      </c>
      <c r="J1493" s="42" t="s">
        <v>9250</v>
      </c>
      <c r="K1493" s="42" t="s">
        <v>9251</v>
      </c>
      <c r="L1493" s="159" t="s">
        <v>2129</v>
      </c>
      <c r="M1493" s="159" t="s">
        <v>9252</v>
      </c>
      <c r="N1493" s="161"/>
      <c r="O1493" s="161"/>
      <c r="P1493" s="161"/>
    </row>
    <row r="1494" customFormat="false" ht="51" hidden="false" customHeight="true" outlineLevel="0" collapsed="false">
      <c r="A1494" s="159" t="s">
        <v>9253</v>
      </c>
      <c r="B1494" s="160" t="s">
        <v>9254</v>
      </c>
      <c r="C1494" s="42" t="s">
        <v>1738</v>
      </c>
      <c r="D1494" s="159" t="s">
        <v>2528</v>
      </c>
      <c r="E1494" s="159" t="s">
        <v>2905</v>
      </c>
      <c r="F1494" s="42" t="s">
        <v>2529</v>
      </c>
      <c r="G1494" s="159" t="s">
        <v>1842</v>
      </c>
      <c r="H1494" s="159" t="s">
        <v>2171</v>
      </c>
      <c r="I1494" s="159" t="s">
        <v>1788</v>
      </c>
      <c r="J1494" s="42" t="s">
        <v>9255</v>
      </c>
      <c r="K1494" s="42" t="s">
        <v>9256</v>
      </c>
      <c r="L1494" s="159" t="s">
        <v>2907</v>
      </c>
      <c r="M1494" s="159" t="s">
        <v>9257</v>
      </c>
      <c r="N1494" s="161"/>
      <c r="O1494" s="161"/>
      <c r="P1494" s="161"/>
    </row>
    <row r="1495" customFormat="false" ht="51" hidden="false" customHeight="true" outlineLevel="0" collapsed="false">
      <c r="A1495" s="159" t="s">
        <v>9258</v>
      </c>
      <c r="B1495" s="160" t="s">
        <v>9259</v>
      </c>
      <c r="C1495" s="42" t="s">
        <v>1738</v>
      </c>
      <c r="D1495" s="159" t="s">
        <v>2528</v>
      </c>
      <c r="E1495" s="159" t="s">
        <v>2767</v>
      </c>
      <c r="F1495" s="42" t="s">
        <v>2529</v>
      </c>
      <c r="G1495" s="159" t="s">
        <v>1796</v>
      </c>
      <c r="H1495" s="159" t="s">
        <v>1654</v>
      </c>
      <c r="I1495" s="159" t="s">
        <v>1788</v>
      </c>
      <c r="J1495" s="42" t="s">
        <v>9260</v>
      </c>
      <c r="K1495" s="42" t="s">
        <v>9261</v>
      </c>
      <c r="L1495" s="159" t="s">
        <v>2129</v>
      </c>
      <c r="M1495" s="159" t="s">
        <v>9262</v>
      </c>
      <c r="N1495" s="161"/>
      <c r="O1495" s="161"/>
      <c r="P1495" s="161"/>
    </row>
    <row r="1496" customFormat="false" ht="39" hidden="false" customHeight="true" outlineLevel="0" collapsed="false">
      <c r="A1496" s="159" t="s">
        <v>9263</v>
      </c>
      <c r="B1496" s="160" t="s">
        <v>9264</v>
      </c>
      <c r="C1496" s="42" t="s">
        <v>1738</v>
      </c>
      <c r="D1496" s="159" t="s">
        <v>2528</v>
      </c>
      <c r="E1496" s="159" t="s">
        <v>2195</v>
      </c>
      <c r="F1496" s="42" t="s">
        <v>2529</v>
      </c>
      <c r="G1496" s="159" t="s">
        <v>1796</v>
      </c>
      <c r="H1496" s="159" t="s">
        <v>2171</v>
      </c>
      <c r="I1496" s="159" t="s">
        <v>1808</v>
      </c>
      <c r="J1496" s="42" t="s">
        <v>9265</v>
      </c>
      <c r="K1496" s="42" t="s">
        <v>9266</v>
      </c>
      <c r="L1496" s="159" t="s">
        <v>2198</v>
      </c>
      <c r="M1496" s="159" t="s">
        <v>9267</v>
      </c>
      <c r="N1496" s="161"/>
      <c r="O1496" s="161"/>
      <c r="P1496" s="161"/>
    </row>
    <row r="1497" customFormat="false" ht="39" hidden="false" customHeight="true" outlineLevel="0" collapsed="false">
      <c r="A1497" s="159" t="s">
        <v>9268</v>
      </c>
      <c r="B1497" s="160" t="s">
        <v>9269</v>
      </c>
      <c r="C1497" s="42" t="s">
        <v>1738</v>
      </c>
      <c r="D1497" s="159" t="s">
        <v>2528</v>
      </c>
      <c r="E1497" s="159" t="s">
        <v>2126</v>
      </c>
      <c r="F1497" s="42" t="s">
        <v>2529</v>
      </c>
      <c r="G1497" s="159" t="s">
        <v>1842</v>
      </c>
      <c r="H1497" s="159" t="s">
        <v>1654</v>
      </c>
      <c r="I1497" s="159" t="s">
        <v>1808</v>
      </c>
      <c r="J1497" s="42" t="s">
        <v>9270</v>
      </c>
      <c r="K1497" s="42" t="s">
        <v>9271</v>
      </c>
      <c r="L1497" s="159" t="s">
        <v>2129</v>
      </c>
      <c r="M1497" s="159" t="s">
        <v>9272</v>
      </c>
      <c r="N1497" s="161"/>
      <c r="O1497" s="161"/>
      <c r="P1497" s="161"/>
    </row>
    <row r="1498" customFormat="false" ht="39" hidden="false" customHeight="true" outlineLevel="0" collapsed="false">
      <c r="A1498" s="159" t="s">
        <v>9273</v>
      </c>
      <c r="B1498" s="160" t="s">
        <v>9274</v>
      </c>
      <c r="C1498" s="42" t="s">
        <v>1738</v>
      </c>
      <c r="D1498" s="159" t="s">
        <v>2528</v>
      </c>
      <c r="E1498" s="159" t="s">
        <v>2905</v>
      </c>
      <c r="F1498" s="42" t="s">
        <v>2529</v>
      </c>
      <c r="G1498" s="159" t="s">
        <v>1842</v>
      </c>
      <c r="H1498" s="159" t="s">
        <v>2171</v>
      </c>
      <c r="I1498" s="159" t="s">
        <v>1788</v>
      </c>
      <c r="J1498" s="42" t="s">
        <v>9275</v>
      </c>
      <c r="K1498" s="42" t="s">
        <v>9276</v>
      </c>
      <c r="L1498" s="159" t="s">
        <v>2907</v>
      </c>
      <c r="M1498" s="159" t="s">
        <v>9277</v>
      </c>
      <c r="N1498" s="161"/>
      <c r="O1498" s="161"/>
      <c r="P1498" s="161"/>
    </row>
    <row r="1499" customFormat="false" ht="27" hidden="false" customHeight="true" outlineLevel="0" collapsed="false">
      <c r="A1499" s="159" t="s">
        <v>9278</v>
      </c>
      <c r="B1499" s="160" t="s">
        <v>9279</v>
      </c>
      <c r="C1499" s="42" t="s">
        <v>1738</v>
      </c>
      <c r="D1499" s="159" t="s">
        <v>2528</v>
      </c>
      <c r="E1499" s="159" t="s">
        <v>2126</v>
      </c>
      <c r="F1499" s="42" t="s">
        <v>2529</v>
      </c>
      <c r="G1499" s="159" t="s">
        <v>1842</v>
      </c>
      <c r="H1499" s="159" t="s">
        <v>1654</v>
      </c>
      <c r="I1499" s="159" t="s">
        <v>1808</v>
      </c>
      <c r="J1499" s="42" t="s">
        <v>9280</v>
      </c>
      <c r="K1499" s="42" t="s">
        <v>9281</v>
      </c>
      <c r="L1499" s="159" t="s">
        <v>2129</v>
      </c>
      <c r="M1499" s="159" t="s">
        <v>9282</v>
      </c>
      <c r="N1499" s="161"/>
      <c r="O1499" s="161"/>
      <c r="P1499" s="161"/>
    </row>
    <row r="1500" customFormat="false" ht="39" hidden="false" customHeight="true" outlineLevel="0" collapsed="false">
      <c r="A1500" s="159" t="s">
        <v>9283</v>
      </c>
      <c r="B1500" s="160" t="s">
        <v>9284</v>
      </c>
      <c r="C1500" s="42" t="s">
        <v>1738</v>
      </c>
      <c r="D1500" s="159" t="s">
        <v>2528</v>
      </c>
      <c r="E1500" s="159" t="s">
        <v>2126</v>
      </c>
      <c r="F1500" s="42" t="s">
        <v>2529</v>
      </c>
      <c r="G1500" s="159" t="s">
        <v>1842</v>
      </c>
      <c r="H1500" s="159" t="s">
        <v>1654</v>
      </c>
      <c r="I1500" s="159" t="s">
        <v>1808</v>
      </c>
      <c r="J1500" s="42" t="s">
        <v>9285</v>
      </c>
      <c r="K1500" s="42" t="s">
        <v>9286</v>
      </c>
      <c r="L1500" s="159" t="s">
        <v>2129</v>
      </c>
      <c r="M1500" s="159" t="s">
        <v>9287</v>
      </c>
      <c r="N1500" s="161"/>
      <c r="O1500" s="161"/>
      <c r="P1500" s="161"/>
    </row>
    <row r="1501" customFormat="false" ht="27" hidden="false" customHeight="true" outlineLevel="0" collapsed="false">
      <c r="A1501" s="159" t="s">
        <v>9288</v>
      </c>
      <c r="B1501" s="160" t="s">
        <v>9289</v>
      </c>
      <c r="C1501" s="42" t="s">
        <v>1738</v>
      </c>
      <c r="D1501" s="159" t="s">
        <v>2528</v>
      </c>
      <c r="E1501" s="159" t="s">
        <v>2905</v>
      </c>
      <c r="F1501" s="42" t="s">
        <v>2529</v>
      </c>
      <c r="G1501" s="159" t="s">
        <v>1842</v>
      </c>
      <c r="H1501" s="159" t="s">
        <v>2171</v>
      </c>
      <c r="I1501" s="159" t="s">
        <v>1788</v>
      </c>
      <c r="J1501" s="42" t="s">
        <v>9290</v>
      </c>
      <c r="K1501" s="42" t="s">
        <v>9291</v>
      </c>
      <c r="L1501" s="159" t="s">
        <v>2907</v>
      </c>
      <c r="M1501" s="159" t="s">
        <v>9292</v>
      </c>
      <c r="N1501" s="161"/>
      <c r="O1501" s="161"/>
      <c r="P1501" s="161"/>
    </row>
    <row r="1502" customFormat="false" ht="27" hidden="false" customHeight="true" outlineLevel="0" collapsed="false">
      <c r="A1502" s="159" t="s">
        <v>9293</v>
      </c>
      <c r="B1502" s="160" t="s">
        <v>9294</v>
      </c>
      <c r="C1502" s="42" t="s">
        <v>1738</v>
      </c>
      <c r="D1502" s="159" t="s">
        <v>2528</v>
      </c>
      <c r="E1502" s="159" t="s">
        <v>2195</v>
      </c>
      <c r="F1502" s="42" t="s">
        <v>2529</v>
      </c>
      <c r="G1502" s="159" t="s">
        <v>1796</v>
      </c>
      <c r="H1502" s="159" t="s">
        <v>2171</v>
      </c>
      <c r="I1502" s="159" t="s">
        <v>1788</v>
      </c>
      <c r="J1502" s="42" t="s">
        <v>9295</v>
      </c>
      <c r="K1502" s="42" t="s">
        <v>9296</v>
      </c>
      <c r="L1502" s="159" t="s">
        <v>2198</v>
      </c>
      <c r="M1502" s="159" t="s">
        <v>9297</v>
      </c>
      <c r="N1502" s="161"/>
      <c r="O1502" s="161"/>
      <c r="P1502" s="161"/>
    </row>
    <row r="1503" customFormat="false" ht="27" hidden="false" customHeight="true" outlineLevel="0" collapsed="false">
      <c r="A1503" s="159" t="s">
        <v>9298</v>
      </c>
      <c r="B1503" s="160" t="s">
        <v>9299</v>
      </c>
      <c r="C1503" s="42" t="s">
        <v>1738</v>
      </c>
      <c r="D1503" s="159" t="s">
        <v>2528</v>
      </c>
      <c r="E1503" s="159" t="s">
        <v>2767</v>
      </c>
      <c r="F1503" s="42" t="s">
        <v>2529</v>
      </c>
      <c r="G1503" s="159" t="s">
        <v>1796</v>
      </c>
      <c r="H1503" s="159" t="s">
        <v>1654</v>
      </c>
      <c r="I1503" s="159" t="s">
        <v>1808</v>
      </c>
      <c r="J1503" s="42" t="s">
        <v>9300</v>
      </c>
      <c r="K1503" s="42" t="s">
        <v>9301</v>
      </c>
      <c r="L1503" s="159" t="s">
        <v>2129</v>
      </c>
      <c r="M1503" s="159" t="s">
        <v>9302</v>
      </c>
      <c r="N1503" s="161"/>
      <c r="O1503" s="161"/>
      <c r="P1503" s="161"/>
    </row>
    <row r="1504" customFormat="false" ht="27" hidden="false" customHeight="true" outlineLevel="0" collapsed="false">
      <c r="A1504" s="159" t="s">
        <v>9303</v>
      </c>
      <c r="B1504" s="160" t="s">
        <v>9304</v>
      </c>
      <c r="C1504" s="42" t="s">
        <v>1738</v>
      </c>
      <c r="D1504" s="159" t="s">
        <v>2528</v>
      </c>
      <c r="E1504" s="159" t="s">
        <v>2126</v>
      </c>
      <c r="F1504" s="42" t="s">
        <v>2529</v>
      </c>
      <c r="G1504" s="159" t="s">
        <v>1842</v>
      </c>
      <c r="H1504" s="159" t="s">
        <v>1654</v>
      </c>
      <c r="I1504" s="159" t="s">
        <v>1808</v>
      </c>
      <c r="J1504" s="42" t="s">
        <v>9305</v>
      </c>
      <c r="K1504" s="42" t="s">
        <v>9306</v>
      </c>
      <c r="L1504" s="159" t="s">
        <v>2129</v>
      </c>
      <c r="M1504" s="159" t="s">
        <v>9307</v>
      </c>
      <c r="N1504" s="161"/>
      <c r="O1504" s="161"/>
      <c r="P1504" s="161"/>
    </row>
    <row r="1505" customFormat="false" ht="39" hidden="false" customHeight="true" outlineLevel="0" collapsed="false">
      <c r="A1505" s="159" t="s">
        <v>9308</v>
      </c>
      <c r="B1505" s="160" t="s">
        <v>9309</v>
      </c>
      <c r="C1505" s="42" t="s">
        <v>1738</v>
      </c>
      <c r="D1505" s="159" t="s">
        <v>2528</v>
      </c>
      <c r="E1505" s="159" t="s">
        <v>2905</v>
      </c>
      <c r="F1505" s="42" t="s">
        <v>2529</v>
      </c>
      <c r="G1505" s="159" t="s">
        <v>1842</v>
      </c>
      <c r="H1505" s="159" t="s">
        <v>2171</v>
      </c>
      <c r="I1505" s="159" t="s">
        <v>1788</v>
      </c>
      <c r="J1505" s="42" t="s">
        <v>9310</v>
      </c>
      <c r="K1505" s="42" t="s">
        <v>9311</v>
      </c>
      <c r="L1505" s="159" t="s">
        <v>2907</v>
      </c>
      <c r="M1505" s="159" t="s">
        <v>9312</v>
      </c>
      <c r="N1505" s="161"/>
      <c r="O1505" s="161"/>
      <c r="P1505" s="161"/>
    </row>
    <row r="1506" customFormat="false" ht="39" hidden="false" customHeight="true" outlineLevel="0" collapsed="false">
      <c r="A1506" s="159" t="s">
        <v>9313</v>
      </c>
      <c r="B1506" s="160" t="s">
        <v>9314</v>
      </c>
      <c r="C1506" s="42" t="s">
        <v>1738</v>
      </c>
      <c r="D1506" s="159" t="s">
        <v>2528</v>
      </c>
      <c r="E1506" s="159" t="s">
        <v>2767</v>
      </c>
      <c r="F1506" s="42" t="s">
        <v>2529</v>
      </c>
      <c r="G1506" s="159" t="s">
        <v>1796</v>
      </c>
      <c r="H1506" s="159" t="s">
        <v>1654</v>
      </c>
      <c r="I1506" s="159" t="s">
        <v>1788</v>
      </c>
      <c r="J1506" s="42" t="s">
        <v>9315</v>
      </c>
      <c r="K1506" s="42" t="s">
        <v>9316</v>
      </c>
      <c r="L1506" s="159" t="s">
        <v>2129</v>
      </c>
      <c r="M1506" s="159" t="s">
        <v>9317</v>
      </c>
      <c r="N1506" s="161"/>
      <c r="O1506" s="161"/>
      <c r="P1506" s="161"/>
    </row>
    <row r="1507" customFormat="false" ht="27" hidden="false" customHeight="true" outlineLevel="0" collapsed="false">
      <c r="A1507" s="159" t="s">
        <v>9318</v>
      </c>
      <c r="B1507" s="160" t="s">
        <v>9319</v>
      </c>
      <c r="C1507" s="42" t="s">
        <v>1738</v>
      </c>
      <c r="D1507" s="159" t="s">
        <v>2528</v>
      </c>
      <c r="E1507" s="159" t="s">
        <v>2195</v>
      </c>
      <c r="F1507" s="42" t="s">
        <v>2529</v>
      </c>
      <c r="G1507" s="159" t="s">
        <v>1796</v>
      </c>
      <c r="H1507" s="159" t="s">
        <v>2171</v>
      </c>
      <c r="I1507" s="159" t="s">
        <v>1808</v>
      </c>
      <c r="J1507" s="42" t="s">
        <v>9320</v>
      </c>
      <c r="K1507" s="42" t="s">
        <v>9321</v>
      </c>
      <c r="L1507" s="159" t="s">
        <v>2198</v>
      </c>
      <c r="M1507" s="159" t="s">
        <v>9322</v>
      </c>
      <c r="N1507" s="161"/>
      <c r="O1507" s="161"/>
      <c r="P1507" s="161"/>
    </row>
    <row r="1508" customFormat="false" ht="27" hidden="false" customHeight="true" outlineLevel="0" collapsed="false">
      <c r="A1508" s="159" t="s">
        <v>9323</v>
      </c>
      <c r="B1508" s="160" t="s">
        <v>9324</v>
      </c>
      <c r="C1508" s="42" t="s">
        <v>1738</v>
      </c>
      <c r="D1508" s="159" t="s">
        <v>2528</v>
      </c>
      <c r="E1508" s="159" t="s">
        <v>2126</v>
      </c>
      <c r="F1508" s="42" t="s">
        <v>2529</v>
      </c>
      <c r="G1508" s="159" t="s">
        <v>1842</v>
      </c>
      <c r="H1508" s="159" t="s">
        <v>1654</v>
      </c>
      <c r="I1508" s="159" t="s">
        <v>1808</v>
      </c>
      <c r="J1508" s="42" t="s">
        <v>9325</v>
      </c>
      <c r="K1508" s="42" t="s">
        <v>9326</v>
      </c>
      <c r="L1508" s="159" t="s">
        <v>2129</v>
      </c>
      <c r="M1508" s="159" t="s">
        <v>9327</v>
      </c>
      <c r="N1508" s="161"/>
      <c r="O1508" s="161"/>
      <c r="P1508" s="161"/>
    </row>
    <row r="1509" customFormat="false" ht="39" hidden="false" customHeight="true" outlineLevel="0" collapsed="false">
      <c r="A1509" s="159" t="s">
        <v>9328</v>
      </c>
      <c r="B1509" s="160" t="s">
        <v>9329</v>
      </c>
      <c r="C1509" s="42" t="s">
        <v>1738</v>
      </c>
      <c r="D1509" s="159" t="s">
        <v>2528</v>
      </c>
      <c r="E1509" s="159" t="s">
        <v>2905</v>
      </c>
      <c r="F1509" s="42" t="s">
        <v>2529</v>
      </c>
      <c r="G1509" s="159" t="s">
        <v>1842</v>
      </c>
      <c r="H1509" s="159" t="s">
        <v>2171</v>
      </c>
      <c r="I1509" s="159" t="s">
        <v>1788</v>
      </c>
      <c r="J1509" s="42" t="s">
        <v>9330</v>
      </c>
      <c r="K1509" s="42" t="s">
        <v>9331</v>
      </c>
      <c r="L1509" s="159" t="s">
        <v>2907</v>
      </c>
      <c r="M1509" s="159" t="s">
        <v>9332</v>
      </c>
      <c r="N1509" s="161"/>
      <c r="O1509" s="161"/>
      <c r="P1509" s="161"/>
    </row>
    <row r="1510" customFormat="false" ht="39" hidden="false" customHeight="true" outlineLevel="0" collapsed="false">
      <c r="A1510" s="159" t="s">
        <v>9333</v>
      </c>
      <c r="B1510" s="160" t="s">
        <v>9334</v>
      </c>
      <c r="C1510" s="42" t="s">
        <v>1738</v>
      </c>
      <c r="D1510" s="159" t="s">
        <v>2528</v>
      </c>
      <c r="E1510" s="159" t="s">
        <v>2767</v>
      </c>
      <c r="F1510" s="42" t="s">
        <v>2529</v>
      </c>
      <c r="G1510" s="159" t="s">
        <v>1796</v>
      </c>
      <c r="H1510" s="159" t="s">
        <v>1654</v>
      </c>
      <c r="I1510" s="159" t="s">
        <v>1788</v>
      </c>
      <c r="J1510" s="42" t="s">
        <v>9335</v>
      </c>
      <c r="K1510" s="42" t="s">
        <v>9336</v>
      </c>
      <c r="L1510" s="159" t="s">
        <v>2129</v>
      </c>
      <c r="M1510" s="159" t="s">
        <v>9337</v>
      </c>
      <c r="N1510" s="161"/>
      <c r="O1510" s="161"/>
      <c r="P1510" s="161"/>
    </row>
    <row r="1511" customFormat="false" ht="27" hidden="false" customHeight="true" outlineLevel="0" collapsed="false">
      <c r="A1511" s="159" t="s">
        <v>9338</v>
      </c>
      <c r="B1511" s="160" t="s">
        <v>9339</v>
      </c>
      <c r="C1511" s="42" t="s">
        <v>1738</v>
      </c>
      <c r="D1511" s="159" t="s">
        <v>2528</v>
      </c>
      <c r="E1511" s="159" t="s">
        <v>2195</v>
      </c>
      <c r="F1511" s="42" t="s">
        <v>2529</v>
      </c>
      <c r="G1511" s="159" t="s">
        <v>1796</v>
      </c>
      <c r="H1511" s="159" t="s">
        <v>2171</v>
      </c>
      <c r="I1511" s="159" t="s">
        <v>1808</v>
      </c>
      <c r="J1511" s="42" t="s">
        <v>9340</v>
      </c>
      <c r="K1511" s="42" t="s">
        <v>9341</v>
      </c>
      <c r="L1511" s="159" t="s">
        <v>2198</v>
      </c>
      <c r="M1511" s="159" t="s">
        <v>9342</v>
      </c>
      <c r="N1511" s="161"/>
      <c r="O1511" s="161"/>
      <c r="P1511" s="161"/>
    </row>
    <row r="1512" customFormat="false" ht="27" hidden="false" customHeight="true" outlineLevel="0" collapsed="false">
      <c r="A1512" s="159" t="s">
        <v>9343</v>
      </c>
      <c r="B1512" s="160" t="s">
        <v>9344</v>
      </c>
      <c r="C1512" s="42" t="s">
        <v>1738</v>
      </c>
      <c r="D1512" s="159" t="s">
        <v>2528</v>
      </c>
      <c r="E1512" s="159" t="s">
        <v>2126</v>
      </c>
      <c r="F1512" s="42" t="s">
        <v>2529</v>
      </c>
      <c r="G1512" s="159" t="s">
        <v>1842</v>
      </c>
      <c r="H1512" s="159" t="s">
        <v>1654</v>
      </c>
      <c r="I1512" s="159" t="s">
        <v>1808</v>
      </c>
      <c r="J1512" s="42" t="s">
        <v>9345</v>
      </c>
      <c r="K1512" s="42" t="s">
        <v>9346</v>
      </c>
      <c r="L1512" s="159" t="s">
        <v>2129</v>
      </c>
      <c r="M1512" s="159" t="s">
        <v>9347</v>
      </c>
      <c r="N1512" s="161"/>
      <c r="O1512" s="161"/>
      <c r="P1512" s="161"/>
    </row>
    <row r="1513" customFormat="false" ht="39" hidden="false" customHeight="true" outlineLevel="0" collapsed="false">
      <c r="A1513" s="159" t="s">
        <v>9348</v>
      </c>
      <c r="B1513" s="160" t="s">
        <v>9349</v>
      </c>
      <c r="C1513" s="42" t="s">
        <v>1738</v>
      </c>
      <c r="D1513" s="159" t="s">
        <v>2528</v>
      </c>
      <c r="E1513" s="159" t="s">
        <v>2905</v>
      </c>
      <c r="F1513" s="42" t="s">
        <v>2529</v>
      </c>
      <c r="G1513" s="159" t="s">
        <v>1842</v>
      </c>
      <c r="H1513" s="159" t="s">
        <v>2171</v>
      </c>
      <c r="I1513" s="159" t="s">
        <v>1788</v>
      </c>
      <c r="J1513" s="42" t="s">
        <v>9350</v>
      </c>
      <c r="K1513" s="42" t="s">
        <v>9351</v>
      </c>
      <c r="L1513" s="159" t="s">
        <v>2907</v>
      </c>
      <c r="M1513" s="159" t="s">
        <v>9352</v>
      </c>
      <c r="N1513" s="161"/>
      <c r="O1513" s="161"/>
      <c r="P1513" s="161"/>
    </row>
    <row r="1514" customFormat="false" ht="39" hidden="false" customHeight="true" outlineLevel="0" collapsed="false">
      <c r="A1514" s="159" t="s">
        <v>9353</v>
      </c>
      <c r="B1514" s="160" t="s">
        <v>9354</v>
      </c>
      <c r="C1514" s="42" t="s">
        <v>1738</v>
      </c>
      <c r="D1514" s="159" t="s">
        <v>2528</v>
      </c>
      <c r="E1514" s="159" t="s">
        <v>2767</v>
      </c>
      <c r="F1514" s="42" t="s">
        <v>2529</v>
      </c>
      <c r="G1514" s="159" t="s">
        <v>1796</v>
      </c>
      <c r="H1514" s="159" t="s">
        <v>1654</v>
      </c>
      <c r="I1514" s="159" t="s">
        <v>1788</v>
      </c>
      <c r="J1514" s="42" t="s">
        <v>9355</v>
      </c>
      <c r="K1514" s="42" t="s">
        <v>9356</v>
      </c>
      <c r="L1514" s="159" t="s">
        <v>2129</v>
      </c>
      <c r="M1514" s="159" t="s">
        <v>9357</v>
      </c>
      <c r="N1514" s="161"/>
      <c r="O1514" s="161"/>
      <c r="P1514" s="161"/>
    </row>
    <row r="1515" customFormat="false" ht="27" hidden="false" customHeight="true" outlineLevel="0" collapsed="false">
      <c r="A1515" s="159" t="s">
        <v>9358</v>
      </c>
      <c r="B1515" s="160" t="s">
        <v>9359</v>
      </c>
      <c r="C1515" s="42" t="s">
        <v>1738</v>
      </c>
      <c r="D1515" s="159" t="s">
        <v>2528</v>
      </c>
      <c r="E1515" s="159" t="s">
        <v>2195</v>
      </c>
      <c r="F1515" s="42" t="s">
        <v>2529</v>
      </c>
      <c r="G1515" s="159" t="s">
        <v>1796</v>
      </c>
      <c r="H1515" s="159" t="s">
        <v>2171</v>
      </c>
      <c r="I1515" s="159" t="s">
        <v>1808</v>
      </c>
      <c r="J1515" s="42" t="s">
        <v>9360</v>
      </c>
      <c r="K1515" s="42" t="s">
        <v>9361</v>
      </c>
      <c r="L1515" s="159" t="s">
        <v>2198</v>
      </c>
      <c r="M1515" s="159" t="s">
        <v>9362</v>
      </c>
      <c r="N1515" s="161"/>
      <c r="O1515" s="161"/>
      <c r="P1515" s="161"/>
    </row>
    <row r="1516" customFormat="false" ht="27" hidden="false" customHeight="true" outlineLevel="0" collapsed="false">
      <c r="A1516" s="159" t="s">
        <v>9363</v>
      </c>
      <c r="B1516" s="160" t="s">
        <v>9364</v>
      </c>
      <c r="C1516" s="42" t="s">
        <v>1738</v>
      </c>
      <c r="D1516" s="159" t="s">
        <v>2528</v>
      </c>
      <c r="E1516" s="159" t="s">
        <v>2126</v>
      </c>
      <c r="F1516" s="42" t="s">
        <v>2529</v>
      </c>
      <c r="G1516" s="159" t="s">
        <v>1842</v>
      </c>
      <c r="H1516" s="159" t="s">
        <v>1654</v>
      </c>
      <c r="I1516" s="159" t="s">
        <v>1808</v>
      </c>
      <c r="J1516" s="42" t="s">
        <v>9365</v>
      </c>
      <c r="K1516" s="42" t="s">
        <v>9366</v>
      </c>
      <c r="L1516" s="159" t="s">
        <v>2129</v>
      </c>
      <c r="M1516" s="159" t="s">
        <v>9367</v>
      </c>
      <c r="N1516" s="161"/>
      <c r="O1516" s="161"/>
      <c r="P1516" s="161"/>
    </row>
    <row r="1517" customFormat="false" ht="39" hidden="false" customHeight="true" outlineLevel="0" collapsed="false">
      <c r="A1517" s="159" t="s">
        <v>9368</v>
      </c>
      <c r="B1517" s="160" t="s">
        <v>9369</v>
      </c>
      <c r="C1517" s="42" t="s">
        <v>1738</v>
      </c>
      <c r="D1517" s="159" t="s">
        <v>2528</v>
      </c>
      <c r="E1517" s="159" t="s">
        <v>2905</v>
      </c>
      <c r="F1517" s="42" t="s">
        <v>2529</v>
      </c>
      <c r="G1517" s="159" t="s">
        <v>1842</v>
      </c>
      <c r="H1517" s="159" t="s">
        <v>2171</v>
      </c>
      <c r="I1517" s="159" t="s">
        <v>1788</v>
      </c>
      <c r="J1517" s="42" t="s">
        <v>9370</v>
      </c>
      <c r="K1517" s="42" t="s">
        <v>9371</v>
      </c>
      <c r="L1517" s="159" t="s">
        <v>2907</v>
      </c>
      <c r="M1517" s="159" t="s">
        <v>9372</v>
      </c>
      <c r="N1517" s="161"/>
      <c r="O1517" s="161"/>
      <c r="P1517" s="161"/>
    </row>
    <row r="1518" customFormat="false" ht="39" hidden="false" customHeight="true" outlineLevel="0" collapsed="false">
      <c r="A1518" s="159" t="s">
        <v>9373</v>
      </c>
      <c r="B1518" s="160" t="s">
        <v>9374</v>
      </c>
      <c r="C1518" s="42" t="s">
        <v>1738</v>
      </c>
      <c r="D1518" s="159" t="s">
        <v>2528</v>
      </c>
      <c r="E1518" s="159" t="s">
        <v>2767</v>
      </c>
      <c r="F1518" s="42" t="s">
        <v>2529</v>
      </c>
      <c r="G1518" s="159" t="s">
        <v>1796</v>
      </c>
      <c r="H1518" s="159" t="s">
        <v>1654</v>
      </c>
      <c r="I1518" s="159" t="s">
        <v>1788</v>
      </c>
      <c r="J1518" s="42" t="s">
        <v>9375</v>
      </c>
      <c r="K1518" s="42" t="s">
        <v>9376</v>
      </c>
      <c r="L1518" s="159" t="s">
        <v>2129</v>
      </c>
      <c r="M1518" s="159" t="s">
        <v>9377</v>
      </c>
      <c r="N1518" s="161"/>
      <c r="O1518" s="161"/>
      <c r="P1518" s="161"/>
    </row>
    <row r="1519" customFormat="false" ht="27" hidden="false" customHeight="true" outlineLevel="0" collapsed="false">
      <c r="A1519" s="159" t="s">
        <v>9378</v>
      </c>
      <c r="B1519" s="160" t="s">
        <v>9379</v>
      </c>
      <c r="C1519" s="42" t="s">
        <v>1738</v>
      </c>
      <c r="D1519" s="159" t="s">
        <v>2528</v>
      </c>
      <c r="E1519" s="159" t="s">
        <v>2195</v>
      </c>
      <c r="F1519" s="42" t="s">
        <v>2529</v>
      </c>
      <c r="G1519" s="159" t="s">
        <v>1796</v>
      </c>
      <c r="H1519" s="159" t="s">
        <v>2171</v>
      </c>
      <c r="I1519" s="159" t="s">
        <v>1808</v>
      </c>
      <c r="J1519" s="42" t="s">
        <v>9380</v>
      </c>
      <c r="K1519" s="42" t="s">
        <v>9381</v>
      </c>
      <c r="L1519" s="159" t="s">
        <v>2198</v>
      </c>
      <c r="M1519" s="159" t="s">
        <v>9382</v>
      </c>
      <c r="N1519" s="161"/>
      <c r="O1519" s="161"/>
      <c r="P1519" s="161"/>
    </row>
    <row r="1520" customFormat="false" ht="27" hidden="false" customHeight="true" outlineLevel="0" collapsed="false">
      <c r="A1520" s="159" t="s">
        <v>9383</v>
      </c>
      <c r="B1520" s="160" t="s">
        <v>9384</v>
      </c>
      <c r="C1520" s="42" t="s">
        <v>1738</v>
      </c>
      <c r="D1520" s="159" t="s">
        <v>2528</v>
      </c>
      <c r="E1520" s="159" t="s">
        <v>2126</v>
      </c>
      <c r="F1520" s="42" t="s">
        <v>2529</v>
      </c>
      <c r="G1520" s="159" t="s">
        <v>1842</v>
      </c>
      <c r="H1520" s="159" t="s">
        <v>1654</v>
      </c>
      <c r="I1520" s="159" t="s">
        <v>1808</v>
      </c>
      <c r="J1520" s="42" t="s">
        <v>9385</v>
      </c>
      <c r="K1520" s="42" t="s">
        <v>9386</v>
      </c>
      <c r="L1520" s="159" t="s">
        <v>2129</v>
      </c>
      <c r="M1520" s="159" t="s">
        <v>9387</v>
      </c>
      <c r="N1520" s="161"/>
      <c r="O1520" s="161"/>
      <c r="P1520" s="161"/>
    </row>
    <row r="1521" customFormat="false" ht="51" hidden="false" customHeight="true" outlineLevel="0" collapsed="false">
      <c r="A1521" s="159" t="s">
        <v>9388</v>
      </c>
      <c r="B1521" s="160" t="s">
        <v>9389</v>
      </c>
      <c r="C1521" s="42" t="s">
        <v>1738</v>
      </c>
      <c r="D1521" s="159" t="s">
        <v>2528</v>
      </c>
      <c r="E1521" s="159" t="s">
        <v>2905</v>
      </c>
      <c r="F1521" s="42" t="s">
        <v>2529</v>
      </c>
      <c r="G1521" s="159" t="s">
        <v>1842</v>
      </c>
      <c r="H1521" s="159" t="s">
        <v>2171</v>
      </c>
      <c r="I1521" s="159" t="s">
        <v>1788</v>
      </c>
      <c r="J1521" s="42" t="s">
        <v>9390</v>
      </c>
      <c r="K1521" s="42" t="s">
        <v>9391</v>
      </c>
      <c r="L1521" s="159" t="s">
        <v>2907</v>
      </c>
      <c r="M1521" s="159" t="s">
        <v>9392</v>
      </c>
      <c r="N1521" s="161"/>
      <c r="O1521" s="161"/>
      <c r="P1521" s="161"/>
    </row>
    <row r="1522" customFormat="false" ht="39" hidden="false" customHeight="true" outlineLevel="0" collapsed="false">
      <c r="A1522" s="159" t="s">
        <v>9393</v>
      </c>
      <c r="B1522" s="160" t="s">
        <v>9394</v>
      </c>
      <c r="C1522" s="42" t="s">
        <v>1738</v>
      </c>
      <c r="D1522" s="159" t="s">
        <v>2528</v>
      </c>
      <c r="E1522" s="159" t="s">
        <v>2767</v>
      </c>
      <c r="F1522" s="42" t="s">
        <v>2529</v>
      </c>
      <c r="G1522" s="159" t="s">
        <v>1796</v>
      </c>
      <c r="H1522" s="159" t="s">
        <v>1654</v>
      </c>
      <c r="I1522" s="159" t="s">
        <v>1788</v>
      </c>
      <c r="J1522" s="42" t="s">
        <v>9395</v>
      </c>
      <c r="K1522" s="42" t="s">
        <v>9396</v>
      </c>
      <c r="L1522" s="159" t="s">
        <v>2129</v>
      </c>
      <c r="M1522" s="159" t="s">
        <v>9397</v>
      </c>
      <c r="N1522" s="161"/>
      <c r="O1522" s="161"/>
      <c r="P1522" s="161"/>
    </row>
    <row r="1523" customFormat="false" ht="27" hidden="false" customHeight="true" outlineLevel="0" collapsed="false">
      <c r="A1523" s="159" t="s">
        <v>9398</v>
      </c>
      <c r="B1523" s="160" t="s">
        <v>9399</v>
      </c>
      <c r="C1523" s="42" t="s">
        <v>1738</v>
      </c>
      <c r="D1523" s="159" t="s">
        <v>2528</v>
      </c>
      <c r="E1523" s="159" t="s">
        <v>2195</v>
      </c>
      <c r="F1523" s="42" t="s">
        <v>2529</v>
      </c>
      <c r="G1523" s="159" t="s">
        <v>1796</v>
      </c>
      <c r="H1523" s="159" t="s">
        <v>2171</v>
      </c>
      <c r="I1523" s="159" t="s">
        <v>1808</v>
      </c>
      <c r="J1523" s="42" t="s">
        <v>9400</v>
      </c>
      <c r="K1523" s="42" t="s">
        <v>9401</v>
      </c>
      <c r="L1523" s="159" t="s">
        <v>2198</v>
      </c>
      <c r="M1523" s="159" t="s">
        <v>9402</v>
      </c>
      <c r="N1523" s="161"/>
      <c r="O1523" s="161"/>
      <c r="P1523" s="161"/>
    </row>
    <row r="1524" customFormat="false" ht="27" hidden="false" customHeight="true" outlineLevel="0" collapsed="false">
      <c r="A1524" s="159" t="s">
        <v>9403</v>
      </c>
      <c r="B1524" s="160" t="s">
        <v>9404</v>
      </c>
      <c r="C1524" s="42" t="s">
        <v>1738</v>
      </c>
      <c r="D1524" s="159" t="s">
        <v>2528</v>
      </c>
      <c r="E1524" s="159" t="s">
        <v>2126</v>
      </c>
      <c r="F1524" s="42" t="s">
        <v>2529</v>
      </c>
      <c r="G1524" s="159" t="s">
        <v>1842</v>
      </c>
      <c r="H1524" s="159" t="s">
        <v>1654</v>
      </c>
      <c r="I1524" s="159" t="s">
        <v>1808</v>
      </c>
      <c r="J1524" s="42" t="s">
        <v>9405</v>
      </c>
      <c r="K1524" s="42" t="s">
        <v>9406</v>
      </c>
      <c r="L1524" s="159" t="s">
        <v>2129</v>
      </c>
      <c r="M1524" s="159" t="s">
        <v>9407</v>
      </c>
      <c r="N1524" s="161"/>
      <c r="O1524" s="161"/>
      <c r="P1524" s="161"/>
    </row>
    <row r="1525" customFormat="false" ht="39" hidden="false" customHeight="true" outlineLevel="0" collapsed="false">
      <c r="A1525" s="159" t="s">
        <v>9408</v>
      </c>
      <c r="B1525" s="160" t="s">
        <v>9409</v>
      </c>
      <c r="C1525" s="42" t="s">
        <v>1738</v>
      </c>
      <c r="D1525" s="159" t="s">
        <v>2528</v>
      </c>
      <c r="E1525" s="159" t="s">
        <v>2905</v>
      </c>
      <c r="F1525" s="42" t="s">
        <v>2529</v>
      </c>
      <c r="G1525" s="159" t="s">
        <v>1842</v>
      </c>
      <c r="H1525" s="159" t="s">
        <v>2171</v>
      </c>
      <c r="I1525" s="159" t="s">
        <v>1788</v>
      </c>
      <c r="J1525" s="42" t="s">
        <v>9410</v>
      </c>
      <c r="K1525" s="42" t="s">
        <v>9411</v>
      </c>
      <c r="L1525" s="159" t="s">
        <v>2907</v>
      </c>
      <c r="M1525" s="159" t="s">
        <v>9412</v>
      </c>
      <c r="N1525" s="161"/>
      <c r="O1525" s="161"/>
      <c r="P1525" s="161"/>
    </row>
    <row r="1526" customFormat="false" ht="27" hidden="false" customHeight="true" outlineLevel="0" collapsed="false">
      <c r="A1526" s="159" t="s">
        <v>9413</v>
      </c>
      <c r="B1526" s="160" t="s">
        <v>9414</v>
      </c>
      <c r="C1526" s="42" t="s">
        <v>1738</v>
      </c>
      <c r="D1526" s="159" t="s">
        <v>2528</v>
      </c>
      <c r="E1526" s="159" t="s">
        <v>2126</v>
      </c>
      <c r="F1526" s="42" t="s">
        <v>2529</v>
      </c>
      <c r="G1526" s="159" t="s">
        <v>1842</v>
      </c>
      <c r="H1526" s="159" t="s">
        <v>1654</v>
      </c>
      <c r="I1526" s="159" t="s">
        <v>1808</v>
      </c>
      <c r="J1526" s="42" t="s">
        <v>9415</v>
      </c>
      <c r="K1526" s="42" t="s">
        <v>9416</v>
      </c>
      <c r="L1526" s="159" t="s">
        <v>2129</v>
      </c>
      <c r="M1526" s="159" t="s">
        <v>9417</v>
      </c>
      <c r="N1526" s="161"/>
      <c r="O1526" s="161"/>
      <c r="P1526" s="161"/>
    </row>
    <row r="1527" customFormat="false" ht="39" hidden="false" customHeight="true" outlineLevel="0" collapsed="false">
      <c r="A1527" s="159" t="s">
        <v>9418</v>
      </c>
      <c r="B1527" s="160" t="s">
        <v>9419</v>
      </c>
      <c r="C1527" s="42" t="s">
        <v>1738</v>
      </c>
      <c r="D1527" s="159" t="s">
        <v>2528</v>
      </c>
      <c r="E1527" s="159" t="s">
        <v>2126</v>
      </c>
      <c r="F1527" s="42" t="s">
        <v>2529</v>
      </c>
      <c r="G1527" s="159" t="s">
        <v>1842</v>
      </c>
      <c r="H1527" s="159" t="s">
        <v>1654</v>
      </c>
      <c r="I1527" s="159" t="s">
        <v>1808</v>
      </c>
      <c r="J1527" s="42" t="s">
        <v>9420</v>
      </c>
      <c r="K1527" s="42" t="s">
        <v>9421</v>
      </c>
      <c r="L1527" s="159" t="s">
        <v>2129</v>
      </c>
      <c r="M1527" s="159" t="s">
        <v>9422</v>
      </c>
      <c r="N1527" s="161"/>
      <c r="O1527" s="161"/>
      <c r="P1527" s="161"/>
    </row>
    <row r="1528" customFormat="false" ht="39" hidden="false" customHeight="true" outlineLevel="0" collapsed="false">
      <c r="A1528" s="159" t="s">
        <v>9423</v>
      </c>
      <c r="B1528" s="160" t="s">
        <v>9424</v>
      </c>
      <c r="C1528" s="42" t="s">
        <v>1745</v>
      </c>
      <c r="D1528" s="159" t="s">
        <v>3311</v>
      </c>
      <c r="E1528" s="159" t="s">
        <v>2905</v>
      </c>
      <c r="F1528" s="42" t="s">
        <v>3312</v>
      </c>
      <c r="G1528" s="159" t="s">
        <v>1842</v>
      </c>
      <c r="H1528" s="159" t="s">
        <v>2171</v>
      </c>
      <c r="I1528" s="159" t="s">
        <v>1788</v>
      </c>
      <c r="J1528" s="42" t="s">
        <v>9425</v>
      </c>
      <c r="K1528" s="42" t="s">
        <v>9426</v>
      </c>
      <c r="L1528" s="159" t="s">
        <v>2907</v>
      </c>
      <c r="M1528" s="159" t="s">
        <v>9427</v>
      </c>
      <c r="N1528" s="161"/>
      <c r="O1528" s="161"/>
      <c r="P1528" s="161"/>
    </row>
    <row r="1529" customFormat="false" ht="27" hidden="false" customHeight="true" outlineLevel="0" collapsed="false">
      <c r="A1529" s="159" t="s">
        <v>9428</v>
      </c>
      <c r="B1529" s="160" t="s">
        <v>9429</v>
      </c>
      <c r="C1529" s="42" t="s">
        <v>1745</v>
      </c>
      <c r="D1529" s="159" t="s">
        <v>3311</v>
      </c>
      <c r="E1529" s="159" t="s">
        <v>2195</v>
      </c>
      <c r="F1529" s="42" t="s">
        <v>3312</v>
      </c>
      <c r="G1529" s="159" t="s">
        <v>1796</v>
      </c>
      <c r="H1529" s="159" t="s">
        <v>2171</v>
      </c>
      <c r="I1529" s="159" t="s">
        <v>1788</v>
      </c>
      <c r="J1529" s="42" t="s">
        <v>9430</v>
      </c>
      <c r="K1529" s="42" t="s">
        <v>9431</v>
      </c>
      <c r="L1529" s="159" t="s">
        <v>2198</v>
      </c>
      <c r="M1529" s="159" t="s">
        <v>9432</v>
      </c>
      <c r="N1529" s="161"/>
      <c r="O1529" s="161"/>
      <c r="P1529" s="161"/>
    </row>
    <row r="1530" customFormat="false" ht="27" hidden="false" customHeight="true" outlineLevel="0" collapsed="false">
      <c r="A1530" s="159" t="s">
        <v>9433</v>
      </c>
      <c r="B1530" s="160" t="s">
        <v>9434</v>
      </c>
      <c r="C1530" s="42" t="s">
        <v>1745</v>
      </c>
      <c r="D1530" s="159" t="s">
        <v>3311</v>
      </c>
      <c r="E1530" s="159" t="s">
        <v>2767</v>
      </c>
      <c r="F1530" s="42" t="s">
        <v>3312</v>
      </c>
      <c r="G1530" s="159" t="s">
        <v>1796</v>
      </c>
      <c r="H1530" s="159" t="s">
        <v>1654</v>
      </c>
      <c r="I1530" s="159" t="s">
        <v>1808</v>
      </c>
      <c r="J1530" s="42" t="s">
        <v>9435</v>
      </c>
      <c r="K1530" s="42" t="s">
        <v>9436</v>
      </c>
      <c r="L1530" s="159" t="s">
        <v>2129</v>
      </c>
      <c r="M1530" s="159" t="s">
        <v>9437</v>
      </c>
      <c r="N1530" s="161"/>
      <c r="O1530" s="161"/>
      <c r="P1530" s="161"/>
    </row>
    <row r="1531" customFormat="false" ht="27" hidden="false" customHeight="true" outlineLevel="0" collapsed="false">
      <c r="A1531" s="159" t="s">
        <v>9438</v>
      </c>
      <c r="B1531" s="160" t="s">
        <v>9439</v>
      </c>
      <c r="C1531" s="42" t="s">
        <v>1745</v>
      </c>
      <c r="D1531" s="159" t="s">
        <v>3311</v>
      </c>
      <c r="E1531" s="159" t="s">
        <v>2126</v>
      </c>
      <c r="F1531" s="42" t="s">
        <v>3312</v>
      </c>
      <c r="G1531" s="159" t="s">
        <v>1842</v>
      </c>
      <c r="H1531" s="159" t="s">
        <v>1654</v>
      </c>
      <c r="I1531" s="159" t="s">
        <v>1808</v>
      </c>
      <c r="J1531" s="42" t="s">
        <v>9440</v>
      </c>
      <c r="K1531" s="42" t="s">
        <v>9441</v>
      </c>
      <c r="L1531" s="159" t="s">
        <v>2129</v>
      </c>
      <c r="M1531" s="159" t="s">
        <v>9442</v>
      </c>
      <c r="N1531" s="161"/>
      <c r="O1531" s="161"/>
      <c r="P1531" s="161"/>
    </row>
    <row r="1532" customFormat="false" ht="39" hidden="false" customHeight="true" outlineLevel="0" collapsed="false">
      <c r="A1532" s="159" t="s">
        <v>9443</v>
      </c>
      <c r="B1532" s="160" t="s">
        <v>9444</v>
      </c>
      <c r="C1532" s="42" t="s">
        <v>1745</v>
      </c>
      <c r="D1532" s="159" t="s">
        <v>3311</v>
      </c>
      <c r="E1532" s="159" t="s">
        <v>2905</v>
      </c>
      <c r="F1532" s="42" t="s">
        <v>3312</v>
      </c>
      <c r="G1532" s="159" t="s">
        <v>1842</v>
      </c>
      <c r="H1532" s="159" t="s">
        <v>2171</v>
      </c>
      <c r="I1532" s="159" t="s">
        <v>1788</v>
      </c>
      <c r="J1532" s="42" t="s">
        <v>9445</v>
      </c>
      <c r="K1532" s="42" t="s">
        <v>9446</v>
      </c>
      <c r="L1532" s="159" t="s">
        <v>2907</v>
      </c>
      <c r="M1532" s="159" t="s">
        <v>9447</v>
      </c>
      <c r="N1532" s="161"/>
      <c r="O1532" s="161"/>
      <c r="P1532" s="161"/>
    </row>
    <row r="1533" customFormat="false" ht="39" hidden="false" customHeight="true" outlineLevel="0" collapsed="false">
      <c r="A1533" s="159" t="s">
        <v>9448</v>
      </c>
      <c r="B1533" s="160" t="s">
        <v>9449</v>
      </c>
      <c r="C1533" s="42" t="s">
        <v>1745</v>
      </c>
      <c r="D1533" s="159" t="s">
        <v>3311</v>
      </c>
      <c r="E1533" s="159" t="s">
        <v>2767</v>
      </c>
      <c r="F1533" s="42" t="s">
        <v>3312</v>
      </c>
      <c r="G1533" s="159" t="s">
        <v>1796</v>
      </c>
      <c r="H1533" s="159" t="s">
        <v>1654</v>
      </c>
      <c r="I1533" s="159" t="s">
        <v>1788</v>
      </c>
      <c r="J1533" s="42" t="s">
        <v>9450</v>
      </c>
      <c r="K1533" s="42" t="s">
        <v>9451</v>
      </c>
      <c r="L1533" s="159" t="s">
        <v>2129</v>
      </c>
      <c r="M1533" s="159" t="s">
        <v>9452</v>
      </c>
      <c r="N1533" s="161"/>
      <c r="O1533" s="161"/>
      <c r="P1533" s="161"/>
    </row>
    <row r="1534" customFormat="false" ht="27" hidden="false" customHeight="true" outlineLevel="0" collapsed="false">
      <c r="A1534" s="159" t="s">
        <v>9453</v>
      </c>
      <c r="B1534" s="160" t="s">
        <v>9454</v>
      </c>
      <c r="C1534" s="42" t="s">
        <v>1745</v>
      </c>
      <c r="D1534" s="159" t="s">
        <v>3311</v>
      </c>
      <c r="E1534" s="159" t="s">
        <v>2195</v>
      </c>
      <c r="F1534" s="42" t="s">
        <v>3312</v>
      </c>
      <c r="G1534" s="159" t="s">
        <v>1796</v>
      </c>
      <c r="H1534" s="159" t="s">
        <v>2171</v>
      </c>
      <c r="I1534" s="159" t="s">
        <v>1808</v>
      </c>
      <c r="J1534" s="42" t="s">
        <v>9455</v>
      </c>
      <c r="K1534" s="42" t="s">
        <v>9456</v>
      </c>
      <c r="L1534" s="159" t="s">
        <v>2198</v>
      </c>
      <c r="M1534" s="159" t="s">
        <v>9457</v>
      </c>
      <c r="N1534" s="161"/>
      <c r="O1534" s="161"/>
      <c r="P1534" s="161"/>
    </row>
    <row r="1535" customFormat="false" ht="27" hidden="false" customHeight="true" outlineLevel="0" collapsed="false">
      <c r="A1535" s="159" t="s">
        <v>9458</v>
      </c>
      <c r="B1535" s="160" t="s">
        <v>9459</v>
      </c>
      <c r="C1535" s="42" t="s">
        <v>1745</v>
      </c>
      <c r="D1535" s="159" t="s">
        <v>3311</v>
      </c>
      <c r="E1535" s="159" t="s">
        <v>2126</v>
      </c>
      <c r="F1535" s="42" t="s">
        <v>3312</v>
      </c>
      <c r="G1535" s="159" t="s">
        <v>1842</v>
      </c>
      <c r="H1535" s="159" t="s">
        <v>1654</v>
      </c>
      <c r="I1535" s="159" t="s">
        <v>1808</v>
      </c>
      <c r="J1535" s="42" t="s">
        <v>9460</v>
      </c>
      <c r="K1535" s="42" t="s">
        <v>9461</v>
      </c>
      <c r="L1535" s="159" t="s">
        <v>2129</v>
      </c>
      <c r="M1535" s="159" t="s">
        <v>9462</v>
      </c>
      <c r="N1535" s="161"/>
      <c r="O1535" s="161"/>
      <c r="P1535" s="161"/>
    </row>
    <row r="1536" customFormat="false" ht="39" hidden="false" customHeight="true" outlineLevel="0" collapsed="false">
      <c r="A1536" s="159" t="s">
        <v>9463</v>
      </c>
      <c r="B1536" s="160" t="s">
        <v>9464</v>
      </c>
      <c r="C1536" s="42" t="s">
        <v>1745</v>
      </c>
      <c r="D1536" s="159" t="s">
        <v>3311</v>
      </c>
      <c r="E1536" s="159" t="s">
        <v>2905</v>
      </c>
      <c r="F1536" s="42" t="s">
        <v>3312</v>
      </c>
      <c r="G1536" s="159" t="s">
        <v>1842</v>
      </c>
      <c r="H1536" s="159" t="s">
        <v>2171</v>
      </c>
      <c r="I1536" s="159" t="s">
        <v>1788</v>
      </c>
      <c r="J1536" s="42" t="s">
        <v>9465</v>
      </c>
      <c r="K1536" s="42" t="s">
        <v>9466</v>
      </c>
      <c r="L1536" s="159" t="s">
        <v>2907</v>
      </c>
      <c r="M1536" s="159" t="s">
        <v>9467</v>
      </c>
      <c r="N1536" s="161"/>
      <c r="O1536" s="161"/>
      <c r="P1536" s="161"/>
    </row>
    <row r="1537" customFormat="false" ht="27" hidden="false" customHeight="true" outlineLevel="0" collapsed="false">
      <c r="A1537" s="159" t="s">
        <v>9468</v>
      </c>
      <c r="B1537" s="160" t="s">
        <v>9469</v>
      </c>
      <c r="C1537" s="42" t="s">
        <v>1745</v>
      </c>
      <c r="D1537" s="159" t="s">
        <v>3311</v>
      </c>
      <c r="E1537" s="159" t="s">
        <v>2195</v>
      </c>
      <c r="F1537" s="42" t="s">
        <v>3312</v>
      </c>
      <c r="G1537" s="159" t="s">
        <v>1796</v>
      </c>
      <c r="H1537" s="159" t="s">
        <v>2171</v>
      </c>
      <c r="I1537" s="159" t="s">
        <v>1788</v>
      </c>
      <c r="J1537" s="42" t="s">
        <v>9470</v>
      </c>
      <c r="K1537" s="42" t="s">
        <v>9471</v>
      </c>
      <c r="L1537" s="159" t="s">
        <v>2198</v>
      </c>
      <c r="M1537" s="159" t="s">
        <v>9472</v>
      </c>
      <c r="N1537" s="161"/>
      <c r="O1537" s="161"/>
      <c r="P1537" s="161"/>
    </row>
    <row r="1538" customFormat="false" ht="27" hidden="false" customHeight="true" outlineLevel="0" collapsed="false">
      <c r="A1538" s="159" t="s">
        <v>9473</v>
      </c>
      <c r="B1538" s="160" t="s">
        <v>9474</v>
      </c>
      <c r="C1538" s="42" t="s">
        <v>1745</v>
      </c>
      <c r="D1538" s="159" t="s">
        <v>3311</v>
      </c>
      <c r="E1538" s="159" t="s">
        <v>2767</v>
      </c>
      <c r="F1538" s="42" t="s">
        <v>3312</v>
      </c>
      <c r="G1538" s="159" t="s">
        <v>1796</v>
      </c>
      <c r="H1538" s="159" t="s">
        <v>1654</v>
      </c>
      <c r="I1538" s="159" t="s">
        <v>1808</v>
      </c>
      <c r="J1538" s="42" t="s">
        <v>9475</v>
      </c>
      <c r="K1538" s="42" t="s">
        <v>9476</v>
      </c>
      <c r="L1538" s="159" t="s">
        <v>2129</v>
      </c>
      <c r="M1538" s="159" t="s">
        <v>9477</v>
      </c>
      <c r="N1538" s="161"/>
      <c r="O1538" s="161"/>
      <c r="P1538" s="161"/>
    </row>
    <row r="1539" customFormat="false" ht="27" hidden="false" customHeight="true" outlineLevel="0" collapsed="false">
      <c r="A1539" s="159" t="s">
        <v>9478</v>
      </c>
      <c r="B1539" s="160" t="s">
        <v>9479</v>
      </c>
      <c r="C1539" s="42" t="s">
        <v>1745</v>
      </c>
      <c r="D1539" s="159" t="s">
        <v>3311</v>
      </c>
      <c r="E1539" s="159" t="s">
        <v>2126</v>
      </c>
      <c r="F1539" s="42" t="s">
        <v>3312</v>
      </c>
      <c r="G1539" s="159" t="s">
        <v>1842</v>
      </c>
      <c r="H1539" s="159" t="s">
        <v>1654</v>
      </c>
      <c r="I1539" s="159" t="s">
        <v>1808</v>
      </c>
      <c r="J1539" s="42" t="s">
        <v>9480</v>
      </c>
      <c r="K1539" s="42" t="s">
        <v>9481</v>
      </c>
      <c r="L1539" s="159" t="s">
        <v>2129</v>
      </c>
      <c r="M1539" s="159" t="s">
        <v>9482</v>
      </c>
      <c r="N1539" s="161"/>
      <c r="O1539" s="161"/>
      <c r="P1539" s="161"/>
    </row>
    <row r="1540" customFormat="false" ht="39" hidden="false" customHeight="true" outlineLevel="0" collapsed="false">
      <c r="A1540" s="159" t="s">
        <v>9483</v>
      </c>
      <c r="B1540" s="160" t="s">
        <v>9484</v>
      </c>
      <c r="C1540" s="42" t="s">
        <v>1745</v>
      </c>
      <c r="D1540" s="159" t="s">
        <v>3311</v>
      </c>
      <c r="E1540" s="159" t="s">
        <v>2905</v>
      </c>
      <c r="F1540" s="42" t="s">
        <v>3312</v>
      </c>
      <c r="G1540" s="159" t="s">
        <v>1842</v>
      </c>
      <c r="H1540" s="159" t="s">
        <v>2171</v>
      </c>
      <c r="I1540" s="159" t="s">
        <v>1788</v>
      </c>
      <c r="J1540" s="42" t="s">
        <v>9485</v>
      </c>
      <c r="K1540" s="42" t="s">
        <v>9486</v>
      </c>
      <c r="L1540" s="159" t="s">
        <v>2907</v>
      </c>
      <c r="M1540" s="159" t="s">
        <v>9487</v>
      </c>
      <c r="N1540" s="161"/>
      <c r="O1540" s="161"/>
      <c r="P1540" s="161"/>
    </row>
    <row r="1541" customFormat="false" ht="27" hidden="false" customHeight="true" outlineLevel="0" collapsed="false">
      <c r="A1541" s="159" t="s">
        <v>9488</v>
      </c>
      <c r="B1541" s="160" t="s">
        <v>9489</v>
      </c>
      <c r="C1541" s="42" t="s">
        <v>1745</v>
      </c>
      <c r="D1541" s="159" t="s">
        <v>3311</v>
      </c>
      <c r="E1541" s="159" t="s">
        <v>2126</v>
      </c>
      <c r="F1541" s="42" t="s">
        <v>3312</v>
      </c>
      <c r="G1541" s="159" t="s">
        <v>1842</v>
      </c>
      <c r="H1541" s="159" t="s">
        <v>1654</v>
      </c>
      <c r="I1541" s="159" t="s">
        <v>1808</v>
      </c>
      <c r="J1541" s="42" t="s">
        <v>9490</v>
      </c>
      <c r="K1541" s="42" t="s">
        <v>9491</v>
      </c>
      <c r="L1541" s="159" t="s">
        <v>2129</v>
      </c>
      <c r="M1541" s="159" t="s">
        <v>9492</v>
      </c>
      <c r="N1541" s="161"/>
      <c r="O1541" s="161"/>
      <c r="P1541" s="161"/>
    </row>
    <row r="1542" customFormat="false" ht="39" hidden="false" customHeight="true" outlineLevel="0" collapsed="false">
      <c r="A1542" s="159" t="s">
        <v>9493</v>
      </c>
      <c r="B1542" s="160" t="s">
        <v>9494</v>
      </c>
      <c r="C1542" s="42" t="s">
        <v>1745</v>
      </c>
      <c r="D1542" s="159" t="s">
        <v>3311</v>
      </c>
      <c r="E1542" s="159" t="s">
        <v>2126</v>
      </c>
      <c r="F1542" s="42" t="s">
        <v>3312</v>
      </c>
      <c r="G1542" s="159" t="s">
        <v>1842</v>
      </c>
      <c r="H1542" s="159" t="s">
        <v>1654</v>
      </c>
      <c r="I1542" s="159" t="s">
        <v>1808</v>
      </c>
      <c r="J1542" s="42" t="s">
        <v>9495</v>
      </c>
      <c r="K1542" s="42" t="s">
        <v>9496</v>
      </c>
      <c r="L1542" s="159" t="s">
        <v>2129</v>
      </c>
      <c r="M1542" s="159" t="s">
        <v>9497</v>
      </c>
      <c r="N1542" s="161"/>
      <c r="O1542" s="161"/>
      <c r="P1542" s="161"/>
    </row>
    <row r="1543" customFormat="false" ht="39" hidden="false" customHeight="true" outlineLevel="0" collapsed="false">
      <c r="A1543" s="159" t="s">
        <v>9498</v>
      </c>
      <c r="B1543" s="160" t="s">
        <v>9499</v>
      </c>
      <c r="C1543" s="42" t="s">
        <v>1745</v>
      </c>
      <c r="D1543" s="159" t="s">
        <v>3311</v>
      </c>
      <c r="E1543" s="159" t="s">
        <v>2905</v>
      </c>
      <c r="F1543" s="42" t="s">
        <v>3312</v>
      </c>
      <c r="G1543" s="159" t="s">
        <v>1842</v>
      </c>
      <c r="H1543" s="159" t="s">
        <v>2171</v>
      </c>
      <c r="I1543" s="159" t="s">
        <v>1788</v>
      </c>
      <c r="J1543" s="42" t="s">
        <v>9500</v>
      </c>
      <c r="K1543" s="42" t="s">
        <v>9501</v>
      </c>
      <c r="L1543" s="159" t="s">
        <v>2907</v>
      </c>
      <c r="M1543" s="159" t="s">
        <v>9502</v>
      </c>
      <c r="N1543" s="161"/>
      <c r="O1543" s="161"/>
      <c r="P1543" s="161"/>
    </row>
    <row r="1544" customFormat="false" ht="27" hidden="false" customHeight="true" outlineLevel="0" collapsed="false">
      <c r="A1544" s="159" t="s">
        <v>9503</v>
      </c>
      <c r="B1544" s="160" t="s">
        <v>9504</v>
      </c>
      <c r="C1544" s="42" t="s">
        <v>1745</v>
      </c>
      <c r="D1544" s="159" t="s">
        <v>3311</v>
      </c>
      <c r="E1544" s="159" t="s">
        <v>2126</v>
      </c>
      <c r="F1544" s="42" t="s">
        <v>3312</v>
      </c>
      <c r="G1544" s="159" t="s">
        <v>1842</v>
      </c>
      <c r="H1544" s="159" t="s">
        <v>1654</v>
      </c>
      <c r="I1544" s="159" t="s">
        <v>1808</v>
      </c>
      <c r="J1544" s="42" t="s">
        <v>9505</v>
      </c>
      <c r="K1544" s="42" t="s">
        <v>9506</v>
      </c>
      <c r="L1544" s="159" t="s">
        <v>2129</v>
      </c>
      <c r="M1544" s="159" t="s">
        <v>9507</v>
      </c>
      <c r="N1544" s="161"/>
      <c r="O1544" s="161"/>
      <c r="P1544" s="161"/>
    </row>
    <row r="1545" customFormat="false" ht="39" hidden="false" customHeight="true" outlineLevel="0" collapsed="false">
      <c r="A1545" s="159" t="s">
        <v>9508</v>
      </c>
      <c r="B1545" s="160" t="s">
        <v>9509</v>
      </c>
      <c r="C1545" s="42" t="s">
        <v>1745</v>
      </c>
      <c r="D1545" s="159" t="s">
        <v>3311</v>
      </c>
      <c r="E1545" s="159" t="s">
        <v>2126</v>
      </c>
      <c r="F1545" s="42" t="s">
        <v>3312</v>
      </c>
      <c r="G1545" s="159" t="s">
        <v>1842</v>
      </c>
      <c r="H1545" s="159" t="s">
        <v>1654</v>
      </c>
      <c r="I1545" s="159" t="s">
        <v>1808</v>
      </c>
      <c r="J1545" s="42" t="s">
        <v>9510</v>
      </c>
      <c r="K1545" s="42" t="s">
        <v>9511</v>
      </c>
      <c r="L1545" s="159" t="s">
        <v>2129</v>
      </c>
      <c r="M1545" s="159" t="s">
        <v>9512</v>
      </c>
      <c r="N1545" s="161"/>
      <c r="O1545" s="161"/>
      <c r="P1545" s="161"/>
    </row>
    <row r="1546" customFormat="false" ht="39" hidden="false" customHeight="true" outlineLevel="0" collapsed="false">
      <c r="A1546" s="159" t="s">
        <v>9513</v>
      </c>
      <c r="B1546" s="160" t="s">
        <v>9514</v>
      </c>
      <c r="C1546" s="42" t="s">
        <v>1745</v>
      </c>
      <c r="D1546" s="159" t="s">
        <v>3311</v>
      </c>
      <c r="E1546" s="159" t="s">
        <v>2905</v>
      </c>
      <c r="F1546" s="42" t="s">
        <v>3312</v>
      </c>
      <c r="G1546" s="159" t="s">
        <v>1842</v>
      </c>
      <c r="H1546" s="159" t="s">
        <v>2171</v>
      </c>
      <c r="I1546" s="159" t="s">
        <v>1788</v>
      </c>
      <c r="J1546" s="42" t="s">
        <v>9515</v>
      </c>
      <c r="K1546" s="42" t="s">
        <v>9516</v>
      </c>
      <c r="L1546" s="159" t="s">
        <v>2907</v>
      </c>
      <c r="M1546" s="159" t="s">
        <v>9517</v>
      </c>
      <c r="N1546" s="161"/>
      <c r="O1546" s="161"/>
      <c r="P1546" s="161"/>
    </row>
    <row r="1547" customFormat="false" ht="27" hidden="false" customHeight="true" outlineLevel="0" collapsed="false">
      <c r="A1547" s="159" t="s">
        <v>9518</v>
      </c>
      <c r="B1547" s="160" t="s">
        <v>9519</v>
      </c>
      <c r="C1547" s="42" t="s">
        <v>1745</v>
      </c>
      <c r="D1547" s="159" t="s">
        <v>3311</v>
      </c>
      <c r="E1547" s="159" t="s">
        <v>2126</v>
      </c>
      <c r="F1547" s="42" t="s">
        <v>3312</v>
      </c>
      <c r="G1547" s="159" t="s">
        <v>1842</v>
      </c>
      <c r="H1547" s="159" t="s">
        <v>1654</v>
      </c>
      <c r="I1547" s="159" t="s">
        <v>1808</v>
      </c>
      <c r="J1547" s="42" t="s">
        <v>9520</v>
      </c>
      <c r="K1547" s="42" t="s">
        <v>9521</v>
      </c>
      <c r="L1547" s="159" t="s">
        <v>2129</v>
      </c>
      <c r="M1547" s="159" t="s">
        <v>9522</v>
      </c>
      <c r="N1547" s="161"/>
      <c r="O1547" s="161"/>
      <c r="P1547" s="161"/>
    </row>
    <row r="1548" customFormat="false" ht="39" hidden="false" customHeight="true" outlineLevel="0" collapsed="false">
      <c r="A1548" s="159" t="s">
        <v>9523</v>
      </c>
      <c r="B1548" s="160" t="s">
        <v>9524</v>
      </c>
      <c r="C1548" s="42" t="s">
        <v>1745</v>
      </c>
      <c r="D1548" s="159" t="s">
        <v>3311</v>
      </c>
      <c r="E1548" s="159" t="s">
        <v>2126</v>
      </c>
      <c r="F1548" s="42" t="s">
        <v>3312</v>
      </c>
      <c r="G1548" s="159" t="s">
        <v>1842</v>
      </c>
      <c r="H1548" s="159" t="s">
        <v>1654</v>
      </c>
      <c r="I1548" s="159" t="s">
        <v>1808</v>
      </c>
      <c r="J1548" s="42" t="s">
        <v>9525</v>
      </c>
      <c r="K1548" s="42" t="s">
        <v>9526</v>
      </c>
      <c r="L1548" s="159" t="s">
        <v>2129</v>
      </c>
      <c r="M1548" s="159" t="s">
        <v>9527</v>
      </c>
      <c r="N1548" s="161"/>
      <c r="O1548" s="161"/>
      <c r="P1548" s="161"/>
    </row>
    <row r="1549" customFormat="false" ht="39" hidden="false" customHeight="true" outlineLevel="0" collapsed="false">
      <c r="A1549" s="159" t="s">
        <v>9528</v>
      </c>
      <c r="B1549" s="160" t="s">
        <v>9529</v>
      </c>
      <c r="C1549" s="42" t="s">
        <v>1745</v>
      </c>
      <c r="D1549" s="159" t="s">
        <v>3311</v>
      </c>
      <c r="E1549" s="159" t="s">
        <v>2905</v>
      </c>
      <c r="F1549" s="42" t="s">
        <v>3312</v>
      </c>
      <c r="G1549" s="159" t="s">
        <v>1842</v>
      </c>
      <c r="H1549" s="159" t="s">
        <v>2171</v>
      </c>
      <c r="I1549" s="159" t="s">
        <v>1788</v>
      </c>
      <c r="J1549" s="42" t="s">
        <v>9530</v>
      </c>
      <c r="K1549" s="42" t="s">
        <v>9531</v>
      </c>
      <c r="L1549" s="159" t="s">
        <v>2907</v>
      </c>
      <c r="M1549" s="159" t="s">
        <v>9532</v>
      </c>
      <c r="N1549" s="161"/>
      <c r="O1549" s="161"/>
      <c r="P1549" s="161"/>
    </row>
    <row r="1550" customFormat="false" ht="39" hidden="false" customHeight="true" outlineLevel="0" collapsed="false">
      <c r="A1550" s="159" t="s">
        <v>9533</v>
      </c>
      <c r="B1550" s="160" t="s">
        <v>9534</v>
      </c>
      <c r="C1550" s="42" t="s">
        <v>1745</v>
      </c>
      <c r="D1550" s="159" t="s">
        <v>3311</v>
      </c>
      <c r="E1550" s="159" t="s">
        <v>2767</v>
      </c>
      <c r="F1550" s="42" t="s">
        <v>3312</v>
      </c>
      <c r="G1550" s="159" t="s">
        <v>1796</v>
      </c>
      <c r="H1550" s="159" t="s">
        <v>1654</v>
      </c>
      <c r="I1550" s="159" t="s">
        <v>1788</v>
      </c>
      <c r="J1550" s="42" t="s">
        <v>9535</v>
      </c>
      <c r="K1550" s="42" t="s">
        <v>9536</v>
      </c>
      <c r="L1550" s="159" t="s">
        <v>2129</v>
      </c>
      <c r="M1550" s="159" t="s">
        <v>9537</v>
      </c>
      <c r="N1550" s="161"/>
      <c r="O1550" s="161"/>
      <c r="P1550" s="161"/>
    </row>
    <row r="1551" customFormat="false" ht="27" hidden="false" customHeight="true" outlineLevel="0" collapsed="false">
      <c r="A1551" s="159" t="s">
        <v>9538</v>
      </c>
      <c r="B1551" s="160" t="s">
        <v>9539</v>
      </c>
      <c r="C1551" s="42" t="s">
        <v>1745</v>
      </c>
      <c r="D1551" s="159" t="s">
        <v>3311</v>
      </c>
      <c r="E1551" s="159" t="s">
        <v>2195</v>
      </c>
      <c r="F1551" s="42" t="s">
        <v>3312</v>
      </c>
      <c r="G1551" s="159" t="s">
        <v>1796</v>
      </c>
      <c r="H1551" s="159" t="s">
        <v>2171</v>
      </c>
      <c r="I1551" s="159" t="s">
        <v>1808</v>
      </c>
      <c r="J1551" s="42" t="s">
        <v>9540</v>
      </c>
      <c r="K1551" s="42" t="s">
        <v>9541</v>
      </c>
      <c r="L1551" s="159" t="s">
        <v>2198</v>
      </c>
      <c r="M1551" s="159" t="s">
        <v>9542</v>
      </c>
      <c r="N1551" s="161"/>
      <c r="O1551" s="161"/>
      <c r="P1551" s="161"/>
    </row>
    <row r="1552" customFormat="false" ht="27" hidden="false" customHeight="true" outlineLevel="0" collapsed="false">
      <c r="A1552" s="159" t="s">
        <v>9543</v>
      </c>
      <c r="B1552" s="160" t="s">
        <v>9544</v>
      </c>
      <c r="C1552" s="42" t="s">
        <v>1745</v>
      </c>
      <c r="D1552" s="159" t="s">
        <v>3311</v>
      </c>
      <c r="E1552" s="159" t="s">
        <v>2126</v>
      </c>
      <c r="F1552" s="42" t="s">
        <v>3312</v>
      </c>
      <c r="G1552" s="159" t="s">
        <v>1842</v>
      </c>
      <c r="H1552" s="159" t="s">
        <v>1654</v>
      </c>
      <c r="I1552" s="159" t="s">
        <v>1808</v>
      </c>
      <c r="J1552" s="42" t="s">
        <v>9545</v>
      </c>
      <c r="K1552" s="42" t="s">
        <v>9546</v>
      </c>
      <c r="L1552" s="159" t="s">
        <v>2129</v>
      </c>
      <c r="M1552" s="159" t="s">
        <v>9547</v>
      </c>
      <c r="N1552" s="161"/>
      <c r="O1552" s="161"/>
      <c r="P1552" s="161"/>
    </row>
    <row r="1553" customFormat="false" ht="39" hidden="false" customHeight="true" outlineLevel="0" collapsed="false">
      <c r="A1553" s="159" t="s">
        <v>9548</v>
      </c>
      <c r="B1553" s="160" t="s">
        <v>9549</v>
      </c>
      <c r="C1553" s="42" t="s">
        <v>1745</v>
      </c>
      <c r="D1553" s="159" t="s">
        <v>3311</v>
      </c>
      <c r="E1553" s="159" t="s">
        <v>2905</v>
      </c>
      <c r="F1553" s="42" t="s">
        <v>3312</v>
      </c>
      <c r="G1553" s="159" t="s">
        <v>1842</v>
      </c>
      <c r="H1553" s="159" t="s">
        <v>2171</v>
      </c>
      <c r="I1553" s="159" t="s">
        <v>1788</v>
      </c>
      <c r="J1553" s="42" t="s">
        <v>9550</v>
      </c>
      <c r="K1553" s="42" t="s">
        <v>9551</v>
      </c>
      <c r="L1553" s="159" t="s">
        <v>2907</v>
      </c>
      <c r="M1553" s="159" t="s">
        <v>9552</v>
      </c>
      <c r="N1553" s="161"/>
      <c r="O1553" s="161"/>
      <c r="P1553" s="161"/>
    </row>
    <row r="1554" customFormat="false" ht="27" hidden="false" customHeight="true" outlineLevel="0" collapsed="false">
      <c r="A1554" s="159" t="s">
        <v>9553</v>
      </c>
      <c r="B1554" s="160" t="s">
        <v>9554</v>
      </c>
      <c r="C1554" s="42" t="s">
        <v>1745</v>
      </c>
      <c r="D1554" s="159" t="s">
        <v>3311</v>
      </c>
      <c r="E1554" s="159" t="s">
        <v>2767</v>
      </c>
      <c r="F1554" s="42" t="s">
        <v>3312</v>
      </c>
      <c r="G1554" s="159" t="s">
        <v>1796</v>
      </c>
      <c r="H1554" s="159" t="s">
        <v>1654</v>
      </c>
      <c r="I1554" s="159" t="s">
        <v>1788</v>
      </c>
      <c r="J1554" s="42" t="s">
        <v>9555</v>
      </c>
      <c r="K1554" s="42" t="s">
        <v>9556</v>
      </c>
      <c r="L1554" s="159" t="s">
        <v>2129</v>
      </c>
      <c r="M1554" s="159" t="s">
        <v>9557</v>
      </c>
      <c r="N1554" s="161"/>
      <c r="O1554" s="161"/>
      <c r="P1554" s="161"/>
    </row>
    <row r="1555" customFormat="false" ht="27" hidden="false" customHeight="true" outlineLevel="0" collapsed="false">
      <c r="A1555" s="159" t="s">
        <v>9558</v>
      </c>
      <c r="B1555" s="160" t="s">
        <v>9559</v>
      </c>
      <c r="C1555" s="42" t="s">
        <v>1745</v>
      </c>
      <c r="D1555" s="159" t="s">
        <v>3311</v>
      </c>
      <c r="E1555" s="159" t="s">
        <v>2195</v>
      </c>
      <c r="F1555" s="42" t="s">
        <v>3312</v>
      </c>
      <c r="G1555" s="159" t="s">
        <v>1796</v>
      </c>
      <c r="H1555" s="159" t="s">
        <v>2171</v>
      </c>
      <c r="I1555" s="159" t="s">
        <v>1808</v>
      </c>
      <c r="J1555" s="42" t="s">
        <v>9560</v>
      </c>
      <c r="K1555" s="42" t="s">
        <v>9561</v>
      </c>
      <c r="L1555" s="159" t="s">
        <v>2198</v>
      </c>
      <c r="M1555" s="159" t="s">
        <v>9562</v>
      </c>
      <c r="N1555" s="161"/>
      <c r="O1555" s="161"/>
      <c r="P1555" s="161"/>
    </row>
    <row r="1556" customFormat="false" ht="27" hidden="false" customHeight="true" outlineLevel="0" collapsed="false">
      <c r="A1556" s="159" t="s">
        <v>9563</v>
      </c>
      <c r="B1556" s="160" t="s">
        <v>9564</v>
      </c>
      <c r="C1556" s="42" t="s">
        <v>1745</v>
      </c>
      <c r="D1556" s="159" t="s">
        <v>3311</v>
      </c>
      <c r="E1556" s="159" t="s">
        <v>2126</v>
      </c>
      <c r="F1556" s="42" t="s">
        <v>3312</v>
      </c>
      <c r="G1556" s="159" t="s">
        <v>1842</v>
      </c>
      <c r="H1556" s="159" t="s">
        <v>1654</v>
      </c>
      <c r="I1556" s="159" t="s">
        <v>1808</v>
      </c>
      <c r="J1556" s="42" t="s">
        <v>9565</v>
      </c>
      <c r="K1556" s="42" t="s">
        <v>9566</v>
      </c>
      <c r="L1556" s="159" t="s">
        <v>2129</v>
      </c>
      <c r="M1556" s="159" t="s">
        <v>9567</v>
      </c>
      <c r="N1556" s="161"/>
      <c r="O1556" s="161"/>
      <c r="P1556" s="161"/>
    </row>
    <row r="1557" customFormat="false" ht="27" hidden="false" customHeight="true" outlineLevel="0" collapsed="false">
      <c r="A1557" s="159" t="s">
        <v>9568</v>
      </c>
      <c r="B1557" s="160" t="s">
        <v>9569</v>
      </c>
      <c r="C1557" s="42" t="s">
        <v>1745</v>
      </c>
      <c r="D1557" s="159" t="s">
        <v>3311</v>
      </c>
      <c r="E1557" s="159" t="s">
        <v>2905</v>
      </c>
      <c r="F1557" s="42" t="s">
        <v>3312</v>
      </c>
      <c r="G1557" s="159" t="s">
        <v>1842</v>
      </c>
      <c r="H1557" s="159" t="s">
        <v>2171</v>
      </c>
      <c r="I1557" s="159" t="s">
        <v>1788</v>
      </c>
      <c r="J1557" s="42" t="s">
        <v>9570</v>
      </c>
      <c r="K1557" s="42" t="s">
        <v>9571</v>
      </c>
      <c r="L1557" s="159" t="s">
        <v>2907</v>
      </c>
      <c r="M1557" s="159" t="s">
        <v>9572</v>
      </c>
      <c r="N1557" s="161"/>
      <c r="O1557" s="161"/>
      <c r="P1557" s="161"/>
    </row>
    <row r="1558" customFormat="false" ht="27" hidden="false" customHeight="true" outlineLevel="0" collapsed="false">
      <c r="A1558" s="159" t="s">
        <v>9573</v>
      </c>
      <c r="B1558" s="160" t="s">
        <v>9574</v>
      </c>
      <c r="C1558" s="42" t="s">
        <v>1745</v>
      </c>
      <c r="D1558" s="159" t="s">
        <v>3311</v>
      </c>
      <c r="E1558" s="159" t="s">
        <v>2126</v>
      </c>
      <c r="F1558" s="42" t="s">
        <v>3312</v>
      </c>
      <c r="G1558" s="159" t="s">
        <v>1842</v>
      </c>
      <c r="H1558" s="159" t="s">
        <v>1654</v>
      </c>
      <c r="I1558" s="159" t="s">
        <v>1808</v>
      </c>
      <c r="J1558" s="42" t="s">
        <v>9575</v>
      </c>
      <c r="K1558" s="42" t="s">
        <v>9576</v>
      </c>
      <c r="L1558" s="159" t="s">
        <v>2129</v>
      </c>
      <c r="M1558" s="159" t="s">
        <v>9577</v>
      </c>
      <c r="N1558" s="161"/>
      <c r="O1558" s="161"/>
      <c r="P1558" s="161"/>
    </row>
    <row r="1559" customFormat="false" ht="27" hidden="false" customHeight="true" outlineLevel="0" collapsed="false">
      <c r="A1559" s="159" t="s">
        <v>9578</v>
      </c>
      <c r="B1559" s="160" t="s">
        <v>9579</v>
      </c>
      <c r="C1559" s="42" t="s">
        <v>1745</v>
      </c>
      <c r="D1559" s="159" t="s">
        <v>3311</v>
      </c>
      <c r="E1559" s="159" t="s">
        <v>2126</v>
      </c>
      <c r="F1559" s="42" t="s">
        <v>3312</v>
      </c>
      <c r="G1559" s="159" t="s">
        <v>1842</v>
      </c>
      <c r="H1559" s="159" t="s">
        <v>1654</v>
      </c>
      <c r="I1559" s="159" t="s">
        <v>1808</v>
      </c>
      <c r="J1559" s="42" t="s">
        <v>9580</v>
      </c>
      <c r="K1559" s="42" t="s">
        <v>9581</v>
      </c>
      <c r="L1559" s="159" t="s">
        <v>2129</v>
      </c>
      <c r="M1559" s="159" t="s">
        <v>9582</v>
      </c>
      <c r="N1559" s="161"/>
      <c r="O1559" s="161"/>
      <c r="P1559" s="161"/>
    </row>
    <row r="1560" customFormat="false" ht="39" hidden="false" customHeight="true" outlineLevel="0" collapsed="false">
      <c r="A1560" s="159" t="s">
        <v>9583</v>
      </c>
      <c r="B1560" s="160" t="s">
        <v>9584</v>
      </c>
      <c r="C1560" s="42" t="s">
        <v>1745</v>
      </c>
      <c r="D1560" s="159" t="s">
        <v>3311</v>
      </c>
      <c r="E1560" s="159" t="s">
        <v>2905</v>
      </c>
      <c r="F1560" s="42" t="s">
        <v>3312</v>
      </c>
      <c r="G1560" s="159" t="s">
        <v>1842</v>
      </c>
      <c r="H1560" s="159" t="s">
        <v>2171</v>
      </c>
      <c r="I1560" s="159" t="s">
        <v>1788</v>
      </c>
      <c r="J1560" s="42" t="s">
        <v>9585</v>
      </c>
      <c r="K1560" s="42" t="s">
        <v>9586</v>
      </c>
      <c r="L1560" s="159" t="s">
        <v>2907</v>
      </c>
      <c r="M1560" s="159" t="s">
        <v>9587</v>
      </c>
      <c r="N1560" s="161"/>
      <c r="O1560" s="161"/>
      <c r="P1560" s="161"/>
    </row>
    <row r="1561" customFormat="false" ht="27" hidden="false" customHeight="true" outlineLevel="0" collapsed="false">
      <c r="A1561" s="159" t="s">
        <v>9588</v>
      </c>
      <c r="B1561" s="160" t="s">
        <v>9589</v>
      </c>
      <c r="C1561" s="42" t="s">
        <v>1745</v>
      </c>
      <c r="D1561" s="159" t="s">
        <v>3311</v>
      </c>
      <c r="E1561" s="159" t="s">
        <v>2126</v>
      </c>
      <c r="F1561" s="42" t="s">
        <v>3312</v>
      </c>
      <c r="G1561" s="159" t="s">
        <v>1842</v>
      </c>
      <c r="H1561" s="159" t="s">
        <v>1654</v>
      </c>
      <c r="I1561" s="159" t="s">
        <v>1808</v>
      </c>
      <c r="J1561" s="42" t="s">
        <v>9590</v>
      </c>
      <c r="K1561" s="42" t="s">
        <v>9591</v>
      </c>
      <c r="L1561" s="159" t="s">
        <v>2129</v>
      </c>
      <c r="M1561" s="159" t="s">
        <v>9592</v>
      </c>
      <c r="N1561" s="161"/>
      <c r="O1561" s="161"/>
      <c r="P1561" s="161"/>
    </row>
    <row r="1562" customFormat="false" ht="27" hidden="false" customHeight="true" outlineLevel="0" collapsed="false">
      <c r="A1562" s="159" t="s">
        <v>9593</v>
      </c>
      <c r="B1562" s="160" t="s">
        <v>9594</v>
      </c>
      <c r="C1562" s="42" t="s">
        <v>1745</v>
      </c>
      <c r="D1562" s="159" t="s">
        <v>3311</v>
      </c>
      <c r="E1562" s="159" t="s">
        <v>2126</v>
      </c>
      <c r="F1562" s="42" t="s">
        <v>3312</v>
      </c>
      <c r="G1562" s="159" t="s">
        <v>1842</v>
      </c>
      <c r="H1562" s="159" t="s">
        <v>1654</v>
      </c>
      <c r="I1562" s="159" t="s">
        <v>1808</v>
      </c>
      <c r="J1562" s="42" t="s">
        <v>9595</v>
      </c>
      <c r="K1562" s="42" t="s">
        <v>9596</v>
      </c>
      <c r="L1562" s="159" t="s">
        <v>2129</v>
      </c>
      <c r="M1562" s="159" t="s">
        <v>9597</v>
      </c>
      <c r="N1562" s="161"/>
      <c r="O1562" s="161"/>
      <c r="P1562" s="161"/>
    </row>
    <row r="1563" customFormat="false" ht="39" hidden="false" customHeight="true" outlineLevel="0" collapsed="false">
      <c r="A1563" s="159" t="s">
        <v>9598</v>
      </c>
      <c r="B1563" s="160" t="s">
        <v>9599</v>
      </c>
      <c r="C1563" s="42" t="s">
        <v>1745</v>
      </c>
      <c r="D1563" s="159" t="s">
        <v>3311</v>
      </c>
      <c r="E1563" s="159" t="s">
        <v>2905</v>
      </c>
      <c r="F1563" s="42" t="s">
        <v>3312</v>
      </c>
      <c r="G1563" s="159" t="s">
        <v>1842</v>
      </c>
      <c r="H1563" s="159" t="s">
        <v>2171</v>
      </c>
      <c r="I1563" s="159" t="s">
        <v>1788</v>
      </c>
      <c r="J1563" s="42" t="s">
        <v>9600</v>
      </c>
      <c r="K1563" s="42" t="s">
        <v>9601</v>
      </c>
      <c r="L1563" s="159" t="s">
        <v>2907</v>
      </c>
      <c r="M1563" s="159" t="s">
        <v>9602</v>
      </c>
      <c r="N1563" s="161"/>
      <c r="O1563" s="161"/>
      <c r="P1563" s="161"/>
    </row>
    <row r="1564" customFormat="false" ht="27" hidden="false" customHeight="true" outlineLevel="0" collapsed="false">
      <c r="A1564" s="159" t="s">
        <v>9603</v>
      </c>
      <c r="B1564" s="160" t="s">
        <v>9604</v>
      </c>
      <c r="C1564" s="42" t="s">
        <v>1745</v>
      </c>
      <c r="D1564" s="159" t="s">
        <v>3311</v>
      </c>
      <c r="E1564" s="159" t="s">
        <v>2126</v>
      </c>
      <c r="F1564" s="42" t="s">
        <v>3312</v>
      </c>
      <c r="G1564" s="159" t="s">
        <v>1842</v>
      </c>
      <c r="H1564" s="159" t="s">
        <v>1654</v>
      </c>
      <c r="I1564" s="159" t="s">
        <v>1808</v>
      </c>
      <c r="J1564" s="42" t="s">
        <v>9605</v>
      </c>
      <c r="K1564" s="42" t="s">
        <v>9606</v>
      </c>
      <c r="L1564" s="159" t="s">
        <v>2129</v>
      </c>
      <c r="M1564" s="159" t="s">
        <v>9607</v>
      </c>
      <c r="N1564" s="161"/>
      <c r="O1564" s="161"/>
      <c r="P1564" s="161"/>
    </row>
    <row r="1565" customFormat="false" ht="27" hidden="false" customHeight="true" outlineLevel="0" collapsed="false">
      <c r="A1565" s="159" t="s">
        <v>9608</v>
      </c>
      <c r="B1565" s="160" t="s">
        <v>9609</v>
      </c>
      <c r="C1565" s="42" t="s">
        <v>1745</v>
      </c>
      <c r="D1565" s="159" t="s">
        <v>3311</v>
      </c>
      <c r="E1565" s="159" t="s">
        <v>2126</v>
      </c>
      <c r="F1565" s="42" t="s">
        <v>3312</v>
      </c>
      <c r="G1565" s="159" t="s">
        <v>1842</v>
      </c>
      <c r="H1565" s="159" t="s">
        <v>1654</v>
      </c>
      <c r="I1565" s="159" t="s">
        <v>1808</v>
      </c>
      <c r="J1565" s="42" t="s">
        <v>9610</v>
      </c>
      <c r="K1565" s="42" t="s">
        <v>9611</v>
      </c>
      <c r="L1565" s="159" t="s">
        <v>2129</v>
      </c>
      <c r="M1565" s="159" t="s">
        <v>9612</v>
      </c>
      <c r="N1565" s="161"/>
      <c r="O1565" s="161"/>
      <c r="P1565" s="161"/>
    </row>
    <row r="1566" customFormat="false" ht="39" hidden="false" customHeight="true" outlineLevel="0" collapsed="false">
      <c r="A1566" s="159" t="s">
        <v>9613</v>
      </c>
      <c r="B1566" s="160" t="s">
        <v>9614</v>
      </c>
      <c r="C1566" s="42" t="s">
        <v>1745</v>
      </c>
      <c r="D1566" s="159" t="s">
        <v>3311</v>
      </c>
      <c r="E1566" s="159" t="s">
        <v>2905</v>
      </c>
      <c r="F1566" s="42" t="s">
        <v>3312</v>
      </c>
      <c r="G1566" s="159" t="s">
        <v>1842</v>
      </c>
      <c r="H1566" s="159" t="s">
        <v>2171</v>
      </c>
      <c r="I1566" s="159" t="s">
        <v>1788</v>
      </c>
      <c r="J1566" s="42" t="s">
        <v>9615</v>
      </c>
      <c r="K1566" s="42" t="s">
        <v>9616</v>
      </c>
      <c r="L1566" s="159" t="s">
        <v>2907</v>
      </c>
      <c r="M1566" s="159" t="s">
        <v>9617</v>
      </c>
      <c r="N1566" s="161"/>
      <c r="O1566" s="161"/>
      <c r="P1566" s="161"/>
    </row>
    <row r="1567" customFormat="false" ht="27" hidden="false" customHeight="true" outlineLevel="0" collapsed="false">
      <c r="A1567" s="159" t="s">
        <v>9618</v>
      </c>
      <c r="B1567" s="160" t="s">
        <v>9619</v>
      </c>
      <c r="C1567" s="42" t="s">
        <v>1745</v>
      </c>
      <c r="D1567" s="159" t="s">
        <v>3311</v>
      </c>
      <c r="E1567" s="159" t="s">
        <v>2126</v>
      </c>
      <c r="F1567" s="42" t="s">
        <v>3312</v>
      </c>
      <c r="G1567" s="159" t="s">
        <v>1842</v>
      </c>
      <c r="H1567" s="159" t="s">
        <v>1654</v>
      </c>
      <c r="I1567" s="159" t="s">
        <v>1808</v>
      </c>
      <c r="J1567" s="42" t="s">
        <v>9620</v>
      </c>
      <c r="K1567" s="42" t="s">
        <v>9621</v>
      </c>
      <c r="L1567" s="159" t="s">
        <v>2129</v>
      </c>
      <c r="M1567" s="159" t="s">
        <v>9622</v>
      </c>
      <c r="N1567" s="161"/>
      <c r="O1567" s="161"/>
      <c r="P1567" s="161"/>
    </row>
    <row r="1568" customFormat="false" ht="39" hidden="false" customHeight="true" outlineLevel="0" collapsed="false">
      <c r="A1568" s="159" t="s">
        <v>9623</v>
      </c>
      <c r="B1568" s="160" t="s">
        <v>9624</v>
      </c>
      <c r="C1568" s="42" t="s">
        <v>1745</v>
      </c>
      <c r="D1568" s="159" t="s">
        <v>3311</v>
      </c>
      <c r="E1568" s="159" t="s">
        <v>2126</v>
      </c>
      <c r="F1568" s="42" t="s">
        <v>3312</v>
      </c>
      <c r="G1568" s="159" t="s">
        <v>1842</v>
      </c>
      <c r="H1568" s="159" t="s">
        <v>1654</v>
      </c>
      <c r="I1568" s="159" t="s">
        <v>1808</v>
      </c>
      <c r="J1568" s="42" t="s">
        <v>9625</v>
      </c>
      <c r="K1568" s="42" t="s">
        <v>9626</v>
      </c>
      <c r="L1568" s="159" t="s">
        <v>2129</v>
      </c>
      <c r="M1568" s="159" t="s">
        <v>9627</v>
      </c>
      <c r="N1568" s="161"/>
      <c r="O1568" s="161"/>
      <c r="P1568" s="161"/>
    </row>
    <row r="1569" customFormat="false" ht="39" hidden="false" customHeight="true" outlineLevel="0" collapsed="false">
      <c r="A1569" s="159" t="s">
        <v>9628</v>
      </c>
      <c r="B1569" s="160" t="s">
        <v>9629</v>
      </c>
      <c r="C1569" s="42" t="s">
        <v>1745</v>
      </c>
      <c r="D1569" s="159" t="s">
        <v>3311</v>
      </c>
      <c r="E1569" s="159" t="s">
        <v>2905</v>
      </c>
      <c r="F1569" s="42" t="s">
        <v>3312</v>
      </c>
      <c r="G1569" s="159" t="s">
        <v>1842</v>
      </c>
      <c r="H1569" s="159" t="s">
        <v>2171</v>
      </c>
      <c r="I1569" s="159" t="s">
        <v>1788</v>
      </c>
      <c r="J1569" s="42" t="s">
        <v>9630</v>
      </c>
      <c r="K1569" s="42" t="s">
        <v>9631</v>
      </c>
      <c r="L1569" s="159" t="s">
        <v>2907</v>
      </c>
      <c r="M1569" s="159" t="s">
        <v>9632</v>
      </c>
      <c r="N1569" s="161"/>
      <c r="O1569" s="161"/>
      <c r="P1569" s="161"/>
    </row>
    <row r="1570" customFormat="false" ht="27" hidden="false" customHeight="true" outlineLevel="0" collapsed="false">
      <c r="A1570" s="159" t="s">
        <v>9633</v>
      </c>
      <c r="B1570" s="160" t="s">
        <v>9634</v>
      </c>
      <c r="C1570" s="42" t="s">
        <v>1745</v>
      </c>
      <c r="D1570" s="159" t="s">
        <v>3311</v>
      </c>
      <c r="E1570" s="159" t="s">
        <v>2195</v>
      </c>
      <c r="F1570" s="42" t="s">
        <v>3312</v>
      </c>
      <c r="G1570" s="159" t="s">
        <v>1796</v>
      </c>
      <c r="H1570" s="159" t="s">
        <v>2171</v>
      </c>
      <c r="I1570" s="159" t="s">
        <v>1788</v>
      </c>
      <c r="J1570" s="42" t="s">
        <v>9635</v>
      </c>
      <c r="K1570" s="42" t="s">
        <v>9636</v>
      </c>
      <c r="L1570" s="159" t="s">
        <v>2198</v>
      </c>
      <c r="M1570" s="159" t="s">
        <v>9637</v>
      </c>
      <c r="N1570" s="161"/>
      <c r="O1570" s="161"/>
      <c r="P1570" s="161"/>
    </row>
    <row r="1571" customFormat="false" ht="27" hidden="false" customHeight="true" outlineLevel="0" collapsed="false">
      <c r="A1571" s="159" t="s">
        <v>9638</v>
      </c>
      <c r="B1571" s="160" t="s">
        <v>9639</v>
      </c>
      <c r="C1571" s="42" t="s">
        <v>1745</v>
      </c>
      <c r="D1571" s="159" t="s">
        <v>3311</v>
      </c>
      <c r="E1571" s="159" t="s">
        <v>2767</v>
      </c>
      <c r="F1571" s="42" t="s">
        <v>3312</v>
      </c>
      <c r="G1571" s="159" t="s">
        <v>1796</v>
      </c>
      <c r="H1571" s="159" t="s">
        <v>1654</v>
      </c>
      <c r="I1571" s="159" t="s">
        <v>1808</v>
      </c>
      <c r="J1571" s="42" t="s">
        <v>9640</v>
      </c>
      <c r="K1571" s="42" t="s">
        <v>9641</v>
      </c>
      <c r="L1571" s="159" t="s">
        <v>2129</v>
      </c>
      <c r="M1571" s="159" t="s">
        <v>9642</v>
      </c>
      <c r="N1571" s="161"/>
      <c r="O1571" s="161"/>
      <c r="P1571" s="161"/>
    </row>
    <row r="1572" customFormat="false" ht="27" hidden="false" customHeight="true" outlineLevel="0" collapsed="false">
      <c r="A1572" s="159" t="s">
        <v>9643</v>
      </c>
      <c r="B1572" s="160" t="s">
        <v>9644</v>
      </c>
      <c r="C1572" s="42" t="s">
        <v>1745</v>
      </c>
      <c r="D1572" s="159" t="s">
        <v>3311</v>
      </c>
      <c r="E1572" s="159" t="s">
        <v>2126</v>
      </c>
      <c r="F1572" s="42" t="s">
        <v>3312</v>
      </c>
      <c r="G1572" s="159" t="s">
        <v>1842</v>
      </c>
      <c r="H1572" s="159" t="s">
        <v>1654</v>
      </c>
      <c r="I1572" s="159" t="s">
        <v>1808</v>
      </c>
      <c r="J1572" s="42" t="s">
        <v>9645</v>
      </c>
      <c r="K1572" s="42" t="s">
        <v>9646</v>
      </c>
      <c r="L1572" s="159" t="s">
        <v>2129</v>
      </c>
      <c r="M1572" s="159" t="s">
        <v>9647</v>
      </c>
      <c r="N1572" s="161"/>
      <c r="O1572" s="161"/>
      <c r="P1572" s="161"/>
    </row>
    <row r="1573" customFormat="false" ht="27" hidden="false" customHeight="true" outlineLevel="0" collapsed="false">
      <c r="A1573" s="159" t="s">
        <v>9648</v>
      </c>
      <c r="B1573" s="160" t="s">
        <v>9649</v>
      </c>
      <c r="C1573" s="42" t="s">
        <v>1745</v>
      </c>
      <c r="D1573" s="159" t="s">
        <v>3311</v>
      </c>
      <c r="E1573" s="159" t="s">
        <v>2905</v>
      </c>
      <c r="F1573" s="42" t="s">
        <v>3312</v>
      </c>
      <c r="G1573" s="159" t="s">
        <v>1842</v>
      </c>
      <c r="H1573" s="159" t="s">
        <v>2171</v>
      </c>
      <c r="I1573" s="159" t="s">
        <v>1788</v>
      </c>
      <c r="J1573" s="42" t="s">
        <v>9650</v>
      </c>
      <c r="K1573" s="42" t="s">
        <v>9651</v>
      </c>
      <c r="L1573" s="159" t="s">
        <v>2907</v>
      </c>
      <c r="M1573" s="159" t="s">
        <v>9652</v>
      </c>
      <c r="N1573" s="161"/>
      <c r="O1573" s="161"/>
      <c r="P1573" s="161"/>
    </row>
    <row r="1574" customFormat="false" ht="27" hidden="false" customHeight="true" outlineLevel="0" collapsed="false">
      <c r="A1574" s="159" t="s">
        <v>9653</v>
      </c>
      <c r="B1574" s="160" t="s">
        <v>9654</v>
      </c>
      <c r="C1574" s="42" t="s">
        <v>1745</v>
      </c>
      <c r="D1574" s="159" t="s">
        <v>3311</v>
      </c>
      <c r="E1574" s="159" t="s">
        <v>2195</v>
      </c>
      <c r="F1574" s="42" t="s">
        <v>3312</v>
      </c>
      <c r="G1574" s="159" t="s">
        <v>1796</v>
      </c>
      <c r="H1574" s="159" t="s">
        <v>2171</v>
      </c>
      <c r="I1574" s="159" t="s">
        <v>1788</v>
      </c>
      <c r="J1574" s="42" t="s">
        <v>9655</v>
      </c>
      <c r="K1574" s="42" t="s">
        <v>9656</v>
      </c>
      <c r="L1574" s="159" t="s">
        <v>2198</v>
      </c>
      <c r="M1574" s="159" t="s">
        <v>9657</v>
      </c>
      <c r="N1574" s="161"/>
      <c r="O1574" s="161"/>
      <c r="P1574" s="161"/>
    </row>
    <row r="1575" customFormat="false" ht="27" hidden="false" customHeight="true" outlineLevel="0" collapsed="false">
      <c r="A1575" s="159" t="s">
        <v>9658</v>
      </c>
      <c r="B1575" s="160" t="s">
        <v>9659</v>
      </c>
      <c r="C1575" s="42" t="s">
        <v>1745</v>
      </c>
      <c r="D1575" s="159" t="s">
        <v>3311</v>
      </c>
      <c r="E1575" s="159" t="s">
        <v>2767</v>
      </c>
      <c r="F1575" s="42" t="s">
        <v>3312</v>
      </c>
      <c r="G1575" s="159" t="s">
        <v>1796</v>
      </c>
      <c r="H1575" s="159" t="s">
        <v>1654</v>
      </c>
      <c r="I1575" s="159" t="s">
        <v>1808</v>
      </c>
      <c r="J1575" s="42" t="s">
        <v>9660</v>
      </c>
      <c r="K1575" s="42" t="s">
        <v>9661</v>
      </c>
      <c r="L1575" s="159" t="s">
        <v>2129</v>
      </c>
      <c r="M1575" s="159" t="s">
        <v>9662</v>
      </c>
      <c r="N1575" s="161"/>
      <c r="O1575" s="161"/>
      <c r="P1575" s="161"/>
    </row>
    <row r="1576" customFormat="false" ht="27" hidden="false" customHeight="true" outlineLevel="0" collapsed="false">
      <c r="A1576" s="159" t="s">
        <v>9663</v>
      </c>
      <c r="B1576" s="160" t="s">
        <v>9664</v>
      </c>
      <c r="C1576" s="42" t="s">
        <v>1745</v>
      </c>
      <c r="D1576" s="159" t="s">
        <v>3311</v>
      </c>
      <c r="E1576" s="159" t="s">
        <v>2126</v>
      </c>
      <c r="F1576" s="42" t="s">
        <v>3312</v>
      </c>
      <c r="G1576" s="159" t="s">
        <v>1842</v>
      </c>
      <c r="H1576" s="159" t="s">
        <v>1654</v>
      </c>
      <c r="I1576" s="159" t="s">
        <v>1808</v>
      </c>
      <c r="J1576" s="42" t="s">
        <v>9665</v>
      </c>
      <c r="K1576" s="42" t="s">
        <v>9666</v>
      </c>
      <c r="L1576" s="159" t="s">
        <v>2129</v>
      </c>
      <c r="M1576" s="159" t="s">
        <v>9667</v>
      </c>
      <c r="N1576" s="161"/>
      <c r="O1576" s="161"/>
      <c r="P1576" s="161"/>
    </row>
    <row r="1577" customFormat="false" ht="39" hidden="false" customHeight="true" outlineLevel="0" collapsed="false">
      <c r="A1577" s="159" t="s">
        <v>9668</v>
      </c>
      <c r="B1577" s="160" t="s">
        <v>9669</v>
      </c>
      <c r="C1577" s="42" t="s">
        <v>1745</v>
      </c>
      <c r="D1577" s="159" t="s">
        <v>3311</v>
      </c>
      <c r="E1577" s="159" t="s">
        <v>2905</v>
      </c>
      <c r="F1577" s="42" t="s">
        <v>3312</v>
      </c>
      <c r="G1577" s="159" t="s">
        <v>1842</v>
      </c>
      <c r="H1577" s="159" t="s">
        <v>2171</v>
      </c>
      <c r="I1577" s="159" t="s">
        <v>1788</v>
      </c>
      <c r="J1577" s="42" t="s">
        <v>9670</v>
      </c>
      <c r="K1577" s="42" t="s">
        <v>9671</v>
      </c>
      <c r="L1577" s="159" t="s">
        <v>2907</v>
      </c>
      <c r="M1577" s="159" t="s">
        <v>9672</v>
      </c>
      <c r="N1577" s="161"/>
      <c r="O1577" s="161"/>
      <c r="P1577" s="161"/>
    </row>
    <row r="1578" customFormat="false" ht="39" hidden="false" customHeight="true" outlineLevel="0" collapsed="false">
      <c r="A1578" s="159" t="s">
        <v>9673</v>
      </c>
      <c r="B1578" s="160" t="s">
        <v>9674</v>
      </c>
      <c r="C1578" s="42" t="s">
        <v>1745</v>
      </c>
      <c r="D1578" s="159" t="s">
        <v>3311</v>
      </c>
      <c r="E1578" s="159" t="s">
        <v>2767</v>
      </c>
      <c r="F1578" s="42" t="s">
        <v>3312</v>
      </c>
      <c r="G1578" s="159" t="s">
        <v>1796</v>
      </c>
      <c r="H1578" s="159" t="s">
        <v>1654</v>
      </c>
      <c r="I1578" s="159" t="s">
        <v>1788</v>
      </c>
      <c r="J1578" s="42" t="s">
        <v>9675</v>
      </c>
      <c r="K1578" s="42" t="s">
        <v>9676</v>
      </c>
      <c r="L1578" s="159" t="s">
        <v>2129</v>
      </c>
      <c r="M1578" s="159" t="s">
        <v>9677</v>
      </c>
      <c r="N1578" s="161"/>
      <c r="O1578" s="161"/>
      <c r="P1578" s="161"/>
    </row>
    <row r="1579" customFormat="false" ht="27" hidden="false" customHeight="true" outlineLevel="0" collapsed="false">
      <c r="A1579" s="159" t="s">
        <v>9678</v>
      </c>
      <c r="B1579" s="160" t="s">
        <v>9679</v>
      </c>
      <c r="C1579" s="42" t="s">
        <v>1745</v>
      </c>
      <c r="D1579" s="159" t="s">
        <v>3311</v>
      </c>
      <c r="E1579" s="159" t="s">
        <v>2195</v>
      </c>
      <c r="F1579" s="42" t="s">
        <v>3312</v>
      </c>
      <c r="G1579" s="159" t="s">
        <v>1796</v>
      </c>
      <c r="H1579" s="159" t="s">
        <v>2171</v>
      </c>
      <c r="I1579" s="159" t="s">
        <v>1808</v>
      </c>
      <c r="J1579" s="42" t="s">
        <v>9680</v>
      </c>
      <c r="K1579" s="42" t="s">
        <v>9681</v>
      </c>
      <c r="L1579" s="159" t="s">
        <v>2198</v>
      </c>
      <c r="M1579" s="159" t="s">
        <v>9682</v>
      </c>
      <c r="N1579" s="161"/>
      <c r="O1579" s="161"/>
      <c r="P1579" s="161"/>
    </row>
    <row r="1580" customFormat="false" ht="27" hidden="false" customHeight="true" outlineLevel="0" collapsed="false">
      <c r="A1580" s="159" t="s">
        <v>9683</v>
      </c>
      <c r="B1580" s="160" t="s">
        <v>9684</v>
      </c>
      <c r="C1580" s="42" t="s">
        <v>1745</v>
      </c>
      <c r="D1580" s="159" t="s">
        <v>3311</v>
      </c>
      <c r="E1580" s="159" t="s">
        <v>2126</v>
      </c>
      <c r="F1580" s="42" t="s">
        <v>3312</v>
      </c>
      <c r="G1580" s="159" t="s">
        <v>1842</v>
      </c>
      <c r="H1580" s="159" t="s">
        <v>1654</v>
      </c>
      <c r="I1580" s="159" t="s">
        <v>1808</v>
      </c>
      <c r="J1580" s="42" t="s">
        <v>9685</v>
      </c>
      <c r="K1580" s="42" t="s">
        <v>9686</v>
      </c>
      <c r="L1580" s="159" t="s">
        <v>2129</v>
      </c>
      <c r="M1580" s="159" t="s">
        <v>9687</v>
      </c>
      <c r="N1580" s="161"/>
      <c r="O1580" s="161"/>
      <c r="P1580" s="161"/>
    </row>
    <row r="1581" customFormat="false" ht="51" hidden="false" customHeight="true" outlineLevel="0" collapsed="false">
      <c r="A1581" s="159" t="s">
        <v>9688</v>
      </c>
      <c r="B1581" s="160" t="s">
        <v>9689</v>
      </c>
      <c r="C1581" s="42" t="s">
        <v>1745</v>
      </c>
      <c r="D1581" s="159" t="s">
        <v>3311</v>
      </c>
      <c r="E1581" s="159" t="s">
        <v>2905</v>
      </c>
      <c r="F1581" s="42" t="s">
        <v>3312</v>
      </c>
      <c r="G1581" s="159" t="s">
        <v>1842</v>
      </c>
      <c r="H1581" s="159" t="s">
        <v>2171</v>
      </c>
      <c r="I1581" s="159" t="s">
        <v>1788</v>
      </c>
      <c r="J1581" s="42" t="s">
        <v>9690</v>
      </c>
      <c r="K1581" s="42" t="s">
        <v>9691</v>
      </c>
      <c r="L1581" s="159" t="s">
        <v>2907</v>
      </c>
      <c r="M1581" s="159" t="s">
        <v>9692</v>
      </c>
      <c r="N1581" s="161"/>
      <c r="O1581" s="161"/>
      <c r="P1581" s="161"/>
    </row>
    <row r="1582" customFormat="false" ht="27" hidden="false" customHeight="true" outlineLevel="0" collapsed="false">
      <c r="A1582" s="159" t="s">
        <v>9693</v>
      </c>
      <c r="B1582" s="160" t="s">
        <v>9694</v>
      </c>
      <c r="C1582" s="42" t="s">
        <v>1745</v>
      </c>
      <c r="D1582" s="159" t="s">
        <v>3311</v>
      </c>
      <c r="E1582" s="159" t="s">
        <v>2126</v>
      </c>
      <c r="F1582" s="42" t="s">
        <v>3312</v>
      </c>
      <c r="G1582" s="159" t="s">
        <v>1842</v>
      </c>
      <c r="H1582" s="159" t="s">
        <v>1654</v>
      </c>
      <c r="I1582" s="159" t="s">
        <v>1808</v>
      </c>
      <c r="J1582" s="42" t="s">
        <v>9695</v>
      </c>
      <c r="K1582" s="42" t="s">
        <v>9696</v>
      </c>
      <c r="L1582" s="159" t="s">
        <v>2129</v>
      </c>
      <c r="M1582" s="159" t="s">
        <v>9697</v>
      </c>
      <c r="N1582" s="161"/>
      <c r="O1582" s="161"/>
      <c r="P1582" s="161"/>
    </row>
    <row r="1583" customFormat="false" ht="39" hidden="false" customHeight="true" outlineLevel="0" collapsed="false">
      <c r="A1583" s="159" t="s">
        <v>9698</v>
      </c>
      <c r="B1583" s="160" t="s">
        <v>9699</v>
      </c>
      <c r="C1583" s="42" t="s">
        <v>1745</v>
      </c>
      <c r="D1583" s="159" t="s">
        <v>3311</v>
      </c>
      <c r="E1583" s="159" t="s">
        <v>2126</v>
      </c>
      <c r="F1583" s="42" t="s">
        <v>3312</v>
      </c>
      <c r="G1583" s="159" t="s">
        <v>1842</v>
      </c>
      <c r="H1583" s="159" t="s">
        <v>1654</v>
      </c>
      <c r="I1583" s="159" t="s">
        <v>1808</v>
      </c>
      <c r="J1583" s="42" t="s">
        <v>9700</v>
      </c>
      <c r="K1583" s="42" t="s">
        <v>9701</v>
      </c>
      <c r="L1583" s="159" t="s">
        <v>2129</v>
      </c>
      <c r="M1583" s="159" t="s">
        <v>9702</v>
      </c>
      <c r="N1583" s="161"/>
      <c r="O1583" s="161"/>
      <c r="P1583" s="161"/>
    </row>
    <row r="1584" customFormat="false" ht="51" hidden="false" customHeight="true" outlineLevel="0" collapsed="false">
      <c r="A1584" s="159" t="s">
        <v>9703</v>
      </c>
      <c r="B1584" s="160" t="s">
        <v>9704</v>
      </c>
      <c r="C1584" s="42" t="s">
        <v>1745</v>
      </c>
      <c r="D1584" s="159" t="s">
        <v>3311</v>
      </c>
      <c r="E1584" s="159" t="s">
        <v>2905</v>
      </c>
      <c r="F1584" s="42" t="s">
        <v>3312</v>
      </c>
      <c r="G1584" s="159" t="s">
        <v>1842</v>
      </c>
      <c r="H1584" s="159" t="s">
        <v>2171</v>
      </c>
      <c r="I1584" s="159" t="s">
        <v>1788</v>
      </c>
      <c r="J1584" s="42" t="s">
        <v>9705</v>
      </c>
      <c r="K1584" s="42" t="s">
        <v>9706</v>
      </c>
      <c r="L1584" s="159" t="s">
        <v>2907</v>
      </c>
      <c r="M1584" s="159" t="s">
        <v>9707</v>
      </c>
      <c r="N1584" s="161"/>
      <c r="O1584" s="161"/>
      <c r="P1584" s="161"/>
    </row>
    <row r="1585" customFormat="false" ht="51" hidden="false" customHeight="true" outlineLevel="0" collapsed="false">
      <c r="A1585" s="159" t="s">
        <v>9708</v>
      </c>
      <c r="B1585" s="160" t="s">
        <v>9709</v>
      </c>
      <c r="C1585" s="42" t="s">
        <v>1745</v>
      </c>
      <c r="D1585" s="159" t="s">
        <v>3311</v>
      </c>
      <c r="E1585" s="159" t="s">
        <v>2767</v>
      </c>
      <c r="F1585" s="42" t="s">
        <v>3312</v>
      </c>
      <c r="G1585" s="159" t="s">
        <v>1796</v>
      </c>
      <c r="H1585" s="159" t="s">
        <v>1654</v>
      </c>
      <c r="I1585" s="159" t="s">
        <v>1788</v>
      </c>
      <c r="J1585" s="42" t="s">
        <v>9710</v>
      </c>
      <c r="K1585" s="42" t="s">
        <v>9711</v>
      </c>
      <c r="L1585" s="159" t="s">
        <v>2129</v>
      </c>
      <c r="M1585" s="159" t="s">
        <v>9712</v>
      </c>
      <c r="N1585" s="161"/>
      <c r="O1585" s="161"/>
      <c r="P1585" s="161"/>
    </row>
    <row r="1586" customFormat="false" ht="39" hidden="false" customHeight="true" outlineLevel="0" collapsed="false">
      <c r="A1586" s="159" t="s">
        <v>9713</v>
      </c>
      <c r="B1586" s="160" t="s">
        <v>9714</v>
      </c>
      <c r="C1586" s="42" t="s">
        <v>1745</v>
      </c>
      <c r="D1586" s="159" t="s">
        <v>3311</v>
      </c>
      <c r="E1586" s="159" t="s">
        <v>2195</v>
      </c>
      <c r="F1586" s="42" t="s">
        <v>3312</v>
      </c>
      <c r="G1586" s="159" t="s">
        <v>1796</v>
      </c>
      <c r="H1586" s="159" t="s">
        <v>2171</v>
      </c>
      <c r="I1586" s="159" t="s">
        <v>1808</v>
      </c>
      <c r="J1586" s="42" t="s">
        <v>9715</v>
      </c>
      <c r="K1586" s="42" t="s">
        <v>9716</v>
      </c>
      <c r="L1586" s="159" t="s">
        <v>2198</v>
      </c>
      <c r="M1586" s="159" t="s">
        <v>9717</v>
      </c>
      <c r="N1586" s="161"/>
      <c r="O1586" s="161"/>
      <c r="P1586" s="161"/>
    </row>
    <row r="1587" customFormat="false" ht="39" hidden="false" customHeight="true" outlineLevel="0" collapsed="false">
      <c r="A1587" s="159" t="s">
        <v>9718</v>
      </c>
      <c r="B1587" s="160" t="s">
        <v>9719</v>
      </c>
      <c r="C1587" s="42" t="s">
        <v>1745</v>
      </c>
      <c r="D1587" s="159" t="s">
        <v>3311</v>
      </c>
      <c r="E1587" s="159" t="s">
        <v>2126</v>
      </c>
      <c r="F1587" s="42" t="s">
        <v>3312</v>
      </c>
      <c r="G1587" s="159" t="s">
        <v>1842</v>
      </c>
      <c r="H1587" s="159" t="s">
        <v>1654</v>
      </c>
      <c r="I1587" s="159" t="s">
        <v>1808</v>
      </c>
      <c r="J1587" s="42" t="s">
        <v>9720</v>
      </c>
      <c r="K1587" s="42" t="s">
        <v>9721</v>
      </c>
      <c r="L1587" s="159" t="s">
        <v>2129</v>
      </c>
      <c r="M1587" s="159" t="s">
        <v>9722</v>
      </c>
      <c r="N1587" s="161"/>
      <c r="O1587" s="161"/>
      <c r="P1587" s="161"/>
    </row>
    <row r="1588" customFormat="false" ht="51" hidden="false" customHeight="true" outlineLevel="0" collapsed="false">
      <c r="A1588" s="159" t="s">
        <v>9723</v>
      </c>
      <c r="B1588" s="160" t="s">
        <v>9724</v>
      </c>
      <c r="C1588" s="42" t="s">
        <v>1745</v>
      </c>
      <c r="D1588" s="159" t="s">
        <v>3311</v>
      </c>
      <c r="E1588" s="159" t="s">
        <v>2905</v>
      </c>
      <c r="F1588" s="42" t="s">
        <v>3312</v>
      </c>
      <c r="G1588" s="159" t="s">
        <v>1842</v>
      </c>
      <c r="H1588" s="159" t="s">
        <v>2171</v>
      </c>
      <c r="I1588" s="159" t="s">
        <v>1788</v>
      </c>
      <c r="J1588" s="42" t="s">
        <v>9725</v>
      </c>
      <c r="K1588" s="42" t="s">
        <v>9726</v>
      </c>
      <c r="L1588" s="159" t="s">
        <v>2907</v>
      </c>
      <c r="M1588" s="159" t="s">
        <v>9727</v>
      </c>
      <c r="N1588" s="161"/>
      <c r="O1588" s="161"/>
      <c r="P1588" s="161"/>
    </row>
    <row r="1589" customFormat="false" ht="27" hidden="false" customHeight="true" outlineLevel="0" collapsed="false">
      <c r="A1589" s="159" t="s">
        <v>9728</v>
      </c>
      <c r="B1589" s="160" t="s">
        <v>9729</v>
      </c>
      <c r="C1589" s="42" t="s">
        <v>1745</v>
      </c>
      <c r="D1589" s="159" t="s">
        <v>3311</v>
      </c>
      <c r="E1589" s="159" t="s">
        <v>2126</v>
      </c>
      <c r="F1589" s="42" t="s">
        <v>3312</v>
      </c>
      <c r="G1589" s="159" t="s">
        <v>1842</v>
      </c>
      <c r="H1589" s="159" t="s">
        <v>1654</v>
      </c>
      <c r="I1589" s="159" t="s">
        <v>1808</v>
      </c>
      <c r="J1589" s="42" t="s">
        <v>9730</v>
      </c>
      <c r="K1589" s="42" t="s">
        <v>9731</v>
      </c>
      <c r="L1589" s="159" t="s">
        <v>2129</v>
      </c>
      <c r="M1589" s="159" t="s">
        <v>9732</v>
      </c>
      <c r="N1589" s="161"/>
      <c r="O1589" s="161"/>
      <c r="P1589" s="161"/>
    </row>
    <row r="1590" customFormat="false" ht="39" hidden="false" customHeight="true" outlineLevel="0" collapsed="false">
      <c r="A1590" s="159" t="s">
        <v>9733</v>
      </c>
      <c r="B1590" s="160" t="s">
        <v>9734</v>
      </c>
      <c r="C1590" s="42" t="s">
        <v>1745</v>
      </c>
      <c r="D1590" s="159" t="s">
        <v>3311</v>
      </c>
      <c r="E1590" s="159" t="s">
        <v>2126</v>
      </c>
      <c r="F1590" s="42" t="s">
        <v>3312</v>
      </c>
      <c r="G1590" s="159" t="s">
        <v>1842</v>
      </c>
      <c r="H1590" s="159" t="s">
        <v>1654</v>
      </c>
      <c r="I1590" s="159" t="s">
        <v>1808</v>
      </c>
      <c r="J1590" s="42" t="s">
        <v>9735</v>
      </c>
      <c r="K1590" s="42" t="s">
        <v>9736</v>
      </c>
      <c r="L1590" s="159" t="s">
        <v>2129</v>
      </c>
      <c r="M1590" s="159" t="s">
        <v>9737</v>
      </c>
      <c r="N1590" s="161"/>
      <c r="O1590" s="161"/>
      <c r="P1590" s="161"/>
    </row>
    <row r="1591" customFormat="false" ht="39" hidden="false" customHeight="true" outlineLevel="0" collapsed="false">
      <c r="A1591" s="159" t="s">
        <v>9738</v>
      </c>
      <c r="B1591" s="160" t="s">
        <v>9739</v>
      </c>
      <c r="C1591" s="42" t="s">
        <v>1745</v>
      </c>
      <c r="D1591" s="159" t="s">
        <v>3311</v>
      </c>
      <c r="E1591" s="159" t="s">
        <v>2905</v>
      </c>
      <c r="F1591" s="42" t="s">
        <v>3312</v>
      </c>
      <c r="G1591" s="159" t="s">
        <v>1842</v>
      </c>
      <c r="H1591" s="159" t="s">
        <v>2171</v>
      </c>
      <c r="I1591" s="159" t="s">
        <v>1788</v>
      </c>
      <c r="J1591" s="42" t="s">
        <v>9740</v>
      </c>
      <c r="K1591" s="42" t="s">
        <v>9741</v>
      </c>
      <c r="L1591" s="159" t="s">
        <v>2907</v>
      </c>
      <c r="M1591" s="159" t="s">
        <v>9742</v>
      </c>
      <c r="N1591" s="161"/>
      <c r="O1591" s="161"/>
      <c r="P1591" s="161"/>
    </row>
    <row r="1592" customFormat="false" ht="27" hidden="false" customHeight="true" outlineLevel="0" collapsed="false">
      <c r="A1592" s="159" t="s">
        <v>9743</v>
      </c>
      <c r="B1592" s="160" t="s">
        <v>9744</v>
      </c>
      <c r="C1592" s="42" t="s">
        <v>1745</v>
      </c>
      <c r="D1592" s="159" t="s">
        <v>3311</v>
      </c>
      <c r="E1592" s="159" t="s">
        <v>2126</v>
      </c>
      <c r="F1592" s="42" t="s">
        <v>3312</v>
      </c>
      <c r="G1592" s="159" t="s">
        <v>1842</v>
      </c>
      <c r="H1592" s="159" t="s">
        <v>1654</v>
      </c>
      <c r="I1592" s="159" t="s">
        <v>1808</v>
      </c>
      <c r="J1592" s="42" t="s">
        <v>9745</v>
      </c>
      <c r="K1592" s="42" t="s">
        <v>9746</v>
      </c>
      <c r="L1592" s="159" t="s">
        <v>2129</v>
      </c>
      <c r="M1592" s="159" t="s">
        <v>9747</v>
      </c>
      <c r="N1592" s="161"/>
      <c r="O1592" s="161"/>
      <c r="P1592" s="161"/>
    </row>
    <row r="1593" customFormat="false" ht="39" hidden="false" customHeight="true" outlineLevel="0" collapsed="false">
      <c r="A1593" s="159" t="s">
        <v>9748</v>
      </c>
      <c r="B1593" s="160" t="s">
        <v>9749</v>
      </c>
      <c r="C1593" s="42" t="s">
        <v>1745</v>
      </c>
      <c r="D1593" s="159" t="s">
        <v>3311</v>
      </c>
      <c r="E1593" s="159" t="s">
        <v>2126</v>
      </c>
      <c r="F1593" s="42" t="s">
        <v>3312</v>
      </c>
      <c r="G1593" s="159" t="s">
        <v>1842</v>
      </c>
      <c r="H1593" s="159" t="s">
        <v>1654</v>
      </c>
      <c r="I1593" s="159" t="s">
        <v>1808</v>
      </c>
      <c r="J1593" s="42" t="s">
        <v>9750</v>
      </c>
      <c r="K1593" s="42" t="s">
        <v>9751</v>
      </c>
      <c r="L1593" s="159" t="s">
        <v>2129</v>
      </c>
      <c r="M1593" s="159" t="s">
        <v>9752</v>
      </c>
      <c r="N1593" s="161"/>
      <c r="O1593" s="161"/>
      <c r="P1593" s="161"/>
    </row>
    <row r="1594" customFormat="false" ht="39" hidden="false" customHeight="true" outlineLevel="0" collapsed="false">
      <c r="A1594" s="159" t="s">
        <v>9753</v>
      </c>
      <c r="B1594" s="160" t="s">
        <v>9754</v>
      </c>
      <c r="C1594" s="42" t="s">
        <v>1745</v>
      </c>
      <c r="D1594" s="159" t="s">
        <v>3311</v>
      </c>
      <c r="E1594" s="159" t="s">
        <v>2905</v>
      </c>
      <c r="F1594" s="42" t="s">
        <v>3312</v>
      </c>
      <c r="G1594" s="159" t="s">
        <v>1842</v>
      </c>
      <c r="H1594" s="159" t="s">
        <v>2171</v>
      </c>
      <c r="I1594" s="159" t="s">
        <v>1788</v>
      </c>
      <c r="J1594" s="42" t="s">
        <v>9755</v>
      </c>
      <c r="K1594" s="42" t="s">
        <v>9756</v>
      </c>
      <c r="L1594" s="159" t="s">
        <v>2907</v>
      </c>
      <c r="M1594" s="159" t="s">
        <v>9757</v>
      </c>
      <c r="N1594" s="161"/>
      <c r="O1594" s="161"/>
      <c r="P1594" s="161"/>
    </row>
    <row r="1595" customFormat="false" ht="27" hidden="false" customHeight="true" outlineLevel="0" collapsed="false">
      <c r="A1595" s="159" t="s">
        <v>9758</v>
      </c>
      <c r="B1595" s="160" t="s">
        <v>9759</v>
      </c>
      <c r="C1595" s="42" t="s">
        <v>1745</v>
      </c>
      <c r="D1595" s="159" t="s">
        <v>3311</v>
      </c>
      <c r="E1595" s="159" t="s">
        <v>2126</v>
      </c>
      <c r="F1595" s="42" t="s">
        <v>3312</v>
      </c>
      <c r="G1595" s="159" t="s">
        <v>1842</v>
      </c>
      <c r="H1595" s="159" t="s">
        <v>1654</v>
      </c>
      <c r="I1595" s="159" t="s">
        <v>1808</v>
      </c>
      <c r="J1595" s="42" t="s">
        <v>9760</v>
      </c>
      <c r="K1595" s="42" t="s">
        <v>9761</v>
      </c>
      <c r="L1595" s="159" t="s">
        <v>2129</v>
      </c>
      <c r="M1595" s="159" t="s">
        <v>9762</v>
      </c>
      <c r="N1595" s="161"/>
      <c r="O1595" s="161"/>
      <c r="P1595" s="161"/>
    </row>
    <row r="1596" customFormat="false" ht="39" hidden="false" customHeight="true" outlineLevel="0" collapsed="false">
      <c r="A1596" s="159" t="s">
        <v>9763</v>
      </c>
      <c r="B1596" s="160" t="s">
        <v>9764</v>
      </c>
      <c r="C1596" s="42" t="s">
        <v>1745</v>
      </c>
      <c r="D1596" s="159" t="s">
        <v>3311</v>
      </c>
      <c r="E1596" s="159" t="s">
        <v>2126</v>
      </c>
      <c r="F1596" s="42" t="s">
        <v>3312</v>
      </c>
      <c r="G1596" s="159" t="s">
        <v>1842</v>
      </c>
      <c r="H1596" s="159" t="s">
        <v>1654</v>
      </c>
      <c r="I1596" s="159" t="s">
        <v>1808</v>
      </c>
      <c r="J1596" s="42" t="s">
        <v>9765</v>
      </c>
      <c r="K1596" s="42" t="s">
        <v>9766</v>
      </c>
      <c r="L1596" s="159" t="s">
        <v>2129</v>
      </c>
      <c r="M1596" s="159" t="s">
        <v>9767</v>
      </c>
      <c r="N1596" s="161"/>
      <c r="O1596" s="161"/>
      <c r="P1596" s="161"/>
    </row>
    <row r="1597" customFormat="false" ht="39" hidden="false" customHeight="true" outlineLevel="0" collapsed="false">
      <c r="A1597" s="159" t="s">
        <v>9768</v>
      </c>
      <c r="B1597" s="160" t="s">
        <v>9769</v>
      </c>
      <c r="C1597" s="42" t="s">
        <v>1745</v>
      </c>
      <c r="D1597" s="159" t="s">
        <v>9770</v>
      </c>
      <c r="E1597" s="159" t="s">
        <v>2905</v>
      </c>
      <c r="F1597" s="42" t="s">
        <v>9771</v>
      </c>
      <c r="G1597" s="159" t="s">
        <v>1842</v>
      </c>
      <c r="H1597" s="159" t="s">
        <v>2171</v>
      </c>
      <c r="I1597" s="159" t="s">
        <v>1788</v>
      </c>
      <c r="J1597" s="42" t="s">
        <v>9772</v>
      </c>
      <c r="K1597" s="42" t="s">
        <v>9773</v>
      </c>
      <c r="L1597" s="159" t="s">
        <v>2907</v>
      </c>
      <c r="M1597" s="159" t="s">
        <v>9774</v>
      </c>
      <c r="N1597" s="161"/>
      <c r="O1597" s="161"/>
      <c r="P1597" s="161"/>
    </row>
    <row r="1598" customFormat="false" ht="27" hidden="false" customHeight="true" outlineLevel="0" collapsed="false">
      <c r="A1598" s="159" t="s">
        <v>9775</v>
      </c>
      <c r="B1598" s="160" t="s">
        <v>9776</v>
      </c>
      <c r="C1598" s="42" t="s">
        <v>1745</v>
      </c>
      <c r="D1598" s="159" t="s">
        <v>9770</v>
      </c>
      <c r="E1598" s="159" t="s">
        <v>2126</v>
      </c>
      <c r="F1598" s="42" t="s">
        <v>9771</v>
      </c>
      <c r="G1598" s="159" t="s">
        <v>1842</v>
      </c>
      <c r="H1598" s="159" t="s">
        <v>1654</v>
      </c>
      <c r="I1598" s="159" t="s">
        <v>1808</v>
      </c>
      <c r="J1598" s="42" t="s">
        <v>9777</v>
      </c>
      <c r="K1598" s="42" t="s">
        <v>9778</v>
      </c>
      <c r="L1598" s="159" t="s">
        <v>2129</v>
      </c>
      <c r="M1598" s="159" t="s">
        <v>9779</v>
      </c>
      <c r="N1598" s="161"/>
      <c r="O1598" s="161"/>
      <c r="P1598" s="161"/>
    </row>
    <row r="1599" customFormat="false" ht="39" hidden="false" customHeight="true" outlineLevel="0" collapsed="false">
      <c r="A1599" s="159" t="s">
        <v>9780</v>
      </c>
      <c r="B1599" s="160" t="s">
        <v>9781</v>
      </c>
      <c r="C1599" s="42" t="s">
        <v>1745</v>
      </c>
      <c r="D1599" s="159" t="s">
        <v>9770</v>
      </c>
      <c r="E1599" s="159" t="s">
        <v>2126</v>
      </c>
      <c r="F1599" s="42" t="s">
        <v>9771</v>
      </c>
      <c r="G1599" s="159" t="s">
        <v>1842</v>
      </c>
      <c r="H1599" s="159" t="s">
        <v>1654</v>
      </c>
      <c r="I1599" s="159" t="s">
        <v>1808</v>
      </c>
      <c r="J1599" s="42" t="s">
        <v>9782</v>
      </c>
      <c r="K1599" s="42" t="s">
        <v>9783</v>
      </c>
      <c r="L1599" s="159" t="s">
        <v>2129</v>
      </c>
      <c r="M1599" s="159" t="s">
        <v>9784</v>
      </c>
      <c r="N1599" s="161"/>
      <c r="O1599" s="161"/>
      <c r="P1599" s="161"/>
    </row>
    <row r="1600" customFormat="false" ht="39" hidden="false" customHeight="true" outlineLevel="0" collapsed="false">
      <c r="A1600" s="159" t="s">
        <v>9785</v>
      </c>
      <c r="B1600" s="160" t="s">
        <v>9786</v>
      </c>
      <c r="C1600" s="42" t="s">
        <v>1745</v>
      </c>
      <c r="D1600" s="159" t="s">
        <v>9770</v>
      </c>
      <c r="E1600" s="159" t="s">
        <v>2905</v>
      </c>
      <c r="F1600" s="42" t="s">
        <v>9771</v>
      </c>
      <c r="G1600" s="159" t="s">
        <v>1842</v>
      </c>
      <c r="H1600" s="159" t="s">
        <v>2171</v>
      </c>
      <c r="I1600" s="159" t="s">
        <v>1788</v>
      </c>
      <c r="J1600" s="42" t="s">
        <v>9787</v>
      </c>
      <c r="K1600" s="42" t="s">
        <v>9788</v>
      </c>
      <c r="L1600" s="159" t="s">
        <v>2907</v>
      </c>
      <c r="M1600" s="159" t="s">
        <v>9789</v>
      </c>
      <c r="N1600" s="161"/>
      <c r="O1600" s="161"/>
      <c r="P1600" s="161"/>
    </row>
    <row r="1601" customFormat="false" ht="27" hidden="false" customHeight="true" outlineLevel="0" collapsed="false">
      <c r="A1601" s="159" t="s">
        <v>9790</v>
      </c>
      <c r="B1601" s="160" t="s">
        <v>9791</v>
      </c>
      <c r="C1601" s="42" t="s">
        <v>1745</v>
      </c>
      <c r="D1601" s="159" t="s">
        <v>9770</v>
      </c>
      <c r="E1601" s="159" t="s">
        <v>2126</v>
      </c>
      <c r="F1601" s="42" t="s">
        <v>9771</v>
      </c>
      <c r="G1601" s="159" t="s">
        <v>1842</v>
      </c>
      <c r="H1601" s="159" t="s">
        <v>1654</v>
      </c>
      <c r="I1601" s="159" t="s">
        <v>1808</v>
      </c>
      <c r="J1601" s="42" t="s">
        <v>9792</v>
      </c>
      <c r="K1601" s="42" t="s">
        <v>9793</v>
      </c>
      <c r="L1601" s="159" t="s">
        <v>2129</v>
      </c>
      <c r="M1601" s="159" t="s">
        <v>9794</v>
      </c>
      <c r="N1601" s="161"/>
      <c r="O1601" s="161"/>
      <c r="P1601" s="161"/>
    </row>
    <row r="1602" customFormat="false" ht="39" hidden="false" customHeight="true" outlineLevel="0" collapsed="false">
      <c r="A1602" s="159" t="s">
        <v>9795</v>
      </c>
      <c r="B1602" s="160" t="s">
        <v>9796</v>
      </c>
      <c r="C1602" s="42" t="s">
        <v>1745</v>
      </c>
      <c r="D1602" s="159" t="s">
        <v>9770</v>
      </c>
      <c r="E1602" s="159" t="s">
        <v>2126</v>
      </c>
      <c r="F1602" s="42" t="s">
        <v>9771</v>
      </c>
      <c r="G1602" s="159" t="s">
        <v>1842</v>
      </c>
      <c r="H1602" s="159" t="s">
        <v>1654</v>
      </c>
      <c r="I1602" s="159" t="s">
        <v>1808</v>
      </c>
      <c r="J1602" s="42" t="s">
        <v>9797</v>
      </c>
      <c r="K1602" s="42" t="s">
        <v>9798</v>
      </c>
      <c r="L1602" s="159" t="s">
        <v>2129</v>
      </c>
      <c r="M1602" s="159" t="s">
        <v>9799</v>
      </c>
      <c r="N1602" s="161"/>
      <c r="O1602" s="161"/>
      <c r="P1602" s="161"/>
    </row>
    <row r="1603" customFormat="false" ht="39" hidden="false" customHeight="true" outlineLevel="0" collapsed="false">
      <c r="A1603" s="159" t="s">
        <v>9800</v>
      </c>
      <c r="B1603" s="160" t="s">
        <v>9801</v>
      </c>
      <c r="C1603" s="42" t="s">
        <v>1745</v>
      </c>
      <c r="D1603" s="159" t="s">
        <v>9770</v>
      </c>
      <c r="E1603" s="159" t="s">
        <v>2905</v>
      </c>
      <c r="F1603" s="42" t="s">
        <v>9771</v>
      </c>
      <c r="G1603" s="159" t="s">
        <v>1842</v>
      </c>
      <c r="H1603" s="159" t="s">
        <v>2171</v>
      </c>
      <c r="I1603" s="159" t="s">
        <v>1788</v>
      </c>
      <c r="J1603" s="42" t="s">
        <v>9802</v>
      </c>
      <c r="K1603" s="42" t="s">
        <v>9803</v>
      </c>
      <c r="L1603" s="159" t="s">
        <v>2907</v>
      </c>
      <c r="M1603" s="159" t="s">
        <v>9804</v>
      </c>
      <c r="N1603" s="161"/>
      <c r="O1603" s="161"/>
      <c r="P1603" s="161"/>
    </row>
    <row r="1604" customFormat="false" ht="27" hidden="false" customHeight="true" outlineLevel="0" collapsed="false">
      <c r="A1604" s="159" t="s">
        <v>9805</v>
      </c>
      <c r="B1604" s="160" t="s">
        <v>9806</v>
      </c>
      <c r="C1604" s="42" t="s">
        <v>1745</v>
      </c>
      <c r="D1604" s="159" t="s">
        <v>9770</v>
      </c>
      <c r="E1604" s="159" t="s">
        <v>2126</v>
      </c>
      <c r="F1604" s="42" t="s">
        <v>9771</v>
      </c>
      <c r="G1604" s="159" t="s">
        <v>1842</v>
      </c>
      <c r="H1604" s="159" t="s">
        <v>1654</v>
      </c>
      <c r="I1604" s="159" t="s">
        <v>1808</v>
      </c>
      <c r="J1604" s="42" t="s">
        <v>9807</v>
      </c>
      <c r="K1604" s="42" t="s">
        <v>9808</v>
      </c>
      <c r="L1604" s="159" t="s">
        <v>2129</v>
      </c>
      <c r="M1604" s="159" t="s">
        <v>9809</v>
      </c>
      <c r="N1604" s="161"/>
      <c r="O1604" s="161"/>
      <c r="P1604" s="161"/>
    </row>
    <row r="1605" customFormat="false" ht="27" hidden="false" customHeight="true" outlineLevel="0" collapsed="false">
      <c r="A1605" s="159" t="s">
        <v>9810</v>
      </c>
      <c r="B1605" s="160" t="s">
        <v>9811</v>
      </c>
      <c r="C1605" s="42" t="s">
        <v>1745</v>
      </c>
      <c r="D1605" s="159" t="s">
        <v>9770</v>
      </c>
      <c r="E1605" s="159" t="s">
        <v>2126</v>
      </c>
      <c r="F1605" s="42" t="s">
        <v>9771</v>
      </c>
      <c r="G1605" s="159" t="s">
        <v>1842</v>
      </c>
      <c r="H1605" s="159" t="s">
        <v>1654</v>
      </c>
      <c r="I1605" s="159" t="s">
        <v>1808</v>
      </c>
      <c r="J1605" s="42" t="s">
        <v>9812</v>
      </c>
      <c r="K1605" s="42" t="s">
        <v>9813</v>
      </c>
      <c r="L1605" s="159" t="s">
        <v>2129</v>
      </c>
      <c r="M1605" s="159" t="s">
        <v>9814</v>
      </c>
      <c r="N1605" s="161"/>
      <c r="O1605" s="161"/>
      <c r="P1605" s="161"/>
    </row>
    <row r="1606" customFormat="false" ht="51" hidden="false" customHeight="true" outlineLevel="0" collapsed="false">
      <c r="A1606" s="159" t="s">
        <v>9815</v>
      </c>
      <c r="B1606" s="160" t="s">
        <v>9816</v>
      </c>
      <c r="C1606" s="42" t="s">
        <v>1745</v>
      </c>
      <c r="D1606" s="159" t="s">
        <v>9770</v>
      </c>
      <c r="E1606" s="159" t="s">
        <v>2905</v>
      </c>
      <c r="F1606" s="42" t="s">
        <v>9771</v>
      </c>
      <c r="G1606" s="159" t="s">
        <v>1842</v>
      </c>
      <c r="H1606" s="159" t="s">
        <v>2171</v>
      </c>
      <c r="I1606" s="159" t="s">
        <v>1788</v>
      </c>
      <c r="J1606" s="42" t="s">
        <v>9817</v>
      </c>
      <c r="K1606" s="42" t="s">
        <v>9818</v>
      </c>
      <c r="L1606" s="159" t="s">
        <v>2907</v>
      </c>
      <c r="M1606" s="159" t="s">
        <v>9819</v>
      </c>
      <c r="N1606" s="161"/>
      <c r="O1606" s="161"/>
      <c r="P1606" s="161"/>
    </row>
    <row r="1607" customFormat="false" ht="27" hidden="false" customHeight="true" outlineLevel="0" collapsed="false">
      <c r="A1607" s="159" t="s">
        <v>9820</v>
      </c>
      <c r="B1607" s="160" t="s">
        <v>9821</v>
      </c>
      <c r="C1607" s="42" t="s">
        <v>1745</v>
      </c>
      <c r="D1607" s="159" t="s">
        <v>9770</v>
      </c>
      <c r="E1607" s="159" t="s">
        <v>2126</v>
      </c>
      <c r="F1607" s="42" t="s">
        <v>9771</v>
      </c>
      <c r="G1607" s="159" t="s">
        <v>1842</v>
      </c>
      <c r="H1607" s="159" t="s">
        <v>1654</v>
      </c>
      <c r="I1607" s="159" t="s">
        <v>1808</v>
      </c>
      <c r="J1607" s="42" t="s">
        <v>9822</v>
      </c>
      <c r="K1607" s="42" t="s">
        <v>9823</v>
      </c>
      <c r="L1607" s="159" t="s">
        <v>2129</v>
      </c>
      <c r="M1607" s="159" t="s">
        <v>9824</v>
      </c>
      <c r="N1607" s="161"/>
      <c r="O1607" s="161"/>
      <c r="P1607" s="161"/>
    </row>
    <row r="1608" customFormat="false" ht="39" hidden="false" customHeight="true" outlineLevel="0" collapsed="false">
      <c r="A1608" s="159" t="s">
        <v>9825</v>
      </c>
      <c r="B1608" s="160" t="s">
        <v>9826</v>
      </c>
      <c r="C1608" s="42" t="s">
        <v>1745</v>
      </c>
      <c r="D1608" s="159" t="s">
        <v>9770</v>
      </c>
      <c r="E1608" s="159" t="s">
        <v>2126</v>
      </c>
      <c r="F1608" s="42" t="s">
        <v>9771</v>
      </c>
      <c r="G1608" s="159" t="s">
        <v>1842</v>
      </c>
      <c r="H1608" s="159" t="s">
        <v>1654</v>
      </c>
      <c r="I1608" s="159" t="s">
        <v>1808</v>
      </c>
      <c r="J1608" s="42" t="s">
        <v>9827</v>
      </c>
      <c r="K1608" s="42" t="s">
        <v>9828</v>
      </c>
      <c r="L1608" s="159" t="s">
        <v>2129</v>
      </c>
      <c r="M1608" s="159" t="s">
        <v>9829</v>
      </c>
      <c r="N1608" s="161"/>
      <c r="O1608" s="161"/>
      <c r="P1608" s="161"/>
    </row>
    <row r="1609" customFormat="false" ht="51" hidden="false" customHeight="true" outlineLevel="0" collapsed="false">
      <c r="A1609" s="159" t="s">
        <v>9830</v>
      </c>
      <c r="B1609" s="160" t="s">
        <v>9831</v>
      </c>
      <c r="C1609" s="42" t="s">
        <v>1745</v>
      </c>
      <c r="D1609" s="159" t="s">
        <v>9770</v>
      </c>
      <c r="E1609" s="159" t="s">
        <v>2905</v>
      </c>
      <c r="F1609" s="42" t="s">
        <v>9771</v>
      </c>
      <c r="G1609" s="159" t="s">
        <v>1842</v>
      </c>
      <c r="H1609" s="159" t="s">
        <v>2171</v>
      </c>
      <c r="I1609" s="159" t="s">
        <v>1788</v>
      </c>
      <c r="J1609" s="42" t="s">
        <v>9832</v>
      </c>
      <c r="K1609" s="42" t="s">
        <v>9833</v>
      </c>
      <c r="L1609" s="159" t="s">
        <v>2907</v>
      </c>
      <c r="M1609" s="159" t="s">
        <v>9834</v>
      </c>
      <c r="N1609" s="161"/>
      <c r="O1609" s="161"/>
      <c r="P1609" s="161"/>
    </row>
    <row r="1610" customFormat="false" ht="39" hidden="false" customHeight="true" outlineLevel="0" collapsed="false">
      <c r="A1610" s="159" t="s">
        <v>9835</v>
      </c>
      <c r="B1610" s="160" t="s">
        <v>9836</v>
      </c>
      <c r="C1610" s="42" t="s">
        <v>1745</v>
      </c>
      <c r="D1610" s="159" t="s">
        <v>9770</v>
      </c>
      <c r="E1610" s="159" t="s">
        <v>2126</v>
      </c>
      <c r="F1610" s="42" t="s">
        <v>9771</v>
      </c>
      <c r="G1610" s="159" t="s">
        <v>1842</v>
      </c>
      <c r="H1610" s="159" t="s">
        <v>1654</v>
      </c>
      <c r="I1610" s="159" t="s">
        <v>1808</v>
      </c>
      <c r="J1610" s="42" t="s">
        <v>9837</v>
      </c>
      <c r="K1610" s="42" t="s">
        <v>9838</v>
      </c>
      <c r="L1610" s="159" t="s">
        <v>2129</v>
      </c>
      <c r="M1610" s="159" t="s">
        <v>9839</v>
      </c>
      <c r="N1610" s="161"/>
      <c r="O1610" s="161"/>
      <c r="P1610" s="161"/>
    </row>
    <row r="1611" customFormat="false" ht="39" hidden="false" customHeight="true" outlineLevel="0" collapsed="false">
      <c r="A1611" s="159" t="s">
        <v>9840</v>
      </c>
      <c r="B1611" s="160" t="s">
        <v>9841</v>
      </c>
      <c r="C1611" s="42" t="s">
        <v>1745</v>
      </c>
      <c r="D1611" s="159" t="s">
        <v>9770</v>
      </c>
      <c r="E1611" s="159" t="s">
        <v>2126</v>
      </c>
      <c r="F1611" s="42" t="s">
        <v>9771</v>
      </c>
      <c r="G1611" s="159" t="s">
        <v>1842</v>
      </c>
      <c r="H1611" s="159" t="s">
        <v>1654</v>
      </c>
      <c r="I1611" s="159" t="s">
        <v>1808</v>
      </c>
      <c r="J1611" s="42" t="s">
        <v>9842</v>
      </c>
      <c r="K1611" s="42" t="s">
        <v>9843</v>
      </c>
      <c r="L1611" s="159" t="s">
        <v>2129</v>
      </c>
      <c r="M1611" s="159" t="s">
        <v>9844</v>
      </c>
      <c r="N1611" s="161"/>
      <c r="O1611" s="161"/>
      <c r="P1611" s="161"/>
    </row>
    <row r="1612" customFormat="false" ht="51" hidden="false" customHeight="true" outlineLevel="0" collapsed="false">
      <c r="A1612" s="159" t="s">
        <v>9845</v>
      </c>
      <c r="B1612" s="160" t="s">
        <v>9846</v>
      </c>
      <c r="C1612" s="42" t="s">
        <v>1745</v>
      </c>
      <c r="D1612" s="159" t="s">
        <v>9770</v>
      </c>
      <c r="E1612" s="159" t="s">
        <v>2905</v>
      </c>
      <c r="F1612" s="42" t="s">
        <v>9771</v>
      </c>
      <c r="G1612" s="159" t="s">
        <v>1842</v>
      </c>
      <c r="H1612" s="159" t="s">
        <v>2171</v>
      </c>
      <c r="I1612" s="159" t="s">
        <v>1788</v>
      </c>
      <c r="J1612" s="42" t="s">
        <v>9847</v>
      </c>
      <c r="K1612" s="42" t="s">
        <v>9848</v>
      </c>
      <c r="L1612" s="159" t="s">
        <v>2907</v>
      </c>
      <c r="M1612" s="159" t="s">
        <v>9849</v>
      </c>
      <c r="N1612" s="161"/>
      <c r="O1612" s="161"/>
      <c r="P1612" s="161"/>
    </row>
    <row r="1613" customFormat="false" ht="27" hidden="false" customHeight="true" outlineLevel="0" collapsed="false">
      <c r="A1613" s="159" t="s">
        <v>9850</v>
      </c>
      <c r="B1613" s="160" t="s">
        <v>9851</v>
      </c>
      <c r="C1613" s="42" t="s">
        <v>1745</v>
      </c>
      <c r="D1613" s="159" t="s">
        <v>9770</v>
      </c>
      <c r="E1613" s="159" t="s">
        <v>2126</v>
      </c>
      <c r="F1613" s="42" t="s">
        <v>9771</v>
      </c>
      <c r="G1613" s="159" t="s">
        <v>1842</v>
      </c>
      <c r="H1613" s="159" t="s">
        <v>1654</v>
      </c>
      <c r="I1613" s="159" t="s">
        <v>1808</v>
      </c>
      <c r="J1613" s="42" t="s">
        <v>9852</v>
      </c>
      <c r="K1613" s="42" t="s">
        <v>9853</v>
      </c>
      <c r="L1613" s="159" t="s">
        <v>2129</v>
      </c>
      <c r="M1613" s="159" t="s">
        <v>9854</v>
      </c>
      <c r="N1613" s="161"/>
      <c r="O1613" s="161"/>
      <c r="P1613" s="161"/>
    </row>
    <row r="1614" customFormat="false" ht="39" hidden="false" customHeight="true" outlineLevel="0" collapsed="false">
      <c r="A1614" s="159" t="s">
        <v>9855</v>
      </c>
      <c r="B1614" s="160" t="s">
        <v>9856</v>
      </c>
      <c r="C1614" s="42" t="s">
        <v>1745</v>
      </c>
      <c r="D1614" s="159" t="s">
        <v>9770</v>
      </c>
      <c r="E1614" s="159" t="s">
        <v>2126</v>
      </c>
      <c r="F1614" s="42" t="s">
        <v>9771</v>
      </c>
      <c r="G1614" s="159" t="s">
        <v>1842</v>
      </c>
      <c r="H1614" s="159" t="s">
        <v>1654</v>
      </c>
      <c r="I1614" s="159" t="s">
        <v>1808</v>
      </c>
      <c r="J1614" s="42" t="s">
        <v>9857</v>
      </c>
      <c r="K1614" s="42" t="s">
        <v>9858</v>
      </c>
      <c r="L1614" s="159" t="s">
        <v>2129</v>
      </c>
      <c r="M1614" s="159" t="s">
        <v>9859</v>
      </c>
      <c r="N1614" s="161"/>
      <c r="O1614" s="161"/>
      <c r="P1614" s="161"/>
    </row>
    <row r="1615" customFormat="false" ht="51" hidden="false" customHeight="true" outlineLevel="0" collapsed="false">
      <c r="A1615" s="159" t="s">
        <v>9860</v>
      </c>
      <c r="B1615" s="160" t="s">
        <v>9861</v>
      </c>
      <c r="C1615" s="42" t="s">
        <v>1745</v>
      </c>
      <c r="D1615" s="159" t="s">
        <v>9770</v>
      </c>
      <c r="E1615" s="159" t="s">
        <v>2905</v>
      </c>
      <c r="F1615" s="42" t="s">
        <v>9771</v>
      </c>
      <c r="G1615" s="159" t="s">
        <v>1842</v>
      </c>
      <c r="H1615" s="159" t="s">
        <v>2171</v>
      </c>
      <c r="I1615" s="159" t="s">
        <v>1788</v>
      </c>
      <c r="J1615" s="42" t="s">
        <v>9862</v>
      </c>
      <c r="K1615" s="42" t="s">
        <v>9863</v>
      </c>
      <c r="L1615" s="159" t="s">
        <v>2907</v>
      </c>
      <c r="M1615" s="159" t="s">
        <v>9864</v>
      </c>
      <c r="N1615" s="161"/>
      <c r="O1615" s="161"/>
      <c r="P1615" s="161"/>
    </row>
    <row r="1616" customFormat="false" ht="39" hidden="false" customHeight="true" outlineLevel="0" collapsed="false">
      <c r="A1616" s="159" t="s">
        <v>9865</v>
      </c>
      <c r="B1616" s="160" t="s">
        <v>9866</v>
      </c>
      <c r="C1616" s="42" t="s">
        <v>1745</v>
      </c>
      <c r="D1616" s="159" t="s">
        <v>9770</v>
      </c>
      <c r="E1616" s="159" t="s">
        <v>2126</v>
      </c>
      <c r="F1616" s="42" t="s">
        <v>9771</v>
      </c>
      <c r="G1616" s="159" t="s">
        <v>1842</v>
      </c>
      <c r="H1616" s="159" t="s">
        <v>1654</v>
      </c>
      <c r="I1616" s="159" t="s">
        <v>1808</v>
      </c>
      <c r="J1616" s="42" t="s">
        <v>9867</v>
      </c>
      <c r="K1616" s="42" t="s">
        <v>9868</v>
      </c>
      <c r="L1616" s="159" t="s">
        <v>2129</v>
      </c>
      <c r="M1616" s="159" t="s">
        <v>9869</v>
      </c>
      <c r="N1616" s="161"/>
      <c r="O1616" s="161"/>
      <c r="P1616" s="161"/>
    </row>
    <row r="1617" customFormat="false" ht="51" hidden="false" customHeight="true" outlineLevel="0" collapsed="false">
      <c r="A1617" s="159" t="s">
        <v>9870</v>
      </c>
      <c r="B1617" s="160" t="s">
        <v>9871</v>
      </c>
      <c r="C1617" s="42" t="s">
        <v>1745</v>
      </c>
      <c r="D1617" s="159" t="s">
        <v>9770</v>
      </c>
      <c r="E1617" s="159" t="s">
        <v>2126</v>
      </c>
      <c r="F1617" s="42" t="s">
        <v>9771</v>
      </c>
      <c r="G1617" s="159" t="s">
        <v>1842</v>
      </c>
      <c r="H1617" s="159" t="s">
        <v>1654</v>
      </c>
      <c r="I1617" s="159" t="s">
        <v>1808</v>
      </c>
      <c r="J1617" s="42" t="s">
        <v>9872</v>
      </c>
      <c r="K1617" s="42" t="s">
        <v>9873</v>
      </c>
      <c r="L1617" s="159" t="s">
        <v>2129</v>
      </c>
      <c r="M1617" s="159" t="s">
        <v>9874</v>
      </c>
      <c r="N1617" s="161"/>
      <c r="O1617" s="161"/>
      <c r="P1617" s="161"/>
    </row>
    <row r="1618" customFormat="false" ht="51" hidden="false" customHeight="true" outlineLevel="0" collapsed="false">
      <c r="A1618" s="159" t="s">
        <v>9875</v>
      </c>
      <c r="B1618" s="160" t="s">
        <v>9876</v>
      </c>
      <c r="C1618" s="42" t="s">
        <v>1745</v>
      </c>
      <c r="D1618" s="159" t="s">
        <v>9770</v>
      </c>
      <c r="E1618" s="159" t="s">
        <v>2905</v>
      </c>
      <c r="F1618" s="42" t="s">
        <v>9771</v>
      </c>
      <c r="G1618" s="159" t="s">
        <v>1842</v>
      </c>
      <c r="H1618" s="159" t="s">
        <v>2171</v>
      </c>
      <c r="I1618" s="159" t="s">
        <v>1788</v>
      </c>
      <c r="J1618" s="42" t="s">
        <v>9877</v>
      </c>
      <c r="K1618" s="42" t="s">
        <v>9878</v>
      </c>
      <c r="L1618" s="159" t="s">
        <v>2907</v>
      </c>
      <c r="M1618" s="159" t="s">
        <v>9879</v>
      </c>
      <c r="N1618" s="161"/>
      <c r="O1618" s="161"/>
      <c r="P1618" s="161"/>
    </row>
    <row r="1619" customFormat="false" ht="27" hidden="false" customHeight="true" outlineLevel="0" collapsed="false">
      <c r="A1619" s="159" t="s">
        <v>9880</v>
      </c>
      <c r="B1619" s="160" t="s">
        <v>9881</v>
      </c>
      <c r="C1619" s="42" t="s">
        <v>1745</v>
      </c>
      <c r="D1619" s="159" t="s">
        <v>9770</v>
      </c>
      <c r="E1619" s="159" t="s">
        <v>2126</v>
      </c>
      <c r="F1619" s="42" t="s">
        <v>9771</v>
      </c>
      <c r="G1619" s="159" t="s">
        <v>1842</v>
      </c>
      <c r="H1619" s="159" t="s">
        <v>1654</v>
      </c>
      <c r="I1619" s="159" t="s">
        <v>1808</v>
      </c>
      <c r="J1619" s="42" t="s">
        <v>9882</v>
      </c>
      <c r="K1619" s="42" t="s">
        <v>9883</v>
      </c>
      <c r="L1619" s="159" t="s">
        <v>2129</v>
      </c>
      <c r="M1619" s="159" t="s">
        <v>9884</v>
      </c>
      <c r="N1619" s="161"/>
      <c r="O1619" s="161"/>
      <c r="P1619" s="161"/>
    </row>
    <row r="1620" customFormat="false" ht="39" hidden="false" customHeight="true" outlineLevel="0" collapsed="false">
      <c r="A1620" s="159" t="s">
        <v>9885</v>
      </c>
      <c r="B1620" s="160" t="s">
        <v>9886</v>
      </c>
      <c r="C1620" s="42" t="s">
        <v>1745</v>
      </c>
      <c r="D1620" s="159" t="s">
        <v>9770</v>
      </c>
      <c r="E1620" s="159" t="s">
        <v>2126</v>
      </c>
      <c r="F1620" s="42" t="s">
        <v>9771</v>
      </c>
      <c r="G1620" s="159" t="s">
        <v>1842</v>
      </c>
      <c r="H1620" s="159" t="s">
        <v>1654</v>
      </c>
      <c r="I1620" s="159" t="s">
        <v>1808</v>
      </c>
      <c r="J1620" s="42" t="s">
        <v>9887</v>
      </c>
      <c r="K1620" s="42" t="s">
        <v>9888</v>
      </c>
      <c r="L1620" s="159" t="s">
        <v>2129</v>
      </c>
      <c r="M1620" s="159" t="s">
        <v>9889</v>
      </c>
      <c r="N1620" s="161"/>
      <c r="O1620" s="161"/>
      <c r="P1620" s="161"/>
    </row>
    <row r="1621" customFormat="false" ht="51" hidden="false" customHeight="true" outlineLevel="0" collapsed="false">
      <c r="A1621" s="159" t="s">
        <v>9890</v>
      </c>
      <c r="B1621" s="160" t="s">
        <v>9891</v>
      </c>
      <c r="C1621" s="42" t="s">
        <v>1745</v>
      </c>
      <c r="D1621" s="159" t="s">
        <v>9770</v>
      </c>
      <c r="E1621" s="159" t="s">
        <v>2905</v>
      </c>
      <c r="F1621" s="42" t="s">
        <v>9771</v>
      </c>
      <c r="G1621" s="159" t="s">
        <v>1842</v>
      </c>
      <c r="H1621" s="159" t="s">
        <v>2171</v>
      </c>
      <c r="I1621" s="159" t="s">
        <v>1788</v>
      </c>
      <c r="J1621" s="42" t="s">
        <v>9892</v>
      </c>
      <c r="K1621" s="42" t="s">
        <v>9893</v>
      </c>
      <c r="L1621" s="159" t="s">
        <v>2907</v>
      </c>
      <c r="M1621" s="159" t="s">
        <v>9894</v>
      </c>
      <c r="N1621" s="161"/>
      <c r="O1621" s="161"/>
      <c r="P1621" s="161"/>
    </row>
    <row r="1622" customFormat="false" ht="27" hidden="false" customHeight="true" outlineLevel="0" collapsed="false">
      <c r="A1622" s="159" t="s">
        <v>9895</v>
      </c>
      <c r="B1622" s="160" t="s">
        <v>9896</v>
      </c>
      <c r="C1622" s="42" t="s">
        <v>1745</v>
      </c>
      <c r="D1622" s="159" t="s">
        <v>9770</v>
      </c>
      <c r="E1622" s="159" t="s">
        <v>2126</v>
      </c>
      <c r="F1622" s="42" t="s">
        <v>9771</v>
      </c>
      <c r="G1622" s="159" t="s">
        <v>1842</v>
      </c>
      <c r="H1622" s="159" t="s">
        <v>1654</v>
      </c>
      <c r="I1622" s="159" t="s">
        <v>1808</v>
      </c>
      <c r="J1622" s="42" t="s">
        <v>9897</v>
      </c>
      <c r="K1622" s="42" t="s">
        <v>9898</v>
      </c>
      <c r="L1622" s="159" t="s">
        <v>2129</v>
      </c>
      <c r="M1622" s="159" t="s">
        <v>9899</v>
      </c>
      <c r="N1622" s="161"/>
      <c r="O1622" s="161"/>
      <c r="P1622" s="161"/>
    </row>
    <row r="1623" customFormat="false" ht="39" hidden="false" customHeight="true" outlineLevel="0" collapsed="false">
      <c r="A1623" s="159" t="s">
        <v>9900</v>
      </c>
      <c r="B1623" s="160" t="s">
        <v>9901</v>
      </c>
      <c r="C1623" s="42" t="s">
        <v>1745</v>
      </c>
      <c r="D1623" s="159" t="s">
        <v>9770</v>
      </c>
      <c r="E1623" s="159" t="s">
        <v>2126</v>
      </c>
      <c r="F1623" s="42" t="s">
        <v>9771</v>
      </c>
      <c r="G1623" s="159" t="s">
        <v>1842</v>
      </c>
      <c r="H1623" s="159" t="s">
        <v>1654</v>
      </c>
      <c r="I1623" s="159" t="s">
        <v>1808</v>
      </c>
      <c r="J1623" s="42" t="s">
        <v>9902</v>
      </c>
      <c r="K1623" s="42" t="s">
        <v>9903</v>
      </c>
      <c r="L1623" s="159" t="s">
        <v>2129</v>
      </c>
      <c r="M1623" s="159" t="s">
        <v>9904</v>
      </c>
      <c r="N1623" s="161"/>
      <c r="O1623" s="161"/>
      <c r="P1623" s="161"/>
    </row>
    <row r="1624" customFormat="false" ht="39" hidden="false" customHeight="true" outlineLevel="0" collapsed="false">
      <c r="A1624" s="159" t="s">
        <v>9905</v>
      </c>
      <c r="B1624" s="160" t="s">
        <v>9906</v>
      </c>
      <c r="C1624" s="42" t="s">
        <v>1745</v>
      </c>
      <c r="D1624" s="159" t="s">
        <v>9770</v>
      </c>
      <c r="E1624" s="159" t="s">
        <v>2905</v>
      </c>
      <c r="F1624" s="42" t="s">
        <v>9771</v>
      </c>
      <c r="G1624" s="159" t="s">
        <v>1842</v>
      </c>
      <c r="H1624" s="159" t="s">
        <v>2171</v>
      </c>
      <c r="I1624" s="159" t="s">
        <v>1788</v>
      </c>
      <c r="J1624" s="42" t="s">
        <v>9907</v>
      </c>
      <c r="K1624" s="42" t="s">
        <v>9908</v>
      </c>
      <c r="L1624" s="159" t="s">
        <v>2907</v>
      </c>
      <c r="M1624" s="159" t="s">
        <v>9909</v>
      </c>
      <c r="N1624" s="161"/>
      <c r="O1624" s="161"/>
      <c r="P1624" s="161"/>
    </row>
    <row r="1625" customFormat="false" ht="27" hidden="false" customHeight="true" outlineLevel="0" collapsed="false">
      <c r="A1625" s="159" t="s">
        <v>9910</v>
      </c>
      <c r="B1625" s="160" t="s">
        <v>9911</v>
      </c>
      <c r="C1625" s="42" t="s">
        <v>1745</v>
      </c>
      <c r="D1625" s="159" t="s">
        <v>9770</v>
      </c>
      <c r="E1625" s="159" t="s">
        <v>2126</v>
      </c>
      <c r="F1625" s="42" t="s">
        <v>9771</v>
      </c>
      <c r="G1625" s="159" t="s">
        <v>1842</v>
      </c>
      <c r="H1625" s="159" t="s">
        <v>1654</v>
      </c>
      <c r="I1625" s="159" t="s">
        <v>1808</v>
      </c>
      <c r="J1625" s="42" t="s">
        <v>9912</v>
      </c>
      <c r="K1625" s="42" t="s">
        <v>9913</v>
      </c>
      <c r="L1625" s="159" t="s">
        <v>2129</v>
      </c>
      <c r="M1625" s="159" t="s">
        <v>9914</v>
      </c>
      <c r="N1625" s="161"/>
      <c r="O1625" s="161"/>
      <c r="P1625" s="161"/>
    </row>
    <row r="1626" customFormat="false" ht="39" hidden="false" customHeight="true" outlineLevel="0" collapsed="false">
      <c r="A1626" s="159" t="s">
        <v>9915</v>
      </c>
      <c r="B1626" s="160" t="s">
        <v>9916</v>
      </c>
      <c r="C1626" s="42" t="s">
        <v>1745</v>
      </c>
      <c r="D1626" s="159" t="s">
        <v>9770</v>
      </c>
      <c r="E1626" s="159" t="s">
        <v>2126</v>
      </c>
      <c r="F1626" s="42" t="s">
        <v>9771</v>
      </c>
      <c r="G1626" s="159" t="s">
        <v>1842</v>
      </c>
      <c r="H1626" s="159" t="s">
        <v>1654</v>
      </c>
      <c r="I1626" s="159" t="s">
        <v>1808</v>
      </c>
      <c r="J1626" s="42" t="s">
        <v>9917</v>
      </c>
      <c r="K1626" s="42" t="s">
        <v>9918</v>
      </c>
      <c r="L1626" s="159" t="s">
        <v>2129</v>
      </c>
      <c r="M1626" s="159" t="s">
        <v>9919</v>
      </c>
      <c r="N1626" s="161"/>
      <c r="O1626" s="161"/>
      <c r="P1626" s="161"/>
    </row>
    <row r="1627" customFormat="false" ht="51" hidden="false" customHeight="true" outlineLevel="0" collapsed="false">
      <c r="A1627" s="159" t="s">
        <v>9920</v>
      </c>
      <c r="B1627" s="160" t="s">
        <v>9921</v>
      </c>
      <c r="C1627" s="42" t="s">
        <v>1745</v>
      </c>
      <c r="D1627" s="159" t="s">
        <v>9770</v>
      </c>
      <c r="E1627" s="159" t="s">
        <v>2905</v>
      </c>
      <c r="F1627" s="42" t="s">
        <v>9771</v>
      </c>
      <c r="G1627" s="159" t="s">
        <v>1842</v>
      </c>
      <c r="H1627" s="159" t="s">
        <v>2171</v>
      </c>
      <c r="I1627" s="159" t="s">
        <v>1788</v>
      </c>
      <c r="J1627" s="42" t="s">
        <v>9922</v>
      </c>
      <c r="K1627" s="42" t="s">
        <v>9923</v>
      </c>
      <c r="L1627" s="159" t="s">
        <v>2907</v>
      </c>
      <c r="M1627" s="159" t="s">
        <v>9924</v>
      </c>
      <c r="N1627" s="161"/>
      <c r="O1627" s="161"/>
      <c r="P1627" s="161"/>
    </row>
    <row r="1628" customFormat="false" ht="27" hidden="false" customHeight="true" outlineLevel="0" collapsed="false">
      <c r="A1628" s="159" t="s">
        <v>9925</v>
      </c>
      <c r="B1628" s="160" t="s">
        <v>9926</v>
      </c>
      <c r="C1628" s="42" t="s">
        <v>1745</v>
      </c>
      <c r="D1628" s="159" t="s">
        <v>9770</v>
      </c>
      <c r="E1628" s="159" t="s">
        <v>2126</v>
      </c>
      <c r="F1628" s="42" t="s">
        <v>9771</v>
      </c>
      <c r="G1628" s="159" t="s">
        <v>1842</v>
      </c>
      <c r="H1628" s="159" t="s">
        <v>1654</v>
      </c>
      <c r="I1628" s="159" t="s">
        <v>1808</v>
      </c>
      <c r="J1628" s="42" t="s">
        <v>9927</v>
      </c>
      <c r="K1628" s="42" t="s">
        <v>9928</v>
      </c>
      <c r="L1628" s="159" t="s">
        <v>2129</v>
      </c>
      <c r="M1628" s="159" t="s">
        <v>9929</v>
      </c>
      <c r="N1628" s="161"/>
      <c r="O1628" s="161"/>
      <c r="P1628" s="161"/>
    </row>
    <row r="1629" customFormat="false" ht="39" hidden="false" customHeight="true" outlineLevel="0" collapsed="false">
      <c r="A1629" s="159" t="s">
        <v>9930</v>
      </c>
      <c r="B1629" s="160" t="s">
        <v>9931</v>
      </c>
      <c r="C1629" s="42" t="s">
        <v>1745</v>
      </c>
      <c r="D1629" s="159" t="s">
        <v>9770</v>
      </c>
      <c r="E1629" s="159" t="s">
        <v>2126</v>
      </c>
      <c r="F1629" s="42" t="s">
        <v>9771</v>
      </c>
      <c r="G1629" s="159" t="s">
        <v>1842</v>
      </c>
      <c r="H1629" s="159" t="s">
        <v>1654</v>
      </c>
      <c r="I1629" s="159" t="s">
        <v>1808</v>
      </c>
      <c r="J1629" s="42" t="s">
        <v>9932</v>
      </c>
      <c r="K1629" s="42" t="s">
        <v>9933</v>
      </c>
      <c r="L1629" s="159" t="s">
        <v>2129</v>
      </c>
      <c r="M1629" s="159" t="s">
        <v>9934</v>
      </c>
      <c r="N1629" s="161"/>
      <c r="O1629" s="161"/>
      <c r="P1629" s="161"/>
    </row>
    <row r="1630" customFormat="false" ht="39" hidden="false" customHeight="true" outlineLevel="0" collapsed="false">
      <c r="A1630" s="159" t="s">
        <v>9935</v>
      </c>
      <c r="B1630" s="160" t="s">
        <v>9936</v>
      </c>
      <c r="C1630" s="42" t="s">
        <v>1745</v>
      </c>
      <c r="D1630" s="159" t="s">
        <v>9770</v>
      </c>
      <c r="E1630" s="159" t="s">
        <v>2905</v>
      </c>
      <c r="F1630" s="42" t="s">
        <v>9771</v>
      </c>
      <c r="G1630" s="159" t="s">
        <v>1842</v>
      </c>
      <c r="H1630" s="159" t="s">
        <v>2171</v>
      </c>
      <c r="I1630" s="159" t="s">
        <v>1788</v>
      </c>
      <c r="J1630" s="42" t="s">
        <v>9937</v>
      </c>
      <c r="K1630" s="42" t="s">
        <v>9938</v>
      </c>
      <c r="L1630" s="159" t="s">
        <v>2907</v>
      </c>
      <c r="M1630" s="159" t="s">
        <v>9939</v>
      </c>
      <c r="N1630" s="161"/>
      <c r="O1630" s="161"/>
      <c r="P1630" s="161"/>
    </row>
    <row r="1631" customFormat="false" ht="39" hidden="false" customHeight="true" outlineLevel="0" collapsed="false">
      <c r="A1631" s="159" t="s">
        <v>9940</v>
      </c>
      <c r="B1631" s="160" t="s">
        <v>9941</v>
      </c>
      <c r="C1631" s="42" t="s">
        <v>1745</v>
      </c>
      <c r="D1631" s="159" t="s">
        <v>9770</v>
      </c>
      <c r="E1631" s="159" t="s">
        <v>2767</v>
      </c>
      <c r="F1631" s="42" t="s">
        <v>9771</v>
      </c>
      <c r="G1631" s="159" t="s">
        <v>1796</v>
      </c>
      <c r="H1631" s="159" t="s">
        <v>1654</v>
      </c>
      <c r="I1631" s="159" t="s">
        <v>1788</v>
      </c>
      <c r="J1631" s="42" t="s">
        <v>9942</v>
      </c>
      <c r="K1631" s="42" t="s">
        <v>9943</v>
      </c>
      <c r="L1631" s="159" t="s">
        <v>2129</v>
      </c>
      <c r="M1631" s="159" t="s">
        <v>9944</v>
      </c>
      <c r="N1631" s="161"/>
      <c r="O1631" s="161"/>
      <c r="P1631" s="161"/>
    </row>
    <row r="1632" customFormat="false" ht="27" hidden="false" customHeight="true" outlineLevel="0" collapsed="false">
      <c r="A1632" s="159" t="s">
        <v>9945</v>
      </c>
      <c r="B1632" s="160" t="s">
        <v>9946</v>
      </c>
      <c r="C1632" s="42" t="s">
        <v>1745</v>
      </c>
      <c r="D1632" s="159" t="s">
        <v>9770</v>
      </c>
      <c r="E1632" s="159" t="s">
        <v>2126</v>
      </c>
      <c r="F1632" s="42" t="s">
        <v>9771</v>
      </c>
      <c r="G1632" s="159" t="s">
        <v>1842</v>
      </c>
      <c r="H1632" s="159" t="s">
        <v>1654</v>
      </c>
      <c r="I1632" s="159" t="s">
        <v>1808</v>
      </c>
      <c r="J1632" s="42" t="s">
        <v>9947</v>
      </c>
      <c r="K1632" s="42" t="s">
        <v>9948</v>
      </c>
      <c r="L1632" s="159" t="s">
        <v>2129</v>
      </c>
      <c r="M1632" s="159" t="s">
        <v>9949</v>
      </c>
      <c r="N1632" s="161"/>
      <c r="O1632" s="161"/>
      <c r="P1632" s="161"/>
    </row>
    <row r="1633" customFormat="false" ht="27" hidden="false" customHeight="true" outlineLevel="0" collapsed="false">
      <c r="A1633" s="159" t="s">
        <v>9950</v>
      </c>
      <c r="B1633" s="160" t="s">
        <v>9951</v>
      </c>
      <c r="C1633" s="42" t="s">
        <v>1745</v>
      </c>
      <c r="D1633" s="159" t="s">
        <v>9770</v>
      </c>
      <c r="E1633" s="159" t="s">
        <v>2126</v>
      </c>
      <c r="F1633" s="42" t="s">
        <v>9771</v>
      </c>
      <c r="G1633" s="159" t="s">
        <v>1842</v>
      </c>
      <c r="H1633" s="159" t="s">
        <v>1654</v>
      </c>
      <c r="I1633" s="159" t="s">
        <v>1808</v>
      </c>
      <c r="J1633" s="42" t="s">
        <v>9952</v>
      </c>
      <c r="K1633" s="42" t="s">
        <v>9953</v>
      </c>
      <c r="L1633" s="159" t="s">
        <v>2129</v>
      </c>
      <c r="M1633" s="159" t="s">
        <v>9954</v>
      </c>
      <c r="N1633" s="161"/>
      <c r="O1633" s="161"/>
      <c r="P1633" s="161"/>
    </row>
    <row r="1634" customFormat="false" ht="39" hidden="false" customHeight="true" outlineLevel="0" collapsed="false">
      <c r="A1634" s="159" t="s">
        <v>9955</v>
      </c>
      <c r="B1634" s="160" t="s">
        <v>9956</v>
      </c>
      <c r="C1634" s="42" t="s">
        <v>1745</v>
      </c>
      <c r="D1634" s="159" t="s">
        <v>9770</v>
      </c>
      <c r="E1634" s="159" t="s">
        <v>2126</v>
      </c>
      <c r="F1634" s="42" t="s">
        <v>9771</v>
      </c>
      <c r="G1634" s="159" t="s">
        <v>1842</v>
      </c>
      <c r="H1634" s="159" t="s">
        <v>1654</v>
      </c>
      <c r="I1634" s="159" t="s">
        <v>1808</v>
      </c>
      <c r="J1634" s="42" t="s">
        <v>9957</v>
      </c>
      <c r="K1634" s="42" t="s">
        <v>9958</v>
      </c>
      <c r="L1634" s="159" t="s">
        <v>2129</v>
      </c>
      <c r="M1634" s="159" t="s">
        <v>9959</v>
      </c>
      <c r="N1634" s="161"/>
      <c r="O1634" s="161"/>
      <c r="P1634" s="161"/>
    </row>
    <row r="1635" customFormat="false" ht="51" hidden="false" customHeight="true" outlineLevel="0" collapsed="false">
      <c r="A1635" s="159" t="s">
        <v>9960</v>
      </c>
      <c r="B1635" s="160" t="s">
        <v>9961</v>
      </c>
      <c r="C1635" s="42" t="s">
        <v>1745</v>
      </c>
      <c r="D1635" s="159" t="s">
        <v>9770</v>
      </c>
      <c r="E1635" s="159" t="s">
        <v>2905</v>
      </c>
      <c r="F1635" s="42" t="s">
        <v>9771</v>
      </c>
      <c r="G1635" s="159" t="s">
        <v>1842</v>
      </c>
      <c r="H1635" s="159" t="s">
        <v>2171</v>
      </c>
      <c r="I1635" s="159" t="s">
        <v>1788</v>
      </c>
      <c r="J1635" s="42" t="s">
        <v>9962</v>
      </c>
      <c r="K1635" s="42" t="s">
        <v>9963</v>
      </c>
      <c r="L1635" s="159" t="s">
        <v>2907</v>
      </c>
      <c r="M1635" s="159" t="s">
        <v>9964</v>
      </c>
      <c r="N1635" s="161"/>
      <c r="O1635" s="161"/>
      <c r="P1635" s="161"/>
    </row>
    <row r="1636" customFormat="false" ht="27" hidden="false" customHeight="true" outlineLevel="0" collapsed="false">
      <c r="A1636" s="159" t="s">
        <v>9965</v>
      </c>
      <c r="B1636" s="160" t="s">
        <v>9966</v>
      </c>
      <c r="C1636" s="42" t="s">
        <v>1745</v>
      </c>
      <c r="D1636" s="159" t="s">
        <v>9770</v>
      </c>
      <c r="E1636" s="159" t="s">
        <v>2126</v>
      </c>
      <c r="F1636" s="42" t="s">
        <v>9771</v>
      </c>
      <c r="G1636" s="159" t="s">
        <v>1842</v>
      </c>
      <c r="H1636" s="159" t="s">
        <v>1654</v>
      </c>
      <c r="I1636" s="159" t="s">
        <v>1808</v>
      </c>
      <c r="J1636" s="42" t="s">
        <v>9967</v>
      </c>
      <c r="K1636" s="42" t="s">
        <v>9968</v>
      </c>
      <c r="L1636" s="159" t="s">
        <v>2129</v>
      </c>
      <c r="M1636" s="159" t="s">
        <v>9969</v>
      </c>
      <c r="N1636" s="161"/>
      <c r="O1636" s="161"/>
      <c r="P1636" s="161"/>
    </row>
    <row r="1637" customFormat="false" ht="39" hidden="false" customHeight="true" outlineLevel="0" collapsed="false">
      <c r="A1637" s="159" t="s">
        <v>9970</v>
      </c>
      <c r="B1637" s="160" t="s">
        <v>9971</v>
      </c>
      <c r="C1637" s="42" t="s">
        <v>1745</v>
      </c>
      <c r="D1637" s="159" t="s">
        <v>9770</v>
      </c>
      <c r="E1637" s="159" t="s">
        <v>2126</v>
      </c>
      <c r="F1637" s="42" t="s">
        <v>9771</v>
      </c>
      <c r="G1637" s="159" t="s">
        <v>1842</v>
      </c>
      <c r="H1637" s="159" t="s">
        <v>1654</v>
      </c>
      <c r="I1637" s="159" t="s">
        <v>1808</v>
      </c>
      <c r="J1637" s="42" t="s">
        <v>9972</v>
      </c>
      <c r="K1637" s="42" t="s">
        <v>9973</v>
      </c>
      <c r="L1637" s="159" t="s">
        <v>2129</v>
      </c>
      <c r="M1637" s="159" t="s">
        <v>9974</v>
      </c>
      <c r="N1637" s="161"/>
      <c r="O1637" s="161"/>
      <c r="P1637" s="161"/>
    </row>
    <row r="1638" customFormat="false" ht="51" hidden="false" customHeight="true" outlineLevel="0" collapsed="false">
      <c r="A1638" s="159" t="s">
        <v>9975</v>
      </c>
      <c r="B1638" s="160" t="s">
        <v>9976</v>
      </c>
      <c r="C1638" s="42" t="s">
        <v>1745</v>
      </c>
      <c r="D1638" s="159" t="s">
        <v>9770</v>
      </c>
      <c r="E1638" s="159" t="s">
        <v>2905</v>
      </c>
      <c r="F1638" s="42" t="s">
        <v>9771</v>
      </c>
      <c r="G1638" s="159" t="s">
        <v>1842</v>
      </c>
      <c r="H1638" s="159" t="s">
        <v>2171</v>
      </c>
      <c r="I1638" s="159" t="s">
        <v>1788</v>
      </c>
      <c r="J1638" s="42" t="s">
        <v>9977</v>
      </c>
      <c r="K1638" s="42" t="s">
        <v>9978</v>
      </c>
      <c r="L1638" s="159" t="s">
        <v>2907</v>
      </c>
      <c r="M1638" s="159" t="s">
        <v>9979</v>
      </c>
      <c r="N1638" s="161"/>
      <c r="O1638" s="161"/>
      <c r="P1638" s="161"/>
    </row>
    <row r="1639" customFormat="false" ht="39" hidden="false" customHeight="true" outlineLevel="0" collapsed="false">
      <c r="A1639" s="159" t="s">
        <v>9980</v>
      </c>
      <c r="B1639" s="160" t="s">
        <v>9981</v>
      </c>
      <c r="C1639" s="42" t="s">
        <v>1745</v>
      </c>
      <c r="D1639" s="159" t="s">
        <v>9770</v>
      </c>
      <c r="E1639" s="159" t="s">
        <v>2126</v>
      </c>
      <c r="F1639" s="42" t="s">
        <v>9771</v>
      </c>
      <c r="G1639" s="159" t="s">
        <v>1842</v>
      </c>
      <c r="H1639" s="159" t="s">
        <v>1654</v>
      </c>
      <c r="I1639" s="159" t="s">
        <v>1808</v>
      </c>
      <c r="J1639" s="42" t="s">
        <v>9982</v>
      </c>
      <c r="K1639" s="42" t="s">
        <v>9983</v>
      </c>
      <c r="L1639" s="159" t="s">
        <v>2129</v>
      </c>
      <c r="M1639" s="159" t="s">
        <v>9984</v>
      </c>
      <c r="N1639" s="161"/>
      <c r="O1639" s="161"/>
      <c r="P1639" s="161"/>
    </row>
    <row r="1640" customFormat="false" ht="51" hidden="false" customHeight="true" outlineLevel="0" collapsed="false">
      <c r="A1640" s="159" t="s">
        <v>9985</v>
      </c>
      <c r="B1640" s="160" t="s">
        <v>9986</v>
      </c>
      <c r="C1640" s="42" t="s">
        <v>1745</v>
      </c>
      <c r="D1640" s="159" t="s">
        <v>9770</v>
      </c>
      <c r="E1640" s="159" t="s">
        <v>2126</v>
      </c>
      <c r="F1640" s="42" t="s">
        <v>9771</v>
      </c>
      <c r="G1640" s="159" t="s">
        <v>1842</v>
      </c>
      <c r="H1640" s="159" t="s">
        <v>1654</v>
      </c>
      <c r="I1640" s="159" t="s">
        <v>1808</v>
      </c>
      <c r="J1640" s="42" t="s">
        <v>9987</v>
      </c>
      <c r="K1640" s="42" t="s">
        <v>9988</v>
      </c>
      <c r="L1640" s="159" t="s">
        <v>2129</v>
      </c>
      <c r="M1640" s="159" t="s">
        <v>9989</v>
      </c>
      <c r="N1640" s="161"/>
      <c r="O1640" s="161"/>
      <c r="P1640" s="161"/>
    </row>
    <row r="1641" customFormat="false" ht="39" hidden="false" customHeight="true" outlineLevel="0" collapsed="false">
      <c r="A1641" s="159" t="s">
        <v>9990</v>
      </c>
      <c r="B1641" s="160" t="s">
        <v>9991</v>
      </c>
      <c r="C1641" s="42" t="s">
        <v>1745</v>
      </c>
      <c r="D1641" s="159" t="s">
        <v>9770</v>
      </c>
      <c r="E1641" s="159" t="s">
        <v>2905</v>
      </c>
      <c r="F1641" s="42" t="s">
        <v>9771</v>
      </c>
      <c r="G1641" s="159" t="s">
        <v>1842</v>
      </c>
      <c r="H1641" s="159" t="s">
        <v>2171</v>
      </c>
      <c r="I1641" s="159" t="s">
        <v>1788</v>
      </c>
      <c r="J1641" s="42" t="s">
        <v>9992</v>
      </c>
      <c r="K1641" s="42" t="s">
        <v>9993</v>
      </c>
      <c r="L1641" s="159" t="s">
        <v>2907</v>
      </c>
      <c r="M1641" s="159" t="s">
        <v>9994</v>
      </c>
      <c r="N1641" s="161"/>
      <c r="O1641" s="161"/>
      <c r="P1641" s="161"/>
    </row>
    <row r="1642" customFormat="false" ht="39" hidden="false" customHeight="true" outlineLevel="0" collapsed="false">
      <c r="A1642" s="159" t="s">
        <v>9995</v>
      </c>
      <c r="B1642" s="160" t="s">
        <v>9996</v>
      </c>
      <c r="C1642" s="42" t="s">
        <v>1745</v>
      </c>
      <c r="D1642" s="159" t="s">
        <v>9770</v>
      </c>
      <c r="E1642" s="159" t="s">
        <v>2195</v>
      </c>
      <c r="F1642" s="42" t="s">
        <v>9771</v>
      </c>
      <c r="G1642" s="159" t="s">
        <v>1796</v>
      </c>
      <c r="H1642" s="159" t="s">
        <v>2171</v>
      </c>
      <c r="I1642" s="159" t="s">
        <v>1788</v>
      </c>
      <c r="J1642" s="42" t="s">
        <v>9997</v>
      </c>
      <c r="K1642" s="42" t="s">
        <v>9998</v>
      </c>
      <c r="L1642" s="159" t="s">
        <v>2198</v>
      </c>
      <c r="M1642" s="159" t="s">
        <v>9999</v>
      </c>
      <c r="N1642" s="161"/>
      <c r="O1642" s="161"/>
      <c r="P1642" s="161"/>
    </row>
    <row r="1643" customFormat="false" ht="27" hidden="false" customHeight="true" outlineLevel="0" collapsed="false">
      <c r="A1643" s="159" t="s">
        <v>10000</v>
      </c>
      <c r="B1643" s="160" t="s">
        <v>10001</v>
      </c>
      <c r="C1643" s="42" t="s">
        <v>1745</v>
      </c>
      <c r="D1643" s="159" t="s">
        <v>9770</v>
      </c>
      <c r="E1643" s="159" t="s">
        <v>2767</v>
      </c>
      <c r="F1643" s="42" t="s">
        <v>9771</v>
      </c>
      <c r="G1643" s="159" t="s">
        <v>1796</v>
      </c>
      <c r="H1643" s="159" t="s">
        <v>1654</v>
      </c>
      <c r="I1643" s="159" t="s">
        <v>1808</v>
      </c>
      <c r="J1643" s="42" t="s">
        <v>10002</v>
      </c>
      <c r="K1643" s="42" t="s">
        <v>10003</v>
      </c>
      <c r="L1643" s="159" t="s">
        <v>2129</v>
      </c>
      <c r="M1643" s="159" t="s">
        <v>10004</v>
      </c>
      <c r="N1643" s="161"/>
      <c r="O1643" s="161"/>
      <c r="P1643" s="161"/>
    </row>
    <row r="1644" customFormat="false" ht="27" hidden="false" customHeight="true" outlineLevel="0" collapsed="false">
      <c r="A1644" s="159" t="s">
        <v>10005</v>
      </c>
      <c r="B1644" s="160" t="s">
        <v>10006</v>
      </c>
      <c r="C1644" s="42" t="s">
        <v>1745</v>
      </c>
      <c r="D1644" s="159" t="s">
        <v>9770</v>
      </c>
      <c r="E1644" s="159" t="s">
        <v>2126</v>
      </c>
      <c r="F1644" s="42" t="s">
        <v>9771</v>
      </c>
      <c r="G1644" s="159" t="s">
        <v>1842</v>
      </c>
      <c r="H1644" s="159" t="s">
        <v>1654</v>
      </c>
      <c r="I1644" s="159" t="s">
        <v>1808</v>
      </c>
      <c r="J1644" s="42" t="s">
        <v>10007</v>
      </c>
      <c r="K1644" s="42" t="s">
        <v>10008</v>
      </c>
      <c r="L1644" s="159" t="s">
        <v>2129</v>
      </c>
      <c r="M1644" s="159" t="s">
        <v>10009</v>
      </c>
      <c r="N1644" s="161"/>
      <c r="O1644" s="161"/>
      <c r="P1644" s="161"/>
    </row>
    <row r="1645" customFormat="false" ht="51" hidden="false" customHeight="true" outlineLevel="0" collapsed="false">
      <c r="A1645" s="159" t="s">
        <v>10010</v>
      </c>
      <c r="B1645" s="160" t="s">
        <v>10011</v>
      </c>
      <c r="C1645" s="42" t="s">
        <v>1745</v>
      </c>
      <c r="D1645" s="159" t="s">
        <v>9770</v>
      </c>
      <c r="E1645" s="159" t="s">
        <v>2905</v>
      </c>
      <c r="F1645" s="42" t="s">
        <v>9771</v>
      </c>
      <c r="G1645" s="159" t="s">
        <v>1842</v>
      </c>
      <c r="H1645" s="159" t="s">
        <v>2171</v>
      </c>
      <c r="I1645" s="159" t="s">
        <v>1788</v>
      </c>
      <c r="J1645" s="42" t="s">
        <v>10012</v>
      </c>
      <c r="K1645" s="42" t="s">
        <v>10013</v>
      </c>
      <c r="L1645" s="159" t="s">
        <v>2907</v>
      </c>
      <c r="M1645" s="159" t="s">
        <v>10014</v>
      </c>
      <c r="N1645" s="161"/>
      <c r="O1645" s="161"/>
      <c r="P1645" s="161"/>
    </row>
    <row r="1646" customFormat="false" ht="51" hidden="false" customHeight="true" outlineLevel="0" collapsed="false">
      <c r="A1646" s="159" t="s">
        <v>10015</v>
      </c>
      <c r="B1646" s="160" t="s">
        <v>10016</v>
      </c>
      <c r="C1646" s="42" t="s">
        <v>1745</v>
      </c>
      <c r="D1646" s="159" t="s">
        <v>9770</v>
      </c>
      <c r="E1646" s="159" t="s">
        <v>2767</v>
      </c>
      <c r="F1646" s="42" t="s">
        <v>9771</v>
      </c>
      <c r="G1646" s="159" t="s">
        <v>1796</v>
      </c>
      <c r="H1646" s="159" t="s">
        <v>1654</v>
      </c>
      <c r="I1646" s="159" t="s">
        <v>1788</v>
      </c>
      <c r="J1646" s="42" t="s">
        <v>10017</v>
      </c>
      <c r="K1646" s="42" t="s">
        <v>10018</v>
      </c>
      <c r="L1646" s="159" t="s">
        <v>2129</v>
      </c>
      <c r="M1646" s="159" t="s">
        <v>10019</v>
      </c>
      <c r="N1646" s="161"/>
      <c r="O1646" s="161"/>
      <c r="P1646" s="161"/>
    </row>
    <row r="1647" customFormat="false" ht="39" hidden="false" customHeight="true" outlineLevel="0" collapsed="false">
      <c r="A1647" s="159" t="s">
        <v>10020</v>
      </c>
      <c r="B1647" s="160" t="s">
        <v>10021</v>
      </c>
      <c r="C1647" s="42" t="s">
        <v>1745</v>
      </c>
      <c r="D1647" s="159" t="s">
        <v>9770</v>
      </c>
      <c r="E1647" s="159" t="s">
        <v>2195</v>
      </c>
      <c r="F1647" s="42" t="s">
        <v>9771</v>
      </c>
      <c r="G1647" s="159" t="s">
        <v>1796</v>
      </c>
      <c r="H1647" s="159" t="s">
        <v>2171</v>
      </c>
      <c r="I1647" s="159" t="s">
        <v>1808</v>
      </c>
      <c r="J1647" s="42" t="s">
        <v>10022</v>
      </c>
      <c r="K1647" s="42" t="s">
        <v>10023</v>
      </c>
      <c r="L1647" s="159" t="s">
        <v>2198</v>
      </c>
      <c r="M1647" s="159" t="s">
        <v>10024</v>
      </c>
      <c r="N1647" s="161"/>
      <c r="O1647" s="161"/>
      <c r="P1647" s="161"/>
    </row>
    <row r="1648" customFormat="false" ht="39" hidden="false" customHeight="true" outlineLevel="0" collapsed="false">
      <c r="A1648" s="159" t="s">
        <v>10025</v>
      </c>
      <c r="B1648" s="160" t="s">
        <v>10026</v>
      </c>
      <c r="C1648" s="42" t="s">
        <v>1745</v>
      </c>
      <c r="D1648" s="159" t="s">
        <v>9770</v>
      </c>
      <c r="E1648" s="159" t="s">
        <v>2126</v>
      </c>
      <c r="F1648" s="42" t="s">
        <v>9771</v>
      </c>
      <c r="G1648" s="159" t="s">
        <v>1842</v>
      </c>
      <c r="H1648" s="159" t="s">
        <v>1654</v>
      </c>
      <c r="I1648" s="159" t="s">
        <v>1808</v>
      </c>
      <c r="J1648" s="42" t="s">
        <v>10027</v>
      </c>
      <c r="K1648" s="42" t="s">
        <v>10028</v>
      </c>
      <c r="L1648" s="159" t="s">
        <v>2129</v>
      </c>
      <c r="M1648" s="159" t="s">
        <v>10029</v>
      </c>
      <c r="N1648" s="161"/>
      <c r="O1648" s="161"/>
      <c r="P1648" s="161"/>
    </row>
    <row r="1649" customFormat="false" ht="51" hidden="false" customHeight="true" outlineLevel="0" collapsed="false">
      <c r="A1649" s="159" t="s">
        <v>10030</v>
      </c>
      <c r="B1649" s="160" t="s">
        <v>10031</v>
      </c>
      <c r="C1649" s="42" t="s">
        <v>1745</v>
      </c>
      <c r="D1649" s="159" t="s">
        <v>9770</v>
      </c>
      <c r="E1649" s="159" t="s">
        <v>2905</v>
      </c>
      <c r="F1649" s="42" t="s">
        <v>9771</v>
      </c>
      <c r="G1649" s="159" t="s">
        <v>1842</v>
      </c>
      <c r="H1649" s="159" t="s">
        <v>2171</v>
      </c>
      <c r="I1649" s="159" t="s">
        <v>1788</v>
      </c>
      <c r="J1649" s="42" t="s">
        <v>10032</v>
      </c>
      <c r="K1649" s="42" t="s">
        <v>10033</v>
      </c>
      <c r="L1649" s="159" t="s">
        <v>2907</v>
      </c>
      <c r="M1649" s="159" t="s">
        <v>10034</v>
      </c>
      <c r="N1649" s="161"/>
      <c r="O1649" s="161"/>
      <c r="P1649" s="161"/>
    </row>
    <row r="1650" customFormat="false" ht="39" hidden="false" customHeight="true" outlineLevel="0" collapsed="false">
      <c r="A1650" s="159" t="s">
        <v>10035</v>
      </c>
      <c r="B1650" s="160" t="s">
        <v>10036</v>
      </c>
      <c r="C1650" s="42" t="s">
        <v>1745</v>
      </c>
      <c r="D1650" s="159" t="s">
        <v>9770</v>
      </c>
      <c r="E1650" s="159" t="s">
        <v>2126</v>
      </c>
      <c r="F1650" s="42" t="s">
        <v>9771</v>
      </c>
      <c r="G1650" s="159" t="s">
        <v>1842</v>
      </c>
      <c r="H1650" s="159" t="s">
        <v>1654</v>
      </c>
      <c r="I1650" s="159" t="s">
        <v>1808</v>
      </c>
      <c r="J1650" s="42" t="s">
        <v>10037</v>
      </c>
      <c r="K1650" s="42" t="s">
        <v>10038</v>
      </c>
      <c r="L1650" s="159" t="s">
        <v>2129</v>
      </c>
      <c r="M1650" s="159" t="s">
        <v>10039</v>
      </c>
      <c r="N1650" s="161"/>
      <c r="O1650" s="161"/>
      <c r="P1650" s="161"/>
    </row>
    <row r="1651" customFormat="false" ht="51" hidden="false" customHeight="true" outlineLevel="0" collapsed="false">
      <c r="A1651" s="159" t="s">
        <v>10040</v>
      </c>
      <c r="B1651" s="160" t="s">
        <v>10041</v>
      </c>
      <c r="C1651" s="42" t="s">
        <v>1745</v>
      </c>
      <c r="D1651" s="159" t="s">
        <v>9770</v>
      </c>
      <c r="E1651" s="159" t="s">
        <v>2126</v>
      </c>
      <c r="F1651" s="42" t="s">
        <v>9771</v>
      </c>
      <c r="G1651" s="159" t="s">
        <v>1842</v>
      </c>
      <c r="H1651" s="159" t="s">
        <v>1654</v>
      </c>
      <c r="I1651" s="159" t="s">
        <v>1808</v>
      </c>
      <c r="J1651" s="42" t="s">
        <v>10042</v>
      </c>
      <c r="K1651" s="42" t="s">
        <v>10043</v>
      </c>
      <c r="L1651" s="159" t="s">
        <v>2129</v>
      </c>
      <c r="M1651" s="159" t="s">
        <v>10044</v>
      </c>
      <c r="N1651" s="161"/>
      <c r="O1651" s="161"/>
      <c r="P1651" s="161"/>
    </row>
    <row r="1652" customFormat="false" ht="63" hidden="false" customHeight="true" outlineLevel="0" collapsed="false">
      <c r="A1652" s="159" t="s">
        <v>10045</v>
      </c>
      <c r="B1652" s="160" t="s">
        <v>10046</v>
      </c>
      <c r="C1652" s="42" t="s">
        <v>1745</v>
      </c>
      <c r="D1652" s="159" t="s">
        <v>9770</v>
      </c>
      <c r="E1652" s="159" t="s">
        <v>2905</v>
      </c>
      <c r="F1652" s="42" t="s">
        <v>9771</v>
      </c>
      <c r="G1652" s="159" t="s">
        <v>1842</v>
      </c>
      <c r="H1652" s="159" t="s">
        <v>2171</v>
      </c>
      <c r="I1652" s="159" t="s">
        <v>1788</v>
      </c>
      <c r="J1652" s="42" t="s">
        <v>10047</v>
      </c>
      <c r="K1652" s="42" t="s">
        <v>10048</v>
      </c>
      <c r="L1652" s="159" t="s">
        <v>2907</v>
      </c>
      <c r="M1652" s="159" t="s">
        <v>10049</v>
      </c>
      <c r="N1652" s="161"/>
      <c r="O1652" s="161"/>
      <c r="P1652" s="161"/>
    </row>
    <row r="1653" customFormat="false" ht="39" hidden="false" customHeight="true" outlineLevel="0" collapsed="false">
      <c r="A1653" s="159" t="s">
        <v>10050</v>
      </c>
      <c r="B1653" s="160" t="s">
        <v>10051</v>
      </c>
      <c r="C1653" s="42" t="s">
        <v>1745</v>
      </c>
      <c r="D1653" s="159" t="s">
        <v>9770</v>
      </c>
      <c r="E1653" s="159" t="s">
        <v>2126</v>
      </c>
      <c r="F1653" s="42" t="s">
        <v>9771</v>
      </c>
      <c r="G1653" s="159" t="s">
        <v>1842</v>
      </c>
      <c r="H1653" s="159" t="s">
        <v>1654</v>
      </c>
      <c r="I1653" s="159" t="s">
        <v>1808</v>
      </c>
      <c r="J1653" s="42" t="s">
        <v>10052</v>
      </c>
      <c r="K1653" s="42" t="s">
        <v>10053</v>
      </c>
      <c r="L1653" s="159" t="s">
        <v>2129</v>
      </c>
      <c r="M1653" s="159" t="s">
        <v>10054</v>
      </c>
      <c r="N1653" s="161"/>
      <c r="O1653" s="161"/>
      <c r="P1653" s="161"/>
    </row>
    <row r="1654" customFormat="false" ht="51" hidden="false" customHeight="true" outlineLevel="0" collapsed="false">
      <c r="A1654" s="159" t="s">
        <v>10055</v>
      </c>
      <c r="B1654" s="160" t="s">
        <v>10056</v>
      </c>
      <c r="C1654" s="42" t="s">
        <v>1745</v>
      </c>
      <c r="D1654" s="159" t="s">
        <v>9770</v>
      </c>
      <c r="E1654" s="159" t="s">
        <v>2126</v>
      </c>
      <c r="F1654" s="42" t="s">
        <v>9771</v>
      </c>
      <c r="G1654" s="159" t="s">
        <v>1842</v>
      </c>
      <c r="H1654" s="159" t="s">
        <v>1654</v>
      </c>
      <c r="I1654" s="159" t="s">
        <v>1808</v>
      </c>
      <c r="J1654" s="42" t="s">
        <v>10057</v>
      </c>
      <c r="K1654" s="42" t="s">
        <v>10058</v>
      </c>
      <c r="L1654" s="159" t="s">
        <v>2129</v>
      </c>
      <c r="M1654" s="159" t="s">
        <v>10059</v>
      </c>
      <c r="N1654" s="161"/>
      <c r="O1654" s="161"/>
      <c r="P1654" s="161"/>
    </row>
    <row r="1655" customFormat="false" ht="63" hidden="false" customHeight="true" outlineLevel="0" collapsed="false">
      <c r="A1655" s="159" t="s">
        <v>10060</v>
      </c>
      <c r="B1655" s="160" t="s">
        <v>10061</v>
      </c>
      <c r="C1655" s="42" t="s">
        <v>1745</v>
      </c>
      <c r="D1655" s="159" t="s">
        <v>9770</v>
      </c>
      <c r="E1655" s="159" t="s">
        <v>2905</v>
      </c>
      <c r="F1655" s="42" t="s">
        <v>9771</v>
      </c>
      <c r="G1655" s="159" t="s">
        <v>1842</v>
      </c>
      <c r="H1655" s="159" t="s">
        <v>2171</v>
      </c>
      <c r="I1655" s="159" t="s">
        <v>1788</v>
      </c>
      <c r="J1655" s="42" t="s">
        <v>10062</v>
      </c>
      <c r="K1655" s="42" t="s">
        <v>10063</v>
      </c>
      <c r="L1655" s="159" t="s">
        <v>2907</v>
      </c>
      <c r="M1655" s="159" t="s">
        <v>10064</v>
      </c>
      <c r="N1655" s="161"/>
      <c r="O1655" s="161"/>
      <c r="P1655" s="161"/>
    </row>
    <row r="1656" customFormat="false" ht="39" hidden="false" customHeight="true" outlineLevel="0" collapsed="false">
      <c r="A1656" s="159" t="s">
        <v>10065</v>
      </c>
      <c r="B1656" s="160" t="s">
        <v>10066</v>
      </c>
      <c r="C1656" s="42" t="s">
        <v>1745</v>
      </c>
      <c r="D1656" s="159" t="s">
        <v>9770</v>
      </c>
      <c r="E1656" s="159" t="s">
        <v>2126</v>
      </c>
      <c r="F1656" s="42" t="s">
        <v>9771</v>
      </c>
      <c r="G1656" s="159" t="s">
        <v>1842</v>
      </c>
      <c r="H1656" s="159" t="s">
        <v>1654</v>
      </c>
      <c r="I1656" s="159" t="s">
        <v>1808</v>
      </c>
      <c r="J1656" s="42" t="s">
        <v>10067</v>
      </c>
      <c r="K1656" s="42" t="s">
        <v>10068</v>
      </c>
      <c r="L1656" s="159" t="s">
        <v>2129</v>
      </c>
      <c r="M1656" s="159" t="s">
        <v>10069</v>
      </c>
      <c r="N1656" s="161"/>
      <c r="O1656" s="161"/>
      <c r="P1656" s="161"/>
    </row>
    <row r="1657" customFormat="false" ht="51" hidden="false" customHeight="true" outlineLevel="0" collapsed="false">
      <c r="A1657" s="159" t="s">
        <v>10070</v>
      </c>
      <c r="B1657" s="160" t="s">
        <v>10071</v>
      </c>
      <c r="C1657" s="42" t="s">
        <v>1745</v>
      </c>
      <c r="D1657" s="159" t="s">
        <v>9770</v>
      </c>
      <c r="E1657" s="159" t="s">
        <v>2126</v>
      </c>
      <c r="F1657" s="42" t="s">
        <v>9771</v>
      </c>
      <c r="G1657" s="159" t="s">
        <v>1842</v>
      </c>
      <c r="H1657" s="159" t="s">
        <v>1654</v>
      </c>
      <c r="I1657" s="159" t="s">
        <v>1808</v>
      </c>
      <c r="J1657" s="42" t="s">
        <v>10072</v>
      </c>
      <c r="K1657" s="42" t="s">
        <v>10073</v>
      </c>
      <c r="L1657" s="159" t="s">
        <v>2129</v>
      </c>
      <c r="M1657" s="159" t="s">
        <v>10074</v>
      </c>
      <c r="N1657" s="161"/>
      <c r="O1657" s="161"/>
      <c r="P1657" s="161"/>
    </row>
    <row r="1658" customFormat="false" ht="63" hidden="false" customHeight="true" outlineLevel="0" collapsed="false">
      <c r="A1658" s="159" t="s">
        <v>10075</v>
      </c>
      <c r="B1658" s="160" t="s">
        <v>10076</v>
      </c>
      <c r="C1658" s="42" t="s">
        <v>1745</v>
      </c>
      <c r="D1658" s="159" t="s">
        <v>9770</v>
      </c>
      <c r="E1658" s="159" t="s">
        <v>2905</v>
      </c>
      <c r="F1658" s="42" t="s">
        <v>9771</v>
      </c>
      <c r="G1658" s="159" t="s">
        <v>1842</v>
      </c>
      <c r="H1658" s="159" t="s">
        <v>2171</v>
      </c>
      <c r="I1658" s="159" t="s">
        <v>1788</v>
      </c>
      <c r="J1658" s="42" t="s">
        <v>10077</v>
      </c>
      <c r="K1658" s="42" t="s">
        <v>10078</v>
      </c>
      <c r="L1658" s="159" t="s">
        <v>2907</v>
      </c>
      <c r="M1658" s="159" t="s">
        <v>10079</v>
      </c>
      <c r="N1658" s="161"/>
      <c r="O1658" s="161"/>
      <c r="P1658" s="161"/>
    </row>
    <row r="1659" customFormat="false" ht="39" hidden="false" customHeight="true" outlineLevel="0" collapsed="false">
      <c r="A1659" s="159" t="s">
        <v>10080</v>
      </c>
      <c r="B1659" s="160" t="s">
        <v>10081</v>
      </c>
      <c r="C1659" s="42" t="s">
        <v>1745</v>
      </c>
      <c r="D1659" s="159" t="s">
        <v>9770</v>
      </c>
      <c r="E1659" s="159" t="s">
        <v>2126</v>
      </c>
      <c r="F1659" s="42" t="s">
        <v>9771</v>
      </c>
      <c r="G1659" s="159" t="s">
        <v>1842</v>
      </c>
      <c r="H1659" s="159" t="s">
        <v>1654</v>
      </c>
      <c r="I1659" s="159" t="s">
        <v>1808</v>
      </c>
      <c r="J1659" s="42" t="s">
        <v>10082</v>
      </c>
      <c r="K1659" s="42" t="s">
        <v>10083</v>
      </c>
      <c r="L1659" s="159" t="s">
        <v>2129</v>
      </c>
      <c r="M1659" s="159" t="s">
        <v>10084</v>
      </c>
      <c r="N1659" s="161"/>
      <c r="O1659" s="161"/>
      <c r="P1659" s="161"/>
    </row>
    <row r="1660" customFormat="false" ht="63" hidden="false" customHeight="true" outlineLevel="0" collapsed="false">
      <c r="A1660" s="159" t="s">
        <v>10085</v>
      </c>
      <c r="B1660" s="160" t="s">
        <v>10086</v>
      </c>
      <c r="C1660" s="42" t="s">
        <v>1745</v>
      </c>
      <c r="D1660" s="159" t="s">
        <v>9770</v>
      </c>
      <c r="E1660" s="159" t="s">
        <v>2126</v>
      </c>
      <c r="F1660" s="42" t="s">
        <v>9771</v>
      </c>
      <c r="G1660" s="159" t="s">
        <v>1842</v>
      </c>
      <c r="H1660" s="159" t="s">
        <v>1654</v>
      </c>
      <c r="I1660" s="159" t="s">
        <v>1808</v>
      </c>
      <c r="J1660" s="42" t="s">
        <v>10087</v>
      </c>
      <c r="K1660" s="42" t="s">
        <v>10088</v>
      </c>
      <c r="L1660" s="159" t="s">
        <v>2129</v>
      </c>
      <c r="M1660" s="159" t="s">
        <v>10089</v>
      </c>
      <c r="N1660" s="161"/>
      <c r="O1660" s="161"/>
      <c r="P1660" s="161"/>
    </row>
    <row r="1661" customFormat="false" ht="39" hidden="false" customHeight="true" outlineLevel="0" collapsed="false">
      <c r="A1661" s="159" t="s">
        <v>10090</v>
      </c>
      <c r="B1661" s="160" t="s">
        <v>10091</v>
      </c>
      <c r="C1661" s="42" t="s">
        <v>1738</v>
      </c>
      <c r="D1661" s="159" t="s">
        <v>10092</v>
      </c>
      <c r="E1661" s="159" t="s">
        <v>2905</v>
      </c>
      <c r="F1661" s="42" t="s">
        <v>10093</v>
      </c>
      <c r="G1661" s="159" t="s">
        <v>1842</v>
      </c>
      <c r="H1661" s="159" t="s">
        <v>2171</v>
      </c>
      <c r="I1661" s="159" t="s">
        <v>1788</v>
      </c>
      <c r="J1661" s="42" t="s">
        <v>10094</v>
      </c>
      <c r="K1661" s="42" t="s">
        <v>10095</v>
      </c>
      <c r="L1661" s="159" t="s">
        <v>2907</v>
      </c>
      <c r="M1661" s="159" t="s">
        <v>10096</v>
      </c>
      <c r="N1661" s="161"/>
      <c r="O1661" s="161"/>
      <c r="P1661" s="161"/>
    </row>
    <row r="1662" customFormat="false" ht="39" hidden="false" customHeight="true" outlineLevel="0" collapsed="false">
      <c r="A1662" s="159" t="s">
        <v>10097</v>
      </c>
      <c r="B1662" s="160" t="s">
        <v>10098</v>
      </c>
      <c r="C1662" s="42" t="s">
        <v>1738</v>
      </c>
      <c r="D1662" s="159" t="s">
        <v>10092</v>
      </c>
      <c r="E1662" s="159" t="s">
        <v>2767</v>
      </c>
      <c r="F1662" s="42" t="s">
        <v>10093</v>
      </c>
      <c r="G1662" s="159" t="s">
        <v>1796</v>
      </c>
      <c r="H1662" s="159" t="s">
        <v>1654</v>
      </c>
      <c r="I1662" s="159" t="s">
        <v>1788</v>
      </c>
      <c r="J1662" s="42" t="s">
        <v>10099</v>
      </c>
      <c r="K1662" s="42" t="s">
        <v>10100</v>
      </c>
      <c r="L1662" s="159" t="s">
        <v>2129</v>
      </c>
      <c r="M1662" s="159" t="s">
        <v>10101</v>
      </c>
      <c r="N1662" s="161"/>
      <c r="O1662" s="161"/>
      <c r="P1662" s="161"/>
    </row>
    <row r="1663" customFormat="false" ht="27" hidden="false" customHeight="true" outlineLevel="0" collapsed="false">
      <c r="A1663" s="159" t="s">
        <v>10102</v>
      </c>
      <c r="B1663" s="160" t="s">
        <v>10103</v>
      </c>
      <c r="C1663" s="42" t="s">
        <v>1738</v>
      </c>
      <c r="D1663" s="159" t="s">
        <v>10092</v>
      </c>
      <c r="E1663" s="159" t="s">
        <v>2195</v>
      </c>
      <c r="F1663" s="42" t="s">
        <v>10093</v>
      </c>
      <c r="G1663" s="159" t="s">
        <v>1796</v>
      </c>
      <c r="H1663" s="159" t="s">
        <v>2171</v>
      </c>
      <c r="I1663" s="159" t="s">
        <v>1808</v>
      </c>
      <c r="J1663" s="42" t="s">
        <v>10104</v>
      </c>
      <c r="K1663" s="42" t="s">
        <v>10105</v>
      </c>
      <c r="L1663" s="159" t="s">
        <v>2198</v>
      </c>
      <c r="M1663" s="159" t="s">
        <v>10106</v>
      </c>
      <c r="N1663" s="161"/>
      <c r="O1663" s="161"/>
      <c r="P1663" s="161"/>
    </row>
    <row r="1664" customFormat="false" ht="27" hidden="false" customHeight="true" outlineLevel="0" collapsed="false">
      <c r="A1664" s="159" t="s">
        <v>10107</v>
      </c>
      <c r="B1664" s="160" t="s">
        <v>10108</v>
      </c>
      <c r="C1664" s="42" t="s">
        <v>1738</v>
      </c>
      <c r="D1664" s="159" t="s">
        <v>10092</v>
      </c>
      <c r="E1664" s="159" t="s">
        <v>2126</v>
      </c>
      <c r="F1664" s="42" t="s">
        <v>10093</v>
      </c>
      <c r="G1664" s="159" t="s">
        <v>1842</v>
      </c>
      <c r="H1664" s="159" t="s">
        <v>1654</v>
      </c>
      <c r="I1664" s="159" t="s">
        <v>1808</v>
      </c>
      <c r="J1664" s="42" t="s">
        <v>10109</v>
      </c>
      <c r="K1664" s="42" t="s">
        <v>10110</v>
      </c>
      <c r="L1664" s="159" t="s">
        <v>2129</v>
      </c>
      <c r="M1664" s="159" t="s">
        <v>10111</v>
      </c>
      <c r="N1664" s="161"/>
      <c r="O1664" s="161"/>
      <c r="P1664" s="161"/>
    </row>
    <row r="1665" customFormat="false" ht="39" hidden="false" customHeight="true" outlineLevel="0" collapsed="false">
      <c r="A1665" s="159" t="s">
        <v>10112</v>
      </c>
      <c r="B1665" s="160" t="s">
        <v>10113</v>
      </c>
      <c r="C1665" s="42" t="s">
        <v>1738</v>
      </c>
      <c r="D1665" s="159" t="s">
        <v>10092</v>
      </c>
      <c r="E1665" s="159" t="s">
        <v>2905</v>
      </c>
      <c r="F1665" s="42" t="s">
        <v>10093</v>
      </c>
      <c r="G1665" s="159" t="s">
        <v>1842</v>
      </c>
      <c r="H1665" s="159" t="s">
        <v>2171</v>
      </c>
      <c r="I1665" s="159" t="s">
        <v>1788</v>
      </c>
      <c r="J1665" s="42" t="s">
        <v>10114</v>
      </c>
      <c r="K1665" s="42" t="s">
        <v>10115</v>
      </c>
      <c r="L1665" s="159" t="s">
        <v>2907</v>
      </c>
      <c r="M1665" s="159" t="s">
        <v>10116</v>
      </c>
      <c r="N1665" s="161"/>
      <c r="O1665" s="161"/>
      <c r="P1665" s="161"/>
    </row>
    <row r="1666" customFormat="false" ht="27" hidden="false" customHeight="true" outlineLevel="0" collapsed="false">
      <c r="A1666" s="159" t="s">
        <v>10117</v>
      </c>
      <c r="B1666" s="160" t="s">
        <v>10118</v>
      </c>
      <c r="C1666" s="42" t="s">
        <v>1738</v>
      </c>
      <c r="D1666" s="159" t="s">
        <v>10092</v>
      </c>
      <c r="E1666" s="159" t="s">
        <v>2126</v>
      </c>
      <c r="F1666" s="42" t="s">
        <v>10093</v>
      </c>
      <c r="G1666" s="159" t="s">
        <v>1842</v>
      </c>
      <c r="H1666" s="159" t="s">
        <v>1654</v>
      </c>
      <c r="I1666" s="159" t="s">
        <v>1808</v>
      </c>
      <c r="J1666" s="42" t="s">
        <v>10119</v>
      </c>
      <c r="K1666" s="42" t="s">
        <v>10120</v>
      </c>
      <c r="L1666" s="159" t="s">
        <v>2129</v>
      </c>
      <c r="M1666" s="159" t="s">
        <v>10121</v>
      </c>
      <c r="N1666" s="161"/>
      <c r="O1666" s="161"/>
      <c r="P1666" s="161"/>
    </row>
    <row r="1667" customFormat="false" ht="39" hidden="false" customHeight="true" outlineLevel="0" collapsed="false">
      <c r="A1667" s="159" t="s">
        <v>10122</v>
      </c>
      <c r="B1667" s="160" t="s">
        <v>10123</v>
      </c>
      <c r="C1667" s="42" t="s">
        <v>1738</v>
      </c>
      <c r="D1667" s="159" t="s">
        <v>10092</v>
      </c>
      <c r="E1667" s="159" t="s">
        <v>2126</v>
      </c>
      <c r="F1667" s="42" t="s">
        <v>10093</v>
      </c>
      <c r="G1667" s="159" t="s">
        <v>1842</v>
      </c>
      <c r="H1667" s="159" t="s">
        <v>1654</v>
      </c>
      <c r="I1667" s="159" t="s">
        <v>1808</v>
      </c>
      <c r="J1667" s="42" t="s">
        <v>10124</v>
      </c>
      <c r="K1667" s="42" t="s">
        <v>10125</v>
      </c>
      <c r="L1667" s="159" t="s">
        <v>2129</v>
      </c>
      <c r="M1667" s="159" t="s">
        <v>10126</v>
      </c>
      <c r="N1667" s="161"/>
      <c r="O1667" s="161"/>
      <c r="P1667" s="161"/>
    </row>
    <row r="1668" customFormat="false" ht="39" hidden="false" customHeight="true" outlineLevel="0" collapsed="false">
      <c r="A1668" s="159" t="s">
        <v>10127</v>
      </c>
      <c r="B1668" s="160" t="s">
        <v>10128</v>
      </c>
      <c r="C1668" s="42" t="s">
        <v>1738</v>
      </c>
      <c r="D1668" s="159" t="s">
        <v>10092</v>
      </c>
      <c r="E1668" s="159" t="s">
        <v>2905</v>
      </c>
      <c r="F1668" s="42" t="s">
        <v>10093</v>
      </c>
      <c r="G1668" s="159" t="s">
        <v>1842</v>
      </c>
      <c r="H1668" s="159" t="s">
        <v>2171</v>
      </c>
      <c r="I1668" s="159" t="s">
        <v>1788</v>
      </c>
      <c r="J1668" s="42" t="s">
        <v>10129</v>
      </c>
      <c r="K1668" s="42" t="s">
        <v>10130</v>
      </c>
      <c r="L1668" s="159" t="s">
        <v>2907</v>
      </c>
      <c r="M1668" s="159" t="s">
        <v>10131</v>
      </c>
      <c r="N1668" s="161"/>
      <c r="O1668" s="161"/>
      <c r="P1668" s="161"/>
    </row>
    <row r="1669" customFormat="false" ht="39" hidden="false" customHeight="true" outlineLevel="0" collapsed="false">
      <c r="A1669" s="159" t="s">
        <v>10132</v>
      </c>
      <c r="B1669" s="160" t="s">
        <v>10133</v>
      </c>
      <c r="C1669" s="42" t="s">
        <v>1738</v>
      </c>
      <c r="D1669" s="159" t="s">
        <v>10092</v>
      </c>
      <c r="E1669" s="159" t="s">
        <v>2767</v>
      </c>
      <c r="F1669" s="42" t="s">
        <v>10093</v>
      </c>
      <c r="G1669" s="159" t="s">
        <v>1796</v>
      </c>
      <c r="H1669" s="159" t="s">
        <v>1654</v>
      </c>
      <c r="I1669" s="159" t="s">
        <v>1788</v>
      </c>
      <c r="J1669" s="42" t="s">
        <v>10134</v>
      </c>
      <c r="K1669" s="42" t="s">
        <v>10135</v>
      </c>
      <c r="L1669" s="159" t="s">
        <v>2129</v>
      </c>
      <c r="M1669" s="159" t="s">
        <v>10136</v>
      </c>
      <c r="N1669" s="161"/>
      <c r="O1669" s="161"/>
      <c r="P1669" s="161"/>
    </row>
    <row r="1670" customFormat="false" ht="27" hidden="false" customHeight="true" outlineLevel="0" collapsed="false">
      <c r="A1670" s="159" t="s">
        <v>10137</v>
      </c>
      <c r="B1670" s="160" t="s">
        <v>10138</v>
      </c>
      <c r="C1670" s="42" t="s">
        <v>1738</v>
      </c>
      <c r="D1670" s="159" t="s">
        <v>10092</v>
      </c>
      <c r="E1670" s="159" t="s">
        <v>2195</v>
      </c>
      <c r="F1670" s="42" t="s">
        <v>10093</v>
      </c>
      <c r="G1670" s="159" t="s">
        <v>1796</v>
      </c>
      <c r="H1670" s="159" t="s">
        <v>2171</v>
      </c>
      <c r="I1670" s="159" t="s">
        <v>1808</v>
      </c>
      <c r="J1670" s="42" t="s">
        <v>10139</v>
      </c>
      <c r="K1670" s="42" t="s">
        <v>10140</v>
      </c>
      <c r="L1670" s="159" t="s">
        <v>2198</v>
      </c>
      <c r="M1670" s="159" t="s">
        <v>10141</v>
      </c>
      <c r="N1670" s="161"/>
      <c r="O1670" s="161"/>
      <c r="P1670" s="161"/>
    </row>
    <row r="1671" customFormat="false" ht="27" hidden="false" customHeight="true" outlineLevel="0" collapsed="false">
      <c r="A1671" s="159" t="s">
        <v>10142</v>
      </c>
      <c r="B1671" s="160" t="s">
        <v>10143</v>
      </c>
      <c r="C1671" s="42" t="s">
        <v>1738</v>
      </c>
      <c r="D1671" s="159" t="s">
        <v>10092</v>
      </c>
      <c r="E1671" s="159" t="s">
        <v>2126</v>
      </c>
      <c r="F1671" s="42" t="s">
        <v>10093</v>
      </c>
      <c r="G1671" s="159" t="s">
        <v>1842</v>
      </c>
      <c r="H1671" s="159" t="s">
        <v>1654</v>
      </c>
      <c r="I1671" s="159" t="s">
        <v>1808</v>
      </c>
      <c r="J1671" s="42" t="s">
        <v>10144</v>
      </c>
      <c r="K1671" s="42" t="s">
        <v>10145</v>
      </c>
      <c r="L1671" s="159" t="s">
        <v>2129</v>
      </c>
      <c r="M1671" s="159" t="s">
        <v>10146</v>
      </c>
      <c r="N1671" s="161"/>
      <c r="O1671" s="161"/>
      <c r="P1671" s="161"/>
    </row>
    <row r="1672" customFormat="false" ht="51" hidden="false" customHeight="true" outlineLevel="0" collapsed="false">
      <c r="A1672" s="159" t="s">
        <v>10147</v>
      </c>
      <c r="B1672" s="160" t="s">
        <v>10148</v>
      </c>
      <c r="C1672" s="42" t="s">
        <v>1738</v>
      </c>
      <c r="D1672" s="159" t="s">
        <v>10092</v>
      </c>
      <c r="E1672" s="159" t="s">
        <v>2905</v>
      </c>
      <c r="F1672" s="42" t="s">
        <v>10093</v>
      </c>
      <c r="G1672" s="159" t="s">
        <v>1842</v>
      </c>
      <c r="H1672" s="159" t="s">
        <v>2171</v>
      </c>
      <c r="I1672" s="159" t="s">
        <v>1788</v>
      </c>
      <c r="J1672" s="42" t="s">
        <v>10149</v>
      </c>
      <c r="K1672" s="42" t="s">
        <v>10150</v>
      </c>
      <c r="L1672" s="159" t="s">
        <v>2907</v>
      </c>
      <c r="M1672" s="159" t="s">
        <v>10151</v>
      </c>
      <c r="N1672" s="161"/>
      <c r="O1672" s="161"/>
      <c r="P1672" s="161"/>
    </row>
    <row r="1673" customFormat="false" ht="39" hidden="false" customHeight="true" outlineLevel="0" collapsed="false">
      <c r="A1673" s="159" t="s">
        <v>10152</v>
      </c>
      <c r="B1673" s="160" t="s">
        <v>10153</v>
      </c>
      <c r="C1673" s="42" t="s">
        <v>1738</v>
      </c>
      <c r="D1673" s="159" t="s">
        <v>10092</v>
      </c>
      <c r="E1673" s="159" t="s">
        <v>2767</v>
      </c>
      <c r="F1673" s="42" t="s">
        <v>10093</v>
      </c>
      <c r="G1673" s="159" t="s">
        <v>1796</v>
      </c>
      <c r="H1673" s="159" t="s">
        <v>1654</v>
      </c>
      <c r="I1673" s="159" t="s">
        <v>1788</v>
      </c>
      <c r="J1673" s="42" t="s">
        <v>10154</v>
      </c>
      <c r="K1673" s="42" t="s">
        <v>10155</v>
      </c>
      <c r="L1673" s="159" t="s">
        <v>2129</v>
      </c>
      <c r="M1673" s="159" t="s">
        <v>10156</v>
      </c>
      <c r="N1673" s="161"/>
      <c r="O1673" s="161"/>
      <c r="P1673" s="161"/>
    </row>
    <row r="1674" customFormat="false" ht="39" hidden="false" customHeight="true" outlineLevel="0" collapsed="false">
      <c r="A1674" s="159" t="s">
        <v>10157</v>
      </c>
      <c r="B1674" s="160" t="s">
        <v>10158</v>
      </c>
      <c r="C1674" s="42" t="s">
        <v>1738</v>
      </c>
      <c r="D1674" s="159" t="s">
        <v>10092</v>
      </c>
      <c r="E1674" s="159" t="s">
        <v>2126</v>
      </c>
      <c r="F1674" s="42" t="s">
        <v>10093</v>
      </c>
      <c r="G1674" s="159" t="s">
        <v>1842</v>
      </c>
      <c r="H1674" s="159" t="s">
        <v>1654</v>
      </c>
      <c r="I1674" s="159" t="s">
        <v>1808</v>
      </c>
      <c r="J1674" s="42" t="s">
        <v>10159</v>
      </c>
      <c r="K1674" s="42" t="s">
        <v>10160</v>
      </c>
      <c r="L1674" s="159" t="s">
        <v>2129</v>
      </c>
      <c r="M1674" s="159" t="s">
        <v>10161</v>
      </c>
      <c r="N1674" s="161"/>
      <c r="O1674" s="161"/>
      <c r="P1674" s="161"/>
    </row>
    <row r="1675" customFormat="false" ht="27" hidden="false" customHeight="true" outlineLevel="0" collapsed="false">
      <c r="A1675" s="159" t="s">
        <v>10162</v>
      </c>
      <c r="B1675" s="160" t="s">
        <v>10163</v>
      </c>
      <c r="C1675" s="42" t="s">
        <v>1738</v>
      </c>
      <c r="D1675" s="159" t="s">
        <v>10092</v>
      </c>
      <c r="E1675" s="159" t="s">
        <v>2126</v>
      </c>
      <c r="F1675" s="42" t="s">
        <v>10093</v>
      </c>
      <c r="G1675" s="159" t="s">
        <v>1842</v>
      </c>
      <c r="H1675" s="159" t="s">
        <v>1654</v>
      </c>
      <c r="I1675" s="159" t="s">
        <v>1808</v>
      </c>
      <c r="J1675" s="42" t="s">
        <v>10164</v>
      </c>
      <c r="K1675" s="42" t="s">
        <v>10165</v>
      </c>
      <c r="L1675" s="159" t="s">
        <v>2129</v>
      </c>
      <c r="M1675" s="159" t="s">
        <v>10166</v>
      </c>
      <c r="N1675" s="161"/>
      <c r="O1675" s="161"/>
      <c r="P1675" s="161"/>
    </row>
    <row r="1676" customFormat="false" ht="39" hidden="false" customHeight="true" outlineLevel="0" collapsed="false">
      <c r="A1676" s="159" t="s">
        <v>10167</v>
      </c>
      <c r="B1676" s="160" t="s">
        <v>10168</v>
      </c>
      <c r="C1676" s="42" t="s">
        <v>1738</v>
      </c>
      <c r="D1676" s="159" t="s">
        <v>10092</v>
      </c>
      <c r="E1676" s="159" t="s">
        <v>2126</v>
      </c>
      <c r="F1676" s="42" t="s">
        <v>10093</v>
      </c>
      <c r="G1676" s="159" t="s">
        <v>1842</v>
      </c>
      <c r="H1676" s="159" t="s">
        <v>1654</v>
      </c>
      <c r="I1676" s="159" t="s">
        <v>1808</v>
      </c>
      <c r="J1676" s="42" t="s">
        <v>10169</v>
      </c>
      <c r="K1676" s="42" t="s">
        <v>10170</v>
      </c>
      <c r="L1676" s="159" t="s">
        <v>2129</v>
      </c>
      <c r="M1676" s="159" t="s">
        <v>10171</v>
      </c>
      <c r="N1676" s="161"/>
      <c r="O1676" s="161"/>
      <c r="P1676" s="161"/>
    </row>
    <row r="1677" customFormat="false" ht="51" hidden="false" customHeight="true" outlineLevel="0" collapsed="false">
      <c r="A1677" s="159" t="s">
        <v>10172</v>
      </c>
      <c r="B1677" s="160" t="s">
        <v>10173</v>
      </c>
      <c r="C1677" s="42" t="s">
        <v>1738</v>
      </c>
      <c r="D1677" s="159" t="s">
        <v>10092</v>
      </c>
      <c r="E1677" s="159" t="s">
        <v>2905</v>
      </c>
      <c r="F1677" s="42" t="s">
        <v>10093</v>
      </c>
      <c r="G1677" s="159" t="s">
        <v>1842</v>
      </c>
      <c r="H1677" s="159" t="s">
        <v>2171</v>
      </c>
      <c r="I1677" s="159" t="s">
        <v>1788</v>
      </c>
      <c r="J1677" s="42" t="s">
        <v>10174</v>
      </c>
      <c r="K1677" s="42" t="s">
        <v>10175</v>
      </c>
      <c r="L1677" s="159" t="s">
        <v>2907</v>
      </c>
      <c r="M1677" s="159" t="s">
        <v>10176</v>
      </c>
      <c r="N1677" s="161"/>
      <c r="O1677" s="161"/>
      <c r="P1677" s="161"/>
    </row>
    <row r="1678" customFormat="false" ht="39" hidden="false" customHeight="true" outlineLevel="0" collapsed="false">
      <c r="A1678" s="159" t="s">
        <v>10177</v>
      </c>
      <c r="B1678" s="160" t="s">
        <v>10178</v>
      </c>
      <c r="C1678" s="42" t="s">
        <v>1738</v>
      </c>
      <c r="D1678" s="159" t="s">
        <v>10092</v>
      </c>
      <c r="E1678" s="159" t="s">
        <v>2126</v>
      </c>
      <c r="F1678" s="42" t="s">
        <v>10093</v>
      </c>
      <c r="G1678" s="159" t="s">
        <v>1842</v>
      </c>
      <c r="H1678" s="159" t="s">
        <v>1654</v>
      </c>
      <c r="I1678" s="159" t="s">
        <v>1808</v>
      </c>
      <c r="J1678" s="42" t="s">
        <v>10179</v>
      </c>
      <c r="K1678" s="42" t="s">
        <v>10180</v>
      </c>
      <c r="L1678" s="159" t="s">
        <v>2129</v>
      </c>
      <c r="M1678" s="159" t="s">
        <v>10181</v>
      </c>
      <c r="N1678" s="161"/>
      <c r="O1678" s="161"/>
      <c r="P1678" s="161"/>
    </row>
    <row r="1679" customFormat="false" ht="51" hidden="false" customHeight="true" outlineLevel="0" collapsed="false">
      <c r="A1679" s="159" t="s">
        <v>10182</v>
      </c>
      <c r="B1679" s="160" t="s">
        <v>10183</v>
      </c>
      <c r="C1679" s="42" t="s">
        <v>1738</v>
      </c>
      <c r="D1679" s="159" t="s">
        <v>10092</v>
      </c>
      <c r="E1679" s="159" t="s">
        <v>2126</v>
      </c>
      <c r="F1679" s="42" t="s">
        <v>10093</v>
      </c>
      <c r="G1679" s="159" t="s">
        <v>1842</v>
      </c>
      <c r="H1679" s="159" t="s">
        <v>1654</v>
      </c>
      <c r="I1679" s="159" t="s">
        <v>1808</v>
      </c>
      <c r="J1679" s="42" t="s">
        <v>10184</v>
      </c>
      <c r="K1679" s="42" t="s">
        <v>10185</v>
      </c>
      <c r="L1679" s="159" t="s">
        <v>2129</v>
      </c>
      <c r="M1679" s="159" t="s">
        <v>10186</v>
      </c>
      <c r="N1679" s="161"/>
      <c r="O1679" s="161"/>
      <c r="P1679" s="161"/>
    </row>
    <row r="1680" customFormat="false" ht="51" hidden="false" customHeight="true" outlineLevel="0" collapsed="false">
      <c r="A1680" s="159" t="s">
        <v>10187</v>
      </c>
      <c r="B1680" s="160" t="s">
        <v>10188</v>
      </c>
      <c r="C1680" s="42" t="s">
        <v>1738</v>
      </c>
      <c r="D1680" s="159" t="s">
        <v>10092</v>
      </c>
      <c r="E1680" s="159" t="s">
        <v>2905</v>
      </c>
      <c r="F1680" s="42" t="s">
        <v>10093</v>
      </c>
      <c r="G1680" s="159" t="s">
        <v>1842</v>
      </c>
      <c r="H1680" s="159" t="s">
        <v>2171</v>
      </c>
      <c r="I1680" s="159" t="s">
        <v>1788</v>
      </c>
      <c r="J1680" s="42" t="s">
        <v>10189</v>
      </c>
      <c r="K1680" s="42" t="s">
        <v>10190</v>
      </c>
      <c r="L1680" s="159" t="s">
        <v>2907</v>
      </c>
      <c r="M1680" s="159" t="s">
        <v>10191</v>
      </c>
      <c r="N1680" s="161"/>
      <c r="O1680" s="161"/>
      <c r="P1680" s="161"/>
    </row>
    <row r="1681" customFormat="false" ht="39" hidden="false" customHeight="true" outlineLevel="0" collapsed="false">
      <c r="A1681" s="159" t="s">
        <v>10192</v>
      </c>
      <c r="B1681" s="160" t="s">
        <v>10193</v>
      </c>
      <c r="C1681" s="42" t="s">
        <v>1738</v>
      </c>
      <c r="D1681" s="159" t="s">
        <v>10092</v>
      </c>
      <c r="E1681" s="159" t="s">
        <v>2767</v>
      </c>
      <c r="F1681" s="42" t="s">
        <v>10093</v>
      </c>
      <c r="G1681" s="159" t="s">
        <v>1796</v>
      </c>
      <c r="H1681" s="159" t="s">
        <v>1654</v>
      </c>
      <c r="I1681" s="159" t="s">
        <v>1788</v>
      </c>
      <c r="J1681" s="42" t="s">
        <v>10194</v>
      </c>
      <c r="K1681" s="42" t="s">
        <v>10195</v>
      </c>
      <c r="L1681" s="159" t="s">
        <v>2129</v>
      </c>
      <c r="M1681" s="159" t="s">
        <v>10196</v>
      </c>
      <c r="N1681" s="161"/>
      <c r="O1681" s="161"/>
      <c r="P1681" s="161"/>
    </row>
    <row r="1682" customFormat="false" ht="27" hidden="false" customHeight="true" outlineLevel="0" collapsed="false">
      <c r="A1682" s="159" t="s">
        <v>10197</v>
      </c>
      <c r="B1682" s="160" t="s">
        <v>10198</v>
      </c>
      <c r="C1682" s="42" t="s">
        <v>1738</v>
      </c>
      <c r="D1682" s="159" t="s">
        <v>10092</v>
      </c>
      <c r="E1682" s="159" t="s">
        <v>2195</v>
      </c>
      <c r="F1682" s="42" t="s">
        <v>10093</v>
      </c>
      <c r="G1682" s="159" t="s">
        <v>1796</v>
      </c>
      <c r="H1682" s="159" t="s">
        <v>2171</v>
      </c>
      <c r="I1682" s="159" t="s">
        <v>1808</v>
      </c>
      <c r="J1682" s="42" t="s">
        <v>10199</v>
      </c>
      <c r="K1682" s="42" t="s">
        <v>10200</v>
      </c>
      <c r="L1682" s="159" t="s">
        <v>2198</v>
      </c>
      <c r="M1682" s="159" t="s">
        <v>10201</v>
      </c>
      <c r="N1682" s="161"/>
      <c r="O1682" s="161"/>
      <c r="P1682" s="161"/>
    </row>
    <row r="1683" customFormat="false" ht="27" hidden="false" customHeight="true" outlineLevel="0" collapsed="false">
      <c r="A1683" s="159" t="s">
        <v>10202</v>
      </c>
      <c r="B1683" s="160" t="s">
        <v>10203</v>
      </c>
      <c r="C1683" s="42" t="s">
        <v>1738</v>
      </c>
      <c r="D1683" s="159" t="s">
        <v>10092</v>
      </c>
      <c r="E1683" s="159" t="s">
        <v>2126</v>
      </c>
      <c r="F1683" s="42" t="s">
        <v>10093</v>
      </c>
      <c r="G1683" s="159" t="s">
        <v>1842</v>
      </c>
      <c r="H1683" s="159" t="s">
        <v>1654</v>
      </c>
      <c r="I1683" s="159" t="s">
        <v>1808</v>
      </c>
      <c r="J1683" s="42" t="s">
        <v>10204</v>
      </c>
      <c r="K1683" s="42" t="s">
        <v>10205</v>
      </c>
      <c r="L1683" s="159" t="s">
        <v>2129</v>
      </c>
      <c r="M1683" s="159" t="s">
        <v>10206</v>
      </c>
      <c r="N1683" s="161"/>
      <c r="O1683" s="161"/>
      <c r="P1683" s="161"/>
    </row>
    <row r="1684" customFormat="false" ht="39" hidden="false" customHeight="true" outlineLevel="0" collapsed="false">
      <c r="A1684" s="159" t="s">
        <v>10207</v>
      </c>
      <c r="B1684" s="160" t="s">
        <v>10208</v>
      </c>
      <c r="C1684" s="42" t="s">
        <v>1738</v>
      </c>
      <c r="D1684" s="159" t="s">
        <v>10092</v>
      </c>
      <c r="E1684" s="159" t="s">
        <v>2905</v>
      </c>
      <c r="F1684" s="42" t="s">
        <v>10093</v>
      </c>
      <c r="G1684" s="159" t="s">
        <v>1842</v>
      </c>
      <c r="H1684" s="159" t="s">
        <v>2171</v>
      </c>
      <c r="I1684" s="159" t="s">
        <v>1788</v>
      </c>
      <c r="J1684" s="42" t="s">
        <v>10209</v>
      </c>
      <c r="K1684" s="42" t="s">
        <v>10210</v>
      </c>
      <c r="L1684" s="159" t="s">
        <v>2907</v>
      </c>
      <c r="M1684" s="159" t="s">
        <v>10211</v>
      </c>
      <c r="N1684" s="161"/>
      <c r="O1684" s="161"/>
      <c r="P1684" s="161"/>
    </row>
    <row r="1685" customFormat="false" ht="27" hidden="false" customHeight="true" outlineLevel="0" collapsed="false">
      <c r="A1685" s="159" t="s">
        <v>10212</v>
      </c>
      <c r="B1685" s="160" t="s">
        <v>10213</v>
      </c>
      <c r="C1685" s="42" t="s">
        <v>1738</v>
      </c>
      <c r="D1685" s="159" t="s">
        <v>10092</v>
      </c>
      <c r="E1685" s="159" t="s">
        <v>2126</v>
      </c>
      <c r="F1685" s="42" t="s">
        <v>10093</v>
      </c>
      <c r="G1685" s="159" t="s">
        <v>1842</v>
      </c>
      <c r="H1685" s="159" t="s">
        <v>1654</v>
      </c>
      <c r="I1685" s="159" t="s">
        <v>1808</v>
      </c>
      <c r="J1685" s="42" t="s">
        <v>10214</v>
      </c>
      <c r="K1685" s="42" t="s">
        <v>10215</v>
      </c>
      <c r="L1685" s="159" t="s">
        <v>2129</v>
      </c>
      <c r="M1685" s="159" t="s">
        <v>10216</v>
      </c>
      <c r="N1685" s="161"/>
      <c r="O1685" s="161"/>
      <c r="P1685" s="161"/>
    </row>
    <row r="1686" customFormat="false" ht="39" hidden="false" customHeight="true" outlineLevel="0" collapsed="false">
      <c r="A1686" s="159" t="s">
        <v>10217</v>
      </c>
      <c r="B1686" s="160" t="s">
        <v>10218</v>
      </c>
      <c r="C1686" s="42" t="s">
        <v>1738</v>
      </c>
      <c r="D1686" s="159" t="s">
        <v>10092</v>
      </c>
      <c r="E1686" s="159" t="s">
        <v>2126</v>
      </c>
      <c r="F1686" s="42" t="s">
        <v>10093</v>
      </c>
      <c r="G1686" s="159" t="s">
        <v>1842</v>
      </c>
      <c r="H1686" s="159" t="s">
        <v>1654</v>
      </c>
      <c r="I1686" s="159" t="s">
        <v>1808</v>
      </c>
      <c r="J1686" s="42" t="s">
        <v>10219</v>
      </c>
      <c r="K1686" s="42" t="s">
        <v>10220</v>
      </c>
      <c r="L1686" s="159" t="s">
        <v>2129</v>
      </c>
      <c r="M1686" s="159" t="s">
        <v>10221</v>
      </c>
      <c r="N1686" s="161"/>
      <c r="O1686" s="161"/>
      <c r="P1686" s="161"/>
    </row>
    <row r="1687" customFormat="false" ht="51" hidden="false" customHeight="true" outlineLevel="0" collapsed="false">
      <c r="A1687" s="159" t="s">
        <v>10222</v>
      </c>
      <c r="B1687" s="160" t="s">
        <v>10223</v>
      </c>
      <c r="C1687" s="42" t="s">
        <v>1738</v>
      </c>
      <c r="D1687" s="159" t="s">
        <v>10092</v>
      </c>
      <c r="E1687" s="159" t="s">
        <v>2905</v>
      </c>
      <c r="F1687" s="42" t="s">
        <v>10093</v>
      </c>
      <c r="G1687" s="159" t="s">
        <v>1842</v>
      </c>
      <c r="H1687" s="159" t="s">
        <v>2171</v>
      </c>
      <c r="I1687" s="159" t="s">
        <v>1788</v>
      </c>
      <c r="J1687" s="42" t="s">
        <v>10224</v>
      </c>
      <c r="K1687" s="42" t="s">
        <v>10225</v>
      </c>
      <c r="L1687" s="159" t="s">
        <v>2907</v>
      </c>
      <c r="M1687" s="159" t="s">
        <v>10226</v>
      </c>
      <c r="N1687" s="161"/>
      <c r="O1687" s="161"/>
      <c r="P1687" s="161"/>
    </row>
    <row r="1688" customFormat="false" ht="51" hidden="false" customHeight="true" outlineLevel="0" collapsed="false">
      <c r="A1688" s="159" t="s">
        <v>10227</v>
      </c>
      <c r="B1688" s="160" t="s">
        <v>10228</v>
      </c>
      <c r="C1688" s="42" t="s">
        <v>1738</v>
      </c>
      <c r="D1688" s="159" t="s">
        <v>10092</v>
      </c>
      <c r="E1688" s="159" t="s">
        <v>2767</v>
      </c>
      <c r="F1688" s="42" t="s">
        <v>10093</v>
      </c>
      <c r="G1688" s="159" t="s">
        <v>1796</v>
      </c>
      <c r="H1688" s="159" t="s">
        <v>1654</v>
      </c>
      <c r="I1688" s="159" t="s">
        <v>1788</v>
      </c>
      <c r="J1688" s="42" t="s">
        <v>10229</v>
      </c>
      <c r="K1688" s="42" t="s">
        <v>10230</v>
      </c>
      <c r="L1688" s="159" t="s">
        <v>2129</v>
      </c>
      <c r="M1688" s="159" t="s">
        <v>10231</v>
      </c>
      <c r="N1688" s="161"/>
      <c r="O1688" s="161"/>
      <c r="P1688" s="161"/>
    </row>
    <row r="1689" customFormat="false" ht="39" hidden="false" customHeight="true" outlineLevel="0" collapsed="false">
      <c r="A1689" s="159" t="s">
        <v>10232</v>
      </c>
      <c r="B1689" s="160" t="s">
        <v>10233</v>
      </c>
      <c r="C1689" s="42" t="s">
        <v>1738</v>
      </c>
      <c r="D1689" s="159" t="s">
        <v>10092</v>
      </c>
      <c r="E1689" s="159" t="s">
        <v>2195</v>
      </c>
      <c r="F1689" s="42" t="s">
        <v>10093</v>
      </c>
      <c r="G1689" s="159" t="s">
        <v>1796</v>
      </c>
      <c r="H1689" s="159" t="s">
        <v>2171</v>
      </c>
      <c r="I1689" s="159" t="s">
        <v>1808</v>
      </c>
      <c r="J1689" s="42" t="s">
        <v>10234</v>
      </c>
      <c r="K1689" s="42" t="s">
        <v>10235</v>
      </c>
      <c r="L1689" s="159" t="s">
        <v>2198</v>
      </c>
      <c r="M1689" s="159" t="s">
        <v>10236</v>
      </c>
      <c r="N1689" s="161"/>
      <c r="O1689" s="161"/>
      <c r="P1689" s="161"/>
    </row>
    <row r="1690" customFormat="false" ht="39" hidden="false" customHeight="true" outlineLevel="0" collapsed="false">
      <c r="A1690" s="159" t="s">
        <v>10237</v>
      </c>
      <c r="B1690" s="160" t="s">
        <v>10238</v>
      </c>
      <c r="C1690" s="42" t="s">
        <v>1738</v>
      </c>
      <c r="D1690" s="159" t="s">
        <v>10092</v>
      </c>
      <c r="E1690" s="159" t="s">
        <v>2126</v>
      </c>
      <c r="F1690" s="42" t="s">
        <v>10093</v>
      </c>
      <c r="G1690" s="159" t="s">
        <v>1842</v>
      </c>
      <c r="H1690" s="159" t="s">
        <v>1654</v>
      </c>
      <c r="I1690" s="159" t="s">
        <v>1808</v>
      </c>
      <c r="J1690" s="42" t="s">
        <v>10239</v>
      </c>
      <c r="K1690" s="42" t="s">
        <v>10240</v>
      </c>
      <c r="L1690" s="159" t="s">
        <v>2129</v>
      </c>
      <c r="M1690" s="159" t="s">
        <v>10241</v>
      </c>
      <c r="N1690" s="161"/>
      <c r="O1690" s="161"/>
      <c r="P1690" s="161"/>
    </row>
    <row r="1691" customFormat="false" ht="63" hidden="false" customHeight="true" outlineLevel="0" collapsed="false">
      <c r="A1691" s="159" t="s">
        <v>10242</v>
      </c>
      <c r="B1691" s="160" t="s">
        <v>10243</v>
      </c>
      <c r="C1691" s="42" t="s">
        <v>1738</v>
      </c>
      <c r="D1691" s="159" t="s">
        <v>10092</v>
      </c>
      <c r="E1691" s="159" t="s">
        <v>2905</v>
      </c>
      <c r="F1691" s="42" t="s">
        <v>10093</v>
      </c>
      <c r="G1691" s="159" t="s">
        <v>1842</v>
      </c>
      <c r="H1691" s="159" t="s">
        <v>2171</v>
      </c>
      <c r="I1691" s="159" t="s">
        <v>1788</v>
      </c>
      <c r="J1691" s="42" t="s">
        <v>10244</v>
      </c>
      <c r="K1691" s="42" t="s">
        <v>10245</v>
      </c>
      <c r="L1691" s="159" t="s">
        <v>2907</v>
      </c>
      <c r="M1691" s="159" t="s">
        <v>10246</v>
      </c>
      <c r="N1691" s="161"/>
      <c r="O1691" s="161"/>
      <c r="P1691" s="161"/>
    </row>
    <row r="1692" customFormat="false" ht="51" hidden="false" customHeight="true" outlineLevel="0" collapsed="false">
      <c r="A1692" s="159" t="s">
        <v>10247</v>
      </c>
      <c r="B1692" s="160" t="s">
        <v>10248</v>
      </c>
      <c r="C1692" s="42" t="s">
        <v>1738</v>
      </c>
      <c r="D1692" s="159" t="s">
        <v>10092</v>
      </c>
      <c r="E1692" s="159" t="s">
        <v>2767</v>
      </c>
      <c r="F1692" s="42" t="s">
        <v>10093</v>
      </c>
      <c r="G1692" s="159" t="s">
        <v>1796</v>
      </c>
      <c r="H1692" s="159" t="s">
        <v>1654</v>
      </c>
      <c r="I1692" s="159" t="s">
        <v>1788</v>
      </c>
      <c r="J1692" s="42" t="s">
        <v>10249</v>
      </c>
      <c r="K1692" s="42" t="s">
        <v>10250</v>
      </c>
      <c r="L1692" s="159" t="s">
        <v>2129</v>
      </c>
      <c r="M1692" s="159" t="s">
        <v>10251</v>
      </c>
      <c r="N1692" s="161"/>
      <c r="O1692" s="161"/>
      <c r="P1692" s="161"/>
    </row>
    <row r="1693" customFormat="false" ht="39" hidden="false" customHeight="true" outlineLevel="0" collapsed="false">
      <c r="A1693" s="159" t="s">
        <v>10252</v>
      </c>
      <c r="B1693" s="160" t="s">
        <v>10253</v>
      </c>
      <c r="C1693" s="42" t="s">
        <v>1738</v>
      </c>
      <c r="D1693" s="159" t="s">
        <v>10092</v>
      </c>
      <c r="E1693" s="159" t="s">
        <v>2195</v>
      </c>
      <c r="F1693" s="42" t="s">
        <v>10093</v>
      </c>
      <c r="G1693" s="159" t="s">
        <v>1796</v>
      </c>
      <c r="H1693" s="159" t="s">
        <v>2171</v>
      </c>
      <c r="I1693" s="159" t="s">
        <v>1808</v>
      </c>
      <c r="J1693" s="42" t="s">
        <v>10254</v>
      </c>
      <c r="K1693" s="42" t="s">
        <v>10255</v>
      </c>
      <c r="L1693" s="159" t="s">
        <v>2198</v>
      </c>
      <c r="M1693" s="159" t="s">
        <v>10256</v>
      </c>
      <c r="N1693" s="161"/>
      <c r="O1693" s="161"/>
      <c r="P1693" s="161"/>
    </row>
    <row r="1694" customFormat="false" ht="39" hidden="false" customHeight="true" outlineLevel="0" collapsed="false">
      <c r="A1694" s="159" t="s">
        <v>10257</v>
      </c>
      <c r="B1694" s="160" t="s">
        <v>10258</v>
      </c>
      <c r="C1694" s="42" t="s">
        <v>1738</v>
      </c>
      <c r="D1694" s="159" t="s">
        <v>10092</v>
      </c>
      <c r="E1694" s="159" t="s">
        <v>2126</v>
      </c>
      <c r="F1694" s="42" t="s">
        <v>10093</v>
      </c>
      <c r="G1694" s="159" t="s">
        <v>1842</v>
      </c>
      <c r="H1694" s="159" t="s">
        <v>1654</v>
      </c>
      <c r="I1694" s="159" t="s">
        <v>1808</v>
      </c>
      <c r="J1694" s="42" t="s">
        <v>10259</v>
      </c>
      <c r="K1694" s="42" t="s">
        <v>10260</v>
      </c>
      <c r="L1694" s="159" t="s">
        <v>2129</v>
      </c>
      <c r="M1694" s="159" t="s">
        <v>10261</v>
      </c>
      <c r="N1694" s="161"/>
      <c r="O1694" s="161"/>
      <c r="P1694" s="161"/>
    </row>
    <row r="1695" customFormat="false" ht="51" hidden="false" customHeight="true" outlineLevel="0" collapsed="false">
      <c r="A1695" s="159" t="s">
        <v>10262</v>
      </c>
      <c r="B1695" s="160" t="s">
        <v>10263</v>
      </c>
      <c r="C1695" s="42" t="s">
        <v>1738</v>
      </c>
      <c r="D1695" s="159" t="s">
        <v>10092</v>
      </c>
      <c r="E1695" s="159" t="s">
        <v>2905</v>
      </c>
      <c r="F1695" s="42" t="s">
        <v>10093</v>
      </c>
      <c r="G1695" s="159" t="s">
        <v>1842</v>
      </c>
      <c r="H1695" s="159" t="s">
        <v>2171</v>
      </c>
      <c r="I1695" s="159" t="s">
        <v>1788</v>
      </c>
      <c r="J1695" s="42" t="s">
        <v>10264</v>
      </c>
      <c r="K1695" s="42" t="s">
        <v>10265</v>
      </c>
      <c r="L1695" s="159" t="s">
        <v>2907</v>
      </c>
      <c r="M1695" s="159" t="s">
        <v>10266</v>
      </c>
      <c r="N1695" s="161"/>
      <c r="O1695" s="161"/>
      <c r="P1695" s="161"/>
    </row>
    <row r="1696" customFormat="false" ht="51" hidden="false" customHeight="true" outlineLevel="0" collapsed="false">
      <c r="A1696" s="159" t="s">
        <v>10267</v>
      </c>
      <c r="B1696" s="160" t="s">
        <v>10268</v>
      </c>
      <c r="C1696" s="42" t="s">
        <v>1738</v>
      </c>
      <c r="D1696" s="159" t="s">
        <v>10092</v>
      </c>
      <c r="E1696" s="159" t="s">
        <v>2767</v>
      </c>
      <c r="F1696" s="42" t="s">
        <v>10093</v>
      </c>
      <c r="G1696" s="159" t="s">
        <v>1796</v>
      </c>
      <c r="H1696" s="159" t="s">
        <v>1654</v>
      </c>
      <c r="I1696" s="159" t="s">
        <v>1788</v>
      </c>
      <c r="J1696" s="42" t="s">
        <v>10269</v>
      </c>
      <c r="K1696" s="42" t="s">
        <v>10270</v>
      </c>
      <c r="L1696" s="159" t="s">
        <v>2129</v>
      </c>
      <c r="M1696" s="159" t="s">
        <v>10271</v>
      </c>
      <c r="N1696" s="161"/>
      <c r="O1696" s="161"/>
      <c r="P1696" s="161"/>
    </row>
    <row r="1697" customFormat="false" ht="27" hidden="false" customHeight="true" outlineLevel="0" collapsed="false">
      <c r="A1697" s="159" t="s">
        <v>10272</v>
      </c>
      <c r="B1697" s="160" t="s">
        <v>10273</v>
      </c>
      <c r="C1697" s="42" t="s">
        <v>1738</v>
      </c>
      <c r="D1697" s="159" t="s">
        <v>10092</v>
      </c>
      <c r="E1697" s="159" t="s">
        <v>2195</v>
      </c>
      <c r="F1697" s="42" t="s">
        <v>10093</v>
      </c>
      <c r="G1697" s="159" t="s">
        <v>1796</v>
      </c>
      <c r="H1697" s="159" t="s">
        <v>2171</v>
      </c>
      <c r="I1697" s="159" t="s">
        <v>1808</v>
      </c>
      <c r="J1697" s="42" t="s">
        <v>10274</v>
      </c>
      <c r="K1697" s="42" t="s">
        <v>10275</v>
      </c>
      <c r="L1697" s="159" t="s">
        <v>2198</v>
      </c>
      <c r="M1697" s="159" t="s">
        <v>10276</v>
      </c>
      <c r="N1697" s="161"/>
      <c r="O1697" s="161"/>
      <c r="P1697" s="161"/>
    </row>
    <row r="1698" customFormat="false" ht="27" hidden="false" customHeight="true" outlineLevel="0" collapsed="false">
      <c r="A1698" s="159" t="s">
        <v>10277</v>
      </c>
      <c r="B1698" s="160" t="s">
        <v>10278</v>
      </c>
      <c r="C1698" s="42" t="s">
        <v>1738</v>
      </c>
      <c r="D1698" s="159" t="s">
        <v>10092</v>
      </c>
      <c r="E1698" s="159" t="s">
        <v>2126</v>
      </c>
      <c r="F1698" s="42" t="s">
        <v>10093</v>
      </c>
      <c r="G1698" s="159" t="s">
        <v>1842</v>
      </c>
      <c r="H1698" s="159" t="s">
        <v>1654</v>
      </c>
      <c r="I1698" s="159" t="s">
        <v>1808</v>
      </c>
      <c r="J1698" s="42" t="s">
        <v>10279</v>
      </c>
      <c r="K1698" s="42" t="s">
        <v>10280</v>
      </c>
      <c r="L1698" s="159" t="s">
        <v>2129</v>
      </c>
      <c r="M1698" s="159" t="s">
        <v>10281</v>
      </c>
      <c r="N1698" s="161"/>
      <c r="O1698" s="161"/>
      <c r="P1698" s="161"/>
    </row>
    <row r="1699" customFormat="false" ht="39" hidden="false" customHeight="true" outlineLevel="0" collapsed="false">
      <c r="A1699" s="159" t="s">
        <v>10282</v>
      </c>
      <c r="B1699" s="160" t="s">
        <v>10283</v>
      </c>
      <c r="C1699" s="42" t="s">
        <v>1742</v>
      </c>
      <c r="D1699" s="159" t="s">
        <v>2584</v>
      </c>
      <c r="E1699" s="159" t="s">
        <v>2905</v>
      </c>
      <c r="F1699" s="42" t="s">
        <v>2585</v>
      </c>
      <c r="G1699" s="159" t="s">
        <v>1842</v>
      </c>
      <c r="H1699" s="159" t="s">
        <v>2171</v>
      </c>
      <c r="I1699" s="159" t="s">
        <v>1788</v>
      </c>
      <c r="J1699" s="42" t="s">
        <v>10284</v>
      </c>
      <c r="K1699" s="42" t="s">
        <v>10285</v>
      </c>
      <c r="L1699" s="159" t="s">
        <v>2907</v>
      </c>
      <c r="M1699" s="159" t="s">
        <v>10286</v>
      </c>
      <c r="N1699" s="161"/>
      <c r="O1699" s="161"/>
      <c r="P1699" s="161"/>
    </row>
    <row r="1700" customFormat="false" ht="27" hidden="false" customHeight="true" outlineLevel="0" collapsed="false">
      <c r="A1700" s="159" t="s">
        <v>10287</v>
      </c>
      <c r="B1700" s="160" t="s">
        <v>10288</v>
      </c>
      <c r="C1700" s="42" t="s">
        <v>1742</v>
      </c>
      <c r="D1700" s="159" t="s">
        <v>2584</v>
      </c>
      <c r="E1700" s="159" t="s">
        <v>2126</v>
      </c>
      <c r="F1700" s="42" t="s">
        <v>2585</v>
      </c>
      <c r="G1700" s="159" t="s">
        <v>1842</v>
      </c>
      <c r="H1700" s="159" t="s">
        <v>1654</v>
      </c>
      <c r="I1700" s="159" t="s">
        <v>1808</v>
      </c>
      <c r="J1700" s="42" t="s">
        <v>10289</v>
      </c>
      <c r="K1700" s="42" t="s">
        <v>10290</v>
      </c>
      <c r="L1700" s="159" t="s">
        <v>2129</v>
      </c>
      <c r="M1700" s="159" t="s">
        <v>10291</v>
      </c>
      <c r="N1700" s="161"/>
      <c r="O1700" s="161"/>
      <c r="P1700" s="161"/>
    </row>
    <row r="1701" customFormat="false" ht="39" hidden="false" customHeight="true" outlineLevel="0" collapsed="false">
      <c r="A1701" s="159" t="s">
        <v>10292</v>
      </c>
      <c r="B1701" s="160" t="s">
        <v>10293</v>
      </c>
      <c r="C1701" s="42" t="s">
        <v>1742</v>
      </c>
      <c r="D1701" s="159" t="s">
        <v>2584</v>
      </c>
      <c r="E1701" s="159" t="s">
        <v>2126</v>
      </c>
      <c r="F1701" s="42" t="s">
        <v>2585</v>
      </c>
      <c r="G1701" s="159" t="s">
        <v>1842</v>
      </c>
      <c r="H1701" s="159" t="s">
        <v>1654</v>
      </c>
      <c r="I1701" s="159" t="s">
        <v>1808</v>
      </c>
      <c r="J1701" s="42" t="s">
        <v>10294</v>
      </c>
      <c r="K1701" s="42" t="s">
        <v>10295</v>
      </c>
      <c r="L1701" s="159" t="s">
        <v>2129</v>
      </c>
      <c r="M1701" s="159" t="s">
        <v>10296</v>
      </c>
      <c r="N1701" s="161"/>
      <c r="O1701" s="161"/>
      <c r="P1701" s="161"/>
    </row>
    <row r="1702" customFormat="false" ht="39" hidden="false" customHeight="true" outlineLevel="0" collapsed="false">
      <c r="A1702" s="159" t="s">
        <v>10297</v>
      </c>
      <c r="B1702" s="160" t="s">
        <v>10298</v>
      </c>
      <c r="C1702" s="42" t="s">
        <v>1742</v>
      </c>
      <c r="D1702" s="159" t="s">
        <v>2584</v>
      </c>
      <c r="E1702" s="159" t="s">
        <v>2905</v>
      </c>
      <c r="F1702" s="42" t="s">
        <v>2585</v>
      </c>
      <c r="G1702" s="159" t="s">
        <v>1842</v>
      </c>
      <c r="H1702" s="159" t="s">
        <v>2171</v>
      </c>
      <c r="I1702" s="159" t="s">
        <v>1788</v>
      </c>
      <c r="J1702" s="42" t="s">
        <v>10299</v>
      </c>
      <c r="K1702" s="42" t="s">
        <v>10300</v>
      </c>
      <c r="L1702" s="159" t="s">
        <v>2907</v>
      </c>
      <c r="M1702" s="159" t="s">
        <v>10301</v>
      </c>
      <c r="N1702" s="161"/>
      <c r="O1702" s="161"/>
      <c r="P1702" s="161"/>
    </row>
    <row r="1703" customFormat="false" ht="27" hidden="false" customHeight="true" outlineLevel="0" collapsed="false">
      <c r="A1703" s="159" t="s">
        <v>10302</v>
      </c>
      <c r="B1703" s="160" t="s">
        <v>10303</v>
      </c>
      <c r="C1703" s="42" t="s">
        <v>1742</v>
      </c>
      <c r="D1703" s="159" t="s">
        <v>2584</v>
      </c>
      <c r="E1703" s="159" t="s">
        <v>2126</v>
      </c>
      <c r="F1703" s="42" t="s">
        <v>2585</v>
      </c>
      <c r="G1703" s="159" t="s">
        <v>1842</v>
      </c>
      <c r="H1703" s="159" t="s">
        <v>1654</v>
      </c>
      <c r="I1703" s="159" t="s">
        <v>1808</v>
      </c>
      <c r="J1703" s="42" t="s">
        <v>10304</v>
      </c>
      <c r="K1703" s="42" t="s">
        <v>10305</v>
      </c>
      <c r="L1703" s="159" t="s">
        <v>2129</v>
      </c>
      <c r="M1703" s="159" t="s">
        <v>10306</v>
      </c>
      <c r="N1703" s="161"/>
      <c r="O1703" s="161"/>
      <c r="P1703" s="161"/>
    </row>
    <row r="1704" customFormat="false" ht="39" hidden="false" customHeight="true" outlineLevel="0" collapsed="false">
      <c r="A1704" s="159" t="s">
        <v>10307</v>
      </c>
      <c r="B1704" s="160" t="s">
        <v>10308</v>
      </c>
      <c r="C1704" s="42" t="s">
        <v>1742</v>
      </c>
      <c r="D1704" s="159" t="s">
        <v>2584</v>
      </c>
      <c r="E1704" s="159" t="s">
        <v>2126</v>
      </c>
      <c r="F1704" s="42" t="s">
        <v>2585</v>
      </c>
      <c r="G1704" s="159" t="s">
        <v>1842</v>
      </c>
      <c r="H1704" s="159" t="s">
        <v>1654</v>
      </c>
      <c r="I1704" s="159" t="s">
        <v>1808</v>
      </c>
      <c r="J1704" s="42" t="s">
        <v>10309</v>
      </c>
      <c r="K1704" s="42" t="s">
        <v>10310</v>
      </c>
      <c r="L1704" s="159" t="s">
        <v>2129</v>
      </c>
      <c r="M1704" s="159" t="s">
        <v>10311</v>
      </c>
      <c r="N1704" s="161"/>
      <c r="O1704" s="161"/>
      <c r="P1704" s="161"/>
    </row>
    <row r="1705" customFormat="false" ht="39" hidden="false" customHeight="true" outlineLevel="0" collapsed="false">
      <c r="A1705" s="159" t="s">
        <v>10312</v>
      </c>
      <c r="B1705" s="160" t="s">
        <v>10313</v>
      </c>
      <c r="C1705" s="42" t="s">
        <v>1742</v>
      </c>
      <c r="D1705" s="159" t="s">
        <v>2584</v>
      </c>
      <c r="E1705" s="159" t="s">
        <v>2905</v>
      </c>
      <c r="F1705" s="42" t="s">
        <v>2585</v>
      </c>
      <c r="G1705" s="159" t="s">
        <v>1842</v>
      </c>
      <c r="H1705" s="159" t="s">
        <v>2171</v>
      </c>
      <c r="I1705" s="159" t="s">
        <v>1788</v>
      </c>
      <c r="J1705" s="42" t="s">
        <v>10314</v>
      </c>
      <c r="K1705" s="42" t="s">
        <v>10315</v>
      </c>
      <c r="L1705" s="159" t="s">
        <v>2907</v>
      </c>
      <c r="M1705" s="159" t="s">
        <v>10316</v>
      </c>
      <c r="N1705" s="161"/>
      <c r="O1705" s="161"/>
      <c r="P1705" s="161"/>
    </row>
    <row r="1706" customFormat="false" ht="39" hidden="false" customHeight="true" outlineLevel="0" collapsed="false">
      <c r="A1706" s="159" t="s">
        <v>10317</v>
      </c>
      <c r="B1706" s="160" t="s">
        <v>10318</v>
      </c>
      <c r="C1706" s="42" t="s">
        <v>1742</v>
      </c>
      <c r="D1706" s="159" t="s">
        <v>2584</v>
      </c>
      <c r="E1706" s="159" t="s">
        <v>2767</v>
      </c>
      <c r="F1706" s="42" t="s">
        <v>2585</v>
      </c>
      <c r="G1706" s="159" t="s">
        <v>1796</v>
      </c>
      <c r="H1706" s="159" t="s">
        <v>1654</v>
      </c>
      <c r="I1706" s="159" t="s">
        <v>1788</v>
      </c>
      <c r="J1706" s="42" t="s">
        <v>10319</v>
      </c>
      <c r="K1706" s="42" t="s">
        <v>10320</v>
      </c>
      <c r="L1706" s="159" t="s">
        <v>2129</v>
      </c>
      <c r="M1706" s="159" t="s">
        <v>10321</v>
      </c>
      <c r="N1706" s="161"/>
      <c r="O1706" s="161"/>
      <c r="P1706" s="161"/>
    </row>
    <row r="1707" customFormat="false" ht="27" hidden="false" customHeight="true" outlineLevel="0" collapsed="false">
      <c r="A1707" s="159" t="s">
        <v>10322</v>
      </c>
      <c r="B1707" s="160" t="s">
        <v>10323</v>
      </c>
      <c r="C1707" s="42" t="s">
        <v>1742</v>
      </c>
      <c r="D1707" s="159" t="s">
        <v>2584</v>
      </c>
      <c r="E1707" s="159" t="s">
        <v>2195</v>
      </c>
      <c r="F1707" s="42" t="s">
        <v>2585</v>
      </c>
      <c r="G1707" s="159" t="s">
        <v>1796</v>
      </c>
      <c r="H1707" s="159" t="s">
        <v>2171</v>
      </c>
      <c r="I1707" s="159" t="s">
        <v>1808</v>
      </c>
      <c r="J1707" s="42" t="s">
        <v>10324</v>
      </c>
      <c r="K1707" s="42" t="s">
        <v>10325</v>
      </c>
      <c r="L1707" s="159" t="s">
        <v>2198</v>
      </c>
      <c r="M1707" s="159" t="s">
        <v>10326</v>
      </c>
      <c r="N1707" s="161"/>
      <c r="O1707" s="161"/>
      <c r="P1707" s="161"/>
    </row>
    <row r="1708" customFormat="false" ht="27" hidden="false" customHeight="true" outlineLevel="0" collapsed="false">
      <c r="A1708" s="159" t="s">
        <v>10327</v>
      </c>
      <c r="B1708" s="160" t="s">
        <v>10328</v>
      </c>
      <c r="C1708" s="42" t="s">
        <v>1742</v>
      </c>
      <c r="D1708" s="159" t="s">
        <v>2584</v>
      </c>
      <c r="E1708" s="159" t="s">
        <v>2126</v>
      </c>
      <c r="F1708" s="42" t="s">
        <v>2585</v>
      </c>
      <c r="G1708" s="159" t="s">
        <v>1842</v>
      </c>
      <c r="H1708" s="159" t="s">
        <v>1654</v>
      </c>
      <c r="I1708" s="159" t="s">
        <v>1808</v>
      </c>
      <c r="J1708" s="42" t="s">
        <v>10329</v>
      </c>
      <c r="K1708" s="42" t="s">
        <v>10330</v>
      </c>
      <c r="L1708" s="159" t="s">
        <v>2129</v>
      </c>
      <c r="M1708" s="159" t="s">
        <v>10331</v>
      </c>
      <c r="N1708" s="161"/>
      <c r="O1708" s="161"/>
      <c r="P1708" s="161"/>
    </row>
    <row r="1709" customFormat="false" ht="39" hidden="false" customHeight="true" outlineLevel="0" collapsed="false">
      <c r="A1709" s="159" t="s">
        <v>10332</v>
      </c>
      <c r="B1709" s="160" t="s">
        <v>10333</v>
      </c>
      <c r="C1709" s="42" t="s">
        <v>1742</v>
      </c>
      <c r="D1709" s="159" t="s">
        <v>2584</v>
      </c>
      <c r="E1709" s="159" t="s">
        <v>2905</v>
      </c>
      <c r="F1709" s="42" t="s">
        <v>2585</v>
      </c>
      <c r="G1709" s="159" t="s">
        <v>1842</v>
      </c>
      <c r="H1709" s="159" t="s">
        <v>2171</v>
      </c>
      <c r="I1709" s="159" t="s">
        <v>1788</v>
      </c>
      <c r="J1709" s="42" t="s">
        <v>10334</v>
      </c>
      <c r="K1709" s="42" t="s">
        <v>10335</v>
      </c>
      <c r="L1709" s="159" t="s">
        <v>2907</v>
      </c>
      <c r="M1709" s="159" t="s">
        <v>10336</v>
      </c>
      <c r="N1709" s="161"/>
      <c r="O1709" s="161"/>
      <c r="P1709" s="161"/>
    </row>
    <row r="1710" customFormat="false" ht="39" hidden="false" customHeight="true" outlineLevel="0" collapsed="false">
      <c r="A1710" s="159" t="s">
        <v>10337</v>
      </c>
      <c r="B1710" s="160" t="s">
        <v>10338</v>
      </c>
      <c r="C1710" s="42" t="s">
        <v>1742</v>
      </c>
      <c r="D1710" s="159" t="s">
        <v>2584</v>
      </c>
      <c r="E1710" s="159" t="s">
        <v>2767</v>
      </c>
      <c r="F1710" s="42" t="s">
        <v>2585</v>
      </c>
      <c r="G1710" s="159" t="s">
        <v>1796</v>
      </c>
      <c r="H1710" s="159" t="s">
        <v>1654</v>
      </c>
      <c r="I1710" s="159" t="s">
        <v>1788</v>
      </c>
      <c r="J1710" s="42" t="s">
        <v>10339</v>
      </c>
      <c r="K1710" s="42" t="s">
        <v>10340</v>
      </c>
      <c r="L1710" s="159" t="s">
        <v>2129</v>
      </c>
      <c r="M1710" s="159" t="s">
        <v>10341</v>
      </c>
      <c r="N1710" s="161"/>
      <c r="O1710" s="161"/>
      <c r="P1710" s="161"/>
    </row>
    <row r="1711" customFormat="false" ht="27" hidden="false" customHeight="true" outlineLevel="0" collapsed="false">
      <c r="A1711" s="159" t="s">
        <v>10342</v>
      </c>
      <c r="B1711" s="160" t="s">
        <v>10343</v>
      </c>
      <c r="C1711" s="42" t="s">
        <v>1742</v>
      </c>
      <c r="D1711" s="159" t="s">
        <v>2584</v>
      </c>
      <c r="E1711" s="159" t="s">
        <v>2195</v>
      </c>
      <c r="F1711" s="42" t="s">
        <v>2585</v>
      </c>
      <c r="G1711" s="159" t="s">
        <v>1796</v>
      </c>
      <c r="H1711" s="159" t="s">
        <v>2171</v>
      </c>
      <c r="I1711" s="159" t="s">
        <v>1808</v>
      </c>
      <c r="J1711" s="42" t="s">
        <v>10344</v>
      </c>
      <c r="K1711" s="42" t="s">
        <v>10345</v>
      </c>
      <c r="L1711" s="159" t="s">
        <v>2198</v>
      </c>
      <c r="M1711" s="159" t="s">
        <v>10346</v>
      </c>
      <c r="N1711" s="161"/>
      <c r="O1711" s="161"/>
      <c r="P1711" s="161"/>
    </row>
    <row r="1712" customFormat="false" ht="27" hidden="false" customHeight="true" outlineLevel="0" collapsed="false">
      <c r="A1712" s="159" t="s">
        <v>10347</v>
      </c>
      <c r="B1712" s="160" t="s">
        <v>10348</v>
      </c>
      <c r="C1712" s="42" t="s">
        <v>1742</v>
      </c>
      <c r="D1712" s="159" t="s">
        <v>2584</v>
      </c>
      <c r="E1712" s="159" t="s">
        <v>2126</v>
      </c>
      <c r="F1712" s="42" t="s">
        <v>2585</v>
      </c>
      <c r="G1712" s="159" t="s">
        <v>1842</v>
      </c>
      <c r="H1712" s="159" t="s">
        <v>1654</v>
      </c>
      <c r="I1712" s="159" t="s">
        <v>1808</v>
      </c>
      <c r="J1712" s="42" t="s">
        <v>10349</v>
      </c>
      <c r="K1712" s="42" t="s">
        <v>10350</v>
      </c>
      <c r="L1712" s="159" t="s">
        <v>2129</v>
      </c>
      <c r="M1712" s="159" t="s">
        <v>10351</v>
      </c>
      <c r="N1712" s="161"/>
      <c r="O1712" s="161"/>
      <c r="P1712" s="161"/>
    </row>
    <row r="1713" customFormat="false" ht="39" hidden="false" customHeight="true" outlineLevel="0" collapsed="false">
      <c r="A1713" s="159" t="s">
        <v>10352</v>
      </c>
      <c r="B1713" s="160" t="s">
        <v>10353</v>
      </c>
      <c r="C1713" s="42" t="s">
        <v>1742</v>
      </c>
      <c r="D1713" s="159" t="s">
        <v>2584</v>
      </c>
      <c r="E1713" s="159" t="s">
        <v>2905</v>
      </c>
      <c r="F1713" s="42" t="s">
        <v>2585</v>
      </c>
      <c r="G1713" s="159" t="s">
        <v>1842</v>
      </c>
      <c r="H1713" s="159" t="s">
        <v>2171</v>
      </c>
      <c r="I1713" s="159" t="s">
        <v>1788</v>
      </c>
      <c r="J1713" s="42" t="s">
        <v>10354</v>
      </c>
      <c r="K1713" s="42" t="s">
        <v>10355</v>
      </c>
      <c r="L1713" s="159" t="s">
        <v>2907</v>
      </c>
      <c r="M1713" s="159" t="s">
        <v>10356</v>
      </c>
      <c r="N1713" s="161"/>
      <c r="O1713" s="161"/>
      <c r="P1713" s="161"/>
    </row>
    <row r="1714" customFormat="false" ht="27" hidden="false" customHeight="true" outlineLevel="0" collapsed="false">
      <c r="A1714" s="159" t="s">
        <v>10357</v>
      </c>
      <c r="B1714" s="160" t="s">
        <v>10358</v>
      </c>
      <c r="C1714" s="42" t="s">
        <v>1742</v>
      </c>
      <c r="D1714" s="159" t="s">
        <v>2584</v>
      </c>
      <c r="E1714" s="159" t="s">
        <v>2126</v>
      </c>
      <c r="F1714" s="42" t="s">
        <v>2585</v>
      </c>
      <c r="G1714" s="159" t="s">
        <v>1842</v>
      </c>
      <c r="H1714" s="159" t="s">
        <v>1654</v>
      </c>
      <c r="I1714" s="159" t="s">
        <v>1808</v>
      </c>
      <c r="J1714" s="42" t="s">
        <v>10359</v>
      </c>
      <c r="K1714" s="42" t="s">
        <v>10360</v>
      </c>
      <c r="L1714" s="159" t="s">
        <v>2129</v>
      </c>
      <c r="M1714" s="159" t="s">
        <v>10361</v>
      </c>
      <c r="N1714" s="161"/>
      <c r="O1714" s="161"/>
      <c r="P1714" s="161"/>
    </row>
    <row r="1715" customFormat="false" ht="39" hidden="false" customHeight="true" outlineLevel="0" collapsed="false">
      <c r="A1715" s="159" t="s">
        <v>10362</v>
      </c>
      <c r="B1715" s="160" t="s">
        <v>10363</v>
      </c>
      <c r="C1715" s="42" t="s">
        <v>1742</v>
      </c>
      <c r="D1715" s="159" t="s">
        <v>2584</v>
      </c>
      <c r="E1715" s="159" t="s">
        <v>2126</v>
      </c>
      <c r="F1715" s="42" t="s">
        <v>2585</v>
      </c>
      <c r="G1715" s="159" t="s">
        <v>1842</v>
      </c>
      <c r="H1715" s="159" t="s">
        <v>1654</v>
      </c>
      <c r="I1715" s="159" t="s">
        <v>1808</v>
      </c>
      <c r="J1715" s="42" t="s">
        <v>10364</v>
      </c>
      <c r="K1715" s="42" t="s">
        <v>10365</v>
      </c>
      <c r="L1715" s="159" t="s">
        <v>2129</v>
      </c>
      <c r="M1715" s="159" t="s">
        <v>10366</v>
      </c>
      <c r="N1715" s="161"/>
      <c r="O1715" s="161"/>
      <c r="P1715" s="161"/>
    </row>
    <row r="1716" customFormat="false" ht="39" hidden="false" customHeight="true" outlineLevel="0" collapsed="false">
      <c r="A1716" s="159" t="s">
        <v>10367</v>
      </c>
      <c r="B1716" s="160" t="s">
        <v>10368</v>
      </c>
      <c r="C1716" s="42" t="s">
        <v>1742</v>
      </c>
      <c r="D1716" s="159" t="s">
        <v>2584</v>
      </c>
      <c r="E1716" s="159" t="s">
        <v>2905</v>
      </c>
      <c r="F1716" s="42" t="s">
        <v>2585</v>
      </c>
      <c r="G1716" s="159" t="s">
        <v>1842</v>
      </c>
      <c r="H1716" s="159" t="s">
        <v>2171</v>
      </c>
      <c r="I1716" s="159" t="s">
        <v>1788</v>
      </c>
      <c r="J1716" s="42" t="s">
        <v>10369</v>
      </c>
      <c r="K1716" s="42" t="s">
        <v>10370</v>
      </c>
      <c r="L1716" s="159" t="s">
        <v>2907</v>
      </c>
      <c r="M1716" s="159" t="s">
        <v>10371</v>
      </c>
      <c r="N1716" s="161"/>
      <c r="O1716" s="161"/>
      <c r="P1716" s="161"/>
    </row>
    <row r="1717" customFormat="false" ht="27" hidden="false" customHeight="true" outlineLevel="0" collapsed="false">
      <c r="A1717" s="159" t="s">
        <v>10372</v>
      </c>
      <c r="B1717" s="160" t="s">
        <v>10373</v>
      </c>
      <c r="C1717" s="42" t="s">
        <v>1742</v>
      </c>
      <c r="D1717" s="159" t="s">
        <v>2584</v>
      </c>
      <c r="E1717" s="159" t="s">
        <v>2126</v>
      </c>
      <c r="F1717" s="42" t="s">
        <v>2585</v>
      </c>
      <c r="G1717" s="159" t="s">
        <v>1842</v>
      </c>
      <c r="H1717" s="159" t="s">
        <v>1654</v>
      </c>
      <c r="I1717" s="159" t="s">
        <v>1808</v>
      </c>
      <c r="J1717" s="42" t="s">
        <v>10374</v>
      </c>
      <c r="K1717" s="42" t="s">
        <v>10375</v>
      </c>
      <c r="L1717" s="159" t="s">
        <v>2129</v>
      </c>
      <c r="M1717" s="159" t="s">
        <v>10376</v>
      </c>
      <c r="N1717" s="161"/>
      <c r="O1717" s="161"/>
      <c r="P1717" s="161"/>
    </row>
    <row r="1718" customFormat="false" ht="39" hidden="false" customHeight="true" outlineLevel="0" collapsed="false">
      <c r="A1718" s="159" t="s">
        <v>10377</v>
      </c>
      <c r="B1718" s="160" t="s">
        <v>10378</v>
      </c>
      <c r="C1718" s="42" t="s">
        <v>1742</v>
      </c>
      <c r="D1718" s="159" t="s">
        <v>2584</v>
      </c>
      <c r="E1718" s="159" t="s">
        <v>2126</v>
      </c>
      <c r="F1718" s="42" t="s">
        <v>2585</v>
      </c>
      <c r="G1718" s="159" t="s">
        <v>1842</v>
      </c>
      <c r="H1718" s="159" t="s">
        <v>1654</v>
      </c>
      <c r="I1718" s="159" t="s">
        <v>1808</v>
      </c>
      <c r="J1718" s="42" t="s">
        <v>10379</v>
      </c>
      <c r="K1718" s="42" t="s">
        <v>10380</v>
      </c>
      <c r="L1718" s="159" t="s">
        <v>2129</v>
      </c>
      <c r="M1718" s="159" t="s">
        <v>10381</v>
      </c>
      <c r="N1718" s="161"/>
      <c r="O1718" s="161"/>
      <c r="P1718" s="161"/>
    </row>
    <row r="1719" customFormat="false" ht="51" hidden="false" customHeight="true" outlineLevel="0" collapsed="false">
      <c r="A1719" s="159" t="s">
        <v>10382</v>
      </c>
      <c r="B1719" s="160" t="s">
        <v>10383</v>
      </c>
      <c r="C1719" s="42" t="s">
        <v>1754</v>
      </c>
      <c r="D1719" s="159" t="s">
        <v>2927</v>
      </c>
      <c r="E1719" s="159" t="s">
        <v>2905</v>
      </c>
      <c r="F1719" s="42" t="s">
        <v>2928</v>
      </c>
      <c r="G1719" s="159" t="s">
        <v>1842</v>
      </c>
      <c r="H1719" s="159" t="s">
        <v>2171</v>
      </c>
      <c r="I1719" s="159" t="s">
        <v>1788</v>
      </c>
      <c r="J1719" s="42" t="s">
        <v>10384</v>
      </c>
      <c r="K1719" s="42" t="s">
        <v>10385</v>
      </c>
      <c r="L1719" s="159" t="s">
        <v>2907</v>
      </c>
      <c r="M1719" s="159" t="s">
        <v>10386</v>
      </c>
      <c r="N1719" s="161"/>
      <c r="O1719" s="161"/>
      <c r="P1719" s="161"/>
    </row>
    <row r="1720" customFormat="false" ht="27" hidden="false" customHeight="true" outlineLevel="0" collapsed="false">
      <c r="A1720" s="159" t="s">
        <v>10387</v>
      </c>
      <c r="B1720" s="160" t="s">
        <v>10388</v>
      </c>
      <c r="C1720" s="42" t="s">
        <v>1754</v>
      </c>
      <c r="D1720" s="159" t="s">
        <v>2927</v>
      </c>
      <c r="E1720" s="159" t="s">
        <v>2126</v>
      </c>
      <c r="F1720" s="42" t="s">
        <v>2928</v>
      </c>
      <c r="G1720" s="159" t="s">
        <v>1842</v>
      </c>
      <c r="H1720" s="159" t="s">
        <v>1654</v>
      </c>
      <c r="I1720" s="159" t="s">
        <v>1808</v>
      </c>
      <c r="J1720" s="42" t="s">
        <v>10389</v>
      </c>
      <c r="K1720" s="42" t="s">
        <v>10390</v>
      </c>
      <c r="L1720" s="159" t="s">
        <v>2129</v>
      </c>
      <c r="M1720" s="159" t="s">
        <v>10391</v>
      </c>
      <c r="N1720" s="161"/>
      <c r="O1720" s="161"/>
      <c r="P1720" s="161"/>
    </row>
    <row r="1721" customFormat="false" ht="39" hidden="false" customHeight="true" outlineLevel="0" collapsed="false">
      <c r="A1721" s="159" t="s">
        <v>10392</v>
      </c>
      <c r="B1721" s="160" t="s">
        <v>10393</v>
      </c>
      <c r="C1721" s="42" t="s">
        <v>1754</v>
      </c>
      <c r="D1721" s="159" t="s">
        <v>2927</v>
      </c>
      <c r="E1721" s="159" t="s">
        <v>2126</v>
      </c>
      <c r="F1721" s="42" t="s">
        <v>2928</v>
      </c>
      <c r="G1721" s="159" t="s">
        <v>1842</v>
      </c>
      <c r="H1721" s="159" t="s">
        <v>1654</v>
      </c>
      <c r="I1721" s="159" t="s">
        <v>1808</v>
      </c>
      <c r="J1721" s="42" t="s">
        <v>10394</v>
      </c>
      <c r="K1721" s="42" t="s">
        <v>10395</v>
      </c>
      <c r="L1721" s="159" t="s">
        <v>2129</v>
      </c>
      <c r="M1721" s="159" t="s">
        <v>10396</v>
      </c>
      <c r="N1721" s="161"/>
      <c r="O1721" s="161"/>
      <c r="P1721" s="161"/>
    </row>
    <row r="1722" customFormat="false" ht="51" hidden="false" customHeight="true" outlineLevel="0" collapsed="false">
      <c r="A1722" s="159" t="s">
        <v>10397</v>
      </c>
      <c r="B1722" s="160" t="s">
        <v>10398</v>
      </c>
      <c r="C1722" s="42" t="s">
        <v>1754</v>
      </c>
      <c r="D1722" s="159" t="s">
        <v>2927</v>
      </c>
      <c r="E1722" s="159" t="s">
        <v>2905</v>
      </c>
      <c r="F1722" s="42" t="s">
        <v>2928</v>
      </c>
      <c r="G1722" s="159" t="s">
        <v>1842</v>
      </c>
      <c r="H1722" s="159" t="s">
        <v>2171</v>
      </c>
      <c r="I1722" s="159" t="s">
        <v>1788</v>
      </c>
      <c r="J1722" s="42" t="s">
        <v>10399</v>
      </c>
      <c r="K1722" s="42" t="s">
        <v>10400</v>
      </c>
      <c r="L1722" s="159" t="s">
        <v>2907</v>
      </c>
      <c r="M1722" s="159" t="s">
        <v>10401</v>
      </c>
      <c r="N1722" s="161"/>
      <c r="O1722" s="161"/>
      <c r="P1722" s="161"/>
    </row>
    <row r="1723" customFormat="false" ht="27" hidden="false" customHeight="true" outlineLevel="0" collapsed="false">
      <c r="A1723" s="159" t="s">
        <v>10402</v>
      </c>
      <c r="B1723" s="160" t="s">
        <v>10403</v>
      </c>
      <c r="C1723" s="42" t="s">
        <v>1754</v>
      </c>
      <c r="D1723" s="159" t="s">
        <v>2927</v>
      </c>
      <c r="E1723" s="159" t="s">
        <v>2126</v>
      </c>
      <c r="F1723" s="42" t="s">
        <v>2928</v>
      </c>
      <c r="G1723" s="159" t="s">
        <v>1842</v>
      </c>
      <c r="H1723" s="159" t="s">
        <v>1654</v>
      </c>
      <c r="I1723" s="159" t="s">
        <v>1808</v>
      </c>
      <c r="J1723" s="42" t="s">
        <v>10404</v>
      </c>
      <c r="K1723" s="42" t="s">
        <v>10405</v>
      </c>
      <c r="L1723" s="159" t="s">
        <v>2129</v>
      </c>
      <c r="M1723" s="159" t="s">
        <v>10406</v>
      </c>
      <c r="N1723" s="161"/>
      <c r="O1723" s="161"/>
      <c r="P1723" s="161"/>
    </row>
    <row r="1724" customFormat="false" ht="39" hidden="false" customHeight="true" outlineLevel="0" collapsed="false">
      <c r="A1724" s="159" t="s">
        <v>10407</v>
      </c>
      <c r="B1724" s="160" t="s">
        <v>10408</v>
      </c>
      <c r="C1724" s="42" t="s">
        <v>1754</v>
      </c>
      <c r="D1724" s="159" t="s">
        <v>2927</v>
      </c>
      <c r="E1724" s="159" t="s">
        <v>2126</v>
      </c>
      <c r="F1724" s="42" t="s">
        <v>2928</v>
      </c>
      <c r="G1724" s="159" t="s">
        <v>1842</v>
      </c>
      <c r="H1724" s="159" t="s">
        <v>1654</v>
      </c>
      <c r="I1724" s="159" t="s">
        <v>1808</v>
      </c>
      <c r="J1724" s="42" t="s">
        <v>10409</v>
      </c>
      <c r="K1724" s="42" t="s">
        <v>10410</v>
      </c>
      <c r="L1724" s="159" t="s">
        <v>2129</v>
      </c>
      <c r="M1724" s="159" t="s">
        <v>10411</v>
      </c>
      <c r="N1724" s="161"/>
      <c r="O1724" s="161"/>
      <c r="P1724" s="161"/>
    </row>
    <row r="1725" customFormat="false" ht="51" hidden="false" customHeight="true" outlineLevel="0" collapsed="false">
      <c r="A1725" s="159" t="s">
        <v>10412</v>
      </c>
      <c r="B1725" s="160" t="s">
        <v>10413</v>
      </c>
      <c r="C1725" s="42" t="s">
        <v>1754</v>
      </c>
      <c r="D1725" s="159" t="s">
        <v>2927</v>
      </c>
      <c r="E1725" s="159" t="s">
        <v>2905</v>
      </c>
      <c r="F1725" s="42" t="s">
        <v>2928</v>
      </c>
      <c r="G1725" s="159" t="s">
        <v>1842</v>
      </c>
      <c r="H1725" s="159" t="s">
        <v>2171</v>
      </c>
      <c r="I1725" s="159" t="s">
        <v>1788</v>
      </c>
      <c r="J1725" s="42" t="s">
        <v>10414</v>
      </c>
      <c r="K1725" s="42" t="s">
        <v>10415</v>
      </c>
      <c r="L1725" s="159" t="s">
        <v>2907</v>
      </c>
      <c r="M1725" s="159" t="s">
        <v>10416</v>
      </c>
      <c r="N1725" s="161"/>
      <c r="O1725" s="161"/>
      <c r="P1725" s="161"/>
    </row>
    <row r="1726" customFormat="false" ht="51" hidden="false" customHeight="true" outlineLevel="0" collapsed="false">
      <c r="A1726" s="159" t="s">
        <v>10417</v>
      </c>
      <c r="B1726" s="160" t="s">
        <v>10418</v>
      </c>
      <c r="C1726" s="42" t="s">
        <v>1754</v>
      </c>
      <c r="D1726" s="159" t="s">
        <v>2927</v>
      </c>
      <c r="E1726" s="159" t="s">
        <v>2767</v>
      </c>
      <c r="F1726" s="42" t="s">
        <v>2928</v>
      </c>
      <c r="G1726" s="159" t="s">
        <v>1796</v>
      </c>
      <c r="H1726" s="159" t="s">
        <v>1654</v>
      </c>
      <c r="I1726" s="159" t="s">
        <v>1788</v>
      </c>
      <c r="J1726" s="42" t="s">
        <v>10419</v>
      </c>
      <c r="K1726" s="42" t="s">
        <v>10420</v>
      </c>
      <c r="L1726" s="159" t="s">
        <v>2129</v>
      </c>
      <c r="M1726" s="159" t="s">
        <v>10421</v>
      </c>
      <c r="N1726" s="161"/>
      <c r="O1726" s="161"/>
      <c r="P1726" s="161"/>
    </row>
    <row r="1727" customFormat="false" ht="39" hidden="false" customHeight="true" outlineLevel="0" collapsed="false">
      <c r="A1727" s="159" t="s">
        <v>10422</v>
      </c>
      <c r="B1727" s="160" t="s">
        <v>10423</v>
      </c>
      <c r="C1727" s="42" t="s">
        <v>1754</v>
      </c>
      <c r="D1727" s="159" t="s">
        <v>2927</v>
      </c>
      <c r="E1727" s="159" t="s">
        <v>2195</v>
      </c>
      <c r="F1727" s="42" t="s">
        <v>2928</v>
      </c>
      <c r="G1727" s="159" t="s">
        <v>1796</v>
      </c>
      <c r="H1727" s="159" t="s">
        <v>2171</v>
      </c>
      <c r="I1727" s="159" t="s">
        <v>1808</v>
      </c>
      <c r="J1727" s="42" t="s">
        <v>10424</v>
      </c>
      <c r="K1727" s="42" t="s">
        <v>10425</v>
      </c>
      <c r="L1727" s="159" t="s">
        <v>2198</v>
      </c>
      <c r="M1727" s="159" t="s">
        <v>10426</v>
      </c>
      <c r="N1727" s="161"/>
      <c r="O1727" s="161"/>
      <c r="P1727" s="161"/>
    </row>
    <row r="1728" customFormat="false" ht="39" hidden="false" customHeight="true" outlineLevel="0" collapsed="false">
      <c r="A1728" s="159" t="s">
        <v>10427</v>
      </c>
      <c r="B1728" s="160" t="s">
        <v>10428</v>
      </c>
      <c r="C1728" s="42" t="s">
        <v>1754</v>
      </c>
      <c r="D1728" s="159" t="s">
        <v>2927</v>
      </c>
      <c r="E1728" s="159" t="s">
        <v>2126</v>
      </c>
      <c r="F1728" s="42" t="s">
        <v>2928</v>
      </c>
      <c r="G1728" s="159" t="s">
        <v>1842</v>
      </c>
      <c r="H1728" s="159" t="s">
        <v>1654</v>
      </c>
      <c r="I1728" s="159" t="s">
        <v>1808</v>
      </c>
      <c r="J1728" s="42" t="s">
        <v>10429</v>
      </c>
      <c r="K1728" s="42" t="s">
        <v>10430</v>
      </c>
      <c r="L1728" s="159" t="s">
        <v>2129</v>
      </c>
      <c r="M1728" s="159" t="s">
        <v>10431</v>
      </c>
      <c r="N1728" s="161"/>
      <c r="O1728" s="161"/>
      <c r="P1728" s="161"/>
    </row>
    <row r="1729" customFormat="false" ht="51" hidden="false" customHeight="true" outlineLevel="0" collapsed="false">
      <c r="A1729" s="159" t="s">
        <v>10432</v>
      </c>
      <c r="B1729" s="160" t="s">
        <v>10433</v>
      </c>
      <c r="C1729" s="42" t="s">
        <v>1745</v>
      </c>
      <c r="D1729" s="159" t="s">
        <v>2985</v>
      </c>
      <c r="E1729" s="159" t="s">
        <v>2905</v>
      </c>
      <c r="F1729" s="42" t="s">
        <v>2986</v>
      </c>
      <c r="G1729" s="159" t="s">
        <v>1842</v>
      </c>
      <c r="H1729" s="159" t="s">
        <v>2171</v>
      </c>
      <c r="I1729" s="159" t="s">
        <v>1788</v>
      </c>
      <c r="J1729" s="42" t="s">
        <v>10434</v>
      </c>
      <c r="K1729" s="42" t="s">
        <v>10435</v>
      </c>
      <c r="L1729" s="159" t="s">
        <v>2907</v>
      </c>
      <c r="M1729" s="159" t="s">
        <v>10436</v>
      </c>
      <c r="N1729" s="161"/>
      <c r="O1729" s="161"/>
      <c r="P1729" s="161"/>
    </row>
    <row r="1730" customFormat="false" ht="27" hidden="false" customHeight="true" outlineLevel="0" collapsed="false">
      <c r="A1730" s="159" t="s">
        <v>10437</v>
      </c>
      <c r="B1730" s="160" t="s">
        <v>10438</v>
      </c>
      <c r="C1730" s="42" t="s">
        <v>1745</v>
      </c>
      <c r="D1730" s="159" t="s">
        <v>2985</v>
      </c>
      <c r="E1730" s="159" t="s">
        <v>2126</v>
      </c>
      <c r="F1730" s="42" t="s">
        <v>2986</v>
      </c>
      <c r="G1730" s="159" t="s">
        <v>1842</v>
      </c>
      <c r="H1730" s="159" t="s">
        <v>1654</v>
      </c>
      <c r="I1730" s="159" t="s">
        <v>1808</v>
      </c>
      <c r="J1730" s="42" t="s">
        <v>10439</v>
      </c>
      <c r="K1730" s="42" t="s">
        <v>10440</v>
      </c>
      <c r="L1730" s="159" t="s">
        <v>2129</v>
      </c>
      <c r="M1730" s="159" t="s">
        <v>10441</v>
      </c>
      <c r="N1730" s="161"/>
      <c r="O1730" s="161"/>
      <c r="P1730" s="161"/>
    </row>
    <row r="1731" customFormat="false" ht="39" hidden="false" customHeight="true" outlineLevel="0" collapsed="false">
      <c r="A1731" s="159" t="s">
        <v>10442</v>
      </c>
      <c r="B1731" s="160" t="s">
        <v>10443</v>
      </c>
      <c r="C1731" s="42" t="s">
        <v>1745</v>
      </c>
      <c r="D1731" s="159" t="s">
        <v>2985</v>
      </c>
      <c r="E1731" s="159" t="s">
        <v>2126</v>
      </c>
      <c r="F1731" s="42" t="s">
        <v>2986</v>
      </c>
      <c r="G1731" s="159" t="s">
        <v>1842</v>
      </c>
      <c r="H1731" s="159" t="s">
        <v>1654</v>
      </c>
      <c r="I1731" s="159" t="s">
        <v>1808</v>
      </c>
      <c r="J1731" s="42" t="s">
        <v>10444</v>
      </c>
      <c r="K1731" s="42" t="s">
        <v>10445</v>
      </c>
      <c r="L1731" s="159" t="s">
        <v>2129</v>
      </c>
      <c r="M1731" s="159" t="s">
        <v>10446</v>
      </c>
      <c r="N1731" s="161"/>
      <c r="O1731" s="161"/>
      <c r="P1731" s="161"/>
    </row>
    <row r="1732" customFormat="false" ht="51" hidden="false" customHeight="true" outlineLevel="0" collapsed="false">
      <c r="A1732" s="159" t="s">
        <v>10447</v>
      </c>
      <c r="B1732" s="160" t="s">
        <v>10448</v>
      </c>
      <c r="C1732" s="42" t="s">
        <v>1745</v>
      </c>
      <c r="D1732" s="159" t="s">
        <v>2985</v>
      </c>
      <c r="E1732" s="159" t="s">
        <v>2905</v>
      </c>
      <c r="F1732" s="42" t="s">
        <v>2986</v>
      </c>
      <c r="G1732" s="159" t="s">
        <v>1842</v>
      </c>
      <c r="H1732" s="159" t="s">
        <v>2171</v>
      </c>
      <c r="I1732" s="159" t="s">
        <v>1788</v>
      </c>
      <c r="J1732" s="42" t="s">
        <v>10449</v>
      </c>
      <c r="K1732" s="42" t="s">
        <v>10450</v>
      </c>
      <c r="L1732" s="159" t="s">
        <v>2907</v>
      </c>
      <c r="M1732" s="159" t="s">
        <v>10451</v>
      </c>
      <c r="N1732" s="161"/>
      <c r="O1732" s="161"/>
      <c r="P1732" s="161"/>
    </row>
    <row r="1733" customFormat="false" ht="27" hidden="false" customHeight="true" outlineLevel="0" collapsed="false">
      <c r="A1733" s="159" t="s">
        <v>10452</v>
      </c>
      <c r="B1733" s="160" t="s">
        <v>10453</v>
      </c>
      <c r="C1733" s="42" t="s">
        <v>1745</v>
      </c>
      <c r="D1733" s="159" t="s">
        <v>2985</v>
      </c>
      <c r="E1733" s="159" t="s">
        <v>2126</v>
      </c>
      <c r="F1733" s="42" t="s">
        <v>2986</v>
      </c>
      <c r="G1733" s="159" t="s">
        <v>1842</v>
      </c>
      <c r="H1733" s="159" t="s">
        <v>1654</v>
      </c>
      <c r="I1733" s="159" t="s">
        <v>1808</v>
      </c>
      <c r="J1733" s="42" t="s">
        <v>10454</v>
      </c>
      <c r="K1733" s="42" t="s">
        <v>10455</v>
      </c>
      <c r="L1733" s="159" t="s">
        <v>2129</v>
      </c>
      <c r="M1733" s="159" t="s">
        <v>10456</v>
      </c>
      <c r="N1733" s="161"/>
      <c r="O1733" s="161"/>
      <c r="P1733" s="161"/>
    </row>
    <row r="1734" customFormat="false" ht="39" hidden="false" customHeight="true" outlineLevel="0" collapsed="false">
      <c r="A1734" s="159" t="s">
        <v>10457</v>
      </c>
      <c r="B1734" s="160" t="s">
        <v>10458</v>
      </c>
      <c r="C1734" s="42" t="s">
        <v>1745</v>
      </c>
      <c r="D1734" s="159" t="s">
        <v>2985</v>
      </c>
      <c r="E1734" s="159" t="s">
        <v>2126</v>
      </c>
      <c r="F1734" s="42" t="s">
        <v>2986</v>
      </c>
      <c r="G1734" s="159" t="s">
        <v>1842</v>
      </c>
      <c r="H1734" s="159" t="s">
        <v>1654</v>
      </c>
      <c r="I1734" s="159" t="s">
        <v>1808</v>
      </c>
      <c r="J1734" s="42" t="s">
        <v>10459</v>
      </c>
      <c r="K1734" s="42" t="s">
        <v>10460</v>
      </c>
      <c r="L1734" s="159" t="s">
        <v>2129</v>
      </c>
      <c r="M1734" s="159" t="s">
        <v>10461</v>
      </c>
      <c r="N1734" s="161"/>
      <c r="O1734" s="161"/>
      <c r="P1734" s="161"/>
    </row>
    <row r="1735" customFormat="false" ht="39" hidden="false" customHeight="true" outlineLevel="0" collapsed="false">
      <c r="A1735" s="159" t="s">
        <v>10462</v>
      </c>
      <c r="B1735" s="160" t="s">
        <v>10463</v>
      </c>
      <c r="C1735" s="42" t="s">
        <v>1745</v>
      </c>
      <c r="D1735" s="159" t="s">
        <v>2985</v>
      </c>
      <c r="E1735" s="159" t="s">
        <v>2905</v>
      </c>
      <c r="F1735" s="42" t="s">
        <v>2986</v>
      </c>
      <c r="G1735" s="159" t="s">
        <v>1842</v>
      </c>
      <c r="H1735" s="159" t="s">
        <v>2171</v>
      </c>
      <c r="I1735" s="159" t="s">
        <v>1788</v>
      </c>
      <c r="J1735" s="42" t="s">
        <v>10464</v>
      </c>
      <c r="K1735" s="42" t="s">
        <v>10465</v>
      </c>
      <c r="L1735" s="159" t="s">
        <v>2907</v>
      </c>
      <c r="M1735" s="159" t="s">
        <v>10466</v>
      </c>
      <c r="N1735" s="161"/>
      <c r="O1735" s="161"/>
      <c r="P1735" s="161"/>
    </row>
    <row r="1736" customFormat="false" ht="27" hidden="false" customHeight="true" outlineLevel="0" collapsed="false">
      <c r="A1736" s="159" t="s">
        <v>10467</v>
      </c>
      <c r="B1736" s="160" t="s">
        <v>10468</v>
      </c>
      <c r="C1736" s="42" t="s">
        <v>1745</v>
      </c>
      <c r="D1736" s="159" t="s">
        <v>2985</v>
      </c>
      <c r="E1736" s="159" t="s">
        <v>2126</v>
      </c>
      <c r="F1736" s="42" t="s">
        <v>2986</v>
      </c>
      <c r="G1736" s="159" t="s">
        <v>1842</v>
      </c>
      <c r="H1736" s="159" t="s">
        <v>1654</v>
      </c>
      <c r="I1736" s="159" t="s">
        <v>1808</v>
      </c>
      <c r="J1736" s="42" t="s">
        <v>10469</v>
      </c>
      <c r="K1736" s="42" t="s">
        <v>10470</v>
      </c>
      <c r="L1736" s="159" t="s">
        <v>2129</v>
      </c>
      <c r="M1736" s="159" t="s">
        <v>10471</v>
      </c>
      <c r="N1736" s="161"/>
      <c r="O1736" s="161"/>
      <c r="P1736" s="161"/>
    </row>
    <row r="1737" customFormat="false" ht="39" hidden="false" customHeight="true" outlineLevel="0" collapsed="false">
      <c r="A1737" s="159" t="s">
        <v>10472</v>
      </c>
      <c r="B1737" s="160" t="s">
        <v>10473</v>
      </c>
      <c r="C1737" s="42" t="s">
        <v>1745</v>
      </c>
      <c r="D1737" s="159" t="s">
        <v>2985</v>
      </c>
      <c r="E1737" s="159" t="s">
        <v>2126</v>
      </c>
      <c r="F1737" s="42" t="s">
        <v>2986</v>
      </c>
      <c r="G1737" s="159" t="s">
        <v>1842</v>
      </c>
      <c r="H1737" s="159" t="s">
        <v>1654</v>
      </c>
      <c r="I1737" s="159" t="s">
        <v>1808</v>
      </c>
      <c r="J1737" s="42" t="s">
        <v>10474</v>
      </c>
      <c r="K1737" s="42" t="s">
        <v>10475</v>
      </c>
      <c r="L1737" s="159" t="s">
        <v>2129</v>
      </c>
      <c r="M1737" s="159" t="s">
        <v>10476</v>
      </c>
      <c r="N1737" s="161"/>
      <c r="O1737" s="161"/>
      <c r="P1737" s="161"/>
    </row>
    <row r="1738" customFormat="false" ht="51" hidden="false" customHeight="true" outlineLevel="0" collapsed="false">
      <c r="A1738" s="159" t="s">
        <v>10477</v>
      </c>
      <c r="B1738" s="160" t="s">
        <v>10478</v>
      </c>
      <c r="C1738" s="42" t="s">
        <v>1745</v>
      </c>
      <c r="D1738" s="159" t="s">
        <v>2985</v>
      </c>
      <c r="E1738" s="159" t="s">
        <v>2905</v>
      </c>
      <c r="F1738" s="42" t="s">
        <v>2986</v>
      </c>
      <c r="G1738" s="159" t="s">
        <v>1842</v>
      </c>
      <c r="H1738" s="159" t="s">
        <v>2171</v>
      </c>
      <c r="I1738" s="159" t="s">
        <v>1788</v>
      </c>
      <c r="J1738" s="42" t="s">
        <v>10479</v>
      </c>
      <c r="K1738" s="42" t="s">
        <v>10480</v>
      </c>
      <c r="L1738" s="159" t="s">
        <v>2907</v>
      </c>
      <c r="M1738" s="159" t="s">
        <v>10481</v>
      </c>
      <c r="N1738" s="161"/>
      <c r="O1738" s="161"/>
      <c r="P1738" s="161"/>
    </row>
    <row r="1739" customFormat="false" ht="39" hidden="false" customHeight="true" outlineLevel="0" collapsed="false">
      <c r="A1739" s="159" t="s">
        <v>10482</v>
      </c>
      <c r="B1739" s="160" t="s">
        <v>10483</v>
      </c>
      <c r="C1739" s="42" t="s">
        <v>1745</v>
      </c>
      <c r="D1739" s="159" t="s">
        <v>2985</v>
      </c>
      <c r="E1739" s="159" t="s">
        <v>2126</v>
      </c>
      <c r="F1739" s="42" t="s">
        <v>2986</v>
      </c>
      <c r="G1739" s="159" t="s">
        <v>1842</v>
      </c>
      <c r="H1739" s="159" t="s">
        <v>1654</v>
      </c>
      <c r="I1739" s="159" t="s">
        <v>1808</v>
      </c>
      <c r="J1739" s="42" t="s">
        <v>10484</v>
      </c>
      <c r="K1739" s="42" t="s">
        <v>10485</v>
      </c>
      <c r="L1739" s="159" t="s">
        <v>2129</v>
      </c>
      <c r="M1739" s="159" t="s">
        <v>10486</v>
      </c>
      <c r="N1739" s="161"/>
      <c r="O1739" s="161"/>
      <c r="P1739" s="161"/>
    </row>
    <row r="1740" customFormat="false" ht="51" hidden="false" customHeight="true" outlineLevel="0" collapsed="false">
      <c r="A1740" s="159" t="s">
        <v>10487</v>
      </c>
      <c r="B1740" s="160" t="s">
        <v>10488</v>
      </c>
      <c r="C1740" s="42" t="s">
        <v>1745</v>
      </c>
      <c r="D1740" s="159" t="s">
        <v>2985</v>
      </c>
      <c r="E1740" s="159" t="s">
        <v>2126</v>
      </c>
      <c r="F1740" s="42" t="s">
        <v>2986</v>
      </c>
      <c r="G1740" s="159" t="s">
        <v>1842</v>
      </c>
      <c r="H1740" s="159" t="s">
        <v>1654</v>
      </c>
      <c r="I1740" s="159" t="s">
        <v>1808</v>
      </c>
      <c r="J1740" s="42" t="s">
        <v>10489</v>
      </c>
      <c r="K1740" s="42" t="s">
        <v>10490</v>
      </c>
      <c r="L1740" s="159" t="s">
        <v>2129</v>
      </c>
      <c r="M1740" s="159" t="s">
        <v>10491</v>
      </c>
      <c r="N1740" s="161"/>
      <c r="O1740" s="161"/>
      <c r="P1740" s="161"/>
    </row>
    <row r="1741" customFormat="false" ht="39" hidden="false" customHeight="true" outlineLevel="0" collapsed="false">
      <c r="A1741" s="159" t="s">
        <v>10492</v>
      </c>
      <c r="B1741" s="160" t="s">
        <v>10493</v>
      </c>
      <c r="C1741" s="42" t="s">
        <v>1745</v>
      </c>
      <c r="D1741" s="159" t="s">
        <v>2985</v>
      </c>
      <c r="E1741" s="159" t="s">
        <v>2905</v>
      </c>
      <c r="F1741" s="42" t="s">
        <v>2986</v>
      </c>
      <c r="G1741" s="159" t="s">
        <v>1842</v>
      </c>
      <c r="H1741" s="159" t="s">
        <v>2171</v>
      </c>
      <c r="I1741" s="159" t="s">
        <v>1788</v>
      </c>
      <c r="J1741" s="42" t="s">
        <v>10494</v>
      </c>
      <c r="K1741" s="42" t="s">
        <v>10495</v>
      </c>
      <c r="L1741" s="159" t="s">
        <v>2907</v>
      </c>
      <c r="M1741" s="159" t="s">
        <v>10496</v>
      </c>
      <c r="N1741" s="161"/>
      <c r="O1741" s="161"/>
      <c r="P1741" s="161"/>
    </row>
    <row r="1742" customFormat="false" ht="27" hidden="false" customHeight="true" outlineLevel="0" collapsed="false">
      <c r="A1742" s="159" t="s">
        <v>10497</v>
      </c>
      <c r="B1742" s="160" t="s">
        <v>10498</v>
      </c>
      <c r="C1742" s="42" t="s">
        <v>1745</v>
      </c>
      <c r="D1742" s="159" t="s">
        <v>2985</v>
      </c>
      <c r="E1742" s="159" t="s">
        <v>2126</v>
      </c>
      <c r="F1742" s="42" t="s">
        <v>2986</v>
      </c>
      <c r="G1742" s="159" t="s">
        <v>1842</v>
      </c>
      <c r="H1742" s="159" t="s">
        <v>1654</v>
      </c>
      <c r="I1742" s="159" t="s">
        <v>1808</v>
      </c>
      <c r="J1742" s="42" t="s">
        <v>10499</v>
      </c>
      <c r="K1742" s="42" t="s">
        <v>10500</v>
      </c>
      <c r="L1742" s="159" t="s">
        <v>2129</v>
      </c>
      <c r="M1742" s="159" t="s">
        <v>10501</v>
      </c>
      <c r="N1742" s="161"/>
      <c r="O1742" s="161"/>
      <c r="P1742" s="161"/>
    </row>
    <row r="1743" customFormat="false" ht="27" hidden="false" customHeight="true" outlineLevel="0" collapsed="false">
      <c r="A1743" s="159" t="s">
        <v>10502</v>
      </c>
      <c r="B1743" s="160" t="s">
        <v>10503</v>
      </c>
      <c r="C1743" s="42" t="s">
        <v>1745</v>
      </c>
      <c r="D1743" s="159" t="s">
        <v>2985</v>
      </c>
      <c r="E1743" s="159" t="s">
        <v>2126</v>
      </c>
      <c r="F1743" s="42" t="s">
        <v>2986</v>
      </c>
      <c r="G1743" s="159" t="s">
        <v>1842</v>
      </c>
      <c r="H1743" s="159" t="s">
        <v>1654</v>
      </c>
      <c r="I1743" s="159" t="s">
        <v>1808</v>
      </c>
      <c r="J1743" s="42" t="s">
        <v>10504</v>
      </c>
      <c r="K1743" s="42" t="s">
        <v>10505</v>
      </c>
      <c r="L1743" s="159" t="s">
        <v>2129</v>
      </c>
      <c r="M1743" s="159" t="s">
        <v>10506</v>
      </c>
      <c r="N1743" s="161"/>
      <c r="O1743" s="161"/>
      <c r="P1743" s="161"/>
    </row>
    <row r="1744" customFormat="false" ht="51" hidden="false" customHeight="true" outlineLevel="0" collapsed="false">
      <c r="A1744" s="159" t="s">
        <v>10507</v>
      </c>
      <c r="B1744" s="160" t="s">
        <v>10508</v>
      </c>
      <c r="C1744" s="42" t="s">
        <v>1745</v>
      </c>
      <c r="D1744" s="159" t="s">
        <v>2985</v>
      </c>
      <c r="E1744" s="159" t="s">
        <v>2905</v>
      </c>
      <c r="F1744" s="42" t="s">
        <v>2986</v>
      </c>
      <c r="G1744" s="159" t="s">
        <v>1842</v>
      </c>
      <c r="H1744" s="159" t="s">
        <v>2171</v>
      </c>
      <c r="I1744" s="159" t="s">
        <v>1788</v>
      </c>
      <c r="J1744" s="42" t="s">
        <v>10509</v>
      </c>
      <c r="K1744" s="42" t="s">
        <v>10510</v>
      </c>
      <c r="L1744" s="159" t="s">
        <v>2907</v>
      </c>
      <c r="M1744" s="159" t="s">
        <v>10511</v>
      </c>
      <c r="N1744" s="161"/>
      <c r="O1744" s="161"/>
      <c r="P1744" s="161"/>
    </row>
    <row r="1745" customFormat="false" ht="39" hidden="false" customHeight="true" outlineLevel="0" collapsed="false">
      <c r="A1745" s="159" t="s">
        <v>10512</v>
      </c>
      <c r="B1745" s="160" t="s">
        <v>10513</v>
      </c>
      <c r="C1745" s="42" t="s">
        <v>1745</v>
      </c>
      <c r="D1745" s="159" t="s">
        <v>2985</v>
      </c>
      <c r="E1745" s="159" t="s">
        <v>2767</v>
      </c>
      <c r="F1745" s="42" t="s">
        <v>2986</v>
      </c>
      <c r="G1745" s="159" t="s">
        <v>1796</v>
      </c>
      <c r="H1745" s="159" t="s">
        <v>1654</v>
      </c>
      <c r="I1745" s="159" t="s">
        <v>1788</v>
      </c>
      <c r="J1745" s="42" t="s">
        <v>10514</v>
      </c>
      <c r="K1745" s="42" t="s">
        <v>10515</v>
      </c>
      <c r="L1745" s="159" t="s">
        <v>2129</v>
      </c>
      <c r="M1745" s="159" t="s">
        <v>10516</v>
      </c>
      <c r="N1745" s="161"/>
      <c r="O1745" s="161"/>
      <c r="P1745" s="161"/>
    </row>
    <row r="1746" customFormat="false" ht="27" hidden="false" customHeight="true" outlineLevel="0" collapsed="false">
      <c r="A1746" s="159" t="s">
        <v>10517</v>
      </c>
      <c r="B1746" s="160" t="s">
        <v>10518</v>
      </c>
      <c r="C1746" s="42" t="s">
        <v>1745</v>
      </c>
      <c r="D1746" s="159" t="s">
        <v>2985</v>
      </c>
      <c r="E1746" s="159" t="s">
        <v>2195</v>
      </c>
      <c r="F1746" s="42" t="s">
        <v>2986</v>
      </c>
      <c r="G1746" s="159" t="s">
        <v>1796</v>
      </c>
      <c r="H1746" s="159" t="s">
        <v>2171</v>
      </c>
      <c r="I1746" s="159" t="s">
        <v>1808</v>
      </c>
      <c r="J1746" s="42" t="s">
        <v>10519</v>
      </c>
      <c r="K1746" s="42" t="s">
        <v>10520</v>
      </c>
      <c r="L1746" s="159" t="s">
        <v>2198</v>
      </c>
      <c r="M1746" s="159" t="s">
        <v>10521</v>
      </c>
      <c r="N1746" s="161"/>
      <c r="O1746" s="161"/>
      <c r="P1746" s="161"/>
    </row>
    <row r="1747" customFormat="false" ht="27" hidden="false" customHeight="true" outlineLevel="0" collapsed="false">
      <c r="A1747" s="159" t="s">
        <v>10522</v>
      </c>
      <c r="B1747" s="160" t="s">
        <v>10523</v>
      </c>
      <c r="C1747" s="42" t="s">
        <v>1745</v>
      </c>
      <c r="D1747" s="159" t="s">
        <v>2985</v>
      </c>
      <c r="E1747" s="159" t="s">
        <v>2126</v>
      </c>
      <c r="F1747" s="42" t="s">
        <v>2986</v>
      </c>
      <c r="G1747" s="159" t="s">
        <v>1842</v>
      </c>
      <c r="H1747" s="159" t="s">
        <v>1654</v>
      </c>
      <c r="I1747" s="159" t="s">
        <v>1808</v>
      </c>
      <c r="J1747" s="42" t="s">
        <v>10524</v>
      </c>
      <c r="K1747" s="42" t="s">
        <v>10525</v>
      </c>
      <c r="L1747" s="159" t="s">
        <v>2129</v>
      </c>
      <c r="M1747" s="159" t="s">
        <v>10526</v>
      </c>
      <c r="N1747" s="161"/>
      <c r="O1747" s="161"/>
      <c r="P1747" s="161"/>
    </row>
    <row r="1748" customFormat="false" ht="39" hidden="false" customHeight="true" outlineLevel="0" collapsed="false">
      <c r="A1748" s="159" t="s">
        <v>10527</v>
      </c>
      <c r="B1748" s="160" t="s">
        <v>10528</v>
      </c>
      <c r="C1748" s="42" t="s">
        <v>1745</v>
      </c>
      <c r="D1748" s="159" t="s">
        <v>2985</v>
      </c>
      <c r="E1748" s="159" t="s">
        <v>2905</v>
      </c>
      <c r="F1748" s="42" t="s">
        <v>2986</v>
      </c>
      <c r="G1748" s="159" t="s">
        <v>1842</v>
      </c>
      <c r="H1748" s="159" t="s">
        <v>2171</v>
      </c>
      <c r="I1748" s="159" t="s">
        <v>1788</v>
      </c>
      <c r="J1748" s="42" t="s">
        <v>10529</v>
      </c>
      <c r="K1748" s="42" t="s">
        <v>10530</v>
      </c>
      <c r="L1748" s="159" t="s">
        <v>2907</v>
      </c>
      <c r="M1748" s="159" t="s">
        <v>10531</v>
      </c>
      <c r="N1748" s="161"/>
      <c r="O1748" s="161"/>
      <c r="P1748" s="161"/>
    </row>
    <row r="1749" customFormat="false" ht="39" hidden="false" customHeight="true" outlineLevel="0" collapsed="false">
      <c r="A1749" s="159" t="s">
        <v>10532</v>
      </c>
      <c r="B1749" s="160" t="s">
        <v>10533</v>
      </c>
      <c r="C1749" s="42" t="s">
        <v>1745</v>
      </c>
      <c r="D1749" s="159" t="s">
        <v>2985</v>
      </c>
      <c r="E1749" s="159" t="s">
        <v>2767</v>
      </c>
      <c r="F1749" s="42" t="s">
        <v>2986</v>
      </c>
      <c r="G1749" s="159" t="s">
        <v>1796</v>
      </c>
      <c r="H1749" s="159" t="s">
        <v>1654</v>
      </c>
      <c r="I1749" s="159" t="s">
        <v>1788</v>
      </c>
      <c r="J1749" s="42" t="s">
        <v>10534</v>
      </c>
      <c r="K1749" s="42" t="s">
        <v>10535</v>
      </c>
      <c r="L1749" s="159" t="s">
        <v>2129</v>
      </c>
      <c r="M1749" s="159" t="s">
        <v>10536</v>
      </c>
      <c r="N1749" s="161"/>
      <c r="O1749" s="161"/>
      <c r="P1749" s="161"/>
    </row>
    <row r="1750" customFormat="false" ht="27" hidden="false" customHeight="true" outlineLevel="0" collapsed="false">
      <c r="A1750" s="159" t="s">
        <v>10537</v>
      </c>
      <c r="B1750" s="160" t="s">
        <v>10538</v>
      </c>
      <c r="C1750" s="42" t="s">
        <v>1745</v>
      </c>
      <c r="D1750" s="159" t="s">
        <v>2985</v>
      </c>
      <c r="E1750" s="159" t="s">
        <v>2195</v>
      </c>
      <c r="F1750" s="42" t="s">
        <v>2986</v>
      </c>
      <c r="G1750" s="159" t="s">
        <v>1796</v>
      </c>
      <c r="H1750" s="159" t="s">
        <v>2171</v>
      </c>
      <c r="I1750" s="159" t="s">
        <v>1808</v>
      </c>
      <c r="J1750" s="42" t="s">
        <v>10539</v>
      </c>
      <c r="K1750" s="42" t="s">
        <v>10540</v>
      </c>
      <c r="L1750" s="159" t="s">
        <v>2198</v>
      </c>
      <c r="M1750" s="159" t="s">
        <v>10541</v>
      </c>
      <c r="N1750" s="161"/>
      <c r="O1750" s="161"/>
      <c r="P1750" s="161"/>
    </row>
    <row r="1751" customFormat="false" ht="27" hidden="false" customHeight="true" outlineLevel="0" collapsed="false">
      <c r="A1751" s="159" t="s">
        <v>10542</v>
      </c>
      <c r="B1751" s="160" t="s">
        <v>10543</v>
      </c>
      <c r="C1751" s="42" t="s">
        <v>1745</v>
      </c>
      <c r="D1751" s="159" t="s">
        <v>2985</v>
      </c>
      <c r="E1751" s="159" t="s">
        <v>2126</v>
      </c>
      <c r="F1751" s="42" t="s">
        <v>2986</v>
      </c>
      <c r="G1751" s="159" t="s">
        <v>1842</v>
      </c>
      <c r="H1751" s="159" t="s">
        <v>1654</v>
      </c>
      <c r="I1751" s="159" t="s">
        <v>1808</v>
      </c>
      <c r="J1751" s="42" t="s">
        <v>10544</v>
      </c>
      <c r="K1751" s="42" t="s">
        <v>10545</v>
      </c>
      <c r="L1751" s="159" t="s">
        <v>2129</v>
      </c>
      <c r="M1751" s="159" t="s">
        <v>10546</v>
      </c>
      <c r="N1751" s="161"/>
      <c r="O1751" s="161"/>
      <c r="P1751" s="161"/>
    </row>
    <row r="1752" customFormat="false" ht="51" hidden="false" customHeight="true" outlineLevel="0" collapsed="false">
      <c r="A1752" s="159" t="s">
        <v>10547</v>
      </c>
      <c r="B1752" s="160" t="s">
        <v>10548</v>
      </c>
      <c r="C1752" s="42" t="s">
        <v>1745</v>
      </c>
      <c r="D1752" s="159" t="s">
        <v>2985</v>
      </c>
      <c r="E1752" s="159" t="s">
        <v>2905</v>
      </c>
      <c r="F1752" s="42" t="s">
        <v>2986</v>
      </c>
      <c r="G1752" s="159" t="s">
        <v>1842</v>
      </c>
      <c r="H1752" s="159" t="s">
        <v>2171</v>
      </c>
      <c r="I1752" s="159" t="s">
        <v>1788</v>
      </c>
      <c r="J1752" s="42" t="s">
        <v>10549</v>
      </c>
      <c r="K1752" s="42" t="s">
        <v>10550</v>
      </c>
      <c r="L1752" s="159" t="s">
        <v>2907</v>
      </c>
      <c r="M1752" s="159" t="s">
        <v>10551</v>
      </c>
      <c r="N1752" s="161"/>
      <c r="O1752" s="161"/>
      <c r="P1752" s="161"/>
    </row>
    <row r="1753" customFormat="false" ht="39" hidden="false" customHeight="true" outlineLevel="0" collapsed="false">
      <c r="A1753" s="159" t="s">
        <v>10552</v>
      </c>
      <c r="B1753" s="160" t="s">
        <v>10553</v>
      </c>
      <c r="C1753" s="42" t="s">
        <v>1745</v>
      </c>
      <c r="D1753" s="159" t="s">
        <v>2985</v>
      </c>
      <c r="E1753" s="159" t="s">
        <v>2767</v>
      </c>
      <c r="F1753" s="42" t="s">
        <v>2986</v>
      </c>
      <c r="G1753" s="159" t="s">
        <v>1796</v>
      </c>
      <c r="H1753" s="159" t="s">
        <v>1654</v>
      </c>
      <c r="I1753" s="159" t="s">
        <v>1788</v>
      </c>
      <c r="J1753" s="42" t="s">
        <v>10554</v>
      </c>
      <c r="K1753" s="42" t="s">
        <v>10555</v>
      </c>
      <c r="L1753" s="159" t="s">
        <v>2129</v>
      </c>
      <c r="M1753" s="159" t="s">
        <v>10556</v>
      </c>
      <c r="N1753" s="161"/>
      <c r="O1753" s="161"/>
      <c r="P1753" s="161"/>
    </row>
    <row r="1754" customFormat="false" ht="27" hidden="false" customHeight="true" outlineLevel="0" collapsed="false">
      <c r="A1754" s="159" t="s">
        <v>10557</v>
      </c>
      <c r="B1754" s="160" t="s">
        <v>10558</v>
      </c>
      <c r="C1754" s="42" t="s">
        <v>1745</v>
      </c>
      <c r="D1754" s="159" t="s">
        <v>2985</v>
      </c>
      <c r="E1754" s="159" t="s">
        <v>2195</v>
      </c>
      <c r="F1754" s="42" t="s">
        <v>2986</v>
      </c>
      <c r="G1754" s="159" t="s">
        <v>1796</v>
      </c>
      <c r="H1754" s="159" t="s">
        <v>2171</v>
      </c>
      <c r="I1754" s="159" t="s">
        <v>1808</v>
      </c>
      <c r="J1754" s="42" t="s">
        <v>10559</v>
      </c>
      <c r="K1754" s="42" t="s">
        <v>10560</v>
      </c>
      <c r="L1754" s="159" t="s">
        <v>2198</v>
      </c>
      <c r="M1754" s="159" t="s">
        <v>10561</v>
      </c>
      <c r="N1754" s="161"/>
      <c r="O1754" s="161"/>
      <c r="P1754" s="161"/>
    </row>
    <row r="1755" customFormat="false" ht="27" hidden="false" customHeight="true" outlineLevel="0" collapsed="false">
      <c r="A1755" s="159" t="s">
        <v>10562</v>
      </c>
      <c r="B1755" s="160" t="s">
        <v>10563</v>
      </c>
      <c r="C1755" s="42" t="s">
        <v>1745</v>
      </c>
      <c r="D1755" s="159" t="s">
        <v>2985</v>
      </c>
      <c r="E1755" s="159" t="s">
        <v>2126</v>
      </c>
      <c r="F1755" s="42" t="s">
        <v>2986</v>
      </c>
      <c r="G1755" s="159" t="s">
        <v>1842</v>
      </c>
      <c r="H1755" s="159" t="s">
        <v>1654</v>
      </c>
      <c r="I1755" s="159" t="s">
        <v>1808</v>
      </c>
      <c r="J1755" s="42" t="s">
        <v>10564</v>
      </c>
      <c r="K1755" s="42" t="s">
        <v>10565</v>
      </c>
      <c r="L1755" s="159" t="s">
        <v>2129</v>
      </c>
      <c r="M1755" s="159" t="s">
        <v>10566</v>
      </c>
      <c r="N1755" s="161"/>
      <c r="O1755" s="161"/>
      <c r="P1755" s="161"/>
    </row>
    <row r="1756" customFormat="false" ht="51" hidden="false" customHeight="true" outlineLevel="0" collapsed="false">
      <c r="A1756" s="159" t="s">
        <v>10567</v>
      </c>
      <c r="B1756" s="160" t="s">
        <v>10568</v>
      </c>
      <c r="C1756" s="42" t="s">
        <v>1745</v>
      </c>
      <c r="D1756" s="159" t="s">
        <v>2985</v>
      </c>
      <c r="E1756" s="159" t="s">
        <v>2905</v>
      </c>
      <c r="F1756" s="42" t="s">
        <v>2986</v>
      </c>
      <c r="G1756" s="159" t="s">
        <v>1842</v>
      </c>
      <c r="H1756" s="159" t="s">
        <v>2171</v>
      </c>
      <c r="I1756" s="159" t="s">
        <v>1788</v>
      </c>
      <c r="J1756" s="42" t="s">
        <v>10569</v>
      </c>
      <c r="K1756" s="42" t="s">
        <v>10570</v>
      </c>
      <c r="L1756" s="159" t="s">
        <v>2907</v>
      </c>
      <c r="M1756" s="159" t="s">
        <v>10571</v>
      </c>
      <c r="N1756" s="161"/>
      <c r="O1756" s="161"/>
      <c r="P1756" s="161"/>
    </row>
    <row r="1757" customFormat="false" ht="51" hidden="false" customHeight="true" outlineLevel="0" collapsed="false">
      <c r="A1757" s="159" t="s">
        <v>10572</v>
      </c>
      <c r="B1757" s="160" t="s">
        <v>10573</v>
      </c>
      <c r="C1757" s="42" t="s">
        <v>1745</v>
      </c>
      <c r="D1757" s="159" t="s">
        <v>2985</v>
      </c>
      <c r="E1757" s="159" t="s">
        <v>2767</v>
      </c>
      <c r="F1757" s="42" t="s">
        <v>2986</v>
      </c>
      <c r="G1757" s="159" t="s">
        <v>1796</v>
      </c>
      <c r="H1757" s="159" t="s">
        <v>1654</v>
      </c>
      <c r="I1757" s="159" t="s">
        <v>1788</v>
      </c>
      <c r="J1757" s="42" t="s">
        <v>10574</v>
      </c>
      <c r="K1757" s="42" t="s">
        <v>10575</v>
      </c>
      <c r="L1757" s="159" t="s">
        <v>2129</v>
      </c>
      <c r="M1757" s="159" t="s">
        <v>10576</v>
      </c>
      <c r="N1757" s="161"/>
      <c r="O1757" s="161"/>
      <c r="P1757" s="161"/>
    </row>
    <row r="1758" customFormat="false" ht="39" hidden="false" customHeight="true" outlineLevel="0" collapsed="false">
      <c r="A1758" s="159" t="s">
        <v>10577</v>
      </c>
      <c r="B1758" s="160" t="s">
        <v>10578</v>
      </c>
      <c r="C1758" s="42" t="s">
        <v>1745</v>
      </c>
      <c r="D1758" s="159" t="s">
        <v>2985</v>
      </c>
      <c r="E1758" s="159" t="s">
        <v>2195</v>
      </c>
      <c r="F1758" s="42" t="s">
        <v>2986</v>
      </c>
      <c r="G1758" s="159" t="s">
        <v>1796</v>
      </c>
      <c r="H1758" s="159" t="s">
        <v>2171</v>
      </c>
      <c r="I1758" s="159" t="s">
        <v>1808</v>
      </c>
      <c r="J1758" s="42" t="s">
        <v>10579</v>
      </c>
      <c r="K1758" s="42" t="s">
        <v>10580</v>
      </c>
      <c r="L1758" s="159" t="s">
        <v>2198</v>
      </c>
      <c r="M1758" s="159" t="s">
        <v>10581</v>
      </c>
      <c r="N1758" s="161"/>
      <c r="O1758" s="161"/>
      <c r="P1758" s="161"/>
    </row>
    <row r="1759" customFormat="false" ht="39" hidden="false" customHeight="true" outlineLevel="0" collapsed="false">
      <c r="A1759" s="159" t="s">
        <v>10582</v>
      </c>
      <c r="B1759" s="160" t="s">
        <v>10583</v>
      </c>
      <c r="C1759" s="42" t="s">
        <v>1745</v>
      </c>
      <c r="D1759" s="159" t="s">
        <v>2985</v>
      </c>
      <c r="E1759" s="159" t="s">
        <v>2126</v>
      </c>
      <c r="F1759" s="42" t="s">
        <v>2986</v>
      </c>
      <c r="G1759" s="159" t="s">
        <v>1842</v>
      </c>
      <c r="H1759" s="159" t="s">
        <v>1654</v>
      </c>
      <c r="I1759" s="159" t="s">
        <v>1808</v>
      </c>
      <c r="J1759" s="42" t="s">
        <v>10584</v>
      </c>
      <c r="K1759" s="42" t="s">
        <v>10585</v>
      </c>
      <c r="L1759" s="159" t="s">
        <v>2129</v>
      </c>
      <c r="M1759" s="159" t="s">
        <v>10586</v>
      </c>
      <c r="N1759" s="161"/>
      <c r="O1759" s="161"/>
      <c r="P1759" s="161"/>
    </row>
    <row r="1760" customFormat="false" ht="51" hidden="false" customHeight="true" outlineLevel="0" collapsed="false">
      <c r="A1760" s="159" t="s">
        <v>10587</v>
      </c>
      <c r="B1760" s="160" t="s">
        <v>10588</v>
      </c>
      <c r="C1760" s="42" t="s">
        <v>1745</v>
      </c>
      <c r="D1760" s="159" t="s">
        <v>2985</v>
      </c>
      <c r="E1760" s="159" t="s">
        <v>2905</v>
      </c>
      <c r="F1760" s="42" t="s">
        <v>2986</v>
      </c>
      <c r="G1760" s="159" t="s">
        <v>1842</v>
      </c>
      <c r="H1760" s="159" t="s">
        <v>2171</v>
      </c>
      <c r="I1760" s="159" t="s">
        <v>1788</v>
      </c>
      <c r="J1760" s="42" t="s">
        <v>10589</v>
      </c>
      <c r="K1760" s="42" t="s">
        <v>10590</v>
      </c>
      <c r="L1760" s="159" t="s">
        <v>2907</v>
      </c>
      <c r="M1760" s="159" t="s">
        <v>10591</v>
      </c>
      <c r="N1760" s="161"/>
      <c r="O1760" s="161"/>
      <c r="P1760" s="161"/>
    </row>
    <row r="1761" customFormat="false" ht="51" hidden="false" customHeight="true" outlineLevel="0" collapsed="false">
      <c r="A1761" s="159" t="s">
        <v>10592</v>
      </c>
      <c r="B1761" s="160" t="s">
        <v>10593</v>
      </c>
      <c r="C1761" s="42" t="s">
        <v>1745</v>
      </c>
      <c r="D1761" s="159" t="s">
        <v>2985</v>
      </c>
      <c r="E1761" s="159" t="s">
        <v>2767</v>
      </c>
      <c r="F1761" s="42" t="s">
        <v>2986</v>
      </c>
      <c r="G1761" s="159" t="s">
        <v>1796</v>
      </c>
      <c r="H1761" s="159" t="s">
        <v>1654</v>
      </c>
      <c r="I1761" s="159" t="s">
        <v>1788</v>
      </c>
      <c r="J1761" s="42" t="s">
        <v>10594</v>
      </c>
      <c r="K1761" s="42" t="s">
        <v>10595</v>
      </c>
      <c r="L1761" s="159" t="s">
        <v>2129</v>
      </c>
      <c r="M1761" s="159" t="s">
        <v>10596</v>
      </c>
      <c r="N1761" s="161"/>
      <c r="O1761" s="161"/>
      <c r="P1761" s="161"/>
    </row>
    <row r="1762" customFormat="false" ht="27" hidden="false" customHeight="true" outlineLevel="0" collapsed="false">
      <c r="A1762" s="159" t="s">
        <v>10597</v>
      </c>
      <c r="B1762" s="160" t="s">
        <v>10598</v>
      </c>
      <c r="C1762" s="42" t="s">
        <v>1745</v>
      </c>
      <c r="D1762" s="159" t="s">
        <v>2985</v>
      </c>
      <c r="E1762" s="159" t="s">
        <v>2195</v>
      </c>
      <c r="F1762" s="42" t="s">
        <v>2986</v>
      </c>
      <c r="G1762" s="159" t="s">
        <v>1796</v>
      </c>
      <c r="H1762" s="159" t="s">
        <v>2171</v>
      </c>
      <c r="I1762" s="159" t="s">
        <v>1808</v>
      </c>
      <c r="J1762" s="42" t="s">
        <v>10599</v>
      </c>
      <c r="K1762" s="42" t="s">
        <v>10600</v>
      </c>
      <c r="L1762" s="159" t="s">
        <v>2198</v>
      </c>
      <c r="M1762" s="159" t="s">
        <v>10601</v>
      </c>
      <c r="N1762" s="161"/>
      <c r="O1762" s="161"/>
      <c r="P1762" s="161"/>
    </row>
    <row r="1763" customFormat="false" ht="27" hidden="false" customHeight="true" outlineLevel="0" collapsed="false">
      <c r="A1763" s="159" t="s">
        <v>10602</v>
      </c>
      <c r="B1763" s="160" t="s">
        <v>10603</v>
      </c>
      <c r="C1763" s="42" t="s">
        <v>1745</v>
      </c>
      <c r="D1763" s="159" t="s">
        <v>2985</v>
      </c>
      <c r="E1763" s="159" t="s">
        <v>2126</v>
      </c>
      <c r="F1763" s="42" t="s">
        <v>2986</v>
      </c>
      <c r="G1763" s="159" t="s">
        <v>1842</v>
      </c>
      <c r="H1763" s="159" t="s">
        <v>1654</v>
      </c>
      <c r="I1763" s="159" t="s">
        <v>1808</v>
      </c>
      <c r="J1763" s="42" t="s">
        <v>10604</v>
      </c>
      <c r="K1763" s="42" t="s">
        <v>10605</v>
      </c>
      <c r="L1763" s="159" t="s">
        <v>2129</v>
      </c>
      <c r="M1763" s="159" t="s">
        <v>10606</v>
      </c>
      <c r="N1763" s="161"/>
      <c r="O1763" s="161"/>
      <c r="P1763" s="161"/>
    </row>
    <row r="1764" customFormat="false" ht="51" hidden="false" customHeight="true" outlineLevel="0" collapsed="false">
      <c r="A1764" s="159" t="s">
        <v>10607</v>
      </c>
      <c r="B1764" s="160" t="s">
        <v>10608</v>
      </c>
      <c r="C1764" s="42" t="s">
        <v>1745</v>
      </c>
      <c r="D1764" s="159" t="s">
        <v>2985</v>
      </c>
      <c r="E1764" s="159" t="s">
        <v>2905</v>
      </c>
      <c r="F1764" s="42" t="s">
        <v>2986</v>
      </c>
      <c r="G1764" s="159" t="s">
        <v>1842</v>
      </c>
      <c r="H1764" s="159" t="s">
        <v>2171</v>
      </c>
      <c r="I1764" s="159" t="s">
        <v>1788</v>
      </c>
      <c r="J1764" s="42" t="s">
        <v>10609</v>
      </c>
      <c r="K1764" s="42" t="s">
        <v>10610</v>
      </c>
      <c r="L1764" s="159" t="s">
        <v>2907</v>
      </c>
      <c r="M1764" s="159" t="s">
        <v>10611</v>
      </c>
      <c r="N1764" s="161"/>
      <c r="O1764" s="161"/>
      <c r="P1764" s="161"/>
    </row>
    <row r="1765" customFormat="false" ht="39" hidden="false" customHeight="true" outlineLevel="0" collapsed="false">
      <c r="A1765" s="159" t="s">
        <v>10612</v>
      </c>
      <c r="B1765" s="160" t="s">
        <v>10613</v>
      </c>
      <c r="C1765" s="42" t="s">
        <v>1745</v>
      </c>
      <c r="D1765" s="159" t="s">
        <v>2985</v>
      </c>
      <c r="E1765" s="159" t="s">
        <v>2126</v>
      </c>
      <c r="F1765" s="42" t="s">
        <v>2986</v>
      </c>
      <c r="G1765" s="159" t="s">
        <v>1842</v>
      </c>
      <c r="H1765" s="159" t="s">
        <v>1654</v>
      </c>
      <c r="I1765" s="159" t="s">
        <v>1808</v>
      </c>
      <c r="J1765" s="42" t="s">
        <v>10614</v>
      </c>
      <c r="K1765" s="42" t="s">
        <v>10615</v>
      </c>
      <c r="L1765" s="159" t="s">
        <v>2129</v>
      </c>
      <c r="M1765" s="159" t="s">
        <v>10616</v>
      </c>
      <c r="N1765" s="161"/>
      <c r="O1765" s="161"/>
      <c r="P1765" s="161"/>
    </row>
    <row r="1766" customFormat="false" ht="51" hidden="false" customHeight="true" outlineLevel="0" collapsed="false">
      <c r="A1766" s="159" t="s">
        <v>10617</v>
      </c>
      <c r="B1766" s="160" t="s">
        <v>10618</v>
      </c>
      <c r="C1766" s="42" t="s">
        <v>1745</v>
      </c>
      <c r="D1766" s="159" t="s">
        <v>2985</v>
      </c>
      <c r="E1766" s="159" t="s">
        <v>2126</v>
      </c>
      <c r="F1766" s="42" t="s">
        <v>2986</v>
      </c>
      <c r="G1766" s="159" t="s">
        <v>1842</v>
      </c>
      <c r="H1766" s="159" t="s">
        <v>1654</v>
      </c>
      <c r="I1766" s="159" t="s">
        <v>1808</v>
      </c>
      <c r="J1766" s="42" t="s">
        <v>10619</v>
      </c>
      <c r="K1766" s="42" t="s">
        <v>10620</v>
      </c>
      <c r="L1766" s="159" t="s">
        <v>2129</v>
      </c>
      <c r="M1766" s="159" t="s">
        <v>10621</v>
      </c>
      <c r="N1766" s="161"/>
      <c r="O1766" s="161"/>
      <c r="P1766" s="161"/>
    </row>
    <row r="1767" customFormat="false" ht="51" hidden="false" customHeight="true" outlineLevel="0" collapsed="false">
      <c r="A1767" s="159" t="s">
        <v>10622</v>
      </c>
      <c r="B1767" s="160" t="s">
        <v>10623</v>
      </c>
      <c r="C1767" s="42" t="s">
        <v>1745</v>
      </c>
      <c r="D1767" s="159" t="s">
        <v>2985</v>
      </c>
      <c r="E1767" s="159" t="s">
        <v>2905</v>
      </c>
      <c r="F1767" s="42" t="s">
        <v>2986</v>
      </c>
      <c r="G1767" s="159" t="s">
        <v>1842</v>
      </c>
      <c r="H1767" s="159" t="s">
        <v>2171</v>
      </c>
      <c r="I1767" s="159" t="s">
        <v>1788</v>
      </c>
      <c r="J1767" s="42" t="s">
        <v>10624</v>
      </c>
      <c r="K1767" s="42" t="s">
        <v>10625</v>
      </c>
      <c r="L1767" s="159" t="s">
        <v>2907</v>
      </c>
      <c r="M1767" s="159" t="s">
        <v>10626</v>
      </c>
      <c r="N1767" s="161"/>
      <c r="O1767" s="161"/>
      <c r="P1767" s="161"/>
    </row>
    <row r="1768" customFormat="false" ht="27" hidden="false" customHeight="true" outlineLevel="0" collapsed="false">
      <c r="A1768" s="159" t="s">
        <v>10627</v>
      </c>
      <c r="B1768" s="160" t="s">
        <v>10628</v>
      </c>
      <c r="C1768" s="42" t="s">
        <v>1745</v>
      </c>
      <c r="D1768" s="159" t="s">
        <v>2985</v>
      </c>
      <c r="E1768" s="159" t="s">
        <v>2126</v>
      </c>
      <c r="F1768" s="42" t="s">
        <v>2986</v>
      </c>
      <c r="G1768" s="159" t="s">
        <v>1842</v>
      </c>
      <c r="H1768" s="159" t="s">
        <v>1654</v>
      </c>
      <c r="I1768" s="159" t="s">
        <v>1808</v>
      </c>
      <c r="J1768" s="42" t="s">
        <v>10629</v>
      </c>
      <c r="K1768" s="42" t="s">
        <v>10630</v>
      </c>
      <c r="L1768" s="159" t="s">
        <v>2129</v>
      </c>
      <c r="M1768" s="159" t="s">
        <v>10631</v>
      </c>
      <c r="N1768" s="161"/>
      <c r="O1768" s="161"/>
      <c r="P1768" s="161"/>
    </row>
    <row r="1769" customFormat="false" ht="39" hidden="false" customHeight="true" outlineLevel="0" collapsed="false">
      <c r="A1769" s="159" t="s">
        <v>10632</v>
      </c>
      <c r="B1769" s="160" t="s">
        <v>10633</v>
      </c>
      <c r="C1769" s="42" t="s">
        <v>1745</v>
      </c>
      <c r="D1769" s="159" t="s">
        <v>2985</v>
      </c>
      <c r="E1769" s="159" t="s">
        <v>2126</v>
      </c>
      <c r="F1769" s="42" t="s">
        <v>2986</v>
      </c>
      <c r="G1769" s="159" t="s">
        <v>1842</v>
      </c>
      <c r="H1769" s="159" t="s">
        <v>1654</v>
      </c>
      <c r="I1769" s="159" t="s">
        <v>1808</v>
      </c>
      <c r="J1769" s="42" t="s">
        <v>10634</v>
      </c>
      <c r="K1769" s="42" t="s">
        <v>10635</v>
      </c>
      <c r="L1769" s="159" t="s">
        <v>2129</v>
      </c>
      <c r="M1769" s="159" t="s">
        <v>10636</v>
      </c>
      <c r="N1769" s="161"/>
      <c r="O1769" s="161"/>
      <c r="P1769" s="161"/>
    </row>
    <row r="1770" customFormat="false" ht="39" hidden="false" customHeight="true" outlineLevel="0" collapsed="false">
      <c r="A1770" s="159" t="s">
        <v>10637</v>
      </c>
      <c r="B1770" s="160" t="s">
        <v>10638</v>
      </c>
      <c r="C1770" s="42" t="s">
        <v>1751</v>
      </c>
      <c r="D1770" s="159" t="s">
        <v>3085</v>
      </c>
      <c r="E1770" s="159" t="s">
        <v>2905</v>
      </c>
      <c r="F1770" s="42" t="s">
        <v>3086</v>
      </c>
      <c r="G1770" s="159" t="s">
        <v>1842</v>
      </c>
      <c r="H1770" s="159" t="s">
        <v>2171</v>
      </c>
      <c r="I1770" s="159" t="s">
        <v>1788</v>
      </c>
      <c r="J1770" s="42" t="s">
        <v>10639</v>
      </c>
      <c r="K1770" s="42" t="s">
        <v>10640</v>
      </c>
      <c r="L1770" s="159" t="s">
        <v>2907</v>
      </c>
      <c r="M1770" s="159" t="s">
        <v>10641</v>
      </c>
      <c r="N1770" s="161"/>
      <c r="O1770" s="161"/>
      <c r="P1770" s="161"/>
    </row>
    <row r="1771" customFormat="false" ht="27" hidden="false" customHeight="true" outlineLevel="0" collapsed="false">
      <c r="A1771" s="159" t="s">
        <v>10642</v>
      </c>
      <c r="B1771" s="160" t="s">
        <v>10643</v>
      </c>
      <c r="C1771" s="42" t="s">
        <v>1751</v>
      </c>
      <c r="D1771" s="159" t="s">
        <v>3085</v>
      </c>
      <c r="E1771" s="159" t="s">
        <v>2126</v>
      </c>
      <c r="F1771" s="42" t="s">
        <v>3086</v>
      </c>
      <c r="G1771" s="159" t="s">
        <v>1842</v>
      </c>
      <c r="H1771" s="159" t="s">
        <v>1654</v>
      </c>
      <c r="I1771" s="159" t="s">
        <v>1808</v>
      </c>
      <c r="J1771" s="42" t="s">
        <v>10644</v>
      </c>
      <c r="K1771" s="42" t="s">
        <v>10645</v>
      </c>
      <c r="L1771" s="159" t="s">
        <v>2129</v>
      </c>
      <c r="M1771" s="159" t="s">
        <v>10646</v>
      </c>
      <c r="N1771" s="161"/>
      <c r="O1771" s="161"/>
      <c r="P1771" s="161"/>
    </row>
    <row r="1772" customFormat="false" ht="27" hidden="false" customHeight="true" outlineLevel="0" collapsed="false">
      <c r="A1772" s="159" t="s">
        <v>10647</v>
      </c>
      <c r="B1772" s="160" t="s">
        <v>10648</v>
      </c>
      <c r="C1772" s="42" t="s">
        <v>1751</v>
      </c>
      <c r="D1772" s="159" t="s">
        <v>3085</v>
      </c>
      <c r="E1772" s="159" t="s">
        <v>2126</v>
      </c>
      <c r="F1772" s="42" t="s">
        <v>3086</v>
      </c>
      <c r="G1772" s="159" t="s">
        <v>1842</v>
      </c>
      <c r="H1772" s="159" t="s">
        <v>1654</v>
      </c>
      <c r="I1772" s="159" t="s">
        <v>1808</v>
      </c>
      <c r="J1772" s="42" t="s">
        <v>10649</v>
      </c>
      <c r="K1772" s="42" t="s">
        <v>10650</v>
      </c>
      <c r="L1772" s="159" t="s">
        <v>2129</v>
      </c>
      <c r="M1772" s="159" t="s">
        <v>10651</v>
      </c>
      <c r="N1772" s="161"/>
      <c r="O1772" s="161"/>
      <c r="P1772" s="161"/>
    </row>
    <row r="1773" customFormat="false" ht="39" hidden="false" customHeight="true" outlineLevel="0" collapsed="false">
      <c r="A1773" s="159" t="s">
        <v>10652</v>
      </c>
      <c r="B1773" s="160" t="s">
        <v>10653</v>
      </c>
      <c r="C1773" s="42" t="s">
        <v>1751</v>
      </c>
      <c r="D1773" s="159" t="s">
        <v>3085</v>
      </c>
      <c r="E1773" s="159" t="s">
        <v>2905</v>
      </c>
      <c r="F1773" s="42" t="s">
        <v>3086</v>
      </c>
      <c r="G1773" s="159" t="s">
        <v>1842</v>
      </c>
      <c r="H1773" s="159" t="s">
        <v>2171</v>
      </c>
      <c r="I1773" s="159" t="s">
        <v>1788</v>
      </c>
      <c r="J1773" s="42" t="s">
        <v>10654</v>
      </c>
      <c r="K1773" s="42" t="s">
        <v>10655</v>
      </c>
      <c r="L1773" s="159" t="s">
        <v>2907</v>
      </c>
      <c r="M1773" s="159" t="s">
        <v>10656</v>
      </c>
      <c r="N1773" s="161"/>
      <c r="O1773" s="161"/>
      <c r="P1773" s="161"/>
    </row>
    <row r="1774" customFormat="false" ht="39" hidden="false" customHeight="true" outlineLevel="0" collapsed="false">
      <c r="A1774" s="159" t="s">
        <v>10657</v>
      </c>
      <c r="B1774" s="160" t="s">
        <v>10658</v>
      </c>
      <c r="C1774" s="42" t="s">
        <v>1751</v>
      </c>
      <c r="D1774" s="159" t="s">
        <v>3085</v>
      </c>
      <c r="E1774" s="159" t="s">
        <v>2767</v>
      </c>
      <c r="F1774" s="42" t="s">
        <v>3086</v>
      </c>
      <c r="G1774" s="159" t="s">
        <v>1796</v>
      </c>
      <c r="H1774" s="159" t="s">
        <v>1654</v>
      </c>
      <c r="I1774" s="159" t="s">
        <v>1788</v>
      </c>
      <c r="J1774" s="42" t="s">
        <v>10659</v>
      </c>
      <c r="K1774" s="42" t="s">
        <v>10660</v>
      </c>
      <c r="L1774" s="159" t="s">
        <v>2129</v>
      </c>
      <c r="M1774" s="159" t="s">
        <v>10661</v>
      </c>
      <c r="N1774" s="161"/>
      <c r="O1774" s="161"/>
      <c r="P1774" s="161"/>
    </row>
    <row r="1775" customFormat="false" ht="27" hidden="false" customHeight="true" outlineLevel="0" collapsed="false">
      <c r="A1775" s="159" t="s">
        <v>10662</v>
      </c>
      <c r="B1775" s="160" t="s">
        <v>10663</v>
      </c>
      <c r="C1775" s="42" t="s">
        <v>1751</v>
      </c>
      <c r="D1775" s="159" t="s">
        <v>3085</v>
      </c>
      <c r="E1775" s="159" t="s">
        <v>2126</v>
      </c>
      <c r="F1775" s="42" t="s">
        <v>3086</v>
      </c>
      <c r="G1775" s="159" t="s">
        <v>1842</v>
      </c>
      <c r="H1775" s="159" t="s">
        <v>1654</v>
      </c>
      <c r="I1775" s="159" t="s">
        <v>1808</v>
      </c>
      <c r="J1775" s="42" t="s">
        <v>10664</v>
      </c>
      <c r="K1775" s="42" t="s">
        <v>10665</v>
      </c>
      <c r="L1775" s="159" t="s">
        <v>2129</v>
      </c>
      <c r="M1775" s="159" t="s">
        <v>10666</v>
      </c>
      <c r="N1775" s="161"/>
      <c r="O1775" s="161"/>
      <c r="P1775" s="161"/>
    </row>
    <row r="1776" customFormat="false" ht="27" hidden="false" customHeight="true" outlineLevel="0" collapsed="false">
      <c r="A1776" s="159" t="s">
        <v>10667</v>
      </c>
      <c r="B1776" s="160" t="s">
        <v>10668</v>
      </c>
      <c r="C1776" s="42" t="s">
        <v>1751</v>
      </c>
      <c r="D1776" s="159" t="s">
        <v>3085</v>
      </c>
      <c r="E1776" s="159" t="s">
        <v>2126</v>
      </c>
      <c r="F1776" s="42" t="s">
        <v>3086</v>
      </c>
      <c r="G1776" s="159" t="s">
        <v>1842</v>
      </c>
      <c r="H1776" s="159" t="s">
        <v>1654</v>
      </c>
      <c r="I1776" s="159" t="s">
        <v>1808</v>
      </c>
      <c r="J1776" s="42" t="s">
        <v>10669</v>
      </c>
      <c r="K1776" s="42" t="s">
        <v>10670</v>
      </c>
      <c r="L1776" s="159" t="s">
        <v>2129</v>
      </c>
      <c r="M1776" s="159" t="s">
        <v>10671</v>
      </c>
      <c r="N1776" s="161"/>
      <c r="O1776" s="161"/>
      <c r="P1776" s="161"/>
    </row>
    <row r="1777" customFormat="false" ht="39" hidden="false" customHeight="true" outlineLevel="0" collapsed="false">
      <c r="A1777" s="159" t="s">
        <v>10672</v>
      </c>
      <c r="B1777" s="160" t="s">
        <v>10673</v>
      </c>
      <c r="C1777" s="42" t="s">
        <v>1751</v>
      </c>
      <c r="D1777" s="159" t="s">
        <v>3085</v>
      </c>
      <c r="E1777" s="159" t="s">
        <v>2126</v>
      </c>
      <c r="F1777" s="42" t="s">
        <v>3086</v>
      </c>
      <c r="G1777" s="159" t="s">
        <v>1842</v>
      </c>
      <c r="H1777" s="159" t="s">
        <v>1654</v>
      </c>
      <c r="I1777" s="159" t="s">
        <v>1808</v>
      </c>
      <c r="J1777" s="42" t="s">
        <v>10674</v>
      </c>
      <c r="K1777" s="42" t="s">
        <v>10675</v>
      </c>
      <c r="L1777" s="159" t="s">
        <v>2129</v>
      </c>
      <c r="M1777" s="159" t="s">
        <v>10676</v>
      </c>
      <c r="N1777" s="161"/>
      <c r="O1777" s="161"/>
      <c r="P1777" s="161"/>
    </row>
    <row r="1778" customFormat="false" ht="39" hidden="false" customHeight="true" outlineLevel="0" collapsed="false">
      <c r="A1778" s="159" t="s">
        <v>10677</v>
      </c>
      <c r="B1778" s="160" t="s">
        <v>10678</v>
      </c>
      <c r="C1778" s="42" t="s">
        <v>1751</v>
      </c>
      <c r="D1778" s="159" t="s">
        <v>3085</v>
      </c>
      <c r="E1778" s="159" t="s">
        <v>2905</v>
      </c>
      <c r="F1778" s="42" t="s">
        <v>3086</v>
      </c>
      <c r="G1778" s="159" t="s">
        <v>1842</v>
      </c>
      <c r="H1778" s="159" t="s">
        <v>2171</v>
      </c>
      <c r="I1778" s="159" t="s">
        <v>1788</v>
      </c>
      <c r="J1778" s="42" t="s">
        <v>10679</v>
      </c>
      <c r="K1778" s="42" t="s">
        <v>10680</v>
      </c>
      <c r="L1778" s="159" t="s">
        <v>2907</v>
      </c>
      <c r="M1778" s="159" t="s">
        <v>10681</v>
      </c>
      <c r="N1778" s="161"/>
      <c r="O1778" s="161"/>
      <c r="P1778" s="161"/>
    </row>
    <row r="1779" customFormat="false" ht="39" hidden="false" customHeight="true" outlineLevel="0" collapsed="false">
      <c r="A1779" s="159" t="s">
        <v>10682</v>
      </c>
      <c r="B1779" s="160" t="s">
        <v>10683</v>
      </c>
      <c r="C1779" s="42" t="s">
        <v>1751</v>
      </c>
      <c r="D1779" s="159" t="s">
        <v>3085</v>
      </c>
      <c r="E1779" s="159" t="s">
        <v>2767</v>
      </c>
      <c r="F1779" s="42" t="s">
        <v>3086</v>
      </c>
      <c r="G1779" s="159" t="s">
        <v>1796</v>
      </c>
      <c r="H1779" s="159" t="s">
        <v>1654</v>
      </c>
      <c r="I1779" s="159" t="s">
        <v>1788</v>
      </c>
      <c r="J1779" s="42" t="s">
        <v>10684</v>
      </c>
      <c r="K1779" s="42" t="s">
        <v>10685</v>
      </c>
      <c r="L1779" s="159" t="s">
        <v>2129</v>
      </c>
      <c r="M1779" s="159" t="s">
        <v>10686</v>
      </c>
      <c r="N1779" s="161"/>
      <c r="O1779" s="161"/>
      <c r="P1779" s="161"/>
    </row>
    <row r="1780" customFormat="false" ht="27" hidden="false" customHeight="true" outlineLevel="0" collapsed="false">
      <c r="A1780" s="159" t="s">
        <v>10687</v>
      </c>
      <c r="B1780" s="160" t="s">
        <v>10688</v>
      </c>
      <c r="C1780" s="42" t="s">
        <v>1751</v>
      </c>
      <c r="D1780" s="159" t="s">
        <v>3085</v>
      </c>
      <c r="E1780" s="159" t="s">
        <v>2195</v>
      </c>
      <c r="F1780" s="42" t="s">
        <v>3086</v>
      </c>
      <c r="G1780" s="159" t="s">
        <v>1796</v>
      </c>
      <c r="H1780" s="159" t="s">
        <v>2171</v>
      </c>
      <c r="I1780" s="159" t="s">
        <v>1808</v>
      </c>
      <c r="J1780" s="42" t="s">
        <v>10689</v>
      </c>
      <c r="K1780" s="42" t="s">
        <v>10690</v>
      </c>
      <c r="L1780" s="159" t="s">
        <v>2198</v>
      </c>
      <c r="M1780" s="159" t="s">
        <v>10691</v>
      </c>
      <c r="N1780" s="161"/>
      <c r="O1780" s="161"/>
      <c r="P1780" s="161"/>
    </row>
    <row r="1781" customFormat="false" ht="27" hidden="false" customHeight="true" outlineLevel="0" collapsed="false">
      <c r="A1781" s="159" t="s">
        <v>10692</v>
      </c>
      <c r="B1781" s="160" t="s">
        <v>10693</v>
      </c>
      <c r="C1781" s="42" t="s">
        <v>1751</v>
      </c>
      <c r="D1781" s="159" t="s">
        <v>3085</v>
      </c>
      <c r="E1781" s="159" t="s">
        <v>2126</v>
      </c>
      <c r="F1781" s="42" t="s">
        <v>3086</v>
      </c>
      <c r="G1781" s="159" t="s">
        <v>1842</v>
      </c>
      <c r="H1781" s="159" t="s">
        <v>1654</v>
      </c>
      <c r="I1781" s="159" t="s">
        <v>1808</v>
      </c>
      <c r="J1781" s="42" t="s">
        <v>10694</v>
      </c>
      <c r="K1781" s="42" t="s">
        <v>10695</v>
      </c>
      <c r="L1781" s="159" t="s">
        <v>2129</v>
      </c>
      <c r="M1781" s="159" t="s">
        <v>10696</v>
      </c>
      <c r="N1781" s="161"/>
      <c r="O1781" s="161"/>
      <c r="P1781" s="161"/>
    </row>
    <row r="1782" customFormat="false" ht="39" hidden="false" customHeight="true" outlineLevel="0" collapsed="false">
      <c r="A1782" s="159" t="s">
        <v>10697</v>
      </c>
      <c r="B1782" s="160" t="s">
        <v>10698</v>
      </c>
      <c r="C1782" s="42" t="s">
        <v>1751</v>
      </c>
      <c r="D1782" s="159" t="s">
        <v>3085</v>
      </c>
      <c r="E1782" s="159" t="s">
        <v>2905</v>
      </c>
      <c r="F1782" s="42" t="s">
        <v>3086</v>
      </c>
      <c r="G1782" s="159" t="s">
        <v>1842</v>
      </c>
      <c r="H1782" s="159" t="s">
        <v>2171</v>
      </c>
      <c r="I1782" s="159" t="s">
        <v>1788</v>
      </c>
      <c r="J1782" s="42" t="s">
        <v>10699</v>
      </c>
      <c r="K1782" s="42" t="s">
        <v>10700</v>
      </c>
      <c r="L1782" s="159" t="s">
        <v>2907</v>
      </c>
      <c r="M1782" s="159" t="s">
        <v>10701</v>
      </c>
      <c r="N1782" s="161"/>
      <c r="O1782" s="161"/>
      <c r="P1782" s="161"/>
    </row>
    <row r="1783" customFormat="false" ht="27" hidden="false" customHeight="true" outlineLevel="0" collapsed="false">
      <c r="A1783" s="159" t="s">
        <v>10702</v>
      </c>
      <c r="B1783" s="160" t="s">
        <v>10703</v>
      </c>
      <c r="C1783" s="42" t="s">
        <v>1751</v>
      </c>
      <c r="D1783" s="159" t="s">
        <v>3085</v>
      </c>
      <c r="E1783" s="159" t="s">
        <v>2126</v>
      </c>
      <c r="F1783" s="42" t="s">
        <v>3086</v>
      </c>
      <c r="G1783" s="159" t="s">
        <v>1842</v>
      </c>
      <c r="H1783" s="159" t="s">
        <v>1654</v>
      </c>
      <c r="I1783" s="159" t="s">
        <v>1808</v>
      </c>
      <c r="J1783" s="42" t="s">
        <v>10704</v>
      </c>
      <c r="K1783" s="42" t="s">
        <v>10705</v>
      </c>
      <c r="L1783" s="159" t="s">
        <v>2129</v>
      </c>
      <c r="M1783" s="159" t="s">
        <v>10706</v>
      </c>
      <c r="N1783" s="161"/>
      <c r="O1783" s="161"/>
      <c r="P1783" s="161"/>
    </row>
    <row r="1784" customFormat="false" ht="27" hidden="false" customHeight="true" outlineLevel="0" collapsed="false">
      <c r="A1784" s="159" t="s">
        <v>10707</v>
      </c>
      <c r="B1784" s="160" t="s">
        <v>10708</v>
      </c>
      <c r="C1784" s="42" t="s">
        <v>1751</v>
      </c>
      <c r="D1784" s="159" t="s">
        <v>3085</v>
      </c>
      <c r="E1784" s="159" t="s">
        <v>2126</v>
      </c>
      <c r="F1784" s="42" t="s">
        <v>3086</v>
      </c>
      <c r="G1784" s="159" t="s">
        <v>1842</v>
      </c>
      <c r="H1784" s="159" t="s">
        <v>1654</v>
      </c>
      <c r="I1784" s="159" t="s">
        <v>1808</v>
      </c>
      <c r="J1784" s="42" t="s">
        <v>10709</v>
      </c>
      <c r="K1784" s="42" t="s">
        <v>10710</v>
      </c>
      <c r="L1784" s="159" t="s">
        <v>2129</v>
      </c>
      <c r="M1784" s="159" t="s">
        <v>10711</v>
      </c>
      <c r="N1784" s="161"/>
      <c r="O1784" s="161"/>
      <c r="P1784" s="161"/>
    </row>
    <row r="1785" customFormat="false" ht="39" hidden="false" customHeight="true" outlineLevel="0" collapsed="false">
      <c r="A1785" s="159" t="s">
        <v>10712</v>
      </c>
      <c r="B1785" s="160" t="s">
        <v>10713</v>
      </c>
      <c r="C1785" s="42" t="s">
        <v>1751</v>
      </c>
      <c r="D1785" s="159" t="s">
        <v>3085</v>
      </c>
      <c r="E1785" s="159" t="s">
        <v>2905</v>
      </c>
      <c r="F1785" s="42" t="s">
        <v>3086</v>
      </c>
      <c r="G1785" s="159" t="s">
        <v>1842</v>
      </c>
      <c r="H1785" s="159" t="s">
        <v>2171</v>
      </c>
      <c r="I1785" s="159" t="s">
        <v>1788</v>
      </c>
      <c r="J1785" s="42" t="s">
        <v>10714</v>
      </c>
      <c r="K1785" s="42" t="s">
        <v>10715</v>
      </c>
      <c r="L1785" s="159" t="s">
        <v>2907</v>
      </c>
      <c r="M1785" s="159" t="s">
        <v>10716</v>
      </c>
      <c r="N1785" s="161"/>
      <c r="O1785" s="161"/>
      <c r="P1785" s="161"/>
    </row>
    <row r="1786" customFormat="false" ht="39" hidden="false" customHeight="true" outlineLevel="0" collapsed="false">
      <c r="A1786" s="159" t="s">
        <v>10717</v>
      </c>
      <c r="B1786" s="160" t="s">
        <v>10718</v>
      </c>
      <c r="C1786" s="42" t="s">
        <v>1751</v>
      </c>
      <c r="D1786" s="159" t="s">
        <v>3085</v>
      </c>
      <c r="E1786" s="159" t="s">
        <v>2767</v>
      </c>
      <c r="F1786" s="42" t="s">
        <v>3086</v>
      </c>
      <c r="G1786" s="159" t="s">
        <v>1796</v>
      </c>
      <c r="H1786" s="159" t="s">
        <v>1654</v>
      </c>
      <c r="I1786" s="159" t="s">
        <v>1788</v>
      </c>
      <c r="J1786" s="42" t="s">
        <v>10719</v>
      </c>
      <c r="K1786" s="42" t="s">
        <v>10720</v>
      </c>
      <c r="L1786" s="159" t="s">
        <v>2129</v>
      </c>
      <c r="M1786" s="159" t="s">
        <v>10721</v>
      </c>
      <c r="N1786" s="161"/>
      <c r="O1786" s="161"/>
      <c r="P1786" s="161"/>
    </row>
    <row r="1787" customFormat="false" ht="27" hidden="false" customHeight="true" outlineLevel="0" collapsed="false">
      <c r="A1787" s="159" t="s">
        <v>10722</v>
      </c>
      <c r="B1787" s="160" t="s">
        <v>10723</v>
      </c>
      <c r="C1787" s="42" t="s">
        <v>1751</v>
      </c>
      <c r="D1787" s="159" t="s">
        <v>3085</v>
      </c>
      <c r="E1787" s="159" t="s">
        <v>2126</v>
      </c>
      <c r="F1787" s="42" t="s">
        <v>3086</v>
      </c>
      <c r="G1787" s="159" t="s">
        <v>1842</v>
      </c>
      <c r="H1787" s="159" t="s">
        <v>1654</v>
      </c>
      <c r="I1787" s="159" t="s">
        <v>1808</v>
      </c>
      <c r="J1787" s="42" t="s">
        <v>10724</v>
      </c>
      <c r="K1787" s="42" t="s">
        <v>10725</v>
      </c>
      <c r="L1787" s="159" t="s">
        <v>2129</v>
      </c>
      <c r="M1787" s="159" t="s">
        <v>10726</v>
      </c>
      <c r="N1787" s="161"/>
      <c r="O1787" s="161"/>
      <c r="P1787" s="161"/>
    </row>
    <row r="1788" customFormat="false" ht="27" hidden="false" customHeight="true" outlineLevel="0" collapsed="false">
      <c r="A1788" s="159" t="s">
        <v>10727</v>
      </c>
      <c r="B1788" s="160" t="s">
        <v>10728</v>
      </c>
      <c r="C1788" s="42" t="s">
        <v>1751</v>
      </c>
      <c r="D1788" s="159" t="s">
        <v>3085</v>
      </c>
      <c r="E1788" s="159" t="s">
        <v>2126</v>
      </c>
      <c r="F1788" s="42" t="s">
        <v>3086</v>
      </c>
      <c r="G1788" s="159" t="s">
        <v>1842</v>
      </c>
      <c r="H1788" s="159" t="s">
        <v>1654</v>
      </c>
      <c r="I1788" s="159" t="s">
        <v>1808</v>
      </c>
      <c r="J1788" s="42" t="s">
        <v>10729</v>
      </c>
      <c r="K1788" s="42" t="s">
        <v>10730</v>
      </c>
      <c r="L1788" s="159" t="s">
        <v>2129</v>
      </c>
      <c r="M1788" s="159" t="s">
        <v>10731</v>
      </c>
      <c r="N1788" s="161"/>
      <c r="O1788" s="161"/>
      <c r="P1788" s="161"/>
    </row>
    <row r="1789" customFormat="false" ht="39" hidden="false" customHeight="true" outlineLevel="0" collapsed="false">
      <c r="A1789" s="159" t="s">
        <v>10732</v>
      </c>
      <c r="B1789" s="160" t="s">
        <v>10733</v>
      </c>
      <c r="C1789" s="42" t="s">
        <v>1751</v>
      </c>
      <c r="D1789" s="159" t="s">
        <v>3085</v>
      </c>
      <c r="E1789" s="159" t="s">
        <v>2126</v>
      </c>
      <c r="F1789" s="42" t="s">
        <v>3086</v>
      </c>
      <c r="G1789" s="159" t="s">
        <v>1842</v>
      </c>
      <c r="H1789" s="159" t="s">
        <v>1654</v>
      </c>
      <c r="I1789" s="159" t="s">
        <v>1808</v>
      </c>
      <c r="J1789" s="42" t="s">
        <v>10734</v>
      </c>
      <c r="K1789" s="42" t="s">
        <v>10735</v>
      </c>
      <c r="L1789" s="159" t="s">
        <v>2129</v>
      </c>
      <c r="M1789" s="159" t="s">
        <v>10736</v>
      </c>
      <c r="N1789" s="161"/>
      <c r="O1789" s="161"/>
      <c r="P1789" s="161"/>
    </row>
    <row r="1790" customFormat="false" ht="63" hidden="false" customHeight="true" outlineLevel="0" collapsed="false">
      <c r="A1790" s="159" t="s">
        <v>10737</v>
      </c>
      <c r="B1790" s="160" t="s">
        <v>10738</v>
      </c>
      <c r="C1790" s="42" t="s">
        <v>1751</v>
      </c>
      <c r="D1790" s="159" t="s">
        <v>3085</v>
      </c>
      <c r="E1790" s="159" t="s">
        <v>2905</v>
      </c>
      <c r="F1790" s="42" t="s">
        <v>3086</v>
      </c>
      <c r="G1790" s="159" t="s">
        <v>1842</v>
      </c>
      <c r="H1790" s="159" t="s">
        <v>2171</v>
      </c>
      <c r="I1790" s="159" t="s">
        <v>1788</v>
      </c>
      <c r="J1790" s="42" t="s">
        <v>10739</v>
      </c>
      <c r="K1790" s="42" t="s">
        <v>10740</v>
      </c>
      <c r="L1790" s="159" t="s">
        <v>2907</v>
      </c>
      <c r="M1790" s="159" t="s">
        <v>10741</v>
      </c>
      <c r="N1790" s="161"/>
      <c r="O1790" s="161"/>
      <c r="P1790" s="161"/>
    </row>
    <row r="1791" customFormat="false" ht="51" hidden="false" customHeight="true" outlineLevel="0" collapsed="false">
      <c r="A1791" s="159" t="s">
        <v>10742</v>
      </c>
      <c r="B1791" s="160" t="s">
        <v>10743</v>
      </c>
      <c r="C1791" s="42" t="s">
        <v>1751</v>
      </c>
      <c r="D1791" s="159" t="s">
        <v>3085</v>
      </c>
      <c r="E1791" s="159" t="s">
        <v>2767</v>
      </c>
      <c r="F1791" s="42" t="s">
        <v>3086</v>
      </c>
      <c r="G1791" s="159" t="s">
        <v>1796</v>
      </c>
      <c r="H1791" s="159" t="s">
        <v>1654</v>
      </c>
      <c r="I1791" s="159" t="s">
        <v>1788</v>
      </c>
      <c r="J1791" s="42" t="s">
        <v>10744</v>
      </c>
      <c r="K1791" s="42" t="s">
        <v>10745</v>
      </c>
      <c r="L1791" s="159" t="s">
        <v>2129</v>
      </c>
      <c r="M1791" s="159" t="s">
        <v>10746</v>
      </c>
      <c r="N1791" s="161"/>
      <c r="O1791" s="161"/>
      <c r="P1791" s="161"/>
    </row>
    <row r="1792" customFormat="false" ht="39" hidden="false" customHeight="true" outlineLevel="0" collapsed="false">
      <c r="A1792" s="159" t="s">
        <v>10747</v>
      </c>
      <c r="B1792" s="160" t="s">
        <v>10748</v>
      </c>
      <c r="C1792" s="42" t="s">
        <v>1751</v>
      </c>
      <c r="D1792" s="159" t="s">
        <v>3085</v>
      </c>
      <c r="E1792" s="159" t="s">
        <v>2195</v>
      </c>
      <c r="F1792" s="42" t="s">
        <v>3086</v>
      </c>
      <c r="G1792" s="159" t="s">
        <v>1796</v>
      </c>
      <c r="H1792" s="159" t="s">
        <v>2171</v>
      </c>
      <c r="I1792" s="159" t="s">
        <v>1808</v>
      </c>
      <c r="J1792" s="42" t="s">
        <v>10749</v>
      </c>
      <c r="K1792" s="42" t="s">
        <v>10750</v>
      </c>
      <c r="L1792" s="159" t="s">
        <v>2198</v>
      </c>
      <c r="M1792" s="159" t="s">
        <v>10751</v>
      </c>
      <c r="N1792" s="161"/>
      <c r="O1792" s="161"/>
      <c r="P1792" s="161"/>
    </row>
    <row r="1793" customFormat="false" ht="39" hidden="false" customHeight="true" outlineLevel="0" collapsed="false">
      <c r="A1793" s="159" t="s">
        <v>10752</v>
      </c>
      <c r="B1793" s="160" t="s">
        <v>10753</v>
      </c>
      <c r="C1793" s="42" t="s">
        <v>1751</v>
      </c>
      <c r="D1793" s="159" t="s">
        <v>3085</v>
      </c>
      <c r="E1793" s="159" t="s">
        <v>2126</v>
      </c>
      <c r="F1793" s="42" t="s">
        <v>3086</v>
      </c>
      <c r="G1793" s="159" t="s">
        <v>1842</v>
      </c>
      <c r="H1793" s="159" t="s">
        <v>1654</v>
      </c>
      <c r="I1793" s="159" t="s">
        <v>1808</v>
      </c>
      <c r="J1793" s="42" t="s">
        <v>10754</v>
      </c>
      <c r="K1793" s="42" t="s">
        <v>10755</v>
      </c>
      <c r="L1793" s="159" t="s">
        <v>2129</v>
      </c>
      <c r="M1793" s="159" t="s">
        <v>10756</v>
      </c>
      <c r="N1793" s="161"/>
      <c r="O1793" s="161"/>
      <c r="P1793" s="161"/>
    </row>
    <row r="1794" customFormat="false" ht="39" hidden="false" customHeight="true" outlineLevel="0" collapsed="false">
      <c r="A1794" s="159" t="s">
        <v>10757</v>
      </c>
      <c r="B1794" s="160" t="s">
        <v>10758</v>
      </c>
      <c r="C1794" s="42" t="s">
        <v>1751</v>
      </c>
      <c r="D1794" s="159" t="s">
        <v>3085</v>
      </c>
      <c r="E1794" s="159" t="s">
        <v>2905</v>
      </c>
      <c r="F1794" s="42" t="s">
        <v>3086</v>
      </c>
      <c r="G1794" s="159" t="s">
        <v>1842</v>
      </c>
      <c r="H1794" s="159" t="s">
        <v>2171</v>
      </c>
      <c r="I1794" s="159" t="s">
        <v>1788</v>
      </c>
      <c r="J1794" s="42" t="s">
        <v>10759</v>
      </c>
      <c r="K1794" s="42" t="s">
        <v>10760</v>
      </c>
      <c r="L1794" s="159" t="s">
        <v>2907</v>
      </c>
      <c r="M1794" s="159" t="s">
        <v>10761</v>
      </c>
      <c r="N1794" s="161"/>
      <c r="O1794" s="161"/>
      <c r="P1794" s="161"/>
    </row>
    <row r="1795" customFormat="false" ht="27" hidden="false" customHeight="true" outlineLevel="0" collapsed="false">
      <c r="A1795" s="159" t="s">
        <v>10762</v>
      </c>
      <c r="B1795" s="160" t="s">
        <v>10763</v>
      </c>
      <c r="C1795" s="42" t="s">
        <v>1751</v>
      </c>
      <c r="D1795" s="159" t="s">
        <v>3085</v>
      </c>
      <c r="E1795" s="159" t="s">
        <v>2126</v>
      </c>
      <c r="F1795" s="42" t="s">
        <v>3086</v>
      </c>
      <c r="G1795" s="159" t="s">
        <v>1842</v>
      </c>
      <c r="H1795" s="159" t="s">
        <v>1654</v>
      </c>
      <c r="I1795" s="159" t="s">
        <v>1808</v>
      </c>
      <c r="J1795" s="42" t="s">
        <v>10764</v>
      </c>
      <c r="K1795" s="42" t="s">
        <v>10765</v>
      </c>
      <c r="L1795" s="159" t="s">
        <v>2129</v>
      </c>
      <c r="M1795" s="159" t="s">
        <v>10766</v>
      </c>
      <c r="N1795" s="161"/>
      <c r="O1795" s="161"/>
      <c r="P1795" s="161"/>
    </row>
    <row r="1796" customFormat="false" ht="39" hidden="false" customHeight="true" outlineLevel="0" collapsed="false">
      <c r="A1796" s="159" t="s">
        <v>10767</v>
      </c>
      <c r="B1796" s="160" t="s">
        <v>10768</v>
      </c>
      <c r="C1796" s="42" t="s">
        <v>1751</v>
      </c>
      <c r="D1796" s="159" t="s">
        <v>3085</v>
      </c>
      <c r="E1796" s="159" t="s">
        <v>2126</v>
      </c>
      <c r="F1796" s="42" t="s">
        <v>3086</v>
      </c>
      <c r="G1796" s="159" t="s">
        <v>1842</v>
      </c>
      <c r="H1796" s="159" t="s">
        <v>1654</v>
      </c>
      <c r="I1796" s="159" t="s">
        <v>1808</v>
      </c>
      <c r="J1796" s="42" t="s">
        <v>10769</v>
      </c>
      <c r="K1796" s="42" t="s">
        <v>10770</v>
      </c>
      <c r="L1796" s="159" t="s">
        <v>2129</v>
      </c>
      <c r="M1796" s="159" t="s">
        <v>10771</v>
      </c>
      <c r="N1796" s="161"/>
      <c r="O1796" s="161"/>
      <c r="P1796" s="161"/>
    </row>
    <row r="1797" customFormat="false" ht="51" hidden="false" customHeight="true" outlineLevel="0" collapsed="false">
      <c r="A1797" s="159" t="s">
        <v>10772</v>
      </c>
      <c r="B1797" s="160" t="s">
        <v>10773</v>
      </c>
      <c r="C1797" s="42" t="s">
        <v>1751</v>
      </c>
      <c r="D1797" s="159" t="s">
        <v>3085</v>
      </c>
      <c r="E1797" s="159" t="s">
        <v>2905</v>
      </c>
      <c r="F1797" s="42" t="s">
        <v>3086</v>
      </c>
      <c r="G1797" s="159" t="s">
        <v>1842</v>
      </c>
      <c r="H1797" s="159" t="s">
        <v>2171</v>
      </c>
      <c r="I1797" s="159" t="s">
        <v>1788</v>
      </c>
      <c r="J1797" s="42" t="s">
        <v>10774</v>
      </c>
      <c r="K1797" s="42" t="s">
        <v>10775</v>
      </c>
      <c r="L1797" s="159" t="s">
        <v>2907</v>
      </c>
      <c r="M1797" s="159" t="s">
        <v>10776</v>
      </c>
      <c r="N1797" s="161"/>
      <c r="O1797" s="161"/>
      <c r="P1797" s="161"/>
    </row>
    <row r="1798" customFormat="false" ht="39" hidden="false" customHeight="true" outlineLevel="0" collapsed="false">
      <c r="A1798" s="159" t="s">
        <v>10777</v>
      </c>
      <c r="B1798" s="160" t="s">
        <v>10778</v>
      </c>
      <c r="C1798" s="42" t="s">
        <v>1751</v>
      </c>
      <c r="D1798" s="159" t="s">
        <v>3085</v>
      </c>
      <c r="E1798" s="159" t="s">
        <v>2767</v>
      </c>
      <c r="F1798" s="42" t="s">
        <v>3086</v>
      </c>
      <c r="G1798" s="159" t="s">
        <v>1796</v>
      </c>
      <c r="H1798" s="159" t="s">
        <v>1654</v>
      </c>
      <c r="I1798" s="159" t="s">
        <v>1788</v>
      </c>
      <c r="J1798" s="42" t="s">
        <v>10779</v>
      </c>
      <c r="K1798" s="42" t="s">
        <v>10780</v>
      </c>
      <c r="L1798" s="159" t="s">
        <v>2129</v>
      </c>
      <c r="M1798" s="159" t="s">
        <v>10781</v>
      </c>
      <c r="N1798" s="161"/>
      <c r="O1798" s="161"/>
      <c r="P1798" s="161"/>
    </row>
    <row r="1799" customFormat="false" ht="27" hidden="false" customHeight="true" outlineLevel="0" collapsed="false">
      <c r="A1799" s="159" t="s">
        <v>10782</v>
      </c>
      <c r="B1799" s="160" t="s">
        <v>10783</v>
      </c>
      <c r="C1799" s="42" t="s">
        <v>1751</v>
      </c>
      <c r="D1799" s="159" t="s">
        <v>3085</v>
      </c>
      <c r="E1799" s="159" t="s">
        <v>2195</v>
      </c>
      <c r="F1799" s="42" t="s">
        <v>3086</v>
      </c>
      <c r="G1799" s="159" t="s">
        <v>1796</v>
      </c>
      <c r="H1799" s="159" t="s">
        <v>2171</v>
      </c>
      <c r="I1799" s="159" t="s">
        <v>1808</v>
      </c>
      <c r="J1799" s="42" t="s">
        <v>10784</v>
      </c>
      <c r="K1799" s="42" t="s">
        <v>10785</v>
      </c>
      <c r="L1799" s="159" t="s">
        <v>2198</v>
      </c>
      <c r="M1799" s="159" t="s">
        <v>10786</v>
      </c>
      <c r="N1799" s="161"/>
      <c r="O1799" s="161"/>
      <c r="P1799" s="161"/>
    </row>
    <row r="1800" customFormat="false" ht="27" hidden="false" customHeight="true" outlineLevel="0" collapsed="false">
      <c r="A1800" s="159" t="s">
        <v>10787</v>
      </c>
      <c r="B1800" s="160" t="s">
        <v>10788</v>
      </c>
      <c r="C1800" s="42" t="s">
        <v>1751</v>
      </c>
      <c r="D1800" s="159" t="s">
        <v>3085</v>
      </c>
      <c r="E1800" s="159" t="s">
        <v>2126</v>
      </c>
      <c r="F1800" s="42" t="s">
        <v>3086</v>
      </c>
      <c r="G1800" s="159" t="s">
        <v>1842</v>
      </c>
      <c r="H1800" s="159" t="s">
        <v>1654</v>
      </c>
      <c r="I1800" s="159" t="s">
        <v>1808</v>
      </c>
      <c r="J1800" s="42" t="s">
        <v>10789</v>
      </c>
      <c r="K1800" s="42" t="s">
        <v>10790</v>
      </c>
      <c r="L1800" s="159" t="s">
        <v>2129</v>
      </c>
      <c r="M1800" s="159" t="s">
        <v>10791</v>
      </c>
      <c r="N1800" s="161"/>
      <c r="O1800" s="161"/>
      <c r="P1800" s="161"/>
    </row>
    <row r="1801" customFormat="false" ht="51" hidden="false" customHeight="true" outlineLevel="0" collapsed="false">
      <c r="A1801" s="159" t="s">
        <v>10792</v>
      </c>
      <c r="B1801" s="160" t="s">
        <v>10793</v>
      </c>
      <c r="C1801" s="42" t="s">
        <v>1751</v>
      </c>
      <c r="D1801" s="159" t="s">
        <v>3085</v>
      </c>
      <c r="E1801" s="159" t="s">
        <v>2905</v>
      </c>
      <c r="F1801" s="42" t="s">
        <v>3086</v>
      </c>
      <c r="G1801" s="159" t="s">
        <v>1842</v>
      </c>
      <c r="H1801" s="159" t="s">
        <v>2171</v>
      </c>
      <c r="I1801" s="159" t="s">
        <v>1788</v>
      </c>
      <c r="J1801" s="42" t="s">
        <v>10794</v>
      </c>
      <c r="K1801" s="42" t="s">
        <v>10795</v>
      </c>
      <c r="L1801" s="159" t="s">
        <v>2907</v>
      </c>
      <c r="M1801" s="159" t="s">
        <v>10796</v>
      </c>
      <c r="N1801" s="161"/>
      <c r="O1801" s="161"/>
      <c r="P1801" s="161"/>
    </row>
    <row r="1802" customFormat="false" ht="39" hidden="false" customHeight="true" outlineLevel="0" collapsed="false">
      <c r="A1802" s="159" t="s">
        <v>10797</v>
      </c>
      <c r="B1802" s="160" t="s">
        <v>10798</v>
      </c>
      <c r="C1802" s="42" t="s">
        <v>1751</v>
      </c>
      <c r="D1802" s="159" t="s">
        <v>3085</v>
      </c>
      <c r="E1802" s="159" t="s">
        <v>2126</v>
      </c>
      <c r="F1802" s="42" t="s">
        <v>3086</v>
      </c>
      <c r="G1802" s="159" t="s">
        <v>1842</v>
      </c>
      <c r="H1802" s="159" t="s">
        <v>1654</v>
      </c>
      <c r="I1802" s="159" t="s">
        <v>1808</v>
      </c>
      <c r="J1802" s="42" t="s">
        <v>10799</v>
      </c>
      <c r="K1802" s="42" t="s">
        <v>10800</v>
      </c>
      <c r="L1802" s="159" t="s">
        <v>2129</v>
      </c>
      <c r="M1802" s="159" t="s">
        <v>10801</v>
      </c>
      <c r="N1802" s="161"/>
      <c r="O1802" s="161"/>
      <c r="P1802" s="161"/>
    </row>
    <row r="1803" customFormat="false" ht="39" hidden="false" customHeight="true" outlineLevel="0" collapsed="false">
      <c r="A1803" s="159" t="s">
        <v>10802</v>
      </c>
      <c r="B1803" s="160" t="s">
        <v>10803</v>
      </c>
      <c r="C1803" s="42" t="s">
        <v>1751</v>
      </c>
      <c r="D1803" s="159" t="s">
        <v>3085</v>
      </c>
      <c r="E1803" s="159" t="s">
        <v>2126</v>
      </c>
      <c r="F1803" s="42" t="s">
        <v>3086</v>
      </c>
      <c r="G1803" s="159" t="s">
        <v>1842</v>
      </c>
      <c r="H1803" s="159" t="s">
        <v>1654</v>
      </c>
      <c r="I1803" s="159" t="s">
        <v>1808</v>
      </c>
      <c r="J1803" s="42" t="s">
        <v>10804</v>
      </c>
      <c r="K1803" s="42" t="s">
        <v>10805</v>
      </c>
      <c r="L1803" s="159" t="s">
        <v>2129</v>
      </c>
      <c r="M1803" s="159" t="s">
        <v>10806</v>
      </c>
      <c r="N1803" s="161"/>
      <c r="O1803" s="161"/>
      <c r="P1803" s="161"/>
    </row>
    <row r="1804" customFormat="false" ht="39" hidden="false" customHeight="true" outlineLevel="0" collapsed="false">
      <c r="A1804" s="159" t="s">
        <v>10807</v>
      </c>
      <c r="B1804" s="160" t="s">
        <v>10808</v>
      </c>
      <c r="C1804" s="42" t="s">
        <v>1751</v>
      </c>
      <c r="D1804" s="159" t="s">
        <v>3085</v>
      </c>
      <c r="E1804" s="159" t="s">
        <v>2905</v>
      </c>
      <c r="F1804" s="42" t="s">
        <v>3086</v>
      </c>
      <c r="G1804" s="159" t="s">
        <v>1842</v>
      </c>
      <c r="H1804" s="159" t="s">
        <v>2171</v>
      </c>
      <c r="I1804" s="159" t="s">
        <v>1788</v>
      </c>
      <c r="J1804" s="42" t="s">
        <v>10809</v>
      </c>
      <c r="K1804" s="42" t="s">
        <v>10810</v>
      </c>
      <c r="L1804" s="159" t="s">
        <v>2907</v>
      </c>
      <c r="M1804" s="159" t="s">
        <v>10811</v>
      </c>
      <c r="N1804" s="161"/>
      <c r="O1804" s="161"/>
      <c r="P1804" s="161"/>
    </row>
    <row r="1805" customFormat="false" ht="27" hidden="false" customHeight="true" outlineLevel="0" collapsed="false">
      <c r="A1805" s="159" t="s">
        <v>10812</v>
      </c>
      <c r="B1805" s="160" t="s">
        <v>10813</v>
      </c>
      <c r="C1805" s="42" t="s">
        <v>1751</v>
      </c>
      <c r="D1805" s="159" t="s">
        <v>3085</v>
      </c>
      <c r="E1805" s="159" t="s">
        <v>2126</v>
      </c>
      <c r="F1805" s="42" t="s">
        <v>3086</v>
      </c>
      <c r="G1805" s="159" t="s">
        <v>1842</v>
      </c>
      <c r="H1805" s="159" t="s">
        <v>1654</v>
      </c>
      <c r="I1805" s="159" t="s">
        <v>1808</v>
      </c>
      <c r="J1805" s="42" t="s">
        <v>10814</v>
      </c>
      <c r="K1805" s="42" t="s">
        <v>10815</v>
      </c>
      <c r="L1805" s="159" t="s">
        <v>2129</v>
      </c>
      <c r="M1805" s="159" t="s">
        <v>10816</v>
      </c>
      <c r="N1805" s="161"/>
      <c r="O1805" s="161"/>
      <c r="P1805" s="161"/>
    </row>
    <row r="1806" customFormat="false" ht="27" hidden="false" customHeight="true" outlineLevel="0" collapsed="false">
      <c r="A1806" s="159" t="s">
        <v>10817</v>
      </c>
      <c r="B1806" s="160" t="s">
        <v>10818</v>
      </c>
      <c r="C1806" s="42" t="s">
        <v>1751</v>
      </c>
      <c r="D1806" s="159" t="s">
        <v>3085</v>
      </c>
      <c r="E1806" s="159" t="s">
        <v>2126</v>
      </c>
      <c r="F1806" s="42" t="s">
        <v>3086</v>
      </c>
      <c r="G1806" s="159" t="s">
        <v>1842</v>
      </c>
      <c r="H1806" s="159" t="s">
        <v>1654</v>
      </c>
      <c r="I1806" s="159" t="s">
        <v>1808</v>
      </c>
      <c r="J1806" s="42" t="s">
        <v>10819</v>
      </c>
      <c r="K1806" s="42" t="s">
        <v>10820</v>
      </c>
      <c r="L1806" s="159" t="s">
        <v>2129</v>
      </c>
      <c r="M1806" s="159" t="s">
        <v>10821</v>
      </c>
      <c r="N1806" s="161"/>
      <c r="O1806" s="161"/>
      <c r="P1806" s="161"/>
    </row>
    <row r="1807" customFormat="false" ht="51" hidden="false" customHeight="true" outlineLevel="0" collapsed="false">
      <c r="A1807" s="159" t="s">
        <v>10822</v>
      </c>
      <c r="B1807" s="160" t="s">
        <v>10823</v>
      </c>
      <c r="C1807" s="42" t="s">
        <v>1738</v>
      </c>
      <c r="D1807" s="159" t="s">
        <v>2548</v>
      </c>
      <c r="E1807" s="159" t="s">
        <v>2905</v>
      </c>
      <c r="F1807" s="42" t="s">
        <v>2549</v>
      </c>
      <c r="G1807" s="159" t="s">
        <v>1842</v>
      </c>
      <c r="H1807" s="159" t="s">
        <v>2171</v>
      </c>
      <c r="I1807" s="159" t="s">
        <v>1788</v>
      </c>
      <c r="J1807" s="42" t="s">
        <v>10824</v>
      </c>
      <c r="K1807" s="42" t="s">
        <v>10825</v>
      </c>
      <c r="L1807" s="159" t="s">
        <v>2907</v>
      </c>
      <c r="M1807" s="159" t="s">
        <v>10826</v>
      </c>
      <c r="N1807" s="161"/>
      <c r="O1807" s="161"/>
      <c r="P1807" s="161"/>
    </row>
    <row r="1808" customFormat="false" ht="39" hidden="false" customHeight="true" outlineLevel="0" collapsed="false">
      <c r="A1808" s="159" t="s">
        <v>10827</v>
      </c>
      <c r="B1808" s="160" t="s">
        <v>10828</v>
      </c>
      <c r="C1808" s="42" t="s">
        <v>1738</v>
      </c>
      <c r="D1808" s="159" t="s">
        <v>2548</v>
      </c>
      <c r="E1808" s="159" t="s">
        <v>2195</v>
      </c>
      <c r="F1808" s="42" t="s">
        <v>2549</v>
      </c>
      <c r="G1808" s="159" t="s">
        <v>1796</v>
      </c>
      <c r="H1808" s="159" t="s">
        <v>2171</v>
      </c>
      <c r="I1808" s="159" t="s">
        <v>1788</v>
      </c>
      <c r="J1808" s="42" t="s">
        <v>10829</v>
      </c>
      <c r="K1808" s="42" t="s">
        <v>10830</v>
      </c>
      <c r="L1808" s="159" t="s">
        <v>2198</v>
      </c>
      <c r="M1808" s="159" t="s">
        <v>10831</v>
      </c>
      <c r="N1808" s="161"/>
      <c r="O1808" s="161"/>
      <c r="P1808" s="161"/>
    </row>
    <row r="1809" customFormat="false" ht="27" hidden="false" customHeight="true" outlineLevel="0" collapsed="false">
      <c r="A1809" s="159" t="s">
        <v>10832</v>
      </c>
      <c r="B1809" s="160" t="s">
        <v>10833</v>
      </c>
      <c r="C1809" s="42" t="s">
        <v>1738</v>
      </c>
      <c r="D1809" s="159" t="s">
        <v>2548</v>
      </c>
      <c r="E1809" s="159" t="s">
        <v>2767</v>
      </c>
      <c r="F1809" s="42" t="s">
        <v>2549</v>
      </c>
      <c r="G1809" s="159" t="s">
        <v>1796</v>
      </c>
      <c r="H1809" s="159" t="s">
        <v>1654</v>
      </c>
      <c r="I1809" s="159" t="s">
        <v>1808</v>
      </c>
      <c r="J1809" s="42" t="s">
        <v>10834</v>
      </c>
      <c r="K1809" s="42" t="s">
        <v>10835</v>
      </c>
      <c r="L1809" s="159" t="s">
        <v>2129</v>
      </c>
      <c r="M1809" s="159" t="s">
        <v>10836</v>
      </c>
      <c r="N1809" s="161"/>
      <c r="O1809" s="161"/>
      <c r="P1809" s="161"/>
    </row>
    <row r="1810" customFormat="false" ht="27" hidden="false" customHeight="true" outlineLevel="0" collapsed="false">
      <c r="A1810" s="159" t="s">
        <v>10837</v>
      </c>
      <c r="B1810" s="160" t="s">
        <v>10838</v>
      </c>
      <c r="C1810" s="42" t="s">
        <v>1738</v>
      </c>
      <c r="D1810" s="159" t="s">
        <v>2548</v>
      </c>
      <c r="E1810" s="159" t="s">
        <v>2126</v>
      </c>
      <c r="F1810" s="42" t="s">
        <v>2549</v>
      </c>
      <c r="G1810" s="159" t="s">
        <v>1842</v>
      </c>
      <c r="H1810" s="159" t="s">
        <v>1654</v>
      </c>
      <c r="I1810" s="159" t="s">
        <v>1808</v>
      </c>
      <c r="J1810" s="42" t="s">
        <v>10839</v>
      </c>
      <c r="K1810" s="42" t="s">
        <v>10840</v>
      </c>
      <c r="L1810" s="159" t="s">
        <v>2129</v>
      </c>
      <c r="M1810" s="159" t="s">
        <v>10841</v>
      </c>
      <c r="N1810" s="161"/>
      <c r="O1810" s="161"/>
      <c r="P1810" s="161"/>
    </row>
    <row r="1811" customFormat="false" ht="39" hidden="false" customHeight="true" outlineLevel="0" collapsed="false">
      <c r="A1811" s="159" t="s">
        <v>10842</v>
      </c>
      <c r="B1811" s="160" t="s">
        <v>10843</v>
      </c>
      <c r="C1811" s="42" t="s">
        <v>1738</v>
      </c>
      <c r="D1811" s="159" t="s">
        <v>2548</v>
      </c>
      <c r="E1811" s="159" t="s">
        <v>2905</v>
      </c>
      <c r="F1811" s="42" t="s">
        <v>2549</v>
      </c>
      <c r="G1811" s="159" t="s">
        <v>1842</v>
      </c>
      <c r="H1811" s="159" t="s">
        <v>2171</v>
      </c>
      <c r="I1811" s="159" t="s">
        <v>1788</v>
      </c>
      <c r="J1811" s="42" t="s">
        <v>10844</v>
      </c>
      <c r="K1811" s="42" t="s">
        <v>10845</v>
      </c>
      <c r="L1811" s="159" t="s">
        <v>2907</v>
      </c>
      <c r="M1811" s="159" t="s">
        <v>10846</v>
      </c>
      <c r="N1811" s="161"/>
      <c r="O1811" s="161"/>
      <c r="P1811" s="161"/>
    </row>
    <row r="1812" customFormat="false" ht="39" hidden="false" customHeight="true" outlineLevel="0" collapsed="false">
      <c r="A1812" s="159" t="s">
        <v>10847</v>
      </c>
      <c r="B1812" s="160" t="s">
        <v>10848</v>
      </c>
      <c r="C1812" s="42" t="s">
        <v>1738</v>
      </c>
      <c r="D1812" s="159" t="s">
        <v>2548</v>
      </c>
      <c r="E1812" s="159" t="s">
        <v>2767</v>
      </c>
      <c r="F1812" s="42" t="s">
        <v>2549</v>
      </c>
      <c r="G1812" s="159" t="s">
        <v>1796</v>
      </c>
      <c r="H1812" s="159" t="s">
        <v>1654</v>
      </c>
      <c r="I1812" s="159" t="s">
        <v>1788</v>
      </c>
      <c r="J1812" s="42" t="s">
        <v>10849</v>
      </c>
      <c r="K1812" s="42" t="s">
        <v>10850</v>
      </c>
      <c r="L1812" s="159" t="s">
        <v>2129</v>
      </c>
      <c r="M1812" s="159" t="s">
        <v>10851</v>
      </c>
      <c r="N1812" s="161"/>
      <c r="O1812" s="161"/>
      <c r="P1812" s="161"/>
    </row>
    <row r="1813" customFormat="false" ht="27" hidden="false" customHeight="true" outlineLevel="0" collapsed="false">
      <c r="A1813" s="159" t="s">
        <v>10852</v>
      </c>
      <c r="B1813" s="160" t="s">
        <v>10853</v>
      </c>
      <c r="C1813" s="42" t="s">
        <v>1738</v>
      </c>
      <c r="D1813" s="159" t="s">
        <v>2548</v>
      </c>
      <c r="E1813" s="159" t="s">
        <v>2195</v>
      </c>
      <c r="F1813" s="42" t="s">
        <v>2549</v>
      </c>
      <c r="G1813" s="159" t="s">
        <v>1796</v>
      </c>
      <c r="H1813" s="159" t="s">
        <v>2171</v>
      </c>
      <c r="I1813" s="159" t="s">
        <v>1808</v>
      </c>
      <c r="J1813" s="42" t="s">
        <v>10854</v>
      </c>
      <c r="K1813" s="42" t="s">
        <v>10855</v>
      </c>
      <c r="L1813" s="159" t="s">
        <v>2198</v>
      </c>
      <c r="M1813" s="159" t="s">
        <v>10856</v>
      </c>
      <c r="N1813" s="161"/>
      <c r="O1813" s="161"/>
      <c r="P1813" s="161"/>
    </row>
    <row r="1814" customFormat="false" ht="27" hidden="false" customHeight="true" outlineLevel="0" collapsed="false">
      <c r="A1814" s="159" t="s">
        <v>10857</v>
      </c>
      <c r="B1814" s="160" t="s">
        <v>10858</v>
      </c>
      <c r="C1814" s="42" t="s">
        <v>1738</v>
      </c>
      <c r="D1814" s="159" t="s">
        <v>2548</v>
      </c>
      <c r="E1814" s="159" t="s">
        <v>2126</v>
      </c>
      <c r="F1814" s="42" t="s">
        <v>2549</v>
      </c>
      <c r="G1814" s="159" t="s">
        <v>1842</v>
      </c>
      <c r="H1814" s="159" t="s">
        <v>1654</v>
      </c>
      <c r="I1814" s="159" t="s">
        <v>1808</v>
      </c>
      <c r="J1814" s="42" t="s">
        <v>10859</v>
      </c>
      <c r="K1814" s="42" t="s">
        <v>10860</v>
      </c>
      <c r="L1814" s="159" t="s">
        <v>2129</v>
      </c>
      <c r="M1814" s="159" t="s">
        <v>10861</v>
      </c>
      <c r="N1814" s="161"/>
      <c r="O1814" s="161"/>
      <c r="P1814" s="161"/>
    </row>
    <row r="1815" customFormat="false" ht="51" hidden="false" customHeight="true" outlineLevel="0" collapsed="false">
      <c r="A1815" s="159" t="s">
        <v>10862</v>
      </c>
      <c r="B1815" s="160" t="s">
        <v>10863</v>
      </c>
      <c r="C1815" s="42" t="s">
        <v>1738</v>
      </c>
      <c r="D1815" s="159" t="s">
        <v>2548</v>
      </c>
      <c r="E1815" s="159" t="s">
        <v>2905</v>
      </c>
      <c r="F1815" s="42" t="s">
        <v>2549</v>
      </c>
      <c r="G1815" s="159" t="s">
        <v>1842</v>
      </c>
      <c r="H1815" s="159" t="s">
        <v>2171</v>
      </c>
      <c r="I1815" s="159" t="s">
        <v>1788</v>
      </c>
      <c r="J1815" s="42" t="s">
        <v>10864</v>
      </c>
      <c r="K1815" s="42" t="s">
        <v>10865</v>
      </c>
      <c r="L1815" s="159" t="s">
        <v>2907</v>
      </c>
      <c r="M1815" s="159" t="s">
        <v>10866</v>
      </c>
      <c r="N1815" s="161"/>
      <c r="O1815" s="161"/>
      <c r="P1815" s="161"/>
    </row>
    <row r="1816" customFormat="false" ht="39" hidden="false" customHeight="true" outlineLevel="0" collapsed="false">
      <c r="A1816" s="159" t="s">
        <v>10867</v>
      </c>
      <c r="B1816" s="160" t="s">
        <v>10868</v>
      </c>
      <c r="C1816" s="42" t="s">
        <v>1738</v>
      </c>
      <c r="D1816" s="159" t="s">
        <v>2548</v>
      </c>
      <c r="E1816" s="159" t="s">
        <v>2767</v>
      </c>
      <c r="F1816" s="42" t="s">
        <v>2549</v>
      </c>
      <c r="G1816" s="159" t="s">
        <v>1796</v>
      </c>
      <c r="H1816" s="159" t="s">
        <v>1654</v>
      </c>
      <c r="I1816" s="159" t="s">
        <v>1788</v>
      </c>
      <c r="J1816" s="42" t="s">
        <v>10869</v>
      </c>
      <c r="K1816" s="42" t="s">
        <v>10870</v>
      </c>
      <c r="L1816" s="159" t="s">
        <v>2129</v>
      </c>
      <c r="M1816" s="159" t="s">
        <v>10871</v>
      </c>
      <c r="N1816" s="161"/>
      <c r="O1816" s="161"/>
      <c r="P1816" s="161"/>
    </row>
    <row r="1817" customFormat="false" ht="27" hidden="false" customHeight="true" outlineLevel="0" collapsed="false">
      <c r="A1817" s="159" t="s">
        <v>10872</v>
      </c>
      <c r="B1817" s="160" t="s">
        <v>10873</v>
      </c>
      <c r="C1817" s="42" t="s">
        <v>1738</v>
      </c>
      <c r="D1817" s="159" t="s">
        <v>2548</v>
      </c>
      <c r="E1817" s="159" t="s">
        <v>2195</v>
      </c>
      <c r="F1817" s="42" t="s">
        <v>2549</v>
      </c>
      <c r="G1817" s="159" t="s">
        <v>1796</v>
      </c>
      <c r="H1817" s="159" t="s">
        <v>2171</v>
      </c>
      <c r="I1817" s="159" t="s">
        <v>1808</v>
      </c>
      <c r="J1817" s="42" t="s">
        <v>10874</v>
      </c>
      <c r="K1817" s="42" t="s">
        <v>10875</v>
      </c>
      <c r="L1817" s="159" t="s">
        <v>2198</v>
      </c>
      <c r="M1817" s="159" t="s">
        <v>10876</v>
      </c>
      <c r="N1817" s="161"/>
      <c r="O1817" s="161"/>
      <c r="P1817" s="161"/>
    </row>
    <row r="1818" customFormat="false" ht="27" hidden="false" customHeight="true" outlineLevel="0" collapsed="false">
      <c r="A1818" s="159" t="s">
        <v>10877</v>
      </c>
      <c r="B1818" s="160" t="s">
        <v>10878</v>
      </c>
      <c r="C1818" s="42" t="s">
        <v>1738</v>
      </c>
      <c r="D1818" s="159" t="s">
        <v>2548</v>
      </c>
      <c r="E1818" s="159" t="s">
        <v>2126</v>
      </c>
      <c r="F1818" s="42" t="s">
        <v>2549</v>
      </c>
      <c r="G1818" s="159" t="s">
        <v>1842</v>
      </c>
      <c r="H1818" s="159" t="s">
        <v>1654</v>
      </c>
      <c r="I1818" s="159" t="s">
        <v>1808</v>
      </c>
      <c r="J1818" s="42" t="s">
        <v>10879</v>
      </c>
      <c r="K1818" s="42" t="s">
        <v>10880</v>
      </c>
      <c r="L1818" s="159" t="s">
        <v>2129</v>
      </c>
      <c r="M1818" s="159" t="s">
        <v>10881</v>
      </c>
      <c r="N1818" s="161"/>
      <c r="O1818" s="161"/>
      <c r="P1818" s="161"/>
    </row>
    <row r="1819" customFormat="false" ht="51" hidden="false" customHeight="true" outlineLevel="0" collapsed="false">
      <c r="A1819" s="159" t="s">
        <v>10882</v>
      </c>
      <c r="B1819" s="160" t="s">
        <v>10883</v>
      </c>
      <c r="C1819" s="42" t="s">
        <v>1738</v>
      </c>
      <c r="D1819" s="159" t="s">
        <v>2548</v>
      </c>
      <c r="E1819" s="159" t="s">
        <v>2905</v>
      </c>
      <c r="F1819" s="42" t="s">
        <v>2549</v>
      </c>
      <c r="G1819" s="159" t="s">
        <v>1842</v>
      </c>
      <c r="H1819" s="159" t="s">
        <v>2171</v>
      </c>
      <c r="I1819" s="159" t="s">
        <v>1788</v>
      </c>
      <c r="J1819" s="42" t="s">
        <v>10884</v>
      </c>
      <c r="K1819" s="42" t="s">
        <v>10885</v>
      </c>
      <c r="L1819" s="159" t="s">
        <v>2907</v>
      </c>
      <c r="M1819" s="159" t="s">
        <v>10886</v>
      </c>
      <c r="N1819" s="161"/>
      <c r="O1819" s="161"/>
      <c r="P1819" s="161"/>
    </row>
    <row r="1820" customFormat="false" ht="27" hidden="false" customHeight="true" outlineLevel="0" collapsed="false">
      <c r="A1820" s="159" t="s">
        <v>10887</v>
      </c>
      <c r="B1820" s="160" t="s">
        <v>10888</v>
      </c>
      <c r="C1820" s="42" t="s">
        <v>1738</v>
      </c>
      <c r="D1820" s="159" t="s">
        <v>2548</v>
      </c>
      <c r="E1820" s="159" t="s">
        <v>2126</v>
      </c>
      <c r="F1820" s="42" t="s">
        <v>2549</v>
      </c>
      <c r="G1820" s="159" t="s">
        <v>1842</v>
      </c>
      <c r="H1820" s="159" t="s">
        <v>1654</v>
      </c>
      <c r="I1820" s="159" t="s">
        <v>1808</v>
      </c>
      <c r="J1820" s="42" t="s">
        <v>10889</v>
      </c>
      <c r="K1820" s="42" t="s">
        <v>10890</v>
      </c>
      <c r="L1820" s="159" t="s">
        <v>2129</v>
      </c>
      <c r="M1820" s="159" t="s">
        <v>10891</v>
      </c>
      <c r="N1820" s="161"/>
      <c r="O1820" s="161"/>
      <c r="P1820" s="161"/>
    </row>
    <row r="1821" customFormat="false" ht="39" hidden="false" customHeight="true" outlineLevel="0" collapsed="false">
      <c r="A1821" s="159" t="s">
        <v>10892</v>
      </c>
      <c r="B1821" s="160" t="s">
        <v>10893</v>
      </c>
      <c r="C1821" s="42" t="s">
        <v>1738</v>
      </c>
      <c r="D1821" s="159" t="s">
        <v>2548</v>
      </c>
      <c r="E1821" s="159" t="s">
        <v>2126</v>
      </c>
      <c r="F1821" s="42" t="s">
        <v>2549</v>
      </c>
      <c r="G1821" s="159" t="s">
        <v>1842</v>
      </c>
      <c r="H1821" s="159" t="s">
        <v>1654</v>
      </c>
      <c r="I1821" s="159" t="s">
        <v>1808</v>
      </c>
      <c r="J1821" s="42" t="s">
        <v>10894</v>
      </c>
      <c r="K1821" s="42" t="s">
        <v>10895</v>
      </c>
      <c r="L1821" s="159" t="s">
        <v>2129</v>
      </c>
      <c r="M1821" s="159" t="s">
        <v>10896</v>
      </c>
      <c r="N1821" s="161"/>
      <c r="O1821" s="161"/>
      <c r="P1821" s="161"/>
    </row>
    <row r="1822" customFormat="false" ht="39" hidden="false" customHeight="true" outlineLevel="0" collapsed="false">
      <c r="A1822" s="159" t="s">
        <v>10897</v>
      </c>
      <c r="B1822" s="160" t="s">
        <v>10898</v>
      </c>
      <c r="C1822" s="42" t="s">
        <v>1738</v>
      </c>
      <c r="D1822" s="159" t="s">
        <v>2548</v>
      </c>
      <c r="E1822" s="159" t="s">
        <v>2905</v>
      </c>
      <c r="F1822" s="42" t="s">
        <v>2549</v>
      </c>
      <c r="G1822" s="159" t="s">
        <v>1842</v>
      </c>
      <c r="H1822" s="159" t="s">
        <v>2171</v>
      </c>
      <c r="I1822" s="159" t="s">
        <v>1788</v>
      </c>
      <c r="J1822" s="42" t="s">
        <v>10899</v>
      </c>
      <c r="K1822" s="42" t="s">
        <v>10900</v>
      </c>
      <c r="L1822" s="159" t="s">
        <v>2907</v>
      </c>
      <c r="M1822" s="159" t="s">
        <v>10901</v>
      </c>
      <c r="N1822" s="161"/>
      <c r="O1822" s="161"/>
      <c r="P1822" s="161"/>
    </row>
    <row r="1823" customFormat="false" ht="27" hidden="false" customHeight="true" outlineLevel="0" collapsed="false">
      <c r="A1823" s="159" t="s">
        <v>10902</v>
      </c>
      <c r="B1823" s="160" t="s">
        <v>10903</v>
      </c>
      <c r="C1823" s="42" t="s">
        <v>1738</v>
      </c>
      <c r="D1823" s="159" t="s">
        <v>2548</v>
      </c>
      <c r="E1823" s="159" t="s">
        <v>2195</v>
      </c>
      <c r="F1823" s="42" t="s">
        <v>2549</v>
      </c>
      <c r="G1823" s="159" t="s">
        <v>1796</v>
      </c>
      <c r="H1823" s="159" t="s">
        <v>2171</v>
      </c>
      <c r="I1823" s="159" t="s">
        <v>1788</v>
      </c>
      <c r="J1823" s="42" t="s">
        <v>10904</v>
      </c>
      <c r="K1823" s="42" t="s">
        <v>10905</v>
      </c>
      <c r="L1823" s="159" t="s">
        <v>2198</v>
      </c>
      <c r="M1823" s="159" t="s">
        <v>10906</v>
      </c>
      <c r="N1823" s="161"/>
      <c r="O1823" s="161"/>
      <c r="P1823" s="161"/>
    </row>
    <row r="1824" customFormat="false" ht="27" hidden="false" customHeight="true" outlineLevel="0" collapsed="false">
      <c r="A1824" s="159" t="s">
        <v>10907</v>
      </c>
      <c r="B1824" s="160" t="s">
        <v>10908</v>
      </c>
      <c r="C1824" s="42" t="s">
        <v>1738</v>
      </c>
      <c r="D1824" s="159" t="s">
        <v>2548</v>
      </c>
      <c r="E1824" s="159" t="s">
        <v>2767</v>
      </c>
      <c r="F1824" s="42" t="s">
        <v>2549</v>
      </c>
      <c r="G1824" s="159" t="s">
        <v>1796</v>
      </c>
      <c r="H1824" s="159" t="s">
        <v>1654</v>
      </c>
      <c r="I1824" s="159" t="s">
        <v>1808</v>
      </c>
      <c r="J1824" s="42" t="s">
        <v>10909</v>
      </c>
      <c r="K1824" s="42" t="s">
        <v>10910</v>
      </c>
      <c r="L1824" s="159" t="s">
        <v>2129</v>
      </c>
      <c r="M1824" s="159" t="s">
        <v>10911</v>
      </c>
      <c r="N1824" s="161"/>
      <c r="O1824" s="161"/>
      <c r="P1824" s="161"/>
    </row>
    <row r="1825" customFormat="false" ht="27" hidden="false" customHeight="true" outlineLevel="0" collapsed="false">
      <c r="A1825" s="159" t="s">
        <v>10912</v>
      </c>
      <c r="B1825" s="160" t="s">
        <v>10913</v>
      </c>
      <c r="C1825" s="42" t="s">
        <v>1738</v>
      </c>
      <c r="D1825" s="159" t="s">
        <v>2548</v>
      </c>
      <c r="E1825" s="159" t="s">
        <v>2126</v>
      </c>
      <c r="F1825" s="42" t="s">
        <v>2549</v>
      </c>
      <c r="G1825" s="159" t="s">
        <v>1842</v>
      </c>
      <c r="H1825" s="159" t="s">
        <v>1654</v>
      </c>
      <c r="I1825" s="159" t="s">
        <v>1808</v>
      </c>
      <c r="J1825" s="42" t="s">
        <v>10914</v>
      </c>
      <c r="K1825" s="42" t="s">
        <v>10915</v>
      </c>
      <c r="L1825" s="159" t="s">
        <v>2129</v>
      </c>
      <c r="M1825" s="159" t="s">
        <v>10916</v>
      </c>
      <c r="N1825" s="161"/>
      <c r="O1825" s="161"/>
      <c r="P1825" s="161"/>
    </row>
    <row r="1826" customFormat="false" ht="39" hidden="false" customHeight="true" outlineLevel="0" collapsed="false">
      <c r="A1826" s="159" t="s">
        <v>10917</v>
      </c>
      <c r="B1826" s="160" t="s">
        <v>10918</v>
      </c>
      <c r="C1826" s="42" t="s">
        <v>1738</v>
      </c>
      <c r="D1826" s="159" t="s">
        <v>2548</v>
      </c>
      <c r="E1826" s="159" t="s">
        <v>2905</v>
      </c>
      <c r="F1826" s="42" t="s">
        <v>2549</v>
      </c>
      <c r="G1826" s="159" t="s">
        <v>1842</v>
      </c>
      <c r="H1826" s="159" t="s">
        <v>2171</v>
      </c>
      <c r="I1826" s="159" t="s">
        <v>1788</v>
      </c>
      <c r="J1826" s="42" t="s">
        <v>10919</v>
      </c>
      <c r="K1826" s="42" t="s">
        <v>10920</v>
      </c>
      <c r="L1826" s="159" t="s">
        <v>2907</v>
      </c>
      <c r="M1826" s="159" t="s">
        <v>10921</v>
      </c>
      <c r="N1826" s="161"/>
      <c r="O1826" s="161"/>
      <c r="P1826" s="161"/>
    </row>
    <row r="1827" customFormat="false" ht="39" hidden="false" customHeight="true" outlineLevel="0" collapsed="false">
      <c r="A1827" s="159" t="s">
        <v>10922</v>
      </c>
      <c r="B1827" s="160" t="s">
        <v>10923</v>
      </c>
      <c r="C1827" s="42" t="s">
        <v>1738</v>
      </c>
      <c r="D1827" s="159" t="s">
        <v>2548</v>
      </c>
      <c r="E1827" s="159" t="s">
        <v>2195</v>
      </c>
      <c r="F1827" s="42" t="s">
        <v>2549</v>
      </c>
      <c r="G1827" s="159" t="s">
        <v>1796</v>
      </c>
      <c r="H1827" s="159" t="s">
        <v>2171</v>
      </c>
      <c r="I1827" s="159" t="s">
        <v>1788</v>
      </c>
      <c r="J1827" s="42" t="s">
        <v>10924</v>
      </c>
      <c r="K1827" s="42" t="s">
        <v>10925</v>
      </c>
      <c r="L1827" s="159" t="s">
        <v>2198</v>
      </c>
      <c r="M1827" s="159" t="s">
        <v>10926</v>
      </c>
      <c r="N1827" s="161"/>
      <c r="O1827" s="161"/>
      <c r="P1827" s="161"/>
    </row>
    <row r="1828" customFormat="false" ht="27" hidden="false" customHeight="true" outlineLevel="0" collapsed="false">
      <c r="A1828" s="159" t="s">
        <v>10927</v>
      </c>
      <c r="B1828" s="160" t="s">
        <v>10928</v>
      </c>
      <c r="C1828" s="42" t="s">
        <v>1738</v>
      </c>
      <c r="D1828" s="159" t="s">
        <v>2548</v>
      </c>
      <c r="E1828" s="159" t="s">
        <v>2767</v>
      </c>
      <c r="F1828" s="42" t="s">
        <v>2549</v>
      </c>
      <c r="G1828" s="159" t="s">
        <v>1796</v>
      </c>
      <c r="H1828" s="159" t="s">
        <v>1654</v>
      </c>
      <c r="I1828" s="159" t="s">
        <v>1808</v>
      </c>
      <c r="J1828" s="42" t="s">
        <v>10929</v>
      </c>
      <c r="K1828" s="42" t="s">
        <v>10930</v>
      </c>
      <c r="L1828" s="159" t="s">
        <v>2129</v>
      </c>
      <c r="M1828" s="159" t="s">
        <v>10931</v>
      </c>
      <c r="N1828" s="161"/>
      <c r="O1828" s="161"/>
      <c r="P1828" s="161"/>
    </row>
    <row r="1829" customFormat="false" ht="27" hidden="false" customHeight="true" outlineLevel="0" collapsed="false">
      <c r="A1829" s="159" t="s">
        <v>10932</v>
      </c>
      <c r="B1829" s="160" t="s">
        <v>10933</v>
      </c>
      <c r="C1829" s="42" t="s">
        <v>1738</v>
      </c>
      <c r="D1829" s="159" t="s">
        <v>2548</v>
      </c>
      <c r="E1829" s="159" t="s">
        <v>2126</v>
      </c>
      <c r="F1829" s="42" t="s">
        <v>2549</v>
      </c>
      <c r="G1829" s="159" t="s">
        <v>1842</v>
      </c>
      <c r="H1829" s="159" t="s">
        <v>1654</v>
      </c>
      <c r="I1829" s="159" t="s">
        <v>1808</v>
      </c>
      <c r="J1829" s="42" t="s">
        <v>10934</v>
      </c>
      <c r="K1829" s="42" t="s">
        <v>10935</v>
      </c>
      <c r="L1829" s="159" t="s">
        <v>2129</v>
      </c>
      <c r="M1829" s="159" t="s">
        <v>10936</v>
      </c>
      <c r="N1829" s="161"/>
      <c r="O1829" s="161"/>
      <c r="P1829" s="161"/>
    </row>
    <row r="1830" customFormat="false" ht="39" hidden="false" customHeight="true" outlineLevel="0" collapsed="false">
      <c r="A1830" s="159" t="s">
        <v>10937</v>
      </c>
      <c r="B1830" s="160" t="s">
        <v>10938</v>
      </c>
      <c r="C1830" s="42" t="s">
        <v>1738</v>
      </c>
      <c r="D1830" s="159" t="s">
        <v>2548</v>
      </c>
      <c r="E1830" s="159" t="s">
        <v>2905</v>
      </c>
      <c r="F1830" s="42" t="s">
        <v>2549</v>
      </c>
      <c r="G1830" s="159" t="s">
        <v>1842</v>
      </c>
      <c r="H1830" s="159" t="s">
        <v>2171</v>
      </c>
      <c r="I1830" s="159" t="s">
        <v>1788</v>
      </c>
      <c r="J1830" s="42" t="s">
        <v>10939</v>
      </c>
      <c r="K1830" s="42" t="s">
        <v>10940</v>
      </c>
      <c r="L1830" s="159" t="s">
        <v>2907</v>
      </c>
      <c r="M1830" s="159" t="s">
        <v>10941</v>
      </c>
      <c r="N1830" s="161"/>
      <c r="O1830" s="161"/>
      <c r="P1830" s="161"/>
    </row>
    <row r="1831" customFormat="false" ht="39" hidden="false" customHeight="true" outlineLevel="0" collapsed="false">
      <c r="A1831" s="159" t="s">
        <v>10942</v>
      </c>
      <c r="B1831" s="160" t="s">
        <v>10943</v>
      </c>
      <c r="C1831" s="42" t="s">
        <v>1738</v>
      </c>
      <c r="D1831" s="159" t="s">
        <v>2548</v>
      </c>
      <c r="E1831" s="159" t="s">
        <v>2195</v>
      </c>
      <c r="F1831" s="42" t="s">
        <v>2549</v>
      </c>
      <c r="G1831" s="159" t="s">
        <v>1796</v>
      </c>
      <c r="H1831" s="159" t="s">
        <v>2171</v>
      </c>
      <c r="I1831" s="159" t="s">
        <v>1788</v>
      </c>
      <c r="J1831" s="42" t="s">
        <v>10944</v>
      </c>
      <c r="K1831" s="42" t="s">
        <v>10945</v>
      </c>
      <c r="L1831" s="159" t="s">
        <v>2198</v>
      </c>
      <c r="M1831" s="159" t="s">
        <v>10946</v>
      </c>
      <c r="N1831" s="161"/>
      <c r="O1831" s="161"/>
      <c r="P1831" s="161"/>
    </row>
    <row r="1832" customFormat="false" ht="27" hidden="false" customHeight="true" outlineLevel="0" collapsed="false">
      <c r="A1832" s="159" t="s">
        <v>10947</v>
      </c>
      <c r="B1832" s="160" t="s">
        <v>10948</v>
      </c>
      <c r="C1832" s="42" t="s">
        <v>1738</v>
      </c>
      <c r="D1832" s="159" t="s">
        <v>2548</v>
      </c>
      <c r="E1832" s="159" t="s">
        <v>2767</v>
      </c>
      <c r="F1832" s="42" t="s">
        <v>2549</v>
      </c>
      <c r="G1832" s="159" t="s">
        <v>1796</v>
      </c>
      <c r="H1832" s="159" t="s">
        <v>1654</v>
      </c>
      <c r="I1832" s="159" t="s">
        <v>1808</v>
      </c>
      <c r="J1832" s="42" t="s">
        <v>10949</v>
      </c>
      <c r="K1832" s="42" t="s">
        <v>10950</v>
      </c>
      <c r="L1832" s="159" t="s">
        <v>2129</v>
      </c>
      <c r="M1832" s="159" t="s">
        <v>10951</v>
      </c>
      <c r="N1832" s="161"/>
      <c r="O1832" s="161"/>
      <c r="P1832" s="161"/>
    </row>
    <row r="1833" customFormat="false" ht="27" hidden="false" customHeight="true" outlineLevel="0" collapsed="false">
      <c r="A1833" s="159" t="s">
        <v>10952</v>
      </c>
      <c r="B1833" s="160" t="s">
        <v>10953</v>
      </c>
      <c r="C1833" s="42" t="s">
        <v>1738</v>
      </c>
      <c r="D1833" s="159" t="s">
        <v>2548</v>
      </c>
      <c r="E1833" s="159" t="s">
        <v>2126</v>
      </c>
      <c r="F1833" s="42" t="s">
        <v>2549</v>
      </c>
      <c r="G1833" s="159" t="s">
        <v>1842</v>
      </c>
      <c r="H1833" s="159" t="s">
        <v>1654</v>
      </c>
      <c r="I1833" s="159" t="s">
        <v>1808</v>
      </c>
      <c r="J1833" s="42" t="s">
        <v>10954</v>
      </c>
      <c r="K1833" s="42" t="s">
        <v>10955</v>
      </c>
      <c r="L1833" s="159" t="s">
        <v>2129</v>
      </c>
      <c r="M1833" s="159" t="s">
        <v>10956</v>
      </c>
      <c r="N1833" s="161"/>
      <c r="O1833" s="161"/>
      <c r="P1833" s="161"/>
    </row>
    <row r="1834" customFormat="false" ht="39" hidden="false" customHeight="true" outlineLevel="0" collapsed="false">
      <c r="A1834" s="159" t="s">
        <v>10957</v>
      </c>
      <c r="B1834" s="160" t="s">
        <v>10958</v>
      </c>
      <c r="C1834" s="42" t="s">
        <v>1738</v>
      </c>
      <c r="D1834" s="159" t="s">
        <v>2548</v>
      </c>
      <c r="E1834" s="159" t="s">
        <v>2905</v>
      </c>
      <c r="F1834" s="42" t="s">
        <v>2549</v>
      </c>
      <c r="G1834" s="159" t="s">
        <v>1842</v>
      </c>
      <c r="H1834" s="159" t="s">
        <v>2171</v>
      </c>
      <c r="I1834" s="159" t="s">
        <v>1788</v>
      </c>
      <c r="J1834" s="42" t="s">
        <v>10959</v>
      </c>
      <c r="K1834" s="42" t="s">
        <v>10960</v>
      </c>
      <c r="L1834" s="159" t="s">
        <v>2907</v>
      </c>
      <c r="M1834" s="159" t="s">
        <v>10961</v>
      </c>
      <c r="N1834" s="161"/>
      <c r="O1834" s="161"/>
      <c r="P1834" s="161"/>
    </row>
    <row r="1835" customFormat="false" ht="27" hidden="false" customHeight="true" outlineLevel="0" collapsed="false">
      <c r="A1835" s="159" t="s">
        <v>10962</v>
      </c>
      <c r="B1835" s="160" t="s">
        <v>10963</v>
      </c>
      <c r="C1835" s="42" t="s">
        <v>1738</v>
      </c>
      <c r="D1835" s="159" t="s">
        <v>2548</v>
      </c>
      <c r="E1835" s="159" t="s">
        <v>2195</v>
      </c>
      <c r="F1835" s="42" t="s">
        <v>2549</v>
      </c>
      <c r="G1835" s="159" t="s">
        <v>1796</v>
      </c>
      <c r="H1835" s="159" t="s">
        <v>2171</v>
      </c>
      <c r="I1835" s="159" t="s">
        <v>1788</v>
      </c>
      <c r="J1835" s="42" t="s">
        <v>10964</v>
      </c>
      <c r="K1835" s="42" t="s">
        <v>10965</v>
      </c>
      <c r="L1835" s="159" t="s">
        <v>2198</v>
      </c>
      <c r="M1835" s="159" t="s">
        <v>10966</v>
      </c>
      <c r="N1835" s="161"/>
      <c r="O1835" s="161"/>
      <c r="P1835" s="161"/>
    </row>
    <row r="1836" customFormat="false" ht="27" hidden="false" customHeight="true" outlineLevel="0" collapsed="false">
      <c r="A1836" s="159" t="s">
        <v>10967</v>
      </c>
      <c r="B1836" s="160" t="s">
        <v>10968</v>
      </c>
      <c r="C1836" s="42" t="s">
        <v>1738</v>
      </c>
      <c r="D1836" s="159" t="s">
        <v>2548</v>
      </c>
      <c r="E1836" s="159" t="s">
        <v>2767</v>
      </c>
      <c r="F1836" s="42" t="s">
        <v>2549</v>
      </c>
      <c r="G1836" s="159" t="s">
        <v>1796</v>
      </c>
      <c r="H1836" s="159" t="s">
        <v>1654</v>
      </c>
      <c r="I1836" s="159" t="s">
        <v>1808</v>
      </c>
      <c r="J1836" s="42" t="s">
        <v>10969</v>
      </c>
      <c r="K1836" s="42" t="s">
        <v>10970</v>
      </c>
      <c r="L1836" s="159" t="s">
        <v>2129</v>
      </c>
      <c r="M1836" s="159" t="s">
        <v>10971</v>
      </c>
      <c r="N1836" s="161"/>
      <c r="O1836" s="161"/>
      <c r="P1836" s="161"/>
    </row>
    <row r="1837" customFormat="false" ht="27" hidden="false" customHeight="true" outlineLevel="0" collapsed="false">
      <c r="A1837" s="159" t="s">
        <v>10972</v>
      </c>
      <c r="B1837" s="160" t="s">
        <v>10973</v>
      </c>
      <c r="C1837" s="42" t="s">
        <v>1738</v>
      </c>
      <c r="D1837" s="159" t="s">
        <v>2548</v>
      </c>
      <c r="E1837" s="159" t="s">
        <v>2126</v>
      </c>
      <c r="F1837" s="42" t="s">
        <v>2549</v>
      </c>
      <c r="G1837" s="159" t="s">
        <v>1842</v>
      </c>
      <c r="H1837" s="159" t="s">
        <v>1654</v>
      </c>
      <c r="I1837" s="159" t="s">
        <v>1808</v>
      </c>
      <c r="J1837" s="42" t="s">
        <v>10974</v>
      </c>
      <c r="K1837" s="42" t="s">
        <v>10975</v>
      </c>
      <c r="L1837" s="159" t="s">
        <v>2129</v>
      </c>
      <c r="M1837" s="159" t="s">
        <v>10976</v>
      </c>
      <c r="N1837" s="161"/>
      <c r="O1837" s="161"/>
      <c r="P1837" s="161"/>
    </row>
    <row r="1838" customFormat="false" ht="63" hidden="false" customHeight="true" outlineLevel="0" collapsed="false">
      <c r="A1838" s="159" t="s">
        <v>10977</v>
      </c>
      <c r="B1838" s="160" t="s">
        <v>10978</v>
      </c>
      <c r="C1838" s="42" t="s">
        <v>1738</v>
      </c>
      <c r="D1838" s="159" t="s">
        <v>2528</v>
      </c>
      <c r="E1838" s="159" t="s">
        <v>2905</v>
      </c>
      <c r="F1838" s="42" t="s">
        <v>2529</v>
      </c>
      <c r="G1838" s="159" t="s">
        <v>1842</v>
      </c>
      <c r="H1838" s="159" t="s">
        <v>2171</v>
      </c>
      <c r="I1838" s="159" t="s">
        <v>1788</v>
      </c>
      <c r="J1838" s="42" t="s">
        <v>10979</v>
      </c>
      <c r="K1838" s="42" t="s">
        <v>10980</v>
      </c>
      <c r="L1838" s="159" t="s">
        <v>2907</v>
      </c>
      <c r="M1838" s="159" t="s">
        <v>10981</v>
      </c>
      <c r="N1838" s="161"/>
      <c r="O1838" s="161"/>
      <c r="P1838" s="161"/>
    </row>
    <row r="1839" customFormat="false" ht="51" hidden="false" customHeight="true" outlineLevel="0" collapsed="false">
      <c r="A1839" s="159" t="s">
        <v>10982</v>
      </c>
      <c r="B1839" s="160" t="s">
        <v>10983</v>
      </c>
      <c r="C1839" s="42" t="s">
        <v>1738</v>
      </c>
      <c r="D1839" s="159" t="s">
        <v>2528</v>
      </c>
      <c r="E1839" s="159" t="s">
        <v>2767</v>
      </c>
      <c r="F1839" s="42" t="s">
        <v>2529</v>
      </c>
      <c r="G1839" s="159" t="s">
        <v>1796</v>
      </c>
      <c r="H1839" s="159" t="s">
        <v>1654</v>
      </c>
      <c r="I1839" s="159" t="s">
        <v>1788</v>
      </c>
      <c r="J1839" s="42" t="s">
        <v>10984</v>
      </c>
      <c r="K1839" s="42" t="s">
        <v>10985</v>
      </c>
      <c r="L1839" s="159" t="s">
        <v>2129</v>
      </c>
      <c r="M1839" s="159" t="s">
        <v>10986</v>
      </c>
      <c r="N1839" s="161"/>
      <c r="O1839" s="161"/>
      <c r="P1839" s="161"/>
    </row>
    <row r="1840" customFormat="false" ht="39" hidden="false" customHeight="true" outlineLevel="0" collapsed="false">
      <c r="A1840" s="159" t="s">
        <v>10987</v>
      </c>
      <c r="B1840" s="160" t="s">
        <v>10988</v>
      </c>
      <c r="C1840" s="42" t="s">
        <v>1738</v>
      </c>
      <c r="D1840" s="159" t="s">
        <v>2528</v>
      </c>
      <c r="E1840" s="159" t="s">
        <v>2195</v>
      </c>
      <c r="F1840" s="42" t="s">
        <v>2529</v>
      </c>
      <c r="G1840" s="159" t="s">
        <v>1796</v>
      </c>
      <c r="H1840" s="159" t="s">
        <v>2171</v>
      </c>
      <c r="I1840" s="159" t="s">
        <v>1808</v>
      </c>
      <c r="J1840" s="42" t="s">
        <v>10989</v>
      </c>
      <c r="K1840" s="42" t="s">
        <v>10990</v>
      </c>
      <c r="L1840" s="159" t="s">
        <v>2198</v>
      </c>
      <c r="M1840" s="159" t="s">
        <v>10991</v>
      </c>
      <c r="N1840" s="161"/>
      <c r="O1840" s="161"/>
      <c r="P1840" s="161"/>
    </row>
    <row r="1841" customFormat="false" ht="39" hidden="false" customHeight="true" outlineLevel="0" collapsed="false">
      <c r="A1841" s="159" t="s">
        <v>10992</v>
      </c>
      <c r="B1841" s="160" t="s">
        <v>10993</v>
      </c>
      <c r="C1841" s="42" t="s">
        <v>1738</v>
      </c>
      <c r="D1841" s="159" t="s">
        <v>2528</v>
      </c>
      <c r="E1841" s="159" t="s">
        <v>2126</v>
      </c>
      <c r="F1841" s="42" t="s">
        <v>2529</v>
      </c>
      <c r="G1841" s="159" t="s">
        <v>1842</v>
      </c>
      <c r="H1841" s="159" t="s">
        <v>1654</v>
      </c>
      <c r="I1841" s="159" t="s">
        <v>1808</v>
      </c>
      <c r="J1841" s="42" t="s">
        <v>10994</v>
      </c>
      <c r="K1841" s="42" t="s">
        <v>10995</v>
      </c>
      <c r="L1841" s="159" t="s">
        <v>2129</v>
      </c>
      <c r="M1841" s="159" t="s">
        <v>10996</v>
      </c>
      <c r="N1841" s="161"/>
      <c r="O1841" s="161"/>
      <c r="P1841" s="161"/>
    </row>
    <row r="1842" customFormat="false" ht="51" hidden="false" customHeight="true" outlineLevel="0" collapsed="false">
      <c r="A1842" s="159" t="s">
        <v>10997</v>
      </c>
      <c r="B1842" s="160" t="s">
        <v>10998</v>
      </c>
      <c r="C1842" s="42" t="s">
        <v>1738</v>
      </c>
      <c r="D1842" s="159" t="s">
        <v>2528</v>
      </c>
      <c r="E1842" s="159" t="s">
        <v>2905</v>
      </c>
      <c r="F1842" s="42" t="s">
        <v>2529</v>
      </c>
      <c r="G1842" s="159" t="s">
        <v>1842</v>
      </c>
      <c r="H1842" s="159" t="s">
        <v>2171</v>
      </c>
      <c r="I1842" s="159" t="s">
        <v>1788</v>
      </c>
      <c r="J1842" s="42" t="s">
        <v>10999</v>
      </c>
      <c r="K1842" s="42" t="s">
        <v>11000</v>
      </c>
      <c r="L1842" s="159" t="s">
        <v>2907</v>
      </c>
      <c r="M1842" s="159" t="s">
        <v>11001</v>
      </c>
      <c r="N1842" s="161"/>
      <c r="O1842" s="161"/>
      <c r="P1842" s="161"/>
    </row>
    <row r="1843" customFormat="false" ht="27" hidden="false" customHeight="true" outlineLevel="0" collapsed="false">
      <c r="A1843" s="159" t="s">
        <v>11002</v>
      </c>
      <c r="B1843" s="160" t="s">
        <v>11003</v>
      </c>
      <c r="C1843" s="42" t="s">
        <v>1738</v>
      </c>
      <c r="D1843" s="159" t="s">
        <v>2528</v>
      </c>
      <c r="E1843" s="159" t="s">
        <v>2126</v>
      </c>
      <c r="F1843" s="42" t="s">
        <v>2529</v>
      </c>
      <c r="G1843" s="159" t="s">
        <v>1842</v>
      </c>
      <c r="H1843" s="159" t="s">
        <v>1654</v>
      </c>
      <c r="I1843" s="159" t="s">
        <v>1808</v>
      </c>
      <c r="J1843" s="42" t="s">
        <v>11004</v>
      </c>
      <c r="K1843" s="42" t="s">
        <v>11005</v>
      </c>
      <c r="L1843" s="159" t="s">
        <v>2129</v>
      </c>
      <c r="M1843" s="159" t="s">
        <v>11006</v>
      </c>
      <c r="N1843" s="161"/>
      <c r="O1843" s="161"/>
      <c r="P1843" s="161"/>
    </row>
    <row r="1844" customFormat="false" ht="39" hidden="false" customHeight="true" outlineLevel="0" collapsed="false">
      <c r="A1844" s="159" t="s">
        <v>11007</v>
      </c>
      <c r="B1844" s="160" t="s">
        <v>11008</v>
      </c>
      <c r="C1844" s="42" t="s">
        <v>1738</v>
      </c>
      <c r="D1844" s="159" t="s">
        <v>2528</v>
      </c>
      <c r="E1844" s="159" t="s">
        <v>2126</v>
      </c>
      <c r="F1844" s="42" t="s">
        <v>2529</v>
      </c>
      <c r="G1844" s="159" t="s">
        <v>1842</v>
      </c>
      <c r="H1844" s="159" t="s">
        <v>1654</v>
      </c>
      <c r="I1844" s="159" t="s">
        <v>1808</v>
      </c>
      <c r="J1844" s="42" t="s">
        <v>11009</v>
      </c>
      <c r="K1844" s="42" t="s">
        <v>11010</v>
      </c>
      <c r="L1844" s="159" t="s">
        <v>2129</v>
      </c>
      <c r="M1844" s="159" t="s">
        <v>11011</v>
      </c>
      <c r="N1844" s="161"/>
      <c r="O1844" s="161"/>
      <c r="P1844" s="161"/>
    </row>
    <row r="1845" customFormat="false" ht="51" hidden="false" customHeight="true" outlineLevel="0" collapsed="false">
      <c r="A1845" s="159" t="s">
        <v>11012</v>
      </c>
      <c r="B1845" s="160" t="s">
        <v>11013</v>
      </c>
      <c r="C1845" s="42" t="s">
        <v>1738</v>
      </c>
      <c r="D1845" s="159" t="s">
        <v>2528</v>
      </c>
      <c r="E1845" s="159" t="s">
        <v>2905</v>
      </c>
      <c r="F1845" s="42" t="s">
        <v>2529</v>
      </c>
      <c r="G1845" s="159" t="s">
        <v>1842</v>
      </c>
      <c r="H1845" s="159" t="s">
        <v>2171</v>
      </c>
      <c r="I1845" s="159" t="s">
        <v>1788</v>
      </c>
      <c r="J1845" s="42" t="s">
        <v>11014</v>
      </c>
      <c r="K1845" s="42" t="s">
        <v>11015</v>
      </c>
      <c r="L1845" s="159" t="s">
        <v>2907</v>
      </c>
      <c r="M1845" s="159" t="s">
        <v>11016</v>
      </c>
      <c r="N1845" s="161"/>
      <c r="O1845" s="161"/>
      <c r="P1845" s="161"/>
    </row>
    <row r="1846" customFormat="false" ht="39" hidden="false" customHeight="true" outlineLevel="0" collapsed="false">
      <c r="A1846" s="159" t="s">
        <v>11017</v>
      </c>
      <c r="B1846" s="160" t="s">
        <v>11018</v>
      </c>
      <c r="C1846" s="42" t="s">
        <v>1738</v>
      </c>
      <c r="D1846" s="159" t="s">
        <v>2528</v>
      </c>
      <c r="E1846" s="159" t="s">
        <v>2126</v>
      </c>
      <c r="F1846" s="42" t="s">
        <v>2529</v>
      </c>
      <c r="G1846" s="159" t="s">
        <v>1842</v>
      </c>
      <c r="H1846" s="159" t="s">
        <v>1654</v>
      </c>
      <c r="I1846" s="159" t="s">
        <v>1808</v>
      </c>
      <c r="J1846" s="42" t="s">
        <v>11019</v>
      </c>
      <c r="K1846" s="42" t="s">
        <v>11020</v>
      </c>
      <c r="L1846" s="159" t="s">
        <v>2129</v>
      </c>
      <c r="M1846" s="159" t="s">
        <v>11021</v>
      </c>
      <c r="N1846" s="161"/>
      <c r="O1846" s="161"/>
      <c r="P1846" s="161"/>
    </row>
    <row r="1847" customFormat="false" ht="51" hidden="false" customHeight="true" outlineLevel="0" collapsed="false">
      <c r="A1847" s="159" t="s">
        <v>11022</v>
      </c>
      <c r="B1847" s="160" t="s">
        <v>11023</v>
      </c>
      <c r="C1847" s="42" t="s">
        <v>1738</v>
      </c>
      <c r="D1847" s="159" t="s">
        <v>2528</v>
      </c>
      <c r="E1847" s="159" t="s">
        <v>2126</v>
      </c>
      <c r="F1847" s="42" t="s">
        <v>2529</v>
      </c>
      <c r="G1847" s="159" t="s">
        <v>1842</v>
      </c>
      <c r="H1847" s="159" t="s">
        <v>1654</v>
      </c>
      <c r="I1847" s="159" t="s">
        <v>1808</v>
      </c>
      <c r="J1847" s="42" t="s">
        <v>11024</v>
      </c>
      <c r="K1847" s="42" t="s">
        <v>11025</v>
      </c>
      <c r="L1847" s="159" t="s">
        <v>2129</v>
      </c>
      <c r="M1847" s="159" t="s">
        <v>11026</v>
      </c>
      <c r="N1847" s="161"/>
      <c r="O1847" s="161"/>
      <c r="P1847" s="161"/>
    </row>
    <row r="1848" customFormat="false" ht="51" hidden="false" customHeight="true" outlineLevel="0" collapsed="false">
      <c r="A1848" s="159" t="s">
        <v>11027</v>
      </c>
      <c r="B1848" s="160" t="s">
        <v>11028</v>
      </c>
      <c r="C1848" s="42" t="s">
        <v>1738</v>
      </c>
      <c r="D1848" s="159" t="s">
        <v>2528</v>
      </c>
      <c r="E1848" s="159" t="s">
        <v>2905</v>
      </c>
      <c r="F1848" s="42" t="s">
        <v>2529</v>
      </c>
      <c r="G1848" s="159" t="s">
        <v>1842</v>
      </c>
      <c r="H1848" s="159" t="s">
        <v>2171</v>
      </c>
      <c r="I1848" s="159" t="s">
        <v>1788</v>
      </c>
      <c r="J1848" s="42" t="s">
        <v>11029</v>
      </c>
      <c r="K1848" s="42" t="s">
        <v>11030</v>
      </c>
      <c r="L1848" s="159" t="s">
        <v>2907</v>
      </c>
      <c r="M1848" s="159" t="s">
        <v>11031</v>
      </c>
      <c r="N1848" s="161"/>
      <c r="O1848" s="161"/>
      <c r="P1848" s="161"/>
    </row>
    <row r="1849" customFormat="false" ht="27" hidden="false" customHeight="true" outlineLevel="0" collapsed="false">
      <c r="A1849" s="159" t="s">
        <v>11032</v>
      </c>
      <c r="B1849" s="160" t="s">
        <v>11033</v>
      </c>
      <c r="C1849" s="42" t="s">
        <v>1738</v>
      </c>
      <c r="D1849" s="159" t="s">
        <v>2528</v>
      </c>
      <c r="E1849" s="159" t="s">
        <v>2126</v>
      </c>
      <c r="F1849" s="42" t="s">
        <v>2529</v>
      </c>
      <c r="G1849" s="159" t="s">
        <v>1842</v>
      </c>
      <c r="H1849" s="159" t="s">
        <v>1654</v>
      </c>
      <c r="I1849" s="159" t="s">
        <v>1808</v>
      </c>
      <c r="J1849" s="42" t="s">
        <v>11034</v>
      </c>
      <c r="K1849" s="42" t="s">
        <v>11035</v>
      </c>
      <c r="L1849" s="159" t="s">
        <v>2129</v>
      </c>
      <c r="M1849" s="159" t="s">
        <v>11036</v>
      </c>
      <c r="N1849" s="161"/>
      <c r="O1849" s="161"/>
      <c r="P1849" s="161"/>
    </row>
    <row r="1850" customFormat="false" ht="39" hidden="false" customHeight="true" outlineLevel="0" collapsed="false">
      <c r="A1850" s="159" t="s">
        <v>11037</v>
      </c>
      <c r="B1850" s="160" t="s">
        <v>11038</v>
      </c>
      <c r="C1850" s="42" t="s">
        <v>1738</v>
      </c>
      <c r="D1850" s="159" t="s">
        <v>2528</v>
      </c>
      <c r="E1850" s="159" t="s">
        <v>2126</v>
      </c>
      <c r="F1850" s="42" t="s">
        <v>2529</v>
      </c>
      <c r="G1850" s="159" t="s">
        <v>1842</v>
      </c>
      <c r="H1850" s="159" t="s">
        <v>1654</v>
      </c>
      <c r="I1850" s="159" t="s">
        <v>1808</v>
      </c>
      <c r="J1850" s="42" t="s">
        <v>11039</v>
      </c>
      <c r="K1850" s="42" t="s">
        <v>11040</v>
      </c>
      <c r="L1850" s="159" t="s">
        <v>2129</v>
      </c>
      <c r="M1850" s="159" t="s">
        <v>11041</v>
      </c>
      <c r="N1850" s="161"/>
      <c r="O1850" s="161"/>
      <c r="P1850" s="161"/>
    </row>
    <row r="1851" customFormat="false" ht="51" hidden="false" customHeight="true" outlineLevel="0" collapsed="false">
      <c r="A1851" s="159" t="s">
        <v>11042</v>
      </c>
      <c r="B1851" s="160" t="s">
        <v>11043</v>
      </c>
      <c r="C1851" s="42" t="s">
        <v>1738</v>
      </c>
      <c r="D1851" s="159" t="s">
        <v>2528</v>
      </c>
      <c r="E1851" s="159" t="s">
        <v>2905</v>
      </c>
      <c r="F1851" s="42" t="s">
        <v>2529</v>
      </c>
      <c r="G1851" s="159" t="s">
        <v>1842</v>
      </c>
      <c r="H1851" s="159" t="s">
        <v>2171</v>
      </c>
      <c r="I1851" s="159" t="s">
        <v>1788</v>
      </c>
      <c r="J1851" s="42" t="s">
        <v>11044</v>
      </c>
      <c r="K1851" s="42" t="s">
        <v>11045</v>
      </c>
      <c r="L1851" s="159" t="s">
        <v>2907</v>
      </c>
      <c r="M1851" s="159" t="s">
        <v>11046</v>
      </c>
      <c r="N1851" s="161"/>
      <c r="O1851" s="161"/>
      <c r="P1851" s="161"/>
    </row>
    <row r="1852" customFormat="false" ht="51" hidden="false" customHeight="true" outlineLevel="0" collapsed="false">
      <c r="A1852" s="159" t="s">
        <v>11047</v>
      </c>
      <c r="B1852" s="160" t="s">
        <v>11048</v>
      </c>
      <c r="C1852" s="42" t="s">
        <v>1738</v>
      </c>
      <c r="D1852" s="159" t="s">
        <v>2528</v>
      </c>
      <c r="E1852" s="159" t="s">
        <v>2767</v>
      </c>
      <c r="F1852" s="42" t="s">
        <v>2529</v>
      </c>
      <c r="G1852" s="159" t="s">
        <v>1796</v>
      </c>
      <c r="H1852" s="159" t="s">
        <v>1654</v>
      </c>
      <c r="I1852" s="159" t="s">
        <v>1788</v>
      </c>
      <c r="J1852" s="42" t="s">
        <v>11049</v>
      </c>
      <c r="K1852" s="42" t="s">
        <v>11050</v>
      </c>
      <c r="L1852" s="159" t="s">
        <v>2129</v>
      </c>
      <c r="M1852" s="159" t="s">
        <v>11051</v>
      </c>
      <c r="N1852" s="161"/>
      <c r="O1852" s="161"/>
      <c r="P1852" s="161"/>
    </row>
    <row r="1853" customFormat="false" ht="39" hidden="false" customHeight="true" outlineLevel="0" collapsed="false">
      <c r="A1853" s="159" t="s">
        <v>11052</v>
      </c>
      <c r="B1853" s="160" t="s">
        <v>11053</v>
      </c>
      <c r="C1853" s="42" t="s">
        <v>1738</v>
      </c>
      <c r="D1853" s="159" t="s">
        <v>2528</v>
      </c>
      <c r="E1853" s="159" t="s">
        <v>2195</v>
      </c>
      <c r="F1853" s="42" t="s">
        <v>2529</v>
      </c>
      <c r="G1853" s="159" t="s">
        <v>1796</v>
      </c>
      <c r="H1853" s="159" t="s">
        <v>2171</v>
      </c>
      <c r="I1853" s="159" t="s">
        <v>1808</v>
      </c>
      <c r="J1853" s="42" t="s">
        <v>11054</v>
      </c>
      <c r="K1853" s="42" t="s">
        <v>11055</v>
      </c>
      <c r="L1853" s="159" t="s">
        <v>2198</v>
      </c>
      <c r="M1853" s="159" t="s">
        <v>11056</v>
      </c>
      <c r="N1853" s="161"/>
      <c r="O1853" s="161"/>
      <c r="P1853" s="161"/>
    </row>
    <row r="1854" customFormat="false" ht="39" hidden="false" customHeight="true" outlineLevel="0" collapsed="false">
      <c r="A1854" s="159" t="s">
        <v>11057</v>
      </c>
      <c r="B1854" s="160" t="s">
        <v>11058</v>
      </c>
      <c r="C1854" s="42" t="s">
        <v>1738</v>
      </c>
      <c r="D1854" s="159" t="s">
        <v>2528</v>
      </c>
      <c r="E1854" s="159" t="s">
        <v>2126</v>
      </c>
      <c r="F1854" s="42" t="s">
        <v>2529</v>
      </c>
      <c r="G1854" s="159" t="s">
        <v>1842</v>
      </c>
      <c r="H1854" s="159" t="s">
        <v>1654</v>
      </c>
      <c r="I1854" s="159" t="s">
        <v>1808</v>
      </c>
      <c r="J1854" s="42" t="s">
        <v>11059</v>
      </c>
      <c r="K1854" s="42" t="s">
        <v>11060</v>
      </c>
      <c r="L1854" s="159" t="s">
        <v>2129</v>
      </c>
      <c r="M1854" s="159" t="s">
        <v>11061</v>
      </c>
      <c r="N1854" s="161"/>
      <c r="O1854" s="161"/>
      <c r="P1854" s="161"/>
    </row>
    <row r="1855" customFormat="false" ht="39" hidden="false" customHeight="true" outlineLevel="0" collapsed="false">
      <c r="A1855" s="159" t="s">
        <v>11062</v>
      </c>
      <c r="B1855" s="160" t="s">
        <v>11063</v>
      </c>
      <c r="C1855" s="42" t="s">
        <v>1738</v>
      </c>
      <c r="D1855" s="159" t="s">
        <v>2528</v>
      </c>
      <c r="E1855" s="159" t="s">
        <v>2905</v>
      </c>
      <c r="F1855" s="42" t="s">
        <v>2529</v>
      </c>
      <c r="G1855" s="159" t="s">
        <v>1842</v>
      </c>
      <c r="H1855" s="159" t="s">
        <v>2171</v>
      </c>
      <c r="I1855" s="159" t="s">
        <v>1788</v>
      </c>
      <c r="J1855" s="42" t="s">
        <v>11064</v>
      </c>
      <c r="K1855" s="42" t="s">
        <v>11065</v>
      </c>
      <c r="L1855" s="159" t="s">
        <v>2907</v>
      </c>
      <c r="M1855" s="159" t="s">
        <v>11066</v>
      </c>
      <c r="N1855" s="161"/>
      <c r="O1855" s="161"/>
      <c r="P1855" s="161"/>
    </row>
    <row r="1856" customFormat="false" ht="39" hidden="false" customHeight="true" outlineLevel="0" collapsed="false">
      <c r="A1856" s="159" t="s">
        <v>11067</v>
      </c>
      <c r="B1856" s="160" t="s">
        <v>11068</v>
      </c>
      <c r="C1856" s="42" t="s">
        <v>1738</v>
      </c>
      <c r="D1856" s="159" t="s">
        <v>2528</v>
      </c>
      <c r="E1856" s="159" t="s">
        <v>2767</v>
      </c>
      <c r="F1856" s="42" t="s">
        <v>2529</v>
      </c>
      <c r="G1856" s="159" t="s">
        <v>1796</v>
      </c>
      <c r="H1856" s="159" t="s">
        <v>1654</v>
      </c>
      <c r="I1856" s="159" t="s">
        <v>1788</v>
      </c>
      <c r="J1856" s="42" t="s">
        <v>11069</v>
      </c>
      <c r="K1856" s="42" t="s">
        <v>11070</v>
      </c>
      <c r="L1856" s="159" t="s">
        <v>2129</v>
      </c>
      <c r="M1856" s="159" t="s">
        <v>11071</v>
      </c>
      <c r="N1856" s="161"/>
      <c r="O1856" s="161"/>
      <c r="P1856" s="161"/>
    </row>
    <row r="1857" customFormat="false" ht="27" hidden="false" customHeight="true" outlineLevel="0" collapsed="false">
      <c r="A1857" s="159" t="s">
        <v>11072</v>
      </c>
      <c r="B1857" s="160" t="s">
        <v>11073</v>
      </c>
      <c r="C1857" s="42" t="s">
        <v>1738</v>
      </c>
      <c r="D1857" s="159" t="s">
        <v>2528</v>
      </c>
      <c r="E1857" s="159" t="s">
        <v>2195</v>
      </c>
      <c r="F1857" s="42" t="s">
        <v>2529</v>
      </c>
      <c r="G1857" s="159" t="s">
        <v>1796</v>
      </c>
      <c r="H1857" s="159" t="s">
        <v>2171</v>
      </c>
      <c r="I1857" s="159" t="s">
        <v>1808</v>
      </c>
      <c r="J1857" s="42" t="s">
        <v>11074</v>
      </c>
      <c r="K1857" s="42" t="s">
        <v>11075</v>
      </c>
      <c r="L1857" s="159" t="s">
        <v>2198</v>
      </c>
      <c r="M1857" s="159" t="s">
        <v>11076</v>
      </c>
      <c r="N1857" s="161"/>
      <c r="O1857" s="161"/>
      <c r="P1857" s="161"/>
    </row>
    <row r="1858" customFormat="false" ht="27" hidden="false" customHeight="true" outlineLevel="0" collapsed="false">
      <c r="A1858" s="159" t="s">
        <v>11077</v>
      </c>
      <c r="B1858" s="160" t="s">
        <v>11078</v>
      </c>
      <c r="C1858" s="42" t="s">
        <v>1738</v>
      </c>
      <c r="D1858" s="159" t="s">
        <v>2528</v>
      </c>
      <c r="E1858" s="159" t="s">
        <v>2126</v>
      </c>
      <c r="F1858" s="42" t="s">
        <v>2529</v>
      </c>
      <c r="G1858" s="159" t="s">
        <v>1842</v>
      </c>
      <c r="H1858" s="159" t="s">
        <v>1654</v>
      </c>
      <c r="I1858" s="159" t="s">
        <v>1808</v>
      </c>
      <c r="J1858" s="42" t="s">
        <v>11079</v>
      </c>
      <c r="K1858" s="42" t="s">
        <v>11080</v>
      </c>
      <c r="L1858" s="159" t="s">
        <v>2129</v>
      </c>
      <c r="M1858" s="159" t="s">
        <v>11081</v>
      </c>
      <c r="N1858" s="161"/>
      <c r="O1858" s="161"/>
      <c r="P1858" s="161"/>
    </row>
    <row r="1859" customFormat="false" ht="39" hidden="false" customHeight="true" outlineLevel="0" collapsed="false">
      <c r="A1859" s="159" t="s">
        <v>11082</v>
      </c>
      <c r="B1859" s="160" t="s">
        <v>11083</v>
      </c>
      <c r="C1859" s="42" t="s">
        <v>1742</v>
      </c>
      <c r="D1859" s="159" t="s">
        <v>2584</v>
      </c>
      <c r="E1859" s="159" t="s">
        <v>2905</v>
      </c>
      <c r="F1859" s="42" t="s">
        <v>2585</v>
      </c>
      <c r="G1859" s="159" t="s">
        <v>1842</v>
      </c>
      <c r="H1859" s="159" t="s">
        <v>2171</v>
      </c>
      <c r="I1859" s="159" t="s">
        <v>1788</v>
      </c>
      <c r="J1859" s="42" t="s">
        <v>11084</v>
      </c>
      <c r="K1859" s="42" t="s">
        <v>11085</v>
      </c>
      <c r="L1859" s="159" t="s">
        <v>2907</v>
      </c>
      <c r="M1859" s="159" t="s">
        <v>11086</v>
      </c>
      <c r="N1859" s="161"/>
      <c r="O1859" s="161"/>
      <c r="P1859" s="161"/>
    </row>
    <row r="1860" customFormat="false" ht="39" hidden="false" customHeight="true" outlineLevel="0" collapsed="false">
      <c r="A1860" s="159" t="s">
        <v>11087</v>
      </c>
      <c r="B1860" s="160" t="s">
        <v>11088</v>
      </c>
      <c r="C1860" s="42" t="s">
        <v>1742</v>
      </c>
      <c r="D1860" s="159" t="s">
        <v>2584</v>
      </c>
      <c r="E1860" s="159" t="s">
        <v>2767</v>
      </c>
      <c r="F1860" s="42" t="s">
        <v>2585</v>
      </c>
      <c r="G1860" s="159" t="s">
        <v>1796</v>
      </c>
      <c r="H1860" s="159" t="s">
        <v>1654</v>
      </c>
      <c r="I1860" s="159" t="s">
        <v>1788</v>
      </c>
      <c r="J1860" s="42" t="s">
        <v>11089</v>
      </c>
      <c r="K1860" s="42" t="s">
        <v>11090</v>
      </c>
      <c r="L1860" s="159" t="s">
        <v>2129</v>
      </c>
      <c r="M1860" s="159" t="s">
        <v>11091</v>
      </c>
      <c r="N1860" s="161"/>
      <c r="O1860" s="161"/>
      <c r="P1860" s="161"/>
    </row>
    <row r="1861" customFormat="false" ht="27" hidden="false" customHeight="true" outlineLevel="0" collapsed="false">
      <c r="A1861" s="159" t="s">
        <v>11092</v>
      </c>
      <c r="B1861" s="160" t="s">
        <v>11093</v>
      </c>
      <c r="C1861" s="42" t="s">
        <v>1742</v>
      </c>
      <c r="D1861" s="159" t="s">
        <v>2584</v>
      </c>
      <c r="E1861" s="159" t="s">
        <v>2126</v>
      </c>
      <c r="F1861" s="42" t="s">
        <v>2585</v>
      </c>
      <c r="G1861" s="159" t="s">
        <v>1842</v>
      </c>
      <c r="H1861" s="159" t="s">
        <v>1654</v>
      </c>
      <c r="I1861" s="159" t="s">
        <v>1808</v>
      </c>
      <c r="J1861" s="42" t="s">
        <v>11094</v>
      </c>
      <c r="K1861" s="42" t="s">
        <v>11095</v>
      </c>
      <c r="L1861" s="159" t="s">
        <v>2129</v>
      </c>
      <c r="M1861" s="159" t="s">
        <v>11096</v>
      </c>
      <c r="N1861" s="161"/>
      <c r="O1861" s="161"/>
      <c r="P1861" s="161"/>
    </row>
    <row r="1862" customFormat="false" ht="27" hidden="false" customHeight="true" outlineLevel="0" collapsed="false">
      <c r="A1862" s="159" t="s">
        <v>11097</v>
      </c>
      <c r="B1862" s="160" t="s">
        <v>11098</v>
      </c>
      <c r="C1862" s="42" t="s">
        <v>1742</v>
      </c>
      <c r="D1862" s="159" t="s">
        <v>2584</v>
      </c>
      <c r="E1862" s="159" t="s">
        <v>2126</v>
      </c>
      <c r="F1862" s="42" t="s">
        <v>2585</v>
      </c>
      <c r="G1862" s="159" t="s">
        <v>1842</v>
      </c>
      <c r="H1862" s="159" t="s">
        <v>1654</v>
      </c>
      <c r="I1862" s="159" t="s">
        <v>1808</v>
      </c>
      <c r="J1862" s="42" t="s">
        <v>11099</v>
      </c>
      <c r="K1862" s="42" t="s">
        <v>11100</v>
      </c>
      <c r="L1862" s="159" t="s">
        <v>2129</v>
      </c>
      <c r="M1862" s="159" t="s">
        <v>11101</v>
      </c>
      <c r="N1862" s="161"/>
      <c r="O1862" s="161"/>
      <c r="P1862" s="161"/>
    </row>
    <row r="1863" customFormat="false" ht="27" hidden="false" customHeight="true" outlineLevel="0" collapsed="false">
      <c r="A1863" s="159" t="s">
        <v>11102</v>
      </c>
      <c r="B1863" s="160" t="s">
        <v>11103</v>
      </c>
      <c r="C1863" s="42" t="s">
        <v>1742</v>
      </c>
      <c r="D1863" s="159" t="s">
        <v>2584</v>
      </c>
      <c r="E1863" s="159" t="s">
        <v>2126</v>
      </c>
      <c r="F1863" s="42" t="s">
        <v>2585</v>
      </c>
      <c r="G1863" s="159" t="s">
        <v>1842</v>
      </c>
      <c r="H1863" s="159" t="s">
        <v>1654</v>
      </c>
      <c r="I1863" s="159" t="s">
        <v>1808</v>
      </c>
      <c r="J1863" s="42" t="s">
        <v>11104</v>
      </c>
      <c r="K1863" s="42" t="s">
        <v>11105</v>
      </c>
      <c r="L1863" s="159" t="s">
        <v>2129</v>
      </c>
      <c r="M1863" s="159" t="s">
        <v>11106</v>
      </c>
      <c r="N1863" s="161"/>
      <c r="O1863" s="161"/>
      <c r="P1863" s="161"/>
    </row>
    <row r="1864" customFormat="false" ht="51" hidden="false" customHeight="true" outlineLevel="0" collapsed="false">
      <c r="A1864" s="159" t="s">
        <v>11107</v>
      </c>
      <c r="B1864" s="160" t="s">
        <v>11108</v>
      </c>
      <c r="C1864" s="42" t="s">
        <v>1742</v>
      </c>
      <c r="D1864" s="159" t="s">
        <v>2584</v>
      </c>
      <c r="E1864" s="159" t="s">
        <v>2905</v>
      </c>
      <c r="F1864" s="42" t="s">
        <v>2585</v>
      </c>
      <c r="G1864" s="159" t="s">
        <v>1842</v>
      </c>
      <c r="H1864" s="159" t="s">
        <v>2171</v>
      </c>
      <c r="I1864" s="159" t="s">
        <v>1788</v>
      </c>
      <c r="J1864" s="42" t="s">
        <v>11109</v>
      </c>
      <c r="K1864" s="42" t="s">
        <v>11110</v>
      </c>
      <c r="L1864" s="159" t="s">
        <v>2907</v>
      </c>
      <c r="M1864" s="159" t="s">
        <v>11111</v>
      </c>
      <c r="N1864" s="161"/>
      <c r="O1864" s="161"/>
      <c r="P1864" s="161"/>
    </row>
    <row r="1865" customFormat="false" ht="39" hidden="false" customHeight="true" outlineLevel="0" collapsed="false">
      <c r="A1865" s="159" t="s">
        <v>11112</v>
      </c>
      <c r="B1865" s="160" t="s">
        <v>11113</v>
      </c>
      <c r="C1865" s="42" t="s">
        <v>1742</v>
      </c>
      <c r="D1865" s="159" t="s">
        <v>2584</v>
      </c>
      <c r="E1865" s="159" t="s">
        <v>2126</v>
      </c>
      <c r="F1865" s="42" t="s">
        <v>2585</v>
      </c>
      <c r="G1865" s="159" t="s">
        <v>1842</v>
      </c>
      <c r="H1865" s="159" t="s">
        <v>1654</v>
      </c>
      <c r="I1865" s="159" t="s">
        <v>1808</v>
      </c>
      <c r="J1865" s="42" t="s">
        <v>11114</v>
      </c>
      <c r="K1865" s="42" t="s">
        <v>11115</v>
      </c>
      <c r="L1865" s="159" t="s">
        <v>2129</v>
      </c>
      <c r="M1865" s="159" t="s">
        <v>11116</v>
      </c>
      <c r="N1865" s="161"/>
      <c r="O1865" s="161"/>
      <c r="P1865" s="161"/>
    </row>
    <row r="1866" customFormat="false" ht="51" hidden="false" customHeight="true" outlineLevel="0" collapsed="false">
      <c r="A1866" s="159" t="s">
        <v>11117</v>
      </c>
      <c r="B1866" s="160" t="s">
        <v>11118</v>
      </c>
      <c r="C1866" s="42" t="s">
        <v>1742</v>
      </c>
      <c r="D1866" s="159" t="s">
        <v>2584</v>
      </c>
      <c r="E1866" s="159" t="s">
        <v>2126</v>
      </c>
      <c r="F1866" s="42" t="s">
        <v>2585</v>
      </c>
      <c r="G1866" s="159" t="s">
        <v>1842</v>
      </c>
      <c r="H1866" s="159" t="s">
        <v>1654</v>
      </c>
      <c r="I1866" s="159" t="s">
        <v>1808</v>
      </c>
      <c r="J1866" s="42" t="s">
        <v>11119</v>
      </c>
      <c r="K1866" s="42" t="s">
        <v>11120</v>
      </c>
      <c r="L1866" s="159" t="s">
        <v>2129</v>
      </c>
      <c r="M1866" s="159" t="s">
        <v>11121</v>
      </c>
      <c r="N1866" s="161"/>
      <c r="O1866" s="161"/>
      <c r="P1866" s="161"/>
    </row>
    <row r="1867" customFormat="false" ht="39" hidden="false" customHeight="true" outlineLevel="0" collapsed="false">
      <c r="A1867" s="159" t="s">
        <v>11122</v>
      </c>
      <c r="B1867" s="160" t="s">
        <v>11123</v>
      </c>
      <c r="C1867" s="42" t="s">
        <v>1742</v>
      </c>
      <c r="D1867" s="159" t="s">
        <v>2584</v>
      </c>
      <c r="E1867" s="159" t="s">
        <v>2905</v>
      </c>
      <c r="F1867" s="42" t="s">
        <v>2585</v>
      </c>
      <c r="G1867" s="159" t="s">
        <v>1842</v>
      </c>
      <c r="H1867" s="159" t="s">
        <v>2171</v>
      </c>
      <c r="I1867" s="159" t="s">
        <v>1788</v>
      </c>
      <c r="J1867" s="42" t="s">
        <v>11124</v>
      </c>
      <c r="K1867" s="42" t="s">
        <v>11125</v>
      </c>
      <c r="L1867" s="159" t="s">
        <v>2907</v>
      </c>
      <c r="M1867" s="159" t="s">
        <v>11126</v>
      </c>
      <c r="N1867" s="161"/>
      <c r="O1867" s="161"/>
      <c r="P1867" s="161"/>
    </row>
    <row r="1868" customFormat="false" ht="27" hidden="false" customHeight="true" outlineLevel="0" collapsed="false">
      <c r="A1868" s="159" t="s">
        <v>11127</v>
      </c>
      <c r="B1868" s="160" t="s">
        <v>11128</v>
      </c>
      <c r="C1868" s="42" t="s">
        <v>1742</v>
      </c>
      <c r="D1868" s="159" t="s">
        <v>2584</v>
      </c>
      <c r="E1868" s="159" t="s">
        <v>2126</v>
      </c>
      <c r="F1868" s="42" t="s">
        <v>2585</v>
      </c>
      <c r="G1868" s="159" t="s">
        <v>1842</v>
      </c>
      <c r="H1868" s="159" t="s">
        <v>1654</v>
      </c>
      <c r="I1868" s="159" t="s">
        <v>1808</v>
      </c>
      <c r="J1868" s="42" t="s">
        <v>11129</v>
      </c>
      <c r="K1868" s="42" t="s">
        <v>11130</v>
      </c>
      <c r="L1868" s="159" t="s">
        <v>2129</v>
      </c>
      <c r="M1868" s="159" t="s">
        <v>11131</v>
      </c>
      <c r="N1868" s="161"/>
      <c r="O1868" s="161"/>
      <c r="P1868" s="161"/>
    </row>
    <row r="1869" customFormat="false" ht="39" hidden="false" customHeight="true" outlineLevel="0" collapsed="false">
      <c r="A1869" s="159" t="s">
        <v>11132</v>
      </c>
      <c r="B1869" s="160" t="s">
        <v>11133</v>
      </c>
      <c r="C1869" s="42" t="s">
        <v>1742</v>
      </c>
      <c r="D1869" s="159" t="s">
        <v>2584</v>
      </c>
      <c r="E1869" s="159" t="s">
        <v>2126</v>
      </c>
      <c r="F1869" s="42" t="s">
        <v>2585</v>
      </c>
      <c r="G1869" s="159" t="s">
        <v>1842</v>
      </c>
      <c r="H1869" s="159" t="s">
        <v>1654</v>
      </c>
      <c r="I1869" s="159" t="s">
        <v>1808</v>
      </c>
      <c r="J1869" s="42" t="s">
        <v>11134</v>
      </c>
      <c r="K1869" s="42" t="s">
        <v>11135</v>
      </c>
      <c r="L1869" s="159" t="s">
        <v>2129</v>
      </c>
      <c r="M1869" s="159" t="s">
        <v>11136</v>
      </c>
      <c r="N1869" s="161"/>
      <c r="O1869" s="161"/>
      <c r="P1869" s="161"/>
    </row>
    <row r="1870" customFormat="false" ht="39" hidden="false" customHeight="true" outlineLevel="0" collapsed="false">
      <c r="A1870" s="159" t="s">
        <v>11137</v>
      </c>
      <c r="B1870" s="160" t="s">
        <v>11138</v>
      </c>
      <c r="C1870" s="42" t="s">
        <v>1742</v>
      </c>
      <c r="D1870" s="159" t="s">
        <v>2584</v>
      </c>
      <c r="E1870" s="159" t="s">
        <v>2905</v>
      </c>
      <c r="F1870" s="42" t="s">
        <v>2585</v>
      </c>
      <c r="G1870" s="159" t="s">
        <v>1842</v>
      </c>
      <c r="H1870" s="159" t="s">
        <v>2171</v>
      </c>
      <c r="I1870" s="159" t="s">
        <v>1788</v>
      </c>
      <c r="J1870" s="42" t="s">
        <v>11139</v>
      </c>
      <c r="K1870" s="42" t="s">
        <v>11140</v>
      </c>
      <c r="L1870" s="159" t="s">
        <v>2907</v>
      </c>
      <c r="M1870" s="159" t="s">
        <v>11141</v>
      </c>
      <c r="N1870" s="161"/>
      <c r="O1870" s="161"/>
      <c r="P1870" s="161"/>
    </row>
    <row r="1871" customFormat="false" ht="27" hidden="false" customHeight="true" outlineLevel="0" collapsed="false">
      <c r="A1871" s="159" t="s">
        <v>11142</v>
      </c>
      <c r="B1871" s="160" t="s">
        <v>11143</v>
      </c>
      <c r="C1871" s="42" t="s">
        <v>1742</v>
      </c>
      <c r="D1871" s="159" t="s">
        <v>2584</v>
      </c>
      <c r="E1871" s="159" t="s">
        <v>2126</v>
      </c>
      <c r="F1871" s="42" t="s">
        <v>2585</v>
      </c>
      <c r="G1871" s="159" t="s">
        <v>1842</v>
      </c>
      <c r="H1871" s="159" t="s">
        <v>1654</v>
      </c>
      <c r="I1871" s="159" t="s">
        <v>1808</v>
      </c>
      <c r="J1871" s="42" t="s">
        <v>11144</v>
      </c>
      <c r="K1871" s="42" t="s">
        <v>11145</v>
      </c>
      <c r="L1871" s="159" t="s">
        <v>2129</v>
      </c>
      <c r="M1871" s="159" t="s">
        <v>11146</v>
      </c>
      <c r="N1871" s="161"/>
      <c r="O1871" s="161"/>
      <c r="P1871" s="161"/>
    </row>
    <row r="1872" customFormat="false" ht="27" hidden="false" customHeight="true" outlineLevel="0" collapsed="false">
      <c r="A1872" s="159" t="s">
        <v>11147</v>
      </c>
      <c r="B1872" s="160" t="s">
        <v>11148</v>
      </c>
      <c r="C1872" s="42" t="s">
        <v>1742</v>
      </c>
      <c r="D1872" s="159" t="s">
        <v>2584</v>
      </c>
      <c r="E1872" s="159" t="s">
        <v>2126</v>
      </c>
      <c r="F1872" s="42" t="s">
        <v>2585</v>
      </c>
      <c r="G1872" s="159" t="s">
        <v>1842</v>
      </c>
      <c r="H1872" s="159" t="s">
        <v>1654</v>
      </c>
      <c r="I1872" s="159" t="s">
        <v>1808</v>
      </c>
      <c r="J1872" s="42" t="s">
        <v>11149</v>
      </c>
      <c r="K1872" s="42" t="s">
        <v>11150</v>
      </c>
      <c r="L1872" s="159" t="s">
        <v>2129</v>
      </c>
      <c r="M1872" s="159" t="s">
        <v>11151</v>
      </c>
      <c r="N1872" s="161"/>
      <c r="O1872" s="161"/>
      <c r="P1872" s="161"/>
    </row>
    <row r="1873" customFormat="false" ht="39" hidden="false" customHeight="true" outlineLevel="0" collapsed="false">
      <c r="A1873" s="159" t="s">
        <v>11152</v>
      </c>
      <c r="B1873" s="160" t="s">
        <v>11153</v>
      </c>
      <c r="C1873" s="42" t="s">
        <v>1742</v>
      </c>
      <c r="D1873" s="159" t="s">
        <v>2584</v>
      </c>
      <c r="E1873" s="159" t="s">
        <v>2905</v>
      </c>
      <c r="F1873" s="42" t="s">
        <v>2585</v>
      </c>
      <c r="G1873" s="159" t="s">
        <v>1842</v>
      </c>
      <c r="H1873" s="159" t="s">
        <v>2171</v>
      </c>
      <c r="I1873" s="159" t="s">
        <v>1788</v>
      </c>
      <c r="J1873" s="42" t="s">
        <v>11154</v>
      </c>
      <c r="K1873" s="42" t="s">
        <v>11155</v>
      </c>
      <c r="L1873" s="159" t="s">
        <v>2907</v>
      </c>
      <c r="M1873" s="159" t="s">
        <v>11156</v>
      </c>
      <c r="N1873" s="161"/>
      <c r="O1873" s="161"/>
      <c r="P1873" s="161"/>
    </row>
    <row r="1874" customFormat="false" ht="27" hidden="false" customHeight="true" outlineLevel="0" collapsed="false">
      <c r="A1874" s="159" t="s">
        <v>11157</v>
      </c>
      <c r="B1874" s="160" t="s">
        <v>11158</v>
      </c>
      <c r="C1874" s="42" t="s">
        <v>1742</v>
      </c>
      <c r="D1874" s="159" t="s">
        <v>2584</v>
      </c>
      <c r="E1874" s="159" t="s">
        <v>2126</v>
      </c>
      <c r="F1874" s="42" t="s">
        <v>2585</v>
      </c>
      <c r="G1874" s="159" t="s">
        <v>1842</v>
      </c>
      <c r="H1874" s="159" t="s">
        <v>1654</v>
      </c>
      <c r="I1874" s="159" t="s">
        <v>1808</v>
      </c>
      <c r="J1874" s="42" t="s">
        <v>11159</v>
      </c>
      <c r="K1874" s="42" t="s">
        <v>11160</v>
      </c>
      <c r="L1874" s="159" t="s">
        <v>2129</v>
      </c>
      <c r="M1874" s="159" t="s">
        <v>11161</v>
      </c>
      <c r="N1874" s="161"/>
      <c r="O1874" s="161"/>
      <c r="P1874" s="161"/>
    </row>
    <row r="1875" customFormat="false" ht="27" hidden="false" customHeight="true" outlineLevel="0" collapsed="false">
      <c r="A1875" s="159" t="s">
        <v>11162</v>
      </c>
      <c r="B1875" s="160" t="s">
        <v>11163</v>
      </c>
      <c r="C1875" s="42" t="s">
        <v>1742</v>
      </c>
      <c r="D1875" s="159" t="s">
        <v>2584</v>
      </c>
      <c r="E1875" s="159" t="s">
        <v>2126</v>
      </c>
      <c r="F1875" s="42" t="s">
        <v>2585</v>
      </c>
      <c r="G1875" s="159" t="s">
        <v>1842</v>
      </c>
      <c r="H1875" s="159" t="s">
        <v>1654</v>
      </c>
      <c r="I1875" s="159" t="s">
        <v>1808</v>
      </c>
      <c r="J1875" s="42" t="s">
        <v>11164</v>
      </c>
      <c r="K1875" s="42" t="s">
        <v>11165</v>
      </c>
      <c r="L1875" s="159" t="s">
        <v>2129</v>
      </c>
      <c r="M1875" s="159" t="s">
        <v>11166</v>
      </c>
      <c r="N1875" s="161"/>
      <c r="O1875" s="161"/>
      <c r="P1875" s="161"/>
    </row>
    <row r="1876" customFormat="false" ht="39" hidden="false" customHeight="true" outlineLevel="0" collapsed="false">
      <c r="A1876" s="159" t="s">
        <v>11167</v>
      </c>
      <c r="B1876" s="160" t="s">
        <v>11168</v>
      </c>
      <c r="C1876" s="42" t="s">
        <v>1742</v>
      </c>
      <c r="D1876" s="159" t="s">
        <v>2584</v>
      </c>
      <c r="E1876" s="159" t="s">
        <v>2905</v>
      </c>
      <c r="F1876" s="42" t="s">
        <v>2585</v>
      </c>
      <c r="G1876" s="159" t="s">
        <v>1842</v>
      </c>
      <c r="H1876" s="159" t="s">
        <v>2171</v>
      </c>
      <c r="I1876" s="159" t="s">
        <v>1788</v>
      </c>
      <c r="J1876" s="42" t="s">
        <v>11169</v>
      </c>
      <c r="K1876" s="42" t="s">
        <v>11170</v>
      </c>
      <c r="L1876" s="159" t="s">
        <v>2907</v>
      </c>
      <c r="M1876" s="159" t="s">
        <v>11171</v>
      </c>
      <c r="N1876" s="161"/>
      <c r="O1876" s="161"/>
      <c r="P1876" s="161"/>
    </row>
    <row r="1877" customFormat="false" ht="27" hidden="false" customHeight="true" outlineLevel="0" collapsed="false">
      <c r="A1877" s="159" t="s">
        <v>11172</v>
      </c>
      <c r="B1877" s="160" t="s">
        <v>11173</v>
      </c>
      <c r="C1877" s="42" t="s">
        <v>1742</v>
      </c>
      <c r="D1877" s="159" t="s">
        <v>2584</v>
      </c>
      <c r="E1877" s="159" t="s">
        <v>2126</v>
      </c>
      <c r="F1877" s="42" t="s">
        <v>2585</v>
      </c>
      <c r="G1877" s="159" t="s">
        <v>1842</v>
      </c>
      <c r="H1877" s="159" t="s">
        <v>1654</v>
      </c>
      <c r="I1877" s="159" t="s">
        <v>1808</v>
      </c>
      <c r="J1877" s="42" t="s">
        <v>11174</v>
      </c>
      <c r="K1877" s="42" t="s">
        <v>11175</v>
      </c>
      <c r="L1877" s="159" t="s">
        <v>2129</v>
      </c>
      <c r="M1877" s="159" t="s">
        <v>11176</v>
      </c>
      <c r="N1877" s="161"/>
      <c r="O1877" s="161"/>
      <c r="P1877" s="161"/>
    </row>
    <row r="1878" customFormat="false" ht="27" hidden="false" customHeight="true" outlineLevel="0" collapsed="false">
      <c r="A1878" s="159" t="s">
        <v>11177</v>
      </c>
      <c r="B1878" s="160" t="s">
        <v>11178</v>
      </c>
      <c r="C1878" s="42" t="s">
        <v>1742</v>
      </c>
      <c r="D1878" s="159" t="s">
        <v>2584</v>
      </c>
      <c r="E1878" s="159" t="s">
        <v>2126</v>
      </c>
      <c r="F1878" s="42" t="s">
        <v>2585</v>
      </c>
      <c r="G1878" s="159" t="s">
        <v>1842</v>
      </c>
      <c r="H1878" s="159" t="s">
        <v>1654</v>
      </c>
      <c r="I1878" s="159" t="s">
        <v>1808</v>
      </c>
      <c r="J1878" s="42" t="s">
        <v>11179</v>
      </c>
      <c r="K1878" s="42" t="s">
        <v>11180</v>
      </c>
      <c r="L1878" s="159" t="s">
        <v>2129</v>
      </c>
      <c r="M1878" s="159" t="s">
        <v>11181</v>
      </c>
      <c r="N1878" s="161"/>
      <c r="O1878" s="161"/>
      <c r="P1878" s="161"/>
    </row>
    <row r="1879" customFormat="false" ht="39" hidden="false" customHeight="true" outlineLevel="0" collapsed="false">
      <c r="A1879" s="159" t="s">
        <v>11182</v>
      </c>
      <c r="B1879" s="160" t="s">
        <v>11183</v>
      </c>
      <c r="C1879" s="42" t="s">
        <v>1742</v>
      </c>
      <c r="D1879" s="159" t="s">
        <v>2584</v>
      </c>
      <c r="E1879" s="159" t="s">
        <v>2905</v>
      </c>
      <c r="F1879" s="42" t="s">
        <v>2585</v>
      </c>
      <c r="G1879" s="159" t="s">
        <v>1842</v>
      </c>
      <c r="H1879" s="159" t="s">
        <v>2171</v>
      </c>
      <c r="I1879" s="159" t="s">
        <v>1788</v>
      </c>
      <c r="J1879" s="42" t="s">
        <v>11184</v>
      </c>
      <c r="K1879" s="42" t="s">
        <v>11185</v>
      </c>
      <c r="L1879" s="159" t="s">
        <v>2907</v>
      </c>
      <c r="M1879" s="159" t="s">
        <v>11186</v>
      </c>
      <c r="N1879" s="161"/>
      <c r="O1879" s="161"/>
      <c r="P1879" s="161"/>
    </row>
    <row r="1880" customFormat="false" ht="39" hidden="false" customHeight="true" outlineLevel="0" collapsed="false">
      <c r="A1880" s="159" t="s">
        <v>11187</v>
      </c>
      <c r="B1880" s="160" t="s">
        <v>11188</v>
      </c>
      <c r="C1880" s="42" t="s">
        <v>1742</v>
      </c>
      <c r="D1880" s="159" t="s">
        <v>2584</v>
      </c>
      <c r="E1880" s="159" t="s">
        <v>2767</v>
      </c>
      <c r="F1880" s="42" t="s">
        <v>2585</v>
      </c>
      <c r="G1880" s="159" t="s">
        <v>1796</v>
      </c>
      <c r="H1880" s="159" t="s">
        <v>1654</v>
      </c>
      <c r="I1880" s="159" t="s">
        <v>1788</v>
      </c>
      <c r="J1880" s="42" t="s">
        <v>11189</v>
      </c>
      <c r="K1880" s="42" t="s">
        <v>11190</v>
      </c>
      <c r="L1880" s="159" t="s">
        <v>2129</v>
      </c>
      <c r="M1880" s="159" t="s">
        <v>11191</v>
      </c>
      <c r="N1880" s="161"/>
      <c r="O1880" s="161"/>
      <c r="P1880" s="161"/>
    </row>
    <row r="1881" customFormat="false" ht="27" hidden="false" customHeight="true" outlineLevel="0" collapsed="false">
      <c r="A1881" s="159" t="s">
        <v>11192</v>
      </c>
      <c r="B1881" s="160" t="s">
        <v>11193</v>
      </c>
      <c r="C1881" s="42" t="s">
        <v>1742</v>
      </c>
      <c r="D1881" s="159" t="s">
        <v>2584</v>
      </c>
      <c r="E1881" s="159" t="s">
        <v>2195</v>
      </c>
      <c r="F1881" s="42" t="s">
        <v>2585</v>
      </c>
      <c r="G1881" s="159" t="s">
        <v>1796</v>
      </c>
      <c r="H1881" s="159" t="s">
        <v>2171</v>
      </c>
      <c r="I1881" s="159" t="s">
        <v>1808</v>
      </c>
      <c r="J1881" s="42" t="s">
        <v>11194</v>
      </c>
      <c r="K1881" s="42" t="s">
        <v>11195</v>
      </c>
      <c r="L1881" s="159" t="s">
        <v>2198</v>
      </c>
      <c r="M1881" s="159" t="s">
        <v>11196</v>
      </c>
      <c r="N1881" s="161"/>
      <c r="O1881" s="161"/>
      <c r="P1881" s="161"/>
    </row>
    <row r="1882" customFormat="false" ht="27" hidden="false" customHeight="true" outlineLevel="0" collapsed="false">
      <c r="A1882" s="159" t="s">
        <v>11197</v>
      </c>
      <c r="B1882" s="160" t="s">
        <v>11198</v>
      </c>
      <c r="C1882" s="42" t="s">
        <v>1742</v>
      </c>
      <c r="D1882" s="159" t="s">
        <v>2584</v>
      </c>
      <c r="E1882" s="159" t="s">
        <v>2126</v>
      </c>
      <c r="F1882" s="42" t="s">
        <v>2585</v>
      </c>
      <c r="G1882" s="159" t="s">
        <v>1842</v>
      </c>
      <c r="H1882" s="159" t="s">
        <v>1654</v>
      </c>
      <c r="I1882" s="159" t="s">
        <v>1808</v>
      </c>
      <c r="J1882" s="42" t="s">
        <v>11199</v>
      </c>
      <c r="K1882" s="42" t="s">
        <v>11200</v>
      </c>
      <c r="L1882" s="159" t="s">
        <v>2129</v>
      </c>
      <c r="M1882" s="159" t="s">
        <v>11201</v>
      </c>
      <c r="N1882" s="161"/>
      <c r="O1882" s="161"/>
      <c r="P1882" s="161"/>
    </row>
    <row r="1883" customFormat="false" ht="39" hidden="false" customHeight="true" outlineLevel="0" collapsed="false">
      <c r="A1883" s="159" t="s">
        <v>11202</v>
      </c>
      <c r="B1883" s="160" t="s">
        <v>11203</v>
      </c>
      <c r="C1883" s="42" t="s">
        <v>1742</v>
      </c>
      <c r="D1883" s="159" t="s">
        <v>2584</v>
      </c>
      <c r="E1883" s="159" t="s">
        <v>2905</v>
      </c>
      <c r="F1883" s="42" t="s">
        <v>2585</v>
      </c>
      <c r="G1883" s="159" t="s">
        <v>1842</v>
      </c>
      <c r="H1883" s="159" t="s">
        <v>2171</v>
      </c>
      <c r="I1883" s="159" t="s">
        <v>1788</v>
      </c>
      <c r="J1883" s="42" t="s">
        <v>11204</v>
      </c>
      <c r="K1883" s="42" t="s">
        <v>11205</v>
      </c>
      <c r="L1883" s="159" t="s">
        <v>2907</v>
      </c>
      <c r="M1883" s="159" t="s">
        <v>11206</v>
      </c>
      <c r="N1883" s="161"/>
      <c r="O1883" s="161"/>
      <c r="P1883" s="161"/>
    </row>
    <row r="1884" customFormat="false" ht="27" hidden="false" customHeight="true" outlineLevel="0" collapsed="false">
      <c r="A1884" s="159" t="s">
        <v>11207</v>
      </c>
      <c r="B1884" s="160" t="s">
        <v>11208</v>
      </c>
      <c r="C1884" s="42" t="s">
        <v>1742</v>
      </c>
      <c r="D1884" s="159" t="s">
        <v>2584</v>
      </c>
      <c r="E1884" s="159" t="s">
        <v>2126</v>
      </c>
      <c r="F1884" s="42" t="s">
        <v>2585</v>
      </c>
      <c r="G1884" s="159" t="s">
        <v>1842</v>
      </c>
      <c r="H1884" s="159" t="s">
        <v>1654</v>
      </c>
      <c r="I1884" s="159" t="s">
        <v>1808</v>
      </c>
      <c r="J1884" s="42" t="s">
        <v>11209</v>
      </c>
      <c r="K1884" s="42" t="s">
        <v>11210</v>
      </c>
      <c r="L1884" s="159" t="s">
        <v>2129</v>
      </c>
      <c r="M1884" s="159" t="s">
        <v>11211</v>
      </c>
      <c r="N1884" s="161"/>
      <c r="O1884" s="161"/>
      <c r="P1884" s="161"/>
    </row>
    <row r="1885" customFormat="false" ht="39" hidden="false" customHeight="true" outlineLevel="0" collapsed="false">
      <c r="A1885" s="159" t="s">
        <v>11212</v>
      </c>
      <c r="B1885" s="160" t="s">
        <v>11213</v>
      </c>
      <c r="C1885" s="42" t="s">
        <v>1742</v>
      </c>
      <c r="D1885" s="159" t="s">
        <v>2584</v>
      </c>
      <c r="E1885" s="159" t="s">
        <v>2126</v>
      </c>
      <c r="F1885" s="42" t="s">
        <v>2585</v>
      </c>
      <c r="G1885" s="159" t="s">
        <v>1842</v>
      </c>
      <c r="H1885" s="159" t="s">
        <v>1654</v>
      </c>
      <c r="I1885" s="159" t="s">
        <v>1808</v>
      </c>
      <c r="J1885" s="42" t="s">
        <v>11214</v>
      </c>
      <c r="K1885" s="42" t="s">
        <v>11215</v>
      </c>
      <c r="L1885" s="159" t="s">
        <v>2129</v>
      </c>
      <c r="M1885" s="159" t="s">
        <v>11216</v>
      </c>
      <c r="N1885" s="161"/>
      <c r="O1885" s="161"/>
      <c r="P1885" s="161"/>
    </row>
    <row r="1886" customFormat="false" ht="51" hidden="false" customHeight="true" outlineLevel="0" collapsed="false">
      <c r="A1886" s="159" t="s">
        <v>11217</v>
      </c>
      <c r="B1886" s="160" t="s">
        <v>11218</v>
      </c>
      <c r="C1886" s="42" t="s">
        <v>1742</v>
      </c>
      <c r="D1886" s="159" t="s">
        <v>2584</v>
      </c>
      <c r="E1886" s="159" t="s">
        <v>2905</v>
      </c>
      <c r="F1886" s="42" t="s">
        <v>2585</v>
      </c>
      <c r="G1886" s="159" t="s">
        <v>1842</v>
      </c>
      <c r="H1886" s="159" t="s">
        <v>2171</v>
      </c>
      <c r="I1886" s="159" t="s">
        <v>1788</v>
      </c>
      <c r="J1886" s="42" t="s">
        <v>11219</v>
      </c>
      <c r="K1886" s="42" t="s">
        <v>11220</v>
      </c>
      <c r="L1886" s="159" t="s">
        <v>2907</v>
      </c>
      <c r="M1886" s="159" t="s">
        <v>11221</v>
      </c>
      <c r="N1886" s="161"/>
      <c r="O1886" s="161"/>
      <c r="P1886" s="161"/>
    </row>
    <row r="1887" customFormat="false" ht="39" hidden="false" customHeight="true" outlineLevel="0" collapsed="false">
      <c r="A1887" s="159" t="s">
        <v>11222</v>
      </c>
      <c r="B1887" s="160" t="s">
        <v>11223</v>
      </c>
      <c r="C1887" s="42" t="s">
        <v>1742</v>
      </c>
      <c r="D1887" s="159" t="s">
        <v>2584</v>
      </c>
      <c r="E1887" s="159" t="s">
        <v>2126</v>
      </c>
      <c r="F1887" s="42" t="s">
        <v>2585</v>
      </c>
      <c r="G1887" s="159" t="s">
        <v>1842</v>
      </c>
      <c r="H1887" s="159" t="s">
        <v>1654</v>
      </c>
      <c r="I1887" s="159" t="s">
        <v>1808</v>
      </c>
      <c r="J1887" s="42" t="s">
        <v>11224</v>
      </c>
      <c r="K1887" s="42" t="s">
        <v>11225</v>
      </c>
      <c r="L1887" s="159" t="s">
        <v>2129</v>
      </c>
      <c r="M1887" s="159" t="s">
        <v>11226</v>
      </c>
      <c r="N1887" s="161"/>
      <c r="O1887" s="161"/>
      <c r="P1887" s="161"/>
    </row>
    <row r="1888" customFormat="false" ht="51" hidden="false" customHeight="true" outlineLevel="0" collapsed="false">
      <c r="A1888" s="159" t="s">
        <v>11227</v>
      </c>
      <c r="B1888" s="160" t="s">
        <v>11228</v>
      </c>
      <c r="C1888" s="42" t="s">
        <v>1742</v>
      </c>
      <c r="D1888" s="159" t="s">
        <v>2584</v>
      </c>
      <c r="E1888" s="159" t="s">
        <v>2126</v>
      </c>
      <c r="F1888" s="42" t="s">
        <v>2585</v>
      </c>
      <c r="G1888" s="159" t="s">
        <v>1842</v>
      </c>
      <c r="H1888" s="159" t="s">
        <v>1654</v>
      </c>
      <c r="I1888" s="159" t="s">
        <v>1808</v>
      </c>
      <c r="J1888" s="42" t="s">
        <v>11229</v>
      </c>
      <c r="K1888" s="42" t="s">
        <v>11230</v>
      </c>
      <c r="L1888" s="159" t="s">
        <v>2129</v>
      </c>
      <c r="M1888" s="159" t="s">
        <v>11231</v>
      </c>
      <c r="N1888" s="161"/>
      <c r="O1888" s="161"/>
      <c r="P1888" s="161"/>
    </row>
    <row r="1889" customFormat="false" ht="51" hidden="false" customHeight="true" outlineLevel="0" collapsed="false">
      <c r="A1889" s="159" t="s">
        <v>11232</v>
      </c>
      <c r="B1889" s="160" t="s">
        <v>11233</v>
      </c>
      <c r="C1889" s="42" t="s">
        <v>1742</v>
      </c>
      <c r="D1889" s="159" t="s">
        <v>2584</v>
      </c>
      <c r="E1889" s="159" t="s">
        <v>2905</v>
      </c>
      <c r="F1889" s="42" t="s">
        <v>2585</v>
      </c>
      <c r="G1889" s="159" t="s">
        <v>1842</v>
      </c>
      <c r="H1889" s="159" t="s">
        <v>2171</v>
      </c>
      <c r="I1889" s="159" t="s">
        <v>1788</v>
      </c>
      <c r="J1889" s="42" t="s">
        <v>11234</v>
      </c>
      <c r="K1889" s="42" t="s">
        <v>11235</v>
      </c>
      <c r="L1889" s="159" t="s">
        <v>2907</v>
      </c>
      <c r="M1889" s="159" t="s">
        <v>11236</v>
      </c>
      <c r="N1889" s="161"/>
      <c r="O1889" s="161"/>
      <c r="P1889" s="161"/>
    </row>
    <row r="1890" customFormat="false" ht="39" hidden="false" customHeight="true" outlineLevel="0" collapsed="false">
      <c r="A1890" s="159" t="s">
        <v>11237</v>
      </c>
      <c r="B1890" s="160" t="s">
        <v>11238</v>
      </c>
      <c r="C1890" s="42" t="s">
        <v>1742</v>
      </c>
      <c r="D1890" s="159" t="s">
        <v>2584</v>
      </c>
      <c r="E1890" s="159" t="s">
        <v>2126</v>
      </c>
      <c r="F1890" s="42" t="s">
        <v>2585</v>
      </c>
      <c r="G1890" s="159" t="s">
        <v>1842</v>
      </c>
      <c r="H1890" s="159" t="s">
        <v>1654</v>
      </c>
      <c r="I1890" s="159" t="s">
        <v>1808</v>
      </c>
      <c r="J1890" s="42" t="s">
        <v>11239</v>
      </c>
      <c r="K1890" s="42" t="s">
        <v>11240</v>
      </c>
      <c r="L1890" s="159" t="s">
        <v>2129</v>
      </c>
      <c r="M1890" s="159" t="s">
        <v>11241</v>
      </c>
      <c r="N1890" s="161"/>
      <c r="O1890" s="161"/>
      <c r="P1890" s="161"/>
    </row>
    <row r="1891" customFormat="false" ht="51" hidden="false" customHeight="true" outlineLevel="0" collapsed="false">
      <c r="A1891" s="159" t="s">
        <v>11242</v>
      </c>
      <c r="B1891" s="160" t="s">
        <v>11243</v>
      </c>
      <c r="C1891" s="42" t="s">
        <v>1742</v>
      </c>
      <c r="D1891" s="159" t="s">
        <v>2584</v>
      </c>
      <c r="E1891" s="159" t="s">
        <v>2126</v>
      </c>
      <c r="F1891" s="42" t="s">
        <v>2585</v>
      </c>
      <c r="G1891" s="159" t="s">
        <v>1842</v>
      </c>
      <c r="H1891" s="159" t="s">
        <v>1654</v>
      </c>
      <c r="I1891" s="159" t="s">
        <v>1808</v>
      </c>
      <c r="J1891" s="42" t="s">
        <v>11244</v>
      </c>
      <c r="K1891" s="42" t="s">
        <v>11245</v>
      </c>
      <c r="L1891" s="159" t="s">
        <v>2129</v>
      </c>
      <c r="M1891" s="159" t="s">
        <v>11246</v>
      </c>
      <c r="N1891" s="161"/>
      <c r="O1891" s="161"/>
      <c r="P1891" s="161"/>
    </row>
    <row r="1892" customFormat="false" ht="51" hidden="false" customHeight="true" outlineLevel="0" collapsed="false">
      <c r="A1892" s="159" t="s">
        <v>11247</v>
      </c>
      <c r="B1892" s="160" t="s">
        <v>11248</v>
      </c>
      <c r="C1892" s="42" t="s">
        <v>1742</v>
      </c>
      <c r="D1892" s="159" t="s">
        <v>2584</v>
      </c>
      <c r="E1892" s="159" t="s">
        <v>2905</v>
      </c>
      <c r="F1892" s="42" t="s">
        <v>2585</v>
      </c>
      <c r="G1892" s="159" t="s">
        <v>1842</v>
      </c>
      <c r="H1892" s="159" t="s">
        <v>2171</v>
      </c>
      <c r="I1892" s="159" t="s">
        <v>1788</v>
      </c>
      <c r="J1892" s="42" t="s">
        <v>11249</v>
      </c>
      <c r="K1892" s="42" t="s">
        <v>11250</v>
      </c>
      <c r="L1892" s="159" t="s">
        <v>2907</v>
      </c>
      <c r="M1892" s="159" t="s">
        <v>11251</v>
      </c>
      <c r="N1892" s="161"/>
      <c r="O1892" s="161"/>
      <c r="P1892" s="161"/>
    </row>
    <row r="1893" customFormat="false" ht="51" hidden="false" customHeight="true" outlineLevel="0" collapsed="false">
      <c r="A1893" s="159" t="s">
        <v>11252</v>
      </c>
      <c r="B1893" s="160" t="s">
        <v>11253</v>
      </c>
      <c r="C1893" s="42" t="s">
        <v>1742</v>
      </c>
      <c r="D1893" s="159" t="s">
        <v>2584</v>
      </c>
      <c r="E1893" s="159" t="s">
        <v>2767</v>
      </c>
      <c r="F1893" s="42" t="s">
        <v>2585</v>
      </c>
      <c r="G1893" s="159" t="s">
        <v>1796</v>
      </c>
      <c r="H1893" s="159" t="s">
        <v>1654</v>
      </c>
      <c r="I1893" s="159" t="s">
        <v>1788</v>
      </c>
      <c r="J1893" s="42" t="s">
        <v>11254</v>
      </c>
      <c r="K1893" s="42" t="s">
        <v>11255</v>
      </c>
      <c r="L1893" s="159" t="s">
        <v>2129</v>
      </c>
      <c r="M1893" s="159" t="s">
        <v>11256</v>
      </c>
      <c r="N1893" s="161"/>
      <c r="O1893" s="161"/>
      <c r="P1893" s="161"/>
    </row>
    <row r="1894" customFormat="false" ht="39" hidden="false" customHeight="true" outlineLevel="0" collapsed="false">
      <c r="A1894" s="159" t="s">
        <v>11257</v>
      </c>
      <c r="B1894" s="160" t="s">
        <v>11258</v>
      </c>
      <c r="C1894" s="42" t="s">
        <v>1742</v>
      </c>
      <c r="D1894" s="159" t="s">
        <v>2584</v>
      </c>
      <c r="E1894" s="159" t="s">
        <v>2195</v>
      </c>
      <c r="F1894" s="42" t="s">
        <v>2585</v>
      </c>
      <c r="G1894" s="159" t="s">
        <v>1796</v>
      </c>
      <c r="H1894" s="159" t="s">
        <v>2171</v>
      </c>
      <c r="I1894" s="159" t="s">
        <v>1808</v>
      </c>
      <c r="J1894" s="42" t="s">
        <v>11259</v>
      </c>
      <c r="K1894" s="42" t="s">
        <v>11260</v>
      </c>
      <c r="L1894" s="159" t="s">
        <v>2198</v>
      </c>
      <c r="M1894" s="159" t="s">
        <v>11261</v>
      </c>
      <c r="N1894" s="161"/>
      <c r="O1894" s="161"/>
      <c r="P1894" s="161"/>
    </row>
    <row r="1895" customFormat="false" ht="39" hidden="false" customHeight="true" outlineLevel="0" collapsed="false">
      <c r="A1895" s="159" t="s">
        <v>11262</v>
      </c>
      <c r="B1895" s="160" t="s">
        <v>11263</v>
      </c>
      <c r="C1895" s="42" t="s">
        <v>1742</v>
      </c>
      <c r="D1895" s="159" t="s">
        <v>2584</v>
      </c>
      <c r="E1895" s="159" t="s">
        <v>2126</v>
      </c>
      <c r="F1895" s="42" t="s">
        <v>2585</v>
      </c>
      <c r="G1895" s="159" t="s">
        <v>1842</v>
      </c>
      <c r="H1895" s="159" t="s">
        <v>1654</v>
      </c>
      <c r="I1895" s="159" t="s">
        <v>1808</v>
      </c>
      <c r="J1895" s="42" t="s">
        <v>11264</v>
      </c>
      <c r="K1895" s="42" t="s">
        <v>11265</v>
      </c>
      <c r="L1895" s="159" t="s">
        <v>2129</v>
      </c>
      <c r="M1895" s="159" t="s">
        <v>11266</v>
      </c>
      <c r="N1895" s="161"/>
      <c r="O1895" s="161"/>
      <c r="P1895" s="161"/>
    </row>
    <row r="1896" customFormat="false" ht="51" hidden="false" customHeight="true" outlineLevel="0" collapsed="false">
      <c r="A1896" s="159" t="s">
        <v>11267</v>
      </c>
      <c r="B1896" s="160" t="s">
        <v>11268</v>
      </c>
      <c r="C1896" s="42" t="s">
        <v>1742</v>
      </c>
      <c r="D1896" s="159" t="s">
        <v>2584</v>
      </c>
      <c r="E1896" s="159" t="s">
        <v>2905</v>
      </c>
      <c r="F1896" s="42" t="s">
        <v>2585</v>
      </c>
      <c r="G1896" s="159" t="s">
        <v>1842</v>
      </c>
      <c r="H1896" s="159" t="s">
        <v>2171</v>
      </c>
      <c r="I1896" s="159" t="s">
        <v>1788</v>
      </c>
      <c r="J1896" s="42" t="s">
        <v>11269</v>
      </c>
      <c r="K1896" s="42" t="s">
        <v>11270</v>
      </c>
      <c r="L1896" s="159" t="s">
        <v>2907</v>
      </c>
      <c r="M1896" s="159" t="s">
        <v>11271</v>
      </c>
      <c r="N1896" s="161"/>
      <c r="O1896" s="161"/>
      <c r="P1896" s="161"/>
    </row>
    <row r="1897" customFormat="false" ht="27" hidden="false" customHeight="true" outlineLevel="0" collapsed="false">
      <c r="A1897" s="159" t="s">
        <v>11272</v>
      </c>
      <c r="B1897" s="160" t="s">
        <v>11273</v>
      </c>
      <c r="C1897" s="42" t="s">
        <v>1742</v>
      </c>
      <c r="D1897" s="159" t="s">
        <v>2584</v>
      </c>
      <c r="E1897" s="159" t="s">
        <v>2126</v>
      </c>
      <c r="F1897" s="42" t="s">
        <v>2585</v>
      </c>
      <c r="G1897" s="159" t="s">
        <v>1842</v>
      </c>
      <c r="H1897" s="159" t="s">
        <v>1654</v>
      </c>
      <c r="I1897" s="159" t="s">
        <v>1808</v>
      </c>
      <c r="J1897" s="42" t="s">
        <v>11274</v>
      </c>
      <c r="K1897" s="42" t="s">
        <v>11275</v>
      </c>
      <c r="L1897" s="159" t="s">
        <v>2129</v>
      </c>
      <c r="M1897" s="159" t="s">
        <v>11276</v>
      </c>
      <c r="N1897" s="161"/>
      <c r="O1897" s="161"/>
      <c r="P1897" s="161"/>
    </row>
    <row r="1898" customFormat="false" ht="39" hidden="false" customHeight="true" outlineLevel="0" collapsed="false">
      <c r="A1898" s="159" t="s">
        <v>11277</v>
      </c>
      <c r="B1898" s="160" t="s">
        <v>11278</v>
      </c>
      <c r="C1898" s="42" t="s">
        <v>1742</v>
      </c>
      <c r="D1898" s="159" t="s">
        <v>2584</v>
      </c>
      <c r="E1898" s="159" t="s">
        <v>2126</v>
      </c>
      <c r="F1898" s="42" t="s">
        <v>2585</v>
      </c>
      <c r="G1898" s="159" t="s">
        <v>1842</v>
      </c>
      <c r="H1898" s="159" t="s">
        <v>1654</v>
      </c>
      <c r="I1898" s="159" t="s">
        <v>1808</v>
      </c>
      <c r="J1898" s="42" t="s">
        <v>11279</v>
      </c>
      <c r="K1898" s="42" t="s">
        <v>11280</v>
      </c>
      <c r="L1898" s="159" t="s">
        <v>2129</v>
      </c>
      <c r="M1898" s="159" t="s">
        <v>11281</v>
      </c>
      <c r="N1898" s="161"/>
      <c r="O1898" s="161"/>
      <c r="P1898" s="161"/>
    </row>
    <row r="1899" customFormat="false" ht="51" hidden="false" customHeight="true" outlineLevel="0" collapsed="false">
      <c r="A1899" s="159" t="s">
        <v>11282</v>
      </c>
      <c r="B1899" s="160" t="s">
        <v>11283</v>
      </c>
      <c r="C1899" s="42" t="s">
        <v>1742</v>
      </c>
      <c r="D1899" s="159" t="s">
        <v>2584</v>
      </c>
      <c r="E1899" s="159" t="s">
        <v>2905</v>
      </c>
      <c r="F1899" s="42" t="s">
        <v>2585</v>
      </c>
      <c r="G1899" s="159" t="s">
        <v>1842</v>
      </c>
      <c r="H1899" s="159" t="s">
        <v>2171</v>
      </c>
      <c r="I1899" s="159" t="s">
        <v>1788</v>
      </c>
      <c r="J1899" s="42" t="s">
        <v>11284</v>
      </c>
      <c r="K1899" s="42" t="s">
        <v>11285</v>
      </c>
      <c r="L1899" s="159" t="s">
        <v>2907</v>
      </c>
      <c r="M1899" s="159" t="s">
        <v>11286</v>
      </c>
      <c r="N1899" s="161"/>
      <c r="O1899" s="161"/>
      <c r="P1899" s="161"/>
    </row>
    <row r="1900" customFormat="false" ht="51" hidden="false" customHeight="true" outlineLevel="0" collapsed="false">
      <c r="A1900" s="159" t="s">
        <v>11287</v>
      </c>
      <c r="B1900" s="160" t="s">
        <v>11288</v>
      </c>
      <c r="C1900" s="42" t="s">
        <v>1742</v>
      </c>
      <c r="D1900" s="159" t="s">
        <v>2584</v>
      </c>
      <c r="E1900" s="159" t="s">
        <v>2195</v>
      </c>
      <c r="F1900" s="42" t="s">
        <v>2585</v>
      </c>
      <c r="G1900" s="159" t="s">
        <v>1796</v>
      </c>
      <c r="H1900" s="159" t="s">
        <v>2171</v>
      </c>
      <c r="I1900" s="159" t="s">
        <v>1788</v>
      </c>
      <c r="J1900" s="42" t="s">
        <v>11289</v>
      </c>
      <c r="K1900" s="42" t="s">
        <v>11290</v>
      </c>
      <c r="L1900" s="159" t="s">
        <v>2198</v>
      </c>
      <c r="M1900" s="159" t="s">
        <v>11291</v>
      </c>
      <c r="N1900" s="161"/>
      <c r="O1900" s="161"/>
      <c r="P1900" s="161"/>
    </row>
    <row r="1901" customFormat="false" ht="39" hidden="false" customHeight="true" outlineLevel="0" collapsed="false">
      <c r="A1901" s="159" t="s">
        <v>11292</v>
      </c>
      <c r="B1901" s="160" t="s">
        <v>11293</v>
      </c>
      <c r="C1901" s="42" t="s">
        <v>1742</v>
      </c>
      <c r="D1901" s="159" t="s">
        <v>2584</v>
      </c>
      <c r="E1901" s="159" t="s">
        <v>2767</v>
      </c>
      <c r="F1901" s="42" t="s">
        <v>2585</v>
      </c>
      <c r="G1901" s="159" t="s">
        <v>1796</v>
      </c>
      <c r="H1901" s="159" t="s">
        <v>1654</v>
      </c>
      <c r="I1901" s="159" t="s">
        <v>1808</v>
      </c>
      <c r="J1901" s="42" t="s">
        <v>11294</v>
      </c>
      <c r="K1901" s="42" t="s">
        <v>11295</v>
      </c>
      <c r="L1901" s="159" t="s">
        <v>2129</v>
      </c>
      <c r="M1901" s="159" t="s">
        <v>11296</v>
      </c>
      <c r="N1901" s="161"/>
      <c r="O1901" s="161"/>
      <c r="P1901" s="161"/>
    </row>
    <row r="1902" customFormat="false" ht="39" hidden="false" customHeight="true" outlineLevel="0" collapsed="false">
      <c r="A1902" s="159" t="s">
        <v>11297</v>
      </c>
      <c r="B1902" s="160" t="s">
        <v>11298</v>
      </c>
      <c r="C1902" s="42" t="s">
        <v>1742</v>
      </c>
      <c r="D1902" s="159" t="s">
        <v>2584</v>
      </c>
      <c r="E1902" s="159" t="s">
        <v>2126</v>
      </c>
      <c r="F1902" s="42" t="s">
        <v>2585</v>
      </c>
      <c r="G1902" s="159" t="s">
        <v>1842</v>
      </c>
      <c r="H1902" s="159" t="s">
        <v>1654</v>
      </c>
      <c r="I1902" s="159" t="s">
        <v>1808</v>
      </c>
      <c r="J1902" s="42" t="s">
        <v>11299</v>
      </c>
      <c r="K1902" s="42" t="s">
        <v>11300</v>
      </c>
      <c r="L1902" s="159" t="s">
        <v>2129</v>
      </c>
      <c r="M1902" s="159" t="s">
        <v>11301</v>
      </c>
      <c r="N1902" s="161"/>
      <c r="O1902" s="161"/>
      <c r="P1902" s="161"/>
    </row>
    <row r="1903" customFormat="false" ht="51" hidden="false" customHeight="true" outlineLevel="0" collapsed="false">
      <c r="A1903" s="159" t="s">
        <v>11302</v>
      </c>
      <c r="B1903" s="160" t="s">
        <v>11303</v>
      </c>
      <c r="C1903" s="42" t="s">
        <v>1742</v>
      </c>
      <c r="D1903" s="159" t="s">
        <v>2584</v>
      </c>
      <c r="E1903" s="159" t="s">
        <v>2905</v>
      </c>
      <c r="F1903" s="42" t="s">
        <v>2585</v>
      </c>
      <c r="G1903" s="159" t="s">
        <v>1842</v>
      </c>
      <c r="H1903" s="159" t="s">
        <v>2171</v>
      </c>
      <c r="I1903" s="159" t="s">
        <v>1788</v>
      </c>
      <c r="J1903" s="42" t="s">
        <v>11304</v>
      </c>
      <c r="K1903" s="42" t="s">
        <v>11305</v>
      </c>
      <c r="L1903" s="159" t="s">
        <v>2907</v>
      </c>
      <c r="M1903" s="159" t="s">
        <v>11306</v>
      </c>
      <c r="N1903" s="161"/>
      <c r="O1903" s="161"/>
      <c r="P1903" s="161"/>
    </row>
    <row r="1904" customFormat="false" ht="39" hidden="false" customHeight="true" outlineLevel="0" collapsed="false">
      <c r="A1904" s="159" t="s">
        <v>11307</v>
      </c>
      <c r="B1904" s="160" t="s">
        <v>11308</v>
      </c>
      <c r="C1904" s="42" t="s">
        <v>1742</v>
      </c>
      <c r="D1904" s="159" t="s">
        <v>2584</v>
      </c>
      <c r="E1904" s="159" t="s">
        <v>2126</v>
      </c>
      <c r="F1904" s="42" t="s">
        <v>2585</v>
      </c>
      <c r="G1904" s="159" t="s">
        <v>1842</v>
      </c>
      <c r="H1904" s="159" t="s">
        <v>1654</v>
      </c>
      <c r="I1904" s="159" t="s">
        <v>1808</v>
      </c>
      <c r="J1904" s="42" t="s">
        <v>11309</v>
      </c>
      <c r="K1904" s="42" t="s">
        <v>11310</v>
      </c>
      <c r="L1904" s="159" t="s">
        <v>2129</v>
      </c>
      <c r="M1904" s="159" t="s">
        <v>11311</v>
      </c>
      <c r="N1904" s="161"/>
      <c r="O1904" s="161"/>
      <c r="P1904" s="161"/>
    </row>
    <row r="1905" customFormat="false" ht="39" hidden="false" customHeight="true" outlineLevel="0" collapsed="false">
      <c r="A1905" s="159" t="s">
        <v>11312</v>
      </c>
      <c r="B1905" s="160" t="s">
        <v>11313</v>
      </c>
      <c r="C1905" s="42" t="s">
        <v>1742</v>
      </c>
      <c r="D1905" s="159" t="s">
        <v>2584</v>
      </c>
      <c r="E1905" s="159" t="s">
        <v>2126</v>
      </c>
      <c r="F1905" s="42" t="s">
        <v>2585</v>
      </c>
      <c r="G1905" s="159" t="s">
        <v>1842</v>
      </c>
      <c r="H1905" s="159" t="s">
        <v>1654</v>
      </c>
      <c r="I1905" s="159" t="s">
        <v>1808</v>
      </c>
      <c r="J1905" s="42" t="s">
        <v>11314</v>
      </c>
      <c r="K1905" s="42" t="s">
        <v>11315</v>
      </c>
      <c r="L1905" s="159" t="s">
        <v>2129</v>
      </c>
      <c r="M1905" s="159" t="s">
        <v>11316</v>
      </c>
      <c r="N1905" s="161"/>
      <c r="O1905" s="161"/>
      <c r="P1905" s="161"/>
    </row>
    <row r="1906" customFormat="false" ht="51" hidden="false" customHeight="true" outlineLevel="0" collapsed="false">
      <c r="A1906" s="159" t="s">
        <v>11317</v>
      </c>
      <c r="B1906" s="160" t="s">
        <v>11318</v>
      </c>
      <c r="C1906" s="42" t="s">
        <v>1742</v>
      </c>
      <c r="D1906" s="159" t="s">
        <v>2584</v>
      </c>
      <c r="E1906" s="159" t="s">
        <v>2905</v>
      </c>
      <c r="F1906" s="42" t="s">
        <v>2585</v>
      </c>
      <c r="G1906" s="159" t="s">
        <v>1842</v>
      </c>
      <c r="H1906" s="159" t="s">
        <v>2171</v>
      </c>
      <c r="I1906" s="159" t="s">
        <v>1788</v>
      </c>
      <c r="J1906" s="42" t="s">
        <v>11319</v>
      </c>
      <c r="K1906" s="42" t="s">
        <v>11320</v>
      </c>
      <c r="L1906" s="159" t="s">
        <v>2907</v>
      </c>
      <c r="M1906" s="159" t="s">
        <v>11321</v>
      </c>
      <c r="N1906" s="161"/>
      <c r="O1906" s="161"/>
      <c r="P1906" s="161"/>
    </row>
    <row r="1907" customFormat="false" ht="39" hidden="false" customHeight="true" outlineLevel="0" collapsed="false">
      <c r="A1907" s="159" t="s">
        <v>11322</v>
      </c>
      <c r="B1907" s="160" t="s">
        <v>11323</v>
      </c>
      <c r="C1907" s="42" t="s">
        <v>1742</v>
      </c>
      <c r="D1907" s="159" t="s">
        <v>2584</v>
      </c>
      <c r="E1907" s="159" t="s">
        <v>2126</v>
      </c>
      <c r="F1907" s="42" t="s">
        <v>2585</v>
      </c>
      <c r="G1907" s="159" t="s">
        <v>1842</v>
      </c>
      <c r="H1907" s="159" t="s">
        <v>1654</v>
      </c>
      <c r="I1907" s="159" t="s">
        <v>1808</v>
      </c>
      <c r="J1907" s="42" t="s">
        <v>11324</v>
      </c>
      <c r="K1907" s="42" t="s">
        <v>11325</v>
      </c>
      <c r="L1907" s="159" t="s">
        <v>2129</v>
      </c>
      <c r="M1907" s="159" t="s">
        <v>11326</v>
      </c>
      <c r="N1907" s="161"/>
      <c r="O1907" s="161"/>
      <c r="P1907" s="161"/>
    </row>
    <row r="1908" customFormat="false" ht="51" hidden="false" customHeight="true" outlineLevel="0" collapsed="false">
      <c r="A1908" s="159" t="s">
        <v>11327</v>
      </c>
      <c r="B1908" s="160" t="s">
        <v>11328</v>
      </c>
      <c r="C1908" s="42" t="s">
        <v>1742</v>
      </c>
      <c r="D1908" s="159" t="s">
        <v>2584</v>
      </c>
      <c r="E1908" s="159" t="s">
        <v>2126</v>
      </c>
      <c r="F1908" s="42" t="s">
        <v>2585</v>
      </c>
      <c r="G1908" s="159" t="s">
        <v>1842</v>
      </c>
      <c r="H1908" s="159" t="s">
        <v>1654</v>
      </c>
      <c r="I1908" s="159" t="s">
        <v>1808</v>
      </c>
      <c r="J1908" s="42" t="s">
        <v>11329</v>
      </c>
      <c r="K1908" s="42" t="s">
        <v>11330</v>
      </c>
      <c r="L1908" s="159" t="s">
        <v>2129</v>
      </c>
      <c r="M1908" s="159" t="s">
        <v>11331</v>
      </c>
      <c r="N1908" s="161"/>
      <c r="O1908" s="161"/>
      <c r="P1908" s="161"/>
    </row>
    <row r="1909" customFormat="false" ht="63" hidden="false" customHeight="true" outlineLevel="0" collapsed="false">
      <c r="A1909" s="159" t="s">
        <v>11332</v>
      </c>
      <c r="B1909" s="160" t="s">
        <v>11333</v>
      </c>
      <c r="C1909" s="42" t="s">
        <v>1742</v>
      </c>
      <c r="D1909" s="159" t="s">
        <v>2584</v>
      </c>
      <c r="E1909" s="159" t="s">
        <v>2905</v>
      </c>
      <c r="F1909" s="42" t="s">
        <v>2585</v>
      </c>
      <c r="G1909" s="159" t="s">
        <v>1842</v>
      </c>
      <c r="H1909" s="159" t="s">
        <v>2171</v>
      </c>
      <c r="I1909" s="159" t="s">
        <v>1788</v>
      </c>
      <c r="J1909" s="42" t="s">
        <v>11334</v>
      </c>
      <c r="K1909" s="42" t="s">
        <v>11335</v>
      </c>
      <c r="L1909" s="159" t="s">
        <v>2907</v>
      </c>
      <c r="M1909" s="159" t="s">
        <v>11336</v>
      </c>
      <c r="N1909" s="161"/>
      <c r="O1909" s="161"/>
      <c r="P1909" s="161"/>
    </row>
    <row r="1910" customFormat="false" ht="51" hidden="false" customHeight="true" outlineLevel="0" collapsed="false">
      <c r="A1910" s="159" t="s">
        <v>11337</v>
      </c>
      <c r="B1910" s="160" t="s">
        <v>11338</v>
      </c>
      <c r="C1910" s="42" t="s">
        <v>1742</v>
      </c>
      <c r="D1910" s="159" t="s">
        <v>2584</v>
      </c>
      <c r="E1910" s="159" t="s">
        <v>2767</v>
      </c>
      <c r="F1910" s="42" t="s">
        <v>2585</v>
      </c>
      <c r="G1910" s="159" t="s">
        <v>1796</v>
      </c>
      <c r="H1910" s="159" t="s">
        <v>1654</v>
      </c>
      <c r="I1910" s="159" t="s">
        <v>1788</v>
      </c>
      <c r="J1910" s="42" t="s">
        <v>11339</v>
      </c>
      <c r="K1910" s="42" t="s">
        <v>11340</v>
      </c>
      <c r="L1910" s="159" t="s">
        <v>2129</v>
      </c>
      <c r="M1910" s="159" t="s">
        <v>11341</v>
      </c>
      <c r="N1910" s="161"/>
      <c r="O1910" s="161"/>
      <c r="P1910" s="161"/>
    </row>
    <row r="1911" customFormat="false" ht="39" hidden="false" customHeight="true" outlineLevel="0" collapsed="false">
      <c r="A1911" s="159" t="s">
        <v>11342</v>
      </c>
      <c r="B1911" s="160" t="s">
        <v>11343</v>
      </c>
      <c r="C1911" s="42" t="s">
        <v>1742</v>
      </c>
      <c r="D1911" s="159" t="s">
        <v>2584</v>
      </c>
      <c r="E1911" s="159" t="s">
        <v>2195</v>
      </c>
      <c r="F1911" s="42" t="s">
        <v>2585</v>
      </c>
      <c r="G1911" s="159" t="s">
        <v>1796</v>
      </c>
      <c r="H1911" s="159" t="s">
        <v>2171</v>
      </c>
      <c r="I1911" s="159" t="s">
        <v>1808</v>
      </c>
      <c r="J1911" s="42" t="s">
        <v>11344</v>
      </c>
      <c r="K1911" s="42" t="s">
        <v>11345</v>
      </c>
      <c r="L1911" s="159" t="s">
        <v>2198</v>
      </c>
      <c r="M1911" s="159" t="s">
        <v>11346</v>
      </c>
      <c r="N1911" s="161"/>
      <c r="O1911" s="161"/>
      <c r="P1911" s="161"/>
    </row>
    <row r="1912" customFormat="false" ht="39" hidden="false" customHeight="true" outlineLevel="0" collapsed="false">
      <c r="A1912" s="159" t="s">
        <v>11347</v>
      </c>
      <c r="B1912" s="160" t="s">
        <v>11348</v>
      </c>
      <c r="C1912" s="42" t="s">
        <v>1742</v>
      </c>
      <c r="D1912" s="159" t="s">
        <v>2584</v>
      </c>
      <c r="E1912" s="159" t="s">
        <v>2126</v>
      </c>
      <c r="F1912" s="42" t="s">
        <v>2585</v>
      </c>
      <c r="G1912" s="159" t="s">
        <v>1842</v>
      </c>
      <c r="H1912" s="159" t="s">
        <v>1654</v>
      </c>
      <c r="I1912" s="159" t="s">
        <v>1808</v>
      </c>
      <c r="J1912" s="42" t="s">
        <v>11349</v>
      </c>
      <c r="K1912" s="42" t="s">
        <v>11350</v>
      </c>
      <c r="L1912" s="159" t="s">
        <v>2129</v>
      </c>
      <c r="M1912" s="159" t="s">
        <v>11351</v>
      </c>
      <c r="N1912" s="161"/>
      <c r="O1912" s="161"/>
      <c r="P1912" s="161"/>
    </row>
    <row r="1913" customFormat="false" ht="39" hidden="false" customHeight="true" outlineLevel="0" collapsed="false">
      <c r="A1913" s="159" t="s">
        <v>11352</v>
      </c>
      <c r="B1913" s="160" t="s">
        <v>11353</v>
      </c>
      <c r="C1913" s="42" t="s">
        <v>1742</v>
      </c>
      <c r="D1913" s="159" t="s">
        <v>2584</v>
      </c>
      <c r="E1913" s="159" t="s">
        <v>2905</v>
      </c>
      <c r="F1913" s="42" t="s">
        <v>2585</v>
      </c>
      <c r="G1913" s="159" t="s">
        <v>1842</v>
      </c>
      <c r="H1913" s="159" t="s">
        <v>2171</v>
      </c>
      <c r="I1913" s="159" t="s">
        <v>1788</v>
      </c>
      <c r="J1913" s="42" t="s">
        <v>11354</v>
      </c>
      <c r="K1913" s="42" t="s">
        <v>11355</v>
      </c>
      <c r="L1913" s="159" t="s">
        <v>2907</v>
      </c>
      <c r="M1913" s="159" t="s">
        <v>11356</v>
      </c>
      <c r="N1913" s="161"/>
      <c r="O1913" s="161"/>
      <c r="P1913" s="161"/>
    </row>
    <row r="1914" customFormat="false" ht="27" hidden="false" customHeight="true" outlineLevel="0" collapsed="false">
      <c r="A1914" s="159" t="s">
        <v>11357</v>
      </c>
      <c r="B1914" s="160" t="s">
        <v>11358</v>
      </c>
      <c r="C1914" s="42" t="s">
        <v>1742</v>
      </c>
      <c r="D1914" s="159" t="s">
        <v>2584</v>
      </c>
      <c r="E1914" s="159" t="s">
        <v>2126</v>
      </c>
      <c r="F1914" s="42" t="s">
        <v>2585</v>
      </c>
      <c r="G1914" s="159" t="s">
        <v>1842</v>
      </c>
      <c r="H1914" s="159" t="s">
        <v>1654</v>
      </c>
      <c r="I1914" s="159" t="s">
        <v>1808</v>
      </c>
      <c r="J1914" s="42" t="s">
        <v>11359</v>
      </c>
      <c r="K1914" s="42" t="s">
        <v>11360</v>
      </c>
      <c r="L1914" s="159" t="s">
        <v>2129</v>
      </c>
      <c r="M1914" s="159" t="s">
        <v>11361</v>
      </c>
      <c r="N1914" s="161"/>
      <c r="O1914" s="161"/>
      <c r="P1914" s="161"/>
    </row>
    <row r="1915" customFormat="false" ht="27" hidden="false" customHeight="true" outlineLevel="0" collapsed="false">
      <c r="A1915" s="159" t="s">
        <v>11362</v>
      </c>
      <c r="B1915" s="160" t="s">
        <v>11363</v>
      </c>
      <c r="C1915" s="42" t="s">
        <v>1742</v>
      </c>
      <c r="D1915" s="159" t="s">
        <v>2584</v>
      </c>
      <c r="E1915" s="159" t="s">
        <v>2126</v>
      </c>
      <c r="F1915" s="42" t="s">
        <v>2585</v>
      </c>
      <c r="G1915" s="159" t="s">
        <v>1842</v>
      </c>
      <c r="H1915" s="159" t="s">
        <v>1654</v>
      </c>
      <c r="I1915" s="159" t="s">
        <v>1808</v>
      </c>
      <c r="J1915" s="42" t="s">
        <v>11364</v>
      </c>
      <c r="K1915" s="42" t="s">
        <v>11365</v>
      </c>
      <c r="L1915" s="159" t="s">
        <v>2129</v>
      </c>
      <c r="M1915" s="159" t="s">
        <v>11366</v>
      </c>
      <c r="N1915" s="161"/>
      <c r="O1915" s="161"/>
      <c r="P1915" s="161"/>
    </row>
    <row r="1916" customFormat="false" ht="51" hidden="false" customHeight="true" outlineLevel="0" collapsed="false">
      <c r="A1916" s="159" t="s">
        <v>11367</v>
      </c>
      <c r="B1916" s="160" t="s">
        <v>11368</v>
      </c>
      <c r="C1916" s="42" t="s">
        <v>1742</v>
      </c>
      <c r="D1916" s="159" t="s">
        <v>2584</v>
      </c>
      <c r="E1916" s="159" t="s">
        <v>2905</v>
      </c>
      <c r="F1916" s="42" t="s">
        <v>2585</v>
      </c>
      <c r="G1916" s="159" t="s">
        <v>1842</v>
      </c>
      <c r="H1916" s="159" t="s">
        <v>2171</v>
      </c>
      <c r="I1916" s="159" t="s">
        <v>1788</v>
      </c>
      <c r="J1916" s="42" t="s">
        <v>11369</v>
      </c>
      <c r="K1916" s="42" t="s">
        <v>11370</v>
      </c>
      <c r="L1916" s="159" t="s">
        <v>2907</v>
      </c>
      <c r="M1916" s="159" t="s">
        <v>11371</v>
      </c>
      <c r="N1916" s="161"/>
      <c r="O1916" s="161"/>
      <c r="P1916" s="161"/>
    </row>
    <row r="1917" customFormat="false" ht="39" hidden="false" customHeight="true" outlineLevel="0" collapsed="false">
      <c r="A1917" s="159" t="s">
        <v>11372</v>
      </c>
      <c r="B1917" s="160" t="s">
        <v>11373</v>
      </c>
      <c r="C1917" s="42" t="s">
        <v>1742</v>
      </c>
      <c r="D1917" s="159" t="s">
        <v>2584</v>
      </c>
      <c r="E1917" s="159" t="s">
        <v>2126</v>
      </c>
      <c r="F1917" s="42" t="s">
        <v>2585</v>
      </c>
      <c r="G1917" s="159" t="s">
        <v>1842</v>
      </c>
      <c r="H1917" s="159" t="s">
        <v>1654</v>
      </c>
      <c r="I1917" s="159" t="s">
        <v>1808</v>
      </c>
      <c r="J1917" s="42" t="s">
        <v>11374</v>
      </c>
      <c r="K1917" s="42" t="s">
        <v>11375</v>
      </c>
      <c r="L1917" s="159" t="s">
        <v>2129</v>
      </c>
      <c r="M1917" s="159" t="s">
        <v>11376</v>
      </c>
      <c r="N1917" s="161"/>
      <c r="O1917" s="161"/>
      <c r="P1917" s="161"/>
    </row>
    <row r="1918" customFormat="false" ht="51" hidden="false" customHeight="true" outlineLevel="0" collapsed="false">
      <c r="A1918" s="159" t="s">
        <v>11377</v>
      </c>
      <c r="B1918" s="160" t="s">
        <v>11378</v>
      </c>
      <c r="C1918" s="42" t="s">
        <v>1742</v>
      </c>
      <c r="D1918" s="159" t="s">
        <v>2584</v>
      </c>
      <c r="E1918" s="159" t="s">
        <v>2126</v>
      </c>
      <c r="F1918" s="42" t="s">
        <v>2585</v>
      </c>
      <c r="G1918" s="159" t="s">
        <v>1842</v>
      </c>
      <c r="H1918" s="159" t="s">
        <v>1654</v>
      </c>
      <c r="I1918" s="159" t="s">
        <v>1808</v>
      </c>
      <c r="J1918" s="42" t="s">
        <v>11379</v>
      </c>
      <c r="K1918" s="42" t="s">
        <v>11380</v>
      </c>
      <c r="L1918" s="159" t="s">
        <v>2129</v>
      </c>
      <c r="M1918" s="159" t="s">
        <v>11381</v>
      </c>
      <c r="N1918" s="161"/>
      <c r="O1918" s="161"/>
      <c r="P1918" s="161"/>
    </row>
    <row r="1919" customFormat="false" ht="51" hidden="false" customHeight="true" outlineLevel="0" collapsed="false">
      <c r="A1919" s="159" t="s">
        <v>11382</v>
      </c>
      <c r="B1919" s="160" t="s">
        <v>11383</v>
      </c>
      <c r="C1919" s="42" t="s">
        <v>1742</v>
      </c>
      <c r="D1919" s="159" t="s">
        <v>2584</v>
      </c>
      <c r="E1919" s="159" t="s">
        <v>2905</v>
      </c>
      <c r="F1919" s="42" t="s">
        <v>2585</v>
      </c>
      <c r="G1919" s="159" t="s">
        <v>1842</v>
      </c>
      <c r="H1919" s="159" t="s">
        <v>2171</v>
      </c>
      <c r="I1919" s="159" t="s">
        <v>1788</v>
      </c>
      <c r="J1919" s="42" t="s">
        <v>11384</v>
      </c>
      <c r="K1919" s="42" t="s">
        <v>11385</v>
      </c>
      <c r="L1919" s="159" t="s">
        <v>2907</v>
      </c>
      <c r="M1919" s="159" t="s">
        <v>11386</v>
      </c>
      <c r="N1919" s="161"/>
      <c r="O1919" s="161"/>
      <c r="P1919" s="161"/>
    </row>
    <row r="1920" customFormat="false" ht="39" hidden="false" customHeight="true" outlineLevel="0" collapsed="false">
      <c r="A1920" s="159" t="s">
        <v>11387</v>
      </c>
      <c r="B1920" s="160" t="s">
        <v>11388</v>
      </c>
      <c r="C1920" s="42" t="s">
        <v>1742</v>
      </c>
      <c r="D1920" s="159" t="s">
        <v>2584</v>
      </c>
      <c r="E1920" s="159" t="s">
        <v>2767</v>
      </c>
      <c r="F1920" s="42" t="s">
        <v>2585</v>
      </c>
      <c r="G1920" s="159" t="s">
        <v>1796</v>
      </c>
      <c r="H1920" s="159" t="s">
        <v>1654</v>
      </c>
      <c r="I1920" s="159" t="s">
        <v>1788</v>
      </c>
      <c r="J1920" s="42" t="s">
        <v>11389</v>
      </c>
      <c r="K1920" s="42" t="s">
        <v>11390</v>
      </c>
      <c r="L1920" s="159" t="s">
        <v>2129</v>
      </c>
      <c r="M1920" s="159" t="s">
        <v>11391</v>
      </c>
      <c r="N1920" s="161"/>
      <c r="O1920" s="161"/>
      <c r="P1920" s="161"/>
    </row>
    <row r="1921" customFormat="false" ht="27" hidden="false" customHeight="true" outlineLevel="0" collapsed="false">
      <c r="A1921" s="159" t="s">
        <v>11392</v>
      </c>
      <c r="B1921" s="160" t="s">
        <v>11393</v>
      </c>
      <c r="C1921" s="42" t="s">
        <v>1742</v>
      </c>
      <c r="D1921" s="159" t="s">
        <v>2584</v>
      </c>
      <c r="E1921" s="159" t="s">
        <v>2195</v>
      </c>
      <c r="F1921" s="42" t="s">
        <v>2585</v>
      </c>
      <c r="G1921" s="159" t="s">
        <v>1796</v>
      </c>
      <c r="H1921" s="159" t="s">
        <v>2171</v>
      </c>
      <c r="I1921" s="159" t="s">
        <v>1808</v>
      </c>
      <c r="J1921" s="42" t="s">
        <v>11394</v>
      </c>
      <c r="K1921" s="42" t="s">
        <v>11395</v>
      </c>
      <c r="L1921" s="159" t="s">
        <v>2198</v>
      </c>
      <c r="M1921" s="159" t="s">
        <v>11396</v>
      </c>
      <c r="N1921" s="161"/>
      <c r="O1921" s="161"/>
      <c r="P1921" s="161"/>
    </row>
    <row r="1922" customFormat="false" ht="27" hidden="false" customHeight="true" outlineLevel="0" collapsed="false">
      <c r="A1922" s="159" t="s">
        <v>11397</v>
      </c>
      <c r="B1922" s="160" t="s">
        <v>11398</v>
      </c>
      <c r="C1922" s="42" t="s">
        <v>1742</v>
      </c>
      <c r="D1922" s="159" t="s">
        <v>2584</v>
      </c>
      <c r="E1922" s="159" t="s">
        <v>2126</v>
      </c>
      <c r="F1922" s="42" t="s">
        <v>2585</v>
      </c>
      <c r="G1922" s="159" t="s">
        <v>1842</v>
      </c>
      <c r="H1922" s="159" t="s">
        <v>1654</v>
      </c>
      <c r="I1922" s="159" t="s">
        <v>1808</v>
      </c>
      <c r="J1922" s="42" t="s">
        <v>11399</v>
      </c>
      <c r="K1922" s="42" t="s">
        <v>11400</v>
      </c>
      <c r="L1922" s="159" t="s">
        <v>2129</v>
      </c>
      <c r="M1922" s="159" t="s">
        <v>11401</v>
      </c>
      <c r="N1922" s="161"/>
      <c r="O1922" s="161"/>
      <c r="P1922" s="161"/>
    </row>
    <row r="1923" customFormat="false" ht="39" hidden="false" customHeight="true" outlineLevel="0" collapsed="false">
      <c r="A1923" s="159" t="s">
        <v>11402</v>
      </c>
      <c r="B1923" s="160" t="s">
        <v>11403</v>
      </c>
      <c r="C1923" s="42" t="s">
        <v>1742</v>
      </c>
      <c r="D1923" s="159" t="s">
        <v>2584</v>
      </c>
      <c r="E1923" s="159" t="s">
        <v>2905</v>
      </c>
      <c r="F1923" s="42" t="s">
        <v>2585</v>
      </c>
      <c r="G1923" s="159" t="s">
        <v>1842</v>
      </c>
      <c r="H1923" s="159" t="s">
        <v>2171</v>
      </c>
      <c r="I1923" s="159" t="s">
        <v>1788</v>
      </c>
      <c r="J1923" s="42" t="s">
        <v>11404</v>
      </c>
      <c r="K1923" s="42" t="s">
        <v>11405</v>
      </c>
      <c r="L1923" s="159" t="s">
        <v>2907</v>
      </c>
      <c r="M1923" s="159" t="s">
        <v>11406</v>
      </c>
      <c r="N1923" s="161"/>
      <c r="O1923" s="161"/>
      <c r="P1923" s="161"/>
    </row>
    <row r="1924" customFormat="false" ht="39" hidden="false" customHeight="true" outlineLevel="0" collapsed="false">
      <c r="A1924" s="159" t="s">
        <v>11407</v>
      </c>
      <c r="B1924" s="160" t="s">
        <v>11408</v>
      </c>
      <c r="C1924" s="42" t="s">
        <v>1742</v>
      </c>
      <c r="D1924" s="159" t="s">
        <v>2584</v>
      </c>
      <c r="E1924" s="159" t="s">
        <v>2767</v>
      </c>
      <c r="F1924" s="42" t="s">
        <v>2585</v>
      </c>
      <c r="G1924" s="159" t="s">
        <v>1796</v>
      </c>
      <c r="H1924" s="159" t="s">
        <v>1654</v>
      </c>
      <c r="I1924" s="159" t="s">
        <v>1788</v>
      </c>
      <c r="J1924" s="42" t="s">
        <v>11409</v>
      </c>
      <c r="K1924" s="42" t="s">
        <v>11410</v>
      </c>
      <c r="L1924" s="159" t="s">
        <v>2129</v>
      </c>
      <c r="M1924" s="159" t="s">
        <v>11411</v>
      </c>
      <c r="N1924" s="161"/>
      <c r="O1924" s="161"/>
      <c r="P1924" s="161"/>
    </row>
    <row r="1925" customFormat="false" ht="27" hidden="false" customHeight="true" outlineLevel="0" collapsed="false">
      <c r="A1925" s="159" t="s">
        <v>11412</v>
      </c>
      <c r="B1925" s="160" t="s">
        <v>11413</v>
      </c>
      <c r="C1925" s="42" t="s">
        <v>1742</v>
      </c>
      <c r="D1925" s="159" t="s">
        <v>2584</v>
      </c>
      <c r="E1925" s="159" t="s">
        <v>2195</v>
      </c>
      <c r="F1925" s="42" t="s">
        <v>2585</v>
      </c>
      <c r="G1925" s="159" t="s">
        <v>1796</v>
      </c>
      <c r="H1925" s="159" t="s">
        <v>2171</v>
      </c>
      <c r="I1925" s="159" t="s">
        <v>1808</v>
      </c>
      <c r="J1925" s="42" t="s">
        <v>11414</v>
      </c>
      <c r="K1925" s="42" t="s">
        <v>11415</v>
      </c>
      <c r="L1925" s="159" t="s">
        <v>2198</v>
      </c>
      <c r="M1925" s="159" t="s">
        <v>11416</v>
      </c>
      <c r="N1925" s="161"/>
      <c r="O1925" s="161"/>
      <c r="P1925" s="161"/>
    </row>
    <row r="1926" customFormat="false" ht="27" hidden="false" customHeight="true" outlineLevel="0" collapsed="false">
      <c r="A1926" s="159" t="s">
        <v>11417</v>
      </c>
      <c r="B1926" s="160" t="s">
        <v>11418</v>
      </c>
      <c r="C1926" s="42" t="s">
        <v>1742</v>
      </c>
      <c r="D1926" s="159" t="s">
        <v>2584</v>
      </c>
      <c r="E1926" s="159" t="s">
        <v>2126</v>
      </c>
      <c r="F1926" s="42" t="s">
        <v>2585</v>
      </c>
      <c r="G1926" s="159" t="s">
        <v>1842</v>
      </c>
      <c r="H1926" s="159" t="s">
        <v>1654</v>
      </c>
      <c r="I1926" s="159" t="s">
        <v>1808</v>
      </c>
      <c r="J1926" s="42" t="s">
        <v>11419</v>
      </c>
      <c r="K1926" s="42" t="s">
        <v>11420</v>
      </c>
      <c r="L1926" s="159" t="s">
        <v>2129</v>
      </c>
      <c r="M1926" s="159" t="s">
        <v>11421</v>
      </c>
      <c r="N1926" s="161"/>
      <c r="O1926" s="161"/>
      <c r="P1926" s="161"/>
    </row>
    <row r="1927" customFormat="false" ht="39" hidden="false" customHeight="true" outlineLevel="0" collapsed="false">
      <c r="A1927" s="159" t="s">
        <v>11422</v>
      </c>
      <c r="B1927" s="160" t="s">
        <v>11423</v>
      </c>
      <c r="C1927" s="42" t="s">
        <v>1745</v>
      </c>
      <c r="D1927" s="159" t="s">
        <v>2985</v>
      </c>
      <c r="E1927" s="159" t="s">
        <v>2905</v>
      </c>
      <c r="F1927" s="42" t="s">
        <v>2986</v>
      </c>
      <c r="G1927" s="159" t="s">
        <v>1842</v>
      </c>
      <c r="H1927" s="159" t="s">
        <v>2171</v>
      </c>
      <c r="I1927" s="159" t="s">
        <v>1788</v>
      </c>
      <c r="J1927" s="42" t="s">
        <v>11424</v>
      </c>
      <c r="K1927" s="42" t="s">
        <v>11425</v>
      </c>
      <c r="L1927" s="159" t="s">
        <v>2907</v>
      </c>
      <c r="M1927" s="159" t="s">
        <v>11426</v>
      </c>
      <c r="N1927" s="161"/>
      <c r="O1927" s="161"/>
      <c r="P1927" s="161"/>
    </row>
    <row r="1928" customFormat="false" ht="27" hidden="false" customHeight="true" outlineLevel="0" collapsed="false">
      <c r="A1928" s="159" t="s">
        <v>11427</v>
      </c>
      <c r="B1928" s="160" t="s">
        <v>11428</v>
      </c>
      <c r="C1928" s="42" t="s">
        <v>1745</v>
      </c>
      <c r="D1928" s="159" t="s">
        <v>2985</v>
      </c>
      <c r="E1928" s="159" t="s">
        <v>2126</v>
      </c>
      <c r="F1928" s="42" t="s">
        <v>2986</v>
      </c>
      <c r="G1928" s="159" t="s">
        <v>1842</v>
      </c>
      <c r="H1928" s="159" t="s">
        <v>1654</v>
      </c>
      <c r="I1928" s="159" t="s">
        <v>1808</v>
      </c>
      <c r="J1928" s="42" t="s">
        <v>11429</v>
      </c>
      <c r="K1928" s="42" t="s">
        <v>11430</v>
      </c>
      <c r="L1928" s="159" t="s">
        <v>2129</v>
      </c>
      <c r="M1928" s="159" t="s">
        <v>11431</v>
      </c>
      <c r="N1928" s="161"/>
      <c r="O1928" s="161"/>
      <c r="P1928" s="161"/>
    </row>
    <row r="1929" customFormat="false" ht="39" hidden="false" customHeight="true" outlineLevel="0" collapsed="false">
      <c r="A1929" s="159" t="s">
        <v>11432</v>
      </c>
      <c r="B1929" s="160" t="s">
        <v>11433</v>
      </c>
      <c r="C1929" s="42" t="s">
        <v>1745</v>
      </c>
      <c r="D1929" s="159" t="s">
        <v>2985</v>
      </c>
      <c r="E1929" s="159" t="s">
        <v>2126</v>
      </c>
      <c r="F1929" s="42" t="s">
        <v>2986</v>
      </c>
      <c r="G1929" s="159" t="s">
        <v>1842</v>
      </c>
      <c r="H1929" s="159" t="s">
        <v>1654</v>
      </c>
      <c r="I1929" s="159" t="s">
        <v>1808</v>
      </c>
      <c r="J1929" s="42" t="s">
        <v>11434</v>
      </c>
      <c r="K1929" s="42" t="s">
        <v>11435</v>
      </c>
      <c r="L1929" s="159" t="s">
        <v>2129</v>
      </c>
      <c r="M1929" s="159" t="s">
        <v>11436</v>
      </c>
      <c r="N1929" s="161"/>
      <c r="O1929" s="161"/>
      <c r="P1929" s="161"/>
    </row>
    <row r="1930" customFormat="false" ht="39" hidden="false" customHeight="true" outlineLevel="0" collapsed="false">
      <c r="A1930" s="159" t="s">
        <v>11437</v>
      </c>
      <c r="B1930" s="160" t="s">
        <v>11438</v>
      </c>
      <c r="C1930" s="42" t="s">
        <v>1745</v>
      </c>
      <c r="D1930" s="159" t="s">
        <v>2985</v>
      </c>
      <c r="E1930" s="159" t="s">
        <v>2905</v>
      </c>
      <c r="F1930" s="42" t="s">
        <v>2986</v>
      </c>
      <c r="G1930" s="159" t="s">
        <v>1842</v>
      </c>
      <c r="H1930" s="159" t="s">
        <v>2171</v>
      </c>
      <c r="I1930" s="159" t="s">
        <v>1788</v>
      </c>
      <c r="J1930" s="42" t="s">
        <v>11439</v>
      </c>
      <c r="K1930" s="42" t="s">
        <v>11440</v>
      </c>
      <c r="L1930" s="159" t="s">
        <v>2907</v>
      </c>
      <c r="M1930" s="159" t="s">
        <v>11441</v>
      </c>
      <c r="N1930" s="161"/>
      <c r="O1930" s="161"/>
      <c r="P1930" s="161"/>
    </row>
    <row r="1931" customFormat="false" ht="39" hidden="false" customHeight="true" outlineLevel="0" collapsed="false">
      <c r="A1931" s="159" t="s">
        <v>11442</v>
      </c>
      <c r="B1931" s="160" t="s">
        <v>11443</v>
      </c>
      <c r="C1931" s="42" t="s">
        <v>1745</v>
      </c>
      <c r="D1931" s="159" t="s">
        <v>2985</v>
      </c>
      <c r="E1931" s="159" t="s">
        <v>2767</v>
      </c>
      <c r="F1931" s="42" t="s">
        <v>2986</v>
      </c>
      <c r="G1931" s="159" t="s">
        <v>1796</v>
      </c>
      <c r="H1931" s="159" t="s">
        <v>1654</v>
      </c>
      <c r="I1931" s="159" t="s">
        <v>1788</v>
      </c>
      <c r="J1931" s="42" t="s">
        <v>11444</v>
      </c>
      <c r="K1931" s="42" t="s">
        <v>11445</v>
      </c>
      <c r="L1931" s="159" t="s">
        <v>2129</v>
      </c>
      <c r="M1931" s="159" t="s">
        <v>11446</v>
      </c>
      <c r="N1931" s="161"/>
      <c r="O1931" s="161"/>
      <c r="P1931" s="161"/>
    </row>
    <row r="1932" customFormat="false" ht="27" hidden="false" customHeight="true" outlineLevel="0" collapsed="false">
      <c r="A1932" s="159" t="s">
        <v>11447</v>
      </c>
      <c r="B1932" s="160" t="s">
        <v>11448</v>
      </c>
      <c r="C1932" s="42" t="s">
        <v>1745</v>
      </c>
      <c r="D1932" s="159" t="s">
        <v>2985</v>
      </c>
      <c r="E1932" s="159" t="s">
        <v>2195</v>
      </c>
      <c r="F1932" s="42" t="s">
        <v>2986</v>
      </c>
      <c r="G1932" s="159" t="s">
        <v>1796</v>
      </c>
      <c r="H1932" s="159" t="s">
        <v>2171</v>
      </c>
      <c r="I1932" s="159" t="s">
        <v>1808</v>
      </c>
      <c r="J1932" s="42" t="s">
        <v>11449</v>
      </c>
      <c r="K1932" s="42" t="s">
        <v>11450</v>
      </c>
      <c r="L1932" s="159" t="s">
        <v>2198</v>
      </c>
      <c r="M1932" s="159" t="s">
        <v>11451</v>
      </c>
      <c r="N1932" s="161"/>
      <c r="O1932" s="161"/>
      <c r="P1932" s="161"/>
    </row>
    <row r="1933" customFormat="false" ht="27" hidden="false" customHeight="true" outlineLevel="0" collapsed="false">
      <c r="A1933" s="159" t="s">
        <v>11452</v>
      </c>
      <c r="B1933" s="160" t="s">
        <v>11453</v>
      </c>
      <c r="C1933" s="42" t="s">
        <v>1745</v>
      </c>
      <c r="D1933" s="159" t="s">
        <v>2985</v>
      </c>
      <c r="E1933" s="159" t="s">
        <v>2126</v>
      </c>
      <c r="F1933" s="42" t="s">
        <v>2986</v>
      </c>
      <c r="G1933" s="159" t="s">
        <v>1842</v>
      </c>
      <c r="H1933" s="159" t="s">
        <v>1654</v>
      </c>
      <c r="I1933" s="159" t="s">
        <v>1808</v>
      </c>
      <c r="J1933" s="42" t="s">
        <v>11454</v>
      </c>
      <c r="K1933" s="42" t="s">
        <v>11455</v>
      </c>
      <c r="L1933" s="159" t="s">
        <v>2129</v>
      </c>
      <c r="M1933" s="159" t="s">
        <v>11456</v>
      </c>
      <c r="N1933" s="161"/>
      <c r="O1933" s="161"/>
      <c r="P1933" s="161"/>
    </row>
    <row r="1934" customFormat="false" ht="39" hidden="false" customHeight="true" outlineLevel="0" collapsed="false">
      <c r="A1934" s="159" t="s">
        <v>11457</v>
      </c>
      <c r="B1934" s="160" t="s">
        <v>11458</v>
      </c>
      <c r="C1934" s="42" t="s">
        <v>1745</v>
      </c>
      <c r="D1934" s="159" t="s">
        <v>2985</v>
      </c>
      <c r="E1934" s="159" t="s">
        <v>2905</v>
      </c>
      <c r="F1934" s="42" t="s">
        <v>2986</v>
      </c>
      <c r="G1934" s="159" t="s">
        <v>1842</v>
      </c>
      <c r="H1934" s="159" t="s">
        <v>2171</v>
      </c>
      <c r="I1934" s="159" t="s">
        <v>1788</v>
      </c>
      <c r="J1934" s="42" t="s">
        <v>11459</v>
      </c>
      <c r="K1934" s="42" t="s">
        <v>11460</v>
      </c>
      <c r="L1934" s="159" t="s">
        <v>2907</v>
      </c>
      <c r="M1934" s="159" t="s">
        <v>11461</v>
      </c>
      <c r="N1934" s="161"/>
      <c r="O1934" s="161"/>
      <c r="P1934" s="161"/>
    </row>
    <row r="1935" customFormat="false" ht="39" hidden="false" customHeight="true" outlineLevel="0" collapsed="false">
      <c r="A1935" s="159" t="s">
        <v>11462</v>
      </c>
      <c r="B1935" s="160" t="s">
        <v>11463</v>
      </c>
      <c r="C1935" s="42" t="s">
        <v>1745</v>
      </c>
      <c r="D1935" s="159" t="s">
        <v>2985</v>
      </c>
      <c r="E1935" s="159" t="s">
        <v>2767</v>
      </c>
      <c r="F1935" s="42" t="s">
        <v>2986</v>
      </c>
      <c r="G1935" s="159" t="s">
        <v>1796</v>
      </c>
      <c r="H1935" s="159" t="s">
        <v>1654</v>
      </c>
      <c r="I1935" s="159" t="s">
        <v>1788</v>
      </c>
      <c r="J1935" s="42" t="s">
        <v>11464</v>
      </c>
      <c r="K1935" s="42" t="s">
        <v>11465</v>
      </c>
      <c r="L1935" s="159" t="s">
        <v>2129</v>
      </c>
      <c r="M1935" s="159" t="s">
        <v>11466</v>
      </c>
      <c r="N1935" s="161"/>
      <c r="O1935" s="161"/>
      <c r="P1935" s="161"/>
    </row>
    <row r="1936" customFormat="false" ht="27" hidden="false" customHeight="true" outlineLevel="0" collapsed="false">
      <c r="A1936" s="159" t="s">
        <v>11467</v>
      </c>
      <c r="B1936" s="160" t="s">
        <v>11468</v>
      </c>
      <c r="C1936" s="42" t="s">
        <v>1745</v>
      </c>
      <c r="D1936" s="159" t="s">
        <v>2985</v>
      </c>
      <c r="E1936" s="159" t="s">
        <v>2195</v>
      </c>
      <c r="F1936" s="42" t="s">
        <v>2986</v>
      </c>
      <c r="G1936" s="159" t="s">
        <v>1796</v>
      </c>
      <c r="H1936" s="159" t="s">
        <v>2171</v>
      </c>
      <c r="I1936" s="159" t="s">
        <v>1808</v>
      </c>
      <c r="J1936" s="42" t="s">
        <v>11469</v>
      </c>
      <c r="K1936" s="42" t="s">
        <v>11470</v>
      </c>
      <c r="L1936" s="159" t="s">
        <v>2198</v>
      </c>
      <c r="M1936" s="159" t="s">
        <v>11471</v>
      </c>
      <c r="N1936" s="161"/>
      <c r="O1936" s="161"/>
      <c r="P1936" s="161"/>
    </row>
    <row r="1937" customFormat="false" ht="27" hidden="false" customHeight="true" outlineLevel="0" collapsed="false">
      <c r="A1937" s="159" t="s">
        <v>11472</v>
      </c>
      <c r="B1937" s="160" t="s">
        <v>11473</v>
      </c>
      <c r="C1937" s="42" t="s">
        <v>1745</v>
      </c>
      <c r="D1937" s="159" t="s">
        <v>2985</v>
      </c>
      <c r="E1937" s="159" t="s">
        <v>2126</v>
      </c>
      <c r="F1937" s="42" t="s">
        <v>2986</v>
      </c>
      <c r="G1937" s="159" t="s">
        <v>1842</v>
      </c>
      <c r="H1937" s="159" t="s">
        <v>1654</v>
      </c>
      <c r="I1937" s="159" t="s">
        <v>1808</v>
      </c>
      <c r="J1937" s="42" t="s">
        <v>11474</v>
      </c>
      <c r="K1937" s="42" t="s">
        <v>11475</v>
      </c>
      <c r="L1937" s="159" t="s">
        <v>2129</v>
      </c>
      <c r="M1937" s="159" t="s">
        <v>11476</v>
      </c>
      <c r="N1937" s="161"/>
      <c r="O1937" s="161"/>
      <c r="P1937" s="161"/>
    </row>
    <row r="1938" customFormat="false" ht="39" hidden="false" customHeight="true" outlineLevel="0" collapsed="false">
      <c r="A1938" s="159" t="s">
        <v>11477</v>
      </c>
      <c r="B1938" s="160" t="s">
        <v>11478</v>
      </c>
      <c r="C1938" s="42" t="s">
        <v>1745</v>
      </c>
      <c r="D1938" s="159" t="s">
        <v>2985</v>
      </c>
      <c r="E1938" s="159" t="s">
        <v>2905</v>
      </c>
      <c r="F1938" s="42" t="s">
        <v>2986</v>
      </c>
      <c r="G1938" s="159" t="s">
        <v>1842</v>
      </c>
      <c r="H1938" s="159" t="s">
        <v>2171</v>
      </c>
      <c r="I1938" s="159" t="s">
        <v>1788</v>
      </c>
      <c r="J1938" s="42" t="s">
        <v>11479</v>
      </c>
      <c r="K1938" s="42" t="s">
        <v>11480</v>
      </c>
      <c r="L1938" s="159" t="s">
        <v>2907</v>
      </c>
      <c r="M1938" s="159" t="s">
        <v>11481</v>
      </c>
      <c r="N1938" s="161"/>
      <c r="O1938" s="161"/>
      <c r="P1938" s="161"/>
    </row>
    <row r="1939" customFormat="false" ht="39" hidden="false" customHeight="true" outlineLevel="0" collapsed="false">
      <c r="A1939" s="159" t="s">
        <v>11482</v>
      </c>
      <c r="B1939" s="160" t="s">
        <v>11483</v>
      </c>
      <c r="C1939" s="42" t="s">
        <v>1745</v>
      </c>
      <c r="D1939" s="159" t="s">
        <v>2985</v>
      </c>
      <c r="E1939" s="159" t="s">
        <v>2767</v>
      </c>
      <c r="F1939" s="42" t="s">
        <v>2986</v>
      </c>
      <c r="G1939" s="159" t="s">
        <v>1796</v>
      </c>
      <c r="H1939" s="159" t="s">
        <v>1654</v>
      </c>
      <c r="I1939" s="159" t="s">
        <v>1788</v>
      </c>
      <c r="J1939" s="42" t="s">
        <v>11484</v>
      </c>
      <c r="K1939" s="42" t="s">
        <v>11485</v>
      </c>
      <c r="L1939" s="159" t="s">
        <v>2129</v>
      </c>
      <c r="M1939" s="159" t="s">
        <v>11486</v>
      </c>
      <c r="N1939" s="161"/>
      <c r="O1939" s="161"/>
      <c r="P1939" s="161"/>
    </row>
    <row r="1940" customFormat="false" ht="27" hidden="false" customHeight="true" outlineLevel="0" collapsed="false">
      <c r="A1940" s="159" t="s">
        <v>11487</v>
      </c>
      <c r="B1940" s="160" t="s">
        <v>11488</v>
      </c>
      <c r="C1940" s="42" t="s">
        <v>1745</v>
      </c>
      <c r="D1940" s="159" t="s">
        <v>2985</v>
      </c>
      <c r="E1940" s="159" t="s">
        <v>2195</v>
      </c>
      <c r="F1940" s="42" t="s">
        <v>2986</v>
      </c>
      <c r="G1940" s="159" t="s">
        <v>1796</v>
      </c>
      <c r="H1940" s="159" t="s">
        <v>2171</v>
      </c>
      <c r="I1940" s="159" t="s">
        <v>1808</v>
      </c>
      <c r="J1940" s="42" t="s">
        <v>11489</v>
      </c>
      <c r="K1940" s="42" t="s">
        <v>11490</v>
      </c>
      <c r="L1940" s="159" t="s">
        <v>2198</v>
      </c>
      <c r="M1940" s="159" t="s">
        <v>11491</v>
      </c>
      <c r="N1940" s="161"/>
      <c r="O1940" s="161"/>
      <c r="P1940" s="161"/>
    </row>
    <row r="1941" customFormat="false" ht="27" hidden="false" customHeight="true" outlineLevel="0" collapsed="false">
      <c r="A1941" s="159" t="s">
        <v>11492</v>
      </c>
      <c r="B1941" s="160" t="s">
        <v>11493</v>
      </c>
      <c r="C1941" s="42" t="s">
        <v>1745</v>
      </c>
      <c r="D1941" s="159" t="s">
        <v>2985</v>
      </c>
      <c r="E1941" s="159" t="s">
        <v>2126</v>
      </c>
      <c r="F1941" s="42" t="s">
        <v>2986</v>
      </c>
      <c r="G1941" s="159" t="s">
        <v>1842</v>
      </c>
      <c r="H1941" s="159" t="s">
        <v>1654</v>
      </c>
      <c r="I1941" s="159" t="s">
        <v>1808</v>
      </c>
      <c r="J1941" s="42" t="s">
        <v>11494</v>
      </c>
      <c r="K1941" s="42" t="s">
        <v>11495</v>
      </c>
      <c r="L1941" s="159" t="s">
        <v>2129</v>
      </c>
      <c r="M1941" s="159" t="s">
        <v>11496</v>
      </c>
      <c r="N1941" s="161"/>
      <c r="O1941" s="161"/>
      <c r="P1941" s="161"/>
    </row>
    <row r="1942" customFormat="false" ht="39" hidden="false" customHeight="true" outlineLevel="0" collapsed="false">
      <c r="A1942" s="159" t="s">
        <v>11497</v>
      </c>
      <c r="B1942" s="160" t="s">
        <v>11498</v>
      </c>
      <c r="C1942" s="42" t="s">
        <v>1745</v>
      </c>
      <c r="D1942" s="159" t="s">
        <v>2985</v>
      </c>
      <c r="E1942" s="159" t="s">
        <v>2905</v>
      </c>
      <c r="F1942" s="42" t="s">
        <v>2986</v>
      </c>
      <c r="G1942" s="159" t="s">
        <v>1842</v>
      </c>
      <c r="H1942" s="159" t="s">
        <v>2171</v>
      </c>
      <c r="I1942" s="159" t="s">
        <v>1788</v>
      </c>
      <c r="J1942" s="42" t="s">
        <v>11499</v>
      </c>
      <c r="K1942" s="42" t="s">
        <v>11500</v>
      </c>
      <c r="L1942" s="159" t="s">
        <v>2907</v>
      </c>
      <c r="M1942" s="159" t="s">
        <v>11501</v>
      </c>
      <c r="N1942" s="161"/>
      <c r="O1942" s="161"/>
      <c r="P1942" s="161"/>
    </row>
    <row r="1943" customFormat="false" ht="39" hidden="false" customHeight="true" outlineLevel="0" collapsed="false">
      <c r="A1943" s="159" t="s">
        <v>11502</v>
      </c>
      <c r="B1943" s="160" t="s">
        <v>11503</v>
      </c>
      <c r="C1943" s="42" t="s">
        <v>1745</v>
      </c>
      <c r="D1943" s="159" t="s">
        <v>2985</v>
      </c>
      <c r="E1943" s="159" t="s">
        <v>2767</v>
      </c>
      <c r="F1943" s="42" t="s">
        <v>2986</v>
      </c>
      <c r="G1943" s="159" t="s">
        <v>1796</v>
      </c>
      <c r="H1943" s="159" t="s">
        <v>1654</v>
      </c>
      <c r="I1943" s="159" t="s">
        <v>1788</v>
      </c>
      <c r="J1943" s="42" t="s">
        <v>11504</v>
      </c>
      <c r="K1943" s="42" t="s">
        <v>11505</v>
      </c>
      <c r="L1943" s="159" t="s">
        <v>2129</v>
      </c>
      <c r="M1943" s="159" t="s">
        <v>11506</v>
      </c>
      <c r="N1943" s="161"/>
      <c r="O1943" s="161"/>
      <c r="P1943" s="161"/>
    </row>
    <row r="1944" customFormat="false" ht="27" hidden="false" customHeight="true" outlineLevel="0" collapsed="false">
      <c r="A1944" s="159" t="s">
        <v>11507</v>
      </c>
      <c r="B1944" s="160" t="s">
        <v>11508</v>
      </c>
      <c r="C1944" s="42" t="s">
        <v>1745</v>
      </c>
      <c r="D1944" s="159" t="s">
        <v>2985</v>
      </c>
      <c r="E1944" s="159" t="s">
        <v>2195</v>
      </c>
      <c r="F1944" s="42" t="s">
        <v>2986</v>
      </c>
      <c r="G1944" s="159" t="s">
        <v>1796</v>
      </c>
      <c r="H1944" s="159" t="s">
        <v>2171</v>
      </c>
      <c r="I1944" s="159" t="s">
        <v>1808</v>
      </c>
      <c r="J1944" s="42" t="s">
        <v>11509</v>
      </c>
      <c r="K1944" s="42" t="s">
        <v>11510</v>
      </c>
      <c r="L1944" s="159" t="s">
        <v>2198</v>
      </c>
      <c r="M1944" s="159" t="s">
        <v>11511</v>
      </c>
      <c r="N1944" s="161"/>
      <c r="O1944" s="161"/>
      <c r="P1944" s="161"/>
    </row>
    <row r="1945" customFormat="false" ht="27" hidden="false" customHeight="true" outlineLevel="0" collapsed="false">
      <c r="A1945" s="159" t="s">
        <v>11512</v>
      </c>
      <c r="B1945" s="160" t="s">
        <v>11513</v>
      </c>
      <c r="C1945" s="42" t="s">
        <v>1745</v>
      </c>
      <c r="D1945" s="159" t="s">
        <v>2985</v>
      </c>
      <c r="E1945" s="159" t="s">
        <v>2126</v>
      </c>
      <c r="F1945" s="42" t="s">
        <v>2986</v>
      </c>
      <c r="G1945" s="159" t="s">
        <v>1842</v>
      </c>
      <c r="H1945" s="159" t="s">
        <v>1654</v>
      </c>
      <c r="I1945" s="159" t="s">
        <v>1808</v>
      </c>
      <c r="J1945" s="42" t="s">
        <v>11514</v>
      </c>
      <c r="K1945" s="42" t="s">
        <v>11515</v>
      </c>
      <c r="L1945" s="159" t="s">
        <v>2129</v>
      </c>
      <c r="M1945" s="159" t="s">
        <v>11516</v>
      </c>
      <c r="N1945" s="161"/>
      <c r="O1945" s="161"/>
      <c r="P1945" s="161"/>
    </row>
    <row r="1946" customFormat="false" ht="51" hidden="false" customHeight="true" outlineLevel="0" collapsed="false">
      <c r="A1946" s="159" t="s">
        <v>11517</v>
      </c>
      <c r="B1946" s="160" t="s">
        <v>11518</v>
      </c>
      <c r="C1946" s="42" t="s">
        <v>1745</v>
      </c>
      <c r="D1946" s="159" t="s">
        <v>2985</v>
      </c>
      <c r="E1946" s="159" t="s">
        <v>2905</v>
      </c>
      <c r="F1946" s="42" t="s">
        <v>2986</v>
      </c>
      <c r="G1946" s="159" t="s">
        <v>1842</v>
      </c>
      <c r="H1946" s="159" t="s">
        <v>2171</v>
      </c>
      <c r="I1946" s="159" t="s">
        <v>1788</v>
      </c>
      <c r="J1946" s="42" t="s">
        <v>11519</v>
      </c>
      <c r="K1946" s="42" t="s">
        <v>11520</v>
      </c>
      <c r="L1946" s="159" t="s">
        <v>2907</v>
      </c>
      <c r="M1946" s="159" t="s">
        <v>11521</v>
      </c>
      <c r="N1946" s="161"/>
      <c r="O1946" s="161"/>
      <c r="P1946" s="161"/>
    </row>
    <row r="1947" customFormat="false" ht="39" hidden="false" customHeight="true" outlineLevel="0" collapsed="false">
      <c r="A1947" s="159" t="s">
        <v>11522</v>
      </c>
      <c r="B1947" s="160" t="s">
        <v>11523</v>
      </c>
      <c r="C1947" s="42" t="s">
        <v>1745</v>
      </c>
      <c r="D1947" s="159" t="s">
        <v>2985</v>
      </c>
      <c r="E1947" s="159" t="s">
        <v>2767</v>
      </c>
      <c r="F1947" s="42" t="s">
        <v>2986</v>
      </c>
      <c r="G1947" s="159" t="s">
        <v>1796</v>
      </c>
      <c r="H1947" s="159" t="s">
        <v>1654</v>
      </c>
      <c r="I1947" s="159" t="s">
        <v>1788</v>
      </c>
      <c r="J1947" s="42" t="s">
        <v>11524</v>
      </c>
      <c r="K1947" s="42" t="s">
        <v>11525</v>
      </c>
      <c r="L1947" s="159" t="s">
        <v>2129</v>
      </c>
      <c r="M1947" s="159" t="s">
        <v>11526</v>
      </c>
      <c r="N1947" s="161"/>
      <c r="O1947" s="161"/>
      <c r="P1947" s="161"/>
    </row>
    <row r="1948" customFormat="false" ht="39" hidden="false" customHeight="true" outlineLevel="0" collapsed="false">
      <c r="A1948" s="159" t="s">
        <v>11527</v>
      </c>
      <c r="B1948" s="160" t="s">
        <v>11528</v>
      </c>
      <c r="C1948" s="42" t="s">
        <v>1745</v>
      </c>
      <c r="D1948" s="159" t="s">
        <v>2985</v>
      </c>
      <c r="E1948" s="159" t="s">
        <v>2126</v>
      </c>
      <c r="F1948" s="42" t="s">
        <v>2986</v>
      </c>
      <c r="G1948" s="159" t="s">
        <v>1842</v>
      </c>
      <c r="H1948" s="159" t="s">
        <v>1654</v>
      </c>
      <c r="I1948" s="159" t="s">
        <v>1808</v>
      </c>
      <c r="J1948" s="42" t="s">
        <v>11529</v>
      </c>
      <c r="K1948" s="42" t="s">
        <v>11530</v>
      </c>
      <c r="L1948" s="159" t="s">
        <v>2129</v>
      </c>
      <c r="M1948" s="159" t="s">
        <v>11531</v>
      </c>
      <c r="N1948" s="161"/>
      <c r="O1948" s="161"/>
      <c r="P1948" s="161"/>
    </row>
    <row r="1949" customFormat="false" ht="27" hidden="false" customHeight="true" outlineLevel="0" collapsed="false">
      <c r="A1949" s="159" t="s">
        <v>11532</v>
      </c>
      <c r="B1949" s="160" t="s">
        <v>11533</v>
      </c>
      <c r="C1949" s="42" t="s">
        <v>1745</v>
      </c>
      <c r="D1949" s="159" t="s">
        <v>2985</v>
      </c>
      <c r="E1949" s="159" t="s">
        <v>2126</v>
      </c>
      <c r="F1949" s="42" t="s">
        <v>2986</v>
      </c>
      <c r="G1949" s="159" t="s">
        <v>1842</v>
      </c>
      <c r="H1949" s="159" t="s">
        <v>1654</v>
      </c>
      <c r="I1949" s="159" t="s">
        <v>1808</v>
      </c>
      <c r="J1949" s="42" t="s">
        <v>11534</v>
      </c>
      <c r="K1949" s="42" t="s">
        <v>11535</v>
      </c>
      <c r="L1949" s="159" t="s">
        <v>2129</v>
      </c>
      <c r="M1949" s="159" t="s">
        <v>11536</v>
      </c>
      <c r="N1949" s="161"/>
      <c r="O1949" s="161"/>
      <c r="P1949" s="161"/>
    </row>
    <row r="1950" customFormat="false" ht="39" hidden="false" customHeight="true" outlineLevel="0" collapsed="false">
      <c r="A1950" s="159" t="s">
        <v>11537</v>
      </c>
      <c r="B1950" s="160" t="s">
        <v>11538</v>
      </c>
      <c r="C1950" s="42" t="s">
        <v>1745</v>
      </c>
      <c r="D1950" s="159" t="s">
        <v>2985</v>
      </c>
      <c r="E1950" s="159" t="s">
        <v>2126</v>
      </c>
      <c r="F1950" s="42" t="s">
        <v>2986</v>
      </c>
      <c r="G1950" s="159" t="s">
        <v>1842</v>
      </c>
      <c r="H1950" s="159" t="s">
        <v>1654</v>
      </c>
      <c r="I1950" s="159" t="s">
        <v>1808</v>
      </c>
      <c r="J1950" s="42" t="s">
        <v>11539</v>
      </c>
      <c r="K1950" s="42" t="s">
        <v>11540</v>
      </c>
      <c r="L1950" s="159" t="s">
        <v>2129</v>
      </c>
      <c r="M1950" s="159" t="s">
        <v>11541</v>
      </c>
      <c r="N1950" s="161"/>
      <c r="O1950" s="161"/>
      <c r="P1950" s="161"/>
    </row>
    <row r="1951" customFormat="false" ht="27" hidden="false" customHeight="true" outlineLevel="0" collapsed="false">
      <c r="A1951" s="159" t="s">
        <v>11542</v>
      </c>
      <c r="B1951" s="160" t="s">
        <v>11543</v>
      </c>
      <c r="C1951" s="42" t="s">
        <v>1745</v>
      </c>
      <c r="D1951" s="159" t="s">
        <v>2985</v>
      </c>
      <c r="E1951" s="159" t="s">
        <v>2905</v>
      </c>
      <c r="F1951" s="42" t="s">
        <v>2986</v>
      </c>
      <c r="G1951" s="159" t="s">
        <v>1842</v>
      </c>
      <c r="H1951" s="159" t="s">
        <v>2171</v>
      </c>
      <c r="I1951" s="159" t="s">
        <v>1788</v>
      </c>
      <c r="J1951" s="42" t="s">
        <v>11544</v>
      </c>
      <c r="K1951" s="42" t="s">
        <v>11545</v>
      </c>
      <c r="L1951" s="159" t="s">
        <v>2907</v>
      </c>
      <c r="M1951" s="159" t="s">
        <v>11546</v>
      </c>
      <c r="N1951" s="161"/>
      <c r="O1951" s="161"/>
      <c r="P1951" s="161"/>
    </row>
    <row r="1952" customFormat="false" ht="27" hidden="false" customHeight="true" outlineLevel="0" collapsed="false">
      <c r="A1952" s="159" t="s">
        <v>11547</v>
      </c>
      <c r="B1952" s="160" t="s">
        <v>11548</v>
      </c>
      <c r="C1952" s="42" t="s">
        <v>1745</v>
      </c>
      <c r="D1952" s="159" t="s">
        <v>2985</v>
      </c>
      <c r="E1952" s="159" t="s">
        <v>2767</v>
      </c>
      <c r="F1952" s="42" t="s">
        <v>2986</v>
      </c>
      <c r="G1952" s="159" t="s">
        <v>1796</v>
      </c>
      <c r="H1952" s="159" t="s">
        <v>1654</v>
      </c>
      <c r="I1952" s="159" t="s">
        <v>1788</v>
      </c>
      <c r="J1952" s="42" t="s">
        <v>11549</v>
      </c>
      <c r="K1952" s="42" t="s">
        <v>11550</v>
      </c>
      <c r="L1952" s="159" t="s">
        <v>2129</v>
      </c>
      <c r="M1952" s="159" t="s">
        <v>11551</v>
      </c>
      <c r="N1952" s="161"/>
      <c r="O1952" s="161"/>
      <c r="P1952" s="161"/>
    </row>
    <row r="1953" customFormat="false" ht="27" hidden="false" customHeight="true" outlineLevel="0" collapsed="false">
      <c r="A1953" s="159" t="s">
        <v>11552</v>
      </c>
      <c r="B1953" s="160" t="s">
        <v>11553</v>
      </c>
      <c r="C1953" s="42" t="s">
        <v>1745</v>
      </c>
      <c r="D1953" s="159" t="s">
        <v>2985</v>
      </c>
      <c r="E1953" s="159" t="s">
        <v>2126</v>
      </c>
      <c r="F1953" s="42" t="s">
        <v>2986</v>
      </c>
      <c r="G1953" s="159" t="s">
        <v>1842</v>
      </c>
      <c r="H1953" s="159" t="s">
        <v>1654</v>
      </c>
      <c r="I1953" s="159" t="s">
        <v>1808</v>
      </c>
      <c r="J1953" s="42" t="s">
        <v>11554</v>
      </c>
      <c r="K1953" s="42" t="s">
        <v>11555</v>
      </c>
      <c r="L1953" s="159" t="s">
        <v>2129</v>
      </c>
      <c r="M1953" s="159" t="s">
        <v>11556</v>
      </c>
      <c r="N1953" s="161"/>
      <c r="O1953" s="161"/>
      <c r="P1953" s="161"/>
    </row>
    <row r="1954" customFormat="false" ht="27" hidden="false" customHeight="true" outlineLevel="0" collapsed="false">
      <c r="A1954" s="159" t="s">
        <v>11557</v>
      </c>
      <c r="B1954" s="160" t="s">
        <v>11558</v>
      </c>
      <c r="C1954" s="42" t="s">
        <v>1745</v>
      </c>
      <c r="D1954" s="159" t="s">
        <v>2985</v>
      </c>
      <c r="E1954" s="159" t="s">
        <v>2126</v>
      </c>
      <c r="F1954" s="42" t="s">
        <v>2986</v>
      </c>
      <c r="G1954" s="159" t="s">
        <v>1842</v>
      </c>
      <c r="H1954" s="159" t="s">
        <v>1654</v>
      </c>
      <c r="I1954" s="159" t="s">
        <v>1808</v>
      </c>
      <c r="J1954" s="42" t="s">
        <v>11559</v>
      </c>
      <c r="K1954" s="42" t="s">
        <v>11560</v>
      </c>
      <c r="L1954" s="159" t="s">
        <v>2129</v>
      </c>
      <c r="M1954" s="159" t="s">
        <v>11561</v>
      </c>
      <c r="N1954" s="161"/>
      <c r="O1954" s="161"/>
      <c r="P1954" s="161"/>
    </row>
    <row r="1955" customFormat="false" ht="27" hidden="false" customHeight="true" outlineLevel="0" collapsed="false">
      <c r="A1955" s="159" t="s">
        <v>11562</v>
      </c>
      <c r="B1955" s="160" t="s">
        <v>11563</v>
      </c>
      <c r="C1955" s="42" t="s">
        <v>1745</v>
      </c>
      <c r="D1955" s="159" t="s">
        <v>2985</v>
      </c>
      <c r="E1955" s="159" t="s">
        <v>2126</v>
      </c>
      <c r="F1955" s="42" t="s">
        <v>2986</v>
      </c>
      <c r="G1955" s="159" t="s">
        <v>1842</v>
      </c>
      <c r="H1955" s="159" t="s">
        <v>1654</v>
      </c>
      <c r="I1955" s="159" t="s">
        <v>1808</v>
      </c>
      <c r="J1955" s="42" t="s">
        <v>11564</v>
      </c>
      <c r="K1955" s="42" t="s">
        <v>11565</v>
      </c>
      <c r="L1955" s="159" t="s">
        <v>2129</v>
      </c>
      <c r="M1955" s="159" t="s">
        <v>11566</v>
      </c>
      <c r="N1955" s="161"/>
      <c r="O1955" s="161"/>
      <c r="P1955" s="161"/>
    </row>
    <row r="1956" customFormat="false" ht="39" hidden="false" customHeight="true" outlineLevel="0" collapsed="false">
      <c r="A1956" s="159" t="s">
        <v>11567</v>
      </c>
      <c r="B1956" s="160" t="s">
        <v>11568</v>
      </c>
      <c r="C1956" s="42" t="s">
        <v>1745</v>
      </c>
      <c r="D1956" s="159" t="s">
        <v>2985</v>
      </c>
      <c r="E1956" s="159" t="s">
        <v>2905</v>
      </c>
      <c r="F1956" s="42" t="s">
        <v>2986</v>
      </c>
      <c r="G1956" s="159" t="s">
        <v>1842</v>
      </c>
      <c r="H1956" s="159" t="s">
        <v>2171</v>
      </c>
      <c r="I1956" s="159" t="s">
        <v>1788</v>
      </c>
      <c r="J1956" s="42" t="s">
        <v>11569</v>
      </c>
      <c r="K1956" s="42" t="s">
        <v>11570</v>
      </c>
      <c r="L1956" s="159" t="s">
        <v>2907</v>
      </c>
      <c r="M1956" s="159" t="s">
        <v>11571</v>
      </c>
      <c r="N1956" s="161"/>
      <c r="O1956" s="161"/>
      <c r="P1956" s="161"/>
    </row>
    <row r="1957" customFormat="false" ht="39" hidden="false" customHeight="true" outlineLevel="0" collapsed="false">
      <c r="A1957" s="159" t="s">
        <v>11572</v>
      </c>
      <c r="B1957" s="160" t="s">
        <v>11573</v>
      </c>
      <c r="C1957" s="42" t="s">
        <v>1745</v>
      </c>
      <c r="D1957" s="159" t="s">
        <v>2985</v>
      </c>
      <c r="E1957" s="159" t="s">
        <v>2767</v>
      </c>
      <c r="F1957" s="42" t="s">
        <v>2986</v>
      </c>
      <c r="G1957" s="159" t="s">
        <v>1796</v>
      </c>
      <c r="H1957" s="159" t="s">
        <v>1654</v>
      </c>
      <c r="I1957" s="159" t="s">
        <v>1788</v>
      </c>
      <c r="J1957" s="42" t="s">
        <v>11574</v>
      </c>
      <c r="K1957" s="42" t="s">
        <v>11575</v>
      </c>
      <c r="L1957" s="159" t="s">
        <v>2129</v>
      </c>
      <c r="M1957" s="159" t="s">
        <v>11576</v>
      </c>
      <c r="N1957" s="161"/>
      <c r="O1957" s="161"/>
      <c r="P1957" s="161"/>
    </row>
    <row r="1958" customFormat="false" ht="27" hidden="false" customHeight="true" outlineLevel="0" collapsed="false">
      <c r="A1958" s="159" t="s">
        <v>11577</v>
      </c>
      <c r="B1958" s="160" t="s">
        <v>11578</v>
      </c>
      <c r="C1958" s="42" t="s">
        <v>1745</v>
      </c>
      <c r="D1958" s="159" t="s">
        <v>2985</v>
      </c>
      <c r="E1958" s="159" t="s">
        <v>2195</v>
      </c>
      <c r="F1958" s="42" t="s">
        <v>2986</v>
      </c>
      <c r="G1958" s="159" t="s">
        <v>1796</v>
      </c>
      <c r="H1958" s="159" t="s">
        <v>2171</v>
      </c>
      <c r="I1958" s="159" t="s">
        <v>1808</v>
      </c>
      <c r="J1958" s="42" t="s">
        <v>11579</v>
      </c>
      <c r="K1958" s="42" t="s">
        <v>11580</v>
      </c>
      <c r="L1958" s="159" t="s">
        <v>2198</v>
      </c>
      <c r="M1958" s="159" t="s">
        <v>11581</v>
      </c>
      <c r="N1958" s="161"/>
      <c r="O1958" s="161"/>
      <c r="P1958" s="161"/>
    </row>
    <row r="1959" customFormat="false" ht="27" hidden="false" customHeight="true" outlineLevel="0" collapsed="false">
      <c r="A1959" s="159" t="s">
        <v>11582</v>
      </c>
      <c r="B1959" s="160" t="s">
        <v>11583</v>
      </c>
      <c r="C1959" s="42" t="s">
        <v>1745</v>
      </c>
      <c r="D1959" s="159" t="s">
        <v>2985</v>
      </c>
      <c r="E1959" s="159" t="s">
        <v>2126</v>
      </c>
      <c r="F1959" s="42" t="s">
        <v>2986</v>
      </c>
      <c r="G1959" s="159" t="s">
        <v>1842</v>
      </c>
      <c r="H1959" s="159" t="s">
        <v>1654</v>
      </c>
      <c r="I1959" s="159" t="s">
        <v>1808</v>
      </c>
      <c r="J1959" s="42" t="s">
        <v>11584</v>
      </c>
      <c r="K1959" s="42" t="s">
        <v>11585</v>
      </c>
      <c r="L1959" s="159" t="s">
        <v>2129</v>
      </c>
      <c r="M1959" s="159" t="s">
        <v>11586</v>
      </c>
      <c r="N1959" s="161"/>
      <c r="O1959" s="161"/>
      <c r="P1959" s="161"/>
    </row>
    <row r="1960" customFormat="false" ht="51" hidden="false" customHeight="true" outlineLevel="0" collapsed="false">
      <c r="A1960" s="159" t="s">
        <v>11587</v>
      </c>
      <c r="B1960" s="160" t="s">
        <v>11588</v>
      </c>
      <c r="C1960" s="42" t="s">
        <v>1745</v>
      </c>
      <c r="D1960" s="159" t="s">
        <v>2985</v>
      </c>
      <c r="E1960" s="159" t="s">
        <v>2905</v>
      </c>
      <c r="F1960" s="42" t="s">
        <v>2986</v>
      </c>
      <c r="G1960" s="159" t="s">
        <v>1842</v>
      </c>
      <c r="H1960" s="159" t="s">
        <v>2171</v>
      </c>
      <c r="I1960" s="159" t="s">
        <v>1788</v>
      </c>
      <c r="J1960" s="42" t="s">
        <v>11589</v>
      </c>
      <c r="K1960" s="42" t="s">
        <v>11590</v>
      </c>
      <c r="L1960" s="159" t="s">
        <v>2907</v>
      </c>
      <c r="M1960" s="159" t="s">
        <v>11591</v>
      </c>
      <c r="N1960" s="161"/>
      <c r="O1960" s="161"/>
      <c r="P1960" s="161"/>
    </row>
    <row r="1961" customFormat="false" ht="39" hidden="false" customHeight="true" outlineLevel="0" collapsed="false">
      <c r="A1961" s="159" t="s">
        <v>11592</v>
      </c>
      <c r="B1961" s="160" t="s">
        <v>11593</v>
      </c>
      <c r="C1961" s="42" t="s">
        <v>1745</v>
      </c>
      <c r="D1961" s="159" t="s">
        <v>2985</v>
      </c>
      <c r="E1961" s="159" t="s">
        <v>2126</v>
      </c>
      <c r="F1961" s="42" t="s">
        <v>2986</v>
      </c>
      <c r="G1961" s="159" t="s">
        <v>1842</v>
      </c>
      <c r="H1961" s="159" t="s">
        <v>1654</v>
      </c>
      <c r="I1961" s="159" t="s">
        <v>1808</v>
      </c>
      <c r="J1961" s="42" t="s">
        <v>11594</v>
      </c>
      <c r="K1961" s="42" t="s">
        <v>11595</v>
      </c>
      <c r="L1961" s="159" t="s">
        <v>2129</v>
      </c>
      <c r="M1961" s="159" t="s">
        <v>11596</v>
      </c>
      <c r="N1961" s="161"/>
      <c r="O1961" s="161"/>
      <c r="P1961" s="161"/>
    </row>
    <row r="1962" customFormat="false" ht="51" hidden="false" customHeight="true" outlineLevel="0" collapsed="false">
      <c r="A1962" s="159" t="s">
        <v>11597</v>
      </c>
      <c r="B1962" s="160" t="s">
        <v>11598</v>
      </c>
      <c r="C1962" s="42" t="s">
        <v>1745</v>
      </c>
      <c r="D1962" s="159" t="s">
        <v>2985</v>
      </c>
      <c r="E1962" s="159" t="s">
        <v>2126</v>
      </c>
      <c r="F1962" s="42" t="s">
        <v>2986</v>
      </c>
      <c r="G1962" s="159" t="s">
        <v>1842</v>
      </c>
      <c r="H1962" s="159" t="s">
        <v>1654</v>
      </c>
      <c r="I1962" s="159" t="s">
        <v>1808</v>
      </c>
      <c r="J1962" s="42" t="s">
        <v>11599</v>
      </c>
      <c r="K1962" s="42" t="s">
        <v>11600</v>
      </c>
      <c r="L1962" s="159" t="s">
        <v>2129</v>
      </c>
      <c r="M1962" s="159" t="s">
        <v>11601</v>
      </c>
      <c r="N1962" s="161"/>
      <c r="O1962" s="161"/>
      <c r="P1962" s="161"/>
    </row>
    <row r="1963" customFormat="false" ht="51" hidden="false" customHeight="true" outlineLevel="0" collapsed="false">
      <c r="A1963" s="159" t="s">
        <v>11602</v>
      </c>
      <c r="B1963" s="160" t="s">
        <v>11603</v>
      </c>
      <c r="C1963" s="42" t="s">
        <v>1745</v>
      </c>
      <c r="D1963" s="159" t="s">
        <v>2985</v>
      </c>
      <c r="E1963" s="159" t="s">
        <v>2905</v>
      </c>
      <c r="F1963" s="42" t="s">
        <v>2986</v>
      </c>
      <c r="G1963" s="159" t="s">
        <v>1842</v>
      </c>
      <c r="H1963" s="159" t="s">
        <v>2171</v>
      </c>
      <c r="I1963" s="159" t="s">
        <v>1788</v>
      </c>
      <c r="J1963" s="42" t="s">
        <v>11604</v>
      </c>
      <c r="K1963" s="42" t="s">
        <v>11605</v>
      </c>
      <c r="L1963" s="159" t="s">
        <v>2907</v>
      </c>
      <c r="M1963" s="159" t="s">
        <v>11606</v>
      </c>
      <c r="N1963" s="161"/>
      <c r="O1963" s="161"/>
      <c r="P1963" s="161"/>
    </row>
    <row r="1964" customFormat="false" ht="39" hidden="false" customHeight="true" outlineLevel="0" collapsed="false">
      <c r="A1964" s="159" t="s">
        <v>11607</v>
      </c>
      <c r="B1964" s="160" t="s">
        <v>11608</v>
      </c>
      <c r="C1964" s="42" t="s">
        <v>1745</v>
      </c>
      <c r="D1964" s="159" t="s">
        <v>2985</v>
      </c>
      <c r="E1964" s="159" t="s">
        <v>2767</v>
      </c>
      <c r="F1964" s="42" t="s">
        <v>2986</v>
      </c>
      <c r="G1964" s="159" t="s">
        <v>1796</v>
      </c>
      <c r="H1964" s="159" t="s">
        <v>1654</v>
      </c>
      <c r="I1964" s="159" t="s">
        <v>1788</v>
      </c>
      <c r="J1964" s="42" t="s">
        <v>11609</v>
      </c>
      <c r="K1964" s="42" t="s">
        <v>11610</v>
      </c>
      <c r="L1964" s="159" t="s">
        <v>2129</v>
      </c>
      <c r="M1964" s="159" t="s">
        <v>11611</v>
      </c>
      <c r="N1964" s="161"/>
      <c r="O1964" s="161"/>
      <c r="P1964" s="161"/>
    </row>
    <row r="1965" customFormat="false" ht="27" hidden="false" customHeight="true" outlineLevel="0" collapsed="false">
      <c r="A1965" s="159" t="s">
        <v>11612</v>
      </c>
      <c r="B1965" s="160" t="s">
        <v>11613</v>
      </c>
      <c r="C1965" s="42" t="s">
        <v>1745</v>
      </c>
      <c r="D1965" s="159" t="s">
        <v>2985</v>
      </c>
      <c r="E1965" s="159" t="s">
        <v>2195</v>
      </c>
      <c r="F1965" s="42" t="s">
        <v>2986</v>
      </c>
      <c r="G1965" s="159" t="s">
        <v>1796</v>
      </c>
      <c r="H1965" s="159" t="s">
        <v>2171</v>
      </c>
      <c r="I1965" s="159" t="s">
        <v>1808</v>
      </c>
      <c r="J1965" s="42" t="s">
        <v>11614</v>
      </c>
      <c r="K1965" s="42" t="s">
        <v>11615</v>
      </c>
      <c r="L1965" s="159" t="s">
        <v>2198</v>
      </c>
      <c r="M1965" s="159" t="s">
        <v>11616</v>
      </c>
      <c r="N1965" s="161"/>
      <c r="O1965" s="161"/>
      <c r="P1965" s="161"/>
    </row>
    <row r="1966" customFormat="false" ht="27" hidden="false" customHeight="true" outlineLevel="0" collapsed="false">
      <c r="A1966" s="159" t="s">
        <v>11617</v>
      </c>
      <c r="B1966" s="160" t="s">
        <v>11618</v>
      </c>
      <c r="C1966" s="42" t="s">
        <v>1745</v>
      </c>
      <c r="D1966" s="159" t="s">
        <v>2985</v>
      </c>
      <c r="E1966" s="159" t="s">
        <v>2126</v>
      </c>
      <c r="F1966" s="42" t="s">
        <v>2986</v>
      </c>
      <c r="G1966" s="159" t="s">
        <v>1842</v>
      </c>
      <c r="H1966" s="159" t="s">
        <v>1654</v>
      </c>
      <c r="I1966" s="159" t="s">
        <v>1808</v>
      </c>
      <c r="J1966" s="42" t="s">
        <v>11619</v>
      </c>
      <c r="K1966" s="42" t="s">
        <v>11620</v>
      </c>
      <c r="L1966" s="159" t="s">
        <v>2129</v>
      </c>
      <c r="M1966" s="159" t="s">
        <v>11621</v>
      </c>
      <c r="N1966" s="161"/>
      <c r="O1966" s="161"/>
      <c r="P1966" s="161"/>
    </row>
    <row r="1967" customFormat="false" ht="39" hidden="false" customHeight="true" outlineLevel="0" collapsed="false">
      <c r="A1967" s="159" t="s">
        <v>11622</v>
      </c>
      <c r="B1967" s="160" t="s">
        <v>11623</v>
      </c>
      <c r="C1967" s="42" t="s">
        <v>1745</v>
      </c>
      <c r="D1967" s="159" t="s">
        <v>2985</v>
      </c>
      <c r="E1967" s="159" t="s">
        <v>2905</v>
      </c>
      <c r="F1967" s="42" t="s">
        <v>2986</v>
      </c>
      <c r="G1967" s="159" t="s">
        <v>1842</v>
      </c>
      <c r="H1967" s="159" t="s">
        <v>2171</v>
      </c>
      <c r="I1967" s="159" t="s">
        <v>1788</v>
      </c>
      <c r="J1967" s="42" t="s">
        <v>11624</v>
      </c>
      <c r="K1967" s="42" t="s">
        <v>11625</v>
      </c>
      <c r="L1967" s="159" t="s">
        <v>2907</v>
      </c>
      <c r="M1967" s="159" t="s">
        <v>11626</v>
      </c>
      <c r="N1967" s="161"/>
      <c r="O1967" s="161"/>
      <c r="P1967" s="161"/>
    </row>
    <row r="1968" customFormat="false" ht="39" hidden="false" customHeight="true" outlineLevel="0" collapsed="false">
      <c r="A1968" s="159" t="s">
        <v>11627</v>
      </c>
      <c r="B1968" s="160" t="s">
        <v>11628</v>
      </c>
      <c r="C1968" s="42" t="s">
        <v>1745</v>
      </c>
      <c r="D1968" s="159" t="s">
        <v>2985</v>
      </c>
      <c r="E1968" s="159" t="s">
        <v>2767</v>
      </c>
      <c r="F1968" s="42" t="s">
        <v>2986</v>
      </c>
      <c r="G1968" s="159" t="s">
        <v>1796</v>
      </c>
      <c r="H1968" s="159" t="s">
        <v>1654</v>
      </c>
      <c r="I1968" s="159" t="s">
        <v>1788</v>
      </c>
      <c r="J1968" s="42" t="s">
        <v>11629</v>
      </c>
      <c r="K1968" s="42" t="s">
        <v>11630</v>
      </c>
      <c r="L1968" s="159" t="s">
        <v>2129</v>
      </c>
      <c r="M1968" s="159" t="s">
        <v>11631</v>
      </c>
      <c r="N1968" s="161"/>
      <c r="O1968" s="161"/>
      <c r="P1968" s="161"/>
    </row>
    <row r="1969" customFormat="false" ht="27" hidden="false" customHeight="true" outlineLevel="0" collapsed="false">
      <c r="A1969" s="159" t="s">
        <v>11632</v>
      </c>
      <c r="B1969" s="160" t="s">
        <v>11633</v>
      </c>
      <c r="C1969" s="42" t="s">
        <v>1745</v>
      </c>
      <c r="D1969" s="159" t="s">
        <v>2985</v>
      </c>
      <c r="E1969" s="159" t="s">
        <v>2195</v>
      </c>
      <c r="F1969" s="42" t="s">
        <v>2986</v>
      </c>
      <c r="G1969" s="159" t="s">
        <v>1796</v>
      </c>
      <c r="H1969" s="159" t="s">
        <v>2171</v>
      </c>
      <c r="I1969" s="159" t="s">
        <v>1808</v>
      </c>
      <c r="J1969" s="42" t="s">
        <v>11634</v>
      </c>
      <c r="K1969" s="42" t="s">
        <v>11635</v>
      </c>
      <c r="L1969" s="159" t="s">
        <v>2198</v>
      </c>
      <c r="M1969" s="159" t="s">
        <v>11636</v>
      </c>
      <c r="N1969" s="161"/>
      <c r="O1969" s="161"/>
      <c r="P1969" s="161"/>
    </row>
    <row r="1970" customFormat="false" ht="27" hidden="false" customHeight="true" outlineLevel="0" collapsed="false">
      <c r="A1970" s="159" t="s">
        <v>11637</v>
      </c>
      <c r="B1970" s="160" t="s">
        <v>11638</v>
      </c>
      <c r="C1970" s="42" t="s">
        <v>1745</v>
      </c>
      <c r="D1970" s="159" t="s">
        <v>2985</v>
      </c>
      <c r="E1970" s="159" t="s">
        <v>2126</v>
      </c>
      <c r="F1970" s="42" t="s">
        <v>2986</v>
      </c>
      <c r="G1970" s="159" t="s">
        <v>1842</v>
      </c>
      <c r="H1970" s="159" t="s">
        <v>1654</v>
      </c>
      <c r="I1970" s="159" t="s">
        <v>1808</v>
      </c>
      <c r="J1970" s="42" t="s">
        <v>11639</v>
      </c>
      <c r="K1970" s="42" t="s">
        <v>11640</v>
      </c>
      <c r="L1970" s="159" t="s">
        <v>2129</v>
      </c>
      <c r="M1970" s="159" t="s">
        <v>11641</v>
      </c>
      <c r="N1970" s="161"/>
      <c r="O1970" s="161"/>
      <c r="P1970" s="161"/>
    </row>
    <row r="1971" customFormat="false" ht="39" hidden="false" customHeight="true" outlineLevel="0" collapsed="false">
      <c r="A1971" s="159" t="s">
        <v>11642</v>
      </c>
      <c r="B1971" s="160" t="s">
        <v>11643</v>
      </c>
      <c r="C1971" s="42" t="s">
        <v>1745</v>
      </c>
      <c r="D1971" s="159" t="s">
        <v>2985</v>
      </c>
      <c r="E1971" s="159" t="s">
        <v>2905</v>
      </c>
      <c r="F1971" s="42" t="s">
        <v>2986</v>
      </c>
      <c r="G1971" s="159" t="s">
        <v>1842</v>
      </c>
      <c r="H1971" s="159" t="s">
        <v>2171</v>
      </c>
      <c r="I1971" s="159" t="s">
        <v>1788</v>
      </c>
      <c r="J1971" s="42" t="s">
        <v>11644</v>
      </c>
      <c r="K1971" s="42" t="s">
        <v>11645</v>
      </c>
      <c r="L1971" s="159" t="s">
        <v>2907</v>
      </c>
      <c r="M1971" s="159" t="s">
        <v>11646</v>
      </c>
      <c r="N1971" s="161"/>
      <c r="O1971" s="161"/>
      <c r="P1971" s="161"/>
    </row>
    <row r="1972" customFormat="false" ht="27" hidden="false" customHeight="true" outlineLevel="0" collapsed="false">
      <c r="A1972" s="159" t="s">
        <v>11647</v>
      </c>
      <c r="B1972" s="160" t="s">
        <v>11648</v>
      </c>
      <c r="C1972" s="42" t="s">
        <v>1745</v>
      </c>
      <c r="D1972" s="159" t="s">
        <v>2985</v>
      </c>
      <c r="E1972" s="159" t="s">
        <v>2767</v>
      </c>
      <c r="F1972" s="42" t="s">
        <v>2986</v>
      </c>
      <c r="G1972" s="159" t="s">
        <v>1796</v>
      </c>
      <c r="H1972" s="159" t="s">
        <v>1654</v>
      </c>
      <c r="I1972" s="159" t="s">
        <v>1788</v>
      </c>
      <c r="J1972" s="42" t="s">
        <v>11649</v>
      </c>
      <c r="K1972" s="42" t="s">
        <v>11650</v>
      </c>
      <c r="L1972" s="159" t="s">
        <v>2129</v>
      </c>
      <c r="M1972" s="159" t="s">
        <v>11651</v>
      </c>
      <c r="N1972" s="161"/>
      <c r="O1972" s="161"/>
      <c r="P1972" s="161"/>
    </row>
    <row r="1973" customFormat="false" ht="27" hidden="false" customHeight="true" outlineLevel="0" collapsed="false">
      <c r="A1973" s="159" t="s">
        <v>11652</v>
      </c>
      <c r="B1973" s="160" t="s">
        <v>11653</v>
      </c>
      <c r="C1973" s="42" t="s">
        <v>1745</v>
      </c>
      <c r="D1973" s="159" t="s">
        <v>2985</v>
      </c>
      <c r="E1973" s="159" t="s">
        <v>2195</v>
      </c>
      <c r="F1973" s="42" t="s">
        <v>2986</v>
      </c>
      <c r="G1973" s="159" t="s">
        <v>1796</v>
      </c>
      <c r="H1973" s="159" t="s">
        <v>2171</v>
      </c>
      <c r="I1973" s="159" t="s">
        <v>1808</v>
      </c>
      <c r="J1973" s="42" t="s">
        <v>11654</v>
      </c>
      <c r="K1973" s="42" t="s">
        <v>11655</v>
      </c>
      <c r="L1973" s="159" t="s">
        <v>2198</v>
      </c>
      <c r="M1973" s="159" t="s">
        <v>11656</v>
      </c>
      <c r="N1973" s="161"/>
      <c r="O1973" s="161"/>
      <c r="P1973" s="161"/>
    </row>
    <row r="1974" customFormat="false" ht="27" hidden="false" customHeight="true" outlineLevel="0" collapsed="false">
      <c r="A1974" s="159" t="s">
        <v>11657</v>
      </c>
      <c r="B1974" s="160" t="s">
        <v>11658</v>
      </c>
      <c r="C1974" s="42" t="s">
        <v>1745</v>
      </c>
      <c r="D1974" s="159" t="s">
        <v>2985</v>
      </c>
      <c r="E1974" s="159" t="s">
        <v>2126</v>
      </c>
      <c r="F1974" s="42" t="s">
        <v>2986</v>
      </c>
      <c r="G1974" s="159" t="s">
        <v>1842</v>
      </c>
      <c r="H1974" s="159" t="s">
        <v>1654</v>
      </c>
      <c r="I1974" s="159" t="s">
        <v>1808</v>
      </c>
      <c r="J1974" s="42" t="s">
        <v>11659</v>
      </c>
      <c r="K1974" s="42" t="s">
        <v>11660</v>
      </c>
      <c r="L1974" s="159" t="s">
        <v>2129</v>
      </c>
      <c r="M1974" s="159" t="s">
        <v>11661</v>
      </c>
      <c r="N1974" s="161"/>
      <c r="O1974" s="161"/>
      <c r="P1974" s="161"/>
    </row>
    <row r="1975" customFormat="false" ht="39" hidden="false" customHeight="true" outlineLevel="0" collapsed="false">
      <c r="A1975" s="159" t="s">
        <v>11662</v>
      </c>
      <c r="B1975" s="160" t="s">
        <v>11663</v>
      </c>
      <c r="C1975" s="42" t="s">
        <v>1745</v>
      </c>
      <c r="D1975" s="159" t="s">
        <v>2985</v>
      </c>
      <c r="E1975" s="159" t="s">
        <v>2905</v>
      </c>
      <c r="F1975" s="42" t="s">
        <v>2986</v>
      </c>
      <c r="G1975" s="159" t="s">
        <v>1842</v>
      </c>
      <c r="H1975" s="159" t="s">
        <v>2171</v>
      </c>
      <c r="I1975" s="159" t="s">
        <v>1788</v>
      </c>
      <c r="J1975" s="42" t="s">
        <v>11664</v>
      </c>
      <c r="K1975" s="42" t="s">
        <v>11665</v>
      </c>
      <c r="L1975" s="159" t="s">
        <v>2907</v>
      </c>
      <c r="M1975" s="159" t="s">
        <v>11666</v>
      </c>
      <c r="N1975" s="161"/>
      <c r="O1975" s="161"/>
      <c r="P1975" s="161"/>
    </row>
    <row r="1976" customFormat="false" ht="39" hidden="false" customHeight="true" outlineLevel="0" collapsed="false">
      <c r="A1976" s="159" t="s">
        <v>11667</v>
      </c>
      <c r="B1976" s="160" t="s">
        <v>11668</v>
      </c>
      <c r="C1976" s="42" t="s">
        <v>1745</v>
      </c>
      <c r="D1976" s="159" t="s">
        <v>2985</v>
      </c>
      <c r="E1976" s="159" t="s">
        <v>2767</v>
      </c>
      <c r="F1976" s="42" t="s">
        <v>2986</v>
      </c>
      <c r="G1976" s="159" t="s">
        <v>1796</v>
      </c>
      <c r="H1976" s="159" t="s">
        <v>1654</v>
      </c>
      <c r="I1976" s="159" t="s">
        <v>1788</v>
      </c>
      <c r="J1976" s="42" t="s">
        <v>11669</v>
      </c>
      <c r="K1976" s="42" t="s">
        <v>11670</v>
      </c>
      <c r="L1976" s="159" t="s">
        <v>2129</v>
      </c>
      <c r="M1976" s="159" t="s">
        <v>11671</v>
      </c>
      <c r="N1976" s="161"/>
      <c r="O1976" s="161"/>
      <c r="P1976" s="161"/>
    </row>
    <row r="1977" customFormat="false" ht="27" hidden="false" customHeight="true" outlineLevel="0" collapsed="false">
      <c r="A1977" s="159" t="s">
        <v>11672</v>
      </c>
      <c r="B1977" s="160" t="s">
        <v>11673</v>
      </c>
      <c r="C1977" s="42" t="s">
        <v>1745</v>
      </c>
      <c r="D1977" s="159" t="s">
        <v>2985</v>
      </c>
      <c r="E1977" s="159" t="s">
        <v>2126</v>
      </c>
      <c r="F1977" s="42" t="s">
        <v>2986</v>
      </c>
      <c r="G1977" s="159" t="s">
        <v>1842</v>
      </c>
      <c r="H1977" s="159" t="s">
        <v>1654</v>
      </c>
      <c r="I1977" s="159" t="s">
        <v>1808</v>
      </c>
      <c r="J1977" s="42" t="s">
        <v>11674</v>
      </c>
      <c r="K1977" s="42" t="s">
        <v>11675</v>
      </c>
      <c r="L1977" s="159" t="s">
        <v>2129</v>
      </c>
      <c r="M1977" s="159" t="s">
        <v>11676</v>
      </c>
      <c r="N1977" s="161"/>
      <c r="O1977" s="161"/>
      <c r="P1977" s="161"/>
    </row>
    <row r="1978" customFormat="false" ht="27" hidden="false" customHeight="true" outlineLevel="0" collapsed="false">
      <c r="A1978" s="159" t="s">
        <v>11677</v>
      </c>
      <c r="B1978" s="160" t="s">
        <v>11678</v>
      </c>
      <c r="C1978" s="42" t="s">
        <v>1745</v>
      </c>
      <c r="D1978" s="159" t="s">
        <v>2985</v>
      </c>
      <c r="E1978" s="159" t="s">
        <v>2126</v>
      </c>
      <c r="F1978" s="42" t="s">
        <v>2986</v>
      </c>
      <c r="G1978" s="159" t="s">
        <v>1842</v>
      </c>
      <c r="H1978" s="159" t="s">
        <v>1654</v>
      </c>
      <c r="I1978" s="159" t="s">
        <v>1808</v>
      </c>
      <c r="J1978" s="42" t="s">
        <v>11679</v>
      </c>
      <c r="K1978" s="42" t="s">
        <v>11680</v>
      </c>
      <c r="L1978" s="159" t="s">
        <v>2129</v>
      </c>
      <c r="M1978" s="159" t="s">
        <v>11681</v>
      </c>
      <c r="N1978" s="161"/>
      <c r="O1978" s="161"/>
      <c r="P1978" s="161"/>
    </row>
    <row r="1979" customFormat="false" ht="39" hidden="false" customHeight="true" outlineLevel="0" collapsed="false">
      <c r="A1979" s="159" t="s">
        <v>11682</v>
      </c>
      <c r="B1979" s="160" t="s">
        <v>11683</v>
      </c>
      <c r="C1979" s="42" t="s">
        <v>1745</v>
      </c>
      <c r="D1979" s="159" t="s">
        <v>2985</v>
      </c>
      <c r="E1979" s="159" t="s">
        <v>2126</v>
      </c>
      <c r="F1979" s="42" t="s">
        <v>2986</v>
      </c>
      <c r="G1979" s="159" t="s">
        <v>1842</v>
      </c>
      <c r="H1979" s="159" t="s">
        <v>1654</v>
      </c>
      <c r="I1979" s="159" t="s">
        <v>1808</v>
      </c>
      <c r="J1979" s="42" t="s">
        <v>11684</v>
      </c>
      <c r="K1979" s="42" t="s">
        <v>11685</v>
      </c>
      <c r="L1979" s="159" t="s">
        <v>2129</v>
      </c>
      <c r="M1979" s="159" t="s">
        <v>11686</v>
      </c>
      <c r="N1979" s="161"/>
      <c r="O1979" s="161"/>
      <c r="P1979" s="161"/>
    </row>
    <row r="1980" customFormat="false" ht="51" hidden="false" customHeight="true" outlineLevel="0" collapsed="false">
      <c r="A1980" s="159" t="s">
        <v>11687</v>
      </c>
      <c r="B1980" s="160" t="s">
        <v>11688</v>
      </c>
      <c r="C1980" s="42" t="s">
        <v>1745</v>
      </c>
      <c r="D1980" s="159" t="s">
        <v>2985</v>
      </c>
      <c r="E1980" s="159" t="s">
        <v>2905</v>
      </c>
      <c r="F1980" s="42" t="s">
        <v>2986</v>
      </c>
      <c r="G1980" s="159" t="s">
        <v>1842</v>
      </c>
      <c r="H1980" s="159" t="s">
        <v>2171</v>
      </c>
      <c r="I1980" s="159" t="s">
        <v>1788</v>
      </c>
      <c r="J1980" s="42" t="s">
        <v>11689</v>
      </c>
      <c r="K1980" s="42" t="s">
        <v>11690</v>
      </c>
      <c r="L1980" s="159" t="s">
        <v>2907</v>
      </c>
      <c r="M1980" s="159" t="s">
        <v>11691</v>
      </c>
      <c r="N1980" s="161"/>
      <c r="O1980" s="161"/>
      <c r="P1980" s="161"/>
    </row>
    <row r="1981" customFormat="false" ht="51" hidden="false" customHeight="true" outlineLevel="0" collapsed="false">
      <c r="A1981" s="159" t="s">
        <v>11692</v>
      </c>
      <c r="B1981" s="160" t="s">
        <v>11693</v>
      </c>
      <c r="C1981" s="42" t="s">
        <v>1745</v>
      </c>
      <c r="D1981" s="159" t="s">
        <v>2985</v>
      </c>
      <c r="E1981" s="159" t="s">
        <v>2767</v>
      </c>
      <c r="F1981" s="42" t="s">
        <v>2986</v>
      </c>
      <c r="G1981" s="159" t="s">
        <v>1796</v>
      </c>
      <c r="H1981" s="159" t="s">
        <v>1654</v>
      </c>
      <c r="I1981" s="159" t="s">
        <v>1788</v>
      </c>
      <c r="J1981" s="42" t="s">
        <v>11694</v>
      </c>
      <c r="K1981" s="42" t="s">
        <v>11695</v>
      </c>
      <c r="L1981" s="159" t="s">
        <v>2129</v>
      </c>
      <c r="M1981" s="159" t="s">
        <v>11696</v>
      </c>
      <c r="N1981" s="161"/>
      <c r="O1981" s="161"/>
      <c r="P1981" s="161"/>
    </row>
    <row r="1982" customFormat="false" ht="27" hidden="false" customHeight="true" outlineLevel="0" collapsed="false">
      <c r="A1982" s="159" t="s">
        <v>11697</v>
      </c>
      <c r="B1982" s="160" t="s">
        <v>11698</v>
      </c>
      <c r="C1982" s="42" t="s">
        <v>1745</v>
      </c>
      <c r="D1982" s="159" t="s">
        <v>2985</v>
      </c>
      <c r="E1982" s="159" t="s">
        <v>2195</v>
      </c>
      <c r="F1982" s="42" t="s">
        <v>2986</v>
      </c>
      <c r="G1982" s="159" t="s">
        <v>1796</v>
      </c>
      <c r="H1982" s="159" t="s">
        <v>2171</v>
      </c>
      <c r="I1982" s="159" t="s">
        <v>1808</v>
      </c>
      <c r="J1982" s="42" t="s">
        <v>11699</v>
      </c>
      <c r="K1982" s="42" t="s">
        <v>11700</v>
      </c>
      <c r="L1982" s="159" t="s">
        <v>2198</v>
      </c>
      <c r="M1982" s="159" t="s">
        <v>11701</v>
      </c>
      <c r="N1982" s="161"/>
      <c r="O1982" s="161"/>
      <c r="P1982" s="161"/>
    </row>
    <row r="1983" customFormat="false" ht="27" hidden="false" customHeight="true" outlineLevel="0" collapsed="false">
      <c r="A1983" s="159" t="s">
        <v>11702</v>
      </c>
      <c r="B1983" s="160" t="s">
        <v>11703</v>
      </c>
      <c r="C1983" s="42" t="s">
        <v>1745</v>
      </c>
      <c r="D1983" s="159" t="s">
        <v>2985</v>
      </c>
      <c r="E1983" s="159" t="s">
        <v>2126</v>
      </c>
      <c r="F1983" s="42" t="s">
        <v>2986</v>
      </c>
      <c r="G1983" s="159" t="s">
        <v>1842</v>
      </c>
      <c r="H1983" s="159" t="s">
        <v>1654</v>
      </c>
      <c r="I1983" s="159" t="s">
        <v>1808</v>
      </c>
      <c r="J1983" s="42" t="s">
        <v>11704</v>
      </c>
      <c r="K1983" s="42" t="s">
        <v>11705</v>
      </c>
      <c r="L1983" s="159" t="s">
        <v>2129</v>
      </c>
      <c r="M1983" s="159" t="s">
        <v>11706</v>
      </c>
      <c r="N1983" s="161"/>
      <c r="O1983" s="161"/>
      <c r="P1983" s="161"/>
    </row>
    <row r="1984" customFormat="false" ht="39" hidden="false" customHeight="true" outlineLevel="0" collapsed="false">
      <c r="A1984" s="159" t="s">
        <v>11707</v>
      </c>
      <c r="B1984" s="160" t="s">
        <v>11708</v>
      </c>
      <c r="C1984" s="42" t="s">
        <v>1745</v>
      </c>
      <c r="D1984" s="159" t="s">
        <v>2985</v>
      </c>
      <c r="E1984" s="159" t="s">
        <v>2905</v>
      </c>
      <c r="F1984" s="42" t="s">
        <v>2986</v>
      </c>
      <c r="G1984" s="159" t="s">
        <v>1842</v>
      </c>
      <c r="H1984" s="159" t="s">
        <v>2171</v>
      </c>
      <c r="I1984" s="159" t="s">
        <v>1788</v>
      </c>
      <c r="J1984" s="42" t="s">
        <v>11709</v>
      </c>
      <c r="K1984" s="42" t="s">
        <v>11710</v>
      </c>
      <c r="L1984" s="159" t="s">
        <v>2907</v>
      </c>
      <c r="M1984" s="159" t="s">
        <v>11711</v>
      </c>
      <c r="N1984" s="161"/>
      <c r="O1984" s="161"/>
      <c r="P1984" s="161"/>
    </row>
    <row r="1985" customFormat="false" ht="27" hidden="false" customHeight="true" outlineLevel="0" collapsed="false">
      <c r="A1985" s="159" t="s">
        <v>11712</v>
      </c>
      <c r="B1985" s="160" t="s">
        <v>11713</v>
      </c>
      <c r="C1985" s="42" t="s">
        <v>1745</v>
      </c>
      <c r="D1985" s="159" t="s">
        <v>2985</v>
      </c>
      <c r="E1985" s="159" t="s">
        <v>2126</v>
      </c>
      <c r="F1985" s="42" t="s">
        <v>2986</v>
      </c>
      <c r="G1985" s="159" t="s">
        <v>1842</v>
      </c>
      <c r="H1985" s="159" t="s">
        <v>1654</v>
      </c>
      <c r="I1985" s="159" t="s">
        <v>1808</v>
      </c>
      <c r="J1985" s="42" t="s">
        <v>11714</v>
      </c>
      <c r="K1985" s="42" t="s">
        <v>11715</v>
      </c>
      <c r="L1985" s="159" t="s">
        <v>2129</v>
      </c>
      <c r="M1985" s="159" t="s">
        <v>11716</v>
      </c>
      <c r="N1985" s="161"/>
      <c r="O1985" s="161"/>
      <c r="P1985" s="161"/>
    </row>
    <row r="1986" customFormat="false" ht="39" hidden="false" customHeight="true" outlineLevel="0" collapsed="false">
      <c r="A1986" s="159" t="s">
        <v>11717</v>
      </c>
      <c r="B1986" s="160" t="s">
        <v>11718</v>
      </c>
      <c r="C1986" s="42" t="s">
        <v>1745</v>
      </c>
      <c r="D1986" s="159" t="s">
        <v>2985</v>
      </c>
      <c r="E1986" s="159" t="s">
        <v>2126</v>
      </c>
      <c r="F1986" s="42" t="s">
        <v>2986</v>
      </c>
      <c r="G1986" s="159" t="s">
        <v>1842</v>
      </c>
      <c r="H1986" s="159" t="s">
        <v>1654</v>
      </c>
      <c r="I1986" s="159" t="s">
        <v>1808</v>
      </c>
      <c r="J1986" s="42" t="s">
        <v>11719</v>
      </c>
      <c r="K1986" s="42" t="s">
        <v>11720</v>
      </c>
      <c r="L1986" s="159" t="s">
        <v>2129</v>
      </c>
      <c r="M1986" s="159" t="s">
        <v>11721</v>
      </c>
      <c r="N1986" s="161"/>
      <c r="O1986" s="161"/>
      <c r="P1986" s="161"/>
    </row>
    <row r="1987" customFormat="false" ht="39" hidden="false" customHeight="true" outlineLevel="0" collapsed="false">
      <c r="A1987" s="159" t="s">
        <v>11722</v>
      </c>
      <c r="B1987" s="160" t="s">
        <v>11723</v>
      </c>
      <c r="C1987" s="42" t="s">
        <v>1745</v>
      </c>
      <c r="D1987" s="159" t="s">
        <v>2985</v>
      </c>
      <c r="E1987" s="159" t="s">
        <v>2905</v>
      </c>
      <c r="F1987" s="42" t="s">
        <v>2986</v>
      </c>
      <c r="G1987" s="159" t="s">
        <v>1842</v>
      </c>
      <c r="H1987" s="159" t="s">
        <v>2171</v>
      </c>
      <c r="I1987" s="159" t="s">
        <v>1788</v>
      </c>
      <c r="J1987" s="42" t="s">
        <v>11724</v>
      </c>
      <c r="K1987" s="42" t="s">
        <v>11725</v>
      </c>
      <c r="L1987" s="159" t="s">
        <v>2907</v>
      </c>
      <c r="M1987" s="159" t="s">
        <v>11726</v>
      </c>
      <c r="N1987" s="161"/>
      <c r="O1987" s="161"/>
      <c r="P1987" s="161"/>
    </row>
    <row r="1988" customFormat="false" ht="27" hidden="false" customHeight="true" outlineLevel="0" collapsed="false">
      <c r="A1988" s="159" t="s">
        <v>11727</v>
      </c>
      <c r="B1988" s="160" t="s">
        <v>11728</v>
      </c>
      <c r="C1988" s="42" t="s">
        <v>1745</v>
      </c>
      <c r="D1988" s="159" t="s">
        <v>2985</v>
      </c>
      <c r="E1988" s="159" t="s">
        <v>2126</v>
      </c>
      <c r="F1988" s="42" t="s">
        <v>2986</v>
      </c>
      <c r="G1988" s="159" t="s">
        <v>1842</v>
      </c>
      <c r="H1988" s="159" t="s">
        <v>1654</v>
      </c>
      <c r="I1988" s="159" t="s">
        <v>1808</v>
      </c>
      <c r="J1988" s="42" t="s">
        <v>11729</v>
      </c>
      <c r="K1988" s="42" t="s">
        <v>11730</v>
      </c>
      <c r="L1988" s="159" t="s">
        <v>2129</v>
      </c>
      <c r="M1988" s="159" t="s">
        <v>11731</v>
      </c>
      <c r="N1988" s="161"/>
      <c r="O1988" s="161"/>
      <c r="P1988" s="161"/>
    </row>
    <row r="1989" customFormat="false" ht="39" hidden="false" customHeight="true" outlineLevel="0" collapsed="false">
      <c r="A1989" s="159" t="s">
        <v>11732</v>
      </c>
      <c r="B1989" s="160" t="s">
        <v>11733</v>
      </c>
      <c r="C1989" s="42" t="s">
        <v>1745</v>
      </c>
      <c r="D1989" s="159" t="s">
        <v>2985</v>
      </c>
      <c r="E1989" s="159" t="s">
        <v>2126</v>
      </c>
      <c r="F1989" s="42" t="s">
        <v>2986</v>
      </c>
      <c r="G1989" s="159" t="s">
        <v>1842</v>
      </c>
      <c r="H1989" s="159" t="s">
        <v>1654</v>
      </c>
      <c r="I1989" s="159" t="s">
        <v>1808</v>
      </c>
      <c r="J1989" s="42" t="s">
        <v>11734</v>
      </c>
      <c r="K1989" s="42" t="s">
        <v>11735</v>
      </c>
      <c r="L1989" s="159" t="s">
        <v>2129</v>
      </c>
      <c r="M1989" s="159" t="s">
        <v>11736</v>
      </c>
      <c r="N1989" s="161"/>
      <c r="O1989" s="161"/>
      <c r="P1989" s="161"/>
    </row>
    <row r="1990" customFormat="false" ht="51" hidden="false" customHeight="true" outlineLevel="0" collapsed="false">
      <c r="A1990" s="159" t="s">
        <v>11737</v>
      </c>
      <c r="B1990" s="160" t="s">
        <v>11738</v>
      </c>
      <c r="C1990" s="42" t="s">
        <v>1745</v>
      </c>
      <c r="D1990" s="159" t="s">
        <v>2985</v>
      </c>
      <c r="E1990" s="159" t="s">
        <v>2905</v>
      </c>
      <c r="F1990" s="42" t="s">
        <v>2986</v>
      </c>
      <c r="G1990" s="159" t="s">
        <v>1842</v>
      </c>
      <c r="H1990" s="159" t="s">
        <v>2171</v>
      </c>
      <c r="I1990" s="159" t="s">
        <v>1788</v>
      </c>
      <c r="J1990" s="42" t="s">
        <v>11739</v>
      </c>
      <c r="K1990" s="42" t="s">
        <v>11740</v>
      </c>
      <c r="L1990" s="159" t="s">
        <v>2907</v>
      </c>
      <c r="M1990" s="159" t="s">
        <v>11741</v>
      </c>
      <c r="N1990" s="161"/>
      <c r="O1990" s="161"/>
      <c r="P1990" s="161"/>
    </row>
    <row r="1991" customFormat="false" ht="51" hidden="false" customHeight="true" outlineLevel="0" collapsed="false">
      <c r="A1991" s="159" t="s">
        <v>11742</v>
      </c>
      <c r="B1991" s="160" t="s">
        <v>11743</v>
      </c>
      <c r="C1991" s="42" t="s">
        <v>1745</v>
      </c>
      <c r="D1991" s="159" t="s">
        <v>2985</v>
      </c>
      <c r="E1991" s="159" t="s">
        <v>2767</v>
      </c>
      <c r="F1991" s="42" t="s">
        <v>2986</v>
      </c>
      <c r="G1991" s="159" t="s">
        <v>1796</v>
      </c>
      <c r="H1991" s="159" t="s">
        <v>1654</v>
      </c>
      <c r="I1991" s="159" t="s">
        <v>1788</v>
      </c>
      <c r="J1991" s="42" t="s">
        <v>11744</v>
      </c>
      <c r="K1991" s="42" t="s">
        <v>11745</v>
      </c>
      <c r="L1991" s="159" t="s">
        <v>2129</v>
      </c>
      <c r="M1991" s="159" t="s">
        <v>11746</v>
      </c>
      <c r="N1991" s="161"/>
      <c r="O1991" s="161"/>
      <c r="P1991" s="161"/>
    </row>
    <row r="1992" customFormat="false" ht="39" hidden="false" customHeight="true" outlineLevel="0" collapsed="false">
      <c r="A1992" s="159" t="s">
        <v>11747</v>
      </c>
      <c r="B1992" s="160" t="s">
        <v>11748</v>
      </c>
      <c r="C1992" s="42" t="s">
        <v>1745</v>
      </c>
      <c r="D1992" s="159" t="s">
        <v>2985</v>
      </c>
      <c r="E1992" s="159" t="s">
        <v>2195</v>
      </c>
      <c r="F1992" s="42" t="s">
        <v>2986</v>
      </c>
      <c r="G1992" s="159" t="s">
        <v>1796</v>
      </c>
      <c r="H1992" s="159" t="s">
        <v>2171</v>
      </c>
      <c r="I1992" s="159" t="s">
        <v>1808</v>
      </c>
      <c r="J1992" s="42" t="s">
        <v>11749</v>
      </c>
      <c r="K1992" s="42" t="s">
        <v>11750</v>
      </c>
      <c r="L1992" s="159" t="s">
        <v>2198</v>
      </c>
      <c r="M1992" s="159" t="s">
        <v>11751</v>
      </c>
      <c r="N1992" s="161"/>
      <c r="O1992" s="161"/>
      <c r="P1992" s="161"/>
    </row>
    <row r="1993" customFormat="false" ht="39" hidden="false" customHeight="true" outlineLevel="0" collapsed="false">
      <c r="A1993" s="159" t="s">
        <v>11752</v>
      </c>
      <c r="B1993" s="160" t="s">
        <v>11753</v>
      </c>
      <c r="C1993" s="42" t="s">
        <v>1745</v>
      </c>
      <c r="D1993" s="159" t="s">
        <v>2985</v>
      </c>
      <c r="E1993" s="159" t="s">
        <v>2126</v>
      </c>
      <c r="F1993" s="42" t="s">
        <v>2986</v>
      </c>
      <c r="G1993" s="159" t="s">
        <v>1842</v>
      </c>
      <c r="H1993" s="159" t="s">
        <v>1654</v>
      </c>
      <c r="I1993" s="159" t="s">
        <v>1808</v>
      </c>
      <c r="J1993" s="42" t="s">
        <v>11754</v>
      </c>
      <c r="K1993" s="42" t="s">
        <v>11755</v>
      </c>
      <c r="L1993" s="159" t="s">
        <v>2129</v>
      </c>
      <c r="M1993" s="159" t="s">
        <v>11756</v>
      </c>
      <c r="N1993" s="161"/>
      <c r="O1993" s="161"/>
      <c r="P1993" s="161"/>
    </row>
    <row r="1994" customFormat="false" ht="39" hidden="false" customHeight="true" outlineLevel="0" collapsed="false">
      <c r="A1994" s="159" t="s">
        <v>11757</v>
      </c>
      <c r="B1994" s="160" t="s">
        <v>11758</v>
      </c>
      <c r="C1994" s="42" t="s">
        <v>1745</v>
      </c>
      <c r="D1994" s="159" t="s">
        <v>2985</v>
      </c>
      <c r="E1994" s="159" t="s">
        <v>2905</v>
      </c>
      <c r="F1994" s="42" t="s">
        <v>2986</v>
      </c>
      <c r="G1994" s="159" t="s">
        <v>1842</v>
      </c>
      <c r="H1994" s="159" t="s">
        <v>2171</v>
      </c>
      <c r="I1994" s="159" t="s">
        <v>1788</v>
      </c>
      <c r="J1994" s="42" t="s">
        <v>11759</v>
      </c>
      <c r="K1994" s="42" t="s">
        <v>11760</v>
      </c>
      <c r="L1994" s="159" t="s">
        <v>2907</v>
      </c>
      <c r="M1994" s="159" t="s">
        <v>11761</v>
      </c>
      <c r="N1994" s="161"/>
      <c r="O1994" s="161"/>
      <c r="P1994" s="161"/>
    </row>
    <row r="1995" customFormat="false" ht="39" hidden="false" customHeight="true" outlineLevel="0" collapsed="false">
      <c r="A1995" s="159" t="s">
        <v>11762</v>
      </c>
      <c r="B1995" s="160" t="s">
        <v>11763</v>
      </c>
      <c r="C1995" s="42" t="s">
        <v>1745</v>
      </c>
      <c r="D1995" s="159" t="s">
        <v>2985</v>
      </c>
      <c r="E1995" s="159" t="s">
        <v>2767</v>
      </c>
      <c r="F1995" s="42" t="s">
        <v>2986</v>
      </c>
      <c r="G1995" s="159" t="s">
        <v>1796</v>
      </c>
      <c r="H1995" s="159" t="s">
        <v>1654</v>
      </c>
      <c r="I1995" s="159" t="s">
        <v>1788</v>
      </c>
      <c r="J1995" s="42" t="s">
        <v>11764</v>
      </c>
      <c r="K1995" s="42" t="s">
        <v>11765</v>
      </c>
      <c r="L1995" s="159" t="s">
        <v>2129</v>
      </c>
      <c r="M1995" s="159" t="s">
        <v>11766</v>
      </c>
      <c r="N1995" s="161"/>
      <c r="O1995" s="161"/>
      <c r="P1995" s="161"/>
    </row>
    <row r="1996" customFormat="false" ht="27" hidden="false" customHeight="true" outlineLevel="0" collapsed="false">
      <c r="A1996" s="159" t="s">
        <v>11767</v>
      </c>
      <c r="B1996" s="160" t="s">
        <v>11768</v>
      </c>
      <c r="C1996" s="42" t="s">
        <v>1745</v>
      </c>
      <c r="D1996" s="159" t="s">
        <v>2985</v>
      </c>
      <c r="E1996" s="159" t="s">
        <v>2126</v>
      </c>
      <c r="F1996" s="42" t="s">
        <v>2986</v>
      </c>
      <c r="G1996" s="159" t="s">
        <v>1842</v>
      </c>
      <c r="H1996" s="159" t="s">
        <v>1654</v>
      </c>
      <c r="I1996" s="159" t="s">
        <v>1808</v>
      </c>
      <c r="J1996" s="42" t="s">
        <v>11769</v>
      </c>
      <c r="K1996" s="42" t="s">
        <v>11770</v>
      </c>
      <c r="L1996" s="159" t="s">
        <v>2129</v>
      </c>
      <c r="M1996" s="159" t="s">
        <v>11771</v>
      </c>
      <c r="N1996" s="161"/>
      <c r="O1996" s="161"/>
      <c r="P1996" s="161"/>
    </row>
    <row r="1997" customFormat="false" ht="27" hidden="false" customHeight="true" outlineLevel="0" collapsed="false">
      <c r="A1997" s="159" t="s">
        <v>11772</v>
      </c>
      <c r="B1997" s="160" t="s">
        <v>11773</v>
      </c>
      <c r="C1997" s="42" t="s">
        <v>1745</v>
      </c>
      <c r="D1997" s="159" t="s">
        <v>2985</v>
      </c>
      <c r="E1997" s="159" t="s">
        <v>2126</v>
      </c>
      <c r="F1997" s="42" t="s">
        <v>2986</v>
      </c>
      <c r="G1997" s="159" t="s">
        <v>1842</v>
      </c>
      <c r="H1997" s="159" t="s">
        <v>1654</v>
      </c>
      <c r="I1997" s="159" t="s">
        <v>1808</v>
      </c>
      <c r="J1997" s="42" t="s">
        <v>11774</v>
      </c>
      <c r="K1997" s="42" t="s">
        <v>11775</v>
      </c>
      <c r="L1997" s="159" t="s">
        <v>2129</v>
      </c>
      <c r="M1997" s="159" t="s">
        <v>11776</v>
      </c>
      <c r="N1997" s="161"/>
      <c r="O1997" s="161"/>
      <c r="P1997" s="161"/>
    </row>
    <row r="1998" customFormat="false" ht="39" hidden="false" customHeight="true" outlineLevel="0" collapsed="false">
      <c r="A1998" s="159" t="s">
        <v>11777</v>
      </c>
      <c r="B1998" s="160" t="s">
        <v>11778</v>
      </c>
      <c r="C1998" s="42" t="s">
        <v>1745</v>
      </c>
      <c r="D1998" s="159" t="s">
        <v>2985</v>
      </c>
      <c r="E1998" s="159" t="s">
        <v>2126</v>
      </c>
      <c r="F1998" s="42" t="s">
        <v>2986</v>
      </c>
      <c r="G1998" s="159" t="s">
        <v>1842</v>
      </c>
      <c r="H1998" s="159" t="s">
        <v>1654</v>
      </c>
      <c r="I1998" s="159" t="s">
        <v>1808</v>
      </c>
      <c r="J1998" s="42" t="s">
        <v>11779</v>
      </c>
      <c r="K1998" s="42" t="s">
        <v>11780</v>
      </c>
      <c r="L1998" s="159" t="s">
        <v>2129</v>
      </c>
      <c r="M1998" s="159" t="s">
        <v>11781</v>
      </c>
      <c r="N1998" s="161"/>
      <c r="O1998" s="161"/>
      <c r="P1998" s="161"/>
    </row>
    <row r="1999" customFormat="false" ht="51" hidden="false" customHeight="true" outlineLevel="0" collapsed="false">
      <c r="A1999" s="159" t="s">
        <v>11782</v>
      </c>
      <c r="B1999" s="160" t="s">
        <v>11783</v>
      </c>
      <c r="C1999" s="42" t="s">
        <v>1745</v>
      </c>
      <c r="D1999" s="159" t="s">
        <v>2985</v>
      </c>
      <c r="E1999" s="159" t="s">
        <v>2905</v>
      </c>
      <c r="F1999" s="42" t="s">
        <v>2986</v>
      </c>
      <c r="G1999" s="159" t="s">
        <v>1842</v>
      </c>
      <c r="H1999" s="159" t="s">
        <v>2171</v>
      </c>
      <c r="I1999" s="159" t="s">
        <v>1788</v>
      </c>
      <c r="J1999" s="42" t="s">
        <v>11784</v>
      </c>
      <c r="K1999" s="42" t="s">
        <v>11785</v>
      </c>
      <c r="L1999" s="159" t="s">
        <v>2907</v>
      </c>
      <c r="M1999" s="159" t="s">
        <v>11786</v>
      </c>
      <c r="N1999" s="161"/>
      <c r="O1999" s="161"/>
      <c r="P1999" s="161"/>
    </row>
    <row r="2000" customFormat="false" ht="39" hidden="false" customHeight="true" outlineLevel="0" collapsed="false">
      <c r="A2000" s="159" t="s">
        <v>11787</v>
      </c>
      <c r="B2000" s="160" t="s">
        <v>11788</v>
      </c>
      <c r="C2000" s="42" t="s">
        <v>1745</v>
      </c>
      <c r="D2000" s="159" t="s">
        <v>2985</v>
      </c>
      <c r="E2000" s="159" t="s">
        <v>2126</v>
      </c>
      <c r="F2000" s="42" t="s">
        <v>2986</v>
      </c>
      <c r="G2000" s="159" t="s">
        <v>1842</v>
      </c>
      <c r="H2000" s="159" t="s">
        <v>1654</v>
      </c>
      <c r="I2000" s="159" t="s">
        <v>1808</v>
      </c>
      <c r="J2000" s="42" t="s">
        <v>11789</v>
      </c>
      <c r="K2000" s="42" t="s">
        <v>11790</v>
      </c>
      <c r="L2000" s="159" t="s">
        <v>2129</v>
      </c>
      <c r="M2000" s="159" t="s">
        <v>11791</v>
      </c>
      <c r="N2000" s="161"/>
      <c r="O2000" s="161"/>
      <c r="P2000" s="161"/>
    </row>
    <row r="2001" customFormat="false" ht="51" hidden="false" customHeight="true" outlineLevel="0" collapsed="false">
      <c r="A2001" s="159" t="s">
        <v>11792</v>
      </c>
      <c r="B2001" s="160" t="s">
        <v>11793</v>
      </c>
      <c r="C2001" s="42" t="s">
        <v>1745</v>
      </c>
      <c r="D2001" s="159" t="s">
        <v>2985</v>
      </c>
      <c r="E2001" s="159" t="s">
        <v>2126</v>
      </c>
      <c r="F2001" s="42" t="s">
        <v>2986</v>
      </c>
      <c r="G2001" s="159" t="s">
        <v>1842</v>
      </c>
      <c r="H2001" s="159" t="s">
        <v>1654</v>
      </c>
      <c r="I2001" s="159" t="s">
        <v>1808</v>
      </c>
      <c r="J2001" s="42" t="s">
        <v>11794</v>
      </c>
      <c r="K2001" s="42" t="s">
        <v>11795</v>
      </c>
      <c r="L2001" s="159" t="s">
        <v>2129</v>
      </c>
      <c r="M2001" s="159" t="s">
        <v>11796</v>
      </c>
      <c r="N2001" s="161"/>
      <c r="O2001" s="161"/>
      <c r="P2001" s="161"/>
    </row>
    <row r="2002" customFormat="false" ht="39" hidden="false" customHeight="true" outlineLevel="0" collapsed="false">
      <c r="A2002" s="159" t="s">
        <v>11797</v>
      </c>
      <c r="B2002" s="160" t="s">
        <v>11798</v>
      </c>
      <c r="C2002" s="42" t="s">
        <v>1745</v>
      </c>
      <c r="D2002" s="159" t="s">
        <v>2985</v>
      </c>
      <c r="E2002" s="159" t="s">
        <v>2905</v>
      </c>
      <c r="F2002" s="42" t="s">
        <v>2986</v>
      </c>
      <c r="G2002" s="159" t="s">
        <v>1842</v>
      </c>
      <c r="H2002" s="159" t="s">
        <v>2171</v>
      </c>
      <c r="I2002" s="159" t="s">
        <v>1788</v>
      </c>
      <c r="J2002" s="42" t="s">
        <v>11799</v>
      </c>
      <c r="K2002" s="42" t="s">
        <v>11800</v>
      </c>
      <c r="L2002" s="159" t="s">
        <v>2907</v>
      </c>
      <c r="M2002" s="159" t="s">
        <v>11801</v>
      </c>
      <c r="N2002" s="161"/>
      <c r="O2002" s="161"/>
      <c r="P2002" s="161"/>
    </row>
    <row r="2003" customFormat="false" ht="39" hidden="false" customHeight="true" outlineLevel="0" collapsed="false">
      <c r="A2003" s="159" t="s">
        <v>11802</v>
      </c>
      <c r="B2003" s="160" t="s">
        <v>11803</v>
      </c>
      <c r="C2003" s="42" t="s">
        <v>1745</v>
      </c>
      <c r="D2003" s="159" t="s">
        <v>2985</v>
      </c>
      <c r="E2003" s="159" t="s">
        <v>2195</v>
      </c>
      <c r="F2003" s="42" t="s">
        <v>2986</v>
      </c>
      <c r="G2003" s="159" t="s">
        <v>1796</v>
      </c>
      <c r="H2003" s="159" t="s">
        <v>2171</v>
      </c>
      <c r="I2003" s="159" t="s">
        <v>1788</v>
      </c>
      <c r="J2003" s="42" t="s">
        <v>11804</v>
      </c>
      <c r="K2003" s="42" t="s">
        <v>11805</v>
      </c>
      <c r="L2003" s="159" t="s">
        <v>2198</v>
      </c>
      <c r="M2003" s="159" t="s">
        <v>11806</v>
      </c>
      <c r="N2003" s="161"/>
      <c r="O2003" s="161"/>
      <c r="P2003" s="161"/>
    </row>
    <row r="2004" customFormat="false" ht="27" hidden="false" customHeight="true" outlineLevel="0" collapsed="false">
      <c r="A2004" s="159" t="s">
        <v>11807</v>
      </c>
      <c r="B2004" s="160" t="s">
        <v>11808</v>
      </c>
      <c r="C2004" s="42" t="s">
        <v>1745</v>
      </c>
      <c r="D2004" s="159" t="s">
        <v>2985</v>
      </c>
      <c r="E2004" s="159" t="s">
        <v>2767</v>
      </c>
      <c r="F2004" s="42" t="s">
        <v>2986</v>
      </c>
      <c r="G2004" s="159" t="s">
        <v>1796</v>
      </c>
      <c r="H2004" s="159" t="s">
        <v>1654</v>
      </c>
      <c r="I2004" s="159" t="s">
        <v>1808</v>
      </c>
      <c r="J2004" s="42" t="s">
        <v>11809</v>
      </c>
      <c r="K2004" s="42" t="s">
        <v>11810</v>
      </c>
      <c r="L2004" s="159" t="s">
        <v>2129</v>
      </c>
      <c r="M2004" s="159" t="s">
        <v>11811</v>
      </c>
      <c r="N2004" s="161"/>
      <c r="O2004" s="161"/>
      <c r="P2004" s="161"/>
    </row>
    <row r="2005" customFormat="false" ht="27" hidden="false" customHeight="true" outlineLevel="0" collapsed="false">
      <c r="A2005" s="159" t="s">
        <v>11812</v>
      </c>
      <c r="B2005" s="160" t="s">
        <v>11813</v>
      </c>
      <c r="C2005" s="42" t="s">
        <v>1745</v>
      </c>
      <c r="D2005" s="159" t="s">
        <v>2985</v>
      </c>
      <c r="E2005" s="159" t="s">
        <v>2126</v>
      </c>
      <c r="F2005" s="42" t="s">
        <v>2986</v>
      </c>
      <c r="G2005" s="159" t="s">
        <v>1842</v>
      </c>
      <c r="H2005" s="159" t="s">
        <v>1654</v>
      </c>
      <c r="I2005" s="159" t="s">
        <v>1808</v>
      </c>
      <c r="J2005" s="42" t="s">
        <v>11814</v>
      </c>
      <c r="K2005" s="42" t="s">
        <v>11815</v>
      </c>
      <c r="L2005" s="159" t="s">
        <v>2129</v>
      </c>
      <c r="M2005" s="159" t="s">
        <v>11816</v>
      </c>
      <c r="N2005" s="161"/>
      <c r="O2005" s="161"/>
      <c r="P2005" s="161"/>
    </row>
    <row r="2006" customFormat="false" ht="51" hidden="false" customHeight="true" outlineLevel="0" collapsed="false">
      <c r="A2006" s="159" t="s">
        <v>11817</v>
      </c>
      <c r="B2006" s="160" t="s">
        <v>11818</v>
      </c>
      <c r="C2006" s="42" t="s">
        <v>1748</v>
      </c>
      <c r="D2006" s="159" t="s">
        <v>2516</v>
      </c>
      <c r="E2006" s="159" t="s">
        <v>2905</v>
      </c>
      <c r="F2006" s="42" t="s">
        <v>2517</v>
      </c>
      <c r="G2006" s="159" t="s">
        <v>1842</v>
      </c>
      <c r="H2006" s="159" t="s">
        <v>2171</v>
      </c>
      <c r="I2006" s="159" t="s">
        <v>1788</v>
      </c>
      <c r="J2006" s="42" t="s">
        <v>11819</v>
      </c>
      <c r="K2006" s="42" t="s">
        <v>11820</v>
      </c>
      <c r="L2006" s="159" t="s">
        <v>2907</v>
      </c>
      <c r="M2006" s="159" t="s">
        <v>11821</v>
      </c>
      <c r="N2006" s="161"/>
      <c r="O2006" s="161"/>
      <c r="P2006" s="161"/>
    </row>
    <row r="2007" customFormat="false" ht="51" hidden="false" customHeight="true" outlineLevel="0" collapsed="false">
      <c r="A2007" s="159" t="s">
        <v>11822</v>
      </c>
      <c r="B2007" s="160" t="s">
        <v>11823</v>
      </c>
      <c r="C2007" s="42" t="s">
        <v>1748</v>
      </c>
      <c r="D2007" s="159" t="s">
        <v>2516</v>
      </c>
      <c r="E2007" s="159" t="s">
        <v>2767</v>
      </c>
      <c r="F2007" s="42" t="s">
        <v>2517</v>
      </c>
      <c r="G2007" s="159" t="s">
        <v>1796</v>
      </c>
      <c r="H2007" s="159" t="s">
        <v>1654</v>
      </c>
      <c r="I2007" s="159" t="s">
        <v>1788</v>
      </c>
      <c r="J2007" s="42" t="s">
        <v>11824</v>
      </c>
      <c r="K2007" s="42" t="s">
        <v>11825</v>
      </c>
      <c r="L2007" s="159" t="s">
        <v>2129</v>
      </c>
      <c r="M2007" s="159" t="s">
        <v>11826</v>
      </c>
      <c r="N2007" s="161"/>
      <c r="O2007" s="161"/>
      <c r="P2007" s="161"/>
    </row>
    <row r="2008" customFormat="false" ht="39" hidden="false" customHeight="true" outlineLevel="0" collapsed="false">
      <c r="A2008" s="159" t="s">
        <v>11827</v>
      </c>
      <c r="B2008" s="160" t="s">
        <v>11828</v>
      </c>
      <c r="C2008" s="42" t="s">
        <v>1748</v>
      </c>
      <c r="D2008" s="159" t="s">
        <v>2516</v>
      </c>
      <c r="E2008" s="159" t="s">
        <v>2195</v>
      </c>
      <c r="F2008" s="42" t="s">
        <v>2517</v>
      </c>
      <c r="G2008" s="159" t="s">
        <v>1796</v>
      </c>
      <c r="H2008" s="159" t="s">
        <v>2171</v>
      </c>
      <c r="I2008" s="159" t="s">
        <v>1808</v>
      </c>
      <c r="J2008" s="42" t="s">
        <v>11829</v>
      </c>
      <c r="K2008" s="42" t="s">
        <v>11830</v>
      </c>
      <c r="L2008" s="159" t="s">
        <v>2198</v>
      </c>
      <c r="M2008" s="159" t="s">
        <v>11831</v>
      </c>
      <c r="N2008" s="161"/>
      <c r="O2008" s="161"/>
      <c r="P2008" s="161"/>
    </row>
    <row r="2009" customFormat="false" ht="39" hidden="false" customHeight="true" outlineLevel="0" collapsed="false">
      <c r="A2009" s="159" t="s">
        <v>11832</v>
      </c>
      <c r="B2009" s="160" t="s">
        <v>11833</v>
      </c>
      <c r="C2009" s="42" t="s">
        <v>1748</v>
      </c>
      <c r="D2009" s="159" t="s">
        <v>2516</v>
      </c>
      <c r="E2009" s="159" t="s">
        <v>2126</v>
      </c>
      <c r="F2009" s="42" t="s">
        <v>2517</v>
      </c>
      <c r="G2009" s="159" t="s">
        <v>1842</v>
      </c>
      <c r="H2009" s="159" t="s">
        <v>1654</v>
      </c>
      <c r="I2009" s="159" t="s">
        <v>1808</v>
      </c>
      <c r="J2009" s="42" t="s">
        <v>11834</v>
      </c>
      <c r="K2009" s="42" t="s">
        <v>11835</v>
      </c>
      <c r="L2009" s="159" t="s">
        <v>2129</v>
      </c>
      <c r="M2009" s="159" t="s">
        <v>11836</v>
      </c>
      <c r="N2009" s="161"/>
      <c r="O2009" s="161"/>
      <c r="P2009" s="161"/>
    </row>
    <row r="2010" customFormat="false" ht="39" hidden="false" customHeight="true" outlineLevel="0" collapsed="false">
      <c r="A2010" s="159" t="s">
        <v>11837</v>
      </c>
      <c r="B2010" s="160" t="s">
        <v>11838</v>
      </c>
      <c r="C2010" s="42" t="s">
        <v>1748</v>
      </c>
      <c r="D2010" s="159" t="s">
        <v>2516</v>
      </c>
      <c r="E2010" s="159" t="s">
        <v>2905</v>
      </c>
      <c r="F2010" s="42" t="s">
        <v>2517</v>
      </c>
      <c r="G2010" s="159" t="s">
        <v>1842</v>
      </c>
      <c r="H2010" s="159" t="s">
        <v>2171</v>
      </c>
      <c r="I2010" s="159" t="s">
        <v>1788</v>
      </c>
      <c r="J2010" s="42" t="s">
        <v>11839</v>
      </c>
      <c r="K2010" s="42" t="s">
        <v>11840</v>
      </c>
      <c r="L2010" s="159" t="s">
        <v>2907</v>
      </c>
      <c r="M2010" s="159" t="s">
        <v>11841</v>
      </c>
      <c r="N2010" s="161"/>
      <c r="O2010" s="161"/>
      <c r="P2010" s="161"/>
    </row>
    <row r="2011" customFormat="false" ht="27" hidden="false" customHeight="true" outlineLevel="0" collapsed="false">
      <c r="A2011" s="159" t="s">
        <v>11842</v>
      </c>
      <c r="B2011" s="160" t="s">
        <v>11843</v>
      </c>
      <c r="C2011" s="42" t="s">
        <v>1748</v>
      </c>
      <c r="D2011" s="159" t="s">
        <v>2516</v>
      </c>
      <c r="E2011" s="159" t="s">
        <v>2126</v>
      </c>
      <c r="F2011" s="42" t="s">
        <v>2517</v>
      </c>
      <c r="G2011" s="159" t="s">
        <v>1842</v>
      </c>
      <c r="H2011" s="159" t="s">
        <v>1654</v>
      </c>
      <c r="I2011" s="159" t="s">
        <v>1808</v>
      </c>
      <c r="J2011" s="42" t="s">
        <v>11844</v>
      </c>
      <c r="K2011" s="42" t="s">
        <v>11845</v>
      </c>
      <c r="L2011" s="159" t="s">
        <v>2129</v>
      </c>
      <c r="M2011" s="159" t="s">
        <v>11846</v>
      </c>
      <c r="N2011" s="161"/>
      <c r="O2011" s="161"/>
      <c r="P2011" s="161"/>
    </row>
    <row r="2012" customFormat="false" ht="39" hidden="false" customHeight="true" outlineLevel="0" collapsed="false">
      <c r="A2012" s="159" t="s">
        <v>11847</v>
      </c>
      <c r="B2012" s="160" t="s">
        <v>11848</v>
      </c>
      <c r="C2012" s="42" t="s">
        <v>1748</v>
      </c>
      <c r="D2012" s="159" t="s">
        <v>2516</v>
      </c>
      <c r="E2012" s="159" t="s">
        <v>2126</v>
      </c>
      <c r="F2012" s="42" t="s">
        <v>2517</v>
      </c>
      <c r="G2012" s="159" t="s">
        <v>1842</v>
      </c>
      <c r="H2012" s="159" t="s">
        <v>1654</v>
      </c>
      <c r="I2012" s="159" t="s">
        <v>1808</v>
      </c>
      <c r="J2012" s="42" t="s">
        <v>11849</v>
      </c>
      <c r="K2012" s="42" t="s">
        <v>11850</v>
      </c>
      <c r="L2012" s="159" t="s">
        <v>2129</v>
      </c>
      <c r="M2012" s="159" t="s">
        <v>11851</v>
      </c>
      <c r="N2012" s="161"/>
      <c r="O2012" s="161"/>
      <c r="P2012" s="161"/>
    </row>
    <row r="2013" customFormat="false" ht="51" hidden="false" customHeight="true" outlineLevel="0" collapsed="false">
      <c r="A2013" s="159" t="s">
        <v>11852</v>
      </c>
      <c r="B2013" s="160" t="s">
        <v>11853</v>
      </c>
      <c r="C2013" s="42" t="s">
        <v>1748</v>
      </c>
      <c r="D2013" s="159" t="s">
        <v>2516</v>
      </c>
      <c r="E2013" s="159" t="s">
        <v>2905</v>
      </c>
      <c r="F2013" s="42" t="s">
        <v>2517</v>
      </c>
      <c r="G2013" s="159" t="s">
        <v>1842</v>
      </c>
      <c r="H2013" s="159" t="s">
        <v>2171</v>
      </c>
      <c r="I2013" s="159" t="s">
        <v>1788</v>
      </c>
      <c r="J2013" s="42" t="s">
        <v>11854</v>
      </c>
      <c r="K2013" s="42" t="s">
        <v>11855</v>
      </c>
      <c r="L2013" s="159" t="s">
        <v>2907</v>
      </c>
      <c r="M2013" s="159" t="s">
        <v>11856</v>
      </c>
      <c r="N2013" s="161"/>
      <c r="O2013" s="161"/>
      <c r="P2013" s="161"/>
    </row>
    <row r="2014" customFormat="false" ht="39" hidden="false" customHeight="true" outlineLevel="0" collapsed="false">
      <c r="A2014" s="159" t="s">
        <v>11857</v>
      </c>
      <c r="B2014" s="160" t="s">
        <v>11858</v>
      </c>
      <c r="C2014" s="42" t="s">
        <v>1748</v>
      </c>
      <c r="D2014" s="159" t="s">
        <v>2516</v>
      </c>
      <c r="E2014" s="159" t="s">
        <v>2767</v>
      </c>
      <c r="F2014" s="42" t="s">
        <v>2517</v>
      </c>
      <c r="G2014" s="159" t="s">
        <v>1796</v>
      </c>
      <c r="H2014" s="159" t="s">
        <v>1654</v>
      </c>
      <c r="I2014" s="159" t="s">
        <v>1788</v>
      </c>
      <c r="J2014" s="42" t="s">
        <v>11859</v>
      </c>
      <c r="K2014" s="42" t="s">
        <v>11860</v>
      </c>
      <c r="L2014" s="159" t="s">
        <v>2129</v>
      </c>
      <c r="M2014" s="159" t="s">
        <v>11861</v>
      </c>
      <c r="N2014" s="161"/>
      <c r="O2014" s="161"/>
      <c r="P2014" s="161"/>
    </row>
    <row r="2015" customFormat="false" ht="27" hidden="false" customHeight="true" outlineLevel="0" collapsed="false">
      <c r="A2015" s="159" t="s">
        <v>11862</v>
      </c>
      <c r="B2015" s="160" t="s">
        <v>11863</v>
      </c>
      <c r="C2015" s="42" t="s">
        <v>1748</v>
      </c>
      <c r="D2015" s="159" t="s">
        <v>2516</v>
      </c>
      <c r="E2015" s="159" t="s">
        <v>2195</v>
      </c>
      <c r="F2015" s="42" t="s">
        <v>2517</v>
      </c>
      <c r="G2015" s="159" t="s">
        <v>1796</v>
      </c>
      <c r="H2015" s="159" t="s">
        <v>2171</v>
      </c>
      <c r="I2015" s="159" t="s">
        <v>1808</v>
      </c>
      <c r="J2015" s="42" t="s">
        <v>11864</v>
      </c>
      <c r="K2015" s="42" t="s">
        <v>11865</v>
      </c>
      <c r="L2015" s="159" t="s">
        <v>2198</v>
      </c>
      <c r="M2015" s="159" t="s">
        <v>11866</v>
      </c>
      <c r="N2015" s="161"/>
      <c r="O2015" s="161"/>
      <c r="P2015" s="161"/>
    </row>
    <row r="2016" customFormat="false" ht="27" hidden="false" customHeight="true" outlineLevel="0" collapsed="false">
      <c r="A2016" s="159" t="s">
        <v>11867</v>
      </c>
      <c r="B2016" s="160" t="s">
        <v>11868</v>
      </c>
      <c r="C2016" s="42" t="s">
        <v>1748</v>
      </c>
      <c r="D2016" s="159" t="s">
        <v>2516</v>
      </c>
      <c r="E2016" s="159" t="s">
        <v>2126</v>
      </c>
      <c r="F2016" s="42" t="s">
        <v>2517</v>
      </c>
      <c r="G2016" s="159" t="s">
        <v>1842</v>
      </c>
      <c r="H2016" s="159" t="s">
        <v>1654</v>
      </c>
      <c r="I2016" s="159" t="s">
        <v>1808</v>
      </c>
      <c r="J2016" s="42" t="s">
        <v>11869</v>
      </c>
      <c r="K2016" s="42" t="s">
        <v>11870</v>
      </c>
      <c r="L2016" s="159" t="s">
        <v>2129</v>
      </c>
      <c r="M2016" s="159" t="s">
        <v>11871</v>
      </c>
      <c r="N2016" s="161"/>
      <c r="O2016" s="161"/>
      <c r="P2016" s="161"/>
    </row>
    <row r="2017" customFormat="false" ht="39" hidden="false" customHeight="true" outlineLevel="0" collapsed="false">
      <c r="A2017" s="159" t="s">
        <v>11872</v>
      </c>
      <c r="B2017" s="160" t="s">
        <v>11873</v>
      </c>
      <c r="C2017" s="42" t="s">
        <v>1748</v>
      </c>
      <c r="D2017" s="159" t="s">
        <v>2516</v>
      </c>
      <c r="E2017" s="159" t="s">
        <v>2905</v>
      </c>
      <c r="F2017" s="42" t="s">
        <v>2517</v>
      </c>
      <c r="G2017" s="159" t="s">
        <v>1842</v>
      </c>
      <c r="H2017" s="159" t="s">
        <v>2171</v>
      </c>
      <c r="I2017" s="159" t="s">
        <v>1788</v>
      </c>
      <c r="J2017" s="42" t="s">
        <v>11874</v>
      </c>
      <c r="K2017" s="42" t="s">
        <v>11875</v>
      </c>
      <c r="L2017" s="159" t="s">
        <v>2907</v>
      </c>
      <c r="M2017" s="159" t="s">
        <v>11876</v>
      </c>
      <c r="N2017" s="161"/>
      <c r="O2017" s="161"/>
      <c r="P2017" s="161"/>
    </row>
    <row r="2018" customFormat="false" ht="39" hidden="false" customHeight="true" outlineLevel="0" collapsed="false">
      <c r="A2018" s="159" t="s">
        <v>11877</v>
      </c>
      <c r="B2018" s="160" t="s">
        <v>11878</v>
      </c>
      <c r="C2018" s="42" t="s">
        <v>1748</v>
      </c>
      <c r="D2018" s="159" t="s">
        <v>2516</v>
      </c>
      <c r="E2018" s="159" t="s">
        <v>2767</v>
      </c>
      <c r="F2018" s="42" t="s">
        <v>2517</v>
      </c>
      <c r="G2018" s="159" t="s">
        <v>1796</v>
      </c>
      <c r="H2018" s="159" t="s">
        <v>1654</v>
      </c>
      <c r="I2018" s="159" t="s">
        <v>1788</v>
      </c>
      <c r="J2018" s="42" t="s">
        <v>11879</v>
      </c>
      <c r="K2018" s="42" t="s">
        <v>11880</v>
      </c>
      <c r="L2018" s="159" t="s">
        <v>2129</v>
      </c>
      <c r="M2018" s="159" t="s">
        <v>11881</v>
      </c>
      <c r="N2018" s="161"/>
      <c r="O2018" s="161"/>
      <c r="P2018" s="161"/>
    </row>
    <row r="2019" customFormat="false" ht="27" hidden="false" customHeight="true" outlineLevel="0" collapsed="false">
      <c r="A2019" s="159" t="s">
        <v>11882</v>
      </c>
      <c r="B2019" s="160" t="s">
        <v>11883</v>
      </c>
      <c r="C2019" s="42" t="s">
        <v>1748</v>
      </c>
      <c r="D2019" s="159" t="s">
        <v>2516</v>
      </c>
      <c r="E2019" s="159" t="s">
        <v>2195</v>
      </c>
      <c r="F2019" s="42" t="s">
        <v>2517</v>
      </c>
      <c r="G2019" s="159" t="s">
        <v>1796</v>
      </c>
      <c r="H2019" s="159" t="s">
        <v>2171</v>
      </c>
      <c r="I2019" s="159" t="s">
        <v>1808</v>
      </c>
      <c r="J2019" s="42" t="s">
        <v>11884</v>
      </c>
      <c r="K2019" s="42" t="s">
        <v>11885</v>
      </c>
      <c r="L2019" s="159" t="s">
        <v>2198</v>
      </c>
      <c r="M2019" s="159" t="s">
        <v>11886</v>
      </c>
      <c r="N2019" s="161"/>
      <c r="O2019" s="161"/>
      <c r="P2019" s="161"/>
    </row>
    <row r="2020" customFormat="false" ht="27" hidden="false" customHeight="true" outlineLevel="0" collapsed="false">
      <c r="A2020" s="159" t="s">
        <v>11887</v>
      </c>
      <c r="B2020" s="160" t="s">
        <v>11888</v>
      </c>
      <c r="C2020" s="42" t="s">
        <v>1748</v>
      </c>
      <c r="D2020" s="159" t="s">
        <v>2516</v>
      </c>
      <c r="E2020" s="159" t="s">
        <v>2126</v>
      </c>
      <c r="F2020" s="42" t="s">
        <v>2517</v>
      </c>
      <c r="G2020" s="159" t="s">
        <v>1842</v>
      </c>
      <c r="H2020" s="159" t="s">
        <v>1654</v>
      </c>
      <c r="I2020" s="159" t="s">
        <v>1808</v>
      </c>
      <c r="J2020" s="42" t="s">
        <v>11889</v>
      </c>
      <c r="K2020" s="42" t="s">
        <v>11890</v>
      </c>
      <c r="L2020" s="159" t="s">
        <v>2129</v>
      </c>
      <c r="M2020" s="159" t="s">
        <v>11891</v>
      </c>
      <c r="N2020" s="161"/>
      <c r="O2020" s="161"/>
      <c r="P2020" s="161"/>
    </row>
    <row r="2021" customFormat="false" ht="51" hidden="false" customHeight="true" outlineLevel="0" collapsed="false">
      <c r="A2021" s="159" t="s">
        <v>11892</v>
      </c>
      <c r="B2021" s="160" t="s">
        <v>11893</v>
      </c>
      <c r="C2021" s="42" t="s">
        <v>1748</v>
      </c>
      <c r="D2021" s="159" t="s">
        <v>2516</v>
      </c>
      <c r="E2021" s="159" t="s">
        <v>2905</v>
      </c>
      <c r="F2021" s="42" t="s">
        <v>2517</v>
      </c>
      <c r="G2021" s="159" t="s">
        <v>1842</v>
      </c>
      <c r="H2021" s="159" t="s">
        <v>2171</v>
      </c>
      <c r="I2021" s="159" t="s">
        <v>1788</v>
      </c>
      <c r="J2021" s="42" t="s">
        <v>11894</v>
      </c>
      <c r="K2021" s="42" t="s">
        <v>11895</v>
      </c>
      <c r="L2021" s="159" t="s">
        <v>2907</v>
      </c>
      <c r="M2021" s="159" t="s">
        <v>11896</v>
      </c>
      <c r="N2021" s="161"/>
      <c r="O2021" s="161"/>
      <c r="P2021" s="161"/>
    </row>
    <row r="2022" customFormat="false" ht="39" hidden="false" customHeight="true" outlineLevel="0" collapsed="false">
      <c r="A2022" s="159" t="s">
        <v>11897</v>
      </c>
      <c r="B2022" s="160" t="s">
        <v>11898</v>
      </c>
      <c r="C2022" s="42" t="s">
        <v>1748</v>
      </c>
      <c r="D2022" s="159" t="s">
        <v>2516</v>
      </c>
      <c r="E2022" s="159" t="s">
        <v>2767</v>
      </c>
      <c r="F2022" s="42" t="s">
        <v>2517</v>
      </c>
      <c r="G2022" s="159" t="s">
        <v>1796</v>
      </c>
      <c r="H2022" s="159" t="s">
        <v>1654</v>
      </c>
      <c r="I2022" s="159" t="s">
        <v>1788</v>
      </c>
      <c r="J2022" s="42" t="s">
        <v>11899</v>
      </c>
      <c r="K2022" s="42" t="s">
        <v>11900</v>
      </c>
      <c r="L2022" s="159" t="s">
        <v>2129</v>
      </c>
      <c r="M2022" s="159" t="s">
        <v>11901</v>
      </c>
      <c r="N2022" s="161"/>
      <c r="O2022" s="161"/>
      <c r="P2022" s="161"/>
    </row>
    <row r="2023" customFormat="false" ht="27" hidden="false" customHeight="true" outlineLevel="0" collapsed="false">
      <c r="A2023" s="159" t="s">
        <v>11902</v>
      </c>
      <c r="B2023" s="160" t="s">
        <v>11903</v>
      </c>
      <c r="C2023" s="42" t="s">
        <v>1748</v>
      </c>
      <c r="D2023" s="159" t="s">
        <v>2516</v>
      </c>
      <c r="E2023" s="159" t="s">
        <v>2195</v>
      </c>
      <c r="F2023" s="42" t="s">
        <v>2517</v>
      </c>
      <c r="G2023" s="159" t="s">
        <v>1796</v>
      </c>
      <c r="H2023" s="159" t="s">
        <v>2171</v>
      </c>
      <c r="I2023" s="159" t="s">
        <v>1808</v>
      </c>
      <c r="J2023" s="42" t="s">
        <v>11904</v>
      </c>
      <c r="K2023" s="42" t="s">
        <v>11905</v>
      </c>
      <c r="L2023" s="159" t="s">
        <v>2198</v>
      </c>
      <c r="M2023" s="159" t="s">
        <v>11906</v>
      </c>
      <c r="N2023" s="161"/>
      <c r="O2023" s="161"/>
      <c r="P2023" s="161"/>
    </row>
    <row r="2024" customFormat="false" ht="27" hidden="false" customHeight="true" outlineLevel="0" collapsed="false">
      <c r="A2024" s="159" t="s">
        <v>11907</v>
      </c>
      <c r="B2024" s="160" t="s">
        <v>11908</v>
      </c>
      <c r="C2024" s="42" t="s">
        <v>1748</v>
      </c>
      <c r="D2024" s="159" t="s">
        <v>2516</v>
      </c>
      <c r="E2024" s="159" t="s">
        <v>2126</v>
      </c>
      <c r="F2024" s="42" t="s">
        <v>2517</v>
      </c>
      <c r="G2024" s="159" t="s">
        <v>1842</v>
      </c>
      <c r="H2024" s="159" t="s">
        <v>1654</v>
      </c>
      <c r="I2024" s="159" t="s">
        <v>1808</v>
      </c>
      <c r="J2024" s="42" t="s">
        <v>11909</v>
      </c>
      <c r="K2024" s="42" t="s">
        <v>11910</v>
      </c>
      <c r="L2024" s="159" t="s">
        <v>2129</v>
      </c>
      <c r="M2024" s="159" t="s">
        <v>11911</v>
      </c>
      <c r="N2024" s="161"/>
      <c r="O2024" s="161"/>
      <c r="P2024" s="161"/>
    </row>
    <row r="2025" customFormat="false" ht="39" hidden="false" customHeight="true" outlineLevel="0" collapsed="false">
      <c r="A2025" s="159" t="s">
        <v>11912</v>
      </c>
      <c r="B2025" s="160" t="s">
        <v>11913</v>
      </c>
      <c r="C2025" s="42" t="s">
        <v>1748</v>
      </c>
      <c r="D2025" s="159" t="s">
        <v>2516</v>
      </c>
      <c r="E2025" s="159" t="s">
        <v>2905</v>
      </c>
      <c r="F2025" s="42" t="s">
        <v>2517</v>
      </c>
      <c r="G2025" s="159" t="s">
        <v>1842</v>
      </c>
      <c r="H2025" s="159" t="s">
        <v>2171</v>
      </c>
      <c r="I2025" s="159" t="s">
        <v>1788</v>
      </c>
      <c r="J2025" s="42" t="s">
        <v>11914</v>
      </c>
      <c r="K2025" s="42" t="s">
        <v>11915</v>
      </c>
      <c r="L2025" s="159" t="s">
        <v>2907</v>
      </c>
      <c r="M2025" s="159" t="s">
        <v>11916</v>
      </c>
      <c r="N2025" s="161"/>
      <c r="O2025" s="161"/>
      <c r="P2025" s="161"/>
    </row>
    <row r="2026" customFormat="false" ht="27" hidden="false" customHeight="true" outlineLevel="0" collapsed="false">
      <c r="A2026" s="159" t="s">
        <v>11917</v>
      </c>
      <c r="B2026" s="160" t="s">
        <v>11918</v>
      </c>
      <c r="C2026" s="42" t="s">
        <v>1748</v>
      </c>
      <c r="D2026" s="159" t="s">
        <v>2516</v>
      </c>
      <c r="E2026" s="159" t="s">
        <v>2767</v>
      </c>
      <c r="F2026" s="42" t="s">
        <v>2517</v>
      </c>
      <c r="G2026" s="159" t="s">
        <v>1796</v>
      </c>
      <c r="H2026" s="159" t="s">
        <v>1654</v>
      </c>
      <c r="I2026" s="159" t="s">
        <v>1788</v>
      </c>
      <c r="J2026" s="42" t="s">
        <v>11919</v>
      </c>
      <c r="K2026" s="42" t="s">
        <v>11920</v>
      </c>
      <c r="L2026" s="159" t="s">
        <v>2129</v>
      </c>
      <c r="M2026" s="159" t="s">
        <v>11921</v>
      </c>
      <c r="N2026" s="161"/>
      <c r="O2026" s="161"/>
      <c r="P2026" s="161"/>
    </row>
    <row r="2027" customFormat="false" ht="27" hidden="false" customHeight="true" outlineLevel="0" collapsed="false">
      <c r="A2027" s="159" t="s">
        <v>11922</v>
      </c>
      <c r="B2027" s="160" t="s">
        <v>11923</v>
      </c>
      <c r="C2027" s="42" t="s">
        <v>1748</v>
      </c>
      <c r="D2027" s="159" t="s">
        <v>2516</v>
      </c>
      <c r="E2027" s="159" t="s">
        <v>2126</v>
      </c>
      <c r="F2027" s="42" t="s">
        <v>2517</v>
      </c>
      <c r="G2027" s="159" t="s">
        <v>1842</v>
      </c>
      <c r="H2027" s="159" t="s">
        <v>1654</v>
      </c>
      <c r="I2027" s="159" t="s">
        <v>1808</v>
      </c>
      <c r="J2027" s="42" t="s">
        <v>11924</v>
      </c>
      <c r="K2027" s="42" t="s">
        <v>11925</v>
      </c>
      <c r="L2027" s="159" t="s">
        <v>2129</v>
      </c>
      <c r="M2027" s="159" t="s">
        <v>11926</v>
      </c>
      <c r="N2027" s="161"/>
      <c r="O2027" s="161"/>
      <c r="P2027" s="161"/>
    </row>
    <row r="2028" customFormat="false" ht="27" hidden="false" customHeight="true" outlineLevel="0" collapsed="false">
      <c r="A2028" s="159" t="s">
        <v>11927</v>
      </c>
      <c r="B2028" s="160" t="s">
        <v>11928</v>
      </c>
      <c r="C2028" s="42" t="s">
        <v>1748</v>
      </c>
      <c r="D2028" s="159" t="s">
        <v>2516</v>
      </c>
      <c r="E2028" s="159" t="s">
        <v>2126</v>
      </c>
      <c r="F2028" s="42" t="s">
        <v>2517</v>
      </c>
      <c r="G2028" s="159" t="s">
        <v>1842</v>
      </c>
      <c r="H2028" s="159" t="s">
        <v>1654</v>
      </c>
      <c r="I2028" s="159" t="s">
        <v>1808</v>
      </c>
      <c r="J2028" s="42" t="s">
        <v>11929</v>
      </c>
      <c r="K2028" s="42" t="s">
        <v>11930</v>
      </c>
      <c r="L2028" s="159" t="s">
        <v>2129</v>
      </c>
      <c r="M2028" s="159" t="s">
        <v>11931</v>
      </c>
      <c r="N2028" s="161"/>
      <c r="O2028" s="161"/>
      <c r="P2028" s="161"/>
    </row>
    <row r="2029" customFormat="false" ht="27" hidden="false" customHeight="true" outlineLevel="0" collapsed="false">
      <c r="A2029" s="159" t="s">
        <v>11932</v>
      </c>
      <c r="B2029" s="160" t="s">
        <v>11933</v>
      </c>
      <c r="C2029" s="42" t="s">
        <v>1748</v>
      </c>
      <c r="D2029" s="159" t="s">
        <v>2516</v>
      </c>
      <c r="E2029" s="159" t="s">
        <v>2126</v>
      </c>
      <c r="F2029" s="42" t="s">
        <v>2517</v>
      </c>
      <c r="G2029" s="159" t="s">
        <v>1842</v>
      </c>
      <c r="H2029" s="159" t="s">
        <v>1654</v>
      </c>
      <c r="I2029" s="159" t="s">
        <v>1808</v>
      </c>
      <c r="J2029" s="42" t="s">
        <v>11934</v>
      </c>
      <c r="K2029" s="42" t="s">
        <v>11935</v>
      </c>
      <c r="L2029" s="159" t="s">
        <v>2129</v>
      </c>
      <c r="M2029" s="159" t="s">
        <v>11936</v>
      </c>
      <c r="N2029" s="161"/>
      <c r="O2029" s="161"/>
      <c r="P2029" s="161"/>
    </row>
    <row r="2030" customFormat="false" ht="39" hidden="false" customHeight="true" outlineLevel="0" collapsed="false">
      <c r="A2030" s="159" t="s">
        <v>11937</v>
      </c>
      <c r="B2030" s="160" t="s">
        <v>11938</v>
      </c>
      <c r="C2030" s="42" t="s">
        <v>1748</v>
      </c>
      <c r="D2030" s="159" t="s">
        <v>2516</v>
      </c>
      <c r="E2030" s="159" t="s">
        <v>2905</v>
      </c>
      <c r="F2030" s="42" t="s">
        <v>2517</v>
      </c>
      <c r="G2030" s="159" t="s">
        <v>1842</v>
      </c>
      <c r="H2030" s="159" t="s">
        <v>2171</v>
      </c>
      <c r="I2030" s="159" t="s">
        <v>1788</v>
      </c>
      <c r="J2030" s="42" t="s">
        <v>11939</v>
      </c>
      <c r="K2030" s="42" t="s">
        <v>11940</v>
      </c>
      <c r="L2030" s="159" t="s">
        <v>2907</v>
      </c>
      <c r="M2030" s="159" t="s">
        <v>11941</v>
      </c>
      <c r="N2030" s="161"/>
      <c r="O2030" s="161"/>
      <c r="P2030" s="161"/>
    </row>
    <row r="2031" customFormat="false" ht="39" hidden="false" customHeight="true" outlineLevel="0" collapsed="false">
      <c r="A2031" s="159" t="s">
        <v>11942</v>
      </c>
      <c r="B2031" s="160" t="s">
        <v>11943</v>
      </c>
      <c r="C2031" s="42" t="s">
        <v>1748</v>
      </c>
      <c r="D2031" s="159" t="s">
        <v>2516</v>
      </c>
      <c r="E2031" s="159" t="s">
        <v>2767</v>
      </c>
      <c r="F2031" s="42" t="s">
        <v>2517</v>
      </c>
      <c r="G2031" s="159" t="s">
        <v>1796</v>
      </c>
      <c r="H2031" s="159" t="s">
        <v>1654</v>
      </c>
      <c r="I2031" s="159" t="s">
        <v>1788</v>
      </c>
      <c r="J2031" s="42" t="s">
        <v>11944</v>
      </c>
      <c r="K2031" s="42" t="s">
        <v>11945</v>
      </c>
      <c r="L2031" s="159" t="s">
        <v>2129</v>
      </c>
      <c r="M2031" s="159" t="s">
        <v>11946</v>
      </c>
      <c r="N2031" s="161"/>
      <c r="O2031" s="161"/>
      <c r="P2031" s="161"/>
    </row>
    <row r="2032" customFormat="false" ht="27" hidden="false" customHeight="true" outlineLevel="0" collapsed="false">
      <c r="A2032" s="159" t="s">
        <v>11947</v>
      </c>
      <c r="B2032" s="160" t="s">
        <v>11948</v>
      </c>
      <c r="C2032" s="42" t="s">
        <v>1748</v>
      </c>
      <c r="D2032" s="159" t="s">
        <v>2516</v>
      </c>
      <c r="E2032" s="159" t="s">
        <v>2126</v>
      </c>
      <c r="F2032" s="42" t="s">
        <v>2517</v>
      </c>
      <c r="G2032" s="159" t="s">
        <v>1842</v>
      </c>
      <c r="H2032" s="159" t="s">
        <v>1654</v>
      </c>
      <c r="I2032" s="159" t="s">
        <v>1808</v>
      </c>
      <c r="J2032" s="42" t="s">
        <v>11949</v>
      </c>
      <c r="K2032" s="42" t="s">
        <v>11950</v>
      </c>
      <c r="L2032" s="159" t="s">
        <v>2129</v>
      </c>
      <c r="M2032" s="159" t="s">
        <v>11951</v>
      </c>
      <c r="N2032" s="161"/>
      <c r="O2032" s="161"/>
      <c r="P2032" s="161"/>
    </row>
    <row r="2033" customFormat="false" ht="27" hidden="false" customHeight="true" outlineLevel="0" collapsed="false">
      <c r="A2033" s="159" t="s">
        <v>11952</v>
      </c>
      <c r="B2033" s="160" t="s">
        <v>11953</v>
      </c>
      <c r="C2033" s="42" t="s">
        <v>1748</v>
      </c>
      <c r="D2033" s="159" t="s">
        <v>2516</v>
      </c>
      <c r="E2033" s="159" t="s">
        <v>2126</v>
      </c>
      <c r="F2033" s="42" t="s">
        <v>2517</v>
      </c>
      <c r="G2033" s="159" t="s">
        <v>1842</v>
      </c>
      <c r="H2033" s="159" t="s">
        <v>1654</v>
      </c>
      <c r="I2033" s="159" t="s">
        <v>1808</v>
      </c>
      <c r="J2033" s="42" t="s">
        <v>11954</v>
      </c>
      <c r="K2033" s="42" t="s">
        <v>11955</v>
      </c>
      <c r="L2033" s="159" t="s">
        <v>2129</v>
      </c>
      <c r="M2033" s="159" t="s">
        <v>11956</v>
      </c>
      <c r="N2033" s="161"/>
      <c r="O2033" s="161"/>
      <c r="P2033" s="161"/>
    </row>
    <row r="2034" customFormat="false" ht="39" hidden="false" customHeight="true" outlineLevel="0" collapsed="false">
      <c r="A2034" s="159" t="s">
        <v>11957</v>
      </c>
      <c r="B2034" s="160" t="s">
        <v>11958</v>
      </c>
      <c r="C2034" s="42" t="s">
        <v>1748</v>
      </c>
      <c r="D2034" s="159" t="s">
        <v>2516</v>
      </c>
      <c r="E2034" s="159" t="s">
        <v>2126</v>
      </c>
      <c r="F2034" s="42" t="s">
        <v>2517</v>
      </c>
      <c r="G2034" s="159" t="s">
        <v>1842</v>
      </c>
      <c r="H2034" s="159" t="s">
        <v>1654</v>
      </c>
      <c r="I2034" s="159" t="s">
        <v>1808</v>
      </c>
      <c r="J2034" s="42" t="s">
        <v>11959</v>
      </c>
      <c r="K2034" s="42" t="s">
        <v>11960</v>
      </c>
      <c r="L2034" s="159" t="s">
        <v>2129</v>
      </c>
      <c r="M2034" s="159" t="s">
        <v>11961</v>
      </c>
      <c r="N2034" s="161"/>
      <c r="O2034" s="161"/>
      <c r="P2034" s="161"/>
    </row>
    <row r="2035" customFormat="false" ht="39" hidden="false" customHeight="true" outlineLevel="0" collapsed="false">
      <c r="A2035" s="159" t="s">
        <v>11962</v>
      </c>
      <c r="B2035" s="160" t="s">
        <v>11963</v>
      </c>
      <c r="C2035" s="42" t="s">
        <v>1748</v>
      </c>
      <c r="D2035" s="159" t="s">
        <v>2516</v>
      </c>
      <c r="E2035" s="159" t="s">
        <v>2905</v>
      </c>
      <c r="F2035" s="42" t="s">
        <v>2517</v>
      </c>
      <c r="G2035" s="159" t="s">
        <v>1842</v>
      </c>
      <c r="H2035" s="159" t="s">
        <v>2171</v>
      </c>
      <c r="I2035" s="159" t="s">
        <v>1788</v>
      </c>
      <c r="J2035" s="42" t="s">
        <v>11964</v>
      </c>
      <c r="K2035" s="42" t="s">
        <v>11965</v>
      </c>
      <c r="L2035" s="159" t="s">
        <v>2907</v>
      </c>
      <c r="M2035" s="159" t="s">
        <v>11966</v>
      </c>
      <c r="N2035" s="161"/>
      <c r="O2035" s="161"/>
      <c r="P2035" s="161"/>
    </row>
    <row r="2036" customFormat="false" ht="27" hidden="false" customHeight="true" outlineLevel="0" collapsed="false">
      <c r="A2036" s="159" t="s">
        <v>11967</v>
      </c>
      <c r="B2036" s="160" t="s">
        <v>11968</v>
      </c>
      <c r="C2036" s="42" t="s">
        <v>1748</v>
      </c>
      <c r="D2036" s="159" t="s">
        <v>2516</v>
      </c>
      <c r="E2036" s="159" t="s">
        <v>2767</v>
      </c>
      <c r="F2036" s="42" t="s">
        <v>2517</v>
      </c>
      <c r="G2036" s="159" t="s">
        <v>1796</v>
      </c>
      <c r="H2036" s="159" t="s">
        <v>1654</v>
      </c>
      <c r="I2036" s="159" t="s">
        <v>1788</v>
      </c>
      <c r="J2036" s="42" t="s">
        <v>11969</v>
      </c>
      <c r="K2036" s="42" t="s">
        <v>11970</v>
      </c>
      <c r="L2036" s="159" t="s">
        <v>2129</v>
      </c>
      <c r="M2036" s="159" t="s">
        <v>11971</v>
      </c>
      <c r="N2036" s="161"/>
      <c r="O2036" s="161"/>
      <c r="P2036" s="161"/>
    </row>
    <row r="2037" customFormat="false" ht="27" hidden="false" customHeight="true" outlineLevel="0" collapsed="false">
      <c r="A2037" s="159" t="s">
        <v>11972</v>
      </c>
      <c r="B2037" s="160" t="s">
        <v>11973</v>
      </c>
      <c r="C2037" s="42" t="s">
        <v>1748</v>
      </c>
      <c r="D2037" s="159" t="s">
        <v>2516</v>
      </c>
      <c r="E2037" s="159" t="s">
        <v>2126</v>
      </c>
      <c r="F2037" s="42" t="s">
        <v>2517</v>
      </c>
      <c r="G2037" s="159" t="s">
        <v>1842</v>
      </c>
      <c r="H2037" s="159" t="s">
        <v>1654</v>
      </c>
      <c r="I2037" s="159" t="s">
        <v>1808</v>
      </c>
      <c r="J2037" s="42" t="s">
        <v>11974</v>
      </c>
      <c r="K2037" s="42" t="s">
        <v>11975</v>
      </c>
      <c r="L2037" s="159" t="s">
        <v>2129</v>
      </c>
      <c r="M2037" s="159" t="s">
        <v>11976</v>
      </c>
      <c r="N2037" s="161"/>
      <c r="O2037" s="161"/>
      <c r="P2037" s="161"/>
    </row>
    <row r="2038" customFormat="false" ht="27" hidden="false" customHeight="true" outlineLevel="0" collapsed="false">
      <c r="A2038" s="159" t="s">
        <v>11977</v>
      </c>
      <c r="B2038" s="160" t="s">
        <v>11978</v>
      </c>
      <c r="C2038" s="42" t="s">
        <v>1748</v>
      </c>
      <c r="D2038" s="159" t="s">
        <v>2516</v>
      </c>
      <c r="E2038" s="159" t="s">
        <v>2126</v>
      </c>
      <c r="F2038" s="42" t="s">
        <v>2517</v>
      </c>
      <c r="G2038" s="159" t="s">
        <v>1842</v>
      </c>
      <c r="H2038" s="159" t="s">
        <v>1654</v>
      </c>
      <c r="I2038" s="159" t="s">
        <v>1808</v>
      </c>
      <c r="J2038" s="42" t="s">
        <v>11979</v>
      </c>
      <c r="K2038" s="42" t="s">
        <v>11980</v>
      </c>
      <c r="L2038" s="159" t="s">
        <v>2129</v>
      </c>
      <c r="M2038" s="159" t="s">
        <v>11981</v>
      </c>
      <c r="N2038" s="161"/>
      <c r="O2038" s="161"/>
      <c r="P2038" s="161"/>
    </row>
    <row r="2039" customFormat="false" ht="27" hidden="false" customHeight="true" outlineLevel="0" collapsed="false">
      <c r="A2039" s="159" t="s">
        <v>11982</v>
      </c>
      <c r="B2039" s="160" t="s">
        <v>11983</v>
      </c>
      <c r="C2039" s="42" t="s">
        <v>1748</v>
      </c>
      <c r="D2039" s="159" t="s">
        <v>2516</v>
      </c>
      <c r="E2039" s="159" t="s">
        <v>2126</v>
      </c>
      <c r="F2039" s="42" t="s">
        <v>2517</v>
      </c>
      <c r="G2039" s="159" t="s">
        <v>1842</v>
      </c>
      <c r="H2039" s="159" t="s">
        <v>1654</v>
      </c>
      <c r="I2039" s="159" t="s">
        <v>1808</v>
      </c>
      <c r="J2039" s="42" t="s">
        <v>11984</v>
      </c>
      <c r="K2039" s="42" t="s">
        <v>11985</v>
      </c>
      <c r="L2039" s="159" t="s">
        <v>2129</v>
      </c>
      <c r="M2039" s="159" t="s">
        <v>11986</v>
      </c>
      <c r="N2039" s="161"/>
      <c r="O2039" s="161"/>
      <c r="P2039" s="161"/>
    </row>
    <row r="2040" customFormat="false" ht="51" hidden="false" customHeight="true" outlineLevel="0" collapsed="false">
      <c r="A2040" s="159" t="s">
        <v>11987</v>
      </c>
      <c r="B2040" s="160" t="s">
        <v>11988</v>
      </c>
      <c r="C2040" s="42" t="s">
        <v>1748</v>
      </c>
      <c r="D2040" s="159" t="s">
        <v>2516</v>
      </c>
      <c r="E2040" s="159" t="s">
        <v>2905</v>
      </c>
      <c r="F2040" s="42" t="s">
        <v>2517</v>
      </c>
      <c r="G2040" s="159" t="s">
        <v>1842</v>
      </c>
      <c r="H2040" s="159" t="s">
        <v>2171</v>
      </c>
      <c r="I2040" s="159" t="s">
        <v>1788</v>
      </c>
      <c r="J2040" s="42" t="s">
        <v>11989</v>
      </c>
      <c r="K2040" s="42" t="s">
        <v>11990</v>
      </c>
      <c r="L2040" s="159" t="s">
        <v>2907</v>
      </c>
      <c r="M2040" s="159" t="s">
        <v>11991</v>
      </c>
      <c r="N2040" s="161"/>
      <c r="O2040" s="161"/>
      <c r="P2040" s="161"/>
    </row>
    <row r="2041" customFormat="false" ht="39" hidden="false" customHeight="true" outlineLevel="0" collapsed="false">
      <c r="A2041" s="159" t="s">
        <v>11992</v>
      </c>
      <c r="B2041" s="160" t="s">
        <v>11993</v>
      </c>
      <c r="C2041" s="42" t="s">
        <v>1748</v>
      </c>
      <c r="D2041" s="159" t="s">
        <v>2516</v>
      </c>
      <c r="E2041" s="159" t="s">
        <v>2126</v>
      </c>
      <c r="F2041" s="42" t="s">
        <v>2517</v>
      </c>
      <c r="G2041" s="159" t="s">
        <v>1842</v>
      </c>
      <c r="H2041" s="159" t="s">
        <v>1654</v>
      </c>
      <c r="I2041" s="159" t="s">
        <v>1808</v>
      </c>
      <c r="J2041" s="42" t="s">
        <v>11994</v>
      </c>
      <c r="K2041" s="42" t="s">
        <v>11995</v>
      </c>
      <c r="L2041" s="159" t="s">
        <v>2129</v>
      </c>
      <c r="M2041" s="159" t="s">
        <v>11996</v>
      </c>
      <c r="N2041" s="161"/>
      <c r="O2041" s="161"/>
      <c r="P2041" s="161"/>
    </row>
    <row r="2042" customFormat="false" ht="51" hidden="false" customHeight="true" outlineLevel="0" collapsed="false">
      <c r="A2042" s="159" t="s">
        <v>11997</v>
      </c>
      <c r="B2042" s="160" t="s">
        <v>11998</v>
      </c>
      <c r="C2042" s="42" t="s">
        <v>1748</v>
      </c>
      <c r="D2042" s="159" t="s">
        <v>2516</v>
      </c>
      <c r="E2042" s="159" t="s">
        <v>2126</v>
      </c>
      <c r="F2042" s="42" t="s">
        <v>2517</v>
      </c>
      <c r="G2042" s="159" t="s">
        <v>1842</v>
      </c>
      <c r="H2042" s="159" t="s">
        <v>1654</v>
      </c>
      <c r="I2042" s="159" t="s">
        <v>1808</v>
      </c>
      <c r="J2042" s="42" t="s">
        <v>11999</v>
      </c>
      <c r="K2042" s="42" t="s">
        <v>12000</v>
      </c>
      <c r="L2042" s="159" t="s">
        <v>2129</v>
      </c>
      <c r="M2042" s="159" t="s">
        <v>12001</v>
      </c>
      <c r="N2042" s="161"/>
      <c r="O2042" s="161"/>
      <c r="P2042" s="161"/>
    </row>
    <row r="2043" customFormat="false" ht="39" hidden="false" customHeight="true" outlineLevel="0" collapsed="false">
      <c r="A2043" s="159" t="s">
        <v>12002</v>
      </c>
      <c r="B2043" s="160" t="s">
        <v>12003</v>
      </c>
      <c r="C2043" s="42" t="s">
        <v>1748</v>
      </c>
      <c r="D2043" s="159" t="s">
        <v>2516</v>
      </c>
      <c r="E2043" s="159" t="s">
        <v>2905</v>
      </c>
      <c r="F2043" s="42" t="s">
        <v>2517</v>
      </c>
      <c r="G2043" s="159" t="s">
        <v>1842</v>
      </c>
      <c r="H2043" s="159" t="s">
        <v>2171</v>
      </c>
      <c r="I2043" s="159" t="s">
        <v>1788</v>
      </c>
      <c r="J2043" s="42" t="s">
        <v>12004</v>
      </c>
      <c r="K2043" s="42" t="s">
        <v>12005</v>
      </c>
      <c r="L2043" s="159" t="s">
        <v>2907</v>
      </c>
      <c r="M2043" s="159" t="s">
        <v>12006</v>
      </c>
      <c r="N2043" s="161"/>
      <c r="O2043" s="161"/>
      <c r="P2043" s="161"/>
    </row>
    <row r="2044" customFormat="false" ht="39" hidden="false" customHeight="true" outlineLevel="0" collapsed="false">
      <c r="A2044" s="159" t="s">
        <v>12007</v>
      </c>
      <c r="B2044" s="160" t="s">
        <v>12008</v>
      </c>
      <c r="C2044" s="42" t="s">
        <v>1748</v>
      </c>
      <c r="D2044" s="159" t="s">
        <v>2516</v>
      </c>
      <c r="E2044" s="159" t="s">
        <v>2767</v>
      </c>
      <c r="F2044" s="42" t="s">
        <v>2517</v>
      </c>
      <c r="G2044" s="159" t="s">
        <v>1796</v>
      </c>
      <c r="H2044" s="159" t="s">
        <v>1654</v>
      </c>
      <c r="I2044" s="159" t="s">
        <v>1788</v>
      </c>
      <c r="J2044" s="42" t="s">
        <v>12009</v>
      </c>
      <c r="K2044" s="42" t="s">
        <v>12010</v>
      </c>
      <c r="L2044" s="159" t="s">
        <v>2129</v>
      </c>
      <c r="M2044" s="159" t="s">
        <v>12011</v>
      </c>
      <c r="N2044" s="161"/>
      <c r="O2044" s="161"/>
      <c r="P2044" s="161"/>
    </row>
    <row r="2045" customFormat="false" ht="27" hidden="false" customHeight="true" outlineLevel="0" collapsed="false">
      <c r="A2045" s="159" t="s">
        <v>12012</v>
      </c>
      <c r="B2045" s="160" t="s">
        <v>12013</v>
      </c>
      <c r="C2045" s="42" t="s">
        <v>1748</v>
      </c>
      <c r="D2045" s="159" t="s">
        <v>2516</v>
      </c>
      <c r="E2045" s="159" t="s">
        <v>2126</v>
      </c>
      <c r="F2045" s="42" t="s">
        <v>2517</v>
      </c>
      <c r="G2045" s="159" t="s">
        <v>1842</v>
      </c>
      <c r="H2045" s="159" t="s">
        <v>1654</v>
      </c>
      <c r="I2045" s="159" t="s">
        <v>1808</v>
      </c>
      <c r="J2045" s="42" t="s">
        <v>12014</v>
      </c>
      <c r="K2045" s="42" t="s">
        <v>12015</v>
      </c>
      <c r="L2045" s="159" t="s">
        <v>2129</v>
      </c>
      <c r="M2045" s="159" t="s">
        <v>12016</v>
      </c>
      <c r="N2045" s="161"/>
      <c r="O2045" s="161"/>
      <c r="P2045" s="161"/>
    </row>
    <row r="2046" customFormat="false" ht="27" hidden="false" customHeight="true" outlineLevel="0" collapsed="false">
      <c r="A2046" s="159" t="s">
        <v>12017</v>
      </c>
      <c r="B2046" s="160" t="s">
        <v>12018</v>
      </c>
      <c r="C2046" s="42" t="s">
        <v>1748</v>
      </c>
      <c r="D2046" s="159" t="s">
        <v>2516</v>
      </c>
      <c r="E2046" s="159" t="s">
        <v>2126</v>
      </c>
      <c r="F2046" s="42" t="s">
        <v>2517</v>
      </c>
      <c r="G2046" s="159" t="s">
        <v>1842</v>
      </c>
      <c r="H2046" s="159" t="s">
        <v>1654</v>
      </c>
      <c r="I2046" s="159" t="s">
        <v>1808</v>
      </c>
      <c r="J2046" s="42" t="s">
        <v>12019</v>
      </c>
      <c r="K2046" s="42" t="s">
        <v>12020</v>
      </c>
      <c r="L2046" s="159" t="s">
        <v>2129</v>
      </c>
      <c r="M2046" s="159" t="s">
        <v>12021</v>
      </c>
      <c r="N2046" s="161"/>
      <c r="O2046" s="161"/>
      <c r="P2046" s="161"/>
    </row>
    <row r="2047" customFormat="false" ht="39" hidden="false" customHeight="true" outlineLevel="0" collapsed="false">
      <c r="A2047" s="159" t="s">
        <v>12022</v>
      </c>
      <c r="B2047" s="160" t="s">
        <v>12023</v>
      </c>
      <c r="C2047" s="42" t="s">
        <v>1748</v>
      </c>
      <c r="D2047" s="159" t="s">
        <v>2516</v>
      </c>
      <c r="E2047" s="159" t="s">
        <v>2126</v>
      </c>
      <c r="F2047" s="42" t="s">
        <v>2517</v>
      </c>
      <c r="G2047" s="159" t="s">
        <v>1842</v>
      </c>
      <c r="H2047" s="159" t="s">
        <v>1654</v>
      </c>
      <c r="I2047" s="159" t="s">
        <v>1808</v>
      </c>
      <c r="J2047" s="42" t="s">
        <v>12024</v>
      </c>
      <c r="K2047" s="42" t="s">
        <v>12025</v>
      </c>
      <c r="L2047" s="159" t="s">
        <v>2129</v>
      </c>
      <c r="M2047" s="159" t="s">
        <v>12026</v>
      </c>
      <c r="N2047" s="161"/>
      <c r="O2047" s="161"/>
      <c r="P2047" s="161"/>
    </row>
    <row r="2048" customFormat="false" ht="39" hidden="false" customHeight="true" outlineLevel="0" collapsed="false">
      <c r="A2048" s="159" t="s">
        <v>12027</v>
      </c>
      <c r="B2048" s="160" t="s">
        <v>12028</v>
      </c>
      <c r="C2048" s="42" t="s">
        <v>1748</v>
      </c>
      <c r="D2048" s="159" t="s">
        <v>2516</v>
      </c>
      <c r="E2048" s="159" t="s">
        <v>2905</v>
      </c>
      <c r="F2048" s="42" t="s">
        <v>2517</v>
      </c>
      <c r="G2048" s="159" t="s">
        <v>1842</v>
      </c>
      <c r="H2048" s="159" t="s">
        <v>2171</v>
      </c>
      <c r="I2048" s="159" t="s">
        <v>1788</v>
      </c>
      <c r="J2048" s="42" t="s">
        <v>12029</v>
      </c>
      <c r="K2048" s="42" t="s">
        <v>12030</v>
      </c>
      <c r="L2048" s="159" t="s">
        <v>2907</v>
      </c>
      <c r="M2048" s="159" t="s">
        <v>12031</v>
      </c>
      <c r="N2048" s="161"/>
      <c r="O2048" s="161"/>
      <c r="P2048" s="161"/>
    </row>
    <row r="2049" customFormat="false" ht="39" hidden="false" customHeight="true" outlineLevel="0" collapsed="false">
      <c r="A2049" s="159" t="s">
        <v>12032</v>
      </c>
      <c r="B2049" s="160" t="s">
        <v>12033</v>
      </c>
      <c r="C2049" s="42" t="s">
        <v>1748</v>
      </c>
      <c r="D2049" s="159" t="s">
        <v>2516</v>
      </c>
      <c r="E2049" s="159" t="s">
        <v>2767</v>
      </c>
      <c r="F2049" s="42" t="s">
        <v>2517</v>
      </c>
      <c r="G2049" s="159" t="s">
        <v>1796</v>
      </c>
      <c r="H2049" s="159" t="s">
        <v>1654</v>
      </c>
      <c r="I2049" s="159" t="s">
        <v>1788</v>
      </c>
      <c r="J2049" s="42" t="s">
        <v>12034</v>
      </c>
      <c r="K2049" s="42" t="s">
        <v>12035</v>
      </c>
      <c r="L2049" s="159" t="s">
        <v>2129</v>
      </c>
      <c r="M2049" s="159" t="s">
        <v>12036</v>
      </c>
      <c r="N2049" s="161"/>
      <c r="O2049" s="161"/>
      <c r="P2049" s="161"/>
    </row>
    <row r="2050" customFormat="false" ht="27" hidden="false" customHeight="true" outlineLevel="0" collapsed="false">
      <c r="A2050" s="159" t="s">
        <v>12037</v>
      </c>
      <c r="B2050" s="160" t="s">
        <v>12038</v>
      </c>
      <c r="C2050" s="42" t="s">
        <v>1748</v>
      </c>
      <c r="D2050" s="159" t="s">
        <v>2516</v>
      </c>
      <c r="E2050" s="159" t="s">
        <v>2126</v>
      </c>
      <c r="F2050" s="42" t="s">
        <v>2517</v>
      </c>
      <c r="G2050" s="159" t="s">
        <v>1842</v>
      </c>
      <c r="H2050" s="159" t="s">
        <v>1654</v>
      </c>
      <c r="I2050" s="159" t="s">
        <v>1808</v>
      </c>
      <c r="J2050" s="42" t="s">
        <v>12039</v>
      </c>
      <c r="K2050" s="42" t="s">
        <v>12040</v>
      </c>
      <c r="L2050" s="159" t="s">
        <v>2129</v>
      </c>
      <c r="M2050" s="159" t="s">
        <v>12041</v>
      </c>
      <c r="N2050" s="161"/>
      <c r="O2050" s="161"/>
      <c r="P2050" s="161"/>
    </row>
    <row r="2051" customFormat="false" ht="27" hidden="false" customHeight="true" outlineLevel="0" collapsed="false">
      <c r="A2051" s="159" t="s">
        <v>12042</v>
      </c>
      <c r="B2051" s="160" t="s">
        <v>12043</v>
      </c>
      <c r="C2051" s="42" t="s">
        <v>1748</v>
      </c>
      <c r="D2051" s="159" t="s">
        <v>2516</v>
      </c>
      <c r="E2051" s="159" t="s">
        <v>2126</v>
      </c>
      <c r="F2051" s="42" t="s">
        <v>2517</v>
      </c>
      <c r="G2051" s="159" t="s">
        <v>1842</v>
      </c>
      <c r="H2051" s="159" t="s">
        <v>1654</v>
      </c>
      <c r="I2051" s="159" t="s">
        <v>1808</v>
      </c>
      <c r="J2051" s="42" t="s">
        <v>12044</v>
      </c>
      <c r="K2051" s="42" t="s">
        <v>12045</v>
      </c>
      <c r="L2051" s="159" t="s">
        <v>2129</v>
      </c>
      <c r="M2051" s="159" t="s">
        <v>12046</v>
      </c>
      <c r="N2051" s="161"/>
      <c r="O2051" s="161"/>
      <c r="P2051" s="161"/>
    </row>
    <row r="2052" customFormat="false" ht="27" hidden="false" customHeight="true" outlineLevel="0" collapsed="false">
      <c r="A2052" s="159" t="s">
        <v>12047</v>
      </c>
      <c r="B2052" s="160" t="s">
        <v>12048</v>
      </c>
      <c r="C2052" s="42" t="s">
        <v>1748</v>
      </c>
      <c r="D2052" s="159" t="s">
        <v>2516</v>
      </c>
      <c r="E2052" s="159" t="s">
        <v>2126</v>
      </c>
      <c r="F2052" s="42" t="s">
        <v>2517</v>
      </c>
      <c r="G2052" s="159" t="s">
        <v>1842</v>
      </c>
      <c r="H2052" s="159" t="s">
        <v>1654</v>
      </c>
      <c r="I2052" s="159" t="s">
        <v>1808</v>
      </c>
      <c r="J2052" s="42" t="s">
        <v>12049</v>
      </c>
      <c r="K2052" s="42" t="s">
        <v>12050</v>
      </c>
      <c r="L2052" s="159" t="s">
        <v>2129</v>
      </c>
      <c r="M2052" s="159" t="s">
        <v>12051</v>
      </c>
      <c r="N2052" s="161"/>
      <c r="O2052" s="161"/>
      <c r="P2052" s="161"/>
    </row>
    <row r="2053" customFormat="false" ht="39" hidden="false" customHeight="true" outlineLevel="0" collapsed="false">
      <c r="A2053" s="159" t="s">
        <v>12052</v>
      </c>
      <c r="B2053" s="160" t="s">
        <v>12053</v>
      </c>
      <c r="C2053" s="42" t="s">
        <v>1748</v>
      </c>
      <c r="D2053" s="159" t="s">
        <v>2516</v>
      </c>
      <c r="E2053" s="159" t="s">
        <v>2905</v>
      </c>
      <c r="F2053" s="42" t="s">
        <v>2517</v>
      </c>
      <c r="G2053" s="159" t="s">
        <v>1842</v>
      </c>
      <c r="H2053" s="159" t="s">
        <v>2171</v>
      </c>
      <c r="I2053" s="159" t="s">
        <v>1788</v>
      </c>
      <c r="J2053" s="42" t="s">
        <v>12054</v>
      </c>
      <c r="K2053" s="42" t="s">
        <v>12055</v>
      </c>
      <c r="L2053" s="159" t="s">
        <v>2907</v>
      </c>
      <c r="M2053" s="159" t="s">
        <v>12056</v>
      </c>
      <c r="N2053" s="161"/>
      <c r="O2053" s="161"/>
      <c r="P2053" s="161"/>
    </row>
    <row r="2054" customFormat="false" ht="39" hidden="false" customHeight="true" outlineLevel="0" collapsed="false">
      <c r="A2054" s="159" t="s">
        <v>12057</v>
      </c>
      <c r="B2054" s="160" t="s">
        <v>12058</v>
      </c>
      <c r="C2054" s="42" t="s">
        <v>1748</v>
      </c>
      <c r="D2054" s="159" t="s">
        <v>2516</v>
      </c>
      <c r="E2054" s="159" t="s">
        <v>2767</v>
      </c>
      <c r="F2054" s="42" t="s">
        <v>2517</v>
      </c>
      <c r="G2054" s="159" t="s">
        <v>1796</v>
      </c>
      <c r="H2054" s="159" t="s">
        <v>1654</v>
      </c>
      <c r="I2054" s="159" t="s">
        <v>1788</v>
      </c>
      <c r="J2054" s="42" t="s">
        <v>12059</v>
      </c>
      <c r="K2054" s="42" t="s">
        <v>12060</v>
      </c>
      <c r="L2054" s="159" t="s">
        <v>2129</v>
      </c>
      <c r="M2054" s="159" t="s">
        <v>12061</v>
      </c>
      <c r="N2054" s="161"/>
      <c r="O2054" s="161"/>
      <c r="P2054" s="161"/>
    </row>
    <row r="2055" customFormat="false" ht="27" hidden="false" customHeight="true" outlineLevel="0" collapsed="false">
      <c r="A2055" s="159" t="s">
        <v>12062</v>
      </c>
      <c r="B2055" s="160" t="s">
        <v>12063</v>
      </c>
      <c r="C2055" s="42" t="s">
        <v>1748</v>
      </c>
      <c r="D2055" s="159" t="s">
        <v>2516</v>
      </c>
      <c r="E2055" s="159" t="s">
        <v>2195</v>
      </c>
      <c r="F2055" s="42" t="s">
        <v>2517</v>
      </c>
      <c r="G2055" s="159" t="s">
        <v>1796</v>
      </c>
      <c r="H2055" s="159" t="s">
        <v>2171</v>
      </c>
      <c r="I2055" s="159" t="s">
        <v>1808</v>
      </c>
      <c r="J2055" s="42" t="s">
        <v>12064</v>
      </c>
      <c r="K2055" s="42" t="s">
        <v>12065</v>
      </c>
      <c r="L2055" s="159" t="s">
        <v>2198</v>
      </c>
      <c r="M2055" s="159" t="s">
        <v>12066</v>
      </c>
      <c r="N2055" s="161"/>
      <c r="O2055" s="161"/>
      <c r="P2055" s="161"/>
    </row>
    <row r="2056" customFormat="false" ht="27" hidden="false" customHeight="true" outlineLevel="0" collapsed="false">
      <c r="A2056" s="159" t="s">
        <v>12067</v>
      </c>
      <c r="B2056" s="160" t="s">
        <v>12068</v>
      </c>
      <c r="C2056" s="42" t="s">
        <v>1748</v>
      </c>
      <c r="D2056" s="159" t="s">
        <v>2516</v>
      </c>
      <c r="E2056" s="159" t="s">
        <v>2126</v>
      </c>
      <c r="F2056" s="42" t="s">
        <v>2517</v>
      </c>
      <c r="G2056" s="159" t="s">
        <v>1842</v>
      </c>
      <c r="H2056" s="159" t="s">
        <v>1654</v>
      </c>
      <c r="I2056" s="159" t="s">
        <v>1808</v>
      </c>
      <c r="J2056" s="42" t="s">
        <v>12069</v>
      </c>
      <c r="K2056" s="42" t="s">
        <v>12070</v>
      </c>
      <c r="L2056" s="159" t="s">
        <v>2129</v>
      </c>
      <c r="M2056" s="159" t="s">
        <v>12071</v>
      </c>
      <c r="N2056" s="161"/>
      <c r="O2056" s="161"/>
      <c r="P2056" s="161"/>
    </row>
    <row r="2057" customFormat="false" ht="39" hidden="false" customHeight="true" outlineLevel="0" collapsed="false">
      <c r="A2057" s="159" t="s">
        <v>12072</v>
      </c>
      <c r="B2057" s="160" t="s">
        <v>12073</v>
      </c>
      <c r="C2057" s="42" t="s">
        <v>1748</v>
      </c>
      <c r="D2057" s="159" t="s">
        <v>2516</v>
      </c>
      <c r="E2057" s="159" t="s">
        <v>2905</v>
      </c>
      <c r="F2057" s="42" t="s">
        <v>2517</v>
      </c>
      <c r="G2057" s="159" t="s">
        <v>1842</v>
      </c>
      <c r="H2057" s="159" t="s">
        <v>2171</v>
      </c>
      <c r="I2057" s="159" t="s">
        <v>1788</v>
      </c>
      <c r="J2057" s="42" t="s">
        <v>12074</v>
      </c>
      <c r="K2057" s="42" t="s">
        <v>12075</v>
      </c>
      <c r="L2057" s="159" t="s">
        <v>2907</v>
      </c>
      <c r="M2057" s="159" t="s">
        <v>12076</v>
      </c>
      <c r="N2057" s="161"/>
      <c r="O2057" s="161"/>
      <c r="P2057" s="161"/>
    </row>
    <row r="2058" customFormat="false" ht="27" hidden="false" customHeight="true" outlineLevel="0" collapsed="false">
      <c r="A2058" s="159" t="s">
        <v>12077</v>
      </c>
      <c r="B2058" s="160" t="s">
        <v>12078</v>
      </c>
      <c r="C2058" s="42" t="s">
        <v>1748</v>
      </c>
      <c r="D2058" s="159" t="s">
        <v>2516</v>
      </c>
      <c r="E2058" s="159" t="s">
        <v>2126</v>
      </c>
      <c r="F2058" s="42" t="s">
        <v>2517</v>
      </c>
      <c r="G2058" s="159" t="s">
        <v>1842</v>
      </c>
      <c r="H2058" s="159" t="s">
        <v>1654</v>
      </c>
      <c r="I2058" s="159" t="s">
        <v>1808</v>
      </c>
      <c r="J2058" s="42" t="s">
        <v>12079</v>
      </c>
      <c r="K2058" s="42" t="s">
        <v>12080</v>
      </c>
      <c r="L2058" s="159" t="s">
        <v>2129</v>
      </c>
      <c r="M2058" s="159" t="s">
        <v>12081</v>
      </c>
      <c r="N2058" s="161"/>
      <c r="O2058" s="161"/>
      <c r="P2058" s="161"/>
    </row>
    <row r="2059" customFormat="false" ht="39" hidden="false" customHeight="true" outlineLevel="0" collapsed="false">
      <c r="A2059" s="159" t="s">
        <v>12082</v>
      </c>
      <c r="B2059" s="160" t="s">
        <v>12083</v>
      </c>
      <c r="C2059" s="42" t="s">
        <v>1748</v>
      </c>
      <c r="D2059" s="159" t="s">
        <v>2516</v>
      </c>
      <c r="E2059" s="159" t="s">
        <v>2126</v>
      </c>
      <c r="F2059" s="42" t="s">
        <v>2517</v>
      </c>
      <c r="G2059" s="159" t="s">
        <v>1842</v>
      </c>
      <c r="H2059" s="159" t="s">
        <v>1654</v>
      </c>
      <c r="I2059" s="159" t="s">
        <v>1808</v>
      </c>
      <c r="J2059" s="42" t="s">
        <v>12084</v>
      </c>
      <c r="K2059" s="42" t="s">
        <v>12085</v>
      </c>
      <c r="L2059" s="159" t="s">
        <v>2129</v>
      </c>
      <c r="M2059" s="159" t="s">
        <v>12086</v>
      </c>
      <c r="N2059" s="161"/>
      <c r="O2059" s="161"/>
      <c r="P2059" s="161"/>
    </row>
    <row r="2060" customFormat="false" ht="39" hidden="false" customHeight="true" outlineLevel="0" collapsed="false">
      <c r="A2060" s="159" t="s">
        <v>12087</v>
      </c>
      <c r="B2060" s="160" t="s">
        <v>12088</v>
      </c>
      <c r="C2060" s="42" t="s">
        <v>1748</v>
      </c>
      <c r="D2060" s="159" t="s">
        <v>2516</v>
      </c>
      <c r="E2060" s="159" t="s">
        <v>2905</v>
      </c>
      <c r="F2060" s="42" t="s">
        <v>2517</v>
      </c>
      <c r="G2060" s="159" t="s">
        <v>1842</v>
      </c>
      <c r="H2060" s="159" t="s">
        <v>2171</v>
      </c>
      <c r="I2060" s="159" t="s">
        <v>1788</v>
      </c>
      <c r="J2060" s="42" t="s">
        <v>12089</v>
      </c>
      <c r="K2060" s="42" t="s">
        <v>12090</v>
      </c>
      <c r="L2060" s="159" t="s">
        <v>2907</v>
      </c>
      <c r="M2060" s="159" t="s">
        <v>12091</v>
      </c>
      <c r="N2060" s="161"/>
      <c r="O2060" s="161"/>
      <c r="P2060" s="161"/>
    </row>
    <row r="2061" customFormat="false" ht="27" hidden="false" customHeight="true" outlineLevel="0" collapsed="false">
      <c r="A2061" s="159" t="s">
        <v>12092</v>
      </c>
      <c r="B2061" s="160" t="s">
        <v>12093</v>
      </c>
      <c r="C2061" s="42" t="s">
        <v>1748</v>
      </c>
      <c r="D2061" s="159" t="s">
        <v>2516</v>
      </c>
      <c r="E2061" s="159" t="s">
        <v>2126</v>
      </c>
      <c r="F2061" s="42" t="s">
        <v>2517</v>
      </c>
      <c r="G2061" s="159" t="s">
        <v>1842</v>
      </c>
      <c r="H2061" s="159" t="s">
        <v>1654</v>
      </c>
      <c r="I2061" s="159" t="s">
        <v>1808</v>
      </c>
      <c r="J2061" s="42" t="s">
        <v>12094</v>
      </c>
      <c r="K2061" s="42" t="s">
        <v>12095</v>
      </c>
      <c r="L2061" s="159" t="s">
        <v>2129</v>
      </c>
      <c r="M2061" s="159" t="s">
        <v>12096</v>
      </c>
      <c r="N2061" s="161"/>
      <c r="O2061" s="161"/>
      <c r="P2061" s="161"/>
    </row>
    <row r="2062" customFormat="false" ht="39" hidden="false" customHeight="true" outlineLevel="0" collapsed="false">
      <c r="A2062" s="159" t="s">
        <v>12097</v>
      </c>
      <c r="B2062" s="160" t="s">
        <v>12098</v>
      </c>
      <c r="C2062" s="42" t="s">
        <v>1748</v>
      </c>
      <c r="D2062" s="159" t="s">
        <v>2516</v>
      </c>
      <c r="E2062" s="159" t="s">
        <v>2126</v>
      </c>
      <c r="F2062" s="42" t="s">
        <v>2517</v>
      </c>
      <c r="G2062" s="159" t="s">
        <v>1842</v>
      </c>
      <c r="H2062" s="159" t="s">
        <v>1654</v>
      </c>
      <c r="I2062" s="159" t="s">
        <v>1808</v>
      </c>
      <c r="J2062" s="42" t="s">
        <v>12099</v>
      </c>
      <c r="K2062" s="42" t="s">
        <v>12100</v>
      </c>
      <c r="L2062" s="159" t="s">
        <v>2129</v>
      </c>
      <c r="M2062" s="159" t="s">
        <v>12101</v>
      </c>
      <c r="N2062" s="161"/>
      <c r="O2062" s="161"/>
      <c r="P2062" s="161"/>
    </row>
    <row r="2063" customFormat="false" ht="51" hidden="false" customHeight="true" outlineLevel="0" collapsed="false">
      <c r="A2063" s="159" t="s">
        <v>12102</v>
      </c>
      <c r="B2063" s="160" t="s">
        <v>12103</v>
      </c>
      <c r="C2063" s="42" t="s">
        <v>1748</v>
      </c>
      <c r="D2063" s="159" t="s">
        <v>2516</v>
      </c>
      <c r="E2063" s="159" t="s">
        <v>2905</v>
      </c>
      <c r="F2063" s="42" t="s">
        <v>2517</v>
      </c>
      <c r="G2063" s="159" t="s">
        <v>1842</v>
      </c>
      <c r="H2063" s="159" t="s">
        <v>2171</v>
      </c>
      <c r="I2063" s="159" t="s">
        <v>1788</v>
      </c>
      <c r="J2063" s="42" t="s">
        <v>12104</v>
      </c>
      <c r="K2063" s="42" t="s">
        <v>12105</v>
      </c>
      <c r="L2063" s="159" t="s">
        <v>2907</v>
      </c>
      <c r="M2063" s="159" t="s">
        <v>12106</v>
      </c>
      <c r="N2063" s="161"/>
      <c r="O2063" s="161"/>
      <c r="P2063" s="161"/>
    </row>
    <row r="2064" customFormat="false" ht="39" hidden="false" customHeight="true" outlineLevel="0" collapsed="false">
      <c r="A2064" s="159" t="s">
        <v>12107</v>
      </c>
      <c r="B2064" s="160" t="s">
        <v>12108</v>
      </c>
      <c r="C2064" s="42" t="s">
        <v>1748</v>
      </c>
      <c r="D2064" s="159" t="s">
        <v>2516</v>
      </c>
      <c r="E2064" s="159" t="s">
        <v>2126</v>
      </c>
      <c r="F2064" s="42" t="s">
        <v>2517</v>
      </c>
      <c r="G2064" s="159" t="s">
        <v>1842</v>
      </c>
      <c r="H2064" s="159" t="s">
        <v>1654</v>
      </c>
      <c r="I2064" s="159" t="s">
        <v>1808</v>
      </c>
      <c r="J2064" s="42" t="s">
        <v>12109</v>
      </c>
      <c r="K2064" s="42" t="s">
        <v>12110</v>
      </c>
      <c r="L2064" s="159" t="s">
        <v>2129</v>
      </c>
      <c r="M2064" s="159" t="s">
        <v>12111</v>
      </c>
      <c r="N2064" s="161"/>
      <c r="O2064" s="161"/>
      <c r="P2064" s="161"/>
    </row>
    <row r="2065" customFormat="false" ht="51" hidden="false" customHeight="true" outlineLevel="0" collapsed="false">
      <c r="A2065" s="159" t="s">
        <v>12112</v>
      </c>
      <c r="B2065" s="160" t="s">
        <v>12113</v>
      </c>
      <c r="C2065" s="42" t="s">
        <v>1748</v>
      </c>
      <c r="D2065" s="159" t="s">
        <v>2516</v>
      </c>
      <c r="E2065" s="159" t="s">
        <v>2126</v>
      </c>
      <c r="F2065" s="42" t="s">
        <v>2517</v>
      </c>
      <c r="G2065" s="159" t="s">
        <v>1842</v>
      </c>
      <c r="H2065" s="159" t="s">
        <v>1654</v>
      </c>
      <c r="I2065" s="159" t="s">
        <v>1808</v>
      </c>
      <c r="J2065" s="42" t="s">
        <v>12114</v>
      </c>
      <c r="K2065" s="42" t="s">
        <v>12115</v>
      </c>
      <c r="L2065" s="159" t="s">
        <v>2129</v>
      </c>
      <c r="M2065" s="159" t="s">
        <v>12116</v>
      </c>
      <c r="N2065" s="161"/>
      <c r="O2065" s="161"/>
      <c r="P2065" s="161"/>
    </row>
    <row r="2066" customFormat="false" ht="39" hidden="false" customHeight="true" outlineLevel="0" collapsed="false">
      <c r="A2066" s="159" t="s">
        <v>12117</v>
      </c>
      <c r="B2066" s="160" t="s">
        <v>12118</v>
      </c>
      <c r="C2066" s="42" t="s">
        <v>1748</v>
      </c>
      <c r="D2066" s="159" t="s">
        <v>2516</v>
      </c>
      <c r="E2066" s="159" t="s">
        <v>2905</v>
      </c>
      <c r="F2066" s="42" t="s">
        <v>2517</v>
      </c>
      <c r="G2066" s="159" t="s">
        <v>1842</v>
      </c>
      <c r="H2066" s="159" t="s">
        <v>2171</v>
      </c>
      <c r="I2066" s="159" t="s">
        <v>1788</v>
      </c>
      <c r="J2066" s="42" t="s">
        <v>12119</v>
      </c>
      <c r="K2066" s="42" t="s">
        <v>12120</v>
      </c>
      <c r="L2066" s="159" t="s">
        <v>2907</v>
      </c>
      <c r="M2066" s="159" t="s">
        <v>12121</v>
      </c>
      <c r="N2066" s="161"/>
      <c r="O2066" s="161"/>
      <c r="P2066" s="161"/>
    </row>
    <row r="2067" customFormat="false" ht="39" hidden="false" customHeight="true" outlineLevel="0" collapsed="false">
      <c r="A2067" s="159" t="s">
        <v>12122</v>
      </c>
      <c r="B2067" s="160" t="s">
        <v>12123</v>
      </c>
      <c r="C2067" s="42" t="s">
        <v>1748</v>
      </c>
      <c r="D2067" s="159" t="s">
        <v>2516</v>
      </c>
      <c r="E2067" s="159" t="s">
        <v>2767</v>
      </c>
      <c r="F2067" s="42" t="s">
        <v>2517</v>
      </c>
      <c r="G2067" s="159" t="s">
        <v>1796</v>
      </c>
      <c r="H2067" s="159" t="s">
        <v>1654</v>
      </c>
      <c r="I2067" s="159" t="s">
        <v>1788</v>
      </c>
      <c r="J2067" s="42" t="s">
        <v>12124</v>
      </c>
      <c r="K2067" s="42" t="s">
        <v>12125</v>
      </c>
      <c r="L2067" s="159" t="s">
        <v>2129</v>
      </c>
      <c r="M2067" s="159" t="s">
        <v>12126</v>
      </c>
      <c r="N2067" s="161"/>
      <c r="O2067" s="161"/>
      <c r="P2067" s="161"/>
    </row>
    <row r="2068" customFormat="false" ht="27" hidden="false" customHeight="true" outlineLevel="0" collapsed="false">
      <c r="A2068" s="159" t="s">
        <v>12127</v>
      </c>
      <c r="B2068" s="160" t="s">
        <v>12128</v>
      </c>
      <c r="C2068" s="42" t="s">
        <v>1748</v>
      </c>
      <c r="D2068" s="159" t="s">
        <v>2516</v>
      </c>
      <c r="E2068" s="159" t="s">
        <v>2195</v>
      </c>
      <c r="F2068" s="42" t="s">
        <v>2517</v>
      </c>
      <c r="G2068" s="159" t="s">
        <v>1796</v>
      </c>
      <c r="H2068" s="159" t="s">
        <v>2171</v>
      </c>
      <c r="I2068" s="159" t="s">
        <v>1808</v>
      </c>
      <c r="J2068" s="42" t="s">
        <v>12129</v>
      </c>
      <c r="K2068" s="42" t="s">
        <v>12130</v>
      </c>
      <c r="L2068" s="159" t="s">
        <v>2198</v>
      </c>
      <c r="M2068" s="159" t="s">
        <v>12131</v>
      </c>
      <c r="N2068" s="161"/>
      <c r="O2068" s="161"/>
      <c r="P2068" s="161"/>
    </row>
    <row r="2069" customFormat="false" ht="27" hidden="false" customHeight="true" outlineLevel="0" collapsed="false">
      <c r="A2069" s="159" t="s">
        <v>12132</v>
      </c>
      <c r="B2069" s="160" t="s">
        <v>12133</v>
      </c>
      <c r="C2069" s="42" t="s">
        <v>1748</v>
      </c>
      <c r="D2069" s="159" t="s">
        <v>2516</v>
      </c>
      <c r="E2069" s="159" t="s">
        <v>2126</v>
      </c>
      <c r="F2069" s="42" t="s">
        <v>2517</v>
      </c>
      <c r="G2069" s="159" t="s">
        <v>1842</v>
      </c>
      <c r="H2069" s="159" t="s">
        <v>1654</v>
      </c>
      <c r="I2069" s="159" t="s">
        <v>1808</v>
      </c>
      <c r="J2069" s="42" t="s">
        <v>12134</v>
      </c>
      <c r="K2069" s="42" t="s">
        <v>12135</v>
      </c>
      <c r="L2069" s="159" t="s">
        <v>2129</v>
      </c>
      <c r="M2069" s="159" t="s">
        <v>12136</v>
      </c>
      <c r="N2069" s="161"/>
      <c r="O2069" s="161"/>
      <c r="P2069" s="161"/>
    </row>
    <row r="2070" customFormat="false" ht="51" hidden="false" customHeight="true" outlineLevel="0" collapsed="false">
      <c r="A2070" s="159" t="s">
        <v>12137</v>
      </c>
      <c r="B2070" s="160" t="s">
        <v>12138</v>
      </c>
      <c r="C2070" s="42" t="s">
        <v>1751</v>
      </c>
      <c r="D2070" s="159" t="s">
        <v>3085</v>
      </c>
      <c r="E2070" s="159" t="s">
        <v>2905</v>
      </c>
      <c r="F2070" s="42" t="s">
        <v>3086</v>
      </c>
      <c r="G2070" s="159" t="s">
        <v>1842</v>
      </c>
      <c r="H2070" s="159" t="s">
        <v>2171</v>
      </c>
      <c r="I2070" s="159" t="s">
        <v>1788</v>
      </c>
      <c r="J2070" s="42" t="s">
        <v>12139</v>
      </c>
      <c r="K2070" s="42" t="s">
        <v>12140</v>
      </c>
      <c r="L2070" s="159" t="s">
        <v>2907</v>
      </c>
      <c r="M2070" s="159" t="s">
        <v>12141</v>
      </c>
      <c r="N2070" s="161"/>
      <c r="O2070" s="161"/>
      <c r="P2070" s="161"/>
    </row>
    <row r="2071" customFormat="false" ht="39" hidden="false" customHeight="true" outlineLevel="0" collapsed="false">
      <c r="A2071" s="159" t="s">
        <v>12142</v>
      </c>
      <c r="B2071" s="160" t="s">
        <v>12143</v>
      </c>
      <c r="C2071" s="42" t="s">
        <v>1751</v>
      </c>
      <c r="D2071" s="159" t="s">
        <v>3085</v>
      </c>
      <c r="E2071" s="159" t="s">
        <v>2767</v>
      </c>
      <c r="F2071" s="42" t="s">
        <v>3086</v>
      </c>
      <c r="G2071" s="159" t="s">
        <v>1796</v>
      </c>
      <c r="H2071" s="159" t="s">
        <v>1654</v>
      </c>
      <c r="I2071" s="159" t="s">
        <v>1788</v>
      </c>
      <c r="J2071" s="42" t="s">
        <v>12144</v>
      </c>
      <c r="K2071" s="42" t="s">
        <v>12145</v>
      </c>
      <c r="L2071" s="159" t="s">
        <v>2129</v>
      </c>
      <c r="M2071" s="159" t="s">
        <v>12146</v>
      </c>
      <c r="N2071" s="161"/>
      <c r="O2071" s="161"/>
      <c r="P2071" s="161"/>
    </row>
    <row r="2072" customFormat="false" ht="39" hidden="false" customHeight="true" outlineLevel="0" collapsed="false">
      <c r="A2072" s="159" t="s">
        <v>12147</v>
      </c>
      <c r="B2072" s="160" t="s">
        <v>12148</v>
      </c>
      <c r="C2072" s="42" t="s">
        <v>1751</v>
      </c>
      <c r="D2072" s="159" t="s">
        <v>3085</v>
      </c>
      <c r="E2072" s="159" t="s">
        <v>2126</v>
      </c>
      <c r="F2072" s="42" t="s">
        <v>3086</v>
      </c>
      <c r="G2072" s="159" t="s">
        <v>1842</v>
      </c>
      <c r="H2072" s="159" t="s">
        <v>1654</v>
      </c>
      <c r="I2072" s="159" t="s">
        <v>1808</v>
      </c>
      <c r="J2072" s="42" t="s">
        <v>12149</v>
      </c>
      <c r="K2072" s="42" t="s">
        <v>12150</v>
      </c>
      <c r="L2072" s="159" t="s">
        <v>2129</v>
      </c>
      <c r="M2072" s="159" t="s">
        <v>12151</v>
      </c>
      <c r="N2072" s="161"/>
      <c r="O2072" s="161"/>
      <c r="P2072" s="161"/>
    </row>
    <row r="2073" customFormat="false" ht="27" hidden="false" customHeight="true" outlineLevel="0" collapsed="false">
      <c r="A2073" s="159" t="s">
        <v>12152</v>
      </c>
      <c r="B2073" s="160" t="s">
        <v>12153</v>
      </c>
      <c r="C2073" s="42" t="s">
        <v>1751</v>
      </c>
      <c r="D2073" s="159" t="s">
        <v>3085</v>
      </c>
      <c r="E2073" s="159" t="s">
        <v>2126</v>
      </c>
      <c r="F2073" s="42" t="s">
        <v>3086</v>
      </c>
      <c r="G2073" s="159" t="s">
        <v>1842</v>
      </c>
      <c r="H2073" s="159" t="s">
        <v>1654</v>
      </c>
      <c r="I2073" s="159" t="s">
        <v>1808</v>
      </c>
      <c r="J2073" s="42" t="s">
        <v>12154</v>
      </c>
      <c r="K2073" s="42" t="s">
        <v>12155</v>
      </c>
      <c r="L2073" s="159" t="s">
        <v>2129</v>
      </c>
      <c r="M2073" s="159" t="s">
        <v>12156</v>
      </c>
      <c r="N2073" s="161"/>
      <c r="O2073" s="161"/>
      <c r="P2073" s="161"/>
    </row>
    <row r="2074" customFormat="false" ht="39" hidden="false" customHeight="true" outlineLevel="0" collapsed="false">
      <c r="A2074" s="159" t="s">
        <v>12157</v>
      </c>
      <c r="B2074" s="160" t="s">
        <v>12158</v>
      </c>
      <c r="C2074" s="42" t="s">
        <v>1751</v>
      </c>
      <c r="D2074" s="159" t="s">
        <v>3085</v>
      </c>
      <c r="E2074" s="159" t="s">
        <v>2126</v>
      </c>
      <c r="F2074" s="42" t="s">
        <v>3086</v>
      </c>
      <c r="G2074" s="159" t="s">
        <v>1842</v>
      </c>
      <c r="H2074" s="159" t="s">
        <v>1654</v>
      </c>
      <c r="I2074" s="159" t="s">
        <v>1808</v>
      </c>
      <c r="J2074" s="42" t="s">
        <v>12159</v>
      </c>
      <c r="K2074" s="42" t="s">
        <v>12160</v>
      </c>
      <c r="L2074" s="159" t="s">
        <v>2129</v>
      </c>
      <c r="M2074" s="159" t="s">
        <v>12161</v>
      </c>
      <c r="N2074" s="161"/>
      <c r="O2074" s="161"/>
      <c r="P2074" s="161"/>
    </row>
    <row r="2075" customFormat="false" ht="51" hidden="false" customHeight="true" outlineLevel="0" collapsed="false">
      <c r="A2075" s="159" t="s">
        <v>12162</v>
      </c>
      <c r="B2075" s="160" t="s">
        <v>12163</v>
      </c>
      <c r="C2075" s="42" t="s">
        <v>1751</v>
      </c>
      <c r="D2075" s="159" t="s">
        <v>3085</v>
      </c>
      <c r="E2075" s="159" t="s">
        <v>2905</v>
      </c>
      <c r="F2075" s="42" t="s">
        <v>3086</v>
      </c>
      <c r="G2075" s="159" t="s">
        <v>1842</v>
      </c>
      <c r="H2075" s="159" t="s">
        <v>2171</v>
      </c>
      <c r="I2075" s="159" t="s">
        <v>1788</v>
      </c>
      <c r="J2075" s="42" t="s">
        <v>12164</v>
      </c>
      <c r="K2075" s="42" t="s">
        <v>12165</v>
      </c>
      <c r="L2075" s="159" t="s">
        <v>2907</v>
      </c>
      <c r="M2075" s="159" t="s">
        <v>12166</v>
      </c>
      <c r="N2075" s="161"/>
      <c r="O2075" s="161"/>
      <c r="P2075" s="161"/>
    </row>
    <row r="2076" customFormat="false" ht="39" hidden="false" customHeight="true" outlineLevel="0" collapsed="false">
      <c r="A2076" s="159" t="s">
        <v>12167</v>
      </c>
      <c r="B2076" s="160" t="s">
        <v>12168</v>
      </c>
      <c r="C2076" s="42" t="s">
        <v>1751</v>
      </c>
      <c r="D2076" s="159" t="s">
        <v>3085</v>
      </c>
      <c r="E2076" s="159" t="s">
        <v>2767</v>
      </c>
      <c r="F2076" s="42" t="s">
        <v>3086</v>
      </c>
      <c r="G2076" s="159" t="s">
        <v>1796</v>
      </c>
      <c r="H2076" s="159" t="s">
        <v>1654</v>
      </c>
      <c r="I2076" s="159" t="s">
        <v>1788</v>
      </c>
      <c r="J2076" s="42" t="s">
        <v>12169</v>
      </c>
      <c r="K2076" s="42" t="s">
        <v>12170</v>
      </c>
      <c r="L2076" s="159" t="s">
        <v>2129</v>
      </c>
      <c r="M2076" s="159" t="s">
        <v>12171</v>
      </c>
      <c r="N2076" s="161"/>
      <c r="O2076" s="161"/>
      <c r="P2076" s="161"/>
    </row>
    <row r="2077" customFormat="false" ht="27" hidden="false" customHeight="true" outlineLevel="0" collapsed="false">
      <c r="A2077" s="159" t="s">
        <v>12172</v>
      </c>
      <c r="B2077" s="160" t="s">
        <v>12173</v>
      </c>
      <c r="C2077" s="42" t="s">
        <v>1751</v>
      </c>
      <c r="D2077" s="159" t="s">
        <v>3085</v>
      </c>
      <c r="E2077" s="159" t="s">
        <v>2195</v>
      </c>
      <c r="F2077" s="42" t="s">
        <v>3086</v>
      </c>
      <c r="G2077" s="159" t="s">
        <v>1796</v>
      </c>
      <c r="H2077" s="159" t="s">
        <v>2171</v>
      </c>
      <c r="I2077" s="159" t="s">
        <v>1808</v>
      </c>
      <c r="J2077" s="42" t="s">
        <v>12174</v>
      </c>
      <c r="K2077" s="42" t="s">
        <v>12175</v>
      </c>
      <c r="L2077" s="159" t="s">
        <v>2198</v>
      </c>
      <c r="M2077" s="159" t="s">
        <v>12176</v>
      </c>
      <c r="N2077" s="161"/>
      <c r="O2077" s="161"/>
      <c r="P2077" s="161"/>
    </row>
    <row r="2078" customFormat="false" ht="27" hidden="false" customHeight="true" outlineLevel="0" collapsed="false">
      <c r="A2078" s="159" t="s">
        <v>12177</v>
      </c>
      <c r="B2078" s="160" t="s">
        <v>12178</v>
      </c>
      <c r="C2078" s="42" t="s">
        <v>1751</v>
      </c>
      <c r="D2078" s="159" t="s">
        <v>3085</v>
      </c>
      <c r="E2078" s="159" t="s">
        <v>2126</v>
      </c>
      <c r="F2078" s="42" t="s">
        <v>3086</v>
      </c>
      <c r="G2078" s="159" t="s">
        <v>1842</v>
      </c>
      <c r="H2078" s="159" t="s">
        <v>1654</v>
      </c>
      <c r="I2078" s="159" t="s">
        <v>1808</v>
      </c>
      <c r="J2078" s="42" t="s">
        <v>12179</v>
      </c>
      <c r="K2078" s="42" t="s">
        <v>12180</v>
      </c>
      <c r="L2078" s="159" t="s">
        <v>2129</v>
      </c>
      <c r="M2078" s="159" t="s">
        <v>12181</v>
      </c>
      <c r="N2078" s="161"/>
      <c r="O2078" s="161"/>
      <c r="P2078" s="161"/>
    </row>
    <row r="2079" customFormat="false" ht="51" hidden="false" customHeight="true" outlineLevel="0" collapsed="false">
      <c r="A2079" s="159" t="s">
        <v>12182</v>
      </c>
      <c r="B2079" s="160" t="s">
        <v>12183</v>
      </c>
      <c r="C2079" s="42" t="s">
        <v>1751</v>
      </c>
      <c r="D2079" s="159" t="s">
        <v>3085</v>
      </c>
      <c r="E2079" s="159" t="s">
        <v>2905</v>
      </c>
      <c r="F2079" s="42" t="s">
        <v>3086</v>
      </c>
      <c r="G2079" s="159" t="s">
        <v>1842</v>
      </c>
      <c r="H2079" s="159" t="s">
        <v>2171</v>
      </c>
      <c r="I2079" s="159" t="s">
        <v>1788</v>
      </c>
      <c r="J2079" s="42" t="s">
        <v>12184</v>
      </c>
      <c r="K2079" s="42" t="s">
        <v>12185</v>
      </c>
      <c r="L2079" s="159" t="s">
        <v>2907</v>
      </c>
      <c r="M2079" s="159" t="s">
        <v>12186</v>
      </c>
      <c r="N2079" s="161"/>
      <c r="O2079" s="161"/>
      <c r="P2079" s="161"/>
    </row>
    <row r="2080" customFormat="false" ht="51" hidden="false" customHeight="true" outlineLevel="0" collapsed="false">
      <c r="A2080" s="159" t="s">
        <v>12187</v>
      </c>
      <c r="B2080" s="160" t="s">
        <v>12188</v>
      </c>
      <c r="C2080" s="42" t="s">
        <v>1751</v>
      </c>
      <c r="D2080" s="159" t="s">
        <v>3085</v>
      </c>
      <c r="E2080" s="159" t="s">
        <v>2767</v>
      </c>
      <c r="F2080" s="42" t="s">
        <v>3086</v>
      </c>
      <c r="G2080" s="159" t="s">
        <v>1796</v>
      </c>
      <c r="H2080" s="159" t="s">
        <v>1654</v>
      </c>
      <c r="I2080" s="159" t="s">
        <v>1788</v>
      </c>
      <c r="J2080" s="42" t="s">
        <v>12189</v>
      </c>
      <c r="K2080" s="42" t="s">
        <v>12190</v>
      </c>
      <c r="L2080" s="159" t="s">
        <v>2129</v>
      </c>
      <c r="M2080" s="159" t="s">
        <v>12191</v>
      </c>
      <c r="N2080" s="161"/>
      <c r="O2080" s="161"/>
      <c r="P2080" s="161"/>
    </row>
    <row r="2081" customFormat="false" ht="27" hidden="false" customHeight="true" outlineLevel="0" collapsed="false">
      <c r="A2081" s="159" t="s">
        <v>12192</v>
      </c>
      <c r="B2081" s="160" t="s">
        <v>12193</v>
      </c>
      <c r="C2081" s="42" t="s">
        <v>1751</v>
      </c>
      <c r="D2081" s="159" t="s">
        <v>3085</v>
      </c>
      <c r="E2081" s="159" t="s">
        <v>2195</v>
      </c>
      <c r="F2081" s="42" t="s">
        <v>3086</v>
      </c>
      <c r="G2081" s="159" t="s">
        <v>1796</v>
      </c>
      <c r="H2081" s="159" t="s">
        <v>2171</v>
      </c>
      <c r="I2081" s="159" t="s">
        <v>1808</v>
      </c>
      <c r="J2081" s="42" t="s">
        <v>12194</v>
      </c>
      <c r="K2081" s="42" t="s">
        <v>12195</v>
      </c>
      <c r="L2081" s="159" t="s">
        <v>2198</v>
      </c>
      <c r="M2081" s="159" t="s">
        <v>12196</v>
      </c>
      <c r="N2081" s="161"/>
      <c r="O2081" s="161"/>
      <c r="P2081" s="161"/>
    </row>
    <row r="2082" customFormat="false" ht="27" hidden="false" customHeight="true" outlineLevel="0" collapsed="false">
      <c r="A2082" s="159" t="s">
        <v>12197</v>
      </c>
      <c r="B2082" s="160" t="s">
        <v>12198</v>
      </c>
      <c r="C2082" s="42" t="s">
        <v>1751</v>
      </c>
      <c r="D2082" s="159" t="s">
        <v>3085</v>
      </c>
      <c r="E2082" s="159" t="s">
        <v>2126</v>
      </c>
      <c r="F2082" s="42" t="s">
        <v>3086</v>
      </c>
      <c r="G2082" s="159" t="s">
        <v>1842</v>
      </c>
      <c r="H2082" s="159" t="s">
        <v>1654</v>
      </c>
      <c r="I2082" s="159" t="s">
        <v>1808</v>
      </c>
      <c r="J2082" s="42" t="s">
        <v>12199</v>
      </c>
      <c r="K2082" s="42" t="s">
        <v>12200</v>
      </c>
      <c r="L2082" s="159" t="s">
        <v>2129</v>
      </c>
      <c r="M2082" s="159" t="s">
        <v>12201</v>
      </c>
      <c r="N2082" s="161"/>
      <c r="O2082" s="161"/>
      <c r="P2082" s="161"/>
    </row>
    <row r="2083" customFormat="false" ht="51" hidden="false" customHeight="true" outlineLevel="0" collapsed="false">
      <c r="A2083" s="159" t="s">
        <v>12202</v>
      </c>
      <c r="B2083" s="160" t="s">
        <v>12203</v>
      </c>
      <c r="C2083" s="42" t="s">
        <v>1751</v>
      </c>
      <c r="D2083" s="159" t="s">
        <v>3085</v>
      </c>
      <c r="E2083" s="159" t="s">
        <v>2905</v>
      </c>
      <c r="F2083" s="42" t="s">
        <v>3086</v>
      </c>
      <c r="G2083" s="159" t="s">
        <v>1842</v>
      </c>
      <c r="H2083" s="159" t="s">
        <v>2171</v>
      </c>
      <c r="I2083" s="159" t="s">
        <v>1788</v>
      </c>
      <c r="J2083" s="42" t="s">
        <v>12204</v>
      </c>
      <c r="K2083" s="42" t="s">
        <v>12205</v>
      </c>
      <c r="L2083" s="159" t="s">
        <v>2907</v>
      </c>
      <c r="M2083" s="159" t="s">
        <v>12206</v>
      </c>
      <c r="N2083" s="161"/>
      <c r="O2083" s="161"/>
      <c r="P2083" s="161"/>
    </row>
    <row r="2084" customFormat="false" ht="51" hidden="false" customHeight="true" outlineLevel="0" collapsed="false">
      <c r="A2084" s="159" t="s">
        <v>12207</v>
      </c>
      <c r="B2084" s="160" t="s">
        <v>12208</v>
      </c>
      <c r="C2084" s="42" t="s">
        <v>1751</v>
      </c>
      <c r="D2084" s="159" t="s">
        <v>3085</v>
      </c>
      <c r="E2084" s="159" t="s">
        <v>2767</v>
      </c>
      <c r="F2084" s="42" t="s">
        <v>3086</v>
      </c>
      <c r="G2084" s="159" t="s">
        <v>1796</v>
      </c>
      <c r="H2084" s="159" t="s">
        <v>1654</v>
      </c>
      <c r="I2084" s="159" t="s">
        <v>1788</v>
      </c>
      <c r="J2084" s="42" t="s">
        <v>12209</v>
      </c>
      <c r="K2084" s="42" t="s">
        <v>12210</v>
      </c>
      <c r="L2084" s="159" t="s">
        <v>2129</v>
      </c>
      <c r="M2084" s="159" t="s">
        <v>12211</v>
      </c>
      <c r="N2084" s="161"/>
      <c r="O2084" s="161"/>
      <c r="P2084" s="161"/>
    </row>
    <row r="2085" customFormat="false" ht="27" hidden="false" customHeight="true" outlineLevel="0" collapsed="false">
      <c r="A2085" s="159" t="s">
        <v>12212</v>
      </c>
      <c r="B2085" s="160" t="s">
        <v>12213</v>
      </c>
      <c r="C2085" s="42" t="s">
        <v>1751</v>
      </c>
      <c r="D2085" s="159" t="s">
        <v>3085</v>
      </c>
      <c r="E2085" s="159" t="s">
        <v>2195</v>
      </c>
      <c r="F2085" s="42" t="s">
        <v>3086</v>
      </c>
      <c r="G2085" s="159" t="s">
        <v>1796</v>
      </c>
      <c r="H2085" s="159" t="s">
        <v>2171</v>
      </c>
      <c r="I2085" s="159" t="s">
        <v>1808</v>
      </c>
      <c r="J2085" s="42" t="s">
        <v>12214</v>
      </c>
      <c r="K2085" s="42" t="s">
        <v>12215</v>
      </c>
      <c r="L2085" s="159" t="s">
        <v>2198</v>
      </c>
      <c r="M2085" s="159" t="s">
        <v>12216</v>
      </c>
      <c r="N2085" s="161"/>
      <c r="O2085" s="161"/>
      <c r="P2085" s="161"/>
    </row>
    <row r="2086" customFormat="false" ht="27" hidden="false" customHeight="true" outlineLevel="0" collapsed="false">
      <c r="A2086" s="159" t="s">
        <v>12217</v>
      </c>
      <c r="B2086" s="160" t="s">
        <v>12218</v>
      </c>
      <c r="C2086" s="42" t="s">
        <v>1751</v>
      </c>
      <c r="D2086" s="159" t="s">
        <v>3085</v>
      </c>
      <c r="E2086" s="159" t="s">
        <v>2126</v>
      </c>
      <c r="F2086" s="42" t="s">
        <v>3086</v>
      </c>
      <c r="G2086" s="159" t="s">
        <v>1842</v>
      </c>
      <c r="H2086" s="159" t="s">
        <v>1654</v>
      </c>
      <c r="I2086" s="159" t="s">
        <v>1808</v>
      </c>
      <c r="J2086" s="42" t="s">
        <v>12219</v>
      </c>
      <c r="K2086" s="42" t="s">
        <v>12220</v>
      </c>
      <c r="L2086" s="159" t="s">
        <v>2129</v>
      </c>
      <c r="M2086" s="159" t="s">
        <v>12221</v>
      </c>
      <c r="N2086" s="161"/>
      <c r="O2086" s="161"/>
      <c r="P2086" s="161"/>
    </row>
    <row r="2087" customFormat="false" ht="51" hidden="false" customHeight="true" outlineLevel="0" collapsed="false">
      <c r="A2087" s="159" t="s">
        <v>12222</v>
      </c>
      <c r="B2087" s="160" t="s">
        <v>12223</v>
      </c>
      <c r="C2087" s="42" t="s">
        <v>1751</v>
      </c>
      <c r="D2087" s="159" t="s">
        <v>3085</v>
      </c>
      <c r="E2087" s="159" t="s">
        <v>2905</v>
      </c>
      <c r="F2087" s="42" t="s">
        <v>3086</v>
      </c>
      <c r="G2087" s="159" t="s">
        <v>1842</v>
      </c>
      <c r="H2087" s="159" t="s">
        <v>2171</v>
      </c>
      <c r="I2087" s="159" t="s">
        <v>1788</v>
      </c>
      <c r="J2087" s="42" t="s">
        <v>12224</v>
      </c>
      <c r="K2087" s="42" t="s">
        <v>12225</v>
      </c>
      <c r="L2087" s="159" t="s">
        <v>2907</v>
      </c>
      <c r="M2087" s="159" t="s">
        <v>12226</v>
      </c>
      <c r="N2087" s="161"/>
      <c r="O2087" s="161"/>
      <c r="P2087" s="161"/>
    </row>
    <row r="2088" customFormat="false" ht="51" hidden="false" customHeight="true" outlineLevel="0" collapsed="false">
      <c r="A2088" s="159" t="s">
        <v>12227</v>
      </c>
      <c r="B2088" s="160" t="s">
        <v>12228</v>
      </c>
      <c r="C2088" s="42" t="s">
        <v>1751</v>
      </c>
      <c r="D2088" s="159" t="s">
        <v>3085</v>
      </c>
      <c r="E2088" s="159" t="s">
        <v>2767</v>
      </c>
      <c r="F2088" s="42" t="s">
        <v>3086</v>
      </c>
      <c r="G2088" s="159" t="s">
        <v>1796</v>
      </c>
      <c r="H2088" s="159" t="s">
        <v>1654</v>
      </c>
      <c r="I2088" s="159" t="s">
        <v>1788</v>
      </c>
      <c r="J2088" s="42" t="s">
        <v>12229</v>
      </c>
      <c r="K2088" s="42" t="s">
        <v>12230</v>
      </c>
      <c r="L2088" s="159" t="s">
        <v>2129</v>
      </c>
      <c r="M2088" s="159" t="s">
        <v>12231</v>
      </c>
      <c r="N2088" s="161"/>
      <c r="O2088" s="161"/>
      <c r="P2088" s="161"/>
    </row>
    <row r="2089" customFormat="false" ht="27" hidden="false" customHeight="true" outlineLevel="0" collapsed="false">
      <c r="A2089" s="159" t="s">
        <v>12232</v>
      </c>
      <c r="B2089" s="160" t="s">
        <v>12233</v>
      </c>
      <c r="C2089" s="42" t="s">
        <v>1751</v>
      </c>
      <c r="D2089" s="159" t="s">
        <v>3085</v>
      </c>
      <c r="E2089" s="159" t="s">
        <v>2195</v>
      </c>
      <c r="F2089" s="42" t="s">
        <v>3086</v>
      </c>
      <c r="G2089" s="159" t="s">
        <v>1796</v>
      </c>
      <c r="H2089" s="159" t="s">
        <v>2171</v>
      </c>
      <c r="I2089" s="159" t="s">
        <v>1808</v>
      </c>
      <c r="J2089" s="42" t="s">
        <v>12234</v>
      </c>
      <c r="K2089" s="42" t="s">
        <v>12235</v>
      </c>
      <c r="L2089" s="159" t="s">
        <v>2198</v>
      </c>
      <c r="M2089" s="159" t="s">
        <v>12236</v>
      </c>
      <c r="N2089" s="161"/>
      <c r="O2089" s="161"/>
      <c r="P2089" s="161"/>
    </row>
    <row r="2090" customFormat="false" ht="27" hidden="false" customHeight="true" outlineLevel="0" collapsed="false">
      <c r="A2090" s="159" t="s">
        <v>12237</v>
      </c>
      <c r="B2090" s="160" t="s">
        <v>12238</v>
      </c>
      <c r="C2090" s="42" t="s">
        <v>1751</v>
      </c>
      <c r="D2090" s="159" t="s">
        <v>3085</v>
      </c>
      <c r="E2090" s="159" t="s">
        <v>2126</v>
      </c>
      <c r="F2090" s="42" t="s">
        <v>3086</v>
      </c>
      <c r="G2090" s="159" t="s">
        <v>1842</v>
      </c>
      <c r="H2090" s="159" t="s">
        <v>1654</v>
      </c>
      <c r="I2090" s="159" t="s">
        <v>1808</v>
      </c>
      <c r="J2090" s="42" t="s">
        <v>12239</v>
      </c>
      <c r="K2090" s="42" t="s">
        <v>12240</v>
      </c>
      <c r="L2090" s="159" t="s">
        <v>2129</v>
      </c>
      <c r="M2090" s="159" t="s">
        <v>12241</v>
      </c>
      <c r="N2090" s="161"/>
      <c r="O2090" s="161"/>
      <c r="P2090" s="161"/>
    </row>
    <row r="2091" customFormat="false" ht="51" hidden="false" customHeight="true" outlineLevel="0" collapsed="false">
      <c r="A2091" s="159" t="s">
        <v>12242</v>
      </c>
      <c r="B2091" s="160" t="s">
        <v>12243</v>
      </c>
      <c r="C2091" s="42" t="s">
        <v>1751</v>
      </c>
      <c r="D2091" s="159" t="s">
        <v>3085</v>
      </c>
      <c r="E2091" s="159" t="s">
        <v>2905</v>
      </c>
      <c r="F2091" s="42" t="s">
        <v>3086</v>
      </c>
      <c r="G2091" s="159" t="s">
        <v>1842</v>
      </c>
      <c r="H2091" s="159" t="s">
        <v>2171</v>
      </c>
      <c r="I2091" s="159" t="s">
        <v>1788</v>
      </c>
      <c r="J2091" s="42" t="s">
        <v>12244</v>
      </c>
      <c r="K2091" s="42" t="s">
        <v>12245</v>
      </c>
      <c r="L2091" s="159" t="s">
        <v>2907</v>
      </c>
      <c r="M2091" s="159" t="s">
        <v>12246</v>
      </c>
      <c r="N2091" s="161"/>
      <c r="O2091" s="161"/>
      <c r="P2091" s="161"/>
    </row>
    <row r="2092" customFormat="false" ht="39" hidden="false" customHeight="true" outlineLevel="0" collapsed="false">
      <c r="A2092" s="159" t="s">
        <v>12247</v>
      </c>
      <c r="B2092" s="160" t="s">
        <v>12248</v>
      </c>
      <c r="C2092" s="42" t="s">
        <v>1751</v>
      </c>
      <c r="D2092" s="159" t="s">
        <v>3085</v>
      </c>
      <c r="E2092" s="159" t="s">
        <v>2126</v>
      </c>
      <c r="F2092" s="42" t="s">
        <v>3086</v>
      </c>
      <c r="G2092" s="159" t="s">
        <v>1842</v>
      </c>
      <c r="H2092" s="159" t="s">
        <v>1654</v>
      </c>
      <c r="I2092" s="159" t="s">
        <v>1808</v>
      </c>
      <c r="J2092" s="42" t="s">
        <v>12249</v>
      </c>
      <c r="K2092" s="42" t="s">
        <v>12250</v>
      </c>
      <c r="L2092" s="159" t="s">
        <v>2129</v>
      </c>
      <c r="M2092" s="159" t="s">
        <v>12251</v>
      </c>
      <c r="N2092" s="161"/>
      <c r="O2092" s="161"/>
      <c r="P2092" s="161"/>
    </row>
    <row r="2093" customFormat="false" ht="51" hidden="false" customHeight="true" outlineLevel="0" collapsed="false">
      <c r="A2093" s="159" t="s">
        <v>12252</v>
      </c>
      <c r="B2093" s="160" t="s">
        <v>12253</v>
      </c>
      <c r="C2093" s="42" t="s">
        <v>1751</v>
      </c>
      <c r="D2093" s="159" t="s">
        <v>3085</v>
      </c>
      <c r="E2093" s="159" t="s">
        <v>2126</v>
      </c>
      <c r="F2093" s="42" t="s">
        <v>3086</v>
      </c>
      <c r="G2093" s="159" t="s">
        <v>1842</v>
      </c>
      <c r="H2093" s="159" t="s">
        <v>1654</v>
      </c>
      <c r="I2093" s="159" t="s">
        <v>1808</v>
      </c>
      <c r="J2093" s="42" t="s">
        <v>12254</v>
      </c>
      <c r="K2093" s="42" t="s">
        <v>12255</v>
      </c>
      <c r="L2093" s="159" t="s">
        <v>2129</v>
      </c>
      <c r="M2093" s="159" t="s">
        <v>12256</v>
      </c>
      <c r="N2093" s="161"/>
      <c r="O2093" s="161"/>
      <c r="P2093" s="161"/>
    </row>
    <row r="2094" customFormat="false" ht="51" hidden="false" customHeight="true" outlineLevel="0" collapsed="false">
      <c r="A2094" s="159" t="s">
        <v>12257</v>
      </c>
      <c r="B2094" s="160" t="s">
        <v>12258</v>
      </c>
      <c r="C2094" s="42" t="s">
        <v>1751</v>
      </c>
      <c r="D2094" s="159" t="s">
        <v>3085</v>
      </c>
      <c r="E2094" s="159" t="s">
        <v>2905</v>
      </c>
      <c r="F2094" s="42" t="s">
        <v>3086</v>
      </c>
      <c r="G2094" s="159" t="s">
        <v>1842</v>
      </c>
      <c r="H2094" s="159" t="s">
        <v>2171</v>
      </c>
      <c r="I2094" s="159" t="s">
        <v>1788</v>
      </c>
      <c r="J2094" s="42" t="s">
        <v>12259</v>
      </c>
      <c r="K2094" s="42" t="s">
        <v>12260</v>
      </c>
      <c r="L2094" s="159" t="s">
        <v>2907</v>
      </c>
      <c r="M2094" s="159" t="s">
        <v>12261</v>
      </c>
      <c r="N2094" s="161"/>
      <c r="O2094" s="161"/>
      <c r="P2094" s="161"/>
    </row>
    <row r="2095" customFormat="false" ht="39" hidden="false" customHeight="true" outlineLevel="0" collapsed="false">
      <c r="A2095" s="159" t="s">
        <v>12262</v>
      </c>
      <c r="B2095" s="160" t="s">
        <v>12263</v>
      </c>
      <c r="C2095" s="42" t="s">
        <v>1751</v>
      </c>
      <c r="D2095" s="159" t="s">
        <v>3085</v>
      </c>
      <c r="E2095" s="159" t="s">
        <v>2126</v>
      </c>
      <c r="F2095" s="42" t="s">
        <v>3086</v>
      </c>
      <c r="G2095" s="159" t="s">
        <v>1842</v>
      </c>
      <c r="H2095" s="159" t="s">
        <v>1654</v>
      </c>
      <c r="I2095" s="159" t="s">
        <v>1808</v>
      </c>
      <c r="J2095" s="42" t="s">
        <v>12264</v>
      </c>
      <c r="K2095" s="42" t="s">
        <v>12265</v>
      </c>
      <c r="L2095" s="159" t="s">
        <v>2129</v>
      </c>
      <c r="M2095" s="159" t="s">
        <v>12266</v>
      </c>
      <c r="N2095" s="161"/>
      <c r="O2095" s="161"/>
      <c r="P2095" s="161"/>
    </row>
    <row r="2096" customFormat="false" ht="51" hidden="false" customHeight="true" outlineLevel="0" collapsed="false">
      <c r="A2096" s="159" t="s">
        <v>12267</v>
      </c>
      <c r="B2096" s="160" t="s">
        <v>12268</v>
      </c>
      <c r="C2096" s="42" t="s">
        <v>1751</v>
      </c>
      <c r="D2096" s="159" t="s">
        <v>3085</v>
      </c>
      <c r="E2096" s="159" t="s">
        <v>2126</v>
      </c>
      <c r="F2096" s="42" t="s">
        <v>3086</v>
      </c>
      <c r="G2096" s="159" t="s">
        <v>1842</v>
      </c>
      <c r="H2096" s="159" t="s">
        <v>1654</v>
      </c>
      <c r="I2096" s="159" t="s">
        <v>1808</v>
      </c>
      <c r="J2096" s="42" t="s">
        <v>12269</v>
      </c>
      <c r="K2096" s="42" t="s">
        <v>12270</v>
      </c>
      <c r="L2096" s="159" t="s">
        <v>2129</v>
      </c>
      <c r="M2096" s="159" t="s">
        <v>12271</v>
      </c>
      <c r="N2096" s="161"/>
      <c r="O2096" s="161"/>
      <c r="P2096" s="161"/>
    </row>
    <row r="2097" customFormat="false" ht="39" hidden="false" customHeight="true" outlineLevel="0" collapsed="false">
      <c r="A2097" s="159" t="s">
        <v>12272</v>
      </c>
      <c r="B2097" s="160" t="s">
        <v>12273</v>
      </c>
      <c r="C2097" s="42" t="s">
        <v>1751</v>
      </c>
      <c r="D2097" s="159" t="s">
        <v>3085</v>
      </c>
      <c r="E2097" s="159" t="s">
        <v>2905</v>
      </c>
      <c r="F2097" s="42" t="s">
        <v>3086</v>
      </c>
      <c r="G2097" s="159" t="s">
        <v>1842</v>
      </c>
      <c r="H2097" s="159" t="s">
        <v>2171</v>
      </c>
      <c r="I2097" s="159" t="s">
        <v>1788</v>
      </c>
      <c r="J2097" s="42" t="s">
        <v>12274</v>
      </c>
      <c r="K2097" s="42" t="s">
        <v>12275</v>
      </c>
      <c r="L2097" s="159" t="s">
        <v>2907</v>
      </c>
      <c r="M2097" s="159" t="s">
        <v>12276</v>
      </c>
      <c r="N2097" s="161"/>
      <c r="O2097" s="161"/>
      <c r="P2097" s="161"/>
    </row>
    <row r="2098" customFormat="false" ht="39" hidden="false" customHeight="true" outlineLevel="0" collapsed="false">
      <c r="A2098" s="159" t="s">
        <v>12277</v>
      </c>
      <c r="B2098" s="160" t="s">
        <v>12278</v>
      </c>
      <c r="C2098" s="42" t="s">
        <v>1751</v>
      </c>
      <c r="D2098" s="159" t="s">
        <v>3085</v>
      </c>
      <c r="E2098" s="159" t="s">
        <v>2767</v>
      </c>
      <c r="F2098" s="42" t="s">
        <v>3086</v>
      </c>
      <c r="G2098" s="159" t="s">
        <v>1796</v>
      </c>
      <c r="H2098" s="159" t="s">
        <v>1654</v>
      </c>
      <c r="I2098" s="159" t="s">
        <v>1788</v>
      </c>
      <c r="J2098" s="42" t="s">
        <v>12279</v>
      </c>
      <c r="K2098" s="42" t="s">
        <v>12280</v>
      </c>
      <c r="L2098" s="159" t="s">
        <v>2129</v>
      </c>
      <c r="M2098" s="159" t="s">
        <v>12281</v>
      </c>
      <c r="N2098" s="161"/>
      <c r="O2098" s="161"/>
      <c r="P2098" s="161"/>
    </row>
    <row r="2099" customFormat="false" ht="27" hidden="false" customHeight="true" outlineLevel="0" collapsed="false">
      <c r="A2099" s="159" t="s">
        <v>12282</v>
      </c>
      <c r="B2099" s="160" t="s">
        <v>12283</v>
      </c>
      <c r="C2099" s="42" t="s">
        <v>1751</v>
      </c>
      <c r="D2099" s="159" t="s">
        <v>3085</v>
      </c>
      <c r="E2099" s="159" t="s">
        <v>2126</v>
      </c>
      <c r="F2099" s="42" t="s">
        <v>3086</v>
      </c>
      <c r="G2099" s="159" t="s">
        <v>1842</v>
      </c>
      <c r="H2099" s="159" t="s">
        <v>1654</v>
      </c>
      <c r="I2099" s="159" t="s">
        <v>1808</v>
      </c>
      <c r="J2099" s="42" t="s">
        <v>12284</v>
      </c>
      <c r="K2099" s="42" t="s">
        <v>12285</v>
      </c>
      <c r="L2099" s="159" t="s">
        <v>2129</v>
      </c>
      <c r="M2099" s="159" t="s">
        <v>12286</v>
      </c>
      <c r="N2099" s="161"/>
      <c r="O2099" s="161"/>
      <c r="P2099" s="161"/>
    </row>
    <row r="2100" customFormat="false" ht="27" hidden="false" customHeight="true" outlineLevel="0" collapsed="false">
      <c r="A2100" s="159" t="s">
        <v>12287</v>
      </c>
      <c r="B2100" s="160" t="s">
        <v>12288</v>
      </c>
      <c r="C2100" s="42" t="s">
        <v>1751</v>
      </c>
      <c r="D2100" s="159" t="s">
        <v>3085</v>
      </c>
      <c r="E2100" s="159" t="s">
        <v>2126</v>
      </c>
      <c r="F2100" s="42" t="s">
        <v>3086</v>
      </c>
      <c r="G2100" s="159" t="s">
        <v>1842</v>
      </c>
      <c r="H2100" s="159" t="s">
        <v>1654</v>
      </c>
      <c r="I2100" s="159" t="s">
        <v>1808</v>
      </c>
      <c r="J2100" s="42" t="s">
        <v>12289</v>
      </c>
      <c r="K2100" s="42" t="s">
        <v>12290</v>
      </c>
      <c r="L2100" s="159" t="s">
        <v>2129</v>
      </c>
      <c r="M2100" s="159" t="s">
        <v>12291</v>
      </c>
      <c r="N2100" s="161"/>
      <c r="O2100" s="161"/>
      <c r="P2100" s="161"/>
    </row>
    <row r="2101" customFormat="false" ht="27" hidden="false" customHeight="true" outlineLevel="0" collapsed="false">
      <c r="A2101" s="159" t="s">
        <v>12292</v>
      </c>
      <c r="B2101" s="160" t="s">
        <v>12293</v>
      </c>
      <c r="C2101" s="42" t="s">
        <v>1751</v>
      </c>
      <c r="D2101" s="159" t="s">
        <v>3085</v>
      </c>
      <c r="E2101" s="159" t="s">
        <v>2126</v>
      </c>
      <c r="F2101" s="42" t="s">
        <v>3086</v>
      </c>
      <c r="G2101" s="159" t="s">
        <v>1842</v>
      </c>
      <c r="H2101" s="159" t="s">
        <v>1654</v>
      </c>
      <c r="I2101" s="159" t="s">
        <v>1808</v>
      </c>
      <c r="J2101" s="42" t="s">
        <v>12294</v>
      </c>
      <c r="K2101" s="42" t="s">
        <v>12295</v>
      </c>
      <c r="L2101" s="159" t="s">
        <v>2129</v>
      </c>
      <c r="M2101" s="159" t="s">
        <v>12296</v>
      </c>
      <c r="N2101" s="161"/>
      <c r="O2101" s="161"/>
      <c r="P2101" s="161"/>
    </row>
    <row r="2102" customFormat="false" ht="51" hidden="false" customHeight="true" outlineLevel="0" collapsed="false">
      <c r="A2102" s="159" t="s">
        <v>12297</v>
      </c>
      <c r="B2102" s="160" t="s">
        <v>12298</v>
      </c>
      <c r="C2102" s="42" t="s">
        <v>1751</v>
      </c>
      <c r="D2102" s="159" t="s">
        <v>3085</v>
      </c>
      <c r="E2102" s="159" t="s">
        <v>2905</v>
      </c>
      <c r="F2102" s="42" t="s">
        <v>3086</v>
      </c>
      <c r="G2102" s="159" t="s">
        <v>1842</v>
      </c>
      <c r="H2102" s="159" t="s">
        <v>2171</v>
      </c>
      <c r="I2102" s="159" t="s">
        <v>1788</v>
      </c>
      <c r="J2102" s="42" t="s">
        <v>12299</v>
      </c>
      <c r="K2102" s="42" t="s">
        <v>12300</v>
      </c>
      <c r="L2102" s="159" t="s">
        <v>2907</v>
      </c>
      <c r="M2102" s="159" t="s">
        <v>12301</v>
      </c>
      <c r="N2102" s="161"/>
      <c r="O2102" s="161"/>
      <c r="P2102" s="161"/>
    </row>
    <row r="2103" customFormat="false" ht="39" hidden="false" customHeight="true" outlineLevel="0" collapsed="false">
      <c r="A2103" s="159" t="s">
        <v>12302</v>
      </c>
      <c r="B2103" s="160" t="s">
        <v>12303</v>
      </c>
      <c r="C2103" s="42" t="s">
        <v>1751</v>
      </c>
      <c r="D2103" s="159" t="s">
        <v>3085</v>
      </c>
      <c r="E2103" s="159" t="s">
        <v>2767</v>
      </c>
      <c r="F2103" s="42" t="s">
        <v>3086</v>
      </c>
      <c r="G2103" s="159" t="s">
        <v>1796</v>
      </c>
      <c r="H2103" s="159" t="s">
        <v>1654</v>
      </c>
      <c r="I2103" s="159" t="s">
        <v>1788</v>
      </c>
      <c r="J2103" s="42" t="s">
        <v>12304</v>
      </c>
      <c r="K2103" s="42" t="s">
        <v>12305</v>
      </c>
      <c r="L2103" s="159" t="s">
        <v>2129</v>
      </c>
      <c r="M2103" s="159" t="s">
        <v>12306</v>
      </c>
      <c r="N2103" s="161"/>
      <c r="O2103" s="161"/>
      <c r="P2103" s="161"/>
    </row>
    <row r="2104" customFormat="false" ht="27" hidden="false" customHeight="true" outlineLevel="0" collapsed="false">
      <c r="A2104" s="159" t="s">
        <v>12307</v>
      </c>
      <c r="B2104" s="160" t="s">
        <v>12308</v>
      </c>
      <c r="C2104" s="42" t="s">
        <v>1751</v>
      </c>
      <c r="D2104" s="159" t="s">
        <v>3085</v>
      </c>
      <c r="E2104" s="159" t="s">
        <v>2195</v>
      </c>
      <c r="F2104" s="42" t="s">
        <v>3086</v>
      </c>
      <c r="G2104" s="159" t="s">
        <v>1796</v>
      </c>
      <c r="H2104" s="159" t="s">
        <v>2171</v>
      </c>
      <c r="I2104" s="159" t="s">
        <v>1808</v>
      </c>
      <c r="J2104" s="42" t="s">
        <v>12309</v>
      </c>
      <c r="K2104" s="42" t="s">
        <v>12310</v>
      </c>
      <c r="L2104" s="159" t="s">
        <v>2198</v>
      </c>
      <c r="M2104" s="159" t="s">
        <v>12311</v>
      </c>
      <c r="N2104" s="161"/>
      <c r="O2104" s="161"/>
      <c r="P2104" s="161"/>
    </row>
    <row r="2105" customFormat="false" ht="27" hidden="false" customHeight="true" outlineLevel="0" collapsed="false">
      <c r="A2105" s="159" t="s">
        <v>12312</v>
      </c>
      <c r="B2105" s="160" t="s">
        <v>12313</v>
      </c>
      <c r="C2105" s="42" t="s">
        <v>1751</v>
      </c>
      <c r="D2105" s="159" t="s">
        <v>3085</v>
      </c>
      <c r="E2105" s="159" t="s">
        <v>2126</v>
      </c>
      <c r="F2105" s="42" t="s">
        <v>3086</v>
      </c>
      <c r="G2105" s="159" t="s">
        <v>1842</v>
      </c>
      <c r="H2105" s="159" t="s">
        <v>1654</v>
      </c>
      <c r="I2105" s="159" t="s">
        <v>1808</v>
      </c>
      <c r="J2105" s="42" t="s">
        <v>12314</v>
      </c>
      <c r="K2105" s="42" t="s">
        <v>12315</v>
      </c>
      <c r="L2105" s="159" t="s">
        <v>2129</v>
      </c>
      <c r="M2105" s="159" t="s">
        <v>12316</v>
      </c>
      <c r="N2105" s="161"/>
      <c r="O2105" s="161"/>
      <c r="P2105" s="161"/>
    </row>
    <row r="2106" customFormat="false" ht="51" hidden="false" customHeight="true" outlineLevel="0" collapsed="false">
      <c r="A2106" s="159" t="s">
        <v>12317</v>
      </c>
      <c r="B2106" s="160" t="s">
        <v>12318</v>
      </c>
      <c r="C2106" s="42" t="s">
        <v>1751</v>
      </c>
      <c r="D2106" s="159" t="s">
        <v>3085</v>
      </c>
      <c r="E2106" s="159" t="s">
        <v>2905</v>
      </c>
      <c r="F2106" s="42" t="s">
        <v>3086</v>
      </c>
      <c r="G2106" s="159" t="s">
        <v>1842</v>
      </c>
      <c r="H2106" s="159" t="s">
        <v>2171</v>
      </c>
      <c r="I2106" s="159" t="s">
        <v>1788</v>
      </c>
      <c r="J2106" s="42" t="s">
        <v>12319</v>
      </c>
      <c r="K2106" s="42" t="s">
        <v>12320</v>
      </c>
      <c r="L2106" s="159" t="s">
        <v>2907</v>
      </c>
      <c r="M2106" s="159" t="s">
        <v>12321</v>
      </c>
      <c r="N2106" s="161"/>
      <c r="O2106" s="161"/>
      <c r="P2106" s="161"/>
    </row>
    <row r="2107" customFormat="false" ht="39" hidden="false" customHeight="true" outlineLevel="0" collapsed="false">
      <c r="A2107" s="159" t="s">
        <v>12322</v>
      </c>
      <c r="B2107" s="160" t="s">
        <v>12323</v>
      </c>
      <c r="C2107" s="42" t="s">
        <v>1751</v>
      </c>
      <c r="D2107" s="159" t="s">
        <v>3085</v>
      </c>
      <c r="E2107" s="159" t="s">
        <v>2195</v>
      </c>
      <c r="F2107" s="42" t="s">
        <v>3086</v>
      </c>
      <c r="G2107" s="159" t="s">
        <v>1796</v>
      </c>
      <c r="H2107" s="159" t="s">
        <v>2171</v>
      </c>
      <c r="I2107" s="159" t="s">
        <v>1788</v>
      </c>
      <c r="J2107" s="42" t="s">
        <v>12324</v>
      </c>
      <c r="K2107" s="42" t="s">
        <v>12325</v>
      </c>
      <c r="L2107" s="159" t="s">
        <v>2198</v>
      </c>
      <c r="M2107" s="159" t="s">
        <v>12326</v>
      </c>
      <c r="N2107" s="161"/>
      <c r="O2107" s="161"/>
      <c r="P2107" s="161"/>
    </row>
    <row r="2108" customFormat="false" ht="39" hidden="false" customHeight="true" outlineLevel="0" collapsed="false">
      <c r="A2108" s="159" t="s">
        <v>12327</v>
      </c>
      <c r="B2108" s="160" t="s">
        <v>12328</v>
      </c>
      <c r="C2108" s="42" t="s">
        <v>1751</v>
      </c>
      <c r="D2108" s="159" t="s">
        <v>3085</v>
      </c>
      <c r="E2108" s="159" t="s">
        <v>2767</v>
      </c>
      <c r="F2108" s="42" t="s">
        <v>3086</v>
      </c>
      <c r="G2108" s="159" t="s">
        <v>1796</v>
      </c>
      <c r="H2108" s="159" t="s">
        <v>1654</v>
      </c>
      <c r="I2108" s="159" t="s">
        <v>1808</v>
      </c>
      <c r="J2108" s="42" t="s">
        <v>12329</v>
      </c>
      <c r="K2108" s="42" t="s">
        <v>12330</v>
      </c>
      <c r="L2108" s="159" t="s">
        <v>2129</v>
      </c>
      <c r="M2108" s="159" t="s">
        <v>12331</v>
      </c>
      <c r="N2108" s="161"/>
      <c r="O2108" s="161"/>
      <c r="P2108" s="161"/>
    </row>
    <row r="2109" customFormat="false" ht="39" hidden="false" customHeight="true" outlineLevel="0" collapsed="false">
      <c r="A2109" s="159" t="s">
        <v>12332</v>
      </c>
      <c r="B2109" s="160" t="s">
        <v>12333</v>
      </c>
      <c r="C2109" s="42" t="s">
        <v>1751</v>
      </c>
      <c r="D2109" s="159" t="s">
        <v>3085</v>
      </c>
      <c r="E2109" s="159" t="s">
        <v>2126</v>
      </c>
      <c r="F2109" s="42" t="s">
        <v>3086</v>
      </c>
      <c r="G2109" s="159" t="s">
        <v>1842</v>
      </c>
      <c r="H2109" s="159" t="s">
        <v>1654</v>
      </c>
      <c r="I2109" s="159" t="s">
        <v>1808</v>
      </c>
      <c r="J2109" s="42" t="s">
        <v>12334</v>
      </c>
      <c r="K2109" s="42" t="s">
        <v>12335</v>
      </c>
      <c r="L2109" s="159" t="s">
        <v>2129</v>
      </c>
      <c r="M2109" s="159" t="s">
        <v>12336</v>
      </c>
      <c r="N2109" s="161"/>
      <c r="O2109" s="161"/>
      <c r="P2109" s="161"/>
    </row>
    <row r="2110" customFormat="false" ht="51" hidden="false" customHeight="true" outlineLevel="0" collapsed="false">
      <c r="A2110" s="159" t="s">
        <v>12337</v>
      </c>
      <c r="B2110" s="160" t="s">
        <v>12338</v>
      </c>
      <c r="C2110" s="42" t="s">
        <v>1751</v>
      </c>
      <c r="D2110" s="159" t="s">
        <v>3085</v>
      </c>
      <c r="E2110" s="159" t="s">
        <v>2905</v>
      </c>
      <c r="F2110" s="42" t="s">
        <v>3086</v>
      </c>
      <c r="G2110" s="159" t="s">
        <v>1842</v>
      </c>
      <c r="H2110" s="159" t="s">
        <v>2171</v>
      </c>
      <c r="I2110" s="159" t="s">
        <v>1788</v>
      </c>
      <c r="J2110" s="42" t="s">
        <v>12339</v>
      </c>
      <c r="K2110" s="42" t="s">
        <v>12340</v>
      </c>
      <c r="L2110" s="159" t="s">
        <v>2907</v>
      </c>
      <c r="M2110" s="159" t="s">
        <v>12341</v>
      </c>
      <c r="N2110" s="161"/>
      <c r="O2110" s="161"/>
      <c r="P2110" s="161"/>
    </row>
    <row r="2111" customFormat="false" ht="39" hidden="false" customHeight="true" outlineLevel="0" collapsed="false">
      <c r="A2111" s="159" t="s">
        <v>12342</v>
      </c>
      <c r="B2111" s="160" t="s">
        <v>12343</v>
      </c>
      <c r="C2111" s="42" t="s">
        <v>1751</v>
      </c>
      <c r="D2111" s="159" t="s">
        <v>3085</v>
      </c>
      <c r="E2111" s="159" t="s">
        <v>2126</v>
      </c>
      <c r="F2111" s="42" t="s">
        <v>3086</v>
      </c>
      <c r="G2111" s="159" t="s">
        <v>1842</v>
      </c>
      <c r="H2111" s="159" t="s">
        <v>1654</v>
      </c>
      <c r="I2111" s="159" t="s">
        <v>1808</v>
      </c>
      <c r="J2111" s="42" t="s">
        <v>12344</v>
      </c>
      <c r="K2111" s="42" t="s">
        <v>12345</v>
      </c>
      <c r="L2111" s="159" t="s">
        <v>2129</v>
      </c>
      <c r="M2111" s="159" t="s">
        <v>12346</v>
      </c>
      <c r="N2111" s="161"/>
      <c r="O2111" s="161"/>
      <c r="P2111" s="161"/>
    </row>
    <row r="2112" customFormat="false" ht="51" hidden="false" customHeight="true" outlineLevel="0" collapsed="false">
      <c r="A2112" s="159" t="s">
        <v>12347</v>
      </c>
      <c r="B2112" s="160" t="s">
        <v>12348</v>
      </c>
      <c r="C2112" s="42" t="s">
        <v>1751</v>
      </c>
      <c r="D2112" s="159" t="s">
        <v>3085</v>
      </c>
      <c r="E2112" s="159" t="s">
        <v>2126</v>
      </c>
      <c r="F2112" s="42" t="s">
        <v>3086</v>
      </c>
      <c r="G2112" s="159" t="s">
        <v>1842</v>
      </c>
      <c r="H2112" s="159" t="s">
        <v>1654</v>
      </c>
      <c r="I2112" s="159" t="s">
        <v>1808</v>
      </c>
      <c r="J2112" s="42" t="s">
        <v>12349</v>
      </c>
      <c r="K2112" s="42" t="s">
        <v>12350</v>
      </c>
      <c r="L2112" s="159" t="s">
        <v>2129</v>
      </c>
      <c r="M2112" s="159" t="s">
        <v>12351</v>
      </c>
      <c r="N2112" s="161"/>
      <c r="O2112" s="161"/>
      <c r="P2112" s="161"/>
    </row>
    <row r="2113" customFormat="false" ht="51" hidden="false" customHeight="true" outlineLevel="0" collapsed="false">
      <c r="A2113" s="159" t="s">
        <v>12352</v>
      </c>
      <c r="B2113" s="160" t="s">
        <v>12353</v>
      </c>
      <c r="C2113" s="42" t="s">
        <v>1751</v>
      </c>
      <c r="D2113" s="159" t="s">
        <v>3085</v>
      </c>
      <c r="E2113" s="159" t="s">
        <v>2905</v>
      </c>
      <c r="F2113" s="42" t="s">
        <v>3086</v>
      </c>
      <c r="G2113" s="159" t="s">
        <v>1842</v>
      </c>
      <c r="H2113" s="159" t="s">
        <v>2171</v>
      </c>
      <c r="I2113" s="159" t="s">
        <v>1788</v>
      </c>
      <c r="J2113" s="42" t="s">
        <v>12354</v>
      </c>
      <c r="K2113" s="42" t="s">
        <v>12355</v>
      </c>
      <c r="L2113" s="159" t="s">
        <v>2907</v>
      </c>
      <c r="M2113" s="159" t="s">
        <v>12356</v>
      </c>
      <c r="N2113" s="161"/>
      <c r="O2113" s="161"/>
      <c r="P2113" s="161"/>
    </row>
    <row r="2114" customFormat="false" ht="51" hidden="false" customHeight="true" outlineLevel="0" collapsed="false">
      <c r="A2114" s="159" t="s">
        <v>12357</v>
      </c>
      <c r="B2114" s="160" t="s">
        <v>12358</v>
      </c>
      <c r="C2114" s="42" t="s">
        <v>1751</v>
      </c>
      <c r="D2114" s="159" t="s">
        <v>3085</v>
      </c>
      <c r="E2114" s="159" t="s">
        <v>2767</v>
      </c>
      <c r="F2114" s="42" t="s">
        <v>3086</v>
      </c>
      <c r="G2114" s="159" t="s">
        <v>1796</v>
      </c>
      <c r="H2114" s="159" t="s">
        <v>1654</v>
      </c>
      <c r="I2114" s="159" t="s">
        <v>1788</v>
      </c>
      <c r="J2114" s="42" t="s">
        <v>12359</v>
      </c>
      <c r="K2114" s="42" t="s">
        <v>12360</v>
      </c>
      <c r="L2114" s="159" t="s">
        <v>2129</v>
      </c>
      <c r="M2114" s="159" t="s">
        <v>12361</v>
      </c>
      <c r="N2114" s="161"/>
      <c r="O2114" s="161"/>
      <c r="P2114" s="161"/>
    </row>
    <row r="2115" customFormat="false" ht="27" hidden="false" customHeight="true" outlineLevel="0" collapsed="false">
      <c r="A2115" s="159" t="s">
        <v>12362</v>
      </c>
      <c r="B2115" s="160" t="s">
        <v>12363</v>
      </c>
      <c r="C2115" s="42" t="s">
        <v>1751</v>
      </c>
      <c r="D2115" s="159" t="s">
        <v>3085</v>
      </c>
      <c r="E2115" s="159" t="s">
        <v>2195</v>
      </c>
      <c r="F2115" s="42" t="s">
        <v>3086</v>
      </c>
      <c r="G2115" s="159" t="s">
        <v>1796</v>
      </c>
      <c r="H2115" s="159" t="s">
        <v>2171</v>
      </c>
      <c r="I2115" s="159" t="s">
        <v>1808</v>
      </c>
      <c r="J2115" s="42" t="s">
        <v>12364</v>
      </c>
      <c r="K2115" s="42" t="s">
        <v>12365</v>
      </c>
      <c r="L2115" s="159" t="s">
        <v>2198</v>
      </c>
      <c r="M2115" s="159" t="s">
        <v>12366</v>
      </c>
      <c r="N2115" s="161"/>
      <c r="O2115" s="161"/>
      <c r="P2115" s="161"/>
    </row>
    <row r="2116" customFormat="false" ht="27" hidden="false" customHeight="true" outlineLevel="0" collapsed="false">
      <c r="A2116" s="159" t="s">
        <v>12367</v>
      </c>
      <c r="B2116" s="160" t="s">
        <v>12368</v>
      </c>
      <c r="C2116" s="42" t="s">
        <v>1751</v>
      </c>
      <c r="D2116" s="159" t="s">
        <v>3085</v>
      </c>
      <c r="E2116" s="159" t="s">
        <v>2126</v>
      </c>
      <c r="F2116" s="42" t="s">
        <v>3086</v>
      </c>
      <c r="G2116" s="159" t="s">
        <v>1842</v>
      </c>
      <c r="H2116" s="159" t="s">
        <v>1654</v>
      </c>
      <c r="I2116" s="159" t="s">
        <v>1808</v>
      </c>
      <c r="J2116" s="42" t="s">
        <v>12369</v>
      </c>
      <c r="K2116" s="42" t="s">
        <v>12370</v>
      </c>
      <c r="L2116" s="159" t="s">
        <v>2129</v>
      </c>
      <c r="M2116" s="159" t="s">
        <v>12371</v>
      </c>
      <c r="N2116" s="161"/>
      <c r="O2116" s="161"/>
      <c r="P2116" s="161"/>
    </row>
    <row r="2117" customFormat="false" ht="39" hidden="false" customHeight="true" outlineLevel="0" collapsed="false">
      <c r="A2117" s="159" t="s">
        <v>12372</v>
      </c>
      <c r="B2117" s="160" t="s">
        <v>12373</v>
      </c>
      <c r="C2117" s="42" t="s">
        <v>1738</v>
      </c>
      <c r="D2117" s="159" t="s">
        <v>2979</v>
      </c>
      <c r="E2117" s="159" t="s">
        <v>2905</v>
      </c>
      <c r="F2117" s="42" t="s">
        <v>2980</v>
      </c>
      <c r="G2117" s="159" t="s">
        <v>1842</v>
      </c>
      <c r="H2117" s="159" t="s">
        <v>2171</v>
      </c>
      <c r="I2117" s="159" t="s">
        <v>1788</v>
      </c>
      <c r="J2117" s="42" t="s">
        <v>12374</v>
      </c>
      <c r="K2117" s="42" t="s">
        <v>12375</v>
      </c>
      <c r="L2117" s="159" t="s">
        <v>2907</v>
      </c>
      <c r="M2117" s="159" t="s">
        <v>12376</v>
      </c>
      <c r="N2117" s="161"/>
      <c r="O2117" s="161"/>
      <c r="P2117" s="161"/>
    </row>
    <row r="2118" customFormat="false" ht="27" hidden="false" customHeight="true" outlineLevel="0" collapsed="false">
      <c r="A2118" s="159" t="s">
        <v>12377</v>
      </c>
      <c r="B2118" s="160" t="s">
        <v>12378</v>
      </c>
      <c r="C2118" s="42" t="s">
        <v>1738</v>
      </c>
      <c r="D2118" s="159" t="s">
        <v>2979</v>
      </c>
      <c r="E2118" s="159" t="s">
        <v>2126</v>
      </c>
      <c r="F2118" s="42" t="s">
        <v>2980</v>
      </c>
      <c r="G2118" s="159" t="s">
        <v>1842</v>
      </c>
      <c r="H2118" s="159" t="s">
        <v>1654</v>
      </c>
      <c r="I2118" s="159" t="s">
        <v>1808</v>
      </c>
      <c r="J2118" s="42" t="s">
        <v>12379</v>
      </c>
      <c r="K2118" s="42" t="s">
        <v>12380</v>
      </c>
      <c r="L2118" s="159" t="s">
        <v>2129</v>
      </c>
      <c r="M2118" s="159" t="s">
        <v>12381</v>
      </c>
      <c r="N2118" s="161"/>
      <c r="O2118" s="161"/>
      <c r="P2118" s="161"/>
    </row>
    <row r="2119" customFormat="false" ht="39" hidden="false" customHeight="true" outlineLevel="0" collapsed="false">
      <c r="A2119" s="159" t="s">
        <v>12382</v>
      </c>
      <c r="B2119" s="160" t="s">
        <v>12383</v>
      </c>
      <c r="C2119" s="42" t="s">
        <v>1738</v>
      </c>
      <c r="D2119" s="159" t="s">
        <v>2979</v>
      </c>
      <c r="E2119" s="159" t="s">
        <v>2126</v>
      </c>
      <c r="F2119" s="42" t="s">
        <v>2980</v>
      </c>
      <c r="G2119" s="159" t="s">
        <v>1842</v>
      </c>
      <c r="H2119" s="159" t="s">
        <v>1654</v>
      </c>
      <c r="I2119" s="159" t="s">
        <v>1808</v>
      </c>
      <c r="J2119" s="42" t="s">
        <v>12384</v>
      </c>
      <c r="K2119" s="42" t="s">
        <v>12385</v>
      </c>
      <c r="L2119" s="159" t="s">
        <v>2129</v>
      </c>
      <c r="M2119" s="159" t="s">
        <v>12386</v>
      </c>
      <c r="N2119" s="161"/>
      <c r="O2119" s="161"/>
      <c r="P2119" s="161"/>
    </row>
    <row r="2120" customFormat="false" ht="39" hidden="false" customHeight="true" outlineLevel="0" collapsed="false">
      <c r="A2120" s="159" t="s">
        <v>12387</v>
      </c>
      <c r="B2120" s="160" t="s">
        <v>12388</v>
      </c>
      <c r="C2120" s="42" t="s">
        <v>1738</v>
      </c>
      <c r="D2120" s="159" t="s">
        <v>2979</v>
      </c>
      <c r="E2120" s="159" t="s">
        <v>2905</v>
      </c>
      <c r="F2120" s="42" t="s">
        <v>2980</v>
      </c>
      <c r="G2120" s="159" t="s">
        <v>1842</v>
      </c>
      <c r="H2120" s="159" t="s">
        <v>2171</v>
      </c>
      <c r="I2120" s="159" t="s">
        <v>1788</v>
      </c>
      <c r="J2120" s="42" t="s">
        <v>12389</v>
      </c>
      <c r="K2120" s="42" t="s">
        <v>12390</v>
      </c>
      <c r="L2120" s="159" t="s">
        <v>2907</v>
      </c>
      <c r="M2120" s="159" t="s">
        <v>12391</v>
      </c>
      <c r="N2120" s="161"/>
      <c r="O2120" s="161"/>
      <c r="P2120" s="161"/>
    </row>
    <row r="2121" customFormat="false" ht="39" hidden="false" customHeight="true" outlineLevel="0" collapsed="false">
      <c r="A2121" s="159" t="s">
        <v>12392</v>
      </c>
      <c r="B2121" s="160" t="s">
        <v>12393</v>
      </c>
      <c r="C2121" s="42" t="s">
        <v>1738</v>
      </c>
      <c r="D2121" s="159" t="s">
        <v>2979</v>
      </c>
      <c r="E2121" s="159" t="s">
        <v>2767</v>
      </c>
      <c r="F2121" s="42" t="s">
        <v>2980</v>
      </c>
      <c r="G2121" s="159" t="s">
        <v>1796</v>
      </c>
      <c r="H2121" s="159" t="s">
        <v>1654</v>
      </c>
      <c r="I2121" s="159" t="s">
        <v>1788</v>
      </c>
      <c r="J2121" s="42" t="s">
        <v>12394</v>
      </c>
      <c r="K2121" s="42" t="s">
        <v>12395</v>
      </c>
      <c r="L2121" s="159" t="s">
        <v>2129</v>
      </c>
      <c r="M2121" s="159" t="s">
        <v>12396</v>
      </c>
      <c r="N2121" s="161"/>
      <c r="O2121" s="161"/>
      <c r="P2121" s="161"/>
    </row>
    <row r="2122" customFormat="false" ht="27" hidden="false" customHeight="true" outlineLevel="0" collapsed="false">
      <c r="A2122" s="159" t="s">
        <v>12397</v>
      </c>
      <c r="B2122" s="160" t="s">
        <v>12398</v>
      </c>
      <c r="C2122" s="42" t="s">
        <v>1738</v>
      </c>
      <c r="D2122" s="159" t="s">
        <v>2979</v>
      </c>
      <c r="E2122" s="159" t="s">
        <v>2195</v>
      </c>
      <c r="F2122" s="42" t="s">
        <v>2980</v>
      </c>
      <c r="G2122" s="159" t="s">
        <v>1796</v>
      </c>
      <c r="H2122" s="159" t="s">
        <v>2171</v>
      </c>
      <c r="I2122" s="159" t="s">
        <v>1808</v>
      </c>
      <c r="J2122" s="42" t="s">
        <v>12399</v>
      </c>
      <c r="K2122" s="42" t="s">
        <v>12400</v>
      </c>
      <c r="L2122" s="159" t="s">
        <v>2198</v>
      </c>
      <c r="M2122" s="159" t="s">
        <v>12401</v>
      </c>
      <c r="N2122" s="161"/>
      <c r="O2122" s="161"/>
      <c r="P2122" s="161"/>
    </row>
    <row r="2123" customFormat="false" ht="27" hidden="false" customHeight="true" outlineLevel="0" collapsed="false">
      <c r="A2123" s="159" t="s">
        <v>12402</v>
      </c>
      <c r="B2123" s="160" t="s">
        <v>12403</v>
      </c>
      <c r="C2123" s="42" t="s">
        <v>1738</v>
      </c>
      <c r="D2123" s="159" t="s">
        <v>2979</v>
      </c>
      <c r="E2123" s="159" t="s">
        <v>2126</v>
      </c>
      <c r="F2123" s="42" t="s">
        <v>2980</v>
      </c>
      <c r="G2123" s="159" t="s">
        <v>1842</v>
      </c>
      <c r="H2123" s="159" t="s">
        <v>1654</v>
      </c>
      <c r="I2123" s="159" t="s">
        <v>1808</v>
      </c>
      <c r="J2123" s="42" t="s">
        <v>12404</v>
      </c>
      <c r="K2123" s="42" t="s">
        <v>12405</v>
      </c>
      <c r="L2123" s="159" t="s">
        <v>2129</v>
      </c>
      <c r="M2123" s="159" t="s">
        <v>12406</v>
      </c>
      <c r="N2123" s="161"/>
      <c r="O2123" s="161"/>
      <c r="P2123" s="161"/>
    </row>
    <row r="2124" customFormat="false" ht="51" hidden="false" customHeight="true" outlineLevel="0" collapsed="false">
      <c r="A2124" s="159" t="s">
        <v>12407</v>
      </c>
      <c r="B2124" s="160" t="s">
        <v>12408</v>
      </c>
      <c r="C2124" s="42" t="s">
        <v>1738</v>
      </c>
      <c r="D2124" s="159" t="s">
        <v>2979</v>
      </c>
      <c r="E2124" s="159" t="s">
        <v>2905</v>
      </c>
      <c r="F2124" s="42" t="s">
        <v>2980</v>
      </c>
      <c r="G2124" s="159" t="s">
        <v>1842</v>
      </c>
      <c r="H2124" s="159" t="s">
        <v>2171</v>
      </c>
      <c r="I2124" s="159" t="s">
        <v>1788</v>
      </c>
      <c r="J2124" s="42" t="s">
        <v>12409</v>
      </c>
      <c r="K2124" s="42" t="s">
        <v>12410</v>
      </c>
      <c r="L2124" s="159" t="s">
        <v>2907</v>
      </c>
      <c r="M2124" s="159" t="s">
        <v>12411</v>
      </c>
      <c r="N2124" s="161"/>
      <c r="O2124" s="161"/>
      <c r="P2124" s="161"/>
    </row>
    <row r="2125" customFormat="false" ht="51" hidden="false" customHeight="true" outlineLevel="0" collapsed="false">
      <c r="A2125" s="159" t="s">
        <v>12412</v>
      </c>
      <c r="B2125" s="160" t="s">
        <v>12413</v>
      </c>
      <c r="C2125" s="42" t="s">
        <v>1738</v>
      </c>
      <c r="D2125" s="159" t="s">
        <v>2979</v>
      </c>
      <c r="E2125" s="159" t="s">
        <v>2767</v>
      </c>
      <c r="F2125" s="42" t="s">
        <v>2980</v>
      </c>
      <c r="G2125" s="159" t="s">
        <v>1796</v>
      </c>
      <c r="H2125" s="159" t="s">
        <v>1654</v>
      </c>
      <c r="I2125" s="159" t="s">
        <v>1788</v>
      </c>
      <c r="J2125" s="42" t="s">
        <v>12414</v>
      </c>
      <c r="K2125" s="42" t="s">
        <v>12415</v>
      </c>
      <c r="L2125" s="159" t="s">
        <v>2129</v>
      </c>
      <c r="M2125" s="159" t="s">
        <v>12416</v>
      </c>
      <c r="N2125" s="161"/>
      <c r="O2125" s="161"/>
      <c r="P2125" s="161"/>
    </row>
    <row r="2126" customFormat="false" ht="27" hidden="false" customHeight="true" outlineLevel="0" collapsed="false">
      <c r="A2126" s="159" t="s">
        <v>12417</v>
      </c>
      <c r="B2126" s="160" t="s">
        <v>12418</v>
      </c>
      <c r="C2126" s="42" t="s">
        <v>1738</v>
      </c>
      <c r="D2126" s="159" t="s">
        <v>2979</v>
      </c>
      <c r="E2126" s="159" t="s">
        <v>2195</v>
      </c>
      <c r="F2126" s="42" t="s">
        <v>2980</v>
      </c>
      <c r="G2126" s="159" t="s">
        <v>1796</v>
      </c>
      <c r="H2126" s="159" t="s">
        <v>2171</v>
      </c>
      <c r="I2126" s="159" t="s">
        <v>1808</v>
      </c>
      <c r="J2126" s="42" t="s">
        <v>12419</v>
      </c>
      <c r="K2126" s="42" t="s">
        <v>12420</v>
      </c>
      <c r="L2126" s="159" t="s">
        <v>2198</v>
      </c>
      <c r="M2126" s="159" t="s">
        <v>12421</v>
      </c>
      <c r="N2126" s="161"/>
      <c r="O2126" s="161"/>
      <c r="P2126" s="161"/>
    </row>
    <row r="2127" customFormat="false" ht="27" hidden="false" customHeight="true" outlineLevel="0" collapsed="false">
      <c r="A2127" s="159" t="s">
        <v>12422</v>
      </c>
      <c r="B2127" s="160" t="s">
        <v>12423</v>
      </c>
      <c r="C2127" s="42" t="s">
        <v>1738</v>
      </c>
      <c r="D2127" s="159" t="s">
        <v>2979</v>
      </c>
      <c r="E2127" s="159" t="s">
        <v>2126</v>
      </c>
      <c r="F2127" s="42" t="s">
        <v>2980</v>
      </c>
      <c r="G2127" s="159" t="s">
        <v>1842</v>
      </c>
      <c r="H2127" s="159" t="s">
        <v>1654</v>
      </c>
      <c r="I2127" s="159" t="s">
        <v>1808</v>
      </c>
      <c r="J2127" s="42" t="s">
        <v>12424</v>
      </c>
      <c r="K2127" s="42" t="s">
        <v>12425</v>
      </c>
      <c r="L2127" s="159" t="s">
        <v>2129</v>
      </c>
      <c r="M2127" s="159" t="s">
        <v>12426</v>
      </c>
      <c r="N2127" s="161"/>
      <c r="O2127" s="161"/>
      <c r="P2127" s="161"/>
    </row>
    <row r="2128" customFormat="false" ht="39" hidden="false" customHeight="true" outlineLevel="0" collapsed="false">
      <c r="A2128" s="159" t="s">
        <v>12427</v>
      </c>
      <c r="B2128" s="160" t="s">
        <v>12428</v>
      </c>
      <c r="C2128" s="42" t="s">
        <v>1738</v>
      </c>
      <c r="D2128" s="159" t="s">
        <v>2979</v>
      </c>
      <c r="E2128" s="159" t="s">
        <v>2905</v>
      </c>
      <c r="F2128" s="42" t="s">
        <v>2980</v>
      </c>
      <c r="G2128" s="159" t="s">
        <v>1842</v>
      </c>
      <c r="H2128" s="159" t="s">
        <v>2171</v>
      </c>
      <c r="I2128" s="159" t="s">
        <v>1788</v>
      </c>
      <c r="J2128" s="42" t="s">
        <v>12429</v>
      </c>
      <c r="K2128" s="42" t="s">
        <v>12430</v>
      </c>
      <c r="L2128" s="159" t="s">
        <v>2907</v>
      </c>
      <c r="M2128" s="159" t="s">
        <v>12431</v>
      </c>
      <c r="N2128" s="161"/>
      <c r="O2128" s="161"/>
      <c r="P2128" s="161"/>
    </row>
    <row r="2129" customFormat="false" ht="39" hidden="false" customHeight="true" outlineLevel="0" collapsed="false">
      <c r="A2129" s="159" t="s">
        <v>12432</v>
      </c>
      <c r="B2129" s="160" t="s">
        <v>12433</v>
      </c>
      <c r="C2129" s="42" t="s">
        <v>1738</v>
      </c>
      <c r="D2129" s="159" t="s">
        <v>2979</v>
      </c>
      <c r="E2129" s="159" t="s">
        <v>2195</v>
      </c>
      <c r="F2129" s="42" t="s">
        <v>2980</v>
      </c>
      <c r="G2129" s="159" t="s">
        <v>1796</v>
      </c>
      <c r="H2129" s="159" t="s">
        <v>2171</v>
      </c>
      <c r="I2129" s="159" t="s">
        <v>1788</v>
      </c>
      <c r="J2129" s="42" t="s">
        <v>12434</v>
      </c>
      <c r="K2129" s="42" t="s">
        <v>12435</v>
      </c>
      <c r="L2129" s="159" t="s">
        <v>2198</v>
      </c>
      <c r="M2129" s="159" t="s">
        <v>12436</v>
      </c>
      <c r="N2129" s="161"/>
      <c r="O2129" s="161"/>
      <c r="P2129" s="161"/>
    </row>
    <row r="2130" customFormat="false" ht="27" hidden="false" customHeight="true" outlineLevel="0" collapsed="false">
      <c r="A2130" s="159" t="s">
        <v>12437</v>
      </c>
      <c r="B2130" s="160" t="s">
        <v>12438</v>
      </c>
      <c r="C2130" s="42" t="s">
        <v>1738</v>
      </c>
      <c r="D2130" s="159" t="s">
        <v>2979</v>
      </c>
      <c r="E2130" s="159" t="s">
        <v>2767</v>
      </c>
      <c r="F2130" s="42" t="s">
        <v>2980</v>
      </c>
      <c r="G2130" s="159" t="s">
        <v>1796</v>
      </c>
      <c r="H2130" s="159" t="s">
        <v>1654</v>
      </c>
      <c r="I2130" s="159" t="s">
        <v>1808</v>
      </c>
      <c r="J2130" s="42" t="s">
        <v>12439</v>
      </c>
      <c r="K2130" s="42" t="s">
        <v>12440</v>
      </c>
      <c r="L2130" s="159" t="s">
        <v>2129</v>
      </c>
      <c r="M2130" s="159" t="s">
        <v>12441</v>
      </c>
      <c r="N2130" s="161"/>
      <c r="O2130" s="161"/>
      <c r="P2130" s="161"/>
    </row>
    <row r="2131" customFormat="false" ht="27" hidden="false" customHeight="true" outlineLevel="0" collapsed="false">
      <c r="A2131" s="159" t="s">
        <v>12442</v>
      </c>
      <c r="B2131" s="160" t="s">
        <v>12443</v>
      </c>
      <c r="C2131" s="42" t="s">
        <v>1738</v>
      </c>
      <c r="D2131" s="159" t="s">
        <v>2979</v>
      </c>
      <c r="E2131" s="159" t="s">
        <v>2126</v>
      </c>
      <c r="F2131" s="42" t="s">
        <v>2980</v>
      </c>
      <c r="G2131" s="159" t="s">
        <v>1842</v>
      </c>
      <c r="H2131" s="159" t="s">
        <v>1654</v>
      </c>
      <c r="I2131" s="159" t="s">
        <v>1808</v>
      </c>
      <c r="J2131" s="42" t="s">
        <v>12444</v>
      </c>
      <c r="K2131" s="42" t="s">
        <v>12445</v>
      </c>
      <c r="L2131" s="159" t="s">
        <v>2129</v>
      </c>
      <c r="M2131" s="159" t="s">
        <v>12446</v>
      </c>
      <c r="N2131" s="161"/>
      <c r="O2131" s="161"/>
      <c r="P2131" s="161"/>
    </row>
    <row r="2132" customFormat="false" ht="51" hidden="false" customHeight="true" outlineLevel="0" collapsed="false">
      <c r="A2132" s="159" t="s">
        <v>12447</v>
      </c>
      <c r="B2132" s="160" t="s">
        <v>12448</v>
      </c>
      <c r="C2132" s="42" t="s">
        <v>1738</v>
      </c>
      <c r="D2132" s="159" t="s">
        <v>2979</v>
      </c>
      <c r="E2132" s="159" t="s">
        <v>2905</v>
      </c>
      <c r="F2132" s="42" t="s">
        <v>2980</v>
      </c>
      <c r="G2132" s="159" t="s">
        <v>1842</v>
      </c>
      <c r="H2132" s="159" t="s">
        <v>2171</v>
      </c>
      <c r="I2132" s="159" t="s">
        <v>1788</v>
      </c>
      <c r="J2132" s="42" t="s">
        <v>12449</v>
      </c>
      <c r="K2132" s="42" t="s">
        <v>12450</v>
      </c>
      <c r="L2132" s="159" t="s">
        <v>2907</v>
      </c>
      <c r="M2132" s="159" t="s">
        <v>12451</v>
      </c>
      <c r="N2132" s="161"/>
      <c r="O2132" s="161"/>
      <c r="P2132" s="161"/>
    </row>
    <row r="2133" customFormat="false" ht="51" hidden="false" customHeight="true" outlineLevel="0" collapsed="false">
      <c r="A2133" s="159" t="s">
        <v>12452</v>
      </c>
      <c r="B2133" s="160" t="s">
        <v>12453</v>
      </c>
      <c r="C2133" s="42" t="s">
        <v>1738</v>
      </c>
      <c r="D2133" s="159" t="s">
        <v>2979</v>
      </c>
      <c r="E2133" s="159" t="s">
        <v>2767</v>
      </c>
      <c r="F2133" s="42" t="s">
        <v>2980</v>
      </c>
      <c r="G2133" s="159" t="s">
        <v>1796</v>
      </c>
      <c r="H2133" s="159" t="s">
        <v>1654</v>
      </c>
      <c r="I2133" s="159" t="s">
        <v>1788</v>
      </c>
      <c r="J2133" s="42" t="s">
        <v>12454</v>
      </c>
      <c r="K2133" s="42" t="s">
        <v>12455</v>
      </c>
      <c r="L2133" s="159" t="s">
        <v>2129</v>
      </c>
      <c r="M2133" s="159" t="s">
        <v>12456</v>
      </c>
      <c r="N2133" s="161"/>
      <c r="O2133" s="161"/>
      <c r="P2133" s="161"/>
    </row>
    <row r="2134" customFormat="false" ht="39" hidden="false" customHeight="true" outlineLevel="0" collapsed="false">
      <c r="A2134" s="159" t="s">
        <v>12457</v>
      </c>
      <c r="B2134" s="160" t="s">
        <v>12458</v>
      </c>
      <c r="C2134" s="42" t="s">
        <v>1738</v>
      </c>
      <c r="D2134" s="159" t="s">
        <v>2979</v>
      </c>
      <c r="E2134" s="159" t="s">
        <v>2195</v>
      </c>
      <c r="F2134" s="42" t="s">
        <v>2980</v>
      </c>
      <c r="G2134" s="159" t="s">
        <v>1796</v>
      </c>
      <c r="H2134" s="159" t="s">
        <v>2171</v>
      </c>
      <c r="I2134" s="159" t="s">
        <v>1808</v>
      </c>
      <c r="J2134" s="42" t="s">
        <v>12459</v>
      </c>
      <c r="K2134" s="42" t="s">
        <v>12460</v>
      </c>
      <c r="L2134" s="159" t="s">
        <v>2198</v>
      </c>
      <c r="M2134" s="159" t="s">
        <v>12461</v>
      </c>
      <c r="N2134" s="161"/>
      <c r="O2134" s="161"/>
      <c r="P2134" s="161"/>
    </row>
    <row r="2135" customFormat="false" ht="39" hidden="false" customHeight="true" outlineLevel="0" collapsed="false">
      <c r="A2135" s="159" t="s">
        <v>12462</v>
      </c>
      <c r="B2135" s="160" t="s">
        <v>12463</v>
      </c>
      <c r="C2135" s="42" t="s">
        <v>1738</v>
      </c>
      <c r="D2135" s="159" t="s">
        <v>2979</v>
      </c>
      <c r="E2135" s="159" t="s">
        <v>2126</v>
      </c>
      <c r="F2135" s="42" t="s">
        <v>2980</v>
      </c>
      <c r="G2135" s="159" t="s">
        <v>1842</v>
      </c>
      <c r="H2135" s="159" t="s">
        <v>1654</v>
      </c>
      <c r="I2135" s="159" t="s">
        <v>1808</v>
      </c>
      <c r="J2135" s="42" t="s">
        <v>12464</v>
      </c>
      <c r="K2135" s="42" t="s">
        <v>12465</v>
      </c>
      <c r="L2135" s="159" t="s">
        <v>2129</v>
      </c>
      <c r="M2135" s="159" t="s">
        <v>12466</v>
      </c>
      <c r="N2135" s="161"/>
      <c r="O2135" s="161"/>
      <c r="P2135" s="161"/>
    </row>
    <row r="2136" customFormat="false" ht="51" hidden="false" customHeight="true" outlineLevel="0" collapsed="false">
      <c r="A2136" s="159" t="s">
        <v>12467</v>
      </c>
      <c r="B2136" s="160" t="s">
        <v>12468</v>
      </c>
      <c r="C2136" s="42" t="s">
        <v>1738</v>
      </c>
      <c r="D2136" s="159" t="s">
        <v>2979</v>
      </c>
      <c r="E2136" s="159" t="s">
        <v>2905</v>
      </c>
      <c r="F2136" s="42" t="s">
        <v>2980</v>
      </c>
      <c r="G2136" s="159" t="s">
        <v>1842</v>
      </c>
      <c r="H2136" s="159" t="s">
        <v>2171</v>
      </c>
      <c r="I2136" s="159" t="s">
        <v>1788</v>
      </c>
      <c r="J2136" s="42" t="s">
        <v>12469</v>
      </c>
      <c r="K2136" s="42" t="s">
        <v>12470</v>
      </c>
      <c r="L2136" s="159" t="s">
        <v>2907</v>
      </c>
      <c r="M2136" s="159" t="s">
        <v>12471</v>
      </c>
      <c r="N2136" s="161"/>
      <c r="O2136" s="161"/>
      <c r="P2136" s="161"/>
    </row>
    <row r="2137" customFormat="false" ht="39" hidden="false" customHeight="true" outlineLevel="0" collapsed="false">
      <c r="A2137" s="159" t="s">
        <v>12472</v>
      </c>
      <c r="B2137" s="160" t="s">
        <v>12473</v>
      </c>
      <c r="C2137" s="42" t="s">
        <v>1738</v>
      </c>
      <c r="D2137" s="159" t="s">
        <v>2979</v>
      </c>
      <c r="E2137" s="159" t="s">
        <v>2126</v>
      </c>
      <c r="F2137" s="42" t="s">
        <v>2980</v>
      </c>
      <c r="G2137" s="159" t="s">
        <v>1842</v>
      </c>
      <c r="H2137" s="159" t="s">
        <v>1654</v>
      </c>
      <c r="I2137" s="159" t="s">
        <v>1808</v>
      </c>
      <c r="J2137" s="42" t="s">
        <v>12474</v>
      </c>
      <c r="K2137" s="42" t="s">
        <v>12475</v>
      </c>
      <c r="L2137" s="159" t="s">
        <v>2129</v>
      </c>
      <c r="M2137" s="159" t="s">
        <v>12476</v>
      </c>
      <c r="N2137" s="161"/>
      <c r="O2137" s="161"/>
      <c r="P2137" s="161"/>
    </row>
    <row r="2138" customFormat="false" ht="51" hidden="false" customHeight="true" outlineLevel="0" collapsed="false">
      <c r="A2138" s="159" t="s">
        <v>12477</v>
      </c>
      <c r="B2138" s="160" t="s">
        <v>12478</v>
      </c>
      <c r="C2138" s="42" t="s">
        <v>1738</v>
      </c>
      <c r="D2138" s="159" t="s">
        <v>2979</v>
      </c>
      <c r="E2138" s="159" t="s">
        <v>2126</v>
      </c>
      <c r="F2138" s="42" t="s">
        <v>2980</v>
      </c>
      <c r="G2138" s="159" t="s">
        <v>1842</v>
      </c>
      <c r="H2138" s="159" t="s">
        <v>1654</v>
      </c>
      <c r="I2138" s="159" t="s">
        <v>1808</v>
      </c>
      <c r="J2138" s="42" t="s">
        <v>12479</v>
      </c>
      <c r="K2138" s="42" t="s">
        <v>12480</v>
      </c>
      <c r="L2138" s="159" t="s">
        <v>2129</v>
      </c>
      <c r="M2138" s="159" t="s">
        <v>12481</v>
      </c>
      <c r="N2138" s="161"/>
      <c r="O2138" s="161"/>
      <c r="P2138" s="161"/>
    </row>
    <row r="2139" customFormat="false" ht="51" hidden="false" customHeight="true" outlineLevel="0" collapsed="false">
      <c r="A2139" s="159" t="s">
        <v>12482</v>
      </c>
      <c r="B2139" s="160" t="s">
        <v>12483</v>
      </c>
      <c r="C2139" s="42" t="s">
        <v>1738</v>
      </c>
      <c r="D2139" s="159" t="s">
        <v>2979</v>
      </c>
      <c r="E2139" s="159" t="s">
        <v>2905</v>
      </c>
      <c r="F2139" s="42" t="s">
        <v>2980</v>
      </c>
      <c r="G2139" s="159" t="s">
        <v>1842</v>
      </c>
      <c r="H2139" s="159" t="s">
        <v>2171</v>
      </c>
      <c r="I2139" s="159" t="s">
        <v>1788</v>
      </c>
      <c r="J2139" s="42" t="s">
        <v>12484</v>
      </c>
      <c r="K2139" s="42" t="s">
        <v>12485</v>
      </c>
      <c r="L2139" s="159" t="s">
        <v>2907</v>
      </c>
      <c r="M2139" s="159" t="s">
        <v>12486</v>
      </c>
      <c r="N2139" s="161"/>
      <c r="O2139" s="161"/>
      <c r="P2139" s="161"/>
    </row>
    <row r="2140" customFormat="false" ht="51" hidden="false" customHeight="true" outlineLevel="0" collapsed="false">
      <c r="A2140" s="159" t="s">
        <v>12487</v>
      </c>
      <c r="B2140" s="160" t="s">
        <v>12488</v>
      </c>
      <c r="C2140" s="42" t="s">
        <v>1738</v>
      </c>
      <c r="D2140" s="159" t="s">
        <v>2979</v>
      </c>
      <c r="E2140" s="159" t="s">
        <v>2767</v>
      </c>
      <c r="F2140" s="42" t="s">
        <v>2980</v>
      </c>
      <c r="G2140" s="159" t="s">
        <v>1796</v>
      </c>
      <c r="H2140" s="159" t="s">
        <v>1654</v>
      </c>
      <c r="I2140" s="159" t="s">
        <v>1788</v>
      </c>
      <c r="J2140" s="42" t="s">
        <v>12489</v>
      </c>
      <c r="K2140" s="42" t="s">
        <v>12490</v>
      </c>
      <c r="L2140" s="159" t="s">
        <v>2129</v>
      </c>
      <c r="M2140" s="159" t="s">
        <v>12491</v>
      </c>
      <c r="N2140" s="161"/>
      <c r="O2140" s="161"/>
      <c r="P2140" s="161"/>
    </row>
    <row r="2141" customFormat="false" ht="39" hidden="false" customHeight="true" outlineLevel="0" collapsed="false">
      <c r="A2141" s="159" t="s">
        <v>12492</v>
      </c>
      <c r="B2141" s="160" t="s">
        <v>12493</v>
      </c>
      <c r="C2141" s="42" t="s">
        <v>1738</v>
      </c>
      <c r="D2141" s="159" t="s">
        <v>2979</v>
      </c>
      <c r="E2141" s="159" t="s">
        <v>2195</v>
      </c>
      <c r="F2141" s="42" t="s">
        <v>2980</v>
      </c>
      <c r="G2141" s="159" t="s">
        <v>1796</v>
      </c>
      <c r="H2141" s="159" t="s">
        <v>2171</v>
      </c>
      <c r="I2141" s="159" t="s">
        <v>1808</v>
      </c>
      <c r="J2141" s="42" t="s">
        <v>12494</v>
      </c>
      <c r="K2141" s="42" t="s">
        <v>12495</v>
      </c>
      <c r="L2141" s="159" t="s">
        <v>2198</v>
      </c>
      <c r="M2141" s="159" t="s">
        <v>12496</v>
      </c>
      <c r="N2141" s="161"/>
      <c r="O2141" s="161"/>
      <c r="P2141" s="161"/>
    </row>
    <row r="2142" customFormat="false" ht="39" hidden="false" customHeight="true" outlineLevel="0" collapsed="false">
      <c r="A2142" s="159" t="s">
        <v>12497</v>
      </c>
      <c r="B2142" s="160" t="s">
        <v>12498</v>
      </c>
      <c r="C2142" s="42" t="s">
        <v>1738</v>
      </c>
      <c r="D2142" s="159" t="s">
        <v>2979</v>
      </c>
      <c r="E2142" s="159" t="s">
        <v>2126</v>
      </c>
      <c r="F2142" s="42" t="s">
        <v>2980</v>
      </c>
      <c r="G2142" s="159" t="s">
        <v>1842</v>
      </c>
      <c r="H2142" s="159" t="s">
        <v>1654</v>
      </c>
      <c r="I2142" s="159" t="s">
        <v>1808</v>
      </c>
      <c r="J2142" s="42" t="s">
        <v>12499</v>
      </c>
      <c r="K2142" s="42" t="s">
        <v>12500</v>
      </c>
      <c r="L2142" s="159" t="s">
        <v>2129</v>
      </c>
      <c r="M2142" s="159" t="s">
        <v>12501</v>
      </c>
      <c r="N2142" s="161"/>
      <c r="O2142" s="161"/>
      <c r="P2142" s="161"/>
    </row>
    <row r="2143" customFormat="false" ht="51" hidden="false" customHeight="true" outlineLevel="0" collapsed="false">
      <c r="A2143" s="159" t="s">
        <v>12502</v>
      </c>
      <c r="B2143" s="160" t="s">
        <v>12503</v>
      </c>
      <c r="C2143" s="42" t="s">
        <v>1738</v>
      </c>
      <c r="D2143" s="159" t="s">
        <v>2979</v>
      </c>
      <c r="E2143" s="159" t="s">
        <v>2905</v>
      </c>
      <c r="F2143" s="42" t="s">
        <v>2980</v>
      </c>
      <c r="G2143" s="159" t="s">
        <v>1842</v>
      </c>
      <c r="H2143" s="159" t="s">
        <v>2171</v>
      </c>
      <c r="I2143" s="159" t="s">
        <v>1788</v>
      </c>
      <c r="J2143" s="42" t="s">
        <v>12504</v>
      </c>
      <c r="K2143" s="42" t="s">
        <v>12505</v>
      </c>
      <c r="L2143" s="159" t="s">
        <v>2907</v>
      </c>
      <c r="M2143" s="159" t="s">
        <v>12506</v>
      </c>
      <c r="N2143" s="161"/>
      <c r="O2143" s="161"/>
      <c r="P2143" s="161"/>
    </row>
    <row r="2144" customFormat="false" ht="27" hidden="false" customHeight="true" outlineLevel="0" collapsed="false">
      <c r="A2144" s="159" t="s">
        <v>12507</v>
      </c>
      <c r="B2144" s="160" t="s">
        <v>12508</v>
      </c>
      <c r="C2144" s="42" t="s">
        <v>1738</v>
      </c>
      <c r="D2144" s="159" t="s">
        <v>2979</v>
      </c>
      <c r="E2144" s="159" t="s">
        <v>2126</v>
      </c>
      <c r="F2144" s="42" t="s">
        <v>2980</v>
      </c>
      <c r="G2144" s="159" t="s">
        <v>1842</v>
      </c>
      <c r="H2144" s="159" t="s">
        <v>1654</v>
      </c>
      <c r="I2144" s="159" t="s">
        <v>1808</v>
      </c>
      <c r="J2144" s="42" t="s">
        <v>12509</v>
      </c>
      <c r="K2144" s="42" t="s">
        <v>12510</v>
      </c>
      <c r="L2144" s="159" t="s">
        <v>2129</v>
      </c>
      <c r="M2144" s="159" t="s">
        <v>12511</v>
      </c>
      <c r="N2144" s="161"/>
      <c r="O2144" s="161"/>
      <c r="P2144" s="161"/>
    </row>
    <row r="2145" customFormat="false" ht="39" hidden="false" customHeight="true" outlineLevel="0" collapsed="false">
      <c r="A2145" s="159" t="s">
        <v>12512</v>
      </c>
      <c r="B2145" s="160" t="s">
        <v>12513</v>
      </c>
      <c r="C2145" s="42" t="s">
        <v>1738</v>
      </c>
      <c r="D2145" s="159" t="s">
        <v>2979</v>
      </c>
      <c r="E2145" s="159" t="s">
        <v>2126</v>
      </c>
      <c r="F2145" s="42" t="s">
        <v>2980</v>
      </c>
      <c r="G2145" s="159" t="s">
        <v>1842</v>
      </c>
      <c r="H2145" s="159" t="s">
        <v>1654</v>
      </c>
      <c r="I2145" s="159" t="s">
        <v>1808</v>
      </c>
      <c r="J2145" s="42" t="s">
        <v>12514</v>
      </c>
      <c r="K2145" s="42" t="s">
        <v>12515</v>
      </c>
      <c r="L2145" s="159" t="s">
        <v>2129</v>
      </c>
      <c r="M2145" s="159" t="s">
        <v>12516</v>
      </c>
      <c r="N2145" s="161"/>
      <c r="O2145" s="161"/>
      <c r="P2145" s="161"/>
    </row>
    <row r="2146" customFormat="false" ht="39" hidden="false" customHeight="true" outlineLevel="0" collapsed="false">
      <c r="A2146" s="159" t="s">
        <v>12517</v>
      </c>
      <c r="B2146" s="160" t="s">
        <v>12518</v>
      </c>
      <c r="C2146" s="42" t="s">
        <v>1738</v>
      </c>
      <c r="D2146" s="159" t="s">
        <v>2979</v>
      </c>
      <c r="E2146" s="159" t="s">
        <v>2905</v>
      </c>
      <c r="F2146" s="42" t="s">
        <v>2980</v>
      </c>
      <c r="G2146" s="159" t="s">
        <v>1842</v>
      </c>
      <c r="H2146" s="159" t="s">
        <v>2171</v>
      </c>
      <c r="I2146" s="159" t="s">
        <v>1788</v>
      </c>
      <c r="J2146" s="42" t="s">
        <v>12519</v>
      </c>
      <c r="K2146" s="42" t="s">
        <v>12520</v>
      </c>
      <c r="L2146" s="159" t="s">
        <v>2907</v>
      </c>
      <c r="M2146" s="159" t="s">
        <v>12521</v>
      </c>
      <c r="N2146" s="161"/>
      <c r="O2146" s="161"/>
      <c r="P2146" s="161"/>
    </row>
    <row r="2147" customFormat="false" ht="39" hidden="false" customHeight="true" outlineLevel="0" collapsed="false">
      <c r="A2147" s="159" t="s">
        <v>12522</v>
      </c>
      <c r="B2147" s="160" t="s">
        <v>12523</v>
      </c>
      <c r="C2147" s="42" t="s">
        <v>1738</v>
      </c>
      <c r="D2147" s="159" t="s">
        <v>2979</v>
      </c>
      <c r="E2147" s="159" t="s">
        <v>2195</v>
      </c>
      <c r="F2147" s="42" t="s">
        <v>2980</v>
      </c>
      <c r="G2147" s="159" t="s">
        <v>1796</v>
      </c>
      <c r="H2147" s="159" t="s">
        <v>2171</v>
      </c>
      <c r="I2147" s="159" t="s">
        <v>1788</v>
      </c>
      <c r="J2147" s="42" t="s">
        <v>12524</v>
      </c>
      <c r="K2147" s="42" t="s">
        <v>12525</v>
      </c>
      <c r="L2147" s="159" t="s">
        <v>2198</v>
      </c>
      <c r="M2147" s="159" t="s">
        <v>12526</v>
      </c>
      <c r="N2147" s="161"/>
      <c r="O2147" s="161"/>
      <c r="P2147" s="161"/>
    </row>
    <row r="2148" customFormat="false" ht="27" hidden="false" customHeight="true" outlineLevel="0" collapsed="false">
      <c r="A2148" s="159" t="s">
        <v>12527</v>
      </c>
      <c r="B2148" s="160" t="s">
        <v>12528</v>
      </c>
      <c r="C2148" s="42" t="s">
        <v>1738</v>
      </c>
      <c r="D2148" s="159" t="s">
        <v>2979</v>
      </c>
      <c r="E2148" s="159" t="s">
        <v>2767</v>
      </c>
      <c r="F2148" s="42" t="s">
        <v>2980</v>
      </c>
      <c r="G2148" s="159" t="s">
        <v>1796</v>
      </c>
      <c r="H2148" s="159" t="s">
        <v>1654</v>
      </c>
      <c r="I2148" s="159" t="s">
        <v>1808</v>
      </c>
      <c r="J2148" s="42" t="s">
        <v>12529</v>
      </c>
      <c r="K2148" s="42" t="s">
        <v>12530</v>
      </c>
      <c r="L2148" s="159" t="s">
        <v>2129</v>
      </c>
      <c r="M2148" s="159" t="s">
        <v>12531</v>
      </c>
      <c r="N2148" s="161"/>
      <c r="O2148" s="161"/>
      <c r="P2148" s="161"/>
    </row>
    <row r="2149" customFormat="false" ht="27" hidden="false" customHeight="true" outlineLevel="0" collapsed="false">
      <c r="A2149" s="159" t="s">
        <v>12532</v>
      </c>
      <c r="B2149" s="160" t="s">
        <v>12533</v>
      </c>
      <c r="C2149" s="42" t="s">
        <v>1738</v>
      </c>
      <c r="D2149" s="159" t="s">
        <v>2979</v>
      </c>
      <c r="E2149" s="159" t="s">
        <v>2126</v>
      </c>
      <c r="F2149" s="42" t="s">
        <v>2980</v>
      </c>
      <c r="G2149" s="159" t="s">
        <v>1842</v>
      </c>
      <c r="H2149" s="159" t="s">
        <v>1654</v>
      </c>
      <c r="I2149" s="159" t="s">
        <v>1808</v>
      </c>
      <c r="J2149" s="42" t="s">
        <v>12534</v>
      </c>
      <c r="K2149" s="42" t="s">
        <v>12535</v>
      </c>
      <c r="L2149" s="159" t="s">
        <v>2129</v>
      </c>
      <c r="M2149" s="159" t="s">
        <v>12536</v>
      </c>
      <c r="N2149" s="161"/>
      <c r="O2149" s="161"/>
      <c r="P2149" s="161"/>
    </row>
    <row r="2150" customFormat="false" ht="51" hidden="false" customHeight="true" outlineLevel="0" collapsed="false">
      <c r="A2150" s="159" t="s">
        <v>12537</v>
      </c>
      <c r="B2150" s="160" t="s">
        <v>12538</v>
      </c>
      <c r="C2150" s="42" t="s">
        <v>1738</v>
      </c>
      <c r="D2150" s="159" t="s">
        <v>2979</v>
      </c>
      <c r="E2150" s="159" t="s">
        <v>2905</v>
      </c>
      <c r="F2150" s="42" t="s">
        <v>2980</v>
      </c>
      <c r="G2150" s="159" t="s">
        <v>1842</v>
      </c>
      <c r="H2150" s="159" t="s">
        <v>2171</v>
      </c>
      <c r="I2150" s="159" t="s">
        <v>1788</v>
      </c>
      <c r="J2150" s="42" t="s">
        <v>12539</v>
      </c>
      <c r="K2150" s="42" t="s">
        <v>12540</v>
      </c>
      <c r="L2150" s="159" t="s">
        <v>2907</v>
      </c>
      <c r="M2150" s="159" t="s">
        <v>12541</v>
      </c>
      <c r="N2150" s="161"/>
      <c r="O2150" s="161"/>
      <c r="P2150" s="161"/>
    </row>
    <row r="2151" customFormat="false" ht="39" hidden="false" customHeight="true" outlineLevel="0" collapsed="false">
      <c r="A2151" s="159" t="s">
        <v>12542</v>
      </c>
      <c r="B2151" s="160" t="s">
        <v>12543</v>
      </c>
      <c r="C2151" s="42" t="s">
        <v>1738</v>
      </c>
      <c r="D2151" s="159" t="s">
        <v>2979</v>
      </c>
      <c r="E2151" s="159" t="s">
        <v>2767</v>
      </c>
      <c r="F2151" s="42" t="s">
        <v>2980</v>
      </c>
      <c r="G2151" s="159" t="s">
        <v>1796</v>
      </c>
      <c r="H2151" s="159" t="s">
        <v>1654</v>
      </c>
      <c r="I2151" s="159" t="s">
        <v>1788</v>
      </c>
      <c r="J2151" s="42" t="s">
        <v>12544</v>
      </c>
      <c r="K2151" s="42" t="s">
        <v>12545</v>
      </c>
      <c r="L2151" s="159" t="s">
        <v>2129</v>
      </c>
      <c r="M2151" s="159" t="s">
        <v>12546</v>
      </c>
      <c r="N2151" s="161"/>
      <c r="O2151" s="161"/>
      <c r="P2151" s="161"/>
    </row>
    <row r="2152" customFormat="false" ht="27" hidden="false" customHeight="true" outlineLevel="0" collapsed="false">
      <c r="A2152" s="159" t="s">
        <v>12547</v>
      </c>
      <c r="B2152" s="160" t="s">
        <v>12548</v>
      </c>
      <c r="C2152" s="42" t="s">
        <v>1738</v>
      </c>
      <c r="D2152" s="159" t="s">
        <v>2979</v>
      </c>
      <c r="E2152" s="159" t="s">
        <v>2195</v>
      </c>
      <c r="F2152" s="42" t="s">
        <v>2980</v>
      </c>
      <c r="G2152" s="159" t="s">
        <v>1796</v>
      </c>
      <c r="H2152" s="159" t="s">
        <v>2171</v>
      </c>
      <c r="I2152" s="159" t="s">
        <v>1808</v>
      </c>
      <c r="J2152" s="42" t="s">
        <v>12549</v>
      </c>
      <c r="K2152" s="42" t="s">
        <v>12550</v>
      </c>
      <c r="L2152" s="159" t="s">
        <v>2198</v>
      </c>
      <c r="M2152" s="159" t="s">
        <v>12551</v>
      </c>
      <c r="N2152" s="161"/>
      <c r="O2152" s="161"/>
      <c r="P2152" s="161"/>
    </row>
    <row r="2153" customFormat="false" ht="27" hidden="false" customHeight="true" outlineLevel="0" collapsed="false">
      <c r="A2153" s="159" t="s">
        <v>12552</v>
      </c>
      <c r="B2153" s="160" t="s">
        <v>12553</v>
      </c>
      <c r="C2153" s="42" t="s">
        <v>1738</v>
      </c>
      <c r="D2153" s="159" t="s">
        <v>2979</v>
      </c>
      <c r="E2153" s="159" t="s">
        <v>2126</v>
      </c>
      <c r="F2153" s="42" t="s">
        <v>2980</v>
      </c>
      <c r="G2153" s="159" t="s">
        <v>1842</v>
      </c>
      <c r="H2153" s="159" t="s">
        <v>1654</v>
      </c>
      <c r="I2153" s="159" t="s">
        <v>1808</v>
      </c>
      <c r="J2153" s="42" t="s">
        <v>12554</v>
      </c>
      <c r="K2153" s="42" t="s">
        <v>12555</v>
      </c>
      <c r="L2153" s="159" t="s">
        <v>2129</v>
      </c>
      <c r="M2153" s="159" t="s">
        <v>12556</v>
      </c>
      <c r="N2153" s="161"/>
      <c r="O2153" s="161"/>
      <c r="P2153" s="161"/>
    </row>
    <row r="2154" customFormat="false" ht="39" hidden="false" customHeight="true" outlineLevel="0" collapsed="false">
      <c r="A2154" s="159" t="s">
        <v>12557</v>
      </c>
      <c r="B2154" s="160" t="s">
        <v>12558</v>
      </c>
      <c r="C2154" s="42" t="s">
        <v>1738</v>
      </c>
      <c r="D2154" s="159" t="s">
        <v>2979</v>
      </c>
      <c r="E2154" s="159" t="s">
        <v>2905</v>
      </c>
      <c r="F2154" s="42" t="s">
        <v>2980</v>
      </c>
      <c r="G2154" s="159" t="s">
        <v>1842</v>
      </c>
      <c r="H2154" s="159" t="s">
        <v>2171</v>
      </c>
      <c r="I2154" s="159" t="s">
        <v>1788</v>
      </c>
      <c r="J2154" s="42" t="s">
        <v>12559</v>
      </c>
      <c r="K2154" s="42" t="s">
        <v>12560</v>
      </c>
      <c r="L2154" s="159" t="s">
        <v>2907</v>
      </c>
      <c r="M2154" s="159" t="s">
        <v>12561</v>
      </c>
      <c r="N2154" s="161"/>
      <c r="O2154" s="161"/>
      <c r="P2154" s="161"/>
    </row>
    <row r="2155" customFormat="false" ht="27" hidden="false" customHeight="true" outlineLevel="0" collapsed="false">
      <c r="A2155" s="159" t="s">
        <v>12562</v>
      </c>
      <c r="B2155" s="160" t="s">
        <v>12563</v>
      </c>
      <c r="C2155" s="42" t="s">
        <v>1738</v>
      </c>
      <c r="D2155" s="159" t="s">
        <v>2979</v>
      </c>
      <c r="E2155" s="159" t="s">
        <v>2126</v>
      </c>
      <c r="F2155" s="42" t="s">
        <v>2980</v>
      </c>
      <c r="G2155" s="159" t="s">
        <v>1842</v>
      </c>
      <c r="H2155" s="159" t="s">
        <v>1654</v>
      </c>
      <c r="I2155" s="159" t="s">
        <v>1808</v>
      </c>
      <c r="J2155" s="42" t="s">
        <v>12564</v>
      </c>
      <c r="K2155" s="42" t="s">
        <v>12565</v>
      </c>
      <c r="L2155" s="159" t="s">
        <v>2129</v>
      </c>
      <c r="M2155" s="159" t="s">
        <v>12566</v>
      </c>
      <c r="N2155" s="161"/>
      <c r="O2155" s="161"/>
      <c r="P2155" s="161"/>
    </row>
    <row r="2156" customFormat="false" ht="39" hidden="false" customHeight="true" outlineLevel="0" collapsed="false">
      <c r="A2156" s="159" t="s">
        <v>12567</v>
      </c>
      <c r="B2156" s="160" t="s">
        <v>12568</v>
      </c>
      <c r="C2156" s="42" t="s">
        <v>1738</v>
      </c>
      <c r="D2156" s="159" t="s">
        <v>2979</v>
      </c>
      <c r="E2156" s="159" t="s">
        <v>2126</v>
      </c>
      <c r="F2156" s="42" t="s">
        <v>2980</v>
      </c>
      <c r="G2156" s="159" t="s">
        <v>1842</v>
      </c>
      <c r="H2156" s="159" t="s">
        <v>1654</v>
      </c>
      <c r="I2156" s="159" t="s">
        <v>1808</v>
      </c>
      <c r="J2156" s="42" t="s">
        <v>12569</v>
      </c>
      <c r="K2156" s="42" t="s">
        <v>12570</v>
      </c>
      <c r="L2156" s="159" t="s">
        <v>2129</v>
      </c>
      <c r="M2156" s="159" t="s">
        <v>12571</v>
      </c>
      <c r="N2156" s="161"/>
      <c r="O2156" s="161"/>
      <c r="P2156" s="161"/>
    </row>
    <row r="2157" customFormat="false" ht="39" hidden="false" customHeight="true" outlineLevel="0" collapsed="false">
      <c r="A2157" s="159" t="s">
        <v>12572</v>
      </c>
      <c r="B2157" s="160" t="s">
        <v>12573</v>
      </c>
      <c r="C2157" s="42" t="s">
        <v>1738</v>
      </c>
      <c r="D2157" s="159" t="s">
        <v>2979</v>
      </c>
      <c r="E2157" s="159" t="s">
        <v>2905</v>
      </c>
      <c r="F2157" s="42" t="s">
        <v>2980</v>
      </c>
      <c r="G2157" s="159" t="s">
        <v>1842</v>
      </c>
      <c r="H2157" s="159" t="s">
        <v>2171</v>
      </c>
      <c r="I2157" s="159" t="s">
        <v>1788</v>
      </c>
      <c r="J2157" s="42" t="s">
        <v>12574</v>
      </c>
      <c r="K2157" s="42" t="s">
        <v>12575</v>
      </c>
      <c r="L2157" s="159" t="s">
        <v>2907</v>
      </c>
      <c r="M2157" s="159" t="s">
        <v>12576</v>
      </c>
      <c r="N2157" s="161"/>
      <c r="O2157" s="161"/>
      <c r="P2157" s="161"/>
    </row>
    <row r="2158" customFormat="false" ht="27" hidden="false" customHeight="true" outlineLevel="0" collapsed="false">
      <c r="A2158" s="159" t="s">
        <v>12577</v>
      </c>
      <c r="B2158" s="160" t="s">
        <v>12578</v>
      </c>
      <c r="C2158" s="42" t="s">
        <v>1738</v>
      </c>
      <c r="D2158" s="159" t="s">
        <v>2979</v>
      </c>
      <c r="E2158" s="159" t="s">
        <v>2126</v>
      </c>
      <c r="F2158" s="42" t="s">
        <v>2980</v>
      </c>
      <c r="G2158" s="159" t="s">
        <v>1842</v>
      </c>
      <c r="H2158" s="159" t="s">
        <v>1654</v>
      </c>
      <c r="I2158" s="159" t="s">
        <v>1808</v>
      </c>
      <c r="J2158" s="42" t="s">
        <v>12579</v>
      </c>
      <c r="K2158" s="42" t="s">
        <v>12580</v>
      </c>
      <c r="L2158" s="159" t="s">
        <v>2129</v>
      </c>
      <c r="M2158" s="159" t="s">
        <v>12581</v>
      </c>
      <c r="N2158" s="161"/>
      <c r="O2158" s="161"/>
      <c r="P2158" s="161"/>
    </row>
    <row r="2159" customFormat="false" ht="27" hidden="false" customHeight="true" outlineLevel="0" collapsed="false">
      <c r="A2159" s="159" t="s">
        <v>12582</v>
      </c>
      <c r="B2159" s="160" t="s">
        <v>12583</v>
      </c>
      <c r="C2159" s="42" t="s">
        <v>1738</v>
      </c>
      <c r="D2159" s="159" t="s">
        <v>2979</v>
      </c>
      <c r="E2159" s="159" t="s">
        <v>2126</v>
      </c>
      <c r="F2159" s="42" t="s">
        <v>2980</v>
      </c>
      <c r="G2159" s="159" t="s">
        <v>1842</v>
      </c>
      <c r="H2159" s="159" t="s">
        <v>1654</v>
      </c>
      <c r="I2159" s="159" t="s">
        <v>1808</v>
      </c>
      <c r="J2159" s="42" t="s">
        <v>12584</v>
      </c>
      <c r="K2159" s="42" t="s">
        <v>12585</v>
      </c>
      <c r="L2159" s="159" t="s">
        <v>2129</v>
      </c>
      <c r="M2159" s="159" t="s">
        <v>12586</v>
      </c>
      <c r="N2159" s="161"/>
      <c r="O2159" s="161"/>
      <c r="P2159" s="161"/>
    </row>
    <row r="2160" customFormat="false" ht="39" hidden="false" customHeight="true" outlineLevel="0" collapsed="false">
      <c r="A2160" s="159" t="s">
        <v>12587</v>
      </c>
      <c r="B2160" s="160" t="s">
        <v>12588</v>
      </c>
      <c r="C2160" s="42" t="s">
        <v>1738</v>
      </c>
      <c r="D2160" s="159" t="s">
        <v>2979</v>
      </c>
      <c r="E2160" s="159" t="s">
        <v>2905</v>
      </c>
      <c r="F2160" s="42" t="s">
        <v>2980</v>
      </c>
      <c r="G2160" s="159" t="s">
        <v>1842</v>
      </c>
      <c r="H2160" s="159" t="s">
        <v>2171</v>
      </c>
      <c r="I2160" s="159" t="s">
        <v>1788</v>
      </c>
      <c r="J2160" s="42" t="s">
        <v>12589</v>
      </c>
      <c r="K2160" s="42" t="s">
        <v>12590</v>
      </c>
      <c r="L2160" s="159" t="s">
        <v>2907</v>
      </c>
      <c r="M2160" s="159" t="s">
        <v>12591</v>
      </c>
      <c r="N2160" s="161"/>
      <c r="O2160" s="161"/>
      <c r="P2160" s="161"/>
    </row>
    <row r="2161" customFormat="false" ht="27" hidden="false" customHeight="true" outlineLevel="0" collapsed="false">
      <c r="A2161" s="159" t="s">
        <v>12592</v>
      </c>
      <c r="B2161" s="160" t="s">
        <v>12593</v>
      </c>
      <c r="C2161" s="42" t="s">
        <v>1738</v>
      </c>
      <c r="D2161" s="159" t="s">
        <v>2979</v>
      </c>
      <c r="E2161" s="159" t="s">
        <v>2126</v>
      </c>
      <c r="F2161" s="42" t="s">
        <v>2980</v>
      </c>
      <c r="G2161" s="159" t="s">
        <v>1842</v>
      </c>
      <c r="H2161" s="159" t="s">
        <v>1654</v>
      </c>
      <c r="I2161" s="159" t="s">
        <v>1808</v>
      </c>
      <c r="J2161" s="42" t="s">
        <v>12594</v>
      </c>
      <c r="K2161" s="42" t="s">
        <v>12595</v>
      </c>
      <c r="L2161" s="159" t="s">
        <v>2129</v>
      </c>
      <c r="M2161" s="159" t="s">
        <v>12596</v>
      </c>
      <c r="N2161" s="161"/>
      <c r="O2161" s="161"/>
      <c r="P2161" s="161"/>
    </row>
    <row r="2162" customFormat="false" ht="39" hidden="false" customHeight="true" outlineLevel="0" collapsed="false">
      <c r="A2162" s="159" t="s">
        <v>12597</v>
      </c>
      <c r="B2162" s="160" t="s">
        <v>12598</v>
      </c>
      <c r="C2162" s="42" t="s">
        <v>1738</v>
      </c>
      <c r="D2162" s="159" t="s">
        <v>2979</v>
      </c>
      <c r="E2162" s="159" t="s">
        <v>2126</v>
      </c>
      <c r="F2162" s="42" t="s">
        <v>2980</v>
      </c>
      <c r="G2162" s="159" t="s">
        <v>1842</v>
      </c>
      <c r="H2162" s="159" t="s">
        <v>1654</v>
      </c>
      <c r="I2162" s="159" t="s">
        <v>1808</v>
      </c>
      <c r="J2162" s="42" t="s">
        <v>12599</v>
      </c>
      <c r="K2162" s="42" t="s">
        <v>12600</v>
      </c>
      <c r="L2162" s="159" t="s">
        <v>2129</v>
      </c>
      <c r="M2162" s="159" t="s">
        <v>12601</v>
      </c>
      <c r="N2162" s="161"/>
      <c r="O2162" s="161"/>
      <c r="P2162" s="161"/>
    </row>
    <row r="2163" customFormat="false" ht="39" hidden="false" customHeight="true" outlineLevel="0" collapsed="false">
      <c r="A2163" s="159" t="s">
        <v>12602</v>
      </c>
      <c r="B2163" s="160" t="s">
        <v>12603</v>
      </c>
      <c r="C2163" s="42" t="s">
        <v>1738</v>
      </c>
      <c r="D2163" s="159" t="s">
        <v>2979</v>
      </c>
      <c r="E2163" s="159" t="s">
        <v>2905</v>
      </c>
      <c r="F2163" s="42" t="s">
        <v>2980</v>
      </c>
      <c r="G2163" s="159" t="s">
        <v>1842</v>
      </c>
      <c r="H2163" s="159" t="s">
        <v>2171</v>
      </c>
      <c r="I2163" s="159" t="s">
        <v>1788</v>
      </c>
      <c r="J2163" s="42" t="s">
        <v>12604</v>
      </c>
      <c r="K2163" s="42" t="s">
        <v>12605</v>
      </c>
      <c r="L2163" s="159" t="s">
        <v>2907</v>
      </c>
      <c r="M2163" s="159" t="s">
        <v>12606</v>
      </c>
      <c r="N2163" s="161"/>
      <c r="O2163" s="161"/>
      <c r="P2163" s="161"/>
    </row>
    <row r="2164" customFormat="false" ht="27" hidden="false" customHeight="true" outlineLevel="0" collapsed="false">
      <c r="A2164" s="159" t="s">
        <v>12607</v>
      </c>
      <c r="B2164" s="160" t="s">
        <v>12608</v>
      </c>
      <c r="C2164" s="42" t="s">
        <v>1738</v>
      </c>
      <c r="D2164" s="159" t="s">
        <v>2979</v>
      </c>
      <c r="E2164" s="159" t="s">
        <v>2126</v>
      </c>
      <c r="F2164" s="42" t="s">
        <v>2980</v>
      </c>
      <c r="G2164" s="159" t="s">
        <v>1842</v>
      </c>
      <c r="H2164" s="159" t="s">
        <v>1654</v>
      </c>
      <c r="I2164" s="159" t="s">
        <v>1808</v>
      </c>
      <c r="J2164" s="42" t="s">
        <v>12609</v>
      </c>
      <c r="K2164" s="42" t="s">
        <v>12610</v>
      </c>
      <c r="L2164" s="159" t="s">
        <v>2129</v>
      </c>
      <c r="M2164" s="159" t="s">
        <v>12611</v>
      </c>
      <c r="N2164" s="161"/>
      <c r="O2164" s="161"/>
      <c r="P2164" s="161"/>
    </row>
    <row r="2165" customFormat="false" ht="27" hidden="false" customHeight="true" outlineLevel="0" collapsed="false">
      <c r="A2165" s="159" t="s">
        <v>12612</v>
      </c>
      <c r="B2165" s="160" t="s">
        <v>12613</v>
      </c>
      <c r="C2165" s="42" t="s">
        <v>1738</v>
      </c>
      <c r="D2165" s="159" t="s">
        <v>2979</v>
      </c>
      <c r="E2165" s="159" t="s">
        <v>2126</v>
      </c>
      <c r="F2165" s="42" t="s">
        <v>2980</v>
      </c>
      <c r="G2165" s="159" t="s">
        <v>1842</v>
      </c>
      <c r="H2165" s="159" t="s">
        <v>1654</v>
      </c>
      <c r="I2165" s="159" t="s">
        <v>1808</v>
      </c>
      <c r="J2165" s="42" t="s">
        <v>12614</v>
      </c>
      <c r="K2165" s="42" t="s">
        <v>12615</v>
      </c>
      <c r="L2165" s="159" t="s">
        <v>2129</v>
      </c>
      <c r="M2165" s="159" t="s">
        <v>12616</v>
      </c>
      <c r="N2165" s="161"/>
      <c r="O2165" s="161"/>
      <c r="P2165" s="161"/>
    </row>
    <row r="2166" customFormat="false" ht="39" hidden="false" customHeight="true" outlineLevel="0" collapsed="false">
      <c r="A2166" s="159" t="s">
        <v>12617</v>
      </c>
      <c r="B2166" s="160" t="s">
        <v>12618</v>
      </c>
      <c r="C2166" s="42" t="s">
        <v>1738</v>
      </c>
      <c r="D2166" s="159" t="s">
        <v>2979</v>
      </c>
      <c r="E2166" s="159" t="s">
        <v>2905</v>
      </c>
      <c r="F2166" s="42" t="s">
        <v>2980</v>
      </c>
      <c r="G2166" s="159" t="s">
        <v>1842</v>
      </c>
      <c r="H2166" s="159" t="s">
        <v>2171</v>
      </c>
      <c r="I2166" s="159" t="s">
        <v>1788</v>
      </c>
      <c r="J2166" s="42" t="s">
        <v>12619</v>
      </c>
      <c r="K2166" s="42" t="s">
        <v>12620</v>
      </c>
      <c r="L2166" s="159" t="s">
        <v>2907</v>
      </c>
      <c r="M2166" s="159" t="s">
        <v>12621</v>
      </c>
      <c r="N2166" s="161"/>
      <c r="O2166" s="161"/>
      <c r="P2166" s="161"/>
    </row>
    <row r="2167" customFormat="false" ht="39" hidden="false" customHeight="true" outlineLevel="0" collapsed="false">
      <c r="A2167" s="159" t="s">
        <v>12622</v>
      </c>
      <c r="B2167" s="160" t="s">
        <v>12623</v>
      </c>
      <c r="C2167" s="42" t="s">
        <v>1738</v>
      </c>
      <c r="D2167" s="159" t="s">
        <v>2979</v>
      </c>
      <c r="E2167" s="159" t="s">
        <v>2767</v>
      </c>
      <c r="F2167" s="42" t="s">
        <v>2980</v>
      </c>
      <c r="G2167" s="159" t="s">
        <v>1796</v>
      </c>
      <c r="H2167" s="159" t="s">
        <v>1654</v>
      </c>
      <c r="I2167" s="159" t="s">
        <v>1788</v>
      </c>
      <c r="J2167" s="42" t="s">
        <v>12624</v>
      </c>
      <c r="K2167" s="42" t="s">
        <v>12625</v>
      </c>
      <c r="L2167" s="159" t="s">
        <v>2129</v>
      </c>
      <c r="M2167" s="159" t="s">
        <v>12626</v>
      </c>
      <c r="N2167" s="161"/>
      <c r="O2167" s="161"/>
      <c r="P2167" s="161"/>
    </row>
    <row r="2168" customFormat="false" ht="27" hidden="false" customHeight="true" outlineLevel="0" collapsed="false">
      <c r="A2168" s="159" t="s">
        <v>12627</v>
      </c>
      <c r="B2168" s="160" t="s">
        <v>12628</v>
      </c>
      <c r="C2168" s="42" t="s">
        <v>1738</v>
      </c>
      <c r="D2168" s="159" t="s">
        <v>2979</v>
      </c>
      <c r="E2168" s="159" t="s">
        <v>2195</v>
      </c>
      <c r="F2168" s="42" t="s">
        <v>2980</v>
      </c>
      <c r="G2168" s="159" t="s">
        <v>1796</v>
      </c>
      <c r="H2168" s="159" t="s">
        <v>2171</v>
      </c>
      <c r="I2168" s="159" t="s">
        <v>1808</v>
      </c>
      <c r="J2168" s="42" t="s">
        <v>12629</v>
      </c>
      <c r="K2168" s="42" t="s">
        <v>12630</v>
      </c>
      <c r="L2168" s="159" t="s">
        <v>2198</v>
      </c>
      <c r="M2168" s="159" t="s">
        <v>12631</v>
      </c>
      <c r="N2168" s="161"/>
      <c r="O2168" s="161"/>
      <c r="P2168" s="161"/>
    </row>
    <row r="2169" customFormat="false" ht="27" hidden="false" customHeight="true" outlineLevel="0" collapsed="false">
      <c r="A2169" s="159" t="s">
        <v>12632</v>
      </c>
      <c r="B2169" s="160" t="s">
        <v>12633</v>
      </c>
      <c r="C2169" s="42" t="s">
        <v>1738</v>
      </c>
      <c r="D2169" s="159" t="s">
        <v>2979</v>
      </c>
      <c r="E2169" s="159" t="s">
        <v>2126</v>
      </c>
      <c r="F2169" s="42" t="s">
        <v>2980</v>
      </c>
      <c r="G2169" s="159" t="s">
        <v>1842</v>
      </c>
      <c r="H2169" s="159" t="s">
        <v>1654</v>
      </c>
      <c r="I2169" s="159" t="s">
        <v>1808</v>
      </c>
      <c r="J2169" s="42" t="s">
        <v>12634</v>
      </c>
      <c r="K2169" s="42" t="s">
        <v>12635</v>
      </c>
      <c r="L2169" s="159" t="s">
        <v>2129</v>
      </c>
      <c r="M2169" s="159" t="s">
        <v>12636</v>
      </c>
      <c r="N2169" s="161"/>
      <c r="O2169" s="161"/>
      <c r="P2169" s="161"/>
    </row>
    <row r="2170" customFormat="false" ht="39" hidden="false" customHeight="true" outlineLevel="0" collapsed="false">
      <c r="A2170" s="159" t="s">
        <v>12637</v>
      </c>
      <c r="B2170" s="160" t="s">
        <v>12638</v>
      </c>
      <c r="C2170" s="42" t="s">
        <v>1745</v>
      </c>
      <c r="D2170" s="159" t="s">
        <v>3311</v>
      </c>
      <c r="E2170" s="159" t="s">
        <v>2905</v>
      </c>
      <c r="F2170" s="42" t="s">
        <v>3312</v>
      </c>
      <c r="G2170" s="159" t="s">
        <v>1842</v>
      </c>
      <c r="H2170" s="159" t="s">
        <v>2171</v>
      </c>
      <c r="I2170" s="159" t="s">
        <v>1788</v>
      </c>
      <c r="J2170" s="42" t="s">
        <v>12639</v>
      </c>
      <c r="K2170" s="42" t="s">
        <v>12640</v>
      </c>
      <c r="L2170" s="159" t="s">
        <v>2907</v>
      </c>
      <c r="M2170" s="159" t="s">
        <v>12641</v>
      </c>
      <c r="N2170" s="161"/>
      <c r="O2170" s="161"/>
      <c r="P2170" s="161"/>
    </row>
    <row r="2171" customFormat="false" ht="27" hidden="false" customHeight="true" outlineLevel="0" collapsed="false">
      <c r="A2171" s="159" t="s">
        <v>12642</v>
      </c>
      <c r="B2171" s="160" t="s">
        <v>12643</v>
      </c>
      <c r="C2171" s="42" t="s">
        <v>1745</v>
      </c>
      <c r="D2171" s="159" t="s">
        <v>3311</v>
      </c>
      <c r="E2171" s="159" t="s">
        <v>2126</v>
      </c>
      <c r="F2171" s="42" t="s">
        <v>3312</v>
      </c>
      <c r="G2171" s="159" t="s">
        <v>1842</v>
      </c>
      <c r="H2171" s="159" t="s">
        <v>1654</v>
      </c>
      <c r="I2171" s="159" t="s">
        <v>1808</v>
      </c>
      <c r="J2171" s="42" t="s">
        <v>12644</v>
      </c>
      <c r="K2171" s="42" t="s">
        <v>12645</v>
      </c>
      <c r="L2171" s="159" t="s">
        <v>2129</v>
      </c>
      <c r="M2171" s="159" t="s">
        <v>12646</v>
      </c>
      <c r="N2171" s="161"/>
      <c r="O2171" s="161"/>
      <c r="P2171" s="161"/>
    </row>
    <row r="2172" customFormat="false" ht="39" hidden="false" customHeight="true" outlineLevel="0" collapsed="false">
      <c r="A2172" s="159" t="s">
        <v>12647</v>
      </c>
      <c r="B2172" s="160" t="s">
        <v>12648</v>
      </c>
      <c r="C2172" s="42" t="s">
        <v>1745</v>
      </c>
      <c r="D2172" s="159" t="s">
        <v>3311</v>
      </c>
      <c r="E2172" s="159" t="s">
        <v>2126</v>
      </c>
      <c r="F2172" s="42" t="s">
        <v>3312</v>
      </c>
      <c r="G2172" s="159" t="s">
        <v>1842</v>
      </c>
      <c r="H2172" s="159" t="s">
        <v>1654</v>
      </c>
      <c r="I2172" s="159" t="s">
        <v>1808</v>
      </c>
      <c r="J2172" s="42" t="s">
        <v>12649</v>
      </c>
      <c r="K2172" s="42" t="s">
        <v>12650</v>
      </c>
      <c r="L2172" s="159" t="s">
        <v>2129</v>
      </c>
      <c r="M2172" s="159" t="s">
        <v>12651</v>
      </c>
      <c r="N2172" s="161"/>
      <c r="O2172" s="161"/>
      <c r="P2172" s="161"/>
    </row>
    <row r="2173" customFormat="false" ht="39" hidden="false" customHeight="true" outlineLevel="0" collapsed="false">
      <c r="A2173" s="159" t="s">
        <v>12652</v>
      </c>
      <c r="B2173" s="160" t="s">
        <v>12653</v>
      </c>
      <c r="C2173" s="42" t="s">
        <v>1745</v>
      </c>
      <c r="D2173" s="159" t="s">
        <v>3311</v>
      </c>
      <c r="E2173" s="159" t="s">
        <v>2905</v>
      </c>
      <c r="F2173" s="42" t="s">
        <v>3312</v>
      </c>
      <c r="G2173" s="159" t="s">
        <v>1842</v>
      </c>
      <c r="H2173" s="159" t="s">
        <v>2171</v>
      </c>
      <c r="I2173" s="159" t="s">
        <v>1788</v>
      </c>
      <c r="J2173" s="42" t="s">
        <v>12654</v>
      </c>
      <c r="K2173" s="42" t="s">
        <v>12655</v>
      </c>
      <c r="L2173" s="159" t="s">
        <v>2907</v>
      </c>
      <c r="M2173" s="159" t="s">
        <v>12656</v>
      </c>
      <c r="N2173" s="161"/>
      <c r="O2173" s="161"/>
      <c r="P2173" s="161"/>
    </row>
    <row r="2174" customFormat="false" ht="27" hidden="false" customHeight="true" outlineLevel="0" collapsed="false">
      <c r="A2174" s="159" t="s">
        <v>12657</v>
      </c>
      <c r="B2174" s="160" t="s">
        <v>12658</v>
      </c>
      <c r="C2174" s="42" t="s">
        <v>1745</v>
      </c>
      <c r="D2174" s="159" t="s">
        <v>3311</v>
      </c>
      <c r="E2174" s="159" t="s">
        <v>2767</v>
      </c>
      <c r="F2174" s="42" t="s">
        <v>3312</v>
      </c>
      <c r="G2174" s="159" t="s">
        <v>1796</v>
      </c>
      <c r="H2174" s="159" t="s">
        <v>1654</v>
      </c>
      <c r="I2174" s="159" t="s">
        <v>1788</v>
      </c>
      <c r="J2174" s="42" t="s">
        <v>12659</v>
      </c>
      <c r="K2174" s="42" t="s">
        <v>12660</v>
      </c>
      <c r="L2174" s="159" t="s">
        <v>2129</v>
      </c>
      <c r="M2174" s="159" t="s">
        <v>12661</v>
      </c>
      <c r="N2174" s="161"/>
      <c r="O2174" s="161"/>
      <c r="P2174" s="161"/>
    </row>
    <row r="2175" customFormat="false" ht="27" hidden="false" customHeight="true" outlineLevel="0" collapsed="false">
      <c r="A2175" s="159" t="s">
        <v>12662</v>
      </c>
      <c r="B2175" s="160" t="s">
        <v>12663</v>
      </c>
      <c r="C2175" s="42" t="s">
        <v>1745</v>
      </c>
      <c r="D2175" s="159" t="s">
        <v>3311</v>
      </c>
      <c r="E2175" s="159" t="s">
        <v>2195</v>
      </c>
      <c r="F2175" s="42" t="s">
        <v>3312</v>
      </c>
      <c r="G2175" s="159" t="s">
        <v>1796</v>
      </c>
      <c r="H2175" s="159" t="s">
        <v>2171</v>
      </c>
      <c r="I2175" s="159" t="s">
        <v>1808</v>
      </c>
      <c r="J2175" s="42" t="s">
        <v>12664</v>
      </c>
      <c r="K2175" s="42" t="s">
        <v>12665</v>
      </c>
      <c r="L2175" s="159" t="s">
        <v>2198</v>
      </c>
      <c r="M2175" s="159" t="s">
        <v>12666</v>
      </c>
      <c r="N2175" s="161"/>
      <c r="O2175" s="161"/>
      <c r="P2175" s="161"/>
    </row>
    <row r="2176" customFormat="false" ht="27" hidden="false" customHeight="true" outlineLevel="0" collapsed="false">
      <c r="A2176" s="159" t="s">
        <v>12667</v>
      </c>
      <c r="B2176" s="160" t="s">
        <v>12668</v>
      </c>
      <c r="C2176" s="42" t="s">
        <v>1745</v>
      </c>
      <c r="D2176" s="159" t="s">
        <v>3311</v>
      </c>
      <c r="E2176" s="159" t="s">
        <v>2126</v>
      </c>
      <c r="F2176" s="42" t="s">
        <v>3312</v>
      </c>
      <c r="G2176" s="159" t="s">
        <v>1842</v>
      </c>
      <c r="H2176" s="159" t="s">
        <v>1654</v>
      </c>
      <c r="I2176" s="159" t="s">
        <v>1808</v>
      </c>
      <c r="J2176" s="42" t="s">
        <v>12669</v>
      </c>
      <c r="K2176" s="42" t="s">
        <v>12670</v>
      </c>
      <c r="L2176" s="159" t="s">
        <v>2129</v>
      </c>
      <c r="M2176" s="159" t="s">
        <v>12671</v>
      </c>
      <c r="N2176" s="161"/>
      <c r="O2176" s="161"/>
      <c r="P2176" s="161"/>
    </row>
    <row r="2177" customFormat="false" ht="39" hidden="false" customHeight="true" outlineLevel="0" collapsed="false">
      <c r="A2177" s="159" t="s">
        <v>12672</v>
      </c>
      <c r="B2177" s="160" t="s">
        <v>12673</v>
      </c>
      <c r="C2177" s="42" t="s">
        <v>1745</v>
      </c>
      <c r="D2177" s="159" t="s">
        <v>3311</v>
      </c>
      <c r="E2177" s="159" t="s">
        <v>2905</v>
      </c>
      <c r="F2177" s="42" t="s">
        <v>3312</v>
      </c>
      <c r="G2177" s="159" t="s">
        <v>1842</v>
      </c>
      <c r="H2177" s="159" t="s">
        <v>2171</v>
      </c>
      <c r="I2177" s="159" t="s">
        <v>1788</v>
      </c>
      <c r="J2177" s="42" t="s">
        <v>12674</v>
      </c>
      <c r="K2177" s="42" t="s">
        <v>12675</v>
      </c>
      <c r="L2177" s="159" t="s">
        <v>2907</v>
      </c>
      <c r="M2177" s="159" t="s">
        <v>12676</v>
      </c>
      <c r="N2177" s="161"/>
      <c r="O2177" s="161"/>
      <c r="P2177" s="161"/>
    </row>
    <row r="2178" customFormat="false" ht="39" hidden="false" customHeight="true" outlineLevel="0" collapsed="false">
      <c r="A2178" s="159" t="s">
        <v>12677</v>
      </c>
      <c r="B2178" s="160" t="s">
        <v>12678</v>
      </c>
      <c r="C2178" s="42" t="s">
        <v>1745</v>
      </c>
      <c r="D2178" s="159" t="s">
        <v>3311</v>
      </c>
      <c r="E2178" s="159" t="s">
        <v>2767</v>
      </c>
      <c r="F2178" s="42" t="s">
        <v>3312</v>
      </c>
      <c r="G2178" s="159" t="s">
        <v>1796</v>
      </c>
      <c r="H2178" s="159" t="s">
        <v>1654</v>
      </c>
      <c r="I2178" s="159" t="s">
        <v>1788</v>
      </c>
      <c r="J2178" s="42" t="s">
        <v>12679</v>
      </c>
      <c r="K2178" s="42" t="s">
        <v>12680</v>
      </c>
      <c r="L2178" s="159" t="s">
        <v>2129</v>
      </c>
      <c r="M2178" s="159" t="s">
        <v>12681</v>
      </c>
      <c r="N2178" s="161"/>
      <c r="O2178" s="161"/>
      <c r="P2178" s="161"/>
    </row>
    <row r="2179" customFormat="false" ht="27" hidden="false" customHeight="true" outlineLevel="0" collapsed="false">
      <c r="A2179" s="159" t="s">
        <v>12682</v>
      </c>
      <c r="B2179" s="160" t="s">
        <v>12683</v>
      </c>
      <c r="C2179" s="42" t="s">
        <v>1745</v>
      </c>
      <c r="D2179" s="159" t="s">
        <v>3311</v>
      </c>
      <c r="E2179" s="159" t="s">
        <v>2195</v>
      </c>
      <c r="F2179" s="42" t="s">
        <v>3312</v>
      </c>
      <c r="G2179" s="159" t="s">
        <v>1796</v>
      </c>
      <c r="H2179" s="159" t="s">
        <v>2171</v>
      </c>
      <c r="I2179" s="159" t="s">
        <v>1808</v>
      </c>
      <c r="J2179" s="42" t="s">
        <v>12684</v>
      </c>
      <c r="K2179" s="42" t="s">
        <v>12685</v>
      </c>
      <c r="L2179" s="159" t="s">
        <v>2198</v>
      </c>
      <c r="M2179" s="159" t="s">
        <v>12686</v>
      </c>
      <c r="N2179" s="161"/>
      <c r="O2179" s="161"/>
      <c r="P2179" s="161"/>
    </row>
    <row r="2180" customFormat="false" ht="27" hidden="false" customHeight="true" outlineLevel="0" collapsed="false">
      <c r="A2180" s="159" t="s">
        <v>12687</v>
      </c>
      <c r="B2180" s="160" t="s">
        <v>12688</v>
      </c>
      <c r="C2180" s="42" t="s">
        <v>1745</v>
      </c>
      <c r="D2180" s="159" t="s">
        <v>3311</v>
      </c>
      <c r="E2180" s="159" t="s">
        <v>2126</v>
      </c>
      <c r="F2180" s="42" t="s">
        <v>3312</v>
      </c>
      <c r="G2180" s="159" t="s">
        <v>1842</v>
      </c>
      <c r="H2180" s="159" t="s">
        <v>1654</v>
      </c>
      <c r="I2180" s="159" t="s">
        <v>1808</v>
      </c>
      <c r="J2180" s="42" t="s">
        <v>12689</v>
      </c>
      <c r="K2180" s="42" t="s">
        <v>12690</v>
      </c>
      <c r="L2180" s="159" t="s">
        <v>2129</v>
      </c>
      <c r="M2180" s="159" t="s">
        <v>12691</v>
      </c>
      <c r="N2180" s="161"/>
      <c r="O2180" s="161"/>
      <c r="P2180" s="161"/>
    </row>
    <row r="2181" customFormat="false" ht="51" hidden="false" customHeight="true" outlineLevel="0" collapsed="false">
      <c r="A2181" s="159" t="s">
        <v>12692</v>
      </c>
      <c r="B2181" s="160" t="s">
        <v>12693</v>
      </c>
      <c r="C2181" s="42" t="s">
        <v>1745</v>
      </c>
      <c r="D2181" s="159" t="s">
        <v>3311</v>
      </c>
      <c r="E2181" s="159" t="s">
        <v>2905</v>
      </c>
      <c r="F2181" s="42" t="s">
        <v>3312</v>
      </c>
      <c r="G2181" s="159" t="s">
        <v>1842</v>
      </c>
      <c r="H2181" s="159" t="s">
        <v>2171</v>
      </c>
      <c r="I2181" s="159" t="s">
        <v>1788</v>
      </c>
      <c r="J2181" s="42" t="s">
        <v>12694</v>
      </c>
      <c r="K2181" s="42" t="s">
        <v>12695</v>
      </c>
      <c r="L2181" s="159" t="s">
        <v>2907</v>
      </c>
      <c r="M2181" s="159" t="s">
        <v>12696</v>
      </c>
      <c r="N2181" s="161"/>
      <c r="O2181" s="161"/>
      <c r="P2181" s="161"/>
    </row>
    <row r="2182" customFormat="false" ht="27" hidden="false" customHeight="true" outlineLevel="0" collapsed="false">
      <c r="A2182" s="159" t="s">
        <v>12697</v>
      </c>
      <c r="B2182" s="160" t="s">
        <v>12698</v>
      </c>
      <c r="C2182" s="42" t="s">
        <v>1745</v>
      </c>
      <c r="D2182" s="159" t="s">
        <v>3311</v>
      </c>
      <c r="E2182" s="159" t="s">
        <v>2126</v>
      </c>
      <c r="F2182" s="42" t="s">
        <v>3312</v>
      </c>
      <c r="G2182" s="159" t="s">
        <v>1842</v>
      </c>
      <c r="H2182" s="159" t="s">
        <v>1654</v>
      </c>
      <c r="I2182" s="159" t="s">
        <v>1808</v>
      </c>
      <c r="J2182" s="42" t="s">
        <v>12699</v>
      </c>
      <c r="K2182" s="42" t="s">
        <v>12700</v>
      </c>
      <c r="L2182" s="159" t="s">
        <v>2129</v>
      </c>
      <c r="M2182" s="159" t="s">
        <v>12701</v>
      </c>
      <c r="N2182" s="161"/>
      <c r="O2182" s="161"/>
      <c r="P2182" s="161"/>
    </row>
    <row r="2183" customFormat="false" ht="39" hidden="false" customHeight="true" outlineLevel="0" collapsed="false">
      <c r="A2183" s="159" t="s">
        <v>12702</v>
      </c>
      <c r="B2183" s="160" t="s">
        <v>12703</v>
      </c>
      <c r="C2183" s="42" t="s">
        <v>1745</v>
      </c>
      <c r="D2183" s="159" t="s">
        <v>3311</v>
      </c>
      <c r="E2183" s="159" t="s">
        <v>2126</v>
      </c>
      <c r="F2183" s="42" t="s">
        <v>3312</v>
      </c>
      <c r="G2183" s="159" t="s">
        <v>1842</v>
      </c>
      <c r="H2183" s="159" t="s">
        <v>1654</v>
      </c>
      <c r="I2183" s="159" t="s">
        <v>1808</v>
      </c>
      <c r="J2183" s="42" t="s">
        <v>12704</v>
      </c>
      <c r="K2183" s="42" t="s">
        <v>12705</v>
      </c>
      <c r="L2183" s="159" t="s">
        <v>2129</v>
      </c>
      <c r="M2183" s="159" t="s">
        <v>12706</v>
      </c>
      <c r="N2183" s="161"/>
      <c r="O2183" s="161"/>
      <c r="P2183" s="161"/>
    </row>
    <row r="2184" customFormat="false" ht="39" hidden="false" customHeight="true" outlineLevel="0" collapsed="false">
      <c r="A2184" s="159" t="s">
        <v>12707</v>
      </c>
      <c r="B2184" s="160" t="s">
        <v>12708</v>
      </c>
      <c r="C2184" s="42" t="s">
        <v>1745</v>
      </c>
      <c r="D2184" s="159" t="s">
        <v>3311</v>
      </c>
      <c r="E2184" s="159" t="s">
        <v>2905</v>
      </c>
      <c r="F2184" s="42" t="s">
        <v>3312</v>
      </c>
      <c r="G2184" s="159" t="s">
        <v>1842</v>
      </c>
      <c r="H2184" s="159" t="s">
        <v>2171</v>
      </c>
      <c r="I2184" s="159" t="s">
        <v>1788</v>
      </c>
      <c r="J2184" s="42" t="s">
        <v>12709</v>
      </c>
      <c r="K2184" s="42" t="s">
        <v>12710</v>
      </c>
      <c r="L2184" s="159" t="s">
        <v>2907</v>
      </c>
      <c r="M2184" s="159" t="s">
        <v>12711</v>
      </c>
      <c r="N2184" s="161"/>
      <c r="O2184" s="161"/>
      <c r="P2184" s="161"/>
    </row>
    <row r="2185" customFormat="false" ht="39" hidden="false" customHeight="true" outlineLevel="0" collapsed="false">
      <c r="A2185" s="159" t="s">
        <v>12712</v>
      </c>
      <c r="B2185" s="160" t="s">
        <v>12713</v>
      </c>
      <c r="C2185" s="42" t="s">
        <v>1745</v>
      </c>
      <c r="D2185" s="159" t="s">
        <v>3311</v>
      </c>
      <c r="E2185" s="159" t="s">
        <v>2195</v>
      </c>
      <c r="F2185" s="42" t="s">
        <v>3312</v>
      </c>
      <c r="G2185" s="159" t="s">
        <v>1796</v>
      </c>
      <c r="H2185" s="159" t="s">
        <v>2171</v>
      </c>
      <c r="I2185" s="159" t="s">
        <v>1788</v>
      </c>
      <c r="J2185" s="42" t="s">
        <v>12714</v>
      </c>
      <c r="K2185" s="42" t="s">
        <v>12715</v>
      </c>
      <c r="L2185" s="159" t="s">
        <v>2198</v>
      </c>
      <c r="M2185" s="159" t="s">
        <v>12716</v>
      </c>
      <c r="N2185" s="161"/>
      <c r="O2185" s="161"/>
      <c r="P2185" s="161"/>
    </row>
    <row r="2186" customFormat="false" ht="27" hidden="false" customHeight="true" outlineLevel="0" collapsed="false">
      <c r="A2186" s="159" t="s">
        <v>12717</v>
      </c>
      <c r="B2186" s="160" t="s">
        <v>12718</v>
      </c>
      <c r="C2186" s="42" t="s">
        <v>1745</v>
      </c>
      <c r="D2186" s="159" t="s">
        <v>3311</v>
      </c>
      <c r="E2186" s="159" t="s">
        <v>2767</v>
      </c>
      <c r="F2186" s="42" t="s">
        <v>3312</v>
      </c>
      <c r="G2186" s="159" t="s">
        <v>1796</v>
      </c>
      <c r="H2186" s="159" t="s">
        <v>1654</v>
      </c>
      <c r="I2186" s="159" t="s">
        <v>1808</v>
      </c>
      <c r="J2186" s="42" t="s">
        <v>12719</v>
      </c>
      <c r="K2186" s="42" t="s">
        <v>12720</v>
      </c>
      <c r="L2186" s="159" t="s">
        <v>2129</v>
      </c>
      <c r="M2186" s="159" t="s">
        <v>12721</v>
      </c>
      <c r="N2186" s="161"/>
      <c r="O2186" s="161"/>
      <c r="P2186" s="161"/>
    </row>
    <row r="2187" customFormat="false" ht="27" hidden="false" customHeight="true" outlineLevel="0" collapsed="false">
      <c r="A2187" s="159" t="s">
        <v>12722</v>
      </c>
      <c r="B2187" s="160" t="s">
        <v>12723</v>
      </c>
      <c r="C2187" s="42" t="s">
        <v>1745</v>
      </c>
      <c r="D2187" s="159" t="s">
        <v>3311</v>
      </c>
      <c r="E2187" s="159" t="s">
        <v>2126</v>
      </c>
      <c r="F2187" s="42" t="s">
        <v>3312</v>
      </c>
      <c r="G2187" s="159" t="s">
        <v>1842</v>
      </c>
      <c r="H2187" s="159" t="s">
        <v>1654</v>
      </c>
      <c r="I2187" s="159" t="s">
        <v>1808</v>
      </c>
      <c r="J2187" s="42" t="s">
        <v>12724</v>
      </c>
      <c r="K2187" s="42" t="s">
        <v>12725</v>
      </c>
      <c r="L2187" s="159" t="s">
        <v>2129</v>
      </c>
      <c r="M2187" s="159" t="s">
        <v>12726</v>
      </c>
      <c r="N2187" s="161"/>
      <c r="O2187" s="161"/>
      <c r="P2187" s="161"/>
    </row>
    <row r="2188" customFormat="false" ht="39" hidden="false" customHeight="true" outlineLevel="0" collapsed="false">
      <c r="A2188" s="159" t="s">
        <v>12727</v>
      </c>
      <c r="B2188" s="160" t="s">
        <v>12728</v>
      </c>
      <c r="C2188" s="42" t="s">
        <v>1745</v>
      </c>
      <c r="D2188" s="159" t="s">
        <v>3311</v>
      </c>
      <c r="E2188" s="159" t="s">
        <v>2905</v>
      </c>
      <c r="F2188" s="42" t="s">
        <v>3312</v>
      </c>
      <c r="G2188" s="159" t="s">
        <v>1842</v>
      </c>
      <c r="H2188" s="159" t="s">
        <v>2171</v>
      </c>
      <c r="I2188" s="159" t="s">
        <v>1788</v>
      </c>
      <c r="J2188" s="42" t="s">
        <v>12729</v>
      </c>
      <c r="K2188" s="42" t="s">
        <v>12730</v>
      </c>
      <c r="L2188" s="159" t="s">
        <v>2907</v>
      </c>
      <c r="M2188" s="159" t="s">
        <v>12731</v>
      </c>
      <c r="N2188" s="161"/>
      <c r="O2188" s="161"/>
      <c r="P2188" s="161"/>
    </row>
    <row r="2189" customFormat="false" ht="27" hidden="false" customHeight="true" outlineLevel="0" collapsed="false">
      <c r="A2189" s="159" t="s">
        <v>12732</v>
      </c>
      <c r="B2189" s="160" t="s">
        <v>12733</v>
      </c>
      <c r="C2189" s="42" t="s">
        <v>1745</v>
      </c>
      <c r="D2189" s="159" t="s">
        <v>3311</v>
      </c>
      <c r="E2189" s="159" t="s">
        <v>2126</v>
      </c>
      <c r="F2189" s="42" t="s">
        <v>3312</v>
      </c>
      <c r="G2189" s="159" t="s">
        <v>1842</v>
      </c>
      <c r="H2189" s="159" t="s">
        <v>1654</v>
      </c>
      <c r="I2189" s="159" t="s">
        <v>1808</v>
      </c>
      <c r="J2189" s="42" t="s">
        <v>12734</v>
      </c>
      <c r="K2189" s="42" t="s">
        <v>12735</v>
      </c>
      <c r="L2189" s="159" t="s">
        <v>2129</v>
      </c>
      <c r="M2189" s="159" t="s">
        <v>12736</v>
      </c>
      <c r="N2189" s="161"/>
      <c r="O2189" s="161"/>
      <c r="P2189" s="161"/>
    </row>
    <row r="2190" customFormat="false" ht="27" hidden="false" customHeight="true" outlineLevel="0" collapsed="false">
      <c r="A2190" s="159" t="s">
        <v>12737</v>
      </c>
      <c r="B2190" s="160" t="s">
        <v>12738</v>
      </c>
      <c r="C2190" s="42" t="s">
        <v>1745</v>
      </c>
      <c r="D2190" s="159" t="s">
        <v>3311</v>
      </c>
      <c r="E2190" s="159" t="s">
        <v>2126</v>
      </c>
      <c r="F2190" s="42" t="s">
        <v>3312</v>
      </c>
      <c r="G2190" s="159" t="s">
        <v>1842</v>
      </c>
      <c r="H2190" s="159" t="s">
        <v>1654</v>
      </c>
      <c r="I2190" s="159" t="s">
        <v>1808</v>
      </c>
      <c r="J2190" s="42" t="s">
        <v>12739</v>
      </c>
      <c r="K2190" s="42" t="s">
        <v>12740</v>
      </c>
      <c r="L2190" s="159" t="s">
        <v>2129</v>
      </c>
      <c r="M2190" s="159" t="s">
        <v>12741</v>
      </c>
      <c r="N2190" s="161"/>
      <c r="O2190" s="161"/>
      <c r="P2190" s="161"/>
    </row>
    <row r="2191" customFormat="false" ht="51" hidden="false" customHeight="true" outlineLevel="0" collapsed="false">
      <c r="A2191" s="159" t="s">
        <v>12742</v>
      </c>
      <c r="B2191" s="160" t="s">
        <v>12743</v>
      </c>
      <c r="C2191" s="42" t="s">
        <v>1745</v>
      </c>
      <c r="D2191" s="159" t="s">
        <v>3311</v>
      </c>
      <c r="E2191" s="159" t="s">
        <v>2905</v>
      </c>
      <c r="F2191" s="42" t="s">
        <v>3312</v>
      </c>
      <c r="G2191" s="159" t="s">
        <v>1842</v>
      </c>
      <c r="H2191" s="159" t="s">
        <v>2171</v>
      </c>
      <c r="I2191" s="159" t="s">
        <v>1788</v>
      </c>
      <c r="J2191" s="42" t="s">
        <v>12744</v>
      </c>
      <c r="K2191" s="42" t="s">
        <v>12745</v>
      </c>
      <c r="L2191" s="159" t="s">
        <v>2907</v>
      </c>
      <c r="M2191" s="159" t="s">
        <v>12746</v>
      </c>
      <c r="N2191" s="161"/>
      <c r="O2191" s="161"/>
      <c r="P2191" s="161"/>
    </row>
    <row r="2192" customFormat="false" ht="51" hidden="false" customHeight="true" outlineLevel="0" collapsed="false">
      <c r="A2192" s="159" t="s">
        <v>12747</v>
      </c>
      <c r="B2192" s="160" t="s">
        <v>12748</v>
      </c>
      <c r="C2192" s="42" t="s">
        <v>1745</v>
      </c>
      <c r="D2192" s="159" t="s">
        <v>3311</v>
      </c>
      <c r="E2192" s="159" t="s">
        <v>2767</v>
      </c>
      <c r="F2192" s="42" t="s">
        <v>3312</v>
      </c>
      <c r="G2192" s="159" t="s">
        <v>1796</v>
      </c>
      <c r="H2192" s="159" t="s">
        <v>1654</v>
      </c>
      <c r="I2192" s="159" t="s">
        <v>1788</v>
      </c>
      <c r="J2192" s="42" t="s">
        <v>12749</v>
      </c>
      <c r="K2192" s="42" t="s">
        <v>12750</v>
      </c>
      <c r="L2192" s="159" t="s">
        <v>2129</v>
      </c>
      <c r="M2192" s="159" t="s">
        <v>12751</v>
      </c>
      <c r="N2192" s="161"/>
      <c r="O2192" s="161"/>
      <c r="P2192" s="161"/>
    </row>
    <row r="2193" customFormat="false" ht="27" hidden="false" customHeight="true" outlineLevel="0" collapsed="false">
      <c r="A2193" s="159" t="s">
        <v>12752</v>
      </c>
      <c r="B2193" s="160" t="s">
        <v>12753</v>
      </c>
      <c r="C2193" s="42" t="s">
        <v>1745</v>
      </c>
      <c r="D2193" s="159" t="s">
        <v>3311</v>
      </c>
      <c r="E2193" s="159" t="s">
        <v>2195</v>
      </c>
      <c r="F2193" s="42" t="s">
        <v>3312</v>
      </c>
      <c r="G2193" s="159" t="s">
        <v>1796</v>
      </c>
      <c r="H2193" s="159" t="s">
        <v>2171</v>
      </c>
      <c r="I2193" s="159" t="s">
        <v>1808</v>
      </c>
      <c r="J2193" s="42" t="s">
        <v>12754</v>
      </c>
      <c r="K2193" s="42" t="s">
        <v>12755</v>
      </c>
      <c r="L2193" s="159" t="s">
        <v>2198</v>
      </c>
      <c r="M2193" s="159" t="s">
        <v>12756</v>
      </c>
      <c r="N2193" s="161"/>
      <c r="O2193" s="161"/>
      <c r="P2193" s="161"/>
    </row>
    <row r="2194" customFormat="false" ht="27" hidden="false" customHeight="true" outlineLevel="0" collapsed="false">
      <c r="A2194" s="159" t="s">
        <v>12757</v>
      </c>
      <c r="B2194" s="160" t="s">
        <v>12758</v>
      </c>
      <c r="C2194" s="42" t="s">
        <v>1745</v>
      </c>
      <c r="D2194" s="159" t="s">
        <v>3311</v>
      </c>
      <c r="E2194" s="159" t="s">
        <v>2126</v>
      </c>
      <c r="F2194" s="42" t="s">
        <v>3312</v>
      </c>
      <c r="G2194" s="159" t="s">
        <v>1842</v>
      </c>
      <c r="H2194" s="159" t="s">
        <v>1654</v>
      </c>
      <c r="I2194" s="159" t="s">
        <v>1808</v>
      </c>
      <c r="J2194" s="42" t="s">
        <v>12759</v>
      </c>
      <c r="K2194" s="42" t="s">
        <v>12760</v>
      </c>
      <c r="L2194" s="159" t="s">
        <v>2129</v>
      </c>
      <c r="M2194" s="159" t="s">
        <v>12761</v>
      </c>
      <c r="N2194" s="161"/>
      <c r="O2194" s="161"/>
      <c r="P2194" s="161"/>
    </row>
    <row r="2195" customFormat="false" ht="51" hidden="false" customHeight="true" outlineLevel="0" collapsed="false">
      <c r="A2195" s="159" t="s">
        <v>12762</v>
      </c>
      <c r="B2195" s="160" t="s">
        <v>12763</v>
      </c>
      <c r="C2195" s="42" t="s">
        <v>1745</v>
      </c>
      <c r="D2195" s="159" t="s">
        <v>3311</v>
      </c>
      <c r="E2195" s="159" t="s">
        <v>2905</v>
      </c>
      <c r="F2195" s="42" t="s">
        <v>3312</v>
      </c>
      <c r="G2195" s="159" t="s">
        <v>1842</v>
      </c>
      <c r="H2195" s="159" t="s">
        <v>2171</v>
      </c>
      <c r="I2195" s="159" t="s">
        <v>1788</v>
      </c>
      <c r="J2195" s="42" t="s">
        <v>12764</v>
      </c>
      <c r="K2195" s="42" t="s">
        <v>12765</v>
      </c>
      <c r="L2195" s="159" t="s">
        <v>2907</v>
      </c>
      <c r="M2195" s="159" t="s">
        <v>12766</v>
      </c>
      <c r="N2195" s="161"/>
      <c r="O2195" s="161"/>
      <c r="P2195" s="161"/>
    </row>
    <row r="2196" customFormat="false" ht="39" hidden="false" customHeight="true" outlineLevel="0" collapsed="false">
      <c r="A2196" s="159" t="s">
        <v>12767</v>
      </c>
      <c r="B2196" s="160" t="s">
        <v>12768</v>
      </c>
      <c r="C2196" s="42" t="s">
        <v>1745</v>
      </c>
      <c r="D2196" s="159" t="s">
        <v>3311</v>
      </c>
      <c r="E2196" s="159" t="s">
        <v>2767</v>
      </c>
      <c r="F2196" s="42" t="s">
        <v>3312</v>
      </c>
      <c r="G2196" s="159" t="s">
        <v>1796</v>
      </c>
      <c r="H2196" s="159" t="s">
        <v>1654</v>
      </c>
      <c r="I2196" s="159" t="s">
        <v>1788</v>
      </c>
      <c r="J2196" s="42" t="s">
        <v>12769</v>
      </c>
      <c r="K2196" s="42" t="s">
        <v>12770</v>
      </c>
      <c r="L2196" s="159" t="s">
        <v>2129</v>
      </c>
      <c r="M2196" s="159" t="s">
        <v>12771</v>
      </c>
      <c r="N2196" s="161"/>
      <c r="O2196" s="161"/>
      <c r="P2196" s="161"/>
    </row>
    <row r="2197" customFormat="false" ht="27" hidden="false" customHeight="true" outlineLevel="0" collapsed="false">
      <c r="A2197" s="159" t="s">
        <v>12772</v>
      </c>
      <c r="B2197" s="160" t="s">
        <v>12773</v>
      </c>
      <c r="C2197" s="42" t="s">
        <v>1745</v>
      </c>
      <c r="D2197" s="159" t="s">
        <v>3311</v>
      </c>
      <c r="E2197" s="159" t="s">
        <v>2195</v>
      </c>
      <c r="F2197" s="42" t="s">
        <v>3312</v>
      </c>
      <c r="G2197" s="159" t="s">
        <v>1796</v>
      </c>
      <c r="H2197" s="159" t="s">
        <v>2171</v>
      </c>
      <c r="I2197" s="159" t="s">
        <v>1808</v>
      </c>
      <c r="J2197" s="42" t="s">
        <v>12774</v>
      </c>
      <c r="K2197" s="42" t="s">
        <v>12775</v>
      </c>
      <c r="L2197" s="159" t="s">
        <v>2198</v>
      </c>
      <c r="M2197" s="159" t="s">
        <v>12776</v>
      </c>
      <c r="N2197" s="161"/>
      <c r="O2197" s="161"/>
      <c r="P2197" s="161"/>
    </row>
    <row r="2198" customFormat="false" ht="27" hidden="false" customHeight="true" outlineLevel="0" collapsed="false">
      <c r="A2198" s="159" t="s">
        <v>12777</v>
      </c>
      <c r="B2198" s="160" t="s">
        <v>12778</v>
      </c>
      <c r="C2198" s="42" t="s">
        <v>1745</v>
      </c>
      <c r="D2198" s="159" t="s">
        <v>3311</v>
      </c>
      <c r="E2198" s="159" t="s">
        <v>2126</v>
      </c>
      <c r="F2198" s="42" t="s">
        <v>3312</v>
      </c>
      <c r="G2198" s="159" t="s">
        <v>1842</v>
      </c>
      <c r="H2198" s="159" t="s">
        <v>1654</v>
      </c>
      <c r="I2198" s="159" t="s">
        <v>1808</v>
      </c>
      <c r="J2198" s="42" t="s">
        <v>12779</v>
      </c>
      <c r="K2198" s="42" t="s">
        <v>12780</v>
      </c>
      <c r="L2198" s="159" t="s">
        <v>2129</v>
      </c>
      <c r="M2198" s="159" t="s">
        <v>12781</v>
      </c>
      <c r="N2198" s="161"/>
      <c r="O2198" s="161"/>
      <c r="P2198" s="161"/>
    </row>
    <row r="2199" customFormat="false" ht="39" hidden="false" customHeight="true" outlineLevel="0" collapsed="false">
      <c r="A2199" s="159" t="s">
        <v>12782</v>
      </c>
      <c r="B2199" s="160" t="s">
        <v>12783</v>
      </c>
      <c r="C2199" s="42" t="s">
        <v>1745</v>
      </c>
      <c r="D2199" s="159" t="s">
        <v>3311</v>
      </c>
      <c r="E2199" s="159" t="s">
        <v>2905</v>
      </c>
      <c r="F2199" s="42" t="s">
        <v>3312</v>
      </c>
      <c r="G2199" s="159" t="s">
        <v>1842</v>
      </c>
      <c r="H2199" s="159" t="s">
        <v>2171</v>
      </c>
      <c r="I2199" s="159" t="s">
        <v>1788</v>
      </c>
      <c r="J2199" s="42" t="s">
        <v>12784</v>
      </c>
      <c r="K2199" s="42" t="s">
        <v>12785</v>
      </c>
      <c r="L2199" s="159" t="s">
        <v>2907</v>
      </c>
      <c r="M2199" s="159" t="s">
        <v>12786</v>
      </c>
      <c r="N2199" s="161"/>
      <c r="O2199" s="161"/>
      <c r="P2199" s="161"/>
    </row>
    <row r="2200" customFormat="false" ht="39" hidden="false" customHeight="true" outlineLevel="0" collapsed="false">
      <c r="A2200" s="159" t="s">
        <v>12787</v>
      </c>
      <c r="B2200" s="160" t="s">
        <v>12788</v>
      </c>
      <c r="C2200" s="42" t="s">
        <v>1745</v>
      </c>
      <c r="D2200" s="159" t="s">
        <v>3311</v>
      </c>
      <c r="E2200" s="159" t="s">
        <v>2767</v>
      </c>
      <c r="F2200" s="42" t="s">
        <v>3312</v>
      </c>
      <c r="G2200" s="159" t="s">
        <v>1796</v>
      </c>
      <c r="H2200" s="159" t="s">
        <v>1654</v>
      </c>
      <c r="I2200" s="159" t="s">
        <v>1788</v>
      </c>
      <c r="J2200" s="42" t="s">
        <v>12789</v>
      </c>
      <c r="K2200" s="42" t="s">
        <v>12790</v>
      </c>
      <c r="L2200" s="159" t="s">
        <v>2129</v>
      </c>
      <c r="M2200" s="159" t="s">
        <v>12791</v>
      </c>
      <c r="N2200" s="161"/>
      <c r="O2200" s="161"/>
      <c r="P2200" s="161"/>
    </row>
    <row r="2201" customFormat="false" ht="27" hidden="false" customHeight="true" outlineLevel="0" collapsed="false">
      <c r="A2201" s="159" t="s">
        <v>12792</v>
      </c>
      <c r="B2201" s="160" t="s">
        <v>12793</v>
      </c>
      <c r="C2201" s="42" t="s">
        <v>1745</v>
      </c>
      <c r="D2201" s="159" t="s">
        <v>3311</v>
      </c>
      <c r="E2201" s="159" t="s">
        <v>2195</v>
      </c>
      <c r="F2201" s="42" t="s">
        <v>3312</v>
      </c>
      <c r="G2201" s="159" t="s">
        <v>1796</v>
      </c>
      <c r="H2201" s="159" t="s">
        <v>2171</v>
      </c>
      <c r="I2201" s="159" t="s">
        <v>1808</v>
      </c>
      <c r="J2201" s="42" t="s">
        <v>12794</v>
      </c>
      <c r="K2201" s="42" t="s">
        <v>12795</v>
      </c>
      <c r="L2201" s="159" t="s">
        <v>2198</v>
      </c>
      <c r="M2201" s="159" t="s">
        <v>12796</v>
      </c>
      <c r="N2201" s="161"/>
      <c r="O2201" s="161"/>
      <c r="P2201" s="161"/>
    </row>
    <row r="2202" customFormat="false" ht="27" hidden="false" customHeight="true" outlineLevel="0" collapsed="false">
      <c r="A2202" s="159" t="s">
        <v>12797</v>
      </c>
      <c r="B2202" s="160" t="s">
        <v>12798</v>
      </c>
      <c r="C2202" s="42" t="s">
        <v>1745</v>
      </c>
      <c r="D2202" s="159" t="s">
        <v>3311</v>
      </c>
      <c r="E2202" s="159" t="s">
        <v>2126</v>
      </c>
      <c r="F2202" s="42" t="s">
        <v>3312</v>
      </c>
      <c r="G2202" s="159" t="s">
        <v>1842</v>
      </c>
      <c r="H2202" s="159" t="s">
        <v>1654</v>
      </c>
      <c r="I2202" s="159" t="s">
        <v>1808</v>
      </c>
      <c r="J2202" s="42" t="s">
        <v>12799</v>
      </c>
      <c r="K2202" s="42" t="s">
        <v>12800</v>
      </c>
      <c r="L2202" s="159" t="s">
        <v>2129</v>
      </c>
      <c r="M2202" s="159" t="s">
        <v>12801</v>
      </c>
      <c r="N2202" s="161"/>
      <c r="O2202" s="161"/>
      <c r="P2202" s="161"/>
    </row>
    <row r="2203" customFormat="false" ht="39" hidden="false" customHeight="true" outlineLevel="0" collapsed="false">
      <c r="A2203" s="159" t="s">
        <v>12802</v>
      </c>
      <c r="B2203" s="160" t="s">
        <v>12803</v>
      </c>
      <c r="C2203" s="42" t="s">
        <v>1745</v>
      </c>
      <c r="D2203" s="159" t="s">
        <v>3311</v>
      </c>
      <c r="E2203" s="159" t="s">
        <v>2905</v>
      </c>
      <c r="F2203" s="42" t="s">
        <v>3312</v>
      </c>
      <c r="G2203" s="159" t="s">
        <v>1842</v>
      </c>
      <c r="H2203" s="159" t="s">
        <v>2171</v>
      </c>
      <c r="I2203" s="159" t="s">
        <v>1788</v>
      </c>
      <c r="J2203" s="42" t="s">
        <v>12804</v>
      </c>
      <c r="K2203" s="42" t="s">
        <v>12805</v>
      </c>
      <c r="L2203" s="159" t="s">
        <v>2907</v>
      </c>
      <c r="M2203" s="159" t="s">
        <v>12806</v>
      </c>
      <c r="N2203" s="161"/>
      <c r="O2203" s="161"/>
      <c r="P2203" s="161"/>
    </row>
    <row r="2204" customFormat="false" ht="39" hidden="false" customHeight="true" outlineLevel="0" collapsed="false">
      <c r="A2204" s="159" t="s">
        <v>12807</v>
      </c>
      <c r="B2204" s="160" t="s">
        <v>12808</v>
      </c>
      <c r="C2204" s="42" t="s">
        <v>1745</v>
      </c>
      <c r="D2204" s="159" t="s">
        <v>3311</v>
      </c>
      <c r="E2204" s="159" t="s">
        <v>2767</v>
      </c>
      <c r="F2204" s="42" t="s">
        <v>3312</v>
      </c>
      <c r="G2204" s="159" t="s">
        <v>1796</v>
      </c>
      <c r="H2204" s="159" t="s">
        <v>1654</v>
      </c>
      <c r="I2204" s="159" t="s">
        <v>1788</v>
      </c>
      <c r="J2204" s="42" t="s">
        <v>12809</v>
      </c>
      <c r="K2204" s="42" t="s">
        <v>12810</v>
      </c>
      <c r="L2204" s="159" t="s">
        <v>2129</v>
      </c>
      <c r="M2204" s="159" t="s">
        <v>12811</v>
      </c>
      <c r="N2204" s="161"/>
      <c r="O2204" s="161"/>
      <c r="P2204" s="161"/>
    </row>
    <row r="2205" customFormat="false" ht="27" hidden="false" customHeight="true" outlineLevel="0" collapsed="false">
      <c r="A2205" s="159" t="s">
        <v>12812</v>
      </c>
      <c r="B2205" s="160" t="s">
        <v>12813</v>
      </c>
      <c r="C2205" s="42" t="s">
        <v>1745</v>
      </c>
      <c r="D2205" s="159" t="s">
        <v>3311</v>
      </c>
      <c r="E2205" s="159" t="s">
        <v>2195</v>
      </c>
      <c r="F2205" s="42" t="s">
        <v>3312</v>
      </c>
      <c r="G2205" s="159" t="s">
        <v>1796</v>
      </c>
      <c r="H2205" s="159" t="s">
        <v>2171</v>
      </c>
      <c r="I2205" s="159" t="s">
        <v>1808</v>
      </c>
      <c r="J2205" s="42" t="s">
        <v>12814</v>
      </c>
      <c r="K2205" s="42" t="s">
        <v>12815</v>
      </c>
      <c r="L2205" s="159" t="s">
        <v>2198</v>
      </c>
      <c r="M2205" s="159" t="s">
        <v>12816</v>
      </c>
      <c r="N2205" s="161"/>
      <c r="O2205" s="161"/>
      <c r="P2205" s="161"/>
    </row>
    <row r="2206" customFormat="false" ht="27" hidden="false" customHeight="true" outlineLevel="0" collapsed="false">
      <c r="A2206" s="159" t="s">
        <v>12817</v>
      </c>
      <c r="B2206" s="160" t="s">
        <v>12818</v>
      </c>
      <c r="C2206" s="42" t="s">
        <v>1745</v>
      </c>
      <c r="D2206" s="159" t="s">
        <v>3311</v>
      </c>
      <c r="E2206" s="159" t="s">
        <v>2126</v>
      </c>
      <c r="F2206" s="42" t="s">
        <v>3312</v>
      </c>
      <c r="G2206" s="159" t="s">
        <v>1842</v>
      </c>
      <c r="H2206" s="159" t="s">
        <v>1654</v>
      </c>
      <c r="I2206" s="159" t="s">
        <v>1808</v>
      </c>
      <c r="J2206" s="42" t="s">
        <v>12819</v>
      </c>
      <c r="K2206" s="42" t="s">
        <v>12820</v>
      </c>
      <c r="L2206" s="159" t="s">
        <v>2129</v>
      </c>
      <c r="M2206" s="159" t="s">
        <v>12821</v>
      </c>
      <c r="N2206" s="161"/>
      <c r="O2206" s="161"/>
      <c r="P2206" s="161"/>
    </row>
    <row r="2207" customFormat="false" ht="51" hidden="false" customHeight="true" outlineLevel="0" collapsed="false">
      <c r="A2207" s="159" t="s">
        <v>12822</v>
      </c>
      <c r="B2207" s="160" t="s">
        <v>12823</v>
      </c>
      <c r="C2207" s="42" t="s">
        <v>1745</v>
      </c>
      <c r="D2207" s="159" t="s">
        <v>8898</v>
      </c>
      <c r="E2207" s="159" t="s">
        <v>2905</v>
      </c>
      <c r="F2207" s="42" t="s">
        <v>8899</v>
      </c>
      <c r="G2207" s="159" t="s">
        <v>1842</v>
      </c>
      <c r="H2207" s="159" t="s">
        <v>2171</v>
      </c>
      <c r="I2207" s="159" t="s">
        <v>1788</v>
      </c>
      <c r="J2207" s="42" t="s">
        <v>12824</v>
      </c>
      <c r="K2207" s="42" t="s">
        <v>12825</v>
      </c>
      <c r="L2207" s="159" t="s">
        <v>2907</v>
      </c>
      <c r="M2207" s="159" t="s">
        <v>12826</v>
      </c>
      <c r="N2207" s="161"/>
      <c r="O2207" s="161"/>
      <c r="P2207" s="161"/>
    </row>
    <row r="2208" customFormat="false" ht="51" hidden="false" customHeight="true" outlineLevel="0" collapsed="false">
      <c r="A2208" s="159" t="s">
        <v>12827</v>
      </c>
      <c r="B2208" s="160" t="s">
        <v>12828</v>
      </c>
      <c r="C2208" s="42" t="s">
        <v>1745</v>
      </c>
      <c r="D2208" s="159" t="s">
        <v>8898</v>
      </c>
      <c r="E2208" s="159" t="s">
        <v>2767</v>
      </c>
      <c r="F2208" s="42" t="s">
        <v>8899</v>
      </c>
      <c r="G2208" s="159" t="s">
        <v>1796</v>
      </c>
      <c r="H2208" s="159" t="s">
        <v>1654</v>
      </c>
      <c r="I2208" s="159" t="s">
        <v>1788</v>
      </c>
      <c r="J2208" s="42" t="s">
        <v>12829</v>
      </c>
      <c r="K2208" s="42" t="s">
        <v>12830</v>
      </c>
      <c r="L2208" s="159" t="s">
        <v>2129</v>
      </c>
      <c r="M2208" s="159" t="s">
        <v>12831</v>
      </c>
      <c r="N2208" s="161"/>
      <c r="O2208" s="161"/>
      <c r="P2208" s="161"/>
    </row>
    <row r="2209" customFormat="false" ht="27" hidden="false" customHeight="true" outlineLevel="0" collapsed="false">
      <c r="A2209" s="159" t="s">
        <v>12832</v>
      </c>
      <c r="B2209" s="160" t="s">
        <v>12833</v>
      </c>
      <c r="C2209" s="42" t="s">
        <v>1745</v>
      </c>
      <c r="D2209" s="159" t="s">
        <v>8898</v>
      </c>
      <c r="E2209" s="159" t="s">
        <v>2195</v>
      </c>
      <c r="F2209" s="42" t="s">
        <v>8899</v>
      </c>
      <c r="G2209" s="159" t="s">
        <v>1796</v>
      </c>
      <c r="H2209" s="159" t="s">
        <v>2171</v>
      </c>
      <c r="I2209" s="159" t="s">
        <v>1808</v>
      </c>
      <c r="J2209" s="42" t="s">
        <v>12834</v>
      </c>
      <c r="K2209" s="42" t="s">
        <v>12835</v>
      </c>
      <c r="L2209" s="159" t="s">
        <v>2198</v>
      </c>
      <c r="M2209" s="159" t="s">
        <v>12836</v>
      </c>
      <c r="N2209" s="161"/>
      <c r="O2209" s="161"/>
      <c r="P2209" s="161"/>
    </row>
    <row r="2210" customFormat="false" ht="27" hidden="false" customHeight="true" outlineLevel="0" collapsed="false">
      <c r="A2210" s="159" t="s">
        <v>12837</v>
      </c>
      <c r="B2210" s="160" t="s">
        <v>12838</v>
      </c>
      <c r="C2210" s="42" t="s">
        <v>1745</v>
      </c>
      <c r="D2210" s="159" t="s">
        <v>8898</v>
      </c>
      <c r="E2210" s="159" t="s">
        <v>2126</v>
      </c>
      <c r="F2210" s="42" t="s">
        <v>8899</v>
      </c>
      <c r="G2210" s="159" t="s">
        <v>1842</v>
      </c>
      <c r="H2210" s="159" t="s">
        <v>1654</v>
      </c>
      <c r="I2210" s="159" t="s">
        <v>1808</v>
      </c>
      <c r="J2210" s="42" t="s">
        <v>12839</v>
      </c>
      <c r="K2210" s="42" t="s">
        <v>12840</v>
      </c>
      <c r="L2210" s="159" t="s">
        <v>2129</v>
      </c>
      <c r="M2210" s="159" t="s">
        <v>12841</v>
      </c>
      <c r="N2210" s="161"/>
      <c r="O2210" s="161"/>
      <c r="P2210" s="161"/>
    </row>
    <row r="2211" customFormat="false" ht="39" hidden="false" customHeight="true" outlineLevel="0" collapsed="false">
      <c r="A2211" s="159" t="s">
        <v>12842</v>
      </c>
      <c r="B2211" s="160" t="s">
        <v>12843</v>
      </c>
      <c r="C2211" s="42" t="s">
        <v>1745</v>
      </c>
      <c r="D2211" s="159" t="s">
        <v>8898</v>
      </c>
      <c r="E2211" s="159" t="s">
        <v>2905</v>
      </c>
      <c r="F2211" s="42" t="s">
        <v>8899</v>
      </c>
      <c r="G2211" s="159" t="s">
        <v>1842</v>
      </c>
      <c r="H2211" s="159" t="s">
        <v>2171</v>
      </c>
      <c r="I2211" s="159" t="s">
        <v>1788</v>
      </c>
      <c r="J2211" s="42" t="s">
        <v>12844</v>
      </c>
      <c r="K2211" s="42" t="s">
        <v>12845</v>
      </c>
      <c r="L2211" s="159" t="s">
        <v>2907</v>
      </c>
      <c r="M2211" s="159" t="s">
        <v>12846</v>
      </c>
      <c r="N2211" s="161"/>
      <c r="O2211" s="161"/>
      <c r="P2211" s="161"/>
    </row>
    <row r="2212" customFormat="false" ht="39" hidden="false" customHeight="true" outlineLevel="0" collapsed="false">
      <c r="A2212" s="159" t="s">
        <v>12847</v>
      </c>
      <c r="B2212" s="160" t="s">
        <v>12848</v>
      </c>
      <c r="C2212" s="42" t="s">
        <v>1745</v>
      </c>
      <c r="D2212" s="159" t="s">
        <v>8898</v>
      </c>
      <c r="E2212" s="159" t="s">
        <v>2195</v>
      </c>
      <c r="F2212" s="42" t="s">
        <v>8899</v>
      </c>
      <c r="G2212" s="159" t="s">
        <v>1796</v>
      </c>
      <c r="H2212" s="159" t="s">
        <v>2171</v>
      </c>
      <c r="I2212" s="159" t="s">
        <v>1788</v>
      </c>
      <c r="J2212" s="42" t="s">
        <v>12849</v>
      </c>
      <c r="K2212" s="42" t="s">
        <v>12850</v>
      </c>
      <c r="L2212" s="159" t="s">
        <v>2198</v>
      </c>
      <c r="M2212" s="159" t="s">
        <v>12851</v>
      </c>
      <c r="N2212" s="161"/>
      <c r="O2212" s="161"/>
      <c r="P2212" s="161"/>
    </row>
    <row r="2213" customFormat="false" ht="27" hidden="false" customHeight="true" outlineLevel="0" collapsed="false">
      <c r="A2213" s="159" t="s">
        <v>12852</v>
      </c>
      <c r="B2213" s="160" t="s">
        <v>12853</v>
      </c>
      <c r="C2213" s="42" t="s">
        <v>1745</v>
      </c>
      <c r="D2213" s="159" t="s">
        <v>8898</v>
      </c>
      <c r="E2213" s="159" t="s">
        <v>2767</v>
      </c>
      <c r="F2213" s="42" t="s">
        <v>8899</v>
      </c>
      <c r="G2213" s="159" t="s">
        <v>1796</v>
      </c>
      <c r="H2213" s="159" t="s">
        <v>1654</v>
      </c>
      <c r="I2213" s="159" t="s">
        <v>1808</v>
      </c>
      <c r="J2213" s="42" t="s">
        <v>12854</v>
      </c>
      <c r="K2213" s="42" t="s">
        <v>12855</v>
      </c>
      <c r="L2213" s="159" t="s">
        <v>2129</v>
      </c>
      <c r="M2213" s="159" t="s">
        <v>12856</v>
      </c>
      <c r="N2213" s="161"/>
      <c r="O2213" s="161"/>
      <c r="P2213" s="161"/>
    </row>
    <row r="2214" customFormat="false" ht="27" hidden="false" customHeight="true" outlineLevel="0" collapsed="false">
      <c r="A2214" s="159" t="s">
        <v>12857</v>
      </c>
      <c r="B2214" s="160" t="s">
        <v>12858</v>
      </c>
      <c r="C2214" s="42" t="s">
        <v>1745</v>
      </c>
      <c r="D2214" s="159" t="s">
        <v>8898</v>
      </c>
      <c r="E2214" s="159" t="s">
        <v>2126</v>
      </c>
      <c r="F2214" s="42" t="s">
        <v>8899</v>
      </c>
      <c r="G2214" s="159" t="s">
        <v>1842</v>
      </c>
      <c r="H2214" s="159" t="s">
        <v>1654</v>
      </c>
      <c r="I2214" s="159" t="s">
        <v>1808</v>
      </c>
      <c r="J2214" s="42" t="s">
        <v>12859</v>
      </c>
      <c r="K2214" s="42" t="s">
        <v>12860</v>
      </c>
      <c r="L2214" s="159" t="s">
        <v>2129</v>
      </c>
      <c r="M2214" s="159" t="s">
        <v>12861</v>
      </c>
      <c r="N2214" s="161"/>
      <c r="O2214" s="161"/>
      <c r="P2214" s="161"/>
    </row>
    <row r="2215" customFormat="false" ht="39" hidden="false" customHeight="true" outlineLevel="0" collapsed="false">
      <c r="A2215" s="159" t="s">
        <v>12862</v>
      </c>
      <c r="B2215" s="160" t="s">
        <v>12863</v>
      </c>
      <c r="C2215" s="42" t="s">
        <v>1745</v>
      </c>
      <c r="D2215" s="159" t="s">
        <v>8898</v>
      </c>
      <c r="E2215" s="159" t="s">
        <v>2905</v>
      </c>
      <c r="F2215" s="42" t="s">
        <v>8899</v>
      </c>
      <c r="G2215" s="159" t="s">
        <v>1842</v>
      </c>
      <c r="H2215" s="159" t="s">
        <v>2171</v>
      </c>
      <c r="I2215" s="159" t="s">
        <v>1788</v>
      </c>
      <c r="J2215" s="42" t="s">
        <v>12864</v>
      </c>
      <c r="K2215" s="42" t="s">
        <v>12865</v>
      </c>
      <c r="L2215" s="159" t="s">
        <v>2907</v>
      </c>
      <c r="M2215" s="159" t="s">
        <v>12866</v>
      </c>
      <c r="N2215" s="161"/>
      <c r="O2215" s="161"/>
      <c r="P2215" s="161"/>
    </row>
    <row r="2216" customFormat="false" ht="39" hidden="false" customHeight="true" outlineLevel="0" collapsed="false">
      <c r="A2216" s="159" t="s">
        <v>12867</v>
      </c>
      <c r="B2216" s="160" t="s">
        <v>12868</v>
      </c>
      <c r="C2216" s="42" t="s">
        <v>1745</v>
      </c>
      <c r="D2216" s="159" t="s">
        <v>8898</v>
      </c>
      <c r="E2216" s="159" t="s">
        <v>2767</v>
      </c>
      <c r="F2216" s="42" t="s">
        <v>8899</v>
      </c>
      <c r="G2216" s="159" t="s">
        <v>1796</v>
      </c>
      <c r="H2216" s="159" t="s">
        <v>1654</v>
      </c>
      <c r="I2216" s="159" t="s">
        <v>1788</v>
      </c>
      <c r="J2216" s="42" t="s">
        <v>12869</v>
      </c>
      <c r="K2216" s="42" t="s">
        <v>12870</v>
      </c>
      <c r="L2216" s="159" t="s">
        <v>2129</v>
      </c>
      <c r="M2216" s="159" t="s">
        <v>12871</v>
      </c>
      <c r="N2216" s="161"/>
      <c r="O2216" s="161"/>
      <c r="P2216" s="161"/>
    </row>
    <row r="2217" customFormat="false" ht="27" hidden="false" customHeight="true" outlineLevel="0" collapsed="false">
      <c r="A2217" s="159" t="s">
        <v>12872</v>
      </c>
      <c r="B2217" s="160" t="s">
        <v>12873</v>
      </c>
      <c r="C2217" s="42" t="s">
        <v>1745</v>
      </c>
      <c r="D2217" s="159" t="s">
        <v>8898</v>
      </c>
      <c r="E2217" s="159" t="s">
        <v>2195</v>
      </c>
      <c r="F2217" s="42" t="s">
        <v>8899</v>
      </c>
      <c r="G2217" s="159" t="s">
        <v>1796</v>
      </c>
      <c r="H2217" s="159" t="s">
        <v>2171</v>
      </c>
      <c r="I2217" s="159" t="s">
        <v>1808</v>
      </c>
      <c r="J2217" s="42" t="s">
        <v>12874</v>
      </c>
      <c r="K2217" s="42" t="s">
        <v>12875</v>
      </c>
      <c r="L2217" s="159" t="s">
        <v>2198</v>
      </c>
      <c r="M2217" s="159" t="s">
        <v>12876</v>
      </c>
      <c r="N2217" s="161"/>
      <c r="O2217" s="161"/>
      <c r="P2217" s="161"/>
    </row>
    <row r="2218" customFormat="false" ht="27" hidden="false" customHeight="true" outlineLevel="0" collapsed="false">
      <c r="A2218" s="159" t="s">
        <v>12877</v>
      </c>
      <c r="B2218" s="160" t="s">
        <v>12878</v>
      </c>
      <c r="C2218" s="42" t="s">
        <v>1745</v>
      </c>
      <c r="D2218" s="159" t="s">
        <v>8898</v>
      </c>
      <c r="E2218" s="159" t="s">
        <v>2126</v>
      </c>
      <c r="F2218" s="42" t="s">
        <v>8899</v>
      </c>
      <c r="G2218" s="159" t="s">
        <v>1842</v>
      </c>
      <c r="H2218" s="159" t="s">
        <v>1654</v>
      </c>
      <c r="I2218" s="159" t="s">
        <v>1808</v>
      </c>
      <c r="J2218" s="42" t="s">
        <v>12879</v>
      </c>
      <c r="K2218" s="42" t="s">
        <v>12880</v>
      </c>
      <c r="L2218" s="159" t="s">
        <v>2129</v>
      </c>
      <c r="M2218" s="159" t="s">
        <v>12881</v>
      </c>
      <c r="N2218" s="161"/>
      <c r="O2218" s="161"/>
      <c r="P2218" s="161"/>
    </row>
    <row r="2219" customFormat="false" ht="39" hidden="false" customHeight="true" outlineLevel="0" collapsed="false">
      <c r="A2219" s="159" t="s">
        <v>12882</v>
      </c>
      <c r="B2219" s="160" t="s">
        <v>12883</v>
      </c>
      <c r="C2219" s="42" t="s">
        <v>1745</v>
      </c>
      <c r="D2219" s="159" t="s">
        <v>8898</v>
      </c>
      <c r="E2219" s="159" t="s">
        <v>2905</v>
      </c>
      <c r="F2219" s="42" t="s">
        <v>8899</v>
      </c>
      <c r="G2219" s="159" t="s">
        <v>1842</v>
      </c>
      <c r="H2219" s="159" t="s">
        <v>2171</v>
      </c>
      <c r="I2219" s="159" t="s">
        <v>1788</v>
      </c>
      <c r="J2219" s="42" t="s">
        <v>12884</v>
      </c>
      <c r="K2219" s="42" t="s">
        <v>12885</v>
      </c>
      <c r="L2219" s="159" t="s">
        <v>2907</v>
      </c>
      <c r="M2219" s="159" t="s">
        <v>12886</v>
      </c>
      <c r="N2219" s="161"/>
      <c r="O2219" s="161"/>
      <c r="P2219" s="161"/>
    </row>
    <row r="2220" customFormat="false" ht="27" hidden="false" customHeight="true" outlineLevel="0" collapsed="false">
      <c r="A2220" s="159" t="s">
        <v>12887</v>
      </c>
      <c r="B2220" s="160" t="s">
        <v>12888</v>
      </c>
      <c r="C2220" s="42" t="s">
        <v>1745</v>
      </c>
      <c r="D2220" s="159" t="s">
        <v>8898</v>
      </c>
      <c r="E2220" s="159" t="s">
        <v>2126</v>
      </c>
      <c r="F2220" s="42" t="s">
        <v>8899</v>
      </c>
      <c r="G2220" s="159" t="s">
        <v>1842</v>
      </c>
      <c r="H2220" s="159" t="s">
        <v>1654</v>
      </c>
      <c r="I2220" s="159" t="s">
        <v>1808</v>
      </c>
      <c r="J2220" s="42" t="s">
        <v>12889</v>
      </c>
      <c r="K2220" s="42" t="s">
        <v>12890</v>
      </c>
      <c r="L2220" s="159" t="s">
        <v>2129</v>
      </c>
      <c r="M2220" s="159" t="s">
        <v>12891</v>
      </c>
      <c r="N2220" s="161"/>
      <c r="O2220" s="161"/>
      <c r="P2220" s="161"/>
    </row>
    <row r="2221" customFormat="false" ht="39" hidden="false" customHeight="true" outlineLevel="0" collapsed="false">
      <c r="A2221" s="159" t="s">
        <v>12892</v>
      </c>
      <c r="B2221" s="160" t="s">
        <v>12893</v>
      </c>
      <c r="C2221" s="42" t="s">
        <v>1745</v>
      </c>
      <c r="D2221" s="159" t="s">
        <v>8898</v>
      </c>
      <c r="E2221" s="159" t="s">
        <v>2126</v>
      </c>
      <c r="F2221" s="42" t="s">
        <v>8899</v>
      </c>
      <c r="G2221" s="159" t="s">
        <v>1842</v>
      </c>
      <c r="H2221" s="159" t="s">
        <v>1654</v>
      </c>
      <c r="I2221" s="159" t="s">
        <v>1808</v>
      </c>
      <c r="J2221" s="42" t="s">
        <v>12894</v>
      </c>
      <c r="K2221" s="42" t="s">
        <v>12895</v>
      </c>
      <c r="L2221" s="159" t="s">
        <v>2129</v>
      </c>
      <c r="M2221" s="159" t="s">
        <v>12896</v>
      </c>
      <c r="N2221" s="161"/>
      <c r="O2221" s="161"/>
      <c r="P2221" s="161"/>
    </row>
    <row r="2222" customFormat="false" ht="51" hidden="false" customHeight="true" outlineLevel="0" collapsed="false">
      <c r="A2222" s="159" t="s">
        <v>12897</v>
      </c>
      <c r="B2222" s="160" t="s">
        <v>12898</v>
      </c>
      <c r="C2222" s="42" t="s">
        <v>1745</v>
      </c>
      <c r="D2222" s="159" t="s">
        <v>8898</v>
      </c>
      <c r="E2222" s="159" t="s">
        <v>2905</v>
      </c>
      <c r="F2222" s="42" t="s">
        <v>8899</v>
      </c>
      <c r="G2222" s="159" t="s">
        <v>1842</v>
      </c>
      <c r="H2222" s="159" t="s">
        <v>2171</v>
      </c>
      <c r="I2222" s="159" t="s">
        <v>1788</v>
      </c>
      <c r="J2222" s="42" t="s">
        <v>12899</v>
      </c>
      <c r="K2222" s="42" t="s">
        <v>12900</v>
      </c>
      <c r="L2222" s="159" t="s">
        <v>2907</v>
      </c>
      <c r="M2222" s="159" t="s">
        <v>12901</v>
      </c>
      <c r="N2222" s="161"/>
      <c r="O2222" s="161"/>
      <c r="P2222" s="161"/>
    </row>
    <row r="2223" customFormat="false" ht="27" hidden="false" customHeight="true" outlineLevel="0" collapsed="false">
      <c r="A2223" s="159" t="s">
        <v>12902</v>
      </c>
      <c r="B2223" s="160" t="s">
        <v>12903</v>
      </c>
      <c r="C2223" s="42" t="s">
        <v>1745</v>
      </c>
      <c r="D2223" s="159" t="s">
        <v>8898</v>
      </c>
      <c r="E2223" s="159" t="s">
        <v>2126</v>
      </c>
      <c r="F2223" s="42" t="s">
        <v>8899</v>
      </c>
      <c r="G2223" s="159" t="s">
        <v>1842</v>
      </c>
      <c r="H2223" s="159" t="s">
        <v>1654</v>
      </c>
      <c r="I2223" s="159" t="s">
        <v>1808</v>
      </c>
      <c r="J2223" s="42" t="s">
        <v>12904</v>
      </c>
      <c r="K2223" s="42" t="s">
        <v>12905</v>
      </c>
      <c r="L2223" s="159" t="s">
        <v>2129</v>
      </c>
      <c r="M2223" s="159" t="s">
        <v>12906</v>
      </c>
      <c r="N2223" s="161"/>
      <c r="O2223" s="161"/>
      <c r="P2223" s="161"/>
    </row>
    <row r="2224" customFormat="false" ht="39" hidden="false" customHeight="true" outlineLevel="0" collapsed="false">
      <c r="A2224" s="159" t="s">
        <v>12907</v>
      </c>
      <c r="B2224" s="160" t="s">
        <v>12908</v>
      </c>
      <c r="C2224" s="42" t="s">
        <v>1745</v>
      </c>
      <c r="D2224" s="159" t="s">
        <v>8898</v>
      </c>
      <c r="E2224" s="159" t="s">
        <v>2126</v>
      </c>
      <c r="F2224" s="42" t="s">
        <v>8899</v>
      </c>
      <c r="G2224" s="159" t="s">
        <v>1842</v>
      </c>
      <c r="H2224" s="159" t="s">
        <v>1654</v>
      </c>
      <c r="I2224" s="159" t="s">
        <v>1808</v>
      </c>
      <c r="J2224" s="42" t="s">
        <v>12909</v>
      </c>
      <c r="K2224" s="42" t="s">
        <v>12910</v>
      </c>
      <c r="L2224" s="159" t="s">
        <v>2129</v>
      </c>
      <c r="M2224" s="159" t="s">
        <v>12911</v>
      </c>
      <c r="N2224" s="161"/>
      <c r="O2224" s="161"/>
      <c r="P2224" s="161"/>
    </row>
    <row r="2225" customFormat="false" ht="51" hidden="false" customHeight="true" outlineLevel="0" collapsed="false">
      <c r="A2225" s="159" t="s">
        <v>12912</v>
      </c>
      <c r="B2225" s="160" t="s">
        <v>12913</v>
      </c>
      <c r="C2225" s="42" t="s">
        <v>1745</v>
      </c>
      <c r="D2225" s="159" t="s">
        <v>8898</v>
      </c>
      <c r="E2225" s="159" t="s">
        <v>2905</v>
      </c>
      <c r="F2225" s="42" t="s">
        <v>8899</v>
      </c>
      <c r="G2225" s="159" t="s">
        <v>1842</v>
      </c>
      <c r="H2225" s="159" t="s">
        <v>2171</v>
      </c>
      <c r="I2225" s="159" t="s">
        <v>1788</v>
      </c>
      <c r="J2225" s="42" t="s">
        <v>12914</v>
      </c>
      <c r="K2225" s="42" t="s">
        <v>12915</v>
      </c>
      <c r="L2225" s="159" t="s">
        <v>2907</v>
      </c>
      <c r="M2225" s="159" t="s">
        <v>12916</v>
      </c>
      <c r="N2225" s="161"/>
      <c r="O2225" s="161"/>
      <c r="P2225" s="161"/>
    </row>
    <row r="2226" customFormat="false" ht="39" hidden="false" customHeight="true" outlineLevel="0" collapsed="false">
      <c r="A2226" s="159" t="s">
        <v>12917</v>
      </c>
      <c r="B2226" s="160" t="s">
        <v>12918</v>
      </c>
      <c r="C2226" s="42" t="s">
        <v>1745</v>
      </c>
      <c r="D2226" s="159" t="s">
        <v>8898</v>
      </c>
      <c r="E2226" s="159" t="s">
        <v>2195</v>
      </c>
      <c r="F2226" s="42" t="s">
        <v>8899</v>
      </c>
      <c r="G2226" s="159" t="s">
        <v>1796</v>
      </c>
      <c r="H2226" s="159" t="s">
        <v>2171</v>
      </c>
      <c r="I2226" s="159" t="s">
        <v>1788</v>
      </c>
      <c r="J2226" s="42" t="s">
        <v>12919</v>
      </c>
      <c r="K2226" s="42" t="s">
        <v>12920</v>
      </c>
      <c r="L2226" s="159" t="s">
        <v>2198</v>
      </c>
      <c r="M2226" s="159" t="s">
        <v>12921</v>
      </c>
      <c r="N2226" s="161"/>
      <c r="O2226" s="161"/>
      <c r="P2226" s="161"/>
    </row>
    <row r="2227" customFormat="false" ht="27" hidden="false" customHeight="true" outlineLevel="0" collapsed="false">
      <c r="A2227" s="159" t="s">
        <v>12922</v>
      </c>
      <c r="B2227" s="160" t="s">
        <v>12923</v>
      </c>
      <c r="C2227" s="42" t="s">
        <v>1745</v>
      </c>
      <c r="D2227" s="159" t="s">
        <v>8898</v>
      </c>
      <c r="E2227" s="159" t="s">
        <v>2767</v>
      </c>
      <c r="F2227" s="42" t="s">
        <v>8899</v>
      </c>
      <c r="G2227" s="159" t="s">
        <v>1796</v>
      </c>
      <c r="H2227" s="159" t="s">
        <v>1654</v>
      </c>
      <c r="I2227" s="159" t="s">
        <v>1808</v>
      </c>
      <c r="J2227" s="42" t="s">
        <v>12924</v>
      </c>
      <c r="K2227" s="42" t="s">
        <v>12925</v>
      </c>
      <c r="L2227" s="159" t="s">
        <v>2129</v>
      </c>
      <c r="M2227" s="159" t="s">
        <v>12926</v>
      </c>
      <c r="N2227" s="161"/>
      <c r="O2227" s="161"/>
      <c r="P2227" s="161"/>
    </row>
    <row r="2228" customFormat="false" ht="27" hidden="false" customHeight="true" outlineLevel="0" collapsed="false">
      <c r="A2228" s="159" t="s">
        <v>12927</v>
      </c>
      <c r="B2228" s="160" t="s">
        <v>12928</v>
      </c>
      <c r="C2228" s="42" t="s">
        <v>1745</v>
      </c>
      <c r="D2228" s="159" t="s">
        <v>8898</v>
      </c>
      <c r="E2228" s="159" t="s">
        <v>2126</v>
      </c>
      <c r="F2228" s="42" t="s">
        <v>8899</v>
      </c>
      <c r="G2228" s="159" t="s">
        <v>1842</v>
      </c>
      <c r="H2228" s="159" t="s">
        <v>1654</v>
      </c>
      <c r="I2228" s="159" t="s">
        <v>1808</v>
      </c>
      <c r="J2228" s="42" t="s">
        <v>12929</v>
      </c>
      <c r="K2228" s="42" t="s">
        <v>12930</v>
      </c>
      <c r="L2228" s="159" t="s">
        <v>2129</v>
      </c>
      <c r="M2228" s="159" t="s">
        <v>12931</v>
      </c>
      <c r="N2228" s="161"/>
      <c r="O2228" s="161"/>
      <c r="P2228" s="161"/>
    </row>
    <row r="2229" customFormat="false" ht="51" hidden="false" customHeight="true" outlineLevel="0" collapsed="false">
      <c r="A2229" s="159" t="s">
        <v>12932</v>
      </c>
      <c r="B2229" s="160" t="s">
        <v>12933</v>
      </c>
      <c r="C2229" s="42" t="s">
        <v>1745</v>
      </c>
      <c r="D2229" s="159" t="s">
        <v>8898</v>
      </c>
      <c r="E2229" s="159" t="s">
        <v>2905</v>
      </c>
      <c r="F2229" s="42" t="s">
        <v>8899</v>
      </c>
      <c r="G2229" s="159" t="s">
        <v>1842</v>
      </c>
      <c r="H2229" s="159" t="s">
        <v>2171</v>
      </c>
      <c r="I2229" s="159" t="s">
        <v>1788</v>
      </c>
      <c r="J2229" s="42" t="s">
        <v>12934</v>
      </c>
      <c r="K2229" s="42" t="s">
        <v>12935</v>
      </c>
      <c r="L2229" s="159" t="s">
        <v>2907</v>
      </c>
      <c r="M2229" s="159" t="s">
        <v>12936</v>
      </c>
      <c r="N2229" s="161"/>
      <c r="O2229" s="161"/>
      <c r="P2229" s="161"/>
    </row>
    <row r="2230" customFormat="false" ht="39" hidden="false" customHeight="true" outlineLevel="0" collapsed="false">
      <c r="A2230" s="159" t="s">
        <v>12937</v>
      </c>
      <c r="B2230" s="160" t="s">
        <v>12938</v>
      </c>
      <c r="C2230" s="42" t="s">
        <v>1745</v>
      </c>
      <c r="D2230" s="159" t="s">
        <v>8898</v>
      </c>
      <c r="E2230" s="159" t="s">
        <v>2126</v>
      </c>
      <c r="F2230" s="42" t="s">
        <v>8899</v>
      </c>
      <c r="G2230" s="159" t="s">
        <v>1842</v>
      </c>
      <c r="H2230" s="159" t="s">
        <v>1654</v>
      </c>
      <c r="I2230" s="159" t="s">
        <v>1808</v>
      </c>
      <c r="J2230" s="42" t="s">
        <v>12939</v>
      </c>
      <c r="K2230" s="42" t="s">
        <v>12940</v>
      </c>
      <c r="L2230" s="159" t="s">
        <v>2129</v>
      </c>
      <c r="M2230" s="159" t="s">
        <v>12941</v>
      </c>
      <c r="N2230" s="161"/>
      <c r="O2230" s="161"/>
      <c r="P2230" s="161"/>
    </row>
    <row r="2231" customFormat="false" ht="51" hidden="false" customHeight="true" outlineLevel="0" collapsed="false">
      <c r="A2231" s="159" t="s">
        <v>12942</v>
      </c>
      <c r="B2231" s="160" t="s">
        <v>12943</v>
      </c>
      <c r="C2231" s="42" t="s">
        <v>1745</v>
      </c>
      <c r="D2231" s="159" t="s">
        <v>8898</v>
      </c>
      <c r="E2231" s="159" t="s">
        <v>2126</v>
      </c>
      <c r="F2231" s="42" t="s">
        <v>8899</v>
      </c>
      <c r="G2231" s="159" t="s">
        <v>1842</v>
      </c>
      <c r="H2231" s="159" t="s">
        <v>1654</v>
      </c>
      <c r="I2231" s="159" t="s">
        <v>1808</v>
      </c>
      <c r="J2231" s="42" t="s">
        <v>12944</v>
      </c>
      <c r="K2231" s="42" t="s">
        <v>12945</v>
      </c>
      <c r="L2231" s="159" t="s">
        <v>2129</v>
      </c>
      <c r="M2231" s="159" t="s">
        <v>12946</v>
      </c>
      <c r="N2231" s="161"/>
      <c r="O2231" s="161"/>
      <c r="P2231" s="161"/>
    </row>
    <row r="2232" customFormat="false" ht="51" hidden="false" customHeight="true" outlineLevel="0" collapsed="false">
      <c r="A2232" s="159" t="s">
        <v>12947</v>
      </c>
      <c r="B2232" s="160" t="s">
        <v>12948</v>
      </c>
      <c r="C2232" s="42" t="s">
        <v>1745</v>
      </c>
      <c r="D2232" s="159" t="s">
        <v>8898</v>
      </c>
      <c r="E2232" s="159" t="s">
        <v>2905</v>
      </c>
      <c r="F2232" s="42" t="s">
        <v>8899</v>
      </c>
      <c r="G2232" s="159" t="s">
        <v>1842</v>
      </c>
      <c r="H2232" s="159" t="s">
        <v>2171</v>
      </c>
      <c r="I2232" s="159" t="s">
        <v>1788</v>
      </c>
      <c r="J2232" s="42" t="s">
        <v>12949</v>
      </c>
      <c r="K2232" s="42" t="s">
        <v>12950</v>
      </c>
      <c r="L2232" s="159" t="s">
        <v>2907</v>
      </c>
      <c r="M2232" s="159" t="s">
        <v>12951</v>
      </c>
      <c r="N2232" s="161"/>
      <c r="O2232" s="161"/>
      <c r="P2232" s="161"/>
    </row>
    <row r="2233" customFormat="false" ht="39" hidden="false" customHeight="true" outlineLevel="0" collapsed="false">
      <c r="A2233" s="159" t="s">
        <v>12952</v>
      </c>
      <c r="B2233" s="160" t="s">
        <v>12953</v>
      </c>
      <c r="C2233" s="42" t="s">
        <v>1745</v>
      </c>
      <c r="D2233" s="159" t="s">
        <v>8898</v>
      </c>
      <c r="E2233" s="159" t="s">
        <v>2767</v>
      </c>
      <c r="F2233" s="42" t="s">
        <v>8899</v>
      </c>
      <c r="G2233" s="159" t="s">
        <v>1796</v>
      </c>
      <c r="H2233" s="159" t="s">
        <v>1654</v>
      </c>
      <c r="I2233" s="159" t="s">
        <v>1788</v>
      </c>
      <c r="J2233" s="42" t="s">
        <v>12954</v>
      </c>
      <c r="K2233" s="42" t="s">
        <v>12955</v>
      </c>
      <c r="L2233" s="159" t="s">
        <v>2129</v>
      </c>
      <c r="M2233" s="159" t="s">
        <v>12956</v>
      </c>
      <c r="N2233" s="161"/>
      <c r="O2233" s="161"/>
      <c r="P2233" s="161"/>
    </row>
    <row r="2234" customFormat="false" ht="27" hidden="false" customHeight="true" outlineLevel="0" collapsed="false">
      <c r="A2234" s="159" t="s">
        <v>12957</v>
      </c>
      <c r="B2234" s="160" t="s">
        <v>12958</v>
      </c>
      <c r="C2234" s="42" t="s">
        <v>1745</v>
      </c>
      <c r="D2234" s="159" t="s">
        <v>8898</v>
      </c>
      <c r="E2234" s="159" t="s">
        <v>2195</v>
      </c>
      <c r="F2234" s="42" t="s">
        <v>8899</v>
      </c>
      <c r="G2234" s="159" t="s">
        <v>1796</v>
      </c>
      <c r="H2234" s="159" t="s">
        <v>2171</v>
      </c>
      <c r="I2234" s="159" t="s">
        <v>1808</v>
      </c>
      <c r="J2234" s="42" t="s">
        <v>12959</v>
      </c>
      <c r="K2234" s="42" t="s">
        <v>12960</v>
      </c>
      <c r="L2234" s="159" t="s">
        <v>2198</v>
      </c>
      <c r="M2234" s="159" t="s">
        <v>12961</v>
      </c>
      <c r="N2234" s="161"/>
      <c r="O2234" s="161"/>
      <c r="P2234" s="161"/>
    </row>
    <row r="2235" customFormat="false" ht="27" hidden="false" customHeight="true" outlineLevel="0" collapsed="false">
      <c r="A2235" s="159" t="s">
        <v>12962</v>
      </c>
      <c r="B2235" s="160" t="s">
        <v>12963</v>
      </c>
      <c r="C2235" s="42" t="s">
        <v>1745</v>
      </c>
      <c r="D2235" s="159" t="s">
        <v>8898</v>
      </c>
      <c r="E2235" s="159" t="s">
        <v>2126</v>
      </c>
      <c r="F2235" s="42" t="s">
        <v>8899</v>
      </c>
      <c r="G2235" s="159" t="s">
        <v>1842</v>
      </c>
      <c r="H2235" s="159" t="s">
        <v>1654</v>
      </c>
      <c r="I2235" s="159" t="s">
        <v>1808</v>
      </c>
      <c r="J2235" s="42" t="s">
        <v>12964</v>
      </c>
      <c r="K2235" s="42" t="s">
        <v>12965</v>
      </c>
      <c r="L2235" s="159" t="s">
        <v>2129</v>
      </c>
      <c r="M2235" s="159" t="s">
        <v>12966</v>
      </c>
      <c r="N2235" s="161"/>
      <c r="O2235" s="161"/>
      <c r="P2235" s="161"/>
    </row>
    <row r="2236" customFormat="false" ht="51" hidden="false" customHeight="true" outlineLevel="0" collapsed="false">
      <c r="A2236" s="159" t="s">
        <v>12967</v>
      </c>
      <c r="B2236" s="160" t="s">
        <v>12968</v>
      </c>
      <c r="C2236" s="42" t="s">
        <v>1745</v>
      </c>
      <c r="D2236" s="159" t="s">
        <v>8898</v>
      </c>
      <c r="E2236" s="159" t="s">
        <v>2905</v>
      </c>
      <c r="F2236" s="42" t="s">
        <v>8899</v>
      </c>
      <c r="G2236" s="159" t="s">
        <v>1842</v>
      </c>
      <c r="H2236" s="159" t="s">
        <v>2171</v>
      </c>
      <c r="I2236" s="159" t="s">
        <v>1788</v>
      </c>
      <c r="J2236" s="42" t="s">
        <v>12969</v>
      </c>
      <c r="K2236" s="42" t="s">
        <v>12970</v>
      </c>
      <c r="L2236" s="159" t="s">
        <v>2907</v>
      </c>
      <c r="M2236" s="159" t="s">
        <v>12971</v>
      </c>
      <c r="N2236" s="161"/>
      <c r="O2236" s="161"/>
      <c r="P2236" s="161"/>
    </row>
    <row r="2237" customFormat="false" ht="39" hidden="false" customHeight="true" outlineLevel="0" collapsed="false">
      <c r="A2237" s="159" t="s">
        <v>12972</v>
      </c>
      <c r="B2237" s="160" t="s">
        <v>12973</v>
      </c>
      <c r="C2237" s="42" t="s">
        <v>1745</v>
      </c>
      <c r="D2237" s="159" t="s">
        <v>8898</v>
      </c>
      <c r="E2237" s="159" t="s">
        <v>2126</v>
      </c>
      <c r="F2237" s="42" t="s">
        <v>8899</v>
      </c>
      <c r="G2237" s="159" t="s">
        <v>1842</v>
      </c>
      <c r="H2237" s="159" t="s">
        <v>1654</v>
      </c>
      <c r="I2237" s="159" t="s">
        <v>1808</v>
      </c>
      <c r="J2237" s="42" t="s">
        <v>12974</v>
      </c>
      <c r="K2237" s="42" t="s">
        <v>12975</v>
      </c>
      <c r="L2237" s="159" t="s">
        <v>2129</v>
      </c>
      <c r="M2237" s="159" t="s">
        <v>12976</v>
      </c>
      <c r="N2237" s="161"/>
      <c r="O2237" s="161"/>
      <c r="P2237" s="161"/>
    </row>
    <row r="2238" customFormat="false" ht="51" hidden="false" customHeight="true" outlineLevel="0" collapsed="false">
      <c r="A2238" s="159" t="s">
        <v>12977</v>
      </c>
      <c r="B2238" s="160" t="s">
        <v>12978</v>
      </c>
      <c r="C2238" s="42" t="s">
        <v>1745</v>
      </c>
      <c r="D2238" s="159" t="s">
        <v>8898</v>
      </c>
      <c r="E2238" s="159" t="s">
        <v>2126</v>
      </c>
      <c r="F2238" s="42" t="s">
        <v>8899</v>
      </c>
      <c r="G2238" s="159" t="s">
        <v>1842</v>
      </c>
      <c r="H2238" s="159" t="s">
        <v>1654</v>
      </c>
      <c r="I2238" s="159" t="s">
        <v>1808</v>
      </c>
      <c r="J2238" s="42" t="s">
        <v>12979</v>
      </c>
      <c r="K2238" s="42" t="s">
        <v>12980</v>
      </c>
      <c r="L2238" s="159" t="s">
        <v>2129</v>
      </c>
      <c r="M2238" s="159" t="s">
        <v>12981</v>
      </c>
      <c r="N2238" s="161"/>
      <c r="O2238" s="161"/>
      <c r="P2238" s="161"/>
    </row>
    <row r="2239" customFormat="false" ht="39" hidden="false" customHeight="true" outlineLevel="0" collapsed="false">
      <c r="A2239" s="159" t="s">
        <v>12982</v>
      </c>
      <c r="B2239" s="160" t="s">
        <v>12983</v>
      </c>
      <c r="C2239" s="42" t="s">
        <v>1745</v>
      </c>
      <c r="D2239" s="159" t="s">
        <v>8898</v>
      </c>
      <c r="E2239" s="159" t="s">
        <v>2905</v>
      </c>
      <c r="F2239" s="42" t="s">
        <v>8899</v>
      </c>
      <c r="G2239" s="159" t="s">
        <v>1842</v>
      </c>
      <c r="H2239" s="159" t="s">
        <v>2171</v>
      </c>
      <c r="I2239" s="159" t="s">
        <v>1788</v>
      </c>
      <c r="J2239" s="42" t="s">
        <v>12984</v>
      </c>
      <c r="K2239" s="42" t="s">
        <v>12985</v>
      </c>
      <c r="L2239" s="159" t="s">
        <v>2907</v>
      </c>
      <c r="M2239" s="159" t="s">
        <v>12986</v>
      </c>
      <c r="N2239" s="161"/>
      <c r="O2239" s="161"/>
      <c r="P2239" s="161"/>
    </row>
    <row r="2240" customFormat="false" ht="27" hidden="false" customHeight="true" outlineLevel="0" collapsed="false">
      <c r="A2240" s="159" t="s">
        <v>12987</v>
      </c>
      <c r="B2240" s="160" t="s">
        <v>12988</v>
      </c>
      <c r="C2240" s="42" t="s">
        <v>1745</v>
      </c>
      <c r="D2240" s="159" t="s">
        <v>8898</v>
      </c>
      <c r="E2240" s="159" t="s">
        <v>2126</v>
      </c>
      <c r="F2240" s="42" t="s">
        <v>8899</v>
      </c>
      <c r="G2240" s="159" t="s">
        <v>1842</v>
      </c>
      <c r="H2240" s="159" t="s">
        <v>1654</v>
      </c>
      <c r="I2240" s="159" t="s">
        <v>1808</v>
      </c>
      <c r="J2240" s="42" t="s">
        <v>12989</v>
      </c>
      <c r="K2240" s="42" t="s">
        <v>12990</v>
      </c>
      <c r="L2240" s="159" t="s">
        <v>2129</v>
      </c>
      <c r="M2240" s="159" t="s">
        <v>12991</v>
      </c>
      <c r="N2240" s="161"/>
      <c r="O2240" s="161"/>
      <c r="P2240" s="161"/>
    </row>
    <row r="2241" customFormat="false" ht="39" hidden="false" customHeight="true" outlineLevel="0" collapsed="false">
      <c r="A2241" s="159" t="s">
        <v>12992</v>
      </c>
      <c r="B2241" s="160" t="s">
        <v>12993</v>
      </c>
      <c r="C2241" s="42" t="s">
        <v>1745</v>
      </c>
      <c r="D2241" s="159" t="s">
        <v>8898</v>
      </c>
      <c r="E2241" s="159" t="s">
        <v>2126</v>
      </c>
      <c r="F2241" s="42" t="s">
        <v>8899</v>
      </c>
      <c r="G2241" s="159" t="s">
        <v>1842</v>
      </c>
      <c r="H2241" s="159" t="s">
        <v>1654</v>
      </c>
      <c r="I2241" s="159" t="s">
        <v>1808</v>
      </c>
      <c r="J2241" s="42" t="s">
        <v>12994</v>
      </c>
      <c r="K2241" s="42" t="s">
        <v>12995</v>
      </c>
      <c r="L2241" s="159" t="s">
        <v>2129</v>
      </c>
      <c r="M2241" s="159" t="s">
        <v>12996</v>
      </c>
      <c r="N2241" s="161"/>
      <c r="O2241" s="161"/>
      <c r="P2241" s="161"/>
    </row>
    <row r="2242" customFormat="false" ht="51" hidden="false" customHeight="true" outlineLevel="0" collapsed="false">
      <c r="A2242" s="159" t="s">
        <v>12997</v>
      </c>
      <c r="B2242" s="160" t="s">
        <v>12998</v>
      </c>
      <c r="C2242" s="42" t="s">
        <v>1754</v>
      </c>
      <c r="D2242" s="159" t="s">
        <v>2927</v>
      </c>
      <c r="E2242" s="159" t="s">
        <v>2905</v>
      </c>
      <c r="F2242" s="42" t="s">
        <v>2928</v>
      </c>
      <c r="G2242" s="159" t="s">
        <v>1842</v>
      </c>
      <c r="H2242" s="159" t="s">
        <v>2171</v>
      </c>
      <c r="I2242" s="159" t="s">
        <v>1788</v>
      </c>
      <c r="J2242" s="42" t="s">
        <v>12999</v>
      </c>
      <c r="K2242" s="42" t="s">
        <v>13000</v>
      </c>
      <c r="L2242" s="159" t="s">
        <v>2907</v>
      </c>
      <c r="M2242" s="159" t="s">
        <v>13001</v>
      </c>
      <c r="N2242" s="161"/>
      <c r="O2242" s="161"/>
      <c r="P2242" s="161"/>
    </row>
    <row r="2243" customFormat="false" ht="51" hidden="false" customHeight="true" outlineLevel="0" collapsed="false">
      <c r="A2243" s="159" t="s">
        <v>13002</v>
      </c>
      <c r="B2243" s="160" t="s">
        <v>13003</v>
      </c>
      <c r="C2243" s="42" t="s">
        <v>1754</v>
      </c>
      <c r="D2243" s="159" t="s">
        <v>2927</v>
      </c>
      <c r="E2243" s="159" t="s">
        <v>2195</v>
      </c>
      <c r="F2243" s="42" t="s">
        <v>2928</v>
      </c>
      <c r="G2243" s="159" t="s">
        <v>1796</v>
      </c>
      <c r="H2243" s="159" t="s">
        <v>2171</v>
      </c>
      <c r="I2243" s="159" t="s">
        <v>1788</v>
      </c>
      <c r="J2243" s="42" t="s">
        <v>13004</v>
      </c>
      <c r="K2243" s="42" t="s">
        <v>13005</v>
      </c>
      <c r="L2243" s="159" t="s">
        <v>2198</v>
      </c>
      <c r="M2243" s="159" t="s">
        <v>13006</v>
      </c>
      <c r="N2243" s="161"/>
      <c r="O2243" s="161"/>
      <c r="P2243" s="161"/>
    </row>
    <row r="2244" customFormat="false" ht="39" hidden="false" customHeight="true" outlineLevel="0" collapsed="false">
      <c r="A2244" s="159" t="s">
        <v>13007</v>
      </c>
      <c r="B2244" s="160" t="s">
        <v>13008</v>
      </c>
      <c r="C2244" s="42" t="s">
        <v>1754</v>
      </c>
      <c r="D2244" s="159" t="s">
        <v>2927</v>
      </c>
      <c r="E2244" s="159" t="s">
        <v>2767</v>
      </c>
      <c r="F2244" s="42" t="s">
        <v>2928</v>
      </c>
      <c r="G2244" s="159" t="s">
        <v>1796</v>
      </c>
      <c r="H2244" s="159" t="s">
        <v>1654</v>
      </c>
      <c r="I2244" s="159" t="s">
        <v>1808</v>
      </c>
      <c r="J2244" s="42" t="s">
        <v>13009</v>
      </c>
      <c r="K2244" s="42" t="s">
        <v>13010</v>
      </c>
      <c r="L2244" s="159" t="s">
        <v>2129</v>
      </c>
      <c r="M2244" s="159" t="s">
        <v>13011</v>
      </c>
      <c r="N2244" s="161"/>
      <c r="O2244" s="161"/>
      <c r="P2244" s="161"/>
    </row>
    <row r="2245" customFormat="false" ht="39" hidden="false" customHeight="true" outlineLevel="0" collapsed="false">
      <c r="A2245" s="159" t="s">
        <v>13012</v>
      </c>
      <c r="B2245" s="160" t="s">
        <v>13013</v>
      </c>
      <c r="C2245" s="42" t="s">
        <v>1754</v>
      </c>
      <c r="D2245" s="159" t="s">
        <v>2927</v>
      </c>
      <c r="E2245" s="159" t="s">
        <v>2126</v>
      </c>
      <c r="F2245" s="42" t="s">
        <v>2928</v>
      </c>
      <c r="G2245" s="159" t="s">
        <v>1842</v>
      </c>
      <c r="H2245" s="159" t="s">
        <v>1654</v>
      </c>
      <c r="I2245" s="159" t="s">
        <v>1808</v>
      </c>
      <c r="J2245" s="42" t="s">
        <v>13014</v>
      </c>
      <c r="K2245" s="42" t="s">
        <v>13015</v>
      </c>
      <c r="L2245" s="159" t="s">
        <v>2129</v>
      </c>
      <c r="M2245" s="159" t="s">
        <v>13016</v>
      </c>
      <c r="N2245" s="161"/>
      <c r="O2245" s="161"/>
      <c r="P2245" s="161"/>
    </row>
    <row r="2246" customFormat="false" ht="51" hidden="false" customHeight="true" outlineLevel="0" collapsed="false">
      <c r="A2246" s="159" t="s">
        <v>13017</v>
      </c>
      <c r="B2246" s="160" t="s">
        <v>13018</v>
      </c>
      <c r="C2246" s="42" t="s">
        <v>1754</v>
      </c>
      <c r="D2246" s="159" t="s">
        <v>2927</v>
      </c>
      <c r="E2246" s="159" t="s">
        <v>2905</v>
      </c>
      <c r="F2246" s="42" t="s">
        <v>2928</v>
      </c>
      <c r="G2246" s="159" t="s">
        <v>1842</v>
      </c>
      <c r="H2246" s="159" t="s">
        <v>2171</v>
      </c>
      <c r="I2246" s="159" t="s">
        <v>1788</v>
      </c>
      <c r="J2246" s="42" t="s">
        <v>13019</v>
      </c>
      <c r="K2246" s="42" t="s">
        <v>13020</v>
      </c>
      <c r="L2246" s="159" t="s">
        <v>2907</v>
      </c>
      <c r="M2246" s="159" t="s">
        <v>13021</v>
      </c>
      <c r="N2246" s="161"/>
      <c r="O2246" s="161"/>
      <c r="P2246" s="161"/>
    </row>
    <row r="2247" customFormat="false" ht="51" hidden="false" customHeight="true" outlineLevel="0" collapsed="false">
      <c r="A2247" s="159" t="s">
        <v>13022</v>
      </c>
      <c r="B2247" s="160" t="s">
        <v>13023</v>
      </c>
      <c r="C2247" s="42" t="s">
        <v>1754</v>
      </c>
      <c r="D2247" s="159" t="s">
        <v>2927</v>
      </c>
      <c r="E2247" s="159" t="s">
        <v>2767</v>
      </c>
      <c r="F2247" s="42" t="s">
        <v>2928</v>
      </c>
      <c r="G2247" s="159" t="s">
        <v>1796</v>
      </c>
      <c r="H2247" s="159" t="s">
        <v>1654</v>
      </c>
      <c r="I2247" s="159" t="s">
        <v>1788</v>
      </c>
      <c r="J2247" s="42" t="s">
        <v>13024</v>
      </c>
      <c r="K2247" s="42" t="s">
        <v>13025</v>
      </c>
      <c r="L2247" s="159" t="s">
        <v>2129</v>
      </c>
      <c r="M2247" s="159" t="s">
        <v>13026</v>
      </c>
      <c r="N2247" s="161"/>
      <c r="O2247" s="161"/>
      <c r="P2247" s="161"/>
    </row>
    <row r="2248" customFormat="false" ht="27" hidden="false" customHeight="true" outlineLevel="0" collapsed="false">
      <c r="A2248" s="159" t="s">
        <v>13027</v>
      </c>
      <c r="B2248" s="160" t="s">
        <v>13028</v>
      </c>
      <c r="C2248" s="42" t="s">
        <v>1754</v>
      </c>
      <c r="D2248" s="159" t="s">
        <v>2927</v>
      </c>
      <c r="E2248" s="159" t="s">
        <v>2195</v>
      </c>
      <c r="F2248" s="42" t="s">
        <v>2928</v>
      </c>
      <c r="G2248" s="159" t="s">
        <v>1796</v>
      </c>
      <c r="H2248" s="159" t="s">
        <v>2171</v>
      </c>
      <c r="I2248" s="159" t="s">
        <v>1808</v>
      </c>
      <c r="J2248" s="42" t="s">
        <v>13029</v>
      </c>
      <c r="K2248" s="42" t="s">
        <v>13030</v>
      </c>
      <c r="L2248" s="159" t="s">
        <v>2198</v>
      </c>
      <c r="M2248" s="159" t="s">
        <v>13031</v>
      </c>
      <c r="N2248" s="161"/>
      <c r="O2248" s="161"/>
      <c r="P2248" s="161"/>
    </row>
    <row r="2249" customFormat="false" ht="27" hidden="false" customHeight="true" outlineLevel="0" collapsed="false">
      <c r="A2249" s="159" t="s">
        <v>13032</v>
      </c>
      <c r="B2249" s="160" t="s">
        <v>13033</v>
      </c>
      <c r="C2249" s="42" t="s">
        <v>1754</v>
      </c>
      <c r="D2249" s="159" t="s">
        <v>2927</v>
      </c>
      <c r="E2249" s="159" t="s">
        <v>2126</v>
      </c>
      <c r="F2249" s="42" t="s">
        <v>2928</v>
      </c>
      <c r="G2249" s="159" t="s">
        <v>1842</v>
      </c>
      <c r="H2249" s="159" t="s">
        <v>1654</v>
      </c>
      <c r="I2249" s="159" t="s">
        <v>1808</v>
      </c>
      <c r="J2249" s="42" t="s">
        <v>13034</v>
      </c>
      <c r="K2249" s="42" t="s">
        <v>13035</v>
      </c>
      <c r="L2249" s="159" t="s">
        <v>2129</v>
      </c>
      <c r="M2249" s="159" t="s">
        <v>13036</v>
      </c>
      <c r="N2249" s="161"/>
      <c r="O2249" s="161"/>
      <c r="P2249" s="161"/>
    </row>
    <row r="2250" customFormat="false" ht="51" hidden="false" customHeight="true" outlineLevel="0" collapsed="false">
      <c r="A2250" s="159" t="s">
        <v>13037</v>
      </c>
      <c r="B2250" s="160" t="s">
        <v>13038</v>
      </c>
      <c r="C2250" s="42" t="s">
        <v>1754</v>
      </c>
      <c r="D2250" s="159" t="s">
        <v>2927</v>
      </c>
      <c r="E2250" s="159" t="s">
        <v>2905</v>
      </c>
      <c r="F2250" s="42" t="s">
        <v>2928</v>
      </c>
      <c r="G2250" s="159" t="s">
        <v>1842</v>
      </c>
      <c r="H2250" s="159" t="s">
        <v>2171</v>
      </c>
      <c r="I2250" s="159" t="s">
        <v>1788</v>
      </c>
      <c r="J2250" s="42" t="s">
        <v>13039</v>
      </c>
      <c r="K2250" s="42" t="s">
        <v>13040</v>
      </c>
      <c r="L2250" s="159" t="s">
        <v>2907</v>
      </c>
      <c r="M2250" s="159" t="s">
        <v>13041</v>
      </c>
      <c r="N2250" s="161"/>
      <c r="O2250" s="161"/>
      <c r="P2250" s="161"/>
    </row>
    <row r="2251" customFormat="false" ht="39" hidden="false" customHeight="true" outlineLevel="0" collapsed="false">
      <c r="A2251" s="159" t="s">
        <v>13042</v>
      </c>
      <c r="B2251" s="160" t="s">
        <v>13043</v>
      </c>
      <c r="C2251" s="42" t="s">
        <v>1754</v>
      </c>
      <c r="D2251" s="159" t="s">
        <v>2927</v>
      </c>
      <c r="E2251" s="159" t="s">
        <v>2767</v>
      </c>
      <c r="F2251" s="42" t="s">
        <v>2928</v>
      </c>
      <c r="G2251" s="159" t="s">
        <v>1796</v>
      </c>
      <c r="H2251" s="159" t="s">
        <v>1654</v>
      </c>
      <c r="I2251" s="159" t="s">
        <v>1788</v>
      </c>
      <c r="J2251" s="42" t="s">
        <v>13044</v>
      </c>
      <c r="K2251" s="42" t="s">
        <v>13045</v>
      </c>
      <c r="L2251" s="159" t="s">
        <v>2129</v>
      </c>
      <c r="M2251" s="159" t="s">
        <v>13046</v>
      </c>
      <c r="N2251" s="161"/>
      <c r="O2251" s="161"/>
      <c r="P2251" s="161"/>
    </row>
    <row r="2252" customFormat="false" ht="27" hidden="false" customHeight="true" outlineLevel="0" collapsed="false">
      <c r="A2252" s="159" t="s">
        <v>13047</v>
      </c>
      <c r="B2252" s="160" t="s">
        <v>13048</v>
      </c>
      <c r="C2252" s="42" t="s">
        <v>1754</v>
      </c>
      <c r="D2252" s="159" t="s">
        <v>2927</v>
      </c>
      <c r="E2252" s="159" t="s">
        <v>2195</v>
      </c>
      <c r="F2252" s="42" t="s">
        <v>2928</v>
      </c>
      <c r="G2252" s="159" t="s">
        <v>1796</v>
      </c>
      <c r="H2252" s="159" t="s">
        <v>2171</v>
      </c>
      <c r="I2252" s="159" t="s">
        <v>1808</v>
      </c>
      <c r="J2252" s="42" t="s">
        <v>13049</v>
      </c>
      <c r="K2252" s="42" t="s">
        <v>13050</v>
      </c>
      <c r="L2252" s="159" t="s">
        <v>2198</v>
      </c>
      <c r="M2252" s="159" t="s">
        <v>13051</v>
      </c>
      <c r="N2252" s="161"/>
      <c r="O2252" s="161"/>
      <c r="P2252" s="161"/>
    </row>
    <row r="2253" customFormat="false" ht="27" hidden="false" customHeight="true" outlineLevel="0" collapsed="false">
      <c r="A2253" s="159" t="s">
        <v>13052</v>
      </c>
      <c r="B2253" s="160" t="s">
        <v>13053</v>
      </c>
      <c r="C2253" s="42" t="s">
        <v>1754</v>
      </c>
      <c r="D2253" s="159" t="s">
        <v>2927</v>
      </c>
      <c r="E2253" s="159" t="s">
        <v>2126</v>
      </c>
      <c r="F2253" s="42" t="s">
        <v>2928</v>
      </c>
      <c r="G2253" s="159" t="s">
        <v>1842</v>
      </c>
      <c r="H2253" s="159" t="s">
        <v>1654</v>
      </c>
      <c r="I2253" s="159" t="s">
        <v>1808</v>
      </c>
      <c r="J2253" s="42" t="s">
        <v>13054</v>
      </c>
      <c r="K2253" s="42" t="s">
        <v>13055</v>
      </c>
      <c r="L2253" s="159" t="s">
        <v>2129</v>
      </c>
      <c r="M2253" s="159" t="s">
        <v>13056</v>
      </c>
      <c r="N2253" s="161"/>
      <c r="O2253" s="161"/>
      <c r="P2253" s="161"/>
    </row>
    <row r="2254" customFormat="false" ht="51" hidden="false" customHeight="true" outlineLevel="0" collapsed="false">
      <c r="A2254" s="159" t="s">
        <v>13057</v>
      </c>
      <c r="B2254" s="160" t="s">
        <v>13058</v>
      </c>
      <c r="C2254" s="42" t="s">
        <v>1754</v>
      </c>
      <c r="D2254" s="159" t="s">
        <v>2927</v>
      </c>
      <c r="E2254" s="159" t="s">
        <v>2905</v>
      </c>
      <c r="F2254" s="42" t="s">
        <v>2928</v>
      </c>
      <c r="G2254" s="159" t="s">
        <v>1842</v>
      </c>
      <c r="H2254" s="159" t="s">
        <v>2171</v>
      </c>
      <c r="I2254" s="159" t="s">
        <v>1788</v>
      </c>
      <c r="J2254" s="42" t="s">
        <v>13059</v>
      </c>
      <c r="K2254" s="42" t="s">
        <v>13060</v>
      </c>
      <c r="L2254" s="159" t="s">
        <v>2907</v>
      </c>
      <c r="M2254" s="159" t="s">
        <v>13061</v>
      </c>
      <c r="N2254" s="161"/>
      <c r="O2254" s="161"/>
      <c r="P2254" s="161"/>
    </row>
    <row r="2255" customFormat="false" ht="39" hidden="false" customHeight="true" outlineLevel="0" collapsed="false">
      <c r="A2255" s="159" t="s">
        <v>13062</v>
      </c>
      <c r="B2255" s="160" t="s">
        <v>13063</v>
      </c>
      <c r="C2255" s="42" t="s">
        <v>1754</v>
      </c>
      <c r="D2255" s="159" t="s">
        <v>2927</v>
      </c>
      <c r="E2255" s="159" t="s">
        <v>2126</v>
      </c>
      <c r="F2255" s="42" t="s">
        <v>2928</v>
      </c>
      <c r="G2255" s="159" t="s">
        <v>1842</v>
      </c>
      <c r="H2255" s="159" t="s">
        <v>1654</v>
      </c>
      <c r="I2255" s="159" t="s">
        <v>1808</v>
      </c>
      <c r="J2255" s="42" t="s">
        <v>13064</v>
      </c>
      <c r="K2255" s="42" t="s">
        <v>13065</v>
      </c>
      <c r="L2255" s="159" t="s">
        <v>2129</v>
      </c>
      <c r="M2255" s="159" t="s">
        <v>13066</v>
      </c>
      <c r="N2255" s="161"/>
      <c r="O2255" s="161"/>
      <c r="P2255" s="161"/>
    </row>
    <row r="2256" customFormat="false" ht="51" hidden="false" customHeight="true" outlineLevel="0" collapsed="false">
      <c r="A2256" s="159" t="s">
        <v>13067</v>
      </c>
      <c r="B2256" s="160" t="s">
        <v>13068</v>
      </c>
      <c r="C2256" s="42" t="s">
        <v>1754</v>
      </c>
      <c r="D2256" s="159" t="s">
        <v>2927</v>
      </c>
      <c r="E2256" s="159" t="s">
        <v>2126</v>
      </c>
      <c r="F2256" s="42" t="s">
        <v>2928</v>
      </c>
      <c r="G2256" s="159" t="s">
        <v>1842</v>
      </c>
      <c r="H2256" s="159" t="s">
        <v>1654</v>
      </c>
      <c r="I2256" s="159" t="s">
        <v>1808</v>
      </c>
      <c r="J2256" s="42" t="s">
        <v>13069</v>
      </c>
      <c r="K2256" s="42" t="s">
        <v>13070</v>
      </c>
      <c r="L2256" s="159" t="s">
        <v>2129</v>
      </c>
      <c r="M2256" s="159" t="s">
        <v>13071</v>
      </c>
      <c r="N2256" s="161"/>
      <c r="O2256" s="161"/>
      <c r="P2256" s="161"/>
    </row>
    <row r="2257" customFormat="false" ht="51" hidden="false" customHeight="true" outlineLevel="0" collapsed="false">
      <c r="A2257" s="159" t="s">
        <v>13072</v>
      </c>
      <c r="B2257" s="160" t="s">
        <v>13073</v>
      </c>
      <c r="C2257" s="42" t="s">
        <v>1754</v>
      </c>
      <c r="D2257" s="159" t="s">
        <v>2927</v>
      </c>
      <c r="E2257" s="159" t="s">
        <v>2905</v>
      </c>
      <c r="F2257" s="42" t="s">
        <v>2928</v>
      </c>
      <c r="G2257" s="159" t="s">
        <v>1842</v>
      </c>
      <c r="H2257" s="159" t="s">
        <v>2171</v>
      </c>
      <c r="I2257" s="159" t="s">
        <v>1788</v>
      </c>
      <c r="J2257" s="42" t="s">
        <v>13074</v>
      </c>
      <c r="K2257" s="42" t="s">
        <v>13075</v>
      </c>
      <c r="L2257" s="159" t="s">
        <v>2907</v>
      </c>
      <c r="M2257" s="159" t="s">
        <v>13076</v>
      </c>
      <c r="N2257" s="161"/>
      <c r="O2257" s="161"/>
      <c r="P2257" s="161"/>
    </row>
    <row r="2258" customFormat="false" ht="27" hidden="false" customHeight="true" outlineLevel="0" collapsed="false">
      <c r="A2258" s="159" t="s">
        <v>13077</v>
      </c>
      <c r="B2258" s="160" t="s">
        <v>13078</v>
      </c>
      <c r="C2258" s="42" t="s">
        <v>1754</v>
      </c>
      <c r="D2258" s="159" t="s">
        <v>2927</v>
      </c>
      <c r="E2258" s="159" t="s">
        <v>2126</v>
      </c>
      <c r="F2258" s="42" t="s">
        <v>2928</v>
      </c>
      <c r="G2258" s="159" t="s">
        <v>1842</v>
      </c>
      <c r="H2258" s="159" t="s">
        <v>1654</v>
      </c>
      <c r="I2258" s="159" t="s">
        <v>1808</v>
      </c>
      <c r="J2258" s="42" t="s">
        <v>13079</v>
      </c>
      <c r="K2258" s="42" t="s">
        <v>13080</v>
      </c>
      <c r="L2258" s="159" t="s">
        <v>2129</v>
      </c>
      <c r="M2258" s="159" t="s">
        <v>13081</v>
      </c>
      <c r="N2258" s="161"/>
      <c r="O2258" s="161"/>
      <c r="P2258" s="161"/>
    </row>
    <row r="2259" customFormat="false" ht="39" hidden="false" customHeight="true" outlineLevel="0" collapsed="false">
      <c r="A2259" s="159" t="s">
        <v>13082</v>
      </c>
      <c r="B2259" s="160" t="s">
        <v>13083</v>
      </c>
      <c r="C2259" s="42" t="s">
        <v>1754</v>
      </c>
      <c r="D2259" s="159" t="s">
        <v>2927</v>
      </c>
      <c r="E2259" s="159" t="s">
        <v>2126</v>
      </c>
      <c r="F2259" s="42" t="s">
        <v>2928</v>
      </c>
      <c r="G2259" s="159" t="s">
        <v>1842</v>
      </c>
      <c r="H2259" s="159" t="s">
        <v>1654</v>
      </c>
      <c r="I2259" s="159" t="s">
        <v>1808</v>
      </c>
      <c r="J2259" s="42" t="s">
        <v>13084</v>
      </c>
      <c r="K2259" s="42" t="s">
        <v>13085</v>
      </c>
      <c r="L2259" s="159" t="s">
        <v>2129</v>
      </c>
      <c r="M2259" s="159" t="s">
        <v>13086</v>
      </c>
      <c r="N2259" s="161"/>
      <c r="O2259" s="161"/>
      <c r="P2259" s="161"/>
    </row>
    <row r="2260" customFormat="false" ht="39" hidden="false" customHeight="true" outlineLevel="0" collapsed="false">
      <c r="A2260" s="159" t="s">
        <v>13087</v>
      </c>
      <c r="B2260" s="160" t="s">
        <v>13088</v>
      </c>
      <c r="C2260" s="42" t="s">
        <v>1754</v>
      </c>
      <c r="D2260" s="159" t="s">
        <v>2927</v>
      </c>
      <c r="E2260" s="159" t="s">
        <v>2905</v>
      </c>
      <c r="F2260" s="42" t="s">
        <v>2928</v>
      </c>
      <c r="G2260" s="159" t="s">
        <v>1842</v>
      </c>
      <c r="H2260" s="159" t="s">
        <v>2171</v>
      </c>
      <c r="I2260" s="159" t="s">
        <v>1788</v>
      </c>
      <c r="J2260" s="42" t="s">
        <v>13089</v>
      </c>
      <c r="K2260" s="42" t="s">
        <v>13090</v>
      </c>
      <c r="L2260" s="159" t="s">
        <v>2907</v>
      </c>
      <c r="M2260" s="159" t="s">
        <v>13091</v>
      </c>
      <c r="N2260" s="161"/>
      <c r="O2260" s="161"/>
      <c r="P2260" s="161"/>
    </row>
    <row r="2261" customFormat="false" ht="27" hidden="false" customHeight="true" outlineLevel="0" collapsed="false">
      <c r="A2261" s="159" t="s">
        <v>13092</v>
      </c>
      <c r="B2261" s="160" t="s">
        <v>13093</v>
      </c>
      <c r="C2261" s="42" t="s">
        <v>1754</v>
      </c>
      <c r="D2261" s="159" t="s">
        <v>2927</v>
      </c>
      <c r="E2261" s="159" t="s">
        <v>2126</v>
      </c>
      <c r="F2261" s="42" t="s">
        <v>2928</v>
      </c>
      <c r="G2261" s="159" t="s">
        <v>1842</v>
      </c>
      <c r="H2261" s="159" t="s">
        <v>1654</v>
      </c>
      <c r="I2261" s="159" t="s">
        <v>1808</v>
      </c>
      <c r="J2261" s="42" t="s">
        <v>13094</v>
      </c>
      <c r="K2261" s="42" t="s">
        <v>13095</v>
      </c>
      <c r="L2261" s="159" t="s">
        <v>2129</v>
      </c>
      <c r="M2261" s="159" t="s">
        <v>13096</v>
      </c>
      <c r="N2261" s="161"/>
      <c r="O2261" s="161"/>
      <c r="P2261" s="161"/>
    </row>
    <row r="2262" customFormat="false" ht="27" hidden="false" customHeight="true" outlineLevel="0" collapsed="false">
      <c r="A2262" s="159" t="s">
        <v>13097</v>
      </c>
      <c r="B2262" s="160" t="s">
        <v>13098</v>
      </c>
      <c r="C2262" s="42" t="s">
        <v>1754</v>
      </c>
      <c r="D2262" s="159" t="s">
        <v>2927</v>
      </c>
      <c r="E2262" s="159" t="s">
        <v>2126</v>
      </c>
      <c r="F2262" s="42" t="s">
        <v>2928</v>
      </c>
      <c r="G2262" s="159" t="s">
        <v>1842</v>
      </c>
      <c r="H2262" s="159" t="s">
        <v>1654</v>
      </c>
      <c r="I2262" s="159" t="s">
        <v>1808</v>
      </c>
      <c r="J2262" s="42" t="s">
        <v>13099</v>
      </c>
      <c r="K2262" s="42" t="s">
        <v>13100</v>
      </c>
      <c r="L2262" s="159" t="s">
        <v>2129</v>
      </c>
      <c r="M2262" s="159" t="s">
        <v>13101</v>
      </c>
      <c r="N2262" s="161"/>
      <c r="O2262" s="161"/>
      <c r="P2262" s="161"/>
    </row>
    <row r="2263" customFormat="false" ht="51" hidden="false" customHeight="true" outlineLevel="0" collapsed="false">
      <c r="A2263" s="159" t="s">
        <v>13102</v>
      </c>
      <c r="B2263" s="160" t="s">
        <v>13103</v>
      </c>
      <c r="C2263" s="42" t="s">
        <v>1754</v>
      </c>
      <c r="D2263" s="159" t="s">
        <v>2927</v>
      </c>
      <c r="E2263" s="159" t="s">
        <v>2905</v>
      </c>
      <c r="F2263" s="42" t="s">
        <v>2928</v>
      </c>
      <c r="G2263" s="159" t="s">
        <v>1842</v>
      </c>
      <c r="H2263" s="159" t="s">
        <v>2171</v>
      </c>
      <c r="I2263" s="159" t="s">
        <v>1788</v>
      </c>
      <c r="J2263" s="42" t="s">
        <v>13104</v>
      </c>
      <c r="K2263" s="42" t="s">
        <v>13105</v>
      </c>
      <c r="L2263" s="159" t="s">
        <v>2907</v>
      </c>
      <c r="M2263" s="159" t="s">
        <v>13106</v>
      </c>
      <c r="N2263" s="161"/>
      <c r="O2263" s="161"/>
      <c r="P2263" s="161"/>
    </row>
    <row r="2264" customFormat="false" ht="51" hidden="false" customHeight="true" outlineLevel="0" collapsed="false">
      <c r="A2264" s="159" t="s">
        <v>13107</v>
      </c>
      <c r="B2264" s="160" t="s">
        <v>13108</v>
      </c>
      <c r="C2264" s="42" t="s">
        <v>1754</v>
      </c>
      <c r="D2264" s="159" t="s">
        <v>2927</v>
      </c>
      <c r="E2264" s="159" t="s">
        <v>2767</v>
      </c>
      <c r="F2264" s="42" t="s">
        <v>2928</v>
      </c>
      <c r="G2264" s="159" t="s">
        <v>1796</v>
      </c>
      <c r="H2264" s="159" t="s">
        <v>1654</v>
      </c>
      <c r="I2264" s="159" t="s">
        <v>1788</v>
      </c>
      <c r="J2264" s="42" t="s">
        <v>13109</v>
      </c>
      <c r="K2264" s="42" t="s">
        <v>13110</v>
      </c>
      <c r="L2264" s="159" t="s">
        <v>2129</v>
      </c>
      <c r="M2264" s="159" t="s">
        <v>13111</v>
      </c>
      <c r="N2264" s="161"/>
      <c r="O2264" s="161"/>
      <c r="P2264" s="161"/>
    </row>
    <row r="2265" customFormat="false" ht="39" hidden="false" customHeight="true" outlineLevel="0" collapsed="false">
      <c r="A2265" s="159" t="s">
        <v>13112</v>
      </c>
      <c r="B2265" s="160" t="s">
        <v>13113</v>
      </c>
      <c r="C2265" s="42" t="s">
        <v>1754</v>
      </c>
      <c r="D2265" s="159" t="s">
        <v>2927</v>
      </c>
      <c r="E2265" s="159" t="s">
        <v>2195</v>
      </c>
      <c r="F2265" s="42" t="s">
        <v>2928</v>
      </c>
      <c r="G2265" s="159" t="s">
        <v>1796</v>
      </c>
      <c r="H2265" s="159" t="s">
        <v>2171</v>
      </c>
      <c r="I2265" s="159" t="s">
        <v>1808</v>
      </c>
      <c r="J2265" s="42" t="s">
        <v>13114</v>
      </c>
      <c r="K2265" s="42" t="s">
        <v>13115</v>
      </c>
      <c r="L2265" s="159" t="s">
        <v>2198</v>
      </c>
      <c r="M2265" s="159" t="s">
        <v>13116</v>
      </c>
      <c r="N2265" s="161"/>
      <c r="O2265" s="161"/>
      <c r="P2265" s="161"/>
    </row>
    <row r="2266" customFormat="false" ht="39" hidden="false" customHeight="true" outlineLevel="0" collapsed="false">
      <c r="A2266" s="159" t="s">
        <v>13117</v>
      </c>
      <c r="B2266" s="160" t="s">
        <v>13118</v>
      </c>
      <c r="C2266" s="42" t="s">
        <v>1754</v>
      </c>
      <c r="D2266" s="159" t="s">
        <v>2927</v>
      </c>
      <c r="E2266" s="159" t="s">
        <v>2126</v>
      </c>
      <c r="F2266" s="42" t="s">
        <v>2928</v>
      </c>
      <c r="G2266" s="159" t="s">
        <v>1842</v>
      </c>
      <c r="H2266" s="159" t="s">
        <v>1654</v>
      </c>
      <c r="I2266" s="159" t="s">
        <v>1808</v>
      </c>
      <c r="J2266" s="42" t="s">
        <v>13119</v>
      </c>
      <c r="K2266" s="42" t="s">
        <v>13120</v>
      </c>
      <c r="L2266" s="159" t="s">
        <v>2129</v>
      </c>
      <c r="M2266" s="159" t="s">
        <v>13121</v>
      </c>
      <c r="N2266" s="161"/>
      <c r="O2266" s="161"/>
      <c r="P2266" s="161"/>
    </row>
    <row r="2267" customFormat="false" ht="51" hidden="false" customHeight="true" outlineLevel="0" collapsed="false">
      <c r="A2267" s="159" t="s">
        <v>13122</v>
      </c>
      <c r="B2267" s="160" t="s">
        <v>13123</v>
      </c>
      <c r="C2267" s="42" t="s">
        <v>1754</v>
      </c>
      <c r="D2267" s="159" t="s">
        <v>2927</v>
      </c>
      <c r="E2267" s="159" t="s">
        <v>2905</v>
      </c>
      <c r="F2267" s="42" t="s">
        <v>2928</v>
      </c>
      <c r="G2267" s="159" t="s">
        <v>1842</v>
      </c>
      <c r="H2267" s="159" t="s">
        <v>2171</v>
      </c>
      <c r="I2267" s="159" t="s">
        <v>1788</v>
      </c>
      <c r="J2267" s="42" t="s">
        <v>13124</v>
      </c>
      <c r="K2267" s="42" t="s">
        <v>13125</v>
      </c>
      <c r="L2267" s="159" t="s">
        <v>2907</v>
      </c>
      <c r="M2267" s="159" t="s">
        <v>13126</v>
      </c>
      <c r="N2267" s="161"/>
      <c r="O2267" s="161"/>
      <c r="P2267" s="161"/>
    </row>
    <row r="2268" customFormat="false" ht="27" hidden="false" customHeight="true" outlineLevel="0" collapsed="false">
      <c r="A2268" s="159" t="s">
        <v>13127</v>
      </c>
      <c r="B2268" s="160" t="s">
        <v>13128</v>
      </c>
      <c r="C2268" s="42" t="s">
        <v>1754</v>
      </c>
      <c r="D2268" s="159" t="s">
        <v>2927</v>
      </c>
      <c r="E2268" s="159" t="s">
        <v>2126</v>
      </c>
      <c r="F2268" s="42" t="s">
        <v>2928</v>
      </c>
      <c r="G2268" s="159" t="s">
        <v>1842</v>
      </c>
      <c r="H2268" s="159" t="s">
        <v>1654</v>
      </c>
      <c r="I2268" s="159" t="s">
        <v>1808</v>
      </c>
      <c r="J2268" s="42" t="s">
        <v>13129</v>
      </c>
      <c r="K2268" s="42" t="s">
        <v>13130</v>
      </c>
      <c r="L2268" s="159" t="s">
        <v>2129</v>
      </c>
      <c r="M2268" s="159" t="s">
        <v>13131</v>
      </c>
      <c r="N2268" s="161"/>
      <c r="O2268" s="161"/>
      <c r="P2268" s="161"/>
    </row>
    <row r="2269" customFormat="false" ht="39" hidden="false" customHeight="true" outlineLevel="0" collapsed="false">
      <c r="A2269" s="159" t="s">
        <v>13132</v>
      </c>
      <c r="B2269" s="160" t="s">
        <v>13133</v>
      </c>
      <c r="C2269" s="42" t="s">
        <v>1754</v>
      </c>
      <c r="D2269" s="159" t="s">
        <v>2927</v>
      </c>
      <c r="E2269" s="159" t="s">
        <v>2126</v>
      </c>
      <c r="F2269" s="42" t="s">
        <v>2928</v>
      </c>
      <c r="G2269" s="159" t="s">
        <v>1842</v>
      </c>
      <c r="H2269" s="159" t="s">
        <v>1654</v>
      </c>
      <c r="I2269" s="159" t="s">
        <v>1808</v>
      </c>
      <c r="J2269" s="42" t="s">
        <v>13134</v>
      </c>
      <c r="K2269" s="42" t="s">
        <v>13135</v>
      </c>
      <c r="L2269" s="159" t="s">
        <v>2129</v>
      </c>
      <c r="M2269" s="159" t="s">
        <v>13136</v>
      </c>
      <c r="N2269" s="161"/>
      <c r="O2269" s="161"/>
      <c r="P2269" s="161"/>
    </row>
    <row r="2270" customFormat="false" ht="51" hidden="false" customHeight="true" outlineLevel="0" collapsed="false">
      <c r="A2270" s="159" t="s">
        <v>13137</v>
      </c>
      <c r="B2270" s="160" t="s">
        <v>13138</v>
      </c>
      <c r="C2270" s="42" t="s">
        <v>1754</v>
      </c>
      <c r="D2270" s="159" t="s">
        <v>2927</v>
      </c>
      <c r="E2270" s="159" t="s">
        <v>2905</v>
      </c>
      <c r="F2270" s="42" t="s">
        <v>2928</v>
      </c>
      <c r="G2270" s="159" t="s">
        <v>1842</v>
      </c>
      <c r="H2270" s="159" t="s">
        <v>2171</v>
      </c>
      <c r="I2270" s="159" t="s">
        <v>1788</v>
      </c>
      <c r="J2270" s="42" t="s">
        <v>13139</v>
      </c>
      <c r="K2270" s="42" t="s">
        <v>13140</v>
      </c>
      <c r="L2270" s="159" t="s">
        <v>2907</v>
      </c>
      <c r="M2270" s="159" t="s">
        <v>13141</v>
      </c>
      <c r="N2270" s="161"/>
      <c r="O2270" s="161"/>
      <c r="P2270" s="161"/>
    </row>
    <row r="2271" customFormat="false" ht="39" hidden="false" customHeight="true" outlineLevel="0" collapsed="false">
      <c r="A2271" s="159" t="s">
        <v>13142</v>
      </c>
      <c r="B2271" s="160" t="s">
        <v>13143</v>
      </c>
      <c r="C2271" s="42" t="s">
        <v>1754</v>
      </c>
      <c r="D2271" s="159" t="s">
        <v>2927</v>
      </c>
      <c r="E2271" s="159" t="s">
        <v>2126</v>
      </c>
      <c r="F2271" s="42" t="s">
        <v>2928</v>
      </c>
      <c r="G2271" s="159" t="s">
        <v>1842</v>
      </c>
      <c r="H2271" s="159" t="s">
        <v>1654</v>
      </c>
      <c r="I2271" s="159" t="s">
        <v>1808</v>
      </c>
      <c r="J2271" s="42" t="s">
        <v>13144</v>
      </c>
      <c r="K2271" s="42" t="s">
        <v>13145</v>
      </c>
      <c r="L2271" s="159" t="s">
        <v>2129</v>
      </c>
      <c r="M2271" s="159" t="s">
        <v>13146</v>
      </c>
      <c r="N2271" s="161"/>
      <c r="O2271" s="161"/>
      <c r="P2271" s="161"/>
    </row>
    <row r="2272" customFormat="false" ht="51" hidden="false" customHeight="true" outlineLevel="0" collapsed="false">
      <c r="A2272" s="159" t="s">
        <v>13147</v>
      </c>
      <c r="B2272" s="160" t="s">
        <v>13148</v>
      </c>
      <c r="C2272" s="42" t="s">
        <v>1754</v>
      </c>
      <c r="D2272" s="159" t="s">
        <v>2927</v>
      </c>
      <c r="E2272" s="159" t="s">
        <v>2126</v>
      </c>
      <c r="F2272" s="42" t="s">
        <v>2928</v>
      </c>
      <c r="G2272" s="159" t="s">
        <v>1842</v>
      </c>
      <c r="H2272" s="159" t="s">
        <v>1654</v>
      </c>
      <c r="I2272" s="159" t="s">
        <v>1808</v>
      </c>
      <c r="J2272" s="42" t="s">
        <v>13149</v>
      </c>
      <c r="K2272" s="42" t="s">
        <v>13150</v>
      </c>
      <c r="L2272" s="159" t="s">
        <v>2129</v>
      </c>
      <c r="M2272" s="159" t="s">
        <v>13151</v>
      </c>
      <c r="N2272" s="161"/>
      <c r="O2272" s="161"/>
      <c r="P2272" s="161"/>
    </row>
    <row r="2273" customFormat="false" ht="51" hidden="false" customHeight="true" outlineLevel="0" collapsed="false">
      <c r="A2273" s="159" t="s">
        <v>13152</v>
      </c>
      <c r="B2273" s="160" t="s">
        <v>13153</v>
      </c>
      <c r="C2273" s="42" t="s">
        <v>1754</v>
      </c>
      <c r="D2273" s="159" t="s">
        <v>2927</v>
      </c>
      <c r="E2273" s="159" t="s">
        <v>2905</v>
      </c>
      <c r="F2273" s="42" t="s">
        <v>2928</v>
      </c>
      <c r="G2273" s="159" t="s">
        <v>1842</v>
      </c>
      <c r="H2273" s="159" t="s">
        <v>2171</v>
      </c>
      <c r="I2273" s="159" t="s">
        <v>1788</v>
      </c>
      <c r="J2273" s="42" t="s">
        <v>13154</v>
      </c>
      <c r="K2273" s="42" t="s">
        <v>13155</v>
      </c>
      <c r="L2273" s="159" t="s">
        <v>2907</v>
      </c>
      <c r="M2273" s="159" t="s">
        <v>13156</v>
      </c>
      <c r="N2273" s="161"/>
      <c r="O2273" s="161"/>
      <c r="P2273" s="161"/>
    </row>
    <row r="2274" customFormat="false" ht="39" hidden="false" customHeight="true" outlineLevel="0" collapsed="false">
      <c r="A2274" s="159" t="s">
        <v>13157</v>
      </c>
      <c r="B2274" s="160" t="s">
        <v>13158</v>
      </c>
      <c r="C2274" s="42" t="s">
        <v>1754</v>
      </c>
      <c r="D2274" s="159" t="s">
        <v>2927</v>
      </c>
      <c r="E2274" s="159" t="s">
        <v>2126</v>
      </c>
      <c r="F2274" s="42" t="s">
        <v>2928</v>
      </c>
      <c r="G2274" s="159" t="s">
        <v>1842</v>
      </c>
      <c r="H2274" s="159" t="s">
        <v>1654</v>
      </c>
      <c r="I2274" s="159" t="s">
        <v>1808</v>
      </c>
      <c r="J2274" s="42" t="s">
        <v>13159</v>
      </c>
      <c r="K2274" s="42" t="s">
        <v>13160</v>
      </c>
      <c r="L2274" s="159" t="s">
        <v>2129</v>
      </c>
      <c r="M2274" s="159" t="s">
        <v>13161</v>
      </c>
      <c r="N2274" s="161"/>
      <c r="O2274" s="161"/>
      <c r="P2274" s="161"/>
    </row>
    <row r="2275" customFormat="false" ht="51" hidden="false" customHeight="true" outlineLevel="0" collapsed="false">
      <c r="A2275" s="159" t="s">
        <v>13162</v>
      </c>
      <c r="B2275" s="160" t="s">
        <v>13163</v>
      </c>
      <c r="C2275" s="42" t="s">
        <v>1754</v>
      </c>
      <c r="D2275" s="159" t="s">
        <v>2927</v>
      </c>
      <c r="E2275" s="159" t="s">
        <v>2126</v>
      </c>
      <c r="F2275" s="42" t="s">
        <v>2928</v>
      </c>
      <c r="G2275" s="159" t="s">
        <v>1842</v>
      </c>
      <c r="H2275" s="159" t="s">
        <v>1654</v>
      </c>
      <c r="I2275" s="159" t="s">
        <v>1808</v>
      </c>
      <c r="J2275" s="42" t="s">
        <v>13164</v>
      </c>
      <c r="K2275" s="42" t="s">
        <v>13165</v>
      </c>
      <c r="L2275" s="159" t="s">
        <v>2129</v>
      </c>
      <c r="M2275" s="159" t="s">
        <v>13166</v>
      </c>
      <c r="N2275" s="161"/>
      <c r="O2275" s="161"/>
      <c r="P2275" s="161"/>
    </row>
    <row r="2276" customFormat="false" ht="51" hidden="false" customHeight="true" outlineLevel="0" collapsed="false">
      <c r="A2276" s="159" t="s">
        <v>13167</v>
      </c>
      <c r="B2276" s="160" t="s">
        <v>13168</v>
      </c>
      <c r="C2276" s="42" t="s">
        <v>1738</v>
      </c>
      <c r="D2276" s="159" t="s">
        <v>2895</v>
      </c>
      <c r="E2276" s="159" t="s">
        <v>2905</v>
      </c>
      <c r="F2276" s="42" t="s">
        <v>2896</v>
      </c>
      <c r="G2276" s="159" t="s">
        <v>1842</v>
      </c>
      <c r="H2276" s="159" t="s">
        <v>2171</v>
      </c>
      <c r="I2276" s="159" t="s">
        <v>1788</v>
      </c>
      <c r="J2276" s="42" t="s">
        <v>13169</v>
      </c>
      <c r="K2276" s="42" t="s">
        <v>13170</v>
      </c>
      <c r="L2276" s="159" t="s">
        <v>2907</v>
      </c>
      <c r="M2276" s="159" t="s">
        <v>13171</v>
      </c>
      <c r="N2276" s="161"/>
      <c r="O2276" s="161"/>
      <c r="P2276" s="161"/>
    </row>
    <row r="2277" customFormat="false" ht="39" hidden="false" customHeight="true" outlineLevel="0" collapsed="false">
      <c r="A2277" s="159" t="s">
        <v>13172</v>
      </c>
      <c r="B2277" s="160" t="s">
        <v>13173</v>
      </c>
      <c r="C2277" s="42" t="s">
        <v>1738</v>
      </c>
      <c r="D2277" s="159" t="s">
        <v>2895</v>
      </c>
      <c r="E2277" s="159" t="s">
        <v>2767</v>
      </c>
      <c r="F2277" s="42" t="s">
        <v>2896</v>
      </c>
      <c r="G2277" s="159" t="s">
        <v>1796</v>
      </c>
      <c r="H2277" s="159" t="s">
        <v>1654</v>
      </c>
      <c r="I2277" s="159" t="s">
        <v>1788</v>
      </c>
      <c r="J2277" s="42" t="s">
        <v>13174</v>
      </c>
      <c r="K2277" s="42" t="s">
        <v>13175</v>
      </c>
      <c r="L2277" s="159" t="s">
        <v>2129</v>
      </c>
      <c r="M2277" s="159" t="s">
        <v>13176</v>
      </c>
      <c r="N2277" s="161"/>
      <c r="O2277" s="161"/>
      <c r="P2277" s="161"/>
    </row>
    <row r="2278" customFormat="false" ht="27" hidden="false" customHeight="true" outlineLevel="0" collapsed="false">
      <c r="A2278" s="159" t="s">
        <v>13177</v>
      </c>
      <c r="B2278" s="160" t="s">
        <v>13178</v>
      </c>
      <c r="C2278" s="42" t="s">
        <v>1738</v>
      </c>
      <c r="D2278" s="159" t="s">
        <v>2895</v>
      </c>
      <c r="E2278" s="159" t="s">
        <v>2195</v>
      </c>
      <c r="F2278" s="42" t="s">
        <v>2896</v>
      </c>
      <c r="G2278" s="159" t="s">
        <v>1796</v>
      </c>
      <c r="H2278" s="159" t="s">
        <v>2171</v>
      </c>
      <c r="I2278" s="159" t="s">
        <v>1808</v>
      </c>
      <c r="J2278" s="42" t="s">
        <v>13179</v>
      </c>
      <c r="K2278" s="42" t="s">
        <v>13180</v>
      </c>
      <c r="L2278" s="159" t="s">
        <v>2198</v>
      </c>
      <c r="M2278" s="159" t="s">
        <v>13181</v>
      </c>
      <c r="N2278" s="161"/>
      <c r="O2278" s="161"/>
      <c r="P2278" s="161"/>
    </row>
    <row r="2279" customFormat="false" ht="27" hidden="false" customHeight="true" outlineLevel="0" collapsed="false">
      <c r="A2279" s="159" t="s">
        <v>13182</v>
      </c>
      <c r="B2279" s="160" t="s">
        <v>13183</v>
      </c>
      <c r="C2279" s="42" t="s">
        <v>1738</v>
      </c>
      <c r="D2279" s="159" t="s">
        <v>2895</v>
      </c>
      <c r="E2279" s="159" t="s">
        <v>2126</v>
      </c>
      <c r="F2279" s="42" t="s">
        <v>2896</v>
      </c>
      <c r="G2279" s="159" t="s">
        <v>1842</v>
      </c>
      <c r="H2279" s="159" t="s">
        <v>1654</v>
      </c>
      <c r="I2279" s="159" t="s">
        <v>1808</v>
      </c>
      <c r="J2279" s="42" t="s">
        <v>13184</v>
      </c>
      <c r="K2279" s="42" t="s">
        <v>13185</v>
      </c>
      <c r="L2279" s="159" t="s">
        <v>2129</v>
      </c>
      <c r="M2279" s="159" t="s">
        <v>13186</v>
      </c>
      <c r="N2279" s="161"/>
      <c r="O2279" s="161"/>
      <c r="P2279" s="161"/>
    </row>
    <row r="2280" customFormat="false" ht="51" hidden="false" customHeight="true" outlineLevel="0" collapsed="false">
      <c r="A2280" s="159" t="s">
        <v>13187</v>
      </c>
      <c r="B2280" s="160" t="s">
        <v>13188</v>
      </c>
      <c r="C2280" s="42" t="s">
        <v>1738</v>
      </c>
      <c r="D2280" s="159" t="s">
        <v>2895</v>
      </c>
      <c r="E2280" s="159" t="s">
        <v>2905</v>
      </c>
      <c r="F2280" s="42" t="s">
        <v>2896</v>
      </c>
      <c r="G2280" s="159" t="s">
        <v>1842</v>
      </c>
      <c r="H2280" s="159" t="s">
        <v>2171</v>
      </c>
      <c r="I2280" s="159" t="s">
        <v>1788</v>
      </c>
      <c r="J2280" s="42" t="s">
        <v>13189</v>
      </c>
      <c r="K2280" s="42" t="s">
        <v>13190</v>
      </c>
      <c r="L2280" s="159" t="s">
        <v>2907</v>
      </c>
      <c r="M2280" s="159" t="s">
        <v>13191</v>
      </c>
      <c r="N2280" s="161"/>
      <c r="O2280" s="161"/>
      <c r="P2280" s="161"/>
    </row>
    <row r="2281" customFormat="false" ht="39" hidden="false" customHeight="true" outlineLevel="0" collapsed="false">
      <c r="A2281" s="159" t="s">
        <v>13192</v>
      </c>
      <c r="B2281" s="160" t="s">
        <v>13193</v>
      </c>
      <c r="C2281" s="42" t="s">
        <v>1738</v>
      </c>
      <c r="D2281" s="159" t="s">
        <v>2895</v>
      </c>
      <c r="E2281" s="159" t="s">
        <v>2767</v>
      </c>
      <c r="F2281" s="42" t="s">
        <v>2896</v>
      </c>
      <c r="G2281" s="159" t="s">
        <v>1796</v>
      </c>
      <c r="H2281" s="159" t="s">
        <v>1654</v>
      </c>
      <c r="I2281" s="159" t="s">
        <v>1788</v>
      </c>
      <c r="J2281" s="42" t="s">
        <v>13194</v>
      </c>
      <c r="K2281" s="42" t="s">
        <v>13195</v>
      </c>
      <c r="L2281" s="159" t="s">
        <v>2129</v>
      </c>
      <c r="M2281" s="159" t="s">
        <v>13196</v>
      </c>
      <c r="N2281" s="161"/>
      <c r="O2281" s="161"/>
      <c r="P2281" s="161"/>
    </row>
    <row r="2282" customFormat="false" ht="27" hidden="false" customHeight="true" outlineLevel="0" collapsed="false">
      <c r="A2282" s="159" t="s">
        <v>13197</v>
      </c>
      <c r="B2282" s="160" t="s">
        <v>13198</v>
      </c>
      <c r="C2282" s="42" t="s">
        <v>1738</v>
      </c>
      <c r="D2282" s="159" t="s">
        <v>2895</v>
      </c>
      <c r="E2282" s="159" t="s">
        <v>2195</v>
      </c>
      <c r="F2282" s="42" t="s">
        <v>2896</v>
      </c>
      <c r="G2282" s="159" t="s">
        <v>1796</v>
      </c>
      <c r="H2282" s="159" t="s">
        <v>2171</v>
      </c>
      <c r="I2282" s="159" t="s">
        <v>1808</v>
      </c>
      <c r="J2282" s="42" t="s">
        <v>13199</v>
      </c>
      <c r="K2282" s="42" t="s">
        <v>13200</v>
      </c>
      <c r="L2282" s="159" t="s">
        <v>2198</v>
      </c>
      <c r="M2282" s="159" t="s">
        <v>13201</v>
      </c>
      <c r="N2282" s="161"/>
      <c r="O2282" s="161"/>
      <c r="P2282" s="161"/>
    </row>
    <row r="2283" customFormat="false" ht="27" hidden="false" customHeight="true" outlineLevel="0" collapsed="false">
      <c r="A2283" s="159" t="s">
        <v>13202</v>
      </c>
      <c r="B2283" s="160" t="s">
        <v>13203</v>
      </c>
      <c r="C2283" s="42" t="s">
        <v>1738</v>
      </c>
      <c r="D2283" s="159" t="s">
        <v>2895</v>
      </c>
      <c r="E2283" s="159" t="s">
        <v>2126</v>
      </c>
      <c r="F2283" s="42" t="s">
        <v>2896</v>
      </c>
      <c r="G2283" s="159" t="s">
        <v>1842</v>
      </c>
      <c r="H2283" s="159" t="s">
        <v>1654</v>
      </c>
      <c r="I2283" s="159" t="s">
        <v>1808</v>
      </c>
      <c r="J2283" s="42" t="s">
        <v>13204</v>
      </c>
      <c r="K2283" s="42" t="s">
        <v>13205</v>
      </c>
      <c r="L2283" s="159" t="s">
        <v>2129</v>
      </c>
      <c r="M2283" s="159" t="s">
        <v>13206</v>
      </c>
      <c r="N2283" s="161"/>
      <c r="O2283" s="161"/>
      <c r="P2283" s="161"/>
    </row>
    <row r="2284" customFormat="false" ht="51" hidden="false" customHeight="true" outlineLevel="0" collapsed="false">
      <c r="A2284" s="159" t="s">
        <v>13207</v>
      </c>
      <c r="B2284" s="160" t="s">
        <v>13208</v>
      </c>
      <c r="C2284" s="42" t="s">
        <v>1738</v>
      </c>
      <c r="D2284" s="159" t="s">
        <v>2895</v>
      </c>
      <c r="E2284" s="159" t="s">
        <v>2905</v>
      </c>
      <c r="F2284" s="42" t="s">
        <v>2896</v>
      </c>
      <c r="G2284" s="159" t="s">
        <v>1842</v>
      </c>
      <c r="H2284" s="159" t="s">
        <v>2171</v>
      </c>
      <c r="I2284" s="159" t="s">
        <v>1788</v>
      </c>
      <c r="J2284" s="42" t="s">
        <v>13209</v>
      </c>
      <c r="K2284" s="42" t="s">
        <v>13210</v>
      </c>
      <c r="L2284" s="159" t="s">
        <v>2907</v>
      </c>
      <c r="M2284" s="159" t="s">
        <v>13211</v>
      </c>
      <c r="N2284" s="161"/>
      <c r="O2284" s="161"/>
      <c r="P2284" s="161"/>
    </row>
    <row r="2285" customFormat="false" ht="51" hidden="false" customHeight="true" outlineLevel="0" collapsed="false">
      <c r="A2285" s="159" t="s">
        <v>13212</v>
      </c>
      <c r="B2285" s="160" t="s">
        <v>13213</v>
      </c>
      <c r="C2285" s="42" t="s">
        <v>1738</v>
      </c>
      <c r="D2285" s="159" t="s">
        <v>2895</v>
      </c>
      <c r="E2285" s="159" t="s">
        <v>2767</v>
      </c>
      <c r="F2285" s="42" t="s">
        <v>2896</v>
      </c>
      <c r="G2285" s="159" t="s">
        <v>1796</v>
      </c>
      <c r="H2285" s="159" t="s">
        <v>1654</v>
      </c>
      <c r="I2285" s="159" t="s">
        <v>1788</v>
      </c>
      <c r="J2285" s="42" t="s">
        <v>13214</v>
      </c>
      <c r="K2285" s="42" t="s">
        <v>13215</v>
      </c>
      <c r="L2285" s="159" t="s">
        <v>2129</v>
      </c>
      <c r="M2285" s="159" t="s">
        <v>13216</v>
      </c>
      <c r="N2285" s="161"/>
      <c r="O2285" s="161"/>
      <c r="P2285" s="161"/>
    </row>
    <row r="2286" customFormat="false" ht="27" hidden="false" customHeight="true" outlineLevel="0" collapsed="false">
      <c r="A2286" s="159" t="s">
        <v>13217</v>
      </c>
      <c r="B2286" s="160" t="s">
        <v>13218</v>
      </c>
      <c r="C2286" s="42" t="s">
        <v>1738</v>
      </c>
      <c r="D2286" s="159" t="s">
        <v>2895</v>
      </c>
      <c r="E2286" s="159" t="s">
        <v>2195</v>
      </c>
      <c r="F2286" s="42" t="s">
        <v>2896</v>
      </c>
      <c r="G2286" s="159" t="s">
        <v>1796</v>
      </c>
      <c r="H2286" s="159" t="s">
        <v>2171</v>
      </c>
      <c r="I2286" s="159" t="s">
        <v>1808</v>
      </c>
      <c r="J2286" s="42" t="s">
        <v>13219</v>
      </c>
      <c r="K2286" s="42" t="s">
        <v>13220</v>
      </c>
      <c r="L2286" s="159" t="s">
        <v>2198</v>
      </c>
      <c r="M2286" s="159" t="s">
        <v>13221</v>
      </c>
      <c r="N2286" s="161"/>
      <c r="O2286" s="161"/>
      <c r="P2286" s="161"/>
    </row>
    <row r="2287" customFormat="false" ht="27" hidden="false" customHeight="true" outlineLevel="0" collapsed="false">
      <c r="A2287" s="159" t="s">
        <v>13222</v>
      </c>
      <c r="B2287" s="160" t="s">
        <v>13223</v>
      </c>
      <c r="C2287" s="42" t="s">
        <v>1738</v>
      </c>
      <c r="D2287" s="159" t="s">
        <v>2895</v>
      </c>
      <c r="E2287" s="159" t="s">
        <v>2126</v>
      </c>
      <c r="F2287" s="42" t="s">
        <v>2896</v>
      </c>
      <c r="G2287" s="159" t="s">
        <v>1842</v>
      </c>
      <c r="H2287" s="159" t="s">
        <v>1654</v>
      </c>
      <c r="I2287" s="159" t="s">
        <v>1808</v>
      </c>
      <c r="J2287" s="42" t="s">
        <v>13224</v>
      </c>
      <c r="K2287" s="42" t="s">
        <v>13225</v>
      </c>
      <c r="L2287" s="159" t="s">
        <v>2129</v>
      </c>
      <c r="M2287" s="159" t="s">
        <v>13226</v>
      </c>
      <c r="N2287" s="161"/>
      <c r="O2287" s="161"/>
      <c r="P2287" s="161"/>
    </row>
    <row r="2288" customFormat="false" ht="51" hidden="false" customHeight="true" outlineLevel="0" collapsed="false">
      <c r="A2288" s="159" t="s">
        <v>13227</v>
      </c>
      <c r="B2288" s="160" t="s">
        <v>13228</v>
      </c>
      <c r="C2288" s="42" t="s">
        <v>1738</v>
      </c>
      <c r="D2288" s="159" t="s">
        <v>2895</v>
      </c>
      <c r="E2288" s="159" t="s">
        <v>2905</v>
      </c>
      <c r="F2288" s="42" t="s">
        <v>2896</v>
      </c>
      <c r="G2288" s="159" t="s">
        <v>1842</v>
      </c>
      <c r="H2288" s="159" t="s">
        <v>2171</v>
      </c>
      <c r="I2288" s="159" t="s">
        <v>1788</v>
      </c>
      <c r="J2288" s="42" t="s">
        <v>13229</v>
      </c>
      <c r="K2288" s="42" t="s">
        <v>13230</v>
      </c>
      <c r="L2288" s="159" t="s">
        <v>2907</v>
      </c>
      <c r="M2288" s="159" t="s">
        <v>13231</v>
      </c>
      <c r="N2288" s="161"/>
      <c r="O2288" s="161"/>
      <c r="P2288" s="161"/>
    </row>
    <row r="2289" customFormat="false" ht="51" hidden="false" customHeight="true" outlineLevel="0" collapsed="false">
      <c r="A2289" s="159" t="s">
        <v>13232</v>
      </c>
      <c r="B2289" s="160" t="s">
        <v>13233</v>
      </c>
      <c r="C2289" s="42" t="s">
        <v>1738</v>
      </c>
      <c r="D2289" s="159" t="s">
        <v>2895</v>
      </c>
      <c r="E2289" s="159" t="s">
        <v>2767</v>
      </c>
      <c r="F2289" s="42" t="s">
        <v>2896</v>
      </c>
      <c r="G2289" s="159" t="s">
        <v>1796</v>
      </c>
      <c r="H2289" s="159" t="s">
        <v>1654</v>
      </c>
      <c r="I2289" s="159" t="s">
        <v>1788</v>
      </c>
      <c r="J2289" s="42" t="s">
        <v>13234</v>
      </c>
      <c r="K2289" s="42" t="s">
        <v>13235</v>
      </c>
      <c r="L2289" s="159" t="s">
        <v>2129</v>
      </c>
      <c r="M2289" s="159" t="s">
        <v>13236</v>
      </c>
      <c r="N2289" s="161"/>
      <c r="O2289" s="161"/>
      <c r="P2289" s="161"/>
    </row>
    <row r="2290" customFormat="false" ht="27" hidden="false" customHeight="true" outlineLevel="0" collapsed="false">
      <c r="A2290" s="159" t="s">
        <v>13237</v>
      </c>
      <c r="B2290" s="160" t="s">
        <v>13238</v>
      </c>
      <c r="C2290" s="42" t="s">
        <v>1738</v>
      </c>
      <c r="D2290" s="159" t="s">
        <v>2895</v>
      </c>
      <c r="E2290" s="159" t="s">
        <v>2195</v>
      </c>
      <c r="F2290" s="42" t="s">
        <v>2896</v>
      </c>
      <c r="G2290" s="159" t="s">
        <v>1796</v>
      </c>
      <c r="H2290" s="159" t="s">
        <v>2171</v>
      </c>
      <c r="I2290" s="159" t="s">
        <v>1808</v>
      </c>
      <c r="J2290" s="42" t="s">
        <v>13239</v>
      </c>
      <c r="K2290" s="42" t="s">
        <v>13240</v>
      </c>
      <c r="L2290" s="159" t="s">
        <v>2198</v>
      </c>
      <c r="M2290" s="159" t="s">
        <v>13241</v>
      </c>
      <c r="N2290" s="161"/>
      <c r="O2290" s="161"/>
      <c r="P2290" s="161"/>
    </row>
    <row r="2291" customFormat="false" ht="27" hidden="false" customHeight="true" outlineLevel="0" collapsed="false">
      <c r="A2291" s="159" t="s">
        <v>13242</v>
      </c>
      <c r="B2291" s="160" t="s">
        <v>13243</v>
      </c>
      <c r="C2291" s="42" t="s">
        <v>1738</v>
      </c>
      <c r="D2291" s="159" t="s">
        <v>2895</v>
      </c>
      <c r="E2291" s="159" t="s">
        <v>2126</v>
      </c>
      <c r="F2291" s="42" t="s">
        <v>2896</v>
      </c>
      <c r="G2291" s="159" t="s">
        <v>1842</v>
      </c>
      <c r="H2291" s="159" t="s">
        <v>1654</v>
      </c>
      <c r="I2291" s="159" t="s">
        <v>1808</v>
      </c>
      <c r="J2291" s="42" t="s">
        <v>13244</v>
      </c>
      <c r="K2291" s="42" t="s">
        <v>13245</v>
      </c>
      <c r="L2291" s="159" t="s">
        <v>2129</v>
      </c>
      <c r="M2291" s="159" t="s">
        <v>13246</v>
      </c>
      <c r="N2291" s="161"/>
      <c r="O2291" s="161"/>
      <c r="P2291" s="161"/>
    </row>
    <row r="2292" customFormat="false" ht="39" hidden="false" customHeight="true" outlineLevel="0" collapsed="false">
      <c r="A2292" s="159" t="s">
        <v>13247</v>
      </c>
      <c r="B2292" s="160" t="s">
        <v>13248</v>
      </c>
      <c r="C2292" s="42" t="s">
        <v>1738</v>
      </c>
      <c r="D2292" s="159" t="s">
        <v>2895</v>
      </c>
      <c r="E2292" s="159" t="s">
        <v>2905</v>
      </c>
      <c r="F2292" s="42" t="s">
        <v>2896</v>
      </c>
      <c r="G2292" s="159" t="s">
        <v>1842</v>
      </c>
      <c r="H2292" s="159" t="s">
        <v>2171</v>
      </c>
      <c r="I2292" s="159" t="s">
        <v>1788</v>
      </c>
      <c r="J2292" s="42" t="s">
        <v>13249</v>
      </c>
      <c r="K2292" s="42" t="s">
        <v>13250</v>
      </c>
      <c r="L2292" s="159" t="s">
        <v>2907</v>
      </c>
      <c r="M2292" s="159" t="s">
        <v>13251</v>
      </c>
      <c r="N2292" s="161"/>
      <c r="O2292" s="161"/>
      <c r="P2292" s="161"/>
    </row>
    <row r="2293" customFormat="false" ht="39" hidden="false" customHeight="true" outlineLevel="0" collapsed="false">
      <c r="A2293" s="159" t="s">
        <v>13252</v>
      </c>
      <c r="B2293" s="160" t="s">
        <v>13253</v>
      </c>
      <c r="C2293" s="42" t="s">
        <v>1738</v>
      </c>
      <c r="D2293" s="159" t="s">
        <v>2895</v>
      </c>
      <c r="E2293" s="159" t="s">
        <v>2767</v>
      </c>
      <c r="F2293" s="42" t="s">
        <v>2896</v>
      </c>
      <c r="G2293" s="159" t="s">
        <v>1796</v>
      </c>
      <c r="H2293" s="159" t="s">
        <v>1654</v>
      </c>
      <c r="I2293" s="159" t="s">
        <v>1788</v>
      </c>
      <c r="J2293" s="42" t="s">
        <v>13254</v>
      </c>
      <c r="K2293" s="42" t="s">
        <v>13255</v>
      </c>
      <c r="L2293" s="159" t="s">
        <v>2129</v>
      </c>
      <c r="M2293" s="159" t="s">
        <v>13256</v>
      </c>
      <c r="N2293" s="161"/>
      <c r="O2293" s="161"/>
      <c r="P2293" s="161"/>
    </row>
    <row r="2294" customFormat="false" ht="27" hidden="false" customHeight="true" outlineLevel="0" collapsed="false">
      <c r="A2294" s="159" t="s">
        <v>13257</v>
      </c>
      <c r="B2294" s="160" t="s">
        <v>13258</v>
      </c>
      <c r="C2294" s="42" t="s">
        <v>1738</v>
      </c>
      <c r="D2294" s="159" t="s">
        <v>2895</v>
      </c>
      <c r="E2294" s="159" t="s">
        <v>2195</v>
      </c>
      <c r="F2294" s="42" t="s">
        <v>2896</v>
      </c>
      <c r="G2294" s="159" t="s">
        <v>1796</v>
      </c>
      <c r="H2294" s="159" t="s">
        <v>2171</v>
      </c>
      <c r="I2294" s="159" t="s">
        <v>1808</v>
      </c>
      <c r="J2294" s="42" t="s">
        <v>13259</v>
      </c>
      <c r="K2294" s="42" t="s">
        <v>13260</v>
      </c>
      <c r="L2294" s="159" t="s">
        <v>2198</v>
      </c>
      <c r="M2294" s="159" t="s">
        <v>13261</v>
      </c>
      <c r="N2294" s="161"/>
      <c r="O2294" s="161"/>
      <c r="P2294" s="161"/>
    </row>
    <row r="2295" customFormat="false" ht="27" hidden="false" customHeight="true" outlineLevel="0" collapsed="false">
      <c r="A2295" s="159" t="s">
        <v>13262</v>
      </c>
      <c r="B2295" s="160" t="s">
        <v>13263</v>
      </c>
      <c r="C2295" s="42" t="s">
        <v>1738</v>
      </c>
      <c r="D2295" s="159" t="s">
        <v>2895</v>
      </c>
      <c r="E2295" s="159" t="s">
        <v>2126</v>
      </c>
      <c r="F2295" s="42" t="s">
        <v>2896</v>
      </c>
      <c r="G2295" s="159" t="s">
        <v>1842</v>
      </c>
      <c r="H2295" s="159" t="s">
        <v>1654</v>
      </c>
      <c r="I2295" s="159" t="s">
        <v>1808</v>
      </c>
      <c r="J2295" s="42" t="s">
        <v>13264</v>
      </c>
      <c r="K2295" s="42" t="s">
        <v>13265</v>
      </c>
      <c r="L2295" s="159" t="s">
        <v>2129</v>
      </c>
      <c r="M2295" s="159" t="s">
        <v>13266</v>
      </c>
      <c r="N2295" s="161"/>
      <c r="O2295" s="161"/>
      <c r="P2295" s="161"/>
    </row>
    <row r="2296" customFormat="false" ht="39" hidden="false" customHeight="true" outlineLevel="0" collapsed="false">
      <c r="A2296" s="159" t="s">
        <v>13267</v>
      </c>
      <c r="B2296" s="160" t="s">
        <v>13268</v>
      </c>
      <c r="C2296" s="42" t="s">
        <v>1738</v>
      </c>
      <c r="D2296" s="159" t="s">
        <v>2895</v>
      </c>
      <c r="E2296" s="159" t="s">
        <v>2905</v>
      </c>
      <c r="F2296" s="42" t="s">
        <v>2896</v>
      </c>
      <c r="G2296" s="159" t="s">
        <v>1842</v>
      </c>
      <c r="H2296" s="159" t="s">
        <v>2171</v>
      </c>
      <c r="I2296" s="159" t="s">
        <v>1788</v>
      </c>
      <c r="J2296" s="42" t="s">
        <v>13269</v>
      </c>
      <c r="K2296" s="42" t="s">
        <v>13270</v>
      </c>
      <c r="L2296" s="159" t="s">
        <v>2907</v>
      </c>
      <c r="M2296" s="159" t="s">
        <v>13271</v>
      </c>
      <c r="N2296" s="161"/>
      <c r="O2296" s="161"/>
      <c r="P2296" s="161"/>
    </row>
    <row r="2297" customFormat="false" ht="27" hidden="false" customHeight="true" outlineLevel="0" collapsed="false">
      <c r="A2297" s="159" t="s">
        <v>13272</v>
      </c>
      <c r="B2297" s="160" t="s">
        <v>13273</v>
      </c>
      <c r="C2297" s="42" t="s">
        <v>1738</v>
      </c>
      <c r="D2297" s="159" t="s">
        <v>2895</v>
      </c>
      <c r="E2297" s="159" t="s">
        <v>2126</v>
      </c>
      <c r="F2297" s="42" t="s">
        <v>2896</v>
      </c>
      <c r="G2297" s="159" t="s">
        <v>1842</v>
      </c>
      <c r="H2297" s="159" t="s">
        <v>1654</v>
      </c>
      <c r="I2297" s="159" t="s">
        <v>1808</v>
      </c>
      <c r="J2297" s="42" t="s">
        <v>13274</v>
      </c>
      <c r="K2297" s="42" t="s">
        <v>13275</v>
      </c>
      <c r="L2297" s="159" t="s">
        <v>2129</v>
      </c>
      <c r="M2297" s="159" t="s">
        <v>13276</v>
      </c>
      <c r="N2297" s="161"/>
      <c r="O2297" s="161"/>
      <c r="P2297" s="161"/>
    </row>
    <row r="2298" customFormat="false" ht="39" hidden="false" customHeight="true" outlineLevel="0" collapsed="false">
      <c r="A2298" s="159" t="s">
        <v>13277</v>
      </c>
      <c r="B2298" s="160" t="s">
        <v>13278</v>
      </c>
      <c r="C2298" s="42" t="s">
        <v>1738</v>
      </c>
      <c r="D2298" s="159" t="s">
        <v>2895</v>
      </c>
      <c r="E2298" s="159" t="s">
        <v>2126</v>
      </c>
      <c r="F2298" s="42" t="s">
        <v>2896</v>
      </c>
      <c r="G2298" s="159" t="s">
        <v>1842</v>
      </c>
      <c r="H2298" s="159" t="s">
        <v>1654</v>
      </c>
      <c r="I2298" s="159" t="s">
        <v>1808</v>
      </c>
      <c r="J2298" s="42" t="s">
        <v>13279</v>
      </c>
      <c r="K2298" s="42" t="s">
        <v>13280</v>
      </c>
      <c r="L2298" s="159" t="s">
        <v>2129</v>
      </c>
      <c r="M2298" s="159" t="s">
        <v>13281</v>
      </c>
      <c r="N2298" s="161"/>
      <c r="O2298" s="161"/>
      <c r="P2298" s="161"/>
    </row>
    <row r="2299" customFormat="false" ht="39" hidden="false" customHeight="true" outlineLevel="0" collapsed="false">
      <c r="A2299" s="159" t="s">
        <v>13282</v>
      </c>
      <c r="B2299" s="160" t="s">
        <v>13283</v>
      </c>
      <c r="C2299" s="42" t="s">
        <v>1738</v>
      </c>
      <c r="D2299" s="159" t="s">
        <v>2895</v>
      </c>
      <c r="E2299" s="159" t="s">
        <v>2905</v>
      </c>
      <c r="F2299" s="42" t="s">
        <v>2896</v>
      </c>
      <c r="G2299" s="159" t="s">
        <v>1842</v>
      </c>
      <c r="H2299" s="159" t="s">
        <v>2171</v>
      </c>
      <c r="I2299" s="159" t="s">
        <v>1788</v>
      </c>
      <c r="J2299" s="42" t="s">
        <v>13284</v>
      </c>
      <c r="K2299" s="42" t="s">
        <v>13285</v>
      </c>
      <c r="L2299" s="159" t="s">
        <v>2907</v>
      </c>
      <c r="M2299" s="159" t="s">
        <v>13286</v>
      </c>
      <c r="N2299" s="161"/>
      <c r="O2299" s="161"/>
      <c r="P2299" s="161"/>
    </row>
    <row r="2300" customFormat="false" ht="27" hidden="false" customHeight="true" outlineLevel="0" collapsed="false">
      <c r="A2300" s="159" t="s">
        <v>13287</v>
      </c>
      <c r="B2300" s="160" t="s">
        <v>13288</v>
      </c>
      <c r="C2300" s="42" t="s">
        <v>1738</v>
      </c>
      <c r="D2300" s="159" t="s">
        <v>2895</v>
      </c>
      <c r="E2300" s="159" t="s">
        <v>2126</v>
      </c>
      <c r="F2300" s="42" t="s">
        <v>2896</v>
      </c>
      <c r="G2300" s="159" t="s">
        <v>1842</v>
      </c>
      <c r="H2300" s="159" t="s">
        <v>1654</v>
      </c>
      <c r="I2300" s="159" t="s">
        <v>1808</v>
      </c>
      <c r="J2300" s="42" t="s">
        <v>13289</v>
      </c>
      <c r="K2300" s="42" t="s">
        <v>13290</v>
      </c>
      <c r="L2300" s="159" t="s">
        <v>2129</v>
      </c>
      <c r="M2300" s="159" t="s">
        <v>13291</v>
      </c>
      <c r="N2300" s="161"/>
      <c r="O2300" s="161"/>
      <c r="P2300" s="161"/>
    </row>
    <row r="2301" customFormat="false" ht="39" hidden="false" customHeight="true" outlineLevel="0" collapsed="false">
      <c r="A2301" s="159" t="s">
        <v>13292</v>
      </c>
      <c r="B2301" s="160" t="s">
        <v>13293</v>
      </c>
      <c r="C2301" s="42" t="s">
        <v>1738</v>
      </c>
      <c r="D2301" s="159" t="s">
        <v>2895</v>
      </c>
      <c r="E2301" s="159" t="s">
        <v>2126</v>
      </c>
      <c r="F2301" s="42" t="s">
        <v>2896</v>
      </c>
      <c r="G2301" s="159" t="s">
        <v>1842</v>
      </c>
      <c r="H2301" s="159" t="s">
        <v>1654</v>
      </c>
      <c r="I2301" s="159" t="s">
        <v>1808</v>
      </c>
      <c r="J2301" s="42" t="s">
        <v>13294</v>
      </c>
      <c r="K2301" s="42" t="s">
        <v>13295</v>
      </c>
      <c r="L2301" s="159" t="s">
        <v>2129</v>
      </c>
      <c r="M2301" s="159" t="s">
        <v>13296</v>
      </c>
      <c r="N2301" s="161"/>
      <c r="O2301" s="161"/>
      <c r="P2301" s="161"/>
    </row>
    <row r="2302" customFormat="false" ht="39" hidden="false" customHeight="true" outlineLevel="0" collapsed="false">
      <c r="A2302" s="159" t="s">
        <v>13297</v>
      </c>
      <c r="B2302" s="160" t="s">
        <v>13298</v>
      </c>
      <c r="C2302" s="42" t="s">
        <v>1738</v>
      </c>
      <c r="D2302" s="159" t="s">
        <v>2895</v>
      </c>
      <c r="E2302" s="159" t="s">
        <v>2905</v>
      </c>
      <c r="F2302" s="42" t="s">
        <v>2896</v>
      </c>
      <c r="G2302" s="159" t="s">
        <v>1842</v>
      </c>
      <c r="H2302" s="159" t="s">
        <v>2171</v>
      </c>
      <c r="I2302" s="159" t="s">
        <v>1788</v>
      </c>
      <c r="J2302" s="42" t="s">
        <v>13299</v>
      </c>
      <c r="K2302" s="42" t="s">
        <v>13300</v>
      </c>
      <c r="L2302" s="159" t="s">
        <v>2907</v>
      </c>
      <c r="M2302" s="159" t="s">
        <v>13301</v>
      </c>
      <c r="N2302" s="161"/>
      <c r="O2302" s="161"/>
      <c r="P2302" s="161"/>
    </row>
    <row r="2303" customFormat="false" ht="39" hidden="false" customHeight="true" outlineLevel="0" collapsed="false">
      <c r="A2303" s="159" t="s">
        <v>13302</v>
      </c>
      <c r="B2303" s="160" t="s">
        <v>13303</v>
      </c>
      <c r="C2303" s="42" t="s">
        <v>1738</v>
      </c>
      <c r="D2303" s="159" t="s">
        <v>2895</v>
      </c>
      <c r="E2303" s="159" t="s">
        <v>2195</v>
      </c>
      <c r="F2303" s="42" t="s">
        <v>2896</v>
      </c>
      <c r="G2303" s="159" t="s">
        <v>1796</v>
      </c>
      <c r="H2303" s="159" t="s">
        <v>2171</v>
      </c>
      <c r="I2303" s="159" t="s">
        <v>1788</v>
      </c>
      <c r="J2303" s="42" t="s">
        <v>13304</v>
      </c>
      <c r="K2303" s="42" t="s">
        <v>13305</v>
      </c>
      <c r="L2303" s="159" t="s">
        <v>2198</v>
      </c>
      <c r="M2303" s="159" t="s">
        <v>13306</v>
      </c>
      <c r="N2303" s="161"/>
      <c r="O2303" s="161"/>
      <c r="P2303" s="161"/>
    </row>
    <row r="2304" customFormat="false" ht="27" hidden="false" customHeight="true" outlineLevel="0" collapsed="false">
      <c r="A2304" s="159" t="s">
        <v>13307</v>
      </c>
      <c r="B2304" s="160" t="s">
        <v>13308</v>
      </c>
      <c r="C2304" s="42" t="s">
        <v>1738</v>
      </c>
      <c r="D2304" s="159" t="s">
        <v>2895</v>
      </c>
      <c r="E2304" s="159" t="s">
        <v>2767</v>
      </c>
      <c r="F2304" s="42" t="s">
        <v>2896</v>
      </c>
      <c r="G2304" s="159" t="s">
        <v>1796</v>
      </c>
      <c r="H2304" s="159" t="s">
        <v>1654</v>
      </c>
      <c r="I2304" s="159" t="s">
        <v>1808</v>
      </c>
      <c r="J2304" s="42" t="s">
        <v>13309</v>
      </c>
      <c r="K2304" s="42" t="s">
        <v>13310</v>
      </c>
      <c r="L2304" s="159" t="s">
        <v>2129</v>
      </c>
      <c r="M2304" s="159" t="s">
        <v>13311</v>
      </c>
      <c r="N2304" s="161"/>
      <c r="O2304" s="161"/>
      <c r="P2304" s="161"/>
    </row>
    <row r="2305" customFormat="false" ht="27" hidden="false" customHeight="true" outlineLevel="0" collapsed="false">
      <c r="A2305" s="159" t="s">
        <v>13312</v>
      </c>
      <c r="B2305" s="160" t="s">
        <v>13313</v>
      </c>
      <c r="C2305" s="42" t="s">
        <v>1738</v>
      </c>
      <c r="D2305" s="159" t="s">
        <v>2895</v>
      </c>
      <c r="E2305" s="159" t="s">
        <v>2126</v>
      </c>
      <c r="F2305" s="42" t="s">
        <v>2896</v>
      </c>
      <c r="G2305" s="159" t="s">
        <v>1842</v>
      </c>
      <c r="H2305" s="159" t="s">
        <v>1654</v>
      </c>
      <c r="I2305" s="159" t="s">
        <v>1808</v>
      </c>
      <c r="J2305" s="42" t="s">
        <v>13314</v>
      </c>
      <c r="K2305" s="42" t="s">
        <v>13315</v>
      </c>
      <c r="L2305" s="159" t="s">
        <v>2129</v>
      </c>
      <c r="M2305" s="159" t="s">
        <v>13316</v>
      </c>
      <c r="N2305" s="161"/>
      <c r="O2305" s="161"/>
      <c r="P2305" s="161"/>
    </row>
    <row r="2306" customFormat="false" ht="51" hidden="false" customHeight="true" outlineLevel="0" collapsed="false">
      <c r="A2306" s="159" t="s">
        <v>13317</v>
      </c>
      <c r="B2306" s="160" t="s">
        <v>13318</v>
      </c>
      <c r="C2306" s="42" t="s">
        <v>1738</v>
      </c>
      <c r="D2306" s="159" t="s">
        <v>2895</v>
      </c>
      <c r="E2306" s="159" t="s">
        <v>2905</v>
      </c>
      <c r="F2306" s="42" t="s">
        <v>2896</v>
      </c>
      <c r="G2306" s="159" t="s">
        <v>1842</v>
      </c>
      <c r="H2306" s="159" t="s">
        <v>2171</v>
      </c>
      <c r="I2306" s="159" t="s">
        <v>1788</v>
      </c>
      <c r="J2306" s="42" t="s">
        <v>13319</v>
      </c>
      <c r="K2306" s="42" t="s">
        <v>13320</v>
      </c>
      <c r="L2306" s="159" t="s">
        <v>2907</v>
      </c>
      <c r="M2306" s="159" t="s">
        <v>13321</v>
      </c>
      <c r="N2306" s="161"/>
      <c r="O2306" s="161"/>
      <c r="P2306" s="161"/>
    </row>
    <row r="2307" customFormat="false" ht="51" hidden="false" customHeight="true" outlineLevel="0" collapsed="false">
      <c r="A2307" s="159" t="s">
        <v>13322</v>
      </c>
      <c r="B2307" s="160" t="s">
        <v>13323</v>
      </c>
      <c r="C2307" s="42" t="s">
        <v>1738</v>
      </c>
      <c r="D2307" s="159" t="s">
        <v>2895</v>
      </c>
      <c r="E2307" s="159" t="s">
        <v>2767</v>
      </c>
      <c r="F2307" s="42" t="s">
        <v>2896</v>
      </c>
      <c r="G2307" s="159" t="s">
        <v>1796</v>
      </c>
      <c r="H2307" s="159" t="s">
        <v>1654</v>
      </c>
      <c r="I2307" s="159" t="s">
        <v>1788</v>
      </c>
      <c r="J2307" s="42" t="s">
        <v>13324</v>
      </c>
      <c r="K2307" s="42" t="s">
        <v>13325</v>
      </c>
      <c r="L2307" s="159" t="s">
        <v>2129</v>
      </c>
      <c r="M2307" s="159" t="s">
        <v>13326</v>
      </c>
      <c r="N2307" s="161"/>
      <c r="O2307" s="161"/>
      <c r="P2307" s="161"/>
    </row>
    <row r="2308" customFormat="false" ht="27" hidden="false" customHeight="true" outlineLevel="0" collapsed="false">
      <c r="A2308" s="159" t="s">
        <v>13327</v>
      </c>
      <c r="B2308" s="160" t="s">
        <v>13328</v>
      </c>
      <c r="C2308" s="42" t="s">
        <v>1738</v>
      </c>
      <c r="D2308" s="159" t="s">
        <v>2895</v>
      </c>
      <c r="E2308" s="159" t="s">
        <v>2195</v>
      </c>
      <c r="F2308" s="42" t="s">
        <v>2896</v>
      </c>
      <c r="G2308" s="159" t="s">
        <v>1796</v>
      </c>
      <c r="H2308" s="159" t="s">
        <v>2171</v>
      </c>
      <c r="I2308" s="159" t="s">
        <v>1808</v>
      </c>
      <c r="J2308" s="42" t="s">
        <v>13329</v>
      </c>
      <c r="K2308" s="42" t="s">
        <v>13330</v>
      </c>
      <c r="L2308" s="159" t="s">
        <v>2198</v>
      </c>
      <c r="M2308" s="159" t="s">
        <v>13331</v>
      </c>
      <c r="N2308" s="161"/>
      <c r="O2308" s="161"/>
      <c r="P2308" s="161"/>
    </row>
    <row r="2309" customFormat="false" ht="27" hidden="false" customHeight="true" outlineLevel="0" collapsed="false">
      <c r="A2309" s="159" t="s">
        <v>13332</v>
      </c>
      <c r="B2309" s="160" t="s">
        <v>13333</v>
      </c>
      <c r="C2309" s="42" t="s">
        <v>1738</v>
      </c>
      <c r="D2309" s="159" t="s">
        <v>2895</v>
      </c>
      <c r="E2309" s="159" t="s">
        <v>2126</v>
      </c>
      <c r="F2309" s="42" t="s">
        <v>2896</v>
      </c>
      <c r="G2309" s="159" t="s">
        <v>1842</v>
      </c>
      <c r="H2309" s="159" t="s">
        <v>1654</v>
      </c>
      <c r="I2309" s="159" t="s">
        <v>1808</v>
      </c>
      <c r="J2309" s="42" t="s">
        <v>13334</v>
      </c>
      <c r="K2309" s="42" t="s">
        <v>13335</v>
      </c>
      <c r="L2309" s="159" t="s">
        <v>2129</v>
      </c>
      <c r="M2309" s="159" t="s">
        <v>13336</v>
      </c>
      <c r="N2309" s="161"/>
      <c r="O2309" s="161"/>
      <c r="P2309" s="161"/>
    </row>
    <row r="2310" customFormat="false" ht="51" hidden="false" customHeight="true" outlineLevel="0" collapsed="false">
      <c r="A2310" s="159" t="s">
        <v>13337</v>
      </c>
      <c r="B2310" s="160" t="s">
        <v>13338</v>
      </c>
      <c r="C2310" s="42" t="s">
        <v>1738</v>
      </c>
      <c r="D2310" s="159" t="s">
        <v>2895</v>
      </c>
      <c r="E2310" s="159" t="s">
        <v>2905</v>
      </c>
      <c r="F2310" s="42" t="s">
        <v>2896</v>
      </c>
      <c r="G2310" s="159" t="s">
        <v>1842</v>
      </c>
      <c r="H2310" s="159" t="s">
        <v>2171</v>
      </c>
      <c r="I2310" s="159" t="s">
        <v>1788</v>
      </c>
      <c r="J2310" s="42" t="s">
        <v>13339</v>
      </c>
      <c r="K2310" s="42" t="s">
        <v>13340</v>
      </c>
      <c r="L2310" s="159" t="s">
        <v>2907</v>
      </c>
      <c r="M2310" s="159" t="s">
        <v>13341</v>
      </c>
      <c r="N2310" s="161"/>
      <c r="O2310" s="161"/>
      <c r="P2310" s="161"/>
    </row>
    <row r="2311" customFormat="false" ht="39" hidden="false" customHeight="true" outlineLevel="0" collapsed="false">
      <c r="A2311" s="159" t="s">
        <v>13342</v>
      </c>
      <c r="B2311" s="160" t="s">
        <v>13343</v>
      </c>
      <c r="C2311" s="42" t="s">
        <v>1738</v>
      </c>
      <c r="D2311" s="159" t="s">
        <v>2895</v>
      </c>
      <c r="E2311" s="159" t="s">
        <v>2195</v>
      </c>
      <c r="F2311" s="42" t="s">
        <v>2896</v>
      </c>
      <c r="G2311" s="159" t="s">
        <v>1796</v>
      </c>
      <c r="H2311" s="159" t="s">
        <v>2171</v>
      </c>
      <c r="I2311" s="159" t="s">
        <v>1788</v>
      </c>
      <c r="J2311" s="42" t="s">
        <v>13344</v>
      </c>
      <c r="K2311" s="42" t="s">
        <v>13345</v>
      </c>
      <c r="L2311" s="159" t="s">
        <v>2198</v>
      </c>
      <c r="M2311" s="159" t="s">
        <v>13346</v>
      </c>
      <c r="N2311" s="161"/>
      <c r="O2311" s="161"/>
      <c r="P2311" s="161"/>
    </row>
    <row r="2312" customFormat="false" ht="39" hidden="false" customHeight="true" outlineLevel="0" collapsed="false">
      <c r="A2312" s="159" t="s">
        <v>13347</v>
      </c>
      <c r="B2312" s="160" t="s">
        <v>13348</v>
      </c>
      <c r="C2312" s="42" t="s">
        <v>1738</v>
      </c>
      <c r="D2312" s="159" t="s">
        <v>2895</v>
      </c>
      <c r="E2312" s="159" t="s">
        <v>2767</v>
      </c>
      <c r="F2312" s="42" t="s">
        <v>2896</v>
      </c>
      <c r="G2312" s="159" t="s">
        <v>1796</v>
      </c>
      <c r="H2312" s="159" t="s">
        <v>1654</v>
      </c>
      <c r="I2312" s="159" t="s">
        <v>1808</v>
      </c>
      <c r="J2312" s="42" t="s">
        <v>13349</v>
      </c>
      <c r="K2312" s="42" t="s">
        <v>13350</v>
      </c>
      <c r="L2312" s="159" t="s">
        <v>2129</v>
      </c>
      <c r="M2312" s="159" t="s">
        <v>13351</v>
      </c>
      <c r="N2312" s="161"/>
      <c r="O2312" s="161"/>
      <c r="P2312" s="161"/>
    </row>
    <row r="2313" customFormat="false" ht="39" hidden="false" customHeight="true" outlineLevel="0" collapsed="false">
      <c r="A2313" s="159" t="s">
        <v>13352</v>
      </c>
      <c r="B2313" s="160" t="s">
        <v>13353</v>
      </c>
      <c r="C2313" s="42" t="s">
        <v>1738</v>
      </c>
      <c r="D2313" s="159" t="s">
        <v>2895</v>
      </c>
      <c r="E2313" s="159" t="s">
        <v>2126</v>
      </c>
      <c r="F2313" s="42" t="s">
        <v>2896</v>
      </c>
      <c r="G2313" s="159" t="s">
        <v>1842</v>
      </c>
      <c r="H2313" s="159" t="s">
        <v>1654</v>
      </c>
      <c r="I2313" s="159" t="s">
        <v>1808</v>
      </c>
      <c r="J2313" s="42" t="s">
        <v>13354</v>
      </c>
      <c r="K2313" s="42" t="s">
        <v>13355</v>
      </c>
      <c r="L2313" s="159" t="s">
        <v>2129</v>
      </c>
      <c r="M2313" s="159" t="s">
        <v>13356</v>
      </c>
      <c r="N2313" s="161"/>
      <c r="O2313" s="161"/>
      <c r="P2313" s="161"/>
    </row>
    <row r="2314" customFormat="false" ht="51" hidden="false" customHeight="true" outlineLevel="0" collapsed="false">
      <c r="A2314" s="159" t="s">
        <v>13357</v>
      </c>
      <c r="B2314" s="160" t="s">
        <v>13358</v>
      </c>
      <c r="C2314" s="42" t="s">
        <v>1742</v>
      </c>
      <c r="D2314" s="159" t="s">
        <v>2991</v>
      </c>
      <c r="E2314" s="159" t="s">
        <v>2905</v>
      </c>
      <c r="F2314" s="42" t="s">
        <v>2992</v>
      </c>
      <c r="G2314" s="159" t="s">
        <v>1842</v>
      </c>
      <c r="H2314" s="159" t="s">
        <v>2171</v>
      </c>
      <c r="I2314" s="159" t="s">
        <v>1788</v>
      </c>
      <c r="J2314" s="42" t="s">
        <v>13359</v>
      </c>
      <c r="K2314" s="42" t="s">
        <v>13360</v>
      </c>
      <c r="L2314" s="159" t="s">
        <v>2907</v>
      </c>
      <c r="M2314" s="159" t="s">
        <v>13361</v>
      </c>
      <c r="N2314" s="161"/>
      <c r="O2314" s="161"/>
      <c r="P2314" s="161"/>
    </row>
    <row r="2315" customFormat="false" ht="51" hidden="false" customHeight="true" outlineLevel="0" collapsed="false">
      <c r="A2315" s="159" t="s">
        <v>13362</v>
      </c>
      <c r="B2315" s="160" t="s">
        <v>13363</v>
      </c>
      <c r="C2315" s="42" t="s">
        <v>1742</v>
      </c>
      <c r="D2315" s="159" t="s">
        <v>2991</v>
      </c>
      <c r="E2315" s="159" t="s">
        <v>2767</v>
      </c>
      <c r="F2315" s="42" t="s">
        <v>2992</v>
      </c>
      <c r="G2315" s="159" t="s">
        <v>1796</v>
      </c>
      <c r="H2315" s="159" t="s">
        <v>1654</v>
      </c>
      <c r="I2315" s="159" t="s">
        <v>1788</v>
      </c>
      <c r="J2315" s="42" t="s">
        <v>13364</v>
      </c>
      <c r="K2315" s="42" t="s">
        <v>13365</v>
      </c>
      <c r="L2315" s="159" t="s">
        <v>2129</v>
      </c>
      <c r="M2315" s="159" t="s">
        <v>13366</v>
      </c>
      <c r="N2315" s="161"/>
      <c r="O2315" s="161"/>
      <c r="P2315" s="161"/>
    </row>
    <row r="2316" customFormat="false" ht="39" hidden="false" customHeight="true" outlineLevel="0" collapsed="false">
      <c r="A2316" s="159" t="s">
        <v>13367</v>
      </c>
      <c r="B2316" s="160" t="s">
        <v>13368</v>
      </c>
      <c r="C2316" s="42" t="s">
        <v>1742</v>
      </c>
      <c r="D2316" s="159" t="s">
        <v>2991</v>
      </c>
      <c r="E2316" s="159" t="s">
        <v>2126</v>
      </c>
      <c r="F2316" s="42" t="s">
        <v>2992</v>
      </c>
      <c r="G2316" s="159" t="s">
        <v>1842</v>
      </c>
      <c r="H2316" s="159" t="s">
        <v>1654</v>
      </c>
      <c r="I2316" s="159" t="s">
        <v>1808</v>
      </c>
      <c r="J2316" s="42" t="s">
        <v>13369</v>
      </c>
      <c r="K2316" s="42" t="s">
        <v>13370</v>
      </c>
      <c r="L2316" s="159" t="s">
        <v>2129</v>
      </c>
      <c r="M2316" s="159" t="s">
        <v>13371</v>
      </c>
      <c r="N2316" s="161"/>
      <c r="O2316" s="161"/>
      <c r="P2316" s="161"/>
    </row>
    <row r="2317" customFormat="false" ht="39" hidden="false" customHeight="true" outlineLevel="0" collapsed="false">
      <c r="A2317" s="159" t="s">
        <v>13372</v>
      </c>
      <c r="B2317" s="160" t="s">
        <v>13373</v>
      </c>
      <c r="C2317" s="42" t="s">
        <v>1742</v>
      </c>
      <c r="D2317" s="159" t="s">
        <v>2991</v>
      </c>
      <c r="E2317" s="159" t="s">
        <v>2126</v>
      </c>
      <c r="F2317" s="42" t="s">
        <v>2992</v>
      </c>
      <c r="G2317" s="159" t="s">
        <v>1842</v>
      </c>
      <c r="H2317" s="159" t="s">
        <v>1654</v>
      </c>
      <c r="I2317" s="159" t="s">
        <v>1808</v>
      </c>
      <c r="J2317" s="42" t="s">
        <v>13374</v>
      </c>
      <c r="K2317" s="42" t="s">
        <v>13375</v>
      </c>
      <c r="L2317" s="159" t="s">
        <v>2129</v>
      </c>
      <c r="M2317" s="159" t="s">
        <v>13376</v>
      </c>
      <c r="N2317" s="161"/>
      <c r="O2317" s="161"/>
      <c r="P2317" s="161"/>
    </row>
    <row r="2318" customFormat="false" ht="51" hidden="false" customHeight="true" outlineLevel="0" collapsed="false">
      <c r="A2318" s="159" t="s">
        <v>13377</v>
      </c>
      <c r="B2318" s="160" t="s">
        <v>13378</v>
      </c>
      <c r="C2318" s="42" t="s">
        <v>1742</v>
      </c>
      <c r="D2318" s="159" t="s">
        <v>2991</v>
      </c>
      <c r="E2318" s="159" t="s">
        <v>2126</v>
      </c>
      <c r="F2318" s="42" t="s">
        <v>2992</v>
      </c>
      <c r="G2318" s="159" t="s">
        <v>1842</v>
      </c>
      <c r="H2318" s="159" t="s">
        <v>1654</v>
      </c>
      <c r="I2318" s="159" t="s">
        <v>1808</v>
      </c>
      <c r="J2318" s="42" t="s">
        <v>13379</v>
      </c>
      <c r="K2318" s="42" t="s">
        <v>13380</v>
      </c>
      <c r="L2318" s="159" t="s">
        <v>2129</v>
      </c>
      <c r="M2318" s="159" t="s">
        <v>13381</v>
      </c>
      <c r="N2318" s="161"/>
      <c r="O2318" s="161"/>
      <c r="P2318" s="161"/>
    </row>
    <row r="2319" customFormat="false" ht="39" hidden="false" customHeight="true" outlineLevel="0" collapsed="false">
      <c r="A2319" s="159" t="s">
        <v>13382</v>
      </c>
      <c r="B2319" s="160" t="s">
        <v>13383</v>
      </c>
      <c r="C2319" s="42" t="s">
        <v>1742</v>
      </c>
      <c r="D2319" s="159" t="s">
        <v>2991</v>
      </c>
      <c r="E2319" s="159" t="s">
        <v>2905</v>
      </c>
      <c r="F2319" s="42" t="s">
        <v>2992</v>
      </c>
      <c r="G2319" s="159" t="s">
        <v>1842</v>
      </c>
      <c r="H2319" s="159" t="s">
        <v>2171</v>
      </c>
      <c r="I2319" s="159" t="s">
        <v>1788</v>
      </c>
      <c r="J2319" s="42" t="s">
        <v>13384</v>
      </c>
      <c r="K2319" s="42" t="s">
        <v>13385</v>
      </c>
      <c r="L2319" s="159" t="s">
        <v>2907</v>
      </c>
      <c r="M2319" s="159" t="s">
        <v>13386</v>
      </c>
      <c r="N2319" s="161"/>
      <c r="O2319" s="161"/>
      <c r="P2319" s="161"/>
    </row>
    <row r="2320" customFormat="false" ht="39" hidden="false" customHeight="true" outlineLevel="0" collapsed="false">
      <c r="A2320" s="159" t="s">
        <v>13387</v>
      </c>
      <c r="B2320" s="160" t="s">
        <v>13388</v>
      </c>
      <c r="C2320" s="42" t="s">
        <v>1742</v>
      </c>
      <c r="D2320" s="159" t="s">
        <v>2991</v>
      </c>
      <c r="E2320" s="159" t="s">
        <v>2767</v>
      </c>
      <c r="F2320" s="42" t="s">
        <v>2992</v>
      </c>
      <c r="G2320" s="159" t="s">
        <v>1796</v>
      </c>
      <c r="H2320" s="159" t="s">
        <v>1654</v>
      </c>
      <c r="I2320" s="159" t="s">
        <v>1788</v>
      </c>
      <c r="J2320" s="42" t="s">
        <v>13389</v>
      </c>
      <c r="K2320" s="42" t="s">
        <v>13390</v>
      </c>
      <c r="L2320" s="159" t="s">
        <v>2129</v>
      </c>
      <c r="M2320" s="159" t="s">
        <v>13391</v>
      </c>
      <c r="N2320" s="161"/>
      <c r="O2320" s="161"/>
      <c r="P2320" s="161"/>
    </row>
    <row r="2321" customFormat="false" ht="27" hidden="false" customHeight="true" outlineLevel="0" collapsed="false">
      <c r="A2321" s="159" t="s">
        <v>13392</v>
      </c>
      <c r="B2321" s="160" t="s">
        <v>13393</v>
      </c>
      <c r="C2321" s="42" t="s">
        <v>1742</v>
      </c>
      <c r="D2321" s="159" t="s">
        <v>2991</v>
      </c>
      <c r="E2321" s="159" t="s">
        <v>2126</v>
      </c>
      <c r="F2321" s="42" t="s">
        <v>2992</v>
      </c>
      <c r="G2321" s="159" t="s">
        <v>1842</v>
      </c>
      <c r="H2321" s="159" t="s">
        <v>1654</v>
      </c>
      <c r="I2321" s="159" t="s">
        <v>1808</v>
      </c>
      <c r="J2321" s="42" t="s">
        <v>13394</v>
      </c>
      <c r="K2321" s="42" t="s">
        <v>13395</v>
      </c>
      <c r="L2321" s="159" t="s">
        <v>2129</v>
      </c>
      <c r="M2321" s="159" t="s">
        <v>13396</v>
      </c>
      <c r="N2321" s="161"/>
      <c r="O2321" s="161"/>
      <c r="P2321" s="161"/>
    </row>
    <row r="2322" customFormat="false" ht="27" hidden="false" customHeight="true" outlineLevel="0" collapsed="false">
      <c r="A2322" s="159" t="s">
        <v>13397</v>
      </c>
      <c r="B2322" s="160" t="s">
        <v>13398</v>
      </c>
      <c r="C2322" s="42" t="s">
        <v>1742</v>
      </c>
      <c r="D2322" s="159" t="s">
        <v>2991</v>
      </c>
      <c r="E2322" s="159" t="s">
        <v>2126</v>
      </c>
      <c r="F2322" s="42" t="s">
        <v>2992</v>
      </c>
      <c r="G2322" s="159" t="s">
        <v>1842</v>
      </c>
      <c r="H2322" s="159" t="s">
        <v>1654</v>
      </c>
      <c r="I2322" s="159" t="s">
        <v>1808</v>
      </c>
      <c r="J2322" s="42" t="s">
        <v>13399</v>
      </c>
      <c r="K2322" s="42" t="s">
        <v>13400</v>
      </c>
      <c r="L2322" s="159" t="s">
        <v>2129</v>
      </c>
      <c r="M2322" s="159" t="s">
        <v>13401</v>
      </c>
      <c r="N2322" s="161"/>
      <c r="O2322" s="161"/>
      <c r="P2322" s="161"/>
    </row>
    <row r="2323" customFormat="false" ht="27" hidden="false" customHeight="true" outlineLevel="0" collapsed="false">
      <c r="A2323" s="159" t="s">
        <v>13402</v>
      </c>
      <c r="B2323" s="160" t="s">
        <v>13403</v>
      </c>
      <c r="C2323" s="42" t="s">
        <v>1742</v>
      </c>
      <c r="D2323" s="159" t="s">
        <v>2991</v>
      </c>
      <c r="E2323" s="159" t="s">
        <v>2126</v>
      </c>
      <c r="F2323" s="42" t="s">
        <v>2992</v>
      </c>
      <c r="G2323" s="159" t="s">
        <v>1842</v>
      </c>
      <c r="H2323" s="159" t="s">
        <v>1654</v>
      </c>
      <c r="I2323" s="159" t="s">
        <v>1808</v>
      </c>
      <c r="J2323" s="42" t="s">
        <v>13404</v>
      </c>
      <c r="K2323" s="42" t="s">
        <v>13405</v>
      </c>
      <c r="L2323" s="159" t="s">
        <v>2129</v>
      </c>
      <c r="M2323" s="159" t="s">
        <v>13406</v>
      </c>
      <c r="N2323" s="161"/>
      <c r="O2323" s="161"/>
      <c r="P2323" s="161"/>
    </row>
    <row r="2324" customFormat="false" ht="51" hidden="false" customHeight="true" outlineLevel="0" collapsed="false">
      <c r="A2324" s="159" t="s">
        <v>13407</v>
      </c>
      <c r="B2324" s="160" t="s">
        <v>13408</v>
      </c>
      <c r="C2324" s="42" t="s">
        <v>1742</v>
      </c>
      <c r="D2324" s="159" t="s">
        <v>2991</v>
      </c>
      <c r="E2324" s="159" t="s">
        <v>2905</v>
      </c>
      <c r="F2324" s="42" t="s">
        <v>2992</v>
      </c>
      <c r="G2324" s="159" t="s">
        <v>1842</v>
      </c>
      <c r="H2324" s="159" t="s">
        <v>2171</v>
      </c>
      <c r="I2324" s="159" t="s">
        <v>1788</v>
      </c>
      <c r="J2324" s="42" t="s">
        <v>13409</v>
      </c>
      <c r="K2324" s="42" t="s">
        <v>13410</v>
      </c>
      <c r="L2324" s="159" t="s">
        <v>2907</v>
      </c>
      <c r="M2324" s="159" t="s">
        <v>13411</v>
      </c>
      <c r="N2324" s="161"/>
      <c r="O2324" s="161"/>
      <c r="P2324" s="161"/>
    </row>
    <row r="2325" customFormat="false" ht="39" hidden="false" customHeight="true" outlineLevel="0" collapsed="false">
      <c r="A2325" s="159" t="s">
        <v>13412</v>
      </c>
      <c r="B2325" s="160" t="s">
        <v>13413</v>
      </c>
      <c r="C2325" s="42" t="s">
        <v>1742</v>
      </c>
      <c r="D2325" s="159" t="s">
        <v>2991</v>
      </c>
      <c r="E2325" s="159" t="s">
        <v>2767</v>
      </c>
      <c r="F2325" s="42" t="s">
        <v>2992</v>
      </c>
      <c r="G2325" s="159" t="s">
        <v>1796</v>
      </c>
      <c r="H2325" s="159" t="s">
        <v>1654</v>
      </c>
      <c r="I2325" s="159" t="s">
        <v>1788</v>
      </c>
      <c r="J2325" s="42" t="s">
        <v>13414</v>
      </c>
      <c r="K2325" s="42" t="s">
        <v>13415</v>
      </c>
      <c r="L2325" s="159" t="s">
        <v>2129</v>
      </c>
      <c r="M2325" s="159" t="s">
        <v>13416</v>
      </c>
      <c r="N2325" s="161"/>
      <c r="O2325" s="161"/>
      <c r="P2325" s="161"/>
    </row>
    <row r="2326" customFormat="false" ht="27" hidden="false" customHeight="true" outlineLevel="0" collapsed="false">
      <c r="A2326" s="159" t="s">
        <v>13417</v>
      </c>
      <c r="B2326" s="160" t="s">
        <v>13418</v>
      </c>
      <c r="C2326" s="42" t="s">
        <v>1742</v>
      </c>
      <c r="D2326" s="159" t="s">
        <v>2991</v>
      </c>
      <c r="E2326" s="159" t="s">
        <v>2195</v>
      </c>
      <c r="F2326" s="42" t="s">
        <v>2992</v>
      </c>
      <c r="G2326" s="159" t="s">
        <v>1796</v>
      </c>
      <c r="H2326" s="159" t="s">
        <v>2171</v>
      </c>
      <c r="I2326" s="159" t="s">
        <v>1808</v>
      </c>
      <c r="J2326" s="42" t="s">
        <v>13419</v>
      </c>
      <c r="K2326" s="42" t="s">
        <v>13420</v>
      </c>
      <c r="L2326" s="159" t="s">
        <v>2198</v>
      </c>
      <c r="M2326" s="159" t="s">
        <v>13421</v>
      </c>
      <c r="N2326" s="161"/>
      <c r="O2326" s="161"/>
      <c r="P2326" s="161"/>
    </row>
    <row r="2327" customFormat="false" ht="27" hidden="false" customHeight="true" outlineLevel="0" collapsed="false">
      <c r="A2327" s="159" t="s">
        <v>13422</v>
      </c>
      <c r="B2327" s="160" t="s">
        <v>13423</v>
      </c>
      <c r="C2327" s="42" t="s">
        <v>1742</v>
      </c>
      <c r="D2327" s="159" t="s">
        <v>2991</v>
      </c>
      <c r="E2327" s="159" t="s">
        <v>2126</v>
      </c>
      <c r="F2327" s="42" t="s">
        <v>2992</v>
      </c>
      <c r="G2327" s="159" t="s">
        <v>1842</v>
      </c>
      <c r="H2327" s="159" t="s">
        <v>1654</v>
      </c>
      <c r="I2327" s="159" t="s">
        <v>1808</v>
      </c>
      <c r="J2327" s="42" t="s">
        <v>13424</v>
      </c>
      <c r="K2327" s="42" t="s">
        <v>13425</v>
      </c>
      <c r="L2327" s="159" t="s">
        <v>2129</v>
      </c>
      <c r="M2327" s="159" t="s">
        <v>13426</v>
      </c>
      <c r="N2327" s="161"/>
      <c r="O2327" s="161"/>
      <c r="P2327" s="161"/>
    </row>
    <row r="2328" customFormat="false" ht="51" hidden="false" customHeight="true" outlineLevel="0" collapsed="false">
      <c r="A2328" s="159" t="s">
        <v>13427</v>
      </c>
      <c r="B2328" s="160" t="s">
        <v>13428</v>
      </c>
      <c r="C2328" s="42" t="s">
        <v>1742</v>
      </c>
      <c r="D2328" s="159" t="s">
        <v>2991</v>
      </c>
      <c r="E2328" s="159" t="s">
        <v>2905</v>
      </c>
      <c r="F2328" s="42" t="s">
        <v>2992</v>
      </c>
      <c r="G2328" s="159" t="s">
        <v>1842</v>
      </c>
      <c r="H2328" s="159" t="s">
        <v>2171</v>
      </c>
      <c r="I2328" s="159" t="s">
        <v>1788</v>
      </c>
      <c r="J2328" s="42" t="s">
        <v>13429</v>
      </c>
      <c r="K2328" s="42" t="s">
        <v>13430</v>
      </c>
      <c r="L2328" s="159" t="s">
        <v>2907</v>
      </c>
      <c r="M2328" s="159" t="s">
        <v>13431</v>
      </c>
      <c r="N2328" s="161"/>
      <c r="O2328" s="161"/>
      <c r="P2328" s="161"/>
    </row>
    <row r="2329" customFormat="false" ht="27" hidden="false" customHeight="true" outlineLevel="0" collapsed="false">
      <c r="A2329" s="159" t="s">
        <v>13432</v>
      </c>
      <c r="B2329" s="160" t="s">
        <v>13433</v>
      </c>
      <c r="C2329" s="42" t="s">
        <v>1742</v>
      </c>
      <c r="D2329" s="159" t="s">
        <v>2991</v>
      </c>
      <c r="E2329" s="159" t="s">
        <v>2126</v>
      </c>
      <c r="F2329" s="42" t="s">
        <v>2992</v>
      </c>
      <c r="G2329" s="159" t="s">
        <v>1842</v>
      </c>
      <c r="H2329" s="159" t="s">
        <v>1654</v>
      </c>
      <c r="I2329" s="159" t="s">
        <v>1808</v>
      </c>
      <c r="J2329" s="42" t="s">
        <v>13434</v>
      </c>
      <c r="K2329" s="42" t="s">
        <v>13435</v>
      </c>
      <c r="L2329" s="159" t="s">
        <v>2129</v>
      </c>
      <c r="M2329" s="159" t="s">
        <v>13436</v>
      </c>
      <c r="N2329" s="161"/>
      <c r="O2329" s="161"/>
      <c r="P2329" s="161"/>
    </row>
    <row r="2330" customFormat="false" ht="39" hidden="false" customHeight="true" outlineLevel="0" collapsed="false">
      <c r="A2330" s="159" t="s">
        <v>13437</v>
      </c>
      <c r="B2330" s="160" t="s">
        <v>13438</v>
      </c>
      <c r="C2330" s="42" t="s">
        <v>1742</v>
      </c>
      <c r="D2330" s="159" t="s">
        <v>2991</v>
      </c>
      <c r="E2330" s="159" t="s">
        <v>2126</v>
      </c>
      <c r="F2330" s="42" t="s">
        <v>2992</v>
      </c>
      <c r="G2330" s="159" t="s">
        <v>1842</v>
      </c>
      <c r="H2330" s="159" t="s">
        <v>1654</v>
      </c>
      <c r="I2330" s="159" t="s">
        <v>1808</v>
      </c>
      <c r="J2330" s="42" t="s">
        <v>13439</v>
      </c>
      <c r="K2330" s="42" t="s">
        <v>13440</v>
      </c>
      <c r="L2330" s="159" t="s">
        <v>2129</v>
      </c>
      <c r="M2330" s="159" t="s">
        <v>13441</v>
      </c>
      <c r="N2330" s="161"/>
      <c r="O2330" s="161"/>
      <c r="P2330" s="161"/>
    </row>
    <row r="2331" customFormat="false" ht="51" hidden="false" customHeight="true" outlineLevel="0" collapsed="false">
      <c r="A2331" s="159" t="s">
        <v>13442</v>
      </c>
      <c r="B2331" s="160" t="s">
        <v>13443</v>
      </c>
      <c r="C2331" s="42" t="s">
        <v>1742</v>
      </c>
      <c r="D2331" s="159" t="s">
        <v>2991</v>
      </c>
      <c r="E2331" s="159" t="s">
        <v>2905</v>
      </c>
      <c r="F2331" s="42" t="s">
        <v>2992</v>
      </c>
      <c r="G2331" s="159" t="s">
        <v>1842</v>
      </c>
      <c r="H2331" s="159" t="s">
        <v>2171</v>
      </c>
      <c r="I2331" s="159" t="s">
        <v>1788</v>
      </c>
      <c r="J2331" s="42" t="s">
        <v>13444</v>
      </c>
      <c r="K2331" s="42" t="s">
        <v>13445</v>
      </c>
      <c r="L2331" s="159" t="s">
        <v>2907</v>
      </c>
      <c r="M2331" s="159" t="s">
        <v>13446</v>
      </c>
      <c r="N2331" s="161"/>
      <c r="O2331" s="161"/>
      <c r="P2331" s="161"/>
    </row>
    <row r="2332" customFormat="false" ht="39" hidden="false" customHeight="true" outlineLevel="0" collapsed="false">
      <c r="A2332" s="159" t="s">
        <v>13447</v>
      </c>
      <c r="B2332" s="160" t="s">
        <v>13448</v>
      </c>
      <c r="C2332" s="42" t="s">
        <v>1742</v>
      </c>
      <c r="D2332" s="159" t="s">
        <v>2991</v>
      </c>
      <c r="E2332" s="159" t="s">
        <v>2767</v>
      </c>
      <c r="F2332" s="42" t="s">
        <v>2992</v>
      </c>
      <c r="G2332" s="159" t="s">
        <v>1796</v>
      </c>
      <c r="H2332" s="159" t="s">
        <v>1654</v>
      </c>
      <c r="I2332" s="159" t="s">
        <v>1788</v>
      </c>
      <c r="J2332" s="42" t="s">
        <v>13449</v>
      </c>
      <c r="K2332" s="42" t="s">
        <v>13450</v>
      </c>
      <c r="L2332" s="159" t="s">
        <v>2129</v>
      </c>
      <c r="M2332" s="159" t="s">
        <v>13451</v>
      </c>
      <c r="N2332" s="161"/>
      <c r="O2332" s="161"/>
      <c r="P2332" s="161"/>
    </row>
    <row r="2333" customFormat="false" ht="27" hidden="false" customHeight="true" outlineLevel="0" collapsed="false">
      <c r="A2333" s="159" t="s">
        <v>13452</v>
      </c>
      <c r="B2333" s="160" t="s">
        <v>13453</v>
      </c>
      <c r="C2333" s="42" t="s">
        <v>1742</v>
      </c>
      <c r="D2333" s="159" t="s">
        <v>2991</v>
      </c>
      <c r="E2333" s="159" t="s">
        <v>2195</v>
      </c>
      <c r="F2333" s="42" t="s">
        <v>2992</v>
      </c>
      <c r="G2333" s="159" t="s">
        <v>1796</v>
      </c>
      <c r="H2333" s="159" t="s">
        <v>2171</v>
      </c>
      <c r="I2333" s="159" t="s">
        <v>1808</v>
      </c>
      <c r="J2333" s="42" t="s">
        <v>13454</v>
      </c>
      <c r="K2333" s="42" t="s">
        <v>13455</v>
      </c>
      <c r="L2333" s="159" t="s">
        <v>2198</v>
      </c>
      <c r="M2333" s="159" t="s">
        <v>13456</v>
      </c>
      <c r="N2333" s="161"/>
      <c r="O2333" s="161"/>
      <c r="P2333" s="161"/>
    </row>
    <row r="2334" customFormat="false" ht="27" hidden="false" customHeight="true" outlineLevel="0" collapsed="false">
      <c r="A2334" s="159" t="s">
        <v>13457</v>
      </c>
      <c r="B2334" s="160" t="s">
        <v>13458</v>
      </c>
      <c r="C2334" s="42" t="s">
        <v>1742</v>
      </c>
      <c r="D2334" s="159" t="s">
        <v>2991</v>
      </c>
      <c r="E2334" s="159" t="s">
        <v>2126</v>
      </c>
      <c r="F2334" s="42" t="s">
        <v>2992</v>
      </c>
      <c r="G2334" s="159" t="s">
        <v>1842</v>
      </c>
      <c r="H2334" s="159" t="s">
        <v>1654</v>
      </c>
      <c r="I2334" s="159" t="s">
        <v>1808</v>
      </c>
      <c r="J2334" s="42" t="s">
        <v>13459</v>
      </c>
      <c r="K2334" s="42" t="s">
        <v>13460</v>
      </c>
      <c r="L2334" s="159" t="s">
        <v>2129</v>
      </c>
      <c r="M2334" s="159" t="s">
        <v>13461</v>
      </c>
      <c r="N2334" s="161"/>
      <c r="O2334" s="161"/>
      <c r="P2334" s="161"/>
    </row>
    <row r="2335" customFormat="false" ht="39" hidden="false" customHeight="true" outlineLevel="0" collapsed="false">
      <c r="A2335" s="159" t="s">
        <v>13462</v>
      </c>
      <c r="B2335" s="160" t="s">
        <v>13463</v>
      </c>
      <c r="C2335" s="42" t="s">
        <v>1742</v>
      </c>
      <c r="D2335" s="159" t="s">
        <v>2991</v>
      </c>
      <c r="E2335" s="159" t="s">
        <v>2905</v>
      </c>
      <c r="F2335" s="42" t="s">
        <v>2992</v>
      </c>
      <c r="G2335" s="159" t="s">
        <v>1842</v>
      </c>
      <c r="H2335" s="159" t="s">
        <v>2171</v>
      </c>
      <c r="I2335" s="159" t="s">
        <v>1788</v>
      </c>
      <c r="J2335" s="42" t="s">
        <v>13464</v>
      </c>
      <c r="K2335" s="42" t="s">
        <v>13465</v>
      </c>
      <c r="L2335" s="159" t="s">
        <v>2907</v>
      </c>
      <c r="M2335" s="159" t="s">
        <v>13466</v>
      </c>
      <c r="N2335" s="161"/>
      <c r="O2335" s="161"/>
      <c r="P2335" s="161"/>
    </row>
    <row r="2336" customFormat="false" ht="27" hidden="false" customHeight="true" outlineLevel="0" collapsed="false">
      <c r="A2336" s="159" t="s">
        <v>13467</v>
      </c>
      <c r="B2336" s="160" t="s">
        <v>13468</v>
      </c>
      <c r="C2336" s="42" t="s">
        <v>1742</v>
      </c>
      <c r="D2336" s="159" t="s">
        <v>2991</v>
      </c>
      <c r="E2336" s="159" t="s">
        <v>2126</v>
      </c>
      <c r="F2336" s="42" t="s">
        <v>2992</v>
      </c>
      <c r="G2336" s="159" t="s">
        <v>1842</v>
      </c>
      <c r="H2336" s="159" t="s">
        <v>1654</v>
      </c>
      <c r="I2336" s="159" t="s">
        <v>1808</v>
      </c>
      <c r="J2336" s="42" t="s">
        <v>13469</v>
      </c>
      <c r="K2336" s="42" t="s">
        <v>13470</v>
      </c>
      <c r="L2336" s="159" t="s">
        <v>2129</v>
      </c>
      <c r="M2336" s="159" t="s">
        <v>13471</v>
      </c>
      <c r="N2336" s="161"/>
      <c r="O2336" s="161"/>
      <c r="P2336" s="161"/>
    </row>
    <row r="2337" customFormat="false" ht="39" hidden="false" customHeight="true" outlineLevel="0" collapsed="false">
      <c r="A2337" s="159" t="s">
        <v>13472</v>
      </c>
      <c r="B2337" s="160" t="s">
        <v>13473</v>
      </c>
      <c r="C2337" s="42" t="s">
        <v>1742</v>
      </c>
      <c r="D2337" s="159" t="s">
        <v>2991</v>
      </c>
      <c r="E2337" s="159" t="s">
        <v>2126</v>
      </c>
      <c r="F2337" s="42" t="s">
        <v>2992</v>
      </c>
      <c r="G2337" s="159" t="s">
        <v>1842</v>
      </c>
      <c r="H2337" s="159" t="s">
        <v>1654</v>
      </c>
      <c r="I2337" s="159" t="s">
        <v>1808</v>
      </c>
      <c r="J2337" s="42" t="s">
        <v>13474</v>
      </c>
      <c r="K2337" s="42" t="s">
        <v>13475</v>
      </c>
      <c r="L2337" s="159" t="s">
        <v>2129</v>
      </c>
      <c r="M2337" s="159" t="s">
        <v>13476</v>
      </c>
      <c r="N2337" s="161"/>
      <c r="O2337" s="161"/>
      <c r="P2337" s="161"/>
    </row>
    <row r="2338" customFormat="false" ht="39" hidden="false" customHeight="true" outlineLevel="0" collapsed="false">
      <c r="A2338" s="159" t="s">
        <v>13477</v>
      </c>
      <c r="B2338" s="160" t="s">
        <v>13478</v>
      </c>
      <c r="C2338" s="42" t="s">
        <v>1742</v>
      </c>
      <c r="D2338" s="159" t="s">
        <v>2991</v>
      </c>
      <c r="E2338" s="159" t="s">
        <v>2905</v>
      </c>
      <c r="F2338" s="42" t="s">
        <v>2992</v>
      </c>
      <c r="G2338" s="159" t="s">
        <v>1842</v>
      </c>
      <c r="H2338" s="159" t="s">
        <v>2171</v>
      </c>
      <c r="I2338" s="159" t="s">
        <v>1788</v>
      </c>
      <c r="J2338" s="42" t="s">
        <v>13479</v>
      </c>
      <c r="K2338" s="42" t="s">
        <v>13480</v>
      </c>
      <c r="L2338" s="159" t="s">
        <v>2907</v>
      </c>
      <c r="M2338" s="159" t="s">
        <v>13481</v>
      </c>
      <c r="N2338" s="161"/>
      <c r="O2338" s="161"/>
      <c r="P2338" s="161"/>
    </row>
    <row r="2339" customFormat="false" ht="27" hidden="false" customHeight="true" outlineLevel="0" collapsed="false">
      <c r="A2339" s="159" t="s">
        <v>13482</v>
      </c>
      <c r="B2339" s="160" t="s">
        <v>13483</v>
      </c>
      <c r="C2339" s="42" t="s">
        <v>1742</v>
      </c>
      <c r="D2339" s="159" t="s">
        <v>2991</v>
      </c>
      <c r="E2339" s="159" t="s">
        <v>2126</v>
      </c>
      <c r="F2339" s="42" t="s">
        <v>2992</v>
      </c>
      <c r="G2339" s="159" t="s">
        <v>1842</v>
      </c>
      <c r="H2339" s="159" t="s">
        <v>1654</v>
      </c>
      <c r="I2339" s="159" t="s">
        <v>1808</v>
      </c>
      <c r="J2339" s="42" t="s">
        <v>13484</v>
      </c>
      <c r="K2339" s="42" t="s">
        <v>13485</v>
      </c>
      <c r="L2339" s="159" t="s">
        <v>2129</v>
      </c>
      <c r="M2339" s="159" t="s">
        <v>13486</v>
      </c>
      <c r="N2339" s="161"/>
      <c r="O2339" s="161"/>
      <c r="P2339" s="161"/>
    </row>
    <row r="2340" customFormat="false" ht="39" hidden="false" customHeight="true" outlineLevel="0" collapsed="false">
      <c r="A2340" s="159" t="s">
        <v>13487</v>
      </c>
      <c r="B2340" s="160" t="s">
        <v>13488</v>
      </c>
      <c r="C2340" s="42" t="s">
        <v>1742</v>
      </c>
      <c r="D2340" s="159" t="s">
        <v>2991</v>
      </c>
      <c r="E2340" s="159" t="s">
        <v>2126</v>
      </c>
      <c r="F2340" s="42" t="s">
        <v>2992</v>
      </c>
      <c r="G2340" s="159" t="s">
        <v>1842</v>
      </c>
      <c r="H2340" s="159" t="s">
        <v>1654</v>
      </c>
      <c r="I2340" s="159" t="s">
        <v>1808</v>
      </c>
      <c r="J2340" s="42" t="s">
        <v>13489</v>
      </c>
      <c r="K2340" s="42" t="s">
        <v>13490</v>
      </c>
      <c r="L2340" s="159" t="s">
        <v>2129</v>
      </c>
      <c r="M2340" s="159" t="s">
        <v>13491</v>
      </c>
      <c r="N2340" s="161"/>
      <c r="O2340" s="161"/>
      <c r="P2340" s="161"/>
    </row>
    <row r="2341" customFormat="false" ht="39" hidden="false" customHeight="true" outlineLevel="0" collapsed="false">
      <c r="A2341" s="159" t="s">
        <v>13492</v>
      </c>
      <c r="B2341" s="160" t="s">
        <v>13493</v>
      </c>
      <c r="C2341" s="42" t="s">
        <v>1742</v>
      </c>
      <c r="D2341" s="159" t="s">
        <v>2991</v>
      </c>
      <c r="E2341" s="159" t="s">
        <v>2905</v>
      </c>
      <c r="F2341" s="42" t="s">
        <v>2992</v>
      </c>
      <c r="G2341" s="159" t="s">
        <v>1842</v>
      </c>
      <c r="H2341" s="159" t="s">
        <v>2171</v>
      </c>
      <c r="I2341" s="159" t="s">
        <v>1788</v>
      </c>
      <c r="J2341" s="42" t="s">
        <v>13494</v>
      </c>
      <c r="K2341" s="42" t="s">
        <v>13495</v>
      </c>
      <c r="L2341" s="159" t="s">
        <v>2907</v>
      </c>
      <c r="M2341" s="159" t="s">
        <v>13496</v>
      </c>
      <c r="N2341" s="161"/>
      <c r="O2341" s="161"/>
      <c r="P2341" s="161"/>
    </row>
    <row r="2342" customFormat="false" ht="39" hidden="false" customHeight="true" outlineLevel="0" collapsed="false">
      <c r="A2342" s="159" t="s">
        <v>13497</v>
      </c>
      <c r="B2342" s="160" t="s">
        <v>13498</v>
      </c>
      <c r="C2342" s="42" t="s">
        <v>1742</v>
      </c>
      <c r="D2342" s="159" t="s">
        <v>2991</v>
      </c>
      <c r="E2342" s="159" t="s">
        <v>2767</v>
      </c>
      <c r="F2342" s="42" t="s">
        <v>2992</v>
      </c>
      <c r="G2342" s="159" t="s">
        <v>1796</v>
      </c>
      <c r="H2342" s="159" t="s">
        <v>1654</v>
      </c>
      <c r="I2342" s="159" t="s">
        <v>1788</v>
      </c>
      <c r="J2342" s="42" t="s">
        <v>13499</v>
      </c>
      <c r="K2342" s="42" t="s">
        <v>13500</v>
      </c>
      <c r="L2342" s="159" t="s">
        <v>2129</v>
      </c>
      <c r="M2342" s="159" t="s">
        <v>13501</v>
      </c>
      <c r="N2342" s="161"/>
      <c r="O2342" s="161"/>
      <c r="P2342" s="161"/>
    </row>
    <row r="2343" customFormat="false" ht="27" hidden="false" customHeight="true" outlineLevel="0" collapsed="false">
      <c r="A2343" s="159" t="s">
        <v>13502</v>
      </c>
      <c r="B2343" s="160" t="s">
        <v>13503</v>
      </c>
      <c r="C2343" s="42" t="s">
        <v>1742</v>
      </c>
      <c r="D2343" s="159" t="s">
        <v>2991</v>
      </c>
      <c r="E2343" s="159" t="s">
        <v>2126</v>
      </c>
      <c r="F2343" s="42" t="s">
        <v>2992</v>
      </c>
      <c r="G2343" s="159" t="s">
        <v>1842</v>
      </c>
      <c r="H2343" s="159" t="s">
        <v>1654</v>
      </c>
      <c r="I2343" s="159" t="s">
        <v>1808</v>
      </c>
      <c r="J2343" s="42" t="s">
        <v>13504</v>
      </c>
      <c r="K2343" s="42" t="s">
        <v>13505</v>
      </c>
      <c r="L2343" s="159" t="s">
        <v>2129</v>
      </c>
      <c r="M2343" s="159" t="s">
        <v>13506</v>
      </c>
      <c r="N2343" s="161"/>
      <c r="O2343" s="161"/>
      <c r="P2343" s="161"/>
    </row>
    <row r="2344" customFormat="false" ht="27" hidden="false" customHeight="true" outlineLevel="0" collapsed="false">
      <c r="A2344" s="159" t="s">
        <v>13507</v>
      </c>
      <c r="B2344" s="160" t="s">
        <v>13508</v>
      </c>
      <c r="C2344" s="42" t="s">
        <v>1742</v>
      </c>
      <c r="D2344" s="159" t="s">
        <v>2991</v>
      </c>
      <c r="E2344" s="159" t="s">
        <v>2126</v>
      </c>
      <c r="F2344" s="42" t="s">
        <v>2992</v>
      </c>
      <c r="G2344" s="159" t="s">
        <v>1842</v>
      </c>
      <c r="H2344" s="159" t="s">
        <v>1654</v>
      </c>
      <c r="I2344" s="159" t="s">
        <v>1808</v>
      </c>
      <c r="J2344" s="42" t="s">
        <v>13509</v>
      </c>
      <c r="K2344" s="42" t="s">
        <v>13510</v>
      </c>
      <c r="L2344" s="159" t="s">
        <v>2129</v>
      </c>
      <c r="M2344" s="159" t="s">
        <v>13511</v>
      </c>
      <c r="N2344" s="161"/>
      <c r="O2344" s="161"/>
      <c r="P2344" s="161"/>
    </row>
    <row r="2345" customFormat="false" ht="39" hidden="false" customHeight="true" outlineLevel="0" collapsed="false">
      <c r="A2345" s="159" t="s">
        <v>13512</v>
      </c>
      <c r="B2345" s="160" t="s">
        <v>13513</v>
      </c>
      <c r="C2345" s="42" t="s">
        <v>1742</v>
      </c>
      <c r="D2345" s="159" t="s">
        <v>2991</v>
      </c>
      <c r="E2345" s="159" t="s">
        <v>2126</v>
      </c>
      <c r="F2345" s="42" t="s">
        <v>2992</v>
      </c>
      <c r="G2345" s="159" t="s">
        <v>1842</v>
      </c>
      <c r="H2345" s="159" t="s">
        <v>1654</v>
      </c>
      <c r="I2345" s="159" t="s">
        <v>1808</v>
      </c>
      <c r="J2345" s="42" t="s">
        <v>13514</v>
      </c>
      <c r="K2345" s="42" t="s">
        <v>13515</v>
      </c>
      <c r="L2345" s="159" t="s">
        <v>2129</v>
      </c>
      <c r="M2345" s="159" t="s">
        <v>13516</v>
      </c>
      <c r="N2345" s="161"/>
      <c r="O2345" s="161"/>
      <c r="P2345" s="161"/>
    </row>
    <row r="2346" customFormat="false" ht="51" hidden="false" customHeight="true" outlineLevel="0" collapsed="false">
      <c r="A2346" s="159" t="s">
        <v>13517</v>
      </c>
      <c r="B2346" s="160" t="s">
        <v>13518</v>
      </c>
      <c r="C2346" s="42" t="s">
        <v>1742</v>
      </c>
      <c r="D2346" s="159" t="s">
        <v>2991</v>
      </c>
      <c r="E2346" s="159" t="s">
        <v>2905</v>
      </c>
      <c r="F2346" s="42" t="s">
        <v>2992</v>
      </c>
      <c r="G2346" s="159" t="s">
        <v>1842</v>
      </c>
      <c r="H2346" s="159" t="s">
        <v>2171</v>
      </c>
      <c r="I2346" s="159" t="s">
        <v>1788</v>
      </c>
      <c r="J2346" s="42" t="s">
        <v>13519</v>
      </c>
      <c r="K2346" s="42" t="s">
        <v>13520</v>
      </c>
      <c r="L2346" s="159" t="s">
        <v>2907</v>
      </c>
      <c r="M2346" s="159" t="s">
        <v>13521</v>
      </c>
      <c r="N2346" s="161"/>
      <c r="O2346" s="161"/>
      <c r="P2346" s="161"/>
    </row>
    <row r="2347" customFormat="false" ht="39" hidden="false" customHeight="true" outlineLevel="0" collapsed="false">
      <c r="A2347" s="159" t="s">
        <v>13522</v>
      </c>
      <c r="B2347" s="160" t="s">
        <v>13523</v>
      </c>
      <c r="C2347" s="42" t="s">
        <v>1742</v>
      </c>
      <c r="D2347" s="159" t="s">
        <v>2991</v>
      </c>
      <c r="E2347" s="159" t="s">
        <v>2767</v>
      </c>
      <c r="F2347" s="42" t="s">
        <v>2992</v>
      </c>
      <c r="G2347" s="159" t="s">
        <v>1796</v>
      </c>
      <c r="H2347" s="159" t="s">
        <v>1654</v>
      </c>
      <c r="I2347" s="159" t="s">
        <v>1788</v>
      </c>
      <c r="J2347" s="42" t="s">
        <v>13524</v>
      </c>
      <c r="K2347" s="42" t="s">
        <v>13525</v>
      </c>
      <c r="L2347" s="159" t="s">
        <v>2129</v>
      </c>
      <c r="M2347" s="159" t="s">
        <v>13526</v>
      </c>
      <c r="N2347" s="161"/>
      <c r="O2347" s="161"/>
      <c r="P2347" s="161"/>
    </row>
    <row r="2348" customFormat="false" ht="27" hidden="false" customHeight="true" outlineLevel="0" collapsed="false">
      <c r="A2348" s="159" t="s">
        <v>13527</v>
      </c>
      <c r="B2348" s="160" t="s">
        <v>13528</v>
      </c>
      <c r="C2348" s="42" t="s">
        <v>1742</v>
      </c>
      <c r="D2348" s="159" t="s">
        <v>2991</v>
      </c>
      <c r="E2348" s="159" t="s">
        <v>2195</v>
      </c>
      <c r="F2348" s="42" t="s">
        <v>2992</v>
      </c>
      <c r="G2348" s="159" t="s">
        <v>1796</v>
      </c>
      <c r="H2348" s="159" t="s">
        <v>2171</v>
      </c>
      <c r="I2348" s="159" t="s">
        <v>1808</v>
      </c>
      <c r="J2348" s="42" t="s">
        <v>13529</v>
      </c>
      <c r="K2348" s="42" t="s">
        <v>13530</v>
      </c>
      <c r="L2348" s="159" t="s">
        <v>2198</v>
      </c>
      <c r="M2348" s="159" t="s">
        <v>13531</v>
      </c>
      <c r="N2348" s="161"/>
      <c r="O2348" s="161"/>
      <c r="P2348" s="161"/>
    </row>
    <row r="2349" customFormat="false" ht="27" hidden="false" customHeight="true" outlineLevel="0" collapsed="false">
      <c r="A2349" s="159" t="s">
        <v>13532</v>
      </c>
      <c r="B2349" s="160" t="s">
        <v>13533</v>
      </c>
      <c r="C2349" s="42" t="s">
        <v>1742</v>
      </c>
      <c r="D2349" s="159" t="s">
        <v>2991</v>
      </c>
      <c r="E2349" s="159" t="s">
        <v>2126</v>
      </c>
      <c r="F2349" s="42" t="s">
        <v>2992</v>
      </c>
      <c r="G2349" s="159" t="s">
        <v>1842</v>
      </c>
      <c r="H2349" s="159" t="s">
        <v>1654</v>
      </c>
      <c r="I2349" s="159" t="s">
        <v>1808</v>
      </c>
      <c r="J2349" s="42" t="s">
        <v>13534</v>
      </c>
      <c r="K2349" s="42" t="s">
        <v>13535</v>
      </c>
      <c r="L2349" s="159" t="s">
        <v>2129</v>
      </c>
      <c r="M2349" s="159" t="s">
        <v>13536</v>
      </c>
      <c r="N2349" s="161"/>
      <c r="O2349" s="161"/>
      <c r="P2349" s="161"/>
    </row>
    <row r="2350" customFormat="false" ht="51" hidden="false" customHeight="true" outlineLevel="0" collapsed="false">
      <c r="A2350" s="159" t="s">
        <v>13537</v>
      </c>
      <c r="B2350" s="160" t="s">
        <v>13538</v>
      </c>
      <c r="C2350" s="42" t="s">
        <v>1745</v>
      </c>
      <c r="D2350" s="159" t="s">
        <v>9770</v>
      </c>
      <c r="E2350" s="159" t="s">
        <v>2905</v>
      </c>
      <c r="F2350" s="42" t="s">
        <v>9771</v>
      </c>
      <c r="G2350" s="159" t="s">
        <v>1842</v>
      </c>
      <c r="H2350" s="159" t="s">
        <v>2171</v>
      </c>
      <c r="I2350" s="159" t="s">
        <v>1788</v>
      </c>
      <c r="J2350" s="42" t="s">
        <v>13539</v>
      </c>
      <c r="K2350" s="42" t="s">
        <v>13540</v>
      </c>
      <c r="L2350" s="159" t="s">
        <v>2907</v>
      </c>
      <c r="M2350" s="159" t="s">
        <v>13541</v>
      </c>
      <c r="N2350" s="161"/>
      <c r="O2350" s="161"/>
      <c r="P2350" s="161"/>
    </row>
    <row r="2351" customFormat="false" ht="39" hidden="false" customHeight="true" outlineLevel="0" collapsed="false">
      <c r="A2351" s="159" t="s">
        <v>13542</v>
      </c>
      <c r="B2351" s="160" t="s">
        <v>13543</v>
      </c>
      <c r="C2351" s="42" t="s">
        <v>1745</v>
      </c>
      <c r="D2351" s="159" t="s">
        <v>9770</v>
      </c>
      <c r="E2351" s="159" t="s">
        <v>2767</v>
      </c>
      <c r="F2351" s="42" t="s">
        <v>9771</v>
      </c>
      <c r="G2351" s="159" t="s">
        <v>1796</v>
      </c>
      <c r="H2351" s="159" t="s">
        <v>1654</v>
      </c>
      <c r="I2351" s="159" t="s">
        <v>1788</v>
      </c>
      <c r="J2351" s="42" t="s">
        <v>13544</v>
      </c>
      <c r="K2351" s="42" t="s">
        <v>13545</v>
      </c>
      <c r="L2351" s="159" t="s">
        <v>2129</v>
      </c>
      <c r="M2351" s="159" t="s">
        <v>13546</v>
      </c>
      <c r="N2351" s="161"/>
      <c r="O2351" s="161"/>
      <c r="P2351" s="161"/>
    </row>
    <row r="2352" customFormat="false" ht="27" hidden="false" customHeight="true" outlineLevel="0" collapsed="false">
      <c r="A2352" s="159" t="s">
        <v>13547</v>
      </c>
      <c r="B2352" s="160" t="s">
        <v>13548</v>
      </c>
      <c r="C2352" s="42" t="s">
        <v>1745</v>
      </c>
      <c r="D2352" s="159" t="s">
        <v>9770</v>
      </c>
      <c r="E2352" s="159" t="s">
        <v>2195</v>
      </c>
      <c r="F2352" s="42" t="s">
        <v>9771</v>
      </c>
      <c r="G2352" s="159" t="s">
        <v>1796</v>
      </c>
      <c r="H2352" s="159" t="s">
        <v>2171</v>
      </c>
      <c r="I2352" s="159" t="s">
        <v>1808</v>
      </c>
      <c r="J2352" s="42" t="s">
        <v>13549</v>
      </c>
      <c r="K2352" s="42" t="s">
        <v>13550</v>
      </c>
      <c r="L2352" s="159" t="s">
        <v>2198</v>
      </c>
      <c r="M2352" s="159" t="s">
        <v>13551</v>
      </c>
      <c r="N2352" s="161"/>
      <c r="O2352" s="161"/>
      <c r="P2352" s="161"/>
    </row>
    <row r="2353" customFormat="false" ht="27" hidden="false" customHeight="true" outlineLevel="0" collapsed="false">
      <c r="A2353" s="159" t="s">
        <v>13552</v>
      </c>
      <c r="B2353" s="160" t="s">
        <v>13553</v>
      </c>
      <c r="C2353" s="42" t="s">
        <v>1745</v>
      </c>
      <c r="D2353" s="159" t="s">
        <v>9770</v>
      </c>
      <c r="E2353" s="159" t="s">
        <v>2126</v>
      </c>
      <c r="F2353" s="42" t="s">
        <v>9771</v>
      </c>
      <c r="G2353" s="159" t="s">
        <v>1842</v>
      </c>
      <c r="H2353" s="159" t="s">
        <v>1654</v>
      </c>
      <c r="I2353" s="159" t="s">
        <v>1808</v>
      </c>
      <c r="J2353" s="42" t="s">
        <v>13554</v>
      </c>
      <c r="K2353" s="42" t="s">
        <v>13555</v>
      </c>
      <c r="L2353" s="159" t="s">
        <v>2129</v>
      </c>
      <c r="M2353" s="159" t="s">
        <v>13556</v>
      </c>
      <c r="N2353" s="161"/>
      <c r="O2353" s="161"/>
      <c r="P2353" s="161"/>
    </row>
    <row r="2354" customFormat="false" ht="51" hidden="false" customHeight="true" outlineLevel="0" collapsed="false">
      <c r="A2354" s="159" t="s">
        <v>13557</v>
      </c>
      <c r="B2354" s="160" t="s">
        <v>13558</v>
      </c>
      <c r="C2354" s="42" t="s">
        <v>1745</v>
      </c>
      <c r="D2354" s="159" t="s">
        <v>9770</v>
      </c>
      <c r="E2354" s="159" t="s">
        <v>2905</v>
      </c>
      <c r="F2354" s="42" t="s">
        <v>9771</v>
      </c>
      <c r="G2354" s="159" t="s">
        <v>1842</v>
      </c>
      <c r="H2354" s="159" t="s">
        <v>2171</v>
      </c>
      <c r="I2354" s="159" t="s">
        <v>1788</v>
      </c>
      <c r="J2354" s="42" t="s">
        <v>13559</v>
      </c>
      <c r="K2354" s="42" t="s">
        <v>13560</v>
      </c>
      <c r="L2354" s="159" t="s">
        <v>2907</v>
      </c>
      <c r="M2354" s="159" t="s">
        <v>13561</v>
      </c>
      <c r="N2354" s="161"/>
      <c r="O2354" s="161"/>
      <c r="P2354" s="161"/>
    </row>
    <row r="2355" customFormat="false" ht="27" hidden="false" customHeight="true" outlineLevel="0" collapsed="false">
      <c r="A2355" s="159" t="s">
        <v>13562</v>
      </c>
      <c r="B2355" s="160" t="s">
        <v>13563</v>
      </c>
      <c r="C2355" s="42" t="s">
        <v>1745</v>
      </c>
      <c r="D2355" s="159" t="s">
        <v>9770</v>
      </c>
      <c r="E2355" s="159" t="s">
        <v>2126</v>
      </c>
      <c r="F2355" s="42" t="s">
        <v>9771</v>
      </c>
      <c r="G2355" s="159" t="s">
        <v>1842</v>
      </c>
      <c r="H2355" s="159" t="s">
        <v>1654</v>
      </c>
      <c r="I2355" s="159" t="s">
        <v>1808</v>
      </c>
      <c r="J2355" s="42" t="s">
        <v>13564</v>
      </c>
      <c r="K2355" s="42" t="s">
        <v>13565</v>
      </c>
      <c r="L2355" s="159" t="s">
        <v>2129</v>
      </c>
      <c r="M2355" s="159" t="s">
        <v>13566</v>
      </c>
      <c r="N2355" s="161"/>
      <c r="O2355" s="161"/>
      <c r="P2355" s="161"/>
    </row>
    <row r="2356" customFormat="false" ht="39" hidden="false" customHeight="true" outlineLevel="0" collapsed="false">
      <c r="A2356" s="159" t="s">
        <v>13567</v>
      </c>
      <c r="B2356" s="160" t="s">
        <v>13568</v>
      </c>
      <c r="C2356" s="42" t="s">
        <v>1745</v>
      </c>
      <c r="D2356" s="159" t="s">
        <v>9770</v>
      </c>
      <c r="E2356" s="159" t="s">
        <v>2126</v>
      </c>
      <c r="F2356" s="42" t="s">
        <v>9771</v>
      </c>
      <c r="G2356" s="159" t="s">
        <v>1842</v>
      </c>
      <c r="H2356" s="159" t="s">
        <v>1654</v>
      </c>
      <c r="I2356" s="159" t="s">
        <v>1808</v>
      </c>
      <c r="J2356" s="42" t="s">
        <v>13569</v>
      </c>
      <c r="K2356" s="42" t="s">
        <v>13570</v>
      </c>
      <c r="L2356" s="159" t="s">
        <v>2129</v>
      </c>
      <c r="M2356" s="159" t="s">
        <v>13571</v>
      </c>
      <c r="N2356" s="161"/>
      <c r="O2356" s="161"/>
      <c r="P2356" s="161"/>
    </row>
    <row r="2357" customFormat="false" ht="51" hidden="false" customHeight="true" outlineLevel="0" collapsed="false">
      <c r="A2357" s="159" t="s">
        <v>13572</v>
      </c>
      <c r="B2357" s="160" t="s">
        <v>13573</v>
      </c>
      <c r="C2357" s="42" t="s">
        <v>1745</v>
      </c>
      <c r="D2357" s="159" t="s">
        <v>9770</v>
      </c>
      <c r="E2357" s="159" t="s">
        <v>2905</v>
      </c>
      <c r="F2357" s="42" t="s">
        <v>9771</v>
      </c>
      <c r="G2357" s="159" t="s">
        <v>1842</v>
      </c>
      <c r="H2357" s="159" t="s">
        <v>2171</v>
      </c>
      <c r="I2357" s="159" t="s">
        <v>1788</v>
      </c>
      <c r="J2357" s="42" t="s">
        <v>13574</v>
      </c>
      <c r="K2357" s="42" t="s">
        <v>13575</v>
      </c>
      <c r="L2357" s="159" t="s">
        <v>2907</v>
      </c>
      <c r="M2357" s="159" t="s">
        <v>13576</v>
      </c>
      <c r="N2357" s="161"/>
      <c r="O2357" s="161"/>
      <c r="P2357" s="161"/>
    </row>
    <row r="2358" customFormat="false" ht="39" hidden="false" customHeight="true" outlineLevel="0" collapsed="false">
      <c r="A2358" s="159" t="s">
        <v>13577</v>
      </c>
      <c r="B2358" s="160" t="s">
        <v>13578</v>
      </c>
      <c r="C2358" s="42" t="s">
        <v>1745</v>
      </c>
      <c r="D2358" s="159" t="s">
        <v>9770</v>
      </c>
      <c r="E2358" s="159" t="s">
        <v>2126</v>
      </c>
      <c r="F2358" s="42" t="s">
        <v>9771</v>
      </c>
      <c r="G2358" s="159" t="s">
        <v>1842</v>
      </c>
      <c r="H2358" s="159" t="s">
        <v>1654</v>
      </c>
      <c r="I2358" s="159" t="s">
        <v>1808</v>
      </c>
      <c r="J2358" s="42" t="s">
        <v>13579</v>
      </c>
      <c r="K2358" s="42" t="s">
        <v>13580</v>
      </c>
      <c r="L2358" s="159" t="s">
        <v>2129</v>
      </c>
      <c r="M2358" s="159" t="s">
        <v>13581</v>
      </c>
      <c r="N2358" s="161"/>
      <c r="O2358" s="161"/>
      <c r="P2358" s="161"/>
    </row>
    <row r="2359" customFormat="false" ht="51" hidden="false" customHeight="true" outlineLevel="0" collapsed="false">
      <c r="A2359" s="159" t="s">
        <v>13582</v>
      </c>
      <c r="B2359" s="160" t="s">
        <v>13583</v>
      </c>
      <c r="C2359" s="42" t="s">
        <v>1745</v>
      </c>
      <c r="D2359" s="159" t="s">
        <v>9770</v>
      </c>
      <c r="E2359" s="159" t="s">
        <v>2126</v>
      </c>
      <c r="F2359" s="42" t="s">
        <v>9771</v>
      </c>
      <c r="G2359" s="159" t="s">
        <v>1842</v>
      </c>
      <c r="H2359" s="159" t="s">
        <v>1654</v>
      </c>
      <c r="I2359" s="159" t="s">
        <v>1808</v>
      </c>
      <c r="J2359" s="42" t="s">
        <v>13584</v>
      </c>
      <c r="K2359" s="42" t="s">
        <v>13585</v>
      </c>
      <c r="L2359" s="159" t="s">
        <v>2129</v>
      </c>
      <c r="M2359" s="159" t="s">
        <v>13586</v>
      </c>
      <c r="N2359" s="161"/>
      <c r="O2359" s="161"/>
      <c r="P2359" s="161"/>
    </row>
    <row r="2360" customFormat="false" ht="39" hidden="false" customHeight="true" outlineLevel="0" collapsed="false">
      <c r="A2360" s="159" t="s">
        <v>13587</v>
      </c>
      <c r="B2360" s="160" t="s">
        <v>13588</v>
      </c>
      <c r="C2360" s="42" t="s">
        <v>1745</v>
      </c>
      <c r="D2360" s="159" t="s">
        <v>9770</v>
      </c>
      <c r="E2360" s="159" t="s">
        <v>2905</v>
      </c>
      <c r="F2360" s="42" t="s">
        <v>9771</v>
      </c>
      <c r="G2360" s="159" t="s">
        <v>1842</v>
      </c>
      <c r="H2360" s="159" t="s">
        <v>2171</v>
      </c>
      <c r="I2360" s="159" t="s">
        <v>1788</v>
      </c>
      <c r="J2360" s="42" t="s">
        <v>13589</v>
      </c>
      <c r="K2360" s="42" t="s">
        <v>13590</v>
      </c>
      <c r="L2360" s="159" t="s">
        <v>2907</v>
      </c>
      <c r="M2360" s="159" t="s">
        <v>13591</v>
      </c>
      <c r="N2360" s="161"/>
      <c r="O2360" s="161"/>
      <c r="P2360" s="161"/>
    </row>
    <row r="2361" customFormat="false" ht="27" hidden="false" customHeight="true" outlineLevel="0" collapsed="false">
      <c r="A2361" s="159" t="s">
        <v>13592</v>
      </c>
      <c r="B2361" s="160" t="s">
        <v>13593</v>
      </c>
      <c r="C2361" s="42" t="s">
        <v>1745</v>
      </c>
      <c r="D2361" s="159" t="s">
        <v>9770</v>
      </c>
      <c r="E2361" s="159" t="s">
        <v>2126</v>
      </c>
      <c r="F2361" s="42" t="s">
        <v>9771</v>
      </c>
      <c r="G2361" s="159" t="s">
        <v>1842</v>
      </c>
      <c r="H2361" s="159" t="s">
        <v>1654</v>
      </c>
      <c r="I2361" s="159" t="s">
        <v>1808</v>
      </c>
      <c r="J2361" s="42" t="s">
        <v>13594</v>
      </c>
      <c r="K2361" s="42" t="s">
        <v>13595</v>
      </c>
      <c r="L2361" s="159" t="s">
        <v>2129</v>
      </c>
      <c r="M2361" s="159" t="s">
        <v>13596</v>
      </c>
      <c r="N2361" s="161"/>
      <c r="O2361" s="161"/>
      <c r="P2361" s="161"/>
    </row>
    <row r="2362" customFormat="false" ht="27" hidden="false" customHeight="true" outlineLevel="0" collapsed="false">
      <c r="A2362" s="159" t="s">
        <v>13597</v>
      </c>
      <c r="B2362" s="160" t="s">
        <v>13598</v>
      </c>
      <c r="C2362" s="42" t="s">
        <v>1745</v>
      </c>
      <c r="D2362" s="159" t="s">
        <v>9770</v>
      </c>
      <c r="E2362" s="159" t="s">
        <v>2126</v>
      </c>
      <c r="F2362" s="42" t="s">
        <v>9771</v>
      </c>
      <c r="G2362" s="159" t="s">
        <v>1842</v>
      </c>
      <c r="H2362" s="159" t="s">
        <v>1654</v>
      </c>
      <c r="I2362" s="159" t="s">
        <v>1808</v>
      </c>
      <c r="J2362" s="42" t="s">
        <v>13599</v>
      </c>
      <c r="K2362" s="42" t="s">
        <v>13600</v>
      </c>
      <c r="L2362" s="159" t="s">
        <v>2129</v>
      </c>
      <c r="M2362" s="159" t="s">
        <v>13601</v>
      </c>
      <c r="N2362" s="161"/>
      <c r="O2362" s="161"/>
      <c r="P2362" s="161"/>
    </row>
    <row r="2363" customFormat="false" ht="51" hidden="false" customHeight="true" outlineLevel="0" collapsed="false">
      <c r="A2363" s="159" t="s">
        <v>13602</v>
      </c>
      <c r="B2363" s="160" t="s">
        <v>13603</v>
      </c>
      <c r="C2363" s="42" t="s">
        <v>1745</v>
      </c>
      <c r="D2363" s="159" t="s">
        <v>9770</v>
      </c>
      <c r="E2363" s="159" t="s">
        <v>2905</v>
      </c>
      <c r="F2363" s="42" t="s">
        <v>9771</v>
      </c>
      <c r="G2363" s="159" t="s">
        <v>1842</v>
      </c>
      <c r="H2363" s="159" t="s">
        <v>2171</v>
      </c>
      <c r="I2363" s="159" t="s">
        <v>1788</v>
      </c>
      <c r="J2363" s="42" t="s">
        <v>13604</v>
      </c>
      <c r="K2363" s="42" t="s">
        <v>13605</v>
      </c>
      <c r="L2363" s="159" t="s">
        <v>2907</v>
      </c>
      <c r="M2363" s="159" t="s">
        <v>13606</v>
      </c>
      <c r="N2363" s="161"/>
      <c r="O2363" s="161"/>
      <c r="P2363" s="161"/>
    </row>
    <row r="2364" customFormat="false" ht="51" hidden="false" customHeight="true" outlineLevel="0" collapsed="false">
      <c r="A2364" s="159" t="s">
        <v>13607</v>
      </c>
      <c r="B2364" s="160" t="s">
        <v>13608</v>
      </c>
      <c r="C2364" s="42" t="s">
        <v>1745</v>
      </c>
      <c r="D2364" s="159" t="s">
        <v>9770</v>
      </c>
      <c r="E2364" s="159" t="s">
        <v>2767</v>
      </c>
      <c r="F2364" s="42" t="s">
        <v>9771</v>
      </c>
      <c r="G2364" s="159" t="s">
        <v>1796</v>
      </c>
      <c r="H2364" s="159" t="s">
        <v>1654</v>
      </c>
      <c r="I2364" s="159" t="s">
        <v>1788</v>
      </c>
      <c r="J2364" s="42" t="s">
        <v>13609</v>
      </c>
      <c r="K2364" s="42" t="s">
        <v>13610</v>
      </c>
      <c r="L2364" s="159" t="s">
        <v>2129</v>
      </c>
      <c r="M2364" s="159" t="s">
        <v>13611</v>
      </c>
      <c r="N2364" s="161"/>
      <c r="O2364" s="161"/>
      <c r="P2364" s="161"/>
    </row>
    <row r="2365" customFormat="false" ht="27" hidden="false" customHeight="true" outlineLevel="0" collapsed="false">
      <c r="A2365" s="159" t="s">
        <v>13612</v>
      </c>
      <c r="B2365" s="160" t="s">
        <v>13613</v>
      </c>
      <c r="C2365" s="42" t="s">
        <v>1745</v>
      </c>
      <c r="D2365" s="159" t="s">
        <v>9770</v>
      </c>
      <c r="E2365" s="159" t="s">
        <v>2195</v>
      </c>
      <c r="F2365" s="42" t="s">
        <v>9771</v>
      </c>
      <c r="G2365" s="159" t="s">
        <v>1796</v>
      </c>
      <c r="H2365" s="159" t="s">
        <v>2171</v>
      </c>
      <c r="I2365" s="159" t="s">
        <v>1808</v>
      </c>
      <c r="J2365" s="42" t="s">
        <v>13614</v>
      </c>
      <c r="K2365" s="42" t="s">
        <v>13615</v>
      </c>
      <c r="L2365" s="159" t="s">
        <v>2198</v>
      </c>
      <c r="M2365" s="159" t="s">
        <v>13616</v>
      </c>
      <c r="N2365" s="161"/>
      <c r="O2365" s="161"/>
      <c r="P2365" s="161"/>
    </row>
    <row r="2366" customFormat="false" ht="27" hidden="false" customHeight="true" outlineLevel="0" collapsed="false">
      <c r="A2366" s="159" t="s">
        <v>13617</v>
      </c>
      <c r="B2366" s="160" t="s">
        <v>13618</v>
      </c>
      <c r="C2366" s="42" t="s">
        <v>1745</v>
      </c>
      <c r="D2366" s="159" t="s">
        <v>9770</v>
      </c>
      <c r="E2366" s="159" t="s">
        <v>2126</v>
      </c>
      <c r="F2366" s="42" t="s">
        <v>9771</v>
      </c>
      <c r="G2366" s="159" t="s">
        <v>1842</v>
      </c>
      <c r="H2366" s="159" t="s">
        <v>1654</v>
      </c>
      <c r="I2366" s="159" t="s">
        <v>1808</v>
      </c>
      <c r="J2366" s="42" t="s">
        <v>13619</v>
      </c>
      <c r="K2366" s="42" t="s">
        <v>13620</v>
      </c>
      <c r="L2366" s="159" t="s">
        <v>2129</v>
      </c>
      <c r="M2366" s="159" t="s">
        <v>13621</v>
      </c>
      <c r="N2366" s="161"/>
      <c r="O2366" s="161"/>
      <c r="P2366" s="161"/>
    </row>
    <row r="2367" customFormat="false" ht="39" hidden="false" customHeight="true" outlineLevel="0" collapsed="false">
      <c r="A2367" s="159" t="s">
        <v>13622</v>
      </c>
      <c r="B2367" s="160" t="s">
        <v>13623</v>
      </c>
      <c r="C2367" s="42" t="s">
        <v>1745</v>
      </c>
      <c r="D2367" s="159" t="s">
        <v>9770</v>
      </c>
      <c r="E2367" s="159" t="s">
        <v>2905</v>
      </c>
      <c r="F2367" s="42" t="s">
        <v>9771</v>
      </c>
      <c r="G2367" s="159" t="s">
        <v>1842</v>
      </c>
      <c r="H2367" s="159" t="s">
        <v>2171</v>
      </c>
      <c r="I2367" s="159" t="s">
        <v>1788</v>
      </c>
      <c r="J2367" s="42" t="s">
        <v>13624</v>
      </c>
      <c r="K2367" s="42" t="s">
        <v>13625</v>
      </c>
      <c r="L2367" s="159" t="s">
        <v>2907</v>
      </c>
      <c r="M2367" s="159" t="s">
        <v>13626</v>
      </c>
      <c r="N2367" s="161"/>
      <c r="O2367" s="161"/>
      <c r="P2367" s="161"/>
    </row>
    <row r="2368" customFormat="false" ht="27" hidden="false" customHeight="true" outlineLevel="0" collapsed="false">
      <c r="A2368" s="159" t="s">
        <v>13627</v>
      </c>
      <c r="B2368" s="160" t="s">
        <v>13628</v>
      </c>
      <c r="C2368" s="42" t="s">
        <v>1745</v>
      </c>
      <c r="D2368" s="159" t="s">
        <v>9770</v>
      </c>
      <c r="E2368" s="159" t="s">
        <v>2126</v>
      </c>
      <c r="F2368" s="42" t="s">
        <v>9771</v>
      </c>
      <c r="G2368" s="159" t="s">
        <v>1842</v>
      </c>
      <c r="H2368" s="159" t="s">
        <v>1654</v>
      </c>
      <c r="I2368" s="159" t="s">
        <v>1808</v>
      </c>
      <c r="J2368" s="42" t="s">
        <v>13629</v>
      </c>
      <c r="K2368" s="42" t="s">
        <v>13630</v>
      </c>
      <c r="L2368" s="159" t="s">
        <v>2129</v>
      </c>
      <c r="M2368" s="159" t="s">
        <v>13631</v>
      </c>
      <c r="N2368" s="161"/>
      <c r="O2368" s="161"/>
      <c r="P2368" s="161"/>
    </row>
    <row r="2369" customFormat="false" ht="39" hidden="false" customHeight="true" outlineLevel="0" collapsed="false">
      <c r="A2369" s="159" t="s">
        <v>13632</v>
      </c>
      <c r="B2369" s="160" t="s">
        <v>13633</v>
      </c>
      <c r="C2369" s="42" t="s">
        <v>1745</v>
      </c>
      <c r="D2369" s="159" t="s">
        <v>9770</v>
      </c>
      <c r="E2369" s="159" t="s">
        <v>2126</v>
      </c>
      <c r="F2369" s="42" t="s">
        <v>9771</v>
      </c>
      <c r="G2369" s="159" t="s">
        <v>1842</v>
      </c>
      <c r="H2369" s="159" t="s">
        <v>1654</v>
      </c>
      <c r="I2369" s="159" t="s">
        <v>1808</v>
      </c>
      <c r="J2369" s="42" t="s">
        <v>13634</v>
      </c>
      <c r="K2369" s="42" t="s">
        <v>13635</v>
      </c>
      <c r="L2369" s="159" t="s">
        <v>2129</v>
      </c>
      <c r="M2369" s="159" t="s">
        <v>13636</v>
      </c>
      <c r="N2369" s="161"/>
      <c r="O2369" s="161"/>
      <c r="P2369" s="161"/>
    </row>
    <row r="2370" customFormat="false" ht="39" hidden="false" customHeight="true" outlineLevel="0" collapsed="false">
      <c r="A2370" s="159" t="s">
        <v>13637</v>
      </c>
      <c r="B2370" s="160" t="s">
        <v>13638</v>
      </c>
      <c r="C2370" s="42" t="s">
        <v>1745</v>
      </c>
      <c r="D2370" s="159" t="s">
        <v>9770</v>
      </c>
      <c r="E2370" s="159" t="s">
        <v>2905</v>
      </c>
      <c r="F2370" s="42" t="s">
        <v>9771</v>
      </c>
      <c r="G2370" s="159" t="s">
        <v>1842</v>
      </c>
      <c r="H2370" s="159" t="s">
        <v>2171</v>
      </c>
      <c r="I2370" s="159" t="s">
        <v>1788</v>
      </c>
      <c r="J2370" s="42" t="s">
        <v>13639</v>
      </c>
      <c r="K2370" s="42" t="s">
        <v>13640</v>
      </c>
      <c r="L2370" s="159" t="s">
        <v>2907</v>
      </c>
      <c r="M2370" s="159" t="s">
        <v>13641</v>
      </c>
      <c r="N2370" s="161"/>
      <c r="O2370" s="161"/>
      <c r="P2370" s="161"/>
    </row>
    <row r="2371" customFormat="false" ht="27" hidden="false" customHeight="true" outlineLevel="0" collapsed="false">
      <c r="A2371" s="159" t="s">
        <v>13642</v>
      </c>
      <c r="B2371" s="160" t="s">
        <v>13643</v>
      </c>
      <c r="C2371" s="42" t="s">
        <v>1745</v>
      </c>
      <c r="D2371" s="159" t="s">
        <v>9770</v>
      </c>
      <c r="E2371" s="159" t="s">
        <v>2126</v>
      </c>
      <c r="F2371" s="42" t="s">
        <v>9771</v>
      </c>
      <c r="G2371" s="159" t="s">
        <v>1842</v>
      </c>
      <c r="H2371" s="159" t="s">
        <v>1654</v>
      </c>
      <c r="I2371" s="159" t="s">
        <v>1808</v>
      </c>
      <c r="J2371" s="42" t="s">
        <v>13644</v>
      </c>
      <c r="K2371" s="42" t="s">
        <v>13645</v>
      </c>
      <c r="L2371" s="159" t="s">
        <v>2129</v>
      </c>
      <c r="M2371" s="159" t="s">
        <v>13646</v>
      </c>
      <c r="N2371" s="161"/>
      <c r="O2371" s="161"/>
      <c r="P2371" s="161"/>
    </row>
    <row r="2372" customFormat="false" ht="39" hidden="false" customHeight="true" outlineLevel="0" collapsed="false">
      <c r="A2372" s="159" t="s">
        <v>13647</v>
      </c>
      <c r="B2372" s="160" t="s">
        <v>13648</v>
      </c>
      <c r="C2372" s="42" t="s">
        <v>1745</v>
      </c>
      <c r="D2372" s="159" t="s">
        <v>9770</v>
      </c>
      <c r="E2372" s="159" t="s">
        <v>2126</v>
      </c>
      <c r="F2372" s="42" t="s">
        <v>9771</v>
      </c>
      <c r="G2372" s="159" t="s">
        <v>1842</v>
      </c>
      <c r="H2372" s="159" t="s">
        <v>1654</v>
      </c>
      <c r="I2372" s="159" t="s">
        <v>1808</v>
      </c>
      <c r="J2372" s="42" t="s">
        <v>13649</v>
      </c>
      <c r="K2372" s="42" t="s">
        <v>13650</v>
      </c>
      <c r="L2372" s="159" t="s">
        <v>2129</v>
      </c>
      <c r="M2372" s="159" t="s">
        <v>13651</v>
      </c>
      <c r="N2372" s="161"/>
      <c r="O2372" s="161"/>
      <c r="P2372" s="161"/>
    </row>
    <row r="2373" customFormat="false" ht="51" hidden="false" customHeight="true" outlineLevel="0" collapsed="false">
      <c r="A2373" s="159" t="s">
        <v>13652</v>
      </c>
      <c r="B2373" s="160" t="s">
        <v>13653</v>
      </c>
      <c r="C2373" s="42" t="s">
        <v>1745</v>
      </c>
      <c r="D2373" s="159" t="s">
        <v>9770</v>
      </c>
      <c r="E2373" s="159" t="s">
        <v>2905</v>
      </c>
      <c r="F2373" s="42" t="s">
        <v>9771</v>
      </c>
      <c r="G2373" s="159" t="s">
        <v>1842</v>
      </c>
      <c r="H2373" s="159" t="s">
        <v>2171</v>
      </c>
      <c r="I2373" s="159" t="s">
        <v>1788</v>
      </c>
      <c r="J2373" s="42" t="s">
        <v>13654</v>
      </c>
      <c r="K2373" s="42" t="s">
        <v>13655</v>
      </c>
      <c r="L2373" s="159" t="s">
        <v>2907</v>
      </c>
      <c r="M2373" s="159" t="s">
        <v>13656</v>
      </c>
      <c r="N2373" s="161"/>
      <c r="O2373" s="161"/>
      <c r="P2373" s="161"/>
    </row>
    <row r="2374" customFormat="false" ht="39" hidden="false" customHeight="true" outlineLevel="0" collapsed="false">
      <c r="A2374" s="159" t="s">
        <v>13657</v>
      </c>
      <c r="B2374" s="160" t="s">
        <v>13658</v>
      </c>
      <c r="C2374" s="42" t="s">
        <v>1745</v>
      </c>
      <c r="D2374" s="159" t="s">
        <v>9770</v>
      </c>
      <c r="E2374" s="159" t="s">
        <v>2195</v>
      </c>
      <c r="F2374" s="42" t="s">
        <v>9771</v>
      </c>
      <c r="G2374" s="159" t="s">
        <v>1796</v>
      </c>
      <c r="H2374" s="159" t="s">
        <v>2171</v>
      </c>
      <c r="I2374" s="159" t="s">
        <v>1788</v>
      </c>
      <c r="J2374" s="42" t="s">
        <v>13659</v>
      </c>
      <c r="K2374" s="42" t="s">
        <v>13660</v>
      </c>
      <c r="L2374" s="159" t="s">
        <v>2198</v>
      </c>
      <c r="M2374" s="159" t="s">
        <v>13661</v>
      </c>
      <c r="N2374" s="161"/>
      <c r="O2374" s="161"/>
      <c r="P2374" s="161"/>
    </row>
    <row r="2375" customFormat="false" ht="39" hidden="false" customHeight="true" outlineLevel="0" collapsed="false">
      <c r="A2375" s="159" t="s">
        <v>13662</v>
      </c>
      <c r="B2375" s="160" t="s">
        <v>13663</v>
      </c>
      <c r="C2375" s="42" t="s">
        <v>1745</v>
      </c>
      <c r="D2375" s="159" t="s">
        <v>9770</v>
      </c>
      <c r="E2375" s="159" t="s">
        <v>2767</v>
      </c>
      <c r="F2375" s="42" t="s">
        <v>9771</v>
      </c>
      <c r="G2375" s="159" t="s">
        <v>1796</v>
      </c>
      <c r="H2375" s="159" t="s">
        <v>1654</v>
      </c>
      <c r="I2375" s="159" t="s">
        <v>1808</v>
      </c>
      <c r="J2375" s="42" t="s">
        <v>13664</v>
      </c>
      <c r="K2375" s="42" t="s">
        <v>13665</v>
      </c>
      <c r="L2375" s="159" t="s">
        <v>2129</v>
      </c>
      <c r="M2375" s="159" t="s">
        <v>13666</v>
      </c>
      <c r="N2375" s="161"/>
      <c r="O2375" s="161"/>
      <c r="P2375" s="161"/>
    </row>
    <row r="2376" customFormat="false" ht="27" hidden="false" customHeight="true" outlineLevel="0" collapsed="false">
      <c r="A2376" s="159" t="s">
        <v>13667</v>
      </c>
      <c r="B2376" s="160" t="s">
        <v>13668</v>
      </c>
      <c r="C2376" s="42" t="s">
        <v>1745</v>
      </c>
      <c r="D2376" s="159" t="s">
        <v>9770</v>
      </c>
      <c r="E2376" s="159" t="s">
        <v>2126</v>
      </c>
      <c r="F2376" s="42" t="s">
        <v>9771</v>
      </c>
      <c r="G2376" s="159" t="s">
        <v>1842</v>
      </c>
      <c r="H2376" s="159" t="s">
        <v>1654</v>
      </c>
      <c r="I2376" s="159" t="s">
        <v>1808</v>
      </c>
      <c r="J2376" s="42" t="s">
        <v>13669</v>
      </c>
      <c r="K2376" s="42" t="s">
        <v>13670</v>
      </c>
      <c r="L2376" s="159" t="s">
        <v>2129</v>
      </c>
      <c r="M2376" s="159" t="s">
        <v>13671</v>
      </c>
      <c r="N2376" s="161"/>
      <c r="O2376" s="161"/>
      <c r="P2376" s="161"/>
    </row>
    <row r="2377" customFormat="false" ht="51" hidden="false" customHeight="true" outlineLevel="0" collapsed="false">
      <c r="A2377" s="159" t="s">
        <v>13672</v>
      </c>
      <c r="B2377" s="160" t="s">
        <v>13673</v>
      </c>
      <c r="C2377" s="42" t="s">
        <v>1745</v>
      </c>
      <c r="D2377" s="159" t="s">
        <v>9770</v>
      </c>
      <c r="E2377" s="159" t="s">
        <v>2905</v>
      </c>
      <c r="F2377" s="42" t="s">
        <v>9771</v>
      </c>
      <c r="G2377" s="159" t="s">
        <v>1842</v>
      </c>
      <c r="H2377" s="159" t="s">
        <v>2171</v>
      </c>
      <c r="I2377" s="159" t="s">
        <v>1788</v>
      </c>
      <c r="J2377" s="42" t="s">
        <v>13674</v>
      </c>
      <c r="K2377" s="42" t="s">
        <v>13675</v>
      </c>
      <c r="L2377" s="159" t="s">
        <v>2907</v>
      </c>
      <c r="M2377" s="159" t="s">
        <v>13676</v>
      </c>
      <c r="N2377" s="161"/>
      <c r="O2377" s="161"/>
      <c r="P2377" s="161"/>
    </row>
    <row r="2378" customFormat="false" ht="39" hidden="false" customHeight="true" outlineLevel="0" collapsed="false">
      <c r="A2378" s="159" t="s">
        <v>13677</v>
      </c>
      <c r="B2378" s="160" t="s">
        <v>13678</v>
      </c>
      <c r="C2378" s="42" t="s">
        <v>1745</v>
      </c>
      <c r="D2378" s="159" t="s">
        <v>9770</v>
      </c>
      <c r="E2378" s="159" t="s">
        <v>2126</v>
      </c>
      <c r="F2378" s="42" t="s">
        <v>9771</v>
      </c>
      <c r="G2378" s="159" t="s">
        <v>1842</v>
      </c>
      <c r="H2378" s="159" t="s">
        <v>1654</v>
      </c>
      <c r="I2378" s="159" t="s">
        <v>1808</v>
      </c>
      <c r="J2378" s="42" t="s">
        <v>13679</v>
      </c>
      <c r="K2378" s="42" t="s">
        <v>13680</v>
      </c>
      <c r="L2378" s="159" t="s">
        <v>2129</v>
      </c>
      <c r="M2378" s="159" t="s">
        <v>13681</v>
      </c>
      <c r="N2378" s="161"/>
      <c r="O2378" s="161"/>
      <c r="P2378" s="161"/>
    </row>
    <row r="2379" customFormat="false" ht="39" hidden="false" customHeight="true" outlineLevel="0" collapsed="false">
      <c r="A2379" s="159" t="s">
        <v>13682</v>
      </c>
      <c r="B2379" s="160" t="s">
        <v>13683</v>
      </c>
      <c r="C2379" s="42" t="s">
        <v>1745</v>
      </c>
      <c r="D2379" s="159" t="s">
        <v>9770</v>
      </c>
      <c r="E2379" s="159" t="s">
        <v>2126</v>
      </c>
      <c r="F2379" s="42" t="s">
        <v>9771</v>
      </c>
      <c r="G2379" s="159" t="s">
        <v>1842</v>
      </c>
      <c r="H2379" s="159" t="s">
        <v>1654</v>
      </c>
      <c r="I2379" s="159" t="s">
        <v>1808</v>
      </c>
      <c r="J2379" s="42" t="s">
        <v>13684</v>
      </c>
      <c r="K2379" s="42" t="s">
        <v>13685</v>
      </c>
      <c r="L2379" s="159" t="s">
        <v>2129</v>
      </c>
      <c r="M2379" s="159" t="s">
        <v>13686</v>
      </c>
      <c r="N2379" s="161"/>
      <c r="O2379" s="161"/>
      <c r="P2379" s="161"/>
    </row>
    <row r="2380" customFormat="false" ht="51" hidden="false" customHeight="true" outlineLevel="0" collapsed="false">
      <c r="A2380" s="159" t="s">
        <v>13687</v>
      </c>
      <c r="B2380" s="160" t="s">
        <v>13688</v>
      </c>
      <c r="C2380" s="42" t="s">
        <v>1738</v>
      </c>
      <c r="D2380" s="159" t="s">
        <v>10092</v>
      </c>
      <c r="E2380" s="159" t="s">
        <v>2905</v>
      </c>
      <c r="F2380" s="42" t="s">
        <v>10093</v>
      </c>
      <c r="G2380" s="159" t="s">
        <v>1842</v>
      </c>
      <c r="H2380" s="159" t="s">
        <v>2171</v>
      </c>
      <c r="I2380" s="159" t="s">
        <v>1788</v>
      </c>
      <c r="J2380" s="42" t="s">
        <v>13689</v>
      </c>
      <c r="K2380" s="42" t="s">
        <v>13690</v>
      </c>
      <c r="L2380" s="159" t="s">
        <v>2907</v>
      </c>
      <c r="M2380" s="159" t="s">
        <v>13691</v>
      </c>
      <c r="N2380" s="161"/>
      <c r="O2380" s="161"/>
      <c r="P2380" s="161"/>
    </row>
    <row r="2381" customFormat="false" ht="39" hidden="false" customHeight="true" outlineLevel="0" collapsed="false">
      <c r="A2381" s="159" t="s">
        <v>13692</v>
      </c>
      <c r="B2381" s="160" t="s">
        <v>13693</v>
      </c>
      <c r="C2381" s="42" t="s">
        <v>1738</v>
      </c>
      <c r="D2381" s="159" t="s">
        <v>10092</v>
      </c>
      <c r="E2381" s="159" t="s">
        <v>2767</v>
      </c>
      <c r="F2381" s="42" t="s">
        <v>10093</v>
      </c>
      <c r="G2381" s="159" t="s">
        <v>1796</v>
      </c>
      <c r="H2381" s="159" t="s">
        <v>1654</v>
      </c>
      <c r="I2381" s="159" t="s">
        <v>1788</v>
      </c>
      <c r="J2381" s="42" t="s">
        <v>13694</v>
      </c>
      <c r="K2381" s="42" t="s">
        <v>13695</v>
      </c>
      <c r="L2381" s="159" t="s">
        <v>2129</v>
      </c>
      <c r="M2381" s="159" t="s">
        <v>13696</v>
      </c>
      <c r="N2381" s="161"/>
      <c r="O2381" s="161"/>
      <c r="P2381" s="161"/>
    </row>
    <row r="2382" customFormat="false" ht="27" hidden="false" customHeight="true" outlineLevel="0" collapsed="false">
      <c r="A2382" s="159" t="s">
        <v>13697</v>
      </c>
      <c r="B2382" s="160" t="s">
        <v>13698</v>
      </c>
      <c r="C2382" s="42" t="s">
        <v>1738</v>
      </c>
      <c r="D2382" s="159" t="s">
        <v>10092</v>
      </c>
      <c r="E2382" s="159" t="s">
        <v>2195</v>
      </c>
      <c r="F2382" s="42" t="s">
        <v>10093</v>
      </c>
      <c r="G2382" s="159" t="s">
        <v>1796</v>
      </c>
      <c r="H2382" s="159" t="s">
        <v>2171</v>
      </c>
      <c r="I2382" s="159" t="s">
        <v>1808</v>
      </c>
      <c r="J2382" s="42" t="s">
        <v>13699</v>
      </c>
      <c r="K2382" s="42" t="s">
        <v>13700</v>
      </c>
      <c r="L2382" s="159" t="s">
        <v>2198</v>
      </c>
      <c r="M2382" s="159" t="s">
        <v>13701</v>
      </c>
      <c r="N2382" s="161"/>
      <c r="O2382" s="161"/>
      <c r="P2382" s="161"/>
    </row>
    <row r="2383" customFormat="false" ht="27" hidden="false" customHeight="true" outlineLevel="0" collapsed="false">
      <c r="A2383" s="159" t="s">
        <v>13702</v>
      </c>
      <c r="B2383" s="160" t="s">
        <v>13703</v>
      </c>
      <c r="C2383" s="42" t="s">
        <v>1738</v>
      </c>
      <c r="D2383" s="159" t="s">
        <v>10092</v>
      </c>
      <c r="E2383" s="159" t="s">
        <v>2126</v>
      </c>
      <c r="F2383" s="42" t="s">
        <v>10093</v>
      </c>
      <c r="G2383" s="159" t="s">
        <v>1842</v>
      </c>
      <c r="H2383" s="159" t="s">
        <v>1654</v>
      </c>
      <c r="I2383" s="159" t="s">
        <v>1808</v>
      </c>
      <c r="J2383" s="42" t="s">
        <v>13704</v>
      </c>
      <c r="K2383" s="42" t="s">
        <v>13705</v>
      </c>
      <c r="L2383" s="159" t="s">
        <v>2129</v>
      </c>
      <c r="M2383" s="159" t="s">
        <v>13706</v>
      </c>
      <c r="N2383" s="161"/>
      <c r="O2383" s="161"/>
      <c r="P2383" s="161"/>
    </row>
    <row r="2384" customFormat="false" ht="51" hidden="false" customHeight="true" outlineLevel="0" collapsed="false">
      <c r="A2384" s="159" t="s">
        <v>13707</v>
      </c>
      <c r="B2384" s="160" t="s">
        <v>13708</v>
      </c>
      <c r="C2384" s="42" t="s">
        <v>1738</v>
      </c>
      <c r="D2384" s="159" t="s">
        <v>10092</v>
      </c>
      <c r="E2384" s="159" t="s">
        <v>2905</v>
      </c>
      <c r="F2384" s="42" t="s">
        <v>10093</v>
      </c>
      <c r="G2384" s="159" t="s">
        <v>1842</v>
      </c>
      <c r="H2384" s="159" t="s">
        <v>2171</v>
      </c>
      <c r="I2384" s="159" t="s">
        <v>1788</v>
      </c>
      <c r="J2384" s="42" t="s">
        <v>13709</v>
      </c>
      <c r="K2384" s="42" t="s">
        <v>13710</v>
      </c>
      <c r="L2384" s="159" t="s">
        <v>2907</v>
      </c>
      <c r="M2384" s="159" t="s">
        <v>13711</v>
      </c>
      <c r="N2384" s="161"/>
      <c r="O2384" s="161"/>
      <c r="P2384" s="161"/>
    </row>
    <row r="2385" customFormat="false" ht="27" hidden="false" customHeight="true" outlineLevel="0" collapsed="false">
      <c r="A2385" s="159" t="s">
        <v>13712</v>
      </c>
      <c r="B2385" s="160" t="s">
        <v>13713</v>
      </c>
      <c r="C2385" s="42" t="s">
        <v>1738</v>
      </c>
      <c r="D2385" s="159" t="s">
        <v>10092</v>
      </c>
      <c r="E2385" s="159" t="s">
        <v>2126</v>
      </c>
      <c r="F2385" s="42" t="s">
        <v>10093</v>
      </c>
      <c r="G2385" s="159" t="s">
        <v>1842</v>
      </c>
      <c r="H2385" s="159" t="s">
        <v>1654</v>
      </c>
      <c r="I2385" s="159" t="s">
        <v>1808</v>
      </c>
      <c r="J2385" s="42" t="s">
        <v>13714</v>
      </c>
      <c r="K2385" s="42" t="s">
        <v>13715</v>
      </c>
      <c r="L2385" s="159" t="s">
        <v>2129</v>
      </c>
      <c r="M2385" s="159" t="s">
        <v>13716</v>
      </c>
      <c r="N2385" s="161"/>
      <c r="O2385" s="161"/>
      <c r="P2385" s="161"/>
    </row>
    <row r="2386" customFormat="false" ht="39" hidden="false" customHeight="true" outlineLevel="0" collapsed="false">
      <c r="A2386" s="159" t="s">
        <v>13717</v>
      </c>
      <c r="B2386" s="160" t="s">
        <v>13718</v>
      </c>
      <c r="C2386" s="42" t="s">
        <v>1738</v>
      </c>
      <c r="D2386" s="159" t="s">
        <v>10092</v>
      </c>
      <c r="E2386" s="159" t="s">
        <v>2126</v>
      </c>
      <c r="F2386" s="42" t="s">
        <v>10093</v>
      </c>
      <c r="G2386" s="159" t="s">
        <v>1842</v>
      </c>
      <c r="H2386" s="159" t="s">
        <v>1654</v>
      </c>
      <c r="I2386" s="159" t="s">
        <v>1808</v>
      </c>
      <c r="J2386" s="42" t="s">
        <v>13719</v>
      </c>
      <c r="K2386" s="42" t="s">
        <v>13720</v>
      </c>
      <c r="L2386" s="159" t="s">
        <v>2129</v>
      </c>
      <c r="M2386" s="159" t="s">
        <v>13721</v>
      </c>
      <c r="N2386" s="161"/>
      <c r="O2386" s="161"/>
      <c r="P2386" s="161"/>
    </row>
    <row r="2387" customFormat="false" ht="51" hidden="false" customHeight="true" outlineLevel="0" collapsed="false">
      <c r="A2387" s="159" t="s">
        <v>13722</v>
      </c>
      <c r="B2387" s="160" t="s">
        <v>13723</v>
      </c>
      <c r="C2387" s="42" t="s">
        <v>1738</v>
      </c>
      <c r="D2387" s="159" t="s">
        <v>10092</v>
      </c>
      <c r="E2387" s="159" t="s">
        <v>2905</v>
      </c>
      <c r="F2387" s="42" t="s">
        <v>10093</v>
      </c>
      <c r="G2387" s="159" t="s">
        <v>1842</v>
      </c>
      <c r="H2387" s="159" t="s">
        <v>2171</v>
      </c>
      <c r="I2387" s="159" t="s">
        <v>1788</v>
      </c>
      <c r="J2387" s="42" t="s">
        <v>13724</v>
      </c>
      <c r="K2387" s="42" t="s">
        <v>13725</v>
      </c>
      <c r="L2387" s="159" t="s">
        <v>2907</v>
      </c>
      <c r="M2387" s="159" t="s">
        <v>13726</v>
      </c>
      <c r="N2387" s="161"/>
      <c r="O2387" s="161"/>
      <c r="P2387" s="161"/>
    </row>
    <row r="2388" customFormat="false" ht="51" hidden="false" customHeight="true" outlineLevel="0" collapsed="false">
      <c r="A2388" s="159" t="s">
        <v>13727</v>
      </c>
      <c r="B2388" s="160" t="s">
        <v>13728</v>
      </c>
      <c r="C2388" s="42" t="s">
        <v>1738</v>
      </c>
      <c r="D2388" s="159" t="s">
        <v>10092</v>
      </c>
      <c r="E2388" s="159" t="s">
        <v>2767</v>
      </c>
      <c r="F2388" s="42" t="s">
        <v>10093</v>
      </c>
      <c r="G2388" s="159" t="s">
        <v>1796</v>
      </c>
      <c r="H2388" s="159" t="s">
        <v>1654</v>
      </c>
      <c r="I2388" s="159" t="s">
        <v>1788</v>
      </c>
      <c r="J2388" s="42" t="s">
        <v>13729</v>
      </c>
      <c r="K2388" s="42" t="s">
        <v>13730</v>
      </c>
      <c r="L2388" s="159" t="s">
        <v>2129</v>
      </c>
      <c r="M2388" s="159" t="s">
        <v>13731</v>
      </c>
      <c r="N2388" s="161"/>
      <c r="O2388" s="161"/>
      <c r="P2388" s="161"/>
    </row>
    <row r="2389" customFormat="false" ht="27" hidden="false" customHeight="true" outlineLevel="0" collapsed="false">
      <c r="A2389" s="159" t="s">
        <v>13732</v>
      </c>
      <c r="B2389" s="160" t="s">
        <v>13733</v>
      </c>
      <c r="C2389" s="42" t="s">
        <v>1738</v>
      </c>
      <c r="D2389" s="159" t="s">
        <v>10092</v>
      </c>
      <c r="E2389" s="159" t="s">
        <v>2195</v>
      </c>
      <c r="F2389" s="42" t="s">
        <v>10093</v>
      </c>
      <c r="G2389" s="159" t="s">
        <v>1796</v>
      </c>
      <c r="H2389" s="159" t="s">
        <v>2171</v>
      </c>
      <c r="I2389" s="159" t="s">
        <v>1808</v>
      </c>
      <c r="J2389" s="42" t="s">
        <v>13734</v>
      </c>
      <c r="K2389" s="42" t="s">
        <v>13735</v>
      </c>
      <c r="L2389" s="159" t="s">
        <v>2198</v>
      </c>
      <c r="M2389" s="159" t="s">
        <v>13736</v>
      </c>
      <c r="N2389" s="161"/>
      <c r="O2389" s="161"/>
      <c r="P2389" s="161"/>
    </row>
    <row r="2390" customFormat="false" ht="27" hidden="false" customHeight="true" outlineLevel="0" collapsed="false">
      <c r="A2390" s="159" t="s">
        <v>13737</v>
      </c>
      <c r="B2390" s="160" t="s">
        <v>13738</v>
      </c>
      <c r="C2390" s="42" t="s">
        <v>1738</v>
      </c>
      <c r="D2390" s="159" t="s">
        <v>10092</v>
      </c>
      <c r="E2390" s="159" t="s">
        <v>2126</v>
      </c>
      <c r="F2390" s="42" t="s">
        <v>10093</v>
      </c>
      <c r="G2390" s="159" t="s">
        <v>1842</v>
      </c>
      <c r="H2390" s="159" t="s">
        <v>1654</v>
      </c>
      <c r="I2390" s="159" t="s">
        <v>1808</v>
      </c>
      <c r="J2390" s="42" t="s">
        <v>13739</v>
      </c>
      <c r="K2390" s="42" t="s">
        <v>13740</v>
      </c>
      <c r="L2390" s="159" t="s">
        <v>2129</v>
      </c>
      <c r="M2390" s="159" t="s">
        <v>13741</v>
      </c>
      <c r="N2390" s="161"/>
      <c r="O2390" s="161"/>
      <c r="P2390" s="161"/>
    </row>
    <row r="2391" customFormat="false" ht="51" hidden="false" customHeight="true" outlineLevel="0" collapsed="false">
      <c r="A2391" s="159" t="s">
        <v>13742</v>
      </c>
      <c r="B2391" s="160" t="s">
        <v>13743</v>
      </c>
      <c r="C2391" s="42" t="s">
        <v>1738</v>
      </c>
      <c r="D2391" s="159" t="s">
        <v>10092</v>
      </c>
      <c r="E2391" s="159" t="s">
        <v>2905</v>
      </c>
      <c r="F2391" s="42" t="s">
        <v>10093</v>
      </c>
      <c r="G2391" s="159" t="s">
        <v>1842</v>
      </c>
      <c r="H2391" s="159" t="s">
        <v>2171</v>
      </c>
      <c r="I2391" s="159" t="s">
        <v>1788</v>
      </c>
      <c r="J2391" s="42" t="s">
        <v>13744</v>
      </c>
      <c r="K2391" s="42" t="s">
        <v>13745</v>
      </c>
      <c r="L2391" s="159" t="s">
        <v>2907</v>
      </c>
      <c r="M2391" s="159" t="s">
        <v>13746</v>
      </c>
      <c r="N2391" s="161"/>
      <c r="O2391" s="161"/>
      <c r="P2391" s="161"/>
    </row>
    <row r="2392" customFormat="false" ht="51" hidden="false" customHeight="true" outlineLevel="0" collapsed="false">
      <c r="A2392" s="159" t="s">
        <v>13747</v>
      </c>
      <c r="B2392" s="160" t="s">
        <v>13748</v>
      </c>
      <c r="C2392" s="42" t="s">
        <v>1738</v>
      </c>
      <c r="D2392" s="159" t="s">
        <v>10092</v>
      </c>
      <c r="E2392" s="159" t="s">
        <v>2767</v>
      </c>
      <c r="F2392" s="42" t="s">
        <v>10093</v>
      </c>
      <c r="G2392" s="159" t="s">
        <v>1796</v>
      </c>
      <c r="H2392" s="159" t="s">
        <v>1654</v>
      </c>
      <c r="I2392" s="159" t="s">
        <v>1788</v>
      </c>
      <c r="J2392" s="42" t="s">
        <v>13749</v>
      </c>
      <c r="K2392" s="42" t="s">
        <v>13750</v>
      </c>
      <c r="L2392" s="159" t="s">
        <v>2129</v>
      </c>
      <c r="M2392" s="159" t="s">
        <v>13751</v>
      </c>
      <c r="N2392" s="161"/>
      <c r="O2392" s="161"/>
      <c r="P2392" s="161"/>
    </row>
    <row r="2393" customFormat="false" ht="27" hidden="false" customHeight="true" outlineLevel="0" collapsed="false">
      <c r="A2393" s="159" t="s">
        <v>13752</v>
      </c>
      <c r="B2393" s="160" t="s">
        <v>13753</v>
      </c>
      <c r="C2393" s="42" t="s">
        <v>1738</v>
      </c>
      <c r="D2393" s="159" t="s">
        <v>10092</v>
      </c>
      <c r="E2393" s="159" t="s">
        <v>2195</v>
      </c>
      <c r="F2393" s="42" t="s">
        <v>10093</v>
      </c>
      <c r="G2393" s="159" t="s">
        <v>1796</v>
      </c>
      <c r="H2393" s="159" t="s">
        <v>2171</v>
      </c>
      <c r="I2393" s="159" t="s">
        <v>1808</v>
      </c>
      <c r="J2393" s="42" t="s">
        <v>13754</v>
      </c>
      <c r="K2393" s="42" t="s">
        <v>13755</v>
      </c>
      <c r="L2393" s="159" t="s">
        <v>2198</v>
      </c>
      <c r="M2393" s="159" t="s">
        <v>13756</v>
      </c>
      <c r="N2393" s="161"/>
      <c r="O2393" s="161"/>
      <c r="P2393" s="161"/>
    </row>
    <row r="2394" customFormat="false" ht="27" hidden="false" customHeight="true" outlineLevel="0" collapsed="false">
      <c r="A2394" s="159" t="s">
        <v>13757</v>
      </c>
      <c r="B2394" s="160" t="s">
        <v>13758</v>
      </c>
      <c r="C2394" s="42" t="s">
        <v>1738</v>
      </c>
      <c r="D2394" s="159" t="s">
        <v>10092</v>
      </c>
      <c r="E2394" s="159" t="s">
        <v>2126</v>
      </c>
      <c r="F2394" s="42" t="s">
        <v>10093</v>
      </c>
      <c r="G2394" s="159" t="s">
        <v>1842</v>
      </c>
      <c r="H2394" s="159" t="s">
        <v>1654</v>
      </c>
      <c r="I2394" s="159" t="s">
        <v>1808</v>
      </c>
      <c r="J2394" s="42" t="s">
        <v>13759</v>
      </c>
      <c r="K2394" s="42" t="s">
        <v>13760</v>
      </c>
      <c r="L2394" s="159" t="s">
        <v>2129</v>
      </c>
      <c r="M2394" s="159" t="s">
        <v>13761</v>
      </c>
      <c r="N2394" s="161"/>
      <c r="O2394" s="161"/>
      <c r="P2394" s="161"/>
    </row>
    <row r="2395" customFormat="false" ht="39" hidden="false" customHeight="true" outlineLevel="0" collapsed="false">
      <c r="A2395" s="159" t="s">
        <v>13762</v>
      </c>
      <c r="B2395" s="160" t="s">
        <v>13763</v>
      </c>
      <c r="C2395" s="42" t="s">
        <v>1738</v>
      </c>
      <c r="D2395" s="159" t="s">
        <v>10092</v>
      </c>
      <c r="E2395" s="159" t="s">
        <v>2905</v>
      </c>
      <c r="F2395" s="42" t="s">
        <v>10093</v>
      </c>
      <c r="G2395" s="159" t="s">
        <v>1842</v>
      </c>
      <c r="H2395" s="159" t="s">
        <v>2171</v>
      </c>
      <c r="I2395" s="159" t="s">
        <v>1788</v>
      </c>
      <c r="J2395" s="42" t="s">
        <v>13764</v>
      </c>
      <c r="K2395" s="42" t="s">
        <v>13765</v>
      </c>
      <c r="L2395" s="159" t="s">
        <v>2907</v>
      </c>
      <c r="M2395" s="159" t="s">
        <v>13766</v>
      </c>
      <c r="N2395" s="161"/>
      <c r="O2395" s="161"/>
      <c r="P2395" s="161"/>
    </row>
    <row r="2396" customFormat="false" ht="39" hidden="false" customHeight="true" outlineLevel="0" collapsed="false">
      <c r="A2396" s="159" t="s">
        <v>13767</v>
      </c>
      <c r="B2396" s="160" t="s">
        <v>13768</v>
      </c>
      <c r="C2396" s="42" t="s">
        <v>1738</v>
      </c>
      <c r="D2396" s="159" t="s">
        <v>10092</v>
      </c>
      <c r="E2396" s="159" t="s">
        <v>2767</v>
      </c>
      <c r="F2396" s="42" t="s">
        <v>10093</v>
      </c>
      <c r="G2396" s="159" t="s">
        <v>1796</v>
      </c>
      <c r="H2396" s="159" t="s">
        <v>1654</v>
      </c>
      <c r="I2396" s="159" t="s">
        <v>1788</v>
      </c>
      <c r="J2396" s="42" t="s">
        <v>13769</v>
      </c>
      <c r="K2396" s="42" t="s">
        <v>13770</v>
      </c>
      <c r="L2396" s="159" t="s">
        <v>2129</v>
      </c>
      <c r="M2396" s="159" t="s">
        <v>13771</v>
      </c>
      <c r="N2396" s="161"/>
      <c r="O2396" s="161"/>
      <c r="P2396" s="161"/>
    </row>
    <row r="2397" customFormat="false" ht="27" hidden="false" customHeight="true" outlineLevel="0" collapsed="false">
      <c r="A2397" s="159" t="s">
        <v>13772</v>
      </c>
      <c r="B2397" s="160" t="s">
        <v>13773</v>
      </c>
      <c r="C2397" s="42" t="s">
        <v>1738</v>
      </c>
      <c r="D2397" s="159" t="s">
        <v>10092</v>
      </c>
      <c r="E2397" s="159" t="s">
        <v>2195</v>
      </c>
      <c r="F2397" s="42" t="s">
        <v>10093</v>
      </c>
      <c r="G2397" s="159" t="s">
        <v>1796</v>
      </c>
      <c r="H2397" s="159" t="s">
        <v>2171</v>
      </c>
      <c r="I2397" s="159" t="s">
        <v>1808</v>
      </c>
      <c r="J2397" s="42" t="s">
        <v>13774</v>
      </c>
      <c r="K2397" s="42" t="s">
        <v>13775</v>
      </c>
      <c r="L2397" s="159" t="s">
        <v>2198</v>
      </c>
      <c r="M2397" s="159" t="s">
        <v>13776</v>
      </c>
      <c r="N2397" s="161"/>
      <c r="O2397" s="161"/>
      <c r="P2397" s="161"/>
    </row>
    <row r="2398" customFormat="false" ht="27" hidden="false" customHeight="true" outlineLevel="0" collapsed="false">
      <c r="A2398" s="159" t="s">
        <v>13777</v>
      </c>
      <c r="B2398" s="160" t="s">
        <v>13778</v>
      </c>
      <c r="C2398" s="42" t="s">
        <v>1738</v>
      </c>
      <c r="D2398" s="159" t="s">
        <v>10092</v>
      </c>
      <c r="E2398" s="159" t="s">
        <v>2126</v>
      </c>
      <c r="F2398" s="42" t="s">
        <v>10093</v>
      </c>
      <c r="G2398" s="159" t="s">
        <v>1842</v>
      </c>
      <c r="H2398" s="159" t="s">
        <v>1654</v>
      </c>
      <c r="I2398" s="159" t="s">
        <v>1808</v>
      </c>
      <c r="J2398" s="42" t="s">
        <v>13779</v>
      </c>
      <c r="K2398" s="42" t="s">
        <v>13780</v>
      </c>
      <c r="L2398" s="159" t="s">
        <v>2129</v>
      </c>
      <c r="M2398" s="159" t="s">
        <v>13781</v>
      </c>
      <c r="N2398" s="161"/>
      <c r="O2398" s="161"/>
      <c r="P2398" s="161"/>
    </row>
    <row r="2399" customFormat="false" ht="51" hidden="false" customHeight="true" outlineLevel="0" collapsed="false">
      <c r="A2399" s="159" t="s">
        <v>13782</v>
      </c>
      <c r="B2399" s="160" t="s">
        <v>13783</v>
      </c>
      <c r="C2399" s="42" t="s">
        <v>1738</v>
      </c>
      <c r="D2399" s="159" t="s">
        <v>10092</v>
      </c>
      <c r="E2399" s="159" t="s">
        <v>2905</v>
      </c>
      <c r="F2399" s="42" t="s">
        <v>10093</v>
      </c>
      <c r="G2399" s="159" t="s">
        <v>1842</v>
      </c>
      <c r="H2399" s="159" t="s">
        <v>2171</v>
      </c>
      <c r="I2399" s="159" t="s">
        <v>1788</v>
      </c>
      <c r="J2399" s="42" t="s">
        <v>13784</v>
      </c>
      <c r="K2399" s="42" t="s">
        <v>13785</v>
      </c>
      <c r="L2399" s="159" t="s">
        <v>2907</v>
      </c>
      <c r="M2399" s="159" t="s">
        <v>13786</v>
      </c>
      <c r="N2399" s="161"/>
      <c r="O2399" s="161"/>
      <c r="P2399" s="161"/>
    </row>
    <row r="2400" customFormat="false" ht="51" hidden="false" customHeight="true" outlineLevel="0" collapsed="false">
      <c r="A2400" s="159" t="s">
        <v>13787</v>
      </c>
      <c r="B2400" s="160" t="s">
        <v>13788</v>
      </c>
      <c r="C2400" s="42" t="s">
        <v>1738</v>
      </c>
      <c r="D2400" s="159" t="s">
        <v>10092</v>
      </c>
      <c r="E2400" s="159" t="s">
        <v>2767</v>
      </c>
      <c r="F2400" s="42" t="s">
        <v>10093</v>
      </c>
      <c r="G2400" s="159" t="s">
        <v>1796</v>
      </c>
      <c r="H2400" s="159" t="s">
        <v>1654</v>
      </c>
      <c r="I2400" s="159" t="s">
        <v>1788</v>
      </c>
      <c r="J2400" s="42" t="s">
        <v>13789</v>
      </c>
      <c r="K2400" s="42" t="s">
        <v>13790</v>
      </c>
      <c r="L2400" s="159" t="s">
        <v>2129</v>
      </c>
      <c r="M2400" s="159" t="s">
        <v>13791</v>
      </c>
      <c r="N2400" s="161"/>
      <c r="O2400" s="161"/>
      <c r="P2400" s="161"/>
    </row>
    <row r="2401" customFormat="false" ht="39" hidden="false" customHeight="true" outlineLevel="0" collapsed="false">
      <c r="A2401" s="159" t="s">
        <v>13792</v>
      </c>
      <c r="B2401" s="160" t="s">
        <v>13793</v>
      </c>
      <c r="C2401" s="42" t="s">
        <v>1738</v>
      </c>
      <c r="D2401" s="159" t="s">
        <v>10092</v>
      </c>
      <c r="E2401" s="159" t="s">
        <v>2195</v>
      </c>
      <c r="F2401" s="42" t="s">
        <v>10093</v>
      </c>
      <c r="G2401" s="159" t="s">
        <v>1796</v>
      </c>
      <c r="H2401" s="159" t="s">
        <v>2171</v>
      </c>
      <c r="I2401" s="159" t="s">
        <v>1808</v>
      </c>
      <c r="J2401" s="42" t="s">
        <v>13794</v>
      </c>
      <c r="K2401" s="42" t="s">
        <v>13795</v>
      </c>
      <c r="L2401" s="159" t="s">
        <v>2198</v>
      </c>
      <c r="M2401" s="159" t="s">
        <v>13796</v>
      </c>
      <c r="N2401" s="161"/>
      <c r="O2401" s="161"/>
      <c r="P2401" s="161"/>
    </row>
    <row r="2402" customFormat="false" ht="39" hidden="false" customHeight="true" outlineLevel="0" collapsed="false">
      <c r="A2402" s="159" t="s">
        <v>13797</v>
      </c>
      <c r="B2402" s="160" t="s">
        <v>13798</v>
      </c>
      <c r="C2402" s="42" t="s">
        <v>1738</v>
      </c>
      <c r="D2402" s="159" t="s">
        <v>10092</v>
      </c>
      <c r="E2402" s="159" t="s">
        <v>2126</v>
      </c>
      <c r="F2402" s="42" t="s">
        <v>10093</v>
      </c>
      <c r="G2402" s="159" t="s">
        <v>1842</v>
      </c>
      <c r="H2402" s="159" t="s">
        <v>1654</v>
      </c>
      <c r="I2402" s="159" t="s">
        <v>1808</v>
      </c>
      <c r="J2402" s="42" t="s">
        <v>13799</v>
      </c>
      <c r="K2402" s="42" t="s">
        <v>13800</v>
      </c>
      <c r="L2402" s="159" t="s">
        <v>2129</v>
      </c>
      <c r="M2402" s="159" t="s">
        <v>13801</v>
      </c>
      <c r="N2402" s="161"/>
      <c r="O2402" s="161"/>
      <c r="P2402" s="161"/>
    </row>
    <row r="2403" customFormat="false" ht="39" hidden="false" customHeight="true" outlineLevel="0" collapsed="false">
      <c r="A2403" s="159" t="s">
        <v>13802</v>
      </c>
      <c r="B2403" s="160" t="s">
        <v>13803</v>
      </c>
      <c r="C2403" s="42" t="s">
        <v>1738</v>
      </c>
      <c r="D2403" s="159" t="s">
        <v>2528</v>
      </c>
      <c r="E2403" s="159" t="s">
        <v>2905</v>
      </c>
      <c r="F2403" s="42" t="s">
        <v>2529</v>
      </c>
      <c r="G2403" s="159" t="s">
        <v>1842</v>
      </c>
      <c r="H2403" s="159" t="s">
        <v>2171</v>
      </c>
      <c r="I2403" s="159" t="s">
        <v>1788</v>
      </c>
      <c r="J2403" s="42" t="s">
        <v>13804</v>
      </c>
      <c r="K2403" s="42" t="s">
        <v>13805</v>
      </c>
      <c r="L2403" s="159" t="s">
        <v>2907</v>
      </c>
      <c r="M2403" s="159" t="s">
        <v>13806</v>
      </c>
      <c r="N2403" s="161"/>
      <c r="O2403" s="161"/>
      <c r="P2403" s="161"/>
    </row>
    <row r="2404" customFormat="false" ht="39" hidden="false" customHeight="true" outlineLevel="0" collapsed="false">
      <c r="A2404" s="159" t="s">
        <v>13807</v>
      </c>
      <c r="B2404" s="160" t="s">
        <v>13808</v>
      </c>
      <c r="C2404" s="42" t="s">
        <v>1738</v>
      </c>
      <c r="D2404" s="159" t="s">
        <v>2528</v>
      </c>
      <c r="E2404" s="159" t="s">
        <v>2195</v>
      </c>
      <c r="F2404" s="42" t="s">
        <v>2529</v>
      </c>
      <c r="G2404" s="159" t="s">
        <v>1796</v>
      </c>
      <c r="H2404" s="159" t="s">
        <v>2171</v>
      </c>
      <c r="I2404" s="159" t="s">
        <v>1788</v>
      </c>
      <c r="J2404" s="42" t="s">
        <v>13809</v>
      </c>
      <c r="K2404" s="42" t="s">
        <v>13810</v>
      </c>
      <c r="L2404" s="159" t="s">
        <v>2198</v>
      </c>
      <c r="M2404" s="159" t="s">
        <v>13811</v>
      </c>
      <c r="N2404" s="161"/>
      <c r="O2404" s="161"/>
      <c r="P2404" s="161"/>
    </row>
    <row r="2405" customFormat="false" ht="27" hidden="false" customHeight="true" outlineLevel="0" collapsed="false">
      <c r="A2405" s="159" t="s">
        <v>13812</v>
      </c>
      <c r="B2405" s="160" t="s">
        <v>13813</v>
      </c>
      <c r="C2405" s="42" t="s">
        <v>1738</v>
      </c>
      <c r="D2405" s="159" t="s">
        <v>2528</v>
      </c>
      <c r="E2405" s="159" t="s">
        <v>2767</v>
      </c>
      <c r="F2405" s="42" t="s">
        <v>2529</v>
      </c>
      <c r="G2405" s="159" t="s">
        <v>1796</v>
      </c>
      <c r="H2405" s="159" t="s">
        <v>1654</v>
      </c>
      <c r="I2405" s="159" t="s">
        <v>1808</v>
      </c>
      <c r="J2405" s="42" t="s">
        <v>13814</v>
      </c>
      <c r="K2405" s="42" t="s">
        <v>13815</v>
      </c>
      <c r="L2405" s="159" t="s">
        <v>2129</v>
      </c>
      <c r="M2405" s="159" t="s">
        <v>13816</v>
      </c>
      <c r="N2405" s="161"/>
      <c r="O2405" s="161"/>
      <c r="P2405" s="161"/>
    </row>
    <row r="2406" customFormat="false" ht="27" hidden="false" customHeight="true" outlineLevel="0" collapsed="false">
      <c r="A2406" s="159" t="s">
        <v>13817</v>
      </c>
      <c r="B2406" s="160" t="s">
        <v>13818</v>
      </c>
      <c r="C2406" s="42" t="s">
        <v>1738</v>
      </c>
      <c r="D2406" s="159" t="s">
        <v>2528</v>
      </c>
      <c r="E2406" s="159" t="s">
        <v>2126</v>
      </c>
      <c r="F2406" s="42" t="s">
        <v>2529</v>
      </c>
      <c r="G2406" s="159" t="s">
        <v>1842</v>
      </c>
      <c r="H2406" s="159" t="s">
        <v>1654</v>
      </c>
      <c r="I2406" s="159" t="s">
        <v>1808</v>
      </c>
      <c r="J2406" s="42" t="s">
        <v>13819</v>
      </c>
      <c r="K2406" s="42" t="s">
        <v>13820</v>
      </c>
      <c r="L2406" s="159" t="s">
        <v>2129</v>
      </c>
      <c r="M2406" s="159" t="s">
        <v>13821</v>
      </c>
      <c r="N2406" s="161"/>
      <c r="O2406" s="161"/>
      <c r="P2406" s="161"/>
    </row>
    <row r="2407" customFormat="false" ht="51" hidden="false" customHeight="true" outlineLevel="0" collapsed="false">
      <c r="A2407" s="159" t="s">
        <v>13822</v>
      </c>
      <c r="B2407" s="160" t="s">
        <v>13823</v>
      </c>
      <c r="C2407" s="42" t="s">
        <v>1738</v>
      </c>
      <c r="D2407" s="159" t="s">
        <v>2528</v>
      </c>
      <c r="E2407" s="159" t="s">
        <v>2905</v>
      </c>
      <c r="F2407" s="42" t="s">
        <v>2529</v>
      </c>
      <c r="G2407" s="159" t="s">
        <v>1842</v>
      </c>
      <c r="H2407" s="159" t="s">
        <v>2171</v>
      </c>
      <c r="I2407" s="159" t="s">
        <v>1788</v>
      </c>
      <c r="J2407" s="42" t="s">
        <v>13824</v>
      </c>
      <c r="K2407" s="42" t="s">
        <v>13825</v>
      </c>
      <c r="L2407" s="159" t="s">
        <v>2907</v>
      </c>
      <c r="M2407" s="159" t="s">
        <v>13826</v>
      </c>
      <c r="N2407" s="161"/>
      <c r="O2407" s="161"/>
      <c r="P2407" s="161"/>
    </row>
    <row r="2408" customFormat="false" ht="51" hidden="false" customHeight="true" outlineLevel="0" collapsed="false">
      <c r="A2408" s="159" t="s">
        <v>13827</v>
      </c>
      <c r="B2408" s="160" t="s">
        <v>13828</v>
      </c>
      <c r="C2408" s="42" t="s">
        <v>1738</v>
      </c>
      <c r="D2408" s="159" t="s">
        <v>2528</v>
      </c>
      <c r="E2408" s="159" t="s">
        <v>2195</v>
      </c>
      <c r="F2408" s="42" t="s">
        <v>2529</v>
      </c>
      <c r="G2408" s="159" t="s">
        <v>1796</v>
      </c>
      <c r="H2408" s="159" t="s">
        <v>2171</v>
      </c>
      <c r="I2408" s="159" t="s">
        <v>1788</v>
      </c>
      <c r="J2408" s="42" t="s">
        <v>13829</v>
      </c>
      <c r="K2408" s="42" t="s">
        <v>13830</v>
      </c>
      <c r="L2408" s="159" t="s">
        <v>2198</v>
      </c>
      <c r="M2408" s="159" t="s">
        <v>13831</v>
      </c>
      <c r="N2408" s="161"/>
      <c r="O2408" s="161"/>
      <c r="P2408" s="161"/>
    </row>
    <row r="2409" customFormat="false" ht="39" hidden="false" customHeight="true" outlineLevel="0" collapsed="false">
      <c r="A2409" s="159" t="s">
        <v>13832</v>
      </c>
      <c r="B2409" s="160" t="s">
        <v>13833</v>
      </c>
      <c r="C2409" s="42" t="s">
        <v>1738</v>
      </c>
      <c r="D2409" s="159" t="s">
        <v>2528</v>
      </c>
      <c r="E2409" s="159" t="s">
        <v>2767</v>
      </c>
      <c r="F2409" s="42" t="s">
        <v>2529</v>
      </c>
      <c r="G2409" s="159" t="s">
        <v>1796</v>
      </c>
      <c r="H2409" s="159" t="s">
        <v>1654</v>
      </c>
      <c r="I2409" s="159" t="s">
        <v>1808</v>
      </c>
      <c r="J2409" s="42" t="s">
        <v>13834</v>
      </c>
      <c r="K2409" s="42" t="s">
        <v>13835</v>
      </c>
      <c r="L2409" s="159" t="s">
        <v>2129</v>
      </c>
      <c r="M2409" s="159" t="s">
        <v>13836</v>
      </c>
      <c r="N2409" s="161"/>
      <c r="O2409" s="161"/>
      <c r="P2409" s="161"/>
    </row>
    <row r="2410" customFormat="false" ht="39" hidden="false" customHeight="true" outlineLevel="0" collapsed="false">
      <c r="A2410" s="159" t="s">
        <v>13837</v>
      </c>
      <c r="B2410" s="160" t="s">
        <v>13838</v>
      </c>
      <c r="C2410" s="42" t="s">
        <v>1738</v>
      </c>
      <c r="D2410" s="159" t="s">
        <v>2528</v>
      </c>
      <c r="E2410" s="159" t="s">
        <v>2126</v>
      </c>
      <c r="F2410" s="42" t="s">
        <v>2529</v>
      </c>
      <c r="G2410" s="159" t="s">
        <v>1842</v>
      </c>
      <c r="H2410" s="159" t="s">
        <v>1654</v>
      </c>
      <c r="I2410" s="159" t="s">
        <v>1808</v>
      </c>
      <c r="J2410" s="42" t="s">
        <v>13839</v>
      </c>
      <c r="K2410" s="42" t="s">
        <v>13840</v>
      </c>
      <c r="L2410" s="159" t="s">
        <v>2129</v>
      </c>
      <c r="M2410" s="159" t="s">
        <v>13841</v>
      </c>
      <c r="N2410" s="161"/>
      <c r="O2410" s="161"/>
      <c r="P2410" s="161"/>
    </row>
    <row r="2411" customFormat="false" ht="39" hidden="false" customHeight="true" outlineLevel="0" collapsed="false">
      <c r="A2411" s="159" t="s">
        <v>13842</v>
      </c>
      <c r="B2411" s="160" t="s">
        <v>13843</v>
      </c>
      <c r="C2411" s="42" t="s">
        <v>1738</v>
      </c>
      <c r="D2411" s="159" t="s">
        <v>2528</v>
      </c>
      <c r="E2411" s="159" t="s">
        <v>2905</v>
      </c>
      <c r="F2411" s="42" t="s">
        <v>2529</v>
      </c>
      <c r="G2411" s="159" t="s">
        <v>1842</v>
      </c>
      <c r="H2411" s="159" t="s">
        <v>2171</v>
      </c>
      <c r="I2411" s="159" t="s">
        <v>1788</v>
      </c>
      <c r="J2411" s="42" t="s">
        <v>13844</v>
      </c>
      <c r="K2411" s="42" t="s">
        <v>13845</v>
      </c>
      <c r="L2411" s="159" t="s">
        <v>2907</v>
      </c>
      <c r="M2411" s="159" t="s">
        <v>13846</v>
      </c>
      <c r="N2411" s="161"/>
      <c r="O2411" s="161"/>
      <c r="P2411" s="161"/>
    </row>
    <row r="2412" customFormat="false" ht="39" hidden="false" customHeight="true" outlineLevel="0" collapsed="false">
      <c r="A2412" s="159" t="s">
        <v>13847</v>
      </c>
      <c r="B2412" s="160" t="s">
        <v>13848</v>
      </c>
      <c r="C2412" s="42" t="s">
        <v>1738</v>
      </c>
      <c r="D2412" s="159" t="s">
        <v>2528</v>
      </c>
      <c r="E2412" s="159" t="s">
        <v>2195</v>
      </c>
      <c r="F2412" s="42" t="s">
        <v>2529</v>
      </c>
      <c r="G2412" s="159" t="s">
        <v>1796</v>
      </c>
      <c r="H2412" s="159" t="s">
        <v>2171</v>
      </c>
      <c r="I2412" s="159" t="s">
        <v>1788</v>
      </c>
      <c r="J2412" s="42" t="s">
        <v>13849</v>
      </c>
      <c r="K2412" s="42" t="s">
        <v>13850</v>
      </c>
      <c r="L2412" s="159" t="s">
        <v>2198</v>
      </c>
      <c r="M2412" s="159" t="s">
        <v>13851</v>
      </c>
      <c r="N2412" s="161"/>
      <c r="O2412" s="161"/>
      <c r="P2412" s="161"/>
    </row>
    <row r="2413" customFormat="false" ht="27" hidden="false" customHeight="true" outlineLevel="0" collapsed="false">
      <c r="A2413" s="159" t="s">
        <v>13852</v>
      </c>
      <c r="B2413" s="160" t="s">
        <v>13853</v>
      </c>
      <c r="C2413" s="42" t="s">
        <v>1738</v>
      </c>
      <c r="D2413" s="159" t="s">
        <v>2528</v>
      </c>
      <c r="E2413" s="159" t="s">
        <v>2767</v>
      </c>
      <c r="F2413" s="42" t="s">
        <v>2529</v>
      </c>
      <c r="G2413" s="159" t="s">
        <v>1796</v>
      </c>
      <c r="H2413" s="159" t="s">
        <v>1654</v>
      </c>
      <c r="I2413" s="159" t="s">
        <v>1808</v>
      </c>
      <c r="J2413" s="42" t="s">
        <v>13854</v>
      </c>
      <c r="K2413" s="42" t="s">
        <v>13855</v>
      </c>
      <c r="L2413" s="159" t="s">
        <v>2129</v>
      </c>
      <c r="M2413" s="159" t="s">
        <v>13856</v>
      </c>
      <c r="N2413" s="161"/>
      <c r="O2413" s="161"/>
      <c r="P2413" s="161"/>
    </row>
    <row r="2414" customFormat="false" ht="27" hidden="false" customHeight="true" outlineLevel="0" collapsed="false">
      <c r="A2414" s="159" t="s">
        <v>13857</v>
      </c>
      <c r="B2414" s="160" t="s">
        <v>13858</v>
      </c>
      <c r="C2414" s="42" t="s">
        <v>1738</v>
      </c>
      <c r="D2414" s="159" t="s">
        <v>2528</v>
      </c>
      <c r="E2414" s="159" t="s">
        <v>2126</v>
      </c>
      <c r="F2414" s="42" t="s">
        <v>2529</v>
      </c>
      <c r="G2414" s="159" t="s">
        <v>1842</v>
      </c>
      <c r="H2414" s="159" t="s">
        <v>1654</v>
      </c>
      <c r="I2414" s="159" t="s">
        <v>1808</v>
      </c>
      <c r="J2414" s="42" t="s">
        <v>13859</v>
      </c>
      <c r="K2414" s="42" t="s">
        <v>13860</v>
      </c>
      <c r="L2414" s="159" t="s">
        <v>2129</v>
      </c>
      <c r="M2414" s="159" t="s">
        <v>13861</v>
      </c>
      <c r="N2414" s="161"/>
      <c r="O2414" s="161"/>
      <c r="P2414" s="161"/>
    </row>
    <row r="2415" customFormat="false" ht="39" hidden="false" customHeight="true" outlineLevel="0" collapsed="false">
      <c r="A2415" s="159" t="s">
        <v>13862</v>
      </c>
      <c r="B2415" s="160" t="s">
        <v>13863</v>
      </c>
      <c r="C2415" s="42" t="s">
        <v>1738</v>
      </c>
      <c r="D2415" s="159" t="s">
        <v>2528</v>
      </c>
      <c r="E2415" s="159" t="s">
        <v>2905</v>
      </c>
      <c r="F2415" s="42" t="s">
        <v>2529</v>
      </c>
      <c r="G2415" s="159" t="s">
        <v>1842</v>
      </c>
      <c r="H2415" s="159" t="s">
        <v>2171</v>
      </c>
      <c r="I2415" s="159" t="s">
        <v>1788</v>
      </c>
      <c r="J2415" s="42" t="s">
        <v>13864</v>
      </c>
      <c r="K2415" s="42" t="s">
        <v>13865</v>
      </c>
      <c r="L2415" s="159" t="s">
        <v>2907</v>
      </c>
      <c r="M2415" s="159" t="s">
        <v>13866</v>
      </c>
      <c r="N2415" s="161"/>
      <c r="O2415" s="161"/>
      <c r="P2415" s="161"/>
    </row>
    <row r="2416" customFormat="false" ht="39" hidden="false" customHeight="true" outlineLevel="0" collapsed="false">
      <c r="A2416" s="159" t="s">
        <v>13867</v>
      </c>
      <c r="B2416" s="160" t="s">
        <v>13868</v>
      </c>
      <c r="C2416" s="42" t="s">
        <v>1738</v>
      </c>
      <c r="D2416" s="159" t="s">
        <v>2528</v>
      </c>
      <c r="E2416" s="159" t="s">
        <v>2767</v>
      </c>
      <c r="F2416" s="42" t="s">
        <v>2529</v>
      </c>
      <c r="G2416" s="159" t="s">
        <v>1796</v>
      </c>
      <c r="H2416" s="159" t="s">
        <v>1654</v>
      </c>
      <c r="I2416" s="159" t="s">
        <v>1788</v>
      </c>
      <c r="J2416" s="42" t="s">
        <v>13869</v>
      </c>
      <c r="K2416" s="42" t="s">
        <v>13870</v>
      </c>
      <c r="L2416" s="159" t="s">
        <v>2129</v>
      </c>
      <c r="M2416" s="159" t="s">
        <v>13871</v>
      </c>
      <c r="N2416" s="161"/>
      <c r="O2416" s="161"/>
      <c r="P2416" s="161"/>
    </row>
    <row r="2417" customFormat="false" ht="27" hidden="false" customHeight="true" outlineLevel="0" collapsed="false">
      <c r="A2417" s="159" t="s">
        <v>13872</v>
      </c>
      <c r="B2417" s="160" t="s">
        <v>13873</v>
      </c>
      <c r="C2417" s="42" t="s">
        <v>1738</v>
      </c>
      <c r="D2417" s="159" t="s">
        <v>2528</v>
      </c>
      <c r="E2417" s="159" t="s">
        <v>2195</v>
      </c>
      <c r="F2417" s="42" t="s">
        <v>2529</v>
      </c>
      <c r="G2417" s="159" t="s">
        <v>1796</v>
      </c>
      <c r="H2417" s="159" t="s">
        <v>2171</v>
      </c>
      <c r="I2417" s="159" t="s">
        <v>1808</v>
      </c>
      <c r="J2417" s="42" t="s">
        <v>13874</v>
      </c>
      <c r="K2417" s="42" t="s">
        <v>13875</v>
      </c>
      <c r="L2417" s="159" t="s">
        <v>2198</v>
      </c>
      <c r="M2417" s="159" t="s">
        <v>13876</v>
      </c>
      <c r="N2417" s="161"/>
      <c r="O2417" s="161"/>
      <c r="P2417" s="161"/>
    </row>
    <row r="2418" customFormat="false" ht="27" hidden="false" customHeight="true" outlineLevel="0" collapsed="false">
      <c r="A2418" s="159" t="s">
        <v>13877</v>
      </c>
      <c r="B2418" s="160" t="s">
        <v>13878</v>
      </c>
      <c r="C2418" s="42" t="s">
        <v>1738</v>
      </c>
      <c r="D2418" s="159" t="s">
        <v>2528</v>
      </c>
      <c r="E2418" s="159" t="s">
        <v>2126</v>
      </c>
      <c r="F2418" s="42" t="s">
        <v>2529</v>
      </c>
      <c r="G2418" s="159" t="s">
        <v>1842</v>
      </c>
      <c r="H2418" s="159" t="s">
        <v>1654</v>
      </c>
      <c r="I2418" s="159" t="s">
        <v>1808</v>
      </c>
      <c r="J2418" s="42" t="s">
        <v>13879</v>
      </c>
      <c r="K2418" s="42" t="s">
        <v>13880</v>
      </c>
      <c r="L2418" s="159" t="s">
        <v>2129</v>
      </c>
      <c r="M2418" s="159" t="s">
        <v>13881</v>
      </c>
      <c r="N2418" s="161"/>
      <c r="O2418" s="161"/>
      <c r="P2418" s="161"/>
    </row>
    <row r="2419" customFormat="false" ht="39" hidden="false" customHeight="true" outlineLevel="0" collapsed="false">
      <c r="A2419" s="159" t="s">
        <v>13882</v>
      </c>
      <c r="B2419" s="160" t="s">
        <v>13883</v>
      </c>
      <c r="C2419" s="42" t="s">
        <v>1738</v>
      </c>
      <c r="D2419" s="159" t="s">
        <v>2528</v>
      </c>
      <c r="E2419" s="159" t="s">
        <v>2905</v>
      </c>
      <c r="F2419" s="42" t="s">
        <v>2529</v>
      </c>
      <c r="G2419" s="159" t="s">
        <v>1842</v>
      </c>
      <c r="H2419" s="159" t="s">
        <v>2171</v>
      </c>
      <c r="I2419" s="159" t="s">
        <v>1788</v>
      </c>
      <c r="J2419" s="42" t="s">
        <v>13884</v>
      </c>
      <c r="K2419" s="42" t="s">
        <v>13885</v>
      </c>
      <c r="L2419" s="159" t="s">
        <v>2907</v>
      </c>
      <c r="M2419" s="159" t="s">
        <v>13886</v>
      </c>
      <c r="N2419" s="161"/>
      <c r="O2419" s="161"/>
      <c r="P2419" s="161"/>
    </row>
    <row r="2420" customFormat="false" ht="39" hidden="false" customHeight="true" outlineLevel="0" collapsed="false">
      <c r="A2420" s="159" t="s">
        <v>13887</v>
      </c>
      <c r="B2420" s="160" t="s">
        <v>13888</v>
      </c>
      <c r="C2420" s="42" t="s">
        <v>1738</v>
      </c>
      <c r="D2420" s="159" t="s">
        <v>2528</v>
      </c>
      <c r="E2420" s="159" t="s">
        <v>2767</v>
      </c>
      <c r="F2420" s="42" t="s">
        <v>2529</v>
      </c>
      <c r="G2420" s="159" t="s">
        <v>1796</v>
      </c>
      <c r="H2420" s="159" t="s">
        <v>1654</v>
      </c>
      <c r="I2420" s="159" t="s">
        <v>1788</v>
      </c>
      <c r="J2420" s="42" t="s">
        <v>13889</v>
      </c>
      <c r="K2420" s="42" t="s">
        <v>13890</v>
      </c>
      <c r="L2420" s="159" t="s">
        <v>2129</v>
      </c>
      <c r="M2420" s="159" t="s">
        <v>13891</v>
      </c>
      <c r="N2420" s="161"/>
      <c r="O2420" s="161"/>
      <c r="P2420" s="161"/>
    </row>
    <row r="2421" customFormat="false" ht="27" hidden="false" customHeight="true" outlineLevel="0" collapsed="false">
      <c r="A2421" s="159" t="s">
        <v>13892</v>
      </c>
      <c r="B2421" s="160" t="s">
        <v>13893</v>
      </c>
      <c r="C2421" s="42" t="s">
        <v>1738</v>
      </c>
      <c r="D2421" s="159" t="s">
        <v>2528</v>
      </c>
      <c r="E2421" s="159" t="s">
        <v>2195</v>
      </c>
      <c r="F2421" s="42" t="s">
        <v>2529</v>
      </c>
      <c r="G2421" s="159" t="s">
        <v>1796</v>
      </c>
      <c r="H2421" s="159" t="s">
        <v>2171</v>
      </c>
      <c r="I2421" s="159" t="s">
        <v>1808</v>
      </c>
      <c r="J2421" s="42" t="s">
        <v>13894</v>
      </c>
      <c r="K2421" s="42" t="s">
        <v>13895</v>
      </c>
      <c r="L2421" s="159" t="s">
        <v>2198</v>
      </c>
      <c r="M2421" s="159" t="s">
        <v>13896</v>
      </c>
      <c r="N2421" s="161"/>
      <c r="O2421" s="161"/>
      <c r="P2421" s="161"/>
    </row>
    <row r="2422" customFormat="false" ht="27" hidden="false" customHeight="true" outlineLevel="0" collapsed="false">
      <c r="A2422" s="159" t="s">
        <v>13897</v>
      </c>
      <c r="B2422" s="160" t="s">
        <v>13898</v>
      </c>
      <c r="C2422" s="42" t="s">
        <v>1738</v>
      </c>
      <c r="D2422" s="159" t="s">
        <v>2528</v>
      </c>
      <c r="E2422" s="159" t="s">
        <v>2126</v>
      </c>
      <c r="F2422" s="42" t="s">
        <v>2529</v>
      </c>
      <c r="G2422" s="159" t="s">
        <v>1842</v>
      </c>
      <c r="H2422" s="159" t="s">
        <v>1654</v>
      </c>
      <c r="I2422" s="159" t="s">
        <v>1808</v>
      </c>
      <c r="J2422" s="42" t="s">
        <v>13899</v>
      </c>
      <c r="K2422" s="42" t="s">
        <v>13900</v>
      </c>
      <c r="L2422" s="159" t="s">
        <v>2129</v>
      </c>
      <c r="M2422" s="159" t="s">
        <v>13901</v>
      </c>
      <c r="N2422" s="161"/>
      <c r="O2422" s="161"/>
      <c r="P2422" s="161"/>
    </row>
    <row r="2423" customFormat="false" ht="51" hidden="false" customHeight="true" outlineLevel="0" collapsed="false">
      <c r="A2423" s="159" t="s">
        <v>13902</v>
      </c>
      <c r="B2423" s="160" t="s">
        <v>13903</v>
      </c>
      <c r="C2423" s="42" t="s">
        <v>1738</v>
      </c>
      <c r="D2423" s="159" t="s">
        <v>2528</v>
      </c>
      <c r="E2423" s="159" t="s">
        <v>2905</v>
      </c>
      <c r="F2423" s="42" t="s">
        <v>2529</v>
      </c>
      <c r="G2423" s="159" t="s">
        <v>1842</v>
      </c>
      <c r="H2423" s="159" t="s">
        <v>2171</v>
      </c>
      <c r="I2423" s="159" t="s">
        <v>1788</v>
      </c>
      <c r="J2423" s="42" t="s">
        <v>13904</v>
      </c>
      <c r="K2423" s="42" t="s">
        <v>13905</v>
      </c>
      <c r="L2423" s="159" t="s">
        <v>2907</v>
      </c>
      <c r="M2423" s="159" t="s">
        <v>13906</v>
      </c>
      <c r="N2423" s="161"/>
      <c r="O2423" s="161"/>
      <c r="P2423" s="161"/>
    </row>
    <row r="2424" customFormat="false" ht="27" hidden="false" customHeight="true" outlineLevel="0" collapsed="false">
      <c r="A2424" s="159" t="s">
        <v>13907</v>
      </c>
      <c r="B2424" s="160" t="s">
        <v>13908</v>
      </c>
      <c r="C2424" s="42" t="s">
        <v>1738</v>
      </c>
      <c r="D2424" s="159" t="s">
        <v>2528</v>
      </c>
      <c r="E2424" s="159" t="s">
        <v>2126</v>
      </c>
      <c r="F2424" s="42" t="s">
        <v>2529</v>
      </c>
      <c r="G2424" s="159" t="s">
        <v>1842</v>
      </c>
      <c r="H2424" s="159" t="s">
        <v>1654</v>
      </c>
      <c r="I2424" s="159" t="s">
        <v>1808</v>
      </c>
      <c r="J2424" s="42" t="s">
        <v>13909</v>
      </c>
      <c r="K2424" s="42" t="s">
        <v>13910</v>
      </c>
      <c r="L2424" s="159" t="s">
        <v>2129</v>
      </c>
      <c r="M2424" s="159" t="s">
        <v>13911</v>
      </c>
      <c r="N2424" s="161"/>
      <c r="O2424" s="161"/>
      <c r="P2424" s="161"/>
    </row>
    <row r="2425" customFormat="false" ht="39" hidden="false" customHeight="true" outlineLevel="0" collapsed="false">
      <c r="A2425" s="159" t="s">
        <v>13912</v>
      </c>
      <c r="B2425" s="160" t="s">
        <v>13913</v>
      </c>
      <c r="C2425" s="42" t="s">
        <v>1738</v>
      </c>
      <c r="D2425" s="159" t="s">
        <v>2528</v>
      </c>
      <c r="E2425" s="159" t="s">
        <v>2126</v>
      </c>
      <c r="F2425" s="42" t="s">
        <v>2529</v>
      </c>
      <c r="G2425" s="159" t="s">
        <v>1842</v>
      </c>
      <c r="H2425" s="159" t="s">
        <v>1654</v>
      </c>
      <c r="I2425" s="159" t="s">
        <v>1808</v>
      </c>
      <c r="J2425" s="42" t="s">
        <v>13914</v>
      </c>
      <c r="K2425" s="42" t="s">
        <v>13915</v>
      </c>
      <c r="L2425" s="159" t="s">
        <v>2129</v>
      </c>
      <c r="M2425" s="159" t="s">
        <v>13916</v>
      </c>
      <c r="N2425" s="161"/>
      <c r="O2425" s="161"/>
      <c r="P2425" s="161"/>
    </row>
    <row r="2426" customFormat="false" ht="51" hidden="false" customHeight="true" outlineLevel="0" collapsed="false">
      <c r="A2426" s="159" t="s">
        <v>13917</v>
      </c>
      <c r="B2426" s="160" t="s">
        <v>13918</v>
      </c>
      <c r="C2426" s="42" t="s">
        <v>1738</v>
      </c>
      <c r="D2426" s="159" t="s">
        <v>2528</v>
      </c>
      <c r="E2426" s="159" t="s">
        <v>2905</v>
      </c>
      <c r="F2426" s="42" t="s">
        <v>2529</v>
      </c>
      <c r="G2426" s="159" t="s">
        <v>1842</v>
      </c>
      <c r="H2426" s="159" t="s">
        <v>2171</v>
      </c>
      <c r="I2426" s="159" t="s">
        <v>1788</v>
      </c>
      <c r="J2426" s="42" t="s">
        <v>13919</v>
      </c>
      <c r="K2426" s="42" t="s">
        <v>13920</v>
      </c>
      <c r="L2426" s="159" t="s">
        <v>2907</v>
      </c>
      <c r="M2426" s="159" t="s">
        <v>13921</v>
      </c>
      <c r="N2426" s="161"/>
      <c r="O2426" s="161"/>
      <c r="P2426" s="161"/>
    </row>
    <row r="2427" customFormat="false" ht="39" hidden="false" customHeight="true" outlineLevel="0" collapsed="false">
      <c r="A2427" s="159" t="s">
        <v>13922</v>
      </c>
      <c r="B2427" s="160" t="s">
        <v>13923</v>
      </c>
      <c r="C2427" s="42" t="s">
        <v>1738</v>
      </c>
      <c r="D2427" s="159" t="s">
        <v>2528</v>
      </c>
      <c r="E2427" s="159" t="s">
        <v>2767</v>
      </c>
      <c r="F2427" s="42" t="s">
        <v>2529</v>
      </c>
      <c r="G2427" s="159" t="s">
        <v>1796</v>
      </c>
      <c r="H2427" s="159" t="s">
        <v>1654</v>
      </c>
      <c r="I2427" s="159" t="s">
        <v>1788</v>
      </c>
      <c r="J2427" s="42" t="s">
        <v>13924</v>
      </c>
      <c r="K2427" s="42" t="s">
        <v>13925</v>
      </c>
      <c r="L2427" s="159" t="s">
        <v>2129</v>
      </c>
      <c r="M2427" s="159" t="s">
        <v>13926</v>
      </c>
      <c r="N2427" s="161"/>
      <c r="O2427" s="161"/>
      <c r="P2427" s="161"/>
    </row>
    <row r="2428" customFormat="false" ht="27" hidden="false" customHeight="true" outlineLevel="0" collapsed="false">
      <c r="A2428" s="159" t="s">
        <v>13927</v>
      </c>
      <c r="B2428" s="160" t="s">
        <v>13928</v>
      </c>
      <c r="C2428" s="42" t="s">
        <v>1738</v>
      </c>
      <c r="D2428" s="159" t="s">
        <v>2528</v>
      </c>
      <c r="E2428" s="159" t="s">
        <v>2195</v>
      </c>
      <c r="F2428" s="42" t="s">
        <v>2529</v>
      </c>
      <c r="G2428" s="159" t="s">
        <v>1796</v>
      </c>
      <c r="H2428" s="159" t="s">
        <v>2171</v>
      </c>
      <c r="I2428" s="159" t="s">
        <v>1808</v>
      </c>
      <c r="J2428" s="42" t="s">
        <v>13929</v>
      </c>
      <c r="K2428" s="42" t="s">
        <v>13930</v>
      </c>
      <c r="L2428" s="159" t="s">
        <v>2198</v>
      </c>
      <c r="M2428" s="159" t="s">
        <v>13931</v>
      </c>
      <c r="N2428" s="161"/>
      <c r="O2428" s="161"/>
      <c r="P2428" s="161"/>
    </row>
    <row r="2429" customFormat="false" ht="27" hidden="false" customHeight="true" outlineLevel="0" collapsed="false">
      <c r="A2429" s="159" t="s">
        <v>13932</v>
      </c>
      <c r="B2429" s="160" t="s">
        <v>13933</v>
      </c>
      <c r="C2429" s="42" t="s">
        <v>1738</v>
      </c>
      <c r="D2429" s="159" t="s">
        <v>2528</v>
      </c>
      <c r="E2429" s="159" t="s">
        <v>2126</v>
      </c>
      <c r="F2429" s="42" t="s">
        <v>2529</v>
      </c>
      <c r="G2429" s="159" t="s">
        <v>1842</v>
      </c>
      <c r="H2429" s="159" t="s">
        <v>1654</v>
      </c>
      <c r="I2429" s="159" t="s">
        <v>1808</v>
      </c>
      <c r="J2429" s="42" t="s">
        <v>13934</v>
      </c>
      <c r="K2429" s="42" t="s">
        <v>13935</v>
      </c>
      <c r="L2429" s="159" t="s">
        <v>2129</v>
      </c>
      <c r="M2429" s="159" t="s">
        <v>13936</v>
      </c>
      <c r="N2429" s="161"/>
      <c r="O2429" s="161"/>
      <c r="P2429" s="161"/>
    </row>
    <row r="2430" customFormat="false" ht="51" hidden="false" customHeight="true" outlineLevel="0" collapsed="false">
      <c r="A2430" s="159" t="s">
        <v>13937</v>
      </c>
      <c r="B2430" s="160" t="s">
        <v>13938</v>
      </c>
      <c r="C2430" s="42" t="s">
        <v>1738</v>
      </c>
      <c r="D2430" s="159" t="s">
        <v>2528</v>
      </c>
      <c r="E2430" s="159" t="s">
        <v>2905</v>
      </c>
      <c r="F2430" s="42" t="s">
        <v>2529</v>
      </c>
      <c r="G2430" s="159" t="s">
        <v>1842</v>
      </c>
      <c r="H2430" s="159" t="s">
        <v>2171</v>
      </c>
      <c r="I2430" s="159" t="s">
        <v>1788</v>
      </c>
      <c r="J2430" s="42" t="s">
        <v>13939</v>
      </c>
      <c r="K2430" s="42" t="s">
        <v>13940</v>
      </c>
      <c r="L2430" s="159" t="s">
        <v>2907</v>
      </c>
      <c r="M2430" s="159" t="s">
        <v>13941</v>
      </c>
      <c r="N2430" s="161"/>
      <c r="O2430" s="161"/>
      <c r="P2430" s="161"/>
    </row>
    <row r="2431" customFormat="false" ht="39" hidden="false" customHeight="true" outlineLevel="0" collapsed="false">
      <c r="A2431" s="159" t="s">
        <v>13942</v>
      </c>
      <c r="B2431" s="160" t="s">
        <v>13943</v>
      </c>
      <c r="C2431" s="42" t="s">
        <v>1738</v>
      </c>
      <c r="D2431" s="159" t="s">
        <v>2528</v>
      </c>
      <c r="E2431" s="159" t="s">
        <v>2767</v>
      </c>
      <c r="F2431" s="42" t="s">
        <v>2529</v>
      </c>
      <c r="G2431" s="159" t="s">
        <v>1796</v>
      </c>
      <c r="H2431" s="159" t="s">
        <v>1654</v>
      </c>
      <c r="I2431" s="159" t="s">
        <v>1788</v>
      </c>
      <c r="J2431" s="42" t="s">
        <v>13944</v>
      </c>
      <c r="K2431" s="42" t="s">
        <v>13945</v>
      </c>
      <c r="L2431" s="159" t="s">
        <v>2129</v>
      </c>
      <c r="M2431" s="159" t="s">
        <v>13946</v>
      </c>
      <c r="N2431" s="161"/>
      <c r="O2431" s="161"/>
      <c r="P2431" s="161"/>
    </row>
    <row r="2432" customFormat="false" ht="27" hidden="false" customHeight="true" outlineLevel="0" collapsed="false">
      <c r="A2432" s="159" t="s">
        <v>13947</v>
      </c>
      <c r="B2432" s="160" t="s">
        <v>13948</v>
      </c>
      <c r="C2432" s="42" t="s">
        <v>1738</v>
      </c>
      <c r="D2432" s="159" t="s">
        <v>2528</v>
      </c>
      <c r="E2432" s="159" t="s">
        <v>2195</v>
      </c>
      <c r="F2432" s="42" t="s">
        <v>2529</v>
      </c>
      <c r="G2432" s="159" t="s">
        <v>1796</v>
      </c>
      <c r="H2432" s="159" t="s">
        <v>2171</v>
      </c>
      <c r="I2432" s="159" t="s">
        <v>1808</v>
      </c>
      <c r="J2432" s="42" t="s">
        <v>13949</v>
      </c>
      <c r="K2432" s="42" t="s">
        <v>13950</v>
      </c>
      <c r="L2432" s="159" t="s">
        <v>2198</v>
      </c>
      <c r="M2432" s="159" t="s">
        <v>13951</v>
      </c>
      <c r="N2432" s="161"/>
      <c r="O2432" s="161"/>
      <c r="P2432" s="161"/>
    </row>
    <row r="2433" customFormat="false" ht="27" hidden="false" customHeight="true" outlineLevel="0" collapsed="false">
      <c r="A2433" s="159" t="s">
        <v>13952</v>
      </c>
      <c r="B2433" s="160" t="s">
        <v>13953</v>
      </c>
      <c r="C2433" s="42" t="s">
        <v>1738</v>
      </c>
      <c r="D2433" s="159" t="s">
        <v>2528</v>
      </c>
      <c r="E2433" s="159" t="s">
        <v>2126</v>
      </c>
      <c r="F2433" s="42" t="s">
        <v>2529</v>
      </c>
      <c r="G2433" s="159" t="s">
        <v>1842</v>
      </c>
      <c r="H2433" s="159" t="s">
        <v>1654</v>
      </c>
      <c r="I2433" s="159" t="s">
        <v>1808</v>
      </c>
      <c r="J2433" s="42" t="s">
        <v>13954</v>
      </c>
      <c r="K2433" s="42" t="s">
        <v>13955</v>
      </c>
      <c r="L2433" s="159" t="s">
        <v>2129</v>
      </c>
      <c r="M2433" s="159" t="s">
        <v>13956</v>
      </c>
      <c r="N2433" s="161"/>
      <c r="O2433" s="161"/>
      <c r="P2433" s="161"/>
    </row>
    <row r="2434" customFormat="false" ht="39" hidden="false" customHeight="true" outlineLevel="0" collapsed="false">
      <c r="A2434" s="159" t="s">
        <v>13957</v>
      </c>
      <c r="B2434" s="160" t="s">
        <v>13958</v>
      </c>
      <c r="C2434" s="42" t="s">
        <v>1738</v>
      </c>
      <c r="D2434" s="159" t="s">
        <v>2528</v>
      </c>
      <c r="E2434" s="159" t="s">
        <v>2905</v>
      </c>
      <c r="F2434" s="42" t="s">
        <v>2529</v>
      </c>
      <c r="G2434" s="159" t="s">
        <v>1842</v>
      </c>
      <c r="H2434" s="159" t="s">
        <v>2171</v>
      </c>
      <c r="I2434" s="159" t="s">
        <v>1788</v>
      </c>
      <c r="J2434" s="42" t="s">
        <v>13959</v>
      </c>
      <c r="K2434" s="42" t="s">
        <v>13960</v>
      </c>
      <c r="L2434" s="159" t="s">
        <v>2907</v>
      </c>
      <c r="M2434" s="159" t="s">
        <v>13961</v>
      </c>
      <c r="N2434" s="161"/>
      <c r="O2434" s="161"/>
      <c r="P2434" s="161"/>
    </row>
    <row r="2435" customFormat="false" ht="27" hidden="false" customHeight="true" outlineLevel="0" collapsed="false">
      <c r="A2435" s="159" t="s">
        <v>13962</v>
      </c>
      <c r="B2435" s="160" t="s">
        <v>13963</v>
      </c>
      <c r="C2435" s="42" t="s">
        <v>1738</v>
      </c>
      <c r="D2435" s="159" t="s">
        <v>2528</v>
      </c>
      <c r="E2435" s="159" t="s">
        <v>2126</v>
      </c>
      <c r="F2435" s="42" t="s">
        <v>2529</v>
      </c>
      <c r="G2435" s="159" t="s">
        <v>1842</v>
      </c>
      <c r="H2435" s="159" t="s">
        <v>1654</v>
      </c>
      <c r="I2435" s="159" t="s">
        <v>1808</v>
      </c>
      <c r="J2435" s="42" t="s">
        <v>13964</v>
      </c>
      <c r="K2435" s="42" t="s">
        <v>13965</v>
      </c>
      <c r="L2435" s="159" t="s">
        <v>2129</v>
      </c>
      <c r="M2435" s="159" t="s">
        <v>13966</v>
      </c>
      <c r="N2435" s="161"/>
      <c r="O2435" s="161"/>
      <c r="P2435" s="161"/>
    </row>
    <row r="2436" customFormat="false" ht="27" hidden="false" customHeight="true" outlineLevel="0" collapsed="false">
      <c r="A2436" s="159" t="s">
        <v>13967</v>
      </c>
      <c r="B2436" s="160" t="s">
        <v>13968</v>
      </c>
      <c r="C2436" s="42" t="s">
        <v>1738</v>
      </c>
      <c r="D2436" s="159" t="s">
        <v>2528</v>
      </c>
      <c r="E2436" s="159" t="s">
        <v>2126</v>
      </c>
      <c r="F2436" s="42" t="s">
        <v>2529</v>
      </c>
      <c r="G2436" s="159" t="s">
        <v>1842</v>
      </c>
      <c r="H2436" s="159" t="s">
        <v>1654</v>
      </c>
      <c r="I2436" s="159" t="s">
        <v>1808</v>
      </c>
      <c r="J2436" s="42" t="s">
        <v>13969</v>
      </c>
      <c r="K2436" s="42" t="s">
        <v>13970</v>
      </c>
      <c r="L2436" s="159" t="s">
        <v>2129</v>
      </c>
      <c r="M2436" s="159" t="s">
        <v>13971</v>
      </c>
      <c r="N2436" s="161"/>
      <c r="O2436" s="161"/>
      <c r="P2436" s="161"/>
    </row>
    <row r="2437" customFormat="false" ht="39" hidden="false" customHeight="true" outlineLevel="0" collapsed="false">
      <c r="A2437" s="159" t="s">
        <v>13972</v>
      </c>
      <c r="B2437" s="160" t="s">
        <v>13973</v>
      </c>
      <c r="C2437" s="42" t="s">
        <v>1738</v>
      </c>
      <c r="D2437" s="159" t="s">
        <v>2528</v>
      </c>
      <c r="E2437" s="159" t="s">
        <v>2905</v>
      </c>
      <c r="F2437" s="42" t="s">
        <v>2529</v>
      </c>
      <c r="G2437" s="159" t="s">
        <v>1842</v>
      </c>
      <c r="H2437" s="159" t="s">
        <v>2171</v>
      </c>
      <c r="I2437" s="159" t="s">
        <v>1788</v>
      </c>
      <c r="J2437" s="42" t="s">
        <v>13974</v>
      </c>
      <c r="K2437" s="42" t="s">
        <v>13975</v>
      </c>
      <c r="L2437" s="159" t="s">
        <v>2907</v>
      </c>
      <c r="M2437" s="159" t="s">
        <v>13976</v>
      </c>
      <c r="N2437" s="161"/>
      <c r="O2437" s="161"/>
      <c r="P2437" s="161"/>
    </row>
    <row r="2438" customFormat="false" ht="39" hidden="false" customHeight="true" outlineLevel="0" collapsed="false">
      <c r="A2438" s="159" t="s">
        <v>13977</v>
      </c>
      <c r="B2438" s="160" t="s">
        <v>13978</v>
      </c>
      <c r="C2438" s="42" t="s">
        <v>1738</v>
      </c>
      <c r="D2438" s="159" t="s">
        <v>2528</v>
      </c>
      <c r="E2438" s="159" t="s">
        <v>2195</v>
      </c>
      <c r="F2438" s="42" t="s">
        <v>2529</v>
      </c>
      <c r="G2438" s="159" t="s">
        <v>1796</v>
      </c>
      <c r="H2438" s="159" t="s">
        <v>2171</v>
      </c>
      <c r="I2438" s="159" t="s">
        <v>1788</v>
      </c>
      <c r="J2438" s="42" t="s">
        <v>13979</v>
      </c>
      <c r="K2438" s="42" t="s">
        <v>13980</v>
      </c>
      <c r="L2438" s="159" t="s">
        <v>2198</v>
      </c>
      <c r="M2438" s="159" t="s">
        <v>13981</v>
      </c>
      <c r="N2438" s="161"/>
      <c r="O2438" s="161"/>
      <c r="P2438" s="161"/>
    </row>
    <row r="2439" customFormat="false" ht="27" hidden="false" customHeight="true" outlineLevel="0" collapsed="false">
      <c r="A2439" s="159" t="s">
        <v>13982</v>
      </c>
      <c r="B2439" s="160" t="s">
        <v>13983</v>
      </c>
      <c r="C2439" s="42" t="s">
        <v>1738</v>
      </c>
      <c r="D2439" s="159" t="s">
        <v>2528</v>
      </c>
      <c r="E2439" s="159" t="s">
        <v>2767</v>
      </c>
      <c r="F2439" s="42" t="s">
        <v>2529</v>
      </c>
      <c r="G2439" s="159" t="s">
        <v>1796</v>
      </c>
      <c r="H2439" s="159" t="s">
        <v>1654</v>
      </c>
      <c r="I2439" s="159" t="s">
        <v>1808</v>
      </c>
      <c r="J2439" s="42" t="s">
        <v>13984</v>
      </c>
      <c r="K2439" s="42" t="s">
        <v>13985</v>
      </c>
      <c r="L2439" s="159" t="s">
        <v>2129</v>
      </c>
      <c r="M2439" s="159" t="s">
        <v>13986</v>
      </c>
      <c r="N2439" s="161"/>
      <c r="O2439" s="161"/>
      <c r="P2439" s="161"/>
    </row>
    <row r="2440" customFormat="false" ht="27" hidden="false" customHeight="true" outlineLevel="0" collapsed="false">
      <c r="A2440" s="159" t="s">
        <v>13987</v>
      </c>
      <c r="B2440" s="160" t="s">
        <v>13988</v>
      </c>
      <c r="C2440" s="42" t="s">
        <v>1738</v>
      </c>
      <c r="D2440" s="159" t="s">
        <v>2528</v>
      </c>
      <c r="E2440" s="159" t="s">
        <v>2126</v>
      </c>
      <c r="F2440" s="42" t="s">
        <v>2529</v>
      </c>
      <c r="G2440" s="159" t="s">
        <v>1842</v>
      </c>
      <c r="H2440" s="159" t="s">
        <v>1654</v>
      </c>
      <c r="I2440" s="159" t="s">
        <v>1808</v>
      </c>
      <c r="J2440" s="42" t="s">
        <v>13989</v>
      </c>
      <c r="K2440" s="42" t="s">
        <v>13990</v>
      </c>
      <c r="L2440" s="159" t="s">
        <v>2129</v>
      </c>
      <c r="M2440" s="159" t="s">
        <v>13991</v>
      </c>
      <c r="N2440" s="161"/>
      <c r="O2440" s="161"/>
      <c r="P2440" s="161"/>
    </row>
    <row r="2441" customFormat="false" ht="39" hidden="false" customHeight="true" outlineLevel="0" collapsed="false">
      <c r="A2441" s="159" t="s">
        <v>13992</v>
      </c>
      <c r="B2441" s="160" t="s">
        <v>13993</v>
      </c>
      <c r="C2441" s="42" t="s">
        <v>1738</v>
      </c>
      <c r="D2441" s="159" t="s">
        <v>2528</v>
      </c>
      <c r="E2441" s="159" t="s">
        <v>2905</v>
      </c>
      <c r="F2441" s="42" t="s">
        <v>2529</v>
      </c>
      <c r="G2441" s="159" t="s">
        <v>1842</v>
      </c>
      <c r="H2441" s="159" t="s">
        <v>2171</v>
      </c>
      <c r="I2441" s="159" t="s">
        <v>1788</v>
      </c>
      <c r="J2441" s="42" t="s">
        <v>13994</v>
      </c>
      <c r="K2441" s="42" t="s">
        <v>13995</v>
      </c>
      <c r="L2441" s="159" t="s">
        <v>2907</v>
      </c>
      <c r="M2441" s="159" t="s">
        <v>13996</v>
      </c>
      <c r="N2441" s="161"/>
      <c r="O2441" s="161"/>
      <c r="P2441" s="161"/>
    </row>
    <row r="2442" customFormat="false" ht="39" hidden="false" customHeight="true" outlineLevel="0" collapsed="false">
      <c r="A2442" s="159" t="s">
        <v>13997</v>
      </c>
      <c r="B2442" s="160" t="s">
        <v>13998</v>
      </c>
      <c r="C2442" s="42" t="s">
        <v>1738</v>
      </c>
      <c r="D2442" s="159" t="s">
        <v>2528</v>
      </c>
      <c r="E2442" s="159" t="s">
        <v>2195</v>
      </c>
      <c r="F2442" s="42" t="s">
        <v>2529</v>
      </c>
      <c r="G2442" s="159" t="s">
        <v>1796</v>
      </c>
      <c r="H2442" s="159" t="s">
        <v>2171</v>
      </c>
      <c r="I2442" s="159" t="s">
        <v>1788</v>
      </c>
      <c r="J2442" s="42" t="s">
        <v>13999</v>
      </c>
      <c r="K2442" s="42" t="s">
        <v>14000</v>
      </c>
      <c r="L2442" s="159" t="s">
        <v>2198</v>
      </c>
      <c r="M2442" s="159" t="s">
        <v>14001</v>
      </c>
      <c r="N2442" s="161"/>
      <c r="O2442" s="161"/>
      <c r="P2442" s="161"/>
    </row>
    <row r="2443" customFormat="false" ht="27" hidden="false" customHeight="true" outlineLevel="0" collapsed="false">
      <c r="A2443" s="159" t="s">
        <v>14002</v>
      </c>
      <c r="B2443" s="160" t="s">
        <v>14003</v>
      </c>
      <c r="C2443" s="42" t="s">
        <v>1738</v>
      </c>
      <c r="D2443" s="159" t="s">
        <v>2528</v>
      </c>
      <c r="E2443" s="159" t="s">
        <v>2767</v>
      </c>
      <c r="F2443" s="42" t="s">
        <v>2529</v>
      </c>
      <c r="G2443" s="159" t="s">
        <v>1796</v>
      </c>
      <c r="H2443" s="159" t="s">
        <v>1654</v>
      </c>
      <c r="I2443" s="159" t="s">
        <v>1808</v>
      </c>
      <c r="J2443" s="42" t="s">
        <v>14004</v>
      </c>
      <c r="K2443" s="42" t="s">
        <v>14005</v>
      </c>
      <c r="L2443" s="159" t="s">
        <v>2129</v>
      </c>
      <c r="M2443" s="159" t="s">
        <v>14006</v>
      </c>
      <c r="N2443" s="161"/>
      <c r="O2443" s="161"/>
      <c r="P2443" s="161"/>
    </row>
    <row r="2444" customFormat="false" ht="27" hidden="false" customHeight="true" outlineLevel="0" collapsed="false">
      <c r="A2444" s="159" t="s">
        <v>14007</v>
      </c>
      <c r="B2444" s="160" t="s">
        <v>14008</v>
      </c>
      <c r="C2444" s="42" t="s">
        <v>1738</v>
      </c>
      <c r="D2444" s="159" t="s">
        <v>2528</v>
      </c>
      <c r="E2444" s="159" t="s">
        <v>2126</v>
      </c>
      <c r="F2444" s="42" t="s">
        <v>2529</v>
      </c>
      <c r="G2444" s="159" t="s">
        <v>1842</v>
      </c>
      <c r="H2444" s="159" t="s">
        <v>1654</v>
      </c>
      <c r="I2444" s="159" t="s">
        <v>1808</v>
      </c>
      <c r="J2444" s="42" t="s">
        <v>14009</v>
      </c>
      <c r="K2444" s="42" t="s">
        <v>14010</v>
      </c>
      <c r="L2444" s="159" t="s">
        <v>2129</v>
      </c>
      <c r="M2444" s="159" t="s">
        <v>14011</v>
      </c>
      <c r="N2444" s="161"/>
      <c r="O2444" s="161"/>
      <c r="P2444" s="161"/>
    </row>
    <row r="2445" customFormat="false" ht="51" hidden="false" customHeight="true" outlineLevel="0" collapsed="false">
      <c r="A2445" s="159" t="s">
        <v>14012</v>
      </c>
      <c r="B2445" s="160" t="s">
        <v>14013</v>
      </c>
      <c r="C2445" s="42" t="s">
        <v>1738</v>
      </c>
      <c r="D2445" s="159" t="s">
        <v>2528</v>
      </c>
      <c r="E2445" s="159" t="s">
        <v>2905</v>
      </c>
      <c r="F2445" s="42" t="s">
        <v>2529</v>
      </c>
      <c r="G2445" s="159" t="s">
        <v>1842</v>
      </c>
      <c r="H2445" s="159" t="s">
        <v>2171</v>
      </c>
      <c r="I2445" s="159" t="s">
        <v>1788</v>
      </c>
      <c r="J2445" s="42" t="s">
        <v>14014</v>
      </c>
      <c r="K2445" s="42" t="s">
        <v>14015</v>
      </c>
      <c r="L2445" s="159" t="s">
        <v>2907</v>
      </c>
      <c r="M2445" s="159" t="s">
        <v>14016</v>
      </c>
      <c r="N2445" s="161"/>
      <c r="O2445" s="161"/>
      <c r="P2445" s="161"/>
    </row>
    <row r="2446" customFormat="false" ht="27" hidden="false" customHeight="true" outlineLevel="0" collapsed="false">
      <c r="A2446" s="159" t="s">
        <v>14017</v>
      </c>
      <c r="B2446" s="160" t="s">
        <v>14018</v>
      </c>
      <c r="C2446" s="42" t="s">
        <v>1738</v>
      </c>
      <c r="D2446" s="159" t="s">
        <v>2528</v>
      </c>
      <c r="E2446" s="159" t="s">
        <v>2126</v>
      </c>
      <c r="F2446" s="42" t="s">
        <v>2529</v>
      </c>
      <c r="G2446" s="159" t="s">
        <v>1842</v>
      </c>
      <c r="H2446" s="159" t="s">
        <v>1654</v>
      </c>
      <c r="I2446" s="159" t="s">
        <v>1808</v>
      </c>
      <c r="J2446" s="42" t="s">
        <v>14019</v>
      </c>
      <c r="K2446" s="42" t="s">
        <v>14020</v>
      </c>
      <c r="L2446" s="159" t="s">
        <v>2129</v>
      </c>
      <c r="M2446" s="159" t="s">
        <v>14021</v>
      </c>
      <c r="N2446" s="161"/>
      <c r="O2446" s="161"/>
      <c r="P2446" s="161"/>
    </row>
    <row r="2447" customFormat="false" ht="39" hidden="false" customHeight="true" outlineLevel="0" collapsed="false">
      <c r="A2447" s="159" t="s">
        <v>14022</v>
      </c>
      <c r="B2447" s="160" t="s">
        <v>14023</v>
      </c>
      <c r="C2447" s="42" t="s">
        <v>1738</v>
      </c>
      <c r="D2447" s="159" t="s">
        <v>2528</v>
      </c>
      <c r="E2447" s="159" t="s">
        <v>2126</v>
      </c>
      <c r="F2447" s="42" t="s">
        <v>2529</v>
      </c>
      <c r="G2447" s="159" t="s">
        <v>1842</v>
      </c>
      <c r="H2447" s="159" t="s">
        <v>1654</v>
      </c>
      <c r="I2447" s="159" t="s">
        <v>1808</v>
      </c>
      <c r="J2447" s="42" t="s">
        <v>14024</v>
      </c>
      <c r="K2447" s="42" t="s">
        <v>14025</v>
      </c>
      <c r="L2447" s="159" t="s">
        <v>2129</v>
      </c>
      <c r="M2447" s="159" t="s">
        <v>14026</v>
      </c>
      <c r="N2447" s="161"/>
      <c r="O2447" s="161"/>
      <c r="P2447" s="161"/>
    </row>
    <row r="2448" customFormat="false" ht="51" hidden="false" customHeight="true" outlineLevel="0" collapsed="false">
      <c r="A2448" s="159" t="s">
        <v>14027</v>
      </c>
      <c r="B2448" s="160" t="s">
        <v>14028</v>
      </c>
      <c r="C2448" s="42" t="s">
        <v>1738</v>
      </c>
      <c r="D2448" s="159" t="s">
        <v>2548</v>
      </c>
      <c r="E2448" s="159" t="s">
        <v>2905</v>
      </c>
      <c r="F2448" s="42" t="s">
        <v>2549</v>
      </c>
      <c r="G2448" s="159" t="s">
        <v>1842</v>
      </c>
      <c r="H2448" s="159" t="s">
        <v>2171</v>
      </c>
      <c r="I2448" s="159" t="s">
        <v>1788</v>
      </c>
      <c r="J2448" s="42" t="s">
        <v>14029</v>
      </c>
      <c r="K2448" s="42" t="s">
        <v>14030</v>
      </c>
      <c r="L2448" s="159" t="s">
        <v>2907</v>
      </c>
      <c r="M2448" s="159" t="s">
        <v>14031</v>
      </c>
      <c r="N2448" s="161"/>
      <c r="O2448" s="161"/>
      <c r="P2448" s="161"/>
    </row>
    <row r="2449" customFormat="false" ht="39" hidden="false" customHeight="true" outlineLevel="0" collapsed="false">
      <c r="A2449" s="159" t="s">
        <v>14032</v>
      </c>
      <c r="B2449" s="160" t="s">
        <v>14033</v>
      </c>
      <c r="C2449" s="42" t="s">
        <v>1738</v>
      </c>
      <c r="D2449" s="159" t="s">
        <v>2548</v>
      </c>
      <c r="E2449" s="159" t="s">
        <v>2767</v>
      </c>
      <c r="F2449" s="42" t="s">
        <v>2549</v>
      </c>
      <c r="G2449" s="159" t="s">
        <v>1796</v>
      </c>
      <c r="H2449" s="159" t="s">
        <v>1654</v>
      </c>
      <c r="I2449" s="159" t="s">
        <v>1788</v>
      </c>
      <c r="J2449" s="42" t="s">
        <v>14034</v>
      </c>
      <c r="K2449" s="42" t="s">
        <v>14035</v>
      </c>
      <c r="L2449" s="159" t="s">
        <v>2129</v>
      </c>
      <c r="M2449" s="159" t="s">
        <v>14036</v>
      </c>
      <c r="N2449" s="161"/>
      <c r="O2449" s="161"/>
      <c r="P2449" s="161"/>
    </row>
    <row r="2450" customFormat="false" ht="27" hidden="false" customHeight="true" outlineLevel="0" collapsed="false">
      <c r="A2450" s="159" t="s">
        <v>14037</v>
      </c>
      <c r="B2450" s="160" t="s">
        <v>14038</v>
      </c>
      <c r="C2450" s="42" t="s">
        <v>1738</v>
      </c>
      <c r="D2450" s="159" t="s">
        <v>2548</v>
      </c>
      <c r="E2450" s="159" t="s">
        <v>2195</v>
      </c>
      <c r="F2450" s="42" t="s">
        <v>2549</v>
      </c>
      <c r="G2450" s="159" t="s">
        <v>1796</v>
      </c>
      <c r="H2450" s="159" t="s">
        <v>2171</v>
      </c>
      <c r="I2450" s="159" t="s">
        <v>1808</v>
      </c>
      <c r="J2450" s="42" t="s">
        <v>14039</v>
      </c>
      <c r="K2450" s="42" t="s">
        <v>14040</v>
      </c>
      <c r="L2450" s="159" t="s">
        <v>2198</v>
      </c>
      <c r="M2450" s="159" t="s">
        <v>14041</v>
      </c>
      <c r="N2450" s="161"/>
      <c r="O2450" s="161"/>
      <c r="P2450" s="161"/>
    </row>
    <row r="2451" customFormat="false" ht="27" hidden="false" customHeight="true" outlineLevel="0" collapsed="false">
      <c r="A2451" s="159" t="s">
        <v>14042</v>
      </c>
      <c r="B2451" s="160" t="s">
        <v>14043</v>
      </c>
      <c r="C2451" s="42" t="s">
        <v>1738</v>
      </c>
      <c r="D2451" s="159" t="s">
        <v>2548</v>
      </c>
      <c r="E2451" s="159" t="s">
        <v>2126</v>
      </c>
      <c r="F2451" s="42" t="s">
        <v>2549</v>
      </c>
      <c r="G2451" s="159" t="s">
        <v>1842</v>
      </c>
      <c r="H2451" s="159" t="s">
        <v>1654</v>
      </c>
      <c r="I2451" s="159" t="s">
        <v>1808</v>
      </c>
      <c r="J2451" s="42" t="s">
        <v>14044</v>
      </c>
      <c r="K2451" s="42" t="s">
        <v>14045</v>
      </c>
      <c r="L2451" s="159" t="s">
        <v>2129</v>
      </c>
      <c r="M2451" s="159" t="s">
        <v>14046</v>
      </c>
      <c r="N2451" s="161"/>
      <c r="O2451" s="161"/>
      <c r="P2451" s="161"/>
    </row>
    <row r="2452" customFormat="false" ht="51" hidden="false" customHeight="true" outlineLevel="0" collapsed="false">
      <c r="A2452" s="159" t="s">
        <v>14047</v>
      </c>
      <c r="B2452" s="160" t="s">
        <v>14048</v>
      </c>
      <c r="C2452" s="42" t="s">
        <v>1738</v>
      </c>
      <c r="D2452" s="159" t="s">
        <v>2548</v>
      </c>
      <c r="E2452" s="159" t="s">
        <v>2905</v>
      </c>
      <c r="F2452" s="42" t="s">
        <v>2549</v>
      </c>
      <c r="G2452" s="159" t="s">
        <v>1842</v>
      </c>
      <c r="H2452" s="159" t="s">
        <v>2171</v>
      </c>
      <c r="I2452" s="159" t="s">
        <v>1788</v>
      </c>
      <c r="J2452" s="42" t="s">
        <v>14049</v>
      </c>
      <c r="K2452" s="42" t="s">
        <v>14050</v>
      </c>
      <c r="L2452" s="159" t="s">
        <v>2907</v>
      </c>
      <c r="M2452" s="159" t="s">
        <v>14051</v>
      </c>
      <c r="N2452" s="161"/>
      <c r="O2452" s="161"/>
      <c r="P2452" s="161"/>
    </row>
    <row r="2453" customFormat="false" ht="39" hidden="false" customHeight="true" outlineLevel="0" collapsed="false">
      <c r="A2453" s="159" t="s">
        <v>14052</v>
      </c>
      <c r="B2453" s="160" t="s">
        <v>14053</v>
      </c>
      <c r="C2453" s="42" t="s">
        <v>1738</v>
      </c>
      <c r="D2453" s="159" t="s">
        <v>2548</v>
      </c>
      <c r="E2453" s="159" t="s">
        <v>2767</v>
      </c>
      <c r="F2453" s="42" t="s">
        <v>2549</v>
      </c>
      <c r="G2453" s="159" t="s">
        <v>1796</v>
      </c>
      <c r="H2453" s="159" t="s">
        <v>1654</v>
      </c>
      <c r="I2453" s="159" t="s">
        <v>1788</v>
      </c>
      <c r="J2453" s="42" t="s">
        <v>14054</v>
      </c>
      <c r="K2453" s="42" t="s">
        <v>14055</v>
      </c>
      <c r="L2453" s="159" t="s">
        <v>2129</v>
      </c>
      <c r="M2453" s="159" t="s">
        <v>14056</v>
      </c>
      <c r="N2453" s="161"/>
      <c r="O2453" s="161"/>
      <c r="P2453" s="161"/>
    </row>
    <row r="2454" customFormat="false" ht="39" hidden="false" customHeight="true" outlineLevel="0" collapsed="false">
      <c r="A2454" s="159" t="s">
        <v>14057</v>
      </c>
      <c r="B2454" s="160" t="s">
        <v>14058</v>
      </c>
      <c r="C2454" s="42" t="s">
        <v>1738</v>
      </c>
      <c r="D2454" s="159" t="s">
        <v>2548</v>
      </c>
      <c r="E2454" s="159" t="s">
        <v>2126</v>
      </c>
      <c r="F2454" s="42" t="s">
        <v>2549</v>
      </c>
      <c r="G2454" s="159" t="s">
        <v>1842</v>
      </c>
      <c r="H2454" s="159" t="s">
        <v>1654</v>
      </c>
      <c r="I2454" s="159" t="s">
        <v>1808</v>
      </c>
      <c r="J2454" s="42" t="s">
        <v>14059</v>
      </c>
      <c r="K2454" s="42" t="s">
        <v>14060</v>
      </c>
      <c r="L2454" s="159" t="s">
        <v>2129</v>
      </c>
      <c r="M2454" s="159" t="s">
        <v>14061</v>
      </c>
      <c r="N2454" s="161"/>
      <c r="O2454" s="161"/>
      <c r="P2454" s="161"/>
    </row>
    <row r="2455" customFormat="false" ht="27" hidden="false" customHeight="true" outlineLevel="0" collapsed="false">
      <c r="A2455" s="159" t="s">
        <v>14062</v>
      </c>
      <c r="B2455" s="160" t="s">
        <v>14063</v>
      </c>
      <c r="C2455" s="42" t="s">
        <v>1738</v>
      </c>
      <c r="D2455" s="159" t="s">
        <v>2548</v>
      </c>
      <c r="E2455" s="159" t="s">
        <v>2126</v>
      </c>
      <c r="F2455" s="42" t="s">
        <v>2549</v>
      </c>
      <c r="G2455" s="159" t="s">
        <v>1842</v>
      </c>
      <c r="H2455" s="159" t="s">
        <v>1654</v>
      </c>
      <c r="I2455" s="159" t="s">
        <v>1808</v>
      </c>
      <c r="J2455" s="42" t="s">
        <v>14064</v>
      </c>
      <c r="K2455" s="42" t="s">
        <v>14065</v>
      </c>
      <c r="L2455" s="159" t="s">
        <v>2129</v>
      </c>
      <c r="M2455" s="159" t="s">
        <v>14066</v>
      </c>
      <c r="N2455" s="161"/>
      <c r="O2455" s="161"/>
      <c r="P2455" s="161"/>
    </row>
    <row r="2456" customFormat="false" ht="39" hidden="false" customHeight="true" outlineLevel="0" collapsed="false">
      <c r="A2456" s="159" t="s">
        <v>14067</v>
      </c>
      <c r="B2456" s="160" t="s">
        <v>14068</v>
      </c>
      <c r="C2456" s="42" t="s">
        <v>1738</v>
      </c>
      <c r="D2456" s="159" t="s">
        <v>2548</v>
      </c>
      <c r="E2456" s="159" t="s">
        <v>2126</v>
      </c>
      <c r="F2456" s="42" t="s">
        <v>2549</v>
      </c>
      <c r="G2456" s="159" t="s">
        <v>1842</v>
      </c>
      <c r="H2456" s="159" t="s">
        <v>1654</v>
      </c>
      <c r="I2456" s="159" t="s">
        <v>1808</v>
      </c>
      <c r="J2456" s="42" t="s">
        <v>14069</v>
      </c>
      <c r="K2456" s="42" t="s">
        <v>14070</v>
      </c>
      <c r="L2456" s="159" t="s">
        <v>2129</v>
      </c>
      <c r="M2456" s="159" t="s">
        <v>14071</v>
      </c>
      <c r="N2456" s="161"/>
      <c r="O2456" s="161"/>
      <c r="P2456" s="161"/>
    </row>
    <row r="2457" customFormat="false" ht="51" hidden="false" customHeight="true" outlineLevel="0" collapsed="false">
      <c r="A2457" s="159" t="s">
        <v>14072</v>
      </c>
      <c r="B2457" s="160" t="s">
        <v>14073</v>
      </c>
      <c r="C2457" s="42" t="s">
        <v>1738</v>
      </c>
      <c r="D2457" s="159" t="s">
        <v>2548</v>
      </c>
      <c r="E2457" s="159" t="s">
        <v>2905</v>
      </c>
      <c r="F2457" s="42" t="s">
        <v>2549</v>
      </c>
      <c r="G2457" s="159" t="s">
        <v>1842</v>
      </c>
      <c r="H2457" s="159" t="s">
        <v>2171</v>
      </c>
      <c r="I2457" s="159" t="s">
        <v>1788</v>
      </c>
      <c r="J2457" s="42" t="s">
        <v>14074</v>
      </c>
      <c r="K2457" s="42" t="s">
        <v>14075</v>
      </c>
      <c r="L2457" s="159" t="s">
        <v>2907</v>
      </c>
      <c r="M2457" s="159" t="s">
        <v>14076</v>
      </c>
      <c r="N2457" s="161"/>
      <c r="O2457" s="161"/>
      <c r="P2457" s="161"/>
    </row>
    <row r="2458" customFormat="false" ht="39" hidden="false" customHeight="true" outlineLevel="0" collapsed="false">
      <c r="A2458" s="159" t="s">
        <v>14077</v>
      </c>
      <c r="B2458" s="160" t="s">
        <v>14078</v>
      </c>
      <c r="C2458" s="42" t="s">
        <v>1738</v>
      </c>
      <c r="D2458" s="159" t="s">
        <v>2548</v>
      </c>
      <c r="E2458" s="159" t="s">
        <v>2767</v>
      </c>
      <c r="F2458" s="42" t="s">
        <v>2549</v>
      </c>
      <c r="G2458" s="159" t="s">
        <v>1796</v>
      </c>
      <c r="H2458" s="159" t="s">
        <v>1654</v>
      </c>
      <c r="I2458" s="159" t="s">
        <v>1788</v>
      </c>
      <c r="J2458" s="42" t="s">
        <v>14079</v>
      </c>
      <c r="K2458" s="42" t="s">
        <v>14080</v>
      </c>
      <c r="L2458" s="159" t="s">
        <v>2129</v>
      </c>
      <c r="M2458" s="159" t="s">
        <v>14081</v>
      </c>
      <c r="N2458" s="161"/>
      <c r="O2458" s="161"/>
      <c r="P2458" s="161"/>
    </row>
    <row r="2459" customFormat="false" ht="27" hidden="false" customHeight="true" outlineLevel="0" collapsed="false">
      <c r="A2459" s="159" t="s">
        <v>14082</v>
      </c>
      <c r="B2459" s="160" t="s">
        <v>14083</v>
      </c>
      <c r="C2459" s="42" t="s">
        <v>1738</v>
      </c>
      <c r="D2459" s="159" t="s">
        <v>2548</v>
      </c>
      <c r="E2459" s="159" t="s">
        <v>2195</v>
      </c>
      <c r="F2459" s="42" t="s">
        <v>2549</v>
      </c>
      <c r="G2459" s="159" t="s">
        <v>1796</v>
      </c>
      <c r="H2459" s="159" t="s">
        <v>2171</v>
      </c>
      <c r="I2459" s="159" t="s">
        <v>1808</v>
      </c>
      <c r="J2459" s="42" t="s">
        <v>14084</v>
      </c>
      <c r="K2459" s="42" t="s">
        <v>14085</v>
      </c>
      <c r="L2459" s="159" t="s">
        <v>2198</v>
      </c>
      <c r="M2459" s="159" t="s">
        <v>14086</v>
      </c>
      <c r="N2459" s="161"/>
      <c r="O2459" s="161"/>
      <c r="P2459" s="161"/>
    </row>
    <row r="2460" customFormat="false" ht="27" hidden="false" customHeight="true" outlineLevel="0" collapsed="false">
      <c r="A2460" s="159" t="s">
        <v>14087</v>
      </c>
      <c r="B2460" s="160" t="s">
        <v>14088</v>
      </c>
      <c r="C2460" s="42" t="s">
        <v>1738</v>
      </c>
      <c r="D2460" s="159" t="s">
        <v>2548</v>
      </c>
      <c r="E2460" s="159" t="s">
        <v>2126</v>
      </c>
      <c r="F2460" s="42" t="s">
        <v>2549</v>
      </c>
      <c r="G2460" s="159" t="s">
        <v>1842</v>
      </c>
      <c r="H2460" s="159" t="s">
        <v>1654</v>
      </c>
      <c r="I2460" s="159" t="s">
        <v>1808</v>
      </c>
      <c r="J2460" s="42" t="s">
        <v>14089</v>
      </c>
      <c r="K2460" s="42" t="s">
        <v>14090</v>
      </c>
      <c r="L2460" s="159" t="s">
        <v>2129</v>
      </c>
      <c r="M2460" s="159" t="s">
        <v>14091</v>
      </c>
      <c r="N2460" s="161"/>
      <c r="O2460" s="161"/>
      <c r="P2460" s="161"/>
    </row>
    <row r="2461" customFormat="false" ht="51" hidden="false" customHeight="true" outlineLevel="0" collapsed="false">
      <c r="A2461" s="159" t="s">
        <v>14092</v>
      </c>
      <c r="B2461" s="160" t="s">
        <v>14093</v>
      </c>
      <c r="C2461" s="42" t="s">
        <v>1738</v>
      </c>
      <c r="D2461" s="159" t="s">
        <v>2548</v>
      </c>
      <c r="E2461" s="159" t="s">
        <v>2905</v>
      </c>
      <c r="F2461" s="42" t="s">
        <v>2549</v>
      </c>
      <c r="G2461" s="159" t="s">
        <v>1842</v>
      </c>
      <c r="H2461" s="159" t="s">
        <v>2171</v>
      </c>
      <c r="I2461" s="159" t="s">
        <v>1788</v>
      </c>
      <c r="J2461" s="42" t="s">
        <v>14094</v>
      </c>
      <c r="K2461" s="42" t="s">
        <v>14095</v>
      </c>
      <c r="L2461" s="159" t="s">
        <v>2907</v>
      </c>
      <c r="M2461" s="159" t="s">
        <v>14096</v>
      </c>
      <c r="N2461" s="161"/>
      <c r="O2461" s="161"/>
      <c r="P2461" s="161"/>
    </row>
    <row r="2462" customFormat="false" ht="27" hidden="false" customHeight="true" outlineLevel="0" collapsed="false">
      <c r="A2462" s="159" t="s">
        <v>14097</v>
      </c>
      <c r="B2462" s="160" t="s">
        <v>14098</v>
      </c>
      <c r="C2462" s="42" t="s">
        <v>1738</v>
      </c>
      <c r="D2462" s="159" t="s">
        <v>2548</v>
      </c>
      <c r="E2462" s="159" t="s">
        <v>2126</v>
      </c>
      <c r="F2462" s="42" t="s">
        <v>2549</v>
      </c>
      <c r="G2462" s="159" t="s">
        <v>1842</v>
      </c>
      <c r="H2462" s="159" t="s">
        <v>1654</v>
      </c>
      <c r="I2462" s="159" t="s">
        <v>1808</v>
      </c>
      <c r="J2462" s="42" t="s">
        <v>14099</v>
      </c>
      <c r="K2462" s="42" t="s">
        <v>14100</v>
      </c>
      <c r="L2462" s="159" t="s">
        <v>2129</v>
      </c>
      <c r="M2462" s="159" t="s">
        <v>14101</v>
      </c>
      <c r="N2462" s="161"/>
      <c r="O2462" s="161"/>
      <c r="P2462" s="161"/>
    </row>
    <row r="2463" customFormat="false" ht="39" hidden="false" customHeight="true" outlineLevel="0" collapsed="false">
      <c r="A2463" s="159" t="s">
        <v>14102</v>
      </c>
      <c r="B2463" s="160" t="s">
        <v>14103</v>
      </c>
      <c r="C2463" s="42" t="s">
        <v>1738</v>
      </c>
      <c r="D2463" s="159" t="s">
        <v>2548</v>
      </c>
      <c r="E2463" s="159" t="s">
        <v>2126</v>
      </c>
      <c r="F2463" s="42" t="s">
        <v>2549</v>
      </c>
      <c r="G2463" s="159" t="s">
        <v>1842</v>
      </c>
      <c r="H2463" s="159" t="s">
        <v>1654</v>
      </c>
      <c r="I2463" s="159" t="s">
        <v>1808</v>
      </c>
      <c r="J2463" s="42" t="s">
        <v>14104</v>
      </c>
      <c r="K2463" s="42" t="s">
        <v>14105</v>
      </c>
      <c r="L2463" s="159" t="s">
        <v>2129</v>
      </c>
      <c r="M2463" s="159" t="s">
        <v>14106</v>
      </c>
      <c r="N2463" s="161"/>
      <c r="O2463" s="161"/>
      <c r="P2463" s="161"/>
    </row>
    <row r="2464" customFormat="false" ht="39" hidden="false" customHeight="true" outlineLevel="0" collapsed="false">
      <c r="A2464" s="159" t="s">
        <v>14107</v>
      </c>
      <c r="B2464" s="160" t="s">
        <v>14108</v>
      </c>
      <c r="C2464" s="42" t="s">
        <v>1738</v>
      </c>
      <c r="D2464" s="159" t="s">
        <v>2548</v>
      </c>
      <c r="E2464" s="159" t="s">
        <v>2905</v>
      </c>
      <c r="F2464" s="42" t="s">
        <v>2549</v>
      </c>
      <c r="G2464" s="159" t="s">
        <v>1842</v>
      </c>
      <c r="H2464" s="159" t="s">
        <v>2171</v>
      </c>
      <c r="I2464" s="159" t="s">
        <v>1788</v>
      </c>
      <c r="J2464" s="42" t="s">
        <v>14109</v>
      </c>
      <c r="K2464" s="42" t="s">
        <v>14110</v>
      </c>
      <c r="L2464" s="159" t="s">
        <v>2907</v>
      </c>
      <c r="M2464" s="159" t="s">
        <v>14111</v>
      </c>
      <c r="N2464" s="161"/>
      <c r="O2464" s="161"/>
      <c r="P2464" s="161"/>
    </row>
    <row r="2465" customFormat="false" ht="27" hidden="false" customHeight="true" outlineLevel="0" collapsed="false">
      <c r="A2465" s="159" t="s">
        <v>14112</v>
      </c>
      <c r="B2465" s="160" t="s">
        <v>14113</v>
      </c>
      <c r="C2465" s="42" t="s">
        <v>1738</v>
      </c>
      <c r="D2465" s="159" t="s">
        <v>2548</v>
      </c>
      <c r="E2465" s="159" t="s">
        <v>2126</v>
      </c>
      <c r="F2465" s="42" t="s">
        <v>2549</v>
      </c>
      <c r="G2465" s="159" t="s">
        <v>1842</v>
      </c>
      <c r="H2465" s="159" t="s">
        <v>1654</v>
      </c>
      <c r="I2465" s="159" t="s">
        <v>1808</v>
      </c>
      <c r="J2465" s="42" t="s">
        <v>14114</v>
      </c>
      <c r="K2465" s="42" t="s">
        <v>14115</v>
      </c>
      <c r="L2465" s="159" t="s">
        <v>2129</v>
      </c>
      <c r="M2465" s="159" t="s">
        <v>14116</v>
      </c>
      <c r="N2465" s="161"/>
      <c r="O2465" s="161"/>
      <c r="P2465" s="161"/>
    </row>
    <row r="2466" customFormat="false" ht="39" hidden="false" customHeight="true" outlineLevel="0" collapsed="false">
      <c r="A2466" s="159" t="s">
        <v>14117</v>
      </c>
      <c r="B2466" s="160" t="s">
        <v>14118</v>
      </c>
      <c r="C2466" s="42" t="s">
        <v>1738</v>
      </c>
      <c r="D2466" s="159" t="s">
        <v>2548</v>
      </c>
      <c r="E2466" s="159" t="s">
        <v>2126</v>
      </c>
      <c r="F2466" s="42" t="s">
        <v>2549</v>
      </c>
      <c r="G2466" s="159" t="s">
        <v>1842</v>
      </c>
      <c r="H2466" s="159" t="s">
        <v>1654</v>
      </c>
      <c r="I2466" s="159" t="s">
        <v>1808</v>
      </c>
      <c r="J2466" s="42" t="s">
        <v>14119</v>
      </c>
      <c r="K2466" s="42" t="s">
        <v>14120</v>
      </c>
      <c r="L2466" s="159" t="s">
        <v>2129</v>
      </c>
      <c r="M2466" s="159" t="s">
        <v>14121</v>
      </c>
      <c r="N2466" s="161"/>
      <c r="O2466" s="161"/>
      <c r="P2466" s="161"/>
    </row>
    <row r="2467" customFormat="false" ht="39" hidden="false" customHeight="true" outlineLevel="0" collapsed="false">
      <c r="A2467" s="159" t="s">
        <v>14122</v>
      </c>
      <c r="B2467" s="160" t="s">
        <v>14123</v>
      </c>
      <c r="C2467" s="42" t="s">
        <v>1738</v>
      </c>
      <c r="D2467" s="159" t="s">
        <v>2548</v>
      </c>
      <c r="E2467" s="159" t="s">
        <v>2905</v>
      </c>
      <c r="F2467" s="42" t="s">
        <v>2549</v>
      </c>
      <c r="G2467" s="159" t="s">
        <v>1842</v>
      </c>
      <c r="H2467" s="159" t="s">
        <v>2171</v>
      </c>
      <c r="I2467" s="159" t="s">
        <v>1788</v>
      </c>
      <c r="J2467" s="42" t="s">
        <v>14124</v>
      </c>
      <c r="K2467" s="42" t="s">
        <v>14125</v>
      </c>
      <c r="L2467" s="159" t="s">
        <v>2907</v>
      </c>
      <c r="M2467" s="159" t="s">
        <v>14126</v>
      </c>
      <c r="N2467" s="161"/>
      <c r="O2467" s="161"/>
      <c r="P2467" s="161"/>
    </row>
    <row r="2468" customFormat="false" ht="39" hidden="false" customHeight="true" outlineLevel="0" collapsed="false">
      <c r="A2468" s="159" t="s">
        <v>14127</v>
      </c>
      <c r="B2468" s="160" t="s">
        <v>14128</v>
      </c>
      <c r="C2468" s="42" t="s">
        <v>1738</v>
      </c>
      <c r="D2468" s="159" t="s">
        <v>2548</v>
      </c>
      <c r="E2468" s="159" t="s">
        <v>2195</v>
      </c>
      <c r="F2468" s="42" t="s">
        <v>2549</v>
      </c>
      <c r="G2468" s="159" t="s">
        <v>1796</v>
      </c>
      <c r="H2468" s="159" t="s">
        <v>2171</v>
      </c>
      <c r="I2468" s="159" t="s">
        <v>1788</v>
      </c>
      <c r="J2468" s="42" t="s">
        <v>14129</v>
      </c>
      <c r="K2468" s="42" t="s">
        <v>14130</v>
      </c>
      <c r="L2468" s="159" t="s">
        <v>2198</v>
      </c>
      <c r="M2468" s="159" t="s">
        <v>14131</v>
      </c>
      <c r="N2468" s="161"/>
      <c r="O2468" s="161"/>
      <c r="P2468" s="161"/>
    </row>
    <row r="2469" customFormat="false" ht="27" hidden="false" customHeight="true" outlineLevel="0" collapsed="false">
      <c r="A2469" s="159" t="s">
        <v>14132</v>
      </c>
      <c r="B2469" s="160" t="s">
        <v>14133</v>
      </c>
      <c r="C2469" s="42" t="s">
        <v>1738</v>
      </c>
      <c r="D2469" s="159" t="s">
        <v>2548</v>
      </c>
      <c r="E2469" s="159" t="s">
        <v>2767</v>
      </c>
      <c r="F2469" s="42" t="s">
        <v>2549</v>
      </c>
      <c r="G2469" s="159" t="s">
        <v>1796</v>
      </c>
      <c r="H2469" s="159" t="s">
        <v>1654</v>
      </c>
      <c r="I2469" s="159" t="s">
        <v>1808</v>
      </c>
      <c r="J2469" s="42" t="s">
        <v>14134</v>
      </c>
      <c r="K2469" s="42" t="s">
        <v>14135</v>
      </c>
      <c r="L2469" s="159" t="s">
        <v>2129</v>
      </c>
      <c r="M2469" s="159" t="s">
        <v>14136</v>
      </c>
      <c r="N2469" s="161"/>
      <c r="O2469" s="161"/>
      <c r="P2469" s="161"/>
    </row>
    <row r="2470" customFormat="false" ht="27" hidden="false" customHeight="true" outlineLevel="0" collapsed="false">
      <c r="A2470" s="159" t="s">
        <v>14137</v>
      </c>
      <c r="B2470" s="160" t="s">
        <v>14138</v>
      </c>
      <c r="C2470" s="42" t="s">
        <v>1738</v>
      </c>
      <c r="D2470" s="159" t="s">
        <v>2548</v>
      </c>
      <c r="E2470" s="159" t="s">
        <v>2126</v>
      </c>
      <c r="F2470" s="42" t="s">
        <v>2549</v>
      </c>
      <c r="G2470" s="159" t="s">
        <v>1842</v>
      </c>
      <c r="H2470" s="159" t="s">
        <v>1654</v>
      </c>
      <c r="I2470" s="159" t="s">
        <v>1808</v>
      </c>
      <c r="J2470" s="42" t="s">
        <v>14139</v>
      </c>
      <c r="K2470" s="42" t="s">
        <v>14140</v>
      </c>
      <c r="L2470" s="159" t="s">
        <v>2129</v>
      </c>
      <c r="M2470" s="159" t="s">
        <v>14141</v>
      </c>
      <c r="N2470" s="161"/>
      <c r="O2470" s="161"/>
      <c r="P2470" s="161"/>
    </row>
    <row r="2471" customFormat="false" ht="51" hidden="false" customHeight="true" outlineLevel="0" collapsed="false">
      <c r="A2471" s="159" t="s">
        <v>14142</v>
      </c>
      <c r="B2471" s="160" t="s">
        <v>14143</v>
      </c>
      <c r="C2471" s="42" t="s">
        <v>1745</v>
      </c>
      <c r="D2471" s="159" t="s">
        <v>2538</v>
      </c>
      <c r="E2471" s="159" t="s">
        <v>2905</v>
      </c>
      <c r="F2471" s="42" t="s">
        <v>2539</v>
      </c>
      <c r="G2471" s="159" t="s">
        <v>1842</v>
      </c>
      <c r="H2471" s="159" t="s">
        <v>2171</v>
      </c>
      <c r="I2471" s="159" t="s">
        <v>1788</v>
      </c>
      <c r="J2471" s="42" t="s">
        <v>14144</v>
      </c>
      <c r="K2471" s="42" t="s">
        <v>14145</v>
      </c>
      <c r="L2471" s="159" t="s">
        <v>2907</v>
      </c>
      <c r="M2471" s="159" t="s">
        <v>14146</v>
      </c>
      <c r="N2471" s="161"/>
      <c r="O2471" s="161"/>
      <c r="P2471" s="161"/>
    </row>
    <row r="2472" customFormat="false" ht="51" hidden="false" customHeight="true" outlineLevel="0" collapsed="false">
      <c r="A2472" s="159" t="s">
        <v>14147</v>
      </c>
      <c r="B2472" s="160" t="s">
        <v>14148</v>
      </c>
      <c r="C2472" s="42" t="s">
        <v>1745</v>
      </c>
      <c r="D2472" s="159" t="s">
        <v>2538</v>
      </c>
      <c r="E2472" s="159" t="s">
        <v>2195</v>
      </c>
      <c r="F2472" s="42" t="s">
        <v>2539</v>
      </c>
      <c r="G2472" s="159" t="s">
        <v>1796</v>
      </c>
      <c r="H2472" s="159" t="s">
        <v>2171</v>
      </c>
      <c r="I2472" s="159" t="s">
        <v>1788</v>
      </c>
      <c r="J2472" s="42" t="s">
        <v>14149</v>
      </c>
      <c r="K2472" s="42" t="s">
        <v>14150</v>
      </c>
      <c r="L2472" s="159" t="s">
        <v>2198</v>
      </c>
      <c r="M2472" s="159" t="s">
        <v>14151</v>
      </c>
      <c r="N2472" s="161"/>
      <c r="O2472" s="161"/>
      <c r="P2472" s="161"/>
    </row>
    <row r="2473" customFormat="false" ht="39" hidden="false" customHeight="true" outlineLevel="0" collapsed="false">
      <c r="A2473" s="159" t="s">
        <v>14152</v>
      </c>
      <c r="B2473" s="160" t="s">
        <v>14153</v>
      </c>
      <c r="C2473" s="42" t="s">
        <v>1745</v>
      </c>
      <c r="D2473" s="159" t="s">
        <v>2538</v>
      </c>
      <c r="E2473" s="159" t="s">
        <v>2767</v>
      </c>
      <c r="F2473" s="42" t="s">
        <v>2539</v>
      </c>
      <c r="G2473" s="159" t="s">
        <v>1796</v>
      </c>
      <c r="H2473" s="159" t="s">
        <v>1654</v>
      </c>
      <c r="I2473" s="159" t="s">
        <v>1808</v>
      </c>
      <c r="J2473" s="42" t="s">
        <v>14154</v>
      </c>
      <c r="K2473" s="42" t="s">
        <v>14155</v>
      </c>
      <c r="L2473" s="159" t="s">
        <v>2129</v>
      </c>
      <c r="M2473" s="159" t="s">
        <v>14156</v>
      </c>
      <c r="N2473" s="161"/>
      <c r="O2473" s="161"/>
      <c r="P2473" s="161"/>
    </row>
    <row r="2474" customFormat="false" ht="39" hidden="false" customHeight="true" outlineLevel="0" collapsed="false">
      <c r="A2474" s="159" t="s">
        <v>14157</v>
      </c>
      <c r="B2474" s="160" t="s">
        <v>14158</v>
      </c>
      <c r="C2474" s="42" t="s">
        <v>1745</v>
      </c>
      <c r="D2474" s="159" t="s">
        <v>2538</v>
      </c>
      <c r="E2474" s="159" t="s">
        <v>2126</v>
      </c>
      <c r="F2474" s="42" t="s">
        <v>2539</v>
      </c>
      <c r="G2474" s="159" t="s">
        <v>1842</v>
      </c>
      <c r="H2474" s="159" t="s">
        <v>1654</v>
      </c>
      <c r="I2474" s="159" t="s">
        <v>1808</v>
      </c>
      <c r="J2474" s="42" t="s">
        <v>14159</v>
      </c>
      <c r="K2474" s="42" t="s">
        <v>14160</v>
      </c>
      <c r="L2474" s="159" t="s">
        <v>2129</v>
      </c>
      <c r="M2474" s="159" t="s">
        <v>14161</v>
      </c>
      <c r="N2474" s="161"/>
      <c r="O2474" s="161"/>
      <c r="P2474" s="161"/>
    </row>
    <row r="2475" customFormat="false" ht="39" hidden="false" customHeight="true" outlineLevel="0" collapsed="false">
      <c r="A2475" s="159" t="s">
        <v>14162</v>
      </c>
      <c r="B2475" s="160" t="s">
        <v>14163</v>
      </c>
      <c r="C2475" s="42" t="s">
        <v>1745</v>
      </c>
      <c r="D2475" s="159" t="s">
        <v>2538</v>
      </c>
      <c r="E2475" s="159" t="s">
        <v>2905</v>
      </c>
      <c r="F2475" s="42" t="s">
        <v>2539</v>
      </c>
      <c r="G2475" s="159" t="s">
        <v>1842</v>
      </c>
      <c r="H2475" s="159" t="s">
        <v>2171</v>
      </c>
      <c r="I2475" s="159" t="s">
        <v>1788</v>
      </c>
      <c r="J2475" s="42" t="s">
        <v>14164</v>
      </c>
      <c r="K2475" s="42" t="s">
        <v>14165</v>
      </c>
      <c r="L2475" s="159" t="s">
        <v>2907</v>
      </c>
      <c r="M2475" s="159" t="s">
        <v>14166</v>
      </c>
      <c r="N2475" s="161"/>
      <c r="O2475" s="161"/>
      <c r="P2475" s="161"/>
    </row>
    <row r="2476" customFormat="false" ht="39" hidden="false" customHeight="true" outlineLevel="0" collapsed="false">
      <c r="A2476" s="159" t="s">
        <v>14167</v>
      </c>
      <c r="B2476" s="160" t="s">
        <v>14168</v>
      </c>
      <c r="C2476" s="42" t="s">
        <v>1745</v>
      </c>
      <c r="D2476" s="159" t="s">
        <v>2538</v>
      </c>
      <c r="E2476" s="159" t="s">
        <v>2767</v>
      </c>
      <c r="F2476" s="42" t="s">
        <v>2539</v>
      </c>
      <c r="G2476" s="159" t="s">
        <v>1796</v>
      </c>
      <c r="H2476" s="159" t="s">
        <v>1654</v>
      </c>
      <c r="I2476" s="159" t="s">
        <v>1788</v>
      </c>
      <c r="J2476" s="42" t="s">
        <v>14169</v>
      </c>
      <c r="K2476" s="42" t="s">
        <v>14170</v>
      </c>
      <c r="L2476" s="159" t="s">
        <v>2129</v>
      </c>
      <c r="M2476" s="159" t="s">
        <v>14171</v>
      </c>
      <c r="N2476" s="161"/>
      <c r="O2476" s="161"/>
      <c r="P2476" s="161"/>
    </row>
    <row r="2477" customFormat="false" ht="27" hidden="false" customHeight="true" outlineLevel="0" collapsed="false">
      <c r="A2477" s="159" t="s">
        <v>14172</v>
      </c>
      <c r="B2477" s="160" t="s">
        <v>14173</v>
      </c>
      <c r="C2477" s="42" t="s">
        <v>1745</v>
      </c>
      <c r="D2477" s="159" t="s">
        <v>2538</v>
      </c>
      <c r="E2477" s="159" t="s">
        <v>2195</v>
      </c>
      <c r="F2477" s="42" t="s">
        <v>2539</v>
      </c>
      <c r="G2477" s="159" t="s">
        <v>1796</v>
      </c>
      <c r="H2477" s="159" t="s">
        <v>2171</v>
      </c>
      <c r="I2477" s="159" t="s">
        <v>1808</v>
      </c>
      <c r="J2477" s="42" t="s">
        <v>14174</v>
      </c>
      <c r="K2477" s="42" t="s">
        <v>14175</v>
      </c>
      <c r="L2477" s="159" t="s">
        <v>2198</v>
      </c>
      <c r="M2477" s="159" t="s">
        <v>14176</v>
      </c>
      <c r="N2477" s="161"/>
      <c r="O2477" s="161"/>
      <c r="P2477" s="161"/>
    </row>
    <row r="2478" customFormat="false" ht="27" hidden="false" customHeight="true" outlineLevel="0" collapsed="false">
      <c r="A2478" s="159" t="s">
        <v>14177</v>
      </c>
      <c r="B2478" s="160" t="s">
        <v>14178</v>
      </c>
      <c r="C2478" s="42" t="s">
        <v>1745</v>
      </c>
      <c r="D2478" s="159" t="s">
        <v>2538</v>
      </c>
      <c r="E2478" s="159" t="s">
        <v>2126</v>
      </c>
      <c r="F2478" s="42" t="s">
        <v>2539</v>
      </c>
      <c r="G2478" s="159" t="s">
        <v>1842</v>
      </c>
      <c r="H2478" s="159" t="s">
        <v>1654</v>
      </c>
      <c r="I2478" s="159" t="s">
        <v>1808</v>
      </c>
      <c r="J2478" s="42" t="s">
        <v>14179</v>
      </c>
      <c r="K2478" s="42" t="s">
        <v>14180</v>
      </c>
      <c r="L2478" s="159" t="s">
        <v>2129</v>
      </c>
      <c r="M2478" s="159" t="s">
        <v>14181</v>
      </c>
      <c r="N2478" s="161"/>
      <c r="O2478" s="161"/>
      <c r="P2478" s="161"/>
    </row>
    <row r="2479" customFormat="false" ht="51" hidden="false" customHeight="true" outlineLevel="0" collapsed="false">
      <c r="A2479" s="159" t="s">
        <v>14182</v>
      </c>
      <c r="B2479" s="160" t="s">
        <v>14183</v>
      </c>
      <c r="C2479" s="42" t="s">
        <v>1745</v>
      </c>
      <c r="D2479" s="159" t="s">
        <v>2538</v>
      </c>
      <c r="E2479" s="159" t="s">
        <v>2905</v>
      </c>
      <c r="F2479" s="42" t="s">
        <v>2539</v>
      </c>
      <c r="G2479" s="159" t="s">
        <v>1842</v>
      </c>
      <c r="H2479" s="159" t="s">
        <v>2171</v>
      </c>
      <c r="I2479" s="159" t="s">
        <v>1788</v>
      </c>
      <c r="J2479" s="42" t="s">
        <v>14184</v>
      </c>
      <c r="K2479" s="42" t="s">
        <v>14185</v>
      </c>
      <c r="L2479" s="159" t="s">
        <v>2907</v>
      </c>
      <c r="M2479" s="159" t="s">
        <v>14186</v>
      </c>
      <c r="N2479" s="161"/>
      <c r="O2479" s="161"/>
      <c r="P2479" s="161"/>
    </row>
    <row r="2480" customFormat="false" ht="51" hidden="false" customHeight="true" outlineLevel="0" collapsed="false">
      <c r="A2480" s="159" t="s">
        <v>14187</v>
      </c>
      <c r="B2480" s="160" t="s">
        <v>14188</v>
      </c>
      <c r="C2480" s="42" t="s">
        <v>1745</v>
      </c>
      <c r="D2480" s="159" t="s">
        <v>2538</v>
      </c>
      <c r="E2480" s="159" t="s">
        <v>2767</v>
      </c>
      <c r="F2480" s="42" t="s">
        <v>2539</v>
      </c>
      <c r="G2480" s="159" t="s">
        <v>1796</v>
      </c>
      <c r="H2480" s="159" t="s">
        <v>1654</v>
      </c>
      <c r="I2480" s="159" t="s">
        <v>1788</v>
      </c>
      <c r="J2480" s="42" t="s">
        <v>14189</v>
      </c>
      <c r="K2480" s="42" t="s">
        <v>14190</v>
      </c>
      <c r="L2480" s="159" t="s">
        <v>2129</v>
      </c>
      <c r="M2480" s="159" t="s">
        <v>14191</v>
      </c>
      <c r="N2480" s="161"/>
      <c r="O2480" s="161"/>
      <c r="P2480" s="161"/>
    </row>
    <row r="2481" customFormat="false" ht="27" hidden="false" customHeight="true" outlineLevel="0" collapsed="false">
      <c r="A2481" s="159" t="s">
        <v>14192</v>
      </c>
      <c r="B2481" s="160" t="s">
        <v>14193</v>
      </c>
      <c r="C2481" s="42" t="s">
        <v>1745</v>
      </c>
      <c r="D2481" s="159" t="s">
        <v>2538</v>
      </c>
      <c r="E2481" s="159" t="s">
        <v>2195</v>
      </c>
      <c r="F2481" s="42" t="s">
        <v>2539</v>
      </c>
      <c r="G2481" s="159" t="s">
        <v>1796</v>
      </c>
      <c r="H2481" s="159" t="s">
        <v>2171</v>
      </c>
      <c r="I2481" s="159" t="s">
        <v>1808</v>
      </c>
      <c r="J2481" s="42" t="s">
        <v>14194</v>
      </c>
      <c r="K2481" s="42" t="s">
        <v>14195</v>
      </c>
      <c r="L2481" s="159" t="s">
        <v>2198</v>
      </c>
      <c r="M2481" s="159" t="s">
        <v>14196</v>
      </c>
      <c r="N2481" s="161"/>
      <c r="O2481" s="161"/>
      <c r="P2481" s="161"/>
    </row>
    <row r="2482" customFormat="false" ht="27" hidden="false" customHeight="true" outlineLevel="0" collapsed="false">
      <c r="A2482" s="159" t="s">
        <v>14197</v>
      </c>
      <c r="B2482" s="160" t="s">
        <v>14198</v>
      </c>
      <c r="C2482" s="42" t="s">
        <v>1745</v>
      </c>
      <c r="D2482" s="159" t="s">
        <v>2538</v>
      </c>
      <c r="E2482" s="159" t="s">
        <v>2126</v>
      </c>
      <c r="F2482" s="42" t="s">
        <v>2539</v>
      </c>
      <c r="G2482" s="159" t="s">
        <v>1842</v>
      </c>
      <c r="H2482" s="159" t="s">
        <v>1654</v>
      </c>
      <c r="I2482" s="159" t="s">
        <v>1808</v>
      </c>
      <c r="J2482" s="42" t="s">
        <v>14199</v>
      </c>
      <c r="K2482" s="42" t="s">
        <v>14200</v>
      </c>
      <c r="L2482" s="159" t="s">
        <v>2129</v>
      </c>
      <c r="M2482" s="159" t="s">
        <v>14201</v>
      </c>
      <c r="N2482" s="161"/>
      <c r="O2482" s="161"/>
      <c r="P2482" s="161"/>
    </row>
    <row r="2483" customFormat="false" ht="51" hidden="false" customHeight="true" outlineLevel="0" collapsed="false">
      <c r="A2483" s="159" t="s">
        <v>14202</v>
      </c>
      <c r="B2483" s="160" t="s">
        <v>14203</v>
      </c>
      <c r="C2483" s="42" t="s">
        <v>1745</v>
      </c>
      <c r="D2483" s="159" t="s">
        <v>2538</v>
      </c>
      <c r="E2483" s="159" t="s">
        <v>2905</v>
      </c>
      <c r="F2483" s="42" t="s">
        <v>2539</v>
      </c>
      <c r="G2483" s="159" t="s">
        <v>1842</v>
      </c>
      <c r="H2483" s="159" t="s">
        <v>2171</v>
      </c>
      <c r="I2483" s="159" t="s">
        <v>1788</v>
      </c>
      <c r="J2483" s="42" t="s">
        <v>14204</v>
      </c>
      <c r="K2483" s="42" t="s">
        <v>14205</v>
      </c>
      <c r="L2483" s="159" t="s">
        <v>2907</v>
      </c>
      <c r="M2483" s="159" t="s">
        <v>14206</v>
      </c>
      <c r="N2483" s="161"/>
      <c r="O2483" s="161"/>
      <c r="P2483" s="161"/>
    </row>
    <row r="2484" customFormat="false" ht="27" hidden="false" customHeight="true" outlineLevel="0" collapsed="false">
      <c r="A2484" s="159" t="s">
        <v>14207</v>
      </c>
      <c r="B2484" s="160" t="s">
        <v>14208</v>
      </c>
      <c r="C2484" s="42" t="s">
        <v>1745</v>
      </c>
      <c r="D2484" s="159" t="s">
        <v>2538</v>
      </c>
      <c r="E2484" s="159" t="s">
        <v>2126</v>
      </c>
      <c r="F2484" s="42" t="s">
        <v>2539</v>
      </c>
      <c r="G2484" s="159" t="s">
        <v>1842</v>
      </c>
      <c r="H2484" s="159" t="s">
        <v>1654</v>
      </c>
      <c r="I2484" s="159" t="s">
        <v>1808</v>
      </c>
      <c r="J2484" s="42" t="s">
        <v>14209</v>
      </c>
      <c r="K2484" s="42" t="s">
        <v>14210</v>
      </c>
      <c r="L2484" s="159" t="s">
        <v>2129</v>
      </c>
      <c r="M2484" s="159" t="s">
        <v>14211</v>
      </c>
      <c r="N2484" s="161"/>
      <c r="O2484" s="161"/>
      <c r="P2484" s="161"/>
    </row>
    <row r="2485" customFormat="false" ht="39" hidden="false" customHeight="true" outlineLevel="0" collapsed="false">
      <c r="A2485" s="159" t="s">
        <v>14212</v>
      </c>
      <c r="B2485" s="160" t="s">
        <v>14213</v>
      </c>
      <c r="C2485" s="42" t="s">
        <v>1745</v>
      </c>
      <c r="D2485" s="159" t="s">
        <v>2538</v>
      </c>
      <c r="E2485" s="159" t="s">
        <v>2126</v>
      </c>
      <c r="F2485" s="42" t="s">
        <v>2539</v>
      </c>
      <c r="G2485" s="159" t="s">
        <v>1842</v>
      </c>
      <c r="H2485" s="159" t="s">
        <v>1654</v>
      </c>
      <c r="I2485" s="159" t="s">
        <v>1808</v>
      </c>
      <c r="J2485" s="42" t="s">
        <v>14214</v>
      </c>
      <c r="K2485" s="42" t="s">
        <v>14215</v>
      </c>
      <c r="L2485" s="159" t="s">
        <v>2129</v>
      </c>
      <c r="M2485" s="159" t="s">
        <v>14216</v>
      </c>
      <c r="N2485" s="161"/>
      <c r="O2485" s="161"/>
      <c r="P2485" s="161"/>
    </row>
    <row r="2486" customFormat="false" ht="39" hidden="false" customHeight="true" outlineLevel="0" collapsed="false">
      <c r="A2486" s="159" t="s">
        <v>14217</v>
      </c>
      <c r="B2486" s="160" t="s">
        <v>14218</v>
      </c>
      <c r="C2486" s="42" t="s">
        <v>1745</v>
      </c>
      <c r="D2486" s="159" t="s">
        <v>2538</v>
      </c>
      <c r="E2486" s="159" t="s">
        <v>2905</v>
      </c>
      <c r="F2486" s="42" t="s">
        <v>2539</v>
      </c>
      <c r="G2486" s="159" t="s">
        <v>1842</v>
      </c>
      <c r="H2486" s="159" t="s">
        <v>2171</v>
      </c>
      <c r="I2486" s="159" t="s">
        <v>1788</v>
      </c>
      <c r="J2486" s="42" t="s">
        <v>14219</v>
      </c>
      <c r="K2486" s="42" t="s">
        <v>14220</v>
      </c>
      <c r="L2486" s="159" t="s">
        <v>2907</v>
      </c>
      <c r="M2486" s="159" t="s">
        <v>14221</v>
      </c>
      <c r="N2486" s="161"/>
      <c r="O2486" s="161"/>
      <c r="P2486" s="161"/>
    </row>
    <row r="2487" customFormat="false" ht="27" hidden="false" customHeight="true" outlineLevel="0" collapsed="false">
      <c r="A2487" s="159" t="s">
        <v>14222</v>
      </c>
      <c r="B2487" s="160" t="s">
        <v>14223</v>
      </c>
      <c r="C2487" s="42" t="s">
        <v>1745</v>
      </c>
      <c r="D2487" s="159" t="s">
        <v>2538</v>
      </c>
      <c r="E2487" s="159" t="s">
        <v>2126</v>
      </c>
      <c r="F2487" s="42" t="s">
        <v>2539</v>
      </c>
      <c r="G2487" s="159" t="s">
        <v>1842</v>
      </c>
      <c r="H2487" s="159" t="s">
        <v>1654</v>
      </c>
      <c r="I2487" s="159" t="s">
        <v>1808</v>
      </c>
      <c r="J2487" s="42" t="s">
        <v>14224</v>
      </c>
      <c r="K2487" s="42" t="s">
        <v>14225</v>
      </c>
      <c r="L2487" s="159" t="s">
        <v>2129</v>
      </c>
      <c r="M2487" s="159" t="s">
        <v>14226</v>
      </c>
      <c r="N2487" s="161"/>
      <c r="O2487" s="161"/>
      <c r="P2487" s="161"/>
    </row>
    <row r="2488" customFormat="false" ht="39" hidden="false" customHeight="true" outlineLevel="0" collapsed="false">
      <c r="A2488" s="159" t="s">
        <v>14227</v>
      </c>
      <c r="B2488" s="160" t="s">
        <v>14228</v>
      </c>
      <c r="C2488" s="42" t="s">
        <v>1745</v>
      </c>
      <c r="D2488" s="159" t="s">
        <v>2538</v>
      </c>
      <c r="E2488" s="159" t="s">
        <v>2126</v>
      </c>
      <c r="F2488" s="42" t="s">
        <v>2539</v>
      </c>
      <c r="G2488" s="159" t="s">
        <v>1842</v>
      </c>
      <c r="H2488" s="159" t="s">
        <v>1654</v>
      </c>
      <c r="I2488" s="159" t="s">
        <v>1808</v>
      </c>
      <c r="J2488" s="42" t="s">
        <v>14229</v>
      </c>
      <c r="K2488" s="42" t="s">
        <v>14230</v>
      </c>
      <c r="L2488" s="159" t="s">
        <v>2129</v>
      </c>
      <c r="M2488" s="159" t="s">
        <v>14231</v>
      </c>
      <c r="N2488" s="161"/>
      <c r="O2488" s="161"/>
      <c r="P2488" s="161"/>
    </row>
    <row r="2489" customFormat="false" ht="51" hidden="false" customHeight="true" outlineLevel="0" collapsed="false">
      <c r="A2489" s="159" t="s">
        <v>14232</v>
      </c>
      <c r="B2489" s="160" t="s">
        <v>14233</v>
      </c>
      <c r="C2489" s="42" t="s">
        <v>1745</v>
      </c>
      <c r="D2489" s="159" t="s">
        <v>2538</v>
      </c>
      <c r="E2489" s="159" t="s">
        <v>2905</v>
      </c>
      <c r="F2489" s="42" t="s">
        <v>2539</v>
      </c>
      <c r="G2489" s="159" t="s">
        <v>1842</v>
      </c>
      <c r="H2489" s="159" t="s">
        <v>2171</v>
      </c>
      <c r="I2489" s="159" t="s">
        <v>1788</v>
      </c>
      <c r="J2489" s="42" t="s">
        <v>14234</v>
      </c>
      <c r="K2489" s="42" t="s">
        <v>14235</v>
      </c>
      <c r="L2489" s="159" t="s">
        <v>2907</v>
      </c>
      <c r="M2489" s="159" t="s">
        <v>14236</v>
      </c>
      <c r="N2489" s="161"/>
      <c r="O2489" s="161"/>
      <c r="P2489" s="161"/>
    </row>
    <row r="2490" customFormat="false" ht="39" hidden="false" customHeight="true" outlineLevel="0" collapsed="false">
      <c r="A2490" s="159" t="s">
        <v>14237</v>
      </c>
      <c r="B2490" s="160" t="s">
        <v>14238</v>
      </c>
      <c r="C2490" s="42" t="s">
        <v>1745</v>
      </c>
      <c r="D2490" s="159" t="s">
        <v>2538</v>
      </c>
      <c r="E2490" s="159" t="s">
        <v>2767</v>
      </c>
      <c r="F2490" s="42" t="s">
        <v>2539</v>
      </c>
      <c r="G2490" s="159" t="s">
        <v>1796</v>
      </c>
      <c r="H2490" s="159" t="s">
        <v>1654</v>
      </c>
      <c r="I2490" s="159" t="s">
        <v>1788</v>
      </c>
      <c r="J2490" s="42" t="s">
        <v>14239</v>
      </c>
      <c r="K2490" s="42" t="s">
        <v>14240</v>
      </c>
      <c r="L2490" s="159" t="s">
        <v>2129</v>
      </c>
      <c r="M2490" s="159" t="s">
        <v>14241</v>
      </c>
      <c r="N2490" s="161"/>
      <c r="O2490" s="161"/>
      <c r="P2490" s="161"/>
    </row>
    <row r="2491" customFormat="false" ht="27" hidden="false" customHeight="true" outlineLevel="0" collapsed="false">
      <c r="A2491" s="159" t="s">
        <v>14242</v>
      </c>
      <c r="B2491" s="160" t="s">
        <v>14243</v>
      </c>
      <c r="C2491" s="42" t="s">
        <v>1745</v>
      </c>
      <c r="D2491" s="159" t="s">
        <v>2538</v>
      </c>
      <c r="E2491" s="159" t="s">
        <v>2195</v>
      </c>
      <c r="F2491" s="42" t="s">
        <v>2539</v>
      </c>
      <c r="G2491" s="159" t="s">
        <v>1796</v>
      </c>
      <c r="H2491" s="159" t="s">
        <v>2171</v>
      </c>
      <c r="I2491" s="159" t="s">
        <v>1808</v>
      </c>
      <c r="J2491" s="42" t="s">
        <v>14244</v>
      </c>
      <c r="K2491" s="42" t="s">
        <v>14245</v>
      </c>
      <c r="L2491" s="159" t="s">
        <v>2198</v>
      </c>
      <c r="M2491" s="159" t="s">
        <v>14246</v>
      </c>
      <c r="N2491" s="161"/>
      <c r="O2491" s="161"/>
      <c r="P2491" s="161"/>
    </row>
    <row r="2492" customFormat="false" ht="27" hidden="false" customHeight="true" outlineLevel="0" collapsed="false">
      <c r="A2492" s="159" t="s">
        <v>14247</v>
      </c>
      <c r="B2492" s="160" t="s">
        <v>14248</v>
      </c>
      <c r="C2492" s="42" t="s">
        <v>1745</v>
      </c>
      <c r="D2492" s="159" t="s">
        <v>2538</v>
      </c>
      <c r="E2492" s="159" t="s">
        <v>2126</v>
      </c>
      <c r="F2492" s="42" t="s">
        <v>2539</v>
      </c>
      <c r="G2492" s="159" t="s">
        <v>1842</v>
      </c>
      <c r="H2492" s="159" t="s">
        <v>1654</v>
      </c>
      <c r="I2492" s="159" t="s">
        <v>1808</v>
      </c>
      <c r="J2492" s="42" t="s">
        <v>14249</v>
      </c>
      <c r="K2492" s="42" t="s">
        <v>14250</v>
      </c>
      <c r="L2492" s="159" t="s">
        <v>2129</v>
      </c>
      <c r="M2492" s="159" t="s">
        <v>14251</v>
      </c>
      <c r="N2492" s="161"/>
      <c r="O2492" s="161"/>
      <c r="P2492" s="161"/>
    </row>
    <row r="2493" customFormat="false" ht="51" hidden="false" customHeight="true" outlineLevel="0" collapsed="false">
      <c r="A2493" s="159" t="s">
        <v>14252</v>
      </c>
      <c r="B2493" s="160" t="s">
        <v>14253</v>
      </c>
      <c r="C2493" s="42" t="s">
        <v>1745</v>
      </c>
      <c r="D2493" s="159" t="s">
        <v>2522</v>
      </c>
      <c r="E2493" s="159" t="s">
        <v>2905</v>
      </c>
      <c r="F2493" s="42" t="s">
        <v>2523</v>
      </c>
      <c r="G2493" s="159" t="s">
        <v>1842</v>
      </c>
      <c r="H2493" s="159" t="s">
        <v>2171</v>
      </c>
      <c r="I2493" s="159" t="s">
        <v>1788</v>
      </c>
      <c r="J2493" s="42" t="s">
        <v>14254</v>
      </c>
      <c r="K2493" s="42" t="s">
        <v>14255</v>
      </c>
      <c r="L2493" s="159" t="s">
        <v>2907</v>
      </c>
      <c r="M2493" s="159" t="s">
        <v>14256</v>
      </c>
      <c r="N2493" s="161"/>
      <c r="O2493" s="161"/>
      <c r="P2493" s="161"/>
    </row>
    <row r="2494" customFormat="false" ht="27" hidden="false" customHeight="true" outlineLevel="0" collapsed="false">
      <c r="A2494" s="159" t="s">
        <v>14257</v>
      </c>
      <c r="B2494" s="160" t="s">
        <v>14258</v>
      </c>
      <c r="C2494" s="42" t="s">
        <v>1745</v>
      </c>
      <c r="D2494" s="159" t="s">
        <v>2522</v>
      </c>
      <c r="E2494" s="159" t="s">
        <v>2126</v>
      </c>
      <c r="F2494" s="42" t="s">
        <v>2523</v>
      </c>
      <c r="G2494" s="159" t="s">
        <v>1842</v>
      </c>
      <c r="H2494" s="159" t="s">
        <v>1654</v>
      </c>
      <c r="I2494" s="159" t="s">
        <v>1808</v>
      </c>
      <c r="J2494" s="42" t="s">
        <v>14259</v>
      </c>
      <c r="K2494" s="42" t="s">
        <v>14260</v>
      </c>
      <c r="L2494" s="159" t="s">
        <v>2129</v>
      </c>
      <c r="M2494" s="159" t="s">
        <v>14261</v>
      </c>
      <c r="N2494" s="161"/>
      <c r="O2494" s="161"/>
      <c r="P2494" s="161"/>
    </row>
    <row r="2495" customFormat="false" ht="39" hidden="false" customHeight="true" outlineLevel="0" collapsed="false">
      <c r="A2495" s="159" t="s">
        <v>14262</v>
      </c>
      <c r="B2495" s="160" t="s">
        <v>14263</v>
      </c>
      <c r="C2495" s="42" t="s">
        <v>1745</v>
      </c>
      <c r="D2495" s="159" t="s">
        <v>2522</v>
      </c>
      <c r="E2495" s="159" t="s">
        <v>2126</v>
      </c>
      <c r="F2495" s="42" t="s">
        <v>2523</v>
      </c>
      <c r="G2495" s="159" t="s">
        <v>1842</v>
      </c>
      <c r="H2495" s="159" t="s">
        <v>1654</v>
      </c>
      <c r="I2495" s="159" t="s">
        <v>1808</v>
      </c>
      <c r="J2495" s="42" t="s">
        <v>14264</v>
      </c>
      <c r="K2495" s="42" t="s">
        <v>14265</v>
      </c>
      <c r="L2495" s="159" t="s">
        <v>2129</v>
      </c>
      <c r="M2495" s="159" t="s">
        <v>14266</v>
      </c>
      <c r="N2495" s="161"/>
      <c r="O2495" s="161"/>
      <c r="P2495" s="161"/>
    </row>
    <row r="2496" customFormat="false" ht="51" hidden="false" customHeight="true" outlineLevel="0" collapsed="false">
      <c r="A2496" s="159" t="s">
        <v>14267</v>
      </c>
      <c r="B2496" s="160" t="s">
        <v>14268</v>
      </c>
      <c r="C2496" s="42" t="s">
        <v>1745</v>
      </c>
      <c r="D2496" s="159" t="s">
        <v>2522</v>
      </c>
      <c r="E2496" s="159" t="s">
        <v>2905</v>
      </c>
      <c r="F2496" s="42" t="s">
        <v>2523</v>
      </c>
      <c r="G2496" s="159" t="s">
        <v>1842</v>
      </c>
      <c r="H2496" s="159" t="s">
        <v>2171</v>
      </c>
      <c r="I2496" s="159" t="s">
        <v>1788</v>
      </c>
      <c r="J2496" s="42" t="s">
        <v>14269</v>
      </c>
      <c r="K2496" s="42" t="s">
        <v>14270</v>
      </c>
      <c r="L2496" s="159" t="s">
        <v>2907</v>
      </c>
      <c r="M2496" s="159" t="s">
        <v>14271</v>
      </c>
      <c r="N2496" s="161"/>
      <c r="O2496" s="161"/>
      <c r="P2496" s="161"/>
    </row>
    <row r="2497" customFormat="false" ht="51" hidden="false" customHeight="true" outlineLevel="0" collapsed="false">
      <c r="A2497" s="159" t="s">
        <v>14272</v>
      </c>
      <c r="B2497" s="160" t="s">
        <v>14273</v>
      </c>
      <c r="C2497" s="42" t="s">
        <v>1745</v>
      </c>
      <c r="D2497" s="159" t="s">
        <v>2522</v>
      </c>
      <c r="E2497" s="159" t="s">
        <v>2767</v>
      </c>
      <c r="F2497" s="42" t="s">
        <v>2523</v>
      </c>
      <c r="G2497" s="159" t="s">
        <v>1796</v>
      </c>
      <c r="H2497" s="159" t="s">
        <v>1654</v>
      </c>
      <c r="I2497" s="159" t="s">
        <v>1788</v>
      </c>
      <c r="J2497" s="42" t="s">
        <v>14274</v>
      </c>
      <c r="K2497" s="42" t="s">
        <v>14275</v>
      </c>
      <c r="L2497" s="159" t="s">
        <v>2129</v>
      </c>
      <c r="M2497" s="159" t="s">
        <v>14276</v>
      </c>
      <c r="N2497" s="161"/>
      <c r="O2497" s="161"/>
      <c r="P2497" s="161"/>
    </row>
    <row r="2498" customFormat="false" ht="39" hidden="false" customHeight="true" outlineLevel="0" collapsed="false">
      <c r="A2498" s="159" t="s">
        <v>14277</v>
      </c>
      <c r="B2498" s="160" t="s">
        <v>14278</v>
      </c>
      <c r="C2498" s="42" t="s">
        <v>1745</v>
      </c>
      <c r="D2498" s="159" t="s">
        <v>2522</v>
      </c>
      <c r="E2498" s="159" t="s">
        <v>2195</v>
      </c>
      <c r="F2498" s="42" t="s">
        <v>2523</v>
      </c>
      <c r="G2498" s="159" t="s">
        <v>1796</v>
      </c>
      <c r="H2498" s="159" t="s">
        <v>2171</v>
      </c>
      <c r="I2498" s="159" t="s">
        <v>1808</v>
      </c>
      <c r="J2498" s="42" t="s">
        <v>14279</v>
      </c>
      <c r="K2498" s="42" t="s">
        <v>14280</v>
      </c>
      <c r="L2498" s="159" t="s">
        <v>2198</v>
      </c>
      <c r="M2498" s="159" t="s">
        <v>14281</v>
      </c>
      <c r="N2498" s="161"/>
      <c r="O2498" s="161"/>
      <c r="P2498" s="161"/>
    </row>
    <row r="2499" customFormat="false" ht="39" hidden="false" customHeight="true" outlineLevel="0" collapsed="false">
      <c r="A2499" s="159" t="s">
        <v>14282</v>
      </c>
      <c r="B2499" s="160" t="s">
        <v>14283</v>
      </c>
      <c r="C2499" s="42" t="s">
        <v>1745</v>
      </c>
      <c r="D2499" s="159" t="s">
        <v>2522</v>
      </c>
      <c r="E2499" s="159" t="s">
        <v>2126</v>
      </c>
      <c r="F2499" s="42" t="s">
        <v>2523</v>
      </c>
      <c r="G2499" s="159" t="s">
        <v>1842</v>
      </c>
      <c r="H2499" s="159" t="s">
        <v>1654</v>
      </c>
      <c r="I2499" s="159" t="s">
        <v>1808</v>
      </c>
      <c r="J2499" s="42" t="s">
        <v>14284</v>
      </c>
      <c r="K2499" s="42" t="s">
        <v>14285</v>
      </c>
      <c r="L2499" s="159" t="s">
        <v>2129</v>
      </c>
      <c r="M2499" s="159" t="s">
        <v>14286</v>
      </c>
      <c r="N2499" s="161"/>
      <c r="O2499" s="161"/>
      <c r="P2499" s="161"/>
    </row>
    <row r="2500" customFormat="false" ht="51" hidden="false" customHeight="true" outlineLevel="0" collapsed="false">
      <c r="A2500" s="159" t="s">
        <v>14287</v>
      </c>
      <c r="B2500" s="160" t="s">
        <v>14288</v>
      </c>
      <c r="C2500" s="42" t="s">
        <v>1745</v>
      </c>
      <c r="D2500" s="159" t="s">
        <v>2522</v>
      </c>
      <c r="E2500" s="159" t="s">
        <v>2905</v>
      </c>
      <c r="F2500" s="42" t="s">
        <v>2523</v>
      </c>
      <c r="G2500" s="159" t="s">
        <v>1842</v>
      </c>
      <c r="H2500" s="159" t="s">
        <v>2171</v>
      </c>
      <c r="I2500" s="159" t="s">
        <v>1788</v>
      </c>
      <c r="J2500" s="42" t="s">
        <v>14289</v>
      </c>
      <c r="K2500" s="42" t="s">
        <v>14290</v>
      </c>
      <c r="L2500" s="159" t="s">
        <v>2907</v>
      </c>
      <c r="M2500" s="159" t="s">
        <v>14291</v>
      </c>
      <c r="N2500" s="161"/>
      <c r="O2500" s="161"/>
      <c r="P2500" s="161"/>
    </row>
    <row r="2501" customFormat="false" ht="27" hidden="false" customHeight="true" outlineLevel="0" collapsed="false">
      <c r="A2501" s="159" t="s">
        <v>14292</v>
      </c>
      <c r="B2501" s="160" t="s">
        <v>14293</v>
      </c>
      <c r="C2501" s="42" t="s">
        <v>1745</v>
      </c>
      <c r="D2501" s="159" t="s">
        <v>2522</v>
      </c>
      <c r="E2501" s="159" t="s">
        <v>2126</v>
      </c>
      <c r="F2501" s="42" t="s">
        <v>2523</v>
      </c>
      <c r="G2501" s="159" t="s">
        <v>1842</v>
      </c>
      <c r="H2501" s="159" t="s">
        <v>1654</v>
      </c>
      <c r="I2501" s="159" t="s">
        <v>1808</v>
      </c>
      <c r="J2501" s="42" t="s">
        <v>14294</v>
      </c>
      <c r="K2501" s="42" t="s">
        <v>14295</v>
      </c>
      <c r="L2501" s="159" t="s">
        <v>2129</v>
      </c>
      <c r="M2501" s="159" t="s">
        <v>14296</v>
      </c>
      <c r="N2501" s="161"/>
      <c r="O2501" s="161"/>
      <c r="P2501" s="161"/>
    </row>
    <row r="2502" customFormat="false" ht="39" hidden="false" customHeight="true" outlineLevel="0" collapsed="false">
      <c r="A2502" s="159" t="s">
        <v>14297</v>
      </c>
      <c r="B2502" s="160" t="s">
        <v>14298</v>
      </c>
      <c r="C2502" s="42" t="s">
        <v>1745</v>
      </c>
      <c r="D2502" s="159" t="s">
        <v>2522</v>
      </c>
      <c r="E2502" s="159" t="s">
        <v>2126</v>
      </c>
      <c r="F2502" s="42" t="s">
        <v>2523</v>
      </c>
      <c r="G2502" s="159" t="s">
        <v>1842</v>
      </c>
      <c r="H2502" s="159" t="s">
        <v>1654</v>
      </c>
      <c r="I2502" s="159" t="s">
        <v>1808</v>
      </c>
      <c r="J2502" s="42" t="s">
        <v>14299</v>
      </c>
      <c r="K2502" s="42" t="s">
        <v>14300</v>
      </c>
      <c r="L2502" s="159" t="s">
        <v>2129</v>
      </c>
      <c r="M2502" s="159" t="s">
        <v>14301</v>
      </c>
      <c r="N2502" s="161"/>
      <c r="O2502" s="161"/>
      <c r="P2502" s="161"/>
    </row>
    <row r="2503" customFormat="false" ht="51" hidden="false" customHeight="true" outlineLevel="0" collapsed="false">
      <c r="A2503" s="159" t="s">
        <v>14302</v>
      </c>
      <c r="B2503" s="160" t="s">
        <v>14303</v>
      </c>
      <c r="C2503" s="42" t="s">
        <v>1745</v>
      </c>
      <c r="D2503" s="159" t="s">
        <v>2522</v>
      </c>
      <c r="E2503" s="159" t="s">
        <v>2905</v>
      </c>
      <c r="F2503" s="42" t="s">
        <v>2523</v>
      </c>
      <c r="G2503" s="159" t="s">
        <v>1842</v>
      </c>
      <c r="H2503" s="159" t="s">
        <v>2171</v>
      </c>
      <c r="I2503" s="159" t="s">
        <v>1788</v>
      </c>
      <c r="J2503" s="42" t="s">
        <v>14304</v>
      </c>
      <c r="K2503" s="42" t="s">
        <v>14305</v>
      </c>
      <c r="L2503" s="159" t="s">
        <v>2907</v>
      </c>
      <c r="M2503" s="159" t="s">
        <v>14306</v>
      </c>
      <c r="N2503" s="161"/>
      <c r="O2503" s="161"/>
      <c r="P2503" s="161"/>
    </row>
    <row r="2504" customFormat="false" ht="39" hidden="false" customHeight="true" outlineLevel="0" collapsed="false">
      <c r="A2504" s="159" t="s">
        <v>14307</v>
      </c>
      <c r="B2504" s="160" t="s">
        <v>14308</v>
      </c>
      <c r="C2504" s="42" t="s">
        <v>1745</v>
      </c>
      <c r="D2504" s="159" t="s">
        <v>2522</v>
      </c>
      <c r="E2504" s="159" t="s">
        <v>2195</v>
      </c>
      <c r="F2504" s="42" t="s">
        <v>2523</v>
      </c>
      <c r="G2504" s="159" t="s">
        <v>1796</v>
      </c>
      <c r="H2504" s="159" t="s">
        <v>2171</v>
      </c>
      <c r="I2504" s="159" t="s">
        <v>1788</v>
      </c>
      <c r="J2504" s="42" t="s">
        <v>14309</v>
      </c>
      <c r="K2504" s="42" t="s">
        <v>14310</v>
      </c>
      <c r="L2504" s="159" t="s">
        <v>2198</v>
      </c>
      <c r="M2504" s="159" t="s">
        <v>14311</v>
      </c>
      <c r="N2504" s="161"/>
      <c r="O2504" s="161"/>
      <c r="P2504" s="161"/>
    </row>
    <row r="2505" customFormat="false" ht="27" hidden="false" customHeight="true" outlineLevel="0" collapsed="false">
      <c r="A2505" s="159" t="s">
        <v>14312</v>
      </c>
      <c r="B2505" s="160" t="s">
        <v>14313</v>
      </c>
      <c r="C2505" s="42" t="s">
        <v>1745</v>
      </c>
      <c r="D2505" s="159" t="s">
        <v>2522</v>
      </c>
      <c r="E2505" s="159" t="s">
        <v>2767</v>
      </c>
      <c r="F2505" s="42" t="s">
        <v>2523</v>
      </c>
      <c r="G2505" s="159" t="s">
        <v>1796</v>
      </c>
      <c r="H2505" s="159" t="s">
        <v>1654</v>
      </c>
      <c r="I2505" s="159" t="s">
        <v>1808</v>
      </c>
      <c r="J2505" s="42" t="s">
        <v>14314</v>
      </c>
      <c r="K2505" s="42" t="s">
        <v>14315</v>
      </c>
      <c r="L2505" s="159" t="s">
        <v>2129</v>
      </c>
      <c r="M2505" s="159" t="s">
        <v>14316</v>
      </c>
      <c r="N2505" s="161"/>
      <c r="O2505" s="161"/>
      <c r="P2505" s="161"/>
    </row>
    <row r="2506" customFormat="false" ht="27" hidden="false" customHeight="true" outlineLevel="0" collapsed="false">
      <c r="A2506" s="159" t="s">
        <v>14317</v>
      </c>
      <c r="B2506" s="160" t="s">
        <v>14318</v>
      </c>
      <c r="C2506" s="42" t="s">
        <v>1745</v>
      </c>
      <c r="D2506" s="159" t="s">
        <v>2522</v>
      </c>
      <c r="E2506" s="159" t="s">
        <v>2126</v>
      </c>
      <c r="F2506" s="42" t="s">
        <v>2523</v>
      </c>
      <c r="G2506" s="159" t="s">
        <v>1842</v>
      </c>
      <c r="H2506" s="159" t="s">
        <v>1654</v>
      </c>
      <c r="I2506" s="159" t="s">
        <v>1808</v>
      </c>
      <c r="J2506" s="42" t="s">
        <v>14319</v>
      </c>
      <c r="K2506" s="42" t="s">
        <v>14320</v>
      </c>
      <c r="L2506" s="159" t="s">
        <v>2129</v>
      </c>
      <c r="M2506" s="159" t="s">
        <v>14321</v>
      </c>
      <c r="N2506" s="161"/>
      <c r="O2506" s="161"/>
      <c r="P2506" s="161"/>
    </row>
    <row r="2507" customFormat="false" ht="51" hidden="false" customHeight="true" outlineLevel="0" collapsed="false">
      <c r="A2507" s="159" t="s">
        <v>14322</v>
      </c>
      <c r="B2507" s="160" t="s">
        <v>14323</v>
      </c>
      <c r="C2507" s="42" t="s">
        <v>1745</v>
      </c>
      <c r="D2507" s="159" t="s">
        <v>2522</v>
      </c>
      <c r="E2507" s="159" t="s">
        <v>2905</v>
      </c>
      <c r="F2507" s="42" t="s">
        <v>2523</v>
      </c>
      <c r="G2507" s="159" t="s">
        <v>1842</v>
      </c>
      <c r="H2507" s="159" t="s">
        <v>2171</v>
      </c>
      <c r="I2507" s="159" t="s">
        <v>1788</v>
      </c>
      <c r="J2507" s="42" t="s">
        <v>14324</v>
      </c>
      <c r="K2507" s="42" t="s">
        <v>14325</v>
      </c>
      <c r="L2507" s="159" t="s">
        <v>2907</v>
      </c>
      <c r="M2507" s="159" t="s">
        <v>14326</v>
      </c>
      <c r="N2507" s="161"/>
      <c r="O2507" s="161"/>
      <c r="P2507" s="161"/>
    </row>
    <row r="2508" customFormat="false" ht="27" hidden="false" customHeight="true" outlineLevel="0" collapsed="false">
      <c r="A2508" s="159" t="s">
        <v>14327</v>
      </c>
      <c r="B2508" s="160" t="s">
        <v>14328</v>
      </c>
      <c r="C2508" s="42" t="s">
        <v>1745</v>
      </c>
      <c r="D2508" s="159" t="s">
        <v>2522</v>
      </c>
      <c r="E2508" s="159" t="s">
        <v>2126</v>
      </c>
      <c r="F2508" s="42" t="s">
        <v>2523</v>
      </c>
      <c r="G2508" s="159" t="s">
        <v>1842</v>
      </c>
      <c r="H2508" s="159" t="s">
        <v>1654</v>
      </c>
      <c r="I2508" s="159" t="s">
        <v>1808</v>
      </c>
      <c r="J2508" s="42" t="s">
        <v>14329</v>
      </c>
      <c r="K2508" s="42" t="s">
        <v>14330</v>
      </c>
      <c r="L2508" s="159" t="s">
        <v>2129</v>
      </c>
      <c r="M2508" s="159" t="s">
        <v>14331</v>
      </c>
      <c r="N2508" s="161"/>
      <c r="O2508" s="161"/>
      <c r="P2508" s="161"/>
    </row>
    <row r="2509" customFormat="false" ht="39" hidden="false" customHeight="true" outlineLevel="0" collapsed="false">
      <c r="A2509" s="159" t="s">
        <v>14332</v>
      </c>
      <c r="B2509" s="160" t="s">
        <v>14333</v>
      </c>
      <c r="C2509" s="42" t="s">
        <v>1745</v>
      </c>
      <c r="D2509" s="159" t="s">
        <v>2522</v>
      </c>
      <c r="E2509" s="159" t="s">
        <v>2126</v>
      </c>
      <c r="F2509" s="42" t="s">
        <v>2523</v>
      </c>
      <c r="G2509" s="159" t="s">
        <v>1842</v>
      </c>
      <c r="H2509" s="159" t="s">
        <v>1654</v>
      </c>
      <c r="I2509" s="159" t="s">
        <v>1808</v>
      </c>
      <c r="J2509" s="42" t="s">
        <v>14334</v>
      </c>
      <c r="K2509" s="42" t="s">
        <v>14335</v>
      </c>
      <c r="L2509" s="159" t="s">
        <v>2129</v>
      </c>
      <c r="M2509" s="159" t="s">
        <v>14336</v>
      </c>
      <c r="N2509" s="161"/>
      <c r="O2509" s="161"/>
      <c r="P2509" s="161"/>
    </row>
    <row r="2510" customFormat="false" ht="51" hidden="false" customHeight="true" outlineLevel="0" collapsed="false">
      <c r="A2510" s="159" t="s">
        <v>14337</v>
      </c>
      <c r="B2510" s="160" t="s">
        <v>14338</v>
      </c>
      <c r="C2510" s="42" t="s">
        <v>1745</v>
      </c>
      <c r="D2510" s="159" t="s">
        <v>2522</v>
      </c>
      <c r="E2510" s="159" t="s">
        <v>2905</v>
      </c>
      <c r="F2510" s="42" t="s">
        <v>2523</v>
      </c>
      <c r="G2510" s="159" t="s">
        <v>1842</v>
      </c>
      <c r="H2510" s="159" t="s">
        <v>2171</v>
      </c>
      <c r="I2510" s="159" t="s">
        <v>1788</v>
      </c>
      <c r="J2510" s="42" t="s">
        <v>14339</v>
      </c>
      <c r="K2510" s="42" t="s">
        <v>14340</v>
      </c>
      <c r="L2510" s="159" t="s">
        <v>2907</v>
      </c>
      <c r="M2510" s="159" t="s">
        <v>14341</v>
      </c>
      <c r="N2510" s="161"/>
      <c r="O2510" s="161"/>
      <c r="P2510" s="161"/>
    </row>
    <row r="2511" customFormat="false" ht="51" hidden="false" customHeight="true" outlineLevel="0" collapsed="false">
      <c r="A2511" s="159" t="s">
        <v>14342</v>
      </c>
      <c r="B2511" s="160" t="s">
        <v>14343</v>
      </c>
      <c r="C2511" s="42" t="s">
        <v>1745</v>
      </c>
      <c r="D2511" s="159" t="s">
        <v>2522</v>
      </c>
      <c r="E2511" s="159" t="s">
        <v>2195</v>
      </c>
      <c r="F2511" s="42" t="s">
        <v>2523</v>
      </c>
      <c r="G2511" s="159" t="s">
        <v>1796</v>
      </c>
      <c r="H2511" s="159" t="s">
        <v>2171</v>
      </c>
      <c r="I2511" s="159" t="s">
        <v>1788</v>
      </c>
      <c r="J2511" s="42" t="s">
        <v>14344</v>
      </c>
      <c r="K2511" s="42" t="s">
        <v>14345</v>
      </c>
      <c r="L2511" s="159" t="s">
        <v>2198</v>
      </c>
      <c r="M2511" s="159" t="s">
        <v>14346</v>
      </c>
      <c r="N2511" s="161"/>
      <c r="O2511" s="161"/>
      <c r="P2511" s="161"/>
    </row>
    <row r="2512" customFormat="false" ht="39" hidden="false" customHeight="true" outlineLevel="0" collapsed="false">
      <c r="A2512" s="159" t="s">
        <v>14347</v>
      </c>
      <c r="B2512" s="160" t="s">
        <v>14348</v>
      </c>
      <c r="C2512" s="42" t="s">
        <v>1745</v>
      </c>
      <c r="D2512" s="159" t="s">
        <v>2522</v>
      </c>
      <c r="E2512" s="159" t="s">
        <v>2767</v>
      </c>
      <c r="F2512" s="42" t="s">
        <v>2523</v>
      </c>
      <c r="G2512" s="159" t="s">
        <v>1796</v>
      </c>
      <c r="H2512" s="159" t="s">
        <v>1654</v>
      </c>
      <c r="I2512" s="159" t="s">
        <v>1808</v>
      </c>
      <c r="J2512" s="42" t="s">
        <v>14349</v>
      </c>
      <c r="K2512" s="42" t="s">
        <v>14350</v>
      </c>
      <c r="L2512" s="159" t="s">
        <v>2129</v>
      </c>
      <c r="M2512" s="159" t="s">
        <v>14351</v>
      </c>
      <c r="N2512" s="161"/>
      <c r="O2512" s="161"/>
      <c r="P2512" s="161"/>
    </row>
    <row r="2513" customFormat="false" ht="39" hidden="false" customHeight="true" outlineLevel="0" collapsed="false">
      <c r="A2513" s="159" t="s">
        <v>14352</v>
      </c>
      <c r="B2513" s="160" t="s">
        <v>14353</v>
      </c>
      <c r="C2513" s="42" t="s">
        <v>1745</v>
      </c>
      <c r="D2513" s="159" t="s">
        <v>2522</v>
      </c>
      <c r="E2513" s="159" t="s">
        <v>2126</v>
      </c>
      <c r="F2513" s="42" t="s">
        <v>2523</v>
      </c>
      <c r="G2513" s="159" t="s">
        <v>1842</v>
      </c>
      <c r="H2513" s="159" t="s">
        <v>1654</v>
      </c>
      <c r="I2513" s="159" t="s">
        <v>1808</v>
      </c>
      <c r="J2513" s="42" t="s">
        <v>14354</v>
      </c>
      <c r="K2513" s="42" t="s">
        <v>14355</v>
      </c>
      <c r="L2513" s="159" t="s">
        <v>2129</v>
      </c>
      <c r="M2513" s="159" t="s">
        <v>14356</v>
      </c>
      <c r="N2513" s="161"/>
      <c r="O2513" s="161"/>
      <c r="P2513" s="161"/>
    </row>
    <row r="2514" customFormat="false" ht="27" hidden="false" customHeight="true" outlineLevel="0" collapsed="false">
      <c r="A2514" s="159" t="s">
        <v>14357</v>
      </c>
      <c r="B2514" s="160" t="s">
        <v>14358</v>
      </c>
      <c r="C2514" s="42" t="s">
        <v>1748</v>
      </c>
      <c r="D2514" s="159" t="s">
        <v>2516</v>
      </c>
      <c r="E2514" s="159" t="s">
        <v>2905</v>
      </c>
      <c r="F2514" s="42" t="s">
        <v>2517</v>
      </c>
      <c r="G2514" s="159" t="s">
        <v>1842</v>
      </c>
      <c r="H2514" s="159" t="s">
        <v>2171</v>
      </c>
      <c r="I2514" s="159" t="s">
        <v>1788</v>
      </c>
      <c r="J2514" s="42" t="s">
        <v>14359</v>
      </c>
      <c r="K2514" s="42" t="s">
        <v>14360</v>
      </c>
      <c r="L2514" s="159" t="s">
        <v>2907</v>
      </c>
      <c r="M2514" s="159" t="s">
        <v>14361</v>
      </c>
      <c r="N2514" s="161"/>
      <c r="O2514" s="161"/>
      <c r="P2514" s="161"/>
    </row>
    <row r="2515" customFormat="false" ht="27" hidden="false" customHeight="true" outlineLevel="0" collapsed="false">
      <c r="A2515" s="159" t="s">
        <v>14362</v>
      </c>
      <c r="B2515" s="160" t="s">
        <v>14363</v>
      </c>
      <c r="C2515" s="42" t="s">
        <v>1748</v>
      </c>
      <c r="D2515" s="159" t="s">
        <v>2516</v>
      </c>
      <c r="E2515" s="159" t="s">
        <v>2905</v>
      </c>
      <c r="F2515" s="42" t="s">
        <v>2517</v>
      </c>
      <c r="G2515" s="159" t="s">
        <v>1842</v>
      </c>
      <c r="H2515" s="159" t="s">
        <v>2171</v>
      </c>
      <c r="I2515" s="159" t="s">
        <v>1788</v>
      </c>
      <c r="J2515" s="42" t="s">
        <v>14364</v>
      </c>
      <c r="K2515" s="42" t="s">
        <v>14365</v>
      </c>
      <c r="L2515" s="159" t="s">
        <v>2907</v>
      </c>
      <c r="M2515" s="159" t="s">
        <v>14366</v>
      </c>
      <c r="N2515" s="161"/>
      <c r="O2515" s="161"/>
      <c r="P2515" s="161"/>
    </row>
    <row r="2516" customFormat="false" ht="27" hidden="false" customHeight="true" outlineLevel="0" collapsed="false">
      <c r="A2516" s="159" t="s">
        <v>14367</v>
      </c>
      <c r="B2516" s="160" t="s">
        <v>14368</v>
      </c>
      <c r="C2516" s="42" t="s">
        <v>1748</v>
      </c>
      <c r="D2516" s="159" t="s">
        <v>2516</v>
      </c>
      <c r="E2516" s="159" t="s">
        <v>2905</v>
      </c>
      <c r="F2516" s="42" t="s">
        <v>2517</v>
      </c>
      <c r="G2516" s="159" t="s">
        <v>1842</v>
      </c>
      <c r="H2516" s="159" t="s">
        <v>2171</v>
      </c>
      <c r="I2516" s="159" t="s">
        <v>1788</v>
      </c>
      <c r="J2516" s="42" t="s">
        <v>14369</v>
      </c>
      <c r="K2516" s="42" t="s">
        <v>14370</v>
      </c>
      <c r="L2516" s="159" t="s">
        <v>2907</v>
      </c>
      <c r="M2516" s="159" t="s">
        <v>14371</v>
      </c>
      <c r="N2516" s="161"/>
      <c r="O2516" s="161"/>
      <c r="P2516" s="161"/>
    </row>
    <row r="2517" customFormat="false" ht="27" hidden="false" customHeight="true" outlineLevel="0" collapsed="false">
      <c r="A2517" s="159" t="s">
        <v>14372</v>
      </c>
      <c r="B2517" s="160" t="s">
        <v>14373</v>
      </c>
      <c r="C2517" s="42" t="s">
        <v>1748</v>
      </c>
      <c r="D2517" s="159" t="s">
        <v>2516</v>
      </c>
      <c r="E2517" s="159" t="s">
        <v>2905</v>
      </c>
      <c r="F2517" s="42" t="s">
        <v>2517</v>
      </c>
      <c r="G2517" s="159" t="s">
        <v>1842</v>
      </c>
      <c r="H2517" s="159" t="s">
        <v>2171</v>
      </c>
      <c r="I2517" s="159" t="s">
        <v>1788</v>
      </c>
      <c r="J2517" s="42" t="s">
        <v>14374</v>
      </c>
      <c r="K2517" s="42" t="s">
        <v>14375</v>
      </c>
      <c r="L2517" s="159" t="s">
        <v>2907</v>
      </c>
      <c r="M2517" s="159" t="s">
        <v>14376</v>
      </c>
      <c r="N2517" s="161"/>
      <c r="O2517" s="161"/>
      <c r="P2517" s="161"/>
    </row>
    <row r="2518" customFormat="false" ht="27" hidden="false" customHeight="true" outlineLevel="0" collapsed="false">
      <c r="A2518" s="159" t="s">
        <v>14377</v>
      </c>
      <c r="B2518" s="160" t="s">
        <v>14378</v>
      </c>
      <c r="C2518" s="42" t="s">
        <v>1748</v>
      </c>
      <c r="D2518" s="159" t="s">
        <v>2516</v>
      </c>
      <c r="E2518" s="159" t="s">
        <v>2905</v>
      </c>
      <c r="F2518" s="42" t="s">
        <v>2517</v>
      </c>
      <c r="G2518" s="159" t="s">
        <v>1842</v>
      </c>
      <c r="H2518" s="159" t="s">
        <v>2171</v>
      </c>
      <c r="I2518" s="159" t="s">
        <v>1788</v>
      </c>
      <c r="J2518" s="42" t="s">
        <v>14379</v>
      </c>
      <c r="K2518" s="42" t="s">
        <v>14380</v>
      </c>
      <c r="L2518" s="159" t="s">
        <v>2907</v>
      </c>
      <c r="M2518" s="159" t="s">
        <v>14381</v>
      </c>
      <c r="N2518" s="161"/>
      <c r="O2518" s="161"/>
      <c r="P2518" s="161"/>
    </row>
    <row r="2519" customFormat="false" ht="27" hidden="false" customHeight="true" outlineLevel="0" collapsed="false">
      <c r="A2519" s="159" t="s">
        <v>14382</v>
      </c>
      <c r="B2519" s="160" t="s">
        <v>14383</v>
      </c>
      <c r="C2519" s="42" t="s">
        <v>1748</v>
      </c>
      <c r="D2519" s="159" t="s">
        <v>2516</v>
      </c>
      <c r="E2519" s="159" t="s">
        <v>2905</v>
      </c>
      <c r="F2519" s="42" t="s">
        <v>2517</v>
      </c>
      <c r="G2519" s="159" t="s">
        <v>1842</v>
      </c>
      <c r="H2519" s="159" t="s">
        <v>2171</v>
      </c>
      <c r="I2519" s="159" t="s">
        <v>1788</v>
      </c>
      <c r="J2519" s="42" t="s">
        <v>14384</v>
      </c>
      <c r="K2519" s="42" t="s">
        <v>14385</v>
      </c>
      <c r="L2519" s="159" t="s">
        <v>2907</v>
      </c>
      <c r="M2519" s="159" t="s">
        <v>14386</v>
      </c>
      <c r="N2519" s="161"/>
      <c r="O2519" s="161"/>
      <c r="P2519" s="161"/>
    </row>
    <row r="2520" customFormat="false" ht="27" hidden="false" customHeight="true" outlineLevel="0" collapsed="false">
      <c r="A2520" s="159" t="s">
        <v>14387</v>
      </c>
      <c r="B2520" s="160" t="s">
        <v>14388</v>
      </c>
      <c r="C2520" s="42" t="s">
        <v>1748</v>
      </c>
      <c r="D2520" s="159" t="s">
        <v>2516</v>
      </c>
      <c r="E2520" s="159" t="s">
        <v>2905</v>
      </c>
      <c r="F2520" s="42" t="s">
        <v>2517</v>
      </c>
      <c r="G2520" s="159" t="s">
        <v>1842</v>
      </c>
      <c r="H2520" s="159" t="s">
        <v>2171</v>
      </c>
      <c r="I2520" s="159" t="s">
        <v>1788</v>
      </c>
      <c r="J2520" s="42" t="s">
        <v>14389</v>
      </c>
      <c r="K2520" s="42" t="s">
        <v>14390</v>
      </c>
      <c r="L2520" s="159" t="s">
        <v>2907</v>
      </c>
      <c r="M2520" s="159" t="s">
        <v>14391</v>
      </c>
      <c r="N2520" s="161"/>
      <c r="O2520" s="161"/>
      <c r="P2520" s="161"/>
    </row>
    <row r="2521" customFormat="false" ht="27" hidden="false" customHeight="true" outlineLevel="0" collapsed="false">
      <c r="A2521" s="159" t="s">
        <v>14392</v>
      </c>
      <c r="B2521" s="160" t="s">
        <v>14393</v>
      </c>
      <c r="C2521" s="42" t="s">
        <v>1748</v>
      </c>
      <c r="D2521" s="159" t="s">
        <v>2516</v>
      </c>
      <c r="E2521" s="159" t="s">
        <v>2905</v>
      </c>
      <c r="F2521" s="42" t="s">
        <v>2517</v>
      </c>
      <c r="G2521" s="159" t="s">
        <v>1842</v>
      </c>
      <c r="H2521" s="159" t="s">
        <v>2171</v>
      </c>
      <c r="I2521" s="159" t="s">
        <v>1788</v>
      </c>
      <c r="J2521" s="42" t="s">
        <v>14394</v>
      </c>
      <c r="K2521" s="42" t="s">
        <v>14395</v>
      </c>
      <c r="L2521" s="159" t="s">
        <v>2907</v>
      </c>
      <c r="M2521" s="159" t="s">
        <v>14396</v>
      </c>
      <c r="N2521" s="161"/>
      <c r="O2521" s="161"/>
      <c r="P2521" s="161"/>
    </row>
    <row r="2522" customFormat="false" ht="27" hidden="false" customHeight="true" outlineLevel="0" collapsed="false">
      <c r="A2522" s="159" t="s">
        <v>14397</v>
      </c>
      <c r="B2522" s="160" t="s">
        <v>14398</v>
      </c>
      <c r="C2522" s="42" t="s">
        <v>1748</v>
      </c>
      <c r="D2522" s="159" t="s">
        <v>2516</v>
      </c>
      <c r="E2522" s="159" t="s">
        <v>2905</v>
      </c>
      <c r="F2522" s="42" t="s">
        <v>2517</v>
      </c>
      <c r="G2522" s="159" t="s">
        <v>1842</v>
      </c>
      <c r="H2522" s="159" t="s">
        <v>2171</v>
      </c>
      <c r="I2522" s="159" t="s">
        <v>1788</v>
      </c>
      <c r="J2522" s="42" t="s">
        <v>14399</v>
      </c>
      <c r="K2522" s="42" t="s">
        <v>14400</v>
      </c>
      <c r="L2522" s="159" t="s">
        <v>2907</v>
      </c>
      <c r="M2522" s="159" t="s">
        <v>14401</v>
      </c>
      <c r="N2522" s="161"/>
      <c r="O2522" s="161"/>
      <c r="P2522" s="161"/>
    </row>
    <row r="2523" customFormat="false" ht="27" hidden="false" customHeight="true" outlineLevel="0" collapsed="false">
      <c r="A2523" s="159" t="s">
        <v>14402</v>
      </c>
      <c r="B2523" s="160" t="s">
        <v>14403</v>
      </c>
      <c r="C2523" s="42" t="s">
        <v>1748</v>
      </c>
      <c r="D2523" s="159" t="s">
        <v>2516</v>
      </c>
      <c r="E2523" s="159" t="s">
        <v>2905</v>
      </c>
      <c r="F2523" s="42" t="s">
        <v>2517</v>
      </c>
      <c r="G2523" s="159" t="s">
        <v>1842</v>
      </c>
      <c r="H2523" s="159" t="s">
        <v>2171</v>
      </c>
      <c r="I2523" s="159" t="s">
        <v>1788</v>
      </c>
      <c r="J2523" s="42" t="s">
        <v>14404</v>
      </c>
      <c r="K2523" s="42" t="s">
        <v>14405</v>
      </c>
      <c r="L2523" s="159" t="s">
        <v>2907</v>
      </c>
      <c r="M2523" s="159" t="s">
        <v>14406</v>
      </c>
      <c r="N2523" s="161"/>
      <c r="O2523" s="161"/>
      <c r="P2523" s="161"/>
    </row>
    <row r="2524" customFormat="false" ht="27" hidden="false" customHeight="true" outlineLevel="0" collapsed="false">
      <c r="A2524" s="159" t="s">
        <v>14407</v>
      </c>
      <c r="B2524" s="160" t="s">
        <v>14408</v>
      </c>
      <c r="C2524" s="42" t="s">
        <v>1748</v>
      </c>
      <c r="D2524" s="159" t="s">
        <v>2516</v>
      </c>
      <c r="E2524" s="159" t="s">
        <v>2905</v>
      </c>
      <c r="F2524" s="42" t="s">
        <v>2517</v>
      </c>
      <c r="G2524" s="159" t="s">
        <v>1842</v>
      </c>
      <c r="H2524" s="159" t="s">
        <v>2171</v>
      </c>
      <c r="I2524" s="159" t="s">
        <v>1788</v>
      </c>
      <c r="J2524" s="42" t="s">
        <v>14409</v>
      </c>
      <c r="K2524" s="42" t="s">
        <v>14410</v>
      </c>
      <c r="L2524" s="159" t="s">
        <v>2907</v>
      </c>
      <c r="M2524" s="159" t="s">
        <v>14411</v>
      </c>
      <c r="N2524" s="161"/>
      <c r="O2524" s="161"/>
      <c r="P2524" s="161"/>
    </row>
    <row r="2525" customFormat="false" ht="27" hidden="false" customHeight="true" outlineLevel="0" collapsed="false">
      <c r="A2525" s="159" t="s">
        <v>14412</v>
      </c>
      <c r="B2525" s="160" t="s">
        <v>14413</v>
      </c>
      <c r="C2525" s="42" t="s">
        <v>1748</v>
      </c>
      <c r="D2525" s="159" t="s">
        <v>2516</v>
      </c>
      <c r="E2525" s="159" t="s">
        <v>2905</v>
      </c>
      <c r="F2525" s="42" t="s">
        <v>2517</v>
      </c>
      <c r="G2525" s="159" t="s">
        <v>1842</v>
      </c>
      <c r="H2525" s="159" t="s">
        <v>2171</v>
      </c>
      <c r="I2525" s="159" t="s">
        <v>1788</v>
      </c>
      <c r="J2525" s="42" t="s">
        <v>14414</v>
      </c>
      <c r="K2525" s="42" t="s">
        <v>14415</v>
      </c>
      <c r="L2525" s="159" t="s">
        <v>2907</v>
      </c>
      <c r="M2525" s="159" t="s">
        <v>14416</v>
      </c>
      <c r="N2525" s="161"/>
      <c r="O2525" s="161"/>
      <c r="P2525" s="161"/>
    </row>
    <row r="2526" customFormat="false" ht="27" hidden="false" customHeight="true" outlineLevel="0" collapsed="false">
      <c r="A2526" s="159" t="s">
        <v>14417</v>
      </c>
      <c r="B2526" s="160" t="s">
        <v>14418</v>
      </c>
      <c r="C2526" s="42" t="s">
        <v>1748</v>
      </c>
      <c r="D2526" s="159" t="s">
        <v>2516</v>
      </c>
      <c r="E2526" s="159" t="s">
        <v>2905</v>
      </c>
      <c r="F2526" s="42" t="s">
        <v>2517</v>
      </c>
      <c r="G2526" s="159" t="s">
        <v>1842</v>
      </c>
      <c r="H2526" s="159" t="s">
        <v>2171</v>
      </c>
      <c r="I2526" s="159" t="s">
        <v>1788</v>
      </c>
      <c r="J2526" s="42" t="s">
        <v>14419</v>
      </c>
      <c r="K2526" s="42" t="s">
        <v>14420</v>
      </c>
      <c r="L2526" s="159" t="s">
        <v>2907</v>
      </c>
      <c r="M2526" s="159" t="s">
        <v>14421</v>
      </c>
      <c r="N2526" s="161"/>
      <c r="O2526" s="161"/>
      <c r="P2526" s="161"/>
    </row>
    <row r="2527" customFormat="false" ht="27" hidden="false" customHeight="true" outlineLevel="0" collapsed="false">
      <c r="A2527" s="159" t="s">
        <v>14422</v>
      </c>
      <c r="B2527" s="160" t="s">
        <v>14423</v>
      </c>
      <c r="C2527" s="42" t="s">
        <v>1748</v>
      </c>
      <c r="D2527" s="159" t="s">
        <v>2516</v>
      </c>
      <c r="E2527" s="159" t="s">
        <v>2905</v>
      </c>
      <c r="F2527" s="42" t="s">
        <v>2517</v>
      </c>
      <c r="G2527" s="159" t="s">
        <v>1842</v>
      </c>
      <c r="H2527" s="159" t="s">
        <v>2171</v>
      </c>
      <c r="I2527" s="159" t="s">
        <v>1788</v>
      </c>
      <c r="J2527" s="42" t="s">
        <v>14424</v>
      </c>
      <c r="K2527" s="42" t="s">
        <v>14425</v>
      </c>
      <c r="L2527" s="159" t="s">
        <v>2907</v>
      </c>
      <c r="M2527" s="159" t="s">
        <v>14426</v>
      </c>
      <c r="N2527" s="161"/>
      <c r="O2527" s="161"/>
      <c r="P2527" s="161"/>
    </row>
    <row r="2528" customFormat="false" ht="27" hidden="false" customHeight="true" outlineLevel="0" collapsed="false">
      <c r="A2528" s="159" t="s">
        <v>14427</v>
      </c>
      <c r="B2528" s="160" t="s">
        <v>14428</v>
      </c>
      <c r="C2528" s="42" t="s">
        <v>1748</v>
      </c>
      <c r="D2528" s="159" t="s">
        <v>2516</v>
      </c>
      <c r="E2528" s="159" t="s">
        <v>2905</v>
      </c>
      <c r="F2528" s="42" t="s">
        <v>2517</v>
      </c>
      <c r="G2528" s="159" t="s">
        <v>1842</v>
      </c>
      <c r="H2528" s="159" t="s">
        <v>2171</v>
      </c>
      <c r="I2528" s="159" t="s">
        <v>1788</v>
      </c>
      <c r="J2528" s="42" t="s">
        <v>14429</v>
      </c>
      <c r="K2528" s="42" t="s">
        <v>14430</v>
      </c>
      <c r="L2528" s="159" t="s">
        <v>2907</v>
      </c>
      <c r="M2528" s="159" t="s">
        <v>14431</v>
      </c>
      <c r="N2528" s="161"/>
      <c r="O2528" s="161"/>
      <c r="P2528" s="161"/>
    </row>
    <row r="2529" customFormat="false" ht="27" hidden="false" customHeight="true" outlineLevel="0" collapsed="false">
      <c r="A2529" s="159" t="s">
        <v>14432</v>
      </c>
      <c r="B2529" s="160" t="s">
        <v>14433</v>
      </c>
      <c r="C2529" s="42" t="s">
        <v>1748</v>
      </c>
      <c r="D2529" s="159" t="s">
        <v>2516</v>
      </c>
      <c r="E2529" s="159" t="s">
        <v>2905</v>
      </c>
      <c r="F2529" s="42" t="s">
        <v>2517</v>
      </c>
      <c r="G2529" s="159" t="s">
        <v>1842</v>
      </c>
      <c r="H2529" s="159" t="s">
        <v>2171</v>
      </c>
      <c r="I2529" s="159" t="s">
        <v>1788</v>
      </c>
      <c r="J2529" s="42" t="s">
        <v>14434</v>
      </c>
      <c r="K2529" s="42" t="s">
        <v>14435</v>
      </c>
      <c r="L2529" s="159" t="s">
        <v>2907</v>
      </c>
      <c r="M2529" s="159" t="s">
        <v>14436</v>
      </c>
      <c r="N2529" s="161"/>
      <c r="O2529" s="161"/>
      <c r="P2529" s="161"/>
    </row>
    <row r="2530" customFormat="false" ht="27" hidden="false" customHeight="true" outlineLevel="0" collapsed="false">
      <c r="A2530" s="159" t="s">
        <v>14437</v>
      </c>
      <c r="B2530" s="160" t="s">
        <v>14438</v>
      </c>
      <c r="C2530" s="42" t="s">
        <v>1748</v>
      </c>
      <c r="D2530" s="159" t="s">
        <v>2516</v>
      </c>
      <c r="E2530" s="159" t="s">
        <v>2905</v>
      </c>
      <c r="F2530" s="42" t="s">
        <v>2517</v>
      </c>
      <c r="G2530" s="159" t="s">
        <v>1842</v>
      </c>
      <c r="H2530" s="159" t="s">
        <v>2171</v>
      </c>
      <c r="I2530" s="159" t="s">
        <v>1788</v>
      </c>
      <c r="J2530" s="42" t="s">
        <v>14439</v>
      </c>
      <c r="K2530" s="42" t="s">
        <v>14440</v>
      </c>
      <c r="L2530" s="159" t="s">
        <v>2907</v>
      </c>
      <c r="M2530" s="159" t="s">
        <v>14441</v>
      </c>
      <c r="N2530" s="161"/>
      <c r="O2530" s="161"/>
      <c r="P2530" s="161"/>
    </row>
    <row r="2531" customFormat="false" ht="27" hidden="false" customHeight="true" outlineLevel="0" collapsed="false">
      <c r="A2531" s="159" t="s">
        <v>14442</v>
      </c>
      <c r="B2531" s="160" t="s">
        <v>14443</v>
      </c>
      <c r="C2531" s="42" t="s">
        <v>1748</v>
      </c>
      <c r="D2531" s="159" t="s">
        <v>2516</v>
      </c>
      <c r="E2531" s="159" t="s">
        <v>2905</v>
      </c>
      <c r="F2531" s="42" t="s">
        <v>2517</v>
      </c>
      <c r="G2531" s="159" t="s">
        <v>1842</v>
      </c>
      <c r="H2531" s="159" t="s">
        <v>2171</v>
      </c>
      <c r="I2531" s="159" t="s">
        <v>1788</v>
      </c>
      <c r="J2531" s="42" t="s">
        <v>14444</v>
      </c>
      <c r="K2531" s="42" t="s">
        <v>14445</v>
      </c>
      <c r="L2531" s="159" t="s">
        <v>2907</v>
      </c>
      <c r="M2531" s="159" t="s">
        <v>14446</v>
      </c>
      <c r="N2531" s="161"/>
      <c r="O2531" s="161"/>
      <c r="P2531" s="161"/>
    </row>
    <row r="2532" customFormat="false" ht="27" hidden="false" customHeight="true" outlineLevel="0" collapsed="false">
      <c r="A2532" s="159" t="s">
        <v>14447</v>
      </c>
      <c r="B2532" s="160" t="s">
        <v>14448</v>
      </c>
      <c r="C2532" s="42" t="s">
        <v>1748</v>
      </c>
      <c r="D2532" s="159" t="s">
        <v>2516</v>
      </c>
      <c r="E2532" s="159" t="s">
        <v>2905</v>
      </c>
      <c r="F2532" s="42" t="s">
        <v>2517</v>
      </c>
      <c r="G2532" s="159" t="s">
        <v>1842</v>
      </c>
      <c r="H2532" s="159" t="s">
        <v>2171</v>
      </c>
      <c r="I2532" s="159" t="s">
        <v>1788</v>
      </c>
      <c r="J2532" s="42" t="s">
        <v>14449</v>
      </c>
      <c r="K2532" s="42" t="s">
        <v>14450</v>
      </c>
      <c r="L2532" s="159" t="s">
        <v>2907</v>
      </c>
      <c r="M2532" s="159" t="s">
        <v>14451</v>
      </c>
      <c r="N2532" s="161"/>
      <c r="O2532" s="161"/>
      <c r="P2532" s="161"/>
    </row>
    <row r="2533" customFormat="false" ht="27" hidden="false" customHeight="true" outlineLevel="0" collapsed="false">
      <c r="A2533" s="159" t="s">
        <v>14452</v>
      </c>
      <c r="B2533" s="160" t="s">
        <v>14453</v>
      </c>
      <c r="C2533" s="42" t="s">
        <v>1748</v>
      </c>
      <c r="D2533" s="159" t="s">
        <v>2516</v>
      </c>
      <c r="E2533" s="159" t="s">
        <v>2905</v>
      </c>
      <c r="F2533" s="42" t="s">
        <v>2517</v>
      </c>
      <c r="G2533" s="159" t="s">
        <v>1842</v>
      </c>
      <c r="H2533" s="159" t="s">
        <v>2171</v>
      </c>
      <c r="I2533" s="159" t="s">
        <v>1788</v>
      </c>
      <c r="J2533" s="42" t="s">
        <v>14454</v>
      </c>
      <c r="K2533" s="42" t="s">
        <v>14455</v>
      </c>
      <c r="L2533" s="159" t="s">
        <v>2907</v>
      </c>
      <c r="M2533" s="159" t="s">
        <v>14456</v>
      </c>
      <c r="N2533" s="161"/>
      <c r="O2533" s="161"/>
      <c r="P2533" s="161"/>
    </row>
    <row r="2534" customFormat="false" ht="27" hidden="false" customHeight="true" outlineLevel="0" collapsed="false">
      <c r="A2534" s="159" t="s">
        <v>14457</v>
      </c>
      <c r="B2534" s="160" t="s">
        <v>14458</v>
      </c>
      <c r="C2534" s="42" t="s">
        <v>1748</v>
      </c>
      <c r="D2534" s="159" t="s">
        <v>2516</v>
      </c>
      <c r="E2534" s="159" t="s">
        <v>2905</v>
      </c>
      <c r="F2534" s="42" t="s">
        <v>2517</v>
      </c>
      <c r="G2534" s="159" t="s">
        <v>1842</v>
      </c>
      <c r="H2534" s="159" t="s">
        <v>2171</v>
      </c>
      <c r="I2534" s="159" t="s">
        <v>1788</v>
      </c>
      <c r="J2534" s="42" t="s">
        <v>14459</v>
      </c>
      <c r="K2534" s="42" t="s">
        <v>14460</v>
      </c>
      <c r="L2534" s="159" t="s">
        <v>2907</v>
      </c>
      <c r="M2534" s="159" t="s">
        <v>14461</v>
      </c>
      <c r="N2534" s="161"/>
      <c r="O2534" s="161"/>
      <c r="P2534" s="161"/>
    </row>
    <row r="2535" customFormat="false" ht="27" hidden="false" customHeight="true" outlineLevel="0" collapsed="false">
      <c r="A2535" s="159" t="s">
        <v>14462</v>
      </c>
      <c r="B2535" s="160" t="s">
        <v>14463</v>
      </c>
      <c r="C2535" s="42" t="s">
        <v>1748</v>
      </c>
      <c r="D2535" s="159" t="s">
        <v>2516</v>
      </c>
      <c r="E2535" s="159" t="s">
        <v>2905</v>
      </c>
      <c r="F2535" s="42" t="s">
        <v>2517</v>
      </c>
      <c r="G2535" s="159" t="s">
        <v>1842</v>
      </c>
      <c r="H2535" s="159" t="s">
        <v>2171</v>
      </c>
      <c r="I2535" s="159" t="s">
        <v>1788</v>
      </c>
      <c r="J2535" s="42" t="s">
        <v>14464</v>
      </c>
      <c r="K2535" s="42" t="s">
        <v>14465</v>
      </c>
      <c r="L2535" s="159" t="s">
        <v>2907</v>
      </c>
      <c r="M2535" s="159" t="s">
        <v>14466</v>
      </c>
      <c r="N2535" s="161"/>
      <c r="O2535" s="161"/>
      <c r="P2535" s="161"/>
    </row>
    <row r="2536" customFormat="false" ht="27" hidden="false" customHeight="true" outlineLevel="0" collapsed="false">
      <c r="A2536" s="159" t="s">
        <v>14467</v>
      </c>
      <c r="B2536" s="160" t="s">
        <v>14468</v>
      </c>
      <c r="C2536" s="42" t="s">
        <v>1748</v>
      </c>
      <c r="D2536" s="159" t="s">
        <v>2516</v>
      </c>
      <c r="E2536" s="159" t="s">
        <v>2905</v>
      </c>
      <c r="F2536" s="42" t="s">
        <v>2517</v>
      </c>
      <c r="G2536" s="159" t="s">
        <v>1842</v>
      </c>
      <c r="H2536" s="159" t="s">
        <v>2171</v>
      </c>
      <c r="I2536" s="159" t="s">
        <v>1788</v>
      </c>
      <c r="J2536" s="42" t="s">
        <v>14469</v>
      </c>
      <c r="K2536" s="42" t="s">
        <v>14470</v>
      </c>
      <c r="L2536" s="159" t="s">
        <v>2907</v>
      </c>
      <c r="M2536" s="159" t="s">
        <v>14471</v>
      </c>
      <c r="N2536" s="161"/>
      <c r="O2536" s="161"/>
      <c r="P2536" s="161"/>
    </row>
    <row r="2537" customFormat="false" ht="27" hidden="false" customHeight="true" outlineLevel="0" collapsed="false">
      <c r="A2537" s="159" t="s">
        <v>14472</v>
      </c>
      <c r="B2537" s="160" t="s">
        <v>14473</v>
      </c>
      <c r="C2537" s="42" t="s">
        <v>1748</v>
      </c>
      <c r="D2537" s="159" t="s">
        <v>2516</v>
      </c>
      <c r="E2537" s="159" t="s">
        <v>2905</v>
      </c>
      <c r="F2537" s="42" t="s">
        <v>2517</v>
      </c>
      <c r="G2537" s="159" t="s">
        <v>1842</v>
      </c>
      <c r="H2537" s="159" t="s">
        <v>2171</v>
      </c>
      <c r="I2537" s="159" t="s">
        <v>1788</v>
      </c>
      <c r="J2537" s="42" t="s">
        <v>14474</v>
      </c>
      <c r="K2537" s="42" t="s">
        <v>14475</v>
      </c>
      <c r="L2537" s="159" t="s">
        <v>2907</v>
      </c>
      <c r="M2537" s="159" t="s">
        <v>14476</v>
      </c>
      <c r="N2537" s="161"/>
      <c r="O2537" s="161"/>
      <c r="P2537" s="161"/>
    </row>
    <row r="2538" customFormat="false" ht="27" hidden="false" customHeight="true" outlineLevel="0" collapsed="false">
      <c r="A2538" s="159" t="s">
        <v>14477</v>
      </c>
      <c r="B2538" s="160" t="s">
        <v>14478</v>
      </c>
      <c r="C2538" s="42" t="s">
        <v>1748</v>
      </c>
      <c r="D2538" s="159" t="s">
        <v>2516</v>
      </c>
      <c r="E2538" s="159" t="s">
        <v>2905</v>
      </c>
      <c r="F2538" s="42" t="s">
        <v>2517</v>
      </c>
      <c r="G2538" s="159" t="s">
        <v>1842</v>
      </c>
      <c r="H2538" s="159" t="s">
        <v>2171</v>
      </c>
      <c r="I2538" s="159" t="s">
        <v>1788</v>
      </c>
      <c r="J2538" s="42" t="s">
        <v>14479</v>
      </c>
      <c r="K2538" s="42" t="s">
        <v>14480</v>
      </c>
      <c r="L2538" s="159" t="s">
        <v>2907</v>
      </c>
      <c r="M2538" s="159" t="s">
        <v>14481</v>
      </c>
      <c r="N2538" s="161"/>
      <c r="O2538" s="161"/>
      <c r="P2538" s="161"/>
    </row>
    <row r="2539" customFormat="false" ht="27" hidden="false" customHeight="true" outlineLevel="0" collapsed="false">
      <c r="A2539" s="159" t="s">
        <v>14482</v>
      </c>
      <c r="B2539" s="160" t="s">
        <v>14483</v>
      </c>
      <c r="C2539" s="42" t="s">
        <v>1748</v>
      </c>
      <c r="D2539" s="159" t="s">
        <v>2516</v>
      </c>
      <c r="E2539" s="159" t="s">
        <v>2905</v>
      </c>
      <c r="F2539" s="42" t="s">
        <v>2517</v>
      </c>
      <c r="G2539" s="159" t="s">
        <v>1842</v>
      </c>
      <c r="H2539" s="159" t="s">
        <v>2171</v>
      </c>
      <c r="I2539" s="159" t="s">
        <v>1788</v>
      </c>
      <c r="J2539" s="42" t="s">
        <v>14484</v>
      </c>
      <c r="K2539" s="42" t="s">
        <v>14485</v>
      </c>
      <c r="L2539" s="159" t="s">
        <v>2907</v>
      </c>
      <c r="M2539" s="159" t="s">
        <v>14486</v>
      </c>
      <c r="N2539" s="161"/>
      <c r="O2539" s="161"/>
      <c r="P2539" s="161"/>
    </row>
    <row r="2540" customFormat="false" ht="27" hidden="false" customHeight="true" outlineLevel="0" collapsed="false">
      <c r="A2540" s="159" t="s">
        <v>14487</v>
      </c>
      <c r="B2540" s="160" t="s">
        <v>14488</v>
      </c>
      <c r="C2540" s="42" t="s">
        <v>1748</v>
      </c>
      <c r="D2540" s="159" t="s">
        <v>2516</v>
      </c>
      <c r="E2540" s="159" t="s">
        <v>2905</v>
      </c>
      <c r="F2540" s="42" t="s">
        <v>2517</v>
      </c>
      <c r="G2540" s="159" t="s">
        <v>1842</v>
      </c>
      <c r="H2540" s="159" t="s">
        <v>2171</v>
      </c>
      <c r="I2540" s="159" t="s">
        <v>1788</v>
      </c>
      <c r="J2540" s="42" t="s">
        <v>14489</v>
      </c>
      <c r="K2540" s="42" t="s">
        <v>14490</v>
      </c>
      <c r="L2540" s="159" t="s">
        <v>2907</v>
      </c>
      <c r="M2540" s="159" t="s">
        <v>14491</v>
      </c>
      <c r="N2540" s="161"/>
      <c r="O2540" s="161"/>
      <c r="P2540" s="161"/>
    </row>
    <row r="2541" customFormat="false" ht="27" hidden="false" customHeight="true" outlineLevel="0" collapsed="false">
      <c r="A2541" s="159" t="s">
        <v>14492</v>
      </c>
      <c r="B2541" s="160" t="s">
        <v>14493</v>
      </c>
      <c r="C2541" s="42" t="s">
        <v>1748</v>
      </c>
      <c r="D2541" s="159" t="s">
        <v>2516</v>
      </c>
      <c r="E2541" s="159" t="s">
        <v>2905</v>
      </c>
      <c r="F2541" s="42" t="s">
        <v>2517</v>
      </c>
      <c r="G2541" s="159" t="s">
        <v>1842</v>
      </c>
      <c r="H2541" s="159" t="s">
        <v>2171</v>
      </c>
      <c r="I2541" s="159" t="s">
        <v>1788</v>
      </c>
      <c r="J2541" s="42" t="s">
        <v>14494</v>
      </c>
      <c r="K2541" s="42" t="s">
        <v>14495</v>
      </c>
      <c r="L2541" s="159" t="s">
        <v>2907</v>
      </c>
      <c r="M2541" s="159" t="s">
        <v>14496</v>
      </c>
      <c r="N2541" s="161"/>
      <c r="O2541" s="161"/>
      <c r="P2541" s="161"/>
    </row>
    <row r="2542" customFormat="false" ht="27" hidden="false" customHeight="true" outlineLevel="0" collapsed="false">
      <c r="A2542" s="159" t="s">
        <v>14497</v>
      </c>
      <c r="B2542" s="160" t="s">
        <v>14498</v>
      </c>
      <c r="C2542" s="42" t="s">
        <v>1748</v>
      </c>
      <c r="D2542" s="159" t="s">
        <v>2516</v>
      </c>
      <c r="E2542" s="159" t="s">
        <v>2905</v>
      </c>
      <c r="F2542" s="42" t="s">
        <v>2517</v>
      </c>
      <c r="G2542" s="159" t="s">
        <v>1842</v>
      </c>
      <c r="H2542" s="159" t="s">
        <v>2171</v>
      </c>
      <c r="I2542" s="159" t="s">
        <v>1788</v>
      </c>
      <c r="J2542" s="42" t="s">
        <v>14499</v>
      </c>
      <c r="K2542" s="42" t="s">
        <v>14500</v>
      </c>
      <c r="L2542" s="159" t="s">
        <v>2907</v>
      </c>
      <c r="M2542" s="159" t="s">
        <v>14501</v>
      </c>
      <c r="N2542" s="161"/>
      <c r="O2542" s="161"/>
      <c r="P2542" s="161"/>
    </row>
    <row r="2543" customFormat="false" ht="27" hidden="false" customHeight="true" outlineLevel="0" collapsed="false">
      <c r="A2543" s="159" t="s">
        <v>14502</v>
      </c>
      <c r="B2543" s="160" t="s">
        <v>14503</v>
      </c>
      <c r="C2543" s="42" t="s">
        <v>1748</v>
      </c>
      <c r="D2543" s="159" t="s">
        <v>2516</v>
      </c>
      <c r="E2543" s="159" t="s">
        <v>2905</v>
      </c>
      <c r="F2543" s="42" t="s">
        <v>2517</v>
      </c>
      <c r="G2543" s="159" t="s">
        <v>1842</v>
      </c>
      <c r="H2543" s="159" t="s">
        <v>2171</v>
      </c>
      <c r="I2543" s="159" t="s">
        <v>1788</v>
      </c>
      <c r="J2543" s="42" t="s">
        <v>14504</v>
      </c>
      <c r="K2543" s="42" t="s">
        <v>14505</v>
      </c>
      <c r="L2543" s="159" t="s">
        <v>2907</v>
      </c>
      <c r="M2543" s="159" t="s">
        <v>14506</v>
      </c>
      <c r="N2543" s="161"/>
      <c r="O2543" s="161"/>
      <c r="P2543" s="161"/>
    </row>
    <row r="2544" customFormat="false" ht="27" hidden="false" customHeight="true" outlineLevel="0" collapsed="false">
      <c r="A2544" s="159" t="s">
        <v>14507</v>
      </c>
      <c r="B2544" s="160" t="s">
        <v>14508</v>
      </c>
      <c r="C2544" s="42" t="s">
        <v>1748</v>
      </c>
      <c r="D2544" s="159" t="s">
        <v>2516</v>
      </c>
      <c r="E2544" s="159" t="s">
        <v>2905</v>
      </c>
      <c r="F2544" s="42" t="s">
        <v>2517</v>
      </c>
      <c r="G2544" s="159" t="s">
        <v>1842</v>
      </c>
      <c r="H2544" s="159" t="s">
        <v>2171</v>
      </c>
      <c r="I2544" s="159" t="s">
        <v>1788</v>
      </c>
      <c r="J2544" s="42" t="s">
        <v>14509</v>
      </c>
      <c r="K2544" s="42" t="s">
        <v>14510</v>
      </c>
      <c r="L2544" s="159" t="s">
        <v>2907</v>
      </c>
      <c r="M2544" s="159" t="s">
        <v>14511</v>
      </c>
      <c r="N2544" s="161"/>
      <c r="O2544" s="161"/>
      <c r="P2544" s="161"/>
    </row>
    <row r="2545" customFormat="false" ht="27" hidden="false" customHeight="true" outlineLevel="0" collapsed="false">
      <c r="A2545" s="159" t="s">
        <v>14512</v>
      </c>
      <c r="B2545" s="160" t="s">
        <v>14513</v>
      </c>
      <c r="C2545" s="42" t="s">
        <v>1748</v>
      </c>
      <c r="D2545" s="159" t="s">
        <v>2516</v>
      </c>
      <c r="E2545" s="159" t="s">
        <v>2905</v>
      </c>
      <c r="F2545" s="42" t="s">
        <v>2517</v>
      </c>
      <c r="G2545" s="159" t="s">
        <v>1842</v>
      </c>
      <c r="H2545" s="159" t="s">
        <v>2171</v>
      </c>
      <c r="I2545" s="159" t="s">
        <v>1788</v>
      </c>
      <c r="J2545" s="42" t="s">
        <v>14514</v>
      </c>
      <c r="K2545" s="42" t="s">
        <v>14515</v>
      </c>
      <c r="L2545" s="159" t="s">
        <v>2907</v>
      </c>
      <c r="M2545" s="159" t="s">
        <v>14516</v>
      </c>
      <c r="N2545" s="161"/>
      <c r="O2545" s="161"/>
      <c r="P2545" s="161"/>
    </row>
    <row r="2546" customFormat="false" ht="27" hidden="false" customHeight="true" outlineLevel="0" collapsed="false">
      <c r="A2546" s="159" t="s">
        <v>14517</v>
      </c>
      <c r="B2546" s="160" t="s">
        <v>14518</v>
      </c>
      <c r="C2546" s="42" t="s">
        <v>1748</v>
      </c>
      <c r="D2546" s="159" t="s">
        <v>2516</v>
      </c>
      <c r="E2546" s="159" t="s">
        <v>2905</v>
      </c>
      <c r="F2546" s="42" t="s">
        <v>2517</v>
      </c>
      <c r="G2546" s="159" t="s">
        <v>1842</v>
      </c>
      <c r="H2546" s="159" t="s">
        <v>2171</v>
      </c>
      <c r="I2546" s="159" t="s">
        <v>1788</v>
      </c>
      <c r="J2546" s="42" t="s">
        <v>14519</v>
      </c>
      <c r="K2546" s="42" t="s">
        <v>14520</v>
      </c>
      <c r="L2546" s="159" t="s">
        <v>2907</v>
      </c>
      <c r="M2546" s="159" t="s">
        <v>14521</v>
      </c>
      <c r="N2546" s="161"/>
      <c r="O2546" s="161"/>
      <c r="P2546" s="161"/>
    </row>
    <row r="2547" customFormat="false" ht="27" hidden="false" customHeight="true" outlineLevel="0" collapsed="false">
      <c r="A2547" s="159" t="s">
        <v>14522</v>
      </c>
      <c r="B2547" s="160" t="s">
        <v>14523</v>
      </c>
      <c r="C2547" s="42" t="s">
        <v>1748</v>
      </c>
      <c r="D2547" s="159" t="s">
        <v>2516</v>
      </c>
      <c r="E2547" s="159" t="s">
        <v>2905</v>
      </c>
      <c r="F2547" s="42" t="s">
        <v>2517</v>
      </c>
      <c r="G2547" s="159" t="s">
        <v>1842</v>
      </c>
      <c r="H2547" s="159" t="s">
        <v>2171</v>
      </c>
      <c r="I2547" s="159" t="s">
        <v>1788</v>
      </c>
      <c r="J2547" s="42" t="s">
        <v>14524</v>
      </c>
      <c r="K2547" s="42" t="s">
        <v>14525</v>
      </c>
      <c r="L2547" s="159" t="s">
        <v>2907</v>
      </c>
      <c r="M2547" s="159" t="s">
        <v>14526</v>
      </c>
      <c r="N2547" s="161"/>
      <c r="O2547" s="161"/>
      <c r="P2547" s="161"/>
    </row>
    <row r="2548" customFormat="false" ht="27" hidden="false" customHeight="true" outlineLevel="0" collapsed="false">
      <c r="A2548" s="159" t="s">
        <v>14527</v>
      </c>
      <c r="B2548" s="160" t="s">
        <v>14528</v>
      </c>
      <c r="C2548" s="42" t="s">
        <v>1748</v>
      </c>
      <c r="D2548" s="159" t="s">
        <v>2516</v>
      </c>
      <c r="E2548" s="159" t="s">
        <v>2905</v>
      </c>
      <c r="F2548" s="42" t="s">
        <v>2517</v>
      </c>
      <c r="G2548" s="159" t="s">
        <v>1842</v>
      </c>
      <c r="H2548" s="159" t="s">
        <v>2171</v>
      </c>
      <c r="I2548" s="159" t="s">
        <v>1788</v>
      </c>
      <c r="J2548" s="42" t="s">
        <v>14529</v>
      </c>
      <c r="K2548" s="42" t="s">
        <v>14530</v>
      </c>
      <c r="L2548" s="159" t="s">
        <v>2907</v>
      </c>
      <c r="M2548" s="159" t="s">
        <v>14531</v>
      </c>
      <c r="N2548" s="161"/>
      <c r="O2548" s="161"/>
      <c r="P2548" s="161"/>
    </row>
    <row r="2549" customFormat="false" ht="27" hidden="false" customHeight="true" outlineLevel="0" collapsed="false">
      <c r="A2549" s="159" t="s">
        <v>14532</v>
      </c>
      <c r="B2549" s="160" t="s">
        <v>14533</v>
      </c>
      <c r="C2549" s="42" t="s">
        <v>1748</v>
      </c>
      <c r="D2549" s="159" t="s">
        <v>2516</v>
      </c>
      <c r="E2549" s="159" t="s">
        <v>2905</v>
      </c>
      <c r="F2549" s="42" t="s">
        <v>2517</v>
      </c>
      <c r="G2549" s="159" t="s">
        <v>1842</v>
      </c>
      <c r="H2549" s="159" t="s">
        <v>2171</v>
      </c>
      <c r="I2549" s="159" t="s">
        <v>1788</v>
      </c>
      <c r="J2549" s="42" t="s">
        <v>14534</v>
      </c>
      <c r="K2549" s="42" t="s">
        <v>14535</v>
      </c>
      <c r="L2549" s="159" t="s">
        <v>2907</v>
      </c>
      <c r="M2549" s="159" t="s">
        <v>14536</v>
      </c>
      <c r="N2549" s="161"/>
      <c r="O2549" s="161"/>
      <c r="P2549" s="161"/>
    </row>
    <row r="2550" customFormat="false" ht="27" hidden="false" customHeight="true" outlineLevel="0" collapsed="false">
      <c r="A2550" s="159" t="s">
        <v>14537</v>
      </c>
      <c r="B2550" s="160" t="s">
        <v>14538</v>
      </c>
      <c r="C2550" s="42" t="s">
        <v>1748</v>
      </c>
      <c r="D2550" s="159" t="s">
        <v>2516</v>
      </c>
      <c r="E2550" s="159" t="s">
        <v>2905</v>
      </c>
      <c r="F2550" s="42" t="s">
        <v>2517</v>
      </c>
      <c r="G2550" s="159" t="s">
        <v>1842</v>
      </c>
      <c r="H2550" s="159" t="s">
        <v>2171</v>
      </c>
      <c r="I2550" s="159" t="s">
        <v>1788</v>
      </c>
      <c r="J2550" s="42" t="s">
        <v>14539</v>
      </c>
      <c r="K2550" s="42" t="s">
        <v>14540</v>
      </c>
      <c r="L2550" s="159" t="s">
        <v>2907</v>
      </c>
      <c r="M2550" s="159" t="s">
        <v>14541</v>
      </c>
      <c r="N2550" s="161"/>
      <c r="O2550" s="161"/>
      <c r="P2550" s="161"/>
    </row>
    <row r="2551" customFormat="false" ht="27" hidden="false" customHeight="true" outlineLevel="0" collapsed="false">
      <c r="A2551" s="159" t="s">
        <v>14542</v>
      </c>
      <c r="B2551" s="160" t="s">
        <v>14543</v>
      </c>
      <c r="C2551" s="42" t="s">
        <v>1748</v>
      </c>
      <c r="D2551" s="159" t="s">
        <v>2516</v>
      </c>
      <c r="E2551" s="159" t="s">
        <v>2905</v>
      </c>
      <c r="F2551" s="42" t="s">
        <v>2517</v>
      </c>
      <c r="G2551" s="159" t="s">
        <v>1842</v>
      </c>
      <c r="H2551" s="159" t="s">
        <v>2171</v>
      </c>
      <c r="I2551" s="159" t="s">
        <v>1788</v>
      </c>
      <c r="J2551" s="42" t="s">
        <v>14544</v>
      </c>
      <c r="K2551" s="42" t="s">
        <v>14545</v>
      </c>
      <c r="L2551" s="159" t="s">
        <v>2907</v>
      </c>
      <c r="M2551" s="159" t="s">
        <v>14546</v>
      </c>
      <c r="N2551" s="161"/>
      <c r="O2551" s="161"/>
      <c r="P2551" s="161"/>
    </row>
    <row r="2552" customFormat="false" ht="27" hidden="false" customHeight="true" outlineLevel="0" collapsed="false">
      <c r="A2552" s="159" t="s">
        <v>14547</v>
      </c>
      <c r="B2552" s="160" t="s">
        <v>14548</v>
      </c>
      <c r="C2552" s="42" t="s">
        <v>1748</v>
      </c>
      <c r="D2552" s="159" t="s">
        <v>2516</v>
      </c>
      <c r="E2552" s="159" t="s">
        <v>2905</v>
      </c>
      <c r="F2552" s="42" t="s">
        <v>2517</v>
      </c>
      <c r="G2552" s="159" t="s">
        <v>1842</v>
      </c>
      <c r="H2552" s="159" t="s">
        <v>2171</v>
      </c>
      <c r="I2552" s="159" t="s">
        <v>1788</v>
      </c>
      <c r="J2552" s="42" t="s">
        <v>14549</v>
      </c>
      <c r="K2552" s="42" t="s">
        <v>14550</v>
      </c>
      <c r="L2552" s="159" t="s">
        <v>2907</v>
      </c>
      <c r="M2552" s="159" t="s">
        <v>14551</v>
      </c>
      <c r="N2552" s="161"/>
      <c r="O2552" s="161"/>
      <c r="P2552" s="161"/>
    </row>
    <row r="2553" customFormat="false" ht="27" hidden="false" customHeight="true" outlineLevel="0" collapsed="false">
      <c r="A2553" s="159" t="s">
        <v>14552</v>
      </c>
      <c r="B2553" s="160" t="s">
        <v>14553</v>
      </c>
      <c r="C2553" s="42" t="s">
        <v>1748</v>
      </c>
      <c r="D2553" s="159" t="s">
        <v>2516</v>
      </c>
      <c r="E2553" s="159" t="s">
        <v>2905</v>
      </c>
      <c r="F2553" s="42" t="s">
        <v>2517</v>
      </c>
      <c r="G2553" s="159" t="s">
        <v>1842</v>
      </c>
      <c r="H2553" s="159" t="s">
        <v>2171</v>
      </c>
      <c r="I2553" s="159" t="s">
        <v>1788</v>
      </c>
      <c r="J2553" s="42" t="s">
        <v>14554</v>
      </c>
      <c r="K2553" s="42" t="s">
        <v>14555</v>
      </c>
      <c r="L2553" s="159" t="s">
        <v>2907</v>
      </c>
      <c r="M2553" s="159" t="s">
        <v>14556</v>
      </c>
      <c r="N2553" s="161"/>
      <c r="O2553" s="161"/>
      <c r="P2553" s="161"/>
    </row>
    <row r="2554" customFormat="false" ht="27" hidden="false" customHeight="true" outlineLevel="0" collapsed="false">
      <c r="A2554" s="159" t="s">
        <v>14557</v>
      </c>
      <c r="B2554" s="160" t="s">
        <v>14558</v>
      </c>
      <c r="C2554" s="42" t="s">
        <v>1748</v>
      </c>
      <c r="D2554" s="159" t="s">
        <v>2516</v>
      </c>
      <c r="E2554" s="159" t="s">
        <v>2905</v>
      </c>
      <c r="F2554" s="42" t="s">
        <v>2517</v>
      </c>
      <c r="G2554" s="159" t="s">
        <v>1842</v>
      </c>
      <c r="H2554" s="159" t="s">
        <v>2171</v>
      </c>
      <c r="I2554" s="159" t="s">
        <v>1788</v>
      </c>
      <c r="J2554" s="42" t="s">
        <v>14559</v>
      </c>
      <c r="K2554" s="42" t="s">
        <v>14560</v>
      </c>
      <c r="L2554" s="159" t="s">
        <v>2907</v>
      </c>
      <c r="M2554" s="159" t="s">
        <v>14561</v>
      </c>
      <c r="N2554" s="161"/>
      <c r="O2554" s="161"/>
      <c r="P2554" s="161"/>
    </row>
    <row r="2555" customFormat="false" ht="27" hidden="false" customHeight="true" outlineLevel="0" collapsed="false">
      <c r="A2555" s="159" t="s">
        <v>14562</v>
      </c>
      <c r="B2555" s="160" t="s">
        <v>14563</v>
      </c>
      <c r="C2555" s="42" t="s">
        <v>1748</v>
      </c>
      <c r="D2555" s="159" t="s">
        <v>2516</v>
      </c>
      <c r="E2555" s="159" t="s">
        <v>2905</v>
      </c>
      <c r="F2555" s="42" t="s">
        <v>2517</v>
      </c>
      <c r="G2555" s="159" t="s">
        <v>1842</v>
      </c>
      <c r="H2555" s="159" t="s">
        <v>2171</v>
      </c>
      <c r="I2555" s="159" t="s">
        <v>1788</v>
      </c>
      <c r="J2555" s="42" t="s">
        <v>14564</v>
      </c>
      <c r="K2555" s="42" t="s">
        <v>14565</v>
      </c>
      <c r="L2555" s="159" t="s">
        <v>2907</v>
      </c>
      <c r="M2555" s="159" t="s">
        <v>14566</v>
      </c>
      <c r="N2555" s="161"/>
      <c r="O2555" s="161"/>
      <c r="P2555" s="161"/>
    </row>
    <row r="2556" customFormat="false" ht="27" hidden="false" customHeight="true" outlineLevel="0" collapsed="false">
      <c r="A2556" s="159" t="s">
        <v>14567</v>
      </c>
      <c r="B2556" s="160" t="s">
        <v>14568</v>
      </c>
      <c r="C2556" s="42" t="s">
        <v>1748</v>
      </c>
      <c r="D2556" s="159" t="s">
        <v>2516</v>
      </c>
      <c r="E2556" s="159" t="s">
        <v>2905</v>
      </c>
      <c r="F2556" s="42" t="s">
        <v>2517</v>
      </c>
      <c r="G2556" s="159" t="s">
        <v>1842</v>
      </c>
      <c r="H2556" s="159" t="s">
        <v>2171</v>
      </c>
      <c r="I2556" s="159" t="s">
        <v>1788</v>
      </c>
      <c r="J2556" s="42" t="s">
        <v>14569</v>
      </c>
      <c r="K2556" s="42" t="s">
        <v>14570</v>
      </c>
      <c r="L2556" s="159" t="s">
        <v>2907</v>
      </c>
      <c r="M2556" s="159" t="s">
        <v>14571</v>
      </c>
      <c r="N2556" s="161"/>
      <c r="O2556" s="161"/>
      <c r="P2556" s="161"/>
    </row>
    <row r="2557" customFormat="false" ht="27" hidden="false" customHeight="true" outlineLevel="0" collapsed="false">
      <c r="A2557" s="159" t="s">
        <v>14572</v>
      </c>
      <c r="B2557" s="160" t="s">
        <v>14573</v>
      </c>
      <c r="C2557" s="42" t="s">
        <v>1748</v>
      </c>
      <c r="D2557" s="159" t="s">
        <v>2516</v>
      </c>
      <c r="E2557" s="159" t="s">
        <v>2905</v>
      </c>
      <c r="F2557" s="42" t="s">
        <v>2517</v>
      </c>
      <c r="G2557" s="159" t="s">
        <v>1842</v>
      </c>
      <c r="H2557" s="159" t="s">
        <v>2171</v>
      </c>
      <c r="I2557" s="159" t="s">
        <v>1788</v>
      </c>
      <c r="J2557" s="42" t="s">
        <v>14574</v>
      </c>
      <c r="K2557" s="42" t="s">
        <v>14575</v>
      </c>
      <c r="L2557" s="159" t="s">
        <v>2907</v>
      </c>
      <c r="M2557" s="159" t="s">
        <v>14576</v>
      </c>
      <c r="N2557" s="161"/>
      <c r="O2557" s="161"/>
      <c r="P2557" s="161"/>
    </row>
    <row r="2558" customFormat="false" ht="27" hidden="false" customHeight="true" outlineLevel="0" collapsed="false">
      <c r="A2558" s="159" t="s">
        <v>14577</v>
      </c>
      <c r="B2558" s="160" t="s">
        <v>14578</v>
      </c>
      <c r="C2558" s="42" t="s">
        <v>1748</v>
      </c>
      <c r="D2558" s="159" t="s">
        <v>2516</v>
      </c>
      <c r="E2558" s="159" t="s">
        <v>2905</v>
      </c>
      <c r="F2558" s="42" t="s">
        <v>2517</v>
      </c>
      <c r="G2558" s="159" t="s">
        <v>1842</v>
      </c>
      <c r="H2558" s="159" t="s">
        <v>2171</v>
      </c>
      <c r="I2558" s="159" t="s">
        <v>1788</v>
      </c>
      <c r="J2558" s="42" t="s">
        <v>14579</v>
      </c>
      <c r="K2558" s="42" t="s">
        <v>14580</v>
      </c>
      <c r="L2558" s="159" t="s">
        <v>2907</v>
      </c>
      <c r="M2558" s="159" t="s">
        <v>14581</v>
      </c>
      <c r="N2558" s="161"/>
      <c r="O2558" s="161"/>
      <c r="P2558" s="161"/>
    </row>
    <row r="2559" customFormat="false" ht="27" hidden="false" customHeight="true" outlineLevel="0" collapsed="false">
      <c r="A2559" s="159" t="s">
        <v>14582</v>
      </c>
      <c r="B2559" s="160" t="s">
        <v>14583</v>
      </c>
      <c r="C2559" s="42" t="s">
        <v>1748</v>
      </c>
      <c r="D2559" s="159" t="s">
        <v>2516</v>
      </c>
      <c r="E2559" s="159" t="s">
        <v>2905</v>
      </c>
      <c r="F2559" s="42" t="s">
        <v>2517</v>
      </c>
      <c r="G2559" s="159" t="s">
        <v>1842</v>
      </c>
      <c r="H2559" s="159" t="s">
        <v>2171</v>
      </c>
      <c r="I2559" s="159" t="s">
        <v>1788</v>
      </c>
      <c r="J2559" s="42" t="s">
        <v>14584</v>
      </c>
      <c r="K2559" s="42" t="s">
        <v>14585</v>
      </c>
      <c r="L2559" s="159" t="s">
        <v>2907</v>
      </c>
      <c r="M2559" s="159" t="s">
        <v>14586</v>
      </c>
      <c r="N2559" s="161"/>
      <c r="O2559" s="161"/>
      <c r="P2559" s="161"/>
    </row>
    <row r="2560" customFormat="false" ht="27" hidden="false" customHeight="true" outlineLevel="0" collapsed="false">
      <c r="A2560" s="159" t="s">
        <v>14587</v>
      </c>
      <c r="B2560" s="160" t="s">
        <v>14588</v>
      </c>
      <c r="C2560" s="42" t="s">
        <v>1748</v>
      </c>
      <c r="D2560" s="159" t="s">
        <v>2516</v>
      </c>
      <c r="E2560" s="159" t="s">
        <v>2905</v>
      </c>
      <c r="F2560" s="42" t="s">
        <v>2517</v>
      </c>
      <c r="G2560" s="159" t="s">
        <v>1842</v>
      </c>
      <c r="H2560" s="159" t="s">
        <v>2171</v>
      </c>
      <c r="I2560" s="159" t="s">
        <v>1788</v>
      </c>
      <c r="J2560" s="42" t="s">
        <v>14589</v>
      </c>
      <c r="K2560" s="42" t="s">
        <v>14590</v>
      </c>
      <c r="L2560" s="159" t="s">
        <v>2907</v>
      </c>
      <c r="M2560" s="159" t="s">
        <v>14591</v>
      </c>
      <c r="N2560" s="161"/>
      <c r="O2560" s="161"/>
      <c r="P2560" s="161"/>
    </row>
    <row r="2561" customFormat="false" ht="27" hidden="false" customHeight="true" outlineLevel="0" collapsed="false">
      <c r="A2561" s="159" t="s">
        <v>14592</v>
      </c>
      <c r="B2561" s="160" t="s">
        <v>14593</v>
      </c>
      <c r="C2561" s="42" t="s">
        <v>1748</v>
      </c>
      <c r="D2561" s="159" t="s">
        <v>2516</v>
      </c>
      <c r="E2561" s="159" t="s">
        <v>2905</v>
      </c>
      <c r="F2561" s="42" t="s">
        <v>2517</v>
      </c>
      <c r="G2561" s="159" t="s">
        <v>1842</v>
      </c>
      <c r="H2561" s="159" t="s">
        <v>2171</v>
      </c>
      <c r="I2561" s="159" t="s">
        <v>1788</v>
      </c>
      <c r="J2561" s="42" t="s">
        <v>14594</v>
      </c>
      <c r="K2561" s="42" t="s">
        <v>14595</v>
      </c>
      <c r="L2561" s="159" t="s">
        <v>2907</v>
      </c>
      <c r="M2561" s="159" t="s">
        <v>14596</v>
      </c>
      <c r="N2561" s="161"/>
      <c r="O2561" s="161"/>
      <c r="P2561" s="161"/>
    </row>
    <row r="2562" customFormat="false" ht="39" hidden="false" customHeight="true" outlineLevel="0" collapsed="false">
      <c r="A2562" s="159" t="s">
        <v>14597</v>
      </c>
      <c r="B2562" s="160" t="s">
        <v>14598</v>
      </c>
      <c r="C2562" s="42" t="s">
        <v>1757</v>
      </c>
      <c r="D2562" s="159" t="s">
        <v>2494</v>
      </c>
      <c r="E2562" s="159" t="s">
        <v>2767</v>
      </c>
      <c r="F2562" s="42" t="s">
        <v>2496</v>
      </c>
      <c r="G2562" s="159" t="s">
        <v>1796</v>
      </c>
      <c r="H2562" s="159" t="s">
        <v>1654</v>
      </c>
      <c r="I2562" s="159" t="s">
        <v>1808</v>
      </c>
      <c r="J2562" s="42" t="s">
        <v>14599</v>
      </c>
      <c r="K2562" s="42" t="s">
        <v>14600</v>
      </c>
      <c r="L2562" s="159" t="s">
        <v>2129</v>
      </c>
      <c r="M2562" s="159" t="s">
        <v>14601</v>
      </c>
      <c r="N2562" s="161"/>
      <c r="O2562" s="161"/>
      <c r="P2562" s="161"/>
    </row>
    <row r="2563" customFormat="false" ht="39" hidden="false" customHeight="true" outlineLevel="0" collapsed="false">
      <c r="A2563" s="159" t="s">
        <v>14602</v>
      </c>
      <c r="B2563" s="160" t="s">
        <v>14603</v>
      </c>
      <c r="C2563" s="42" t="s">
        <v>1757</v>
      </c>
      <c r="D2563" s="159" t="s">
        <v>2494</v>
      </c>
      <c r="E2563" s="159" t="s">
        <v>2495</v>
      </c>
      <c r="F2563" s="42" t="s">
        <v>2496</v>
      </c>
      <c r="G2563" s="159" t="s">
        <v>1842</v>
      </c>
      <c r="H2563" s="159" t="s">
        <v>2144</v>
      </c>
      <c r="I2563" s="159" t="s">
        <v>1808</v>
      </c>
      <c r="J2563" s="42" t="s">
        <v>14599</v>
      </c>
      <c r="K2563" s="42" t="s">
        <v>14600</v>
      </c>
      <c r="L2563" s="159" t="s">
        <v>2498</v>
      </c>
      <c r="M2563" s="159" t="s">
        <v>14604</v>
      </c>
      <c r="N2563" s="161"/>
      <c r="O2563" s="161"/>
      <c r="P2563" s="161"/>
    </row>
    <row r="2564" customFormat="false" ht="39" hidden="false" customHeight="true" outlineLevel="0" collapsed="false">
      <c r="A2564" s="159" t="s">
        <v>14605</v>
      </c>
      <c r="B2564" s="160" t="s">
        <v>14606</v>
      </c>
      <c r="C2564" s="42" t="s">
        <v>1757</v>
      </c>
      <c r="D2564" s="159" t="s">
        <v>2494</v>
      </c>
      <c r="E2564" s="159" t="s">
        <v>2126</v>
      </c>
      <c r="F2564" s="42" t="s">
        <v>2496</v>
      </c>
      <c r="G2564" s="159" t="s">
        <v>1842</v>
      </c>
      <c r="H2564" s="159" t="s">
        <v>1654</v>
      </c>
      <c r="I2564" s="159" t="s">
        <v>1808</v>
      </c>
      <c r="J2564" s="42" t="s">
        <v>14599</v>
      </c>
      <c r="K2564" s="42" t="s">
        <v>14600</v>
      </c>
      <c r="L2564" s="159" t="s">
        <v>2129</v>
      </c>
      <c r="M2564" s="159" t="s">
        <v>14607</v>
      </c>
      <c r="N2564" s="161"/>
      <c r="O2564" s="161"/>
      <c r="P2564" s="161"/>
    </row>
    <row r="2565" customFormat="false" ht="39" hidden="false" customHeight="true" outlineLevel="0" collapsed="false">
      <c r="A2565" s="159" t="s">
        <v>14608</v>
      </c>
      <c r="B2565" s="160" t="s">
        <v>14609</v>
      </c>
      <c r="C2565" s="42" t="s">
        <v>1757</v>
      </c>
      <c r="D2565" s="159" t="s">
        <v>2494</v>
      </c>
      <c r="E2565" s="159" t="s">
        <v>2126</v>
      </c>
      <c r="F2565" s="42" t="s">
        <v>2496</v>
      </c>
      <c r="G2565" s="159" t="s">
        <v>1842</v>
      </c>
      <c r="H2565" s="159" t="s">
        <v>1654</v>
      </c>
      <c r="I2565" s="159" t="s">
        <v>1808</v>
      </c>
      <c r="J2565" s="42" t="s">
        <v>14599</v>
      </c>
      <c r="K2565" s="42" t="s">
        <v>14600</v>
      </c>
      <c r="L2565" s="159" t="s">
        <v>2129</v>
      </c>
      <c r="M2565" s="159" t="s">
        <v>14610</v>
      </c>
      <c r="N2565" s="161"/>
      <c r="O2565" s="161"/>
      <c r="P2565" s="161"/>
    </row>
    <row r="2566" customFormat="false" ht="39" hidden="false" customHeight="true" outlineLevel="0" collapsed="false">
      <c r="A2566" s="159" t="s">
        <v>14611</v>
      </c>
      <c r="B2566" s="160" t="s">
        <v>14612</v>
      </c>
      <c r="C2566" s="42" t="s">
        <v>1757</v>
      </c>
      <c r="D2566" s="159" t="s">
        <v>2494</v>
      </c>
      <c r="E2566" s="159" t="s">
        <v>2126</v>
      </c>
      <c r="F2566" s="42" t="s">
        <v>2496</v>
      </c>
      <c r="G2566" s="159" t="s">
        <v>1842</v>
      </c>
      <c r="H2566" s="159" t="s">
        <v>1654</v>
      </c>
      <c r="I2566" s="159" t="s">
        <v>1808</v>
      </c>
      <c r="J2566" s="42" t="s">
        <v>14599</v>
      </c>
      <c r="K2566" s="42" t="s">
        <v>14600</v>
      </c>
      <c r="L2566" s="159" t="s">
        <v>2129</v>
      </c>
      <c r="M2566" s="159" t="s">
        <v>14613</v>
      </c>
      <c r="N2566" s="161"/>
      <c r="O2566" s="161"/>
      <c r="P2566" s="161"/>
    </row>
    <row r="2567" customFormat="false" ht="39" hidden="false" customHeight="true" outlineLevel="0" collapsed="false">
      <c r="A2567" s="159" t="s">
        <v>14614</v>
      </c>
      <c r="B2567" s="160" t="s">
        <v>14615</v>
      </c>
      <c r="C2567" s="42" t="s">
        <v>1757</v>
      </c>
      <c r="D2567" s="159" t="s">
        <v>2494</v>
      </c>
      <c r="E2567" s="159" t="s">
        <v>2126</v>
      </c>
      <c r="F2567" s="42" t="s">
        <v>2496</v>
      </c>
      <c r="G2567" s="159" t="s">
        <v>1842</v>
      </c>
      <c r="H2567" s="159" t="s">
        <v>1654</v>
      </c>
      <c r="I2567" s="159" t="s">
        <v>1808</v>
      </c>
      <c r="J2567" s="42" t="s">
        <v>14599</v>
      </c>
      <c r="K2567" s="42" t="s">
        <v>14600</v>
      </c>
      <c r="L2567" s="159" t="s">
        <v>2129</v>
      </c>
      <c r="M2567" s="159" t="s">
        <v>14616</v>
      </c>
      <c r="N2567" s="161"/>
      <c r="O2567" s="161"/>
      <c r="P2567" s="161"/>
    </row>
    <row r="2568" customFormat="false" ht="39" hidden="false" customHeight="true" outlineLevel="0" collapsed="false">
      <c r="A2568" s="159" t="s">
        <v>14617</v>
      </c>
      <c r="B2568" s="160" t="s">
        <v>14618</v>
      </c>
      <c r="C2568" s="42" t="s">
        <v>1757</v>
      </c>
      <c r="D2568" s="159" t="s">
        <v>2494</v>
      </c>
      <c r="E2568" s="159" t="s">
        <v>2126</v>
      </c>
      <c r="F2568" s="42" t="s">
        <v>2496</v>
      </c>
      <c r="G2568" s="159" t="s">
        <v>1842</v>
      </c>
      <c r="H2568" s="159" t="s">
        <v>1654</v>
      </c>
      <c r="I2568" s="159" t="s">
        <v>1808</v>
      </c>
      <c r="J2568" s="42" t="s">
        <v>14599</v>
      </c>
      <c r="K2568" s="42" t="s">
        <v>14600</v>
      </c>
      <c r="L2568" s="159" t="s">
        <v>2129</v>
      </c>
      <c r="M2568" s="159" t="s">
        <v>14619</v>
      </c>
      <c r="N2568" s="161"/>
      <c r="O2568" s="161"/>
      <c r="P2568" s="161"/>
    </row>
    <row r="2569" customFormat="false" ht="39" hidden="false" customHeight="true" outlineLevel="0" collapsed="false">
      <c r="A2569" s="159" t="s">
        <v>14620</v>
      </c>
      <c r="B2569" s="160" t="s">
        <v>14621</v>
      </c>
      <c r="C2569" s="42" t="s">
        <v>1757</v>
      </c>
      <c r="D2569" s="159" t="s">
        <v>2494</v>
      </c>
      <c r="E2569" s="159" t="s">
        <v>2205</v>
      </c>
      <c r="F2569" s="42" t="s">
        <v>2496</v>
      </c>
      <c r="G2569" s="159" t="s">
        <v>1796</v>
      </c>
      <c r="H2569" s="159" t="s">
        <v>1654</v>
      </c>
      <c r="I2569" s="159" t="s">
        <v>1808</v>
      </c>
      <c r="J2569" s="42" t="s">
        <v>14599</v>
      </c>
      <c r="K2569" s="42" t="s">
        <v>14600</v>
      </c>
      <c r="L2569" s="159" t="s">
        <v>2208</v>
      </c>
      <c r="M2569" s="159" t="s">
        <v>14622</v>
      </c>
      <c r="N2569" s="161"/>
      <c r="O2569" s="161"/>
      <c r="P2569" s="161"/>
    </row>
    <row r="2570" customFormat="false" ht="39" hidden="false" customHeight="true" outlineLevel="0" collapsed="false">
      <c r="A2570" s="159" t="s">
        <v>14623</v>
      </c>
      <c r="B2570" s="160" t="s">
        <v>14624</v>
      </c>
      <c r="C2570" s="42" t="s">
        <v>1757</v>
      </c>
      <c r="D2570" s="159" t="s">
        <v>2494</v>
      </c>
      <c r="E2570" s="159" t="s">
        <v>2126</v>
      </c>
      <c r="F2570" s="42" t="s">
        <v>2496</v>
      </c>
      <c r="G2570" s="159" t="s">
        <v>1842</v>
      </c>
      <c r="H2570" s="159" t="s">
        <v>1654</v>
      </c>
      <c r="I2570" s="159" t="s">
        <v>1808</v>
      </c>
      <c r="J2570" s="42" t="s">
        <v>14599</v>
      </c>
      <c r="K2570" s="42" t="s">
        <v>14600</v>
      </c>
      <c r="L2570" s="159" t="s">
        <v>2129</v>
      </c>
      <c r="M2570" s="159" t="s">
        <v>14625</v>
      </c>
      <c r="N2570" s="161"/>
      <c r="O2570" s="161"/>
      <c r="P2570" s="161"/>
    </row>
    <row r="2571" customFormat="false" ht="39" hidden="false" customHeight="true" outlineLevel="0" collapsed="false">
      <c r="A2571" s="159" t="s">
        <v>14626</v>
      </c>
      <c r="B2571" s="160" t="s">
        <v>14627</v>
      </c>
      <c r="C2571" s="42" t="s">
        <v>1757</v>
      </c>
      <c r="D2571" s="159" t="s">
        <v>2494</v>
      </c>
      <c r="E2571" s="159" t="s">
        <v>2126</v>
      </c>
      <c r="F2571" s="42" t="s">
        <v>2496</v>
      </c>
      <c r="G2571" s="159" t="s">
        <v>1842</v>
      </c>
      <c r="H2571" s="159" t="s">
        <v>1654</v>
      </c>
      <c r="I2571" s="159" t="s">
        <v>1808</v>
      </c>
      <c r="J2571" s="42" t="s">
        <v>14599</v>
      </c>
      <c r="K2571" s="42" t="s">
        <v>14600</v>
      </c>
      <c r="L2571" s="159" t="s">
        <v>2129</v>
      </c>
      <c r="M2571" s="159" t="s">
        <v>14628</v>
      </c>
      <c r="N2571" s="161"/>
      <c r="O2571" s="161"/>
      <c r="P2571" s="161"/>
    </row>
    <row r="2572" customFormat="false" ht="27" hidden="false" customHeight="true" outlineLevel="0" collapsed="false">
      <c r="A2572" s="159" t="s">
        <v>14629</v>
      </c>
      <c r="B2572" s="160" t="s">
        <v>14630</v>
      </c>
      <c r="C2572" s="42" t="s">
        <v>1757</v>
      </c>
      <c r="D2572" s="159" t="s">
        <v>2494</v>
      </c>
      <c r="E2572" s="159" t="s">
        <v>2126</v>
      </c>
      <c r="F2572" s="42" t="s">
        <v>2496</v>
      </c>
      <c r="G2572" s="159" t="s">
        <v>1842</v>
      </c>
      <c r="H2572" s="159" t="s">
        <v>1654</v>
      </c>
      <c r="I2572" s="159" t="s">
        <v>1808</v>
      </c>
      <c r="J2572" s="42" t="s">
        <v>14631</v>
      </c>
      <c r="K2572" s="42" t="s">
        <v>14632</v>
      </c>
      <c r="L2572" s="159" t="s">
        <v>2129</v>
      </c>
      <c r="M2572" s="159" t="s">
        <v>14633</v>
      </c>
      <c r="N2572" s="161"/>
      <c r="O2572" s="161"/>
      <c r="P2572" s="161"/>
    </row>
    <row r="2573" customFormat="false" ht="39" hidden="false" customHeight="true" outlineLevel="0" collapsed="false">
      <c r="A2573" s="159" t="s">
        <v>14634</v>
      </c>
      <c r="B2573" s="160" t="s">
        <v>14635</v>
      </c>
      <c r="C2573" s="42" t="s">
        <v>1757</v>
      </c>
      <c r="D2573" s="159" t="s">
        <v>2494</v>
      </c>
      <c r="E2573" s="159" t="s">
        <v>2767</v>
      </c>
      <c r="F2573" s="42" t="s">
        <v>2496</v>
      </c>
      <c r="G2573" s="159" t="s">
        <v>1796</v>
      </c>
      <c r="H2573" s="159" t="s">
        <v>1654</v>
      </c>
      <c r="I2573" s="159" t="s">
        <v>1808</v>
      </c>
      <c r="J2573" s="42" t="s">
        <v>14636</v>
      </c>
      <c r="K2573" s="42" t="s">
        <v>14637</v>
      </c>
      <c r="L2573" s="159" t="s">
        <v>2129</v>
      </c>
      <c r="M2573" s="159" t="s">
        <v>14638</v>
      </c>
      <c r="N2573" s="161"/>
      <c r="O2573" s="161"/>
      <c r="P2573" s="161"/>
    </row>
    <row r="2574" customFormat="false" ht="39" hidden="false" customHeight="true" outlineLevel="0" collapsed="false">
      <c r="A2574" s="159" t="s">
        <v>14639</v>
      </c>
      <c r="B2574" s="160" t="s">
        <v>14640</v>
      </c>
      <c r="C2574" s="42" t="s">
        <v>1757</v>
      </c>
      <c r="D2574" s="159" t="s">
        <v>2494</v>
      </c>
      <c r="E2574" s="159" t="s">
        <v>2495</v>
      </c>
      <c r="F2574" s="42" t="s">
        <v>2496</v>
      </c>
      <c r="G2574" s="159" t="s">
        <v>1842</v>
      </c>
      <c r="H2574" s="159" t="s">
        <v>2144</v>
      </c>
      <c r="I2574" s="159" t="s">
        <v>1808</v>
      </c>
      <c r="J2574" s="42" t="s">
        <v>14636</v>
      </c>
      <c r="K2574" s="42" t="s">
        <v>14637</v>
      </c>
      <c r="L2574" s="159" t="s">
        <v>2498</v>
      </c>
      <c r="M2574" s="159" t="s">
        <v>14641</v>
      </c>
      <c r="N2574" s="161"/>
      <c r="O2574" s="161"/>
      <c r="P2574" s="161"/>
    </row>
    <row r="2575" customFormat="false" ht="39" hidden="false" customHeight="true" outlineLevel="0" collapsed="false">
      <c r="A2575" s="159" t="s">
        <v>14642</v>
      </c>
      <c r="B2575" s="160" t="s">
        <v>14643</v>
      </c>
      <c r="C2575" s="42" t="s">
        <v>1757</v>
      </c>
      <c r="D2575" s="159" t="s">
        <v>2494</v>
      </c>
      <c r="E2575" s="159" t="s">
        <v>2126</v>
      </c>
      <c r="F2575" s="42" t="s">
        <v>2496</v>
      </c>
      <c r="G2575" s="159" t="s">
        <v>1842</v>
      </c>
      <c r="H2575" s="159" t="s">
        <v>1654</v>
      </c>
      <c r="I2575" s="159" t="s">
        <v>1808</v>
      </c>
      <c r="J2575" s="42" t="s">
        <v>14636</v>
      </c>
      <c r="K2575" s="42" t="s">
        <v>14637</v>
      </c>
      <c r="L2575" s="159" t="s">
        <v>2129</v>
      </c>
      <c r="M2575" s="159" t="s">
        <v>14644</v>
      </c>
      <c r="N2575" s="161"/>
      <c r="O2575" s="161"/>
      <c r="P2575" s="161"/>
    </row>
    <row r="2576" customFormat="false" ht="39" hidden="false" customHeight="true" outlineLevel="0" collapsed="false">
      <c r="A2576" s="159" t="s">
        <v>14645</v>
      </c>
      <c r="B2576" s="160" t="s">
        <v>14646</v>
      </c>
      <c r="C2576" s="42" t="s">
        <v>1757</v>
      </c>
      <c r="D2576" s="159" t="s">
        <v>2494</v>
      </c>
      <c r="E2576" s="159" t="s">
        <v>2126</v>
      </c>
      <c r="F2576" s="42" t="s">
        <v>2496</v>
      </c>
      <c r="G2576" s="159" t="s">
        <v>1842</v>
      </c>
      <c r="H2576" s="159" t="s">
        <v>1654</v>
      </c>
      <c r="I2576" s="159" t="s">
        <v>1808</v>
      </c>
      <c r="J2576" s="42" t="s">
        <v>14636</v>
      </c>
      <c r="K2576" s="42" t="s">
        <v>14637</v>
      </c>
      <c r="L2576" s="159" t="s">
        <v>2129</v>
      </c>
      <c r="M2576" s="159" t="s">
        <v>14647</v>
      </c>
      <c r="N2576" s="161"/>
      <c r="O2576" s="161"/>
      <c r="P2576" s="161"/>
    </row>
    <row r="2577" customFormat="false" ht="39" hidden="false" customHeight="true" outlineLevel="0" collapsed="false">
      <c r="A2577" s="159" t="s">
        <v>14648</v>
      </c>
      <c r="B2577" s="160" t="s">
        <v>14649</v>
      </c>
      <c r="C2577" s="42" t="s">
        <v>1757</v>
      </c>
      <c r="D2577" s="159" t="s">
        <v>2494</v>
      </c>
      <c r="E2577" s="159" t="s">
        <v>2126</v>
      </c>
      <c r="F2577" s="42" t="s">
        <v>2496</v>
      </c>
      <c r="G2577" s="159" t="s">
        <v>1842</v>
      </c>
      <c r="H2577" s="159" t="s">
        <v>1654</v>
      </c>
      <c r="I2577" s="159" t="s">
        <v>1808</v>
      </c>
      <c r="J2577" s="42" t="s">
        <v>14636</v>
      </c>
      <c r="K2577" s="42" t="s">
        <v>14637</v>
      </c>
      <c r="L2577" s="159" t="s">
        <v>2129</v>
      </c>
      <c r="M2577" s="159" t="s">
        <v>14650</v>
      </c>
      <c r="N2577" s="161"/>
      <c r="O2577" s="161"/>
      <c r="P2577" s="161"/>
    </row>
    <row r="2578" customFormat="false" ht="39" hidden="false" customHeight="true" outlineLevel="0" collapsed="false">
      <c r="A2578" s="159" t="s">
        <v>14651</v>
      </c>
      <c r="B2578" s="160" t="s">
        <v>14652</v>
      </c>
      <c r="C2578" s="42" t="s">
        <v>1757</v>
      </c>
      <c r="D2578" s="159" t="s">
        <v>2494</v>
      </c>
      <c r="E2578" s="159" t="s">
        <v>2126</v>
      </c>
      <c r="F2578" s="42" t="s">
        <v>2496</v>
      </c>
      <c r="G2578" s="159" t="s">
        <v>1842</v>
      </c>
      <c r="H2578" s="159" t="s">
        <v>1654</v>
      </c>
      <c r="I2578" s="159" t="s">
        <v>1808</v>
      </c>
      <c r="J2578" s="42" t="s">
        <v>14636</v>
      </c>
      <c r="K2578" s="42" t="s">
        <v>14637</v>
      </c>
      <c r="L2578" s="159" t="s">
        <v>2129</v>
      </c>
      <c r="M2578" s="159" t="s">
        <v>14653</v>
      </c>
      <c r="N2578" s="161"/>
      <c r="O2578" s="161"/>
      <c r="P2578" s="161"/>
    </row>
    <row r="2579" customFormat="false" ht="39" hidden="false" customHeight="true" outlineLevel="0" collapsed="false">
      <c r="A2579" s="159" t="s">
        <v>14654</v>
      </c>
      <c r="B2579" s="160" t="s">
        <v>14655</v>
      </c>
      <c r="C2579" s="42" t="s">
        <v>1757</v>
      </c>
      <c r="D2579" s="159" t="s">
        <v>2494</v>
      </c>
      <c r="E2579" s="159" t="s">
        <v>2126</v>
      </c>
      <c r="F2579" s="42" t="s">
        <v>2496</v>
      </c>
      <c r="G2579" s="159" t="s">
        <v>1842</v>
      </c>
      <c r="H2579" s="159" t="s">
        <v>1654</v>
      </c>
      <c r="I2579" s="159" t="s">
        <v>1808</v>
      </c>
      <c r="J2579" s="42" t="s">
        <v>14636</v>
      </c>
      <c r="K2579" s="42" t="s">
        <v>14637</v>
      </c>
      <c r="L2579" s="159" t="s">
        <v>2129</v>
      </c>
      <c r="M2579" s="159" t="s">
        <v>14656</v>
      </c>
      <c r="N2579" s="161"/>
      <c r="O2579" s="161"/>
      <c r="P2579" s="161"/>
    </row>
    <row r="2580" customFormat="false" ht="39" hidden="false" customHeight="true" outlineLevel="0" collapsed="false">
      <c r="A2580" s="159" t="s">
        <v>14657</v>
      </c>
      <c r="B2580" s="160" t="s">
        <v>14658</v>
      </c>
      <c r="C2580" s="42" t="s">
        <v>1757</v>
      </c>
      <c r="D2580" s="159" t="s">
        <v>2494</v>
      </c>
      <c r="E2580" s="159" t="s">
        <v>2205</v>
      </c>
      <c r="F2580" s="42" t="s">
        <v>2496</v>
      </c>
      <c r="G2580" s="159" t="s">
        <v>1796</v>
      </c>
      <c r="H2580" s="159" t="s">
        <v>1654</v>
      </c>
      <c r="I2580" s="159" t="s">
        <v>1808</v>
      </c>
      <c r="J2580" s="42" t="s">
        <v>14636</v>
      </c>
      <c r="K2580" s="42" t="s">
        <v>14637</v>
      </c>
      <c r="L2580" s="159" t="s">
        <v>2208</v>
      </c>
      <c r="M2580" s="159" t="s">
        <v>14659</v>
      </c>
      <c r="N2580" s="161"/>
      <c r="O2580" s="161"/>
      <c r="P2580" s="161"/>
    </row>
    <row r="2581" customFormat="false" ht="39" hidden="false" customHeight="true" outlineLevel="0" collapsed="false">
      <c r="A2581" s="159" t="s">
        <v>14660</v>
      </c>
      <c r="B2581" s="160" t="s">
        <v>14661</v>
      </c>
      <c r="C2581" s="42" t="s">
        <v>1757</v>
      </c>
      <c r="D2581" s="159" t="s">
        <v>2494</v>
      </c>
      <c r="E2581" s="159" t="s">
        <v>2126</v>
      </c>
      <c r="F2581" s="42" t="s">
        <v>2496</v>
      </c>
      <c r="G2581" s="159" t="s">
        <v>1842</v>
      </c>
      <c r="H2581" s="159" t="s">
        <v>1654</v>
      </c>
      <c r="I2581" s="159" t="s">
        <v>1808</v>
      </c>
      <c r="J2581" s="42" t="s">
        <v>14636</v>
      </c>
      <c r="K2581" s="42" t="s">
        <v>14637</v>
      </c>
      <c r="L2581" s="159" t="s">
        <v>2129</v>
      </c>
      <c r="M2581" s="159" t="s">
        <v>14662</v>
      </c>
      <c r="N2581" s="161"/>
      <c r="O2581" s="161"/>
      <c r="P2581" s="161"/>
    </row>
    <row r="2582" customFormat="false" ht="39" hidden="false" customHeight="true" outlineLevel="0" collapsed="false">
      <c r="A2582" s="159" t="s">
        <v>14663</v>
      </c>
      <c r="B2582" s="160" t="s">
        <v>14664</v>
      </c>
      <c r="C2582" s="42" t="s">
        <v>1757</v>
      </c>
      <c r="D2582" s="159" t="s">
        <v>2494</v>
      </c>
      <c r="E2582" s="159" t="s">
        <v>2126</v>
      </c>
      <c r="F2582" s="42" t="s">
        <v>2496</v>
      </c>
      <c r="G2582" s="159" t="s">
        <v>1842</v>
      </c>
      <c r="H2582" s="159" t="s">
        <v>1654</v>
      </c>
      <c r="I2582" s="159" t="s">
        <v>1808</v>
      </c>
      <c r="J2582" s="42" t="s">
        <v>14636</v>
      </c>
      <c r="K2582" s="42" t="s">
        <v>14637</v>
      </c>
      <c r="L2582" s="159" t="s">
        <v>2129</v>
      </c>
      <c r="M2582" s="159" t="s">
        <v>14665</v>
      </c>
      <c r="N2582" s="161"/>
      <c r="O2582" s="161"/>
      <c r="P2582" s="161"/>
    </row>
    <row r="2583" customFormat="false" ht="27" hidden="false" customHeight="true" outlineLevel="0" collapsed="false">
      <c r="A2583" s="159" t="s">
        <v>14666</v>
      </c>
      <c r="B2583" s="160" t="s">
        <v>14667</v>
      </c>
      <c r="C2583" s="42" t="s">
        <v>1757</v>
      </c>
      <c r="D2583" s="159" t="s">
        <v>2494</v>
      </c>
      <c r="E2583" s="159" t="s">
        <v>2126</v>
      </c>
      <c r="F2583" s="42" t="s">
        <v>2496</v>
      </c>
      <c r="G2583" s="159" t="s">
        <v>1842</v>
      </c>
      <c r="H2583" s="159" t="s">
        <v>1654</v>
      </c>
      <c r="I2583" s="159" t="s">
        <v>1808</v>
      </c>
      <c r="J2583" s="42" t="s">
        <v>14668</v>
      </c>
      <c r="K2583" s="42" t="s">
        <v>14669</v>
      </c>
      <c r="L2583" s="159" t="s">
        <v>2129</v>
      </c>
      <c r="M2583" s="159" t="s">
        <v>14670</v>
      </c>
      <c r="N2583" s="161"/>
      <c r="O2583" s="161"/>
      <c r="P2583" s="161"/>
    </row>
    <row r="2584" customFormat="false" ht="39" hidden="false" customHeight="true" outlineLevel="0" collapsed="false">
      <c r="A2584" s="159" t="s">
        <v>14671</v>
      </c>
      <c r="B2584" s="160" t="s">
        <v>14672</v>
      </c>
      <c r="C2584" s="42" t="s">
        <v>1757</v>
      </c>
      <c r="D2584" s="159" t="s">
        <v>2494</v>
      </c>
      <c r="E2584" s="159" t="s">
        <v>2767</v>
      </c>
      <c r="F2584" s="42" t="s">
        <v>2496</v>
      </c>
      <c r="G2584" s="159" t="s">
        <v>1796</v>
      </c>
      <c r="H2584" s="159" t="s">
        <v>1654</v>
      </c>
      <c r="I2584" s="159" t="s">
        <v>1808</v>
      </c>
      <c r="J2584" s="42" t="s">
        <v>14673</v>
      </c>
      <c r="K2584" s="42" t="s">
        <v>14674</v>
      </c>
      <c r="L2584" s="159" t="s">
        <v>2129</v>
      </c>
      <c r="M2584" s="159" t="s">
        <v>14675</v>
      </c>
      <c r="N2584" s="161"/>
      <c r="O2584" s="161"/>
      <c r="P2584" s="161"/>
    </row>
    <row r="2585" customFormat="false" ht="39" hidden="false" customHeight="true" outlineLevel="0" collapsed="false">
      <c r="A2585" s="159" t="s">
        <v>14676</v>
      </c>
      <c r="B2585" s="160" t="s">
        <v>14677</v>
      </c>
      <c r="C2585" s="42" t="s">
        <v>1757</v>
      </c>
      <c r="D2585" s="159" t="s">
        <v>2494</v>
      </c>
      <c r="E2585" s="159" t="s">
        <v>2495</v>
      </c>
      <c r="F2585" s="42" t="s">
        <v>2496</v>
      </c>
      <c r="G2585" s="159" t="s">
        <v>1842</v>
      </c>
      <c r="H2585" s="159" t="s">
        <v>2144</v>
      </c>
      <c r="I2585" s="159" t="s">
        <v>1808</v>
      </c>
      <c r="J2585" s="42" t="s">
        <v>14673</v>
      </c>
      <c r="K2585" s="42" t="s">
        <v>14674</v>
      </c>
      <c r="L2585" s="159" t="s">
        <v>2498</v>
      </c>
      <c r="M2585" s="159" t="s">
        <v>14678</v>
      </c>
      <c r="N2585" s="161"/>
      <c r="O2585" s="161"/>
      <c r="P2585" s="161"/>
    </row>
    <row r="2586" customFormat="false" ht="39" hidden="false" customHeight="true" outlineLevel="0" collapsed="false">
      <c r="A2586" s="159" t="s">
        <v>14679</v>
      </c>
      <c r="B2586" s="160" t="s">
        <v>14680</v>
      </c>
      <c r="C2586" s="42" t="s">
        <v>1757</v>
      </c>
      <c r="D2586" s="159" t="s">
        <v>2494</v>
      </c>
      <c r="E2586" s="159" t="s">
        <v>2126</v>
      </c>
      <c r="F2586" s="42" t="s">
        <v>2496</v>
      </c>
      <c r="G2586" s="159" t="s">
        <v>1842</v>
      </c>
      <c r="H2586" s="159" t="s">
        <v>1654</v>
      </c>
      <c r="I2586" s="159" t="s">
        <v>1808</v>
      </c>
      <c r="J2586" s="42" t="s">
        <v>14673</v>
      </c>
      <c r="K2586" s="42" t="s">
        <v>14674</v>
      </c>
      <c r="L2586" s="159" t="s">
        <v>2129</v>
      </c>
      <c r="M2586" s="159" t="s">
        <v>14681</v>
      </c>
      <c r="N2586" s="161"/>
      <c r="O2586" s="161"/>
      <c r="P2586" s="161"/>
    </row>
    <row r="2587" customFormat="false" ht="39" hidden="false" customHeight="true" outlineLevel="0" collapsed="false">
      <c r="A2587" s="159" t="s">
        <v>14682</v>
      </c>
      <c r="B2587" s="160" t="s">
        <v>14683</v>
      </c>
      <c r="C2587" s="42" t="s">
        <v>1757</v>
      </c>
      <c r="D2587" s="159" t="s">
        <v>2494</v>
      </c>
      <c r="E2587" s="159" t="s">
        <v>2126</v>
      </c>
      <c r="F2587" s="42" t="s">
        <v>2496</v>
      </c>
      <c r="G2587" s="159" t="s">
        <v>1842</v>
      </c>
      <c r="H2587" s="159" t="s">
        <v>1654</v>
      </c>
      <c r="I2587" s="159" t="s">
        <v>1808</v>
      </c>
      <c r="J2587" s="42" t="s">
        <v>14673</v>
      </c>
      <c r="K2587" s="42" t="s">
        <v>14674</v>
      </c>
      <c r="L2587" s="159" t="s">
        <v>2129</v>
      </c>
      <c r="M2587" s="159" t="s">
        <v>14684</v>
      </c>
      <c r="N2587" s="161"/>
      <c r="O2587" s="161"/>
      <c r="P2587" s="161"/>
    </row>
    <row r="2588" customFormat="false" ht="39" hidden="false" customHeight="true" outlineLevel="0" collapsed="false">
      <c r="A2588" s="159" t="s">
        <v>14685</v>
      </c>
      <c r="B2588" s="160" t="s">
        <v>14686</v>
      </c>
      <c r="C2588" s="42" t="s">
        <v>1757</v>
      </c>
      <c r="D2588" s="159" t="s">
        <v>2494</v>
      </c>
      <c r="E2588" s="159" t="s">
        <v>2126</v>
      </c>
      <c r="F2588" s="42" t="s">
        <v>2496</v>
      </c>
      <c r="G2588" s="159" t="s">
        <v>1842</v>
      </c>
      <c r="H2588" s="159" t="s">
        <v>1654</v>
      </c>
      <c r="I2588" s="159" t="s">
        <v>1808</v>
      </c>
      <c r="J2588" s="42" t="s">
        <v>14673</v>
      </c>
      <c r="K2588" s="42" t="s">
        <v>14674</v>
      </c>
      <c r="L2588" s="159" t="s">
        <v>2129</v>
      </c>
      <c r="M2588" s="159" t="s">
        <v>14687</v>
      </c>
      <c r="N2588" s="161"/>
      <c r="O2588" s="161"/>
      <c r="P2588" s="161"/>
    </row>
    <row r="2589" customFormat="false" ht="39" hidden="false" customHeight="true" outlineLevel="0" collapsed="false">
      <c r="A2589" s="159" t="s">
        <v>14688</v>
      </c>
      <c r="B2589" s="160" t="s">
        <v>14689</v>
      </c>
      <c r="C2589" s="42" t="s">
        <v>1757</v>
      </c>
      <c r="D2589" s="159" t="s">
        <v>2494</v>
      </c>
      <c r="E2589" s="159" t="s">
        <v>2126</v>
      </c>
      <c r="F2589" s="42" t="s">
        <v>2496</v>
      </c>
      <c r="G2589" s="159" t="s">
        <v>1842</v>
      </c>
      <c r="H2589" s="159" t="s">
        <v>1654</v>
      </c>
      <c r="I2589" s="159" t="s">
        <v>1808</v>
      </c>
      <c r="J2589" s="42" t="s">
        <v>14673</v>
      </c>
      <c r="K2589" s="42" t="s">
        <v>14674</v>
      </c>
      <c r="L2589" s="159" t="s">
        <v>2129</v>
      </c>
      <c r="M2589" s="159" t="s">
        <v>14690</v>
      </c>
      <c r="N2589" s="161"/>
      <c r="O2589" s="161"/>
      <c r="P2589" s="161"/>
    </row>
    <row r="2590" customFormat="false" ht="39" hidden="false" customHeight="true" outlineLevel="0" collapsed="false">
      <c r="A2590" s="159" t="s">
        <v>14691</v>
      </c>
      <c r="B2590" s="160" t="s">
        <v>14692</v>
      </c>
      <c r="C2590" s="42" t="s">
        <v>1757</v>
      </c>
      <c r="D2590" s="159" t="s">
        <v>2494</v>
      </c>
      <c r="E2590" s="159" t="s">
        <v>2126</v>
      </c>
      <c r="F2590" s="42" t="s">
        <v>2496</v>
      </c>
      <c r="G2590" s="159" t="s">
        <v>1842</v>
      </c>
      <c r="H2590" s="159" t="s">
        <v>1654</v>
      </c>
      <c r="I2590" s="159" t="s">
        <v>1808</v>
      </c>
      <c r="J2590" s="42" t="s">
        <v>14673</v>
      </c>
      <c r="K2590" s="42" t="s">
        <v>14674</v>
      </c>
      <c r="L2590" s="159" t="s">
        <v>2129</v>
      </c>
      <c r="M2590" s="159" t="s">
        <v>14693</v>
      </c>
      <c r="N2590" s="161"/>
      <c r="O2590" s="161"/>
      <c r="P2590" s="161"/>
    </row>
    <row r="2591" customFormat="false" ht="39" hidden="false" customHeight="true" outlineLevel="0" collapsed="false">
      <c r="A2591" s="159" t="s">
        <v>14694</v>
      </c>
      <c r="B2591" s="160" t="s">
        <v>14695</v>
      </c>
      <c r="C2591" s="42" t="s">
        <v>1757</v>
      </c>
      <c r="D2591" s="159" t="s">
        <v>2494</v>
      </c>
      <c r="E2591" s="159" t="s">
        <v>2205</v>
      </c>
      <c r="F2591" s="42" t="s">
        <v>2496</v>
      </c>
      <c r="G2591" s="159" t="s">
        <v>1796</v>
      </c>
      <c r="H2591" s="159" t="s">
        <v>1654</v>
      </c>
      <c r="I2591" s="159" t="s">
        <v>1808</v>
      </c>
      <c r="J2591" s="42" t="s">
        <v>14673</v>
      </c>
      <c r="K2591" s="42" t="s">
        <v>14674</v>
      </c>
      <c r="L2591" s="159" t="s">
        <v>2208</v>
      </c>
      <c r="M2591" s="159" t="s">
        <v>14696</v>
      </c>
      <c r="N2591" s="161"/>
      <c r="O2591" s="161"/>
      <c r="P2591" s="161"/>
    </row>
    <row r="2592" customFormat="false" ht="39" hidden="false" customHeight="true" outlineLevel="0" collapsed="false">
      <c r="A2592" s="159" t="s">
        <v>14697</v>
      </c>
      <c r="B2592" s="160" t="s">
        <v>14698</v>
      </c>
      <c r="C2592" s="42" t="s">
        <v>1757</v>
      </c>
      <c r="D2592" s="159" t="s">
        <v>2494</v>
      </c>
      <c r="E2592" s="159" t="s">
        <v>2126</v>
      </c>
      <c r="F2592" s="42" t="s">
        <v>2496</v>
      </c>
      <c r="G2592" s="159" t="s">
        <v>1842</v>
      </c>
      <c r="H2592" s="159" t="s">
        <v>1654</v>
      </c>
      <c r="I2592" s="159" t="s">
        <v>1808</v>
      </c>
      <c r="J2592" s="42" t="s">
        <v>14673</v>
      </c>
      <c r="K2592" s="42" t="s">
        <v>14674</v>
      </c>
      <c r="L2592" s="159" t="s">
        <v>2129</v>
      </c>
      <c r="M2592" s="159" t="s">
        <v>14699</v>
      </c>
      <c r="N2592" s="161"/>
      <c r="O2592" s="161"/>
      <c r="P2592" s="161"/>
    </row>
    <row r="2593" customFormat="false" ht="39" hidden="false" customHeight="true" outlineLevel="0" collapsed="false">
      <c r="A2593" s="159" t="s">
        <v>14700</v>
      </c>
      <c r="B2593" s="160" t="s">
        <v>14701</v>
      </c>
      <c r="C2593" s="42" t="s">
        <v>1757</v>
      </c>
      <c r="D2593" s="159" t="s">
        <v>2494</v>
      </c>
      <c r="E2593" s="159" t="s">
        <v>2126</v>
      </c>
      <c r="F2593" s="42" t="s">
        <v>2496</v>
      </c>
      <c r="G2593" s="159" t="s">
        <v>1842</v>
      </c>
      <c r="H2593" s="159" t="s">
        <v>1654</v>
      </c>
      <c r="I2593" s="159" t="s">
        <v>1808</v>
      </c>
      <c r="J2593" s="42" t="s">
        <v>14673</v>
      </c>
      <c r="K2593" s="42" t="s">
        <v>14674</v>
      </c>
      <c r="L2593" s="159" t="s">
        <v>2129</v>
      </c>
      <c r="M2593" s="159" t="s">
        <v>14702</v>
      </c>
      <c r="N2593" s="161"/>
      <c r="O2593" s="161"/>
      <c r="P2593" s="161"/>
    </row>
    <row r="2594" customFormat="false" ht="27" hidden="false" customHeight="true" outlineLevel="0" collapsed="false">
      <c r="A2594" s="159" t="s">
        <v>14703</v>
      </c>
      <c r="B2594" s="160" t="s">
        <v>14704</v>
      </c>
      <c r="C2594" s="42" t="s">
        <v>1757</v>
      </c>
      <c r="D2594" s="159" t="s">
        <v>2494</v>
      </c>
      <c r="E2594" s="159" t="s">
        <v>2126</v>
      </c>
      <c r="F2594" s="42" t="s">
        <v>2496</v>
      </c>
      <c r="G2594" s="159" t="s">
        <v>1842</v>
      </c>
      <c r="H2594" s="159" t="s">
        <v>1654</v>
      </c>
      <c r="I2594" s="159" t="s">
        <v>1808</v>
      </c>
      <c r="J2594" s="42" t="s">
        <v>14705</v>
      </c>
      <c r="K2594" s="42" t="s">
        <v>14706</v>
      </c>
      <c r="L2594" s="159" t="s">
        <v>2129</v>
      </c>
      <c r="M2594" s="159" t="s">
        <v>14707</v>
      </c>
      <c r="N2594" s="161"/>
      <c r="O2594" s="161"/>
      <c r="P2594" s="161"/>
    </row>
    <row r="2595" customFormat="false" ht="39" hidden="false" customHeight="true" outlineLevel="0" collapsed="false">
      <c r="A2595" s="159" t="s">
        <v>14708</v>
      </c>
      <c r="B2595" s="160" t="s">
        <v>14709</v>
      </c>
      <c r="C2595" s="42" t="s">
        <v>1757</v>
      </c>
      <c r="D2595" s="159" t="s">
        <v>2494</v>
      </c>
      <c r="E2595" s="159" t="s">
        <v>2767</v>
      </c>
      <c r="F2595" s="42" t="s">
        <v>2496</v>
      </c>
      <c r="G2595" s="159" t="s">
        <v>1796</v>
      </c>
      <c r="H2595" s="159" t="s">
        <v>1654</v>
      </c>
      <c r="I2595" s="159" t="s">
        <v>1808</v>
      </c>
      <c r="J2595" s="42" t="s">
        <v>14710</v>
      </c>
      <c r="K2595" s="42" t="s">
        <v>14711</v>
      </c>
      <c r="L2595" s="159" t="s">
        <v>2129</v>
      </c>
      <c r="M2595" s="159" t="s">
        <v>14712</v>
      </c>
      <c r="N2595" s="161"/>
      <c r="O2595" s="161"/>
      <c r="P2595" s="161"/>
    </row>
    <row r="2596" customFormat="false" ht="39" hidden="false" customHeight="true" outlineLevel="0" collapsed="false">
      <c r="A2596" s="159" t="s">
        <v>14713</v>
      </c>
      <c r="B2596" s="160" t="s">
        <v>14714</v>
      </c>
      <c r="C2596" s="42" t="s">
        <v>1757</v>
      </c>
      <c r="D2596" s="159" t="s">
        <v>2494</v>
      </c>
      <c r="E2596" s="159" t="s">
        <v>2495</v>
      </c>
      <c r="F2596" s="42" t="s">
        <v>2496</v>
      </c>
      <c r="G2596" s="159" t="s">
        <v>1842</v>
      </c>
      <c r="H2596" s="159" t="s">
        <v>2144</v>
      </c>
      <c r="I2596" s="159" t="s">
        <v>1808</v>
      </c>
      <c r="J2596" s="42" t="s">
        <v>14710</v>
      </c>
      <c r="K2596" s="42" t="s">
        <v>14711</v>
      </c>
      <c r="L2596" s="159" t="s">
        <v>2498</v>
      </c>
      <c r="M2596" s="159" t="s">
        <v>14715</v>
      </c>
      <c r="N2596" s="161"/>
      <c r="O2596" s="161"/>
      <c r="P2596" s="161"/>
    </row>
    <row r="2597" customFormat="false" ht="39" hidden="false" customHeight="true" outlineLevel="0" collapsed="false">
      <c r="A2597" s="159" t="s">
        <v>14716</v>
      </c>
      <c r="B2597" s="160" t="s">
        <v>14717</v>
      </c>
      <c r="C2597" s="42" t="s">
        <v>1757</v>
      </c>
      <c r="D2597" s="159" t="s">
        <v>2494</v>
      </c>
      <c r="E2597" s="159" t="s">
        <v>2126</v>
      </c>
      <c r="F2597" s="42" t="s">
        <v>2496</v>
      </c>
      <c r="G2597" s="159" t="s">
        <v>1842</v>
      </c>
      <c r="H2597" s="159" t="s">
        <v>1654</v>
      </c>
      <c r="I2597" s="159" t="s">
        <v>1808</v>
      </c>
      <c r="J2597" s="42" t="s">
        <v>14710</v>
      </c>
      <c r="K2597" s="42" t="s">
        <v>14711</v>
      </c>
      <c r="L2597" s="159" t="s">
        <v>2129</v>
      </c>
      <c r="M2597" s="159" t="s">
        <v>14718</v>
      </c>
      <c r="N2597" s="161"/>
      <c r="O2597" s="161"/>
      <c r="P2597" s="161"/>
    </row>
    <row r="2598" customFormat="false" ht="39" hidden="false" customHeight="true" outlineLevel="0" collapsed="false">
      <c r="A2598" s="159" t="s">
        <v>14719</v>
      </c>
      <c r="B2598" s="160" t="s">
        <v>14720</v>
      </c>
      <c r="C2598" s="42" t="s">
        <v>1757</v>
      </c>
      <c r="D2598" s="159" t="s">
        <v>2494</v>
      </c>
      <c r="E2598" s="159" t="s">
        <v>2126</v>
      </c>
      <c r="F2598" s="42" t="s">
        <v>2496</v>
      </c>
      <c r="G2598" s="159" t="s">
        <v>1842</v>
      </c>
      <c r="H2598" s="159" t="s">
        <v>1654</v>
      </c>
      <c r="I2598" s="159" t="s">
        <v>1808</v>
      </c>
      <c r="J2598" s="42" t="s">
        <v>14710</v>
      </c>
      <c r="K2598" s="42" t="s">
        <v>14711</v>
      </c>
      <c r="L2598" s="159" t="s">
        <v>2129</v>
      </c>
      <c r="M2598" s="159" t="s">
        <v>14721</v>
      </c>
      <c r="N2598" s="161"/>
      <c r="O2598" s="161"/>
      <c r="P2598" s="161"/>
    </row>
    <row r="2599" customFormat="false" ht="39" hidden="false" customHeight="true" outlineLevel="0" collapsed="false">
      <c r="A2599" s="159" t="s">
        <v>14722</v>
      </c>
      <c r="B2599" s="160" t="s">
        <v>14723</v>
      </c>
      <c r="C2599" s="42" t="s">
        <v>1757</v>
      </c>
      <c r="D2599" s="159" t="s">
        <v>2494</v>
      </c>
      <c r="E2599" s="159" t="s">
        <v>2126</v>
      </c>
      <c r="F2599" s="42" t="s">
        <v>2496</v>
      </c>
      <c r="G2599" s="159" t="s">
        <v>1842</v>
      </c>
      <c r="H2599" s="159" t="s">
        <v>1654</v>
      </c>
      <c r="I2599" s="159" t="s">
        <v>1808</v>
      </c>
      <c r="J2599" s="42" t="s">
        <v>14710</v>
      </c>
      <c r="K2599" s="42" t="s">
        <v>14711</v>
      </c>
      <c r="L2599" s="159" t="s">
        <v>2129</v>
      </c>
      <c r="M2599" s="159" t="s">
        <v>14724</v>
      </c>
      <c r="N2599" s="161"/>
      <c r="O2599" s="161"/>
      <c r="P2599" s="161"/>
    </row>
    <row r="2600" customFormat="false" ht="39" hidden="false" customHeight="true" outlineLevel="0" collapsed="false">
      <c r="A2600" s="159" t="s">
        <v>14725</v>
      </c>
      <c r="B2600" s="160" t="s">
        <v>14726</v>
      </c>
      <c r="C2600" s="42" t="s">
        <v>1757</v>
      </c>
      <c r="D2600" s="159" t="s">
        <v>2494</v>
      </c>
      <c r="E2600" s="159" t="s">
        <v>2126</v>
      </c>
      <c r="F2600" s="42" t="s">
        <v>2496</v>
      </c>
      <c r="G2600" s="159" t="s">
        <v>1842</v>
      </c>
      <c r="H2600" s="159" t="s">
        <v>1654</v>
      </c>
      <c r="I2600" s="159" t="s">
        <v>1808</v>
      </c>
      <c r="J2600" s="42" t="s">
        <v>14710</v>
      </c>
      <c r="K2600" s="42" t="s">
        <v>14711</v>
      </c>
      <c r="L2600" s="159" t="s">
        <v>2129</v>
      </c>
      <c r="M2600" s="159" t="s">
        <v>14727</v>
      </c>
      <c r="N2600" s="161"/>
      <c r="O2600" s="161"/>
      <c r="P2600" s="161"/>
    </row>
    <row r="2601" customFormat="false" ht="39" hidden="false" customHeight="true" outlineLevel="0" collapsed="false">
      <c r="A2601" s="159" t="s">
        <v>14728</v>
      </c>
      <c r="B2601" s="160" t="s">
        <v>14729</v>
      </c>
      <c r="C2601" s="42" t="s">
        <v>1757</v>
      </c>
      <c r="D2601" s="159" t="s">
        <v>2494</v>
      </c>
      <c r="E2601" s="159" t="s">
        <v>2126</v>
      </c>
      <c r="F2601" s="42" t="s">
        <v>2496</v>
      </c>
      <c r="G2601" s="159" t="s">
        <v>1842</v>
      </c>
      <c r="H2601" s="159" t="s">
        <v>1654</v>
      </c>
      <c r="I2601" s="159" t="s">
        <v>1808</v>
      </c>
      <c r="J2601" s="42" t="s">
        <v>14710</v>
      </c>
      <c r="K2601" s="42" t="s">
        <v>14711</v>
      </c>
      <c r="L2601" s="159" t="s">
        <v>2129</v>
      </c>
      <c r="M2601" s="159" t="s">
        <v>14730</v>
      </c>
      <c r="N2601" s="161"/>
      <c r="O2601" s="161"/>
      <c r="P2601" s="161"/>
    </row>
    <row r="2602" customFormat="false" ht="39" hidden="false" customHeight="true" outlineLevel="0" collapsed="false">
      <c r="A2602" s="159" t="s">
        <v>14731</v>
      </c>
      <c r="B2602" s="160" t="s">
        <v>14732</v>
      </c>
      <c r="C2602" s="42" t="s">
        <v>1757</v>
      </c>
      <c r="D2602" s="159" t="s">
        <v>2494</v>
      </c>
      <c r="E2602" s="159" t="s">
        <v>2205</v>
      </c>
      <c r="F2602" s="42" t="s">
        <v>2496</v>
      </c>
      <c r="G2602" s="159" t="s">
        <v>1796</v>
      </c>
      <c r="H2602" s="159" t="s">
        <v>1654</v>
      </c>
      <c r="I2602" s="159" t="s">
        <v>1808</v>
      </c>
      <c r="J2602" s="42" t="s">
        <v>14710</v>
      </c>
      <c r="K2602" s="42" t="s">
        <v>14711</v>
      </c>
      <c r="L2602" s="159" t="s">
        <v>2208</v>
      </c>
      <c r="M2602" s="159" t="s">
        <v>14733</v>
      </c>
      <c r="N2602" s="161"/>
      <c r="O2602" s="161"/>
      <c r="P2602" s="161"/>
    </row>
    <row r="2603" customFormat="false" ht="39" hidden="false" customHeight="true" outlineLevel="0" collapsed="false">
      <c r="A2603" s="159" t="s">
        <v>14734</v>
      </c>
      <c r="B2603" s="160" t="s">
        <v>14735</v>
      </c>
      <c r="C2603" s="42" t="s">
        <v>1757</v>
      </c>
      <c r="D2603" s="159" t="s">
        <v>2494</v>
      </c>
      <c r="E2603" s="159" t="s">
        <v>2126</v>
      </c>
      <c r="F2603" s="42" t="s">
        <v>2496</v>
      </c>
      <c r="G2603" s="159" t="s">
        <v>1842</v>
      </c>
      <c r="H2603" s="159" t="s">
        <v>1654</v>
      </c>
      <c r="I2603" s="159" t="s">
        <v>1808</v>
      </c>
      <c r="J2603" s="42" t="s">
        <v>14710</v>
      </c>
      <c r="K2603" s="42" t="s">
        <v>14711</v>
      </c>
      <c r="L2603" s="159" t="s">
        <v>2129</v>
      </c>
      <c r="M2603" s="159" t="s">
        <v>14736</v>
      </c>
      <c r="N2603" s="161"/>
      <c r="O2603" s="161"/>
      <c r="P2603" s="161"/>
    </row>
    <row r="2604" customFormat="false" ht="39" hidden="false" customHeight="true" outlineLevel="0" collapsed="false">
      <c r="A2604" s="159" t="s">
        <v>14737</v>
      </c>
      <c r="B2604" s="160" t="s">
        <v>14738</v>
      </c>
      <c r="C2604" s="42" t="s">
        <v>1757</v>
      </c>
      <c r="D2604" s="159" t="s">
        <v>2494</v>
      </c>
      <c r="E2604" s="159" t="s">
        <v>2126</v>
      </c>
      <c r="F2604" s="42" t="s">
        <v>2496</v>
      </c>
      <c r="G2604" s="159" t="s">
        <v>1842</v>
      </c>
      <c r="H2604" s="159" t="s">
        <v>1654</v>
      </c>
      <c r="I2604" s="159" t="s">
        <v>1808</v>
      </c>
      <c r="J2604" s="42" t="s">
        <v>14710</v>
      </c>
      <c r="K2604" s="42" t="s">
        <v>14711</v>
      </c>
      <c r="L2604" s="159" t="s">
        <v>2129</v>
      </c>
      <c r="M2604" s="159" t="s">
        <v>14739</v>
      </c>
      <c r="N2604" s="161"/>
      <c r="O2604" s="161"/>
      <c r="P2604" s="161"/>
    </row>
    <row r="2605" customFormat="false" ht="27" hidden="false" customHeight="true" outlineLevel="0" collapsed="false">
      <c r="A2605" s="159" t="s">
        <v>14740</v>
      </c>
      <c r="B2605" s="160" t="s">
        <v>14741</v>
      </c>
      <c r="C2605" s="42" t="s">
        <v>1757</v>
      </c>
      <c r="D2605" s="159" t="s">
        <v>2494</v>
      </c>
      <c r="E2605" s="159" t="s">
        <v>2126</v>
      </c>
      <c r="F2605" s="42" t="s">
        <v>2496</v>
      </c>
      <c r="G2605" s="159" t="s">
        <v>1842</v>
      </c>
      <c r="H2605" s="159" t="s">
        <v>1654</v>
      </c>
      <c r="I2605" s="159" t="s">
        <v>1808</v>
      </c>
      <c r="J2605" s="42" t="s">
        <v>14742</v>
      </c>
      <c r="K2605" s="42" t="s">
        <v>14743</v>
      </c>
      <c r="L2605" s="159" t="s">
        <v>2129</v>
      </c>
      <c r="M2605" s="159" t="s">
        <v>14744</v>
      </c>
      <c r="N2605" s="161"/>
      <c r="O2605" s="161"/>
      <c r="P2605" s="161"/>
    </row>
    <row r="2606" customFormat="false" ht="39" hidden="false" customHeight="true" outlineLevel="0" collapsed="false">
      <c r="A2606" s="159" t="s">
        <v>14745</v>
      </c>
      <c r="B2606" s="160" t="s">
        <v>14746</v>
      </c>
      <c r="C2606" s="42" t="s">
        <v>1757</v>
      </c>
      <c r="D2606" s="159" t="s">
        <v>2494</v>
      </c>
      <c r="E2606" s="159" t="s">
        <v>2767</v>
      </c>
      <c r="F2606" s="42" t="s">
        <v>2496</v>
      </c>
      <c r="G2606" s="159" t="s">
        <v>1796</v>
      </c>
      <c r="H2606" s="159" t="s">
        <v>1654</v>
      </c>
      <c r="I2606" s="159" t="s">
        <v>1808</v>
      </c>
      <c r="J2606" s="42" t="s">
        <v>14747</v>
      </c>
      <c r="K2606" s="42" t="s">
        <v>14748</v>
      </c>
      <c r="L2606" s="159" t="s">
        <v>2129</v>
      </c>
      <c r="M2606" s="159" t="s">
        <v>14749</v>
      </c>
      <c r="N2606" s="161"/>
      <c r="O2606" s="161"/>
      <c r="P2606" s="161"/>
    </row>
    <row r="2607" customFormat="false" ht="39" hidden="false" customHeight="true" outlineLevel="0" collapsed="false">
      <c r="A2607" s="159" t="s">
        <v>14750</v>
      </c>
      <c r="B2607" s="160" t="s">
        <v>14751</v>
      </c>
      <c r="C2607" s="42" t="s">
        <v>1757</v>
      </c>
      <c r="D2607" s="159" t="s">
        <v>2494</v>
      </c>
      <c r="E2607" s="159" t="s">
        <v>2495</v>
      </c>
      <c r="F2607" s="42" t="s">
        <v>2496</v>
      </c>
      <c r="G2607" s="159" t="s">
        <v>1842</v>
      </c>
      <c r="H2607" s="159" t="s">
        <v>2144</v>
      </c>
      <c r="I2607" s="159" t="s">
        <v>1808</v>
      </c>
      <c r="J2607" s="42" t="s">
        <v>14747</v>
      </c>
      <c r="K2607" s="42" t="s">
        <v>14748</v>
      </c>
      <c r="L2607" s="159" t="s">
        <v>2498</v>
      </c>
      <c r="M2607" s="159" t="s">
        <v>14752</v>
      </c>
      <c r="N2607" s="161"/>
      <c r="O2607" s="161"/>
      <c r="P2607" s="161"/>
    </row>
    <row r="2608" customFormat="false" ht="39" hidden="false" customHeight="true" outlineLevel="0" collapsed="false">
      <c r="A2608" s="159" t="s">
        <v>14753</v>
      </c>
      <c r="B2608" s="160" t="s">
        <v>14754</v>
      </c>
      <c r="C2608" s="42" t="s">
        <v>1757</v>
      </c>
      <c r="D2608" s="159" t="s">
        <v>2494</v>
      </c>
      <c r="E2608" s="159" t="s">
        <v>2126</v>
      </c>
      <c r="F2608" s="42" t="s">
        <v>2496</v>
      </c>
      <c r="G2608" s="159" t="s">
        <v>1842</v>
      </c>
      <c r="H2608" s="159" t="s">
        <v>1654</v>
      </c>
      <c r="I2608" s="159" t="s">
        <v>1808</v>
      </c>
      <c r="J2608" s="42" t="s">
        <v>14747</v>
      </c>
      <c r="K2608" s="42" t="s">
        <v>14748</v>
      </c>
      <c r="L2608" s="159" t="s">
        <v>2129</v>
      </c>
      <c r="M2608" s="159" t="s">
        <v>14755</v>
      </c>
      <c r="N2608" s="161"/>
      <c r="O2608" s="161"/>
      <c r="P2608" s="161"/>
    </row>
    <row r="2609" customFormat="false" ht="39" hidden="false" customHeight="true" outlineLevel="0" collapsed="false">
      <c r="A2609" s="159" t="s">
        <v>14756</v>
      </c>
      <c r="B2609" s="160" t="s">
        <v>14757</v>
      </c>
      <c r="C2609" s="42" t="s">
        <v>1757</v>
      </c>
      <c r="D2609" s="159" t="s">
        <v>2494</v>
      </c>
      <c r="E2609" s="159" t="s">
        <v>2126</v>
      </c>
      <c r="F2609" s="42" t="s">
        <v>2496</v>
      </c>
      <c r="G2609" s="159" t="s">
        <v>1842</v>
      </c>
      <c r="H2609" s="159" t="s">
        <v>1654</v>
      </c>
      <c r="I2609" s="159" t="s">
        <v>1808</v>
      </c>
      <c r="J2609" s="42" t="s">
        <v>14747</v>
      </c>
      <c r="K2609" s="42" t="s">
        <v>14748</v>
      </c>
      <c r="L2609" s="159" t="s">
        <v>2129</v>
      </c>
      <c r="M2609" s="159" t="s">
        <v>14758</v>
      </c>
      <c r="N2609" s="161"/>
      <c r="O2609" s="161"/>
      <c r="P2609" s="161"/>
    </row>
    <row r="2610" customFormat="false" ht="39" hidden="false" customHeight="true" outlineLevel="0" collapsed="false">
      <c r="A2610" s="159" t="s">
        <v>14759</v>
      </c>
      <c r="B2610" s="160" t="s">
        <v>14760</v>
      </c>
      <c r="C2610" s="42" t="s">
        <v>1757</v>
      </c>
      <c r="D2610" s="159" t="s">
        <v>2494</v>
      </c>
      <c r="E2610" s="159" t="s">
        <v>2126</v>
      </c>
      <c r="F2610" s="42" t="s">
        <v>2496</v>
      </c>
      <c r="G2610" s="159" t="s">
        <v>1842</v>
      </c>
      <c r="H2610" s="159" t="s">
        <v>1654</v>
      </c>
      <c r="I2610" s="159" t="s">
        <v>1808</v>
      </c>
      <c r="J2610" s="42" t="s">
        <v>14747</v>
      </c>
      <c r="K2610" s="42" t="s">
        <v>14748</v>
      </c>
      <c r="L2610" s="159" t="s">
        <v>2129</v>
      </c>
      <c r="M2610" s="159" t="s">
        <v>14761</v>
      </c>
      <c r="N2610" s="161"/>
      <c r="O2610" s="161"/>
      <c r="P2610" s="161"/>
    </row>
    <row r="2611" customFormat="false" ht="39" hidden="false" customHeight="true" outlineLevel="0" collapsed="false">
      <c r="A2611" s="159" t="s">
        <v>14762</v>
      </c>
      <c r="B2611" s="160" t="s">
        <v>14763</v>
      </c>
      <c r="C2611" s="42" t="s">
        <v>1757</v>
      </c>
      <c r="D2611" s="159" t="s">
        <v>2494</v>
      </c>
      <c r="E2611" s="159" t="s">
        <v>2126</v>
      </c>
      <c r="F2611" s="42" t="s">
        <v>2496</v>
      </c>
      <c r="G2611" s="159" t="s">
        <v>1842</v>
      </c>
      <c r="H2611" s="159" t="s">
        <v>1654</v>
      </c>
      <c r="I2611" s="159" t="s">
        <v>1808</v>
      </c>
      <c r="J2611" s="42" t="s">
        <v>14747</v>
      </c>
      <c r="K2611" s="42" t="s">
        <v>14748</v>
      </c>
      <c r="L2611" s="159" t="s">
        <v>2129</v>
      </c>
      <c r="M2611" s="159" t="s">
        <v>14764</v>
      </c>
      <c r="N2611" s="161"/>
      <c r="O2611" s="161"/>
      <c r="P2611" s="161"/>
    </row>
    <row r="2612" customFormat="false" ht="39" hidden="false" customHeight="true" outlineLevel="0" collapsed="false">
      <c r="A2612" s="159" t="s">
        <v>14765</v>
      </c>
      <c r="B2612" s="160" t="s">
        <v>14766</v>
      </c>
      <c r="C2612" s="42" t="s">
        <v>1757</v>
      </c>
      <c r="D2612" s="159" t="s">
        <v>2494</v>
      </c>
      <c r="E2612" s="159" t="s">
        <v>2126</v>
      </c>
      <c r="F2612" s="42" t="s">
        <v>2496</v>
      </c>
      <c r="G2612" s="159" t="s">
        <v>1842</v>
      </c>
      <c r="H2612" s="159" t="s">
        <v>1654</v>
      </c>
      <c r="I2612" s="159" t="s">
        <v>1808</v>
      </c>
      <c r="J2612" s="42" t="s">
        <v>14747</v>
      </c>
      <c r="K2612" s="42" t="s">
        <v>14748</v>
      </c>
      <c r="L2612" s="159" t="s">
        <v>2129</v>
      </c>
      <c r="M2612" s="159" t="s">
        <v>14767</v>
      </c>
      <c r="N2612" s="161"/>
      <c r="O2612" s="161"/>
      <c r="P2612" s="161"/>
    </row>
    <row r="2613" customFormat="false" ht="39" hidden="false" customHeight="true" outlineLevel="0" collapsed="false">
      <c r="A2613" s="159" t="s">
        <v>14768</v>
      </c>
      <c r="B2613" s="160" t="s">
        <v>14769</v>
      </c>
      <c r="C2613" s="42" t="s">
        <v>1757</v>
      </c>
      <c r="D2613" s="159" t="s">
        <v>2494</v>
      </c>
      <c r="E2613" s="159" t="s">
        <v>2205</v>
      </c>
      <c r="F2613" s="42" t="s">
        <v>2496</v>
      </c>
      <c r="G2613" s="159" t="s">
        <v>1796</v>
      </c>
      <c r="H2613" s="159" t="s">
        <v>1654</v>
      </c>
      <c r="I2613" s="159" t="s">
        <v>1808</v>
      </c>
      <c r="J2613" s="42" t="s">
        <v>14747</v>
      </c>
      <c r="K2613" s="42" t="s">
        <v>14748</v>
      </c>
      <c r="L2613" s="159" t="s">
        <v>2208</v>
      </c>
      <c r="M2613" s="159" t="s">
        <v>14770</v>
      </c>
      <c r="N2613" s="161"/>
      <c r="O2613" s="161"/>
      <c r="P2613" s="161"/>
    </row>
    <row r="2614" customFormat="false" ht="39" hidden="false" customHeight="true" outlineLevel="0" collapsed="false">
      <c r="A2614" s="159" t="s">
        <v>14771</v>
      </c>
      <c r="B2614" s="160" t="s">
        <v>14772</v>
      </c>
      <c r="C2614" s="42" t="s">
        <v>1757</v>
      </c>
      <c r="D2614" s="159" t="s">
        <v>2494</v>
      </c>
      <c r="E2614" s="159" t="s">
        <v>2126</v>
      </c>
      <c r="F2614" s="42" t="s">
        <v>2496</v>
      </c>
      <c r="G2614" s="159" t="s">
        <v>1842</v>
      </c>
      <c r="H2614" s="159" t="s">
        <v>1654</v>
      </c>
      <c r="I2614" s="159" t="s">
        <v>1808</v>
      </c>
      <c r="J2614" s="42" t="s">
        <v>14747</v>
      </c>
      <c r="K2614" s="42" t="s">
        <v>14748</v>
      </c>
      <c r="L2614" s="159" t="s">
        <v>2129</v>
      </c>
      <c r="M2614" s="159" t="s">
        <v>14773</v>
      </c>
      <c r="N2614" s="161"/>
      <c r="O2614" s="161"/>
      <c r="P2614" s="161"/>
    </row>
    <row r="2615" customFormat="false" ht="39" hidden="false" customHeight="true" outlineLevel="0" collapsed="false">
      <c r="A2615" s="159" t="s">
        <v>14774</v>
      </c>
      <c r="B2615" s="160" t="s">
        <v>14775</v>
      </c>
      <c r="C2615" s="42" t="s">
        <v>1757</v>
      </c>
      <c r="D2615" s="159" t="s">
        <v>2494</v>
      </c>
      <c r="E2615" s="159" t="s">
        <v>2126</v>
      </c>
      <c r="F2615" s="42" t="s">
        <v>2496</v>
      </c>
      <c r="G2615" s="159" t="s">
        <v>1842</v>
      </c>
      <c r="H2615" s="159" t="s">
        <v>1654</v>
      </c>
      <c r="I2615" s="159" t="s">
        <v>1808</v>
      </c>
      <c r="J2615" s="42" t="s">
        <v>14747</v>
      </c>
      <c r="K2615" s="42" t="s">
        <v>14748</v>
      </c>
      <c r="L2615" s="159" t="s">
        <v>2129</v>
      </c>
      <c r="M2615" s="159" t="s">
        <v>14776</v>
      </c>
      <c r="N2615" s="161"/>
      <c r="O2615" s="161"/>
      <c r="P2615" s="161"/>
    </row>
    <row r="2616" customFormat="false" ht="27" hidden="false" customHeight="true" outlineLevel="0" collapsed="false">
      <c r="A2616" s="159" t="s">
        <v>14777</v>
      </c>
      <c r="B2616" s="160" t="s">
        <v>14778</v>
      </c>
      <c r="C2616" s="42" t="s">
        <v>1757</v>
      </c>
      <c r="D2616" s="159" t="s">
        <v>2494</v>
      </c>
      <c r="E2616" s="159" t="s">
        <v>2126</v>
      </c>
      <c r="F2616" s="42" t="s">
        <v>2496</v>
      </c>
      <c r="G2616" s="159" t="s">
        <v>1842</v>
      </c>
      <c r="H2616" s="159" t="s">
        <v>1654</v>
      </c>
      <c r="I2616" s="159" t="s">
        <v>1808</v>
      </c>
      <c r="J2616" s="42" t="s">
        <v>14779</v>
      </c>
      <c r="K2616" s="42" t="s">
        <v>14780</v>
      </c>
      <c r="L2616" s="159" t="s">
        <v>2129</v>
      </c>
      <c r="M2616" s="159" t="s">
        <v>14781</v>
      </c>
      <c r="N2616" s="161"/>
      <c r="O2616" s="161"/>
      <c r="P2616" s="161"/>
    </row>
    <row r="2617" customFormat="false" ht="39" hidden="false" customHeight="true" outlineLevel="0" collapsed="false">
      <c r="A2617" s="159" t="s">
        <v>14782</v>
      </c>
      <c r="B2617" s="160" t="s">
        <v>14783</v>
      </c>
      <c r="C2617" s="42" t="s">
        <v>1757</v>
      </c>
      <c r="D2617" s="159" t="s">
        <v>2494</v>
      </c>
      <c r="E2617" s="159" t="s">
        <v>2767</v>
      </c>
      <c r="F2617" s="42" t="s">
        <v>2496</v>
      </c>
      <c r="G2617" s="159" t="s">
        <v>1796</v>
      </c>
      <c r="H2617" s="159" t="s">
        <v>1654</v>
      </c>
      <c r="I2617" s="159" t="s">
        <v>1808</v>
      </c>
      <c r="J2617" s="42" t="s">
        <v>14784</v>
      </c>
      <c r="K2617" s="42" t="s">
        <v>14785</v>
      </c>
      <c r="L2617" s="159" t="s">
        <v>2129</v>
      </c>
      <c r="M2617" s="159" t="s">
        <v>14786</v>
      </c>
      <c r="N2617" s="161"/>
      <c r="O2617" s="161"/>
      <c r="P2617" s="161"/>
    </row>
    <row r="2618" customFormat="false" ht="39" hidden="false" customHeight="true" outlineLevel="0" collapsed="false">
      <c r="A2618" s="159" t="s">
        <v>14787</v>
      </c>
      <c r="B2618" s="160" t="s">
        <v>14788</v>
      </c>
      <c r="C2618" s="42" t="s">
        <v>1757</v>
      </c>
      <c r="D2618" s="159" t="s">
        <v>2494</v>
      </c>
      <c r="E2618" s="159" t="s">
        <v>2495</v>
      </c>
      <c r="F2618" s="42" t="s">
        <v>2496</v>
      </c>
      <c r="G2618" s="159" t="s">
        <v>1842</v>
      </c>
      <c r="H2618" s="159" t="s">
        <v>2144</v>
      </c>
      <c r="I2618" s="159" t="s">
        <v>1808</v>
      </c>
      <c r="J2618" s="42" t="s">
        <v>14784</v>
      </c>
      <c r="K2618" s="42" t="s">
        <v>14785</v>
      </c>
      <c r="L2618" s="159" t="s">
        <v>2498</v>
      </c>
      <c r="M2618" s="159" t="s">
        <v>14789</v>
      </c>
      <c r="N2618" s="161"/>
      <c r="O2618" s="161"/>
      <c r="P2618" s="161"/>
    </row>
    <row r="2619" customFormat="false" ht="39" hidden="false" customHeight="true" outlineLevel="0" collapsed="false">
      <c r="A2619" s="159" t="s">
        <v>14790</v>
      </c>
      <c r="B2619" s="160" t="s">
        <v>14791</v>
      </c>
      <c r="C2619" s="42" t="s">
        <v>1757</v>
      </c>
      <c r="D2619" s="159" t="s">
        <v>2494</v>
      </c>
      <c r="E2619" s="159" t="s">
        <v>2126</v>
      </c>
      <c r="F2619" s="42" t="s">
        <v>2496</v>
      </c>
      <c r="G2619" s="159" t="s">
        <v>1842</v>
      </c>
      <c r="H2619" s="159" t="s">
        <v>1654</v>
      </c>
      <c r="I2619" s="159" t="s">
        <v>1808</v>
      </c>
      <c r="J2619" s="42" t="s">
        <v>14784</v>
      </c>
      <c r="K2619" s="42" t="s">
        <v>14785</v>
      </c>
      <c r="L2619" s="159" t="s">
        <v>2129</v>
      </c>
      <c r="M2619" s="159" t="s">
        <v>14792</v>
      </c>
      <c r="N2619" s="161"/>
      <c r="O2619" s="161"/>
      <c r="P2619" s="161"/>
    </row>
    <row r="2620" customFormat="false" ht="39" hidden="false" customHeight="true" outlineLevel="0" collapsed="false">
      <c r="A2620" s="159" t="s">
        <v>14793</v>
      </c>
      <c r="B2620" s="160" t="s">
        <v>14794</v>
      </c>
      <c r="C2620" s="42" t="s">
        <v>1757</v>
      </c>
      <c r="D2620" s="159" t="s">
        <v>2494</v>
      </c>
      <c r="E2620" s="159" t="s">
        <v>2126</v>
      </c>
      <c r="F2620" s="42" t="s">
        <v>2496</v>
      </c>
      <c r="G2620" s="159" t="s">
        <v>1842</v>
      </c>
      <c r="H2620" s="159" t="s">
        <v>1654</v>
      </c>
      <c r="I2620" s="159" t="s">
        <v>1808</v>
      </c>
      <c r="J2620" s="42" t="s">
        <v>14784</v>
      </c>
      <c r="K2620" s="42" t="s">
        <v>14785</v>
      </c>
      <c r="L2620" s="159" t="s">
        <v>2129</v>
      </c>
      <c r="M2620" s="159" t="s">
        <v>14795</v>
      </c>
      <c r="N2620" s="161"/>
      <c r="O2620" s="161"/>
      <c r="P2620" s="161"/>
    </row>
    <row r="2621" customFormat="false" ht="39" hidden="false" customHeight="true" outlineLevel="0" collapsed="false">
      <c r="A2621" s="159" t="s">
        <v>14796</v>
      </c>
      <c r="B2621" s="160" t="s">
        <v>14797</v>
      </c>
      <c r="C2621" s="42" t="s">
        <v>1757</v>
      </c>
      <c r="D2621" s="159" t="s">
        <v>2494</v>
      </c>
      <c r="E2621" s="159" t="s">
        <v>2126</v>
      </c>
      <c r="F2621" s="42" t="s">
        <v>2496</v>
      </c>
      <c r="G2621" s="159" t="s">
        <v>1842</v>
      </c>
      <c r="H2621" s="159" t="s">
        <v>1654</v>
      </c>
      <c r="I2621" s="159" t="s">
        <v>1808</v>
      </c>
      <c r="J2621" s="42" t="s">
        <v>14784</v>
      </c>
      <c r="K2621" s="42" t="s">
        <v>14785</v>
      </c>
      <c r="L2621" s="159" t="s">
        <v>2129</v>
      </c>
      <c r="M2621" s="159" t="s">
        <v>14798</v>
      </c>
      <c r="N2621" s="161"/>
      <c r="O2621" s="161"/>
      <c r="P2621" s="161"/>
    </row>
    <row r="2622" customFormat="false" ht="39" hidden="false" customHeight="true" outlineLevel="0" collapsed="false">
      <c r="A2622" s="159" t="s">
        <v>14799</v>
      </c>
      <c r="B2622" s="160" t="s">
        <v>14800</v>
      </c>
      <c r="C2622" s="42" t="s">
        <v>1757</v>
      </c>
      <c r="D2622" s="159" t="s">
        <v>2494</v>
      </c>
      <c r="E2622" s="159" t="s">
        <v>2126</v>
      </c>
      <c r="F2622" s="42" t="s">
        <v>2496</v>
      </c>
      <c r="G2622" s="159" t="s">
        <v>1842</v>
      </c>
      <c r="H2622" s="159" t="s">
        <v>1654</v>
      </c>
      <c r="I2622" s="159" t="s">
        <v>1808</v>
      </c>
      <c r="J2622" s="42" t="s">
        <v>14784</v>
      </c>
      <c r="K2622" s="42" t="s">
        <v>14785</v>
      </c>
      <c r="L2622" s="159" t="s">
        <v>2129</v>
      </c>
      <c r="M2622" s="159" t="s">
        <v>14801</v>
      </c>
      <c r="N2622" s="161"/>
      <c r="O2622" s="161"/>
      <c r="P2622" s="161"/>
    </row>
    <row r="2623" customFormat="false" ht="39" hidden="false" customHeight="true" outlineLevel="0" collapsed="false">
      <c r="A2623" s="159" t="s">
        <v>14802</v>
      </c>
      <c r="B2623" s="160" t="s">
        <v>14803</v>
      </c>
      <c r="C2623" s="42" t="s">
        <v>1757</v>
      </c>
      <c r="D2623" s="159" t="s">
        <v>2494</v>
      </c>
      <c r="E2623" s="159" t="s">
        <v>2126</v>
      </c>
      <c r="F2623" s="42" t="s">
        <v>2496</v>
      </c>
      <c r="G2623" s="159" t="s">
        <v>1842</v>
      </c>
      <c r="H2623" s="159" t="s">
        <v>1654</v>
      </c>
      <c r="I2623" s="159" t="s">
        <v>1808</v>
      </c>
      <c r="J2623" s="42" t="s">
        <v>14784</v>
      </c>
      <c r="K2623" s="42" t="s">
        <v>14785</v>
      </c>
      <c r="L2623" s="159" t="s">
        <v>2129</v>
      </c>
      <c r="M2623" s="159" t="s">
        <v>14804</v>
      </c>
      <c r="N2623" s="161"/>
      <c r="O2623" s="161"/>
      <c r="P2623" s="161"/>
    </row>
    <row r="2624" customFormat="false" ht="39" hidden="false" customHeight="true" outlineLevel="0" collapsed="false">
      <c r="A2624" s="159" t="s">
        <v>14805</v>
      </c>
      <c r="B2624" s="160" t="s">
        <v>14806</v>
      </c>
      <c r="C2624" s="42" t="s">
        <v>1757</v>
      </c>
      <c r="D2624" s="159" t="s">
        <v>2494</v>
      </c>
      <c r="E2624" s="159" t="s">
        <v>2205</v>
      </c>
      <c r="F2624" s="42" t="s">
        <v>2496</v>
      </c>
      <c r="G2624" s="159" t="s">
        <v>1796</v>
      </c>
      <c r="H2624" s="159" t="s">
        <v>1654</v>
      </c>
      <c r="I2624" s="159" t="s">
        <v>1808</v>
      </c>
      <c r="J2624" s="42" t="s">
        <v>14784</v>
      </c>
      <c r="K2624" s="42" t="s">
        <v>14785</v>
      </c>
      <c r="L2624" s="159" t="s">
        <v>2208</v>
      </c>
      <c r="M2624" s="159" t="s">
        <v>14807</v>
      </c>
      <c r="N2624" s="161"/>
      <c r="O2624" s="161"/>
      <c r="P2624" s="161"/>
    </row>
    <row r="2625" customFormat="false" ht="39" hidden="false" customHeight="true" outlineLevel="0" collapsed="false">
      <c r="A2625" s="159" t="s">
        <v>14808</v>
      </c>
      <c r="B2625" s="160" t="s">
        <v>14809</v>
      </c>
      <c r="C2625" s="42" t="s">
        <v>1757</v>
      </c>
      <c r="D2625" s="159" t="s">
        <v>2494</v>
      </c>
      <c r="E2625" s="159" t="s">
        <v>2126</v>
      </c>
      <c r="F2625" s="42" t="s">
        <v>2496</v>
      </c>
      <c r="G2625" s="159" t="s">
        <v>1842</v>
      </c>
      <c r="H2625" s="159" t="s">
        <v>1654</v>
      </c>
      <c r="I2625" s="159" t="s">
        <v>1808</v>
      </c>
      <c r="J2625" s="42" t="s">
        <v>14784</v>
      </c>
      <c r="K2625" s="42" t="s">
        <v>14785</v>
      </c>
      <c r="L2625" s="159" t="s">
        <v>2129</v>
      </c>
      <c r="M2625" s="159" t="s">
        <v>14810</v>
      </c>
      <c r="N2625" s="161"/>
      <c r="O2625" s="161"/>
      <c r="P2625" s="161"/>
    </row>
    <row r="2626" customFormat="false" ht="39" hidden="false" customHeight="true" outlineLevel="0" collapsed="false">
      <c r="A2626" s="159" t="s">
        <v>14811</v>
      </c>
      <c r="B2626" s="160" t="s">
        <v>14812</v>
      </c>
      <c r="C2626" s="42" t="s">
        <v>1757</v>
      </c>
      <c r="D2626" s="159" t="s">
        <v>2494</v>
      </c>
      <c r="E2626" s="159" t="s">
        <v>2126</v>
      </c>
      <c r="F2626" s="42" t="s">
        <v>2496</v>
      </c>
      <c r="G2626" s="159" t="s">
        <v>1842</v>
      </c>
      <c r="H2626" s="159" t="s">
        <v>1654</v>
      </c>
      <c r="I2626" s="159" t="s">
        <v>1808</v>
      </c>
      <c r="J2626" s="42" t="s">
        <v>14784</v>
      </c>
      <c r="K2626" s="42" t="s">
        <v>14785</v>
      </c>
      <c r="L2626" s="159" t="s">
        <v>2129</v>
      </c>
      <c r="M2626" s="159" t="s">
        <v>14813</v>
      </c>
      <c r="N2626" s="161"/>
      <c r="O2626" s="161"/>
      <c r="P2626" s="161"/>
    </row>
    <row r="2627" customFormat="false" ht="27" hidden="false" customHeight="true" outlineLevel="0" collapsed="false">
      <c r="A2627" s="159" t="s">
        <v>14814</v>
      </c>
      <c r="B2627" s="160" t="s">
        <v>14815</v>
      </c>
      <c r="C2627" s="42" t="s">
        <v>1757</v>
      </c>
      <c r="D2627" s="159" t="s">
        <v>2494</v>
      </c>
      <c r="E2627" s="159" t="s">
        <v>2126</v>
      </c>
      <c r="F2627" s="42" t="s">
        <v>2496</v>
      </c>
      <c r="G2627" s="159" t="s">
        <v>1842</v>
      </c>
      <c r="H2627" s="159" t="s">
        <v>1654</v>
      </c>
      <c r="I2627" s="159" t="s">
        <v>1808</v>
      </c>
      <c r="J2627" s="42" t="s">
        <v>14816</v>
      </c>
      <c r="K2627" s="42" t="s">
        <v>14817</v>
      </c>
      <c r="L2627" s="159" t="s">
        <v>2129</v>
      </c>
      <c r="M2627" s="159" t="s">
        <v>14818</v>
      </c>
      <c r="N2627" s="161"/>
      <c r="O2627" s="161"/>
      <c r="P2627" s="161"/>
    </row>
    <row r="2628" customFormat="false" ht="27" hidden="false" customHeight="true" outlineLevel="0" collapsed="false">
      <c r="A2628" s="159" t="s">
        <v>14819</v>
      </c>
      <c r="B2628" s="160" t="s">
        <v>14820</v>
      </c>
      <c r="C2628" s="42" t="s">
        <v>1757</v>
      </c>
      <c r="D2628" s="159" t="s">
        <v>2494</v>
      </c>
      <c r="E2628" s="159" t="s">
        <v>2767</v>
      </c>
      <c r="F2628" s="42" t="s">
        <v>2496</v>
      </c>
      <c r="G2628" s="159" t="s">
        <v>1796</v>
      </c>
      <c r="H2628" s="159" t="s">
        <v>1654</v>
      </c>
      <c r="I2628" s="159" t="s">
        <v>1808</v>
      </c>
      <c r="J2628" s="42" t="s">
        <v>14821</v>
      </c>
      <c r="K2628" s="42" t="s">
        <v>14822</v>
      </c>
      <c r="L2628" s="159" t="s">
        <v>2129</v>
      </c>
      <c r="M2628" s="159" t="s">
        <v>14823</v>
      </c>
      <c r="N2628" s="161"/>
      <c r="O2628" s="161"/>
      <c r="P2628" s="161"/>
    </row>
    <row r="2629" customFormat="false" ht="27" hidden="false" customHeight="true" outlineLevel="0" collapsed="false">
      <c r="A2629" s="159" t="s">
        <v>14824</v>
      </c>
      <c r="B2629" s="160" t="s">
        <v>14825</v>
      </c>
      <c r="C2629" s="42" t="s">
        <v>1757</v>
      </c>
      <c r="D2629" s="159" t="s">
        <v>2494</v>
      </c>
      <c r="E2629" s="159" t="s">
        <v>2495</v>
      </c>
      <c r="F2629" s="42" t="s">
        <v>2496</v>
      </c>
      <c r="G2629" s="159" t="s">
        <v>1842</v>
      </c>
      <c r="H2629" s="159" t="s">
        <v>2144</v>
      </c>
      <c r="I2629" s="159" t="s">
        <v>1808</v>
      </c>
      <c r="J2629" s="42" t="s">
        <v>14821</v>
      </c>
      <c r="K2629" s="42" t="s">
        <v>14822</v>
      </c>
      <c r="L2629" s="159" t="s">
        <v>2498</v>
      </c>
      <c r="M2629" s="159" t="s">
        <v>14826</v>
      </c>
      <c r="N2629" s="161"/>
      <c r="O2629" s="161"/>
      <c r="P2629" s="161"/>
    </row>
    <row r="2630" customFormat="false" ht="27" hidden="false" customHeight="true" outlineLevel="0" collapsed="false">
      <c r="A2630" s="159" t="s">
        <v>14827</v>
      </c>
      <c r="B2630" s="160" t="s">
        <v>14828</v>
      </c>
      <c r="C2630" s="42" t="s">
        <v>1757</v>
      </c>
      <c r="D2630" s="159" t="s">
        <v>2494</v>
      </c>
      <c r="E2630" s="159" t="s">
        <v>2126</v>
      </c>
      <c r="F2630" s="42" t="s">
        <v>2496</v>
      </c>
      <c r="G2630" s="159" t="s">
        <v>1842</v>
      </c>
      <c r="H2630" s="159" t="s">
        <v>1654</v>
      </c>
      <c r="I2630" s="159" t="s">
        <v>1808</v>
      </c>
      <c r="J2630" s="42" t="s">
        <v>14821</v>
      </c>
      <c r="K2630" s="42" t="s">
        <v>14822</v>
      </c>
      <c r="L2630" s="159" t="s">
        <v>2129</v>
      </c>
      <c r="M2630" s="159" t="s">
        <v>14829</v>
      </c>
      <c r="N2630" s="161"/>
      <c r="O2630" s="161"/>
      <c r="P2630" s="161"/>
    </row>
    <row r="2631" customFormat="false" ht="27" hidden="false" customHeight="true" outlineLevel="0" collapsed="false">
      <c r="A2631" s="159" t="s">
        <v>14830</v>
      </c>
      <c r="B2631" s="160" t="s">
        <v>14831</v>
      </c>
      <c r="C2631" s="42" t="s">
        <v>1757</v>
      </c>
      <c r="D2631" s="159" t="s">
        <v>2494</v>
      </c>
      <c r="E2631" s="159" t="s">
        <v>2126</v>
      </c>
      <c r="F2631" s="42" t="s">
        <v>2496</v>
      </c>
      <c r="G2631" s="159" t="s">
        <v>1842</v>
      </c>
      <c r="H2631" s="159" t="s">
        <v>1654</v>
      </c>
      <c r="I2631" s="159" t="s">
        <v>1808</v>
      </c>
      <c r="J2631" s="42" t="s">
        <v>14821</v>
      </c>
      <c r="K2631" s="42" t="s">
        <v>14822</v>
      </c>
      <c r="L2631" s="159" t="s">
        <v>2129</v>
      </c>
      <c r="M2631" s="159" t="s">
        <v>14832</v>
      </c>
      <c r="N2631" s="161"/>
      <c r="O2631" s="161"/>
      <c r="P2631" s="161"/>
    </row>
    <row r="2632" customFormat="false" ht="27" hidden="false" customHeight="true" outlineLevel="0" collapsed="false">
      <c r="A2632" s="159" t="s">
        <v>14833</v>
      </c>
      <c r="B2632" s="160" t="s">
        <v>14834</v>
      </c>
      <c r="C2632" s="42" t="s">
        <v>1757</v>
      </c>
      <c r="D2632" s="159" t="s">
        <v>2494</v>
      </c>
      <c r="E2632" s="159" t="s">
        <v>2126</v>
      </c>
      <c r="F2632" s="42" t="s">
        <v>2496</v>
      </c>
      <c r="G2632" s="159" t="s">
        <v>1842</v>
      </c>
      <c r="H2632" s="159" t="s">
        <v>1654</v>
      </c>
      <c r="I2632" s="159" t="s">
        <v>1808</v>
      </c>
      <c r="J2632" s="42" t="s">
        <v>14821</v>
      </c>
      <c r="K2632" s="42" t="s">
        <v>14822</v>
      </c>
      <c r="L2632" s="159" t="s">
        <v>2129</v>
      </c>
      <c r="M2632" s="159" t="s">
        <v>14835</v>
      </c>
      <c r="N2632" s="161"/>
      <c r="O2632" s="161"/>
      <c r="P2632" s="161"/>
    </row>
    <row r="2633" customFormat="false" ht="27" hidden="false" customHeight="true" outlineLevel="0" collapsed="false">
      <c r="A2633" s="159" t="s">
        <v>14836</v>
      </c>
      <c r="B2633" s="160" t="s">
        <v>14837</v>
      </c>
      <c r="C2633" s="42" t="s">
        <v>1757</v>
      </c>
      <c r="D2633" s="159" t="s">
        <v>2494</v>
      </c>
      <c r="E2633" s="159" t="s">
        <v>2126</v>
      </c>
      <c r="F2633" s="42" t="s">
        <v>2496</v>
      </c>
      <c r="G2633" s="159" t="s">
        <v>1842</v>
      </c>
      <c r="H2633" s="159" t="s">
        <v>1654</v>
      </c>
      <c r="I2633" s="159" t="s">
        <v>1808</v>
      </c>
      <c r="J2633" s="42" t="s">
        <v>14821</v>
      </c>
      <c r="K2633" s="42" t="s">
        <v>14822</v>
      </c>
      <c r="L2633" s="159" t="s">
        <v>2129</v>
      </c>
      <c r="M2633" s="159" t="s">
        <v>14838</v>
      </c>
      <c r="N2633" s="161"/>
      <c r="O2633" s="161"/>
      <c r="P2633" s="161"/>
    </row>
    <row r="2634" customFormat="false" ht="27" hidden="false" customHeight="true" outlineLevel="0" collapsed="false">
      <c r="A2634" s="159" t="s">
        <v>14839</v>
      </c>
      <c r="B2634" s="160" t="s">
        <v>14840</v>
      </c>
      <c r="C2634" s="42" t="s">
        <v>1757</v>
      </c>
      <c r="D2634" s="159" t="s">
        <v>2494</v>
      </c>
      <c r="E2634" s="159" t="s">
        <v>2126</v>
      </c>
      <c r="F2634" s="42" t="s">
        <v>2496</v>
      </c>
      <c r="G2634" s="159" t="s">
        <v>1842</v>
      </c>
      <c r="H2634" s="159" t="s">
        <v>1654</v>
      </c>
      <c r="I2634" s="159" t="s">
        <v>1808</v>
      </c>
      <c r="J2634" s="42" t="s">
        <v>14821</v>
      </c>
      <c r="K2634" s="42" t="s">
        <v>14822</v>
      </c>
      <c r="L2634" s="159" t="s">
        <v>2129</v>
      </c>
      <c r="M2634" s="159" t="s">
        <v>14841</v>
      </c>
      <c r="N2634" s="161"/>
      <c r="O2634" s="161"/>
      <c r="P2634" s="161"/>
    </row>
    <row r="2635" customFormat="false" ht="27" hidden="false" customHeight="true" outlineLevel="0" collapsed="false">
      <c r="A2635" s="159" t="s">
        <v>14842</v>
      </c>
      <c r="B2635" s="160" t="s">
        <v>14843</v>
      </c>
      <c r="C2635" s="42" t="s">
        <v>1757</v>
      </c>
      <c r="D2635" s="159" t="s">
        <v>2494</v>
      </c>
      <c r="E2635" s="159" t="s">
        <v>2205</v>
      </c>
      <c r="F2635" s="42" t="s">
        <v>2496</v>
      </c>
      <c r="G2635" s="159" t="s">
        <v>1796</v>
      </c>
      <c r="H2635" s="159" t="s">
        <v>1654</v>
      </c>
      <c r="I2635" s="159" t="s">
        <v>1808</v>
      </c>
      <c r="J2635" s="42" t="s">
        <v>14821</v>
      </c>
      <c r="K2635" s="42" t="s">
        <v>14822</v>
      </c>
      <c r="L2635" s="159" t="s">
        <v>2208</v>
      </c>
      <c r="M2635" s="159" t="s">
        <v>14844</v>
      </c>
      <c r="N2635" s="161"/>
      <c r="O2635" s="161"/>
      <c r="P2635" s="161"/>
    </row>
    <row r="2636" customFormat="false" ht="27" hidden="false" customHeight="true" outlineLevel="0" collapsed="false">
      <c r="A2636" s="159" t="s">
        <v>14845</v>
      </c>
      <c r="B2636" s="160" t="s">
        <v>14846</v>
      </c>
      <c r="C2636" s="42" t="s">
        <v>1757</v>
      </c>
      <c r="D2636" s="159" t="s">
        <v>2494</v>
      </c>
      <c r="E2636" s="159" t="s">
        <v>2126</v>
      </c>
      <c r="F2636" s="42" t="s">
        <v>2496</v>
      </c>
      <c r="G2636" s="159" t="s">
        <v>1842</v>
      </c>
      <c r="H2636" s="159" t="s">
        <v>1654</v>
      </c>
      <c r="I2636" s="159" t="s">
        <v>1808</v>
      </c>
      <c r="J2636" s="42" t="s">
        <v>14821</v>
      </c>
      <c r="K2636" s="42" t="s">
        <v>14822</v>
      </c>
      <c r="L2636" s="159" t="s">
        <v>2129</v>
      </c>
      <c r="M2636" s="159" t="s">
        <v>14847</v>
      </c>
      <c r="N2636" s="161"/>
      <c r="O2636" s="161"/>
      <c r="P2636" s="161"/>
    </row>
    <row r="2637" customFormat="false" ht="27" hidden="false" customHeight="true" outlineLevel="0" collapsed="false">
      <c r="A2637" s="159" t="s">
        <v>14848</v>
      </c>
      <c r="B2637" s="160" t="s">
        <v>14849</v>
      </c>
      <c r="C2637" s="42" t="s">
        <v>1757</v>
      </c>
      <c r="D2637" s="159" t="s">
        <v>2494</v>
      </c>
      <c r="E2637" s="159" t="s">
        <v>2126</v>
      </c>
      <c r="F2637" s="42" t="s">
        <v>2496</v>
      </c>
      <c r="G2637" s="159" t="s">
        <v>1842</v>
      </c>
      <c r="H2637" s="159" t="s">
        <v>1654</v>
      </c>
      <c r="I2637" s="159" t="s">
        <v>1808</v>
      </c>
      <c r="J2637" s="42" t="s">
        <v>14821</v>
      </c>
      <c r="K2637" s="42" t="s">
        <v>14822</v>
      </c>
      <c r="L2637" s="159" t="s">
        <v>2129</v>
      </c>
      <c r="M2637" s="159" t="s">
        <v>14850</v>
      </c>
      <c r="N2637" s="161"/>
      <c r="O2637" s="161"/>
      <c r="P2637" s="161"/>
    </row>
    <row r="2638" customFormat="false" ht="27" hidden="false" customHeight="true" outlineLevel="0" collapsed="false">
      <c r="A2638" s="159" t="s">
        <v>14851</v>
      </c>
      <c r="B2638" s="160" t="s">
        <v>14852</v>
      </c>
      <c r="C2638" s="42" t="s">
        <v>1757</v>
      </c>
      <c r="D2638" s="159" t="s">
        <v>2494</v>
      </c>
      <c r="E2638" s="159" t="s">
        <v>2126</v>
      </c>
      <c r="F2638" s="42" t="s">
        <v>2496</v>
      </c>
      <c r="G2638" s="159" t="s">
        <v>1842</v>
      </c>
      <c r="H2638" s="159" t="s">
        <v>1654</v>
      </c>
      <c r="I2638" s="159" t="s">
        <v>1808</v>
      </c>
      <c r="J2638" s="42" t="s">
        <v>14853</v>
      </c>
      <c r="K2638" s="42" t="s">
        <v>14854</v>
      </c>
      <c r="L2638" s="159" t="s">
        <v>2129</v>
      </c>
      <c r="M2638" s="159" t="s">
        <v>14855</v>
      </c>
      <c r="N2638" s="161"/>
      <c r="O2638" s="161"/>
      <c r="P2638" s="161"/>
    </row>
    <row r="2639" customFormat="false" ht="27" hidden="false" customHeight="true" outlineLevel="0" collapsed="false">
      <c r="A2639" s="159" t="s">
        <v>14856</v>
      </c>
      <c r="B2639" s="160" t="s">
        <v>14857</v>
      </c>
      <c r="C2639" s="42" t="s">
        <v>1757</v>
      </c>
      <c r="D2639" s="159" t="s">
        <v>2494</v>
      </c>
      <c r="E2639" s="159" t="s">
        <v>2767</v>
      </c>
      <c r="F2639" s="42" t="s">
        <v>2496</v>
      </c>
      <c r="G2639" s="159" t="s">
        <v>1796</v>
      </c>
      <c r="H2639" s="159" t="s">
        <v>1654</v>
      </c>
      <c r="I2639" s="159" t="s">
        <v>1808</v>
      </c>
      <c r="J2639" s="42" t="s">
        <v>14858</v>
      </c>
      <c r="K2639" s="42" t="s">
        <v>14859</v>
      </c>
      <c r="L2639" s="159" t="s">
        <v>2129</v>
      </c>
      <c r="M2639" s="159" t="s">
        <v>14860</v>
      </c>
      <c r="N2639" s="161"/>
      <c r="O2639" s="161"/>
      <c r="P2639" s="161"/>
    </row>
    <row r="2640" customFormat="false" ht="27" hidden="false" customHeight="true" outlineLevel="0" collapsed="false">
      <c r="A2640" s="159" t="s">
        <v>14861</v>
      </c>
      <c r="B2640" s="160" t="s">
        <v>14862</v>
      </c>
      <c r="C2640" s="42" t="s">
        <v>1757</v>
      </c>
      <c r="D2640" s="159" t="s">
        <v>2494</v>
      </c>
      <c r="E2640" s="159" t="s">
        <v>2495</v>
      </c>
      <c r="F2640" s="42" t="s">
        <v>2496</v>
      </c>
      <c r="G2640" s="159" t="s">
        <v>1842</v>
      </c>
      <c r="H2640" s="159" t="s">
        <v>2144</v>
      </c>
      <c r="I2640" s="159" t="s">
        <v>1808</v>
      </c>
      <c r="J2640" s="42" t="s">
        <v>14858</v>
      </c>
      <c r="K2640" s="42" t="s">
        <v>14859</v>
      </c>
      <c r="L2640" s="159" t="s">
        <v>2498</v>
      </c>
      <c r="M2640" s="159" t="s">
        <v>14863</v>
      </c>
      <c r="N2640" s="161"/>
      <c r="O2640" s="161"/>
      <c r="P2640" s="161"/>
    </row>
    <row r="2641" customFormat="false" ht="27" hidden="false" customHeight="true" outlineLevel="0" collapsed="false">
      <c r="A2641" s="159" t="s">
        <v>14864</v>
      </c>
      <c r="B2641" s="160" t="s">
        <v>14865</v>
      </c>
      <c r="C2641" s="42" t="s">
        <v>1757</v>
      </c>
      <c r="D2641" s="159" t="s">
        <v>2494</v>
      </c>
      <c r="E2641" s="159" t="s">
        <v>2126</v>
      </c>
      <c r="F2641" s="42" t="s">
        <v>2496</v>
      </c>
      <c r="G2641" s="159" t="s">
        <v>1842</v>
      </c>
      <c r="H2641" s="159" t="s">
        <v>1654</v>
      </c>
      <c r="I2641" s="159" t="s">
        <v>1808</v>
      </c>
      <c r="J2641" s="42" t="s">
        <v>14858</v>
      </c>
      <c r="K2641" s="42" t="s">
        <v>14859</v>
      </c>
      <c r="L2641" s="159" t="s">
        <v>2129</v>
      </c>
      <c r="M2641" s="159" t="s">
        <v>14866</v>
      </c>
      <c r="N2641" s="161"/>
      <c r="O2641" s="161"/>
      <c r="P2641" s="161"/>
    </row>
    <row r="2642" customFormat="false" ht="27" hidden="false" customHeight="true" outlineLevel="0" collapsed="false">
      <c r="A2642" s="159" t="s">
        <v>14867</v>
      </c>
      <c r="B2642" s="160" t="s">
        <v>14868</v>
      </c>
      <c r="C2642" s="42" t="s">
        <v>1757</v>
      </c>
      <c r="D2642" s="159" t="s">
        <v>2494</v>
      </c>
      <c r="E2642" s="159" t="s">
        <v>2126</v>
      </c>
      <c r="F2642" s="42" t="s">
        <v>2496</v>
      </c>
      <c r="G2642" s="159" t="s">
        <v>1842</v>
      </c>
      <c r="H2642" s="159" t="s">
        <v>1654</v>
      </c>
      <c r="I2642" s="159" t="s">
        <v>1808</v>
      </c>
      <c r="J2642" s="42" t="s">
        <v>14858</v>
      </c>
      <c r="K2642" s="42" t="s">
        <v>14859</v>
      </c>
      <c r="L2642" s="159" t="s">
        <v>2129</v>
      </c>
      <c r="M2642" s="159" t="s">
        <v>14869</v>
      </c>
      <c r="N2642" s="161"/>
      <c r="O2642" s="161"/>
      <c r="P2642" s="161"/>
    </row>
    <row r="2643" customFormat="false" ht="27" hidden="false" customHeight="true" outlineLevel="0" collapsed="false">
      <c r="A2643" s="159" t="s">
        <v>14870</v>
      </c>
      <c r="B2643" s="160" t="s">
        <v>14871</v>
      </c>
      <c r="C2643" s="42" t="s">
        <v>1757</v>
      </c>
      <c r="D2643" s="159" t="s">
        <v>2494</v>
      </c>
      <c r="E2643" s="159" t="s">
        <v>2126</v>
      </c>
      <c r="F2643" s="42" t="s">
        <v>2496</v>
      </c>
      <c r="G2643" s="159" t="s">
        <v>1842</v>
      </c>
      <c r="H2643" s="159" t="s">
        <v>1654</v>
      </c>
      <c r="I2643" s="159" t="s">
        <v>1808</v>
      </c>
      <c r="J2643" s="42" t="s">
        <v>14858</v>
      </c>
      <c r="K2643" s="42" t="s">
        <v>14859</v>
      </c>
      <c r="L2643" s="159" t="s">
        <v>2129</v>
      </c>
      <c r="M2643" s="159" t="s">
        <v>14872</v>
      </c>
      <c r="N2643" s="161"/>
      <c r="O2643" s="161"/>
      <c r="P2643" s="161"/>
    </row>
    <row r="2644" customFormat="false" ht="27" hidden="false" customHeight="true" outlineLevel="0" collapsed="false">
      <c r="A2644" s="159" t="s">
        <v>14873</v>
      </c>
      <c r="B2644" s="160" t="s">
        <v>14874</v>
      </c>
      <c r="C2644" s="42" t="s">
        <v>1757</v>
      </c>
      <c r="D2644" s="159" t="s">
        <v>2494</v>
      </c>
      <c r="E2644" s="159" t="s">
        <v>2126</v>
      </c>
      <c r="F2644" s="42" t="s">
        <v>2496</v>
      </c>
      <c r="G2644" s="159" t="s">
        <v>1842</v>
      </c>
      <c r="H2644" s="159" t="s">
        <v>1654</v>
      </c>
      <c r="I2644" s="159" t="s">
        <v>1808</v>
      </c>
      <c r="J2644" s="42" t="s">
        <v>14858</v>
      </c>
      <c r="K2644" s="42" t="s">
        <v>14859</v>
      </c>
      <c r="L2644" s="159" t="s">
        <v>2129</v>
      </c>
      <c r="M2644" s="159" t="s">
        <v>14875</v>
      </c>
      <c r="N2644" s="161"/>
      <c r="O2644" s="161"/>
      <c r="P2644" s="161"/>
    </row>
    <row r="2645" customFormat="false" ht="27" hidden="false" customHeight="true" outlineLevel="0" collapsed="false">
      <c r="A2645" s="159" t="s">
        <v>14876</v>
      </c>
      <c r="B2645" s="160" t="s">
        <v>14877</v>
      </c>
      <c r="C2645" s="42" t="s">
        <v>1757</v>
      </c>
      <c r="D2645" s="159" t="s">
        <v>2494</v>
      </c>
      <c r="E2645" s="159" t="s">
        <v>2126</v>
      </c>
      <c r="F2645" s="42" t="s">
        <v>2496</v>
      </c>
      <c r="G2645" s="159" t="s">
        <v>1842</v>
      </c>
      <c r="H2645" s="159" t="s">
        <v>1654</v>
      </c>
      <c r="I2645" s="159" t="s">
        <v>1808</v>
      </c>
      <c r="J2645" s="42" t="s">
        <v>14858</v>
      </c>
      <c r="K2645" s="42" t="s">
        <v>14859</v>
      </c>
      <c r="L2645" s="159" t="s">
        <v>2129</v>
      </c>
      <c r="M2645" s="159" t="s">
        <v>14878</v>
      </c>
      <c r="N2645" s="161"/>
      <c r="O2645" s="161"/>
      <c r="P2645" s="161"/>
    </row>
    <row r="2646" customFormat="false" ht="27" hidden="false" customHeight="true" outlineLevel="0" collapsed="false">
      <c r="A2646" s="159" t="s">
        <v>14879</v>
      </c>
      <c r="B2646" s="160" t="s">
        <v>14880</v>
      </c>
      <c r="C2646" s="42" t="s">
        <v>1757</v>
      </c>
      <c r="D2646" s="159" t="s">
        <v>2494</v>
      </c>
      <c r="E2646" s="159" t="s">
        <v>2205</v>
      </c>
      <c r="F2646" s="42" t="s">
        <v>2496</v>
      </c>
      <c r="G2646" s="159" t="s">
        <v>1796</v>
      </c>
      <c r="H2646" s="159" t="s">
        <v>1654</v>
      </c>
      <c r="I2646" s="159" t="s">
        <v>1808</v>
      </c>
      <c r="J2646" s="42" t="s">
        <v>14858</v>
      </c>
      <c r="K2646" s="42" t="s">
        <v>14859</v>
      </c>
      <c r="L2646" s="159" t="s">
        <v>2208</v>
      </c>
      <c r="M2646" s="159" t="s">
        <v>14881</v>
      </c>
      <c r="N2646" s="161"/>
      <c r="O2646" s="161"/>
      <c r="P2646" s="161"/>
    </row>
    <row r="2647" customFormat="false" ht="27" hidden="false" customHeight="true" outlineLevel="0" collapsed="false">
      <c r="A2647" s="159" t="s">
        <v>14882</v>
      </c>
      <c r="B2647" s="160" t="s">
        <v>14883</v>
      </c>
      <c r="C2647" s="42" t="s">
        <v>1757</v>
      </c>
      <c r="D2647" s="159" t="s">
        <v>2494</v>
      </c>
      <c r="E2647" s="159" t="s">
        <v>2126</v>
      </c>
      <c r="F2647" s="42" t="s">
        <v>2496</v>
      </c>
      <c r="G2647" s="159" t="s">
        <v>1842</v>
      </c>
      <c r="H2647" s="159" t="s">
        <v>1654</v>
      </c>
      <c r="I2647" s="159" t="s">
        <v>1808</v>
      </c>
      <c r="J2647" s="42" t="s">
        <v>14858</v>
      </c>
      <c r="K2647" s="42" t="s">
        <v>14859</v>
      </c>
      <c r="L2647" s="159" t="s">
        <v>2129</v>
      </c>
      <c r="M2647" s="159" t="s">
        <v>14884</v>
      </c>
      <c r="N2647" s="161"/>
      <c r="O2647" s="161"/>
      <c r="P2647" s="161"/>
    </row>
    <row r="2648" customFormat="false" ht="27" hidden="false" customHeight="true" outlineLevel="0" collapsed="false">
      <c r="A2648" s="159" t="s">
        <v>14885</v>
      </c>
      <c r="B2648" s="160" t="s">
        <v>14886</v>
      </c>
      <c r="C2648" s="42" t="s">
        <v>1757</v>
      </c>
      <c r="D2648" s="159" t="s">
        <v>2494</v>
      </c>
      <c r="E2648" s="159" t="s">
        <v>2126</v>
      </c>
      <c r="F2648" s="42" t="s">
        <v>2496</v>
      </c>
      <c r="G2648" s="159" t="s">
        <v>1842</v>
      </c>
      <c r="H2648" s="159" t="s">
        <v>1654</v>
      </c>
      <c r="I2648" s="159" t="s">
        <v>1808</v>
      </c>
      <c r="J2648" s="42" t="s">
        <v>14858</v>
      </c>
      <c r="K2648" s="42" t="s">
        <v>14859</v>
      </c>
      <c r="L2648" s="159" t="s">
        <v>2129</v>
      </c>
      <c r="M2648" s="159" t="s">
        <v>14887</v>
      </c>
      <c r="N2648" s="161"/>
      <c r="O2648" s="161"/>
      <c r="P2648" s="161"/>
    </row>
    <row r="2649" customFormat="false" ht="27" hidden="false" customHeight="true" outlineLevel="0" collapsed="false">
      <c r="A2649" s="159" t="s">
        <v>14888</v>
      </c>
      <c r="B2649" s="160" t="s">
        <v>14889</v>
      </c>
      <c r="C2649" s="42" t="s">
        <v>1757</v>
      </c>
      <c r="D2649" s="159" t="s">
        <v>2494</v>
      </c>
      <c r="E2649" s="159" t="s">
        <v>2126</v>
      </c>
      <c r="F2649" s="42" t="s">
        <v>2496</v>
      </c>
      <c r="G2649" s="159" t="s">
        <v>1842</v>
      </c>
      <c r="H2649" s="159" t="s">
        <v>1654</v>
      </c>
      <c r="I2649" s="159" t="s">
        <v>1808</v>
      </c>
      <c r="J2649" s="42" t="s">
        <v>14890</v>
      </c>
      <c r="K2649" s="42" t="s">
        <v>14891</v>
      </c>
      <c r="L2649" s="159" t="s">
        <v>2129</v>
      </c>
      <c r="M2649" s="159" t="s">
        <v>14892</v>
      </c>
      <c r="N2649" s="161"/>
      <c r="O2649" s="161"/>
      <c r="P2649" s="161"/>
    </row>
    <row r="2650" customFormat="false" ht="39" hidden="false" customHeight="true" outlineLevel="0" collapsed="false">
      <c r="A2650" s="159" t="s">
        <v>14893</v>
      </c>
      <c r="B2650" s="160" t="s">
        <v>14894</v>
      </c>
      <c r="C2650" s="42" t="s">
        <v>1757</v>
      </c>
      <c r="D2650" s="159" t="s">
        <v>2494</v>
      </c>
      <c r="E2650" s="159" t="s">
        <v>2767</v>
      </c>
      <c r="F2650" s="42" t="s">
        <v>2496</v>
      </c>
      <c r="G2650" s="159" t="s">
        <v>1796</v>
      </c>
      <c r="H2650" s="159" t="s">
        <v>1654</v>
      </c>
      <c r="I2650" s="159" t="s">
        <v>1808</v>
      </c>
      <c r="J2650" s="42" t="s">
        <v>14895</v>
      </c>
      <c r="K2650" s="42" t="s">
        <v>14896</v>
      </c>
      <c r="L2650" s="159" t="s">
        <v>2129</v>
      </c>
      <c r="M2650" s="159" t="s">
        <v>14897</v>
      </c>
      <c r="N2650" s="161"/>
      <c r="O2650" s="161"/>
      <c r="P2650" s="161"/>
    </row>
    <row r="2651" customFormat="false" ht="39" hidden="false" customHeight="true" outlineLevel="0" collapsed="false">
      <c r="A2651" s="159" t="s">
        <v>14898</v>
      </c>
      <c r="B2651" s="160" t="s">
        <v>14899</v>
      </c>
      <c r="C2651" s="42" t="s">
        <v>1757</v>
      </c>
      <c r="D2651" s="159" t="s">
        <v>2494</v>
      </c>
      <c r="E2651" s="159" t="s">
        <v>2495</v>
      </c>
      <c r="F2651" s="42" t="s">
        <v>2496</v>
      </c>
      <c r="G2651" s="159" t="s">
        <v>1842</v>
      </c>
      <c r="H2651" s="159" t="s">
        <v>2144</v>
      </c>
      <c r="I2651" s="159" t="s">
        <v>1808</v>
      </c>
      <c r="J2651" s="42" t="s">
        <v>14895</v>
      </c>
      <c r="K2651" s="42" t="s">
        <v>14896</v>
      </c>
      <c r="L2651" s="159" t="s">
        <v>2498</v>
      </c>
      <c r="M2651" s="159" t="s">
        <v>14900</v>
      </c>
      <c r="N2651" s="161"/>
      <c r="O2651" s="161"/>
      <c r="P2651" s="161"/>
    </row>
    <row r="2652" customFormat="false" ht="39" hidden="false" customHeight="true" outlineLevel="0" collapsed="false">
      <c r="A2652" s="159" t="s">
        <v>14901</v>
      </c>
      <c r="B2652" s="160" t="s">
        <v>14902</v>
      </c>
      <c r="C2652" s="42" t="s">
        <v>1757</v>
      </c>
      <c r="D2652" s="159" t="s">
        <v>2494</v>
      </c>
      <c r="E2652" s="159" t="s">
        <v>2126</v>
      </c>
      <c r="F2652" s="42" t="s">
        <v>2496</v>
      </c>
      <c r="G2652" s="159" t="s">
        <v>1842</v>
      </c>
      <c r="H2652" s="159" t="s">
        <v>1654</v>
      </c>
      <c r="I2652" s="159" t="s">
        <v>1808</v>
      </c>
      <c r="J2652" s="42" t="s">
        <v>14895</v>
      </c>
      <c r="K2652" s="42" t="s">
        <v>14896</v>
      </c>
      <c r="L2652" s="159" t="s">
        <v>2129</v>
      </c>
      <c r="M2652" s="159" t="s">
        <v>14903</v>
      </c>
      <c r="N2652" s="161"/>
      <c r="O2652" s="161"/>
      <c r="P2652" s="161"/>
    </row>
    <row r="2653" customFormat="false" ht="39" hidden="false" customHeight="true" outlineLevel="0" collapsed="false">
      <c r="A2653" s="159" t="s">
        <v>14904</v>
      </c>
      <c r="B2653" s="160" t="s">
        <v>14905</v>
      </c>
      <c r="C2653" s="42" t="s">
        <v>1757</v>
      </c>
      <c r="D2653" s="159" t="s">
        <v>2494</v>
      </c>
      <c r="E2653" s="159" t="s">
        <v>2126</v>
      </c>
      <c r="F2653" s="42" t="s">
        <v>2496</v>
      </c>
      <c r="G2653" s="159" t="s">
        <v>1842</v>
      </c>
      <c r="H2653" s="159" t="s">
        <v>1654</v>
      </c>
      <c r="I2653" s="159" t="s">
        <v>1808</v>
      </c>
      <c r="J2653" s="42" t="s">
        <v>14895</v>
      </c>
      <c r="K2653" s="42" t="s">
        <v>14896</v>
      </c>
      <c r="L2653" s="159" t="s">
        <v>2129</v>
      </c>
      <c r="M2653" s="159" t="s">
        <v>14906</v>
      </c>
      <c r="N2653" s="161"/>
      <c r="O2653" s="161"/>
      <c r="P2653" s="161"/>
    </row>
    <row r="2654" customFormat="false" ht="39" hidden="false" customHeight="true" outlineLevel="0" collapsed="false">
      <c r="A2654" s="159" t="s">
        <v>14907</v>
      </c>
      <c r="B2654" s="160" t="s">
        <v>14908</v>
      </c>
      <c r="C2654" s="42" t="s">
        <v>1757</v>
      </c>
      <c r="D2654" s="159" t="s">
        <v>2494</v>
      </c>
      <c r="E2654" s="159" t="s">
        <v>2126</v>
      </c>
      <c r="F2654" s="42" t="s">
        <v>2496</v>
      </c>
      <c r="G2654" s="159" t="s">
        <v>1842</v>
      </c>
      <c r="H2654" s="159" t="s">
        <v>1654</v>
      </c>
      <c r="I2654" s="159" t="s">
        <v>1808</v>
      </c>
      <c r="J2654" s="42" t="s">
        <v>14895</v>
      </c>
      <c r="K2654" s="42" t="s">
        <v>14896</v>
      </c>
      <c r="L2654" s="159" t="s">
        <v>2129</v>
      </c>
      <c r="M2654" s="159" t="s">
        <v>14909</v>
      </c>
      <c r="N2654" s="161"/>
      <c r="O2654" s="161"/>
      <c r="P2654" s="161"/>
    </row>
    <row r="2655" customFormat="false" ht="39" hidden="false" customHeight="true" outlineLevel="0" collapsed="false">
      <c r="A2655" s="159" t="s">
        <v>14910</v>
      </c>
      <c r="B2655" s="160" t="s">
        <v>14911</v>
      </c>
      <c r="C2655" s="42" t="s">
        <v>1757</v>
      </c>
      <c r="D2655" s="159" t="s">
        <v>2494</v>
      </c>
      <c r="E2655" s="159" t="s">
        <v>2126</v>
      </c>
      <c r="F2655" s="42" t="s">
        <v>2496</v>
      </c>
      <c r="G2655" s="159" t="s">
        <v>1842</v>
      </c>
      <c r="H2655" s="159" t="s">
        <v>1654</v>
      </c>
      <c r="I2655" s="159" t="s">
        <v>1808</v>
      </c>
      <c r="J2655" s="42" t="s">
        <v>14895</v>
      </c>
      <c r="K2655" s="42" t="s">
        <v>14896</v>
      </c>
      <c r="L2655" s="159" t="s">
        <v>2129</v>
      </c>
      <c r="M2655" s="159" t="s">
        <v>14912</v>
      </c>
      <c r="N2655" s="161"/>
      <c r="O2655" s="161"/>
      <c r="P2655" s="161"/>
    </row>
    <row r="2656" customFormat="false" ht="39" hidden="false" customHeight="true" outlineLevel="0" collapsed="false">
      <c r="A2656" s="159" t="s">
        <v>14913</v>
      </c>
      <c r="B2656" s="160" t="s">
        <v>14914</v>
      </c>
      <c r="C2656" s="42" t="s">
        <v>1757</v>
      </c>
      <c r="D2656" s="159" t="s">
        <v>2494</v>
      </c>
      <c r="E2656" s="159" t="s">
        <v>2126</v>
      </c>
      <c r="F2656" s="42" t="s">
        <v>2496</v>
      </c>
      <c r="G2656" s="159" t="s">
        <v>1842</v>
      </c>
      <c r="H2656" s="159" t="s">
        <v>1654</v>
      </c>
      <c r="I2656" s="159" t="s">
        <v>1808</v>
      </c>
      <c r="J2656" s="42" t="s">
        <v>14895</v>
      </c>
      <c r="K2656" s="42" t="s">
        <v>14896</v>
      </c>
      <c r="L2656" s="159" t="s">
        <v>2129</v>
      </c>
      <c r="M2656" s="159" t="s">
        <v>14915</v>
      </c>
      <c r="N2656" s="161"/>
      <c r="O2656" s="161"/>
      <c r="P2656" s="161"/>
    </row>
    <row r="2657" customFormat="false" ht="39" hidden="false" customHeight="true" outlineLevel="0" collapsed="false">
      <c r="A2657" s="159" t="s">
        <v>14916</v>
      </c>
      <c r="B2657" s="160" t="s">
        <v>14917</v>
      </c>
      <c r="C2657" s="42" t="s">
        <v>1757</v>
      </c>
      <c r="D2657" s="159" t="s">
        <v>2494</v>
      </c>
      <c r="E2657" s="159" t="s">
        <v>2205</v>
      </c>
      <c r="F2657" s="42" t="s">
        <v>2496</v>
      </c>
      <c r="G2657" s="159" t="s">
        <v>1796</v>
      </c>
      <c r="H2657" s="159" t="s">
        <v>1654</v>
      </c>
      <c r="I2657" s="159" t="s">
        <v>1808</v>
      </c>
      <c r="J2657" s="42" t="s">
        <v>14895</v>
      </c>
      <c r="K2657" s="42" t="s">
        <v>14896</v>
      </c>
      <c r="L2657" s="159" t="s">
        <v>2208</v>
      </c>
      <c r="M2657" s="159" t="s">
        <v>14918</v>
      </c>
      <c r="N2657" s="161"/>
      <c r="O2657" s="161"/>
      <c r="P2657" s="161"/>
    </row>
    <row r="2658" customFormat="false" ht="39" hidden="false" customHeight="true" outlineLevel="0" collapsed="false">
      <c r="A2658" s="159" t="s">
        <v>14919</v>
      </c>
      <c r="B2658" s="160" t="s">
        <v>14920</v>
      </c>
      <c r="C2658" s="42" t="s">
        <v>1757</v>
      </c>
      <c r="D2658" s="159" t="s">
        <v>2494</v>
      </c>
      <c r="E2658" s="159" t="s">
        <v>2126</v>
      </c>
      <c r="F2658" s="42" t="s">
        <v>2496</v>
      </c>
      <c r="G2658" s="159" t="s">
        <v>1842</v>
      </c>
      <c r="H2658" s="159" t="s">
        <v>1654</v>
      </c>
      <c r="I2658" s="159" t="s">
        <v>1808</v>
      </c>
      <c r="J2658" s="42" t="s">
        <v>14895</v>
      </c>
      <c r="K2658" s="42" t="s">
        <v>14896</v>
      </c>
      <c r="L2658" s="159" t="s">
        <v>2129</v>
      </c>
      <c r="M2658" s="159" t="s">
        <v>14921</v>
      </c>
      <c r="N2658" s="161"/>
      <c r="O2658" s="161"/>
      <c r="P2658" s="161"/>
    </row>
    <row r="2659" customFormat="false" ht="39" hidden="false" customHeight="true" outlineLevel="0" collapsed="false">
      <c r="A2659" s="159" t="s">
        <v>14922</v>
      </c>
      <c r="B2659" s="160" t="s">
        <v>14923</v>
      </c>
      <c r="C2659" s="42" t="s">
        <v>1757</v>
      </c>
      <c r="D2659" s="159" t="s">
        <v>2494</v>
      </c>
      <c r="E2659" s="159" t="s">
        <v>2126</v>
      </c>
      <c r="F2659" s="42" t="s">
        <v>2496</v>
      </c>
      <c r="G2659" s="159" t="s">
        <v>1842</v>
      </c>
      <c r="H2659" s="159" t="s">
        <v>1654</v>
      </c>
      <c r="I2659" s="159" t="s">
        <v>1808</v>
      </c>
      <c r="J2659" s="42" t="s">
        <v>14895</v>
      </c>
      <c r="K2659" s="42" t="s">
        <v>14896</v>
      </c>
      <c r="L2659" s="159" t="s">
        <v>2129</v>
      </c>
      <c r="M2659" s="159" t="s">
        <v>14924</v>
      </c>
      <c r="N2659" s="161"/>
      <c r="O2659" s="161"/>
      <c r="P2659" s="161"/>
    </row>
    <row r="2660" customFormat="false" ht="27" hidden="false" customHeight="true" outlineLevel="0" collapsed="false">
      <c r="A2660" s="159" t="s">
        <v>14925</v>
      </c>
      <c r="B2660" s="160" t="s">
        <v>14926</v>
      </c>
      <c r="C2660" s="42" t="s">
        <v>1757</v>
      </c>
      <c r="D2660" s="159" t="s">
        <v>2494</v>
      </c>
      <c r="E2660" s="159" t="s">
        <v>2126</v>
      </c>
      <c r="F2660" s="42" t="s">
        <v>2496</v>
      </c>
      <c r="G2660" s="159" t="s">
        <v>1842</v>
      </c>
      <c r="H2660" s="159" t="s">
        <v>1654</v>
      </c>
      <c r="I2660" s="159" t="s">
        <v>1808</v>
      </c>
      <c r="J2660" s="42" t="s">
        <v>14927</v>
      </c>
      <c r="K2660" s="42" t="s">
        <v>14928</v>
      </c>
      <c r="L2660" s="159" t="s">
        <v>2129</v>
      </c>
      <c r="M2660" s="159" t="s">
        <v>14929</v>
      </c>
      <c r="N2660" s="161"/>
      <c r="O2660" s="161"/>
      <c r="P2660" s="161"/>
    </row>
    <row r="2661" customFormat="false" ht="39" hidden="false" customHeight="true" outlineLevel="0" collapsed="false">
      <c r="A2661" s="159" t="s">
        <v>14930</v>
      </c>
      <c r="B2661" s="160" t="s">
        <v>14931</v>
      </c>
      <c r="C2661" s="42" t="s">
        <v>1757</v>
      </c>
      <c r="D2661" s="159" t="s">
        <v>2494</v>
      </c>
      <c r="E2661" s="159" t="s">
        <v>2767</v>
      </c>
      <c r="F2661" s="42" t="s">
        <v>2496</v>
      </c>
      <c r="G2661" s="159" t="s">
        <v>1796</v>
      </c>
      <c r="H2661" s="159" t="s">
        <v>1654</v>
      </c>
      <c r="I2661" s="159" t="s">
        <v>1808</v>
      </c>
      <c r="J2661" s="42" t="s">
        <v>14932</v>
      </c>
      <c r="K2661" s="42" t="s">
        <v>14933</v>
      </c>
      <c r="L2661" s="159" t="s">
        <v>2129</v>
      </c>
      <c r="M2661" s="159" t="s">
        <v>14934</v>
      </c>
      <c r="N2661" s="161"/>
      <c r="O2661" s="161"/>
      <c r="P2661" s="161"/>
    </row>
    <row r="2662" customFormat="false" ht="39" hidden="false" customHeight="true" outlineLevel="0" collapsed="false">
      <c r="A2662" s="159" t="s">
        <v>14935</v>
      </c>
      <c r="B2662" s="160" t="s">
        <v>14936</v>
      </c>
      <c r="C2662" s="42" t="s">
        <v>1757</v>
      </c>
      <c r="D2662" s="159" t="s">
        <v>2494</v>
      </c>
      <c r="E2662" s="159" t="s">
        <v>2495</v>
      </c>
      <c r="F2662" s="42" t="s">
        <v>2496</v>
      </c>
      <c r="G2662" s="159" t="s">
        <v>1842</v>
      </c>
      <c r="H2662" s="159" t="s">
        <v>2144</v>
      </c>
      <c r="I2662" s="159" t="s">
        <v>1808</v>
      </c>
      <c r="J2662" s="42" t="s">
        <v>14932</v>
      </c>
      <c r="K2662" s="42" t="s">
        <v>14933</v>
      </c>
      <c r="L2662" s="159" t="s">
        <v>2498</v>
      </c>
      <c r="M2662" s="159" t="s">
        <v>14937</v>
      </c>
      <c r="N2662" s="161"/>
      <c r="O2662" s="161"/>
      <c r="P2662" s="161"/>
    </row>
    <row r="2663" customFormat="false" ht="39" hidden="false" customHeight="true" outlineLevel="0" collapsed="false">
      <c r="A2663" s="159" t="s">
        <v>14938</v>
      </c>
      <c r="B2663" s="160" t="s">
        <v>14939</v>
      </c>
      <c r="C2663" s="42" t="s">
        <v>1757</v>
      </c>
      <c r="D2663" s="159" t="s">
        <v>2494</v>
      </c>
      <c r="E2663" s="159" t="s">
        <v>2126</v>
      </c>
      <c r="F2663" s="42" t="s">
        <v>2496</v>
      </c>
      <c r="G2663" s="159" t="s">
        <v>1842</v>
      </c>
      <c r="H2663" s="159" t="s">
        <v>1654</v>
      </c>
      <c r="I2663" s="159" t="s">
        <v>1808</v>
      </c>
      <c r="J2663" s="42" t="s">
        <v>14932</v>
      </c>
      <c r="K2663" s="42" t="s">
        <v>14933</v>
      </c>
      <c r="L2663" s="159" t="s">
        <v>2129</v>
      </c>
      <c r="M2663" s="159" t="s">
        <v>14940</v>
      </c>
      <c r="N2663" s="161"/>
      <c r="O2663" s="161"/>
      <c r="P2663" s="161"/>
    </row>
    <row r="2664" customFormat="false" ht="39" hidden="false" customHeight="true" outlineLevel="0" collapsed="false">
      <c r="A2664" s="159" t="s">
        <v>14941</v>
      </c>
      <c r="B2664" s="160" t="s">
        <v>14942</v>
      </c>
      <c r="C2664" s="42" t="s">
        <v>1757</v>
      </c>
      <c r="D2664" s="159" t="s">
        <v>2494</v>
      </c>
      <c r="E2664" s="159" t="s">
        <v>2126</v>
      </c>
      <c r="F2664" s="42" t="s">
        <v>2496</v>
      </c>
      <c r="G2664" s="159" t="s">
        <v>1842</v>
      </c>
      <c r="H2664" s="159" t="s">
        <v>1654</v>
      </c>
      <c r="I2664" s="159" t="s">
        <v>1808</v>
      </c>
      <c r="J2664" s="42" t="s">
        <v>14932</v>
      </c>
      <c r="K2664" s="42" t="s">
        <v>14933</v>
      </c>
      <c r="L2664" s="159" t="s">
        <v>2129</v>
      </c>
      <c r="M2664" s="159" t="s">
        <v>14943</v>
      </c>
      <c r="N2664" s="161"/>
      <c r="O2664" s="161"/>
      <c r="P2664" s="161"/>
    </row>
    <row r="2665" customFormat="false" ht="39" hidden="false" customHeight="true" outlineLevel="0" collapsed="false">
      <c r="A2665" s="159" t="s">
        <v>14944</v>
      </c>
      <c r="B2665" s="160" t="s">
        <v>14945</v>
      </c>
      <c r="C2665" s="42" t="s">
        <v>1757</v>
      </c>
      <c r="D2665" s="159" t="s">
        <v>2494</v>
      </c>
      <c r="E2665" s="159" t="s">
        <v>2126</v>
      </c>
      <c r="F2665" s="42" t="s">
        <v>2496</v>
      </c>
      <c r="G2665" s="159" t="s">
        <v>1842</v>
      </c>
      <c r="H2665" s="159" t="s">
        <v>1654</v>
      </c>
      <c r="I2665" s="159" t="s">
        <v>1808</v>
      </c>
      <c r="J2665" s="42" t="s">
        <v>14932</v>
      </c>
      <c r="K2665" s="42" t="s">
        <v>14933</v>
      </c>
      <c r="L2665" s="159" t="s">
        <v>2129</v>
      </c>
      <c r="M2665" s="159" t="s">
        <v>14946</v>
      </c>
      <c r="N2665" s="161"/>
      <c r="O2665" s="161"/>
      <c r="P2665" s="161"/>
    </row>
    <row r="2666" customFormat="false" ht="39" hidden="false" customHeight="true" outlineLevel="0" collapsed="false">
      <c r="A2666" s="159" t="s">
        <v>14947</v>
      </c>
      <c r="B2666" s="160" t="s">
        <v>14948</v>
      </c>
      <c r="C2666" s="42" t="s">
        <v>1757</v>
      </c>
      <c r="D2666" s="159" t="s">
        <v>2494</v>
      </c>
      <c r="E2666" s="159" t="s">
        <v>2126</v>
      </c>
      <c r="F2666" s="42" t="s">
        <v>2496</v>
      </c>
      <c r="G2666" s="159" t="s">
        <v>1842</v>
      </c>
      <c r="H2666" s="159" t="s">
        <v>1654</v>
      </c>
      <c r="I2666" s="159" t="s">
        <v>1808</v>
      </c>
      <c r="J2666" s="42" t="s">
        <v>14932</v>
      </c>
      <c r="K2666" s="42" t="s">
        <v>14933</v>
      </c>
      <c r="L2666" s="159" t="s">
        <v>2129</v>
      </c>
      <c r="M2666" s="159" t="s">
        <v>14949</v>
      </c>
      <c r="N2666" s="161"/>
      <c r="O2666" s="161"/>
      <c r="P2666" s="161"/>
    </row>
    <row r="2667" customFormat="false" ht="39" hidden="false" customHeight="true" outlineLevel="0" collapsed="false">
      <c r="A2667" s="159" t="s">
        <v>14950</v>
      </c>
      <c r="B2667" s="160" t="s">
        <v>14951</v>
      </c>
      <c r="C2667" s="42" t="s">
        <v>1757</v>
      </c>
      <c r="D2667" s="159" t="s">
        <v>2494</v>
      </c>
      <c r="E2667" s="159" t="s">
        <v>2126</v>
      </c>
      <c r="F2667" s="42" t="s">
        <v>2496</v>
      </c>
      <c r="G2667" s="159" t="s">
        <v>1842</v>
      </c>
      <c r="H2667" s="159" t="s">
        <v>1654</v>
      </c>
      <c r="I2667" s="159" t="s">
        <v>1808</v>
      </c>
      <c r="J2667" s="42" t="s">
        <v>14932</v>
      </c>
      <c r="K2667" s="42" t="s">
        <v>14933</v>
      </c>
      <c r="L2667" s="159" t="s">
        <v>2129</v>
      </c>
      <c r="M2667" s="159" t="s">
        <v>14952</v>
      </c>
      <c r="N2667" s="161"/>
      <c r="O2667" s="161"/>
      <c r="P2667" s="161"/>
    </row>
    <row r="2668" customFormat="false" ht="39" hidden="false" customHeight="true" outlineLevel="0" collapsed="false">
      <c r="A2668" s="159" t="s">
        <v>14953</v>
      </c>
      <c r="B2668" s="160" t="s">
        <v>14954</v>
      </c>
      <c r="C2668" s="42" t="s">
        <v>1757</v>
      </c>
      <c r="D2668" s="159" t="s">
        <v>2494</v>
      </c>
      <c r="E2668" s="159" t="s">
        <v>2205</v>
      </c>
      <c r="F2668" s="42" t="s">
        <v>2496</v>
      </c>
      <c r="G2668" s="159" t="s">
        <v>1796</v>
      </c>
      <c r="H2668" s="159" t="s">
        <v>1654</v>
      </c>
      <c r="I2668" s="159" t="s">
        <v>1808</v>
      </c>
      <c r="J2668" s="42" t="s">
        <v>14932</v>
      </c>
      <c r="K2668" s="42" t="s">
        <v>14933</v>
      </c>
      <c r="L2668" s="159" t="s">
        <v>2208</v>
      </c>
      <c r="M2668" s="159" t="s">
        <v>14955</v>
      </c>
      <c r="N2668" s="161"/>
      <c r="O2668" s="161"/>
      <c r="P2668" s="161"/>
    </row>
    <row r="2669" customFormat="false" ht="39" hidden="false" customHeight="true" outlineLevel="0" collapsed="false">
      <c r="A2669" s="159" t="s">
        <v>14956</v>
      </c>
      <c r="B2669" s="160" t="s">
        <v>14957</v>
      </c>
      <c r="C2669" s="42" t="s">
        <v>1757</v>
      </c>
      <c r="D2669" s="159" t="s">
        <v>2494</v>
      </c>
      <c r="E2669" s="159" t="s">
        <v>2126</v>
      </c>
      <c r="F2669" s="42" t="s">
        <v>2496</v>
      </c>
      <c r="G2669" s="159" t="s">
        <v>1842</v>
      </c>
      <c r="H2669" s="159" t="s">
        <v>1654</v>
      </c>
      <c r="I2669" s="159" t="s">
        <v>1808</v>
      </c>
      <c r="J2669" s="42" t="s">
        <v>14932</v>
      </c>
      <c r="K2669" s="42" t="s">
        <v>14933</v>
      </c>
      <c r="L2669" s="159" t="s">
        <v>2129</v>
      </c>
      <c r="M2669" s="159" t="s">
        <v>14958</v>
      </c>
      <c r="N2669" s="161"/>
      <c r="O2669" s="161"/>
      <c r="P2669" s="161"/>
    </row>
    <row r="2670" customFormat="false" ht="39" hidden="false" customHeight="true" outlineLevel="0" collapsed="false">
      <c r="A2670" s="159" t="s">
        <v>14959</v>
      </c>
      <c r="B2670" s="160" t="s">
        <v>14960</v>
      </c>
      <c r="C2670" s="42" t="s">
        <v>1757</v>
      </c>
      <c r="D2670" s="159" t="s">
        <v>2494</v>
      </c>
      <c r="E2670" s="159" t="s">
        <v>2126</v>
      </c>
      <c r="F2670" s="42" t="s">
        <v>2496</v>
      </c>
      <c r="G2670" s="159" t="s">
        <v>1842</v>
      </c>
      <c r="H2670" s="159" t="s">
        <v>1654</v>
      </c>
      <c r="I2670" s="159" t="s">
        <v>1808</v>
      </c>
      <c r="J2670" s="42" t="s">
        <v>14932</v>
      </c>
      <c r="K2670" s="42" t="s">
        <v>14933</v>
      </c>
      <c r="L2670" s="159" t="s">
        <v>2129</v>
      </c>
      <c r="M2670" s="159" t="s">
        <v>14961</v>
      </c>
      <c r="N2670" s="161"/>
      <c r="O2670" s="161"/>
      <c r="P2670" s="161"/>
    </row>
    <row r="2671" customFormat="false" ht="27" hidden="false" customHeight="true" outlineLevel="0" collapsed="false">
      <c r="A2671" s="159" t="s">
        <v>14962</v>
      </c>
      <c r="B2671" s="160" t="s">
        <v>14963</v>
      </c>
      <c r="C2671" s="42" t="s">
        <v>1757</v>
      </c>
      <c r="D2671" s="159" t="s">
        <v>2494</v>
      </c>
      <c r="E2671" s="159" t="s">
        <v>2126</v>
      </c>
      <c r="F2671" s="42" t="s">
        <v>2496</v>
      </c>
      <c r="G2671" s="159" t="s">
        <v>1842</v>
      </c>
      <c r="H2671" s="159" t="s">
        <v>1654</v>
      </c>
      <c r="I2671" s="159" t="s">
        <v>1808</v>
      </c>
      <c r="J2671" s="42" t="s">
        <v>14964</v>
      </c>
      <c r="K2671" s="42" t="s">
        <v>14965</v>
      </c>
      <c r="L2671" s="159" t="s">
        <v>2129</v>
      </c>
      <c r="M2671" s="159" t="s">
        <v>14966</v>
      </c>
      <c r="N2671" s="161"/>
      <c r="O2671" s="161"/>
      <c r="P2671" s="161"/>
    </row>
    <row r="2672" customFormat="false" ht="27" hidden="false" customHeight="true" outlineLevel="0" collapsed="false">
      <c r="A2672" s="159" t="s">
        <v>14967</v>
      </c>
      <c r="B2672" s="160" t="s">
        <v>14968</v>
      </c>
      <c r="C2672" s="42" t="s">
        <v>1757</v>
      </c>
      <c r="D2672" s="159" t="s">
        <v>2494</v>
      </c>
      <c r="E2672" s="159" t="s">
        <v>2767</v>
      </c>
      <c r="F2672" s="42" t="s">
        <v>2496</v>
      </c>
      <c r="G2672" s="159" t="s">
        <v>1796</v>
      </c>
      <c r="H2672" s="159" t="s">
        <v>1654</v>
      </c>
      <c r="I2672" s="159" t="s">
        <v>1808</v>
      </c>
      <c r="J2672" s="42" t="s">
        <v>14969</v>
      </c>
      <c r="K2672" s="42" t="s">
        <v>14970</v>
      </c>
      <c r="L2672" s="159" t="s">
        <v>2129</v>
      </c>
      <c r="M2672" s="159" t="s">
        <v>14971</v>
      </c>
      <c r="N2672" s="161"/>
      <c r="O2672" s="161"/>
      <c r="P2672" s="161"/>
    </row>
    <row r="2673" customFormat="false" ht="27" hidden="false" customHeight="true" outlineLevel="0" collapsed="false">
      <c r="A2673" s="159" t="s">
        <v>14972</v>
      </c>
      <c r="B2673" s="160" t="s">
        <v>14973</v>
      </c>
      <c r="C2673" s="42" t="s">
        <v>1757</v>
      </c>
      <c r="D2673" s="159" t="s">
        <v>2494</v>
      </c>
      <c r="E2673" s="159" t="s">
        <v>2495</v>
      </c>
      <c r="F2673" s="42" t="s">
        <v>2496</v>
      </c>
      <c r="G2673" s="159" t="s">
        <v>1842</v>
      </c>
      <c r="H2673" s="159" t="s">
        <v>2144</v>
      </c>
      <c r="I2673" s="159" t="s">
        <v>1808</v>
      </c>
      <c r="J2673" s="42" t="s">
        <v>14969</v>
      </c>
      <c r="K2673" s="42" t="s">
        <v>14970</v>
      </c>
      <c r="L2673" s="159" t="s">
        <v>2498</v>
      </c>
      <c r="M2673" s="159" t="s">
        <v>14974</v>
      </c>
      <c r="N2673" s="161"/>
      <c r="O2673" s="161"/>
      <c r="P2673" s="161"/>
    </row>
    <row r="2674" customFormat="false" ht="27" hidden="false" customHeight="true" outlineLevel="0" collapsed="false">
      <c r="A2674" s="159" t="s">
        <v>14975</v>
      </c>
      <c r="B2674" s="160" t="s">
        <v>14976</v>
      </c>
      <c r="C2674" s="42" t="s">
        <v>1757</v>
      </c>
      <c r="D2674" s="159" t="s">
        <v>2494</v>
      </c>
      <c r="E2674" s="159" t="s">
        <v>2126</v>
      </c>
      <c r="F2674" s="42" t="s">
        <v>2496</v>
      </c>
      <c r="G2674" s="159" t="s">
        <v>1842</v>
      </c>
      <c r="H2674" s="159" t="s">
        <v>1654</v>
      </c>
      <c r="I2674" s="159" t="s">
        <v>1808</v>
      </c>
      <c r="J2674" s="42" t="s">
        <v>14969</v>
      </c>
      <c r="K2674" s="42" t="s">
        <v>14970</v>
      </c>
      <c r="L2674" s="159" t="s">
        <v>2129</v>
      </c>
      <c r="M2674" s="159" t="s">
        <v>14977</v>
      </c>
      <c r="N2674" s="161"/>
      <c r="O2674" s="161"/>
      <c r="P2674" s="161"/>
    </row>
    <row r="2675" customFormat="false" ht="27" hidden="false" customHeight="true" outlineLevel="0" collapsed="false">
      <c r="A2675" s="159" t="s">
        <v>14978</v>
      </c>
      <c r="B2675" s="160" t="s">
        <v>14979</v>
      </c>
      <c r="C2675" s="42" t="s">
        <v>1757</v>
      </c>
      <c r="D2675" s="159" t="s">
        <v>2494</v>
      </c>
      <c r="E2675" s="159" t="s">
        <v>2126</v>
      </c>
      <c r="F2675" s="42" t="s">
        <v>2496</v>
      </c>
      <c r="G2675" s="159" t="s">
        <v>1842</v>
      </c>
      <c r="H2675" s="159" t="s">
        <v>1654</v>
      </c>
      <c r="I2675" s="159" t="s">
        <v>1808</v>
      </c>
      <c r="J2675" s="42" t="s">
        <v>14969</v>
      </c>
      <c r="K2675" s="42" t="s">
        <v>14970</v>
      </c>
      <c r="L2675" s="159" t="s">
        <v>2129</v>
      </c>
      <c r="M2675" s="159" t="s">
        <v>14980</v>
      </c>
      <c r="N2675" s="161"/>
      <c r="O2675" s="161"/>
      <c r="P2675" s="161"/>
    </row>
    <row r="2676" customFormat="false" ht="27" hidden="false" customHeight="true" outlineLevel="0" collapsed="false">
      <c r="A2676" s="159" t="s">
        <v>14981</v>
      </c>
      <c r="B2676" s="160" t="s">
        <v>14982</v>
      </c>
      <c r="C2676" s="42" t="s">
        <v>1757</v>
      </c>
      <c r="D2676" s="159" t="s">
        <v>2494</v>
      </c>
      <c r="E2676" s="159" t="s">
        <v>2126</v>
      </c>
      <c r="F2676" s="42" t="s">
        <v>2496</v>
      </c>
      <c r="G2676" s="159" t="s">
        <v>1842</v>
      </c>
      <c r="H2676" s="159" t="s">
        <v>1654</v>
      </c>
      <c r="I2676" s="159" t="s">
        <v>1808</v>
      </c>
      <c r="J2676" s="42" t="s">
        <v>14969</v>
      </c>
      <c r="K2676" s="42" t="s">
        <v>14970</v>
      </c>
      <c r="L2676" s="159" t="s">
        <v>2129</v>
      </c>
      <c r="M2676" s="159" t="s">
        <v>14983</v>
      </c>
      <c r="N2676" s="161"/>
      <c r="O2676" s="161"/>
      <c r="P2676" s="161"/>
    </row>
    <row r="2677" customFormat="false" ht="27" hidden="false" customHeight="true" outlineLevel="0" collapsed="false">
      <c r="A2677" s="159" t="s">
        <v>14984</v>
      </c>
      <c r="B2677" s="160" t="s">
        <v>14985</v>
      </c>
      <c r="C2677" s="42" t="s">
        <v>1757</v>
      </c>
      <c r="D2677" s="159" t="s">
        <v>2494</v>
      </c>
      <c r="E2677" s="159" t="s">
        <v>2126</v>
      </c>
      <c r="F2677" s="42" t="s">
        <v>2496</v>
      </c>
      <c r="G2677" s="159" t="s">
        <v>1842</v>
      </c>
      <c r="H2677" s="159" t="s">
        <v>1654</v>
      </c>
      <c r="I2677" s="159" t="s">
        <v>1808</v>
      </c>
      <c r="J2677" s="42" t="s">
        <v>14969</v>
      </c>
      <c r="K2677" s="42" t="s">
        <v>14970</v>
      </c>
      <c r="L2677" s="159" t="s">
        <v>2129</v>
      </c>
      <c r="M2677" s="159" t="s">
        <v>14986</v>
      </c>
      <c r="N2677" s="161"/>
      <c r="O2677" s="161"/>
      <c r="P2677" s="161"/>
    </row>
    <row r="2678" customFormat="false" ht="27" hidden="false" customHeight="true" outlineLevel="0" collapsed="false">
      <c r="A2678" s="159" t="s">
        <v>14987</v>
      </c>
      <c r="B2678" s="160" t="s">
        <v>14988</v>
      </c>
      <c r="C2678" s="42" t="s">
        <v>1757</v>
      </c>
      <c r="D2678" s="159" t="s">
        <v>2494</v>
      </c>
      <c r="E2678" s="159" t="s">
        <v>2126</v>
      </c>
      <c r="F2678" s="42" t="s">
        <v>2496</v>
      </c>
      <c r="G2678" s="159" t="s">
        <v>1842</v>
      </c>
      <c r="H2678" s="159" t="s">
        <v>1654</v>
      </c>
      <c r="I2678" s="159" t="s">
        <v>1808</v>
      </c>
      <c r="J2678" s="42" t="s">
        <v>14969</v>
      </c>
      <c r="K2678" s="42" t="s">
        <v>14970</v>
      </c>
      <c r="L2678" s="159" t="s">
        <v>2129</v>
      </c>
      <c r="M2678" s="159" t="s">
        <v>14989</v>
      </c>
      <c r="N2678" s="161"/>
      <c r="O2678" s="161"/>
      <c r="P2678" s="161"/>
    </row>
    <row r="2679" customFormat="false" ht="27" hidden="false" customHeight="true" outlineLevel="0" collapsed="false">
      <c r="A2679" s="159" t="s">
        <v>14990</v>
      </c>
      <c r="B2679" s="160" t="s">
        <v>14991</v>
      </c>
      <c r="C2679" s="42" t="s">
        <v>1757</v>
      </c>
      <c r="D2679" s="159" t="s">
        <v>2494</v>
      </c>
      <c r="E2679" s="159" t="s">
        <v>2205</v>
      </c>
      <c r="F2679" s="42" t="s">
        <v>2496</v>
      </c>
      <c r="G2679" s="159" t="s">
        <v>1796</v>
      </c>
      <c r="H2679" s="159" t="s">
        <v>1654</v>
      </c>
      <c r="I2679" s="159" t="s">
        <v>1808</v>
      </c>
      <c r="J2679" s="42" t="s">
        <v>14969</v>
      </c>
      <c r="K2679" s="42" t="s">
        <v>14970</v>
      </c>
      <c r="L2679" s="159" t="s">
        <v>2208</v>
      </c>
      <c r="M2679" s="159" t="s">
        <v>14992</v>
      </c>
      <c r="N2679" s="161"/>
      <c r="O2679" s="161"/>
      <c r="P2679" s="161"/>
    </row>
    <row r="2680" customFormat="false" ht="27" hidden="false" customHeight="true" outlineLevel="0" collapsed="false">
      <c r="A2680" s="159" t="s">
        <v>14993</v>
      </c>
      <c r="B2680" s="160" t="s">
        <v>14994</v>
      </c>
      <c r="C2680" s="42" t="s">
        <v>1757</v>
      </c>
      <c r="D2680" s="159" t="s">
        <v>2494</v>
      </c>
      <c r="E2680" s="159" t="s">
        <v>2126</v>
      </c>
      <c r="F2680" s="42" t="s">
        <v>2496</v>
      </c>
      <c r="G2680" s="159" t="s">
        <v>1842</v>
      </c>
      <c r="H2680" s="159" t="s">
        <v>1654</v>
      </c>
      <c r="I2680" s="159" t="s">
        <v>1808</v>
      </c>
      <c r="J2680" s="42" t="s">
        <v>14969</v>
      </c>
      <c r="K2680" s="42" t="s">
        <v>14970</v>
      </c>
      <c r="L2680" s="159" t="s">
        <v>2129</v>
      </c>
      <c r="M2680" s="159" t="s">
        <v>14995</v>
      </c>
      <c r="N2680" s="161"/>
      <c r="O2680" s="161"/>
      <c r="P2680" s="161"/>
    </row>
    <row r="2681" customFormat="false" ht="27" hidden="false" customHeight="true" outlineLevel="0" collapsed="false">
      <c r="A2681" s="159" t="s">
        <v>14996</v>
      </c>
      <c r="B2681" s="160" t="s">
        <v>14997</v>
      </c>
      <c r="C2681" s="42" t="s">
        <v>1757</v>
      </c>
      <c r="D2681" s="159" t="s">
        <v>2494</v>
      </c>
      <c r="E2681" s="159" t="s">
        <v>2126</v>
      </c>
      <c r="F2681" s="42" t="s">
        <v>2496</v>
      </c>
      <c r="G2681" s="159" t="s">
        <v>1842</v>
      </c>
      <c r="H2681" s="159" t="s">
        <v>1654</v>
      </c>
      <c r="I2681" s="159" t="s">
        <v>1808</v>
      </c>
      <c r="J2681" s="42" t="s">
        <v>14969</v>
      </c>
      <c r="K2681" s="42" t="s">
        <v>14970</v>
      </c>
      <c r="L2681" s="159" t="s">
        <v>2129</v>
      </c>
      <c r="M2681" s="159" t="s">
        <v>14998</v>
      </c>
      <c r="N2681" s="161"/>
      <c r="O2681" s="161"/>
      <c r="P2681" s="161"/>
    </row>
    <row r="2682" customFormat="false" ht="27" hidden="false" customHeight="true" outlineLevel="0" collapsed="false">
      <c r="A2682" s="159" t="s">
        <v>14999</v>
      </c>
      <c r="B2682" s="160" t="s">
        <v>15000</v>
      </c>
      <c r="C2682" s="42" t="s">
        <v>1757</v>
      </c>
      <c r="D2682" s="159" t="s">
        <v>2494</v>
      </c>
      <c r="E2682" s="159" t="s">
        <v>2126</v>
      </c>
      <c r="F2682" s="42" t="s">
        <v>2496</v>
      </c>
      <c r="G2682" s="159" t="s">
        <v>1842</v>
      </c>
      <c r="H2682" s="159" t="s">
        <v>1654</v>
      </c>
      <c r="I2682" s="159" t="s">
        <v>1808</v>
      </c>
      <c r="J2682" s="42" t="s">
        <v>15001</v>
      </c>
      <c r="K2682" s="42" t="s">
        <v>15002</v>
      </c>
      <c r="L2682" s="159" t="s">
        <v>2129</v>
      </c>
      <c r="M2682" s="159" t="s">
        <v>15003</v>
      </c>
      <c r="N2682" s="161"/>
      <c r="O2682" s="161"/>
      <c r="P2682" s="161"/>
    </row>
    <row r="2683" customFormat="false" ht="27" hidden="false" customHeight="true" outlineLevel="0" collapsed="false">
      <c r="A2683" s="159" t="s">
        <v>15004</v>
      </c>
      <c r="B2683" s="160" t="s">
        <v>15005</v>
      </c>
      <c r="C2683" s="42" t="s">
        <v>1757</v>
      </c>
      <c r="D2683" s="159" t="s">
        <v>2494</v>
      </c>
      <c r="E2683" s="159" t="s">
        <v>2767</v>
      </c>
      <c r="F2683" s="42" t="s">
        <v>2496</v>
      </c>
      <c r="G2683" s="159" t="s">
        <v>1796</v>
      </c>
      <c r="H2683" s="159" t="s">
        <v>1654</v>
      </c>
      <c r="I2683" s="159" t="s">
        <v>1808</v>
      </c>
      <c r="J2683" s="42" t="s">
        <v>15006</v>
      </c>
      <c r="K2683" s="42" t="s">
        <v>15007</v>
      </c>
      <c r="L2683" s="159" t="s">
        <v>2129</v>
      </c>
      <c r="M2683" s="159" t="s">
        <v>15008</v>
      </c>
      <c r="N2683" s="161"/>
      <c r="O2683" s="161"/>
      <c r="P2683" s="161"/>
    </row>
    <row r="2684" customFormat="false" ht="27" hidden="false" customHeight="true" outlineLevel="0" collapsed="false">
      <c r="A2684" s="159" t="s">
        <v>15009</v>
      </c>
      <c r="B2684" s="160" t="s">
        <v>15010</v>
      </c>
      <c r="C2684" s="42" t="s">
        <v>1757</v>
      </c>
      <c r="D2684" s="159" t="s">
        <v>2494</v>
      </c>
      <c r="E2684" s="159" t="s">
        <v>2495</v>
      </c>
      <c r="F2684" s="42" t="s">
        <v>2496</v>
      </c>
      <c r="G2684" s="159" t="s">
        <v>1842</v>
      </c>
      <c r="H2684" s="159" t="s">
        <v>2144</v>
      </c>
      <c r="I2684" s="159" t="s">
        <v>1808</v>
      </c>
      <c r="J2684" s="42" t="s">
        <v>15006</v>
      </c>
      <c r="K2684" s="42" t="s">
        <v>15007</v>
      </c>
      <c r="L2684" s="159" t="s">
        <v>2498</v>
      </c>
      <c r="M2684" s="159" t="s">
        <v>15011</v>
      </c>
      <c r="N2684" s="161"/>
      <c r="O2684" s="161"/>
      <c r="P2684" s="161"/>
    </row>
    <row r="2685" customFormat="false" ht="27" hidden="false" customHeight="true" outlineLevel="0" collapsed="false">
      <c r="A2685" s="159" t="s">
        <v>15012</v>
      </c>
      <c r="B2685" s="160" t="s">
        <v>15013</v>
      </c>
      <c r="C2685" s="42" t="s">
        <v>1757</v>
      </c>
      <c r="D2685" s="159" t="s">
        <v>2494</v>
      </c>
      <c r="E2685" s="159" t="s">
        <v>2126</v>
      </c>
      <c r="F2685" s="42" t="s">
        <v>2496</v>
      </c>
      <c r="G2685" s="159" t="s">
        <v>1842</v>
      </c>
      <c r="H2685" s="159" t="s">
        <v>1654</v>
      </c>
      <c r="I2685" s="159" t="s">
        <v>1808</v>
      </c>
      <c r="J2685" s="42" t="s">
        <v>15006</v>
      </c>
      <c r="K2685" s="42" t="s">
        <v>15007</v>
      </c>
      <c r="L2685" s="159" t="s">
        <v>2129</v>
      </c>
      <c r="M2685" s="159" t="s">
        <v>15014</v>
      </c>
      <c r="N2685" s="161"/>
      <c r="O2685" s="161"/>
      <c r="P2685" s="161"/>
    </row>
    <row r="2686" customFormat="false" ht="27" hidden="false" customHeight="true" outlineLevel="0" collapsed="false">
      <c r="A2686" s="159" t="s">
        <v>15015</v>
      </c>
      <c r="B2686" s="160" t="s">
        <v>15016</v>
      </c>
      <c r="C2686" s="42" t="s">
        <v>1757</v>
      </c>
      <c r="D2686" s="159" t="s">
        <v>2494</v>
      </c>
      <c r="E2686" s="159" t="s">
        <v>2126</v>
      </c>
      <c r="F2686" s="42" t="s">
        <v>2496</v>
      </c>
      <c r="G2686" s="159" t="s">
        <v>1842</v>
      </c>
      <c r="H2686" s="159" t="s">
        <v>1654</v>
      </c>
      <c r="I2686" s="159" t="s">
        <v>1808</v>
      </c>
      <c r="J2686" s="42" t="s">
        <v>15006</v>
      </c>
      <c r="K2686" s="42" t="s">
        <v>15007</v>
      </c>
      <c r="L2686" s="159" t="s">
        <v>2129</v>
      </c>
      <c r="M2686" s="159" t="s">
        <v>15017</v>
      </c>
      <c r="N2686" s="161"/>
      <c r="O2686" s="161"/>
      <c r="P2686" s="161"/>
    </row>
    <row r="2687" customFormat="false" ht="27" hidden="false" customHeight="true" outlineLevel="0" collapsed="false">
      <c r="A2687" s="159" t="s">
        <v>15018</v>
      </c>
      <c r="B2687" s="160" t="s">
        <v>15019</v>
      </c>
      <c r="C2687" s="42" t="s">
        <v>1757</v>
      </c>
      <c r="D2687" s="159" t="s">
        <v>2494</v>
      </c>
      <c r="E2687" s="159" t="s">
        <v>2126</v>
      </c>
      <c r="F2687" s="42" t="s">
        <v>2496</v>
      </c>
      <c r="G2687" s="159" t="s">
        <v>1842</v>
      </c>
      <c r="H2687" s="159" t="s">
        <v>1654</v>
      </c>
      <c r="I2687" s="159" t="s">
        <v>1808</v>
      </c>
      <c r="J2687" s="42" t="s">
        <v>15006</v>
      </c>
      <c r="K2687" s="42" t="s">
        <v>15007</v>
      </c>
      <c r="L2687" s="159" t="s">
        <v>2129</v>
      </c>
      <c r="M2687" s="159" t="s">
        <v>15020</v>
      </c>
      <c r="N2687" s="161"/>
      <c r="O2687" s="161"/>
      <c r="P2687" s="161"/>
    </row>
    <row r="2688" customFormat="false" ht="27" hidden="false" customHeight="true" outlineLevel="0" collapsed="false">
      <c r="A2688" s="159" t="s">
        <v>15021</v>
      </c>
      <c r="B2688" s="160" t="s">
        <v>15022</v>
      </c>
      <c r="C2688" s="42" t="s">
        <v>1757</v>
      </c>
      <c r="D2688" s="159" t="s">
        <v>2494</v>
      </c>
      <c r="E2688" s="159" t="s">
        <v>2126</v>
      </c>
      <c r="F2688" s="42" t="s">
        <v>2496</v>
      </c>
      <c r="G2688" s="159" t="s">
        <v>1842</v>
      </c>
      <c r="H2688" s="159" t="s">
        <v>1654</v>
      </c>
      <c r="I2688" s="159" t="s">
        <v>1808</v>
      </c>
      <c r="J2688" s="42" t="s">
        <v>15006</v>
      </c>
      <c r="K2688" s="42" t="s">
        <v>15007</v>
      </c>
      <c r="L2688" s="159" t="s">
        <v>2129</v>
      </c>
      <c r="M2688" s="159" t="s">
        <v>15023</v>
      </c>
      <c r="N2688" s="161"/>
      <c r="O2688" s="161"/>
      <c r="P2688" s="161"/>
    </row>
    <row r="2689" customFormat="false" ht="27" hidden="false" customHeight="true" outlineLevel="0" collapsed="false">
      <c r="A2689" s="159" t="s">
        <v>15024</v>
      </c>
      <c r="B2689" s="160" t="s">
        <v>15025</v>
      </c>
      <c r="C2689" s="42" t="s">
        <v>1757</v>
      </c>
      <c r="D2689" s="159" t="s">
        <v>2494</v>
      </c>
      <c r="E2689" s="159" t="s">
        <v>2126</v>
      </c>
      <c r="F2689" s="42" t="s">
        <v>2496</v>
      </c>
      <c r="G2689" s="159" t="s">
        <v>1842</v>
      </c>
      <c r="H2689" s="159" t="s">
        <v>1654</v>
      </c>
      <c r="I2689" s="159" t="s">
        <v>1808</v>
      </c>
      <c r="J2689" s="42" t="s">
        <v>15006</v>
      </c>
      <c r="K2689" s="42" t="s">
        <v>15007</v>
      </c>
      <c r="L2689" s="159" t="s">
        <v>2129</v>
      </c>
      <c r="M2689" s="159" t="s">
        <v>15026</v>
      </c>
      <c r="N2689" s="161"/>
      <c r="O2689" s="161"/>
      <c r="P2689" s="161"/>
    </row>
    <row r="2690" customFormat="false" ht="27" hidden="false" customHeight="true" outlineLevel="0" collapsed="false">
      <c r="A2690" s="159" t="s">
        <v>15027</v>
      </c>
      <c r="B2690" s="160" t="s">
        <v>15028</v>
      </c>
      <c r="C2690" s="42" t="s">
        <v>1757</v>
      </c>
      <c r="D2690" s="159" t="s">
        <v>2494</v>
      </c>
      <c r="E2690" s="159" t="s">
        <v>2205</v>
      </c>
      <c r="F2690" s="42" t="s">
        <v>2496</v>
      </c>
      <c r="G2690" s="159" t="s">
        <v>1796</v>
      </c>
      <c r="H2690" s="159" t="s">
        <v>1654</v>
      </c>
      <c r="I2690" s="159" t="s">
        <v>1808</v>
      </c>
      <c r="J2690" s="42" t="s">
        <v>15006</v>
      </c>
      <c r="K2690" s="42" t="s">
        <v>15007</v>
      </c>
      <c r="L2690" s="159" t="s">
        <v>2208</v>
      </c>
      <c r="M2690" s="159" t="s">
        <v>15029</v>
      </c>
      <c r="N2690" s="161"/>
      <c r="O2690" s="161"/>
      <c r="P2690" s="161"/>
    </row>
    <row r="2691" customFormat="false" ht="27" hidden="false" customHeight="true" outlineLevel="0" collapsed="false">
      <c r="A2691" s="159" t="s">
        <v>15030</v>
      </c>
      <c r="B2691" s="160" t="s">
        <v>15031</v>
      </c>
      <c r="C2691" s="42" t="s">
        <v>1757</v>
      </c>
      <c r="D2691" s="159" t="s">
        <v>2494</v>
      </c>
      <c r="E2691" s="159" t="s">
        <v>2126</v>
      </c>
      <c r="F2691" s="42" t="s">
        <v>2496</v>
      </c>
      <c r="G2691" s="159" t="s">
        <v>1842</v>
      </c>
      <c r="H2691" s="159" t="s">
        <v>1654</v>
      </c>
      <c r="I2691" s="159" t="s">
        <v>1808</v>
      </c>
      <c r="J2691" s="42" t="s">
        <v>15006</v>
      </c>
      <c r="K2691" s="42" t="s">
        <v>15007</v>
      </c>
      <c r="L2691" s="159" t="s">
        <v>2129</v>
      </c>
      <c r="M2691" s="159" t="s">
        <v>15032</v>
      </c>
      <c r="N2691" s="161"/>
      <c r="O2691" s="161"/>
      <c r="P2691" s="161"/>
    </row>
    <row r="2692" customFormat="false" ht="27" hidden="false" customHeight="true" outlineLevel="0" collapsed="false">
      <c r="A2692" s="159" t="s">
        <v>15033</v>
      </c>
      <c r="B2692" s="160" t="s">
        <v>15034</v>
      </c>
      <c r="C2692" s="42" t="s">
        <v>1757</v>
      </c>
      <c r="D2692" s="159" t="s">
        <v>2494</v>
      </c>
      <c r="E2692" s="159" t="s">
        <v>2126</v>
      </c>
      <c r="F2692" s="42" t="s">
        <v>2496</v>
      </c>
      <c r="G2692" s="159" t="s">
        <v>1842</v>
      </c>
      <c r="H2692" s="159" t="s">
        <v>1654</v>
      </c>
      <c r="I2692" s="159" t="s">
        <v>1808</v>
      </c>
      <c r="J2692" s="42" t="s">
        <v>15006</v>
      </c>
      <c r="K2692" s="42" t="s">
        <v>15007</v>
      </c>
      <c r="L2692" s="159" t="s">
        <v>2129</v>
      </c>
      <c r="M2692" s="159" t="s">
        <v>15035</v>
      </c>
      <c r="N2692" s="161"/>
      <c r="O2692" s="161"/>
      <c r="P2692" s="161"/>
    </row>
    <row r="2693" customFormat="false" ht="27" hidden="false" customHeight="true" outlineLevel="0" collapsed="false">
      <c r="A2693" s="159" t="s">
        <v>15036</v>
      </c>
      <c r="B2693" s="160" t="s">
        <v>15037</v>
      </c>
      <c r="C2693" s="42" t="s">
        <v>1757</v>
      </c>
      <c r="D2693" s="159" t="s">
        <v>2494</v>
      </c>
      <c r="E2693" s="159" t="s">
        <v>2126</v>
      </c>
      <c r="F2693" s="42" t="s">
        <v>2496</v>
      </c>
      <c r="G2693" s="159" t="s">
        <v>1842</v>
      </c>
      <c r="H2693" s="159" t="s">
        <v>1654</v>
      </c>
      <c r="I2693" s="159" t="s">
        <v>1808</v>
      </c>
      <c r="J2693" s="42" t="s">
        <v>15038</v>
      </c>
      <c r="K2693" s="42" t="s">
        <v>15039</v>
      </c>
      <c r="L2693" s="159" t="s">
        <v>2129</v>
      </c>
      <c r="M2693" s="159" t="s">
        <v>15040</v>
      </c>
      <c r="N2693" s="161"/>
      <c r="O2693" s="161"/>
      <c r="P2693" s="161"/>
    </row>
    <row r="2694" customFormat="false" ht="27" hidden="false" customHeight="true" outlineLevel="0" collapsed="false">
      <c r="A2694" s="159" t="s">
        <v>15041</v>
      </c>
      <c r="B2694" s="160" t="s">
        <v>15042</v>
      </c>
      <c r="C2694" s="42" t="s">
        <v>1757</v>
      </c>
      <c r="D2694" s="159" t="s">
        <v>2494</v>
      </c>
      <c r="E2694" s="159" t="s">
        <v>2767</v>
      </c>
      <c r="F2694" s="42" t="s">
        <v>2496</v>
      </c>
      <c r="G2694" s="159" t="s">
        <v>1796</v>
      </c>
      <c r="H2694" s="159" t="s">
        <v>1654</v>
      </c>
      <c r="I2694" s="159" t="s">
        <v>1808</v>
      </c>
      <c r="J2694" s="42" t="s">
        <v>15043</v>
      </c>
      <c r="K2694" s="42" t="s">
        <v>15044</v>
      </c>
      <c r="L2694" s="159" t="s">
        <v>2129</v>
      </c>
      <c r="M2694" s="159" t="s">
        <v>15045</v>
      </c>
      <c r="N2694" s="161"/>
      <c r="O2694" s="161"/>
      <c r="P2694" s="161"/>
    </row>
    <row r="2695" customFormat="false" ht="27" hidden="false" customHeight="true" outlineLevel="0" collapsed="false">
      <c r="A2695" s="159" t="s">
        <v>15046</v>
      </c>
      <c r="B2695" s="160" t="s">
        <v>15047</v>
      </c>
      <c r="C2695" s="42" t="s">
        <v>1757</v>
      </c>
      <c r="D2695" s="159" t="s">
        <v>2494</v>
      </c>
      <c r="E2695" s="159" t="s">
        <v>2495</v>
      </c>
      <c r="F2695" s="42" t="s">
        <v>2496</v>
      </c>
      <c r="G2695" s="159" t="s">
        <v>1842</v>
      </c>
      <c r="H2695" s="159" t="s">
        <v>2144</v>
      </c>
      <c r="I2695" s="159" t="s">
        <v>1808</v>
      </c>
      <c r="J2695" s="42" t="s">
        <v>15043</v>
      </c>
      <c r="K2695" s="42" t="s">
        <v>15044</v>
      </c>
      <c r="L2695" s="159" t="s">
        <v>2498</v>
      </c>
      <c r="M2695" s="159" t="s">
        <v>15048</v>
      </c>
      <c r="N2695" s="161"/>
      <c r="O2695" s="161"/>
      <c r="P2695" s="161"/>
    </row>
    <row r="2696" customFormat="false" ht="27" hidden="false" customHeight="true" outlineLevel="0" collapsed="false">
      <c r="A2696" s="159" t="s">
        <v>15049</v>
      </c>
      <c r="B2696" s="160" t="s">
        <v>15050</v>
      </c>
      <c r="C2696" s="42" t="s">
        <v>1757</v>
      </c>
      <c r="D2696" s="159" t="s">
        <v>2494</v>
      </c>
      <c r="E2696" s="159" t="s">
        <v>2126</v>
      </c>
      <c r="F2696" s="42" t="s">
        <v>2496</v>
      </c>
      <c r="G2696" s="159" t="s">
        <v>1842</v>
      </c>
      <c r="H2696" s="159" t="s">
        <v>1654</v>
      </c>
      <c r="I2696" s="159" t="s">
        <v>1808</v>
      </c>
      <c r="J2696" s="42" t="s">
        <v>15043</v>
      </c>
      <c r="K2696" s="42" t="s">
        <v>15044</v>
      </c>
      <c r="L2696" s="159" t="s">
        <v>2129</v>
      </c>
      <c r="M2696" s="159" t="s">
        <v>15051</v>
      </c>
      <c r="N2696" s="161"/>
      <c r="O2696" s="161"/>
      <c r="P2696" s="161"/>
    </row>
    <row r="2697" customFormat="false" ht="27" hidden="false" customHeight="true" outlineLevel="0" collapsed="false">
      <c r="A2697" s="159" t="s">
        <v>15052</v>
      </c>
      <c r="B2697" s="160" t="s">
        <v>15053</v>
      </c>
      <c r="C2697" s="42" t="s">
        <v>1757</v>
      </c>
      <c r="D2697" s="159" t="s">
        <v>2494</v>
      </c>
      <c r="E2697" s="159" t="s">
        <v>2126</v>
      </c>
      <c r="F2697" s="42" t="s">
        <v>2496</v>
      </c>
      <c r="G2697" s="159" t="s">
        <v>1842</v>
      </c>
      <c r="H2697" s="159" t="s">
        <v>1654</v>
      </c>
      <c r="I2697" s="159" t="s">
        <v>1808</v>
      </c>
      <c r="J2697" s="42" t="s">
        <v>15043</v>
      </c>
      <c r="K2697" s="42" t="s">
        <v>15044</v>
      </c>
      <c r="L2697" s="159" t="s">
        <v>2129</v>
      </c>
      <c r="M2697" s="159" t="s">
        <v>15054</v>
      </c>
      <c r="N2697" s="161"/>
      <c r="O2697" s="161"/>
      <c r="P2697" s="161"/>
    </row>
    <row r="2698" customFormat="false" ht="27" hidden="false" customHeight="true" outlineLevel="0" collapsed="false">
      <c r="A2698" s="159" t="s">
        <v>15055</v>
      </c>
      <c r="B2698" s="160" t="s">
        <v>15056</v>
      </c>
      <c r="C2698" s="42" t="s">
        <v>1757</v>
      </c>
      <c r="D2698" s="159" t="s">
        <v>2494</v>
      </c>
      <c r="E2698" s="159" t="s">
        <v>2126</v>
      </c>
      <c r="F2698" s="42" t="s">
        <v>2496</v>
      </c>
      <c r="G2698" s="159" t="s">
        <v>1842</v>
      </c>
      <c r="H2698" s="159" t="s">
        <v>1654</v>
      </c>
      <c r="I2698" s="159" t="s">
        <v>1808</v>
      </c>
      <c r="J2698" s="42" t="s">
        <v>15043</v>
      </c>
      <c r="K2698" s="42" t="s">
        <v>15044</v>
      </c>
      <c r="L2698" s="159" t="s">
        <v>2129</v>
      </c>
      <c r="M2698" s="159" t="s">
        <v>15057</v>
      </c>
      <c r="N2698" s="161"/>
      <c r="O2698" s="161"/>
      <c r="P2698" s="161"/>
    </row>
    <row r="2699" customFormat="false" ht="27" hidden="false" customHeight="true" outlineLevel="0" collapsed="false">
      <c r="A2699" s="159" t="s">
        <v>15058</v>
      </c>
      <c r="B2699" s="160" t="s">
        <v>15059</v>
      </c>
      <c r="C2699" s="42" t="s">
        <v>1757</v>
      </c>
      <c r="D2699" s="159" t="s">
        <v>2494</v>
      </c>
      <c r="E2699" s="159" t="s">
        <v>2126</v>
      </c>
      <c r="F2699" s="42" t="s">
        <v>2496</v>
      </c>
      <c r="G2699" s="159" t="s">
        <v>1842</v>
      </c>
      <c r="H2699" s="159" t="s">
        <v>1654</v>
      </c>
      <c r="I2699" s="159" t="s">
        <v>1808</v>
      </c>
      <c r="J2699" s="42" t="s">
        <v>15043</v>
      </c>
      <c r="K2699" s="42" t="s">
        <v>15044</v>
      </c>
      <c r="L2699" s="159" t="s">
        <v>2129</v>
      </c>
      <c r="M2699" s="159" t="s">
        <v>15060</v>
      </c>
      <c r="N2699" s="161"/>
      <c r="O2699" s="161"/>
      <c r="P2699" s="161"/>
    </row>
    <row r="2700" customFormat="false" ht="27" hidden="false" customHeight="true" outlineLevel="0" collapsed="false">
      <c r="A2700" s="159" t="s">
        <v>15061</v>
      </c>
      <c r="B2700" s="160" t="s">
        <v>15062</v>
      </c>
      <c r="C2700" s="42" t="s">
        <v>1757</v>
      </c>
      <c r="D2700" s="159" t="s">
        <v>2494</v>
      </c>
      <c r="E2700" s="159" t="s">
        <v>2126</v>
      </c>
      <c r="F2700" s="42" t="s">
        <v>2496</v>
      </c>
      <c r="G2700" s="159" t="s">
        <v>1842</v>
      </c>
      <c r="H2700" s="159" t="s">
        <v>1654</v>
      </c>
      <c r="I2700" s="159" t="s">
        <v>1808</v>
      </c>
      <c r="J2700" s="42" t="s">
        <v>15043</v>
      </c>
      <c r="K2700" s="42" t="s">
        <v>15044</v>
      </c>
      <c r="L2700" s="159" t="s">
        <v>2129</v>
      </c>
      <c r="M2700" s="159" t="s">
        <v>15063</v>
      </c>
      <c r="N2700" s="161"/>
      <c r="O2700" s="161"/>
      <c r="P2700" s="161"/>
    </row>
    <row r="2701" customFormat="false" ht="27" hidden="false" customHeight="true" outlineLevel="0" collapsed="false">
      <c r="A2701" s="159" t="s">
        <v>15064</v>
      </c>
      <c r="B2701" s="160" t="s">
        <v>15065</v>
      </c>
      <c r="C2701" s="42" t="s">
        <v>1757</v>
      </c>
      <c r="D2701" s="159" t="s">
        <v>2494</v>
      </c>
      <c r="E2701" s="159" t="s">
        <v>2205</v>
      </c>
      <c r="F2701" s="42" t="s">
        <v>2496</v>
      </c>
      <c r="G2701" s="159" t="s">
        <v>1796</v>
      </c>
      <c r="H2701" s="159" t="s">
        <v>1654</v>
      </c>
      <c r="I2701" s="159" t="s">
        <v>1808</v>
      </c>
      <c r="J2701" s="42" t="s">
        <v>15043</v>
      </c>
      <c r="K2701" s="42" t="s">
        <v>15044</v>
      </c>
      <c r="L2701" s="159" t="s">
        <v>2208</v>
      </c>
      <c r="M2701" s="159" t="s">
        <v>15066</v>
      </c>
      <c r="N2701" s="161"/>
      <c r="O2701" s="161"/>
      <c r="P2701" s="161"/>
    </row>
    <row r="2702" customFormat="false" ht="27" hidden="false" customHeight="true" outlineLevel="0" collapsed="false">
      <c r="A2702" s="159" t="s">
        <v>15067</v>
      </c>
      <c r="B2702" s="160" t="s">
        <v>15068</v>
      </c>
      <c r="C2702" s="42" t="s">
        <v>1757</v>
      </c>
      <c r="D2702" s="159" t="s">
        <v>2494</v>
      </c>
      <c r="E2702" s="159" t="s">
        <v>2126</v>
      </c>
      <c r="F2702" s="42" t="s">
        <v>2496</v>
      </c>
      <c r="G2702" s="159" t="s">
        <v>1842</v>
      </c>
      <c r="H2702" s="159" t="s">
        <v>1654</v>
      </c>
      <c r="I2702" s="159" t="s">
        <v>1808</v>
      </c>
      <c r="J2702" s="42" t="s">
        <v>15043</v>
      </c>
      <c r="K2702" s="42" t="s">
        <v>15044</v>
      </c>
      <c r="L2702" s="159" t="s">
        <v>2129</v>
      </c>
      <c r="M2702" s="159" t="s">
        <v>15069</v>
      </c>
      <c r="N2702" s="161"/>
      <c r="O2702" s="161"/>
      <c r="P2702" s="161"/>
    </row>
    <row r="2703" customFormat="false" ht="27" hidden="false" customHeight="true" outlineLevel="0" collapsed="false">
      <c r="A2703" s="159" t="s">
        <v>15070</v>
      </c>
      <c r="B2703" s="160" t="s">
        <v>15071</v>
      </c>
      <c r="C2703" s="42" t="s">
        <v>1757</v>
      </c>
      <c r="D2703" s="159" t="s">
        <v>2494</v>
      </c>
      <c r="E2703" s="159" t="s">
        <v>2126</v>
      </c>
      <c r="F2703" s="42" t="s">
        <v>2496</v>
      </c>
      <c r="G2703" s="159" t="s">
        <v>1842</v>
      </c>
      <c r="H2703" s="159" t="s">
        <v>1654</v>
      </c>
      <c r="I2703" s="159" t="s">
        <v>1808</v>
      </c>
      <c r="J2703" s="42" t="s">
        <v>15043</v>
      </c>
      <c r="K2703" s="42" t="s">
        <v>15044</v>
      </c>
      <c r="L2703" s="159" t="s">
        <v>2129</v>
      </c>
      <c r="M2703" s="159" t="s">
        <v>15072</v>
      </c>
      <c r="N2703" s="161"/>
      <c r="O2703" s="161"/>
      <c r="P2703" s="161"/>
    </row>
    <row r="2704" customFormat="false" ht="27" hidden="false" customHeight="true" outlineLevel="0" collapsed="false">
      <c r="A2704" s="159" t="s">
        <v>15073</v>
      </c>
      <c r="B2704" s="160" t="s">
        <v>15074</v>
      </c>
      <c r="C2704" s="42" t="s">
        <v>1757</v>
      </c>
      <c r="D2704" s="159" t="s">
        <v>2494</v>
      </c>
      <c r="E2704" s="159" t="s">
        <v>2126</v>
      </c>
      <c r="F2704" s="42" t="s">
        <v>2496</v>
      </c>
      <c r="G2704" s="159" t="s">
        <v>1842</v>
      </c>
      <c r="H2704" s="159" t="s">
        <v>1654</v>
      </c>
      <c r="I2704" s="159" t="s">
        <v>1808</v>
      </c>
      <c r="J2704" s="42" t="s">
        <v>15075</v>
      </c>
      <c r="K2704" s="42" t="s">
        <v>15076</v>
      </c>
      <c r="L2704" s="159" t="s">
        <v>2129</v>
      </c>
      <c r="M2704" s="159" t="s">
        <v>15077</v>
      </c>
      <c r="N2704" s="161"/>
      <c r="O2704" s="161"/>
      <c r="P2704" s="161"/>
    </row>
    <row r="2705" customFormat="false" ht="27" hidden="false" customHeight="true" outlineLevel="0" collapsed="false">
      <c r="A2705" s="159" t="s">
        <v>15078</v>
      </c>
      <c r="B2705" s="160" t="s">
        <v>15079</v>
      </c>
      <c r="C2705" s="42" t="s">
        <v>1757</v>
      </c>
      <c r="D2705" s="159" t="s">
        <v>2494</v>
      </c>
      <c r="E2705" s="159" t="s">
        <v>2767</v>
      </c>
      <c r="F2705" s="42" t="s">
        <v>2496</v>
      </c>
      <c r="G2705" s="159" t="s">
        <v>1796</v>
      </c>
      <c r="H2705" s="159" t="s">
        <v>1654</v>
      </c>
      <c r="I2705" s="159" t="s">
        <v>1808</v>
      </c>
      <c r="J2705" s="42" t="s">
        <v>15080</v>
      </c>
      <c r="K2705" s="42" t="s">
        <v>15081</v>
      </c>
      <c r="L2705" s="159" t="s">
        <v>2129</v>
      </c>
      <c r="M2705" s="159" t="s">
        <v>15082</v>
      </c>
      <c r="N2705" s="161"/>
      <c r="O2705" s="161"/>
      <c r="P2705" s="161"/>
    </row>
    <row r="2706" customFormat="false" ht="27" hidden="false" customHeight="true" outlineLevel="0" collapsed="false">
      <c r="A2706" s="159" t="s">
        <v>15083</v>
      </c>
      <c r="B2706" s="160" t="s">
        <v>15084</v>
      </c>
      <c r="C2706" s="42" t="s">
        <v>1757</v>
      </c>
      <c r="D2706" s="159" t="s">
        <v>2494</v>
      </c>
      <c r="E2706" s="159" t="s">
        <v>2495</v>
      </c>
      <c r="F2706" s="42" t="s">
        <v>2496</v>
      </c>
      <c r="G2706" s="159" t="s">
        <v>1842</v>
      </c>
      <c r="H2706" s="159" t="s">
        <v>2144</v>
      </c>
      <c r="I2706" s="159" t="s">
        <v>1808</v>
      </c>
      <c r="J2706" s="42" t="s">
        <v>15080</v>
      </c>
      <c r="K2706" s="42" t="s">
        <v>15081</v>
      </c>
      <c r="L2706" s="159" t="s">
        <v>2498</v>
      </c>
      <c r="M2706" s="159" t="s">
        <v>15085</v>
      </c>
      <c r="N2706" s="161"/>
      <c r="O2706" s="161"/>
      <c r="P2706" s="161"/>
    </row>
    <row r="2707" customFormat="false" ht="27" hidden="false" customHeight="true" outlineLevel="0" collapsed="false">
      <c r="A2707" s="159" t="s">
        <v>15086</v>
      </c>
      <c r="B2707" s="160" t="s">
        <v>15087</v>
      </c>
      <c r="C2707" s="42" t="s">
        <v>1757</v>
      </c>
      <c r="D2707" s="159" t="s">
        <v>2494</v>
      </c>
      <c r="E2707" s="159" t="s">
        <v>2126</v>
      </c>
      <c r="F2707" s="42" t="s">
        <v>2496</v>
      </c>
      <c r="G2707" s="159" t="s">
        <v>1842</v>
      </c>
      <c r="H2707" s="159" t="s">
        <v>1654</v>
      </c>
      <c r="I2707" s="159" t="s">
        <v>1808</v>
      </c>
      <c r="J2707" s="42" t="s">
        <v>15080</v>
      </c>
      <c r="K2707" s="42" t="s">
        <v>15081</v>
      </c>
      <c r="L2707" s="159" t="s">
        <v>2129</v>
      </c>
      <c r="M2707" s="159" t="s">
        <v>15088</v>
      </c>
      <c r="N2707" s="161"/>
      <c r="O2707" s="161"/>
      <c r="P2707" s="161"/>
    </row>
    <row r="2708" customFormat="false" ht="27" hidden="false" customHeight="true" outlineLevel="0" collapsed="false">
      <c r="A2708" s="159" t="s">
        <v>15089</v>
      </c>
      <c r="B2708" s="160" t="s">
        <v>15090</v>
      </c>
      <c r="C2708" s="42" t="s">
        <v>1757</v>
      </c>
      <c r="D2708" s="159" t="s">
        <v>2494</v>
      </c>
      <c r="E2708" s="159" t="s">
        <v>2126</v>
      </c>
      <c r="F2708" s="42" t="s">
        <v>2496</v>
      </c>
      <c r="G2708" s="159" t="s">
        <v>1842</v>
      </c>
      <c r="H2708" s="159" t="s">
        <v>1654</v>
      </c>
      <c r="I2708" s="159" t="s">
        <v>1808</v>
      </c>
      <c r="J2708" s="42" t="s">
        <v>15080</v>
      </c>
      <c r="K2708" s="42" t="s">
        <v>15081</v>
      </c>
      <c r="L2708" s="159" t="s">
        <v>2129</v>
      </c>
      <c r="M2708" s="159" t="s">
        <v>15091</v>
      </c>
      <c r="N2708" s="161"/>
      <c r="O2708" s="161"/>
      <c r="P2708" s="161"/>
    </row>
    <row r="2709" customFormat="false" ht="27" hidden="false" customHeight="true" outlineLevel="0" collapsed="false">
      <c r="A2709" s="159" t="s">
        <v>15092</v>
      </c>
      <c r="B2709" s="160" t="s">
        <v>15093</v>
      </c>
      <c r="C2709" s="42" t="s">
        <v>1757</v>
      </c>
      <c r="D2709" s="159" t="s">
        <v>2494</v>
      </c>
      <c r="E2709" s="159" t="s">
        <v>2126</v>
      </c>
      <c r="F2709" s="42" t="s">
        <v>2496</v>
      </c>
      <c r="G2709" s="159" t="s">
        <v>1842</v>
      </c>
      <c r="H2709" s="159" t="s">
        <v>1654</v>
      </c>
      <c r="I2709" s="159" t="s">
        <v>1808</v>
      </c>
      <c r="J2709" s="42" t="s">
        <v>15080</v>
      </c>
      <c r="K2709" s="42" t="s">
        <v>15081</v>
      </c>
      <c r="L2709" s="159" t="s">
        <v>2129</v>
      </c>
      <c r="M2709" s="159" t="s">
        <v>15094</v>
      </c>
      <c r="N2709" s="161"/>
      <c r="O2709" s="161"/>
      <c r="P2709" s="161"/>
    </row>
    <row r="2710" customFormat="false" ht="27" hidden="false" customHeight="true" outlineLevel="0" collapsed="false">
      <c r="A2710" s="159" t="s">
        <v>15095</v>
      </c>
      <c r="B2710" s="160" t="s">
        <v>15096</v>
      </c>
      <c r="C2710" s="42" t="s">
        <v>1757</v>
      </c>
      <c r="D2710" s="159" t="s">
        <v>2494</v>
      </c>
      <c r="E2710" s="159" t="s">
        <v>2126</v>
      </c>
      <c r="F2710" s="42" t="s">
        <v>2496</v>
      </c>
      <c r="G2710" s="159" t="s">
        <v>1842</v>
      </c>
      <c r="H2710" s="159" t="s">
        <v>1654</v>
      </c>
      <c r="I2710" s="159" t="s">
        <v>1808</v>
      </c>
      <c r="J2710" s="42" t="s">
        <v>15080</v>
      </c>
      <c r="K2710" s="42" t="s">
        <v>15081</v>
      </c>
      <c r="L2710" s="159" t="s">
        <v>2129</v>
      </c>
      <c r="M2710" s="159" t="s">
        <v>15097</v>
      </c>
      <c r="N2710" s="161"/>
      <c r="O2710" s="161"/>
      <c r="P2710" s="161"/>
    </row>
    <row r="2711" customFormat="false" ht="27" hidden="false" customHeight="true" outlineLevel="0" collapsed="false">
      <c r="A2711" s="159" t="s">
        <v>15098</v>
      </c>
      <c r="B2711" s="160" t="s">
        <v>15099</v>
      </c>
      <c r="C2711" s="42" t="s">
        <v>1757</v>
      </c>
      <c r="D2711" s="159" t="s">
        <v>2494</v>
      </c>
      <c r="E2711" s="159" t="s">
        <v>2126</v>
      </c>
      <c r="F2711" s="42" t="s">
        <v>2496</v>
      </c>
      <c r="G2711" s="159" t="s">
        <v>1842</v>
      </c>
      <c r="H2711" s="159" t="s">
        <v>1654</v>
      </c>
      <c r="I2711" s="159" t="s">
        <v>1808</v>
      </c>
      <c r="J2711" s="42" t="s">
        <v>15080</v>
      </c>
      <c r="K2711" s="42" t="s">
        <v>15081</v>
      </c>
      <c r="L2711" s="159" t="s">
        <v>2129</v>
      </c>
      <c r="M2711" s="159" t="s">
        <v>15100</v>
      </c>
      <c r="N2711" s="161"/>
      <c r="O2711" s="161"/>
      <c r="P2711" s="161"/>
    </row>
    <row r="2712" customFormat="false" ht="27" hidden="false" customHeight="true" outlineLevel="0" collapsed="false">
      <c r="A2712" s="159" t="s">
        <v>15101</v>
      </c>
      <c r="B2712" s="160" t="s">
        <v>15102</v>
      </c>
      <c r="C2712" s="42" t="s">
        <v>1757</v>
      </c>
      <c r="D2712" s="159" t="s">
        <v>2494</v>
      </c>
      <c r="E2712" s="159" t="s">
        <v>2205</v>
      </c>
      <c r="F2712" s="42" t="s">
        <v>2496</v>
      </c>
      <c r="G2712" s="159" t="s">
        <v>1796</v>
      </c>
      <c r="H2712" s="159" t="s">
        <v>1654</v>
      </c>
      <c r="I2712" s="159" t="s">
        <v>1808</v>
      </c>
      <c r="J2712" s="42" t="s">
        <v>15080</v>
      </c>
      <c r="K2712" s="42" t="s">
        <v>15081</v>
      </c>
      <c r="L2712" s="159" t="s">
        <v>2208</v>
      </c>
      <c r="M2712" s="159" t="s">
        <v>15103</v>
      </c>
      <c r="N2712" s="161"/>
      <c r="O2712" s="161"/>
      <c r="P2712" s="161"/>
    </row>
    <row r="2713" customFormat="false" ht="27" hidden="false" customHeight="true" outlineLevel="0" collapsed="false">
      <c r="A2713" s="159" t="s">
        <v>15104</v>
      </c>
      <c r="B2713" s="160" t="s">
        <v>15105</v>
      </c>
      <c r="C2713" s="42" t="s">
        <v>1757</v>
      </c>
      <c r="D2713" s="159" t="s">
        <v>2494</v>
      </c>
      <c r="E2713" s="159" t="s">
        <v>2126</v>
      </c>
      <c r="F2713" s="42" t="s">
        <v>2496</v>
      </c>
      <c r="G2713" s="159" t="s">
        <v>1842</v>
      </c>
      <c r="H2713" s="159" t="s">
        <v>1654</v>
      </c>
      <c r="I2713" s="159" t="s">
        <v>1808</v>
      </c>
      <c r="J2713" s="42" t="s">
        <v>15080</v>
      </c>
      <c r="K2713" s="42" t="s">
        <v>15081</v>
      </c>
      <c r="L2713" s="159" t="s">
        <v>2129</v>
      </c>
      <c r="M2713" s="159" t="s">
        <v>15106</v>
      </c>
      <c r="N2713" s="161"/>
      <c r="O2713" s="161"/>
      <c r="P2713" s="161"/>
    </row>
    <row r="2714" customFormat="false" ht="27" hidden="false" customHeight="true" outlineLevel="0" collapsed="false">
      <c r="A2714" s="159" t="s">
        <v>15107</v>
      </c>
      <c r="B2714" s="160" t="s">
        <v>15108</v>
      </c>
      <c r="C2714" s="42" t="s">
        <v>1757</v>
      </c>
      <c r="D2714" s="159" t="s">
        <v>2494</v>
      </c>
      <c r="E2714" s="159" t="s">
        <v>2126</v>
      </c>
      <c r="F2714" s="42" t="s">
        <v>2496</v>
      </c>
      <c r="G2714" s="159" t="s">
        <v>1842</v>
      </c>
      <c r="H2714" s="159" t="s">
        <v>1654</v>
      </c>
      <c r="I2714" s="159" t="s">
        <v>1808</v>
      </c>
      <c r="J2714" s="42" t="s">
        <v>15080</v>
      </c>
      <c r="K2714" s="42" t="s">
        <v>15081</v>
      </c>
      <c r="L2714" s="159" t="s">
        <v>2129</v>
      </c>
      <c r="M2714" s="159" t="s">
        <v>15109</v>
      </c>
      <c r="N2714" s="161"/>
      <c r="O2714" s="161"/>
      <c r="P2714" s="161"/>
    </row>
    <row r="2715" customFormat="false" ht="27" hidden="false" customHeight="true" outlineLevel="0" collapsed="false">
      <c r="A2715" s="159" t="s">
        <v>15110</v>
      </c>
      <c r="B2715" s="160" t="s">
        <v>15111</v>
      </c>
      <c r="C2715" s="42" t="s">
        <v>1757</v>
      </c>
      <c r="D2715" s="159" t="s">
        <v>2494</v>
      </c>
      <c r="E2715" s="159" t="s">
        <v>2126</v>
      </c>
      <c r="F2715" s="42" t="s">
        <v>2496</v>
      </c>
      <c r="G2715" s="159" t="s">
        <v>1842</v>
      </c>
      <c r="H2715" s="159" t="s">
        <v>1654</v>
      </c>
      <c r="I2715" s="159" t="s">
        <v>1808</v>
      </c>
      <c r="J2715" s="42" t="s">
        <v>15112</v>
      </c>
      <c r="K2715" s="42" t="s">
        <v>15113</v>
      </c>
      <c r="L2715" s="159" t="s">
        <v>2129</v>
      </c>
      <c r="M2715" s="159" t="s">
        <v>15114</v>
      </c>
      <c r="N2715" s="161"/>
      <c r="O2715" s="161"/>
      <c r="P2715" s="161"/>
    </row>
    <row r="2716" customFormat="false" ht="27" hidden="false" customHeight="true" outlineLevel="0" collapsed="false">
      <c r="A2716" s="159" t="s">
        <v>15115</v>
      </c>
      <c r="B2716" s="160" t="s">
        <v>15116</v>
      </c>
      <c r="C2716" s="42" t="s">
        <v>1757</v>
      </c>
      <c r="D2716" s="159" t="s">
        <v>2494</v>
      </c>
      <c r="E2716" s="159" t="s">
        <v>2767</v>
      </c>
      <c r="F2716" s="42" t="s">
        <v>2496</v>
      </c>
      <c r="G2716" s="159" t="s">
        <v>1796</v>
      </c>
      <c r="H2716" s="159" t="s">
        <v>1654</v>
      </c>
      <c r="I2716" s="159" t="s">
        <v>1808</v>
      </c>
      <c r="J2716" s="42" t="s">
        <v>15117</v>
      </c>
      <c r="K2716" s="42" t="s">
        <v>15118</v>
      </c>
      <c r="L2716" s="159" t="s">
        <v>2129</v>
      </c>
      <c r="M2716" s="159" t="s">
        <v>15119</v>
      </c>
      <c r="N2716" s="161"/>
      <c r="O2716" s="161"/>
      <c r="P2716" s="161"/>
    </row>
    <row r="2717" customFormat="false" ht="27" hidden="false" customHeight="true" outlineLevel="0" collapsed="false">
      <c r="A2717" s="159" t="s">
        <v>15120</v>
      </c>
      <c r="B2717" s="160" t="s">
        <v>15121</v>
      </c>
      <c r="C2717" s="42" t="s">
        <v>1757</v>
      </c>
      <c r="D2717" s="159" t="s">
        <v>2494</v>
      </c>
      <c r="E2717" s="159" t="s">
        <v>2495</v>
      </c>
      <c r="F2717" s="42" t="s">
        <v>2496</v>
      </c>
      <c r="G2717" s="159" t="s">
        <v>1842</v>
      </c>
      <c r="H2717" s="159" t="s">
        <v>2144</v>
      </c>
      <c r="I2717" s="159" t="s">
        <v>1808</v>
      </c>
      <c r="J2717" s="42" t="s">
        <v>15117</v>
      </c>
      <c r="K2717" s="42" t="s">
        <v>15118</v>
      </c>
      <c r="L2717" s="159" t="s">
        <v>2498</v>
      </c>
      <c r="M2717" s="159" t="s">
        <v>15122</v>
      </c>
      <c r="N2717" s="161"/>
      <c r="O2717" s="161"/>
      <c r="P2717" s="161"/>
    </row>
    <row r="2718" customFormat="false" ht="27" hidden="false" customHeight="true" outlineLevel="0" collapsed="false">
      <c r="A2718" s="159" t="s">
        <v>15123</v>
      </c>
      <c r="B2718" s="160" t="s">
        <v>15124</v>
      </c>
      <c r="C2718" s="42" t="s">
        <v>1757</v>
      </c>
      <c r="D2718" s="159" t="s">
        <v>2494</v>
      </c>
      <c r="E2718" s="159" t="s">
        <v>2126</v>
      </c>
      <c r="F2718" s="42" t="s">
        <v>2496</v>
      </c>
      <c r="G2718" s="159" t="s">
        <v>1842</v>
      </c>
      <c r="H2718" s="159" t="s">
        <v>1654</v>
      </c>
      <c r="I2718" s="159" t="s">
        <v>1808</v>
      </c>
      <c r="J2718" s="42" t="s">
        <v>15117</v>
      </c>
      <c r="K2718" s="42" t="s">
        <v>15118</v>
      </c>
      <c r="L2718" s="159" t="s">
        <v>2129</v>
      </c>
      <c r="M2718" s="159" t="s">
        <v>15125</v>
      </c>
      <c r="N2718" s="161"/>
      <c r="O2718" s="161"/>
      <c r="P2718" s="161"/>
    </row>
    <row r="2719" customFormat="false" ht="27" hidden="false" customHeight="true" outlineLevel="0" collapsed="false">
      <c r="A2719" s="159" t="s">
        <v>15126</v>
      </c>
      <c r="B2719" s="160" t="s">
        <v>15127</v>
      </c>
      <c r="C2719" s="42" t="s">
        <v>1757</v>
      </c>
      <c r="D2719" s="159" t="s">
        <v>2494</v>
      </c>
      <c r="E2719" s="159" t="s">
        <v>2126</v>
      </c>
      <c r="F2719" s="42" t="s">
        <v>2496</v>
      </c>
      <c r="G2719" s="159" t="s">
        <v>1842</v>
      </c>
      <c r="H2719" s="159" t="s">
        <v>1654</v>
      </c>
      <c r="I2719" s="159" t="s">
        <v>1808</v>
      </c>
      <c r="J2719" s="42" t="s">
        <v>15117</v>
      </c>
      <c r="K2719" s="42" t="s">
        <v>15118</v>
      </c>
      <c r="L2719" s="159" t="s">
        <v>2129</v>
      </c>
      <c r="M2719" s="159" t="s">
        <v>15128</v>
      </c>
      <c r="N2719" s="161"/>
      <c r="O2719" s="161"/>
      <c r="P2719" s="161"/>
    </row>
    <row r="2720" customFormat="false" ht="27" hidden="false" customHeight="true" outlineLevel="0" collapsed="false">
      <c r="A2720" s="159" t="s">
        <v>15129</v>
      </c>
      <c r="B2720" s="160" t="s">
        <v>15130</v>
      </c>
      <c r="C2720" s="42" t="s">
        <v>1757</v>
      </c>
      <c r="D2720" s="159" t="s">
        <v>2494</v>
      </c>
      <c r="E2720" s="159" t="s">
        <v>2126</v>
      </c>
      <c r="F2720" s="42" t="s">
        <v>2496</v>
      </c>
      <c r="G2720" s="159" t="s">
        <v>1842</v>
      </c>
      <c r="H2720" s="159" t="s">
        <v>1654</v>
      </c>
      <c r="I2720" s="159" t="s">
        <v>1808</v>
      </c>
      <c r="J2720" s="42" t="s">
        <v>15117</v>
      </c>
      <c r="K2720" s="42" t="s">
        <v>15118</v>
      </c>
      <c r="L2720" s="159" t="s">
        <v>2129</v>
      </c>
      <c r="M2720" s="159" t="s">
        <v>15131</v>
      </c>
      <c r="N2720" s="161"/>
      <c r="O2720" s="161"/>
      <c r="P2720" s="161"/>
    </row>
    <row r="2721" customFormat="false" ht="27" hidden="false" customHeight="true" outlineLevel="0" collapsed="false">
      <c r="A2721" s="159" t="s">
        <v>15132</v>
      </c>
      <c r="B2721" s="160" t="s">
        <v>15133</v>
      </c>
      <c r="C2721" s="42" t="s">
        <v>1757</v>
      </c>
      <c r="D2721" s="159" t="s">
        <v>2494</v>
      </c>
      <c r="E2721" s="159" t="s">
        <v>2126</v>
      </c>
      <c r="F2721" s="42" t="s">
        <v>2496</v>
      </c>
      <c r="G2721" s="159" t="s">
        <v>1842</v>
      </c>
      <c r="H2721" s="159" t="s">
        <v>1654</v>
      </c>
      <c r="I2721" s="159" t="s">
        <v>1808</v>
      </c>
      <c r="J2721" s="42" t="s">
        <v>15117</v>
      </c>
      <c r="K2721" s="42" t="s">
        <v>15118</v>
      </c>
      <c r="L2721" s="159" t="s">
        <v>2129</v>
      </c>
      <c r="M2721" s="159" t="s">
        <v>15134</v>
      </c>
      <c r="N2721" s="161"/>
      <c r="O2721" s="161"/>
      <c r="P2721" s="161"/>
    </row>
    <row r="2722" customFormat="false" ht="27" hidden="false" customHeight="true" outlineLevel="0" collapsed="false">
      <c r="A2722" s="159" t="s">
        <v>15135</v>
      </c>
      <c r="B2722" s="160" t="s">
        <v>15136</v>
      </c>
      <c r="C2722" s="42" t="s">
        <v>1757</v>
      </c>
      <c r="D2722" s="159" t="s">
        <v>2494</v>
      </c>
      <c r="E2722" s="159" t="s">
        <v>2126</v>
      </c>
      <c r="F2722" s="42" t="s">
        <v>2496</v>
      </c>
      <c r="G2722" s="159" t="s">
        <v>1842</v>
      </c>
      <c r="H2722" s="159" t="s">
        <v>1654</v>
      </c>
      <c r="I2722" s="159" t="s">
        <v>1808</v>
      </c>
      <c r="J2722" s="42" t="s">
        <v>15117</v>
      </c>
      <c r="K2722" s="42" t="s">
        <v>15118</v>
      </c>
      <c r="L2722" s="159" t="s">
        <v>2129</v>
      </c>
      <c r="M2722" s="159" t="s">
        <v>15137</v>
      </c>
      <c r="N2722" s="161"/>
      <c r="O2722" s="161"/>
      <c r="P2722" s="161"/>
    </row>
    <row r="2723" customFormat="false" ht="27" hidden="false" customHeight="true" outlineLevel="0" collapsed="false">
      <c r="A2723" s="159" t="s">
        <v>15138</v>
      </c>
      <c r="B2723" s="160" t="s">
        <v>15139</v>
      </c>
      <c r="C2723" s="42" t="s">
        <v>1757</v>
      </c>
      <c r="D2723" s="159" t="s">
        <v>2494</v>
      </c>
      <c r="E2723" s="159" t="s">
        <v>2205</v>
      </c>
      <c r="F2723" s="42" t="s">
        <v>2496</v>
      </c>
      <c r="G2723" s="159" t="s">
        <v>1796</v>
      </c>
      <c r="H2723" s="159" t="s">
        <v>1654</v>
      </c>
      <c r="I2723" s="159" t="s">
        <v>1808</v>
      </c>
      <c r="J2723" s="42" t="s">
        <v>15117</v>
      </c>
      <c r="K2723" s="42" t="s">
        <v>15118</v>
      </c>
      <c r="L2723" s="159" t="s">
        <v>2208</v>
      </c>
      <c r="M2723" s="159" t="s">
        <v>15140</v>
      </c>
      <c r="N2723" s="161"/>
      <c r="O2723" s="161"/>
      <c r="P2723" s="161"/>
    </row>
    <row r="2724" customFormat="false" ht="27" hidden="false" customHeight="true" outlineLevel="0" collapsed="false">
      <c r="A2724" s="159" t="s">
        <v>15141</v>
      </c>
      <c r="B2724" s="160" t="s">
        <v>15142</v>
      </c>
      <c r="C2724" s="42" t="s">
        <v>1757</v>
      </c>
      <c r="D2724" s="159" t="s">
        <v>2494</v>
      </c>
      <c r="E2724" s="159" t="s">
        <v>2126</v>
      </c>
      <c r="F2724" s="42" t="s">
        <v>2496</v>
      </c>
      <c r="G2724" s="159" t="s">
        <v>1842</v>
      </c>
      <c r="H2724" s="159" t="s">
        <v>1654</v>
      </c>
      <c r="I2724" s="159" t="s">
        <v>1808</v>
      </c>
      <c r="J2724" s="42" t="s">
        <v>15117</v>
      </c>
      <c r="K2724" s="42" t="s">
        <v>15118</v>
      </c>
      <c r="L2724" s="159" t="s">
        <v>2129</v>
      </c>
      <c r="M2724" s="159" t="s">
        <v>15143</v>
      </c>
      <c r="N2724" s="161"/>
      <c r="O2724" s="161"/>
      <c r="P2724" s="161"/>
    </row>
    <row r="2725" customFormat="false" ht="27" hidden="false" customHeight="true" outlineLevel="0" collapsed="false">
      <c r="A2725" s="159" t="s">
        <v>15144</v>
      </c>
      <c r="B2725" s="160" t="s">
        <v>15145</v>
      </c>
      <c r="C2725" s="42" t="s">
        <v>1757</v>
      </c>
      <c r="D2725" s="159" t="s">
        <v>2494</v>
      </c>
      <c r="E2725" s="159" t="s">
        <v>2126</v>
      </c>
      <c r="F2725" s="42" t="s">
        <v>2496</v>
      </c>
      <c r="G2725" s="159" t="s">
        <v>1842</v>
      </c>
      <c r="H2725" s="159" t="s">
        <v>1654</v>
      </c>
      <c r="I2725" s="159" t="s">
        <v>1808</v>
      </c>
      <c r="J2725" s="42" t="s">
        <v>15117</v>
      </c>
      <c r="K2725" s="42" t="s">
        <v>15118</v>
      </c>
      <c r="L2725" s="159" t="s">
        <v>2129</v>
      </c>
      <c r="M2725" s="159" t="s">
        <v>15146</v>
      </c>
      <c r="N2725" s="161"/>
      <c r="O2725" s="161"/>
      <c r="P2725" s="161"/>
    </row>
    <row r="2726" customFormat="false" ht="27" hidden="false" customHeight="true" outlineLevel="0" collapsed="false">
      <c r="A2726" s="159" t="s">
        <v>15147</v>
      </c>
      <c r="B2726" s="160" t="s">
        <v>15148</v>
      </c>
      <c r="C2726" s="42" t="s">
        <v>1757</v>
      </c>
      <c r="D2726" s="159" t="s">
        <v>2494</v>
      </c>
      <c r="E2726" s="159" t="s">
        <v>2126</v>
      </c>
      <c r="F2726" s="42" t="s">
        <v>2496</v>
      </c>
      <c r="G2726" s="159" t="s">
        <v>1842</v>
      </c>
      <c r="H2726" s="159" t="s">
        <v>1654</v>
      </c>
      <c r="I2726" s="159" t="s">
        <v>1808</v>
      </c>
      <c r="J2726" s="42" t="s">
        <v>15149</v>
      </c>
      <c r="K2726" s="42" t="s">
        <v>15150</v>
      </c>
      <c r="L2726" s="159" t="s">
        <v>2129</v>
      </c>
      <c r="M2726" s="159" t="s">
        <v>15151</v>
      </c>
      <c r="N2726" s="161"/>
      <c r="O2726" s="161"/>
      <c r="P2726" s="161"/>
    </row>
    <row r="2727" customFormat="false" ht="39" hidden="false" customHeight="true" outlineLevel="0" collapsed="false">
      <c r="A2727" s="159" t="s">
        <v>15152</v>
      </c>
      <c r="B2727" s="160" t="s">
        <v>15153</v>
      </c>
      <c r="C2727" s="42" t="s">
        <v>1757</v>
      </c>
      <c r="D2727" s="159" t="s">
        <v>2494</v>
      </c>
      <c r="E2727" s="159" t="s">
        <v>2767</v>
      </c>
      <c r="F2727" s="42" t="s">
        <v>2496</v>
      </c>
      <c r="G2727" s="159" t="s">
        <v>1796</v>
      </c>
      <c r="H2727" s="159" t="s">
        <v>1654</v>
      </c>
      <c r="I2727" s="159" t="s">
        <v>1808</v>
      </c>
      <c r="J2727" s="42" t="s">
        <v>15154</v>
      </c>
      <c r="K2727" s="42" t="s">
        <v>15155</v>
      </c>
      <c r="L2727" s="159" t="s">
        <v>2129</v>
      </c>
      <c r="M2727" s="159" t="s">
        <v>15156</v>
      </c>
      <c r="N2727" s="161"/>
      <c r="O2727" s="161"/>
      <c r="P2727" s="161"/>
    </row>
    <row r="2728" customFormat="false" ht="39" hidden="false" customHeight="true" outlineLevel="0" collapsed="false">
      <c r="A2728" s="159" t="s">
        <v>15157</v>
      </c>
      <c r="B2728" s="160" t="s">
        <v>15158</v>
      </c>
      <c r="C2728" s="42" t="s">
        <v>1757</v>
      </c>
      <c r="D2728" s="159" t="s">
        <v>2494</v>
      </c>
      <c r="E2728" s="159" t="s">
        <v>2495</v>
      </c>
      <c r="F2728" s="42" t="s">
        <v>2496</v>
      </c>
      <c r="G2728" s="159" t="s">
        <v>1842</v>
      </c>
      <c r="H2728" s="159" t="s">
        <v>2144</v>
      </c>
      <c r="I2728" s="159" t="s">
        <v>1808</v>
      </c>
      <c r="J2728" s="42" t="s">
        <v>15154</v>
      </c>
      <c r="K2728" s="42" t="s">
        <v>15155</v>
      </c>
      <c r="L2728" s="159" t="s">
        <v>2498</v>
      </c>
      <c r="M2728" s="159" t="s">
        <v>15159</v>
      </c>
      <c r="N2728" s="161"/>
      <c r="O2728" s="161"/>
      <c r="P2728" s="161"/>
    </row>
    <row r="2729" customFormat="false" ht="39" hidden="false" customHeight="true" outlineLevel="0" collapsed="false">
      <c r="A2729" s="159" t="s">
        <v>15160</v>
      </c>
      <c r="B2729" s="160" t="s">
        <v>15161</v>
      </c>
      <c r="C2729" s="42" t="s">
        <v>1757</v>
      </c>
      <c r="D2729" s="159" t="s">
        <v>2494</v>
      </c>
      <c r="E2729" s="159" t="s">
        <v>2126</v>
      </c>
      <c r="F2729" s="42" t="s">
        <v>2496</v>
      </c>
      <c r="G2729" s="159" t="s">
        <v>1842</v>
      </c>
      <c r="H2729" s="159" t="s">
        <v>1654</v>
      </c>
      <c r="I2729" s="159" t="s">
        <v>1808</v>
      </c>
      <c r="J2729" s="42" t="s">
        <v>15154</v>
      </c>
      <c r="K2729" s="42" t="s">
        <v>15155</v>
      </c>
      <c r="L2729" s="159" t="s">
        <v>2129</v>
      </c>
      <c r="M2729" s="159" t="s">
        <v>15162</v>
      </c>
      <c r="N2729" s="161"/>
      <c r="O2729" s="161"/>
      <c r="P2729" s="161"/>
    </row>
    <row r="2730" customFormat="false" ht="39" hidden="false" customHeight="true" outlineLevel="0" collapsed="false">
      <c r="A2730" s="159" t="s">
        <v>15163</v>
      </c>
      <c r="B2730" s="160" t="s">
        <v>15164</v>
      </c>
      <c r="C2730" s="42" t="s">
        <v>1757</v>
      </c>
      <c r="D2730" s="159" t="s">
        <v>2494</v>
      </c>
      <c r="E2730" s="159" t="s">
        <v>2126</v>
      </c>
      <c r="F2730" s="42" t="s">
        <v>2496</v>
      </c>
      <c r="G2730" s="159" t="s">
        <v>1842</v>
      </c>
      <c r="H2730" s="159" t="s">
        <v>1654</v>
      </c>
      <c r="I2730" s="159" t="s">
        <v>1808</v>
      </c>
      <c r="J2730" s="42" t="s">
        <v>15154</v>
      </c>
      <c r="K2730" s="42" t="s">
        <v>15155</v>
      </c>
      <c r="L2730" s="159" t="s">
        <v>2129</v>
      </c>
      <c r="M2730" s="159" t="s">
        <v>15165</v>
      </c>
      <c r="N2730" s="161"/>
      <c r="O2730" s="161"/>
      <c r="P2730" s="161"/>
    </row>
    <row r="2731" customFormat="false" ht="39" hidden="false" customHeight="true" outlineLevel="0" collapsed="false">
      <c r="A2731" s="159" t="s">
        <v>15166</v>
      </c>
      <c r="B2731" s="160" t="s">
        <v>15167</v>
      </c>
      <c r="C2731" s="42" t="s">
        <v>1757</v>
      </c>
      <c r="D2731" s="159" t="s">
        <v>2494</v>
      </c>
      <c r="E2731" s="159" t="s">
        <v>2126</v>
      </c>
      <c r="F2731" s="42" t="s">
        <v>2496</v>
      </c>
      <c r="G2731" s="159" t="s">
        <v>1842</v>
      </c>
      <c r="H2731" s="159" t="s">
        <v>1654</v>
      </c>
      <c r="I2731" s="159" t="s">
        <v>1808</v>
      </c>
      <c r="J2731" s="42" t="s">
        <v>15154</v>
      </c>
      <c r="K2731" s="42" t="s">
        <v>15155</v>
      </c>
      <c r="L2731" s="159" t="s">
        <v>2129</v>
      </c>
      <c r="M2731" s="159" t="s">
        <v>15168</v>
      </c>
      <c r="N2731" s="161"/>
      <c r="O2731" s="161"/>
      <c r="P2731" s="161"/>
    </row>
    <row r="2732" customFormat="false" ht="39" hidden="false" customHeight="true" outlineLevel="0" collapsed="false">
      <c r="A2732" s="159" t="s">
        <v>15169</v>
      </c>
      <c r="B2732" s="160" t="s">
        <v>15170</v>
      </c>
      <c r="C2732" s="42" t="s">
        <v>1757</v>
      </c>
      <c r="D2732" s="159" t="s">
        <v>2494</v>
      </c>
      <c r="E2732" s="159" t="s">
        <v>2126</v>
      </c>
      <c r="F2732" s="42" t="s">
        <v>2496</v>
      </c>
      <c r="G2732" s="159" t="s">
        <v>1842</v>
      </c>
      <c r="H2732" s="159" t="s">
        <v>1654</v>
      </c>
      <c r="I2732" s="159" t="s">
        <v>1808</v>
      </c>
      <c r="J2732" s="42" t="s">
        <v>15154</v>
      </c>
      <c r="K2732" s="42" t="s">
        <v>15155</v>
      </c>
      <c r="L2732" s="159" t="s">
        <v>2129</v>
      </c>
      <c r="M2732" s="159" t="s">
        <v>15171</v>
      </c>
      <c r="N2732" s="161"/>
      <c r="O2732" s="161"/>
      <c r="P2732" s="161"/>
    </row>
    <row r="2733" customFormat="false" ht="39" hidden="false" customHeight="true" outlineLevel="0" collapsed="false">
      <c r="A2733" s="159" t="s">
        <v>15172</v>
      </c>
      <c r="B2733" s="160" t="s">
        <v>15173</v>
      </c>
      <c r="C2733" s="42" t="s">
        <v>1757</v>
      </c>
      <c r="D2733" s="159" t="s">
        <v>2494</v>
      </c>
      <c r="E2733" s="159" t="s">
        <v>2126</v>
      </c>
      <c r="F2733" s="42" t="s">
        <v>2496</v>
      </c>
      <c r="G2733" s="159" t="s">
        <v>1842</v>
      </c>
      <c r="H2733" s="159" t="s">
        <v>1654</v>
      </c>
      <c r="I2733" s="159" t="s">
        <v>1808</v>
      </c>
      <c r="J2733" s="42" t="s">
        <v>15154</v>
      </c>
      <c r="K2733" s="42" t="s">
        <v>15155</v>
      </c>
      <c r="L2733" s="159" t="s">
        <v>2129</v>
      </c>
      <c r="M2733" s="159" t="s">
        <v>15174</v>
      </c>
      <c r="N2733" s="161"/>
      <c r="O2733" s="161"/>
      <c r="P2733" s="161"/>
    </row>
    <row r="2734" customFormat="false" ht="39" hidden="false" customHeight="true" outlineLevel="0" collapsed="false">
      <c r="A2734" s="159" t="s">
        <v>15175</v>
      </c>
      <c r="B2734" s="160" t="s">
        <v>15176</v>
      </c>
      <c r="C2734" s="42" t="s">
        <v>1757</v>
      </c>
      <c r="D2734" s="159" t="s">
        <v>2494</v>
      </c>
      <c r="E2734" s="159" t="s">
        <v>2205</v>
      </c>
      <c r="F2734" s="42" t="s">
        <v>2496</v>
      </c>
      <c r="G2734" s="159" t="s">
        <v>1796</v>
      </c>
      <c r="H2734" s="159" t="s">
        <v>1654</v>
      </c>
      <c r="I2734" s="159" t="s">
        <v>1808</v>
      </c>
      <c r="J2734" s="42" t="s">
        <v>15154</v>
      </c>
      <c r="K2734" s="42" t="s">
        <v>15155</v>
      </c>
      <c r="L2734" s="159" t="s">
        <v>2208</v>
      </c>
      <c r="M2734" s="159" t="s">
        <v>15177</v>
      </c>
      <c r="N2734" s="161"/>
      <c r="O2734" s="161"/>
      <c r="P2734" s="161"/>
    </row>
    <row r="2735" customFormat="false" ht="39" hidden="false" customHeight="true" outlineLevel="0" collapsed="false">
      <c r="A2735" s="159" t="s">
        <v>15178</v>
      </c>
      <c r="B2735" s="160" t="s">
        <v>15179</v>
      </c>
      <c r="C2735" s="42" t="s">
        <v>1757</v>
      </c>
      <c r="D2735" s="159" t="s">
        <v>2494</v>
      </c>
      <c r="E2735" s="159" t="s">
        <v>2126</v>
      </c>
      <c r="F2735" s="42" t="s">
        <v>2496</v>
      </c>
      <c r="G2735" s="159" t="s">
        <v>1842</v>
      </c>
      <c r="H2735" s="159" t="s">
        <v>1654</v>
      </c>
      <c r="I2735" s="159" t="s">
        <v>1808</v>
      </c>
      <c r="J2735" s="42" t="s">
        <v>15154</v>
      </c>
      <c r="K2735" s="42" t="s">
        <v>15155</v>
      </c>
      <c r="L2735" s="159" t="s">
        <v>2129</v>
      </c>
      <c r="M2735" s="159" t="s">
        <v>15180</v>
      </c>
      <c r="N2735" s="161"/>
      <c r="O2735" s="161"/>
      <c r="P2735" s="161"/>
    </row>
    <row r="2736" customFormat="false" ht="39" hidden="false" customHeight="true" outlineLevel="0" collapsed="false">
      <c r="A2736" s="159" t="s">
        <v>15181</v>
      </c>
      <c r="B2736" s="160" t="s">
        <v>15182</v>
      </c>
      <c r="C2736" s="42" t="s">
        <v>1757</v>
      </c>
      <c r="D2736" s="159" t="s">
        <v>2494</v>
      </c>
      <c r="E2736" s="159" t="s">
        <v>2126</v>
      </c>
      <c r="F2736" s="42" t="s">
        <v>2496</v>
      </c>
      <c r="G2736" s="159" t="s">
        <v>1842</v>
      </c>
      <c r="H2736" s="159" t="s">
        <v>1654</v>
      </c>
      <c r="I2736" s="159" t="s">
        <v>1808</v>
      </c>
      <c r="J2736" s="42" t="s">
        <v>15154</v>
      </c>
      <c r="K2736" s="42" t="s">
        <v>15155</v>
      </c>
      <c r="L2736" s="159" t="s">
        <v>2129</v>
      </c>
      <c r="M2736" s="159" t="s">
        <v>15183</v>
      </c>
      <c r="N2736" s="161"/>
      <c r="O2736" s="161"/>
      <c r="P2736" s="161"/>
    </row>
    <row r="2737" customFormat="false" ht="27" hidden="false" customHeight="true" outlineLevel="0" collapsed="false">
      <c r="A2737" s="159" t="s">
        <v>15184</v>
      </c>
      <c r="B2737" s="160" t="s">
        <v>15185</v>
      </c>
      <c r="C2737" s="42" t="s">
        <v>1757</v>
      </c>
      <c r="D2737" s="159" t="s">
        <v>2494</v>
      </c>
      <c r="E2737" s="159" t="s">
        <v>2126</v>
      </c>
      <c r="F2737" s="42" t="s">
        <v>2496</v>
      </c>
      <c r="G2737" s="159" t="s">
        <v>1842</v>
      </c>
      <c r="H2737" s="159" t="s">
        <v>1654</v>
      </c>
      <c r="I2737" s="159" t="s">
        <v>1808</v>
      </c>
      <c r="J2737" s="42" t="s">
        <v>15186</v>
      </c>
      <c r="K2737" s="42" t="s">
        <v>15187</v>
      </c>
      <c r="L2737" s="159" t="s">
        <v>2129</v>
      </c>
      <c r="M2737" s="159" t="s">
        <v>15188</v>
      </c>
      <c r="N2737" s="161"/>
      <c r="O2737" s="161"/>
      <c r="P2737" s="161"/>
    </row>
    <row r="2738" customFormat="false" ht="39" hidden="false" customHeight="true" outlineLevel="0" collapsed="false">
      <c r="A2738" s="159" t="s">
        <v>15189</v>
      </c>
      <c r="B2738" s="160" t="s">
        <v>15190</v>
      </c>
      <c r="C2738" s="42" t="s">
        <v>1757</v>
      </c>
      <c r="D2738" s="159" t="s">
        <v>2494</v>
      </c>
      <c r="E2738" s="159" t="s">
        <v>2767</v>
      </c>
      <c r="F2738" s="42" t="s">
        <v>2496</v>
      </c>
      <c r="G2738" s="159" t="s">
        <v>1796</v>
      </c>
      <c r="H2738" s="159" t="s">
        <v>1654</v>
      </c>
      <c r="I2738" s="159" t="s">
        <v>1808</v>
      </c>
      <c r="J2738" s="42" t="s">
        <v>15191</v>
      </c>
      <c r="K2738" s="42" t="s">
        <v>15192</v>
      </c>
      <c r="L2738" s="159" t="s">
        <v>2129</v>
      </c>
      <c r="M2738" s="159" t="s">
        <v>15193</v>
      </c>
      <c r="N2738" s="161"/>
      <c r="O2738" s="161"/>
      <c r="P2738" s="161"/>
    </row>
    <row r="2739" customFormat="false" ht="39" hidden="false" customHeight="true" outlineLevel="0" collapsed="false">
      <c r="A2739" s="159" t="s">
        <v>15194</v>
      </c>
      <c r="B2739" s="160" t="s">
        <v>15195</v>
      </c>
      <c r="C2739" s="42" t="s">
        <v>1757</v>
      </c>
      <c r="D2739" s="159" t="s">
        <v>2494</v>
      </c>
      <c r="E2739" s="159" t="s">
        <v>2495</v>
      </c>
      <c r="F2739" s="42" t="s">
        <v>2496</v>
      </c>
      <c r="G2739" s="159" t="s">
        <v>1842</v>
      </c>
      <c r="H2739" s="159" t="s">
        <v>2144</v>
      </c>
      <c r="I2739" s="159" t="s">
        <v>1808</v>
      </c>
      <c r="J2739" s="42" t="s">
        <v>15191</v>
      </c>
      <c r="K2739" s="42" t="s">
        <v>15192</v>
      </c>
      <c r="L2739" s="159" t="s">
        <v>2498</v>
      </c>
      <c r="M2739" s="159" t="s">
        <v>15196</v>
      </c>
      <c r="N2739" s="161"/>
      <c r="O2739" s="161"/>
      <c r="P2739" s="161"/>
    </row>
    <row r="2740" customFormat="false" ht="39" hidden="false" customHeight="true" outlineLevel="0" collapsed="false">
      <c r="A2740" s="159" t="s">
        <v>15197</v>
      </c>
      <c r="B2740" s="160" t="s">
        <v>15198</v>
      </c>
      <c r="C2740" s="42" t="s">
        <v>1757</v>
      </c>
      <c r="D2740" s="159" t="s">
        <v>2494</v>
      </c>
      <c r="E2740" s="159" t="s">
        <v>2126</v>
      </c>
      <c r="F2740" s="42" t="s">
        <v>2496</v>
      </c>
      <c r="G2740" s="159" t="s">
        <v>1842</v>
      </c>
      <c r="H2740" s="159" t="s">
        <v>1654</v>
      </c>
      <c r="I2740" s="159" t="s">
        <v>1808</v>
      </c>
      <c r="J2740" s="42" t="s">
        <v>15191</v>
      </c>
      <c r="K2740" s="42" t="s">
        <v>15192</v>
      </c>
      <c r="L2740" s="159" t="s">
        <v>2129</v>
      </c>
      <c r="M2740" s="159" t="s">
        <v>15199</v>
      </c>
      <c r="N2740" s="161"/>
      <c r="O2740" s="161"/>
      <c r="P2740" s="161"/>
    </row>
    <row r="2741" customFormat="false" ht="39" hidden="false" customHeight="true" outlineLevel="0" collapsed="false">
      <c r="A2741" s="159" t="s">
        <v>15200</v>
      </c>
      <c r="B2741" s="160" t="s">
        <v>15201</v>
      </c>
      <c r="C2741" s="42" t="s">
        <v>1757</v>
      </c>
      <c r="D2741" s="159" t="s">
        <v>2494</v>
      </c>
      <c r="E2741" s="159" t="s">
        <v>2126</v>
      </c>
      <c r="F2741" s="42" t="s">
        <v>2496</v>
      </c>
      <c r="G2741" s="159" t="s">
        <v>1842</v>
      </c>
      <c r="H2741" s="159" t="s">
        <v>1654</v>
      </c>
      <c r="I2741" s="159" t="s">
        <v>1808</v>
      </c>
      <c r="J2741" s="42" t="s">
        <v>15191</v>
      </c>
      <c r="K2741" s="42" t="s">
        <v>15192</v>
      </c>
      <c r="L2741" s="159" t="s">
        <v>2129</v>
      </c>
      <c r="M2741" s="159" t="s">
        <v>15202</v>
      </c>
      <c r="N2741" s="161"/>
      <c r="O2741" s="161"/>
      <c r="P2741" s="161"/>
    </row>
    <row r="2742" customFormat="false" ht="39" hidden="false" customHeight="true" outlineLevel="0" collapsed="false">
      <c r="A2742" s="159" t="s">
        <v>15203</v>
      </c>
      <c r="B2742" s="160" t="s">
        <v>15204</v>
      </c>
      <c r="C2742" s="42" t="s">
        <v>1757</v>
      </c>
      <c r="D2742" s="159" t="s">
        <v>2494</v>
      </c>
      <c r="E2742" s="159" t="s">
        <v>2126</v>
      </c>
      <c r="F2742" s="42" t="s">
        <v>2496</v>
      </c>
      <c r="G2742" s="159" t="s">
        <v>1842</v>
      </c>
      <c r="H2742" s="159" t="s">
        <v>1654</v>
      </c>
      <c r="I2742" s="159" t="s">
        <v>1808</v>
      </c>
      <c r="J2742" s="42" t="s">
        <v>15191</v>
      </c>
      <c r="K2742" s="42" t="s">
        <v>15192</v>
      </c>
      <c r="L2742" s="159" t="s">
        <v>2129</v>
      </c>
      <c r="M2742" s="159" t="s">
        <v>15205</v>
      </c>
      <c r="N2742" s="161"/>
      <c r="O2742" s="161"/>
      <c r="P2742" s="161"/>
    </row>
    <row r="2743" customFormat="false" ht="39" hidden="false" customHeight="true" outlineLevel="0" collapsed="false">
      <c r="A2743" s="159" t="s">
        <v>15206</v>
      </c>
      <c r="B2743" s="160" t="s">
        <v>15207</v>
      </c>
      <c r="C2743" s="42" t="s">
        <v>1757</v>
      </c>
      <c r="D2743" s="159" t="s">
        <v>2494</v>
      </c>
      <c r="E2743" s="159" t="s">
        <v>2126</v>
      </c>
      <c r="F2743" s="42" t="s">
        <v>2496</v>
      </c>
      <c r="G2743" s="159" t="s">
        <v>1842</v>
      </c>
      <c r="H2743" s="159" t="s">
        <v>1654</v>
      </c>
      <c r="I2743" s="159" t="s">
        <v>1808</v>
      </c>
      <c r="J2743" s="42" t="s">
        <v>15191</v>
      </c>
      <c r="K2743" s="42" t="s">
        <v>15192</v>
      </c>
      <c r="L2743" s="159" t="s">
        <v>2129</v>
      </c>
      <c r="M2743" s="159" t="s">
        <v>15208</v>
      </c>
      <c r="N2743" s="161"/>
      <c r="O2743" s="161"/>
      <c r="P2743" s="161"/>
    </row>
    <row r="2744" customFormat="false" ht="39" hidden="false" customHeight="true" outlineLevel="0" collapsed="false">
      <c r="A2744" s="159" t="s">
        <v>15209</v>
      </c>
      <c r="B2744" s="160" t="s">
        <v>15210</v>
      </c>
      <c r="C2744" s="42" t="s">
        <v>1757</v>
      </c>
      <c r="D2744" s="159" t="s">
        <v>2494</v>
      </c>
      <c r="E2744" s="159" t="s">
        <v>2126</v>
      </c>
      <c r="F2744" s="42" t="s">
        <v>2496</v>
      </c>
      <c r="G2744" s="159" t="s">
        <v>1842</v>
      </c>
      <c r="H2744" s="159" t="s">
        <v>1654</v>
      </c>
      <c r="I2744" s="159" t="s">
        <v>1808</v>
      </c>
      <c r="J2744" s="42" t="s">
        <v>15191</v>
      </c>
      <c r="K2744" s="42" t="s">
        <v>15192</v>
      </c>
      <c r="L2744" s="159" t="s">
        <v>2129</v>
      </c>
      <c r="M2744" s="159" t="s">
        <v>15211</v>
      </c>
      <c r="N2744" s="161"/>
      <c r="O2744" s="161"/>
      <c r="P2744" s="161"/>
    </row>
    <row r="2745" customFormat="false" ht="39" hidden="false" customHeight="true" outlineLevel="0" collapsed="false">
      <c r="A2745" s="159" t="s">
        <v>15212</v>
      </c>
      <c r="B2745" s="160" t="s">
        <v>15213</v>
      </c>
      <c r="C2745" s="42" t="s">
        <v>1757</v>
      </c>
      <c r="D2745" s="159" t="s">
        <v>2494</v>
      </c>
      <c r="E2745" s="159" t="s">
        <v>2205</v>
      </c>
      <c r="F2745" s="42" t="s">
        <v>2496</v>
      </c>
      <c r="G2745" s="159" t="s">
        <v>1796</v>
      </c>
      <c r="H2745" s="159" t="s">
        <v>1654</v>
      </c>
      <c r="I2745" s="159" t="s">
        <v>1808</v>
      </c>
      <c r="J2745" s="42" t="s">
        <v>15191</v>
      </c>
      <c r="K2745" s="42" t="s">
        <v>15192</v>
      </c>
      <c r="L2745" s="159" t="s">
        <v>2208</v>
      </c>
      <c r="M2745" s="159" t="s">
        <v>15214</v>
      </c>
      <c r="N2745" s="161"/>
      <c r="O2745" s="161"/>
      <c r="P2745" s="161"/>
    </row>
    <row r="2746" customFormat="false" ht="39" hidden="false" customHeight="true" outlineLevel="0" collapsed="false">
      <c r="A2746" s="159" t="s">
        <v>15215</v>
      </c>
      <c r="B2746" s="160" t="s">
        <v>15216</v>
      </c>
      <c r="C2746" s="42" t="s">
        <v>1757</v>
      </c>
      <c r="D2746" s="159" t="s">
        <v>2494</v>
      </c>
      <c r="E2746" s="159" t="s">
        <v>2126</v>
      </c>
      <c r="F2746" s="42" t="s">
        <v>2496</v>
      </c>
      <c r="G2746" s="159" t="s">
        <v>1842</v>
      </c>
      <c r="H2746" s="159" t="s">
        <v>1654</v>
      </c>
      <c r="I2746" s="159" t="s">
        <v>1808</v>
      </c>
      <c r="J2746" s="42" t="s">
        <v>15191</v>
      </c>
      <c r="K2746" s="42" t="s">
        <v>15192</v>
      </c>
      <c r="L2746" s="159" t="s">
        <v>2129</v>
      </c>
      <c r="M2746" s="159" t="s">
        <v>15217</v>
      </c>
      <c r="N2746" s="161"/>
      <c r="O2746" s="161"/>
      <c r="P2746" s="161"/>
    </row>
    <row r="2747" customFormat="false" ht="39" hidden="false" customHeight="true" outlineLevel="0" collapsed="false">
      <c r="A2747" s="159" t="s">
        <v>15218</v>
      </c>
      <c r="B2747" s="160" t="s">
        <v>15219</v>
      </c>
      <c r="C2747" s="42" t="s">
        <v>1757</v>
      </c>
      <c r="D2747" s="159" t="s">
        <v>2494</v>
      </c>
      <c r="E2747" s="159" t="s">
        <v>2126</v>
      </c>
      <c r="F2747" s="42" t="s">
        <v>2496</v>
      </c>
      <c r="G2747" s="159" t="s">
        <v>1842</v>
      </c>
      <c r="H2747" s="159" t="s">
        <v>1654</v>
      </c>
      <c r="I2747" s="159" t="s">
        <v>1808</v>
      </c>
      <c r="J2747" s="42" t="s">
        <v>15191</v>
      </c>
      <c r="K2747" s="42" t="s">
        <v>15192</v>
      </c>
      <c r="L2747" s="159" t="s">
        <v>2129</v>
      </c>
      <c r="M2747" s="159" t="s">
        <v>15220</v>
      </c>
      <c r="N2747" s="161"/>
      <c r="O2747" s="161"/>
      <c r="P2747" s="161"/>
    </row>
    <row r="2748" customFormat="false" ht="27" hidden="false" customHeight="true" outlineLevel="0" collapsed="false">
      <c r="A2748" s="159" t="s">
        <v>15221</v>
      </c>
      <c r="B2748" s="160" t="s">
        <v>15222</v>
      </c>
      <c r="C2748" s="42" t="s">
        <v>1757</v>
      </c>
      <c r="D2748" s="159" t="s">
        <v>2494</v>
      </c>
      <c r="E2748" s="159" t="s">
        <v>2126</v>
      </c>
      <c r="F2748" s="42" t="s">
        <v>2496</v>
      </c>
      <c r="G2748" s="159" t="s">
        <v>1842</v>
      </c>
      <c r="H2748" s="159" t="s">
        <v>1654</v>
      </c>
      <c r="I2748" s="159" t="s">
        <v>1808</v>
      </c>
      <c r="J2748" s="42" t="s">
        <v>15223</v>
      </c>
      <c r="K2748" s="42" t="s">
        <v>15224</v>
      </c>
      <c r="L2748" s="159" t="s">
        <v>2129</v>
      </c>
      <c r="M2748" s="159" t="s">
        <v>15225</v>
      </c>
      <c r="N2748" s="161"/>
      <c r="O2748" s="161"/>
      <c r="P2748" s="161"/>
    </row>
    <row r="2749" customFormat="false" ht="39" hidden="false" customHeight="true" outlineLevel="0" collapsed="false">
      <c r="A2749" s="159" t="s">
        <v>15226</v>
      </c>
      <c r="B2749" s="160" t="s">
        <v>15227</v>
      </c>
      <c r="C2749" s="42" t="s">
        <v>1757</v>
      </c>
      <c r="D2749" s="159" t="s">
        <v>2494</v>
      </c>
      <c r="E2749" s="159" t="s">
        <v>2767</v>
      </c>
      <c r="F2749" s="42" t="s">
        <v>2496</v>
      </c>
      <c r="G2749" s="159" t="s">
        <v>1796</v>
      </c>
      <c r="H2749" s="159" t="s">
        <v>1654</v>
      </c>
      <c r="I2749" s="159" t="s">
        <v>1808</v>
      </c>
      <c r="J2749" s="42" t="s">
        <v>15228</v>
      </c>
      <c r="K2749" s="42" t="s">
        <v>15229</v>
      </c>
      <c r="L2749" s="159" t="s">
        <v>2129</v>
      </c>
      <c r="M2749" s="159" t="s">
        <v>15230</v>
      </c>
      <c r="N2749" s="161"/>
      <c r="O2749" s="161"/>
      <c r="P2749" s="161"/>
    </row>
    <row r="2750" customFormat="false" ht="39" hidden="false" customHeight="true" outlineLevel="0" collapsed="false">
      <c r="A2750" s="159" t="s">
        <v>15231</v>
      </c>
      <c r="B2750" s="160" t="s">
        <v>15232</v>
      </c>
      <c r="C2750" s="42" t="s">
        <v>1757</v>
      </c>
      <c r="D2750" s="159" t="s">
        <v>2494</v>
      </c>
      <c r="E2750" s="159" t="s">
        <v>2495</v>
      </c>
      <c r="F2750" s="42" t="s">
        <v>2496</v>
      </c>
      <c r="G2750" s="159" t="s">
        <v>1842</v>
      </c>
      <c r="H2750" s="159" t="s">
        <v>2144</v>
      </c>
      <c r="I2750" s="159" t="s">
        <v>1808</v>
      </c>
      <c r="J2750" s="42" t="s">
        <v>15228</v>
      </c>
      <c r="K2750" s="42" t="s">
        <v>15229</v>
      </c>
      <c r="L2750" s="159" t="s">
        <v>2498</v>
      </c>
      <c r="M2750" s="159" t="s">
        <v>15233</v>
      </c>
      <c r="N2750" s="161"/>
      <c r="O2750" s="161"/>
      <c r="P2750" s="161"/>
    </row>
    <row r="2751" customFormat="false" ht="39" hidden="false" customHeight="true" outlineLevel="0" collapsed="false">
      <c r="A2751" s="159" t="s">
        <v>15234</v>
      </c>
      <c r="B2751" s="160" t="s">
        <v>15235</v>
      </c>
      <c r="C2751" s="42" t="s">
        <v>1757</v>
      </c>
      <c r="D2751" s="159" t="s">
        <v>2494</v>
      </c>
      <c r="E2751" s="159" t="s">
        <v>2126</v>
      </c>
      <c r="F2751" s="42" t="s">
        <v>2496</v>
      </c>
      <c r="G2751" s="159" t="s">
        <v>1842</v>
      </c>
      <c r="H2751" s="159" t="s">
        <v>1654</v>
      </c>
      <c r="I2751" s="159" t="s">
        <v>1808</v>
      </c>
      <c r="J2751" s="42" t="s">
        <v>15228</v>
      </c>
      <c r="K2751" s="42" t="s">
        <v>15229</v>
      </c>
      <c r="L2751" s="159" t="s">
        <v>2129</v>
      </c>
      <c r="M2751" s="159" t="s">
        <v>15236</v>
      </c>
      <c r="N2751" s="161"/>
      <c r="O2751" s="161"/>
      <c r="P2751" s="161"/>
    </row>
    <row r="2752" customFormat="false" ht="39" hidden="false" customHeight="true" outlineLevel="0" collapsed="false">
      <c r="A2752" s="159" t="s">
        <v>15237</v>
      </c>
      <c r="B2752" s="160" t="s">
        <v>15238</v>
      </c>
      <c r="C2752" s="42" t="s">
        <v>1757</v>
      </c>
      <c r="D2752" s="159" t="s">
        <v>2494</v>
      </c>
      <c r="E2752" s="159" t="s">
        <v>2126</v>
      </c>
      <c r="F2752" s="42" t="s">
        <v>2496</v>
      </c>
      <c r="G2752" s="159" t="s">
        <v>1842</v>
      </c>
      <c r="H2752" s="159" t="s">
        <v>1654</v>
      </c>
      <c r="I2752" s="159" t="s">
        <v>1808</v>
      </c>
      <c r="J2752" s="42" t="s">
        <v>15228</v>
      </c>
      <c r="K2752" s="42" t="s">
        <v>15229</v>
      </c>
      <c r="L2752" s="159" t="s">
        <v>2129</v>
      </c>
      <c r="M2752" s="159" t="s">
        <v>15239</v>
      </c>
      <c r="N2752" s="161"/>
      <c r="O2752" s="161"/>
      <c r="P2752" s="161"/>
    </row>
    <row r="2753" customFormat="false" ht="39" hidden="false" customHeight="true" outlineLevel="0" collapsed="false">
      <c r="A2753" s="159" t="s">
        <v>15240</v>
      </c>
      <c r="B2753" s="160" t="s">
        <v>15241</v>
      </c>
      <c r="C2753" s="42" t="s">
        <v>1757</v>
      </c>
      <c r="D2753" s="159" t="s">
        <v>2494</v>
      </c>
      <c r="E2753" s="159" t="s">
        <v>2126</v>
      </c>
      <c r="F2753" s="42" t="s">
        <v>2496</v>
      </c>
      <c r="G2753" s="159" t="s">
        <v>1842</v>
      </c>
      <c r="H2753" s="159" t="s">
        <v>1654</v>
      </c>
      <c r="I2753" s="159" t="s">
        <v>1808</v>
      </c>
      <c r="J2753" s="42" t="s">
        <v>15228</v>
      </c>
      <c r="K2753" s="42" t="s">
        <v>15229</v>
      </c>
      <c r="L2753" s="159" t="s">
        <v>2129</v>
      </c>
      <c r="M2753" s="159" t="s">
        <v>15242</v>
      </c>
      <c r="N2753" s="161"/>
      <c r="O2753" s="161"/>
      <c r="P2753" s="161"/>
    </row>
    <row r="2754" customFormat="false" ht="39" hidden="false" customHeight="true" outlineLevel="0" collapsed="false">
      <c r="A2754" s="159" t="s">
        <v>15243</v>
      </c>
      <c r="B2754" s="160" t="s">
        <v>15244</v>
      </c>
      <c r="C2754" s="42" t="s">
        <v>1757</v>
      </c>
      <c r="D2754" s="159" t="s">
        <v>2494</v>
      </c>
      <c r="E2754" s="159" t="s">
        <v>2126</v>
      </c>
      <c r="F2754" s="42" t="s">
        <v>2496</v>
      </c>
      <c r="G2754" s="159" t="s">
        <v>1842</v>
      </c>
      <c r="H2754" s="159" t="s">
        <v>1654</v>
      </c>
      <c r="I2754" s="159" t="s">
        <v>1808</v>
      </c>
      <c r="J2754" s="42" t="s">
        <v>15228</v>
      </c>
      <c r="K2754" s="42" t="s">
        <v>15229</v>
      </c>
      <c r="L2754" s="159" t="s">
        <v>2129</v>
      </c>
      <c r="M2754" s="159" t="s">
        <v>15245</v>
      </c>
      <c r="N2754" s="161"/>
      <c r="O2754" s="161"/>
      <c r="P2754" s="161"/>
    </row>
    <row r="2755" customFormat="false" ht="39" hidden="false" customHeight="true" outlineLevel="0" collapsed="false">
      <c r="A2755" s="159" t="s">
        <v>15246</v>
      </c>
      <c r="B2755" s="160" t="s">
        <v>15247</v>
      </c>
      <c r="C2755" s="42" t="s">
        <v>1757</v>
      </c>
      <c r="D2755" s="159" t="s">
        <v>2494</v>
      </c>
      <c r="E2755" s="159" t="s">
        <v>2126</v>
      </c>
      <c r="F2755" s="42" t="s">
        <v>2496</v>
      </c>
      <c r="G2755" s="159" t="s">
        <v>1842</v>
      </c>
      <c r="H2755" s="159" t="s">
        <v>1654</v>
      </c>
      <c r="I2755" s="159" t="s">
        <v>1808</v>
      </c>
      <c r="J2755" s="42" t="s">
        <v>15228</v>
      </c>
      <c r="K2755" s="42" t="s">
        <v>15229</v>
      </c>
      <c r="L2755" s="159" t="s">
        <v>2129</v>
      </c>
      <c r="M2755" s="159" t="s">
        <v>15248</v>
      </c>
      <c r="N2755" s="161"/>
      <c r="O2755" s="161"/>
      <c r="P2755" s="161"/>
    </row>
    <row r="2756" customFormat="false" ht="39" hidden="false" customHeight="true" outlineLevel="0" collapsed="false">
      <c r="A2756" s="159" t="s">
        <v>15249</v>
      </c>
      <c r="B2756" s="160" t="s">
        <v>15250</v>
      </c>
      <c r="C2756" s="42" t="s">
        <v>1757</v>
      </c>
      <c r="D2756" s="159" t="s">
        <v>2494</v>
      </c>
      <c r="E2756" s="159" t="s">
        <v>2205</v>
      </c>
      <c r="F2756" s="42" t="s">
        <v>2496</v>
      </c>
      <c r="G2756" s="159" t="s">
        <v>1796</v>
      </c>
      <c r="H2756" s="159" t="s">
        <v>1654</v>
      </c>
      <c r="I2756" s="159" t="s">
        <v>1808</v>
      </c>
      <c r="J2756" s="42" t="s">
        <v>15228</v>
      </c>
      <c r="K2756" s="42" t="s">
        <v>15229</v>
      </c>
      <c r="L2756" s="159" t="s">
        <v>2208</v>
      </c>
      <c r="M2756" s="159" t="s">
        <v>15251</v>
      </c>
      <c r="N2756" s="161"/>
      <c r="O2756" s="161"/>
      <c r="P2756" s="161"/>
    </row>
    <row r="2757" customFormat="false" ht="39" hidden="false" customHeight="true" outlineLevel="0" collapsed="false">
      <c r="A2757" s="159" t="s">
        <v>15252</v>
      </c>
      <c r="B2757" s="160" t="s">
        <v>15253</v>
      </c>
      <c r="C2757" s="42" t="s">
        <v>1757</v>
      </c>
      <c r="D2757" s="159" t="s">
        <v>2494</v>
      </c>
      <c r="E2757" s="159" t="s">
        <v>2126</v>
      </c>
      <c r="F2757" s="42" t="s">
        <v>2496</v>
      </c>
      <c r="G2757" s="159" t="s">
        <v>1842</v>
      </c>
      <c r="H2757" s="159" t="s">
        <v>1654</v>
      </c>
      <c r="I2757" s="159" t="s">
        <v>1808</v>
      </c>
      <c r="J2757" s="42" t="s">
        <v>15228</v>
      </c>
      <c r="K2757" s="42" t="s">
        <v>15229</v>
      </c>
      <c r="L2757" s="159" t="s">
        <v>2129</v>
      </c>
      <c r="M2757" s="159" t="s">
        <v>15254</v>
      </c>
      <c r="N2757" s="161"/>
      <c r="O2757" s="161"/>
      <c r="P2757" s="161"/>
    </row>
    <row r="2758" customFormat="false" ht="39" hidden="false" customHeight="true" outlineLevel="0" collapsed="false">
      <c r="A2758" s="159" t="s">
        <v>15255</v>
      </c>
      <c r="B2758" s="160" t="s">
        <v>15256</v>
      </c>
      <c r="C2758" s="42" t="s">
        <v>1757</v>
      </c>
      <c r="D2758" s="159" t="s">
        <v>2494</v>
      </c>
      <c r="E2758" s="159" t="s">
        <v>2126</v>
      </c>
      <c r="F2758" s="42" t="s">
        <v>2496</v>
      </c>
      <c r="G2758" s="159" t="s">
        <v>1842</v>
      </c>
      <c r="H2758" s="159" t="s">
        <v>1654</v>
      </c>
      <c r="I2758" s="159" t="s">
        <v>1808</v>
      </c>
      <c r="J2758" s="42" t="s">
        <v>15228</v>
      </c>
      <c r="K2758" s="42" t="s">
        <v>15229</v>
      </c>
      <c r="L2758" s="159" t="s">
        <v>2129</v>
      </c>
      <c r="M2758" s="159" t="s">
        <v>15257</v>
      </c>
      <c r="N2758" s="161"/>
      <c r="O2758" s="161"/>
      <c r="P2758" s="161"/>
    </row>
    <row r="2759" customFormat="false" ht="27" hidden="false" customHeight="true" outlineLevel="0" collapsed="false">
      <c r="A2759" s="159" t="s">
        <v>15258</v>
      </c>
      <c r="B2759" s="160" t="s">
        <v>15259</v>
      </c>
      <c r="C2759" s="42" t="s">
        <v>1757</v>
      </c>
      <c r="D2759" s="159" t="s">
        <v>2494</v>
      </c>
      <c r="E2759" s="159" t="s">
        <v>2126</v>
      </c>
      <c r="F2759" s="42" t="s">
        <v>2496</v>
      </c>
      <c r="G2759" s="159" t="s">
        <v>1842</v>
      </c>
      <c r="H2759" s="159" t="s">
        <v>1654</v>
      </c>
      <c r="I2759" s="159" t="s">
        <v>1808</v>
      </c>
      <c r="J2759" s="42" t="s">
        <v>15260</v>
      </c>
      <c r="K2759" s="42" t="s">
        <v>15261</v>
      </c>
      <c r="L2759" s="159" t="s">
        <v>2129</v>
      </c>
      <c r="M2759" s="159" t="s">
        <v>15262</v>
      </c>
      <c r="N2759" s="161"/>
      <c r="O2759" s="161"/>
      <c r="P2759" s="161"/>
    </row>
    <row r="2760" customFormat="false" ht="39" hidden="false" customHeight="true" outlineLevel="0" collapsed="false">
      <c r="A2760" s="159" t="s">
        <v>15263</v>
      </c>
      <c r="B2760" s="160" t="s">
        <v>15264</v>
      </c>
      <c r="C2760" s="42" t="s">
        <v>1757</v>
      </c>
      <c r="D2760" s="159" t="s">
        <v>2494</v>
      </c>
      <c r="E2760" s="159" t="s">
        <v>2767</v>
      </c>
      <c r="F2760" s="42" t="s">
        <v>2496</v>
      </c>
      <c r="G2760" s="159" t="s">
        <v>1796</v>
      </c>
      <c r="H2760" s="159" t="s">
        <v>1654</v>
      </c>
      <c r="I2760" s="159" t="s">
        <v>1808</v>
      </c>
      <c r="J2760" s="42" t="s">
        <v>15265</v>
      </c>
      <c r="K2760" s="42" t="s">
        <v>15266</v>
      </c>
      <c r="L2760" s="159" t="s">
        <v>2129</v>
      </c>
      <c r="M2760" s="159" t="s">
        <v>15267</v>
      </c>
      <c r="N2760" s="161"/>
      <c r="O2760" s="161"/>
      <c r="P2760" s="161"/>
    </row>
    <row r="2761" customFormat="false" ht="39" hidden="false" customHeight="true" outlineLevel="0" collapsed="false">
      <c r="A2761" s="159" t="s">
        <v>15268</v>
      </c>
      <c r="B2761" s="160" t="s">
        <v>15269</v>
      </c>
      <c r="C2761" s="42" t="s">
        <v>1757</v>
      </c>
      <c r="D2761" s="159" t="s">
        <v>2494</v>
      </c>
      <c r="E2761" s="159" t="s">
        <v>2495</v>
      </c>
      <c r="F2761" s="42" t="s">
        <v>2496</v>
      </c>
      <c r="G2761" s="159" t="s">
        <v>1842</v>
      </c>
      <c r="H2761" s="159" t="s">
        <v>2144</v>
      </c>
      <c r="I2761" s="159" t="s">
        <v>1808</v>
      </c>
      <c r="J2761" s="42" t="s">
        <v>15265</v>
      </c>
      <c r="K2761" s="42" t="s">
        <v>15266</v>
      </c>
      <c r="L2761" s="159" t="s">
        <v>2498</v>
      </c>
      <c r="M2761" s="159" t="s">
        <v>15270</v>
      </c>
      <c r="N2761" s="161"/>
      <c r="O2761" s="161"/>
      <c r="P2761" s="161"/>
    </row>
    <row r="2762" customFormat="false" ht="39" hidden="false" customHeight="true" outlineLevel="0" collapsed="false">
      <c r="A2762" s="159" t="s">
        <v>15271</v>
      </c>
      <c r="B2762" s="160" t="s">
        <v>15272</v>
      </c>
      <c r="C2762" s="42" t="s">
        <v>1757</v>
      </c>
      <c r="D2762" s="159" t="s">
        <v>2494</v>
      </c>
      <c r="E2762" s="159" t="s">
        <v>2126</v>
      </c>
      <c r="F2762" s="42" t="s">
        <v>2496</v>
      </c>
      <c r="G2762" s="159" t="s">
        <v>1842</v>
      </c>
      <c r="H2762" s="159" t="s">
        <v>1654</v>
      </c>
      <c r="I2762" s="159" t="s">
        <v>1808</v>
      </c>
      <c r="J2762" s="42" t="s">
        <v>15265</v>
      </c>
      <c r="K2762" s="42" t="s">
        <v>15266</v>
      </c>
      <c r="L2762" s="159" t="s">
        <v>2129</v>
      </c>
      <c r="M2762" s="159" t="s">
        <v>15273</v>
      </c>
      <c r="N2762" s="161"/>
      <c r="O2762" s="161"/>
      <c r="P2762" s="161"/>
    </row>
    <row r="2763" customFormat="false" ht="39" hidden="false" customHeight="true" outlineLevel="0" collapsed="false">
      <c r="A2763" s="159" t="s">
        <v>15274</v>
      </c>
      <c r="B2763" s="160" t="s">
        <v>15275</v>
      </c>
      <c r="C2763" s="42" t="s">
        <v>1757</v>
      </c>
      <c r="D2763" s="159" t="s">
        <v>2494</v>
      </c>
      <c r="E2763" s="159" t="s">
        <v>2126</v>
      </c>
      <c r="F2763" s="42" t="s">
        <v>2496</v>
      </c>
      <c r="G2763" s="159" t="s">
        <v>1842</v>
      </c>
      <c r="H2763" s="159" t="s">
        <v>1654</v>
      </c>
      <c r="I2763" s="159" t="s">
        <v>1808</v>
      </c>
      <c r="J2763" s="42" t="s">
        <v>15265</v>
      </c>
      <c r="K2763" s="42" t="s">
        <v>15266</v>
      </c>
      <c r="L2763" s="159" t="s">
        <v>2129</v>
      </c>
      <c r="M2763" s="159" t="s">
        <v>15276</v>
      </c>
      <c r="N2763" s="161"/>
      <c r="O2763" s="161"/>
      <c r="P2763" s="161"/>
    </row>
    <row r="2764" customFormat="false" ht="39" hidden="false" customHeight="true" outlineLevel="0" collapsed="false">
      <c r="A2764" s="159" t="s">
        <v>15277</v>
      </c>
      <c r="B2764" s="160" t="s">
        <v>15278</v>
      </c>
      <c r="C2764" s="42" t="s">
        <v>1757</v>
      </c>
      <c r="D2764" s="159" t="s">
        <v>2494</v>
      </c>
      <c r="E2764" s="159" t="s">
        <v>2126</v>
      </c>
      <c r="F2764" s="42" t="s">
        <v>2496</v>
      </c>
      <c r="G2764" s="159" t="s">
        <v>1842</v>
      </c>
      <c r="H2764" s="159" t="s">
        <v>1654</v>
      </c>
      <c r="I2764" s="159" t="s">
        <v>1808</v>
      </c>
      <c r="J2764" s="42" t="s">
        <v>15265</v>
      </c>
      <c r="K2764" s="42" t="s">
        <v>15266</v>
      </c>
      <c r="L2764" s="159" t="s">
        <v>2129</v>
      </c>
      <c r="M2764" s="159" t="s">
        <v>15279</v>
      </c>
      <c r="N2764" s="161"/>
      <c r="O2764" s="161"/>
      <c r="P2764" s="161"/>
    </row>
    <row r="2765" customFormat="false" ht="39" hidden="false" customHeight="true" outlineLevel="0" collapsed="false">
      <c r="A2765" s="159" t="s">
        <v>15280</v>
      </c>
      <c r="B2765" s="160" t="s">
        <v>15281</v>
      </c>
      <c r="C2765" s="42" t="s">
        <v>1757</v>
      </c>
      <c r="D2765" s="159" t="s">
        <v>2494</v>
      </c>
      <c r="E2765" s="159" t="s">
        <v>2126</v>
      </c>
      <c r="F2765" s="42" t="s">
        <v>2496</v>
      </c>
      <c r="G2765" s="159" t="s">
        <v>1842</v>
      </c>
      <c r="H2765" s="159" t="s">
        <v>1654</v>
      </c>
      <c r="I2765" s="159" t="s">
        <v>1808</v>
      </c>
      <c r="J2765" s="42" t="s">
        <v>15265</v>
      </c>
      <c r="K2765" s="42" t="s">
        <v>15266</v>
      </c>
      <c r="L2765" s="159" t="s">
        <v>2129</v>
      </c>
      <c r="M2765" s="159" t="s">
        <v>15282</v>
      </c>
      <c r="N2765" s="161"/>
      <c r="O2765" s="161"/>
      <c r="P2765" s="161"/>
    </row>
    <row r="2766" customFormat="false" ht="39" hidden="false" customHeight="true" outlineLevel="0" collapsed="false">
      <c r="A2766" s="159" t="s">
        <v>15283</v>
      </c>
      <c r="B2766" s="160" t="s">
        <v>15284</v>
      </c>
      <c r="C2766" s="42" t="s">
        <v>1757</v>
      </c>
      <c r="D2766" s="159" t="s">
        <v>2494</v>
      </c>
      <c r="E2766" s="159" t="s">
        <v>2126</v>
      </c>
      <c r="F2766" s="42" t="s">
        <v>2496</v>
      </c>
      <c r="G2766" s="159" t="s">
        <v>1842</v>
      </c>
      <c r="H2766" s="159" t="s">
        <v>1654</v>
      </c>
      <c r="I2766" s="159" t="s">
        <v>1808</v>
      </c>
      <c r="J2766" s="42" t="s">
        <v>15265</v>
      </c>
      <c r="K2766" s="42" t="s">
        <v>15266</v>
      </c>
      <c r="L2766" s="159" t="s">
        <v>2129</v>
      </c>
      <c r="M2766" s="159" t="s">
        <v>15285</v>
      </c>
      <c r="N2766" s="161"/>
      <c r="O2766" s="161"/>
      <c r="P2766" s="161"/>
    </row>
    <row r="2767" customFormat="false" ht="39" hidden="false" customHeight="true" outlineLevel="0" collapsed="false">
      <c r="A2767" s="159" t="s">
        <v>15286</v>
      </c>
      <c r="B2767" s="160" t="s">
        <v>15287</v>
      </c>
      <c r="C2767" s="42" t="s">
        <v>1757</v>
      </c>
      <c r="D2767" s="159" t="s">
        <v>2494</v>
      </c>
      <c r="E2767" s="159" t="s">
        <v>2205</v>
      </c>
      <c r="F2767" s="42" t="s">
        <v>2496</v>
      </c>
      <c r="G2767" s="159" t="s">
        <v>1796</v>
      </c>
      <c r="H2767" s="159" t="s">
        <v>1654</v>
      </c>
      <c r="I2767" s="159" t="s">
        <v>1808</v>
      </c>
      <c r="J2767" s="42" t="s">
        <v>15265</v>
      </c>
      <c r="K2767" s="42" t="s">
        <v>15266</v>
      </c>
      <c r="L2767" s="159" t="s">
        <v>2208</v>
      </c>
      <c r="M2767" s="159" t="s">
        <v>15288</v>
      </c>
      <c r="N2767" s="161"/>
      <c r="O2767" s="161"/>
      <c r="P2767" s="161"/>
    </row>
    <row r="2768" customFormat="false" ht="39" hidden="false" customHeight="true" outlineLevel="0" collapsed="false">
      <c r="A2768" s="159" t="s">
        <v>15289</v>
      </c>
      <c r="B2768" s="160" t="s">
        <v>15290</v>
      </c>
      <c r="C2768" s="42" t="s">
        <v>1757</v>
      </c>
      <c r="D2768" s="159" t="s">
        <v>2494</v>
      </c>
      <c r="E2768" s="159" t="s">
        <v>2126</v>
      </c>
      <c r="F2768" s="42" t="s">
        <v>2496</v>
      </c>
      <c r="G2768" s="159" t="s">
        <v>1842</v>
      </c>
      <c r="H2768" s="159" t="s">
        <v>1654</v>
      </c>
      <c r="I2768" s="159" t="s">
        <v>1808</v>
      </c>
      <c r="J2768" s="42" t="s">
        <v>15265</v>
      </c>
      <c r="K2768" s="42" t="s">
        <v>15266</v>
      </c>
      <c r="L2768" s="159" t="s">
        <v>2129</v>
      </c>
      <c r="M2768" s="159" t="s">
        <v>15291</v>
      </c>
      <c r="N2768" s="161"/>
      <c r="O2768" s="161"/>
      <c r="P2768" s="161"/>
    </row>
    <row r="2769" customFormat="false" ht="39" hidden="false" customHeight="true" outlineLevel="0" collapsed="false">
      <c r="A2769" s="159" t="s">
        <v>15292</v>
      </c>
      <c r="B2769" s="160" t="s">
        <v>15293</v>
      </c>
      <c r="C2769" s="42" t="s">
        <v>1757</v>
      </c>
      <c r="D2769" s="159" t="s">
        <v>2494</v>
      </c>
      <c r="E2769" s="159" t="s">
        <v>2126</v>
      </c>
      <c r="F2769" s="42" t="s">
        <v>2496</v>
      </c>
      <c r="G2769" s="159" t="s">
        <v>1842</v>
      </c>
      <c r="H2769" s="159" t="s">
        <v>1654</v>
      </c>
      <c r="I2769" s="159" t="s">
        <v>1808</v>
      </c>
      <c r="J2769" s="42" t="s">
        <v>15265</v>
      </c>
      <c r="K2769" s="42" t="s">
        <v>15266</v>
      </c>
      <c r="L2769" s="159" t="s">
        <v>2129</v>
      </c>
      <c r="M2769" s="159" t="s">
        <v>15294</v>
      </c>
      <c r="N2769" s="161"/>
      <c r="O2769" s="161"/>
      <c r="P2769" s="161"/>
    </row>
    <row r="2770" customFormat="false" ht="27" hidden="false" customHeight="true" outlineLevel="0" collapsed="false">
      <c r="A2770" s="159" t="s">
        <v>15295</v>
      </c>
      <c r="B2770" s="160" t="s">
        <v>15296</v>
      </c>
      <c r="C2770" s="42" t="s">
        <v>1757</v>
      </c>
      <c r="D2770" s="159" t="s">
        <v>2494</v>
      </c>
      <c r="E2770" s="159" t="s">
        <v>2126</v>
      </c>
      <c r="F2770" s="42" t="s">
        <v>2496</v>
      </c>
      <c r="G2770" s="159" t="s">
        <v>1842</v>
      </c>
      <c r="H2770" s="159" t="s">
        <v>1654</v>
      </c>
      <c r="I2770" s="159" t="s">
        <v>1808</v>
      </c>
      <c r="J2770" s="42" t="s">
        <v>15297</v>
      </c>
      <c r="K2770" s="42" t="s">
        <v>15298</v>
      </c>
      <c r="L2770" s="159" t="s">
        <v>2129</v>
      </c>
      <c r="M2770" s="159" t="s">
        <v>15299</v>
      </c>
      <c r="N2770" s="161"/>
      <c r="O2770" s="161"/>
      <c r="P2770" s="161"/>
    </row>
    <row r="2771" customFormat="false" ht="27" hidden="false" customHeight="true" outlineLevel="0" collapsed="false">
      <c r="A2771" s="159" t="s">
        <v>15300</v>
      </c>
      <c r="B2771" s="160" t="s">
        <v>15301</v>
      </c>
      <c r="C2771" s="42" t="s">
        <v>1757</v>
      </c>
      <c r="D2771" s="159" t="s">
        <v>2494</v>
      </c>
      <c r="E2771" s="159" t="s">
        <v>2126</v>
      </c>
      <c r="F2771" s="42" t="s">
        <v>2496</v>
      </c>
      <c r="G2771" s="159" t="s">
        <v>1842</v>
      </c>
      <c r="H2771" s="159" t="s">
        <v>1654</v>
      </c>
      <c r="I2771" s="159" t="s">
        <v>1808</v>
      </c>
      <c r="J2771" s="42" t="s">
        <v>15302</v>
      </c>
      <c r="K2771" s="42" t="s">
        <v>15303</v>
      </c>
      <c r="L2771" s="159" t="s">
        <v>2129</v>
      </c>
      <c r="M2771" s="159" t="s">
        <v>15304</v>
      </c>
      <c r="N2771" s="161"/>
      <c r="O2771" s="161"/>
      <c r="P2771" s="161"/>
    </row>
    <row r="2772" customFormat="false" ht="27" hidden="false" customHeight="true" outlineLevel="0" collapsed="false">
      <c r="A2772" s="159" t="s">
        <v>15305</v>
      </c>
      <c r="B2772" s="160" t="s">
        <v>15306</v>
      </c>
      <c r="C2772" s="42" t="s">
        <v>1757</v>
      </c>
      <c r="D2772" s="159" t="s">
        <v>2494</v>
      </c>
      <c r="E2772" s="159" t="s">
        <v>2495</v>
      </c>
      <c r="F2772" s="42" t="s">
        <v>2496</v>
      </c>
      <c r="G2772" s="159" t="s">
        <v>1842</v>
      </c>
      <c r="H2772" s="159" t="s">
        <v>2144</v>
      </c>
      <c r="I2772" s="159" t="s">
        <v>1808</v>
      </c>
      <c r="J2772" s="42" t="s">
        <v>15302</v>
      </c>
      <c r="K2772" s="42" t="s">
        <v>15303</v>
      </c>
      <c r="L2772" s="159" t="s">
        <v>2498</v>
      </c>
      <c r="M2772" s="159" t="s">
        <v>15307</v>
      </c>
      <c r="N2772" s="161"/>
      <c r="O2772" s="161"/>
      <c r="P2772" s="161"/>
    </row>
    <row r="2773" customFormat="false" ht="27" hidden="false" customHeight="true" outlineLevel="0" collapsed="false">
      <c r="A2773" s="159" t="s">
        <v>15308</v>
      </c>
      <c r="B2773" s="160" t="s">
        <v>15309</v>
      </c>
      <c r="C2773" s="42" t="s">
        <v>1757</v>
      </c>
      <c r="D2773" s="159" t="s">
        <v>2494</v>
      </c>
      <c r="E2773" s="159" t="s">
        <v>2126</v>
      </c>
      <c r="F2773" s="42" t="s">
        <v>2496</v>
      </c>
      <c r="G2773" s="159" t="s">
        <v>1842</v>
      </c>
      <c r="H2773" s="159" t="s">
        <v>1654</v>
      </c>
      <c r="I2773" s="159" t="s">
        <v>1808</v>
      </c>
      <c r="J2773" s="42" t="s">
        <v>15302</v>
      </c>
      <c r="K2773" s="42" t="s">
        <v>15303</v>
      </c>
      <c r="L2773" s="159" t="s">
        <v>2129</v>
      </c>
      <c r="M2773" s="159" t="s">
        <v>15310</v>
      </c>
      <c r="N2773" s="161"/>
      <c r="O2773" s="161"/>
      <c r="P2773" s="161"/>
    </row>
    <row r="2774" customFormat="false" ht="27" hidden="false" customHeight="true" outlineLevel="0" collapsed="false">
      <c r="A2774" s="159" t="s">
        <v>15311</v>
      </c>
      <c r="B2774" s="160" t="s">
        <v>15312</v>
      </c>
      <c r="C2774" s="42" t="s">
        <v>1757</v>
      </c>
      <c r="D2774" s="159" t="s">
        <v>2494</v>
      </c>
      <c r="E2774" s="159" t="s">
        <v>2495</v>
      </c>
      <c r="F2774" s="42" t="s">
        <v>2496</v>
      </c>
      <c r="G2774" s="159" t="s">
        <v>1842</v>
      </c>
      <c r="H2774" s="159" t="s">
        <v>2144</v>
      </c>
      <c r="I2774" s="159" t="s">
        <v>1808</v>
      </c>
      <c r="J2774" s="42" t="s">
        <v>15302</v>
      </c>
      <c r="K2774" s="42" t="s">
        <v>15303</v>
      </c>
      <c r="L2774" s="159" t="s">
        <v>2498</v>
      </c>
      <c r="M2774" s="159" t="s">
        <v>15313</v>
      </c>
      <c r="N2774" s="161"/>
      <c r="O2774" s="161"/>
      <c r="P2774" s="161"/>
    </row>
    <row r="2775" customFormat="false" ht="27" hidden="false" customHeight="true" outlineLevel="0" collapsed="false">
      <c r="A2775" s="159" t="s">
        <v>15314</v>
      </c>
      <c r="B2775" s="160" t="s">
        <v>15315</v>
      </c>
      <c r="C2775" s="42" t="s">
        <v>1757</v>
      </c>
      <c r="D2775" s="159" t="s">
        <v>2494</v>
      </c>
      <c r="E2775" s="159" t="s">
        <v>2126</v>
      </c>
      <c r="F2775" s="42" t="s">
        <v>2496</v>
      </c>
      <c r="G2775" s="159" t="s">
        <v>1842</v>
      </c>
      <c r="H2775" s="159" t="s">
        <v>1654</v>
      </c>
      <c r="I2775" s="159" t="s">
        <v>1808</v>
      </c>
      <c r="J2775" s="42" t="s">
        <v>15302</v>
      </c>
      <c r="K2775" s="42" t="s">
        <v>15303</v>
      </c>
      <c r="L2775" s="159" t="s">
        <v>2129</v>
      </c>
      <c r="M2775" s="159" t="s">
        <v>15316</v>
      </c>
      <c r="N2775" s="161"/>
      <c r="O2775" s="161"/>
      <c r="P2775" s="161"/>
    </row>
    <row r="2776" customFormat="false" ht="27" hidden="false" customHeight="true" outlineLevel="0" collapsed="false">
      <c r="A2776" s="159" t="s">
        <v>15317</v>
      </c>
      <c r="B2776" s="160" t="s">
        <v>15318</v>
      </c>
      <c r="C2776" s="42" t="s">
        <v>1757</v>
      </c>
      <c r="D2776" s="159" t="s">
        <v>2494</v>
      </c>
      <c r="E2776" s="159" t="s">
        <v>2495</v>
      </c>
      <c r="F2776" s="42" t="s">
        <v>2496</v>
      </c>
      <c r="G2776" s="159" t="s">
        <v>1842</v>
      </c>
      <c r="H2776" s="159" t="s">
        <v>2144</v>
      </c>
      <c r="I2776" s="159" t="s">
        <v>1808</v>
      </c>
      <c r="J2776" s="42" t="s">
        <v>15302</v>
      </c>
      <c r="K2776" s="42" t="s">
        <v>15303</v>
      </c>
      <c r="L2776" s="159" t="s">
        <v>2498</v>
      </c>
      <c r="M2776" s="159" t="s">
        <v>15319</v>
      </c>
      <c r="N2776" s="161"/>
      <c r="O2776" s="161"/>
      <c r="P2776" s="161"/>
    </row>
    <row r="2777" customFormat="false" ht="27" hidden="false" customHeight="true" outlineLevel="0" collapsed="false">
      <c r="A2777" s="159" t="s">
        <v>15320</v>
      </c>
      <c r="B2777" s="160" t="s">
        <v>15321</v>
      </c>
      <c r="C2777" s="42" t="s">
        <v>1757</v>
      </c>
      <c r="D2777" s="159" t="s">
        <v>2494</v>
      </c>
      <c r="E2777" s="159" t="s">
        <v>2126</v>
      </c>
      <c r="F2777" s="42" t="s">
        <v>2496</v>
      </c>
      <c r="G2777" s="159" t="s">
        <v>1842</v>
      </c>
      <c r="H2777" s="159" t="s">
        <v>1654</v>
      </c>
      <c r="I2777" s="159" t="s">
        <v>1808</v>
      </c>
      <c r="J2777" s="42" t="s">
        <v>15302</v>
      </c>
      <c r="K2777" s="42" t="s">
        <v>15303</v>
      </c>
      <c r="L2777" s="159" t="s">
        <v>2129</v>
      </c>
      <c r="M2777" s="159" t="s">
        <v>15322</v>
      </c>
      <c r="N2777" s="161"/>
      <c r="O2777" s="161"/>
      <c r="P2777" s="161"/>
    </row>
    <row r="2778" customFormat="false" ht="27" hidden="false" customHeight="true" outlineLevel="0" collapsed="false">
      <c r="A2778" s="159" t="s">
        <v>15323</v>
      </c>
      <c r="B2778" s="160" t="s">
        <v>15324</v>
      </c>
      <c r="C2778" s="42" t="s">
        <v>1757</v>
      </c>
      <c r="D2778" s="159" t="s">
        <v>2494</v>
      </c>
      <c r="E2778" s="159" t="s">
        <v>2126</v>
      </c>
      <c r="F2778" s="42" t="s">
        <v>2496</v>
      </c>
      <c r="G2778" s="159" t="s">
        <v>1842</v>
      </c>
      <c r="H2778" s="159" t="s">
        <v>1654</v>
      </c>
      <c r="I2778" s="159" t="s">
        <v>1808</v>
      </c>
      <c r="J2778" s="42" t="s">
        <v>15302</v>
      </c>
      <c r="K2778" s="42" t="s">
        <v>15303</v>
      </c>
      <c r="L2778" s="159" t="s">
        <v>2129</v>
      </c>
      <c r="M2778" s="159" t="s">
        <v>15325</v>
      </c>
      <c r="N2778" s="161"/>
      <c r="O2778" s="161"/>
      <c r="P2778" s="161"/>
    </row>
    <row r="2779" customFormat="false" ht="27" hidden="false" customHeight="true" outlineLevel="0" collapsed="false">
      <c r="A2779" s="159" t="s">
        <v>15326</v>
      </c>
      <c r="B2779" s="160" t="s">
        <v>15327</v>
      </c>
      <c r="C2779" s="42" t="s">
        <v>1757</v>
      </c>
      <c r="D2779" s="159" t="s">
        <v>2494</v>
      </c>
      <c r="E2779" s="159" t="s">
        <v>2126</v>
      </c>
      <c r="F2779" s="42" t="s">
        <v>2496</v>
      </c>
      <c r="G2779" s="159" t="s">
        <v>1842</v>
      </c>
      <c r="H2779" s="159" t="s">
        <v>1654</v>
      </c>
      <c r="I2779" s="159" t="s">
        <v>1808</v>
      </c>
      <c r="J2779" s="42" t="s">
        <v>15302</v>
      </c>
      <c r="K2779" s="42" t="s">
        <v>15303</v>
      </c>
      <c r="L2779" s="159" t="s">
        <v>2129</v>
      </c>
      <c r="M2779" s="159" t="s">
        <v>15328</v>
      </c>
      <c r="N2779" s="161"/>
      <c r="O2779" s="161"/>
      <c r="P2779" s="161"/>
    </row>
    <row r="2780" customFormat="false" ht="27" hidden="false" customHeight="true" outlineLevel="0" collapsed="false">
      <c r="A2780" s="159" t="s">
        <v>15329</v>
      </c>
      <c r="B2780" s="160" t="s">
        <v>15330</v>
      </c>
      <c r="C2780" s="42" t="s">
        <v>1757</v>
      </c>
      <c r="D2780" s="159" t="s">
        <v>2494</v>
      </c>
      <c r="E2780" s="159" t="s">
        <v>2495</v>
      </c>
      <c r="F2780" s="42" t="s">
        <v>2496</v>
      </c>
      <c r="G2780" s="159" t="s">
        <v>1842</v>
      </c>
      <c r="H2780" s="159" t="s">
        <v>2144</v>
      </c>
      <c r="I2780" s="159" t="s">
        <v>1808</v>
      </c>
      <c r="J2780" s="42" t="s">
        <v>15302</v>
      </c>
      <c r="K2780" s="42" t="s">
        <v>15303</v>
      </c>
      <c r="L2780" s="159" t="s">
        <v>2498</v>
      </c>
      <c r="M2780" s="159" t="s">
        <v>15331</v>
      </c>
      <c r="N2780" s="161"/>
      <c r="O2780" s="161"/>
      <c r="P2780" s="161"/>
    </row>
    <row r="2781" customFormat="false" ht="27" hidden="false" customHeight="true" outlineLevel="0" collapsed="false">
      <c r="A2781" s="159" t="s">
        <v>15332</v>
      </c>
      <c r="B2781" s="160" t="s">
        <v>15333</v>
      </c>
      <c r="C2781" s="42" t="s">
        <v>1757</v>
      </c>
      <c r="D2781" s="159" t="s">
        <v>2494</v>
      </c>
      <c r="E2781" s="159" t="s">
        <v>2126</v>
      </c>
      <c r="F2781" s="42" t="s">
        <v>2496</v>
      </c>
      <c r="G2781" s="159" t="s">
        <v>1842</v>
      </c>
      <c r="H2781" s="159" t="s">
        <v>1654</v>
      </c>
      <c r="I2781" s="159" t="s">
        <v>1808</v>
      </c>
      <c r="J2781" s="42" t="s">
        <v>15302</v>
      </c>
      <c r="K2781" s="42" t="s">
        <v>15303</v>
      </c>
      <c r="L2781" s="159" t="s">
        <v>2129</v>
      </c>
      <c r="M2781" s="159" t="s">
        <v>15334</v>
      </c>
      <c r="N2781" s="161"/>
      <c r="O2781" s="161"/>
      <c r="P2781" s="161"/>
    </row>
    <row r="2782" customFormat="false" ht="27" hidden="false" customHeight="true" outlineLevel="0" collapsed="false">
      <c r="A2782" s="159" t="s">
        <v>15335</v>
      </c>
      <c r="B2782" s="160" t="s">
        <v>15336</v>
      </c>
      <c r="C2782" s="42" t="s">
        <v>1757</v>
      </c>
      <c r="D2782" s="159" t="s">
        <v>2494</v>
      </c>
      <c r="E2782" s="159" t="s">
        <v>2495</v>
      </c>
      <c r="F2782" s="42" t="s">
        <v>2496</v>
      </c>
      <c r="G2782" s="159" t="s">
        <v>1842</v>
      </c>
      <c r="H2782" s="159" t="s">
        <v>2144</v>
      </c>
      <c r="I2782" s="159" t="s">
        <v>1808</v>
      </c>
      <c r="J2782" s="42" t="s">
        <v>15302</v>
      </c>
      <c r="K2782" s="42" t="s">
        <v>15303</v>
      </c>
      <c r="L2782" s="159" t="s">
        <v>2498</v>
      </c>
      <c r="M2782" s="159" t="s">
        <v>15337</v>
      </c>
      <c r="N2782" s="161"/>
      <c r="O2782" s="161"/>
      <c r="P2782" s="161"/>
    </row>
    <row r="2783" customFormat="false" ht="27" hidden="false" customHeight="true" outlineLevel="0" collapsed="false">
      <c r="A2783" s="159" t="s">
        <v>15338</v>
      </c>
      <c r="B2783" s="160" t="s">
        <v>15339</v>
      </c>
      <c r="C2783" s="42" t="s">
        <v>1757</v>
      </c>
      <c r="D2783" s="159" t="s">
        <v>2494</v>
      </c>
      <c r="E2783" s="159" t="s">
        <v>2126</v>
      </c>
      <c r="F2783" s="42" t="s">
        <v>2496</v>
      </c>
      <c r="G2783" s="159" t="s">
        <v>1842</v>
      </c>
      <c r="H2783" s="159" t="s">
        <v>1654</v>
      </c>
      <c r="I2783" s="159" t="s">
        <v>1808</v>
      </c>
      <c r="J2783" s="42" t="s">
        <v>15302</v>
      </c>
      <c r="K2783" s="42" t="s">
        <v>15303</v>
      </c>
      <c r="L2783" s="159" t="s">
        <v>2129</v>
      </c>
      <c r="M2783" s="159" t="s">
        <v>15340</v>
      </c>
      <c r="N2783" s="161"/>
      <c r="O2783" s="161"/>
      <c r="P2783" s="161"/>
    </row>
    <row r="2784" customFormat="false" ht="27" hidden="false" customHeight="true" outlineLevel="0" collapsed="false">
      <c r="A2784" s="159" t="s">
        <v>15341</v>
      </c>
      <c r="B2784" s="160" t="s">
        <v>15342</v>
      </c>
      <c r="C2784" s="42" t="s">
        <v>1757</v>
      </c>
      <c r="D2784" s="159" t="s">
        <v>2494</v>
      </c>
      <c r="E2784" s="159" t="s">
        <v>2126</v>
      </c>
      <c r="F2784" s="42" t="s">
        <v>2496</v>
      </c>
      <c r="G2784" s="159" t="s">
        <v>1842</v>
      </c>
      <c r="H2784" s="159" t="s">
        <v>1654</v>
      </c>
      <c r="I2784" s="159" t="s">
        <v>1808</v>
      </c>
      <c r="J2784" s="42" t="s">
        <v>15302</v>
      </c>
      <c r="K2784" s="42" t="s">
        <v>15303</v>
      </c>
      <c r="L2784" s="159" t="s">
        <v>2129</v>
      </c>
      <c r="M2784" s="159" t="s">
        <v>15343</v>
      </c>
      <c r="N2784" s="161"/>
      <c r="O2784" s="161"/>
      <c r="P2784" s="161"/>
    </row>
    <row r="2785" customFormat="false" ht="27" hidden="false" customHeight="true" outlineLevel="0" collapsed="false">
      <c r="A2785" s="159" t="s">
        <v>15344</v>
      </c>
      <c r="B2785" s="160" t="s">
        <v>15345</v>
      </c>
      <c r="C2785" s="42" t="s">
        <v>1757</v>
      </c>
      <c r="D2785" s="159" t="s">
        <v>2494</v>
      </c>
      <c r="E2785" s="159" t="s">
        <v>2495</v>
      </c>
      <c r="F2785" s="42" t="s">
        <v>2496</v>
      </c>
      <c r="G2785" s="159" t="s">
        <v>1842</v>
      </c>
      <c r="H2785" s="159" t="s">
        <v>2144</v>
      </c>
      <c r="I2785" s="159" t="s">
        <v>1808</v>
      </c>
      <c r="J2785" s="42" t="s">
        <v>15302</v>
      </c>
      <c r="K2785" s="42" t="s">
        <v>15303</v>
      </c>
      <c r="L2785" s="159" t="s">
        <v>2498</v>
      </c>
      <c r="M2785" s="159" t="s">
        <v>15346</v>
      </c>
      <c r="N2785" s="161"/>
      <c r="O2785" s="161"/>
      <c r="P2785" s="161"/>
    </row>
    <row r="2786" customFormat="false" ht="27" hidden="false" customHeight="true" outlineLevel="0" collapsed="false">
      <c r="A2786" s="159" t="s">
        <v>15347</v>
      </c>
      <c r="B2786" s="160" t="s">
        <v>15348</v>
      </c>
      <c r="C2786" s="42" t="s">
        <v>1757</v>
      </c>
      <c r="D2786" s="159" t="s">
        <v>2494</v>
      </c>
      <c r="E2786" s="159" t="s">
        <v>2126</v>
      </c>
      <c r="F2786" s="42" t="s">
        <v>2496</v>
      </c>
      <c r="G2786" s="159" t="s">
        <v>1842</v>
      </c>
      <c r="H2786" s="159" t="s">
        <v>1654</v>
      </c>
      <c r="I2786" s="159" t="s">
        <v>1808</v>
      </c>
      <c r="J2786" s="42" t="s">
        <v>15349</v>
      </c>
      <c r="K2786" s="42" t="s">
        <v>15350</v>
      </c>
      <c r="L2786" s="159" t="s">
        <v>2129</v>
      </c>
      <c r="M2786" s="159" t="s">
        <v>15351</v>
      </c>
      <c r="N2786" s="161"/>
      <c r="O2786" s="161"/>
      <c r="P2786" s="161"/>
    </row>
    <row r="2787" customFormat="false" ht="27" hidden="false" customHeight="true" outlineLevel="0" collapsed="false">
      <c r="A2787" s="159" t="s">
        <v>15352</v>
      </c>
      <c r="B2787" s="160" t="s">
        <v>15353</v>
      </c>
      <c r="C2787" s="42" t="s">
        <v>1757</v>
      </c>
      <c r="D2787" s="159" t="s">
        <v>2494</v>
      </c>
      <c r="E2787" s="159" t="s">
        <v>2495</v>
      </c>
      <c r="F2787" s="42" t="s">
        <v>2496</v>
      </c>
      <c r="G2787" s="159" t="s">
        <v>1842</v>
      </c>
      <c r="H2787" s="159" t="s">
        <v>2144</v>
      </c>
      <c r="I2787" s="159" t="s">
        <v>1808</v>
      </c>
      <c r="J2787" s="42" t="s">
        <v>15349</v>
      </c>
      <c r="K2787" s="42" t="s">
        <v>15350</v>
      </c>
      <c r="L2787" s="159" t="s">
        <v>2498</v>
      </c>
      <c r="M2787" s="159" t="s">
        <v>15354</v>
      </c>
      <c r="N2787" s="161"/>
      <c r="O2787" s="161"/>
      <c r="P2787" s="161"/>
    </row>
    <row r="2788" customFormat="false" ht="27" hidden="false" customHeight="true" outlineLevel="0" collapsed="false">
      <c r="A2788" s="159" t="s">
        <v>15355</v>
      </c>
      <c r="B2788" s="160" t="s">
        <v>15356</v>
      </c>
      <c r="C2788" s="42" t="s">
        <v>1757</v>
      </c>
      <c r="D2788" s="159" t="s">
        <v>2494</v>
      </c>
      <c r="E2788" s="159" t="s">
        <v>2126</v>
      </c>
      <c r="F2788" s="42" t="s">
        <v>2496</v>
      </c>
      <c r="G2788" s="159" t="s">
        <v>1842</v>
      </c>
      <c r="H2788" s="159" t="s">
        <v>1654</v>
      </c>
      <c r="I2788" s="159" t="s">
        <v>1808</v>
      </c>
      <c r="J2788" s="42" t="s">
        <v>15349</v>
      </c>
      <c r="K2788" s="42" t="s">
        <v>15350</v>
      </c>
      <c r="L2788" s="159" t="s">
        <v>2129</v>
      </c>
      <c r="M2788" s="159" t="s">
        <v>15357</v>
      </c>
      <c r="N2788" s="161"/>
      <c r="O2788" s="161"/>
      <c r="P2788" s="161"/>
    </row>
    <row r="2789" customFormat="false" ht="27" hidden="false" customHeight="true" outlineLevel="0" collapsed="false">
      <c r="A2789" s="159" t="s">
        <v>15358</v>
      </c>
      <c r="B2789" s="160" t="s">
        <v>15359</v>
      </c>
      <c r="C2789" s="42" t="s">
        <v>1757</v>
      </c>
      <c r="D2789" s="159" t="s">
        <v>2494</v>
      </c>
      <c r="E2789" s="159" t="s">
        <v>2495</v>
      </c>
      <c r="F2789" s="42" t="s">
        <v>2496</v>
      </c>
      <c r="G2789" s="159" t="s">
        <v>1842</v>
      </c>
      <c r="H2789" s="159" t="s">
        <v>2144</v>
      </c>
      <c r="I2789" s="159" t="s">
        <v>1808</v>
      </c>
      <c r="J2789" s="42" t="s">
        <v>15349</v>
      </c>
      <c r="K2789" s="42" t="s">
        <v>15350</v>
      </c>
      <c r="L2789" s="159" t="s">
        <v>2498</v>
      </c>
      <c r="M2789" s="159" t="s">
        <v>15360</v>
      </c>
      <c r="N2789" s="161"/>
      <c r="O2789" s="161"/>
      <c r="P2789" s="161"/>
    </row>
    <row r="2790" customFormat="false" ht="27" hidden="false" customHeight="true" outlineLevel="0" collapsed="false">
      <c r="A2790" s="159" t="s">
        <v>15361</v>
      </c>
      <c r="B2790" s="160" t="s">
        <v>15362</v>
      </c>
      <c r="C2790" s="42" t="s">
        <v>1757</v>
      </c>
      <c r="D2790" s="159" t="s">
        <v>2494</v>
      </c>
      <c r="E2790" s="159" t="s">
        <v>2126</v>
      </c>
      <c r="F2790" s="42" t="s">
        <v>2496</v>
      </c>
      <c r="G2790" s="159" t="s">
        <v>1842</v>
      </c>
      <c r="H2790" s="159" t="s">
        <v>1654</v>
      </c>
      <c r="I2790" s="159" t="s">
        <v>1808</v>
      </c>
      <c r="J2790" s="42" t="s">
        <v>15349</v>
      </c>
      <c r="K2790" s="42" t="s">
        <v>15350</v>
      </c>
      <c r="L2790" s="159" t="s">
        <v>2129</v>
      </c>
      <c r="M2790" s="159" t="s">
        <v>15363</v>
      </c>
      <c r="N2790" s="161"/>
      <c r="O2790" s="161"/>
      <c r="P2790" s="161"/>
    </row>
    <row r="2791" customFormat="false" ht="27" hidden="false" customHeight="true" outlineLevel="0" collapsed="false">
      <c r="A2791" s="159" t="s">
        <v>15364</v>
      </c>
      <c r="B2791" s="160" t="s">
        <v>15365</v>
      </c>
      <c r="C2791" s="42" t="s">
        <v>1757</v>
      </c>
      <c r="D2791" s="159" t="s">
        <v>2494</v>
      </c>
      <c r="E2791" s="159" t="s">
        <v>2495</v>
      </c>
      <c r="F2791" s="42" t="s">
        <v>2496</v>
      </c>
      <c r="G2791" s="159" t="s">
        <v>1842</v>
      </c>
      <c r="H2791" s="159" t="s">
        <v>2144</v>
      </c>
      <c r="I2791" s="159" t="s">
        <v>1808</v>
      </c>
      <c r="J2791" s="42" t="s">
        <v>15349</v>
      </c>
      <c r="K2791" s="42" t="s">
        <v>15350</v>
      </c>
      <c r="L2791" s="159" t="s">
        <v>2498</v>
      </c>
      <c r="M2791" s="159" t="s">
        <v>15366</v>
      </c>
      <c r="N2791" s="161"/>
      <c r="O2791" s="161"/>
      <c r="P2791" s="161"/>
    </row>
    <row r="2792" customFormat="false" ht="27" hidden="false" customHeight="true" outlineLevel="0" collapsed="false">
      <c r="A2792" s="159" t="s">
        <v>15367</v>
      </c>
      <c r="B2792" s="160" t="s">
        <v>15368</v>
      </c>
      <c r="C2792" s="42" t="s">
        <v>1757</v>
      </c>
      <c r="D2792" s="159" t="s">
        <v>2494</v>
      </c>
      <c r="E2792" s="159" t="s">
        <v>2495</v>
      </c>
      <c r="F2792" s="42" t="s">
        <v>2496</v>
      </c>
      <c r="G2792" s="159" t="s">
        <v>1842</v>
      </c>
      <c r="H2792" s="159" t="s">
        <v>2144</v>
      </c>
      <c r="I2792" s="159" t="s">
        <v>1808</v>
      </c>
      <c r="J2792" s="42" t="s">
        <v>15349</v>
      </c>
      <c r="K2792" s="42" t="s">
        <v>15350</v>
      </c>
      <c r="L2792" s="159" t="s">
        <v>2498</v>
      </c>
      <c r="M2792" s="159" t="s">
        <v>15369</v>
      </c>
      <c r="N2792" s="161"/>
      <c r="O2792" s="161"/>
      <c r="P2792" s="161"/>
    </row>
    <row r="2793" customFormat="false" ht="27" hidden="false" customHeight="true" outlineLevel="0" collapsed="false">
      <c r="A2793" s="159" t="s">
        <v>15370</v>
      </c>
      <c r="B2793" s="160" t="s">
        <v>15371</v>
      </c>
      <c r="C2793" s="42" t="s">
        <v>1757</v>
      </c>
      <c r="D2793" s="159" t="s">
        <v>2494</v>
      </c>
      <c r="E2793" s="159" t="s">
        <v>2495</v>
      </c>
      <c r="F2793" s="42" t="s">
        <v>2496</v>
      </c>
      <c r="G2793" s="159" t="s">
        <v>1842</v>
      </c>
      <c r="H2793" s="159" t="s">
        <v>2144</v>
      </c>
      <c r="I2793" s="159" t="s">
        <v>1808</v>
      </c>
      <c r="J2793" s="42" t="s">
        <v>15349</v>
      </c>
      <c r="K2793" s="42" t="s">
        <v>15350</v>
      </c>
      <c r="L2793" s="159" t="s">
        <v>2498</v>
      </c>
      <c r="M2793" s="159" t="s">
        <v>15372</v>
      </c>
      <c r="N2793" s="161"/>
      <c r="O2793" s="161"/>
      <c r="P2793" s="161"/>
    </row>
    <row r="2794" customFormat="false" ht="27" hidden="false" customHeight="true" outlineLevel="0" collapsed="false">
      <c r="A2794" s="159" t="s">
        <v>15373</v>
      </c>
      <c r="B2794" s="160" t="s">
        <v>15374</v>
      </c>
      <c r="C2794" s="42" t="s">
        <v>1757</v>
      </c>
      <c r="D2794" s="159" t="s">
        <v>2494</v>
      </c>
      <c r="E2794" s="159" t="s">
        <v>2126</v>
      </c>
      <c r="F2794" s="42" t="s">
        <v>2496</v>
      </c>
      <c r="G2794" s="159" t="s">
        <v>1842</v>
      </c>
      <c r="H2794" s="159" t="s">
        <v>1654</v>
      </c>
      <c r="I2794" s="159" t="s">
        <v>1808</v>
      </c>
      <c r="J2794" s="42" t="s">
        <v>15349</v>
      </c>
      <c r="K2794" s="42" t="s">
        <v>15350</v>
      </c>
      <c r="L2794" s="159" t="s">
        <v>2129</v>
      </c>
      <c r="M2794" s="159" t="s">
        <v>15375</v>
      </c>
      <c r="N2794" s="161"/>
      <c r="O2794" s="161"/>
      <c r="P2794" s="161"/>
    </row>
    <row r="2795" customFormat="false" ht="27" hidden="false" customHeight="true" outlineLevel="0" collapsed="false">
      <c r="A2795" s="159" t="s">
        <v>15376</v>
      </c>
      <c r="B2795" s="160" t="s">
        <v>15377</v>
      </c>
      <c r="C2795" s="42" t="s">
        <v>1757</v>
      </c>
      <c r="D2795" s="159" t="s">
        <v>2494</v>
      </c>
      <c r="E2795" s="159" t="s">
        <v>2126</v>
      </c>
      <c r="F2795" s="42" t="s">
        <v>2496</v>
      </c>
      <c r="G2795" s="159" t="s">
        <v>1842</v>
      </c>
      <c r="H2795" s="159" t="s">
        <v>1654</v>
      </c>
      <c r="I2795" s="159" t="s">
        <v>1808</v>
      </c>
      <c r="J2795" s="42" t="s">
        <v>15349</v>
      </c>
      <c r="K2795" s="42" t="s">
        <v>15350</v>
      </c>
      <c r="L2795" s="159" t="s">
        <v>2129</v>
      </c>
      <c r="M2795" s="159" t="s">
        <v>15378</v>
      </c>
      <c r="N2795" s="161"/>
      <c r="O2795" s="161"/>
      <c r="P2795" s="161"/>
    </row>
    <row r="2796" customFormat="false" ht="27" hidden="false" customHeight="true" outlineLevel="0" collapsed="false">
      <c r="A2796" s="159" t="s">
        <v>15379</v>
      </c>
      <c r="B2796" s="160" t="s">
        <v>15380</v>
      </c>
      <c r="C2796" s="42" t="s">
        <v>1757</v>
      </c>
      <c r="D2796" s="159" t="s">
        <v>2494</v>
      </c>
      <c r="E2796" s="159" t="s">
        <v>2126</v>
      </c>
      <c r="F2796" s="42" t="s">
        <v>2496</v>
      </c>
      <c r="G2796" s="159" t="s">
        <v>1842</v>
      </c>
      <c r="H2796" s="159" t="s">
        <v>1654</v>
      </c>
      <c r="I2796" s="159" t="s">
        <v>1808</v>
      </c>
      <c r="J2796" s="42" t="s">
        <v>15381</v>
      </c>
      <c r="K2796" s="42" t="s">
        <v>15382</v>
      </c>
      <c r="L2796" s="159" t="s">
        <v>2129</v>
      </c>
      <c r="M2796" s="159" t="s">
        <v>15383</v>
      </c>
      <c r="N2796" s="161"/>
      <c r="O2796" s="161"/>
      <c r="P2796" s="161"/>
    </row>
    <row r="2797" customFormat="false" ht="27" hidden="false" customHeight="true" outlineLevel="0" collapsed="false">
      <c r="A2797" s="159" t="s">
        <v>15384</v>
      </c>
      <c r="B2797" s="160" t="s">
        <v>15385</v>
      </c>
      <c r="C2797" s="42" t="s">
        <v>1757</v>
      </c>
      <c r="D2797" s="159" t="s">
        <v>2494</v>
      </c>
      <c r="E2797" s="159" t="s">
        <v>2495</v>
      </c>
      <c r="F2797" s="42" t="s">
        <v>2496</v>
      </c>
      <c r="G2797" s="159" t="s">
        <v>1842</v>
      </c>
      <c r="H2797" s="159" t="s">
        <v>2144</v>
      </c>
      <c r="I2797" s="159" t="s">
        <v>1808</v>
      </c>
      <c r="J2797" s="42" t="s">
        <v>15381</v>
      </c>
      <c r="K2797" s="42" t="s">
        <v>15382</v>
      </c>
      <c r="L2797" s="159" t="s">
        <v>2498</v>
      </c>
      <c r="M2797" s="159" t="s">
        <v>15386</v>
      </c>
      <c r="N2797" s="161"/>
      <c r="O2797" s="161"/>
      <c r="P2797" s="161"/>
    </row>
    <row r="2798" customFormat="false" ht="27" hidden="false" customHeight="true" outlineLevel="0" collapsed="false">
      <c r="A2798" s="159" t="s">
        <v>15387</v>
      </c>
      <c r="B2798" s="160" t="s">
        <v>15388</v>
      </c>
      <c r="C2798" s="42" t="s">
        <v>1757</v>
      </c>
      <c r="D2798" s="159" t="s">
        <v>2494</v>
      </c>
      <c r="E2798" s="159" t="s">
        <v>2126</v>
      </c>
      <c r="F2798" s="42" t="s">
        <v>2496</v>
      </c>
      <c r="G2798" s="159" t="s">
        <v>1842</v>
      </c>
      <c r="H2798" s="159" t="s">
        <v>1654</v>
      </c>
      <c r="I2798" s="159" t="s">
        <v>1808</v>
      </c>
      <c r="J2798" s="42" t="s">
        <v>15381</v>
      </c>
      <c r="K2798" s="42" t="s">
        <v>15382</v>
      </c>
      <c r="L2798" s="159" t="s">
        <v>2129</v>
      </c>
      <c r="M2798" s="159" t="s">
        <v>15389</v>
      </c>
      <c r="N2798" s="161"/>
      <c r="O2798" s="161"/>
      <c r="P2798" s="161"/>
    </row>
    <row r="2799" customFormat="false" ht="27" hidden="false" customHeight="true" outlineLevel="0" collapsed="false">
      <c r="A2799" s="159" t="s">
        <v>15390</v>
      </c>
      <c r="B2799" s="160" t="s">
        <v>15391</v>
      </c>
      <c r="C2799" s="42" t="s">
        <v>1757</v>
      </c>
      <c r="D2799" s="159" t="s">
        <v>2494</v>
      </c>
      <c r="E2799" s="159" t="s">
        <v>2495</v>
      </c>
      <c r="F2799" s="42" t="s">
        <v>2496</v>
      </c>
      <c r="G2799" s="159" t="s">
        <v>1842</v>
      </c>
      <c r="H2799" s="159" t="s">
        <v>2144</v>
      </c>
      <c r="I2799" s="159" t="s">
        <v>1808</v>
      </c>
      <c r="J2799" s="42" t="s">
        <v>15381</v>
      </c>
      <c r="K2799" s="42" t="s">
        <v>15382</v>
      </c>
      <c r="L2799" s="159" t="s">
        <v>2498</v>
      </c>
      <c r="M2799" s="159" t="s">
        <v>15392</v>
      </c>
      <c r="N2799" s="161"/>
      <c r="O2799" s="161"/>
      <c r="P2799" s="161"/>
    </row>
    <row r="2800" customFormat="false" ht="27" hidden="false" customHeight="true" outlineLevel="0" collapsed="false">
      <c r="A2800" s="159" t="s">
        <v>15393</v>
      </c>
      <c r="B2800" s="160" t="s">
        <v>15394</v>
      </c>
      <c r="C2800" s="42" t="s">
        <v>1757</v>
      </c>
      <c r="D2800" s="159" t="s">
        <v>2494</v>
      </c>
      <c r="E2800" s="159" t="s">
        <v>2126</v>
      </c>
      <c r="F2800" s="42" t="s">
        <v>2496</v>
      </c>
      <c r="G2800" s="159" t="s">
        <v>1842</v>
      </c>
      <c r="H2800" s="159" t="s">
        <v>1654</v>
      </c>
      <c r="I2800" s="159" t="s">
        <v>1808</v>
      </c>
      <c r="J2800" s="42" t="s">
        <v>15381</v>
      </c>
      <c r="K2800" s="42" t="s">
        <v>15382</v>
      </c>
      <c r="L2800" s="159" t="s">
        <v>2129</v>
      </c>
      <c r="M2800" s="159" t="s">
        <v>15395</v>
      </c>
      <c r="N2800" s="161"/>
      <c r="O2800" s="161"/>
      <c r="P2800" s="161"/>
    </row>
    <row r="2801" customFormat="false" ht="27" hidden="false" customHeight="true" outlineLevel="0" collapsed="false">
      <c r="A2801" s="159" t="s">
        <v>15396</v>
      </c>
      <c r="B2801" s="160" t="s">
        <v>15397</v>
      </c>
      <c r="C2801" s="42" t="s">
        <v>1757</v>
      </c>
      <c r="D2801" s="159" t="s">
        <v>2494</v>
      </c>
      <c r="E2801" s="159" t="s">
        <v>2495</v>
      </c>
      <c r="F2801" s="42" t="s">
        <v>2496</v>
      </c>
      <c r="G2801" s="159" t="s">
        <v>1842</v>
      </c>
      <c r="H2801" s="159" t="s">
        <v>2144</v>
      </c>
      <c r="I2801" s="159" t="s">
        <v>1808</v>
      </c>
      <c r="J2801" s="42" t="s">
        <v>15381</v>
      </c>
      <c r="K2801" s="42" t="s">
        <v>15382</v>
      </c>
      <c r="L2801" s="159" t="s">
        <v>2498</v>
      </c>
      <c r="M2801" s="159" t="s">
        <v>15398</v>
      </c>
      <c r="N2801" s="161"/>
      <c r="O2801" s="161"/>
      <c r="P2801" s="161"/>
    </row>
    <row r="2802" customFormat="false" ht="27" hidden="false" customHeight="true" outlineLevel="0" collapsed="false">
      <c r="A2802" s="159" t="s">
        <v>15399</v>
      </c>
      <c r="B2802" s="160" t="s">
        <v>15400</v>
      </c>
      <c r="C2802" s="42" t="s">
        <v>1757</v>
      </c>
      <c r="D2802" s="159" t="s">
        <v>2494</v>
      </c>
      <c r="E2802" s="159" t="s">
        <v>2495</v>
      </c>
      <c r="F2802" s="42" t="s">
        <v>2496</v>
      </c>
      <c r="G2802" s="159" t="s">
        <v>1842</v>
      </c>
      <c r="H2802" s="159" t="s">
        <v>2144</v>
      </c>
      <c r="I2802" s="159" t="s">
        <v>1808</v>
      </c>
      <c r="J2802" s="42" t="s">
        <v>15381</v>
      </c>
      <c r="K2802" s="42" t="s">
        <v>15382</v>
      </c>
      <c r="L2802" s="159" t="s">
        <v>2498</v>
      </c>
      <c r="M2802" s="159" t="s">
        <v>15401</v>
      </c>
      <c r="N2802" s="161"/>
      <c r="O2802" s="161"/>
      <c r="P2802" s="161"/>
    </row>
    <row r="2803" customFormat="false" ht="27" hidden="false" customHeight="true" outlineLevel="0" collapsed="false">
      <c r="A2803" s="159" t="s">
        <v>15402</v>
      </c>
      <c r="B2803" s="160" t="s">
        <v>15403</v>
      </c>
      <c r="C2803" s="42" t="s">
        <v>1757</v>
      </c>
      <c r="D2803" s="159" t="s">
        <v>2494</v>
      </c>
      <c r="E2803" s="159" t="s">
        <v>2495</v>
      </c>
      <c r="F2803" s="42" t="s">
        <v>2496</v>
      </c>
      <c r="G2803" s="159" t="s">
        <v>1842</v>
      </c>
      <c r="H2803" s="159" t="s">
        <v>2144</v>
      </c>
      <c r="I2803" s="159" t="s">
        <v>1808</v>
      </c>
      <c r="J2803" s="42" t="s">
        <v>15381</v>
      </c>
      <c r="K2803" s="42" t="s">
        <v>15382</v>
      </c>
      <c r="L2803" s="159" t="s">
        <v>2498</v>
      </c>
      <c r="M2803" s="159" t="s">
        <v>15404</v>
      </c>
      <c r="N2803" s="161"/>
      <c r="O2803" s="161"/>
      <c r="P2803" s="161"/>
    </row>
    <row r="2804" customFormat="false" ht="27" hidden="false" customHeight="true" outlineLevel="0" collapsed="false">
      <c r="A2804" s="159" t="s">
        <v>15405</v>
      </c>
      <c r="B2804" s="160" t="s">
        <v>15406</v>
      </c>
      <c r="C2804" s="42" t="s">
        <v>1757</v>
      </c>
      <c r="D2804" s="159" t="s">
        <v>2494</v>
      </c>
      <c r="E2804" s="159" t="s">
        <v>2126</v>
      </c>
      <c r="F2804" s="42" t="s">
        <v>2496</v>
      </c>
      <c r="G2804" s="159" t="s">
        <v>1842</v>
      </c>
      <c r="H2804" s="159" t="s">
        <v>1654</v>
      </c>
      <c r="I2804" s="159" t="s">
        <v>1808</v>
      </c>
      <c r="J2804" s="42" t="s">
        <v>15381</v>
      </c>
      <c r="K2804" s="42" t="s">
        <v>15382</v>
      </c>
      <c r="L2804" s="159" t="s">
        <v>2129</v>
      </c>
      <c r="M2804" s="159" t="s">
        <v>15407</v>
      </c>
      <c r="N2804" s="161"/>
      <c r="O2804" s="161"/>
      <c r="P2804" s="161"/>
    </row>
    <row r="2805" customFormat="false" ht="27" hidden="false" customHeight="true" outlineLevel="0" collapsed="false">
      <c r="A2805" s="159" t="s">
        <v>15408</v>
      </c>
      <c r="B2805" s="160" t="s">
        <v>15409</v>
      </c>
      <c r="C2805" s="42" t="s">
        <v>1757</v>
      </c>
      <c r="D2805" s="159" t="s">
        <v>2494</v>
      </c>
      <c r="E2805" s="159" t="s">
        <v>2126</v>
      </c>
      <c r="F2805" s="42" t="s">
        <v>2496</v>
      </c>
      <c r="G2805" s="159" t="s">
        <v>1842</v>
      </c>
      <c r="H2805" s="159" t="s">
        <v>1654</v>
      </c>
      <c r="I2805" s="159" t="s">
        <v>1808</v>
      </c>
      <c r="J2805" s="42" t="s">
        <v>15381</v>
      </c>
      <c r="K2805" s="42" t="s">
        <v>15382</v>
      </c>
      <c r="L2805" s="159" t="s">
        <v>2129</v>
      </c>
      <c r="M2805" s="159" t="s">
        <v>15410</v>
      </c>
      <c r="N2805" s="161"/>
      <c r="O2805" s="161"/>
      <c r="P2805" s="161"/>
    </row>
    <row r="2806" customFormat="false" ht="27" hidden="false" customHeight="true" outlineLevel="0" collapsed="false">
      <c r="A2806" s="159" t="s">
        <v>15411</v>
      </c>
      <c r="B2806" s="160" t="s">
        <v>15412</v>
      </c>
      <c r="C2806" s="42" t="s">
        <v>1757</v>
      </c>
      <c r="D2806" s="159" t="s">
        <v>2494</v>
      </c>
      <c r="E2806" s="159" t="s">
        <v>2126</v>
      </c>
      <c r="F2806" s="42" t="s">
        <v>2496</v>
      </c>
      <c r="G2806" s="159" t="s">
        <v>1842</v>
      </c>
      <c r="H2806" s="159" t="s">
        <v>1654</v>
      </c>
      <c r="I2806" s="159" t="s">
        <v>1808</v>
      </c>
      <c r="J2806" s="42" t="s">
        <v>15413</v>
      </c>
      <c r="K2806" s="42" t="s">
        <v>15414</v>
      </c>
      <c r="L2806" s="159" t="s">
        <v>2129</v>
      </c>
      <c r="M2806" s="159" t="s">
        <v>15415</v>
      </c>
      <c r="N2806" s="161"/>
      <c r="O2806" s="161"/>
      <c r="P2806" s="161"/>
    </row>
    <row r="2807" customFormat="false" ht="27" hidden="false" customHeight="true" outlineLevel="0" collapsed="false">
      <c r="A2807" s="159" t="s">
        <v>15416</v>
      </c>
      <c r="B2807" s="160" t="s">
        <v>15417</v>
      </c>
      <c r="C2807" s="42" t="s">
        <v>1757</v>
      </c>
      <c r="D2807" s="159" t="s">
        <v>2494</v>
      </c>
      <c r="E2807" s="159" t="s">
        <v>2495</v>
      </c>
      <c r="F2807" s="42" t="s">
        <v>2496</v>
      </c>
      <c r="G2807" s="159" t="s">
        <v>1842</v>
      </c>
      <c r="H2807" s="159" t="s">
        <v>2144</v>
      </c>
      <c r="I2807" s="159" t="s">
        <v>1808</v>
      </c>
      <c r="J2807" s="42" t="s">
        <v>15413</v>
      </c>
      <c r="K2807" s="42" t="s">
        <v>15414</v>
      </c>
      <c r="L2807" s="159" t="s">
        <v>2498</v>
      </c>
      <c r="M2807" s="159" t="s">
        <v>15418</v>
      </c>
      <c r="N2807" s="161"/>
      <c r="O2807" s="161"/>
      <c r="P2807" s="161"/>
    </row>
    <row r="2808" customFormat="false" ht="27" hidden="false" customHeight="true" outlineLevel="0" collapsed="false">
      <c r="A2808" s="159" t="s">
        <v>15419</v>
      </c>
      <c r="B2808" s="160" t="s">
        <v>15420</v>
      </c>
      <c r="C2808" s="42" t="s">
        <v>1757</v>
      </c>
      <c r="D2808" s="159" t="s">
        <v>2494</v>
      </c>
      <c r="E2808" s="159" t="s">
        <v>2126</v>
      </c>
      <c r="F2808" s="42" t="s">
        <v>2496</v>
      </c>
      <c r="G2808" s="159" t="s">
        <v>1842</v>
      </c>
      <c r="H2808" s="159" t="s">
        <v>1654</v>
      </c>
      <c r="I2808" s="159" t="s">
        <v>1808</v>
      </c>
      <c r="J2808" s="42" t="s">
        <v>15413</v>
      </c>
      <c r="K2808" s="42" t="s">
        <v>15414</v>
      </c>
      <c r="L2808" s="159" t="s">
        <v>2129</v>
      </c>
      <c r="M2808" s="159" t="s">
        <v>15421</v>
      </c>
      <c r="N2808" s="161"/>
      <c r="O2808" s="161"/>
      <c r="P2808" s="161"/>
    </row>
    <row r="2809" customFormat="false" ht="27" hidden="false" customHeight="true" outlineLevel="0" collapsed="false">
      <c r="A2809" s="159" t="s">
        <v>15422</v>
      </c>
      <c r="B2809" s="160" t="s">
        <v>15423</v>
      </c>
      <c r="C2809" s="42" t="s">
        <v>1757</v>
      </c>
      <c r="D2809" s="159" t="s">
        <v>2494</v>
      </c>
      <c r="E2809" s="159" t="s">
        <v>2495</v>
      </c>
      <c r="F2809" s="42" t="s">
        <v>2496</v>
      </c>
      <c r="G2809" s="159" t="s">
        <v>1842</v>
      </c>
      <c r="H2809" s="159" t="s">
        <v>2144</v>
      </c>
      <c r="I2809" s="159" t="s">
        <v>1808</v>
      </c>
      <c r="J2809" s="42" t="s">
        <v>15413</v>
      </c>
      <c r="K2809" s="42" t="s">
        <v>15414</v>
      </c>
      <c r="L2809" s="159" t="s">
        <v>2498</v>
      </c>
      <c r="M2809" s="159" t="s">
        <v>15424</v>
      </c>
      <c r="N2809" s="161"/>
      <c r="O2809" s="161"/>
      <c r="P2809" s="161"/>
    </row>
    <row r="2810" customFormat="false" ht="27" hidden="false" customHeight="true" outlineLevel="0" collapsed="false">
      <c r="A2810" s="159" t="s">
        <v>15425</v>
      </c>
      <c r="B2810" s="160" t="s">
        <v>15426</v>
      </c>
      <c r="C2810" s="42" t="s">
        <v>1757</v>
      </c>
      <c r="D2810" s="159" t="s">
        <v>2494</v>
      </c>
      <c r="E2810" s="159" t="s">
        <v>2126</v>
      </c>
      <c r="F2810" s="42" t="s">
        <v>2496</v>
      </c>
      <c r="G2810" s="159" t="s">
        <v>1842</v>
      </c>
      <c r="H2810" s="159" t="s">
        <v>1654</v>
      </c>
      <c r="I2810" s="159" t="s">
        <v>1808</v>
      </c>
      <c r="J2810" s="42" t="s">
        <v>15413</v>
      </c>
      <c r="K2810" s="42" t="s">
        <v>15414</v>
      </c>
      <c r="L2810" s="159" t="s">
        <v>2129</v>
      </c>
      <c r="M2810" s="159" t="s">
        <v>15427</v>
      </c>
      <c r="N2810" s="161"/>
      <c r="O2810" s="161"/>
      <c r="P2810" s="161"/>
    </row>
    <row r="2811" customFormat="false" ht="27" hidden="false" customHeight="true" outlineLevel="0" collapsed="false">
      <c r="A2811" s="159" t="s">
        <v>15428</v>
      </c>
      <c r="B2811" s="160" t="s">
        <v>15429</v>
      </c>
      <c r="C2811" s="42" t="s">
        <v>1757</v>
      </c>
      <c r="D2811" s="159" t="s">
        <v>2494</v>
      </c>
      <c r="E2811" s="159" t="s">
        <v>2495</v>
      </c>
      <c r="F2811" s="42" t="s">
        <v>2496</v>
      </c>
      <c r="G2811" s="159" t="s">
        <v>1842</v>
      </c>
      <c r="H2811" s="159" t="s">
        <v>2144</v>
      </c>
      <c r="I2811" s="159" t="s">
        <v>1808</v>
      </c>
      <c r="J2811" s="42" t="s">
        <v>15413</v>
      </c>
      <c r="K2811" s="42" t="s">
        <v>15414</v>
      </c>
      <c r="L2811" s="159" t="s">
        <v>2498</v>
      </c>
      <c r="M2811" s="159" t="s">
        <v>15430</v>
      </c>
      <c r="N2811" s="161"/>
      <c r="O2811" s="161"/>
      <c r="P2811" s="161"/>
    </row>
    <row r="2812" customFormat="false" ht="27" hidden="false" customHeight="true" outlineLevel="0" collapsed="false">
      <c r="A2812" s="159" t="s">
        <v>15431</v>
      </c>
      <c r="B2812" s="160" t="s">
        <v>15432</v>
      </c>
      <c r="C2812" s="42" t="s">
        <v>1757</v>
      </c>
      <c r="D2812" s="159" t="s">
        <v>2494</v>
      </c>
      <c r="E2812" s="159" t="s">
        <v>2126</v>
      </c>
      <c r="F2812" s="42" t="s">
        <v>2496</v>
      </c>
      <c r="G2812" s="159" t="s">
        <v>1842</v>
      </c>
      <c r="H2812" s="159" t="s">
        <v>1654</v>
      </c>
      <c r="I2812" s="159" t="s">
        <v>1808</v>
      </c>
      <c r="J2812" s="42" t="s">
        <v>15413</v>
      </c>
      <c r="K2812" s="42" t="s">
        <v>15414</v>
      </c>
      <c r="L2812" s="159" t="s">
        <v>2129</v>
      </c>
      <c r="M2812" s="159" t="s">
        <v>15433</v>
      </c>
      <c r="N2812" s="161"/>
      <c r="O2812" s="161"/>
      <c r="P2812" s="161"/>
    </row>
    <row r="2813" customFormat="false" ht="27" hidden="false" customHeight="true" outlineLevel="0" collapsed="false">
      <c r="A2813" s="159" t="s">
        <v>15434</v>
      </c>
      <c r="B2813" s="160" t="s">
        <v>15435</v>
      </c>
      <c r="C2813" s="42" t="s">
        <v>1757</v>
      </c>
      <c r="D2813" s="159" t="s">
        <v>2494</v>
      </c>
      <c r="E2813" s="159" t="s">
        <v>2126</v>
      </c>
      <c r="F2813" s="42" t="s">
        <v>2496</v>
      </c>
      <c r="G2813" s="159" t="s">
        <v>1842</v>
      </c>
      <c r="H2813" s="159" t="s">
        <v>1654</v>
      </c>
      <c r="I2813" s="159" t="s">
        <v>1808</v>
      </c>
      <c r="J2813" s="42" t="s">
        <v>15413</v>
      </c>
      <c r="K2813" s="42" t="s">
        <v>15414</v>
      </c>
      <c r="L2813" s="159" t="s">
        <v>2129</v>
      </c>
      <c r="M2813" s="159" t="s">
        <v>15436</v>
      </c>
      <c r="N2813" s="161"/>
      <c r="O2813" s="161"/>
      <c r="P2813" s="161"/>
    </row>
    <row r="2814" customFormat="false" ht="27" hidden="false" customHeight="true" outlineLevel="0" collapsed="false">
      <c r="A2814" s="159" t="s">
        <v>15437</v>
      </c>
      <c r="B2814" s="160" t="s">
        <v>15438</v>
      </c>
      <c r="C2814" s="42" t="s">
        <v>1757</v>
      </c>
      <c r="D2814" s="159" t="s">
        <v>2494</v>
      </c>
      <c r="E2814" s="159" t="s">
        <v>2126</v>
      </c>
      <c r="F2814" s="42" t="s">
        <v>2496</v>
      </c>
      <c r="G2814" s="159" t="s">
        <v>1842</v>
      </c>
      <c r="H2814" s="159" t="s">
        <v>1654</v>
      </c>
      <c r="I2814" s="159" t="s">
        <v>1808</v>
      </c>
      <c r="J2814" s="42" t="s">
        <v>15413</v>
      </c>
      <c r="K2814" s="42" t="s">
        <v>15414</v>
      </c>
      <c r="L2814" s="159" t="s">
        <v>2129</v>
      </c>
      <c r="M2814" s="159" t="s">
        <v>15439</v>
      </c>
      <c r="N2814" s="161"/>
      <c r="O2814" s="161"/>
      <c r="P2814" s="161"/>
    </row>
    <row r="2815" customFormat="false" ht="27" hidden="false" customHeight="true" outlineLevel="0" collapsed="false">
      <c r="A2815" s="159" t="s">
        <v>15440</v>
      </c>
      <c r="B2815" s="160" t="s">
        <v>15441</v>
      </c>
      <c r="C2815" s="42" t="s">
        <v>1757</v>
      </c>
      <c r="D2815" s="159" t="s">
        <v>2494</v>
      </c>
      <c r="E2815" s="159" t="s">
        <v>2495</v>
      </c>
      <c r="F2815" s="42" t="s">
        <v>2496</v>
      </c>
      <c r="G2815" s="159" t="s">
        <v>1842</v>
      </c>
      <c r="H2815" s="159" t="s">
        <v>2144</v>
      </c>
      <c r="I2815" s="159" t="s">
        <v>1808</v>
      </c>
      <c r="J2815" s="42" t="s">
        <v>15413</v>
      </c>
      <c r="K2815" s="42" t="s">
        <v>15414</v>
      </c>
      <c r="L2815" s="159" t="s">
        <v>2498</v>
      </c>
      <c r="M2815" s="159" t="s">
        <v>15442</v>
      </c>
      <c r="N2815" s="161"/>
      <c r="O2815" s="161"/>
      <c r="P2815" s="161"/>
    </row>
    <row r="2816" customFormat="false" ht="27" hidden="false" customHeight="true" outlineLevel="0" collapsed="false">
      <c r="A2816" s="159" t="s">
        <v>15443</v>
      </c>
      <c r="B2816" s="160" t="s">
        <v>15444</v>
      </c>
      <c r="C2816" s="42" t="s">
        <v>1757</v>
      </c>
      <c r="D2816" s="159" t="s">
        <v>2494</v>
      </c>
      <c r="E2816" s="159" t="s">
        <v>2126</v>
      </c>
      <c r="F2816" s="42" t="s">
        <v>2496</v>
      </c>
      <c r="G2816" s="159" t="s">
        <v>1842</v>
      </c>
      <c r="H2816" s="159" t="s">
        <v>1654</v>
      </c>
      <c r="I2816" s="159" t="s">
        <v>1808</v>
      </c>
      <c r="J2816" s="42" t="s">
        <v>15413</v>
      </c>
      <c r="K2816" s="42" t="s">
        <v>15414</v>
      </c>
      <c r="L2816" s="159" t="s">
        <v>2129</v>
      </c>
      <c r="M2816" s="159" t="s">
        <v>15445</v>
      </c>
      <c r="N2816" s="161"/>
      <c r="O2816" s="161"/>
      <c r="P2816" s="161"/>
    </row>
    <row r="2817" customFormat="false" ht="27" hidden="false" customHeight="true" outlineLevel="0" collapsed="false">
      <c r="A2817" s="159" t="s">
        <v>15446</v>
      </c>
      <c r="B2817" s="160" t="s">
        <v>15447</v>
      </c>
      <c r="C2817" s="42" t="s">
        <v>1757</v>
      </c>
      <c r="D2817" s="159" t="s">
        <v>2494</v>
      </c>
      <c r="E2817" s="159" t="s">
        <v>2495</v>
      </c>
      <c r="F2817" s="42" t="s">
        <v>2496</v>
      </c>
      <c r="G2817" s="159" t="s">
        <v>1842</v>
      </c>
      <c r="H2817" s="159" t="s">
        <v>2144</v>
      </c>
      <c r="I2817" s="159" t="s">
        <v>1808</v>
      </c>
      <c r="J2817" s="42" t="s">
        <v>15413</v>
      </c>
      <c r="K2817" s="42" t="s">
        <v>15414</v>
      </c>
      <c r="L2817" s="159" t="s">
        <v>2498</v>
      </c>
      <c r="M2817" s="159" t="s">
        <v>15448</v>
      </c>
      <c r="N2817" s="161"/>
      <c r="O2817" s="161"/>
      <c r="P2817" s="161"/>
    </row>
    <row r="2818" customFormat="false" ht="27" hidden="false" customHeight="true" outlineLevel="0" collapsed="false">
      <c r="A2818" s="159" t="s">
        <v>15449</v>
      </c>
      <c r="B2818" s="160" t="s">
        <v>15450</v>
      </c>
      <c r="C2818" s="42" t="s">
        <v>1757</v>
      </c>
      <c r="D2818" s="159" t="s">
        <v>2494</v>
      </c>
      <c r="E2818" s="159" t="s">
        <v>2126</v>
      </c>
      <c r="F2818" s="42" t="s">
        <v>2496</v>
      </c>
      <c r="G2818" s="159" t="s">
        <v>1842</v>
      </c>
      <c r="H2818" s="159" t="s">
        <v>1654</v>
      </c>
      <c r="I2818" s="159" t="s">
        <v>1808</v>
      </c>
      <c r="J2818" s="42" t="s">
        <v>15413</v>
      </c>
      <c r="K2818" s="42" t="s">
        <v>15414</v>
      </c>
      <c r="L2818" s="159" t="s">
        <v>2129</v>
      </c>
      <c r="M2818" s="159" t="s">
        <v>15451</v>
      </c>
      <c r="N2818" s="161"/>
      <c r="O2818" s="161"/>
      <c r="P2818" s="161"/>
    </row>
    <row r="2819" customFormat="false" ht="27" hidden="false" customHeight="true" outlineLevel="0" collapsed="false">
      <c r="A2819" s="159" t="s">
        <v>15452</v>
      </c>
      <c r="B2819" s="160" t="s">
        <v>15453</v>
      </c>
      <c r="C2819" s="42" t="s">
        <v>1757</v>
      </c>
      <c r="D2819" s="159" t="s">
        <v>2494</v>
      </c>
      <c r="E2819" s="159" t="s">
        <v>2126</v>
      </c>
      <c r="F2819" s="42" t="s">
        <v>2496</v>
      </c>
      <c r="G2819" s="159" t="s">
        <v>1842</v>
      </c>
      <c r="H2819" s="159" t="s">
        <v>1654</v>
      </c>
      <c r="I2819" s="159" t="s">
        <v>1808</v>
      </c>
      <c r="J2819" s="42" t="s">
        <v>15413</v>
      </c>
      <c r="K2819" s="42" t="s">
        <v>15414</v>
      </c>
      <c r="L2819" s="159" t="s">
        <v>2129</v>
      </c>
      <c r="M2819" s="159" t="s">
        <v>15454</v>
      </c>
      <c r="N2819" s="161"/>
      <c r="O2819" s="161"/>
      <c r="P2819" s="161"/>
    </row>
    <row r="2820" customFormat="false" ht="27" hidden="false" customHeight="true" outlineLevel="0" collapsed="false">
      <c r="A2820" s="159" t="s">
        <v>15455</v>
      </c>
      <c r="B2820" s="160" t="s">
        <v>15456</v>
      </c>
      <c r="C2820" s="42" t="s">
        <v>1757</v>
      </c>
      <c r="D2820" s="159" t="s">
        <v>2494</v>
      </c>
      <c r="E2820" s="159" t="s">
        <v>2495</v>
      </c>
      <c r="F2820" s="42" t="s">
        <v>2496</v>
      </c>
      <c r="G2820" s="159" t="s">
        <v>1842</v>
      </c>
      <c r="H2820" s="159" t="s">
        <v>2144</v>
      </c>
      <c r="I2820" s="159" t="s">
        <v>1808</v>
      </c>
      <c r="J2820" s="42" t="s">
        <v>15413</v>
      </c>
      <c r="K2820" s="42" t="s">
        <v>15414</v>
      </c>
      <c r="L2820" s="159" t="s">
        <v>2498</v>
      </c>
      <c r="M2820" s="159" t="s">
        <v>15457</v>
      </c>
      <c r="N2820" s="161"/>
      <c r="O2820" s="161"/>
      <c r="P2820" s="161"/>
    </row>
    <row r="2821" customFormat="false" ht="27" hidden="false" customHeight="true" outlineLevel="0" collapsed="false">
      <c r="A2821" s="159" t="s">
        <v>15458</v>
      </c>
      <c r="B2821" s="160" t="s">
        <v>15459</v>
      </c>
      <c r="C2821" s="42" t="s">
        <v>1757</v>
      </c>
      <c r="D2821" s="159" t="s">
        <v>2494</v>
      </c>
      <c r="E2821" s="159" t="s">
        <v>2126</v>
      </c>
      <c r="F2821" s="42" t="s">
        <v>2496</v>
      </c>
      <c r="G2821" s="159" t="s">
        <v>1842</v>
      </c>
      <c r="H2821" s="159" t="s">
        <v>1654</v>
      </c>
      <c r="I2821" s="159" t="s">
        <v>1808</v>
      </c>
      <c r="J2821" s="42" t="s">
        <v>15460</v>
      </c>
      <c r="K2821" s="42" t="s">
        <v>15461</v>
      </c>
      <c r="L2821" s="159" t="s">
        <v>2129</v>
      </c>
      <c r="M2821" s="159" t="s">
        <v>15462</v>
      </c>
      <c r="N2821" s="161"/>
      <c r="O2821" s="161"/>
      <c r="P2821" s="161"/>
    </row>
    <row r="2822" customFormat="false" ht="27" hidden="false" customHeight="true" outlineLevel="0" collapsed="false">
      <c r="A2822" s="159" t="s">
        <v>15463</v>
      </c>
      <c r="B2822" s="160" t="s">
        <v>15464</v>
      </c>
      <c r="C2822" s="42" t="s">
        <v>1757</v>
      </c>
      <c r="D2822" s="159" t="s">
        <v>2494</v>
      </c>
      <c r="E2822" s="159" t="s">
        <v>2495</v>
      </c>
      <c r="F2822" s="42" t="s">
        <v>2496</v>
      </c>
      <c r="G2822" s="159" t="s">
        <v>1842</v>
      </c>
      <c r="H2822" s="159" t="s">
        <v>2144</v>
      </c>
      <c r="I2822" s="159" t="s">
        <v>1808</v>
      </c>
      <c r="J2822" s="42" t="s">
        <v>15460</v>
      </c>
      <c r="K2822" s="42" t="s">
        <v>15461</v>
      </c>
      <c r="L2822" s="159" t="s">
        <v>2498</v>
      </c>
      <c r="M2822" s="159" t="s">
        <v>15465</v>
      </c>
      <c r="N2822" s="161"/>
      <c r="O2822" s="161"/>
      <c r="P2822" s="161"/>
    </row>
    <row r="2823" customFormat="false" ht="27" hidden="false" customHeight="true" outlineLevel="0" collapsed="false">
      <c r="A2823" s="159" t="s">
        <v>15466</v>
      </c>
      <c r="B2823" s="160" t="s">
        <v>15467</v>
      </c>
      <c r="C2823" s="42" t="s">
        <v>1757</v>
      </c>
      <c r="D2823" s="159" t="s">
        <v>2494</v>
      </c>
      <c r="E2823" s="159" t="s">
        <v>2126</v>
      </c>
      <c r="F2823" s="42" t="s">
        <v>2496</v>
      </c>
      <c r="G2823" s="159" t="s">
        <v>1842</v>
      </c>
      <c r="H2823" s="159" t="s">
        <v>1654</v>
      </c>
      <c r="I2823" s="159" t="s">
        <v>1808</v>
      </c>
      <c r="J2823" s="42" t="s">
        <v>15460</v>
      </c>
      <c r="K2823" s="42" t="s">
        <v>15461</v>
      </c>
      <c r="L2823" s="159" t="s">
        <v>2129</v>
      </c>
      <c r="M2823" s="159" t="s">
        <v>15468</v>
      </c>
      <c r="N2823" s="161"/>
      <c r="O2823" s="161"/>
      <c r="P2823" s="161"/>
    </row>
    <row r="2824" customFormat="false" ht="27" hidden="false" customHeight="true" outlineLevel="0" collapsed="false">
      <c r="A2824" s="159" t="s">
        <v>15469</v>
      </c>
      <c r="B2824" s="160" t="s">
        <v>15470</v>
      </c>
      <c r="C2824" s="42" t="s">
        <v>1757</v>
      </c>
      <c r="D2824" s="159" t="s">
        <v>2494</v>
      </c>
      <c r="E2824" s="159" t="s">
        <v>2495</v>
      </c>
      <c r="F2824" s="42" t="s">
        <v>2496</v>
      </c>
      <c r="G2824" s="159" t="s">
        <v>1842</v>
      </c>
      <c r="H2824" s="159" t="s">
        <v>2144</v>
      </c>
      <c r="I2824" s="159" t="s">
        <v>1808</v>
      </c>
      <c r="J2824" s="42" t="s">
        <v>15460</v>
      </c>
      <c r="K2824" s="42" t="s">
        <v>15461</v>
      </c>
      <c r="L2824" s="159" t="s">
        <v>2498</v>
      </c>
      <c r="M2824" s="159" t="s">
        <v>15471</v>
      </c>
      <c r="N2824" s="161"/>
      <c r="O2824" s="161"/>
      <c r="P2824" s="161"/>
    </row>
    <row r="2825" customFormat="false" ht="27" hidden="false" customHeight="true" outlineLevel="0" collapsed="false">
      <c r="A2825" s="159" t="s">
        <v>15472</v>
      </c>
      <c r="B2825" s="160" t="s">
        <v>15473</v>
      </c>
      <c r="C2825" s="42" t="s">
        <v>1757</v>
      </c>
      <c r="D2825" s="159" t="s">
        <v>2494</v>
      </c>
      <c r="E2825" s="159" t="s">
        <v>2126</v>
      </c>
      <c r="F2825" s="42" t="s">
        <v>2496</v>
      </c>
      <c r="G2825" s="159" t="s">
        <v>1842</v>
      </c>
      <c r="H2825" s="159" t="s">
        <v>1654</v>
      </c>
      <c r="I2825" s="159" t="s">
        <v>1808</v>
      </c>
      <c r="J2825" s="42" t="s">
        <v>15460</v>
      </c>
      <c r="K2825" s="42" t="s">
        <v>15461</v>
      </c>
      <c r="L2825" s="159" t="s">
        <v>2129</v>
      </c>
      <c r="M2825" s="159" t="s">
        <v>15474</v>
      </c>
      <c r="N2825" s="161"/>
      <c r="O2825" s="161"/>
      <c r="P2825" s="161"/>
    </row>
    <row r="2826" customFormat="false" ht="27" hidden="false" customHeight="true" outlineLevel="0" collapsed="false">
      <c r="A2826" s="159" t="s">
        <v>15475</v>
      </c>
      <c r="B2826" s="160" t="s">
        <v>15476</v>
      </c>
      <c r="C2826" s="42" t="s">
        <v>1757</v>
      </c>
      <c r="D2826" s="159" t="s">
        <v>2494</v>
      </c>
      <c r="E2826" s="159" t="s">
        <v>2495</v>
      </c>
      <c r="F2826" s="42" t="s">
        <v>2496</v>
      </c>
      <c r="G2826" s="159" t="s">
        <v>1842</v>
      </c>
      <c r="H2826" s="159" t="s">
        <v>2144</v>
      </c>
      <c r="I2826" s="159" t="s">
        <v>1808</v>
      </c>
      <c r="J2826" s="42" t="s">
        <v>15460</v>
      </c>
      <c r="K2826" s="42" t="s">
        <v>15461</v>
      </c>
      <c r="L2826" s="159" t="s">
        <v>2498</v>
      </c>
      <c r="M2826" s="159" t="s">
        <v>15477</v>
      </c>
      <c r="N2826" s="161"/>
      <c r="O2826" s="161"/>
      <c r="P2826" s="161"/>
    </row>
    <row r="2827" customFormat="false" ht="27" hidden="false" customHeight="true" outlineLevel="0" collapsed="false">
      <c r="A2827" s="159" t="s">
        <v>15478</v>
      </c>
      <c r="B2827" s="160" t="s">
        <v>15479</v>
      </c>
      <c r="C2827" s="42" t="s">
        <v>1757</v>
      </c>
      <c r="D2827" s="159" t="s">
        <v>2494</v>
      </c>
      <c r="E2827" s="159" t="s">
        <v>2495</v>
      </c>
      <c r="F2827" s="42" t="s">
        <v>2496</v>
      </c>
      <c r="G2827" s="159" t="s">
        <v>1842</v>
      </c>
      <c r="H2827" s="159" t="s">
        <v>2144</v>
      </c>
      <c r="I2827" s="159" t="s">
        <v>1808</v>
      </c>
      <c r="J2827" s="42" t="s">
        <v>15460</v>
      </c>
      <c r="K2827" s="42" t="s">
        <v>15461</v>
      </c>
      <c r="L2827" s="159" t="s">
        <v>2498</v>
      </c>
      <c r="M2827" s="159" t="s">
        <v>15480</v>
      </c>
      <c r="N2827" s="161"/>
      <c r="O2827" s="161"/>
      <c r="P2827" s="161"/>
    </row>
    <row r="2828" customFormat="false" ht="27" hidden="false" customHeight="true" outlineLevel="0" collapsed="false">
      <c r="A2828" s="159" t="s">
        <v>15481</v>
      </c>
      <c r="B2828" s="160" t="s">
        <v>15482</v>
      </c>
      <c r="C2828" s="42" t="s">
        <v>1757</v>
      </c>
      <c r="D2828" s="159" t="s">
        <v>2494</v>
      </c>
      <c r="E2828" s="159" t="s">
        <v>2495</v>
      </c>
      <c r="F2828" s="42" t="s">
        <v>2496</v>
      </c>
      <c r="G2828" s="159" t="s">
        <v>1842</v>
      </c>
      <c r="H2828" s="159" t="s">
        <v>2144</v>
      </c>
      <c r="I2828" s="159" t="s">
        <v>1808</v>
      </c>
      <c r="J2828" s="42" t="s">
        <v>15460</v>
      </c>
      <c r="K2828" s="42" t="s">
        <v>15461</v>
      </c>
      <c r="L2828" s="159" t="s">
        <v>2498</v>
      </c>
      <c r="M2828" s="159" t="s">
        <v>15483</v>
      </c>
      <c r="N2828" s="161"/>
      <c r="O2828" s="161"/>
      <c r="P2828" s="161"/>
    </row>
    <row r="2829" customFormat="false" ht="27" hidden="false" customHeight="true" outlineLevel="0" collapsed="false">
      <c r="A2829" s="159" t="s">
        <v>15484</v>
      </c>
      <c r="B2829" s="160" t="s">
        <v>15485</v>
      </c>
      <c r="C2829" s="42" t="s">
        <v>1757</v>
      </c>
      <c r="D2829" s="159" t="s">
        <v>2494</v>
      </c>
      <c r="E2829" s="159" t="s">
        <v>2126</v>
      </c>
      <c r="F2829" s="42" t="s">
        <v>2496</v>
      </c>
      <c r="G2829" s="159" t="s">
        <v>1842</v>
      </c>
      <c r="H2829" s="159" t="s">
        <v>1654</v>
      </c>
      <c r="I2829" s="159" t="s">
        <v>1808</v>
      </c>
      <c r="J2829" s="42" t="s">
        <v>15460</v>
      </c>
      <c r="K2829" s="42" t="s">
        <v>15461</v>
      </c>
      <c r="L2829" s="159" t="s">
        <v>2129</v>
      </c>
      <c r="M2829" s="159" t="s">
        <v>15486</v>
      </c>
      <c r="N2829" s="161"/>
      <c r="O2829" s="161"/>
      <c r="P2829" s="161"/>
    </row>
    <row r="2830" customFormat="false" ht="27" hidden="false" customHeight="true" outlineLevel="0" collapsed="false">
      <c r="A2830" s="159" t="s">
        <v>15487</v>
      </c>
      <c r="B2830" s="160" t="s">
        <v>15488</v>
      </c>
      <c r="C2830" s="42" t="s">
        <v>1757</v>
      </c>
      <c r="D2830" s="159" t="s">
        <v>2494</v>
      </c>
      <c r="E2830" s="159" t="s">
        <v>2126</v>
      </c>
      <c r="F2830" s="42" t="s">
        <v>2496</v>
      </c>
      <c r="G2830" s="159" t="s">
        <v>1842</v>
      </c>
      <c r="H2830" s="159" t="s">
        <v>1654</v>
      </c>
      <c r="I2830" s="159" t="s">
        <v>1808</v>
      </c>
      <c r="J2830" s="42" t="s">
        <v>15460</v>
      </c>
      <c r="K2830" s="42" t="s">
        <v>15461</v>
      </c>
      <c r="L2830" s="159" t="s">
        <v>2129</v>
      </c>
      <c r="M2830" s="159" t="s">
        <v>15489</v>
      </c>
      <c r="N2830" s="161"/>
      <c r="O2830" s="161"/>
      <c r="P2830" s="161"/>
    </row>
    <row r="2831" customFormat="false" ht="27" hidden="false" customHeight="true" outlineLevel="0" collapsed="false">
      <c r="A2831" s="159" t="s">
        <v>15490</v>
      </c>
      <c r="B2831" s="160" t="s">
        <v>15491</v>
      </c>
      <c r="C2831" s="42" t="s">
        <v>1757</v>
      </c>
      <c r="D2831" s="159" t="s">
        <v>2494</v>
      </c>
      <c r="E2831" s="159" t="s">
        <v>2126</v>
      </c>
      <c r="F2831" s="42" t="s">
        <v>2496</v>
      </c>
      <c r="G2831" s="159" t="s">
        <v>1842</v>
      </c>
      <c r="H2831" s="159" t="s">
        <v>1654</v>
      </c>
      <c r="I2831" s="159" t="s">
        <v>1808</v>
      </c>
      <c r="J2831" s="42" t="s">
        <v>15492</v>
      </c>
      <c r="K2831" s="42" t="s">
        <v>15493</v>
      </c>
      <c r="L2831" s="159" t="s">
        <v>2129</v>
      </c>
      <c r="M2831" s="159" t="s">
        <v>15494</v>
      </c>
      <c r="N2831" s="161"/>
      <c r="O2831" s="161"/>
      <c r="P2831" s="161"/>
    </row>
    <row r="2832" customFormat="false" ht="27" hidden="false" customHeight="true" outlineLevel="0" collapsed="false">
      <c r="A2832" s="159" t="s">
        <v>15495</v>
      </c>
      <c r="B2832" s="160" t="s">
        <v>15496</v>
      </c>
      <c r="C2832" s="42" t="s">
        <v>1757</v>
      </c>
      <c r="D2832" s="159" t="s">
        <v>2494</v>
      </c>
      <c r="E2832" s="159" t="s">
        <v>2495</v>
      </c>
      <c r="F2832" s="42" t="s">
        <v>2496</v>
      </c>
      <c r="G2832" s="159" t="s">
        <v>1842</v>
      </c>
      <c r="H2832" s="159" t="s">
        <v>2144</v>
      </c>
      <c r="I2832" s="159" t="s">
        <v>1808</v>
      </c>
      <c r="J2832" s="42" t="s">
        <v>15492</v>
      </c>
      <c r="K2832" s="42" t="s">
        <v>15493</v>
      </c>
      <c r="L2832" s="159" t="s">
        <v>2498</v>
      </c>
      <c r="M2832" s="159" t="s">
        <v>15497</v>
      </c>
      <c r="N2832" s="161"/>
      <c r="O2832" s="161"/>
      <c r="P2832" s="161"/>
    </row>
    <row r="2833" customFormat="false" ht="27" hidden="false" customHeight="true" outlineLevel="0" collapsed="false">
      <c r="A2833" s="159" t="s">
        <v>15498</v>
      </c>
      <c r="B2833" s="160" t="s">
        <v>15499</v>
      </c>
      <c r="C2833" s="42" t="s">
        <v>1757</v>
      </c>
      <c r="D2833" s="159" t="s">
        <v>2494</v>
      </c>
      <c r="E2833" s="159" t="s">
        <v>2126</v>
      </c>
      <c r="F2833" s="42" t="s">
        <v>2496</v>
      </c>
      <c r="G2833" s="159" t="s">
        <v>1842</v>
      </c>
      <c r="H2833" s="159" t="s">
        <v>1654</v>
      </c>
      <c r="I2833" s="159" t="s">
        <v>1808</v>
      </c>
      <c r="J2833" s="42" t="s">
        <v>15492</v>
      </c>
      <c r="K2833" s="42" t="s">
        <v>15493</v>
      </c>
      <c r="L2833" s="159" t="s">
        <v>2129</v>
      </c>
      <c r="M2833" s="159" t="s">
        <v>15500</v>
      </c>
      <c r="N2833" s="161"/>
      <c r="O2833" s="161"/>
      <c r="P2833" s="161"/>
    </row>
    <row r="2834" customFormat="false" ht="27" hidden="false" customHeight="true" outlineLevel="0" collapsed="false">
      <c r="A2834" s="159" t="s">
        <v>15501</v>
      </c>
      <c r="B2834" s="160" t="s">
        <v>15502</v>
      </c>
      <c r="C2834" s="42" t="s">
        <v>1757</v>
      </c>
      <c r="D2834" s="159" t="s">
        <v>2494</v>
      </c>
      <c r="E2834" s="159" t="s">
        <v>2495</v>
      </c>
      <c r="F2834" s="42" t="s">
        <v>2496</v>
      </c>
      <c r="G2834" s="159" t="s">
        <v>1842</v>
      </c>
      <c r="H2834" s="159" t="s">
        <v>2144</v>
      </c>
      <c r="I2834" s="159" t="s">
        <v>1808</v>
      </c>
      <c r="J2834" s="42" t="s">
        <v>15492</v>
      </c>
      <c r="K2834" s="42" t="s">
        <v>15493</v>
      </c>
      <c r="L2834" s="159" t="s">
        <v>2498</v>
      </c>
      <c r="M2834" s="159" t="s">
        <v>15503</v>
      </c>
      <c r="N2834" s="161"/>
      <c r="O2834" s="161"/>
      <c r="P2834" s="161"/>
    </row>
    <row r="2835" customFormat="false" ht="27" hidden="false" customHeight="true" outlineLevel="0" collapsed="false">
      <c r="A2835" s="159" t="s">
        <v>15504</v>
      </c>
      <c r="B2835" s="160" t="s">
        <v>15505</v>
      </c>
      <c r="C2835" s="42" t="s">
        <v>1757</v>
      </c>
      <c r="D2835" s="159" t="s">
        <v>2494</v>
      </c>
      <c r="E2835" s="159" t="s">
        <v>2126</v>
      </c>
      <c r="F2835" s="42" t="s">
        <v>2496</v>
      </c>
      <c r="G2835" s="159" t="s">
        <v>1842</v>
      </c>
      <c r="H2835" s="159" t="s">
        <v>1654</v>
      </c>
      <c r="I2835" s="159" t="s">
        <v>1808</v>
      </c>
      <c r="J2835" s="42" t="s">
        <v>15492</v>
      </c>
      <c r="K2835" s="42" t="s">
        <v>15493</v>
      </c>
      <c r="L2835" s="159" t="s">
        <v>2129</v>
      </c>
      <c r="M2835" s="159" t="s">
        <v>15506</v>
      </c>
      <c r="N2835" s="161"/>
      <c r="O2835" s="161"/>
      <c r="P2835" s="161"/>
    </row>
    <row r="2836" customFormat="false" ht="27" hidden="false" customHeight="true" outlineLevel="0" collapsed="false">
      <c r="A2836" s="159" t="s">
        <v>15507</v>
      </c>
      <c r="B2836" s="160" t="s">
        <v>15508</v>
      </c>
      <c r="C2836" s="42" t="s">
        <v>1757</v>
      </c>
      <c r="D2836" s="159" t="s">
        <v>2494</v>
      </c>
      <c r="E2836" s="159" t="s">
        <v>2495</v>
      </c>
      <c r="F2836" s="42" t="s">
        <v>2496</v>
      </c>
      <c r="G2836" s="159" t="s">
        <v>1842</v>
      </c>
      <c r="H2836" s="159" t="s">
        <v>2144</v>
      </c>
      <c r="I2836" s="159" t="s">
        <v>1808</v>
      </c>
      <c r="J2836" s="42" t="s">
        <v>15492</v>
      </c>
      <c r="K2836" s="42" t="s">
        <v>15493</v>
      </c>
      <c r="L2836" s="159" t="s">
        <v>2498</v>
      </c>
      <c r="M2836" s="159" t="s">
        <v>15509</v>
      </c>
      <c r="N2836" s="161"/>
      <c r="O2836" s="161"/>
      <c r="P2836" s="161"/>
    </row>
    <row r="2837" customFormat="false" ht="27" hidden="false" customHeight="true" outlineLevel="0" collapsed="false">
      <c r="A2837" s="159" t="s">
        <v>15510</v>
      </c>
      <c r="B2837" s="160" t="s">
        <v>15511</v>
      </c>
      <c r="C2837" s="42" t="s">
        <v>1757</v>
      </c>
      <c r="D2837" s="159" t="s">
        <v>2494</v>
      </c>
      <c r="E2837" s="159" t="s">
        <v>2126</v>
      </c>
      <c r="F2837" s="42" t="s">
        <v>2496</v>
      </c>
      <c r="G2837" s="159" t="s">
        <v>1842</v>
      </c>
      <c r="H2837" s="159" t="s">
        <v>1654</v>
      </c>
      <c r="I2837" s="159" t="s">
        <v>1808</v>
      </c>
      <c r="J2837" s="42" t="s">
        <v>15492</v>
      </c>
      <c r="K2837" s="42" t="s">
        <v>15493</v>
      </c>
      <c r="L2837" s="159" t="s">
        <v>2129</v>
      </c>
      <c r="M2837" s="159" t="s">
        <v>15512</v>
      </c>
      <c r="N2837" s="161"/>
      <c r="O2837" s="161"/>
      <c r="P2837" s="161"/>
    </row>
    <row r="2838" customFormat="false" ht="27" hidden="false" customHeight="true" outlineLevel="0" collapsed="false">
      <c r="A2838" s="159" t="s">
        <v>15513</v>
      </c>
      <c r="B2838" s="160" t="s">
        <v>15514</v>
      </c>
      <c r="C2838" s="42" t="s">
        <v>1757</v>
      </c>
      <c r="D2838" s="159" t="s">
        <v>2494</v>
      </c>
      <c r="E2838" s="159" t="s">
        <v>2126</v>
      </c>
      <c r="F2838" s="42" t="s">
        <v>2496</v>
      </c>
      <c r="G2838" s="159" t="s">
        <v>1842</v>
      </c>
      <c r="H2838" s="159" t="s">
        <v>1654</v>
      </c>
      <c r="I2838" s="159" t="s">
        <v>1808</v>
      </c>
      <c r="J2838" s="42" t="s">
        <v>15492</v>
      </c>
      <c r="K2838" s="42" t="s">
        <v>15493</v>
      </c>
      <c r="L2838" s="159" t="s">
        <v>2129</v>
      </c>
      <c r="M2838" s="159" t="s">
        <v>15515</v>
      </c>
      <c r="N2838" s="161"/>
      <c r="O2838" s="161"/>
      <c r="P2838" s="161"/>
    </row>
    <row r="2839" customFormat="false" ht="27" hidden="false" customHeight="true" outlineLevel="0" collapsed="false">
      <c r="A2839" s="159" t="s">
        <v>15516</v>
      </c>
      <c r="B2839" s="160" t="s">
        <v>15517</v>
      </c>
      <c r="C2839" s="42" t="s">
        <v>1757</v>
      </c>
      <c r="D2839" s="159" t="s">
        <v>2494</v>
      </c>
      <c r="E2839" s="159" t="s">
        <v>2126</v>
      </c>
      <c r="F2839" s="42" t="s">
        <v>2496</v>
      </c>
      <c r="G2839" s="159" t="s">
        <v>1842</v>
      </c>
      <c r="H2839" s="159" t="s">
        <v>1654</v>
      </c>
      <c r="I2839" s="159" t="s">
        <v>1808</v>
      </c>
      <c r="J2839" s="42" t="s">
        <v>15492</v>
      </c>
      <c r="K2839" s="42" t="s">
        <v>15493</v>
      </c>
      <c r="L2839" s="159" t="s">
        <v>2129</v>
      </c>
      <c r="M2839" s="159" t="s">
        <v>15518</v>
      </c>
      <c r="N2839" s="161"/>
      <c r="O2839" s="161"/>
      <c r="P2839" s="161"/>
    </row>
    <row r="2840" customFormat="false" ht="27" hidden="false" customHeight="true" outlineLevel="0" collapsed="false">
      <c r="A2840" s="159" t="s">
        <v>15519</v>
      </c>
      <c r="B2840" s="160" t="s">
        <v>15520</v>
      </c>
      <c r="C2840" s="42" t="s">
        <v>1757</v>
      </c>
      <c r="D2840" s="159" t="s">
        <v>2494</v>
      </c>
      <c r="E2840" s="159" t="s">
        <v>2495</v>
      </c>
      <c r="F2840" s="42" t="s">
        <v>2496</v>
      </c>
      <c r="G2840" s="159" t="s">
        <v>1842</v>
      </c>
      <c r="H2840" s="159" t="s">
        <v>2144</v>
      </c>
      <c r="I2840" s="159" t="s">
        <v>1808</v>
      </c>
      <c r="J2840" s="42" t="s">
        <v>15492</v>
      </c>
      <c r="K2840" s="42" t="s">
        <v>15493</v>
      </c>
      <c r="L2840" s="159" t="s">
        <v>2498</v>
      </c>
      <c r="M2840" s="159" t="s">
        <v>15521</v>
      </c>
      <c r="N2840" s="161"/>
      <c r="O2840" s="161"/>
      <c r="P2840" s="161"/>
    </row>
    <row r="2841" customFormat="false" ht="27" hidden="false" customHeight="true" outlineLevel="0" collapsed="false">
      <c r="A2841" s="159" t="s">
        <v>15522</v>
      </c>
      <c r="B2841" s="160" t="s">
        <v>15523</v>
      </c>
      <c r="C2841" s="42" t="s">
        <v>1757</v>
      </c>
      <c r="D2841" s="159" t="s">
        <v>2494</v>
      </c>
      <c r="E2841" s="159" t="s">
        <v>2126</v>
      </c>
      <c r="F2841" s="42" t="s">
        <v>2496</v>
      </c>
      <c r="G2841" s="159" t="s">
        <v>1842</v>
      </c>
      <c r="H2841" s="159" t="s">
        <v>1654</v>
      </c>
      <c r="I2841" s="159" t="s">
        <v>1808</v>
      </c>
      <c r="J2841" s="42" t="s">
        <v>15492</v>
      </c>
      <c r="K2841" s="42" t="s">
        <v>15493</v>
      </c>
      <c r="L2841" s="159" t="s">
        <v>2129</v>
      </c>
      <c r="M2841" s="159" t="s">
        <v>15524</v>
      </c>
      <c r="N2841" s="161"/>
      <c r="O2841" s="161"/>
      <c r="P2841" s="161"/>
    </row>
    <row r="2842" customFormat="false" ht="27" hidden="false" customHeight="true" outlineLevel="0" collapsed="false">
      <c r="A2842" s="159" t="s">
        <v>15525</v>
      </c>
      <c r="B2842" s="160" t="s">
        <v>15526</v>
      </c>
      <c r="C2842" s="42" t="s">
        <v>1757</v>
      </c>
      <c r="D2842" s="159" t="s">
        <v>2494</v>
      </c>
      <c r="E2842" s="159" t="s">
        <v>2495</v>
      </c>
      <c r="F2842" s="42" t="s">
        <v>2496</v>
      </c>
      <c r="G2842" s="159" t="s">
        <v>1842</v>
      </c>
      <c r="H2842" s="159" t="s">
        <v>2144</v>
      </c>
      <c r="I2842" s="159" t="s">
        <v>1808</v>
      </c>
      <c r="J2842" s="42" t="s">
        <v>15492</v>
      </c>
      <c r="K2842" s="42" t="s">
        <v>15493</v>
      </c>
      <c r="L2842" s="159" t="s">
        <v>2498</v>
      </c>
      <c r="M2842" s="159" t="s">
        <v>15527</v>
      </c>
      <c r="N2842" s="161"/>
      <c r="O2842" s="161"/>
      <c r="P2842" s="161"/>
    </row>
    <row r="2843" customFormat="false" ht="27" hidden="false" customHeight="true" outlineLevel="0" collapsed="false">
      <c r="A2843" s="159" t="s">
        <v>15528</v>
      </c>
      <c r="B2843" s="160" t="s">
        <v>15529</v>
      </c>
      <c r="C2843" s="42" t="s">
        <v>1757</v>
      </c>
      <c r="D2843" s="159" t="s">
        <v>2494</v>
      </c>
      <c r="E2843" s="159" t="s">
        <v>2126</v>
      </c>
      <c r="F2843" s="42" t="s">
        <v>2496</v>
      </c>
      <c r="G2843" s="159" t="s">
        <v>1842</v>
      </c>
      <c r="H2843" s="159" t="s">
        <v>1654</v>
      </c>
      <c r="I2843" s="159" t="s">
        <v>1808</v>
      </c>
      <c r="J2843" s="42" t="s">
        <v>15492</v>
      </c>
      <c r="K2843" s="42" t="s">
        <v>15493</v>
      </c>
      <c r="L2843" s="159" t="s">
        <v>2129</v>
      </c>
      <c r="M2843" s="159" t="s">
        <v>15530</v>
      </c>
      <c r="N2843" s="161"/>
      <c r="O2843" s="161"/>
      <c r="P2843" s="161"/>
    </row>
    <row r="2844" customFormat="false" ht="27" hidden="false" customHeight="true" outlineLevel="0" collapsed="false">
      <c r="A2844" s="159" t="s">
        <v>15531</v>
      </c>
      <c r="B2844" s="160" t="s">
        <v>15532</v>
      </c>
      <c r="C2844" s="42" t="s">
        <v>1757</v>
      </c>
      <c r="D2844" s="159" t="s">
        <v>2494</v>
      </c>
      <c r="E2844" s="159" t="s">
        <v>2126</v>
      </c>
      <c r="F2844" s="42" t="s">
        <v>2496</v>
      </c>
      <c r="G2844" s="159" t="s">
        <v>1842</v>
      </c>
      <c r="H2844" s="159" t="s">
        <v>1654</v>
      </c>
      <c r="I2844" s="159" t="s">
        <v>1808</v>
      </c>
      <c r="J2844" s="42" t="s">
        <v>15492</v>
      </c>
      <c r="K2844" s="42" t="s">
        <v>15493</v>
      </c>
      <c r="L2844" s="159" t="s">
        <v>2129</v>
      </c>
      <c r="M2844" s="159" t="s">
        <v>15533</v>
      </c>
      <c r="N2844" s="161"/>
      <c r="O2844" s="161"/>
      <c r="P2844" s="161"/>
    </row>
    <row r="2845" customFormat="false" ht="27" hidden="false" customHeight="true" outlineLevel="0" collapsed="false">
      <c r="A2845" s="159" t="s">
        <v>15534</v>
      </c>
      <c r="B2845" s="160" t="s">
        <v>15535</v>
      </c>
      <c r="C2845" s="42" t="s">
        <v>1757</v>
      </c>
      <c r="D2845" s="159" t="s">
        <v>2494</v>
      </c>
      <c r="E2845" s="159" t="s">
        <v>2495</v>
      </c>
      <c r="F2845" s="42" t="s">
        <v>2496</v>
      </c>
      <c r="G2845" s="159" t="s">
        <v>1842</v>
      </c>
      <c r="H2845" s="159" t="s">
        <v>2144</v>
      </c>
      <c r="I2845" s="159" t="s">
        <v>1808</v>
      </c>
      <c r="J2845" s="42" t="s">
        <v>15492</v>
      </c>
      <c r="K2845" s="42" t="s">
        <v>15493</v>
      </c>
      <c r="L2845" s="159" t="s">
        <v>2498</v>
      </c>
      <c r="M2845" s="159" t="s">
        <v>15536</v>
      </c>
      <c r="N2845" s="161"/>
      <c r="O2845" s="161"/>
      <c r="P2845" s="161"/>
    </row>
    <row r="2846" customFormat="false" ht="27" hidden="false" customHeight="true" outlineLevel="0" collapsed="false">
      <c r="A2846" s="159" t="s">
        <v>15537</v>
      </c>
      <c r="B2846" s="160" t="s">
        <v>15538</v>
      </c>
      <c r="C2846" s="42" t="s">
        <v>1757</v>
      </c>
      <c r="D2846" s="159" t="s">
        <v>2494</v>
      </c>
      <c r="E2846" s="159" t="s">
        <v>2126</v>
      </c>
      <c r="F2846" s="42" t="s">
        <v>2496</v>
      </c>
      <c r="G2846" s="159" t="s">
        <v>1842</v>
      </c>
      <c r="H2846" s="159" t="s">
        <v>1654</v>
      </c>
      <c r="I2846" s="159" t="s">
        <v>1808</v>
      </c>
      <c r="J2846" s="42" t="s">
        <v>15539</v>
      </c>
      <c r="K2846" s="42" t="s">
        <v>15540</v>
      </c>
      <c r="L2846" s="159" t="s">
        <v>2129</v>
      </c>
      <c r="M2846" s="159" t="s">
        <v>15541</v>
      </c>
      <c r="N2846" s="161"/>
      <c r="O2846" s="161"/>
      <c r="P2846" s="161"/>
    </row>
    <row r="2847" customFormat="false" ht="27" hidden="false" customHeight="true" outlineLevel="0" collapsed="false">
      <c r="A2847" s="159" t="s">
        <v>15542</v>
      </c>
      <c r="B2847" s="160" t="s">
        <v>15543</v>
      </c>
      <c r="C2847" s="42" t="s">
        <v>1757</v>
      </c>
      <c r="D2847" s="159" t="s">
        <v>2494</v>
      </c>
      <c r="E2847" s="159" t="s">
        <v>2495</v>
      </c>
      <c r="F2847" s="42" t="s">
        <v>2496</v>
      </c>
      <c r="G2847" s="159" t="s">
        <v>1842</v>
      </c>
      <c r="H2847" s="159" t="s">
        <v>2144</v>
      </c>
      <c r="I2847" s="159" t="s">
        <v>1808</v>
      </c>
      <c r="J2847" s="42" t="s">
        <v>15539</v>
      </c>
      <c r="K2847" s="42" t="s">
        <v>15540</v>
      </c>
      <c r="L2847" s="159" t="s">
        <v>2498</v>
      </c>
      <c r="M2847" s="159" t="s">
        <v>15544</v>
      </c>
      <c r="N2847" s="161"/>
      <c r="O2847" s="161"/>
      <c r="P2847" s="161"/>
    </row>
    <row r="2848" customFormat="false" ht="27" hidden="false" customHeight="true" outlineLevel="0" collapsed="false">
      <c r="A2848" s="159" t="s">
        <v>15545</v>
      </c>
      <c r="B2848" s="160" t="s">
        <v>15546</v>
      </c>
      <c r="C2848" s="42" t="s">
        <v>1757</v>
      </c>
      <c r="D2848" s="159" t="s">
        <v>2494</v>
      </c>
      <c r="E2848" s="159" t="s">
        <v>2126</v>
      </c>
      <c r="F2848" s="42" t="s">
        <v>2496</v>
      </c>
      <c r="G2848" s="159" t="s">
        <v>1842</v>
      </c>
      <c r="H2848" s="159" t="s">
        <v>1654</v>
      </c>
      <c r="I2848" s="159" t="s">
        <v>1808</v>
      </c>
      <c r="J2848" s="42" t="s">
        <v>15539</v>
      </c>
      <c r="K2848" s="42" t="s">
        <v>15540</v>
      </c>
      <c r="L2848" s="159" t="s">
        <v>2129</v>
      </c>
      <c r="M2848" s="159" t="s">
        <v>15547</v>
      </c>
      <c r="N2848" s="161"/>
      <c r="O2848" s="161"/>
      <c r="P2848" s="161"/>
    </row>
    <row r="2849" customFormat="false" ht="27" hidden="false" customHeight="true" outlineLevel="0" collapsed="false">
      <c r="A2849" s="159" t="s">
        <v>15548</v>
      </c>
      <c r="B2849" s="160" t="s">
        <v>15549</v>
      </c>
      <c r="C2849" s="42" t="s">
        <v>1757</v>
      </c>
      <c r="D2849" s="159" t="s">
        <v>2494</v>
      </c>
      <c r="E2849" s="159" t="s">
        <v>2495</v>
      </c>
      <c r="F2849" s="42" t="s">
        <v>2496</v>
      </c>
      <c r="G2849" s="159" t="s">
        <v>1842</v>
      </c>
      <c r="H2849" s="159" t="s">
        <v>2144</v>
      </c>
      <c r="I2849" s="159" t="s">
        <v>1808</v>
      </c>
      <c r="J2849" s="42" t="s">
        <v>15539</v>
      </c>
      <c r="K2849" s="42" t="s">
        <v>15540</v>
      </c>
      <c r="L2849" s="159" t="s">
        <v>2498</v>
      </c>
      <c r="M2849" s="159" t="s">
        <v>15550</v>
      </c>
      <c r="N2849" s="161"/>
      <c r="O2849" s="161"/>
      <c r="P2849" s="161"/>
    </row>
    <row r="2850" customFormat="false" ht="27" hidden="false" customHeight="true" outlineLevel="0" collapsed="false">
      <c r="A2850" s="159" t="s">
        <v>15551</v>
      </c>
      <c r="B2850" s="160" t="s">
        <v>15552</v>
      </c>
      <c r="C2850" s="42" t="s">
        <v>1757</v>
      </c>
      <c r="D2850" s="159" t="s">
        <v>2494</v>
      </c>
      <c r="E2850" s="159" t="s">
        <v>2126</v>
      </c>
      <c r="F2850" s="42" t="s">
        <v>2496</v>
      </c>
      <c r="G2850" s="159" t="s">
        <v>1842</v>
      </c>
      <c r="H2850" s="159" t="s">
        <v>1654</v>
      </c>
      <c r="I2850" s="159" t="s">
        <v>1808</v>
      </c>
      <c r="J2850" s="42" t="s">
        <v>15539</v>
      </c>
      <c r="K2850" s="42" t="s">
        <v>15540</v>
      </c>
      <c r="L2850" s="159" t="s">
        <v>2129</v>
      </c>
      <c r="M2850" s="159" t="s">
        <v>15553</v>
      </c>
      <c r="N2850" s="161"/>
      <c r="O2850" s="161"/>
      <c r="P2850" s="161"/>
    </row>
    <row r="2851" customFormat="false" ht="27" hidden="false" customHeight="true" outlineLevel="0" collapsed="false">
      <c r="A2851" s="159" t="s">
        <v>15554</v>
      </c>
      <c r="B2851" s="160" t="s">
        <v>15555</v>
      </c>
      <c r="C2851" s="42" t="s">
        <v>1757</v>
      </c>
      <c r="D2851" s="159" t="s">
        <v>2494</v>
      </c>
      <c r="E2851" s="159" t="s">
        <v>2495</v>
      </c>
      <c r="F2851" s="42" t="s">
        <v>2496</v>
      </c>
      <c r="G2851" s="159" t="s">
        <v>1842</v>
      </c>
      <c r="H2851" s="159" t="s">
        <v>2144</v>
      </c>
      <c r="I2851" s="159" t="s">
        <v>1808</v>
      </c>
      <c r="J2851" s="42" t="s">
        <v>15539</v>
      </c>
      <c r="K2851" s="42" t="s">
        <v>15540</v>
      </c>
      <c r="L2851" s="159" t="s">
        <v>2498</v>
      </c>
      <c r="M2851" s="159" t="s">
        <v>15556</v>
      </c>
      <c r="N2851" s="161"/>
      <c r="O2851" s="161"/>
      <c r="P2851" s="161"/>
    </row>
    <row r="2852" customFormat="false" ht="27" hidden="false" customHeight="true" outlineLevel="0" collapsed="false">
      <c r="A2852" s="159" t="s">
        <v>15557</v>
      </c>
      <c r="B2852" s="160" t="s">
        <v>15558</v>
      </c>
      <c r="C2852" s="42" t="s">
        <v>1757</v>
      </c>
      <c r="D2852" s="159" t="s">
        <v>2494</v>
      </c>
      <c r="E2852" s="159" t="s">
        <v>2126</v>
      </c>
      <c r="F2852" s="42" t="s">
        <v>2496</v>
      </c>
      <c r="G2852" s="159" t="s">
        <v>1842</v>
      </c>
      <c r="H2852" s="159" t="s">
        <v>1654</v>
      </c>
      <c r="I2852" s="159" t="s">
        <v>1808</v>
      </c>
      <c r="J2852" s="42" t="s">
        <v>15539</v>
      </c>
      <c r="K2852" s="42" t="s">
        <v>15540</v>
      </c>
      <c r="L2852" s="159" t="s">
        <v>2129</v>
      </c>
      <c r="M2852" s="159" t="s">
        <v>15559</v>
      </c>
      <c r="N2852" s="161"/>
      <c r="O2852" s="161"/>
      <c r="P2852" s="161"/>
    </row>
    <row r="2853" customFormat="false" ht="27" hidden="false" customHeight="true" outlineLevel="0" collapsed="false">
      <c r="A2853" s="159" t="s">
        <v>15560</v>
      </c>
      <c r="B2853" s="160" t="s">
        <v>15561</v>
      </c>
      <c r="C2853" s="42" t="s">
        <v>1757</v>
      </c>
      <c r="D2853" s="159" t="s">
        <v>2494</v>
      </c>
      <c r="E2853" s="159" t="s">
        <v>2126</v>
      </c>
      <c r="F2853" s="42" t="s">
        <v>2496</v>
      </c>
      <c r="G2853" s="159" t="s">
        <v>1842</v>
      </c>
      <c r="H2853" s="159" t="s">
        <v>1654</v>
      </c>
      <c r="I2853" s="159" t="s">
        <v>1808</v>
      </c>
      <c r="J2853" s="42" t="s">
        <v>15539</v>
      </c>
      <c r="K2853" s="42" t="s">
        <v>15540</v>
      </c>
      <c r="L2853" s="159" t="s">
        <v>2129</v>
      </c>
      <c r="M2853" s="159" t="s">
        <v>15562</v>
      </c>
      <c r="N2853" s="161"/>
      <c r="O2853" s="161"/>
      <c r="P2853" s="161"/>
    </row>
    <row r="2854" customFormat="false" ht="27" hidden="false" customHeight="true" outlineLevel="0" collapsed="false">
      <c r="A2854" s="159" t="s">
        <v>15563</v>
      </c>
      <c r="B2854" s="160" t="s">
        <v>15564</v>
      </c>
      <c r="C2854" s="42" t="s">
        <v>1757</v>
      </c>
      <c r="D2854" s="159" t="s">
        <v>2494</v>
      </c>
      <c r="E2854" s="159" t="s">
        <v>2126</v>
      </c>
      <c r="F2854" s="42" t="s">
        <v>2496</v>
      </c>
      <c r="G2854" s="159" t="s">
        <v>1842</v>
      </c>
      <c r="H2854" s="159" t="s">
        <v>1654</v>
      </c>
      <c r="I2854" s="159" t="s">
        <v>1808</v>
      </c>
      <c r="J2854" s="42" t="s">
        <v>15539</v>
      </c>
      <c r="K2854" s="42" t="s">
        <v>15540</v>
      </c>
      <c r="L2854" s="159" t="s">
        <v>2129</v>
      </c>
      <c r="M2854" s="159" t="s">
        <v>15565</v>
      </c>
      <c r="N2854" s="161"/>
      <c r="O2854" s="161"/>
      <c r="P2854" s="161"/>
    </row>
    <row r="2855" customFormat="false" ht="27" hidden="false" customHeight="true" outlineLevel="0" collapsed="false">
      <c r="A2855" s="159" t="s">
        <v>15566</v>
      </c>
      <c r="B2855" s="160" t="s">
        <v>15567</v>
      </c>
      <c r="C2855" s="42" t="s">
        <v>1757</v>
      </c>
      <c r="D2855" s="159" t="s">
        <v>2494</v>
      </c>
      <c r="E2855" s="159" t="s">
        <v>2495</v>
      </c>
      <c r="F2855" s="42" t="s">
        <v>2496</v>
      </c>
      <c r="G2855" s="159" t="s">
        <v>1842</v>
      </c>
      <c r="H2855" s="159" t="s">
        <v>2144</v>
      </c>
      <c r="I2855" s="159" t="s">
        <v>1808</v>
      </c>
      <c r="J2855" s="42" t="s">
        <v>15539</v>
      </c>
      <c r="K2855" s="42" t="s">
        <v>15540</v>
      </c>
      <c r="L2855" s="159" t="s">
        <v>2498</v>
      </c>
      <c r="M2855" s="159" t="s">
        <v>15568</v>
      </c>
      <c r="N2855" s="161"/>
      <c r="O2855" s="161"/>
      <c r="P2855" s="161"/>
    </row>
    <row r="2856" customFormat="false" ht="27" hidden="false" customHeight="true" outlineLevel="0" collapsed="false">
      <c r="A2856" s="159" t="s">
        <v>15569</v>
      </c>
      <c r="B2856" s="160" t="s">
        <v>15570</v>
      </c>
      <c r="C2856" s="42" t="s">
        <v>1757</v>
      </c>
      <c r="D2856" s="159" t="s">
        <v>2494</v>
      </c>
      <c r="E2856" s="159" t="s">
        <v>2126</v>
      </c>
      <c r="F2856" s="42" t="s">
        <v>2496</v>
      </c>
      <c r="G2856" s="159" t="s">
        <v>1842</v>
      </c>
      <c r="H2856" s="159" t="s">
        <v>1654</v>
      </c>
      <c r="I2856" s="159" t="s">
        <v>1808</v>
      </c>
      <c r="J2856" s="42" t="s">
        <v>15539</v>
      </c>
      <c r="K2856" s="42" t="s">
        <v>15540</v>
      </c>
      <c r="L2856" s="159" t="s">
        <v>2129</v>
      </c>
      <c r="M2856" s="159" t="s">
        <v>15571</v>
      </c>
      <c r="N2856" s="161"/>
      <c r="O2856" s="161"/>
      <c r="P2856" s="161"/>
    </row>
    <row r="2857" customFormat="false" ht="27" hidden="false" customHeight="true" outlineLevel="0" collapsed="false">
      <c r="A2857" s="159" t="s">
        <v>15572</v>
      </c>
      <c r="B2857" s="160" t="s">
        <v>15573</v>
      </c>
      <c r="C2857" s="42" t="s">
        <v>1757</v>
      </c>
      <c r="D2857" s="159" t="s">
        <v>2494</v>
      </c>
      <c r="E2857" s="159" t="s">
        <v>2495</v>
      </c>
      <c r="F2857" s="42" t="s">
        <v>2496</v>
      </c>
      <c r="G2857" s="159" t="s">
        <v>1842</v>
      </c>
      <c r="H2857" s="159" t="s">
        <v>2144</v>
      </c>
      <c r="I2857" s="159" t="s">
        <v>1808</v>
      </c>
      <c r="J2857" s="42" t="s">
        <v>15539</v>
      </c>
      <c r="K2857" s="42" t="s">
        <v>15540</v>
      </c>
      <c r="L2857" s="159" t="s">
        <v>2498</v>
      </c>
      <c r="M2857" s="159" t="s">
        <v>15574</v>
      </c>
      <c r="N2857" s="161"/>
      <c r="O2857" s="161"/>
      <c r="P2857" s="161"/>
    </row>
    <row r="2858" customFormat="false" ht="27" hidden="false" customHeight="true" outlineLevel="0" collapsed="false">
      <c r="A2858" s="159" t="s">
        <v>15575</v>
      </c>
      <c r="B2858" s="160" t="s">
        <v>15576</v>
      </c>
      <c r="C2858" s="42" t="s">
        <v>1757</v>
      </c>
      <c r="D2858" s="159" t="s">
        <v>2494</v>
      </c>
      <c r="E2858" s="159" t="s">
        <v>2126</v>
      </c>
      <c r="F2858" s="42" t="s">
        <v>2496</v>
      </c>
      <c r="G2858" s="159" t="s">
        <v>1842</v>
      </c>
      <c r="H2858" s="159" t="s">
        <v>1654</v>
      </c>
      <c r="I2858" s="159" t="s">
        <v>1808</v>
      </c>
      <c r="J2858" s="42" t="s">
        <v>15539</v>
      </c>
      <c r="K2858" s="42" t="s">
        <v>15540</v>
      </c>
      <c r="L2858" s="159" t="s">
        <v>2129</v>
      </c>
      <c r="M2858" s="159" t="s">
        <v>15577</v>
      </c>
      <c r="N2858" s="161"/>
      <c r="O2858" s="161"/>
      <c r="P2858" s="161"/>
    </row>
    <row r="2859" customFormat="false" ht="27" hidden="false" customHeight="true" outlineLevel="0" collapsed="false">
      <c r="A2859" s="159" t="s">
        <v>15578</v>
      </c>
      <c r="B2859" s="160" t="s">
        <v>15579</v>
      </c>
      <c r="C2859" s="42" t="s">
        <v>1757</v>
      </c>
      <c r="D2859" s="159" t="s">
        <v>2494</v>
      </c>
      <c r="E2859" s="159" t="s">
        <v>2126</v>
      </c>
      <c r="F2859" s="42" t="s">
        <v>2496</v>
      </c>
      <c r="G2859" s="159" t="s">
        <v>1842</v>
      </c>
      <c r="H2859" s="159" t="s">
        <v>1654</v>
      </c>
      <c r="I2859" s="159" t="s">
        <v>1808</v>
      </c>
      <c r="J2859" s="42" t="s">
        <v>15539</v>
      </c>
      <c r="K2859" s="42" t="s">
        <v>15540</v>
      </c>
      <c r="L2859" s="159" t="s">
        <v>2129</v>
      </c>
      <c r="M2859" s="159" t="s">
        <v>15580</v>
      </c>
      <c r="N2859" s="161"/>
      <c r="O2859" s="161"/>
      <c r="P2859" s="161"/>
    </row>
    <row r="2860" customFormat="false" ht="27" hidden="false" customHeight="true" outlineLevel="0" collapsed="false">
      <c r="A2860" s="159" t="s">
        <v>15581</v>
      </c>
      <c r="B2860" s="160" t="s">
        <v>15582</v>
      </c>
      <c r="C2860" s="42" t="s">
        <v>1757</v>
      </c>
      <c r="D2860" s="159" t="s">
        <v>2494</v>
      </c>
      <c r="E2860" s="159" t="s">
        <v>2495</v>
      </c>
      <c r="F2860" s="42" t="s">
        <v>2496</v>
      </c>
      <c r="G2860" s="159" t="s">
        <v>1842</v>
      </c>
      <c r="H2860" s="159" t="s">
        <v>2144</v>
      </c>
      <c r="I2860" s="159" t="s">
        <v>1808</v>
      </c>
      <c r="J2860" s="42" t="s">
        <v>15539</v>
      </c>
      <c r="K2860" s="42" t="s">
        <v>15540</v>
      </c>
      <c r="L2860" s="159" t="s">
        <v>2498</v>
      </c>
      <c r="M2860" s="159" t="s">
        <v>15583</v>
      </c>
      <c r="N2860" s="161"/>
      <c r="O2860" s="161"/>
      <c r="P2860" s="161"/>
    </row>
    <row r="2861" customFormat="false" ht="27" hidden="false" customHeight="true" outlineLevel="0" collapsed="false">
      <c r="A2861" s="159" t="s">
        <v>15584</v>
      </c>
      <c r="B2861" s="160" t="s">
        <v>15585</v>
      </c>
      <c r="C2861" s="42" t="s">
        <v>1757</v>
      </c>
      <c r="D2861" s="159" t="s">
        <v>2494</v>
      </c>
      <c r="E2861" s="159" t="s">
        <v>2126</v>
      </c>
      <c r="F2861" s="42" t="s">
        <v>2496</v>
      </c>
      <c r="G2861" s="159" t="s">
        <v>1842</v>
      </c>
      <c r="H2861" s="159" t="s">
        <v>1654</v>
      </c>
      <c r="I2861" s="159" t="s">
        <v>1808</v>
      </c>
      <c r="J2861" s="42" t="s">
        <v>15586</v>
      </c>
      <c r="K2861" s="42" t="s">
        <v>15587</v>
      </c>
      <c r="L2861" s="159" t="s">
        <v>2129</v>
      </c>
      <c r="M2861" s="159" t="s">
        <v>15588</v>
      </c>
      <c r="N2861" s="161"/>
      <c r="O2861" s="161"/>
      <c r="P2861" s="161"/>
    </row>
    <row r="2862" customFormat="false" ht="27" hidden="false" customHeight="true" outlineLevel="0" collapsed="false">
      <c r="A2862" s="159" t="s">
        <v>15589</v>
      </c>
      <c r="B2862" s="160" t="s">
        <v>15590</v>
      </c>
      <c r="C2862" s="42" t="s">
        <v>1757</v>
      </c>
      <c r="D2862" s="159" t="s">
        <v>2494</v>
      </c>
      <c r="E2862" s="159" t="s">
        <v>2495</v>
      </c>
      <c r="F2862" s="42" t="s">
        <v>2496</v>
      </c>
      <c r="G2862" s="159" t="s">
        <v>1842</v>
      </c>
      <c r="H2862" s="159" t="s">
        <v>2144</v>
      </c>
      <c r="I2862" s="159" t="s">
        <v>1808</v>
      </c>
      <c r="J2862" s="42" t="s">
        <v>15586</v>
      </c>
      <c r="K2862" s="42" t="s">
        <v>15587</v>
      </c>
      <c r="L2862" s="159" t="s">
        <v>2498</v>
      </c>
      <c r="M2862" s="159" t="s">
        <v>15591</v>
      </c>
      <c r="N2862" s="161"/>
      <c r="O2862" s="161"/>
      <c r="P2862" s="161"/>
    </row>
    <row r="2863" customFormat="false" ht="27" hidden="false" customHeight="true" outlineLevel="0" collapsed="false">
      <c r="A2863" s="159" t="s">
        <v>15592</v>
      </c>
      <c r="B2863" s="160" t="s">
        <v>15593</v>
      </c>
      <c r="C2863" s="42" t="s">
        <v>1757</v>
      </c>
      <c r="D2863" s="159" t="s">
        <v>2494</v>
      </c>
      <c r="E2863" s="159" t="s">
        <v>2126</v>
      </c>
      <c r="F2863" s="42" t="s">
        <v>2496</v>
      </c>
      <c r="G2863" s="159" t="s">
        <v>1842</v>
      </c>
      <c r="H2863" s="159" t="s">
        <v>1654</v>
      </c>
      <c r="I2863" s="159" t="s">
        <v>1808</v>
      </c>
      <c r="J2863" s="42" t="s">
        <v>15586</v>
      </c>
      <c r="K2863" s="42" t="s">
        <v>15587</v>
      </c>
      <c r="L2863" s="159" t="s">
        <v>2129</v>
      </c>
      <c r="M2863" s="159" t="s">
        <v>15594</v>
      </c>
      <c r="N2863" s="161"/>
      <c r="O2863" s="161"/>
      <c r="P2863" s="161"/>
    </row>
    <row r="2864" customFormat="false" ht="27" hidden="false" customHeight="true" outlineLevel="0" collapsed="false">
      <c r="A2864" s="159" t="s">
        <v>15595</v>
      </c>
      <c r="B2864" s="160" t="s">
        <v>15596</v>
      </c>
      <c r="C2864" s="42" t="s">
        <v>1757</v>
      </c>
      <c r="D2864" s="159" t="s">
        <v>2494</v>
      </c>
      <c r="E2864" s="159" t="s">
        <v>2495</v>
      </c>
      <c r="F2864" s="42" t="s">
        <v>2496</v>
      </c>
      <c r="G2864" s="159" t="s">
        <v>1842</v>
      </c>
      <c r="H2864" s="159" t="s">
        <v>2144</v>
      </c>
      <c r="I2864" s="159" t="s">
        <v>1808</v>
      </c>
      <c r="J2864" s="42" t="s">
        <v>15586</v>
      </c>
      <c r="K2864" s="42" t="s">
        <v>15587</v>
      </c>
      <c r="L2864" s="159" t="s">
        <v>2498</v>
      </c>
      <c r="M2864" s="159" t="s">
        <v>15597</v>
      </c>
      <c r="N2864" s="161"/>
      <c r="O2864" s="161"/>
      <c r="P2864" s="161"/>
    </row>
    <row r="2865" customFormat="false" ht="27" hidden="false" customHeight="true" outlineLevel="0" collapsed="false">
      <c r="A2865" s="159" t="s">
        <v>15598</v>
      </c>
      <c r="B2865" s="160" t="s">
        <v>15599</v>
      </c>
      <c r="C2865" s="42" t="s">
        <v>1757</v>
      </c>
      <c r="D2865" s="159" t="s">
        <v>2494</v>
      </c>
      <c r="E2865" s="159" t="s">
        <v>2126</v>
      </c>
      <c r="F2865" s="42" t="s">
        <v>2496</v>
      </c>
      <c r="G2865" s="159" t="s">
        <v>1842</v>
      </c>
      <c r="H2865" s="159" t="s">
        <v>1654</v>
      </c>
      <c r="I2865" s="159" t="s">
        <v>1808</v>
      </c>
      <c r="J2865" s="42" t="s">
        <v>15586</v>
      </c>
      <c r="K2865" s="42" t="s">
        <v>15587</v>
      </c>
      <c r="L2865" s="159" t="s">
        <v>2129</v>
      </c>
      <c r="M2865" s="159" t="s">
        <v>15600</v>
      </c>
      <c r="N2865" s="161"/>
      <c r="O2865" s="161"/>
      <c r="P2865" s="161"/>
    </row>
    <row r="2866" customFormat="false" ht="27" hidden="false" customHeight="true" outlineLevel="0" collapsed="false">
      <c r="A2866" s="159" t="s">
        <v>15601</v>
      </c>
      <c r="B2866" s="160" t="s">
        <v>15602</v>
      </c>
      <c r="C2866" s="42" t="s">
        <v>1757</v>
      </c>
      <c r="D2866" s="159" t="s">
        <v>2494</v>
      </c>
      <c r="E2866" s="159" t="s">
        <v>2495</v>
      </c>
      <c r="F2866" s="42" t="s">
        <v>2496</v>
      </c>
      <c r="G2866" s="159" t="s">
        <v>1842</v>
      </c>
      <c r="H2866" s="159" t="s">
        <v>2144</v>
      </c>
      <c r="I2866" s="159" t="s">
        <v>1808</v>
      </c>
      <c r="J2866" s="42" t="s">
        <v>15586</v>
      </c>
      <c r="K2866" s="42" t="s">
        <v>15587</v>
      </c>
      <c r="L2866" s="159" t="s">
        <v>2498</v>
      </c>
      <c r="M2866" s="159" t="s">
        <v>15603</v>
      </c>
      <c r="N2866" s="161"/>
      <c r="O2866" s="161"/>
      <c r="P2866" s="161"/>
    </row>
    <row r="2867" customFormat="false" ht="27" hidden="false" customHeight="true" outlineLevel="0" collapsed="false">
      <c r="A2867" s="159" t="s">
        <v>15604</v>
      </c>
      <c r="B2867" s="160" t="s">
        <v>15605</v>
      </c>
      <c r="C2867" s="42" t="s">
        <v>1757</v>
      </c>
      <c r="D2867" s="159" t="s">
        <v>2494</v>
      </c>
      <c r="E2867" s="159" t="s">
        <v>2126</v>
      </c>
      <c r="F2867" s="42" t="s">
        <v>2496</v>
      </c>
      <c r="G2867" s="159" t="s">
        <v>1842</v>
      </c>
      <c r="H2867" s="159" t="s">
        <v>1654</v>
      </c>
      <c r="I2867" s="159" t="s">
        <v>1808</v>
      </c>
      <c r="J2867" s="42" t="s">
        <v>15586</v>
      </c>
      <c r="K2867" s="42" t="s">
        <v>15587</v>
      </c>
      <c r="L2867" s="159" t="s">
        <v>2129</v>
      </c>
      <c r="M2867" s="159" t="s">
        <v>15606</v>
      </c>
      <c r="N2867" s="161"/>
      <c r="O2867" s="161"/>
      <c r="P2867" s="161"/>
    </row>
    <row r="2868" customFormat="false" ht="27" hidden="false" customHeight="true" outlineLevel="0" collapsed="false">
      <c r="A2868" s="159" t="s">
        <v>15607</v>
      </c>
      <c r="B2868" s="160" t="s">
        <v>15608</v>
      </c>
      <c r="C2868" s="42" t="s">
        <v>1757</v>
      </c>
      <c r="D2868" s="159" t="s">
        <v>2494</v>
      </c>
      <c r="E2868" s="159" t="s">
        <v>2126</v>
      </c>
      <c r="F2868" s="42" t="s">
        <v>2496</v>
      </c>
      <c r="G2868" s="159" t="s">
        <v>1842</v>
      </c>
      <c r="H2868" s="159" t="s">
        <v>1654</v>
      </c>
      <c r="I2868" s="159" t="s">
        <v>1808</v>
      </c>
      <c r="J2868" s="42" t="s">
        <v>15586</v>
      </c>
      <c r="K2868" s="42" t="s">
        <v>15587</v>
      </c>
      <c r="L2868" s="159" t="s">
        <v>2129</v>
      </c>
      <c r="M2868" s="159" t="s">
        <v>15609</v>
      </c>
      <c r="N2868" s="161"/>
      <c r="O2868" s="161"/>
      <c r="P2868" s="161"/>
    </row>
    <row r="2869" customFormat="false" ht="27" hidden="false" customHeight="true" outlineLevel="0" collapsed="false">
      <c r="A2869" s="159" t="s">
        <v>15610</v>
      </c>
      <c r="B2869" s="160" t="s">
        <v>15611</v>
      </c>
      <c r="C2869" s="42" t="s">
        <v>1757</v>
      </c>
      <c r="D2869" s="159" t="s">
        <v>2494</v>
      </c>
      <c r="E2869" s="159" t="s">
        <v>2126</v>
      </c>
      <c r="F2869" s="42" t="s">
        <v>2496</v>
      </c>
      <c r="G2869" s="159" t="s">
        <v>1842</v>
      </c>
      <c r="H2869" s="159" t="s">
        <v>1654</v>
      </c>
      <c r="I2869" s="159" t="s">
        <v>1808</v>
      </c>
      <c r="J2869" s="42" t="s">
        <v>15586</v>
      </c>
      <c r="K2869" s="42" t="s">
        <v>15587</v>
      </c>
      <c r="L2869" s="159" t="s">
        <v>2129</v>
      </c>
      <c r="M2869" s="159" t="s">
        <v>15612</v>
      </c>
      <c r="N2869" s="161"/>
      <c r="O2869" s="161"/>
      <c r="P2869" s="161"/>
    </row>
    <row r="2870" customFormat="false" ht="27" hidden="false" customHeight="true" outlineLevel="0" collapsed="false">
      <c r="A2870" s="159" t="s">
        <v>15613</v>
      </c>
      <c r="B2870" s="160" t="s">
        <v>15614</v>
      </c>
      <c r="C2870" s="42" t="s">
        <v>1757</v>
      </c>
      <c r="D2870" s="159" t="s">
        <v>2494</v>
      </c>
      <c r="E2870" s="159" t="s">
        <v>2495</v>
      </c>
      <c r="F2870" s="42" t="s">
        <v>2496</v>
      </c>
      <c r="G2870" s="159" t="s">
        <v>1842</v>
      </c>
      <c r="H2870" s="159" t="s">
        <v>2144</v>
      </c>
      <c r="I2870" s="159" t="s">
        <v>1808</v>
      </c>
      <c r="J2870" s="42" t="s">
        <v>15586</v>
      </c>
      <c r="K2870" s="42" t="s">
        <v>15587</v>
      </c>
      <c r="L2870" s="159" t="s">
        <v>2498</v>
      </c>
      <c r="M2870" s="159" t="s">
        <v>15615</v>
      </c>
      <c r="N2870" s="161"/>
      <c r="O2870" s="161"/>
      <c r="P2870" s="161"/>
    </row>
    <row r="2871" customFormat="false" ht="27" hidden="false" customHeight="true" outlineLevel="0" collapsed="false">
      <c r="A2871" s="159" t="s">
        <v>15616</v>
      </c>
      <c r="B2871" s="160" t="s">
        <v>15617</v>
      </c>
      <c r="C2871" s="42" t="s">
        <v>1757</v>
      </c>
      <c r="D2871" s="159" t="s">
        <v>2494</v>
      </c>
      <c r="E2871" s="159" t="s">
        <v>2126</v>
      </c>
      <c r="F2871" s="42" t="s">
        <v>2496</v>
      </c>
      <c r="G2871" s="159" t="s">
        <v>1842</v>
      </c>
      <c r="H2871" s="159" t="s">
        <v>1654</v>
      </c>
      <c r="I2871" s="159" t="s">
        <v>1808</v>
      </c>
      <c r="J2871" s="42" t="s">
        <v>15586</v>
      </c>
      <c r="K2871" s="42" t="s">
        <v>15587</v>
      </c>
      <c r="L2871" s="159" t="s">
        <v>2129</v>
      </c>
      <c r="M2871" s="159" t="s">
        <v>15618</v>
      </c>
      <c r="N2871" s="161"/>
      <c r="O2871" s="161"/>
      <c r="P2871" s="161"/>
    </row>
    <row r="2872" customFormat="false" ht="27" hidden="false" customHeight="true" outlineLevel="0" collapsed="false">
      <c r="A2872" s="159" t="s">
        <v>15619</v>
      </c>
      <c r="B2872" s="160" t="s">
        <v>15620</v>
      </c>
      <c r="C2872" s="42" t="s">
        <v>1757</v>
      </c>
      <c r="D2872" s="159" t="s">
        <v>2494</v>
      </c>
      <c r="E2872" s="159" t="s">
        <v>2495</v>
      </c>
      <c r="F2872" s="42" t="s">
        <v>2496</v>
      </c>
      <c r="G2872" s="159" t="s">
        <v>1842</v>
      </c>
      <c r="H2872" s="159" t="s">
        <v>2144</v>
      </c>
      <c r="I2872" s="159" t="s">
        <v>1808</v>
      </c>
      <c r="J2872" s="42" t="s">
        <v>15586</v>
      </c>
      <c r="K2872" s="42" t="s">
        <v>15587</v>
      </c>
      <c r="L2872" s="159" t="s">
        <v>2498</v>
      </c>
      <c r="M2872" s="159" t="s">
        <v>15621</v>
      </c>
      <c r="N2872" s="161"/>
      <c r="O2872" s="161"/>
      <c r="P2872" s="161"/>
    </row>
    <row r="2873" customFormat="false" ht="27" hidden="false" customHeight="true" outlineLevel="0" collapsed="false">
      <c r="A2873" s="159" t="s">
        <v>15622</v>
      </c>
      <c r="B2873" s="160" t="s">
        <v>15623</v>
      </c>
      <c r="C2873" s="42" t="s">
        <v>1757</v>
      </c>
      <c r="D2873" s="159" t="s">
        <v>2494</v>
      </c>
      <c r="E2873" s="159" t="s">
        <v>2126</v>
      </c>
      <c r="F2873" s="42" t="s">
        <v>2496</v>
      </c>
      <c r="G2873" s="159" t="s">
        <v>1842</v>
      </c>
      <c r="H2873" s="159" t="s">
        <v>1654</v>
      </c>
      <c r="I2873" s="159" t="s">
        <v>1808</v>
      </c>
      <c r="J2873" s="42" t="s">
        <v>15586</v>
      </c>
      <c r="K2873" s="42" t="s">
        <v>15587</v>
      </c>
      <c r="L2873" s="159" t="s">
        <v>2129</v>
      </c>
      <c r="M2873" s="159" t="s">
        <v>15624</v>
      </c>
      <c r="N2873" s="161"/>
      <c r="O2873" s="161"/>
      <c r="P2873" s="161"/>
    </row>
    <row r="2874" customFormat="false" ht="27" hidden="false" customHeight="true" outlineLevel="0" collapsed="false">
      <c r="A2874" s="159" t="s">
        <v>15625</v>
      </c>
      <c r="B2874" s="160" t="s">
        <v>15626</v>
      </c>
      <c r="C2874" s="42" t="s">
        <v>1757</v>
      </c>
      <c r="D2874" s="159" t="s">
        <v>2494</v>
      </c>
      <c r="E2874" s="159" t="s">
        <v>2126</v>
      </c>
      <c r="F2874" s="42" t="s">
        <v>2496</v>
      </c>
      <c r="G2874" s="159" t="s">
        <v>1842</v>
      </c>
      <c r="H2874" s="159" t="s">
        <v>1654</v>
      </c>
      <c r="I2874" s="159" t="s">
        <v>1808</v>
      </c>
      <c r="J2874" s="42" t="s">
        <v>15586</v>
      </c>
      <c r="K2874" s="42" t="s">
        <v>15587</v>
      </c>
      <c r="L2874" s="159" t="s">
        <v>2129</v>
      </c>
      <c r="M2874" s="159" t="s">
        <v>15627</v>
      </c>
      <c r="N2874" s="161"/>
      <c r="O2874" s="161"/>
      <c r="P2874" s="161"/>
    </row>
    <row r="2875" customFormat="false" ht="27" hidden="false" customHeight="true" outlineLevel="0" collapsed="false">
      <c r="A2875" s="159" t="s">
        <v>15628</v>
      </c>
      <c r="B2875" s="160" t="s">
        <v>15629</v>
      </c>
      <c r="C2875" s="42" t="s">
        <v>1757</v>
      </c>
      <c r="D2875" s="159" t="s">
        <v>2494</v>
      </c>
      <c r="E2875" s="159" t="s">
        <v>2495</v>
      </c>
      <c r="F2875" s="42" t="s">
        <v>2496</v>
      </c>
      <c r="G2875" s="159" t="s">
        <v>1842</v>
      </c>
      <c r="H2875" s="159" t="s">
        <v>2144</v>
      </c>
      <c r="I2875" s="159" t="s">
        <v>1808</v>
      </c>
      <c r="J2875" s="42" t="s">
        <v>15586</v>
      </c>
      <c r="K2875" s="42" t="s">
        <v>15587</v>
      </c>
      <c r="L2875" s="159" t="s">
        <v>2498</v>
      </c>
      <c r="M2875" s="159" t="s">
        <v>15630</v>
      </c>
      <c r="N2875" s="161"/>
      <c r="O2875" s="161"/>
      <c r="P2875" s="161"/>
    </row>
    <row r="2876" customFormat="false" ht="27" hidden="false" customHeight="true" outlineLevel="0" collapsed="false">
      <c r="A2876" s="159" t="s">
        <v>15631</v>
      </c>
      <c r="B2876" s="160" t="s">
        <v>15632</v>
      </c>
      <c r="C2876" s="42" t="s">
        <v>1757</v>
      </c>
      <c r="D2876" s="159" t="s">
        <v>2494</v>
      </c>
      <c r="E2876" s="159" t="s">
        <v>2126</v>
      </c>
      <c r="F2876" s="42" t="s">
        <v>2496</v>
      </c>
      <c r="G2876" s="159" t="s">
        <v>1842</v>
      </c>
      <c r="H2876" s="159" t="s">
        <v>1654</v>
      </c>
      <c r="I2876" s="159" t="s">
        <v>1808</v>
      </c>
      <c r="J2876" s="42" t="s">
        <v>15633</v>
      </c>
      <c r="K2876" s="42" t="s">
        <v>15634</v>
      </c>
      <c r="L2876" s="159" t="s">
        <v>2129</v>
      </c>
      <c r="M2876" s="159" t="s">
        <v>15635</v>
      </c>
      <c r="N2876" s="161"/>
      <c r="O2876" s="161"/>
      <c r="P2876" s="161"/>
    </row>
    <row r="2877" customFormat="false" ht="27" hidden="false" customHeight="true" outlineLevel="0" collapsed="false">
      <c r="A2877" s="159" t="s">
        <v>15636</v>
      </c>
      <c r="B2877" s="160" t="s">
        <v>15637</v>
      </c>
      <c r="C2877" s="42" t="s">
        <v>1757</v>
      </c>
      <c r="D2877" s="159" t="s">
        <v>2494</v>
      </c>
      <c r="E2877" s="159" t="s">
        <v>2495</v>
      </c>
      <c r="F2877" s="42" t="s">
        <v>2496</v>
      </c>
      <c r="G2877" s="159" t="s">
        <v>1842</v>
      </c>
      <c r="H2877" s="159" t="s">
        <v>2144</v>
      </c>
      <c r="I2877" s="159" t="s">
        <v>1808</v>
      </c>
      <c r="J2877" s="42" t="s">
        <v>15633</v>
      </c>
      <c r="K2877" s="42" t="s">
        <v>15634</v>
      </c>
      <c r="L2877" s="159" t="s">
        <v>2498</v>
      </c>
      <c r="M2877" s="159" t="s">
        <v>15638</v>
      </c>
      <c r="N2877" s="161"/>
      <c r="O2877" s="161"/>
      <c r="P2877" s="161"/>
    </row>
    <row r="2878" customFormat="false" ht="27" hidden="false" customHeight="true" outlineLevel="0" collapsed="false">
      <c r="A2878" s="159" t="s">
        <v>15639</v>
      </c>
      <c r="B2878" s="160" t="s">
        <v>15640</v>
      </c>
      <c r="C2878" s="42" t="s">
        <v>1757</v>
      </c>
      <c r="D2878" s="159" t="s">
        <v>2494</v>
      </c>
      <c r="E2878" s="159" t="s">
        <v>2126</v>
      </c>
      <c r="F2878" s="42" t="s">
        <v>2496</v>
      </c>
      <c r="G2878" s="159" t="s">
        <v>1842</v>
      </c>
      <c r="H2878" s="159" t="s">
        <v>1654</v>
      </c>
      <c r="I2878" s="159" t="s">
        <v>1808</v>
      </c>
      <c r="J2878" s="42" t="s">
        <v>15633</v>
      </c>
      <c r="K2878" s="42" t="s">
        <v>15634</v>
      </c>
      <c r="L2878" s="159" t="s">
        <v>2129</v>
      </c>
      <c r="M2878" s="159" t="s">
        <v>15641</v>
      </c>
      <c r="N2878" s="161"/>
      <c r="O2878" s="161"/>
      <c r="P2878" s="161"/>
    </row>
    <row r="2879" customFormat="false" ht="27" hidden="false" customHeight="true" outlineLevel="0" collapsed="false">
      <c r="A2879" s="159" t="s">
        <v>15642</v>
      </c>
      <c r="B2879" s="160" t="s">
        <v>15643</v>
      </c>
      <c r="C2879" s="42" t="s">
        <v>1757</v>
      </c>
      <c r="D2879" s="159" t="s">
        <v>2494</v>
      </c>
      <c r="E2879" s="159" t="s">
        <v>2495</v>
      </c>
      <c r="F2879" s="42" t="s">
        <v>2496</v>
      </c>
      <c r="G2879" s="159" t="s">
        <v>1842</v>
      </c>
      <c r="H2879" s="159" t="s">
        <v>2144</v>
      </c>
      <c r="I2879" s="159" t="s">
        <v>1808</v>
      </c>
      <c r="J2879" s="42" t="s">
        <v>15633</v>
      </c>
      <c r="K2879" s="42" t="s">
        <v>15634</v>
      </c>
      <c r="L2879" s="159" t="s">
        <v>2498</v>
      </c>
      <c r="M2879" s="159" t="s">
        <v>15644</v>
      </c>
      <c r="N2879" s="161"/>
      <c r="O2879" s="161"/>
      <c r="P2879" s="161"/>
    </row>
    <row r="2880" customFormat="false" ht="27" hidden="false" customHeight="true" outlineLevel="0" collapsed="false">
      <c r="A2880" s="159" t="s">
        <v>15645</v>
      </c>
      <c r="B2880" s="160" t="s">
        <v>15646</v>
      </c>
      <c r="C2880" s="42" t="s">
        <v>1757</v>
      </c>
      <c r="D2880" s="159" t="s">
        <v>2494</v>
      </c>
      <c r="E2880" s="159" t="s">
        <v>2126</v>
      </c>
      <c r="F2880" s="42" t="s">
        <v>2496</v>
      </c>
      <c r="G2880" s="159" t="s">
        <v>1842</v>
      </c>
      <c r="H2880" s="159" t="s">
        <v>1654</v>
      </c>
      <c r="I2880" s="159" t="s">
        <v>1808</v>
      </c>
      <c r="J2880" s="42" t="s">
        <v>15633</v>
      </c>
      <c r="K2880" s="42" t="s">
        <v>15634</v>
      </c>
      <c r="L2880" s="159" t="s">
        <v>2129</v>
      </c>
      <c r="M2880" s="159" t="s">
        <v>15647</v>
      </c>
      <c r="N2880" s="161"/>
      <c r="O2880" s="161"/>
      <c r="P2880" s="161"/>
    </row>
    <row r="2881" customFormat="false" ht="27" hidden="false" customHeight="true" outlineLevel="0" collapsed="false">
      <c r="A2881" s="159" t="s">
        <v>15648</v>
      </c>
      <c r="B2881" s="160" t="s">
        <v>15649</v>
      </c>
      <c r="C2881" s="42" t="s">
        <v>1757</v>
      </c>
      <c r="D2881" s="159" t="s">
        <v>2494</v>
      </c>
      <c r="E2881" s="159" t="s">
        <v>2495</v>
      </c>
      <c r="F2881" s="42" t="s">
        <v>2496</v>
      </c>
      <c r="G2881" s="159" t="s">
        <v>1842</v>
      </c>
      <c r="H2881" s="159" t="s">
        <v>2144</v>
      </c>
      <c r="I2881" s="159" t="s">
        <v>1808</v>
      </c>
      <c r="J2881" s="42" t="s">
        <v>15633</v>
      </c>
      <c r="K2881" s="42" t="s">
        <v>15634</v>
      </c>
      <c r="L2881" s="159" t="s">
        <v>2498</v>
      </c>
      <c r="M2881" s="159" t="s">
        <v>15650</v>
      </c>
      <c r="N2881" s="161"/>
      <c r="O2881" s="161"/>
      <c r="P2881" s="161"/>
    </row>
    <row r="2882" customFormat="false" ht="27" hidden="false" customHeight="true" outlineLevel="0" collapsed="false">
      <c r="A2882" s="159" t="s">
        <v>15651</v>
      </c>
      <c r="B2882" s="160" t="s">
        <v>15652</v>
      </c>
      <c r="C2882" s="42" t="s">
        <v>1757</v>
      </c>
      <c r="D2882" s="159" t="s">
        <v>2494</v>
      </c>
      <c r="E2882" s="159" t="s">
        <v>2126</v>
      </c>
      <c r="F2882" s="42" t="s">
        <v>2496</v>
      </c>
      <c r="G2882" s="159" t="s">
        <v>1842</v>
      </c>
      <c r="H2882" s="159" t="s">
        <v>1654</v>
      </c>
      <c r="I2882" s="159" t="s">
        <v>1808</v>
      </c>
      <c r="J2882" s="42" t="s">
        <v>15633</v>
      </c>
      <c r="K2882" s="42" t="s">
        <v>15634</v>
      </c>
      <c r="L2882" s="159" t="s">
        <v>2129</v>
      </c>
      <c r="M2882" s="159" t="s">
        <v>15653</v>
      </c>
      <c r="N2882" s="161"/>
      <c r="O2882" s="161"/>
      <c r="P2882" s="161"/>
    </row>
    <row r="2883" customFormat="false" ht="27" hidden="false" customHeight="true" outlineLevel="0" collapsed="false">
      <c r="A2883" s="159" t="s">
        <v>15654</v>
      </c>
      <c r="B2883" s="160" t="s">
        <v>15655</v>
      </c>
      <c r="C2883" s="42" t="s">
        <v>1757</v>
      </c>
      <c r="D2883" s="159" t="s">
        <v>2494</v>
      </c>
      <c r="E2883" s="159" t="s">
        <v>2126</v>
      </c>
      <c r="F2883" s="42" t="s">
        <v>2496</v>
      </c>
      <c r="G2883" s="159" t="s">
        <v>1842</v>
      </c>
      <c r="H2883" s="159" t="s">
        <v>1654</v>
      </c>
      <c r="I2883" s="159" t="s">
        <v>1808</v>
      </c>
      <c r="J2883" s="42" t="s">
        <v>15633</v>
      </c>
      <c r="K2883" s="42" t="s">
        <v>15634</v>
      </c>
      <c r="L2883" s="159" t="s">
        <v>2129</v>
      </c>
      <c r="M2883" s="159" t="s">
        <v>15656</v>
      </c>
      <c r="N2883" s="161"/>
      <c r="O2883" s="161"/>
      <c r="P2883" s="161"/>
    </row>
    <row r="2884" customFormat="false" ht="27" hidden="false" customHeight="true" outlineLevel="0" collapsed="false">
      <c r="A2884" s="159" t="s">
        <v>15657</v>
      </c>
      <c r="B2884" s="160" t="s">
        <v>15658</v>
      </c>
      <c r="C2884" s="42" t="s">
        <v>1757</v>
      </c>
      <c r="D2884" s="159" t="s">
        <v>2494</v>
      </c>
      <c r="E2884" s="159" t="s">
        <v>2126</v>
      </c>
      <c r="F2884" s="42" t="s">
        <v>2496</v>
      </c>
      <c r="G2884" s="159" t="s">
        <v>1842</v>
      </c>
      <c r="H2884" s="159" t="s">
        <v>1654</v>
      </c>
      <c r="I2884" s="159" t="s">
        <v>1808</v>
      </c>
      <c r="J2884" s="42" t="s">
        <v>15633</v>
      </c>
      <c r="K2884" s="42" t="s">
        <v>15634</v>
      </c>
      <c r="L2884" s="159" t="s">
        <v>2129</v>
      </c>
      <c r="M2884" s="159" t="s">
        <v>15659</v>
      </c>
      <c r="N2884" s="161"/>
      <c r="O2884" s="161"/>
      <c r="P2884" s="161"/>
    </row>
    <row r="2885" customFormat="false" ht="27" hidden="false" customHeight="true" outlineLevel="0" collapsed="false">
      <c r="A2885" s="159" t="s">
        <v>15660</v>
      </c>
      <c r="B2885" s="160" t="s">
        <v>15661</v>
      </c>
      <c r="C2885" s="42" t="s">
        <v>1757</v>
      </c>
      <c r="D2885" s="159" t="s">
        <v>2494</v>
      </c>
      <c r="E2885" s="159" t="s">
        <v>2495</v>
      </c>
      <c r="F2885" s="42" t="s">
        <v>2496</v>
      </c>
      <c r="G2885" s="159" t="s">
        <v>1842</v>
      </c>
      <c r="H2885" s="159" t="s">
        <v>2144</v>
      </c>
      <c r="I2885" s="159" t="s">
        <v>1808</v>
      </c>
      <c r="J2885" s="42" t="s">
        <v>15633</v>
      </c>
      <c r="K2885" s="42" t="s">
        <v>15634</v>
      </c>
      <c r="L2885" s="159" t="s">
        <v>2498</v>
      </c>
      <c r="M2885" s="159" t="s">
        <v>15662</v>
      </c>
      <c r="N2885" s="161"/>
      <c r="O2885" s="161"/>
      <c r="P2885" s="161"/>
    </row>
    <row r="2886" customFormat="false" ht="27" hidden="false" customHeight="true" outlineLevel="0" collapsed="false">
      <c r="A2886" s="159" t="s">
        <v>15663</v>
      </c>
      <c r="B2886" s="160" t="s">
        <v>15664</v>
      </c>
      <c r="C2886" s="42" t="s">
        <v>1757</v>
      </c>
      <c r="D2886" s="159" t="s">
        <v>2494</v>
      </c>
      <c r="E2886" s="159" t="s">
        <v>2126</v>
      </c>
      <c r="F2886" s="42" t="s">
        <v>2496</v>
      </c>
      <c r="G2886" s="159" t="s">
        <v>1842</v>
      </c>
      <c r="H2886" s="159" t="s">
        <v>1654</v>
      </c>
      <c r="I2886" s="159" t="s">
        <v>1808</v>
      </c>
      <c r="J2886" s="42" t="s">
        <v>15633</v>
      </c>
      <c r="K2886" s="42" t="s">
        <v>15634</v>
      </c>
      <c r="L2886" s="159" t="s">
        <v>2129</v>
      </c>
      <c r="M2886" s="159" t="s">
        <v>15665</v>
      </c>
      <c r="N2886" s="161"/>
      <c r="O2886" s="161"/>
      <c r="P2886" s="161"/>
    </row>
    <row r="2887" customFormat="false" ht="27" hidden="false" customHeight="true" outlineLevel="0" collapsed="false">
      <c r="A2887" s="159" t="s">
        <v>15666</v>
      </c>
      <c r="B2887" s="160" t="s">
        <v>15667</v>
      </c>
      <c r="C2887" s="42" t="s">
        <v>1757</v>
      </c>
      <c r="D2887" s="159" t="s">
        <v>2494</v>
      </c>
      <c r="E2887" s="159" t="s">
        <v>2495</v>
      </c>
      <c r="F2887" s="42" t="s">
        <v>2496</v>
      </c>
      <c r="G2887" s="159" t="s">
        <v>1842</v>
      </c>
      <c r="H2887" s="159" t="s">
        <v>2144</v>
      </c>
      <c r="I2887" s="159" t="s">
        <v>1808</v>
      </c>
      <c r="J2887" s="42" t="s">
        <v>15633</v>
      </c>
      <c r="K2887" s="42" t="s">
        <v>15634</v>
      </c>
      <c r="L2887" s="159" t="s">
        <v>2498</v>
      </c>
      <c r="M2887" s="159" t="s">
        <v>15668</v>
      </c>
      <c r="N2887" s="161"/>
      <c r="O2887" s="161"/>
      <c r="P2887" s="161"/>
    </row>
    <row r="2888" customFormat="false" ht="27" hidden="false" customHeight="true" outlineLevel="0" collapsed="false">
      <c r="A2888" s="159" t="s">
        <v>15669</v>
      </c>
      <c r="B2888" s="160" t="s">
        <v>15670</v>
      </c>
      <c r="C2888" s="42" t="s">
        <v>1757</v>
      </c>
      <c r="D2888" s="159" t="s">
        <v>2494</v>
      </c>
      <c r="E2888" s="159" t="s">
        <v>2126</v>
      </c>
      <c r="F2888" s="42" t="s">
        <v>2496</v>
      </c>
      <c r="G2888" s="159" t="s">
        <v>1842</v>
      </c>
      <c r="H2888" s="159" t="s">
        <v>1654</v>
      </c>
      <c r="I2888" s="159" t="s">
        <v>1808</v>
      </c>
      <c r="J2888" s="42" t="s">
        <v>15633</v>
      </c>
      <c r="K2888" s="42" t="s">
        <v>15634</v>
      </c>
      <c r="L2888" s="159" t="s">
        <v>2129</v>
      </c>
      <c r="M2888" s="159" t="s">
        <v>15671</v>
      </c>
      <c r="N2888" s="161"/>
      <c r="O2888" s="161"/>
      <c r="P2888" s="161"/>
    </row>
    <row r="2889" customFormat="false" ht="27" hidden="false" customHeight="true" outlineLevel="0" collapsed="false">
      <c r="A2889" s="159" t="s">
        <v>15672</v>
      </c>
      <c r="B2889" s="160" t="s">
        <v>15673</v>
      </c>
      <c r="C2889" s="42" t="s">
        <v>1757</v>
      </c>
      <c r="D2889" s="159" t="s">
        <v>2494</v>
      </c>
      <c r="E2889" s="159" t="s">
        <v>2126</v>
      </c>
      <c r="F2889" s="42" t="s">
        <v>2496</v>
      </c>
      <c r="G2889" s="159" t="s">
        <v>1842</v>
      </c>
      <c r="H2889" s="159" t="s">
        <v>1654</v>
      </c>
      <c r="I2889" s="159" t="s">
        <v>1808</v>
      </c>
      <c r="J2889" s="42" t="s">
        <v>15633</v>
      </c>
      <c r="K2889" s="42" t="s">
        <v>15634</v>
      </c>
      <c r="L2889" s="159" t="s">
        <v>2129</v>
      </c>
      <c r="M2889" s="159" t="s">
        <v>15674</v>
      </c>
      <c r="N2889" s="161"/>
      <c r="O2889" s="161"/>
      <c r="P2889" s="161"/>
    </row>
    <row r="2890" customFormat="false" ht="27" hidden="false" customHeight="true" outlineLevel="0" collapsed="false">
      <c r="A2890" s="159" t="s">
        <v>15675</v>
      </c>
      <c r="B2890" s="160" t="s">
        <v>15676</v>
      </c>
      <c r="C2890" s="42" t="s">
        <v>1757</v>
      </c>
      <c r="D2890" s="159" t="s">
        <v>2494</v>
      </c>
      <c r="E2890" s="159" t="s">
        <v>2495</v>
      </c>
      <c r="F2890" s="42" t="s">
        <v>2496</v>
      </c>
      <c r="G2890" s="159" t="s">
        <v>1842</v>
      </c>
      <c r="H2890" s="159" t="s">
        <v>2144</v>
      </c>
      <c r="I2890" s="159" t="s">
        <v>1808</v>
      </c>
      <c r="J2890" s="42" t="s">
        <v>15633</v>
      </c>
      <c r="K2890" s="42" t="s">
        <v>15634</v>
      </c>
      <c r="L2890" s="159" t="s">
        <v>2498</v>
      </c>
      <c r="M2890" s="159" t="s">
        <v>15677</v>
      </c>
      <c r="N2890" s="161"/>
      <c r="O2890" s="161"/>
      <c r="P2890" s="161"/>
    </row>
    <row r="2891" customFormat="false" ht="27" hidden="false" customHeight="true" outlineLevel="0" collapsed="false">
      <c r="A2891" s="159" t="s">
        <v>15678</v>
      </c>
      <c r="B2891" s="160" t="s">
        <v>15679</v>
      </c>
      <c r="C2891" s="42" t="s">
        <v>1757</v>
      </c>
      <c r="D2891" s="159" t="s">
        <v>2494</v>
      </c>
      <c r="E2891" s="159" t="s">
        <v>2126</v>
      </c>
      <c r="F2891" s="42" t="s">
        <v>2496</v>
      </c>
      <c r="G2891" s="159" t="s">
        <v>1842</v>
      </c>
      <c r="H2891" s="159" t="s">
        <v>1654</v>
      </c>
      <c r="I2891" s="159" t="s">
        <v>1808</v>
      </c>
      <c r="J2891" s="42" t="s">
        <v>15680</v>
      </c>
      <c r="K2891" s="42" t="s">
        <v>15681</v>
      </c>
      <c r="L2891" s="159" t="s">
        <v>2129</v>
      </c>
      <c r="M2891" s="159" t="s">
        <v>15682</v>
      </c>
      <c r="N2891" s="161"/>
      <c r="O2891" s="161"/>
      <c r="P2891" s="161"/>
    </row>
    <row r="2892" customFormat="false" ht="27" hidden="false" customHeight="true" outlineLevel="0" collapsed="false">
      <c r="A2892" s="159" t="s">
        <v>15683</v>
      </c>
      <c r="B2892" s="160" t="s">
        <v>15684</v>
      </c>
      <c r="C2892" s="42" t="s">
        <v>1757</v>
      </c>
      <c r="D2892" s="159" t="s">
        <v>2494</v>
      </c>
      <c r="E2892" s="159" t="s">
        <v>2495</v>
      </c>
      <c r="F2892" s="42" t="s">
        <v>2496</v>
      </c>
      <c r="G2892" s="159" t="s">
        <v>1842</v>
      </c>
      <c r="H2892" s="159" t="s">
        <v>2144</v>
      </c>
      <c r="I2892" s="159" t="s">
        <v>1808</v>
      </c>
      <c r="J2892" s="42" t="s">
        <v>15680</v>
      </c>
      <c r="K2892" s="42" t="s">
        <v>15681</v>
      </c>
      <c r="L2892" s="159" t="s">
        <v>2498</v>
      </c>
      <c r="M2892" s="159" t="s">
        <v>15685</v>
      </c>
      <c r="N2892" s="161"/>
      <c r="O2892" s="161"/>
      <c r="P2892" s="161"/>
    </row>
    <row r="2893" customFormat="false" ht="27" hidden="false" customHeight="true" outlineLevel="0" collapsed="false">
      <c r="A2893" s="159" t="s">
        <v>15686</v>
      </c>
      <c r="B2893" s="160" t="s">
        <v>15687</v>
      </c>
      <c r="C2893" s="42" t="s">
        <v>1757</v>
      </c>
      <c r="D2893" s="159" t="s">
        <v>2494</v>
      </c>
      <c r="E2893" s="159" t="s">
        <v>2126</v>
      </c>
      <c r="F2893" s="42" t="s">
        <v>2496</v>
      </c>
      <c r="G2893" s="159" t="s">
        <v>1842</v>
      </c>
      <c r="H2893" s="159" t="s">
        <v>1654</v>
      </c>
      <c r="I2893" s="159" t="s">
        <v>1808</v>
      </c>
      <c r="J2893" s="42" t="s">
        <v>15680</v>
      </c>
      <c r="K2893" s="42" t="s">
        <v>15681</v>
      </c>
      <c r="L2893" s="159" t="s">
        <v>2129</v>
      </c>
      <c r="M2893" s="159" t="s">
        <v>15688</v>
      </c>
      <c r="N2893" s="161"/>
      <c r="O2893" s="161"/>
      <c r="P2893" s="161"/>
    </row>
    <row r="2894" customFormat="false" ht="27" hidden="false" customHeight="true" outlineLevel="0" collapsed="false">
      <c r="A2894" s="159" t="s">
        <v>15689</v>
      </c>
      <c r="B2894" s="160" t="s">
        <v>15690</v>
      </c>
      <c r="C2894" s="42" t="s">
        <v>1757</v>
      </c>
      <c r="D2894" s="159" t="s">
        <v>2494</v>
      </c>
      <c r="E2894" s="159" t="s">
        <v>2495</v>
      </c>
      <c r="F2894" s="42" t="s">
        <v>2496</v>
      </c>
      <c r="G2894" s="159" t="s">
        <v>1842</v>
      </c>
      <c r="H2894" s="159" t="s">
        <v>2144</v>
      </c>
      <c r="I2894" s="159" t="s">
        <v>1808</v>
      </c>
      <c r="J2894" s="42" t="s">
        <v>15680</v>
      </c>
      <c r="K2894" s="42" t="s">
        <v>15681</v>
      </c>
      <c r="L2894" s="159" t="s">
        <v>2498</v>
      </c>
      <c r="M2894" s="159" t="s">
        <v>15691</v>
      </c>
      <c r="N2894" s="161"/>
      <c r="O2894" s="161"/>
      <c r="P2894" s="161"/>
    </row>
    <row r="2895" customFormat="false" ht="27" hidden="false" customHeight="true" outlineLevel="0" collapsed="false">
      <c r="A2895" s="159" t="s">
        <v>15692</v>
      </c>
      <c r="B2895" s="160" t="s">
        <v>15693</v>
      </c>
      <c r="C2895" s="42" t="s">
        <v>1757</v>
      </c>
      <c r="D2895" s="159" t="s">
        <v>2494</v>
      </c>
      <c r="E2895" s="159" t="s">
        <v>2126</v>
      </c>
      <c r="F2895" s="42" t="s">
        <v>2496</v>
      </c>
      <c r="G2895" s="159" t="s">
        <v>1842</v>
      </c>
      <c r="H2895" s="159" t="s">
        <v>1654</v>
      </c>
      <c r="I2895" s="159" t="s">
        <v>1808</v>
      </c>
      <c r="J2895" s="42" t="s">
        <v>15680</v>
      </c>
      <c r="K2895" s="42" t="s">
        <v>15681</v>
      </c>
      <c r="L2895" s="159" t="s">
        <v>2129</v>
      </c>
      <c r="M2895" s="159" t="s">
        <v>15694</v>
      </c>
      <c r="N2895" s="161"/>
      <c r="O2895" s="161"/>
      <c r="P2895" s="161"/>
    </row>
    <row r="2896" customFormat="false" ht="27" hidden="false" customHeight="true" outlineLevel="0" collapsed="false">
      <c r="A2896" s="159" t="s">
        <v>15695</v>
      </c>
      <c r="B2896" s="160" t="s">
        <v>15696</v>
      </c>
      <c r="C2896" s="42" t="s">
        <v>1757</v>
      </c>
      <c r="D2896" s="159" t="s">
        <v>2494</v>
      </c>
      <c r="E2896" s="159" t="s">
        <v>2495</v>
      </c>
      <c r="F2896" s="42" t="s">
        <v>2496</v>
      </c>
      <c r="G2896" s="159" t="s">
        <v>1842</v>
      </c>
      <c r="H2896" s="159" t="s">
        <v>2144</v>
      </c>
      <c r="I2896" s="159" t="s">
        <v>1808</v>
      </c>
      <c r="J2896" s="42" t="s">
        <v>15680</v>
      </c>
      <c r="K2896" s="42" t="s">
        <v>15681</v>
      </c>
      <c r="L2896" s="159" t="s">
        <v>2498</v>
      </c>
      <c r="M2896" s="159" t="s">
        <v>15697</v>
      </c>
      <c r="N2896" s="161"/>
      <c r="O2896" s="161"/>
      <c r="P2896" s="161"/>
    </row>
    <row r="2897" customFormat="false" ht="27" hidden="false" customHeight="true" outlineLevel="0" collapsed="false">
      <c r="A2897" s="159" t="s">
        <v>15698</v>
      </c>
      <c r="B2897" s="160" t="s">
        <v>15699</v>
      </c>
      <c r="C2897" s="42" t="s">
        <v>1757</v>
      </c>
      <c r="D2897" s="159" t="s">
        <v>2494</v>
      </c>
      <c r="E2897" s="159" t="s">
        <v>2126</v>
      </c>
      <c r="F2897" s="42" t="s">
        <v>2496</v>
      </c>
      <c r="G2897" s="159" t="s">
        <v>1842</v>
      </c>
      <c r="H2897" s="159" t="s">
        <v>1654</v>
      </c>
      <c r="I2897" s="159" t="s">
        <v>1808</v>
      </c>
      <c r="J2897" s="42" t="s">
        <v>15680</v>
      </c>
      <c r="K2897" s="42" t="s">
        <v>15681</v>
      </c>
      <c r="L2897" s="159" t="s">
        <v>2129</v>
      </c>
      <c r="M2897" s="159" t="s">
        <v>15700</v>
      </c>
      <c r="N2897" s="161"/>
      <c r="O2897" s="161"/>
      <c r="P2897" s="161"/>
    </row>
    <row r="2898" customFormat="false" ht="27" hidden="false" customHeight="true" outlineLevel="0" collapsed="false">
      <c r="A2898" s="159" t="s">
        <v>15701</v>
      </c>
      <c r="B2898" s="160" t="s">
        <v>15702</v>
      </c>
      <c r="C2898" s="42" t="s">
        <v>1757</v>
      </c>
      <c r="D2898" s="159" t="s">
        <v>2494</v>
      </c>
      <c r="E2898" s="159" t="s">
        <v>2126</v>
      </c>
      <c r="F2898" s="42" t="s">
        <v>2496</v>
      </c>
      <c r="G2898" s="159" t="s">
        <v>1842</v>
      </c>
      <c r="H2898" s="159" t="s">
        <v>1654</v>
      </c>
      <c r="I2898" s="159" t="s">
        <v>1808</v>
      </c>
      <c r="J2898" s="42" t="s">
        <v>15680</v>
      </c>
      <c r="K2898" s="42" t="s">
        <v>15681</v>
      </c>
      <c r="L2898" s="159" t="s">
        <v>2129</v>
      </c>
      <c r="M2898" s="159" t="s">
        <v>15703</v>
      </c>
      <c r="N2898" s="161"/>
      <c r="O2898" s="161"/>
      <c r="P2898" s="161"/>
    </row>
    <row r="2899" customFormat="false" ht="27" hidden="false" customHeight="true" outlineLevel="0" collapsed="false">
      <c r="A2899" s="159" t="s">
        <v>15704</v>
      </c>
      <c r="B2899" s="160" t="s">
        <v>15705</v>
      </c>
      <c r="C2899" s="42" t="s">
        <v>1757</v>
      </c>
      <c r="D2899" s="159" t="s">
        <v>2494</v>
      </c>
      <c r="E2899" s="159" t="s">
        <v>2126</v>
      </c>
      <c r="F2899" s="42" t="s">
        <v>2496</v>
      </c>
      <c r="G2899" s="159" t="s">
        <v>1842</v>
      </c>
      <c r="H2899" s="159" t="s">
        <v>1654</v>
      </c>
      <c r="I2899" s="159" t="s">
        <v>1808</v>
      </c>
      <c r="J2899" s="42" t="s">
        <v>15680</v>
      </c>
      <c r="K2899" s="42" t="s">
        <v>15681</v>
      </c>
      <c r="L2899" s="159" t="s">
        <v>2129</v>
      </c>
      <c r="M2899" s="159" t="s">
        <v>15706</v>
      </c>
      <c r="N2899" s="161"/>
      <c r="O2899" s="161"/>
      <c r="P2899" s="161"/>
    </row>
    <row r="2900" customFormat="false" ht="27" hidden="false" customHeight="true" outlineLevel="0" collapsed="false">
      <c r="A2900" s="159" t="s">
        <v>15707</v>
      </c>
      <c r="B2900" s="160" t="s">
        <v>15708</v>
      </c>
      <c r="C2900" s="42" t="s">
        <v>1757</v>
      </c>
      <c r="D2900" s="159" t="s">
        <v>2494</v>
      </c>
      <c r="E2900" s="159" t="s">
        <v>2495</v>
      </c>
      <c r="F2900" s="42" t="s">
        <v>2496</v>
      </c>
      <c r="G2900" s="159" t="s">
        <v>1842</v>
      </c>
      <c r="H2900" s="159" t="s">
        <v>2144</v>
      </c>
      <c r="I2900" s="159" t="s">
        <v>1808</v>
      </c>
      <c r="J2900" s="42" t="s">
        <v>15680</v>
      </c>
      <c r="K2900" s="42" t="s">
        <v>15681</v>
      </c>
      <c r="L2900" s="159" t="s">
        <v>2498</v>
      </c>
      <c r="M2900" s="159" t="s">
        <v>15709</v>
      </c>
      <c r="N2900" s="161"/>
      <c r="O2900" s="161"/>
      <c r="P2900" s="161"/>
    </row>
    <row r="2901" customFormat="false" ht="27" hidden="false" customHeight="true" outlineLevel="0" collapsed="false">
      <c r="A2901" s="159" t="s">
        <v>15710</v>
      </c>
      <c r="B2901" s="160" t="s">
        <v>15711</v>
      </c>
      <c r="C2901" s="42" t="s">
        <v>1757</v>
      </c>
      <c r="D2901" s="159" t="s">
        <v>2494</v>
      </c>
      <c r="E2901" s="159" t="s">
        <v>2126</v>
      </c>
      <c r="F2901" s="42" t="s">
        <v>2496</v>
      </c>
      <c r="G2901" s="159" t="s">
        <v>1842</v>
      </c>
      <c r="H2901" s="159" t="s">
        <v>1654</v>
      </c>
      <c r="I2901" s="159" t="s">
        <v>1808</v>
      </c>
      <c r="J2901" s="42" t="s">
        <v>15680</v>
      </c>
      <c r="K2901" s="42" t="s">
        <v>15681</v>
      </c>
      <c r="L2901" s="159" t="s">
        <v>2129</v>
      </c>
      <c r="M2901" s="159" t="s">
        <v>15712</v>
      </c>
      <c r="N2901" s="161"/>
      <c r="O2901" s="161"/>
      <c r="P2901" s="161"/>
    </row>
    <row r="2902" customFormat="false" ht="27" hidden="false" customHeight="true" outlineLevel="0" collapsed="false">
      <c r="A2902" s="159" t="s">
        <v>15713</v>
      </c>
      <c r="B2902" s="160" t="s">
        <v>15714</v>
      </c>
      <c r="C2902" s="42" t="s">
        <v>1757</v>
      </c>
      <c r="D2902" s="159" t="s">
        <v>2494</v>
      </c>
      <c r="E2902" s="159" t="s">
        <v>2495</v>
      </c>
      <c r="F2902" s="42" t="s">
        <v>2496</v>
      </c>
      <c r="G2902" s="159" t="s">
        <v>1842</v>
      </c>
      <c r="H2902" s="159" t="s">
        <v>2144</v>
      </c>
      <c r="I2902" s="159" t="s">
        <v>1808</v>
      </c>
      <c r="J2902" s="42" t="s">
        <v>15680</v>
      </c>
      <c r="K2902" s="42" t="s">
        <v>15681</v>
      </c>
      <c r="L2902" s="159" t="s">
        <v>2498</v>
      </c>
      <c r="M2902" s="159" t="s">
        <v>15715</v>
      </c>
      <c r="N2902" s="161"/>
      <c r="O2902" s="161"/>
      <c r="P2902" s="161"/>
    </row>
    <row r="2903" customFormat="false" ht="27" hidden="false" customHeight="true" outlineLevel="0" collapsed="false">
      <c r="A2903" s="159" t="s">
        <v>15716</v>
      </c>
      <c r="B2903" s="160" t="s">
        <v>15717</v>
      </c>
      <c r="C2903" s="42" t="s">
        <v>1757</v>
      </c>
      <c r="D2903" s="159" t="s">
        <v>2494</v>
      </c>
      <c r="E2903" s="159" t="s">
        <v>2126</v>
      </c>
      <c r="F2903" s="42" t="s">
        <v>2496</v>
      </c>
      <c r="G2903" s="159" t="s">
        <v>1842</v>
      </c>
      <c r="H2903" s="159" t="s">
        <v>1654</v>
      </c>
      <c r="I2903" s="159" t="s">
        <v>1808</v>
      </c>
      <c r="J2903" s="42" t="s">
        <v>15680</v>
      </c>
      <c r="K2903" s="42" t="s">
        <v>15681</v>
      </c>
      <c r="L2903" s="159" t="s">
        <v>2129</v>
      </c>
      <c r="M2903" s="159" t="s">
        <v>15718</v>
      </c>
      <c r="N2903" s="161"/>
      <c r="O2903" s="161"/>
      <c r="P2903" s="161"/>
    </row>
    <row r="2904" customFormat="false" ht="27" hidden="false" customHeight="true" outlineLevel="0" collapsed="false">
      <c r="A2904" s="159" t="s">
        <v>15719</v>
      </c>
      <c r="B2904" s="160" t="s">
        <v>15720</v>
      </c>
      <c r="C2904" s="42" t="s">
        <v>1757</v>
      </c>
      <c r="D2904" s="159" t="s">
        <v>2494</v>
      </c>
      <c r="E2904" s="159" t="s">
        <v>2126</v>
      </c>
      <c r="F2904" s="42" t="s">
        <v>2496</v>
      </c>
      <c r="G2904" s="159" t="s">
        <v>1842</v>
      </c>
      <c r="H2904" s="159" t="s">
        <v>1654</v>
      </c>
      <c r="I2904" s="159" t="s">
        <v>1808</v>
      </c>
      <c r="J2904" s="42" t="s">
        <v>15680</v>
      </c>
      <c r="K2904" s="42" t="s">
        <v>15681</v>
      </c>
      <c r="L2904" s="159" t="s">
        <v>2129</v>
      </c>
      <c r="M2904" s="159" t="s">
        <v>15721</v>
      </c>
      <c r="N2904" s="161"/>
      <c r="O2904" s="161"/>
      <c r="P2904" s="161"/>
    </row>
    <row r="2905" customFormat="false" ht="27" hidden="false" customHeight="true" outlineLevel="0" collapsed="false">
      <c r="A2905" s="159" t="s">
        <v>15722</v>
      </c>
      <c r="B2905" s="160" t="s">
        <v>15723</v>
      </c>
      <c r="C2905" s="42" t="s">
        <v>1757</v>
      </c>
      <c r="D2905" s="159" t="s">
        <v>2494</v>
      </c>
      <c r="E2905" s="159" t="s">
        <v>2495</v>
      </c>
      <c r="F2905" s="42" t="s">
        <v>2496</v>
      </c>
      <c r="G2905" s="159" t="s">
        <v>1842</v>
      </c>
      <c r="H2905" s="159" t="s">
        <v>2144</v>
      </c>
      <c r="I2905" s="159" t="s">
        <v>1808</v>
      </c>
      <c r="J2905" s="42" t="s">
        <v>15680</v>
      </c>
      <c r="K2905" s="42" t="s">
        <v>15681</v>
      </c>
      <c r="L2905" s="159" t="s">
        <v>2498</v>
      </c>
      <c r="M2905" s="159" t="s">
        <v>15724</v>
      </c>
      <c r="N2905" s="161"/>
      <c r="O2905" s="161"/>
      <c r="P2905" s="161"/>
    </row>
    <row r="2906" customFormat="false" ht="27" hidden="false" customHeight="true" outlineLevel="0" collapsed="false">
      <c r="A2906" s="159" t="s">
        <v>15725</v>
      </c>
      <c r="B2906" s="160" t="s">
        <v>15726</v>
      </c>
      <c r="C2906" s="42" t="s">
        <v>1757</v>
      </c>
      <c r="D2906" s="159" t="s">
        <v>2494</v>
      </c>
      <c r="E2906" s="159" t="s">
        <v>2126</v>
      </c>
      <c r="F2906" s="42" t="s">
        <v>2496</v>
      </c>
      <c r="G2906" s="159" t="s">
        <v>1842</v>
      </c>
      <c r="H2906" s="159" t="s">
        <v>1654</v>
      </c>
      <c r="I2906" s="159" t="s">
        <v>1808</v>
      </c>
      <c r="J2906" s="42" t="s">
        <v>15727</v>
      </c>
      <c r="K2906" s="42" t="s">
        <v>15728</v>
      </c>
      <c r="L2906" s="159" t="s">
        <v>2129</v>
      </c>
      <c r="M2906" s="159" t="s">
        <v>15729</v>
      </c>
      <c r="N2906" s="161"/>
      <c r="O2906" s="161"/>
      <c r="P2906" s="161"/>
    </row>
    <row r="2907" customFormat="false" ht="27" hidden="false" customHeight="true" outlineLevel="0" collapsed="false">
      <c r="A2907" s="159" t="s">
        <v>15730</v>
      </c>
      <c r="B2907" s="160" t="s">
        <v>15731</v>
      </c>
      <c r="C2907" s="42" t="s">
        <v>1757</v>
      </c>
      <c r="D2907" s="159" t="s">
        <v>2494</v>
      </c>
      <c r="E2907" s="159" t="s">
        <v>2495</v>
      </c>
      <c r="F2907" s="42" t="s">
        <v>2496</v>
      </c>
      <c r="G2907" s="159" t="s">
        <v>1842</v>
      </c>
      <c r="H2907" s="159" t="s">
        <v>2144</v>
      </c>
      <c r="I2907" s="159" t="s">
        <v>1808</v>
      </c>
      <c r="J2907" s="42" t="s">
        <v>15727</v>
      </c>
      <c r="K2907" s="42" t="s">
        <v>15728</v>
      </c>
      <c r="L2907" s="159" t="s">
        <v>2498</v>
      </c>
      <c r="M2907" s="159" t="s">
        <v>15732</v>
      </c>
      <c r="N2907" s="161"/>
      <c r="O2907" s="161"/>
      <c r="P2907" s="161"/>
    </row>
    <row r="2908" customFormat="false" ht="27" hidden="false" customHeight="true" outlineLevel="0" collapsed="false">
      <c r="A2908" s="159" t="s">
        <v>15733</v>
      </c>
      <c r="B2908" s="160" t="s">
        <v>15734</v>
      </c>
      <c r="C2908" s="42" t="s">
        <v>1757</v>
      </c>
      <c r="D2908" s="159" t="s">
        <v>2494</v>
      </c>
      <c r="E2908" s="159" t="s">
        <v>2126</v>
      </c>
      <c r="F2908" s="42" t="s">
        <v>2496</v>
      </c>
      <c r="G2908" s="159" t="s">
        <v>1842</v>
      </c>
      <c r="H2908" s="159" t="s">
        <v>1654</v>
      </c>
      <c r="I2908" s="159" t="s">
        <v>1808</v>
      </c>
      <c r="J2908" s="42" t="s">
        <v>15727</v>
      </c>
      <c r="K2908" s="42" t="s">
        <v>15728</v>
      </c>
      <c r="L2908" s="159" t="s">
        <v>2129</v>
      </c>
      <c r="M2908" s="159" t="s">
        <v>15735</v>
      </c>
      <c r="N2908" s="161"/>
      <c r="O2908" s="161"/>
      <c r="P2908" s="161"/>
    </row>
    <row r="2909" customFormat="false" ht="27" hidden="false" customHeight="true" outlineLevel="0" collapsed="false">
      <c r="A2909" s="159" t="s">
        <v>15736</v>
      </c>
      <c r="B2909" s="160" t="s">
        <v>15737</v>
      </c>
      <c r="C2909" s="42" t="s">
        <v>1757</v>
      </c>
      <c r="D2909" s="159" t="s">
        <v>2494</v>
      </c>
      <c r="E2909" s="159" t="s">
        <v>2495</v>
      </c>
      <c r="F2909" s="42" t="s">
        <v>2496</v>
      </c>
      <c r="G2909" s="159" t="s">
        <v>1842</v>
      </c>
      <c r="H2909" s="159" t="s">
        <v>2144</v>
      </c>
      <c r="I2909" s="159" t="s">
        <v>1808</v>
      </c>
      <c r="J2909" s="42" t="s">
        <v>15727</v>
      </c>
      <c r="K2909" s="42" t="s">
        <v>15728</v>
      </c>
      <c r="L2909" s="159" t="s">
        <v>2498</v>
      </c>
      <c r="M2909" s="159" t="s">
        <v>15738</v>
      </c>
      <c r="N2909" s="161"/>
      <c r="O2909" s="161"/>
      <c r="P2909" s="161"/>
    </row>
    <row r="2910" customFormat="false" ht="27" hidden="false" customHeight="true" outlineLevel="0" collapsed="false">
      <c r="A2910" s="159" t="s">
        <v>15739</v>
      </c>
      <c r="B2910" s="160" t="s">
        <v>15740</v>
      </c>
      <c r="C2910" s="42" t="s">
        <v>1757</v>
      </c>
      <c r="D2910" s="159" t="s">
        <v>2494</v>
      </c>
      <c r="E2910" s="159" t="s">
        <v>2126</v>
      </c>
      <c r="F2910" s="42" t="s">
        <v>2496</v>
      </c>
      <c r="G2910" s="159" t="s">
        <v>1842</v>
      </c>
      <c r="H2910" s="159" t="s">
        <v>1654</v>
      </c>
      <c r="I2910" s="159" t="s">
        <v>1808</v>
      </c>
      <c r="J2910" s="42" t="s">
        <v>15727</v>
      </c>
      <c r="K2910" s="42" t="s">
        <v>15728</v>
      </c>
      <c r="L2910" s="159" t="s">
        <v>2129</v>
      </c>
      <c r="M2910" s="159" t="s">
        <v>15741</v>
      </c>
      <c r="N2910" s="161"/>
      <c r="O2910" s="161"/>
      <c r="P2910" s="161"/>
    </row>
    <row r="2911" customFormat="false" ht="27" hidden="false" customHeight="true" outlineLevel="0" collapsed="false">
      <c r="A2911" s="159" t="s">
        <v>15742</v>
      </c>
      <c r="B2911" s="160" t="s">
        <v>15743</v>
      </c>
      <c r="C2911" s="42" t="s">
        <v>1757</v>
      </c>
      <c r="D2911" s="159" t="s">
        <v>2494</v>
      </c>
      <c r="E2911" s="159" t="s">
        <v>2495</v>
      </c>
      <c r="F2911" s="42" t="s">
        <v>2496</v>
      </c>
      <c r="G2911" s="159" t="s">
        <v>1842</v>
      </c>
      <c r="H2911" s="159" t="s">
        <v>2144</v>
      </c>
      <c r="I2911" s="159" t="s">
        <v>1808</v>
      </c>
      <c r="J2911" s="42" t="s">
        <v>15727</v>
      </c>
      <c r="K2911" s="42" t="s">
        <v>15728</v>
      </c>
      <c r="L2911" s="159" t="s">
        <v>2498</v>
      </c>
      <c r="M2911" s="159" t="s">
        <v>15744</v>
      </c>
      <c r="N2911" s="161"/>
      <c r="O2911" s="161"/>
      <c r="P2911" s="161"/>
    </row>
    <row r="2912" customFormat="false" ht="27" hidden="false" customHeight="true" outlineLevel="0" collapsed="false">
      <c r="A2912" s="159" t="s">
        <v>15745</v>
      </c>
      <c r="B2912" s="160" t="s">
        <v>15746</v>
      </c>
      <c r="C2912" s="42" t="s">
        <v>1757</v>
      </c>
      <c r="D2912" s="159" t="s">
        <v>2494</v>
      </c>
      <c r="E2912" s="159" t="s">
        <v>2495</v>
      </c>
      <c r="F2912" s="42" t="s">
        <v>2496</v>
      </c>
      <c r="G2912" s="159" t="s">
        <v>1842</v>
      </c>
      <c r="H2912" s="159" t="s">
        <v>2144</v>
      </c>
      <c r="I2912" s="159" t="s">
        <v>1808</v>
      </c>
      <c r="J2912" s="42" t="s">
        <v>15727</v>
      </c>
      <c r="K2912" s="42" t="s">
        <v>15728</v>
      </c>
      <c r="L2912" s="159" t="s">
        <v>2498</v>
      </c>
      <c r="M2912" s="159" t="s">
        <v>15747</v>
      </c>
      <c r="N2912" s="161"/>
      <c r="O2912" s="161"/>
      <c r="P2912" s="161"/>
    </row>
    <row r="2913" customFormat="false" ht="27" hidden="false" customHeight="true" outlineLevel="0" collapsed="false">
      <c r="A2913" s="159" t="s">
        <v>15748</v>
      </c>
      <c r="B2913" s="160" t="s">
        <v>15749</v>
      </c>
      <c r="C2913" s="42" t="s">
        <v>1757</v>
      </c>
      <c r="D2913" s="159" t="s">
        <v>2494</v>
      </c>
      <c r="E2913" s="159" t="s">
        <v>2495</v>
      </c>
      <c r="F2913" s="42" t="s">
        <v>2496</v>
      </c>
      <c r="G2913" s="159" t="s">
        <v>1842</v>
      </c>
      <c r="H2913" s="159" t="s">
        <v>2144</v>
      </c>
      <c r="I2913" s="159" t="s">
        <v>1808</v>
      </c>
      <c r="J2913" s="42" t="s">
        <v>15727</v>
      </c>
      <c r="K2913" s="42" t="s">
        <v>15728</v>
      </c>
      <c r="L2913" s="159" t="s">
        <v>2498</v>
      </c>
      <c r="M2913" s="159" t="s">
        <v>15750</v>
      </c>
      <c r="N2913" s="161"/>
      <c r="O2913" s="161"/>
      <c r="P2913" s="161"/>
    </row>
    <row r="2914" customFormat="false" ht="27" hidden="false" customHeight="true" outlineLevel="0" collapsed="false">
      <c r="A2914" s="159" t="s">
        <v>15751</v>
      </c>
      <c r="B2914" s="160" t="s">
        <v>15752</v>
      </c>
      <c r="C2914" s="42" t="s">
        <v>1757</v>
      </c>
      <c r="D2914" s="159" t="s">
        <v>2494</v>
      </c>
      <c r="E2914" s="159" t="s">
        <v>2126</v>
      </c>
      <c r="F2914" s="42" t="s">
        <v>2496</v>
      </c>
      <c r="G2914" s="159" t="s">
        <v>1842</v>
      </c>
      <c r="H2914" s="159" t="s">
        <v>1654</v>
      </c>
      <c r="I2914" s="159" t="s">
        <v>1808</v>
      </c>
      <c r="J2914" s="42" t="s">
        <v>15727</v>
      </c>
      <c r="K2914" s="42" t="s">
        <v>15728</v>
      </c>
      <c r="L2914" s="159" t="s">
        <v>2129</v>
      </c>
      <c r="M2914" s="159" t="s">
        <v>15753</v>
      </c>
      <c r="N2914" s="161"/>
      <c r="O2914" s="161"/>
      <c r="P2914" s="161"/>
    </row>
    <row r="2915" customFormat="false" ht="27" hidden="false" customHeight="true" outlineLevel="0" collapsed="false">
      <c r="A2915" s="159" t="s">
        <v>15754</v>
      </c>
      <c r="B2915" s="160" t="s">
        <v>15755</v>
      </c>
      <c r="C2915" s="42" t="s">
        <v>1757</v>
      </c>
      <c r="D2915" s="159" t="s">
        <v>2494</v>
      </c>
      <c r="E2915" s="159" t="s">
        <v>2126</v>
      </c>
      <c r="F2915" s="42" t="s">
        <v>2496</v>
      </c>
      <c r="G2915" s="159" t="s">
        <v>1842</v>
      </c>
      <c r="H2915" s="159" t="s">
        <v>1654</v>
      </c>
      <c r="I2915" s="159" t="s">
        <v>1808</v>
      </c>
      <c r="J2915" s="42" t="s">
        <v>15727</v>
      </c>
      <c r="K2915" s="42" t="s">
        <v>15728</v>
      </c>
      <c r="L2915" s="159" t="s">
        <v>2129</v>
      </c>
      <c r="M2915" s="159" t="s">
        <v>15756</v>
      </c>
      <c r="N2915" s="161"/>
      <c r="O2915" s="161"/>
      <c r="P2915" s="161"/>
    </row>
    <row r="2916" customFormat="false" ht="27" hidden="false" customHeight="true" outlineLevel="0" collapsed="false">
      <c r="A2916" s="159" t="s">
        <v>15757</v>
      </c>
      <c r="B2916" s="160" t="s">
        <v>15758</v>
      </c>
      <c r="C2916" s="42" t="s">
        <v>1757</v>
      </c>
      <c r="D2916" s="159" t="s">
        <v>2494</v>
      </c>
      <c r="E2916" s="159" t="s">
        <v>2126</v>
      </c>
      <c r="F2916" s="42" t="s">
        <v>2496</v>
      </c>
      <c r="G2916" s="159" t="s">
        <v>1842</v>
      </c>
      <c r="H2916" s="159" t="s">
        <v>1654</v>
      </c>
      <c r="I2916" s="159" t="s">
        <v>1808</v>
      </c>
      <c r="J2916" s="42" t="s">
        <v>15759</v>
      </c>
      <c r="K2916" s="42" t="s">
        <v>15760</v>
      </c>
      <c r="L2916" s="159" t="s">
        <v>2129</v>
      </c>
      <c r="M2916" s="159" t="s">
        <v>15761</v>
      </c>
      <c r="N2916" s="161"/>
      <c r="O2916" s="161"/>
      <c r="P2916" s="161"/>
    </row>
    <row r="2917" customFormat="false" ht="27" hidden="false" customHeight="true" outlineLevel="0" collapsed="false">
      <c r="A2917" s="159" t="s">
        <v>15762</v>
      </c>
      <c r="B2917" s="160" t="s">
        <v>15763</v>
      </c>
      <c r="C2917" s="42" t="s">
        <v>1757</v>
      </c>
      <c r="D2917" s="159" t="s">
        <v>2494</v>
      </c>
      <c r="E2917" s="159" t="s">
        <v>2495</v>
      </c>
      <c r="F2917" s="42" t="s">
        <v>2496</v>
      </c>
      <c r="G2917" s="159" t="s">
        <v>1842</v>
      </c>
      <c r="H2917" s="159" t="s">
        <v>2144</v>
      </c>
      <c r="I2917" s="159" t="s">
        <v>1808</v>
      </c>
      <c r="J2917" s="42" t="s">
        <v>15759</v>
      </c>
      <c r="K2917" s="42" t="s">
        <v>15760</v>
      </c>
      <c r="L2917" s="159" t="s">
        <v>2498</v>
      </c>
      <c r="M2917" s="159" t="s">
        <v>15764</v>
      </c>
      <c r="N2917" s="161"/>
      <c r="O2917" s="161"/>
      <c r="P2917" s="161"/>
    </row>
    <row r="2918" customFormat="false" ht="27" hidden="false" customHeight="true" outlineLevel="0" collapsed="false">
      <c r="A2918" s="159" t="s">
        <v>15765</v>
      </c>
      <c r="B2918" s="160" t="s">
        <v>15766</v>
      </c>
      <c r="C2918" s="42" t="s">
        <v>1757</v>
      </c>
      <c r="D2918" s="159" t="s">
        <v>2494</v>
      </c>
      <c r="E2918" s="159" t="s">
        <v>2126</v>
      </c>
      <c r="F2918" s="42" t="s">
        <v>2496</v>
      </c>
      <c r="G2918" s="159" t="s">
        <v>1842</v>
      </c>
      <c r="H2918" s="159" t="s">
        <v>1654</v>
      </c>
      <c r="I2918" s="159" t="s">
        <v>1808</v>
      </c>
      <c r="J2918" s="42" t="s">
        <v>15759</v>
      </c>
      <c r="K2918" s="42" t="s">
        <v>15760</v>
      </c>
      <c r="L2918" s="159" t="s">
        <v>2129</v>
      </c>
      <c r="M2918" s="159" t="s">
        <v>15767</v>
      </c>
      <c r="N2918" s="161"/>
      <c r="O2918" s="161"/>
      <c r="P2918" s="161"/>
    </row>
    <row r="2919" customFormat="false" ht="27" hidden="false" customHeight="true" outlineLevel="0" collapsed="false">
      <c r="A2919" s="159" t="s">
        <v>15768</v>
      </c>
      <c r="B2919" s="160" t="s">
        <v>15769</v>
      </c>
      <c r="C2919" s="42" t="s">
        <v>1757</v>
      </c>
      <c r="D2919" s="159" t="s">
        <v>2494</v>
      </c>
      <c r="E2919" s="159" t="s">
        <v>2495</v>
      </c>
      <c r="F2919" s="42" t="s">
        <v>2496</v>
      </c>
      <c r="G2919" s="159" t="s">
        <v>1842</v>
      </c>
      <c r="H2919" s="159" t="s">
        <v>2144</v>
      </c>
      <c r="I2919" s="159" t="s">
        <v>1808</v>
      </c>
      <c r="J2919" s="42" t="s">
        <v>15759</v>
      </c>
      <c r="K2919" s="42" t="s">
        <v>15760</v>
      </c>
      <c r="L2919" s="159" t="s">
        <v>2498</v>
      </c>
      <c r="M2919" s="159" t="s">
        <v>15770</v>
      </c>
      <c r="N2919" s="161"/>
      <c r="O2919" s="161"/>
      <c r="P2919" s="161"/>
    </row>
    <row r="2920" customFormat="false" ht="27" hidden="false" customHeight="true" outlineLevel="0" collapsed="false">
      <c r="A2920" s="159" t="s">
        <v>15771</v>
      </c>
      <c r="B2920" s="160" t="s">
        <v>15772</v>
      </c>
      <c r="C2920" s="42" t="s">
        <v>1757</v>
      </c>
      <c r="D2920" s="159" t="s">
        <v>2494</v>
      </c>
      <c r="E2920" s="159" t="s">
        <v>2126</v>
      </c>
      <c r="F2920" s="42" t="s">
        <v>2496</v>
      </c>
      <c r="G2920" s="159" t="s">
        <v>1842</v>
      </c>
      <c r="H2920" s="159" t="s">
        <v>1654</v>
      </c>
      <c r="I2920" s="159" t="s">
        <v>1808</v>
      </c>
      <c r="J2920" s="42" t="s">
        <v>15759</v>
      </c>
      <c r="K2920" s="42" t="s">
        <v>15760</v>
      </c>
      <c r="L2920" s="159" t="s">
        <v>2129</v>
      </c>
      <c r="M2920" s="159" t="s">
        <v>15773</v>
      </c>
      <c r="N2920" s="161"/>
      <c r="O2920" s="161"/>
      <c r="P2920" s="161"/>
    </row>
    <row r="2921" customFormat="false" ht="27" hidden="false" customHeight="true" outlineLevel="0" collapsed="false">
      <c r="A2921" s="159" t="s">
        <v>15774</v>
      </c>
      <c r="B2921" s="160" t="s">
        <v>15775</v>
      </c>
      <c r="C2921" s="42" t="s">
        <v>1757</v>
      </c>
      <c r="D2921" s="159" t="s">
        <v>2494</v>
      </c>
      <c r="E2921" s="159" t="s">
        <v>2495</v>
      </c>
      <c r="F2921" s="42" t="s">
        <v>2496</v>
      </c>
      <c r="G2921" s="159" t="s">
        <v>1842</v>
      </c>
      <c r="H2921" s="159" t="s">
        <v>2144</v>
      </c>
      <c r="I2921" s="159" t="s">
        <v>1808</v>
      </c>
      <c r="J2921" s="42" t="s">
        <v>15759</v>
      </c>
      <c r="K2921" s="42" t="s">
        <v>15760</v>
      </c>
      <c r="L2921" s="159" t="s">
        <v>2498</v>
      </c>
      <c r="M2921" s="159" t="s">
        <v>15776</v>
      </c>
      <c r="N2921" s="161"/>
      <c r="O2921" s="161"/>
      <c r="P2921" s="161"/>
    </row>
    <row r="2922" customFormat="false" ht="27" hidden="false" customHeight="true" outlineLevel="0" collapsed="false">
      <c r="A2922" s="159" t="s">
        <v>15777</v>
      </c>
      <c r="B2922" s="160" t="s">
        <v>15778</v>
      </c>
      <c r="C2922" s="42" t="s">
        <v>1757</v>
      </c>
      <c r="D2922" s="159" t="s">
        <v>2494</v>
      </c>
      <c r="E2922" s="159" t="s">
        <v>2126</v>
      </c>
      <c r="F2922" s="42" t="s">
        <v>2496</v>
      </c>
      <c r="G2922" s="159" t="s">
        <v>1842</v>
      </c>
      <c r="H2922" s="159" t="s">
        <v>1654</v>
      </c>
      <c r="I2922" s="159" t="s">
        <v>1808</v>
      </c>
      <c r="J2922" s="42" t="s">
        <v>15759</v>
      </c>
      <c r="K2922" s="42" t="s">
        <v>15760</v>
      </c>
      <c r="L2922" s="159" t="s">
        <v>2129</v>
      </c>
      <c r="M2922" s="159" t="s">
        <v>15779</v>
      </c>
      <c r="N2922" s="161"/>
      <c r="O2922" s="161"/>
      <c r="P2922" s="161"/>
    </row>
    <row r="2923" customFormat="false" ht="27" hidden="false" customHeight="true" outlineLevel="0" collapsed="false">
      <c r="A2923" s="159" t="s">
        <v>15780</v>
      </c>
      <c r="B2923" s="160" t="s">
        <v>15781</v>
      </c>
      <c r="C2923" s="42" t="s">
        <v>1757</v>
      </c>
      <c r="D2923" s="159" t="s">
        <v>2494</v>
      </c>
      <c r="E2923" s="159" t="s">
        <v>2126</v>
      </c>
      <c r="F2923" s="42" t="s">
        <v>2496</v>
      </c>
      <c r="G2923" s="159" t="s">
        <v>1842</v>
      </c>
      <c r="H2923" s="159" t="s">
        <v>1654</v>
      </c>
      <c r="I2923" s="159" t="s">
        <v>1808</v>
      </c>
      <c r="J2923" s="42" t="s">
        <v>15759</v>
      </c>
      <c r="K2923" s="42" t="s">
        <v>15760</v>
      </c>
      <c r="L2923" s="159" t="s">
        <v>2129</v>
      </c>
      <c r="M2923" s="159" t="s">
        <v>15782</v>
      </c>
      <c r="N2923" s="161"/>
      <c r="O2923" s="161"/>
      <c r="P2923" s="161"/>
    </row>
    <row r="2924" customFormat="false" ht="27" hidden="false" customHeight="true" outlineLevel="0" collapsed="false">
      <c r="A2924" s="159" t="s">
        <v>15783</v>
      </c>
      <c r="B2924" s="160" t="s">
        <v>15784</v>
      </c>
      <c r="C2924" s="42" t="s">
        <v>1757</v>
      </c>
      <c r="D2924" s="159" t="s">
        <v>2494</v>
      </c>
      <c r="E2924" s="159" t="s">
        <v>2126</v>
      </c>
      <c r="F2924" s="42" t="s">
        <v>2496</v>
      </c>
      <c r="G2924" s="159" t="s">
        <v>1842</v>
      </c>
      <c r="H2924" s="159" t="s">
        <v>1654</v>
      </c>
      <c r="I2924" s="159" t="s">
        <v>1808</v>
      </c>
      <c r="J2924" s="42" t="s">
        <v>15759</v>
      </c>
      <c r="K2924" s="42" t="s">
        <v>15760</v>
      </c>
      <c r="L2924" s="159" t="s">
        <v>2129</v>
      </c>
      <c r="M2924" s="159" t="s">
        <v>15785</v>
      </c>
      <c r="N2924" s="161"/>
      <c r="O2924" s="161"/>
      <c r="P2924" s="161"/>
    </row>
    <row r="2925" customFormat="false" ht="27" hidden="false" customHeight="true" outlineLevel="0" collapsed="false">
      <c r="A2925" s="159" t="s">
        <v>15786</v>
      </c>
      <c r="B2925" s="160" t="s">
        <v>15787</v>
      </c>
      <c r="C2925" s="42" t="s">
        <v>1757</v>
      </c>
      <c r="D2925" s="159" t="s">
        <v>2494</v>
      </c>
      <c r="E2925" s="159" t="s">
        <v>2495</v>
      </c>
      <c r="F2925" s="42" t="s">
        <v>2496</v>
      </c>
      <c r="G2925" s="159" t="s">
        <v>1842</v>
      </c>
      <c r="H2925" s="159" t="s">
        <v>2144</v>
      </c>
      <c r="I2925" s="159" t="s">
        <v>1808</v>
      </c>
      <c r="J2925" s="42" t="s">
        <v>15759</v>
      </c>
      <c r="K2925" s="42" t="s">
        <v>15760</v>
      </c>
      <c r="L2925" s="159" t="s">
        <v>2498</v>
      </c>
      <c r="M2925" s="159" t="s">
        <v>15788</v>
      </c>
      <c r="N2925" s="161"/>
      <c r="O2925" s="161"/>
      <c r="P2925" s="161"/>
    </row>
    <row r="2926" customFormat="false" ht="27" hidden="false" customHeight="true" outlineLevel="0" collapsed="false">
      <c r="A2926" s="159" t="s">
        <v>15789</v>
      </c>
      <c r="B2926" s="160" t="s">
        <v>15790</v>
      </c>
      <c r="C2926" s="42" t="s">
        <v>1757</v>
      </c>
      <c r="D2926" s="159" t="s">
        <v>2494</v>
      </c>
      <c r="E2926" s="159" t="s">
        <v>2126</v>
      </c>
      <c r="F2926" s="42" t="s">
        <v>2496</v>
      </c>
      <c r="G2926" s="159" t="s">
        <v>1842</v>
      </c>
      <c r="H2926" s="159" t="s">
        <v>1654</v>
      </c>
      <c r="I2926" s="159" t="s">
        <v>1808</v>
      </c>
      <c r="J2926" s="42" t="s">
        <v>15759</v>
      </c>
      <c r="K2926" s="42" t="s">
        <v>15760</v>
      </c>
      <c r="L2926" s="159" t="s">
        <v>2129</v>
      </c>
      <c r="M2926" s="159" t="s">
        <v>15791</v>
      </c>
      <c r="N2926" s="161"/>
      <c r="O2926" s="161"/>
      <c r="P2926" s="161"/>
    </row>
    <row r="2927" customFormat="false" ht="27" hidden="false" customHeight="true" outlineLevel="0" collapsed="false">
      <c r="A2927" s="159" t="s">
        <v>15792</v>
      </c>
      <c r="B2927" s="160" t="s">
        <v>15793</v>
      </c>
      <c r="C2927" s="42" t="s">
        <v>1757</v>
      </c>
      <c r="D2927" s="159" t="s">
        <v>2494</v>
      </c>
      <c r="E2927" s="159" t="s">
        <v>2495</v>
      </c>
      <c r="F2927" s="42" t="s">
        <v>2496</v>
      </c>
      <c r="G2927" s="159" t="s">
        <v>1842</v>
      </c>
      <c r="H2927" s="159" t="s">
        <v>2144</v>
      </c>
      <c r="I2927" s="159" t="s">
        <v>1808</v>
      </c>
      <c r="J2927" s="42" t="s">
        <v>15759</v>
      </c>
      <c r="K2927" s="42" t="s">
        <v>15760</v>
      </c>
      <c r="L2927" s="159" t="s">
        <v>2498</v>
      </c>
      <c r="M2927" s="159" t="s">
        <v>15794</v>
      </c>
      <c r="N2927" s="161"/>
      <c r="O2927" s="161"/>
      <c r="P2927" s="161"/>
    </row>
    <row r="2928" customFormat="false" ht="27" hidden="false" customHeight="true" outlineLevel="0" collapsed="false">
      <c r="A2928" s="159" t="s">
        <v>15795</v>
      </c>
      <c r="B2928" s="160" t="s">
        <v>15796</v>
      </c>
      <c r="C2928" s="42" t="s">
        <v>1757</v>
      </c>
      <c r="D2928" s="159" t="s">
        <v>2494</v>
      </c>
      <c r="E2928" s="159" t="s">
        <v>2126</v>
      </c>
      <c r="F2928" s="42" t="s">
        <v>2496</v>
      </c>
      <c r="G2928" s="159" t="s">
        <v>1842</v>
      </c>
      <c r="H2928" s="159" t="s">
        <v>1654</v>
      </c>
      <c r="I2928" s="159" t="s">
        <v>1808</v>
      </c>
      <c r="J2928" s="42" t="s">
        <v>15759</v>
      </c>
      <c r="K2928" s="42" t="s">
        <v>15760</v>
      </c>
      <c r="L2928" s="159" t="s">
        <v>2129</v>
      </c>
      <c r="M2928" s="159" t="s">
        <v>15797</v>
      </c>
      <c r="N2928" s="161"/>
      <c r="O2928" s="161"/>
      <c r="P2928" s="161"/>
    </row>
    <row r="2929" customFormat="false" ht="27" hidden="false" customHeight="true" outlineLevel="0" collapsed="false">
      <c r="A2929" s="159" t="s">
        <v>15798</v>
      </c>
      <c r="B2929" s="160" t="s">
        <v>15799</v>
      </c>
      <c r="C2929" s="42" t="s">
        <v>1757</v>
      </c>
      <c r="D2929" s="159" t="s">
        <v>2494</v>
      </c>
      <c r="E2929" s="159" t="s">
        <v>2126</v>
      </c>
      <c r="F2929" s="42" t="s">
        <v>2496</v>
      </c>
      <c r="G2929" s="159" t="s">
        <v>1842</v>
      </c>
      <c r="H2929" s="159" t="s">
        <v>1654</v>
      </c>
      <c r="I2929" s="159" t="s">
        <v>1808</v>
      </c>
      <c r="J2929" s="42" t="s">
        <v>15759</v>
      </c>
      <c r="K2929" s="42" t="s">
        <v>15760</v>
      </c>
      <c r="L2929" s="159" t="s">
        <v>2129</v>
      </c>
      <c r="M2929" s="159" t="s">
        <v>15800</v>
      </c>
      <c r="N2929" s="161"/>
      <c r="O2929" s="161"/>
      <c r="P2929" s="161"/>
    </row>
    <row r="2930" customFormat="false" ht="27" hidden="false" customHeight="true" outlineLevel="0" collapsed="false">
      <c r="A2930" s="159" t="s">
        <v>15801</v>
      </c>
      <c r="B2930" s="160" t="s">
        <v>15802</v>
      </c>
      <c r="C2930" s="42" t="s">
        <v>1757</v>
      </c>
      <c r="D2930" s="159" t="s">
        <v>2494</v>
      </c>
      <c r="E2930" s="159" t="s">
        <v>2495</v>
      </c>
      <c r="F2930" s="42" t="s">
        <v>2496</v>
      </c>
      <c r="G2930" s="159" t="s">
        <v>1842</v>
      </c>
      <c r="H2930" s="159" t="s">
        <v>2144</v>
      </c>
      <c r="I2930" s="159" t="s">
        <v>1808</v>
      </c>
      <c r="J2930" s="42" t="s">
        <v>15759</v>
      </c>
      <c r="K2930" s="42" t="s">
        <v>15760</v>
      </c>
      <c r="L2930" s="159" t="s">
        <v>2498</v>
      </c>
      <c r="M2930" s="159" t="s">
        <v>15803</v>
      </c>
      <c r="N2930" s="161"/>
      <c r="O2930" s="161"/>
      <c r="P2930" s="161"/>
    </row>
    <row r="2931" customFormat="false" ht="27" hidden="false" customHeight="true" outlineLevel="0" collapsed="false">
      <c r="A2931" s="159" t="s">
        <v>15804</v>
      </c>
      <c r="B2931" s="160" t="s">
        <v>15805</v>
      </c>
      <c r="C2931" s="42" t="s">
        <v>1757</v>
      </c>
      <c r="D2931" s="159" t="s">
        <v>2494</v>
      </c>
      <c r="E2931" s="159" t="s">
        <v>2126</v>
      </c>
      <c r="F2931" s="42" t="s">
        <v>2496</v>
      </c>
      <c r="G2931" s="159" t="s">
        <v>1842</v>
      </c>
      <c r="H2931" s="159" t="s">
        <v>1654</v>
      </c>
      <c r="I2931" s="159" t="s">
        <v>1808</v>
      </c>
      <c r="J2931" s="42" t="s">
        <v>15806</v>
      </c>
      <c r="K2931" s="42" t="s">
        <v>15807</v>
      </c>
      <c r="L2931" s="159" t="s">
        <v>2129</v>
      </c>
      <c r="M2931" s="159" t="s">
        <v>15808</v>
      </c>
      <c r="N2931" s="161"/>
      <c r="O2931" s="161"/>
      <c r="P2931" s="161"/>
    </row>
    <row r="2932" customFormat="false" ht="27" hidden="false" customHeight="true" outlineLevel="0" collapsed="false">
      <c r="A2932" s="159" t="s">
        <v>15809</v>
      </c>
      <c r="B2932" s="160" t="s">
        <v>15810</v>
      </c>
      <c r="C2932" s="42" t="s">
        <v>1757</v>
      </c>
      <c r="D2932" s="159" t="s">
        <v>2494</v>
      </c>
      <c r="E2932" s="159" t="s">
        <v>2495</v>
      </c>
      <c r="F2932" s="42" t="s">
        <v>2496</v>
      </c>
      <c r="G2932" s="159" t="s">
        <v>1842</v>
      </c>
      <c r="H2932" s="159" t="s">
        <v>2144</v>
      </c>
      <c r="I2932" s="159" t="s">
        <v>1808</v>
      </c>
      <c r="J2932" s="42" t="s">
        <v>15806</v>
      </c>
      <c r="K2932" s="42" t="s">
        <v>15807</v>
      </c>
      <c r="L2932" s="159" t="s">
        <v>2498</v>
      </c>
      <c r="M2932" s="159" t="s">
        <v>15811</v>
      </c>
      <c r="N2932" s="161"/>
      <c r="O2932" s="161"/>
      <c r="P2932" s="161"/>
    </row>
    <row r="2933" customFormat="false" ht="27" hidden="false" customHeight="true" outlineLevel="0" collapsed="false">
      <c r="A2933" s="159" t="s">
        <v>15812</v>
      </c>
      <c r="B2933" s="160" t="s">
        <v>15813</v>
      </c>
      <c r="C2933" s="42" t="s">
        <v>1757</v>
      </c>
      <c r="D2933" s="159" t="s">
        <v>2494</v>
      </c>
      <c r="E2933" s="159" t="s">
        <v>2126</v>
      </c>
      <c r="F2933" s="42" t="s">
        <v>2496</v>
      </c>
      <c r="G2933" s="159" t="s">
        <v>1842</v>
      </c>
      <c r="H2933" s="159" t="s">
        <v>1654</v>
      </c>
      <c r="I2933" s="159" t="s">
        <v>1808</v>
      </c>
      <c r="J2933" s="42" t="s">
        <v>15806</v>
      </c>
      <c r="K2933" s="42" t="s">
        <v>15807</v>
      </c>
      <c r="L2933" s="159" t="s">
        <v>2129</v>
      </c>
      <c r="M2933" s="159" t="s">
        <v>15814</v>
      </c>
      <c r="N2933" s="161"/>
      <c r="O2933" s="161"/>
      <c r="P2933" s="161"/>
    </row>
    <row r="2934" customFormat="false" ht="27" hidden="false" customHeight="true" outlineLevel="0" collapsed="false">
      <c r="A2934" s="159" t="s">
        <v>15815</v>
      </c>
      <c r="B2934" s="160" t="s">
        <v>15816</v>
      </c>
      <c r="C2934" s="42" t="s">
        <v>1757</v>
      </c>
      <c r="D2934" s="159" t="s">
        <v>2494</v>
      </c>
      <c r="E2934" s="159" t="s">
        <v>2495</v>
      </c>
      <c r="F2934" s="42" t="s">
        <v>2496</v>
      </c>
      <c r="G2934" s="159" t="s">
        <v>1842</v>
      </c>
      <c r="H2934" s="159" t="s">
        <v>2144</v>
      </c>
      <c r="I2934" s="159" t="s">
        <v>1808</v>
      </c>
      <c r="J2934" s="42" t="s">
        <v>15806</v>
      </c>
      <c r="K2934" s="42" t="s">
        <v>15807</v>
      </c>
      <c r="L2934" s="159" t="s">
        <v>2498</v>
      </c>
      <c r="M2934" s="159" t="s">
        <v>15817</v>
      </c>
      <c r="N2934" s="161"/>
      <c r="O2934" s="161"/>
      <c r="P2934" s="161"/>
    </row>
    <row r="2935" customFormat="false" ht="27" hidden="false" customHeight="true" outlineLevel="0" collapsed="false">
      <c r="A2935" s="159" t="s">
        <v>15818</v>
      </c>
      <c r="B2935" s="160" t="s">
        <v>15819</v>
      </c>
      <c r="C2935" s="42" t="s">
        <v>1757</v>
      </c>
      <c r="D2935" s="159" t="s">
        <v>2494</v>
      </c>
      <c r="E2935" s="159" t="s">
        <v>2126</v>
      </c>
      <c r="F2935" s="42" t="s">
        <v>2496</v>
      </c>
      <c r="G2935" s="159" t="s">
        <v>1842</v>
      </c>
      <c r="H2935" s="159" t="s">
        <v>1654</v>
      </c>
      <c r="I2935" s="159" t="s">
        <v>1808</v>
      </c>
      <c r="J2935" s="42" t="s">
        <v>15806</v>
      </c>
      <c r="K2935" s="42" t="s">
        <v>15807</v>
      </c>
      <c r="L2935" s="159" t="s">
        <v>2129</v>
      </c>
      <c r="M2935" s="159" t="s">
        <v>15820</v>
      </c>
      <c r="N2935" s="161"/>
      <c r="O2935" s="161"/>
      <c r="P2935" s="161"/>
    </row>
    <row r="2936" customFormat="false" ht="27" hidden="false" customHeight="true" outlineLevel="0" collapsed="false">
      <c r="A2936" s="159" t="s">
        <v>15821</v>
      </c>
      <c r="B2936" s="160" t="s">
        <v>15822</v>
      </c>
      <c r="C2936" s="42" t="s">
        <v>1757</v>
      </c>
      <c r="D2936" s="159" t="s">
        <v>2494</v>
      </c>
      <c r="E2936" s="159" t="s">
        <v>2495</v>
      </c>
      <c r="F2936" s="42" t="s">
        <v>2496</v>
      </c>
      <c r="G2936" s="159" t="s">
        <v>1842</v>
      </c>
      <c r="H2936" s="159" t="s">
        <v>2144</v>
      </c>
      <c r="I2936" s="159" t="s">
        <v>1808</v>
      </c>
      <c r="J2936" s="42" t="s">
        <v>15806</v>
      </c>
      <c r="K2936" s="42" t="s">
        <v>15807</v>
      </c>
      <c r="L2936" s="159" t="s">
        <v>2498</v>
      </c>
      <c r="M2936" s="159" t="s">
        <v>15823</v>
      </c>
      <c r="N2936" s="161"/>
      <c r="O2936" s="161"/>
      <c r="P2936" s="161"/>
    </row>
    <row r="2937" customFormat="false" ht="27" hidden="false" customHeight="true" outlineLevel="0" collapsed="false">
      <c r="A2937" s="159" t="s">
        <v>15824</v>
      </c>
      <c r="B2937" s="160" t="s">
        <v>15825</v>
      </c>
      <c r="C2937" s="42" t="s">
        <v>1757</v>
      </c>
      <c r="D2937" s="159" t="s">
        <v>2494</v>
      </c>
      <c r="E2937" s="159" t="s">
        <v>2126</v>
      </c>
      <c r="F2937" s="42" t="s">
        <v>2496</v>
      </c>
      <c r="G2937" s="159" t="s">
        <v>1842</v>
      </c>
      <c r="H2937" s="159" t="s">
        <v>1654</v>
      </c>
      <c r="I2937" s="159" t="s">
        <v>1808</v>
      </c>
      <c r="J2937" s="42" t="s">
        <v>15806</v>
      </c>
      <c r="K2937" s="42" t="s">
        <v>15807</v>
      </c>
      <c r="L2937" s="159" t="s">
        <v>2129</v>
      </c>
      <c r="M2937" s="159" t="s">
        <v>15826</v>
      </c>
      <c r="N2937" s="161"/>
      <c r="O2937" s="161"/>
      <c r="P2937" s="161"/>
    </row>
    <row r="2938" customFormat="false" ht="27" hidden="false" customHeight="true" outlineLevel="0" collapsed="false">
      <c r="A2938" s="159" t="s">
        <v>15827</v>
      </c>
      <c r="B2938" s="160" t="s">
        <v>15828</v>
      </c>
      <c r="C2938" s="42" t="s">
        <v>1757</v>
      </c>
      <c r="D2938" s="159" t="s">
        <v>2494</v>
      </c>
      <c r="E2938" s="159" t="s">
        <v>2126</v>
      </c>
      <c r="F2938" s="42" t="s">
        <v>2496</v>
      </c>
      <c r="G2938" s="159" t="s">
        <v>1842</v>
      </c>
      <c r="H2938" s="159" t="s">
        <v>1654</v>
      </c>
      <c r="I2938" s="159" t="s">
        <v>1808</v>
      </c>
      <c r="J2938" s="42" t="s">
        <v>15806</v>
      </c>
      <c r="K2938" s="42" t="s">
        <v>15807</v>
      </c>
      <c r="L2938" s="159" t="s">
        <v>2129</v>
      </c>
      <c r="M2938" s="159" t="s">
        <v>15829</v>
      </c>
      <c r="N2938" s="161"/>
      <c r="O2938" s="161"/>
      <c r="P2938" s="161"/>
    </row>
    <row r="2939" customFormat="false" ht="27" hidden="false" customHeight="true" outlineLevel="0" collapsed="false">
      <c r="A2939" s="159" t="s">
        <v>15830</v>
      </c>
      <c r="B2939" s="160" t="s">
        <v>15831</v>
      </c>
      <c r="C2939" s="42" t="s">
        <v>1757</v>
      </c>
      <c r="D2939" s="159" t="s">
        <v>2494</v>
      </c>
      <c r="E2939" s="159" t="s">
        <v>2126</v>
      </c>
      <c r="F2939" s="42" t="s">
        <v>2496</v>
      </c>
      <c r="G2939" s="159" t="s">
        <v>1842</v>
      </c>
      <c r="H2939" s="159" t="s">
        <v>1654</v>
      </c>
      <c r="I2939" s="159" t="s">
        <v>1808</v>
      </c>
      <c r="J2939" s="42" t="s">
        <v>15806</v>
      </c>
      <c r="K2939" s="42" t="s">
        <v>15807</v>
      </c>
      <c r="L2939" s="159" t="s">
        <v>2129</v>
      </c>
      <c r="M2939" s="159" t="s">
        <v>15832</v>
      </c>
      <c r="N2939" s="161"/>
      <c r="O2939" s="161"/>
      <c r="P2939" s="161"/>
    </row>
    <row r="2940" customFormat="false" ht="27" hidden="false" customHeight="true" outlineLevel="0" collapsed="false">
      <c r="A2940" s="159" t="s">
        <v>15833</v>
      </c>
      <c r="B2940" s="160" t="s">
        <v>15834</v>
      </c>
      <c r="C2940" s="42" t="s">
        <v>1757</v>
      </c>
      <c r="D2940" s="159" t="s">
        <v>2494</v>
      </c>
      <c r="E2940" s="159" t="s">
        <v>2495</v>
      </c>
      <c r="F2940" s="42" t="s">
        <v>2496</v>
      </c>
      <c r="G2940" s="159" t="s">
        <v>1842</v>
      </c>
      <c r="H2940" s="159" t="s">
        <v>2144</v>
      </c>
      <c r="I2940" s="159" t="s">
        <v>1808</v>
      </c>
      <c r="J2940" s="42" t="s">
        <v>15806</v>
      </c>
      <c r="K2940" s="42" t="s">
        <v>15807</v>
      </c>
      <c r="L2940" s="159" t="s">
        <v>2498</v>
      </c>
      <c r="M2940" s="159" t="s">
        <v>15835</v>
      </c>
      <c r="N2940" s="161"/>
      <c r="O2940" s="161"/>
      <c r="P2940" s="161"/>
    </row>
    <row r="2941" customFormat="false" ht="27" hidden="false" customHeight="true" outlineLevel="0" collapsed="false">
      <c r="A2941" s="159" t="s">
        <v>15836</v>
      </c>
      <c r="B2941" s="160" t="s">
        <v>15837</v>
      </c>
      <c r="C2941" s="42" t="s">
        <v>1757</v>
      </c>
      <c r="D2941" s="159" t="s">
        <v>2494</v>
      </c>
      <c r="E2941" s="159" t="s">
        <v>2126</v>
      </c>
      <c r="F2941" s="42" t="s">
        <v>2496</v>
      </c>
      <c r="G2941" s="159" t="s">
        <v>1842</v>
      </c>
      <c r="H2941" s="159" t="s">
        <v>1654</v>
      </c>
      <c r="I2941" s="159" t="s">
        <v>1808</v>
      </c>
      <c r="J2941" s="42" t="s">
        <v>15806</v>
      </c>
      <c r="K2941" s="42" t="s">
        <v>15807</v>
      </c>
      <c r="L2941" s="159" t="s">
        <v>2129</v>
      </c>
      <c r="M2941" s="159" t="s">
        <v>15838</v>
      </c>
      <c r="N2941" s="161"/>
      <c r="O2941" s="161"/>
      <c r="P2941" s="161"/>
    </row>
    <row r="2942" customFormat="false" ht="27" hidden="false" customHeight="true" outlineLevel="0" collapsed="false">
      <c r="A2942" s="159" t="s">
        <v>15839</v>
      </c>
      <c r="B2942" s="160" t="s">
        <v>15840</v>
      </c>
      <c r="C2942" s="42" t="s">
        <v>1757</v>
      </c>
      <c r="D2942" s="159" t="s">
        <v>2494</v>
      </c>
      <c r="E2942" s="159" t="s">
        <v>2495</v>
      </c>
      <c r="F2942" s="42" t="s">
        <v>2496</v>
      </c>
      <c r="G2942" s="159" t="s">
        <v>1842</v>
      </c>
      <c r="H2942" s="159" t="s">
        <v>2144</v>
      </c>
      <c r="I2942" s="159" t="s">
        <v>1808</v>
      </c>
      <c r="J2942" s="42" t="s">
        <v>15806</v>
      </c>
      <c r="K2942" s="42" t="s">
        <v>15807</v>
      </c>
      <c r="L2942" s="159" t="s">
        <v>2498</v>
      </c>
      <c r="M2942" s="159" t="s">
        <v>15841</v>
      </c>
      <c r="N2942" s="161"/>
      <c r="O2942" s="161"/>
      <c r="P2942" s="161"/>
    </row>
    <row r="2943" customFormat="false" ht="27" hidden="false" customHeight="true" outlineLevel="0" collapsed="false">
      <c r="A2943" s="159" t="s">
        <v>15842</v>
      </c>
      <c r="B2943" s="160" t="s">
        <v>15843</v>
      </c>
      <c r="C2943" s="42" t="s">
        <v>1757</v>
      </c>
      <c r="D2943" s="159" t="s">
        <v>2494</v>
      </c>
      <c r="E2943" s="159" t="s">
        <v>2126</v>
      </c>
      <c r="F2943" s="42" t="s">
        <v>2496</v>
      </c>
      <c r="G2943" s="159" t="s">
        <v>1842</v>
      </c>
      <c r="H2943" s="159" t="s">
        <v>1654</v>
      </c>
      <c r="I2943" s="159" t="s">
        <v>1808</v>
      </c>
      <c r="J2943" s="42" t="s">
        <v>15806</v>
      </c>
      <c r="K2943" s="42" t="s">
        <v>15807</v>
      </c>
      <c r="L2943" s="159" t="s">
        <v>2129</v>
      </c>
      <c r="M2943" s="159" t="s">
        <v>15844</v>
      </c>
      <c r="N2943" s="161"/>
      <c r="O2943" s="161"/>
      <c r="P2943" s="161"/>
    </row>
    <row r="2944" customFormat="false" ht="27" hidden="false" customHeight="true" outlineLevel="0" collapsed="false">
      <c r="A2944" s="159" t="s">
        <v>15845</v>
      </c>
      <c r="B2944" s="160" t="s">
        <v>15846</v>
      </c>
      <c r="C2944" s="42" t="s">
        <v>1757</v>
      </c>
      <c r="D2944" s="159" t="s">
        <v>2494</v>
      </c>
      <c r="E2944" s="159" t="s">
        <v>2126</v>
      </c>
      <c r="F2944" s="42" t="s">
        <v>2496</v>
      </c>
      <c r="G2944" s="159" t="s">
        <v>1842</v>
      </c>
      <c r="H2944" s="159" t="s">
        <v>1654</v>
      </c>
      <c r="I2944" s="159" t="s">
        <v>1808</v>
      </c>
      <c r="J2944" s="42" t="s">
        <v>15806</v>
      </c>
      <c r="K2944" s="42" t="s">
        <v>15807</v>
      </c>
      <c r="L2944" s="159" t="s">
        <v>2129</v>
      </c>
      <c r="M2944" s="159" t="s">
        <v>15847</v>
      </c>
      <c r="N2944" s="161"/>
      <c r="O2944" s="161"/>
      <c r="P2944" s="161"/>
    </row>
    <row r="2945" customFormat="false" ht="27" hidden="false" customHeight="true" outlineLevel="0" collapsed="false">
      <c r="A2945" s="159" t="s">
        <v>15848</v>
      </c>
      <c r="B2945" s="160" t="s">
        <v>15849</v>
      </c>
      <c r="C2945" s="42" t="s">
        <v>1757</v>
      </c>
      <c r="D2945" s="159" t="s">
        <v>2494</v>
      </c>
      <c r="E2945" s="159" t="s">
        <v>2495</v>
      </c>
      <c r="F2945" s="42" t="s">
        <v>2496</v>
      </c>
      <c r="G2945" s="159" t="s">
        <v>1842</v>
      </c>
      <c r="H2945" s="159" t="s">
        <v>2144</v>
      </c>
      <c r="I2945" s="159" t="s">
        <v>1808</v>
      </c>
      <c r="J2945" s="42" t="s">
        <v>15806</v>
      </c>
      <c r="K2945" s="42" t="s">
        <v>15807</v>
      </c>
      <c r="L2945" s="159" t="s">
        <v>2498</v>
      </c>
      <c r="M2945" s="159" t="s">
        <v>15850</v>
      </c>
      <c r="N2945" s="161"/>
      <c r="O2945" s="161"/>
      <c r="P2945" s="161"/>
    </row>
    <row r="2946" customFormat="false" ht="27" hidden="false" customHeight="true" outlineLevel="0" collapsed="false">
      <c r="A2946" s="159" t="s">
        <v>15851</v>
      </c>
      <c r="B2946" s="160" t="s">
        <v>15852</v>
      </c>
      <c r="C2946" s="42" t="s">
        <v>1757</v>
      </c>
      <c r="D2946" s="159" t="s">
        <v>2494</v>
      </c>
      <c r="E2946" s="159" t="s">
        <v>2126</v>
      </c>
      <c r="F2946" s="42" t="s">
        <v>2496</v>
      </c>
      <c r="G2946" s="159" t="s">
        <v>1842</v>
      </c>
      <c r="H2946" s="159" t="s">
        <v>1654</v>
      </c>
      <c r="I2946" s="159" t="s">
        <v>1808</v>
      </c>
      <c r="J2946" s="42" t="s">
        <v>15853</v>
      </c>
      <c r="K2946" s="42" t="s">
        <v>15854</v>
      </c>
      <c r="L2946" s="159" t="s">
        <v>2129</v>
      </c>
      <c r="M2946" s="159" t="s">
        <v>15855</v>
      </c>
      <c r="N2946" s="161"/>
      <c r="O2946" s="161"/>
      <c r="P2946" s="161"/>
    </row>
    <row r="2947" customFormat="false" ht="27" hidden="false" customHeight="true" outlineLevel="0" collapsed="false">
      <c r="A2947" s="159" t="s">
        <v>15856</v>
      </c>
      <c r="B2947" s="160" t="s">
        <v>15857</v>
      </c>
      <c r="C2947" s="42" t="s">
        <v>1757</v>
      </c>
      <c r="D2947" s="159" t="s">
        <v>2494</v>
      </c>
      <c r="E2947" s="159" t="s">
        <v>2495</v>
      </c>
      <c r="F2947" s="42" t="s">
        <v>2496</v>
      </c>
      <c r="G2947" s="159" t="s">
        <v>1842</v>
      </c>
      <c r="H2947" s="159" t="s">
        <v>2144</v>
      </c>
      <c r="I2947" s="159" t="s">
        <v>1808</v>
      </c>
      <c r="J2947" s="42" t="s">
        <v>15853</v>
      </c>
      <c r="K2947" s="42" t="s">
        <v>15854</v>
      </c>
      <c r="L2947" s="159" t="s">
        <v>2498</v>
      </c>
      <c r="M2947" s="159" t="s">
        <v>15858</v>
      </c>
      <c r="N2947" s="161"/>
      <c r="O2947" s="161"/>
      <c r="P2947" s="161"/>
    </row>
    <row r="2948" customFormat="false" ht="27" hidden="false" customHeight="true" outlineLevel="0" collapsed="false">
      <c r="A2948" s="159" t="s">
        <v>15859</v>
      </c>
      <c r="B2948" s="160" t="s">
        <v>15860</v>
      </c>
      <c r="C2948" s="42" t="s">
        <v>1757</v>
      </c>
      <c r="D2948" s="159" t="s">
        <v>2494</v>
      </c>
      <c r="E2948" s="159" t="s">
        <v>2126</v>
      </c>
      <c r="F2948" s="42" t="s">
        <v>2496</v>
      </c>
      <c r="G2948" s="159" t="s">
        <v>1842</v>
      </c>
      <c r="H2948" s="159" t="s">
        <v>1654</v>
      </c>
      <c r="I2948" s="159" t="s">
        <v>1808</v>
      </c>
      <c r="J2948" s="42" t="s">
        <v>15853</v>
      </c>
      <c r="K2948" s="42" t="s">
        <v>15854</v>
      </c>
      <c r="L2948" s="159" t="s">
        <v>2129</v>
      </c>
      <c r="M2948" s="159" t="s">
        <v>15861</v>
      </c>
      <c r="N2948" s="161"/>
      <c r="O2948" s="161"/>
      <c r="P2948" s="161"/>
    </row>
    <row r="2949" customFormat="false" ht="27" hidden="false" customHeight="true" outlineLevel="0" collapsed="false">
      <c r="A2949" s="159" t="s">
        <v>15862</v>
      </c>
      <c r="B2949" s="160" t="s">
        <v>15863</v>
      </c>
      <c r="C2949" s="42" t="s">
        <v>1757</v>
      </c>
      <c r="D2949" s="159" t="s">
        <v>2494</v>
      </c>
      <c r="E2949" s="159" t="s">
        <v>2495</v>
      </c>
      <c r="F2949" s="42" t="s">
        <v>2496</v>
      </c>
      <c r="G2949" s="159" t="s">
        <v>1842</v>
      </c>
      <c r="H2949" s="159" t="s">
        <v>2144</v>
      </c>
      <c r="I2949" s="159" t="s">
        <v>1808</v>
      </c>
      <c r="J2949" s="42" t="s">
        <v>15853</v>
      </c>
      <c r="K2949" s="42" t="s">
        <v>15854</v>
      </c>
      <c r="L2949" s="159" t="s">
        <v>2498</v>
      </c>
      <c r="M2949" s="159" t="s">
        <v>15864</v>
      </c>
      <c r="N2949" s="161"/>
      <c r="O2949" s="161"/>
      <c r="P2949" s="161"/>
    </row>
    <row r="2950" customFormat="false" ht="27" hidden="false" customHeight="true" outlineLevel="0" collapsed="false">
      <c r="A2950" s="159" t="s">
        <v>15865</v>
      </c>
      <c r="B2950" s="160" t="s">
        <v>15866</v>
      </c>
      <c r="C2950" s="42" t="s">
        <v>1757</v>
      </c>
      <c r="D2950" s="159" t="s">
        <v>2494</v>
      </c>
      <c r="E2950" s="159" t="s">
        <v>2126</v>
      </c>
      <c r="F2950" s="42" t="s">
        <v>2496</v>
      </c>
      <c r="G2950" s="159" t="s">
        <v>1842</v>
      </c>
      <c r="H2950" s="159" t="s">
        <v>1654</v>
      </c>
      <c r="I2950" s="159" t="s">
        <v>1808</v>
      </c>
      <c r="J2950" s="42" t="s">
        <v>15853</v>
      </c>
      <c r="K2950" s="42" t="s">
        <v>15854</v>
      </c>
      <c r="L2950" s="159" t="s">
        <v>2129</v>
      </c>
      <c r="M2950" s="159" t="s">
        <v>15867</v>
      </c>
      <c r="N2950" s="161"/>
      <c r="O2950" s="161"/>
      <c r="P2950" s="161"/>
    </row>
    <row r="2951" customFormat="false" ht="27" hidden="false" customHeight="true" outlineLevel="0" collapsed="false">
      <c r="A2951" s="159" t="s">
        <v>15868</v>
      </c>
      <c r="B2951" s="160" t="s">
        <v>15869</v>
      </c>
      <c r="C2951" s="42" t="s">
        <v>1757</v>
      </c>
      <c r="D2951" s="159" t="s">
        <v>2494</v>
      </c>
      <c r="E2951" s="159" t="s">
        <v>2495</v>
      </c>
      <c r="F2951" s="42" t="s">
        <v>2496</v>
      </c>
      <c r="G2951" s="159" t="s">
        <v>1842</v>
      </c>
      <c r="H2951" s="159" t="s">
        <v>2144</v>
      </c>
      <c r="I2951" s="159" t="s">
        <v>1808</v>
      </c>
      <c r="J2951" s="42" t="s">
        <v>15853</v>
      </c>
      <c r="K2951" s="42" t="s">
        <v>15854</v>
      </c>
      <c r="L2951" s="159" t="s">
        <v>2498</v>
      </c>
      <c r="M2951" s="159" t="s">
        <v>15870</v>
      </c>
      <c r="N2951" s="161"/>
      <c r="O2951" s="161"/>
      <c r="P2951" s="161"/>
    </row>
    <row r="2952" customFormat="false" ht="27" hidden="false" customHeight="true" outlineLevel="0" collapsed="false">
      <c r="A2952" s="159" t="s">
        <v>15871</v>
      </c>
      <c r="B2952" s="160" t="s">
        <v>15872</v>
      </c>
      <c r="C2952" s="42" t="s">
        <v>1757</v>
      </c>
      <c r="D2952" s="159" t="s">
        <v>2494</v>
      </c>
      <c r="E2952" s="159" t="s">
        <v>2126</v>
      </c>
      <c r="F2952" s="42" t="s">
        <v>2496</v>
      </c>
      <c r="G2952" s="159" t="s">
        <v>1842</v>
      </c>
      <c r="H2952" s="159" t="s">
        <v>1654</v>
      </c>
      <c r="I2952" s="159" t="s">
        <v>1808</v>
      </c>
      <c r="J2952" s="42" t="s">
        <v>15853</v>
      </c>
      <c r="K2952" s="42" t="s">
        <v>15854</v>
      </c>
      <c r="L2952" s="159" t="s">
        <v>2129</v>
      </c>
      <c r="M2952" s="159" t="s">
        <v>15873</v>
      </c>
      <c r="N2952" s="161"/>
      <c r="O2952" s="161"/>
      <c r="P2952" s="161"/>
    </row>
    <row r="2953" customFormat="false" ht="27" hidden="false" customHeight="true" outlineLevel="0" collapsed="false">
      <c r="A2953" s="159" t="s">
        <v>15874</v>
      </c>
      <c r="B2953" s="160" t="s">
        <v>15875</v>
      </c>
      <c r="C2953" s="42" t="s">
        <v>1757</v>
      </c>
      <c r="D2953" s="159" t="s">
        <v>2494</v>
      </c>
      <c r="E2953" s="159" t="s">
        <v>2126</v>
      </c>
      <c r="F2953" s="42" t="s">
        <v>2496</v>
      </c>
      <c r="G2953" s="159" t="s">
        <v>1842</v>
      </c>
      <c r="H2953" s="159" t="s">
        <v>1654</v>
      </c>
      <c r="I2953" s="159" t="s">
        <v>1808</v>
      </c>
      <c r="J2953" s="42" t="s">
        <v>15853</v>
      </c>
      <c r="K2953" s="42" t="s">
        <v>15854</v>
      </c>
      <c r="L2953" s="159" t="s">
        <v>2129</v>
      </c>
      <c r="M2953" s="159" t="s">
        <v>15876</v>
      </c>
      <c r="N2953" s="161"/>
      <c r="O2953" s="161"/>
      <c r="P2953" s="161"/>
    </row>
    <row r="2954" customFormat="false" ht="27" hidden="false" customHeight="true" outlineLevel="0" collapsed="false">
      <c r="A2954" s="159" t="s">
        <v>15877</v>
      </c>
      <c r="B2954" s="160" t="s">
        <v>15878</v>
      </c>
      <c r="C2954" s="42" t="s">
        <v>1757</v>
      </c>
      <c r="D2954" s="159" t="s">
        <v>2494</v>
      </c>
      <c r="E2954" s="159" t="s">
        <v>2126</v>
      </c>
      <c r="F2954" s="42" t="s">
        <v>2496</v>
      </c>
      <c r="G2954" s="159" t="s">
        <v>1842</v>
      </c>
      <c r="H2954" s="159" t="s">
        <v>1654</v>
      </c>
      <c r="I2954" s="159" t="s">
        <v>1808</v>
      </c>
      <c r="J2954" s="42" t="s">
        <v>15853</v>
      </c>
      <c r="K2954" s="42" t="s">
        <v>15854</v>
      </c>
      <c r="L2954" s="159" t="s">
        <v>2129</v>
      </c>
      <c r="M2954" s="159" t="s">
        <v>15879</v>
      </c>
      <c r="N2954" s="161"/>
      <c r="O2954" s="161"/>
      <c r="P2954" s="161"/>
    </row>
    <row r="2955" customFormat="false" ht="27" hidden="false" customHeight="true" outlineLevel="0" collapsed="false">
      <c r="A2955" s="159" t="s">
        <v>15880</v>
      </c>
      <c r="B2955" s="160" t="s">
        <v>15881</v>
      </c>
      <c r="C2955" s="42" t="s">
        <v>1757</v>
      </c>
      <c r="D2955" s="159" t="s">
        <v>2494</v>
      </c>
      <c r="E2955" s="159" t="s">
        <v>2495</v>
      </c>
      <c r="F2955" s="42" t="s">
        <v>2496</v>
      </c>
      <c r="G2955" s="159" t="s">
        <v>1842</v>
      </c>
      <c r="H2955" s="159" t="s">
        <v>2144</v>
      </c>
      <c r="I2955" s="159" t="s">
        <v>1808</v>
      </c>
      <c r="J2955" s="42" t="s">
        <v>15853</v>
      </c>
      <c r="K2955" s="42" t="s">
        <v>15854</v>
      </c>
      <c r="L2955" s="159" t="s">
        <v>2498</v>
      </c>
      <c r="M2955" s="159" t="s">
        <v>15882</v>
      </c>
      <c r="N2955" s="161"/>
      <c r="O2955" s="161"/>
      <c r="P2955" s="161"/>
    </row>
    <row r="2956" customFormat="false" ht="27" hidden="false" customHeight="true" outlineLevel="0" collapsed="false">
      <c r="A2956" s="159" t="s">
        <v>15883</v>
      </c>
      <c r="B2956" s="160" t="s">
        <v>15884</v>
      </c>
      <c r="C2956" s="42" t="s">
        <v>1757</v>
      </c>
      <c r="D2956" s="159" t="s">
        <v>2494</v>
      </c>
      <c r="E2956" s="159" t="s">
        <v>2126</v>
      </c>
      <c r="F2956" s="42" t="s">
        <v>2496</v>
      </c>
      <c r="G2956" s="159" t="s">
        <v>1842</v>
      </c>
      <c r="H2956" s="159" t="s">
        <v>1654</v>
      </c>
      <c r="I2956" s="159" t="s">
        <v>1808</v>
      </c>
      <c r="J2956" s="42" t="s">
        <v>15853</v>
      </c>
      <c r="K2956" s="42" t="s">
        <v>15854</v>
      </c>
      <c r="L2956" s="159" t="s">
        <v>2129</v>
      </c>
      <c r="M2956" s="159" t="s">
        <v>15885</v>
      </c>
      <c r="N2956" s="161"/>
      <c r="O2956" s="161"/>
      <c r="P2956" s="161"/>
    </row>
    <row r="2957" customFormat="false" ht="27" hidden="false" customHeight="true" outlineLevel="0" collapsed="false">
      <c r="A2957" s="159" t="s">
        <v>15886</v>
      </c>
      <c r="B2957" s="160" t="s">
        <v>15887</v>
      </c>
      <c r="C2957" s="42" t="s">
        <v>1757</v>
      </c>
      <c r="D2957" s="159" t="s">
        <v>2494</v>
      </c>
      <c r="E2957" s="159" t="s">
        <v>2495</v>
      </c>
      <c r="F2957" s="42" t="s">
        <v>2496</v>
      </c>
      <c r="G2957" s="159" t="s">
        <v>1842</v>
      </c>
      <c r="H2957" s="159" t="s">
        <v>2144</v>
      </c>
      <c r="I2957" s="159" t="s">
        <v>1808</v>
      </c>
      <c r="J2957" s="42" t="s">
        <v>15853</v>
      </c>
      <c r="K2957" s="42" t="s">
        <v>15854</v>
      </c>
      <c r="L2957" s="159" t="s">
        <v>2498</v>
      </c>
      <c r="M2957" s="159" t="s">
        <v>15888</v>
      </c>
      <c r="N2957" s="161"/>
      <c r="O2957" s="161"/>
      <c r="P2957" s="161"/>
    </row>
    <row r="2958" customFormat="false" ht="27" hidden="false" customHeight="true" outlineLevel="0" collapsed="false">
      <c r="A2958" s="159" t="s">
        <v>15889</v>
      </c>
      <c r="B2958" s="160" t="s">
        <v>15890</v>
      </c>
      <c r="C2958" s="42" t="s">
        <v>1757</v>
      </c>
      <c r="D2958" s="159" t="s">
        <v>2494</v>
      </c>
      <c r="E2958" s="159" t="s">
        <v>2126</v>
      </c>
      <c r="F2958" s="42" t="s">
        <v>2496</v>
      </c>
      <c r="G2958" s="159" t="s">
        <v>1842</v>
      </c>
      <c r="H2958" s="159" t="s">
        <v>1654</v>
      </c>
      <c r="I2958" s="159" t="s">
        <v>1808</v>
      </c>
      <c r="J2958" s="42" t="s">
        <v>15853</v>
      </c>
      <c r="K2958" s="42" t="s">
        <v>15854</v>
      </c>
      <c r="L2958" s="159" t="s">
        <v>2129</v>
      </c>
      <c r="M2958" s="159" t="s">
        <v>15891</v>
      </c>
      <c r="N2958" s="161"/>
      <c r="O2958" s="161"/>
      <c r="P2958" s="161"/>
    </row>
    <row r="2959" customFormat="false" ht="27" hidden="false" customHeight="true" outlineLevel="0" collapsed="false">
      <c r="A2959" s="159" t="s">
        <v>15892</v>
      </c>
      <c r="B2959" s="160" t="s">
        <v>15893</v>
      </c>
      <c r="C2959" s="42" t="s">
        <v>1757</v>
      </c>
      <c r="D2959" s="159" t="s">
        <v>2494</v>
      </c>
      <c r="E2959" s="159" t="s">
        <v>2126</v>
      </c>
      <c r="F2959" s="42" t="s">
        <v>2496</v>
      </c>
      <c r="G2959" s="159" t="s">
        <v>1842</v>
      </c>
      <c r="H2959" s="159" t="s">
        <v>1654</v>
      </c>
      <c r="I2959" s="159" t="s">
        <v>1808</v>
      </c>
      <c r="J2959" s="42" t="s">
        <v>15853</v>
      </c>
      <c r="K2959" s="42" t="s">
        <v>15854</v>
      </c>
      <c r="L2959" s="159" t="s">
        <v>2129</v>
      </c>
      <c r="M2959" s="159" t="s">
        <v>15894</v>
      </c>
      <c r="N2959" s="161"/>
      <c r="O2959" s="161"/>
      <c r="P2959" s="161"/>
    </row>
    <row r="2960" customFormat="false" ht="27" hidden="false" customHeight="true" outlineLevel="0" collapsed="false">
      <c r="A2960" s="159" t="s">
        <v>15895</v>
      </c>
      <c r="B2960" s="160" t="s">
        <v>15896</v>
      </c>
      <c r="C2960" s="42" t="s">
        <v>1757</v>
      </c>
      <c r="D2960" s="159" t="s">
        <v>2494</v>
      </c>
      <c r="E2960" s="159" t="s">
        <v>2495</v>
      </c>
      <c r="F2960" s="42" t="s">
        <v>2496</v>
      </c>
      <c r="G2960" s="159" t="s">
        <v>1842</v>
      </c>
      <c r="H2960" s="159" t="s">
        <v>2144</v>
      </c>
      <c r="I2960" s="159" t="s">
        <v>1808</v>
      </c>
      <c r="J2960" s="42" t="s">
        <v>15853</v>
      </c>
      <c r="K2960" s="42" t="s">
        <v>15854</v>
      </c>
      <c r="L2960" s="159" t="s">
        <v>2498</v>
      </c>
      <c r="M2960" s="159" t="s">
        <v>15897</v>
      </c>
      <c r="N2960" s="161"/>
      <c r="O2960" s="161"/>
      <c r="P2960" s="161"/>
    </row>
    <row r="2961" customFormat="false" ht="27" hidden="false" customHeight="true" outlineLevel="0" collapsed="false">
      <c r="A2961" s="159" t="s">
        <v>15898</v>
      </c>
      <c r="B2961" s="160" t="s">
        <v>15899</v>
      </c>
      <c r="C2961" s="42" t="s">
        <v>1757</v>
      </c>
      <c r="D2961" s="159" t="s">
        <v>2494</v>
      </c>
      <c r="E2961" s="159" t="s">
        <v>2126</v>
      </c>
      <c r="F2961" s="42" t="s">
        <v>2496</v>
      </c>
      <c r="G2961" s="159" t="s">
        <v>1842</v>
      </c>
      <c r="H2961" s="159" t="s">
        <v>1654</v>
      </c>
      <c r="I2961" s="159" t="s">
        <v>1808</v>
      </c>
      <c r="J2961" s="42" t="s">
        <v>15900</v>
      </c>
      <c r="K2961" s="42" t="s">
        <v>15901</v>
      </c>
      <c r="L2961" s="159" t="s">
        <v>2129</v>
      </c>
      <c r="M2961" s="159" t="s">
        <v>15902</v>
      </c>
      <c r="N2961" s="161"/>
      <c r="O2961" s="161"/>
      <c r="P2961" s="161"/>
    </row>
    <row r="2962" customFormat="false" ht="27" hidden="false" customHeight="true" outlineLevel="0" collapsed="false">
      <c r="A2962" s="159" t="s">
        <v>15903</v>
      </c>
      <c r="B2962" s="160" t="s">
        <v>15904</v>
      </c>
      <c r="C2962" s="42" t="s">
        <v>1757</v>
      </c>
      <c r="D2962" s="159" t="s">
        <v>2494</v>
      </c>
      <c r="E2962" s="159" t="s">
        <v>2495</v>
      </c>
      <c r="F2962" s="42" t="s">
        <v>2496</v>
      </c>
      <c r="G2962" s="159" t="s">
        <v>1842</v>
      </c>
      <c r="H2962" s="159" t="s">
        <v>2144</v>
      </c>
      <c r="I2962" s="159" t="s">
        <v>1808</v>
      </c>
      <c r="J2962" s="42" t="s">
        <v>15900</v>
      </c>
      <c r="K2962" s="42" t="s">
        <v>15901</v>
      </c>
      <c r="L2962" s="159" t="s">
        <v>2498</v>
      </c>
      <c r="M2962" s="159" t="s">
        <v>15905</v>
      </c>
      <c r="N2962" s="161"/>
      <c r="O2962" s="161"/>
      <c r="P2962" s="161"/>
    </row>
    <row r="2963" customFormat="false" ht="27" hidden="false" customHeight="true" outlineLevel="0" collapsed="false">
      <c r="A2963" s="159" t="s">
        <v>15906</v>
      </c>
      <c r="B2963" s="160" t="s">
        <v>15907</v>
      </c>
      <c r="C2963" s="42" t="s">
        <v>1757</v>
      </c>
      <c r="D2963" s="159" t="s">
        <v>2494</v>
      </c>
      <c r="E2963" s="159" t="s">
        <v>2126</v>
      </c>
      <c r="F2963" s="42" t="s">
        <v>2496</v>
      </c>
      <c r="G2963" s="159" t="s">
        <v>1842</v>
      </c>
      <c r="H2963" s="159" t="s">
        <v>1654</v>
      </c>
      <c r="I2963" s="159" t="s">
        <v>1808</v>
      </c>
      <c r="J2963" s="42" t="s">
        <v>15900</v>
      </c>
      <c r="K2963" s="42" t="s">
        <v>15901</v>
      </c>
      <c r="L2963" s="159" t="s">
        <v>2129</v>
      </c>
      <c r="M2963" s="159" t="s">
        <v>15908</v>
      </c>
      <c r="N2963" s="161"/>
      <c r="O2963" s="161"/>
      <c r="P2963" s="161"/>
    </row>
    <row r="2964" customFormat="false" ht="27" hidden="false" customHeight="true" outlineLevel="0" collapsed="false">
      <c r="A2964" s="159" t="s">
        <v>15909</v>
      </c>
      <c r="B2964" s="160" t="s">
        <v>15910</v>
      </c>
      <c r="C2964" s="42" t="s">
        <v>1757</v>
      </c>
      <c r="D2964" s="159" t="s">
        <v>2494</v>
      </c>
      <c r="E2964" s="159" t="s">
        <v>2495</v>
      </c>
      <c r="F2964" s="42" t="s">
        <v>2496</v>
      </c>
      <c r="G2964" s="159" t="s">
        <v>1842</v>
      </c>
      <c r="H2964" s="159" t="s">
        <v>2144</v>
      </c>
      <c r="I2964" s="159" t="s">
        <v>1808</v>
      </c>
      <c r="J2964" s="42" t="s">
        <v>15900</v>
      </c>
      <c r="K2964" s="42" t="s">
        <v>15901</v>
      </c>
      <c r="L2964" s="159" t="s">
        <v>2498</v>
      </c>
      <c r="M2964" s="159" t="s">
        <v>15911</v>
      </c>
      <c r="N2964" s="161"/>
      <c r="O2964" s="161"/>
      <c r="P2964" s="161"/>
    </row>
    <row r="2965" customFormat="false" ht="27" hidden="false" customHeight="true" outlineLevel="0" collapsed="false">
      <c r="A2965" s="159" t="s">
        <v>15912</v>
      </c>
      <c r="B2965" s="160" t="s">
        <v>15913</v>
      </c>
      <c r="C2965" s="42" t="s">
        <v>1757</v>
      </c>
      <c r="D2965" s="159" t="s">
        <v>2494</v>
      </c>
      <c r="E2965" s="159" t="s">
        <v>2126</v>
      </c>
      <c r="F2965" s="42" t="s">
        <v>2496</v>
      </c>
      <c r="G2965" s="159" t="s">
        <v>1842</v>
      </c>
      <c r="H2965" s="159" t="s">
        <v>1654</v>
      </c>
      <c r="I2965" s="159" t="s">
        <v>1808</v>
      </c>
      <c r="J2965" s="42" t="s">
        <v>15900</v>
      </c>
      <c r="K2965" s="42" t="s">
        <v>15901</v>
      </c>
      <c r="L2965" s="159" t="s">
        <v>2129</v>
      </c>
      <c r="M2965" s="159" t="s">
        <v>15914</v>
      </c>
      <c r="N2965" s="161"/>
      <c r="O2965" s="161"/>
      <c r="P2965" s="161"/>
    </row>
    <row r="2966" customFormat="false" ht="27" hidden="false" customHeight="true" outlineLevel="0" collapsed="false">
      <c r="A2966" s="159" t="s">
        <v>15915</v>
      </c>
      <c r="B2966" s="160" t="s">
        <v>15916</v>
      </c>
      <c r="C2966" s="42" t="s">
        <v>1757</v>
      </c>
      <c r="D2966" s="159" t="s">
        <v>2494</v>
      </c>
      <c r="E2966" s="159" t="s">
        <v>2495</v>
      </c>
      <c r="F2966" s="42" t="s">
        <v>2496</v>
      </c>
      <c r="G2966" s="159" t="s">
        <v>1842</v>
      </c>
      <c r="H2966" s="159" t="s">
        <v>2144</v>
      </c>
      <c r="I2966" s="159" t="s">
        <v>1808</v>
      </c>
      <c r="J2966" s="42" t="s">
        <v>15900</v>
      </c>
      <c r="K2966" s="42" t="s">
        <v>15901</v>
      </c>
      <c r="L2966" s="159" t="s">
        <v>2498</v>
      </c>
      <c r="M2966" s="159" t="s">
        <v>15917</v>
      </c>
      <c r="N2966" s="161"/>
      <c r="O2966" s="161"/>
      <c r="P2966" s="161"/>
    </row>
    <row r="2967" customFormat="false" ht="27" hidden="false" customHeight="true" outlineLevel="0" collapsed="false">
      <c r="A2967" s="159" t="s">
        <v>15918</v>
      </c>
      <c r="B2967" s="160" t="s">
        <v>15919</v>
      </c>
      <c r="C2967" s="42" t="s">
        <v>1757</v>
      </c>
      <c r="D2967" s="159" t="s">
        <v>2494</v>
      </c>
      <c r="E2967" s="159" t="s">
        <v>2126</v>
      </c>
      <c r="F2967" s="42" t="s">
        <v>2496</v>
      </c>
      <c r="G2967" s="159" t="s">
        <v>1842</v>
      </c>
      <c r="H2967" s="159" t="s">
        <v>1654</v>
      </c>
      <c r="I2967" s="159" t="s">
        <v>1808</v>
      </c>
      <c r="J2967" s="42" t="s">
        <v>15900</v>
      </c>
      <c r="K2967" s="42" t="s">
        <v>15901</v>
      </c>
      <c r="L2967" s="159" t="s">
        <v>2129</v>
      </c>
      <c r="M2967" s="159" t="s">
        <v>15920</v>
      </c>
      <c r="N2967" s="161"/>
      <c r="O2967" s="161"/>
      <c r="P2967" s="161"/>
    </row>
    <row r="2968" customFormat="false" ht="27" hidden="false" customHeight="true" outlineLevel="0" collapsed="false">
      <c r="A2968" s="159" t="s">
        <v>15921</v>
      </c>
      <c r="B2968" s="160" t="s">
        <v>15922</v>
      </c>
      <c r="C2968" s="42" t="s">
        <v>1757</v>
      </c>
      <c r="D2968" s="159" t="s">
        <v>2494</v>
      </c>
      <c r="E2968" s="159" t="s">
        <v>2126</v>
      </c>
      <c r="F2968" s="42" t="s">
        <v>2496</v>
      </c>
      <c r="G2968" s="159" t="s">
        <v>1842</v>
      </c>
      <c r="H2968" s="159" t="s">
        <v>1654</v>
      </c>
      <c r="I2968" s="159" t="s">
        <v>1808</v>
      </c>
      <c r="J2968" s="42" t="s">
        <v>15900</v>
      </c>
      <c r="K2968" s="42" t="s">
        <v>15901</v>
      </c>
      <c r="L2968" s="159" t="s">
        <v>2129</v>
      </c>
      <c r="M2968" s="159" t="s">
        <v>15923</v>
      </c>
      <c r="N2968" s="161"/>
      <c r="O2968" s="161"/>
      <c r="P2968" s="161"/>
    </row>
    <row r="2969" customFormat="false" ht="27" hidden="false" customHeight="true" outlineLevel="0" collapsed="false">
      <c r="A2969" s="159" t="s">
        <v>15924</v>
      </c>
      <c r="B2969" s="160" t="s">
        <v>15925</v>
      </c>
      <c r="C2969" s="42" t="s">
        <v>1757</v>
      </c>
      <c r="D2969" s="159" t="s">
        <v>2494</v>
      </c>
      <c r="E2969" s="159" t="s">
        <v>2126</v>
      </c>
      <c r="F2969" s="42" t="s">
        <v>2496</v>
      </c>
      <c r="G2969" s="159" t="s">
        <v>1842</v>
      </c>
      <c r="H2969" s="159" t="s">
        <v>1654</v>
      </c>
      <c r="I2969" s="159" t="s">
        <v>1808</v>
      </c>
      <c r="J2969" s="42" t="s">
        <v>15900</v>
      </c>
      <c r="K2969" s="42" t="s">
        <v>15901</v>
      </c>
      <c r="L2969" s="159" t="s">
        <v>2129</v>
      </c>
      <c r="M2969" s="159" t="s">
        <v>15926</v>
      </c>
      <c r="N2969" s="161"/>
      <c r="O2969" s="161"/>
      <c r="P2969" s="161"/>
    </row>
    <row r="2970" customFormat="false" ht="27" hidden="false" customHeight="true" outlineLevel="0" collapsed="false">
      <c r="A2970" s="159" t="s">
        <v>15927</v>
      </c>
      <c r="B2970" s="160" t="s">
        <v>15928</v>
      </c>
      <c r="C2970" s="42" t="s">
        <v>1757</v>
      </c>
      <c r="D2970" s="159" t="s">
        <v>2494</v>
      </c>
      <c r="E2970" s="159" t="s">
        <v>2495</v>
      </c>
      <c r="F2970" s="42" t="s">
        <v>2496</v>
      </c>
      <c r="G2970" s="159" t="s">
        <v>1842</v>
      </c>
      <c r="H2970" s="159" t="s">
        <v>2144</v>
      </c>
      <c r="I2970" s="159" t="s">
        <v>1808</v>
      </c>
      <c r="J2970" s="42" t="s">
        <v>15900</v>
      </c>
      <c r="K2970" s="42" t="s">
        <v>15901</v>
      </c>
      <c r="L2970" s="159" t="s">
        <v>2498</v>
      </c>
      <c r="M2970" s="159" t="s">
        <v>15929</v>
      </c>
      <c r="N2970" s="161"/>
      <c r="O2970" s="161"/>
      <c r="P2970" s="161"/>
    </row>
    <row r="2971" customFormat="false" ht="27" hidden="false" customHeight="true" outlineLevel="0" collapsed="false">
      <c r="A2971" s="159" t="s">
        <v>15930</v>
      </c>
      <c r="B2971" s="160" t="s">
        <v>15931</v>
      </c>
      <c r="C2971" s="42" t="s">
        <v>1757</v>
      </c>
      <c r="D2971" s="159" t="s">
        <v>2494</v>
      </c>
      <c r="E2971" s="159" t="s">
        <v>2126</v>
      </c>
      <c r="F2971" s="42" t="s">
        <v>2496</v>
      </c>
      <c r="G2971" s="159" t="s">
        <v>1842</v>
      </c>
      <c r="H2971" s="159" t="s">
        <v>1654</v>
      </c>
      <c r="I2971" s="159" t="s">
        <v>1808</v>
      </c>
      <c r="J2971" s="42" t="s">
        <v>15900</v>
      </c>
      <c r="K2971" s="42" t="s">
        <v>15901</v>
      </c>
      <c r="L2971" s="159" t="s">
        <v>2129</v>
      </c>
      <c r="M2971" s="159" t="s">
        <v>15932</v>
      </c>
      <c r="N2971" s="161"/>
      <c r="O2971" s="161"/>
      <c r="P2971" s="161"/>
    </row>
    <row r="2972" customFormat="false" ht="27" hidden="false" customHeight="true" outlineLevel="0" collapsed="false">
      <c r="A2972" s="159" t="s">
        <v>15933</v>
      </c>
      <c r="B2972" s="160" t="s">
        <v>15934</v>
      </c>
      <c r="C2972" s="42" t="s">
        <v>1757</v>
      </c>
      <c r="D2972" s="159" t="s">
        <v>2494</v>
      </c>
      <c r="E2972" s="159" t="s">
        <v>2495</v>
      </c>
      <c r="F2972" s="42" t="s">
        <v>2496</v>
      </c>
      <c r="G2972" s="159" t="s">
        <v>1842</v>
      </c>
      <c r="H2972" s="159" t="s">
        <v>2144</v>
      </c>
      <c r="I2972" s="159" t="s">
        <v>1808</v>
      </c>
      <c r="J2972" s="42" t="s">
        <v>15900</v>
      </c>
      <c r="K2972" s="42" t="s">
        <v>15901</v>
      </c>
      <c r="L2972" s="159" t="s">
        <v>2498</v>
      </c>
      <c r="M2972" s="159" t="s">
        <v>15935</v>
      </c>
      <c r="N2972" s="161"/>
      <c r="O2972" s="161"/>
      <c r="P2972" s="161"/>
    </row>
    <row r="2973" customFormat="false" ht="27" hidden="false" customHeight="true" outlineLevel="0" collapsed="false">
      <c r="A2973" s="159" t="s">
        <v>15936</v>
      </c>
      <c r="B2973" s="160" t="s">
        <v>15937</v>
      </c>
      <c r="C2973" s="42" t="s">
        <v>1757</v>
      </c>
      <c r="D2973" s="159" t="s">
        <v>2494</v>
      </c>
      <c r="E2973" s="159" t="s">
        <v>2126</v>
      </c>
      <c r="F2973" s="42" t="s">
        <v>2496</v>
      </c>
      <c r="G2973" s="159" t="s">
        <v>1842</v>
      </c>
      <c r="H2973" s="159" t="s">
        <v>1654</v>
      </c>
      <c r="I2973" s="159" t="s">
        <v>1808</v>
      </c>
      <c r="J2973" s="42" t="s">
        <v>15900</v>
      </c>
      <c r="K2973" s="42" t="s">
        <v>15901</v>
      </c>
      <c r="L2973" s="159" t="s">
        <v>2129</v>
      </c>
      <c r="M2973" s="159" t="s">
        <v>15938</v>
      </c>
      <c r="N2973" s="161"/>
      <c r="O2973" s="161"/>
      <c r="P2973" s="161"/>
    </row>
    <row r="2974" customFormat="false" ht="27" hidden="false" customHeight="true" outlineLevel="0" collapsed="false">
      <c r="A2974" s="159" t="s">
        <v>15939</v>
      </c>
      <c r="B2974" s="160" t="s">
        <v>15940</v>
      </c>
      <c r="C2974" s="42" t="s">
        <v>1757</v>
      </c>
      <c r="D2974" s="159" t="s">
        <v>2494</v>
      </c>
      <c r="E2974" s="159" t="s">
        <v>2126</v>
      </c>
      <c r="F2974" s="42" t="s">
        <v>2496</v>
      </c>
      <c r="G2974" s="159" t="s">
        <v>1842</v>
      </c>
      <c r="H2974" s="159" t="s">
        <v>1654</v>
      </c>
      <c r="I2974" s="159" t="s">
        <v>1808</v>
      </c>
      <c r="J2974" s="42" t="s">
        <v>15900</v>
      </c>
      <c r="K2974" s="42" t="s">
        <v>15901</v>
      </c>
      <c r="L2974" s="159" t="s">
        <v>2129</v>
      </c>
      <c r="M2974" s="159" t="s">
        <v>15941</v>
      </c>
      <c r="N2974" s="161"/>
      <c r="O2974" s="161"/>
      <c r="P2974" s="161"/>
    </row>
    <row r="2975" customFormat="false" ht="27" hidden="false" customHeight="true" outlineLevel="0" collapsed="false">
      <c r="A2975" s="159" t="s">
        <v>15942</v>
      </c>
      <c r="B2975" s="160" t="s">
        <v>15943</v>
      </c>
      <c r="C2975" s="42" t="s">
        <v>1757</v>
      </c>
      <c r="D2975" s="159" t="s">
        <v>2494</v>
      </c>
      <c r="E2975" s="159" t="s">
        <v>2495</v>
      </c>
      <c r="F2975" s="42" t="s">
        <v>2496</v>
      </c>
      <c r="G2975" s="159" t="s">
        <v>1842</v>
      </c>
      <c r="H2975" s="159" t="s">
        <v>2144</v>
      </c>
      <c r="I2975" s="159" t="s">
        <v>1808</v>
      </c>
      <c r="J2975" s="42" t="s">
        <v>15900</v>
      </c>
      <c r="K2975" s="42" t="s">
        <v>15901</v>
      </c>
      <c r="L2975" s="159" t="s">
        <v>2498</v>
      </c>
      <c r="M2975" s="159" t="s">
        <v>15944</v>
      </c>
      <c r="N2975" s="161"/>
      <c r="O2975" s="161"/>
      <c r="P2975" s="161"/>
    </row>
    <row r="2976" customFormat="false" ht="27" hidden="false" customHeight="true" outlineLevel="0" collapsed="false">
      <c r="A2976" s="159" t="s">
        <v>15945</v>
      </c>
      <c r="B2976" s="160" t="s">
        <v>15946</v>
      </c>
      <c r="C2976" s="42" t="s">
        <v>1757</v>
      </c>
      <c r="D2976" s="159" t="s">
        <v>2494</v>
      </c>
      <c r="E2976" s="159" t="s">
        <v>2126</v>
      </c>
      <c r="F2976" s="42" t="s">
        <v>2496</v>
      </c>
      <c r="G2976" s="159" t="s">
        <v>1842</v>
      </c>
      <c r="H2976" s="159" t="s">
        <v>1654</v>
      </c>
      <c r="I2976" s="159" t="s">
        <v>1808</v>
      </c>
      <c r="J2976" s="42" t="s">
        <v>15947</v>
      </c>
      <c r="K2976" s="42" t="s">
        <v>15948</v>
      </c>
      <c r="L2976" s="159" t="s">
        <v>2129</v>
      </c>
      <c r="M2976" s="159" t="s">
        <v>15949</v>
      </c>
      <c r="N2976" s="161"/>
      <c r="O2976" s="161"/>
      <c r="P2976" s="161"/>
    </row>
    <row r="2977" customFormat="false" ht="27" hidden="false" customHeight="true" outlineLevel="0" collapsed="false">
      <c r="A2977" s="159" t="s">
        <v>15950</v>
      </c>
      <c r="B2977" s="160" t="s">
        <v>15951</v>
      </c>
      <c r="C2977" s="42" t="s">
        <v>1757</v>
      </c>
      <c r="D2977" s="159" t="s">
        <v>2494</v>
      </c>
      <c r="E2977" s="159" t="s">
        <v>2495</v>
      </c>
      <c r="F2977" s="42" t="s">
        <v>2496</v>
      </c>
      <c r="G2977" s="159" t="s">
        <v>1842</v>
      </c>
      <c r="H2977" s="159" t="s">
        <v>2144</v>
      </c>
      <c r="I2977" s="159" t="s">
        <v>1808</v>
      </c>
      <c r="J2977" s="42" t="s">
        <v>15947</v>
      </c>
      <c r="K2977" s="42" t="s">
        <v>15948</v>
      </c>
      <c r="L2977" s="159" t="s">
        <v>2498</v>
      </c>
      <c r="M2977" s="159" t="s">
        <v>15952</v>
      </c>
      <c r="N2977" s="161"/>
      <c r="O2977" s="161"/>
      <c r="P2977" s="161"/>
    </row>
    <row r="2978" customFormat="false" ht="27" hidden="false" customHeight="true" outlineLevel="0" collapsed="false">
      <c r="A2978" s="159" t="s">
        <v>15953</v>
      </c>
      <c r="B2978" s="160" t="s">
        <v>15954</v>
      </c>
      <c r="C2978" s="42" t="s">
        <v>1757</v>
      </c>
      <c r="D2978" s="159" t="s">
        <v>2494</v>
      </c>
      <c r="E2978" s="159" t="s">
        <v>2126</v>
      </c>
      <c r="F2978" s="42" t="s">
        <v>2496</v>
      </c>
      <c r="G2978" s="159" t="s">
        <v>1842</v>
      </c>
      <c r="H2978" s="159" t="s">
        <v>1654</v>
      </c>
      <c r="I2978" s="159" t="s">
        <v>1808</v>
      </c>
      <c r="J2978" s="42" t="s">
        <v>15947</v>
      </c>
      <c r="K2978" s="42" t="s">
        <v>15948</v>
      </c>
      <c r="L2978" s="159" t="s">
        <v>2129</v>
      </c>
      <c r="M2978" s="159" t="s">
        <v>15955</v>
      </c>
      <c r="N2978" s="161"/>
      <c r="O2978" s="161"/>
      <c r="P2978" s="161"/>
    </row>
    <row r="2979" customFormat="false" ht="27" hidden="false" customHeight="true" outlineLevel="0" collapsed="false">
      <c r="A2979" s="159" t="s">
        <v>15956</v>
      </c>
      <c r="B2979" s="160" t="s">
        <v>15957</v>
      </c>
      <c r="C2979" s="42" t="s">
        <v>1757</v>
      </c>
      <c r="D2979" s="159" t="s">
        <v>2494</v>
      </c>
      <c r="E2979" s="159" t="s">
        <v>2495</v>
      </c>
      <c r="F2979" s="42" t="s">
        <v>2496</v>
      </c>
      <c r="G2979" s="159" t="s">
        <v>1842</v>
      </c>
      <c r="H2979" s="159" t="s">
        <v>2144</v>
      </c>
      <c r="I2979" s="159" t="s">
        <v>1808</v>
      </c>
      <c r="J2979" s="42" t="s">
        <v>15947</v>
      </c>
      <c r="K2979" s="42" t="s">
        <v>15948</v>
      </c>
      <c r="L2979" s="159" t="s">
        <v>2498</v>
      </c>
      <c r="M2979" s="159" t="s">
        <v>15958</v>
      </c>
      <c r="N2979" s="161"/>
      <c r="O2979" s="161"/>
      <c r="P2979" s="161"/>
    </row>
    <row r="2980" customFormat="false" ht="27" hidden="false" customHeight="true" outlineLevel="0" collapsed="false">
      <c r="A2980" s="159" t="s">
        <v>15959</v>
      </c>
      <c r="B2980" s="160" t="s">
        <v>15960</v>
      </c>
      <c r="C2980" s="42" t="s">
        <v>1757</v>
      </c>
      <c r="D2980" s="159" t="s">
        <v>2494</v>
      </c>
      <c r="E2980" s="159" t="s">
        <v>2126</v>
      </c>
      <c r="F2980" s="42" t="s">
        <v>2496</v>
      </c>
      <c r="G2980" s="159" t="s">
        <v>1842</v>
      </c>
      <c r="H2980" s="159" t="s">
        <v>1654</v>
      </c>
      <c r="I2980" s="159" t="s">
        <v>1808</v>
      </c>
      <c r="J2980" s="42" t="s">
        <v>15947</v>
      </c>
      <c r="K2980" s="42" t="s">
        <v>15948</v>
      </c>
      <c r="L2980" s="159" t="s">
        <v>2129</v>
      </c>
      <c r="M2980" s="159" t="s">
        <v>15961</v>
      </c>
      <c r="N2980" s="161"/>
      <c r="O2980" s="161"/>
      <c r="P2980" s="161"/>
    </row>
    <row r="2981" customFormat="false" ht="27" hidden="false" customHeight="true" outlineLevel="0" collapsed="false">
      <c r="A2981" s="159" t="s">
        <v>15962</v>
      </c>
      <c r="B2981" s="160" t="s">
        <v>15963</v>
      </c>
      <c r="C2981" s="42" t="s">
        <v>1757</v>
      </c>
      <c r="D2981" s="159" t="s">
        <v>2494</v>
      </c>
      <c r="E2981" s="159" t="s">
        <v>2495</v>
      </c>
      <c r="F2981" s="42" t="s">
        <v>2496</v>
      </c>
      <c r="G2981" s="159" t="s">
        <v>1842</v>
      </c>
      <c r="H2981" s="159" t="s">
        <v>2144</v>
      </c>
      <c r="I2981" s="159" t="s">
        <v>1808</v>
      </c>
      <c r="J2981" s="42" t="s">
        <v>15947</v>
      </c>
      <c r="K2981" s="42" t="s">
        <v>15948</v>
      </c>
      <c r="L2981" s="159" t="s">
        <v>2498</v>
      </c>
      <c r="M2981" s="159" t="s">
        <v>15964</v>
      </c>
      <c r="N2981" s="161"/>
      <c r="O2981" s="161"/>
      <c r="P2981" s="161"/>
    </row>
    <row r="2982" customFormat="false" ht="27" hidden="false" customHeight="true" outlineLevel="0" collapsed="false">
      <c r="A2982" s="159" t="s">
        <v>15965</v>
      </c>
      <c r="B2982" s="160" t="s">
        <v>15966</v>
      </c>
      <c r="C2982" s="42" t="s">
        <v>1757</v>
      </c>
      <c r="D2982" s="159" t="s">
        <v>2494</v>
      </c>
      <c r="E2982" s="159" t="s">
        <v>2126</v>
      </c>
      <c r="F2982" s="42" t="s">
        <v>2496</v>
      </c>
      <c r="G2982" s="159" t="s">
        <v>1842</v>
      </c>
      <c r="H2982" s="159" t="s">
        <v>1654</v>
      </c>
      <c r="I2982" s="159" t="s">
        <v>1808</v>
      </c>
      <c r="J2982" s="42" t="s">
        <v>15947</v>
      </c>
      <c r="K2982" s="42" t="s">
        <v>15948</v>
      </c>
      <c r="L2982" s="159" t="s">
        <v>2129</v>
      </c>
      <c r="M2982" s="159" t="s">
        <v>15967</v>
      </c>
      <c r="N2982" s="161"/>
      <c r="O2982" s="161"/>
      <c r="P2982" s="161"/>
    </row>
    <row r="2983" customFormat="false" ht="27" hidden="false" customHeight="true" outlineLevel="0" collapsed="false">
      <c r="A2983" s="159" t="s">
        <v>15968</v>
      </c>
      <c r="B2983" s="160" t="s">
        <v>15969</v>
      </c>
      <c r="C2983" s="42" t="s">
        <v>1757</v>
      </c>
      <c r="D2983" s="159" t="s">
        <v>2494</v>
      </c>
      <c r="E2983" s="159" t="s">
        <v>2126</v>
      </c>
      <c r="F2983" s="42" t="s">
        <v>2496</v>
      </c>
      <c r="G2983" s="159" t="s">
        <v>1842</v>
      </c>
      <c r="H2983" s="159" t="s">
        <v>1654</v>
      </c>
      <c r="I2983" s="159" t="s">
        <v>1808</v>
      </c>
      <c r="J2983" s="42" t="s">
        <v>15947</v>
      </c>
      <c r="K2983" s="42" t="s">
        <v>15948</v>
      </c>
      <c r="L2983" s="159" t="s">
        <v>2129</v>
      </c>
      <c r="M2983" s="159" t="s">
        <v>15970</v>
      </c>
      <c r="N2983" s="161"/>
      <c r="O2983" s="161"/>
      <c r="P2983" s="161"/>
    </row>
    <row r="2984" customFormat="false" ht="27" hidden="false" customHeight="true" outlineLevel="0" collapsed="false">
      <c r="A2984" s="159" t="s">
        <v>15971</v>
      </c>
      <c r="B2984" s="160" t="s">
        <v>15972</v>
      </c>
      <c r="C2984" s="42" t="s">
        <v>1757</v>
      </c>
      <c r="D2984" s="159" t="s">
        <v>2494</v>
      </c>
      <c r="E2984" s="159" t="s">
        <v>2126</v>
      </c>
      <c r="F2984" s="42" t="s">
        <v>2496</v>
      </c>
      <c r="G2984" s="159" t="s">
        <v>1842</v>
      </c>
      <c r="H2984" s="159" t="s">
        <v>1654</v>
      </c>
      <c r="I2984" s="159" t="s">
        <v>1808</v>
      </c>
      <c r="J2984" s="42" t="s">
        <v>15947</v>
      </c>
      <c r="K2984" s="42" t="s">
        <v>15948</v>
      </c>
      <c r="L2984" s="159" t="s">
        <v>2129</v>
      </c>
      <c r="M2984" s="159" t="s">
        <v>15973</v>
      </c>
      <c r="N2984" s="161"/>
      <c r="O2984" s="161"/>
      <c r="P2984" s="161"/>
    </row>
    <row r="2985" customFormat="false" ht="27" hidden="false" customHeight="true" outlineLevel="0" collapsed="false">
      <c r="A2985" s="159" t="s">
        <v>15974</v>
      </c>
      <c r="B2985" s="160" t="s">
        <v>15975</v>
      </c>
      <c r="C2985" s="42" t="s">
        <v>1757</v>
      </c>
      <c r="D2985" s="159" t="s">
        <v>2494</v>
      </c>
      <c r="E2985" s="159" t="s">
        <v>2495</v>
      </c>
      <c r="F2985" s="42" t="s">
        <v>2496</v>
      </c>
      <c r="G2985" s="159" t="s">
        <v>1842</v>
      </c>
      <c r="H2985" s="159" t="s">
        <v>2144</v>
      </c>
      <c r="I2985" s="159" t="s">
        <v>1808</v>
      </c>
      <c r="J2985" s="42" t="s">
        <v>15947</v>
      </c>
      <c r="K2985" s="42" t="s">
        <v>15948</v>
      </c>
      <c r="L2985" s="159" t="s">
        <v>2498</v>
      </c>
      <c r="M2985" s="159" t="s">
        <v>15976</v>
      </c>
      <c r="N2985" s="161"/>
      <c r="O2985" s="161"/>
      <c r="P2985" s="161"/>
    </row>
    <row r="2986" customFormat="false" ht="27" hidden="false" customHeight="true" outlineLevel="0" collapsed="false">
      <c r="A2986" s="159" t="s">
        <v>15977</v>
      </c>
      <c r="B2986" s="160" t="s">
        <v>15978</v>
      </c>
      <c r="C2986" s="42" t="s">
        <v>1757</v>
      </c>
      <c r="D2986" s="159" t="s">
        <v>2494</v>
      </c>
      <c r="E2986" s="159" t="s">
        <v>2126</v>
      </c>
      <c r="F2986" s="42" t="s">
        <v>2496</v>
      </c>
      <c r="G2986" s="159" t="s">
        <v>1842</v>
      </c>
      <c r="H2986" s="159" t="s">
        <v>1654</v>
      </c>
      <c r="I2986" s="159" t="s">
        <v>1808</v>
      </c>
      <c r="J2986" s="42" t="s">
        <v>15947</v>
      </c>
      <c r="K2986" s="42" t="s">
        <v>15948</v>
      </c>
      <c r="L2986" s="159" t="s">
        <v>2129</v>
      </c>
      <c r="M2986" s="159" t="s">
        <v>15979</v>
      </c>
      <c r="N2986" s="161"/>
      <c r="O2986" s="161"/>
      <c r="P2986" s="161"/>
    </row>
    <row r="2987" customFormat="false" ht="27" hidden="false" customHeight="true" outlineLevel="0" collapsed="false">
      <c r="A2987" s="159" t="s">
        <v>15980</v>
      </c>
      <c r="B2987" s="160" t="s">
        <v>15981</v>
      </c>
      <c r="C2987" s="42" t="s">
        <v>1757</v>
      </c>
      <c r="D2987" s="159" t="s">
        <v>2494</v>
      </c>
      <c r="E2987" s="159" t="s">
        <v>2495</v>
      </c>
      <c r="F2987" s="42" t="s">
        <v>2496</v>
      </c>
      <c r="G2987" s="159" t="s">
        <v>1842</v>
      </c>
      <c r="H2987" s="159" t="s">
        <v>2144</v>
      </c>
      <c r="I2987" s="159" t="s">
        <v>1808</v>
      </c>
      <c r="J2987" s="42" t="s">
        <v>15947</v>
      </c>
      <c r="K2987" s="42" t="s">
        <v>15948</v>
      </c>
      <c r="L2987" s="159" t="s">
        <v>2498</v>
      </c>
      <c r="M2987" s="159" t="s">
        <v>15982</v>
      </c>
      <c r="N2987" s="161"/>
      <c r="O2987" s="161"/>
      <c r="P2987" s="161"/>
    </row>
    <row r="2988" customFormat="false" ht="27" hidden="false" customHeight="true" outlineLevel="0" collapsed="false">
      <c r="A2988" s="159" t="s">
        <v>15983</v>
      </c>
      <c r="B2988" s="160" t="s">
        <v>15984</v>
      </c>
      <c r="C2988" s="42" t="s">
        <v>1757</v>
      </c>
      <c r="D2988" s="159" t="s">
        <v>2494</v>
      </c>
      <c r="E2988" s="159" t="s">
        <v>2126</v>
      </c>
      <c r="F2988" s="42" t="s">
        <v>2496</v>
      </c>
      <c r="G2988" s="159" t="s">
        <v>1842</v>
      </c>
      <c r="H2988" s="159" t="s">
        <v>1654</v>
      </c>
      <c r="I2988" s="159" t="s">
        <v>1808</v>
      </c>
      <c r="J2988" s="42" t="s">
        <v>15947</v>
      </c>
      <c r="K2988" s="42" t="s">
        <v>15948</v>
      </c>
      <c r="L2988" s="159" t="s">
        <v>2129</v>
      </c>
      <c r="M2988" s="159" t="s">
        <v>15985</v>
      </c>
      <c r="N2988" s="161"/>
      <c r="O2988" s="161"/>
      <c r="P2988" s="161"/>
    </row>
    <row r="2989" customFormat="false" ht="27" hidden="false" customHeight="true" outlineLevel="0" collapsed="false">
      <c r="A2989" s="159" t="s">
        <v>15986</v>
      </c>
      <c r="B2989" s="160" t="s">
        <v>15987</v>
      </c>
      <c r="C2989" s="42" t="s">
        <v>1757</v>
      </c>
      <c r="D2989" s="159" t="s">
        <v>2494</v>
      </c>
      <c r="E2989" s="159" t="s">
        <v>2126</v>
      </c>
      <c r="F2989" s="42" t="s">
        <v>2496</v>
      </c>
      <c r="G2989" s="159" t="s">
        <v>1842</v>
      </c>
      <c r="H2989" s="159" t="s">
        <v>1654</v>
      </c>
      <c r="I2989" s="159" t="s">
        <v>1808</v>
      </c>
      <c r="J2989" s="42" t="s">
        <v>15947</v>
      </c>
      <c r="K2989" s="42" t="s">
        <v>15948</v>
      </c>
      <c r="L2989" s="159" t="s">
        <v>2129</v>
      </c>
      <c r="M2989" s="159" t="s">
        <v>15988</v>
      </c>
      <c r="N2989" s="161"/>
      <c r="O2989" s="161"/>
      <c r="P2989" s="161"/>
    </row>
    <row r="2990" customFormat="false" ht="27" hidden="false" customHeight="true" outlineLevel="0" collapsed="false">
      <c r="A2990" s="159" t="s">
        <v>15989</v>
      </c>
      <c r="B2990" s="160" t="s">
        <v>15990</v>
      </c>
      <c r="C2990" s="42" t="s">
        <v>1757</v>
      </c>
      <c r="D2990" s="159" t="s">
        <v>2494</v>
      </c>
      <c r="E2990" s="159" t="s">
        <v>2495</v>
      </c>
      <c r="F2990" s="42" t="s">
        <v>2496</v>
      </c>
      <c r="G2990" s="159" t="s">
        <v>1842</v>
      </c>
      <c r="H2990" s="159" t="s">
        <v>2144</v>
      </c>
      <c r="I2990" s="159" t="s">
        <v>1808</v>
      </c>
      <c r="J2990" s="42" t="s">
        <v>15947</v>
      </c>
      <c r="K2990" s="42" t="s">
        <v>15948</v>
      </c>
      <c r="L2990" s="159" t="s">
        <v>2498</v>
      </c>
      <c r="M2990" s="159" t="s">
        <v>15991</v>
      </c>
      <c r="N2990" s="161"/>
      <c r="O2990" s="161"/>
      <c r="P2990" s="161"/>
    </row>
    <row r="2991" customFormat="false" ht="27" hidden="false" customHeight="true" outlineLevel="0" collapsed="false">
      <c r="A2991" s="159" t="s">
        <v>15992</v>
      </c>
      <c r="B2991" s="160" t="s">
        <v>15993</v>
      </c>
      <c r="C2991" s="42" t="s">
        <v>1757</v>
      </c>
      <c r="D2991" s="159" t="s">
        <v>2494</v>
      </c>
      <c r="E2991" s="159" t="s">
        <v>2126</v>
      </c>
      <c r="F2991" s="42" t="s">
        <v>2496</v>
      </c>
      <c r="G2991" s="159" t="s">
        <v>1842</v>
      </c>
      <c r="H2991" s="159" t="s">
        <v>1654</v>
      </c>
      <c r="I2991" s="159" t="s">
        <v>1808</v>
      </c>
      <c r="J2991" s="42" t="s">
        <v>15994</v>
      </c>
      <c r="K2991" s="42" t="s">
        <v>15995</v>
      </c>
      <c r="L2991" s="159" t="s">
        <v>2129</v>
      </c>
      <c r="M2991" s="159" t="s">
        <v>15996</v>
      </c>
      <c r="N2991" s="161"/>
      <c r="O2991" s="161"/>
      <c r="P2991" s="161"/>
    </row>
    <row r="2992" customFormat="false" ht="27" hidden="false" customHeight="true" outlineLevel="0" collapsed="false">
      <c r="A2992" s="159" t="s">
        <v>15997</v>
      </c>
      <c r="B2992" s="160" t="s">
        <v>15998</v>
      </c>
      <c r="C2992" s="42" t="s">
        <v>1757</v>
      </c>
      <c r="D2992" s="159" t="s">
        <v>2494</v>
      </c>
      <c r="E2992" s="159" t="s">
        <v>2495</v>
      </c>
      <c r="F2992" s="42" t="s">
        <v>2496</v>
      </c>
      <c r="G2992" s="159" t="s">
        <v>1842</v>
      </c>
      <c r="H2992" s="159" t="s">
        <v>2144</v>
      </c>
      <c r="I2992" s="159" t="s">
        <v>1808</v>
      </c>
      <c r="J2992" s="42" t="s">
        <v>15994</v>
      </c>
      <c r="K2992" s="42" t="s">
        <v>15995</v>
      </c>
      <c r="L2992" s="159" t="s">
        <v>2498</v>
      </c>
      <c r="M2992" s="159" t="s">
        <v>15999</v>
      </c>
      <c r="N2992" s="161"/>
      <c r="O2992" s="161"/>
      <c r="P2992" s="161"/>
    </row>
    <row r="2993" customFormat="false" ht="27" hidden="false" customHeight="true" outlineLevel="0" collapsed="false">
      <c r="A2993" s="159" t="s">
        <v>16000</v>
      </c>
      <c r="B2993" s="160" t="s">
        <v>16001</v>
      </c>
      <c r="C2993" s="42" t="s">
        <v>1757</v>
      </c>
      <c r="D2993" s="159" t="s">
        <v>2494</v>
      </c>
      <c r="E2993" s="159" t="s">
        <v>2126</v>
      </c>
      <c r="F2993" s="42" t="s">
        <v>2496</v>
      </c>
      <c r="G2993" s="159" t="s">
        <v>1842</v>
      </c>
      <c r="H2993" s="159" t="s">
        <v>1654</v>
      </c>
      <c r="I2993" s="159" t="s">
        <v>1808</v>
      </c>
      <c r="J2993" s="42" t="s">
        <v>15994</v>
      </c>
      <c r="K2993" s="42" t="s">
        <v>15995</v>
      </c>
      <c r="L2993" s="159" t="s">
        <v>2129</v>
      </c>
      <c r="M2993" s="159" t="s">
        <v>16002</v>
      </c>
      <c r="N2993" s="161"/>
      <c r="O2993" s="161"/>
      <c r="P2993" s="161"/>
    </row>
    <row r="2994" customFormat="false" ht="27" hidden="false" customHeight="true" outlineLevel="0" collapsed="false">
      <c r="A2994" s="159" t="s">
        <v>16003</v>
      </c>
      <c r="B2994" s="160" t="s">
        <v>16004</v>
      </c>
      <c r="C2994" s="42" t="s">
        <v>1757</v>
      </c>
      <c r="D2994" s="159" t="s">
        <v>2494</v>
      </c>
      <c r="E2994" s="159" t="s">
        <v>2495</v>
      </c>
      <c r="F2994" s="42" t="s">
        <v>2496</v>
      </c>
      <c r="G2994" s="159" t="s">
        <v>1842</v>
      </c>
      <c r="H2994" s="159" t="s">
        <v>2144</v>
      </c>
      <c r="I2994" s="159" t="s">
        <v>1808</v>
      </c>
      <c r="J2994" s="42" t="s">
        <v>15994</v>
      </c>
      <c r="K2994" s="42" t="s">
        <v>15995</v>
      </c>
      <c r="L2994" s="159" t="s">
        <v>2498</v>
      </c>
      <c r="M2994" s="159" t="s">
        <v>16005</v>
      </c>
      <c r="N2994" s="161"/>
      <c r="O2994" s="161"/>
      <c r="P2994" s="161"/>
    </row>
    <row r="2995" customFormat="false" ht="27" hidden="false" customHeight="true" outlineLevel="0" collapsed="false">
      <c r="A2995" s="159" t="s">
        <v>16006</v>
      </c>
      <c r="B2995" s="160" t="s">
        <v>16007</v>
      </c>
      <c r="C2995" s="42" t="s">
        <v>1757</v>
      </c>
      <c r="D2995" s="159" t="s">
        <v>2494</v>
      </c>
      <c r="E2995" s="159" t="s">
        <v>2126</v>
      </c>
      <c r="F2995" s="42" t="s">
        <v>2496</v>
      </c>
      <c r="G2995" s="159" t="s">
        <v>1842</v>
      </c>
      <c r="H2995" s="159" t="s">
        <v>1654</v>
      </c>
      <c r="I2995" s="159" t="s">
        <v>1808</v>
      </c>
      <c r="J2995" s="42" t="s">
        <v>15994</v>
      </c>
      <c r="K2995" s="42" t="s">
        <v>15995</v>
      </c>
      <c r="L2995" s="159" t="s">
        <v>2129</v>
      </c>
      <c r="M2995" s="159" t="s">
        <v>16008</v>
      </c>
      <c r="N2995" s="161"/>
      <c r="O2995" s="161"/>
      <c r="P2995" s="161"/>
    </row>
    <row r="2996" customFormat="false" ht="27" hidden="false" customHeight="true" outlineLevel="0" collapsed="false">
      <c r="A2996" s="159" t="s">
        <v>16009</v>
      </c>
      <c r="B2996" s="160" t="s">
        <v>16010</v>
      </c>
      <c r="C2996" s="42" t="s">
        <v>1757</v>
      </c>
      <c r="D2996" s="159" t="s">
        <v>2494</v>
      </c>
      <c r="E2996" s="159" t="s">
        <v>2495</v>
      </c>
      <c r="F2996" s="42" t="s">
        <v>2496</v>
      </c>
      <c r="G2996" s="159" t="s">
        <v>1842</v>
      </c>
      <c r="H2996" s="159" t="s">
        <v>2144</v>
      </c>
      <c r="I2996" s="159" t="s">
        <v>1808</v>
      </c>
      <c r="J2996" s="42" t="s">
        <v>15994</v>
      </c>
      <c r="K2996" s="42" t="s">
        <v>15995</v>
      </c>
      <c r="L2996" s="159" t="s">
        <v>2498</v>
      </c>
      <c r="M2996" s="159" t="s">
        <v>16011</v>
      </c>
      <c r="N2996" s="161"/>
      <c r="O2996" s="161"/>
      <c r="P2996" s="161"/>
    </row>
    <row r="2997" customFormat="false" ht="27" hidden="false" customHeight="true" outlineLevel="0" collapsed="false">
      <c r="A2997" s="159" t="s">
        <v>16012</v>
      </c>
      <c r="B2997" s="160" t="s">
        <v>16013</v>
      </c>
      <c r="C2997" s="42" t="s">
        <v>1757</v>
      </c>
      <c r="D2997" s="159" t="s">
        <v>2494</v>
      </c>
      <c r="E2997" s="159" t="s">
        <v>2126</v>
      </c>
      <c r="F2997" s="42" t="s">
        <v>2496</v>
      </c>
      <c r="G2997" s="159" t="s">
        <v>1842</v>
      </c>
      <c r="H2997" s="159" t="s">
        <v>1654</v>
      </c>
      <c r="I2997" s="159" t="s">
        <v>1808</v>
      </c>
      <c r="J2997" s="42" t="s">
        <v>15994</v>
      </c>
      <c r="K2997" s="42" t="s">
        <v>15995</v>
      </c>
      <c r="L2997" s="159" t="s">
        <v>2129</v>
      </c>
      <c r="M2997" s="159" t="s">
        <v>16014</v>
      </c>
      <c r="N2997" s="161"/>
      <c r="O2997" s="161"/>
      <c r="P2997" s="161"/>
    </row>
    <row r="2998" customFormat="false" ht="27" hidden="false" customHeight="true" outlineLevel="0" collapsed="false">
      <c r="A2998" s="159" t="s">
        <v>16015</v>
      </c>
      <c r="B2998" s="160" t="s">
        <v>16016</v>
      </c>
      <c r="C2998" s="42" t="s">
        <v>1757</v>
      </c>
      <c r="D2998" s="159" t="s">
        <v>2494</v>
      </c>
      <c r="E2998" s="159" t="s">
        <v>2126</v>
      </c>
      <c r="F2998" s="42" t="s">
        <v>2496</v>
      </c>
      <c r="G2998" s="159" t="s">
        <v>1842</v>
      </c>
      <c r="H2998" s="159" t="s">
        <v>1654</v>
      </c>
      <c r="I2998" s="159" t="s">
        <v>1808</v>
      </c>
      <c r="J2998" s="42" t="s">
        <v>15994</v>
      </c>
      <c r="K2998" s="42" t="s">
        <v>15995</v>
      </c>
      <c r="L2998" s="159" t="s">
        <v>2129</v>
      </c>
      <c r="M2998" s="159" t="s">
        <v>16017</v>
      </c>
      <c r="N2998" s="161"/>
      <c r="O2998" s="161"/>
      <c r="P2998" s="161"/>
    </row>
    <row r="2999" customFormat="false" ht="27" hidden="false" customHeight="true" outlineLevel="0" collapsed="false">
      <c r="A2999" s="159" t="s">
        <v>16018</v>
      </c>
      <c r="B2999" s="160" t="s">
        <v>16019</v>
      </c>
      <c r="C2999" s="42" t="s">
        <v>1757</v>
      </c>
      <c r="D2999" s="159" t="s">
        <v>2494</v>
      </c>
      <c r="E2999" s="159" t="s">
        <v>2126</v>
      </c>
      <c r="F2999" s="42" t="s">
        <v>2496</v>
      </c>
      <c r="G2999" s="159" t="s">
        <v>1842</v>
      </c>
      <c r="H2999" s="159" t="s">
        <v>1654</v>
      </c>
      <c r="I2999" s="159" t="s">
        <v>1808</v>
      </c>
      <c r="J2999" s="42" t="s">
        <v>15994</v>
      </c>
      <c r="K2999" s="42" t="s">
        <v>15995</v>
      </c>
      <c r="L2999" s="159" t="s">
        <v>2129</v>
      </c>
      <c r="M2999" s="159" t="s">
        <v>16020</v>
      </c>
      <c r="N2999" s="161"/>
      <c r="O2999" s="161"/>
      <c r="P2999" s="161"/>
    </row>
    <row r="3000" customFormat="false" ht="27" hidden="false" customHeight="true" outlineLevel="0" collapsed="false">
      <c r="A3000" s="159" t="s">
        <v>16021</v>
      </c>
      <c r="B3000" s="160" t="s">
        <v>16022</v>
      </c>
      <c r="C3000" s="42" t="s">
        <v>1757</v>
      </c>
      <c r="D3000" s="159" t="s">
        <v>2494</v>
      </c>
      <c r="E3000" s="159" t="s">
        <v>2495</v>
      </c>
      <c r="F3000" s="42" t="s">
        <v>2496</v>
      </c>
      <c r="G3000" s="159" t="s">
        <v>1842</v>
      </c>
      <c r="H3000" s="159" t="s">
        <v>2144</v>
      </c>
      <c r="I3000" s="159" t="s">
        <v>1808</v>
      </c>
      <c r="J3000" s="42" t="s">
        <v>15994</v>
      </c>
      <c r="K3000" s="42" t="s">
        <v>15995</v>
      </c>
      <c r="L3000" s="159" t="s">
        <v>2498</v>
      </c>
      <c r="M3000" s="159" t="s">
        <v>16023</v>
      </c>
      <c r="N3000" s="161"/>
      <c r="O3000" s="161"/>
      <c r="P3000" s="161"/>
    </row>
    <row r="3001" customFormat="false" ht="27" hidden="false" customHeight="true" outlineLevel="0" collapsed="false">
      <c r="A3001" s="159" t="s">
        <v>16024</v>
      </c>
      <c r="B3001" s="160" t="s">
        <v>16025</v>
      </c>
      <c r="C3001" s="42" t="s">
        <v>1757</v>
      </c>
      <c r="D3001" s="159" t="s">
        <v>2494</v>
      </c>
      <c r="E3001" s="159" t="s">
        <v>2126</v>
      </c>
      <c r="F3001" s="42" t="s">
        <v>2496</v>
      </c>
      <c r="G3001" s="159" t="s">
        <v>1842</v>
      </c>
      <c r="H3001" s="159" t="s">
        <v>1654</v>
      </c>
      <c r="I3001" s="159" t="s">
        <v>1808</v>
      </c>
      <c r="J3001" s="42" t="s">
        <v>15994</v>
      </c>
      <c r="K3001" s="42" t="s">
        <v>15995</v>
      </c>
      <c r="L3001" s="159" t="s">
        <v>2129</v>
      </c>
      <c r="M3001" s="159" t="s">
        <v>16026</v>
      </c>
      <c r="N3001" s="161"/>
      <c r="O3001" s="161"/>
      <c r="P3001" s="161"/>
    </row>
    <row r="3002" customFormat="false" ht="27" hidden="false" customHeight="true" outlineLevel="0" collapsed="false">
      <c r="A3002" s="159" t="s">
        <v>16027</v>
      </c>
      <c r="B3002" s="160" t="s">
        <v>16028</v>
      </c>
      <c r="C3002" s="42" t="s">
        <v>1757</v>
      </c>
      <c r="D3002" s="159" t="s">
        <v>2494</v>
      </c>
      <c r="E3002" s="159" t="s">
        <v>2495</v>
      </c>
      <c r="F3002" s="42" t="s">
        <v>2496</v>
      </c>
      <c r="G3002" s="159" t="s">
        <v>1842</v>
      </c>
      <c r="H3002" s="159" t="s">
        <v>2144</v>
      </c>
      <c r="I3002" s="159" t="s">
        <v>1808</v>
      </c>
      <c r="J3002" s="42" t="s">
        <v>15994</v>
      </c>
      <c r="K3002" s="42" t="s">
        <v>15995</v>
      </c>
      <c r="L3002" s="159" t="s">
        <v>2498</v>
      </c>
      <c r="M3002" s="159" t="s">
        <v>16029</v>
      </c>
      <c r="N3002" s="161"/>
      <c r="O3002" s="161"/>
      <c r="P3002" s="161"/>
    </row>
    <row r="3003" customFormat="false" ht="27" hidden="false" customHeight="true" outlineLevel="0" collapsed="false">
      <c r="A3003" s="159" t="s">
        <v>16030</v>
      </c>
      <c r="B3003" s="160" t="s">
        <v>16031</v>
      </c>
      <c r="C3003" s="42" t="s">
        <v>1757</v>
      </c>
      <c r="D3003" s="159" t="s">
        <v>2494</v>
      </c>
      <c r="E3003" s="159" t="s">
        <v>2126</v>
      </c>
      <c r="F3003" s="42" t="s">
        <v>2496</v>
      </c>
      <c r="G3003" s="159" t="s">
        <v>1842</v>
      </c>
      <c r="H3003" s="159" t="s">
        <v>1654</v>
      </c>
      <c r="I3003" s="159" t="s">
        <v>1808</v>
      </c>
      <c r="J3003" s="42" t="s">
        <v>15994</v>
      </c>
      <c r="K3003" s="42" t="s">
        <v>15995</v>
      </c>
      <c r="L3003" s="159" t="s">
        <v>2129</v>
      </c>
      <c r="M3003" s="159" t="s">
        <v>16032</v>
      </c>
      <c r="N3003" s="161"/>
      <c r="O3003" s="161"/>
      <c r="P3003" s="161"/>
    </row>
    <row r="3004" customFormat="false" ht="27" hidden="false" customHeight="true" outlineLevel="0" collapsed="false">
      <c r="A3004" s="159" t="s">
        <v>16033</v>
      </c>
      <c r="B3004" s="160" t="s">
        <v>16034</v>
      </c>
      <c r="C3004" s="42" t="s">
        <v>1757</v>
      </c>
      <c r="D3004" s="159" t="s">
        <v>2494</v>
      </c>
      <c r="E3004" s="159" t="s">
        <v>2126</v>
      </c>
      <c r="F3004" s="42" t="s">
        <v>2496</v>
      </c>
      <c r="G3004" s="159" t="s">
        <v>1842</v>
      </c>
      <c r="H3004" s="159" t="s">
        <v>1654</v>
      </c>
      <c r="I3004" s="159" t="s">
        <v>1808</v>
      </c>
      <c r="J3004" s="42" t="s">
        <v>15994</v>
      </c>
      <c r="K3004" s="42" t="s">
        <v>15995</v>
      </c>
      <c r="L3004" s="159" t="s">
        <v>2129</v>
      </c>
      <c r="M3004" s="159" t="s">
        <v>16035</v>
      </c>
      <c r="N3004" s="161"/>
      <c r="O3004" s="161"/>
      <c r="P3004" s="161"/>
    </row>
    <row r="3005" customFormat="false" ht="27" hidden="false" customHeight="true" outlineLevel="0" collapsed="false">
      <c r="A3005" s="159" t="s">
        <v>16036</v>
      </c>
      <c r="B3005" s="160" t="s">
        <v>16037</v>
      </c>
      <c r="C3005" s="42" t="s">
        <v>1757</v>
      </c>
      <c r="D3005" s="159" t="s">
        <v>2494</v>
      </c>
      <c r="E3005" s="159" t="s">
        <v>2495</v>
      </c>
      <c r="F3005" s="42" t="s">
        <v>2496</v>
      </c>
      <c r="G3005" s="159" t="s">
        <v>1842</v>
      </c>
      <c r="H3005" s="159" t="s">
        <v>2144</v>
      </c>
      <c r="I3005" s="159" t="s">
        <v>1808</v>
      </c>
      <c r="J3005" s="42" t="s">
        <v>15994</v>
      </c>
      <c r="K3005" s="42" t="s">
        <v>15995</v>
      </c>
      <c r="L3005" s="159" t="s">
        <v>2498</v>
      </c>
      <c r="M3005" s="159" t="s">
        <v>16038</v>
      </c>
      <c r="N3005" s="161"/>
      <c r="O3005" s="161"/>
      <c r="P3005" s="161"/>
    </row>
    <row r="3006" customFormat="false" ht="27" hidden="false" customHeight="true" outlineLevel="0" collapsed="false">
      <c r="A3006" s="159" t="s">
        <v>16039</v>
      </c>
      <c r="B3006" s="160" t="s">
        <v>16040</v>
      </c>
      <c r="C3006" s="42" t="s">
        <v>1757</v>
      </c>
      <c r="D3006" s="159" t="s">
        <v>2494</v>
      </c>
      <c r="E3006" s="159" t="s">
        <v>2126</v>
      </c>
      <c r="F3006" s="42" t="s">
        <v>2496</v>
      </c>
      <c r="G3006" s="159" t="s">
        <v>1842</v>
      </c>
      <c r="H3006" s="159" t="s">
        <v>1654</v>
      </c>
      <c r="I3006" s="159" t="s">
        <v>1808</v>
      </c>
      <c r="J3006" s="42" t="s">
        <v>16041</v>
      </c>
      <c r="K3006" s="42" t="s">
        <v>16042</v>
      </c>
      <c r="L3006" s="159" t="s">
        <v>2129</v>
      </c>
      <c r="M3006" s="159" t="s">
        <v>16043</v>
      </c>
      <c r="N3006" s="161"/>
      <c r="O3006" s="161"/>
      <c r="P3006" s="161"/>
    </row>
    <row r="3007" customFormat="false" ht="27" hidden="false" customHeight="true" outlineLevel="0" collapsed="false">
      <c r="A3007" s="159" t="s">
        <v>16044</v>
      </c>
      <c r="B3007" s="160" t="s">
        <v>16045</v>
      </c>
      <c r="C3007" s="42" t="s">
        <v>1757</v>
      </c>
      <c r="D3007" s="159" t="s">
        <v>2494</v>
      </c>
      <c r="E3007" s="159" t="s">
        <v>2495</v>
      </c>
      <c r="F3007" s="42" t="s">
        <v>2496</v>
      </c>
      <c r="G3007" s="159" t="s">
        <v>1842</v>
      </c>
      <c r="H3007" s="159" t="s">
        <v>2144</v>
      </c>
      <c r="I3007" s="159" t="s">
        <v>1808</v>
      </c>
      <c r="J3007" s="42" t="s">
        <v>16041</v>
      </c>
      <c r="K3007" s="42" t="s">
        <v>16042</v>
      </c>
      <c r="L3007" s="159" t="s">
        <v>2498</v>
      </c>
      <c r="M3007" s="159" t="s">
        <v>16046</v>
      </c>
      <c r="N3007" s="161"/>
      <c r="O3007" s="161"/>
      <c r="P3007" s="161"/>
    </row>
    <row r="3008" customFormat="false" ht="27" hidden="false" customHeight="true" outlineLevel="0" collapsed="false">
      <c r="A3008" s="159" t="s">
        <v>16047</v>
      </c>
      <c r="B3008" s="160" t="s">
        <v>16048</v>
      </c>
      <c r="C3008" s="42" t="s">
        <v>1757</v>
      </c>
      <c r="D3008" s="159" t="s">
        <v>2494</v>
      </c>
      <c r="E3008" s="159" t="s">
        <v>2126</v>
      </c>
      <c r="F3008" s="42" t="s">
        <v>2496</v>
      </c>
      <c r="G3008" s="159" t="s">
        <v>1842</v>
      </c>
      <c r="H3008" s="159" t="s">
        <v>1654</v>
      </c>
      <c r="I3008" s="159" t="s">
        <v>1808</v>
      </c>
      <c r="J3008" s="42" t="s">
        <v>16041</v>
      </c>
      <c r="K3008" s="42" t="s">
        <v>16042</v>
      </c>
      <c r="L3008" s="159" t="s">
        <v>2129</v>
      </c>
      <c r="M3008" s="159" t="s">
        <v>16049</v>
      </c>
      <c r="N3008" s="161"/>
      <c r="O3008" s="161"/>
      <c r="P3008" s="161"/>
    </row>
    <row r="3009" customFormat="false" ht="27" hidden="false" customHeight="true" outlineLevel="0" collapsed="false">
      <c r="A3009" s="159" t="s">
        <v>16050</v>
      </c>
      <c r="B3009" s="160" t="s">
        <v>16051</v>
      </c>
      <c r="C3009" s="42" t="s">
        <v>1757</v>
      </c>
      <c r="D3009" s="159" t="s">
        <v>2494</v>
      </c>
      <c r="E3009" s="159" t="s">
        <v>2495</v>
      </c>
      <c r="F3009" s="42" t="s">
        <v>2496</v>
      </c>
      <c r="G3009" s="159" t="s">
        <v>1842</v>
      </c>
      <c r="H3009" s="159" t="s">
        <v>2144</v>
      </c>
      <c r="I3009" s="159" t="s">
        <v>1808</v>
      </c>
      <c r="J3009" s="42" t="s">
        <v>16041</v>
      </c>
      <c r="K3009" s="42" t="s">
        <v>16042</v>
      </c>
      <c r="L3009" s="159" t="s">
        <v>2498</v>
      </c>
      <c r="M3009" s="159" t="s">
        <v>16052</v>
      </c>
      <c r="N3009" s="161"/>
      <c r="O3009" s="161"/>
      <c r="P3009" s="161"/>
    </row>
    <row r="3010" customFormat="false" ht="27" hidden="false" customHeight="true" outlineLevel="0" collapsed="false">
      <c r="A3010" s="159" t="s">
        <v>16053</v>
      </c>
      <c r="B3010" s="160" t="s">
        <v>16054</v>
      </c>
      <c r="C3010" s="42" t="s">
        <v>1757</v>
      </c>
      <c r="D3010" s="159" t="s">
        <v>2494</v>
      </c>
      <c r="E3010" s="159" t="s">
        <v>2126</v>
      </c>
      <c r="F3010" s="42" t="s">
        <v>2496</v>
      </c>
      <c r="G3010" s="159" t="s">
        <v>1842</v>
      </c>
      <c r="H3010" s="159" t="s">
        <v>1654</v>
      </c>
      <c r="I3010" s="159" t="s">
        <v>1808</v>
      </c>
      <c r="J3010" s="42" t="s">
        <v>16041</v>
      </c>
      <c r="K3010" s="42" t="s">
        <v>16042</v>
      </c>
      <c r="L3010" s="159" t="s">
        <v>2129</v>
      </c>
      <c r="M3010" s="159" t="s">
        <v>16055</v>
      </c>
      <c r="N3010" s="161"/>
      <c r="O3010" s="161"/>
      <c r="P3010" s="161"/>
    </row>
    <row r="3011" customFormat="false" ht="27" hidden="false" customHeight="true" outlineLevel="0" collapsed="false">
      <c r="A3011" s="159" t="s">
        <v>16056</v>
      </c>
      <c r="B3011" s="160" t="s">
        <v>16057</v>
      </c>
      <c r="C3011" s="42" t="s">
        <v>1757</v>
      </c>
      <c r="D3011" s="159" t="s">
        <v>2494</v>
      </c>
      <c r="E3011" s="159" t="s">
        <v>2495</v>
      </c>
      <c r="F3011" s="42" t="s">
        <v>2496</v>
      </c>
      <c r="G3011" s="159" t="s">
        <v>1842</v>
      </c>
      <c r="H3011" s="159" t="s">
        <v>2144</v>
      </c>
      <c r="I3011" s="159" t="s">
        <v>1808</v>
      </c>
      <c r="J3011" s="42" t="s">
        <v>16041</v>
      </c>
      <c r="K3011" s="42" t="s">
        <v>16042</v>
      </c>
      <c r="L3011" s="159" t="s">
        <v>2498</v>
      </c>
      <c r="M3011" s="159" t="s">
        <v>16058</v>
      </c>
      <c r="N3011" s="161"/>
      <c r="O3011" s="161"/>
      <c r="P3011" s="161"/>
    </row>
    <row r="3012" customFormat="false" ht="27" hidden="false" customHeight="true" outlineLevel="0" collapsed="false">
      <c r="A3012" s="159" t="s">
        <v>16059</v>
      </c>
      <c r="B3012" s="160" t="s">
        <v>16060</v>
      </c>
      <c r="C3012" s="42" t="s">
        <v>1757</v>
      </c>
      <c r="D3012" s="159" t="s">
        <v>2494</v>
      </c>
      <c r="E3012" s="159" t="s">
        <v>2126</v>
      </c>
      <c r="F3012" s="42" t="s">
        <v>2496</v>
      </c>
      <c r="G3012" s="159" t="s">
        <v>1842</v>
      </c>
      <c r="H3012" s="159" t="s">
        <v>1654</v>
      </c>
      <c r="I3012" s="159" t="s">
        <v>1808</v>
      </c>
      <c r="J3012" s="42" t="s">
        <v>16041</v>
      </c>
      <c r="K3012" s="42" t="s">
        <v>16042</v>
      </c>
      <c r="L3012" s="159" t="s">
        <v>2129</v>
      </c>
      <c r="M3012" s="159" t="s">
        <v>16061</v>
      </c>
      <c r="N3012" s="161"/>
      <c r="O3012" s="161"/>
      <c r="P3012" s="161"/>
    </row>
    <row r="3013" customFormat="false" ht="27" hidden="false" customHeight="true" outlineLevel="0" collapsed="false">
      <c r="A3013" s="159" t="s">
        <v>16062</v>
      </c>
      <c r="B3013" s="160" t="s">
        <v>16063</v>
      </c>
      <c r="C3013" s="42" t="s">
        <v>1757</v>
      </c>
      <c r="D3013" s="159" t="s">
        <v>2494</v>
      </c>
      <c r="E3013" s="159" t="s">
        <v>2126</v>
      </c>
      <c r="F3013" s="42" t="s">
        <v>2496</v>
      </c>
      <c r="G3013" s="159" t="s">
        <v>1842</v>
      </c>
      <c r="H3013" s="159" t="s">
        <v>1654</v>
      </c>
      <c r="I3013" s="159" t="s">
        <v>1808</v>
      </c>
      <c r="J3013" s="42" t="s">
        <v>16041</v>
      </c>
      <c r="K3013" s="42" t="s">
        <v>16042</v>
      </c>
      <c r="L3013" s="159" t="s">
        <v>2129</v>
      </c>
      <c r="M3013" s="159" t="s">
        <v>16064</v>
      </c>
      <c r="N3013" s="161"/>
      <c r="O3013" s="161"/>
      <c r="P3013" s="161"/>
    </row>
    <row r="3014" customFormat="false" ht="27" hidden="false" customHeight="true" outlineLevel="0" collapsed="false">
      <c r="A3014" s="159" t="s">
        <v>16065</v>
      </c>
      <c r="B3014" s="160" t="s">
        <v>16066</v>
      </c>
      <c r="C3014" s="42" t="s">
        <v>1757</v>
      </c>
      <c r="D3014" s="159" t="s">
        <v>2494</v>
      </c>
      <c r="E3014" s="159" t="s">
        <v>2126</v>
      </c>
      <c r="F3014" s="42" t="s">
        <v>2496</v>
      </c>
      <c r="G3014" s="159" t="s">
        <v>1842</v>
      </c>
      <c r="H3014" s="159" t="s">
        <v>1654</v>
      </c>
      <c r="I3014" s="159" t="s">
        <v>1808</v>
      </c>
      <c r="J3014" s="42" t="s">
        <v>16041</v>
      </c>
      <c r="K3014" s="42" t="s">
        <v>16042</v>
      </c>
      <c r="L3014" s="159" t="s">
        <v>2129</v>
      </c>
      <c r="M3014" s="159" t="s">
        <v>16067</v>
      </c>
      <c r="N3014" s="161"/>
      <c r="O3014" s="161"/>
      <c r="P3014" s="161"/>
    </row>
    <row r="3015" customFormat="false" ht="27" hidden="false" customHeight="true" outlineLevel="0" collapsed="false">
      <c r="A3015" s="159" t="s">
        <v>16068</v>
      </c>
      <c r="B3015" s="160" t="s">
        <v>16069</v>
      </c>
      <c r="C3015" s="42" t="s">
        <v>1757</v>
      </c>
      <c r="D3015" s="159" t="s">
        <v>2494</v>
      </c>
      <c r="E3015" s="159" t="s">
        <v>2495</v>
      </c>
      <c r="F3015" s="42" t="s">
        <v>2496</v>
      </c>
      <c r="G3015" s="159" t="s">
        <v>1842</v>
      </c>
      <c r="H3015" s="159" t="s">
        <v>2144</v>
      </c>
      <c r="I3015" s="159" t="s">
        <v>1808</v>
      </c>
      <c r="J3015" s="42" t="s">
        <v>16041</v>
      </c>
      <c r="K3015" s="42" t="s">
        <v>16042</v>
      </c>
      <c r="L3015" s="159" t="s">
        <v>2498</v>
      </c>
      <c r="M3015" s="159" t="s">
        <v>16070</v>
      </c>
      <c r="N3015" s="161"/>
      <c r="O3015" s="161"/>
      <c r="P3015" s="161"/>
    </row>
    <row r="3016" customFormat="false" ht="27" hidden="false" customHeight="true" outlineLevel="0" collapsed="false">
      <c r="A3016" s="159" t="s">
        <v>16071</v>
      </c>
      <c r="B3016" s="160" t="s">
        <v>16072</v>
      </c>
      <c r="C3016" s="42" t="s">
        <v>1757</v>
      </c>
      <c r="D3016" s="159" t="s">
        <v>2494</v>
      </c>
      <c r="E3016" s="159" t="s">
        <v>2126</v>
      </c>
      <c r="F3016" s="42" t="s">
        <v>2496</v>
      </c>
      <c r="G3016" s="159" t="s">
        <v>1842</v>
      </c>
      <c r="H3016" s="159" t="s">
        <v>1654</v>
      </c>
      <c r="I3016" s="159" t="s">
        <v>1808</v>
      </c>
      <c r="J3016" s="42" t="s">
        <v>16041</v>
      </c>
      <c r="K3016" s="42" t="s">
        <v>16042</v>
      </c>
      <c r="L3016" s="159" t="s">
        <v>2129</v>
      </c>
      <c r="M3016" s="159" t="s">
        <v>16073</v>
      </c>
      <c r="N3016" s="161"/>
      <c r="O3016" s="161"/>
      <c r="P3016" s="161"/>
    </row>
    <row r="3017" customFormat="false" ht="27" hidden="false" customHeight="true" outlineLevel="0" collapsed="false">
      <c r="A3017" s="159" t="s">
        <v>16074</v>
      </c>
      <c r="B3017" s="160" t="s">
        <v>16075</v>
      </c>
      <c r="C3017" s="42" t="s">
        <v>1757</v>
      </c>
      <c r="D3017" s="159" t="s">
        <v>2494</v>
      </c>
      <c r="E3017" s="159" t="s">
        <v>2495</v>
      </c>
      <c r="F3017" s="42" t="s">
        <v>2496</v>
      </c>
      <c r="G3017" s="159" t="s">
        <v>1842</v>
      </c>
      <c r="H3017" s="159" t="s">
        <v>2144</v>
      </c>
      <c r="I3017" s="159" t="s">
        <v>1808</v>
      </c>
      <c r="J3017" s="42" t="s">
        <v>16041</v>
      </c>
      <c r="K3017" s="42" t="s">
        <v>16042</v>
      </c>
      <c r="L3017" s="159" t="s">
        <v>2498</v>
      </c>
      <c r="M3017" s="159" t="s">
        <v>16076</v>
      </c>
      <c r="N3017" s="161"/>
      <c r="O3017" s="161"/>
      <c r="P3017" s="161"/>
    </row>
    <row r="3018" customFormat="false" ht="27" hidden="false" customHeight="true" outlineLevel="0" collapsed="false">
      <c r="A3018" s="159" t="s">
        <v>16077</v>
      </c>
      <c r="B3018" s="160" t="s">
        <v>16078</v>
      </c>
      <c r="C3018" s="42" t="s">
        <v>1757</v>
      </c>
      <c r="D3018" s="159" t="s">
        <v>2494</v>
      </c>
      <c r="E3018" s="159" t="s">
        <v>2126</v>
      </c>
      <c r="F3018" s="42" t="s">
        <v>2496</v>
      </c>
      <c r="G3018" s="159" t="s">
        <v>1842</v>
      </c>
      <c r="H3018" s="159" t="s">
        <v>1654</v>
      </c>
      <c r="I3018" s="159" t="s">
        <v>1808</v>
      </c>
      <c r="J3018" s="42" t="s">
        <v>16041</v>
      </c>
      <c r="K3018" s="42" t="s">
        <v>16042</v>
      </c>
      <c r="L3018" s="159" t="s">
        <v>2129</v>
      </c>
      <c r="M3018" s="159" t="s">
        <v>16079</v>
      </c>
      <c r="N3018" s="161"/>
      <c r="O3018" s="161"/>
      <c r="P3018" s="161"/>
    </row>
    <row r="3019" customFormat="false" ht="27" hidden="false" customHeight="true" outlineLevel="0" collapsed="false">
      <c r="A3019" s="159" t="s">
        <v>16080</v>
      </c>
      <c r="B3019" s="160" t="s">
        <v>16081</v>
      </c>
      <c r="C3019" s="42" t="s">
        <v>1757</v>
      </c>
      <c r="D3019" s="159" t="s">
        <v>2494</v>
      </c>
      <c r="E3019" s="159" t="s">
        <v>2126</v>
      </c>
      <c r="F3019" s="42" t="s">
        <v>2496</v>
      </c>
      <c r="G3019" s="159" t="s">
        <v>1842</v>
      </c>
      <c r="H3019" s="159" t="s">
        <v>1654</v>
      </c>
      <c r="I3019" s="159" t="s">
        <v>1808</v>
      </c>
      <c r="J3019" s="42" t="s">
        <v>16041</v>
      </c>
      <c r="K3019" s="42" t="s">
        <v>16042</v>
      </c>
      <c r="L3019" s="159" t="s">
        <v>2129</v>
      </c>
      <c r="M3019" s="159" t="s">
        <v>16082</v>
      </c>
      <c r="N3019" s="161"/>
      <c r="O3019" s="161"/>
      <c r="P3019" s="161"/>
    </row>
    <row r="3020" customFormat="false" ht="27" hidden="false" customHeight="true" outlineLevel="0" collapsed="false">
      <c r="A3020" s="159" t="s">
        <v>16083</v>
      </c>
      <c r="B3020" s="160" t="s">
        <v>16084</v>
      </c>
      <c r="C3020" s="42" t="s">
        <v>1757</v>
      </c>
      <c r="D3020" s="159" t="s">
        <v>2494</v>
      </c>
      <c r="E3020" s="159" t="s">
        <v>2495</v>
      </c>
      <c r="F3020" s="42" t="s">
        <v>2496</v>
      </c>
      <c r="G3020" s="159" t="s">
        <v>1842</v>
      </c>
      <c r="H3020" s="159" t="s">
        <v>2144</v>
      </c>
      <c r="I3020" s="159" t="s">
        <v>1808</v>
      </c>
      <c r="J3020" s="42" t="s">
        <v>16041</v>
      </c>
      <c r="K3020" s="42" t="s">
        <v>16042</v>
      </c>
      <c r="L3020" s="159" t="s">
        <v>2498</v>
      </c>
      <c r="M3020" s="159" t="s">
        <v>16085</v>
      </c>
      <c r="N3020" s="161"/>
      <c r="O3020" s="161"/>
      <c r="P3020" s="161"/>
    </row>
    <row r="3021" customFormat="false" ht="27" hidden="false" customHeight="true" outlineLevel="0" collapsed="false">
      <c r="A3021" s="159" t="s">
        <v>16086</v>
      </c>
      <c r="B3021" s="160" t="s">
        <v>16087</v>
      </c>
      <c r="C3021" s="42" t="s">
        <v>1757</v>
      </c>
      <c r="D3021" s="159" t="s">
        <v>2494</v>
      </c>
      <c r="E3021" s="159" t="s">
        <v>2126</v>
      </c>
      <c r="F3021" s="42" t="s">
        <v>2496</v>
      </c>
      <c r="G3021" s="159" t="s">
        <v>1842</v>
      </c>
      <c r="H3021" s="159" t="s">
        <v>1654</v>
      </c>
      <c r="I3021" s="159" t="s">
        <v>1808</v>
      </c>
      <c r="J3021" s="42" t="s">
        <v>16088</v>
      </c>
      <c r="K3021" s="42" t="s">
        <v>16089</v>
      </c>
      <c r="L3021" s="159" t="s">
        <v>2129</v>
      </c>
      <c r="M3021" s="159" t="s">
        <v>16090</v>
      </c>
      <c r="N3021" s="161"/>
      <c r="O3021" s="161"/>
      <c r="P3021" s="161"/>
    </row>
    <row r="3022" customFormat="false" ht="27" hidden="false" customHeight="true" outlineLevel="0" collapsed="false">
      <c r="A3022" s="159" t="s">
        <v>16091</v>
      </c>
      <c r="B3022" s="160" t="s">
        <v>16092</v>
      </c>
      <c r="C3022" s="42" t="s">
        <v>1757</v>
      </c>
      <c r="D3022" s="159" t="s">
        <v>2494</v>
      </c>
      <c r="E3022" s="159" t="s">
        <v>2495</v>
      </c>
      <c r="F3022" s="42" t="s">
        <v>2496</v>
      </c>
      <c r="G3022" s="159" t="s">
        <v>1842</v>
      </c>
      <c r="H3022" s="159" t="s">
        <v>2144</v>
      </c>
      <c r="I3022" s="159" t="s">
        <v>1808</v>
      </c>
      <c r="J3022" s="42" t="s">
        <v>16088</v>
      </c>
      <c r="K3022" s="42" t="s">
        <v>16089</v>
      </c>
      <c r="L3022" s="159" t="s">
        <v>2498</v>
      </c>
      <c r="M3022" s="159" t="s">
        <v>16093</v>
      </c>
      <c r="N3022" s="161"/>
      <c r="O3022" s="161"/>
      <c r="P3022" s="161"/>
    </row>
    <row r="3023" customFormat="false" ht="27" hidden="false" customHeight="true" outlineLevel="0" collapsed="false">
      <c r="A3023" s="159" t="s">
        <v>16094</v>
      </c>
      <c r="B3023" s="160" t="s">
        <v>16095</v>
      </c>
      <c r="C3023" s="42" t="s">
        <v>1757</v>
      </c>
      <c r="D3023" s="159" t="s">
        <v>2494</v>
      </c>
      <c r="E3023" s="159" t="s">
        <v>2126</v>
      </c>
      <c r="F3023" s="42" t="s">
        <v>2496</v>
      </c>
      <c r="G3023" s="159" t="s">
        <v>1842</v>
      </c>
      <c r="H3023" s="159" t="s">
        <v>1654</v>
      </c>
      <c r="I3023" s="159" t="s">
        <v>1808</v>
      </c>
      <c r="J3023" s="42" t="s">
        <v>16088</v>
      </c>
      <c r="K3023" s="42" t="s">
        <v>16089</v>
      </c>
      <c r="L3023" s="159" t="s">
        <v>2129</v>
      </c>
      <c r="M3023" s="159" t="s">
        <v>16096</v>
      </c>
      <c r="N3023" s="161"/>
      <c r="O3023" s="161"/>
      <c r="P3023" s="161"/>
    </row>
    <row r="3024" customFormat="false" ht="27" hidden="false" customHeight="true" outlineLevel="0" collapsed="false">
      <c r="A3024" s="159" t="s">
        <v>16097</v>
      </c>
      <c r="B3024" s="160" t="s">
        <v>16098</v>
      </c>
      <c r="C3024" s="42" t="s">
        <v>1757</v>
      </c>
      <c r="D3024" s="159" t="s">
        <v>2494</v>
      </c>
      <c r="E3024" s="159" t="s">
        <v>2495</v>
      </c>
      <c r="F3024" s="42" t="s">
        <v>2496</v>
      </c>
      <c r="G3024" s="159" t="s">
        <v>1842</v>
      </c>
      <c r="H3024" s="159" t="s">
        <v>2144</v>
      </c>
      <c r="I3024" s="159" t="s">
        <v>1808</v>
      </c>
      <c r="J3024" s="42" t="s">
        <v>16088</v>
      </c>
      <c r="K3024" s="42" t="s">
        <v>16089</v>
      </c>
      <c r="L3024" s="159" t="s">
        <v>2498</v>
      </c>
      <c r="M3024" s="159" t="s">
        <v>16099</v>
      </c>
      <c r="N3024" s="161"/>
      <c r="O3024" s="161"/>
      <c r="P3024" s="161"/>
    </row>
    <row r="3025" customFormat="false" ht="27" hidden="false" customHeight="true" outlineLevel="0" collapsed="false">
      <c r="A3025" s="159" t="s">
        <v>16100</v>
      </c>
      <c r="B3025" s="160" t="s">
        <v>16101</v>
      </c>
      <c r="C3025" s="42" t="s">
        <v>1757</v>
      </c>
      <c r="D3025" s="159" t="s">
        <v>2494</v>
      </c>
      <c r="E3025" s="159" t="s">
        <v>2126</v>
      </c>
      <c r="F3025" s="42" t="s">
        <v>2496</v>
      </c>
      <c r="G3025" s="159" t="s">
        <v>1842</v>
      </c>
      <c r="H3025" s="159" t="s">
        <v>1654</v>
      </c>
      <c r="I3025" s="159" t="s">
        <v>1808</v>
      </c>
      <c r="J3025" s="42" t="s">
        <v>16088</v>
      </c>
      <c r="K3025" s="42" t="s">
        <v>16089</v>
      </c>
      <c r="L3025" s="159" t="s">
        <v>2129</v>
      </c>
      <c r="M3025" s="159" t="s">
        <v>16102</v>
      </c>
      <c r="N3025" s="161"/>
      <c r="O3025" s="161"/>
      <c r="P3025" s="161"/>
    </row>
    <row r="3026" customFormat="false" ht="27" hidden="false" customHeight="true" outlineLevel="0" collapsed="false">
      <c r="A3026" s="159" t="s">
        <v>16103</v>
      </c>
      <c r="B3026" s="160" t="s">
        <v>16104</v>
      </c>
      <c r="C3026" s="42" t="s">
        <v>1757</v>
      </c>
      <c r="D3026" s="159" t="s">
        <v>2494</v>
      </c>
      <c r="E3026" s="159" t="s">
        <v>2495</v>
      </c>
      <c r="F3026" s="42" t="s">
        <v>2496</v>
      </c>
      <c r="G3026" s="159" t="s">
        <v>1842</v>
      </c>
      <c r="H3026" s="159" t="s">
        <v>2144</v>
      </c>
      <c r="I3026" s="159" t="s">
        <v>1808</v>
      </c>
      <c r="J3026" s="42" t="s">
        <v>16088</v>
      </c>
      <c r="K3026" s="42" t="s">
        <v>16089</v>
      </c>
      <c r="L3026" s="159" t="s">
        <v>2498</v>
      </c>
      <c r="M3026" s="159" t="s">
        <v>16105</v>
      </c>
      <c r="N3026" s="161"/>
      <c r="O3026" s="161"/>
      <c r="P3026" s="161"/>
    </row>
    <row r="3027" customFormat="false" ht="27" hidden="false" customHeight="true" outlineLevel="0" collapsed="false">
      <c r="A3027" s="159" t="s">
        <v>16106</v>
      </c>
      <c r="B3027" s="160" t="s">
        <v>16107</v>
      </c>
      <c r="C3027" s="42" t="s">
        <v>1757</v>
      </c>
      <c r="D3027" s="159" t="s">
        <v>2494</v>
      </c>
      <c r="E3027" s="159" t="s">
        <v>2126</v>
      </c>
      <c r="F3027" s="42" t="s">
        <v>2496</v>
      </c>
      <c r="G3027" s="159" t="s">
        <v>1842</v>
      </c>
      <c r="H3027" s="159" t="s">
        <v>1654</v>
      </c>
      <c r="I3027" s="159" t="s">
        <v>1808</v>
      </c>
      <c r="J3027" s="42" t="s">
        <v>16088</v>
      </c>
      <c r="K3027" s="42" t="s">
        <v>16089</v>
      </c>
      <c r="L3027" s="159" t="s">
        <v>2129</v>
      </c>
      <c r="M3027" s="159" t="s">
        <v>16108</v>
      </c>
      <c r="N3027" s="161"/>
      <c r="O3027" s="161"/>
      <c r="P3027" s="161"/>
    </row>
    <row r="3028" customFormat="false" ht="27" hidden="false" customHeight="true" outlineLevel="0" collapsed="false">
      <c r="A3028" s="159" t="s">
        <v>16109</v>
      </c>
      <c r="B3028" s="160" t="s">
        <v>16110</v>
      </c>
      <c r="C3028" s="42" t="s">
        <v>1757</v>
      </c>
      <c r="D3028" s="159" t="s">
        <v>2494</v>
      </c>
      <c r="E3028" s="159" t="s">
        <v>2126</v>
      </c>
      <c r="F3028" s="42" t="s">
        <v>2496</v>
      </c>
      <c r="G3028" s="159" t="s">
        <v>1842</v>
      </c>
      <c r="H3028" s="159" t="s">
        <v>1654</v>
      </c>
      <c r="I3028" s="159" t="s">
        <v>1808</v>
      </c>
      <c r="J3028" s="42" t="s">
        <v>16088</v>
      </c>
      <c r="K3028" s="42" t="s">
        <v>16089</v>
      </c>
      <c r="L3028" s="159" t="s">
        <v>2129</v>
      </c>
      <c r="M3028" s="159" t="s">
        <v>16111</v>
      </c>
      <c r="N3028" s="161"/>
      <c r="O3028" s="161"/>
      <c r="P3028" s="161"/>
    </row>
    <row r="3029" customFormat="false" ht="27" hidden="false" customHeight="true" outlineLevel="0" collapsed="false">
      <c r="A3029" s="159" t="s">
        <v>16112</v>
      </c>
      <c r="B3029" s="160" t="s">
        <v>16113</v>
      </c>
      <c r="C3029" s="42" t="s">
        <v>1757</v>
      </c>
      <c r="D3029" s="159" t="s">
        <v>2494</v>
      </c>
      <c r="E3029" s="159" t="s">
        <v>2126</v>
      </c>
      <c r="F3029" s="42" t="s">
        <v>2496</v>
      </c>
      <c r="G3029" s="159" t="s">
        <v>1842</v>
      </c>
      <c r="H3029" s="159" t="s">
        <v>1654</v>
      </c>
      <c r="I3029" s="159" t="s">
        <v>1808</v>
      </c>
      <c r="J3029" s="42" t="s">
        <v>16088</v>
      </c>
      <c r="K3029" s="42" t="s">
        <v>16089</v>
      </c>
      <c r="L3029" s="159" t="s">
        <v>2129</v>
      </c>
      <c r="M3029" s="159" t="s">
        <v>16114</v>
      </c>
      <c r="N3029" s="161"/>
      <c r="O3029" s="161"/>
      <c r="P3029" s="161"/>
    </row>
    <row r="3030" customFormat="false" ht="27" hidden="false" customHeight="true" outlineLevel="0" collapsed="false">
      <c r="A3030" s="159" t="s">
        <v>16115</v>
      </c>
      <c r="B3030" s="160" t="s">
        <v>16116</v>
      </c>
      <c r="C3030" s="42" t="s">
        <v>1757</v>
      </c>
      <c r="D3030" s="159" t="s">
        <v>2494</v>
      </c>
      <c r="E3030" s="159" t="s">
        <v>2495</v>
      </c>
      <c r="F3030" s="42" t="s">
        <v>2496</v>
      </c>
      <c r="G3030" s="159" t="s">
        <v>1842</v>
      </c>
      <c r="H3030" s="159" t="s">
        <v>2144</v>
      </c>
      <c r="I3030" s="159" t="s">
        <v>1808</v>
      </c>
      <c r="J3030" s="42" t="s">
        <v>16088</v>
      </c>
      <c r="K3030" s="42" t="s">
        <v>16089</v>
      </c>
      <c r="L3030" s="159" t="s">
        <v>2498</v>
      </c>
      <c r="M3030" s="159" t="s">
        <v>16117</v>
      </c>
      <c r="N3030" s="161"/>
      <c r="O3030" s="161"/>
      <c r="P3030" s="161"/>
    </row>
    <row r="3031" customFormat="false" ht="27" hidden="false" customHeight="true" outlineLevel="0" collapsed="false">
      <c r="A3031" s="159" t="s">
        <v>16118</v>
      </c>
      <c r="B3031" s="160" t="s">
        <v>16119</v>
      </c>
      <c r="C3031" s="42" t="s">
        <v>1757</v>
      </c>
      <c r="D3031" s="159" t="s">
        <v>2494</v>
      </c>
      <c r="E3031" s="159" t="s">
        <v>2126</v>
      </c>
      <c r="F3031" s="42" t="s">
        <v>2496</v>
      </c>
      <c r="G3031" s="159" t="s">
        <v>1842</v>
      </c>
      <c r="H3031" s="159" t="s">
        <v>1654</v>
      </c>
      <c r="I3031" s="159" t="s">
        <v>1808</v>
      </c>
      <c r="J3031" s="42" t="s">
        <v>16088</v>
      </c>
      <c r="K3031" s="42" t="s">
        <v>16089</v>
      </c>
      <c r="L3031" s="159" t="s">
        <v>2129</v>
      </c>
      <c r="M3031" s="159" t="s">
        <v>16120</v>
      </c>
      <c r="N3031" s="161"/>
      <c r="O3031" s="161"/>
      <c r="P3031" s="161"/>
    </row>
    <row r="3032" customFormat="false" ht="27" hidden="false" customHeight="true" outlineLevel="0" collapsed="false">
      <c r="A3032" s="159" t="s">
        <v>16121</v>
      </c>
      <c r="B3032" s="160" t="s">
        <v>16122</v>
      </c>
      <c r="C3032" s="42" t="s">
        <v>1757</v>
      </c>
      <c r="D3032" s="159" t="s">
        <v>2494</v>
      </c>
      <c r="E3032" s="159" t="s">
        <v>2495</v>
      </c>
      <c r="F3032" s="42" t="s">
        <v>2496</v>
      </c>
      <c r="G3032" s="159" t="s">
        <v>1842</v>
      </c>
      <c r="H3032" s="159" t="s">
        <v>2144</v>
      </c>
      <c r="I3032" s="159" t="s">
        <v>1808</v>
      </c>
      <c r="J3032" s="42" t="s">
        <v>16088</v>
      </c>
      <c r="K3032" s="42" t="s">
        <v>16089</v>
      </c>
      <c r="L3032" s="159" t="s">
        <v>2498</v>
      </c>
      <c r="M3032" s="159" t="s">
        <v>16123</v>
      </c>
      <c r="N3032" s="161"/>
      <c r="O3032" s="161"/>
      <c r="P3032" s="161"/>
    </row>
    <row r="3033" customFormat="false" ht="27" hidden="false" customHeight="true" outlineLevel="0" collapsed="false">
      <c r="A3033" s="159" t="s">
        <v>16124</v>
      </c>
      <c r="B3033" s="160" t="s">
        <v>16125</v>
      </c>
      <c r="C3033" s="42" t="s">
        <v>1757</v>
      </c>
      <c r="D3033" s="159" t="s">
        <v>2494</v>
      </c>
      <c r="E3033" s="159" t="s">
        <v>2126</v>
      </c>
      <c r="F3033" s="42" t="s">
        <v>2496</v>
      </c>
      <c r="G3033" s="159" t="s">
        <v>1842</v>
      </c>
      <c r="H3033" s="159" t="s">
        <v>1654</v>
      </c>
      <c r="I3033" s="159" t="s">
        <v>1808</v>
      </c>
      <c r="J3033" s="42" t="s">
        <v>16088</v>
      </c>
      <c r="K3033" s="42" t="s">
        <v>16089</v>
      </c>
      <c r="L3033" s="159" t="s">
        <v>2129</v>
      </c>
      <c r="M3033" s="159" t="s">
        <v>16126</v>
      </c>
      <c r="N3033" s="161"/>
      <c r="O3033" s="161"/>
      <c r="P3033" s="161"/>
    </row>
    <row r="3034" customFormat="false" ht="27" hidden="false" customHeight="true" outlineLevel="0" collapsed="false">
      <c r="A3034" s="159" t="s">
        <v>16127</v>
      </c>
      <c r="B3034" s="160" t="s">
        <v>16128</v>
      </c>
      <c r="C3034" s="42" t="s">
        <v>1757</v>
      </c>
      <c r="D3034" s="159" t="s">
        <v>2494</v>
      </c>
      <c r="E3034" s="159" t="s">
        <v>2126</v>
      </c>
      <c r="F3034" s="42" t="s">
        <v>2496</v>
      </c>
      <c r="G3034" s="159" t="s">
        <v>1842</v>
      </c>
      <c r="H3034" s="159" t="s">
        <v>1654</v>
      </c>
      <c r="I3034" s="159" t="s">
        <v>1808</v>
      </c>
      <c r="J3034" s="42" t="s">
        <v>16088</v>
      </c>
      <c r="K3034" s="42" t="s">
        <v>16089</v>
      </c>
      <c r="L3034" s="159" t="s">
        <v>2129</v>
      </c>
      <c r="M3034" s="159" t="s">
        <v>16129</v>
      </c>
      <c r="N3034" s="161"/>
      <c r="O3034" s="161"/>
      <c r="P3034" s="161"/>
    </row>
    <row r="3035" customFormat="false" ht="27" hidden="false" customHeight="true" outlineLevel="0" collapsed="false">
      <c r="A3035" s="159" t="s">
        <v>16130</v>
      </c>
      <c r="B3035" s="160" t="s">
        <v>16131</v>
      </c>
      <c r="C3035" s="42" t="s">
        <v>1757</v>
      </c>
      <c r="D3035" s="159" t="s">
        <v>2494</v>
      </c>
      <c r="E3035" s="159" t="s">
        <v>2495</v>
      </c>
      <c r="F3035" s="42" t="s">
        <v>2496</v>
      </c>
      <c r="G3035" s="159" t="s">
        <v>1842</v>
      </c>
      <c r="H3035" s="159" t="s">
        <v>2144</v>
      </c>
      <c r="I3035" s="159" t="s">
        <v>1808</v>
      </c>
      <c r="J3035" s="42" t="s">
        <v>16088</v>
      </c>
      <c r="K3035" s="42" t="s">
        <v>16089</v>
      </c>
      <c r="L3035" s="159" t="s">
        <v>2498</v>
      </c>
      <c r="M3035" s="159" t="s">
        <v>16132</v>
      </c>
      <c r="N3035" s="161"/>
      <c r="O3035" s="161"/>
      <c r="P3035" s="161"/>
    </row>
    <row r="3036" customFormat="false" ht="27" hidden="false" customHeight="true" outlineLevel="0" collapsed="false">
      <c r="A3036" s="159" t="s">
        <v>16133</v>
      </c>
      <c r="B3036" s="160" t="s">
        <v>16134</v>
      </c>
      <c r="C3036" s="42" t="s">
        <v>1757</v>
      </c>
      <c r="D3036" s="159" t="s">
        <v>2494</v>
      </c>
      <c r="E3036" s="159" t="s">
        <v>2126</v>
      </c>
      <c r="F3036" s="42" t="s">
        <v>2496</v>
      </c>
      <c r="G3036" s="159" t="s">
        <v>1842</v>
      </c>
      <c r="H3036" s="159" t="s">
        <v>1654</v>
      </c>
      <c r="I3036" s="159" t="s">
        <v>1808</v>
      </c>
      <c r="J3036" s="42" t="s">
        <v>16135</v>
      </c>
      <c r="K3036" s="42" t="s">
        <v>16136</v>
      </c>
      <c r="L3036" s="159" t="s">
        <v>2129</v>
      </c>
      <c r="M3036" s="159" t="s">
        <v>16137</v>
      </c>
      <c r="N3036" s="161"/>
      <c r="O3036" s="161"/>
      <c r="P3036" s="161"/>
    </row>
    <row r="3037" customFormat="false" ht="27" hidden="false" customHeight="true" outlineLevel="0" collapsed="false">
      <c r="A3037" s="159" t="s">
        <v>16138</v>
      </c>
      <c r="B3037" s="160" t="s">
        <v>16139</v>
      </c>
      <c r="C3037" s="42" t="s">
        <v>1757</v>
      </c>
      <c r="D3037" s="159" t="s">
        <v>2494</v>
      </c>
      <c r="E3037" s="159" t="s">
        <v>2495</v>
      </c>
      <c r="F3037" s="42" t="s">
        <v>2496</v>
      </c>
      <c r="G3037" s="159" t="s">
        <v>1842</v>
      </c>
      <c r="H3037" s="159" t="s">
        <v>2144</v>
      </c>
      <c r="I3037" s="159" t="s">
        <v>1808</v>
      </c>
      <c r="J3037" s="42" t="s">
        <v>16135</v>
      </c>
      <c r="K3037" s="42" t="s">
        <v>16136</v>
      </c>
      <c r="L3037" s="159" t="s">
        <v>2498</v>
      </c>
      <c r="M3037" s="159" t="s">
        <v>16140</v>
      </c>
      <c r="N3037" s="161"/>
      <c r="O3037" s="161"/>
      <c r="P3037" s="161"/>
    </row>
    <row r="3038" customFormat="false" ht="27" hidden="false" customHeight="true" outlineLevel="0" collapsed="false">
      <c r="A3038" s="159" t="s">
        <v>16141</v>
      </c>
      <c r="B3038" s="160" t="s">
        <v>16142</v>
      </c>
      <c r="C3038" s="42" t="s">
        <v>1757</v>
      </c>
      <c r="D3038" s="159" t="s">
        <v>2494</v>
      </c>
      <c r="E3038" s="159" t="s">
        <v>2126</v>
      </c>
      <c r="F3038" s="42" t="s">
        <v>2496</v>
      </c>
      <c r="G3038" s="159" t="s">
        <v>1842</v>
      </c>
      <c r="H3038" s="159" t="s">
        <v>1654</v>
      </c>
      <c r="I3038" s="159" t="s">
        <v>1808</v>
      </c>
      <c r="J3038" s="42" t="s">
        <v>16135</v>
      </c>
      <c r="K3038" s="42" t="s">
        <v>16136</v>
      </c>
      <c r="L3038" s="159" t="s">
        <v>2129</v>
      </c>
      <c r="M3038" s="159" t="s">
        <v>16143</v>
      </c>
      <c r="N3038" s="161"/>
      <c r="O3038" s="161"/>
      <c r="P3038" s="161"/>
    </row>
    <row r="3039" customFormat="false" ht="27" hidden="false" customHeight="true" outlineLevel="0" collapsed="false">
      <c r="A3039" s="159" t="s">
        <v>16144</v>
      </c>
      <c r="B3039" s="160" t="s">
        <v>16145</v>
      </c>
      <c r="C3039" s="42" t="s">
        <v>1757</v>
      </c>
      <c r="D3039" s="159" t="s">
        <v>2494</v>
      </c>
      <c r="E3039" s="159" t="s">
        <v>2495</v>
      </c>
      <c r="F3039" s="42" t="s">
        <v>2496</v>
      </c>
      <c r="G3039" s="159" t="s">
        <v>1842</v>
      </c>
      <c r="H3039" s="159" t="s">
        <v>2144</v>
      </c>
      <c r="I3039" s="159" t="s">
        <v>1808</v>
      </c>
      <c r="J3039" s="42" t="s">
        <v>16135</v>
      </c>
      <c r="K3039" s="42" t="s">
        <v>16136</v>
      </c>
      <c r="L3039" s="159" t="s">
        <v>2498</v>
      </c>
      <c r="M3039" s="159" t="s">
        <v>16146</v>
      </c>
      <c r="N3039" s="161"/>
      <c r="O3039" s="161"/>
      <c r="P3039" s="161"/>
    </row>
    <row r="3040" customFormat="false" ht="27" hidden="false" customHeight="true" outlineLevel="0" collapsed="false">
      <c r="A3040" s="159" t="s">
        <v>16147</v>
      </c>
      <c r="B3040" s="160" t="s">
        <v>16148</v>
      </c>
      <c r="C3040" s="42" t="s">
        <v>1757</v>
      </c>
      <c r="D3040" s="159" t="s">
        <v>2494</v>
      </c>
      <c r="E3040" s="159" t="s">
        <v>2126</v>
      </c>
      <c r="F3040" s="42" t="s">
        <v>2496</v>
      </c>
      <c r="G3040" s="159" t="s">
        <v>1842</v>
      </c>
      <c r="H3040" s="159" t="s">
        <v>1654</v>
      </c>
      <c r="I3040" s="159" t="s">
        <v>1808</v>
      </c>
      <c r="J3040" s="42" t="s">
        <v>16135</v>
      </c>
      <c r="K3040" s="42" t="s">
        <v>16136</v>
      </c>
      <c r="L3040" s="159" t="s">
        <v>2129</v>
      </c>
      <c r="M3040" s="159" t="s">
        <v>16149</v>
      </c>
      <c r="N3040" s="161"/>
      <c r="O3040" s="161"/>
      <c r="P3040" s="161"/>
    </row>
    <row r="3041" customFormat="false" ht="27" hidden="false" customHeight="true" outlineLevel="0" collapsed="false">
      <c r="A3041" s="159" t="s">
        <v>16150</v>
      </c>
      <c r="B3041" s="160" t="s">
        <v>16151</v>
      </c>
      <c r="C3041" s="42" t="s">
        <v>1757</v>
      </c>
      <c r="D3041" s="159" t="s">
        <v>2494</v>
      </c>
      <c r="E3041" s="159" t="s">
        <v>2495</v>
      </c>
      <c r="F3041" s="42" t="s">
        <v>2496</v>
      </c>
      <c r="G3041" s="159" t="s">
        <v>1842</v>
      </c>
      <c r="H3041" s="159" t="s">
        <v>2144</v>
      </c>
      <c r="I3041" s="159" t="s">
        <v>1808</v>
      </c>
      <c r="J3041" s="42" t="s">
        <v>16135</v>
      </c>
      <c r="K3041" s="42" t="s">
        <v>16136</v>
      </c>
      <c r="L3041" s="159" t="s">
        <v>2498</v>
      </c>
      <c r="M3041" s="159" t="s">
        <v>16152</v>
      </c>
      <c r="N3041" s="161"/>
      <c r="O3041" s="161"/>
      <c r="P3041" s="161"/>
    </row>
    <row r="3042" customFormat="false" ht="27" hidden="false" customHeight="true" outlineLevel="0" collapsed="false">
      <c r="A3042" s="159" t="s">
        <v>16153</v>
      </c>
      <c r="B3042" s="160" t="s">
        <v>16154</v>
      </c>
      <c r="C3042" s="42" t="s">
        <v>1757</v>
      </c>
      <c r="D3042" s="159" t="s">
        <v>2494</v>
      </c>
      <c r="E3042" s="159" t="s">
        <v>2126</v>
      </c>
      <c r="F3042" s="42" t="s">
        <v>2496</v>
      </c>
      <c r="G3042" s="159" t="s">
        <v>1842</v>
      </c>
      <c r="H3042" s="159" t="s">
        <v>1654</v>
      </c>
      <c r="I3042" s="159" t="s">
        <v>1808</v>
      </c>
      <c r="J3042" s="42" t="s">
        <v>16135</v>
      </c>
      <c r="K3042" s="42" t="s">
        <v>16136</v>
      </c>
      <c r="L3042" s="159" t="s">
        <v>2129</v>
      </c>
      <c r="M3042" s="159" t="s">
        <v>16155</v>
      </c>
      <c r="N3042" s="161"/>
      <c r="O3042" s="161"/>
      <c r="P3042" s="161"/>
    </row>
    <row r="3043" customFormat="false" ht="27" hidden="false" customHeight="true" outlineLevel="0" collapsed="false">
      <c r="A3043" s="159" t="s">
        <v>16156</v>
      </c>
      <c r="B3043" s="160" t="s">
        <v>16157</v>
      </c>
      <c r="C3043" s="42" t="s">
        <v>1757</v>
      </c>
      <c r="D3043" s="159" t="s">
        <v>2494</v>
      </c>
      <c r="E3043" s="159" t="s">
        <v>2126</v>
      </c>
      <c r="F3043" s="42" t="s">
        <v>2496</v>
      </c>
      <c r="G3043" s="159" t="s">
        <v>1842</v>
      </c>
      <c r="H3043" s="159" t="s">
        <v>1654</v>
      </c>
      <c r="I3043" s="159" t="s">
        <v>1808</v>
      </c>
      <c r="J3043" s="42" t="s">
        <v>16135</v>
      </c>
      <c r="K3043" s="42" t="s">
        <v>16136</v>
      </c>
      <c r="L3043" s="159" t="s">
        <v>2129</v>
      </c>
      <c r="M3043" s="159" t="s">
        <v>16158</v>
      </c>
      <c r="N3043" s="161"/>
      <c r="O3043" s="161"/>
      <c r="P3043" s="161"/>
    </row>
    <row r="3044" customFormat="false" ht="27" hidden="false" customHeight="true" outlineLevel="0" collapsed="false">
      <c r="A3044" s="159" t="s">
        <v>16159</v>
      </c>
      <c r="B3044" s="160" t="s">
        <v>16160</v>
      </c>
      <c r="C3044" s="42" t="s">
        <v>1757</v>
      </c>
      <c r="D3044" s="159" t="s">
        <v>2494</v>
      </c>
      <c r="E3044" s="159" t="s">
        <v>2126</v>
      </c>
      <c r="F3044" s="42" t="s">
        <v>2496</v>
      </c>
      <c r="G3044" s="159" t="s">
        <v>1842</v>
      </c>
      <c r="H3044" s="159" t="s">
        <v>1654</v>
      </c>
      <c r="I3044" s="159" t="s">
        <v>1808</v>
      </c>
      <c r="J3044" s="42" t="s">
        <v>16135</v>
      </c>
      <c r="K3044" s="42" t="s">
        <v>16136</v>
      </c>
      <c r="L3044" s="159" t="s">
        <v>2129</v>
      </c>
      <c r="M3044" s="159" t="s">
        <v>16161</v>
      </c>
      <c r="N3044" s="161"/>
      <c r="O3044" s="161"/>
      <c r="P3044" s="161"/>
    </row>
    <row r="3045" customFormat="false" ht="27" hidden="false" customHeight="true" outlineLevel="0" collapsed="false">
      <c r="A3045" s="159" t="s">
        <v>16162</v>
      </c>
      <c r="B3045" s="160" t="s">
        <v>16163</v>
      </c>
      <c r="C3045" s="42" t="s">
        <v>1757</v>
      </c>
      <c r="D3045" s="159" t="s">
        <v>2494</v>
      </c>
      <c r="E3045" s="159" t="s">
        <v>2495</v>
      </c>
      <c r="F3045" s="42" t="s">
        <v>2496</v>
      </c>
      <c r="G3045" s="159" t="s">
        <v>1842</v>
      </c>
      <c r="H3045" s="159" t="s">
        <v>2144</v>
      </c>
      <c r="I3045" s="159" t="s">
        <v>1808</v>
      </c>
      <c r="J3045" s="42" t="s">
        <v>16135</v>
      </c>
      <c r="K3045" s="42" t="s">
        <v>16136</v>
      </c>
      <c r="L3045" s="159" t="s">
        <v>2498</v>
      </c>
      <c r="M3045" s="159" t="s">
        <v>16164</v>
      </c>
      <c r="N3045" s="161"/>
      <c r="O3045" s="161"/>
      <c r="P3045" s="161"/>
    </row>
    <row r="3046" customFormat="false" ht="27" hidden="false" customHeight="true" outlineLevel="0" collapsed="false">
      <c r="A3046" s="159" t="s">
        <v>16165</v>
      </c>
      <c r="B3046" s="160" t="s">
        <v>16166</v>
      </c>
      <c r="C3046" s="42" t="s">
        <v>1757</v>
      </c>
      <c r="D3046" s="159" t="s">
        <v>2494</v>
      </c>
      <c r="E3046" s="159" t="s">
        <v>2126</v>
      </c>
      <c r="F3046" s="42" t="s">
        <v>2496</v>
      </c>
      <c r="G3046" s="159" t="s">
        <v>1842</v>
      </c>
      <c r="H3046" s="159" t="s">
        <v>1654</v>
      </c>
      <c r="I3046" s="159" t="s">
        <v>1808</v>
      </c>
      <c r="J3046" s="42" t="s">
        <v>16135</v>
      </c>
      <c r="K3046" s="42" t="s">
        <v>16136</v>
      </c>
      <c r="L3046" s="159" t="s">
        <v>2129</v>
      </c>
      <c r="M3046" s="159" t="s">
        <v>16167</v>
      </c>
      <c r="N3046" s="161"/>
      <c r="O3046" s="161"/>
      <c r="P3046" s="161"/>
    </row>
    <row r="3047" customFormat="false" ht="27" hidden="false" customHeight="true" outlineLevel="0" collapsed="false">
      <c r="A3047" s="159" t="s">
        <v>16168</v>
      </c>
      <c r="B3047" s="160" t="s">
        <v>16169</v>
      </c>
      <c r="C3047" s="42" t="s">
        <v>1757</v>
      </c>
      <c r="D3047" s="159" t="s">
        <v>2494</v>
      </c>
      <c r="E3047" s="159" t="s">
        <v>2495</v>
      </c>
      <c r="F3047" s="42" t="s">
        <v>2496</v>
      </c>
      <c r="G3047" s="159" t="s">
        <v>1842</v>
      </c>
      <c r="H3047" s="159" t="s">
        <v>2144</v>
      </c>
      <c r="I3047" s="159" t="s">
        <v>1808</v>
      </c>
      <c r="J3047" s="42" t="s">
        <v>16135</v>
      </c>
      <c r="K3047" s="42" t="s">
        <v>16136</v>
      </c>
      <c r="L3047" s="159" t="s">
        <v>2498</v>
      </c>
      <c r="M3047" s="159" t="s">
        <v>16170</v>
      </c>
      <c r="N3047" s="161"/>
      <c r="O3047" s="161"/>
      <c r="P3047" s="161"/>
    </row>
    <row r="3048" customFormat="false" ht="27" hidden="false" customHeight="true" outlineLevel="0" collapsed="false">
      <c r="A3048" s="159" t="s">
        <v>16171</v>
      </c>
      <c r="B3048" s="160" t="s">
        <v>16172</v>
      </c>
      <c r="C3048" s="42" t="s">
        <v>1757</v>
      </c>
      <c r="D3048" s="159" t="s">
        <v>2494</v>
      </c>
      <c r="E3048" s="159" t="s">
        <v>2126</v>
      </c>
      <c r="F3048" s="42" t="s">
        <v>2496</v>
      </c>
      <c r="G3048" s="159" t="s">
        <v>1842</v>
      </c>
      <c r="H3048" s="159" t="s">
        <v>1654</v>
      </c>
      <c r="I3048" s="159" t="s">
        <v>1808</v>
      </c>
      <c r="J3048" s="42" t="s">
        <v>16135</v>
      </c>
      <c r="K3048" s="42" t="s">
        <v>16136</v>
      </c>
      <c r="L3048" s="159" t="s">
        <v>2129</v>
      </c>
      <c r="M3048" s="159" t="s">
        <v>16173</v>
      </c>
      <c r="N3048" s="161"/>
      <c r="O3048" s="161"/>
      <c r="P3048" s="161"/>
    </row>
    <row r="3049" customFormat="false" ht="27" hidden="false" customHeight="true" outlineLevel="0" collapsed="false">
      <c r="A3049" s="159" t="s">
        <v>16174</v>
      </c>
      <c r="B3049" s="160" t="s">
        <v>16175</v>
      </c>
      <c r="C3049" s="42" t="s">
        <v>1757</v>
      </c>
      <c r="D3049" s="159" t="s">
        <v>2494</v>
      </c>
      <c r="E3049" s="159" t="s">
        <v>2126</v>
      </c>
      <c r="F3049" s="42" t="s">
        <v>2496</v>
      </c>
      <c r="G3049" s="159" t="s">
        <v>1842</v>
      </c>
      <c r="H3049" s="159" t="s">
        <v>1654</v>
      </c>
      <c r="I3049" s="159" t="s">
        <v>1808</v>
      </c>
      <c r="J3049" s="42" t="s">
        <v>16135</v>
      </c>
      <c r="K3049" s="42" t="s">
        <v>16136</v>
      </c>
      <c r="L3049" s="159" t="s">
        <v>2129</v>
      </c>
      <c r="M3049" s="159" t="s">
        <v>16176</v>
      </c>
      <c r="N3049" s="161"/>
      <c r="O3049" s="161"/>
      <c r="P3049" s="161"/>
    </row>
    <row r="3050" customFormat="false" ht="27" hidden="false" customHeight="true" outlineLevel="0" collapsed="false">
      <c r="A3050" s="159" t="s">
        <v>16177</v>
      </c>
      <c r="B3050" s="160" t="s">
        <v>16178</v>
      </c>
      <c r="C3050" s="42" t="s">
        <v>1757</v>
      </c>
      <c r="D3050" s="159" t="s">
        <v>2494</v>
      </c>
      <c r="E3050" s="159" t="s">
        <v>2495</v>
      </c>
      <c r="F3050" s="42" t="s">
        <v>2496</v>
      </c>
      <c r="G3050" s="159" t="s">
        <v>1842</v>
      </c>
      <c r="H3050" s="159" t="s">
        <v>2144</v>
      </c>
      <c r="I3050" s="159" t="s">
        <v>1808</v>
      </c>
      <c r="J3050" s="42" t="s">
        <v>16135</v>
      </c>
      <c r="K3050" s="42" t="s">
        <v>16136</v>
      </c>
      <c r="L3050" s="159" t="s">
        <v>2498</v>
      </c>
      <c r="M3050" s="159" t="s">
        <v>16179</v>
      </c>
      <c r="N3050" s="161"/>
      <c r="O3050" s="161"/>
      <c r="P3050" s="161"/>
    </row>
    <row r="3051" customFormat="false" ht="27" hidden="false" customHeight="true" outlineLevel="0" collapsed="false">
      <c r="A3051" s="159" t="s">
        <v>16180</v>
      </c>
      <c r="B3051" s="160" t="s">
        <v>16181</v>
      </c>
      <c r="C3051" s="42" t="s">
        <v>1757</v>
      </c>
      <c r="D3051" s="159" t="s">
        <v>2494</v>
      </c>
      <c r="E3051" s="159" t="s">
        <v>2126</v>
      </c>
      <c r="F3051" s="42" t="s">
        <v>2496</v>
      </c>
      <c r="G3051" s="159" t="s">
        <v>1842</v>
      </c>
      <c r="H3051" s="159" t="s">
        <v>1654</v>
      </c>
      <c r="I3051" s="159" t="s">
        <v>1808</v>
      </c>
      <c r="J3051" s="42" t="s">
        <v>16182</v>
      </c>
      <c r="K3051" s="42" t="s">
        <v>16183</v>
      </c>
      <c r="L3051" s="159" t="s">
        <v>2129</v>
      </c>
      <c r="M3051" s="159" t="s">
        <v>16184</v>
      </c>
      <c r="N3051" s="161"/>
      <c r="O3051" s="161"/>
      <c r="P3051" s="161"/>
    </row>
    <row r="3052" customFormat="false" ht="27" hidden="false" customHeight="true" outlineLevel="0" collapsed="false">
      <c r="A3052" s="159" t="s">
        <v>16185</v>
      </c>
      <c r="B3052" s="160" t="s">
        <v>16186</v>
      </c>
      <c r="C3052" s="42" t="s">
        <v>1757</v>
      </c>
      <c r="D3052" s="159" t="s">
        <v>2494</v>
      </c>
      <c r="E3052" s="159" t="s">
        <v>2495</v>
      </c>
      <c r="F3052" s="42" t="s">
        <v>2496</v>
      </c>
      <c r="G3052" s="159" t="s">
        <v>1842</v>
      </c>
      <c r="H3052" s="159" t="s">
        <v>2144</v>
      </c>
      <c r="I3052" s="159" t="s">
        <v>1808</v>
      </c>
      <c r="J3052" s="42" t="s">
        <v>16182</v>
      </c>
      <c r="K3052" s="42" t="s">
        <v>16183</v>
      </c>
      <c r="L3052" s="159" t="s">
        <v>2498</v>
      </c>
      <c r="M3052" s="159" t="s">
        <v>16187</v>
      </c>
      <c r="N3052" s="161"/>
      <c r="O3052" s="161"/>
      <c r="P3052" s="161"/>
    </row>
    <row r="3053" customFormat="false" ht="27" hidden="false" customHeight="true" outlineLevel="0" collapsed="false">
      <c r="A3053" s="159" t="s">
        <v>16188</v>
      </c>
      <c r="B3053" s="160" t="s">
        <v>16189</v>
      </c>
      <c r="C3053" s="42" t="s">
        <v>1757</v>
      </c>
      <c r="D3053" s="159" t="s">
        <v>2494</v>
      </c>
      <c r="E3053" s="159" t="s">
        <v>2126</v>
      </c>
      <c r="F3053" s="42" t="s">
        <v>2496</v>
      </c>
      <c r="G3053" s="159" t="s">
        <v>1842</v>
      </c>
      <c r="H3053" s="159" t="s">
        <v>1654</v>
      </c>
      <c r="I3053" s="159" t="s">
        <v>1808</v>
      </c>
      <c r="J3053" s="42" t="s">
        <v>16182</v>
      </c>
      <c r="K3053" s="42" t="s">
        <v>16183</v>
      </c>
      <c r="L3053" s="159" t="s">
        <v>2129</v>
      </c>
      <c r="M3053" s="159" t="s">
        <v>16190</v>
      </c>
      <c r="N3053" s="161"/>
      <c r="O3053" s="161"/>
      <c r="P3053" s="161"/>
    </row>
    <row r="3054" customFormat="false" ht="27" hidden="false" customHeight="true" outlineLevel="0" collapsed="false">
      <c r="A3054" s="159" t="s">
        <v>16191</v>
      </c>
      <c r="B3054" s="160" t="s">
        <v>16192</v>
      </c>
      <c r="C3054" s="42" t="s">
        <v>1757</v>
      </c>
      <c r="D3054" s="159" t="s">
        <v>2494</v>
      </c>
      <c r="E3054" s="159" t="s">
        <v>2495</v>
      </c>
      <c r="F3054" s="42" t="s">
        <v>2496</v>
      </c>
      <c r="G3054" s="159" t="s">
        <v>1842</v>
      </c>
      <c r="H3054" s="159" t="s">
        <v>2144</v>
      </c>
      <c r="I3054" s="159" t="s">
        <v>1808</v>
      </c>
      <c r="J3054" s="42" t="s">
        <v>16182</v>
      </c>
      <c r="K3054" s="42" t="s">
        <v>16183</v>
      </c>
      <c r="L3054" s="159" t="s">
        <v>2498</v>
      </c>
      <c r="M3054" s="159" t="s">
        <v>16193</v>
      </c>
      <c r="N3054" s="161"/>
      <c r="O3054" s="161"/>
      <c r="P3054" s="161"/>
    </row>
    <row r="3055" customFormat="false" ht="27" hidden="false" customHeight="true" outlineLevel="0" collapsed="false">
      <c r="A3055" s="159" t="s">
        <v>16194</v>
      </c>
      <c r="B3055" s="160" t="s">
        <v>16195</v>
      </c>
      <c r="C3055" s="42" t="s">
        <v>1757</v>
      </c>
      <c r="D3055" s="159" t="s">
        <v>2494</v>
      </c>
      <c r="E3055" s="159" t="s">
        <v>2126</v>
      </c>
      <c r="F3055" s="42" t="s">
        <v>2496</v>
      </c>
      <c r="G3055" s="159" t="s">
        <v>1842</v>
      </c>
      <c r="H3055" s="159" t="s">
        <v>1654</v>
      </c>
      <c r="I3055" s="159" t="s">
        <v>1808</v>
      </c>
      <c r="J3055" s="42" t="s">
        <v>16182</v>
      </c>
      <c r="K3055" s="42" t="s">
        <v>16183</v>
      </c>
      <c r="L3055" s="159" t="s">
        <v>2129</v>
      </c>
      <c r="M3055" s="159" t="s">
        <v>16196</v>
      </c>
      <c r="N3055" s="161"/>
      <c r="O3055" s="161"/>
      <c r="P3055" s="161"/>
    </row>
    <row r="3056" customFormat="false" ht="27" hidden="false" customHeight="true" outlineLevel="0" collapsed="false">
      <c r="A3056" s="159" t="s">
        <v>16197</v>
      </c>
      <c r="B3056" s="160" t="s">
        <v>16198</v>
      </c>
      <c r="C3056" s="42" t="s">
        <v>1757</v>
      </c>
      <c r="D3056" s="159" t="s">
        <v>2494</v>
      </c>
      <c r="E3056" s="159" t="s">
        <v>2495</v>
      </c>
      <c r="F3056" s="42" t="s">
        <v>2496</v>
      </c>
      <c r="G3056" s="159" t="s">
        <v>1842</v>
      </c>
      <c r="H3056" s="159" t="s">
        <v>2144</v>
      </c>
      <c r="I3056" s="159" t="s">
        <v>1808</v>
      </c>
      <c r="J3056" s="42" t="s">
        <v>16182</v>
      </c>
      <c r="K3056" s="42" t="s">
        <v>16183</v>
      </c>
      <c r="L3056" s="159" t="s">
        <v>2498</v>
      </c>
      <c r="M3056" s="159" t="s">
        <v>16199</v>
      </c>
      <c r="N3056" s="161"/>
      <c r="O3056" s="161"/>
      <c r="P3056" s="161"/>
    </row>
    <row r="3057" customFormat="false" ht="27" hidden="false" customHeight="true" outlineLevel="0" collapsed="false">
      <c r="A3057" s="159" t="s">
        <v>16200</v>
      </c>
      <c r="B3057" s="160" t="s">
        <v>16201</v>
      </c>
      <c r="C3057" s="42" t="s">
        <v>1757</v>
      </c>
      <c r="D3057" s="159" t="s">
        <v>2494</v>
      </c>
      <c r="E3057" s="159" t="s">
        <v>2126</v>
      </c>
      <c r="F3057" s="42" t="s">
        <v>2496</v>
      </c>
      <c r="G3057" s="159" t="s">
        <v>1842</v>
      </c>
      <c r="H3057" s="159" t="s">
        <v>1654</v>
      </c>
      <c r="I3057" s="159" t="s">
        <v>1808</v>
      </c>
      <c r="J3057" s="42" t="s">
        <v>16182</v>
      </c>
      <c r="K3057" s="42" t="s">
        <v>16183</v>
      </c>
      <c r="L3057" s="159" t="s">
        <v>2129</v>
      </c>
      <c r="M3057" s="159" t="s">
        <v>16202</v>
      </c>
      <c r="N3057" s="161"/>
      <c r="O3057" s="161"/>
      <c r="P3057" s="161"/>
    </row>
    <row r="3058" customFormat="false" ht="27" hidden="false" customHeight="true" outlineLevel="0" collapsed="false">
      <c r="A3058" s="159" t="s">
        <v>16203</v>
      </c>
      <c r="B3058" s="160" t="s">
        <v>16204</v>
      </c>
      <c r="C3058" s="42" t="s">
        <v>1757</v>
      </c>
      <c r="D3058" s="159" t="s">
        <v>2494</v>
      </c>
      <c r="E3058" s="159" t="s">
        <v>2126</v>
      </c>
      <c r="F3058" s="42" t="s">
        <v>2496</v>
      </c>
      <c r="G3058" s="159" t="s">
        <v>1842</v>
      </c>
      <c r="H3058" s="159" t="s">
        <v>1654</v>
      </c>
      <c r="I3058" s="159" t="s">
        <v>1808</v>
      </c>
      <c r="J3058" s="42" t="s">
        <v>16182</v>
      </c>
      <c r="K3058" s="42" t="s">
        <v>16183</v>
      </c>
      <c r="L3058" s="159" t="s">
        <v>2129</v>
      </c>
      <c r="M3058" s="159" t="s">
        <v>16205</v>
      </c>
      <c r="N3058" s="161"/>
      <c r="O3058" s="161"/>
      <c r="P3058" s="161"/>
    </row>
    <row r="3059" customFormat="false" ht="27" hidden="false" customHeight="true" outlineLevel="0" collapsed="false">
      <c r="A3059" s="159" t="s">
        <v>16206</v>
      </c>
      <c r="B3059" s="160" t="s">
        <v>16207</v>
      </c>
      <c r="C3059" s="42" t="s">
        <v>1757</v>
      </c>
      <c r="D3059" s="159" t="s">
        <v>2494</v>
      </c>
      <c r="E3059" s="159" t="s">
        <v>2126</v>
      </c>
      <c r="F3059" s="42" t="s">
        <v>2496</v>
      </c>
      <c r="G3059" s="159" t="s">
        <v>1842</v>
      </c>
      <c r="H3059" s="159" t="s">
        <v>1654</v>
      </c>
      <c r="I3059" s="159" t="s">
        <v>1808</v>
      </c>
      <c r="J3059" s="42" t="s">
        <v>16182</v>
      </c>
      <c r="K3059" s="42" t="s">
        <v>16183</v>
      </c>
      <c r="L3059" s="159" t="s">
        <v>2129</v>
      </c>
      <c r="M3059" s="159" t="s">
        <v>16208</v>
      </c>
      <c r="N3059" s="161"/>
      <c r="O3059" s="161"/>
      <c r="P3059" s="161"/>
    </row>
    <row r="3060" customFormat="false" ht="27" hidden="false" customHeight="true" outlineLevel="0" collapsed="false">
      <c r="A3060" s="159" t="s">
        <v>16209</v>
      </c>
      <c r="B3060" s="160" t="s">
        <v>16210</v>
      </c>
      <c r="C3060" s="42" t="s">
        <v>1757</v>
      </c>
      <c r="D3060" s="159" t="s">
        <v>2494</v>
      </c>
      <c r="E3060" s="159" t="s">
        <v>2495</v>
      </c>
      <c r="F3060" s="42" t="s">
        <v>2496</v>
      </c>
      <c r="G3060" s="159" t="s">
        <v>1842</v>
      </c>
      <c r="H3060" s="159" t="s">
        <v>2144</v>
      </c>
      <c r="I3060" s="159" t="s">
        <v>1808</v>
      </c>
      <c r="J3060" s="42" t="s">
        <v>16182</v>
      </c>
      <c r="K3060" s="42" t="s">
        <v>16183</v>
      </c>
      <c r="L3060" s="159" t="s">
        <v>2498</v>
      </c>
      <c r="M3060" s="159" t="s">
        <v>16211</v>
      </c>
      <c r="N3060" s="161"/>
      <c r="O3060" s="161"/>
      <c r="P3060" s="161"/>
    </row>
    <row r="3061" customFormat="false" ht="27" hidden="false" customHeight="true" outlineLevel="0" collapsed="false">
      <c r="A3061" s="159" t="s">
        <v>16212</v>
      </c>
      <c r="B3061" s="160" t="s">
        <v>16213</v>
      </c>
      <c r="C3061" s="42" t="s">
        <v>1757</v>
      </c>
      <c r="D3061" s="159" t="s">
        <v>2494</v>
      </c>
      <c r="E3061" s="159" t="s">
        <v>2126</v>
      </c>
      <c r="F3061" s="42" t="s">
        <v>2496</v>
      </c>
      <c r="G3061" s="159" t="s">
        <v>1842</v>
      </c>
      <c r="H3061" s="159" t="s">
        <v>1654</v>
      </c>
      <c r="I3061" s="159" t="s">
        <v>1808</v>
      </c>
      <c r="J3061" s="42" t="s">
        <v>16182</v>
      </c>
      <c r="K3061" s="42" t="s">
        <v>16183</v>
      </c>
      <c r="L3061" s="159" t="s">
        <v>2129</v>
      </c>
      <c r="M3061" s="159" t="s">
        <v>16214</v>
      </c>
      <c r="N3061" s="161"/>
      <c r="O3061" s="161"/>
      <c r="P3061" s="161"/>
    </row>
    <row r="3062" customFormat="false" ht="27" hidden="false" customHeight="true" outlineLevel="0" collapsed="false">
      <c r="A3062" s="159" t="s">
        <v>16215</v>
      </c>
      <c r="B3062" s="160" t="s">
        <v>16216</v>
      </c>
      <c r="C3062" s="42" t="s">
        <v>1757</v>
      </c>
      <c r="D3062" s="159" t="s">
        <v>2494</v>
      </c>
      <c r="E3062" s="159" t="s">
        <v>2495</v>
      </c>
      <c r="F3062" s="42" t="s">
        <v>2496</v>
      </c>
      <c r="G3062" s="159" t="s">
        <v>1842</v>
      </c>
      <c r="H3062" s="159" t="s">
        <v>2144</v>
      </c>
      <c r="I3062" s="159" t="s">
        <v>1808</v>
      </c>
      <c r="J3062" s="42" t="s">
        <v>16182</v>
      </c>
      <c r="K3062" s="42" t="s">
        <v>16183</v>
      </c>
      <c r="L3062" s="159" t="s">
        <v>2498</v>
      </c>
      <c r="M3062" s="159" t="s">
        <v>16217</v>
      </c>
      <c r="N3062" s="161"/>
      <c r="O3062" s="161"/>
      <c r="P3062" s="161"/>
    </row>
    <row r="3063" customFormat="false" ht="27" hidden="false" customHeight="true" outlineLevel="0" collapsed="false">
      <c r="A3063" s="159" t="s">
        <v>16218</v>
      </c>
      <c r="B3063" s="160" t="s">
        <v>16219</v>
      </c>
      <c r="C3063" s="42" t="s">
        <v>1757</v>
      </c>
      <c r="D3063" s="159" t="s">
        <v>2494</v>
      </c>
      <c r="E3063" s="159" t="s">
        <v>2126</v>
      </c>
      <c r="F3063" s="42" t="s">
        <v>2496</v>
      </c>
      <c r="G3063" s="159" t="s">
        <v>1842</v>
      </c>
      <c r="H3063" s="159" t="s">
        <v>1654</v>
      </c>
      <c r="I3063" s="159" t="s">
        <v>1808</v>
      </c>
      <c r="J3063" s="42" t="s">
        <v>16182</v>
      </c>
      <c r="K3063" s="42" t="s">
        <v>16183</v>
      </c>
      <c r="L3063" s="159" t="s">
        <v>2129</v>
      </c>
      <c r="M3063" s="159" t="s">
        <v>16220</v>
      </c>
      <c r="N3063" s="161"/>
      <c r="O3063" s="161"/>
      <c r="P3063" s="161"/>
    </row>
    <row r="3064" customFormat="false" ht="27" hidden="false" customHeight="true" outlineLevel="0" collapsed="false">
      <c r="A3064" s="159" t="s">
        <v>16221</v>
      </c>
      <c r="B3064" s="160" t="s">
        <v>16222</v>
      </c>
      <c r="C3064" s="42" t="s">
        <v>1757</v>
      </c>
      <c r="D3064" s="159" t="s">
        <v>2494</v>
      </c>
      <c r="E3064" s="159" t="s">
        <v>2126</v>
      </c>
      <c r="F3064" s="42" t="s">
        <v>2496</v>
      </c>
      <c r="G3064" s="159" t="s">
        <v>1842</v>
      </c>
      <c r="H3064" s="159" t="s">
        <v>1654</v>
      </c>
      <c r="I3064" s="159" t="s">
        <v>1808</v>
      </c>
      <c r="J3064" s="42" t="s">
        <v>16182</v>
      </c>
      <c r="K3064" s="42" t="s">
        <v>16183</v>
      </c>
      <c r="L3064" s="159" t="s">
        <v>2129</v>
      </c>
      <c r="M3064" s="159" t="s">
        <v>16223</v>
      </c>
      <c r="N3064" s="161"/>
      <c r="O3064" s="161"/>
      <c r="P3064" s="161"/>
    </row>
    <row r="3065" customFormat="false" ht="27" hidden="false" customHeight="true" outlineLevel="0" collapsed="false">
      <c r="A3065" s="159" t="s">
        <v>16224</v>
      </c>
      <c r="B3065" s="160" t="s">
        <v>16225</v>
      </c>
      <c r="C3065" s="42" t="s">
        <v>1757</v>
      </c>
      <c r="D3065" s="159" t="s">
        <v>2494</v>
      </c>
      <c r="E3065" s="159" t="s">
        <v>2495</v>
      </c>
      <c r="F3065" s="42" t="s">
        <v>2496</v>
      </c>
      <c r="G3065" s="159" t="s">
        <v>1842</v>
      </c>
      <c r="H3065" s="159" t="s">
        <v>2144</v>
      </c>
      <c r="I3065" s="159" t="s">
        <v>1808</v>
      </c>
      <c r="J3065" s="42" t="s">
        <v>16182</v>
      </c>
      <c r="K3065" s="42" t="s">
        <v>16183</v>
      </c>
      <c r="L3065" s="159" t="s">
        <v>2498</v>
      </c>
      <c r="M3065" s="159" t="s">
        <v>16226</v>
      </c>
      <c r="N3065" s="161"/>
      <c r="O3065" s="161"/>
      <c r="P3065" s="161"/>
    </row>
    <row r="3066" customFormat="false" ht="27" hidden="false" customHeight="true" outlineLevel="0" collapsed="false">
      <c r="A3066" s="159" t="s">
        <v>16227</v>
      </c>
      <c r="B3066" s="160" t="s">
        <v>16228</v>
      </c>
      <c r="C3066" s="42" t="s">
        <v>1757</v>
      </c>
      <c r="D3066" s="159" t="s">
        <v>2494</v>
      </c>
      <c r="E3066" s="159" t="s">
        <v>2126</v>
      </c>
      <c r="F3066" s="42" t="s">
        <v>2496</v>
      </c>
      <c r="G3066" s="159" t="s">
        <v>1842</v>
      </c>
      <c r="H3066" s="159" t="s">
        <v>1654</v>
      </c>
      <c r="I3066" s="159" t="s">
        <v>1808</v>
      </c>
      <c r="J3066" s="42" t="s">
        <v>16229</v>
      </c>
      <c r="K3066" s="42" t="s">
        <v>16230</v>
      </c>
      <c r="L3066" s="159" t="s">
        <v>2129</v>
      </c>
      <c r="M3066" s="159" t="s">
        <v>16231</v>
      </c>
      <c r="N3066" s="161"/>
      <c r="O3066" s="161"/>
      <c r="P3066" s="161"/>
    </row>
    <row r="3067" customFormat="false" ht="27" hidden="false" customHeight="true" outlineLevel="0" collapsed="false">
      <c r="A3067" s="159" t="s">
        <v>16232</v>
      </c>
      <c r="B3067" s="160" t="s">
        <v>16233</v>
      </c>
      <c r="C3067" s="42" t="s">
        <v>1757</v>
      </c>
      <c r="D3067" s="159" t="s">
        <v>2494</v>
      </c>
      <c r="E3067" s="159" t="s">
        <v>2495</v>
      </c>
      <c r="F3067" s="42" t="s">
        <v>2496</v>
      </c>
      <c r="G3067" s="159" t="s">
        <v>1842</v>
      </c>
      <c r="H3067" s="159" t="s">
        <v>2144</v>
      </c>
      <c r="I3067" s="159" t="s">
        <v>1808</v>
      </c>
      <c r="J3067" s="42" t="s">
        <v>16229</v>
      </c>
      <c r="K3067" s="42" t="s">
        <v>16230</v>
      </c>
      <c r="L3067" s="159" t="s">
        <v>2498</v>
      </c>
      <c r="M3067" s="159" t="s">
        <v>16234</v>
      </c>
      <c r="N3067" s="161"/>
      <c r="O3067" s="161"/>
      <c r="P3067" s="161"/>
    </row>
    <row r="3068" customFormat="false" ht="27" hidden="false" customHeight="true" outlineLevel="0" collapsed="false">
      <c r="A3068" s="159" t="s">
        <v>16235</v>
      </c>
      <c r="B3068" s="160" t="s">
        <v>16236</v>
      </c>
      <c r="C3068" s="42" t="s">
        <v>1757</v>
      </c>
      <c r="D3068" s="159" t="s">
        <v>2494</v>
      </c>
      <c r="E3068" s="159" t="s">
        <v>2126</v>
      </c>
      <c r="F3068" s="42" t="s">
        <v>2496</v>
      </c>
      <c r="G3068" s="159" t="s">
        <v>1842</v>
      </c>
      <c r="H3068" s="159" t="s">
        <v>1654</v>
      </c>
      <c r="I3068" s="159" t="s">
        <v>1808</v>
      </c>
      <c r="J3068" s="42" t="s">
        <v>16229</v>
      </c>
      <c r="K3068" s="42" t="s">
        <v>16230</v>
      </c>
      <c r="L3068" s="159" t="s">
        <v>2129</v>
      </c>
      <c r="M3068" s="159" t="s">
        <v>16237</v>
      </c>
      <c r="N3068" s="161"/>
      <c r="O3068" s="161"/>
      <c r="P3068" s="161"/>
    </row>
    <row r="3069" customFormat="false" ht="27" hidden="false" customHeight="true" outlineLevel="0" collapsed="false">
      <c r="A3069" s="159" t="s">
        <v>16238</v>
      </c>
      <c r="B3069" s="160" t="s">
        <v>16239</v>
      </c>
      <c r="C3069" s="42" t="s">
        <v>1757</v>
      </c>
      <c r="D3069" s="159" t="s">
        <v>2494</v>
      </c>
      <c r="E3069" s="159" t="s">
        <v>2495</v>
      </c>
      <c r="F3069" s="42" t="s">
        <v>2496</v>
      </c>
      <c r="G3069" s="159" t="s">
        <v>1842</v>
      </c>
      <c r="H3069" s="159" t="s">
        <v>2144</v>
      </c>
      <c r="I3069" s="159" t="s">
        <v>1808</v>
      </c>
      <c r="J3069" s="42" t="s">
        <v>16229</v>
      </c>
      <c r="K3069" s="42" t="s">
        <v>16230</v>
      </c>
      <c r="L3069" s="159" t="s">
        <v>2498</v>
      </c>
      <c r="M3069" s="159" t="s">
        <v>16240</v>
      </c>
      <c r="N3069" s="161"/>
      <c r="O3069" s="161"/>
      <c r="P3069" s="161"/>
    </row>
    <row r="3070" customFormat="false" ht="27" hidden="false" customHeight="true" outlineLevel="0" collapsed="false">
      <c r="A3070" s="159" t="s">
        <v>16241</v>
      </c>
      <c r="B3070" s="160" t="s">
        <v>16242</v>
      </c>
      <c r="C3070" s="42" t="s">
        <v>1757</v>
      </c>
      <c r="D3070" s="159" t="s">
        <v>2494</v>
      </c>
      <c r="E3070" s="159" t="s">
        <v>2126</v>
      </c>
      <c r="F3070" s="42" t="s">
        <v>2496</v>
      </c>
      <c r="G3070" s="159" t="s">
        <v>1842</v>
      </c>
      <c r="H3070" s="159" t="s">
        <v>1654</v>
      </c>
      <c r="I3070" s="159" t="s">
        <v>1808</v>
      </c>
      <c r="J3070" s="42" t="s">
        <v>16229</v>
      </c>
      <c r="K3070" s="42" t="s">
        <v>16230</v>
      </c>
      <c r="L3070" s="159" t="s">
        <v>2129</v>
      </c>
      <c r="M3070" s="159" t="s">
        <v>16243</v>
      </c>
      <c r="N3070" s="161"/>
      <c r="O3070" s="161"/>
      <c r="P3070" s="161"/>
    </row>
    <row r="3071" customFormat="false" ht="27" hidden="false" customHeight="true" outlineLevel="0" collapsed="false">
      <c r="A3071" s="159" t="s">
        <v>16244</v>
      </c>
      <c r="B3071" s="160" t="s">
        <v>16245</v>
      </c>
      <c r="C3071" s="42" t="s">
        <v>1757</v>
      </c>
      <c r="D3071" s="159" t="s">
        <v>2494</v>
      </c>
      <c r="E3071" s="159" t="s">
        <v>2495</v>
      </c>
      <c r="F3071" s="42" t="s">
        <v>2496</v>
      </c>
      <c r="G3071" s="159" t="s">
        <v>1842</v>
      </c>
      <c r="H3071" s="159" t="s">
        <v>2144</v>
      </c>
      <c r="I3071" s="159" t="s">
        <v>1808</v>
      </c>
      <c r="J3071" s="42" t="s">
        <v>16229</v>
      </c>
      <c r="K3071" s="42" t="s">
        <v>16230</v>
      </c>
      <c r="L3071" s="159" t="s">
        <v>2498</v>
      </c>
      <c r="M3071" s="159" t="s">
        <v>16246</v>
      </c>
      <c r="N3071" s="161"/>
      <c r="O3071" s="161"/>
      <c r="P3071" s="161"/>
    </row>
    <row r="3072" customFormat="false" ht="27" hidden="false" customHeight="true" outlineLevel="0" collapsed="false">
      <c r="A3072" s="159" t="s">
        <v>16247</v>
      </c>
      <c r="B3072" s="160" t="s">
        <v>16248</v>
      </c>
      <c r="C3072" s="42" t="s">
        <v>1757</v>
      </c>
      <c r="D3072" s="159" t="s">
        <v>2494</v>
      </c>
      <c r="E3072" s="159" t="s">
        <v>2126</v>
      </c>
      <c r="F3072" s="42" t="s">
        <v>2496</v>
      </c>
      <c r="G3072" s="159" t="s">
        <v>1842</v>
      </c>
      <c r="H3072" s="159" t="s">
        <v>1654</v>
      </c>
      <c r="I3072" s="159" t="s">
        <v>1808</v>
      </c>
      <c r="J3072" s="42" t="s">
        <v>16229</v>
      </c>
      <c r="K3072" s="42" t="s">
        <v>16230</v>
      </c>
      <c r="L3072" s="159" t="s">
        <v>2129</v>
      </c>
      <c r="M3072" s="159" t="s">
        <v>16249</v>
      </c>
      <c r="N3072" s="161"/>
      <c r="O3072" s="161"/>
      <c r="P3072" s="161"/>
    </row>
    <row r="3073" customFormat="false" ht="27" hidden="false" customHeight="true" outlineLevel="0" collapsed="false">
      <c r="A3073" s="159" t="s">
        <v>16250</v>
      </c>
      <c r="B3073" s="160" t="s">
        <v>16251</v>
      </c>
      <c r="C3073" s="42" t="s">
        <v>1757</v>
      </c>
      <c r="D3073" s="159" t="s">
        <v>2494</v>
      </c>
      <c r="E3073" s="159" t="s">
        <v>2126</v>
      </c>
      <c r="F3073" s="42" t="s">
        <v>2496</v>
      </c>
      <c r="G3073" s="159" t="s">
        <v>1842</v>
      </c>
      <c r="H3073" s="159" t="s">
        <v>1654</v>
      </c>
      <c r="I3073" s="159" t="s">
        <v>1808</v>
      </c>
      <c r="J3073" s="42" t="s">
        <v>16229</v>
      </c>
      <c r="K3073" s="42" t="s">
        <v>16230</v>
      </c>
      <c r="L3073" s="159" t="s">
        <v>2129</v>
      </c>
      <c r="M3073" s="159" t="s">
        <v>16252</v>
      </c>
      <c r="N3073" s="161"/>
      <c r="O3073" s="161"/>
      <c r="P3073" s="161"/>
    </row>
    <row r="3074" customFormat="false" ht="27" hidden="false" customHeight="true" outlineLevel="0" collapsed="false">
      <c r="A3074" s="159" t="s">
        <v>16253</v>
      </c>
      <c r="B3074" s="160" t="s">
        <v>16254</v>
      </c>
      <c r="C3074" s="42" t="s">
        <v>1757</v>
      </c>
      <c r="D3074" s="159" t="s">
        <v>2494</v>
      </c>
      <c r="E3074" s="159" t="s">
        <v>2126</v>
      </c>
      <c r="F3074" s="42" t="s">
        <v>2496</v>
      </c>
      <c r="G3074" s="159" t="s">
        <v>1842</v>
      </c>
      <c r="H3074" s="159" t="s">
        <v>1654</v>
      </c>
      <c r="I3074" s="159" t="s">
        <v>1808</v>
      </c>
      <c r="J3074" s="42" t="s">
        <v>16229</v>
      </c>
      <c r="K3074" s="42" t="s">
        <v>16230</v>
      </c>
      <c r="L3074" s="159" t="s">
        <v>2129</v>
      </c>
      <c r="M3074" s="159" t="s">
        <v>16255</v>
      </c>
      <c r="N3074" s="161"/>
      <c r="O3074" s="161"/>
      <c r="P3074" s="161"/>
    </row>
    <row r="3075" customFormat="false" ht="27" hidden="false" customHeight="true" outlineLevel="0" collapsed="false">
      <c r="A3075" s="159" t="s">
        <v>16256</v>
      </c>
      <c r="B3075" s="160" t="s">
        <v>16257</v>
      </c>
      <c r="C3075" s="42" t="s">
        <v>1757</v>
      </c>
      <c r="D3075" s="159" t="s">
        <v>2494</v>
      </c>
      <c r="E3075" s="159" t="s">
        <v>2495</v>
      </c>
      <c r="F3075" s="42" t="s">
        <v>2496</v>
      </c>
      <c r="G3075" s="159" t="s">
        <v>1842</v>
      </c>
      <c r="H3075" s="159" t="s">
        <v>2144</v>
      </c>
      <c r="I3075" s="159" t="s">
        <v>1808</v>
      </c>
      <c r="J3075" s="42" t="s">
        <v>16229</v>
      </c>
      <c r="K3075" s="42" t="s">
        <v>16230</v>
      </c>
      <c r="L3075" s="159" t="s">
        <v>2498</v>
      </c>
      <c r="M3075" s="159" t="s">
        <v>16258</v>
      </c>
      <c r="N3075" s="161"/>
      <c r="O3075" s="161"/>
      <c r="P3075" s="161"/>
    </row>
    <row r="3076" customFormat="false" ht="27" hidden="false" customHeight="true" outlineLevel="0" collapsed="false">
      <c r="A3076" s="159" t="s">
        <v>16259</v>
      </c>
      <c r="B3076" s="160" t="s">
        <v>16260</v>
      </c>
      <c r="C3076" s="42" t="s">
        <v>1757</v>
      </c>
      <c r="D3076" s="159" t="s">
        <v>2494</v>
      </c>
      <c r="E3076" s="159" t="s">
        <v>2126</v>
      </c>
      <c r="F3076" s="42" t="s">
        <v>2496</v>
      </c>
      <c r="G3076" s="159" t="s">
        <v>1842</v>
      </c>
      <c r="H3076" s="159" t="s">
        <v>1654</v>
      </c>
      <c r="I3076" s="159" t="s">
        <v>1808</v>
      </c>
      <c r="J3076" s="42" t="s">
        <v>16229</v>
      </c>
      <c r="K3076" s="42" t="s">
        <v>16230</v>
      </c>
      <c r="L3076" s="159" t="s">
        <v>2129</v>
      </c>
      <c r="M3076" s="159" t="s">
        <v>16261</v>
      </c>
      <c r="N3076" s="161"/>
      <c r="O3076" s="161"/>
      <c r="P3076" s="161"/>
    </row>
    <row r="3077" customFormat="false" ht="27" hidden="false" customHeight="true" outlineLevel="0" collapsed="false">
      <c r="A3077" s="159" t="s">
        <v>16262</v>
      </c>
      <c r="B3077" s="160" t="s">
        <v>16263</v>
      </c>
      <c r="C3077" s="42" t="s">
        <v>1757</v>
      </c>
      <c r="D3077" s="159" t="s">
        <v>2494</v>
      </c>
      <c r="E3077" s="159" t="s">
        <v>2495</v>
      </c>
      <c r="F3077" s="42" t="s">
        <v>2496</v>
      </c>
      <c r="G3077" s="159" t="s">
        <v>1842</v>
      </c>
      <c r="H3077" s="159" t="s">
        <v>2144</v>
      </c>
      <c r="I3077" s="159" t="s">
        <v>1808</v>
      </c>
      <c r="J3077" s="42" t="s">
        <v>16229</v>
      </c>
      <c r="K3077" s="42" t="s">
        <v>16230</v>
      </c>
      <c r="L3077" s="159" t="s">
        <v>2498</v>
      </c>
      <c r="M3077" s="159" t="s">
        <v>16264</v>
      </c>
      <c r="N3077" s="161"/>
      <c r="O3077" s="161"/>
      <c r="P3077" s="161"/>
    </row>
    <row r="3078" customFormat="false" ht="27" hidden="false" customHeight="true" outlineLevel="0" collapsed="false">
      <c r="A3078" s="159" t="s">
        <v>16265</v>
      </c>
      <c r="B3078" s="160" t="s">
        <v>16266</v>
      </c>
      <c r="C3078" s="42" t="s">
        <v>1757</v>
      </c>
      <c r="D3078" s="159" t="s">
        <v>2494</v>
      </c>
      <c r="E3078" s="159" t="s">
        <v>2126</v>
      </c>
      <c r="F3078" s="42" t="s">
        <v>2496</v>
      </c>
      <c r="G3078" s="159" t="s">
        <v>1842</v>
      </c>
      <c r="H3078" s="159" t="s">
        <v>1654</v>
      </c>
      <c r="I3078" s="159" t="s">
        <v>1808</v>
      </c>
      <c r="J3078" s="42" t="s">
        <v>16229</v>
      </c>
      <c r="K3078" s="42" t="s">
        <v>16230</v>
      </c>
      <c r="L3078" s="159" t="s">
        <v>2129</v>
      </c>
      <c r="M3078" s="159" t="s">
        <v>16267</v>
      </c>
      <c r="N3078" s="161"/>
      <c r="O3078" s="161"/>
      <c r="P3078" s="161"/>
    </row>
    <row r="3079" customFormat="false" ht="27" hidden="false" customHeight="true" outlineLevel="0" collapsed="false">
      <c r="A3079" s="159" t="s">
        <v>16268</v>
      </c>
      <c r="B3079" s="160" t="s">
        <v>16269</v>
      </c>
      <c r="C3079" s="42" t="s">
        <v>1757</v>
      </c>
      <c r="D3079" s="159" t="s">
        <v>2494</v>
      </c>
      <c r="E3079" s="159" t="s">
        <v>2126</v>
      </c>
      <c r="F3079" s="42" t="s">
        <v>2496</v>
      </c>
      <c r="G3079" s="159" t="s">
        <v>1842</v>
      </c>
      <c r="H3079" s="159" t="s">
        <v>1654</v>
      </c>
      <c r="I3079" s="159" t="s">
        <v>1808</v>
      </c>
      <c r="J3079" s="42" t="s">
        <v>16229</v>
      </c>
      <c r="K3079" s="42" t="s">
        <v>16230</v>
      </c>
      <c r="L3079" s="159" t="s">
        <v>2129</v>
      </c>
      <c r="M3079" s="159" t="s">
        <v>16270</v>
      </c>
      <c r="N3079" s="161"/>
      <c r="O3079" s="161"/>
      <c r="P3079" s="161"/>
    </row>
    <row r="3080" customFormat="false" ht="27" hidden="false" customHeight="true" outlineLevel="0" collapsed="false">
      <c r="A3080" s="159" t="s">
        <v>16271</v>
      </c>
      <c r="B3080" s="160" t="s">
        <v>16272</v>
      </c>
      <c r="C3080" s="42" t="s">
        <v>1757</v>
      </c>
      <c r="D3080" s="159" t="s">
        <v>2494</v>
      </c>
      <c r="E3080" s="159" t="s">
        <v>2495</v>
      </c>
      <c r="F3080" s="42" t="s">
        <v>2496</v>
      </c>
      <c r="G3080" s="159" t="s">
        <v>1842</v>
      </c>
      <c r="H3080" s="159" t="s">
        <v>2144</v>
      </c>
      <c r="I3080" s="159" t="s">
        <v>1808</v>
      </c>
      <c r="J3080" s="42" t="s">
        <v>16229</v>
      </c>
      <c r="K3080" s="42" t="s">
        <v>16230</v>
      </c>
      <c r="L3080" s="159" t="s">
        <v>2498</v>
      </c>
      <c r="M3080" s="159" t="s">
        <v>16273</v>
      </c>
      <c r="N3080" s="161"/>
      <c r="O3080" s="161"/>
      <c r="P3080" s="161"/>
    </row>
    <row r="3081" customFormat="false" ht="27" hidden="false" customHeight="true" outlineLevel="0" collapsed="false">
      <c r="A3081" s="159" t="s">
        <v>16274</v>
      </c>
      <c r="B3081" s="160" t="s">
        <v>16275</v>
      </c>
      <c r="C3081" s="42" t="s">
        <v>1757</v>
      </c>
      <c r="D3081" s="159" t="s">
        <v>2494</v>
      </c>
      <c r="E3081" s="159" t="s">
        <v>2126</v>
      </c>
      <c r="F3081" s="42" t="s">
        <v>2496</v>
      </c>
      <c r="G3081" s="159" t="s">
        <v>1842</v>
      </c>
      <c r="H3081" s="159" t="s">
        <v>1654</v>
      </c>
      <c r="I3081" s="159" t="s">
        <v>1808</v>
      </c>
      <c r="J3081" s="42" t="s">
        <v>16276</v>
      </c>
      <c r="K3081" s="42" t="s">
        <v>16277</v>
      </c>
      <c r="L3081" s="159" t="s">
        <v>2129</v>
      </c>
      <c r="M3081" s="159" t="s">
        <v>16278</v>
      </c>
      <c r="N3081" s="161"/>
      <c r="O3081" s="161"/>
      <c r="P3081" s="161"/>
    </row>
    <row r="3082" customFormat="false" ht="27" hidden="false" customHeight="true" outlineLevel="0" collapsed="false">
      <c r="A3082" s="159" t="s">
        <v>16279</v>
      </c>
      <c r="B3082" s="160" t="s">
        <v>16280</v>
      </c>
      <c r="C3082" s="42" t="s">
        <v>1757</v>
      </c>
      <c r="D3082" s="159" t="s">
        <v>2494</v>
      </c>
      <c r="E3082" s="159" t="s">
        <v>2495</v>
      </c>
      <c r="F3082" s="42" t="s">
        <v>2496</v>
      </c>
      <c r="G3082" s="159" t="s">
        <v>1842</v>
      </c>
      <c r="H3082" s="159" t="s">
        <v>2144</v>
      </c>
      <c r="I3082" s="159" t="s">
        <v>1808</v>
      </c>
      <c r="J3082" s="42" t="s">
        <v>16276</v>
      </c>
      <c r="K3082" s="42" t="s">
        <v>16277</v>
      </c>
      <c r="L3082" s="159" t="s">
        <v>2498</v>
      </c>
      <c r="M3082" s="159" t="s">
        <v>16281</v>
      </c>
      <c r="N3082" s="161"/>
      <c r="O3082" s="161"/>
      <c r="P3082" s="161"/>
    </row>
    <row r="3083" customFormat="false" ht="27" hidden="false" customHeight="true" outlineLevel="0" collapsed="false">
      <c r="A3083" s="159" t="s">
        <v>16282</v>
      </c>
      <c r="B3083" s="160" t="s">
        <v>16283</v>
      </c>
      <c r="C3083" s="42" t="s">
        <v>1757</v>
      </c>
      <c r="D3083" s="159" t="s">
        <v>2494</v>
      </c>
      <c r="E3083" s="159" t="s">
        <v>2126</v>
      </c>
      <c r="F3083" s="42" t="s">
        <v>2496</v>
      </c>
      <c r="G3083" s="159" t="s">
        <v>1842</v>
      </c>
      <c r="H3083" s="159" t="s">
        <v>1654</v>
      </c>
      <c r="I3083" s="159" t="s">
        <v>1808</v>
      </c>
      <c r="J3083" s="42" t="s">
        <v>16276</v>
      </c>
      <c r="K3083" s="42" t="s">
        <v>16277</v>
      </c>
      <c r="L3083" s="159" t="s">
        <v>2129</v>
      </c>
      <c r="M3083" s="159" t="s">
        <v>16284</v>
      </c>
      <c r="N3083" s="161"/>
      <c r="O3083" s="161"/>
      <c r="P3083" s="161"/>
    </row>
    <row r="3084" customFormat="false" ht="27" hidden="false" customHeight="true" outlineLevel="0" collapsed="false">
      <c r="A3084" s="159" t="s">
        <v>16285</v>
      </c>
      <c r="B3084" s="160" t="s">
        <v>16286</v>
      </c>
      <c r="C3084" s="42" t="s">
        <v>1757</v>
      </c>
      <c r="D3084" s="159" t="s">
        <v>2494</v>
      </c>
      <c r="E3084" s="159" t="s">
        <v>2495</v>
      </c>
      <c r="F3084" s="42" t="s">
        <v>2496</v>
      </c>
      <c r="G3084" s="159" t="s">
        <v>1842</v>
      </c>
      <c r="H3084" s="159" t="s">
        <v>2144</v>
      </c>
      <c r="I3084" s="159" t="s">
        <v>1808</v>
      </c>
      <c r="J3084" s="42" t="s">
        <v>16276</v>
      </c>
      <c r="K3084" s="42" t="s">
        <v>16277</v>
      </c>
      <c r="L3084" s="159" t="s">
        <v>2498</v>
      </c>
      <c r="M3084" s="159" t="s">
        <v>16287</v>
      </c>
      <c r="N3084" s="161"/>
      <c r="O3084" s="161"/>
      <c r="P3084" s="161"/>
    </row>
    <row r="3085" customFormat="false" ht="27" hidden="false" customHeight="true" outlineLevel="0" collapsed="false">
      <c r="A3085" s="159" t="s">
        <v>16288</v>
      </c>
      <c r="B3085" s="160" t="s">
        <v>16289</v>
      </c>
      <c r="C3085" s="42" t="s">
        <v>1757</v>
      </c>
      <c r="D3085" s="159" t="s">
        <v>2494</v>
      </c>
      <c r="E3085" s="159" t="s">
        <v>2126</v>
      </c>
      <c r="F3085" s="42" t="s">
        <v>2496</v>
      </c>
      <c r="G3085" s="159" t="s">
        <v>1842</v>
      </c>
      <c r="H3085" s="159" t="s">
        <v>1654</v>
      </c>
      <c r="I3085" s="159" t="s">
        <v>1808</v>
      </c>
      <c r="J3085" s="42" t="s">
        <v>16276</v>
      </c>
      <c r="K3085" s="42" t="s">
        <v>16277</v>
      </c>
      <c r="L3085" s="159" t="s">
        <v>2129</v>
      </c>
      <c r="M3085" s="159" t="s">
        <v>16290</v>
      </c>
      <c r="N3085" s="161"/>
      <c r="O3085" s="161"/>
      <c r="P3085" s="161"/>
    </row>
    <row r="3086" customFormat="false" ht="27" hidden="false" customHeight="true" outlineLevel="0" collapsed="false">
      <c r="A3086" s="159" t="s">
        <v>16291</v>
      </c>
      <c r="B3086" s="160" t="s">
        <v>16292</v>
      </c>
      <c r="C3086" s="42" t="s">
        <v>1757</v>
      </c>
      <c r="D3086" s="159" t="s">
        <v>2494</v>
      </c>
      <c r="E3086" s="159" t="s">
        <v>2495</v>
      </c>
      <c r="F3086" s="42" t="s">
        <v>2496</v>
      </c>
      <c r="G3086" s="159" t="s">
        <v>1842</v>
      </c>
      <c r="H3086" s="159" t="s">
        <v>2144</v>
      </c>
      <c r="I3086" s="159" t="s">
        <v>1808</v>
      </c>
      <c r="J3086" s="42" t="s">
        <v>16276</v>
      </c>
      <c r="K3086" s="42" t="s">
        <v>16277</v>
      </c>
      <c r="L3086" s="159" t="s">
        <v>2498</v>
      </c>
      <c r="M3086" s="159" t="s">
        <v>16293</v>
      </c>
      <c r="N3086" s="161"/>
      <c r="O3086" s="161"/>
      <c r="P3086" s="161"/>
    </row>
    <row r="3087" customFormat="false" ht="27" hidden="false" customHeight="true" outlineLevel="0" collapsed="false">
      <c r="A3087" s="159" t="s">
        <v>16294</v>
      </c>
      <c r="B3087" s="160" t="s">
        <v>16295</v>
      </c>
      <c r="C3087" s="42" t="s">
        <v>1757</v>
      </c>
      <c r="D3087" s="159" t="s">
        <v>2494</v>
      </c>
      <c r="E3087" s="159" t="s">
        <v>2126</v>
      </c>
      <c r="F3087" s="42" t="s">
        <v>2496</v>
      </c>
      <c r="G3087" s="159" t="s">
        <v>1842</v>
      </c>
      <c r="H3087" s="159" t="s">
        <v>1654</v>
      </c>
      <c r="I3087" s="159" t="s">
        <v>1808</v>
      </c>
      <c r="J3087" s="42" t="s">
        <v>16276</v>
      </c>
      <c r="K3087" s="42" t="s">
        <v>16277</v>
      </c>
      <c r="L3087" s="159" t="s">
        <v>2129</v>
      </c>
      <c r="M3087" s="159" t="s">
        <v>16296</v>
      </c>
      <c r="N3087" s="161"/>
      <c r="O3087" s="161"/>
      <c r="P3087" s="161"/>
    </row>
    <row r="3088" customFormat="false" ht="27" hidden="false" customHeight="true" outlineLevel="0" collapsed="false">
      <c r="A3088" s="159" t="s">
        <v>16297</v>
      </c>
      <c r="B3088" s="160" t="s">
        <v>16298</v>
      </c>
      <c r="C3088" s="42" t="s">
        <v>1757</v>
      </c>
      <c r="D3088" s="159" t="s">
        <v>2494</v>
      </c>
      <c r="E3088" s="159" t="s">
        <v>2126</v>
      </c>
      <c r="F3088" s="42" t="s">
        <v>2496</v>
      </c>
      <c r="G3088" s="159" t="s">
        <v>1842</v>
      </c>
      <c r="H3088" s="159" t="s">
        <v>1654</v>
      </c>
      <c r="I3088" s="159" t="s">
        <v>1808</v>
      </c>
      <c r="J3088" s="42" t="s">
        <v>16276</v>
      </c>
      <c r="K3088" s="42" t="s">
        <v>16277</v>
      </c>
      <c r="L3088" s="159" t="s">
        <v>2129</v>
      </c>
      <c r="M3088" s="159" t="s">
        <v>16299</v>
      </c>
      <c r="N3088" s="161"/>
      <c r="O3088" s="161"/>
      <c r="P3088" s="161"/>
    </row>
    <row r="3089" customFormat="false" ht="27" hidden="false" customHeight="true" outlineLevel="0" collapsed="false">
      <c r="A3089" s="159" t="s">
        <v>16300</v>
      </c>
      <c r="B3089" s="160" t="s">
        <v>16301</v>
      </c>
      <c r="C3089" s="42" t="s">
        <v>1757</v>
      </c>
      <c r="D3089" s="159" t="s">
        <v>2494</v>
      </c>
      <c r="E3089" s="159" t="s">
        <v>2126</v>
      </c>
      <c r="F3089" s="42" t="s">
        <v>2496</v>
      </c>
      <c r="G3089" s="159" t="s">
        <v>1842</v>
      </c>
      <c r="H3089" s="159" t="s">
        <v>1654</v>
      </c>
      <c r="I3089" s="159" t="s">
        <v>1808</v>
      </c>
      <c r="J3089" s="42" t="s">
        <v>16276</v>
      </c>
      <c r="K3089" s="42" t="s">
        <v>16277</v>
      </c>
      <c r="L3089" s="159" t="s">
        <v>2129</v>
      </c>
      <c r="M3089" s="159" t="s">
        <v>16302</v>
      </c>
      <c r="N3089" s="161"/>
      <c r="O3089" s="161"/>
      <c r="P3089" s="161"/>
    </row>
    <row r="3090" customFormat="false" ht="27" hidden="false" customHeight="true" outlineLevel="0" collapsed="false">
      <c r="A3090" s="159" t="s">
        <v>16303</v>
      </c>
      <c r="B3090" s="160" t="s">
        <v>16304</v>
      </c>
      <c r="C3090" s="42" t="s">
        <v>1757</v>
      </c>
      <c r="D3090" s="159" t="s">
        <v>2494</v>
      </c>
      <c r="E3090" s="159" t="s">
        <v>2495</v>
      </c>
      <c r="F3090" s="42" t="s">
        <v>2496</v>
      </c>
      <c r="G3090" s="159" t="s">
        <v>1842</v>
      </c>
      <c r="H3090" s="159" t="s">
        <v>2144</v>
      </c>
      <c r="I3090" s="159" t="s">
        <v>1808</v>
      </c>
      <c r="J3090" s="42" t="s">
        <v>16276</v>
      </c>
      <c r="K3090" s="42" t="s">
        <v>16277</v>
      </c>
      <c r="L3090" s="159" t="s">
        <v>2498</v>
      </c>
      <c r="M3090" s="159" t="s">
        <v>16305</v>
      </c>
      <c r="N3090" s="161"/>
      <c r="O3090" s="161"/>
      <c r="P3090" s="161"/>
    </row>
    <row r="3091" customFormat="false" ht="27" hidden="false" customHeight="true" outlineLevel="0" collapsed="false">
      <c r="A3091" s="159" t="s">
        <v>16306</v>
      </c>
      <c r="B3091" s="160" t="s">
        <v>16307</v>
      </c>
      <c r="C3091" s="42" t="s">
        <v>1757</v>
      </c>
      <c r="D3091" s="159" t="s">
        <v>2494</v>
      </c>
      <c r="E3091" s="159" t="s">
        <v>2126</v>
      </c>
      <c r="F3091" s="42" t="s">
        <v>2496</v>
      </c>
      <c r="G3091" s="159" t="s">
        <v>1842</v>
      </c>
      <c r="H3091" s="159" t="s">
        <v>1654</v>
      </c>
      <c r="I3091" s="159" t="s">
        <v>1808</v>
      </c>
      <c r="J3091" s="42" t="s">
        <v>16276</v>
      </c>
      <c r="K3091" s="42" t="s">
        <v>16277</v>
      </c>
      <c r="L3091" s="159" t="s">
        <v>2129</v>
      </c>
      <c r="M3091" s="159" t="s">
        <v>16308</v>
      </c>
      <c r="N3091" s="161"/>
      <c r="O3091" s="161"/>
      <c r="P3091" s="161"/>
    </row>
    <row r="3092" customFormat="false" ht="27" hidden="false" customHeight="true" outlineLevel="0" collapsed="false">
      <c r="A3092" s="159" t="s">
        <v>16309</v>
      </c>
      <c r="B3092" s="160" t="s">
        <v>16310</v>
      </c>
      <c r="C3092" s="42" t="s">
        <v>1757</v>
      </c>
      <c r="D3092" s="159" t="s">
        <v>2494</v>
      </c>
      <c r="E3092" s="159" t="s">
        <v>2495</v>
      </c>
      <c r="F3092" s="42" t="s">
        <v>2496</v>
      </c>
      <c r="G3092" s="159" t="s">
        <v>1842</v>
      </c>
      <c r="H3092" s="159" t="s">
        <v>2144</v>
      </c>
      <c r="I3092" s="159" t="s">
        <v>1808</v>
      </c>
      <c r="J3092" s="42" t="s">
        <v>16276</v>
      </c>
      <c r="K3092" s="42" t="s">
        <v>16277</v>
      </c>
      <c r="L3092" s="159" t="s">
        <v>2498</v>
      </c>
      <c r="M3092" s="159" t="s">
        <v>16311</v>
      </c>
      <c r="N3092" s="161"/>
      <c r="O3092" s="161"/>
      <c r="P3092" s="161"/>
    </row>
    <row r="3093" customFormat="false" ht="27" hidden="false" customHeight="true" outlineLevel="0" collapsed="false">
      <c r="A3093" s="159" t="s">
        <v>16312</v>
      </c>
      <c r="B3093" s="160" t="s">
        <v>16313</v>
      </c>
      <c r="C3093" s="42" t="s">
        <v>1757</v>
      </c>
      <c r="D3093" s="159" t="s">
        <v>2494</v>
      </c>
      <c r="E3093" s="159" t="s">
        <v>2126</v>
      </c>
      <c r="F3093" s="42" t="s">
        <v>2496</v>
      </c>
      <c r="G3093" s="159" t="s">
        <v>1842</v>
      </c>
      <c r="H3093" s="159" t="s">
        <v>1654</v>
      </c>
      <c r="I3093" s="159" t="s">
        <v>1808</v>
      </c>
      <c r="J3093" s="42" t="s">
        <v>16276</v>
      </c>
      <c r="K3093" s="42" t="s">
        <v>16277</v>
      </c>
      <c r="L3093" s="159" t="s">
        <v>2129</v>
      </c>
      <c r="M3093" s="159" t="s">
        <v>16314</v>
      </c>
      <c r="N3093" s="161"/>
      <c r="O3093" s="161"/>
      <c r="P3093" s="161"/>
    </row>
    <row r="3094" customFormat="false" ht="27" hidden="false" customHeight="true" outlineLevel="0" collapsed="false">
      <c r="A3094" s="159" t="s">
        <v>16315</v>
      </c>
      <c r="B3094" s="160" t="s">
        <v>16316</v>
      </c>
      <c r="C3094" s="42" t="s">
        <v>1757</v>
      </c>
      <c r="D3094" s="159" t="s">
        <v>2494</v>
      </c>
      <c r="E3094" s="159" t="s">
        <v>2126</v>
      </c>
      <c r="F3094" s="42" t="s">
        <v>2496</v>
      </c>
      <c r="G3094" s="159" t="s">
        <v>1842</v>
      </c>
      <c r="H3094" s="159" t="s">
        <v>1654</v>
      </c>
      <c r="I3094" s="159" t="s">
        <v>1808</v>
      </c>
      <c r="J3094" s="42" t="s">
        <v>16276</v>
      </c>
      <c r="K3094" s="42" t="s">
        <v>16277</v>
      </c>
      <c r="L3094" s="159" t="s">
        <v>2129</v>
      </c>
      <c r="M3094" s="159" t="s">
        <v>16317</v>
      </c>
      <c r="N3094" s="161"/>
      <c r="O3094" s="161"/>
      <c r="P3094" s="161"/>
    </row>
    <row r="3095" customFormat="false" ht="27" hidden="false" customHeight="true" outlineLevel="0" collapsed="false">
      <c r="A3095" s="159" t="s">
        <v>16318</v>
      </c>
      <c r="B3095" s="160" t="s">
        <v>16319</v>
      </c>
      <c r="C3095" s="42" t="s">
        <v>1757</v>
      </c>
      <c r="D3095" s="159" t="s">
        <v>2494</v>
      </c>
      <c r="E3095" s="159" t="s">
        <v>2495</v>
      </c>
      <c r="F3095" s="42" t="s">
        <v>2496</v>
      </c>
      <c r="G3095" s="159" t="s">
        <v>1842</v>
      </c>
      <c r="H3095" s="159" t="s">
        <v>2144</v>
      </c>
      <c r="I3095" s="159" t="s">
        <v>1808</v>
      </c>
      <c r="J3095" s="42" t="s">
        <v>16276</v>
      </c>
      <c r="K3095" s="42" t="s">
        <v>16277</v>
      </c>
      <c r="L3095" s="159" t="s">
        <v>2498</v>
      </c>
      <c r="M3095" s="159" t="s">
        <v>16320</v>
      </c>
      <c r="N3095" s="161"/>
      <c r="O3095" s="161"/>
      <c r="P3095" s="161"/>
    </row>
    <row r="3096" customFormat="false" ht="27" hidden="false" customHeight="true" outlineLevel="0" collapsed="false">
      <c r="A3096" s="159" t="s">
        <v>16321</v>
      </c>
      <c r="B3096" s="160" t="s">
        <v>16322</v>
      </c>
      <c r="C3096" s="42" t="s">
        <v>1757</v>
      </c>
      <c r="D3096" s="159" t="s">
        <v>2494</v>
      </c>
      <c r="E3096" s="159" t="s">
        <v>2126</v>
      </c>
      <c r="F3096" s="42" t="s">
        <v>2496</v>
      </c>
      <c r="G3096" s="159" t="s">
        <v>1842</v>
      </c>
      <c r="H3096" s="159" t="s">
        <v>1654</v>
      </c>
      <c r="I3096" s="159" t="s">
        <v>1808</v>
      </c>
      <c r="J3096" s="42" t="s">
        <v>16323</v>
      </c>
      <c r="K3096" s="42" t="s">
        <v>16324</v>
      </c>
      <c r="L3096" s="159" t="s">
        <v>2129</v>
      </c>
      <c r="M3096" s="159" t="s">
        <v>16325</v>
      </c>
      <c r="N3096" s="161"/>
      <c r="O3096" s="161"/>
      <c r="P3096" s="161"/>
    </row>
    <row r="3097" customFormat="false" ht="27" hidden="false" customHeight="true" outlineLevel="0" collapsed="false">
      <c r="A3097" s="159" t="s">
        <v>16326</v>
      </c>
      <c r="B3097" s="160" t="s">
        <v>16327</v>
      </c>
      <c r="C3097" s="42" t="s">
        <v>1757</v>
      </c>
      <c r="D3097" s="159" t="s">
        <v>2494</v>
      </c>
      <c r="E3097" s="159" t="s">
        <v>2495</v>
      </c>
      <c r="F3097" s="42" t="s">
        <v>2496</v>
      </c>
      <c r="G3097" s="159" t="s">
        <v>1842</v>
      </c>
      <c r="H3097" s="159" t="s">
        <v>2144</v>
      </c>
      <c r="I3097" s="159" t="s">
        <v>1808</v>
      </c>
      <c r="J3097" s="42" t="s">
        <v>16323</v>
      </c>
      <c r="K3097" s="42" t="s">
        <v>16324</v>
      </c>
      <c r="L3097" s="159" t="s">
        <v>2498</v>
      </c>
      <c r="M3097" s="159" t="s">
        <v>16328</v>
      </c>
      <c r="N3097" s="161"/>
      <c r="O3097" s="161"/>
      <c r="P3097" s="161"/>
    </row>
    <row r="3098" customFormat="false" ht="27" hidden="false" customHeight="true" outlineLevel="0" collapsed="false">
      <c r="A3098" s="159" t="s">
        <v>16329</v>
      </c>
      <c r="B3098" s="160" t="s">
        <v>16330</v>
      </c>
      <c r="C3098" s="42" t="s">
        <v>1757</v>
      </c>
      <c r="D3098" s="159" t="s">
        <v>2494</v>
      </c>
      <c r="E3098" s="159" t="s">
        <v>2126</v>
      </c>
      <c r="F3098" s="42" t="s">
        <v>2496</v>
      </c>
      <c r="G3098" s="159" t="s">
        <v>1842</v>
      </c>
      <c r="H3098" s="159" t="s">
        <v>1654</v>
      </c>
      <c r="I3098" s="159" t="s">
        <v>1808</v>
      </c>
      <c r="J3098" s="42" t="s">
        <v>16323</v>
      </c>
      <c r="K3098" s="42" t="s">
        <v>16324</v>
      </c>
      <c r="L3098" s="159" t="s">
        <v>2129</v>
      </c>
      <c r="M3098" s="159" t="s">
        <v>16331</v>
      </c>
      <c r="N3098" s="161"/>
      <c r="O3098" s="161"/>
      <c r="P3098" s="161"/>
    </row>
    <row r="3099" customFormat="false" ht="27" hidden="false" customHeight="true" outlineLevel="0" collapsed="false">
      <c r="A3099" s="159" t="s">
        <v>16332</v>
      </c>
      <c r="B3099" s="160" t="s">
        <v>16333</v>
      </c>
      <c r="C3099" s="42" t="s">
        <v>1757</v>
      </c>
      <c r="D3099" s="159" t="s">
        <v>2494</v>
      </c>
      <c r="E3099" s="159" t="s">
        <v>2495</v>
      </c>
      <c r="F3099" s="42" t="s">
        <v>2496</v>
      </c>
      <c r="G3099" s="159" t="s">
        <v>1842</v>
      </c>
      <c r="H3099" s="159" t="s">
        <v>2144</v>
      </c>
      <c r="I3099" s="159" t="s">
        <v>1808</v>
      </c>
      <c r="J3099" s="42" t="s">
        <v>16323</v>
      </c>
      <c r="K3099" s="42" t="s">
        <v>16324</v>
      </c>
      <c r="L3099" s="159" t="s">
        <v>2498</v>
      </c>
      <c r="M3099" s="159" t="s">
        <v>16334</v>
      </c>
      <c r="N3099" s="161"/>
      <c r="O3099" s="161"/>
      <c r="P3099" s="161"/>
    </row>
    <row r="3100" customFormat="false" ht="27" hidden="false" customHeight="true" outlineLevel="0" collapsed="false">
      <c r="A3100" s="159" t="s">
        <v>16335</v>
      </c>
      <c r="B3100" s="160" t="s">
        <v>16336</v>
      </c>
      <c r="C3100" s="42" t="s">
        <v>1757</v>
      </c>
      <c r="D3100" s="159" t="s">
        <v>2494</v>
      </c>
      <c r="E3100" s="159" t="s">
        <v>2126</v>
      </c>
      <c r="F3100" s="42" t="s">
        <v>2496</v>
      </c>
      <c r="G3100" s="159" t="s">
        <v>1842</v>
      </c>
      <c r="H3100" s="159" t="s">
        <v>1654</v>
      </c>
      <c r="I3100" s="159" t="s">
        <v>1808</v>
      </c>
      <c r="J3100" s="42" t="s">
        <v>16323</v>
      </c>
      <c r="K3100" s="42" t="s">
        <v>16324</v>
      </c>
      <c r="L3100" s="159" t="s">
        <v>2129</v>
      </c>
      <c r="M3100" s="159" t="s">
        <v>16337</v>
      </c>
      <c r="N3100" s="161"/>
      <c r="O3100" s="161"/>
      <c r="P3100" s="161"/>
    </row>
    <row r="3101" customFormat="false" ht="27" hidden="false" customHeight="true" outlineLevel="0" collapsed="false">
      <c r="A3101" s="159" t="s">
        <v>16338</v>
      </c>
      <c r="B3101" s="160" t="s">
        <v>16339</v>
      </c>
      <c r="C3101" s="42" t="s">
        <v>1757</v>
      </c>
      <c r="D3101" s="159" t="s">
        <v>2494</v>
      </c>
      <c r="E3101" s="159" t="s">
        <v>2495</v>
      </c>
      <c r="F3101" s="42" t="s">
        <v>2496</v>
      </c>
      <c r="G3101" s="159" t="s">
        <v>1842</v>
      </c>
      <c r="H3101" s="159" t="s">
        <v>2144</v>
      </c>
      <c r="I3101" s="159" t="s">
        <v>1808</v>
      </c>
      <c r="J3101" s="42" t="s">
        <v>16323</v>
      </c>
      <c r="K3101" s="42" t="s">
        <v>16324</v>
      </c>
      <c r="L3101" s="159" t="s">
        <v>2498</v>
      </c>
      <c r="M3101" s="159" t="s">
        <v>16340</v>
      </c>
      <c r="N3101" s="161"/>
      <c r="O3101" s="161"/>
      <c r="P3101" s="161"/>
    </row>
    <row r="3102" customFormat="false" ht="27" hidden="false" customHeight="true" outlineLevel="0" collapsed="false">
      <c r="A3102" s="159" t="s">
        <v>16341</v>
      </c>
      <c r="B3102" s="160" t="s">
        <v>16342</v>
      </c>
      <c r="C3102" s="42" t="s">
        <v>1757</v>
      </c>
      <c r="D3102" s="159" t="s">
        <v>2494</v>
      </c>
      <c r="E3102" s="159" t="s">
        <v>2126</v>
      </c>
      <c r="F3102" s="42" t="s">
        <v>2496</v>
      </c>
      <c r="G3102" s="159" t="s">
        <v>1842</v>
      </c>
      <c r="H3102" s="159" t="s">
        <v>1654</v>
      </c>
      <c r="I3102" s="159" t="s">
        <v>1808</v>
      </c>
      <c r="J3102" s="42" t="s">
        <v>16323</v>
      </c>
      <c r="K3102" s="42" t="s">
        <v>16324</v>
      </c>
      <c r="L3102" s="159" t="s">
        <v>2129</v>
      </c>
      <c r="M3102" s="159" t="s">
        <v>16343</v>
      </c>
      <c r="N3102" s="161"/>
      <c r="O3102" s="161"/>
      <c r="P3102" s="161"/>
    </row>
    <row r="3103" customFormat="false" ht="27" hidden="false" customHeight="true" outlineLevel="0" collapsed="false">
      <c r="A3103" s="159" t="s">
        <v>16344</v>
      </c>
      <c r="B3103" s="160" t="s">
        <v>16345</v>
      </c>
      <c r="C3103" s="42" t="s">
        <v>1757</v>
      </c>
      <c r="D3103" s="159" t="s">
        <v>2494</v>
      </c>
      <c r="E3103" s="159" t="s">
        <v>2126</v>
      </c>
      <c r="F3103" s="42" t="s">
        <v>2496</v>
      </c>
      <c r="G3103" s="159" t="s">
        <v>1842</v>
      </c>
      <c r="H3103" s="159" t="s">
        <v>1654</v>
      </c>
      <c r="I3103" s="159" t="s">
        <v>1808</v>
      </c>
      <c r="J3103" s="42" t="s">
        <v>16323</v>
      </c>
      <c r="K3103" s="42" t="s">
        <v>16324</v>
      </c>
      <c r="L3103" s="159" t="s">
        <v>2129</v>
      </c>
      <c r="M3103" s="159" t="s">
        <v>16346</v>
      </c>
      <c r="N3103" s="161"/>
      <c r="O3103" s="161"/>
      <c r="P3103" s="161"/>
    </row>
    <row r="3104" customFormat="false" ht="27" hidden="false" customHeight="true" outlineLevel="0" collapsed="false">
      <c r="A3104" s="159" t="s">
        <v>16347</v>
      </c>
      <c r="B3104" s="160" t="s">
        <v>16348</v>
      </c>
      <c r="C3104" s="42" t="s">
        <v>1757</v>
      </c>
      <c r="D3104" s="159" t="s">
        <v>2494</v>
      </c>
      <c r="E3104" s="159" t="s">
        <v>2126</v>
      </c>
      <c r="F3104" s="42" t="s">
        <v>2496</v>
      </c>
      <c r="G3104" s="159" t="s">
        <v>1842</v>
      </c>
      <c r="H3104" s="159" t="s">
        <v>1654</v>
      </c>
      <c r="I3104" s="159" t="s">
        <v>1808</v>
      </c>
      <c r="J3104" s="42" t="s">
        <v>16323</v>
      </c>
      <c r="K3104" s="42" t="s">
        <v>16324</v>
      </c>
      <c r="L3104" s="159" t="s">
        <v>2129</v>
      </c>
      <c r="M3104" s="159" t="s">
        <v>16349</v>
      </c>
      <c r="N3104" s="161"/>
      <c r="O3104" s="161"/>
      <c r="P3104" s="161"/>
    </row>
    <row r="3105" customFormat="false" ht="27" hidden="false" customHeight="true" outlineLevel="0" collapsed="false">
      <c r="A3105" s="159" t="s">
        <v>16350</v>
      </c>
      <c r="B3105" s="160" t="s">
        <v>16351</v>
      </c>
      <c r="C3105" s="42" t="s">
        <v>1757</v>
      </c>
      <c r="D3105" s="159" t="s">
        <v>2494</v>
      </c>
      <c r="E3105" s="159" t="s">
        <v>2495</v>
      </c>
      <c r="F3105" s="42" t="s">
        <v>2496</v>
      </c>
      <c r="G3105" s="159" t="s">
        <v>1842</v>
      </c>
      <c r="H3105" s="159" t="s">
        <v>2144</v>
      </c>
      <c r="I3105" s="159" t="s">
        <v>1808</v>
      </c>
      <c r="J3105" s="42" t="s">
        <v>16323</v>
      </c>
      <c r="K3105" s="42" t="s">
        <v>16324</v>
      </c>
      <c r="L3105" s="159" t="s">
        <v>2498</v>
      </c>
      <c r="M3105" s="159" t="s">
        <v>16352</v>
      </c>
      <c r="N3105" s="161"/>
      <c r="O3105" s="161"/>
      <c r="P3105" s="161"/>
    </row>
    <row r="3106" customFormat="false" ht="27" hidden="false" customHeight="true" outlineLevel="0" collapsed="false">
      <c r="A3106" s="159" t="s">
        <v>16353</v>
      </c>
      <c r="B3106" s="160" t="s">
        <v>16354</v>
      </c>
      <c r="C3106" s="42" t="s">
        <v>1757</v>
      </c>
      <c r="D3106" s="159" t="s">
        <v>2494</v>
      </c>
      <c r="E3106" s="159" t="s">
        <v>2126</v>
      </c>
      <c r="F3106" s="42" t="s">
        <v>2496</v>
      </c>
      <c r="G3106" s="159" t="s">
        <v>1842</v>
      </c>
      <c r="H3106" s="159" t="s">
        <v>1654</v>
      </c>
      <c r="I3106" s="159" t="s">
        <v>1808</v>
      </c>
      <c r="J3106" s="42" t="s">
        <v>16323</v>
      </c>
      <c r="K3106" s="42" t="s">
        <v>16324</v>
      </c>
      <c r="L3106" s="159" t="s">
        <v>2129</v>
      </c>
      <c r="M3106" s="159" t="s">
        <v>16355</v>
      </c>
      <c r="N3106" s="161"/>
      <c r="O3106" s="161"/>
      <c r="P3106" s="161"/>
    </row>
    <row r="3107" customFormat="false" ht="27" hidden="false" customHeight="true" outlineLevel="0" collapsed="false">
      <c r="A3107" s="159" t="s">
        <v>16356</v>
      </c>
      <c r="B3107" s="160" t="s">
        <v>16357</v>
      </c>
      <c r="C3107" s="42" t="s">
        <v>1757</v>
      </c>
      <c r="D3107" s="159" t="s">
        <v>2494</v>
      </c>
      <c r="E3107" s="159" t="s">
        <v>2495</v>
      </c>
      <c r="F3107" s="42" t="s">
        <v>2496</v>
      </c>
      <c r="G3107" s="159" t="s">
        <v>1842</v>
      </c>
      <c r="H3107" s="159" t="s">
        <v>2144</v>
      </c>
      <c r="I3107" s="159" t="s">
        <v>1808</v>
      </c>
      <c r="J3107" s="42" t="s">
        <v>16323</v>
      </c>
      <c r="K3107" s="42" t="s">
        <v>16324</v>
      </c>
      <c r="L3107" s="159" t="s">
        <v>2498</v>
      </c>
      <c r="M3107" s="159" t="s">
        <v>16358</v>
      </c>
      <c r="N3107" s="161"/>
      <c r="O3107" s="161"/>
      <c r="P3107" s="161"/>
    </row>
    <row r="3108" customFormat="false" ht="27" hidden="false" customHeight="true" outlineLevel="0" collapsed="false">
      <c r="A3108" s="159" t="s">
        <v>16359</v>
      </c>
      <c r="B3108" s="160" t="s">
        <v>16360</v>
      </c>
      <c r="C3108" s="42" t="s">
        <v>1757</v>
      </c>
      <c r="D3108" s="159" t="s">
        <v>2494</v>
      </c>
      <c r="E3108" s="159" t="s">
        <v>2126</v>
      </c>
      <c r="F3108" s="42" t="s">
        <v>2496</v>
      </c>
      <c r="G3108" s="159" t="s">
        <v>1842</v>
      </c>
      <c r="H3108" s="159" t="s">
        <v>1654</v>
      </c>
      <c r="I3108" s="159" t="s">
        <v>1808</v>
      </c>
      <c r="J3108" s="42" t="s">
        <v>16323</v>
      </c>
      <c r="K3108" s="42" t="s">
        <v>16324</v>
      </c>
      <c r="L3108" s="159" t="s">
        <v>2129</v>
      </c>
      <c r="M3108" s="159" t="s">
        <v>16361</v>
      </c>
      <c r="N3108" s="161"/>
      <c r="O3108" s="161"/>
      <c r="P3108" s="161"/>
    </row>
    <row r="3109" customFormat="false" ht="27" hidden="false" customHeight="true" outlineLevel="0" collapsed="false">
      <c r="A3109" s="159" t="s">
        <v>16362</v>
      </c>
      <c r="B3109" s="160" t="s">
        <v>16363</v>
      </c>
      <c r="C3109" s="42" t="s">
        <v>1757</v>
      </c>
      <c r="D3109" s="159" t="s">
        <v>2494</v>
      </c>
      <c r="E3109" s="159" t="s">
        <v>2126</v>
      </c>
      <c r="F3109" s="42" t="s">
        <v>2496</v>
      </c>
      <c r="G3109" s="159" t="s">
        <v>1842</v>
      </c>
      <c r="H3109" s="159" t="s">
        <v>1654</v>
      </c>
      <c r="I3109" s="159" t="s">
        <v>1808</v>
      </c>
      <c r="J3109" s="42" t="s">
        <v>16323</v>
      </c>
      <c r="K3109" s="42" t="s">
        <v>16324</v>
      </c>
      <c r="L3109" s="159" t="s">
        <v>2129</v>
      </c>
      <c r="M3109" s="159" t="s">
        <v>16364</v>
      </c>
      <c r="N3109" s="161"/>
      <c r="O3109" s="161"/>
      <c r="P3109" s="161"/>
    </row>
    <row r="3110" customFormat="false" ht="27" hidden="false" customHeight="true" outlineLevel="0" collapsed="false">
      <c r="A3110" s="159" t="s">
        <v>16365</v>
      </c>
      <c r="B3110" s="160" t="s">
        <v>16366</v>
      </c>
      <c r="C3110" s="42" t="s">
        <v>1757</v>
      </c>
      <c r="D3110" s="159" t="s">
        <v>2494</v>
      </c>
      <c r="E3110" s="159" t="s">
        <v>2495</v>
      </c>
      <c r="F3110" s="42" t="s">
        <v>2496</v>
      </c>
      <c r="G3110" s="159" t="s">
        <v>1842</v>
      </c>
      <c r="H3110" s="159" t="s">
        <v>2144</v>
      </c>
      <c r="I3110" s="159" t="s">
        <v>1808</v>
      </c>
      <c r="J3110" s="42" t="s">
        <v>16323</v>
      </c>
      <c r="K3110" s="42" t="s">
        <v>16324</v>
      </c>
      <c r="L3110" s="159" t="s">
        <v>2498</v>
      </c>
      <c r="M3110" s="159" t="s">
        <v>16367</v>
      </c>
      <c r="N3110" s="161"/>
      <c r="O3110" s="161"/>
      <c r="P3110" s="161"/>
    </row>
    <row r="3111" customFormat="false" ht="27" hidden="false" customHeight="true" outlineLevel="0" collapsed="false">
      <c r="A3111" s="159" t="s">
        <v>16368</v>
      </c>
      <c r="B3111" s="160" t="s">
        <v>16369</v>
      </c>
      <c r="C3111" s="42" t="s">
        <v>1757</v>
      </c>
      <c r="D3111" s="159" t="s">
        <v>2494</v>
      </c>
      <c r="E3111" s="159" t="s">
        <v>2126</v>
      </c>
      <c r="F3111" s="42" t="s">
        <v>2496</v>
      </c>
      <c r="G3111" s="159" t="s">
        <v>1842</v>
      </c>
      <c r="H3111" s="159" t="s">
        <v>1654</v>
      </c>
      <c r="I3111" s="159" t="s">
        <v>1808</v>
      </c>
      <c r="J3111" s="42" t="s">
        <v>16370</v>
      </c>
      <c r="K3111" s="42" t="s">
        <v>16371</v>
      </c>
      <c r="L3111" s="159" t="s">
        <v>2129</v>
      </c>
      <c r="M3111" s="159" t="s">
        <v>16372</v>
      </c>
      <c r="N3111" s="161"/>
      <c r="O3111" s="161"/>
      <c r="P3111" s="161"/>
    </row>
    <row r="3112" customFormat="false" ht="27" hidden="false" customHeight="true" outlineLevel="0" collapsed="false">
      <c r="A3112" s="159" t="s">
        <v>16373</v>
      </c>
      <c r="B3112" s="160" t="s">
        <v>16374</v>
      </c>
      <c r="C3112" s="42" t="s">
        <v>1757</v>
      </c>
      <c r="D3112" s="159" t="s">
        <v>2494</v>
      </c>
      <c r="E3112" s="159" t="s">
        <v>2495</v>
      </c>
      <c r="F3112" s="42" t="s">
        <v>2496</v>
      </c>
      <c r="G3112" s="159" t="s">
        <v>1842</v>
      </c>
      <c r="H3112" s="159" t="s">
        <v>2144</v>
      </c>
      <c r="I3112" s="159" t="s">
        <v>1808</v>
      </c>
      <c r="J3112" s="42" t="s">
        <v>16370</v>
      </c>
      <c r="K3112" s="42" t="s">
        <v>16371</v>
      </c>
      <c r="L3112" s="159" t="s">
        <v>2498</v>
      </c>
      <c r="M3112" s="159" t="s">
        <v>16375</v>
      </c>
      <c r="N3112" s="161"/>
      <c r="O3112" s="161"/>
      <c r="P3112" s="161"/>
    </row>
    <row r="3113" customFormat="false" ht="27" hidden="false" customHeight="true" outlineLevel="0" collapsed="false">
      <c r="A3113" s="159" t="s">
        <v>16376</v>
      </c>
      <c r="B3113" s="160" t="s">
        <v>16377</v>
      </c>
      <c r="C3113" s="42" t="s">
        <v>1757</v>
      </c>
      <c r="D3113" s="159" t="s">
        <v>2494</v>
      </c>
      <c r="E3113" s="159" t="s">
        <v>2126</v>
      </c>
      <c r="F3113" s="42" t="s">
        <v>2496</v>
      </c>
      <c r="G3113" s="159" t="s">
        <v>1842</v>
      </c>
      <c r="H3113" s="159" t="s">
        <v>1654</v>
      </c>
      <c r="I3113" s="159" t="s">
        <v>1808</v>
      </c>
      <c r="J3113" s="42" t="s">
        <v>16370</v>
      </c>
      <c r="K3113" s="42" t="s">
        <v>16371</v>
      </c>
      <c r="L3113" s="159" t="s">
        <v>2129</v>
      </c>
      <c r="M3113" s="159" t="s">
        <v>16378</v>
      </c>
      <c r="N3113" s="161"/>
      <c r="O3113" s="161"/>
      <c r="P3113" s="161"/>
    </row>
    <row r="3114" customFormat="false" ht="27" hidden="false" customHeight="true" outlineLevel="0" collapsed="false">
      <c r="A3114" s="159" t="s">
        <v>16379</v>
      </c>
      <c r="B3114" s="160" t="s">
        <v>16380</v>
      </c>
      <c r="C3114" s="42" t="s">
        <v>1757</v>
      </c>
      <c r="D3114" s="159" t="s">
        <v>2494</v>
      </c>
      <c r="E3114" s="159" t="s">
        <v>2495</v>
      </c>
      <c r="F3114" s="42" t="s">
        <v>2496</v>
      </c>
      <c r="G3114" s="159" t="s">
        <v>1842</v>
      </c>
      <c r="H3114" s="159" t="s">
        <v>2144</v>
      </c>
      <c r="I3114" s="159" t="s">
        <v>1808</v>
      </c>
      <c r="J3114" s="42" t="s">
        <v>16370</v>
      </c>
      <c r="K3114" s="42" t="s">
        <v>16371</v>
      </c>
      <c r="L3114" s="159" t="s">
        <v>2498</v>
      </c>
      <c r="M3114" s="159" t="s">
        <v>16381</v>
      </c>
      <c r="N3114" s="161"/>
      <c r="O3114" s="161"/>
      <c r="P3114" s="161"/>
    </row>
    <row r="3115" customFormat="false" ht="27" hidden="false" customHeight="true" outlineLevel="0" collapsed="false">
      <c r="A3115" s="159" t="s">
        <v>16382</v>
      </c>
      <c r="B3115" s="160" t="s">
        <v>16383</v>
      </c>
      <c r="C3115" s="42" t="s">
        <v>1757</v>
      </c>
      <c r="D3115" s="159" t="s">
        <v>2494</v>
      </c>
      <c r="E3115" s="159" t="s">
        <v>2126</v>
      </c>
      <c r="F3115" s="42" t="s">
        <v>2496</v>
      </c>
      <c r="G3115" s="159" t="s">
        <v>1842</v>
      </c>
      <c r="H3115" s="159" t="s">
        <v>1654</v>
      </c>
      <c r="I3115" s="159" t="s">
        <v>1808</v>
      </c>
      <c r="J3115" s="42" t="s">
        <v>16370</v>
      </c>
      <c r="K3115" s="42" t="s">
        <v>16371</v>
      </c>
      <c r="L3115" s="159" t="s">
        <v>2129</v>
      </c>
      <c r="M3115" s="159" t="s">
        <v>16384</v>
      </c>
      <c r="N3115" s="161"/>
      <c r="O3115" s="161"/>
      <c r="P3115" s="161"/>
    </row>
    <row r="3116" customFormat="false" ht="27" hidden="false" customHeight="true" outlineLevel="0" collapsed="false">
      <c r="A3116" s="159" t="s">
        <v>16385</v>
      </c>
      <c r="B3116" s="160" t="s">
        <v>16386</v>
      </c>
      <c r="C3116" s="42" t="s">
        <v>1757</v>
      </c>
      <c r="D3116" s="159" t="s">
        <v>2494</v>
      </c>
      <c r="E3116" s="159" t="s">
        <v>2495</v>
      </c>
      <c r="F3116" s="42" t="s">
        <v>2496</v>
      </c>
      <c r="G3116" s="159" t="s">
        <v>1842</v>
      </c>
      <c r="H3116" s="159" t="s">
        <v>2144</v>
      </c>
      <c r="I3116" s="159" t="s">
        <v>1808</v>
      </c>
      <c r="J3116" s="42" t="s">
        <v>16370</v>
      </c>
      <c r="K3116" s="42" t="s">
        <v>16371</v>
      </c>
      <c r="L3116" s="159" t="s">
        <v>2498</v>
      </c>
      <c r="M3116" s="159" t="s">
        <v>16387</v>
      </c>
      <c r="N3116" s="161"/>
      <c r="O3116" s="161"/>
      <c r="P3116" s="161"/>
    </row>
    <row r="3117" customFormat="false" ht="27" hidden="false" customHeight="true" outlineLevel="0" collapsed="false">
      <c r="A3117" s="159" t="s">
        <v>16388</v>
      </c>
      <c r="B3117" s="160" t="s">
        <v>16389</v>
      </c>
      <c r="C3117" s="42" t="s">
        <v>1757</v>
      </c>
      <c r="D3117" s="159" t="s">
        <v>2494</v>
      </c>
      <c r="E3117" s="159" t="s">
        <v>2495</v>
      </c>
      <c r="F3117" s="42" t="s">
        <v>2496</v>
      </c>
      <c r="G3117" s="159" t="s">
        <v>1842</v>
      </c>
      <c r="H3117" s="159" t="s">
        <v>2144</v>
      </c>
      <c r="I3117" s="159" t="s">
        <v>1808</v>
      </c>
      <c r="J3117" s="42" t="s">
        <v>16370</v>
      </c>
      <c r="K3117" s="42" t="s">
        <v>16371</v>
      </c>
      <c r="L3117" s="159" t="s">
        <v>2498</v>
      </c>
      <c r="M3117" s="159" t="s">
        <v>16390</v>
      </c>
      <c r="N3117" s="161"/>
      <c r="O3117" s="161"/>
      <c r="P3117" s="161"/>
    </row>
    <row r="3118" customFormat="false" ht="27" hidden="false" customHeight="true" outlineLevel="0" collapsed="false">
      <c r="A3118" s="159" t="s">
        <v>16391</v>
      </c>
      <c r="B3118" s="160" t="s">
        <v>16392</v>
      </c>
      <c r="C3118" s="42" t="s">
        <v>1757</v>
      </c>
      <c r="D3118" s="159" t="s">
        <v>2494</v>
      </c>
      <c r="E3118" s="159" t="s">
        <v>2495</v>
      </c>
      <c r="F3118" s="42" t="s">
        <v>2496</v>
      </c>
      <c r="G3118" s="159" t="s">
        <v>1842</v>
      </c>
      <c r="H3118" s="159" t="s">
        <v>2144</v>
      </c>
      <c r="I3118" s="159" t="s">
        <v>1808</v>
      </c>
      <c r="J3118" s="42" t="s">
        <v>16370</v>
      </c>
      <c r="K3118" s="42" t="s">
        <v>16371</v>
      </c>
      <c r="L3118" s="159" t="s">
        <v>2498</v>
      </c>
      <c r="M3118" s="159" t="s">
        <v>16393</v>
      </c>
      <c r="N3118" s="161"/>
      <c r="O3118" s="161"/>
      <c r="P3118" s="161"/>
    </row>
    <row r="3119" customFormat="false" ht="27" hidden="false" customHeight="true" outlineLevel="0" collapsed="false">
      <c r="A3119" s="159" t="s">
        <v>16394</v>
      </c>
      <c r="B3119" s="160" t="s">
        <v>16395</v>
      </c>
      <c r="C3119" s="42" t="s">
        <v>1757</v>
      </c>
      <c r="D3119" s="159" t="s">
        <v>2494</v>
      </c>
      <c r="E3119" s="159" t="s">
        <v>2126</v>
      </c>
      <c r="F3119" s="42" t="s">
        <v>2496</v>
      </c>
      <c r="G3119" s="159" t="s">
        <v>1842</v>
      </c>
      <c r="H3119" s="159" t="s">
        <v>1654</v>
      </c>
      <c r="I3119" s="159" t="s">
        <v>1808</v>
      </c>
      <c r="J3119" s="42" t="s">
        <v>16370</v>
      </c>
      <c r="K3119" s="42" t="s">
        <v>16371</v>
      </c>
      <c r="L3119" s="159" t="s">
        <v>2129</v>
      </c>
      <c r="M3119" s="159" t="s">
        <v>16396</v>
      </c>
      <c r="N3119" s="161"/>
      <c r="O3119" s="161"/>
      <c r="P3119" s="161"/>
    </row>
    <row r="3120" customFormat="false" ht="27" hidden="false" customHeight="true" outlineLevel="0" collapsed="false">
      <c r="A3120" s="159" t="s">
        <v>16397</v>
      </c>
      <c r="B3120" s="160" t="s">
        <v>16398</v>
      </c>
      <c r="C3120" s="42" t="s">
        <v>1757</v>
      </c>
      <c r="D3120" s="159" t="s">
        <v>2494</v>
      </c>
      <c r="E3120" s="159" t="s">
        <v>2126</v>
      </c>
      <c r="F3120" s="42" t="s">
        <v>2496</v>
      </c>
      <c r="G3120" s="159" t="s">
        <v>1842</v>
      </c>
      <c r="H3120" s="159" t="s">
        <v>1654</v>
      </c>
      <c r="I3120" s="159" t="s">
        <v>1808</v>
      </c>
      <c r="J3120" s="42" t="s">
        <v>16370</v>
      </c>
      <c r="K3120" s="42" t="s">
        <v>16371</v>
      </c>
      <c r="L3120" s="159" t="s">
        <v>2129</v>
      </c>
      <c r="M3120" s="159" t="s">
        <v>16399</v>
      </c>
      <c r="N3120" s="161"/>
      <c r="O3120" s="161"/>
      <c r="P3120" s="161"/>
    </row>
    <row r="3121" customFormat="false" ht="27" hidden="false" customHeight="true" outlineLevel="0" collapsed="false">
      <c r="A3121" s="159" t="s">
        <v>16400</v>
      </c>
      <c r="B3121" s="160" t="s">
        <v>16401</v>
      </c>
      <c r="C3121" s="42" t="s">
        <v>1757</v>
      </c>
      <c r="D3121" s="159" t="s">
        <v>2494</v>
      </c>
      <c r="E3121" s="159" t="s">
        <v>2126</v>
      </c>
      <c r="F3121" s="42" t="s">
        <v>2496</v>
      </c>
      <c r="G3121" s="159" t="s">
        <v>1842</v>
      </c>
      <c r="H3121" s="159" t="s">
        <v>1654</v>
      </c>
      <c r="I3121" s="159" t="s">
        <v>1808</v>
      </c>
      <c r="J3121" s="42" t="s">
        <v>16402</v>
      </c>
      <c r="K3121" s="42" t="s">
        <v>16403</v>
      </c>
      <c r="L3121" s="159" t="s">
        <v>2129</v>
      </c>
      <c r="M3121" s="159" t="s">
        <v>16404</v>
      </c>
      <c r="N3121" s="161"/>
      <c r="O3121" s="161"/>
      <c r="P3121" s="161"/>
    </row>
    <row r="3122" customFormat="false" ht="27" hidden="false" customHeight="true" outlineLevel="0" collapsed="false">
      <c r="A3122" s="159" t="s">
        <v>16405</v>
      </c>
      <c r="B3122" s="160" t="s">
        <v>16406</v>
      </c>
      <c r="C3122" s="42" t="s">
        <v>1757</v>
      </c>
      <c r="D3122" s="159" t="s">
        <v>2494</v>
      </c>
      <c r="E3122" s="159" t="s">
        <v>2495</v>
      </c>
      <c r="F3122" s="42" t="s">
        <v>2496</v>
      </c>
      <c r="G3122" s="159" t="s">
        <v>1842</v>
      </c>
      <c r="H3122" s="159" t="s">
        <v>2144</v>
      </c>
      <c r="I3122" s="159" t="s">
        <v>1808</v>
      </c>
      <c r="J3122" s="42" t="s">
        <v>16402</v>
      </c>
      <c r="K3122" s="42" t="s">
        <v>16403</v>
      </c>
      <c r="L3122" s="159" t="s">
        <v>2498</v>
      </c>
      <c r="M3122" s="159" t="s">
        <v>16407</v>
      </c>
      <c r="N3122" s="161"/>
      <c r="O3122" s="161"/>
      <c r="P3122" s="161"/>
    </row>
    <row r="3123" customFormat="false" ht="27" hidden="false" customHeight="true" outlineLevel="0" collapsed="false">
      <c r="A3123" s="159" t="s">
        <v>16408</v>
      </c>
      <c r="B3123" s="160" t="s">
        <v>16409</v>
      </c>
      <c r="C3123" s="42" t="s">
        <v>1757</v>
      </c>
      <c r="D3123" s="159" t="s">
        <v>2494</v>
      </c>
      <c r="E3123" s="159" t="s">
        <v>2126</v>
      </c>
      <c r="F3123" s="42" t="s">
        <v>2496</v>
      </c>
      <c r="G3123" s="159" t="s">
        <v>1842</v>
      </c>
      <c r="H3123" s="159" t="s">
        <v>1654</v>
      </c>
      <c r="I3123" s="159" t="s">
        <v>1808</v>
      </c>
      <c r="J3123" s="42" t="s">
        <v>16402</v>
      </c>
      <c r="K3123" s="42" t="s">
        <v>16403</v>
      </c>
      <c r="L3123" s="159" t="s">
        <v>2129</v>
      </c>
      <c r="M3123" s="159" t="s">
        <v>16410</v>
      </c>
      <c r="N3123" s="161"/>
      <c r="O3123" s="161"/>
      <c r="P3123" s="161"/>
    </row>
    <row r="3124" customFormat="false" ht="27" hidden="false" customHeight="true" outlineLevel="0" collapsed="false">
      <c r="A3124" s="159" t="s">
        <v>16411</v>
      </c>
      <c r="B3124" s="160" t="s">
        <v>16412</v>
      </c>
      <c r="C3124" s="42" t="s">
        <v>1757</v>
      </c>
      <c r="D3124" s="159" t="s">
        <v>2494</v>
      </c>
      <c r="E3124" s="159" t="s">
        <v>2495</v>
      </c>
      <c r="F3124" s="42" t="s">
        <v>2496</v>
      </c>
      <c r="G3124" s="159" t="s">
        <v>1842</v>
      </c>
      <c r="H3124" s="159" t="s">
        <v>2144</v>
      </c>
      <c r="I3124" s="159" t="s">
        <v>1808</v>
      </c>
      <c r="J3124" s="42" t="s">
        <v>16402</v>
      </c>
      <c r="K3124" s="42" t="s">
        <v>16403</v>
      </c>
      <c r="L3124" s="159" t="s">
        <v>2498</v>
      </c>
      <c r="M3124" s="159" t="s">
        <v>16413</v>
      </c>
      <c r="N3124" s="161"/>
      <c r="O3124" s="161"/>
      <c r="P3124" s="161"/>
    </row>
    <row r="3125" customFormat="false" ht="27" hidden="false" customHeight="true" outlineLevel="0" collapsed="false">
      <c r="A3125" s="159" t="s">
        <v>16414</v>
      </c>
      <c r="B3125" s="160" t="s">
        <v>16415</v>
      </c>
      <c r="C3125" s="42" t="s">
        <v>1757</v>
      </c>
      <c r="D3125" s="159" t="s">
        <v>2494</v>
      </c>
      <c r="E3125" s="159" t="s">
        <v>2126</v>
      </c>
      <c r="F3125" s="42" t="s">
        <v>2496</v>
      </c>
      <c r="G3125" s="159" t="s">
        <v>1842</v>
      </c>
      <c r="H3125" s="159" t="s">
        <v>1654</v>
      </c>
      <c r="I3125" s="159" t="s">
        <v>1808</v>
      </c>
      <c r="J3125" s="42" t="s">
        <v>16402</v>
      </c>
      <c r="K3125" s="42" t="s">
        <v>16403</v>
      </c>
      <c r="L3125" s="159" t="s">
        <v>2129</v>
      </c>
      <c r="M3125" s="159" t="s">
        <v>16416</v>
      </c>
      <c r="N3125" s="161"/>
      <c r="O3125" s="161"/>
      <c r="P3125" s="161"/>
    </row>
    <row r="3126" customFormat="false" ht="27" hidden="false" customHeight="true" outlineLevel="0" collapsed="false">
      <c r="A3126" s="159" t="s">
        <v>16417</v>
      </c>
      <c r="B3126" s="160" t="s">
        <v>16418</v>
      </c>
      <c r="C3126" s="42" t="s">
        <v>1757</v>
      </c>
      <c r="D3126" s="159" t="s">
        <v>2494</v>
      </c>
      <c r="E3126" s="159" t="s">
        <v>2495</v>
      </c>
      <c r="F3126" s="42" t="s">
        <v>2496</v>
      </c>
      <c r="G3126" s="159" t="s">
        <v>1842</v>
      </c>
      <c r="H3126" s="159" t="s">
        <v>2144</v>
      </c>
      <c r="I3126" s="159" t="s">
        <v>1808</v>
      </c>
      <c r="J3126" s="42" t="s">
        <v>16402</v>
      </c>
      <c r="K3126" s="42" t="s">
        <v>16403</v>
      </c>
      <c r="L3126" s="159" t="s">
        <v>2498</v>
      </c>
      <c r="M3126" s="159" t="s">
        <v>16419</v>
      </c>
      <c r="N3126" s="161"/>
      <c r="O3126" s="161"/>
      <c r="P3126" s="161"/>
    </row>
    <row r="3127" customFormat="false" ht="27" hidden="false" customHeight="true" outlineLevel="0" collapsed="false">
      <c r="A3127" s="159" t="s">
        <v>16420</v>
      </c>
      <c r="B3127" s="160" t="s">
        <v>16421</v>
      </c>
      <c r="C3127" s="42" t="s">
        <v>1757</v>
      </c>
      <c r="D3127" s="159" t="s">
        <v>2494</v>
      </c>
      <c r="E3127" s="159" t="s">
        <v>2126</v>
      </c>
      <c r="F3127" s="42" t="s">
        <v>2496</v>
      </c>
      <c r="G3127" s="159" t="s">
        <v>1842</v>
      </c>
      <c r="H3127" s="159" t="s">
        <v>1654</v>
      </c>
      <c r="I3127" s="159" t="s">
        <v>1808</v>
      </c>
      <c r="J3127" s="42" t="s">
        <v>16402</v>
      </c>
      <c r="K3127" s="42" t="s">
        <v>16403</v>
      </c>
      <c r="L3127" s="159" t="s">
        <v>2129</v>
      </c>
      <c r="M3127" s="159" t="s">
        <v>16422</v>
      </c>
      <c r="N3127" s="161"/>
      <c r="O3127" s="161"/>
      <c r="P3127" s="161"/>
    </row>
    <row r="3128" customFormat="false" ht="27" hidden="false" customHeight="true" outlineLevel="0" collapsed="false">
      <c r="A3128" s="159" t="s">
        <v>16423</v>
      </c>
      <c r="B3128" s="160" t="s">
        <v>16424</v>
      </c>
      <c r="C3128" s="42" t="s">
        <v>1757</v>
      </c>
      <c r="D3128" s="159" t="s">
        <v>2494</v>
      </c>
      <c r="E3128" s="159" t="s">
        <v>2126</v>
      </c>
      <c r="F3128" s="42" t="s">
        <v>2496</v>
      </c>
      <c r="G3128" s="159" t="s">
        <v>1842</v>
      </c>
      <c r="H3128" s="159" t="s">
        <v>1654</v>
      </c>
      <c r="I3128" s="159" t="s">
        <v>1808</v>
      </c>
      <c r="J3128" s="42" t="s">
        <v>16402</v>
      </c>
      <c r="K3128" s="42" t="s">
        <v>16403</v>
      </c>
      <c r="L3128" s="159" t="s">
        <v>2129</v>
      </c>
      <c r="M3128" s="159" t="s">
        <v>16425</v>
      </c>
      <c r="N3128" s="161"/>
      <c r="O3128" s="161"/>
      <c r="P3128" s="161"/>
    </row>
    <row r="3129" customFormat="false" ht="27" hidden="false" customHeight="true" outlineLevel="0" collapsed="false">
      <c r="A3129" s="159" t="s">
        <v>16426</v>
      </c>
      <c r="B3129" s="160" t="s">
        <v>16427</v>
      </c>
      <c r="C3129" s="42" t="s">
        <v>1757</v>
      </c>
      <c r="D3129" s="159" t="s">
        <v>2494</v>
      </c>
      <c r="E3129" s="159" t="s">
        <v>2126</v>
      </c>
      <c r="F3129" s="42" t="s">
        <v>2496</v>
      </c>
      <c r="G3129" s="159" t="s">
        <v>1842</v>
      </c>
      <c r="H3129" s="159" t="s">
        <v>1654</v>
      </c>
      <c r="I3129" s="159" t="s">
        <v>1808</v>
      </c>
      <c r="J3129" s="42" t="s">
        <v>16402</v>
      </c>
      <c r="K3129" s="42" t="s">
        <v>16403</v>
      </c>
      <c r="L3129" s="159" t="s">
        <v>2129</v>
      </c>
      <c r="M3129" s="159" t="s">
        <v>16428</v>
      </c>
      <c r="N3129" s="161"/>
      <c r="O3129" s="161"/>
      <c r="P3129" s="161"/>
    </row>
    <row r="3130" customFormat="false" ht="27" hidden="false" customHeight="true" outlineLevel="0" collapsed="false">
      <c r="A3130" s="159" t="s">
        <v>16429</v>
      </c>
      <c r="B3130" s="160" t="s">
        <v>16430</v>
      </c>
      <c r="C3130" s="42" t="s">
        <v>1757</v>
      </c>
      <c r="D3130" s="159" t="s">
        <v>2494</v>
      </c>
      <c r="E3130" s="159" t="s">
        <v>2495</v>
      </c>
      <c r="F3130" s="42" t="s">
        <v>2496</v>
      </c>
      <c r="G3130" s="159" t="s">
        <v>1842</v>
      </c>
      <c r="H3130" s="159" t="s">
        <v>2144</v>
      </c>
      <c r="I3130" s="159" t="s">
        <v>1808</v>
      </c>
      <c r="J3130" s="42" t="s">
        <v>16402</v>
      </c>
      <c r="K3130" s="42" t="s">
        <v>16403</v>
      </c>
      <c r="L3130" s="159" t="s">
        <v>2498</v>
      </c>
      <c r="M3130" s="159" t="s">
        <v>16431</v>
      </c>
      <c r="N3130" s="161"/>
      <c r="O3130" s="161"/>
      <c r="P3130" s="161"/>
    </row>
    <row r="3131" customFormat="false" ht="27" hidden="false" customHeight="true" outlineLevel="0" collapsed="false">
      <c r="A3131" s="159" t="s">
        <v>16432</v>
      </c>
      <c r="B3131" s="160" t="s">
        <v>16433</v>
      </c>
      <c r="C3131" s="42" t="s">
        <v>1757</v>
      </c>
      <c r="D3131" s="159" t="s">
        <v>2494</v>
      </c>
      <c r="E3131" s="159" t="s">
        <v>2126</v>
      </c>
      <c r="F3131" s="42" t="s">
        <v>2496</v>
      </c>
      <c r="G3131" s="159" t="s">
        <v>1842</v>
      </c>
      <c r="H3131" s="159" t="s">
        <v>1654</v>
      </c>
      <c r="I3131" s="159" t="s">
        <v>1808</v>
      </c>
      <c r="J3131" s="42" t="s">
        <v>16402</v>
      </c>
      <c r="K3131" s="42" t="s">
        <v>16403</v>
      </c>
      <c r="L3131" s="159" t="s">
        <v>2129</v>
      </c>
      <c r="M3131" s="159" t="s">
        <v>16434</v>
      </c>
      <c r="N3131" s="161"/>
      <c r="O3131" s="161"/>
      <c r="P3131" s="161"/>
    </row>
    <row r="3132" customFormat="false" ht="27" hidden="false" customHeight="true" outlineLevel="0" collapsed="false">
      <c r="A3132" s="159" t="s">
        <v>16435</v>
      </c>
      <c r="B3132" s="160" t="s">
        <v>16436</v>
      </c>
      <c r="C3132" s="42" t="s">
        <v>1757</v>
      </c>
      <c r="D3132" s="159" t="s">
        <v>2494</v>
      </c>
      <c r="E3132" s="159" t="s">
        <v>2495</v>
      </c>
      <c r="F3132" s="42" t="s">
        <v>2496</v>
      </c>
      <c r="G3132" s="159" t="s">
        <v>1842</v>
      </c>
      <c r="H3132" s="159" t="s">
        <v>2144</v>
      </c>
      <c r="I3132" s="159" t="s">
        <v>1808</v>
      </c>
      <c r="J3132" s="42" t="s">
        <v>16402</v>
      </c>
      <c r="K3132" s="42" t="s">
        <v>16403</v>
      </c>
      <c r="L3132" s="159" t="s">
        <v>2498</v>
      </c>
      <c r="M3132" s="159" t="s">
        <v>16437</v>
      </c>
      <c r="N3132" s="161"/>
      <c r="O3132" s="161"/>
      <c r="P3132" s="161"/>
    </row>
    <row r="3133" customFormat="false" ht="27" hidden="false" customHeight="true" outlineLevel="0" collapsed="false">
      <c r="A3133" s="159" t="s">
        <v>16438</v>
      </c>
      <c r="B3133" s="160" t="s">
        <v>16439</v>
      </c>
      <c r="C3133" s="42" t="s">
        <v>1757</v>
      </c>
      <c r="D3133" s="159" t="s">
        <v>2494</v>
      </c>
      <c r="E3133" s="159" t="s">
        <v>2126</v>
      </c>
      <c r="F3133" s="42" t="s">
        <v>2496</v>
      </c>
      <c r="G3133" s="159" t="s">
        <v>1842</v>
      </c>
      <c r="H3133" s="159" t="s">
        <v>1654</v>
      </c>
      <c r="I3133" s="159" t="s">
        <v>1808</v>
      </c>
      <c r="J3133" s="42" t="s">
        <v>16402</v>
      </c>
      <c r="K3133" s="42" t="s">
        <v>16403</v>
      </c>
      <c r="L3133" s="159" t="s">
        <v>2129</v>
      </c>
      <c r="M3133" s="159" t="s">
        <v>16440</v>
      </c>
      <c r="N3133" s="161"/>
      <c r="O3133" s="161"/>
      <c r="P3133" s="161"/>
    </row>
    <row r="3134" customFormat="false" ht="27" hidden="false" customHeight="true" outlineLevel="0" collapsed="false">
      <c r="A3134" s="159" t="s">
        <v>16441</v>
      </c>
      <c r="B3134" s="160" t="s">
        <v>16442</v>
      </c>
      <c r="C3134" s="42" t="s">
        <v>1757</v>
      </c>
      <c r="D3134" s="159" t="s">
        <v>2494</v>
      </c>
      <c r="E3134" s="159" t="s">
        <v>2126</v>
      </c>
      <c r="F3134" s="42" t="s">
        <v>2496</v>
      </c>
      <c r="G3134" s="159" t="s">
        <v>1842</v>
      </c>
      <c r="H3134" s="159" t="s">
        <v>1654</v>
      </c>
      <c r="I3134" s="159" t="s">
        <v>1808</v>
      </c>
      <c r="J3134" s="42" t="s">
        <v>16402</v>
      </c>
      <c r="K3134" s="42" t="s">
        <v>16403</v>
      </c>
      <c r="L3134" s="159" t="s">
        <v>2129</v>
      </c>
      <c r="M3134" s="159" t="s">
        <v>16443</v>
      </c>
      <c r="N3134" s="161"/>
      <c r="O3134" s="161"/>
      <c r="P3134" s="161"/>
    </row>
    <row r="3135" customFormat="false" ht="27" hidden="false" customHeight="true" outlineLevel="0" collapsed="false">
      <c r="A3135" s="159" t="s">
        <v>16444</v>
      </c>
      <c r="B3135" s="160" t="s">
        <v>16445</v>
      </c>
      <c r="C3135" s="42" t="s">
        <v>1757</v>
      </c>
      <c r="D3135" s="159" t="s">
        <v>2494</v>
      </c>
      <c r="E3135" s="159" t="s">
        <v>2495</v>
      </c>
      <c r="F3135" s="42" t="s">
        <v>2496</v>
      </c>
      <c r="G3135" s="159" t="s">
        <v>1842</v>
      </c>
      <c r="H3135" s="159" t="s">
        <v>2144</v>
      </c>
      <c r="I3135" s="159" t="s">
        <v>1808</v>
      </c>
      <c r="J3135" s="42" t="s">
        <v>16402</v>
      </c>
      <c r="K3135" s="42" t="s">
        <v>16403</v>
      </c>
      <c r="L3135" s="159" t="s">
        <v>2498</v>
      </c>
      <c r="M3135" s="159" t="s">
        <v>16446</v>
      </c>
      <c r="N3135" s="161"/>
      <c r="O3135" s="161"/>
      <c r="P3135" s="161"/>
    </row>
    <row r="3136" customFormat="false" ht="27" hidden="false" customHeight="true" outlineLevel="0" collapsed="false">
      <c r="A3136" s="159" t="s">
        <v>16447</v>
      </c>
      <c r="B3136" s="160" t="s">
        <v>16448</v>
      </c>
      <c r="C3136" s="42" t="s">
        <v>1757</v>
      </c>
      <c r="D3136" s="159" t="s">
        <v>2494</v>
      </c>
      <c r="E3136" s="159" t="s">
        <v>2495</v>
      </c>
      <c r="F3136" s="42" t="s">
        <v>2496</v>
      </c>
      <c r="G3136" s="159" t="s">
        <v>1842</v>
      </c>
      <c r="H3136" s="159" t="s">
        <v>2144</v>
      </c>
      <c r="I3136" s="159" t="s">
        <v>1808</v>
      </c>
      <c r="J3136" s="42" t="s">
        <v>2374</v>
      </c>
      <c r="K3136" s="42" t="s">
        <v>16449</v>
      </c>
      <c r="L3136" s="159" t="s">
        <v>2498</v>
      </c>
      <c r="M3136" s="159" t="s">
        <v>16450</v>
      </c>
      <c r="N3136" s="161"/>
      <c r="O3136" s="161"/>
      <c r="P3136" s="161"/>
    </row>
    <row r="3137" customFormat="false" ht="27" hidden="false" customHeight="true" outlineLevel="0" collapsed="false">
      <c r="A3137" s="159" t="s">
        <v>16451</v>
      </c>
      <c r="B3137" s="160" t="s">
        <v>16452</v>
      </c>
      <c r="C3137" s="42" t="s">
        <v>1757</v>
      </c>
      <c r="D3137" s="159" t="s">
        <v>2494</v>
      </c>
      <c r="E3137" s="159" t="s">
        <v>2495</v>
      </c>
      <c r="F3137" s="42" t="s">
        <v>2496</v>
      </c>
      <c r="G3137" s="159" t="s">
        <v>1842</v>
      </c>
      <c r="H3137" s="159" t="s">
        <v>2144</v>
      </c>
      <c r="I3137" s="159" t="s">
        <v>1808</v>
      </c>
      <c r="J3137" s="42" t="s">
        <v>16453</v>
      </c>
      <c r="K3137" s="42" t="s">
        <v>16454</v>
      </c>
      <c r="L3137" s="159" t="s">
        <v>2498</v>
      </c>
      <c r="M3137" s="159" t="s">
        <v>16455</v>
      </c>
      <c r="N3137" s="161"/>
      <c r="O3137" s="161"/>
      <c r="P3137" s="161"/>
    </row>
    <row r="3138" customFormat="false" ht="27" hidden="false" customHeight="true" outlineLevel="0" collapsed="false">
      <c r="A3138" s="159" t="s">
        <v>16456</v>
      </c>
      <c r="B3138" s="160" t="s">
        <v>16457</v>
      </c>
      <c r="C3138" s="42" t="s">
        <v>1757</v>
      </c>
      <c r="D3138" s="159" t="s">
        <v>2494</v>
      </c>
      <c r="E3138" s="159" t="s">
        <v>2495</v>
      </c>
      <c r="F3138" s="42" t="s">
        <v>2496</v>
      </c>
      <c r="G3138" s="159" t="s">
        <v>1842</v>
      </c>
      <c r="H3138" s="159" t="s">
        <v>2144</v>
      </c>
      <c r="I3138" s="159" t="s">
        <v>1808</v>
      </c>
      <c r="J3138" s="42" t="s">
        <v>16458</v>
      </c>
      <c r="K3138" s="42" t="s">
        <v>16459</v>
      </c>
      <c r="L3138" s="159" t="s">
        <v>2498</v>
      </c>
      <c r="M3138" s="159" t="s">
        <v>16460</v>
      </c>
      <c r="N3138" s="161"/>
      <c r="O3138" s="161"/>
      <c r="P3138" s="161"/>
    </row>
    <row r="3139" customFormat="false" ht="27" hidden="false" customHeight="true" outlineLevel="0" collapsed="false">
      <c r="A3139" s="159" t="s">
        <v>16461</v>
      </c>
      <c r="B3139" s="160" t="s">
        <v>16462</v>
      </c>
      <c r="C3139" s="42" t="s">
        <v>1757</v>
      </c>
      <c r="D3139" s="159" t="s">
        <v>2494</v>
      </c>
      <c r="E3139" s="159" t="s">
        <v>2495</v>
      </c>
      <c r="F3139" s="42" t="s">
        <v>2496</v>
      </c>
      <c r="G3139" s="159" t="s">
        <v>1842</v>
      </c>
      <c r="H3139" s="159" t="s">
        <v>2144</v>
      </c>
      <c r="I3139" s="159" t="s">
        <v>1808</v>
      </c>
      <c r="J3139" s="42" t="s">
        <v>16463</v>
      </c>
      <c r="K3139" s="42" t="s">
        <v>16464</v>
      </c>
      <c r="L3139" s="159" t="s">
        <v>2498</v>
      </c>
      <c r="M3139" s="159" t="s">
        <v>16465</v>
      </c>
      <c r="N3139" s="161"/>
      <c r="O3139" s="161"/>
      <c r="P3139" s="161"/>
    </row>
    <row r="3140" customFormat="false" ht="27" hidden="false" customHeight="true" outlineLevel="0" collapsed="false">
      <c r="A3140" s="159" t="s">
        <v>16466</v>
      </c>
      <c r="B3140" s="160" t="s">
        <v>16467</v>
      </c>
      <c r="C3140" s="42" t="s">
        <v>1757</v>
      </c>
      <c r="D3140" s="159" t="s">
        <v>2494</v>
      </c>
      <c r="E3140" s="159" t="s">
        <v>2495</v>
      </c>
      <c r="F3140" s="42" t="s">
        <v>2496</v>
      </c>
      <c r="G3140" s="159" t="s">
        <v>1842</v>
      </c>
      <c r="H3140" s="159" t="s">
        <v>2144</v>
      </c>
      <c r="I3140" s="159" t="s">
        <v>1808</v>
      </c>
      <c r="J3140" s="42" t="s">
        <v>16468</v>
      </c>
      <c r="K3140" s="42" t="s">
        <v>16469</v>
      </c>
      <c r="L3140" s="159" t="s">
        <v>2498</v>
      </c>
      <c r="M3140" s="159" t="s">
        <v>16470</v>
      </c>
      <c r="N3140" s="161"/>
      <c r="O3140" s="161"/>
      <c r="P3140" s="161"/>
    </row>
    <row r="3141" customFormat="false" ht="27" hidden="false" customHeight="true" outlineLevel="0" collapsed="false">
      <c r="A3141" s="159" t="s">
        <v>16471</v>
      </c>
      <c r="B3141" s="160" t="s">
        <v>16472</v>
      </c>
      <c r="C3141" s="42" t="s">
        <v>1757</v>
      </c>
      <c r="D3141" s="159" t="s">
        <v>2494</v>
      </c>
      <c r="E3141" s="159" t="s">
        <v>2495</v>
      </c>
      <c r="F3141" s="42" t="s">
        <v>2496</v>
      </c>
      <c r="G3141" s="159" t="s">
        <v>1842</v>
      </c>
      <c r="H3141" s="159" t="s">
        <v>2144</v>
      </c>
      <c r="I3141" s="159" t="s">
        <v>1808</v>
      </c>
      <c r="J3141" s="42" t="s">
        <v>16473</v>
      </c>
      <c r="K3141" s="42" t="s">
        <v>16474</v>
      </c>
      <c r="L3141" s="159" t="s">
        <v>2498</v>
      </c>
      <c r="M3141" s="159" t="s">
        <v>16475</v>
      </c>
      <c r="N3141" s="161"/>
      <c r="O3141" s="161"/>
      <c r="P3141" s="161"/>
    </row>
    <row r="3142" customFormat="false" ht="27" hidden="false" customHeight="true" outlineLevel="0" collapsed="false">
      <c r="A3142" s="159" t="s">
        <v>16476</v>
      </c>
      <c r="B3142" s="160" t="s">
        <v>16477</v>
      </c>
      <c r="C3142" s="42" t="s">
        <v>1757</v>
      </c>
      <c r="D3142" s="159" t="s">
        <v>2494</v>
      </c>
      <c r="E3142" s="159" t="s">
        <v>2495</v>
      </c>
      <c r="F3142" s="42" t="s">
        <v>2496</v>
      </c>
      <c r="G3142" s="159" t="s">
        <v>1842</v>
      </c>
      <c r="H3142" s="159" t="s">
        <v>2144</v>
      </c>
      <c r="I3142" s="159" t="s">
        <v>1808</v>
      </c>
      <c r="J3142" s="42" t="s">
        <v>16478</v>
      </c>
      <c r="K3142" s="42" t="s">
        <v>16479</v>
      </c>
      <c r="L3142" s="159" t="s">
        <v>2498</v>
      </c>
      <c r="M3142" s="159" t="s">
        <v>16480</v>
      </c>
      <c r="N3142" s="161"/>
      <c r="O3142" s="161"/>
      <c r="P3142" s="161"/>
    </row>
    <row r="3143" customFormat="false" ht="27" hidden="false" customHeight="true" outlineLevel="0" collapsed="false">
      <c r="A3143" s="159" t="s">
        <v>16481</v>
      </c>
      <c r="B3143" s="160" t="s">
        <v>16482</v>
      </c>
      <c r="C3143" s="42" t="s">
        <v>1757</v>
      </c>
      <c r="D3143" s="159" t="s">
        <v>2494</v>
      </c>
      <c r="E3143" s="159" t="s">
        <v>2495</v>
      </c>
      <c r="F3143" s="42" t="s">
        <v>2496</v>
      </c>
      <c r="G3143" s="159" t="s">
        <v>1842</v>
      </c>
      <c r="H3143" s="159" t="s">
        <v>2144</v>
      </c>
      <c r="I3143" s="159" t="s">
        <v>1808</v>
      </c>
      <c r="J3143" s="42" t="s">
        <v>16483</v>
      </c>
      <c r="K3143" s="42" t="s">
        <v>16484</v>
      </c>
      <c r="L3143" s="159" t="s">
        <v>2498</v>
      </c>
      <c r="M3143" s="159" t="s">
        <v>16485</v>
      </c>
      <c r="N3143" s="161"/>
      <c r="O3143" s="161"/>
      <c r="P3143" s="161"/>
    </row>
    <row r="3144" customFormat="false" ht="27" hidden="false" customHeight="true" outlineLevel="0" collapsed="false">
      <c r="A3144" s="159" t="s">
        <v>16486</v>
      </c>
      <c r="B3144" s="160" t="s">
        <v>16487</v>
      </c>
      <c r="C3144" s="42" t="s">
        <v>1757</v>
      </c>
      <c r="D3144" s="159" t="s">
        <v>2494</v>
      </c>
      <c r="E3144" s="159" t="s">
        <v>2495</v>
      </c>
      <c r="F3144" s="42" t="s">
        <v>2496</v>
      </c>
      <c r="G3144" s="159" t="s">
        <v>1842</v>
      </c>
      <c r="H3144" s="159" t="s">
        <v>2144</v>
      </c>
      <c r="I3144" s="159" t="s">
        <v>1808</v>
      </c>
      <c r="J3144" s="42" t="s">
        <v>16488</v>
      </c>
      <c r="K3144" s="42" t="s">
        <v>16489</v>
      </c>
      <c r="L3144" s="159" t="s">
        <v>2498</v>
      </c>
      <c r="M3144" s="159" t="s">
        <v>16490</v>
      </c>
      <c r="N3144" s="161"/>
      <c r="O3144" s="161"/>
      <c r="P3144" s="161"/>
    </row>
    <row r="3145" customFormat="false" ht="27" hidden="false" customHeight="true" outlineLevel="0" collapsed="false">
      <c r="A3145" s="159" t="s">
        <v>16491</v>
      </c>
      <c r="B3145" s="160" t="s">
        <v>16492</v>
      </c>
      <c r="C3145" s="42" t="s">
        <v>1757</v>
      </c>
      <c r="D3145" s="159" t="s">
        <v>2494</v>
      </c>
      <c r="E3145" s="159" t="s">
        <v>2495</v>
      </c>
      <c r="F3145" s="42" t="s">
        <v>2496</v>
      </c>
      <c r="G3145" s="159" t="s">
        <v>1842</v>
      </c>
      <c r="H3145" s="159" t="s">
        <v>2144</v>
      </c>
      <c r="I3145" s="159" t="s">
        <v>1808</v>
      </c>
      <c r="J3145" s="42" t="s">
        <v>16493</v>
      </c>
      <c r="K3145" s="42" t="s">
        <v>16494</v>
      </c>
      <c r="L3145" s="159" t="s">
        <v>2498</v>
      </c>
      <c r="M3145" s="159" t="s">
        <v>16495</v>
      </c>
      <c r="N3145" s="161"/>
      <c r="O3145" s="161"/>
      <c r="P3145" s="161"/>
    </row>
    <row r="3146" customFormat="false" ht="27" hidden="false" customHeight="true" outlineLevel="0" collapsed="false">
      <c r="A3146" s="159" t="s">
        <v>16496</v>
      </c>
      <c r="B3146" s="160" t="s">
        <v>16497</v>
      </c>
      <c r="C3146" s="42" t="s">
        <v>1757</v>
      </c>
      <c r="D3146" s="159" t="s">
        <v>2494</v>
      </c>
      <c r="E3146" s="159" t="s">
        <v>2495</v>
      </c>
      <c r="F3146" s="42" t="s">
        <v>2496</v>
      </c>
      <c r="G3146" s="159" t="s">
        <v>1842</v>
      </c>
      <c r="H3146" s="159" t="s">
        <v>2144</v>
      </c>
      <c r="I3146" s="159" t="s">
        <v>1808</v>
      </c>
      <c r="J3146" s="42" t="s">
        <v>16498</v>
      </c>
      <c r="K3146" s="42" t="s">
        <v>16499</v>
      </c>
      <c r="L3146" s="159" t="s">
        <v>2498</v>
      </c>
      <c r="M3146" s="159" t="s">
        <v>16500</v>
      </c>
      <c r="N3146" s="161"/>
      <c r="O3146" s="161"/>
      <c r="P3146" s="161"/>
    </row>
    <row r="3147" customFormat="false" ht="27" hidden="false" customHeight="true" outlineLevel="0" collapsed="false">
      <c r="A3147" s="159" t="s">
        <v>16501</v>
      </c>
      <c r="B3147" s="160" t="s">
        <v>16502</v>
      </c>
      <c r="C3147" s="42" t="s">
        <v>1757</v>
      </c>
      <c r="D3147" s="159" t="s">
        <v>2494</v>
      </c>
      <c r="E3147" s="159" t="s">
        <v>2495</v>
      </c>
      <c r="F3147" s="42" t="s">
        <v>2496</v>
      </c>
      <c r="G3147" s="159" t="s">
        <v>1842</v>
      </c>
      <c r="H3147" s="159" t="s">
        <v>2144</v>
      </c>
      <c r="I3147" s="159" t="s">
        <v>1808</v>
      </c>
      <c r="J3147" s="42" t="s">
        <v>16503</v>
      </c>
      <c r="K3147" s="42" t="s">
        <v>16504</v>
      </c>
      <c r="L3147" s="159" t="s">
        <v>2498</v>
      </c>
      <c r="M3147" s="159" t="s">
        <v>16505</v>
      </c>
      <c r="N3147" s="161"/>
      <c r="O3147" s="161"/>
      <c r="P3147" s="161"/>
    </row>
    <row r="3148" customFormat="false" ht="39" hidden="false" customHeight="true" outlineLevel="0" collapsed="false">
      <c r="A3148" s="159" t="s">
        <v>16506</v>
      </c>
      <c r="B3148" s="160" t="s">
        <v>16507</v>
      </c>
      <c r="C3148" s="42" t="s">
        <v>1757</v>
      </c>
      <c r="D3148" s="159" t="s">
        <v>2494</v>
      </c>
      <c r="E3148" s="159" t="s">
        <v>2495</v>
      </c>
      <c r="F3148" s="42" t="s">
        <v>2496</v>
      </c>
      <c r="G3148" s="159" t="s">
        <v>1842</v>
      </c>
      <c r="H3148" s="159" t="s">
        <v>2144</v>
      </c>
      <c r="I3148" s="159" t="s">
        <v>1808</v>
      </c>
      <c r="J3148" s="42" t="s">
        <v>16508</v>
      </c>
      <c r="K3148" s="42" t="s">
        <v>16509</v>
      </c>
      <c r="L3148" s="159" t="s">
        <v>2498</v>
      </c>
      <c r="M3148" s="159" t="s">
        <v>16510</v>
      </c>
      <c r="N3148" s="161"/>
      <c r="O3148" s="161"/>
      <c r="P3148" s="161"/>
    </row>
    <row r="3149" customFormat="false" ht="27" hidden="false" customHeight="true" outlineLevel="0" collapsed="false">
      <c r="A3149" s="159" t="s">
        <v>16511</v>
      </c>
      <c r="B3149" s="160" t="s">
        <v>16512</v>
      </c>
      <c r="C3149" s="42" t="s">
        <v>1757</v>
      </c>
      <c r="D3149" s="159" t="s">
        <v>2494</v>
      </c>
      <c r="E3149" s="159" t="s">
        <v>2495</v>
      </c>
      <c r="F3149" s="42" t="s">
        <v>2496</v>
      </c>
      <c r="G3149" s="159" t="s">
        <v>1842</v>
      </c>
      <c r="H3149" s="159" t="s">
        <v>2144</v>
      </c>
      <c r="I3149" s="159" t="s">
        <v>1808</v>
      </c>
      <c r="J3149" s="42" t="s">
        <v>16513</v>
      </c>
      <c r="K3149" s="42" t="s">
        <v>16514</v>
      </c>
      <c r="L3149" s="159" t="s">
        <v>2498</v>
      </c>
      <c r="M3149" s="159" t="s">
        <v>16515</v>
      </c>
      <c r="N3149" s="161"/>
      <c r="O3149" s="161"/>
      <c r="P3149" s="161"/>
    </row>
    <row r="3150" customFormat="false" ht="27" hidden="false" customHeight="true" outlineLevel="0" collapsed="false">
      <c r="A3150" s="159" t="s">
        <v>16516</v>
      </c>
      <c r="B3150" s="160" t="s">
        <v>16517</v>
      </c>
      <c r="C3150" s="42" t="s">
        <v>1757</v>
      </c>
      <c r="D3150" s="159" t="s">
        <v>2494</v>
      </c>
      <c r="E3150" s="159" t="s">
        <v>2495</v>
      </c>
      <c r="F3150" s="42" t="s">
        <v>2496</v>
      </c>
      <c r="G3150" s="159" t="s">
        <v>1842</v>
      </c>
      <c r="H3150" s="159" t="s">
        <v>2144</v>
      </c>
      <c r="I3150" s="159" t="s">
        <v>1808</v>
      </c>
      <c r="J3150" s="42" t="s">
        <v>16518</v>
      </c>
      <c r="K3150" s="42" t="s">
        <v>16519</v>
      </c>
      <c r="L3150" s="159" t="s">
        <v>2498</v>
      </c>
      <c r="M3150" s="159" t="s">
        <v>16520</v>
      </c>
      <c r="N3150" s="161"/>
      <c r="O3150" s="161"/>
      <c r="P3150" s="161"/>
    </row>
    <row r="3151" customFormat="false" ht="27" hidden="false" customHeight="true" outlineLevel="0" collapsed="false">
      <c r="A3151" s="159" t="s">
        <v>16521</v>
      </c>
      <c r="B3151" s="160" t="s">
        <v>16522</v>
      </c>
      <c r="C3151" s="42" t="s">
        <v>1757</v>
      </c>
      <c r="D3151" s="159" t="s">
        <v>2494</v>
      </c>
      <c r="E3151" s="159" t="s">
        <v>2495</v>
      </c>
      <c r="F3151" s="42" t="s">
        <v>2496</v>
      </c>
      <c r="G3151" s="159" t="s">
        <v>1842</v>
      </c>
      <c r="H3151" s="159" t="s">
        <v>2144</v>
      </c>
      <c r="I3151" s="159" t="s">
        <v>1808</v>
      </c>
      <c r="J3151" s="42" t="s">
        <v>16523</v>
      </c>
      <c r="K3151" s="42" t="s">
        <v>16524</v>
      </c>
      <c r="L3151" s="159" t="s">
        <v>2498</v>
      </c>
      <c r="M3151" s="159" t="s">
        <v>16525</v>
      </c>
      <c r="N3151" s="161"/>
      <c r="O3151" s="161"/>
      <c r="P3151" s="161"/>
    </row>
    <row r="3152" customFormat="false" ht="27" hidden="false" customHeight="true" outlineLevel="0" collapsed="false">
      <c r="A3152" s="159" t="s">
        <v>16526</v>
      </c>
      <c r="B3152" s="160" t="s">
        <v>16527</v>
      </c>
      <c r="C3152" s="42" t="s">
        <v>1757</v>
      </c>
      <c r="D3152" s="159" t="s">
        <v>2494</v>
      </c>
      <c r="E3152" s="159" t="s">
        <v>2495</v>
      </c>
      <c r="F3152" s="42" t="s">
        <v>2496</v>
      </c>
      <c r="G3152" s="159" t="s">
        <v>1842</v>
      </c>
      <c r="H3152" s="159" t="s">
        <v>2144</v>
      </c>
      <c r="I3152" s="159" t="s">
        <v>1808</v>
      </c>
      <c r="J3152" s="42" t="s">
        <v>16528</v>
      </c>
      <c r="K3152" s="42" t="s">
        <v>16529</v>
      </c>
      <c r="L3152" s="159" t="s">
        <v>2498</v>
      </c>
      <c r="M3152" s="159" t="s">
        <v>16530</v>
      </c>
      <c r="N3152" s="161"/>
      <c r="O3152" s="161"/>
      <c r="P3152" s="161"/>
    </row>
    <row r="3153" customFormat="false" ht="27" hidden="false" customHeight="true" outlineLevel="0" collapsed="false">
      <c r="A3153" s="159" t="s">
        <v>16531</v>
      </c>
      <c r="B3153" s="160" t="s">
        <v>16532</v>
      </c>
      <c r="C3153" s="42" t="s">
        <v>1757</v>
      </c>
      <c r="D3153" s="159" t="s">
        <v>2494</v>
      </c>
      <c r="E3153" s="159" t="s">
        <v>2495</v>
      </c>
      <c r="F3153" s="42" t="s">
        <v>2496</v>
      </c>
      <c r="G3153" s="159" t="s">
        <v>1842</v>
      </c>
      <c r="H3153" s="159" t="s">
        <v>2144</v>
      </c>
      <c r="I3153" s="159" t="s">
        <v>1808</v>
      </c>
      <c r="J3153" s="42" t="s">
        <v>16533</v>
      </c>
      <c r="K3153" s="42" t="s">
        <v>16534</v>
      </c>
      <c r="L3153" s="159" t="s">
        <v>2498</v>
      </c>
      <c r="M3153" s="159" t="s">
        <v>16535</v>
      </c>
      <c r="N3153" s="161"/>
      <c r="O3153" s="161"/>
      <c r="P3153" s="161"/>
    </row>
    <row r="3154" customFormat="false" ht="27" hidden="false" customHeight="true" outlineLevel="0" collapsed="false">
      <c r="A3154" s="159" t="s">
        <v>16536</v>
      </c>
      <c r="B3154" s="160" t="s">
        <v>16537</v>
      </c>
      <c r="C3154" s="42" t="s">
        <v>1757</v>
      </c>
      <c r="D3154" s="159" t="s">
        <v>2494</v>
      </c>
      <c r="E3154" s="159" t="s">
        <v>2495</v>
      </c>
      <c r="F3154" s="42" t="s">
        <v>2496</v>
      </c>
      <c r="G3154" s="159" t="s">
        <v>1842</v>
      </c>
      <c r="H3154" s="159" t="s">
        <v>2144</v>
      </c>
      <c r="I3154" s="159" t="s">
        <v>1808</v>
      </c>
      <c r="J3154" s="42" t="s">
        <v>16538</v>
      </c>
      <c r="K3154" s="42" t="s">
        <v>16539</v>
      </c>
      <c r="L3154" s="159" t="s">
        <v>2498</v>
      </c>
      <c r="M3154" s="159" t="s">
        <v>16540</v>
      </c>
      <c r="N3154" s="161"/>
      <c r="O3154" s="161"/>
      <c r="P3154" s="161"/>
    </row>
    <row r="3155" customFormat="false" ht="27" hidden="false" customHeight="true" outlineLevel="0" collapsed="false">
      <c r="A3155" s="159" t="s">
        <v>16541</v>
      </c>
      <c r="B3155" s="160" t="s">
        <v>16542</v>
      </c>
      <c r="C3155" s="42" t="s">
        <v>1757</v>
      </c>
      <c r="D3155" s="159" t="s">
        <v>2494</v>
      </c>
      <c r="E3155" s="159" t="s">
        <v>2495</v>
      </c>
      <c r="F3155" s="42" t="s">
        <v>2496</v>
      </c>
      <c r="G3155" s="159" t="s">
        <v>1842</v>
      </c>
      <c r="H3155" s="159" t="s">
        <v>2144</v>
      </c>
      <c r="I3155" s="159" t="s">
        <v>1808</v>
      </c>
      <c r="J3155" s="42" t="s">
        <v>16543</v>
      </c>
      <c r="K3155" s="42" t="s">
        <v>16544</v>
      </c>
      <c r="L3155" s="159" t="s">
        <v>2498</v>
      </c>
      <c r="M3155" s="159" t="s">
        <v>16545</v>
      </c>
      <c r="N3155" s="161"/>
      <c r="O3155" s="161"/>
      <c r="P3155" s="161"/>
    </row>
    <row r="3156" customFormat="false" ht="27" hidden="false" customHeight="true" outlineLevel="0" collapsed="false">
      <c r="A3156" s="159" t="s">
        <v>16546</v>
      </c>
      <c r="B3156" s="160" t="s">
        <v>16547</v>
      </c>
      <c r="C3156" s="42" t="s">
        <v>1757</v>
      </c>
      <c r="D3156" s="159" t="s">
        <v>2494</v>
      </c>
      <c r="E3156" s="159" t="s">
        <v>2495</v>
      </c>
      <c r="F3156" s="42" t="s">
        <v>2496</v>
      </c>
      <c r="G3156" s="159" t="s">
        <v>1842</v>
      </c>
      <c r="H3156" s="159" t="s">
        <v>2144</v>
      </c>
      <c r="I3156" s="159" t="s">
        <v>1808</v>
      </c>
      <c r="J3156" s="42" t="s">
        <v>16548</v>
      </c>
      <c r="K3156" s="42" t="s">
        <v>16549</v>
      </c>
      <c r="L3156" s="159" t="s">
        <v>2498</v>
      </c>
      <c r="M3156" s="159" t="s">
        <v>16550</v>
      </c>
      <c r="N3156" s="161"/>
      <c r="O3156" s="161"/>
      <c r="P3156" s="161"/>
    </row>
    <row r="3157" customFormat="false" ht="27" hidden="false" customHeight="true" outlineLevel="0" collapsed="false">
      <c r="A3157" s="159" t="s">
        <v>16551</v>
      </c>
      <c r="B3157" s="160" t="s">
        <v>16552</v>
      </c>
      <c r="C3157" s="42" t="s">
        <v>1757</v>
      </c>
      <c r="D3157" s="159" t="s">
        <v>2494</v>
      </c>
      <c r="E3157" s="159" t="s">
        <v>2495</v>
      </c>
      <c r="F3157" s="42" t="s">
        <v>2496</v>
      </c>
      <c r="G3157" s="159" t="s">
        <v>1842</v>
      </c>
      <c r="H3157" s="159" t="s">
        <v>2144</v>
      </c>
      <c r="I3157" s="159" t="s">
        <v>1808</v>
      </c>
      <c r="J3157" s="42" t="s">
        <v>16553</v>
      </c>
      <c r="K3157" s="42" t="s">
        <v>16554</v>
      </c>
      <c r="L3157" s="159" t="s">
        <v>2498</v>
      </c>
      <c r="M3157" s="159" t="s">
        <v>16555</v>
      </c>
      <c r="N3157" s="161"/>
      <c r="O3157" s="161"/>
      <c r="P3157" s="161"/>
    </row>
    <row r="3158" customFormat="false" ht="39" hidden="false" customHeight="true" outlineLevel="0" collapsed="false">
      <c r="A3158" s="159" t="s">
        <v>16556</v>
      </c>
      <c r="B3158" s="160" t="s">
        <v>16557</v>
      </c>
      <c r="C3158" s="42" t="s">
        <v>1757</v>
      </c>
      <c r="D3158" s="159" t="s">
        <v>2494</v>
      </c>
      <c r="E3158" s="159" t="s">
        <v>2495</v>
      </c>
      <c r="F3158" s="42" t="s">
        <v>2496</v>
      </c>
      <c r="G3158" s="159" t="s">
        <v>1842</v>
      </c>
      <c r="H3158" s="159" t="s">
        <v>2144</v>
      </c>
      <c r="I3158" s="159" t="s">
        <v>1808</v>
      </c>
      <c r="J3158" s="42" t="s">
        <v>16558</v>
      </c>
      <c r="K3158" s="42" t="s">
        <v>16559</v>
      </c>
      <c r="L3158" s="159" t="s">
        <v>2498</v>
      </c>
      <c r="M3158" s="159" t="s">
        <v>16560</v>
      </c>
      <c r="N3158" s="161"/>
      <c r="O3158" s="161"/>
      <c r="P3158" s="161"/>
    </row>
    <row r="3159" customFormat="false" ht="27" hidden="false" customHeight="true" outlineLevel="0" collapsed="false">
      <c r="A3159" s="159" t="s">
        <v>16561</v>
      </c>
      <c r="B3159" s="160" t="s">
        <v>16562</v>
      </c>
      <c r="C3159" s="42" t="s">
        <v>1757</v>
      </c>
      <c r="D3159" s="159" t="s">
        <v>2494</v>
      </c>
      <c r="E3159" s="159" t="s">
        <v>2495</v>
      </c>
      <c r="F3159" s="42" t="s">
        <v>2496</v>
      </c>
      <c r="G3159" s="159" t="s">
        <v>1842</v>
      </c>
      <c r="H3159" s="159" t="s">
        <v>2144</v>
      </c>
      <c r="I3159" s="159" t="s">
        <v>1808</v>
      </c>
      <c r="J3159" s="42" t="s">
        <v>16563</v>
      </c>
      <c r="K3159" s="42" t="s">
        <v>16564</v>
      </c>
      <c r="L3159" s="159" t="s">
        <v>2498</v>
      </c>
      <c r="M3159" s="159" t="s">
        <v>16565</v>
      </c>
      <c r="N3159" s="161"/>
      <c r="O3159" s="161"/>
      <c r="P3159" s="161"/>
    </row>
    <row r="3160" customFormat="false" ht="27" hidden="false" customHeight="true" outlineLevel="0" collapsed="false">
      <c r="A3160" s="159" t="s">
        <v>16566</v>
      </c>
      <c r="B3160" s="160" t="s">
        <v>16567</v>
      </c>
      <c r="C3160" s="42" t="s">
        <v>1757</v>
      </c>
      <c r="D3160" s="159" t="s">
        <v>2494</v>
      </c>
      <c r="E3160" s="159" t="s">
        <v>2495</v>
      </c>
      <c r="F3160" s="42" t="s">
        <v>2496</v>
      </c>
      <c r="G3160" s="159" t="s">
        <v>1842</v>
      </c>
      <c r="H3160" s="159" t="s">
        <v>2144</v>
      </c>
      <c r="I3160" s="159" t="s">
        <v>1808</v>
      </c>
      <c r="J3160" s="42" t="s">
        <v>16568</v>
      </c>
      <c r="K3160" s="42" t="s">
        <v>16569</v>
      </c>
      <c r="L3160" s="159" t="s">
        <v>2498</v>
      </c>
      <c r="M3160" s="159" t="s">
        <v>16570</v>
      </c>
      <c r="N3160" s="161"/>
      <c r="O3160" s="161"/>
      <c r="P3160" s="161"/>
    </row>
    <row r="3161" customFormat="false" ht="27" hidden="false" customHeight="true" outlineLevel="0" collapsed="false">
      <c r="A3161" s="159" t="s">
        <v>16571</v>
      </c>
      <c r="B3161" s="160" t="s">
        <v>16572</v>
      </c>
      <c r="C3161" s="42" t="s">
        <v>1757</v>
      </c>
      <c r="D3161" s="159" t="s">
        <v>2494</v>
      </c>
      <c r="E3161" s="159" t="s">
        <v>2495</v>
      </c>
      <c r="F3161" s="42" t="s">
        <v>2496</v>
      </c>
      <c r="G3161" s="159" t="s">
        <v>1842</v>
      </c>
      <c r="H3161" s="159" t="s">
        <v>2144</v>
      </c>
      <c r="I3161" s="159" t="s">
        <v>1808</v>
      </c>
      <c r="J3161" s="42" t="s">
        <v>16573</v>
      </c>
      <c r="K3161" s="42" t="s">
        <v>16574</v>
      </c>
      <c r="L3161" s="159" t="s">
        <v>2498</v>
      </c>
      <c r="M3161" s="159" t="s">
        <v>16575</v>
      </c>
      <c r="N3161" s="161"/>
      <c r="O3161" s="161"/>
      <c r="P3161" s="161"/>
    </row>
    <row r="3162" customFormat="false" ht="27" hidden="false" customHeight="true" outlineLevel="0" collapsed="false">
      <c r="A3162" s="159" t="s">
        <v>16576</v>
      </c>
      <c r="B3162" s="160" t="s">
        <v>16577</v>
      </c>
      <c r="C3162" s="42" t="s">
        <v>1757</v>
      </c>
      <c r="D3162" s="159" t="s">
        <v>2494</v>
      </c>
      <c r="E3162" s="159" t="s">
        <v>2495</v>
      </c>
      <c r="F3162" s="42" t="s">
        <v>2496</v>
      </c>
      <c r="G3162" s="159" t="s">
        <v>1842</v>
      </c>
      <c r="H3162" s="159" t="s">
        <v>2144</v>
      </c>
      <c r="I3162" s="159" t="s">
        <v>1808</v>
      </c>
      <c r="J3162" s="42" t="s">
        <v>16578</v>
      </c>
      <c r="K3162" s="42" t="s">
        <v>16579</v>
      </c>
      <c r="L3162" s="159" t="s">
        <v>2498</v>
      </c>
      <c r="M3162" s="159" t="s">
        <v>16580</v>
      </c>
      <c r="N3162" s="161"/>
      <c r="O3162" s="161"/>
      <c r="P3162" s="161"/>
    </row>
    <row r="3163" customFormat="false" ht="27" hidden="false" customHeight="true" outlineLevel="0" collapsed="false">
      <c r="A3163" s="159" t="s">
        <v>16581</v>
      </c>
      <c r="B3163" s="160" t="s">
        <v>16582</v>
      </c>
      <c r="C3163" s="42" t="s">
        <v>1757</v>
      </c>
      <c r="D3163" s="159" t="s">
        <v>2494</v>
      </c>
      <c r="E3163" s="159" t="s">
        <v>2495</v>
      </c>
      <c r="F3163" s="42" t="s">
        <v>2496</v>
      </c>
      <c r="G3163" s="159" t="s">
        <v>1842</v>
      </c>
      <c r="H3163" s="159" t="s">
        <v>2144</v>
      </c>
      <c r="I3163" s="159" t="s">
        <v>1808</v>
      </c>
      <c r="J3163" s="42" t="s">
        <v>16583</v>
      </c>
      <c r="K3163" s="42" t="s">
        <v>16584</v>
      </c>
      <c r="L3163" s="159" t="s">
        <v>2498</v>
      </c>
      <c r="M3163" s="159" t="s">
        <v>16585</v>
      </c>
      <c r="N3163" s="161"/>
      <c r="O3163" s="161"/>
      <c r="P3163" s="161"/>
    </row>
    <row r="3164" customFormat="false" ht="27" hidden="false" customHeight="true" outlineLevel="0" collapsed="false">
      <c r="A3164" s="159" t="s">
        <v>16586</v>
      </c>
      <c r="B3164" s="160" t="s">
        <v>16587</v>
      </c>
      <c r="C3164" s="42" t="s">
        <v>1757</v>
      </c>
      <c r="D3164" s="159" t="s">
        <v>2494</v>
      </c>
      <c r="E3164" s="159" t="s">
        <v>2495</v>
      </c>
      <c r="F3164" s="42" t="s">
        <v>2496</v>
      </c>
      <c r="G3164" s="159" t="s">
        <v>1842</v>
      </c>
      <c r="H3164" s="159" t="s">
        <v>2144</v>
      </c>
      <c r="I3164" s="159" t="s">
        <v>1808</v>
      </c>
      <c r="J3164" s="42" t="s">
        <v>16588</v>
      </c>
      <c r="K3164" s="42" t="s">
        <v>16589</v>
      </c>
      <c r="L3164" s="159" t="s">
        <v>2498</v>
      </c>
      <c r="M3164" s="159" t="s">
        <v>16590</v>
      </c>
      <c r="N3164" s="161"/>
      <c r="O3164" s="161"/>
      <c r="P3164" s="161"/>
    </row>
    <row r="3165" customFormat="false" ht="27" hidden="false" customHeight="true" outlineLevel="0" collapsed="false">
      <c r="A3165" s="159" t="s">
        <v>16591</v>
      </c>
      <c r="B3165" s="160" t="s">
        <v>16592</v>
      </c>
      <c r="C3165" s="42" t="s">
        <v>1757</v>
      </c>
      <c r="D3165" s="159" t="s">
        <v>2494</v>
      </c>
      <c r="E3165" s="159" t="s">
        <v>2495</v>
      </c>
      <c r="F3165" s="42" t="s">
        <v>2496</v>
      </c>
      <c r="G3165" s="159" t="s">
        <v>1842</v>
      </c>
      <c r="H3165" s="159" t="s">
        <v>2144</v>
      </c>
      <c r="I3165" s="159" t="s">
        <v>1808</v>
      </c>
      <c r="J3165" s="42" t="s">
        <v>16593</v>
      </c>
      <c r="K3165" s="42" t="s">
        <v>16594</v>
      </c>
      <c r="L3165" s="159" t="s">
        <v>2498</v>
      </c>
      <c r="M3165" s="159" t="s">
        <v>16595</v>
      </c>
      <c r="N3165" s="161"/>
      <c r="O3165" s="161"/>
      <c r="P3165" s="161"/>
    </row>
    <row r="3166" customFormat="false" ht="27" hidden="false" customHeight="true" outlineLevel="0" collapsed="false">
      <c r="A3166" s="159" t="s">
        <v>16596</v>
      </c>
      <c r="B3166" s="160" t="s">
        <v>16597</v>
      </c>
      <c r="C3166" s="42" t="s">
        <v>1757</v>
      </c>
      <c r="D3166" s="159" t="s">
        <v>2494</v>
      </c>
      <c r="E3166" s="159" t="s">
        <v>2495</v>
      </c>
      <c r="F3166" s="42" t="s">
        <v>2496</v>
      </c>
      <c r="G3166" s="159" t="s">
        <v>1842</v>
      </c>
      <c r="H3166" s="159" t="s">
        <v>2144</v>
      </c>
      <c r="I3166" s="159" t="s">
        <v>1808</v>
      </c>
      <c r="J3166" s="42" t="s">
        <v>16598</v>
      </c>
      <c r="K3166" s="42" t="s">
        <v>16599</v>
      </c>
      <c r="L3166" s="159" t="s">
        <v>2498</v>
      </c>
      <c r="M3166" s="159" t="s">
        <v>16600</v>
      </c>
      <c r="N3166" s="161"/>
      <c r="O3166" s="161"/>
      <c r="P3166" s="161"/>
    </row>
    <row r="3167" customFormat="false" ht="27" hidden="false" customHeight="true" outlineLevel="0" collapsed="false">
      <c r="A3167" s="159" t="s">
        <v>16601</v>
      </c>
      <c r="B3167" s="160" t="s">
        <v>16602</v>
      </c>
      <c r="C3167" s="42" t="s">
        <v>1757</v>
      </c>
      <c r="D3167" s="159" t="s">
        <v>2494</v>
      </c>
      <c r="E3167" s="159" t="s">
        <v>2495</v>
      </c>
      <c r="F3167" s="42" t="s">
        <v>2496</v>
      </c>
      <c r="G3167" s="159" t="s">
        <v>1842</v>
      </c>
      <c r="H3167" s="159" t="s">
        <v>2144</v>
      </c>
      <c r="I3167" s="159" t="s">
        <v>1808</v>
      </c>
      <c r="J3167" s="42" t="s">
        <v>16603</v>
      </c>
      <c r="K3167" s="42" t="s">
        <v>16604</v>
      </c>
      <c r="L3167" s="159" t="s">
        <v>2498</v>
      </c>
      <c r="M3167" s="159" t="s">
        <v>16605</v>
      </c>
      <c r="N3167" s="161"/>
      <c r="O3167" s="161"/>
      <c r="P3167" s="161"/>
    </row>
    <row r="3168" customFormat="false" ht="39" hidden="false" customHeight="true" outlineLevel="0" collapsed="false">
      <c r="A3168" s="159" t="s">
        <v>16606</v>
      </c>
      <c r="B3168" s="160" t="s">
        <v>16607</v>
      </c>
      <c r="C3168" s="42" t="s">
        <v>1757</v>
      </c>
      <c r="D3168" s="159" t="s">
        <v>2494</v>
      </c>
      <c r="E3168" s="159" t="s">
        <v>2495</v>
      </c>
      <c r="F3168" s="42" t="s">
        <v>2496</v>
      </c>
      <c r="G3168" s="159" t="s">
        <v>1842</v>
      </c>
      <c r="H3168" s="159" t="s">
        <v>2144</v>
      </c>
      <c r="I3168" s="159" t="s">
        <v>1808</v>
      </c>
      <c r="J3168" s="42" t="s">
        <v>16608</v>
      </c>
      <c r="K3168" s="42" t="s">
        <v>16609</v>
      </c>
      <c r="L3168" s="159" t="s">
        <v>2498</v>
      </c>
      <c r="M3168" s="159" t="s">
        <v>16610</v>
      </c>
      <c r="N3168" s="161"/>
      <c r="O3168" s="161"/>
      <c r="P3168" s="161"/>
    </row>
    <row r="3169" customFormat="false" ht="27" hidden="false" customHeight="true" outlineLevel="0" collapsed="false">
      <c r="A3169" s="159" t="s">
        <v>16611</v>
      </c>
      <c r="B3169" s="160" t="s">
        <v>16612</v>
      </c>
      <c r="C3169" s="42" t="s">
        <v>1757</v>
      </c>
      <c r="D3169" s="159" t="s">
        <v>2494</v>
      </c>
      <c r="E3169" s="159" t="s">
        <v>2495</v>
      </c>
      <c r="F3169" s="42" t="s">
        <v>2496</v>
      </c>
      <c r="G3169" s="159" t="s">
        <v>1842</v>
      </c>
      <c r="H3169" s="159" t="s">
        <v>2144</v>
      </c>
      <c r="I3169" s="159" t="s">
        <v>1808</v>
      </c>
      <c r="J3169" s="42" t="s">
        <v>16613</v>
      </c>
      <c r="K3169" s="42" t="s">
        <v>16614</v>
      </c>
      <c r="L3169" s="159" t="s">
        <v>2498</v>
      </c>
      <c r="M3169" s="159" t="s">
        <v>16615</v>
      </c>
      <c r="N3169" s="161"/>
      <c r="O3169" s="161"/>
      <c r="P3169" s="161"/>
    </row>
    <row r="3170" customFormat="false" ht="27" hidden="false" customHeight="true" outlineLevel="0" collapsed="false">
      <c r="A3170" s="159" t="s">
        <v>16616</v>
      </c>
      <c r="B3170" s="160" t="s">
        <v>16617</v>
      </c>
      <c r="C3170" s="42" t="s">
        <v>1757</v>
      </c>
      <c r="D3170" s="159" t="s">
        <v>2494</v>
      </c>
      <c r="E3170" s="159" t="s">
        <v>2495</v>
      </c>
      <c r="F3170" s="42" t="s">
        <v>2496</v>
      </c>
      <c r="G3170" s="159" t="s">
        <v>1842</v>
      </c>
      <c r="H3170" s="159" t="s">
        <v>2144</v>
      </c>
      <c r="I3170" s="159" t="s">
        <v>1808</v>
      </c>
      <c r="J3170" s="42" t="s">
        <v>16618</v>
      </c>
      <c r="K3170" s="42" t="s">
        <v>16619</v>
      </c>
      <c r="L3170" s="159" t="s">
        <v>2498</v>
      </c>
      <c r="M3170" s="159" t="s">
        <v>16620</v>
      </c>
      <c r="N3170" s="161"/>
      <c r="O3170" s="161"/>
      <c r="P3170" s="161"/>
    </row>
    <row r="3171" customFormat="false" ht="27" hidden="false" customHeight="true" outlineLevel="0" collapsed="false">
      <c r="A3171" s="159" t="s">
        <v>16621</v>
      </c>
      <c r="B3171" s="160" t="s">
        <v>16622</v>
      </c>
      <c r="C3171" s="42" t="s">
        <v>1757</v>
      </c>
      <c r="D3171" s="159" t="s">
        <v>2494</v>
      </c>
      <c r="E3171" s="159" t="s">
        <v>2495</v>
      </c>
      <c r="F3171" s="42" t="s">
        <v>2496</v>
      </c>
      <c r="G3171" s="159" t="s">
        <v>1842</v>
      </c>
      <c r="H3171" s="159" t="s">
        <v>2144</v>
      </c>
      <c r="I3171" s="159" t="s">
        <v>1808</v>
      </c>
      <c r="J3171" s="42" t="s">
        <v>16623</v>
      </c>
      <c r="K3171" s="42" t="s">
        <v>16624</v>
      </c>
      <c r="L3171" s="159" t="s">
        <v>2498</v>
      </c>
      <c r="M3171" s="159" t="s">
        <v>16625</v>
      </c>
      <c r="N3171" s="161"/>
      <c r="O3171" s="161"/>
      <c r="P3171" s="161"/>
    </row>
    <row r="3172" customFormat="false" ht="27" hidden="false" customHeight="true" outlineLevel="0" collapsed="false">
      <c r="A3172" s="159" t="s">
        <v>16626</v>
      </c>
      <c r="B3172" s="160" t="s">
        <v>16627</v>
      </c>
      <c r="C3172" s="42" t="s">
        <v>1757</v>
      </c>
      <c r="D3172" s="159" t="s">
        <v>2494</v>
      </c>
      <c r="E3172" s="159" t="s">
        <v>2495</v>
      </c>
      <c r="F3172" s="42" t="s">
        <v>2496</v>
      </c>
      <c r="G3172" s="159" t="s">
        <v>1842</v>
      </c>
      <c r="H3172" s="159" t="s">
        <v>2144</v>
      </c>
      <c r="I3172" s="159" t="s">
        <v>1808</v>
      </c>
      <c r="J3172" s="42" t="s">
        <v>16628</v>
      </c>
      <c r="K3172" s="42" t="s">
        <v>16629</v>
      </c>
      <c r="L3172" s="159" t="s">
        <v>2498</v>
      </c>
      <c r="M3172" s="159" t="s">
        <v>16630</v>
      </c>
      <c r="N3172" s="161"/>
      <c r="O3172" s="161"/>
      <c r="P3172" s="161"/>
    </row>
    <row r="3173" customFormat="false" ht="27" hidden="false" customHeight="true" outlineLevel="0" collapsed="false">
      <c r="A3173" s="159" t="s">
        <v>16631</v>
      </c>
      <c r="B3173" s="160" t="s">
        <v>16632</v>
      </c>
      <c r="C3173" s="42" t="s">
        <v>1757</v>
      </c>
      <c r="D3173" s="159" t="s">
        <v>2494</v>
      </c>
      <c r="E3173" s="159" t="s">
        <v>2495</v>
      </c>
      <c r="F3173" s="42" t="s">
        <v>2496</v>
      </c>
      <c r="G3173" s="159" t="s">
        <v>1842</v>
      </c>
      <c r="H3173" s="159" t="s">
        <v>2144</v>
      </c>
      <c r="I3173" s="159" t="s">
        <v>1808</v>
      </c>
      <c r="J3173" s="42" t="s">
        <v>16633</v>
      </c>
      <c r="K3173" s="42" t="s">
        <v>16634</v>
      </c>
      <c r="L3173" s="159" t="s">
        <v>2498</v>
      </c>
      <c r="M3173" s="159" t="s">
        <v>16635</v>
      </c>
      <c r="N3173" s="161"/>
      <c r="O3173" s="161"/>
      <c r="P3173" s="161"/>
    </row>
    <row r="3174" customFormat="false" ht="27" hidden="false" customHeight="true" outlineLevel="0" collapsed="false">
      <c r="A3174" s="159" t="s">
        <v>16636</v>
      </c>
      <c r="B3174" s="160" t="s">
        <v>16637</v>
      </c>
      <c r="C3174" s="42" t="s">
        <v>1757</v>
      </c>
      <c r="D3174" s="159" t="s">
        <v>2494</v>
      </c>
      <c r="E3174" s="159" t="s">
        <v>2495</v>
      </c>
      <c r="F3174" s="42" t="s">
        <v>2496</v>
      </c>
      <c r="G3174" s="159" t="s">
        <v>1842</v>
      </c>
      <c r="H3174" s="159" t="s">
        <v>2144</v>
      </c>
      <c r="I3174" s="159" t="s">
        <v>1808</v>
      </c>
      <c r="J3174" s="42" t="s">
        <v>16638</v>
      </c>
      <c r="K3174" s="42" t="s">
        <v>16639</v>
      </c>
      <c r="L3174" s="159" t="s">
        <v>2498</v>
      </c>
      <c r="M3174" s="159" t="s">
        <v>16640</v>
      </c>
      <c r="N3174" s="161"/>
      <c r="O3174" s="161"/>
      <c r="P3174" s="161"/>
    </row>
    <row r="3175" customFormat="false" ht="27" hidden="false" customHeight="true" outlineLevel="0" collapsed="false">
      <c r="A3175" s="159" t="s">
        <v>16641</v>
      </c>
      <c r="B3175" s="160" t="s">
        <v>16642</v>
      </c>
      <c r="C3175" s="42" t="s">
        <v>1757</v>
      </c>
      <c r="D3175" s="159" t="s">
        <v>2494</v>
      </c>
      <c r="E3175" s="159" t="s">
        <v>2495</v>
      </c>
      <c r="F3175" s="42" t="s">
        <v>2496</v>
      </c>
      <c r="G3175" s="159" t="s">
        <v>1842</v>
      </c>
      <c r="H3175" s="159" t="s">
        <v>2144</v>
      </c>
      <c r="I3175" s="159" t="s">
        <v>1808</v>
      </c>
      <c r="J3175" s="42" t="s">
        <v>16643</v>
      </c>
      <c r="K3175" s="42" t="s">
        <v>16644</v>
      </c>
      <c r="L3175" s="159" t="s">
        <v>2498</v>
      </c>
      <c r="M3175" s="159" t="s">
        <v>16645</v>
      </c>
      <c r="N3175" s="161"/>
      <c r="O3175" s="161"/>
      <c r="P3175" s="161"/>
    </row>
    <row r="3176" customFormat="false" ht="27" hidden="false" customHeight="true" outlineLevel="0" collapsed="false">
      <c r="A3176" s="159" t="s">
        <v>16646</v>
      </c>
      <c r="B3176" s="160" t="s">
        <v>16647</v>
      </c>
      <c r="C3176" s="42" t="s">
        <v>1757</v>
      </c>
      <c r="D3176" s="159" t="s">
        <v>2494</v>
      </c>
      <c r="E3176" s="159" t="s">
        <v>2495</v>
      </c>
      <c r="F3176" s="42" t="s">
        <v>2496</v>
      </c>
      <c r="G3176" s="159" t="s">
        <v>1842</v>
      </c>
      <c r="H3176" s="159" t="s">
        <v>2144</v>
      </c>
      <c r="I3176" s="159" t="s">
        <v>1808</v>
      </c>
      <c r="J3176" s="42" t="s">
        <v>16648</v>
      </c>
      <c r="K3176" s="42" t="s">
        <v>16649</v>
      </c>
      <c r="L3176" s="159" t="s">
        <v>2498</v>
      </c>
      <c r="M3176" s="159" t="s">
        <v>16650</v>
      </c>
      <c r="N3176" s="161"/>
      <c r="O3176" s="161"/>
      <c r="P3176" s="161"/>
    </row>
    <row r="3177" customFormat="false" ht="27" hidden="false" customHeight="true" outlineLevel="0" collapsed="false">
      <c r="A3177" s="159" t="s">
        <v>16651</v>
      </c>
      <c r="B3177" s="160" t="s">
        <v>16652</v>
      </c>
      <c r="C3177" s="42" t="s">
        <v>1757</v>
      </c>
      <c r="D3177" s="159" t="s">
        <v>2494</v>
      </c>
      <c r="E3177" s="159" t="s">
        <v>2495</v>
      </c>
      <c r="F3177" s="42" t="s">
        <v>2496</v>
      </c>
      <c r="G3177" s="159" t="s">
        <v>1842</v>
      </c>
      <c r="H3177" s="159" t="s">
        <v>2144</v>
      </c>
      <c r="I3177" s="159" t="s">
        <v>1808</v>
      </c>
      <c r="J3177" s="42" t="s">
        <v>16653</v>
      </c>
      <c r="K3177" s="42" t="s">
        <v>16654</v>
      </c>
      <c r="L3177" s="159" t="s">
        <v>2498</v>
      </c>
      <c r="M3177" s="159" t="s">
        <v>16655</v>
      </c>
      <c r="N3177" s="161"/>
      <c r="O3177" s="161"/>
      <c r="P3177" s="161"/>
    </row>
    <row r="3178" customFormat="false" ht="39" hidden="false" customHeight="true" outlineLevel="0" collapsed="false">
      <c r="A3178" s="159" t="s">
        <v>16656</v>
      </c>
      <c r="B3178" s="160" t="s">
        <v>16657</v>
      </c>
      <c r="C3178" s="42" t="s">
        <v>1757</v>
      </c>
      <c r="D3178" s="159" t="s">
        <v>2494</v>
      </c>
      <c r="E3178" s="159" t="s">
        <v>2495</v>
      </c>
      <c r="F3178" s="42" t="s">
        <v>2496</v>
      </c>
      <c r="G3178" s="159" t="s">
        <v>1842</v>
      </c>
      <c r="H3178" s="159" t="s">
        <v>2144</v>
      </c>
      <c r="I3178" s="159" t="s">
        <v>1808</v>
      </c>
      <c r="J3178" s="42" t="s">
        <v>16658</v>
      </c>
      <c r="K3178" s="42" t="s">
        <v>16659</v>
      </c>
      <c r="L3178" s="159" t="s">
        <v>2498</v>
      </c>
      <c r="M3178" s="159" t="s">
        <v>16660</v>
      </c>
      <c r="N3178" s="161"/>
      <c r="O3178" s="161"/>
      <c r="P3178" s="161"/>
    </row>
    <row r="3179" customFormat="false" ht="27" hidden="false" customHeight="true" outlineLevel="0" collapsed="false">
      <c r="A3179" s="159" t="s">
        <v>16661</v>
      </c>
      <c r="B3179" s="160" t="s">
        <v>16662</v>
      </c>
      <c r="C3179" s="42" t="s">
        <v>1757</v>
      </c>
      <c r="D3179" s="159" t="s">
        <v>2494</v>
      </c>
      <c r="E3179" s="159" t="s">
        <v>2495</v>
      </c>
      <c r="F3179" s="42" t="s">
        <v>2496</v>
      </c>
      <c r="G3179" s="159" t="s">
        <v>1842</v>
      </c>
      <c r="H3179" s="159" t="s">
        <v>2144</v>
      </c>
      <c r="I3179" s="159" t="s">
        <v>1808</v>
      </c>
      <c r="J3179" s="42" t="s">
        <v>16663</v>
      </c>
      <c r="K3179" s="42" t="s">
        <v>16664</v>
      </c>
      <c r="L3179" s="159" t="s">
        <v>2498</v>
      </c>
      <c r="M3179" s="159" t="s">
        <v>16665</v>
      </c>
      <c r="N3179" s="161"/>
      <c r="O3179" s="161"/>
      <c r="P3179" s="161"/>
    </row>
    <row r="3180" customFormat="false" ht="27" hidden="false" customHeight="true" outlineLevel="0" collapsed="false">
      <c r="A3180" s="159" t="s">
        <v>16666</v>
      </c>
      <c r="B3180" s="160" t="s">
        <v>16667</v>
      </c>
      <c r="C3180" s="42" t="s">
        <v>1757</v>
      </c>
      <c r="D3180" s="159" t="s">
        <v>2494</v>
      </c>
      <c r="E3180" s="159" t="s">
        <v>2495</v>
      </c>
      <c r="F3180" s="42" t="s">
        <v>2496</v>
      </c>
      <c r="G3180" s="159" t="s">
        <v>1842</v>
      </c>
      <c r="H3180" s="159" t="s">
        <v>2144</v>
      </c>
      <c r="I3180" s="159" t="s">
        <v>1808</v>
      </c>
      <c r="J3180" s="42" t="s">
        <v>16668</v>
      </c>
      <c r="K3180" s="42" t="s">
        <v>16669</v>
      </c>
      <c r="L3180" s="159" t="s">
        <v>2498</v>
      </c>
      <c r="M3180" s="159" t="s">
        <v>16670</v>
      </c>
      <c r="N3180" s="161"/>
      <c r="O3180" s="161"/>
      <c r="P3180" s="161"/>
    </row>
    <row r="3181" customFormat="false" ht="27" hidden="false" customHeight="true" outlineLevel="0" collapsed="false">
      <c r="A3181" s="159" t="s">
        <v>16671</v>
      </c>
      <c r="B3181" s="160" t="s">
        <v>16672</v>
      </c>
      <c r="C3181" s="42" t="s">
        <v>1757</v>
      </c>
      <c r="D3181" s="159" t="s">
        <v>2494</v>
      </c>
      <c r="E3181" s="159" t="s">
        <v>2495</v>
      </c>
      <c r="F3181" s="42" t="s">
        <v>2496</v>
      </c>
      <c r="G3181" s="159" t="s">
        <v>1842</v>
      </c>
      <c r="H3181" s="159" t="s">
        <v>2144</v>
      </c>
      <c r="I3181" s="159" t="s">
        <v>1808</v>
      </c>
      <c r="J3181" s="42" t="s">
        <v>16673</v>
      </c>
      <c r="K3181" s="42" t="s">
        <v>16674</v>
      </c>
      <c r="L3181" s="159" t="s">
        <v>2498</v>
      </c>
      <c r="M3181" s="159" t="s">
        <v>16675</v>
      </c>
      <c r="N3181" s="161"/>
      <c r="O3181" s="161"/>
      <c r="P3181" s="161"/>
    </row>
    <row r="3182" customFormat="false" ht="27" hidden="false" customHeight="true" outlineLevel="0" collapsed="false">
      <c r="A3182" s="159" t="s">
        <v>16676</v>
      </c>
      <c r="B3182" s="160" t="s">
        <v>16677</v>
      </c>
      <c r="C3182" s="42" t="s">
        <v>1757</v>
      </c>
      <c r="D3182" s="159" t="s">
        <v>2494</v>
      </c>
      <c r="E3182" s="159" t="s">
        <v>2495</v>
      </c>
      <c r="F3182" s="42" t="s">
        <v>2496</v>
      </c>
      <c r="G3182" s="159" t="s">
        <v>1842</v>
      </c>
      <c r="H3182" s="159" t="s">
        <v>2144</v>
      </c>
      <c r="I3182" s="159" t="s">
        <v>1808</v>
      </c>
      <c r="J3182" s="42" t="s">
        <v>16678</v>
      </c>
      <c r="K3182" s="42" t="s">
        <v>16679</v>
      </c>
      <c r="L3182" s="159" t="s">
        <v>2498</v>
      </c>
      <c r="M3182" s="159" t="s">
        <v>16680</v>
      </c>
      <c r="N3182" s="161"/>
      <c r="O3182" s="161"/>
      <c r="P3182" s="161"/>
    </row>
    <row r="3183" customFormat="false" ht="27" hidden="false" customHeight="true" outlineLevel="0" collapsed="false">
      <c r="A3183" s="159" t="s">
        <v>16681</v>
      </c>
      <c r="B3183" s="160" t="s">
        <v>16682</v>
      </c>
      <c r="C3183" s="42" t="s">
        <v>1757</v>
      </c>
      <c r="D3183" s="159" t="s">
        <v>2494</v>
      </c>
      <c r="E3183" s="159" t="s">
        <v>2495</v>
      </c>
      <c r="F3183" s="42" t="s">
        <v>2496</v>
      </c>
      <c r="G3183" s="159" t="s">
        <v>1842</v>
      </c>
      <c r="H3183" s="159" t="s">
        <v>2144</v>
      </c>
      <c r="I3183" s="159" t="s">
        <v>1808</v>
      </c>
      <c r="J3183" s="42" t="s">
        <v>16683</v>
      </c>
      <c r="K3183" s="42" t="s">
        <v>16684</v>
      </c>
      <c r="L3183" s="159" t="s">
        <v>2498</v>
      </c>
      <c r="M3183" s="159" t="s">
        <v>16685</v>
      </c>
      <c r="N3183" s="161"/>
      <c r="O3183" s="161"/>
      <c r="P3183" s="161"/>
    </row>
    <row r="3184" customFormat="false" ht="27" hidden="false" customHeight="true" outlineLevel="0" collapsed="false">
      <c r="A3184" s="159" t="s">
        <v>16686</v>
      </c>
      <c r="B3184" s="160" t="s">
        <v>16687</v>
      </c>
      <c r="C3184" s="42" t="s">
        <v>1757</v>
      </c>
      <c r="D3184" s="159" t="s">
        <v>2494</v>
      </c>
      <c r="E3184" s="159" t="s">
        <v>2495</v>
      </c>
      <c r="F3184" s="42" t="s">
        <v>2496</v>
      </c>
      <c r="G3184" s="159" t="s">
        <v>1842</v>
      </c>
      <c r="H3184" s="159" t="s">
        <v>2144</v>
      </c>
      <c r="I3184" s="159" t="s">
        <v>1808</v>
      </c>
      <c r="J3184" s="42" t="s">
        <v>16688</v>
      </c>
      <c r="K3184" s="42" t="s">
        <v>16689</v>
      </c>
      <c r="L3184" s="159" t="s">
        <v>2498</v>
      </c>
      <c r="M3184" s="159" t="s">
        <v>16690</v>
      </c>
      <c r="N3184" s="161"/>
      <c r="O3184" s="161"/>
      <c r="P3184" s="161"/>
    </row>
    <row r="3185" customFormat="false" ht="27" hidden="false" customHeight="true" outlineLevel="0" collapsed="false">
      <c r="A3185" s="159" t="s">
        <v>16691</v>
      </c>
      <c r="B3185" s="160" t="s">
        <v>16692</v>
      </c>
      <c r="C3185" s="42" t="s">
        <v>1757</v>
      </c>
      <c r="D3185" s="159" t="s">
        <v>2494</v>
      </c>
      <c r="E3185" s="159" t="s">
        <v>2495</v>
      </c>
      <c r="F3185" s="42" t="s">
        <v>2496</v>
      </c>
      <c r="G3185" s="159" t="s">
        <v>1842</v>
      </c>
      <c r="H3185" s="159" t="s">
        <v>2144</v>
      </c>
      <c r="I3185" s="159" t="s">
        <v>1808</v>
      </c>
      <c r="J3185" s="42" t="s">
        <v>16693</v>
      </c>
      <c r="K3185" s="42" t="s">
        <v>16694</v>
      </c>
      <c r="L3185" s="159" t="s">
        <v>2498</v>
      </c>
      <c r="M3185" s="159" t="s">
        <v>16695</v>
      </c>
      <c r="N3185" s="161"/>
      <c r="O3185" s="161"/>
      <c r="P3185" s="161"/>
    </row>
    <row r="3186" customFormat="false" ht="27" hidden="false" customHeight="true" outlineLevel="0" collapsed="false">
      <c r="A3186" s="159" t="s">
        <v>16696</v>
      </c>
      <c r="B3186" s="160" t="s">
        <v>16697</v>
      </c>
      <c r="C3186" s="42" t="s">
        <v>1757</v>
      </c>
      <c r="D3186" s="159" t="s">
        <v>2494</v>
      </c>
      <c r="E3186" s="159" t="s">
        <v>2495</v>
      </c>
      <c r="F3186" s="42" t="s">
        <v>2496</v>
      </c>
      <c r="G3186" s="159" t="s">
        <v>1842</v>
      </c>
      <c r="H3186" s="159" t="s">
        <v>2144</v>
      </c>
      <c r="I3186" s="159" t="s">
        <v>1808</v>
      </c>
      <c r="J3186" s="42" t="s">
        <v>16698</v>
      </c>
      <c r="K3186" s="42" t="s">
        <v>16699</v>
      </c>
      <c r="L3186" s="159" t="s">
        <v>2498</v>
      </c>
      <c r="M3186" s="159" t="s">
        <v>16700</v>
      </c>
      <c r="N3186" s="161"/>
      <c r="O3186" s="161"/>
      <c r="P3186" s="161"/>
    </row>
    <row r="3187" customFormat="false" ht="27" hidden="false" customHeight="true" outlineLevel="0" collapsed="false">
      <c r="A3187" s="159" t="s">
        <v>16701</v>
      </c>
      <c r="B3187" s="160" t="s">
        <v>16702</v>
      </c>
      <c r="C3187" s="42" t="s">
        <v>1757</v>
      </c>
      <c r="D3187" s="159" t="s">
        <v>2494</v>
      </c>
      <c r="E3187" s="159" t="s">
        <v>2495</v>
      </c>
      <c r="F3187" s="42" t="s">
        <v>2496</v>
      </c>
      <c r="G3187" s="159" t="s">
        <v>1842</v>
      </c>
      <c r="H3187" s="159" t="s">
        <v>2144</v>
      </c>
      <c r="I3187" s="159" t="s">
        <v>1808</v>
      </c>
      <c r="J3187" s="42" t="s">
        <v>16703</v>
      </c>
      <c r="K3187" s="42" t="s">
        <v>16704</v>
      </c>
      <c r="L3187" s="159" t="s">
        <v>2498</v>
      </c>
      <c r="M3187" s="159" t="s">
        <v>16705</v>
      </c>
      <c r="N3187" s="161"/>
      <c r="O3187" s="161"/>
      <c r="P3187" s="161"/>
    </row>
    <row r="3188" customFormat="false" ht="39" hidden="false" customHeight="true" outlineLevel="0" collapsed="false">
      <c r="A3188" s="159" t="s">
        <v>16706</v>
      </c>
      <c r="B3188" s="160" t="s">
        <v>16707</v>
      </c>
      <c r="C3188" s="42" t="s">
        <v>1757</v>
      </c>
      <c r="D3188" s="159" t="s">
        <v>2494</v>
      </c>
      <c r="E3188" s="159" t="s">
        <v>2495</v>
      </c>
      <c r="F3188" s="42" t="s">
        <v>2496</v>
      </c>
      <c r="G3188" s="159" t="s">
        <v>1842</v>
      </c>
      <c r="H3188" s="159" t="s">
        <v>2144</v>
      </c>
      <c r="I3188" s="159" t="s">
        <v>1808</v>
      </c>
      <c r="J3188" s="42" t="s">
        <v>16708</v>
      </c>
      <c r="K3188" s="42" t="s">
        <v>16709</v>
      </c>
      <c r="L3188" s="159" t="s">
        <v>2498</v>
      </c>
      <c r="M3188" s="159" t="s">
        <v>16710</v>
      </c>
      <c r="N3188" s="161"/>
      <c r="O3188" s="161"/>
      <c r="P3188" s="161"/>
    </row>
    <row r="3189" customFormat="false" ht="27" hidden="false" customHeight="true" outlineLevel="0" collapsed="false">
      <c r="A3189" s="159" t="s">
        <v>16711</v>
      </c>
      <c r="B3189" s="160" t="s">
        <v>16712</v>
      </c>
      <c r="C3189" s="42" t="s">
        <v>1757</v>
      </c>
      <c r="D3189" s="159" t="s">
        <v>2494</v>
      </c>
      <c r="E3189" s="159" t="s">
        <v>2495</v>
      </c>
      <c r="F3189" s="42" t="s">
        <v>2496</v>
      </c>
      <c r="G3189" s="159" t="s">
        <v>1842</v>
      </c>
      <c r="H3189" s="159" t="s">
        <v>2144</v>
      </c>
      <c r="I3189" s="159" t="s">
        <v>1808</v>
      </c>
      <c r="J3189" s="42" t="s">
        <v>16713</v>
      </c>
      <c r="K3189" s="42" t="s">
        <v>16714</v>
      </c>
      <c r="L3189" s="159" t="s">
        <v>2498</v>
      </c>
      <c r="M3189" s="159" t="s">
        <v>16715</v>
      </c>
      <c r="N3189" s="161"/>
      <c r="O3189" s="161"/>
      <c r="P3189" s="161"/>
    </row>
    <row r="3190" customFormat="false" ht="27" hidden="false" customHeight="true" outlineLevel="0" collapsed="false">
      <c r="A3190" s="159" t="s">
        <v>16716</v>
      </c>
      <c r="B3190" s="160" t="s">
        <v>16717</v>
      </c>
      <c r="C3190" s="42" t="s">
        <v>1757</v>
      </c>
      <c r="D3190" s="159" t="s">
        <v>2494</v>
      </c>
      <c r="E3190" s="159" t="s">
        <v>2495</v>
      </c>
      <c r="F3190" s="42" t="s">
        <v>2496</v>
      </c>
      <c r="G3190" s="159" t="s">
        <v>1842</v>
      </c>
      <c r="H3190" s="159" t="s">
        <v>2144</v>
      </c>
      <c r="I3190" s="159" t="s">
        <v>1808</v>
      </c>
      <c r="J3190" s="42" t="s">
        <v>16718</v>
      </c>
      <c r="K3190" s="42" t="s">
        <v>16719</v>
      </c>
      <c r="L3190" s="159" t="s">
        <v>2498</v>
      </c>
      <c r="M3190" s="159" t="s">
        <v>16720</v>
      </c>
      <c r="N3190" s="161"/>
      <c r="O3190" s="161"/>
      <c r="P3190" s="161"/>
    </row>
    <row r="3191" customFormat="false" ht="27" hidden="false" customHeight="true" outlineLevel="0" collapsed="false">
      <c r="A3191" s="159" t="s">
        <v>16721</v>
      </c>
      <c r="B3191" s="160" t="s">
        <v>16722</v>
      </c>
      <c r="C3191" s="42" t="s">
        <v>1757</v>
      </c>
      <c r="D3191" s="159" t="s">
        <v>2494</v>
      </c>
      <c r="E3191" s="159" t="s">
        <v>2495</v>
      </c>
      <c r="F3191" s="42" t="s">
        <v>2496</v>
      </c>
      <c r="G3191" s="159" t="s">
        <v>1842</v>
      </c>
      <c r="H3191" s="159" t="s">
        <v>2144</v>
      </c>
      <c r="I3191" s="159" t="s">
        <v>1808</v>
      </c>
      <c r="J3191" s="42" t="s">
        <v>16723</v>
      </c>
      <c r="K3191" s="42" t="s">
        <v>16724</v>
      </c>
      <c r="L3191" s="159" t="s">
        <v>2498</v>
      </c>
      <c r="M3191" s="159" t="s">
        <v>16725</v>
      </c>
      <c r="N3191" s="161"/>
      <c r="O3191" s="161"/>
      <c r="P3191" s="161"/>
    </row>
    <row r="3192" customFormat="false" ht="27" hidden="false" customHeight="true" outlineLevel="0" collapsed="false">
      <c r="A3192" s="159" t="s">
        <v>16726</v>
      </c>
      <c r="B3192" s="160" t="s">
        <v>16727</v>
      </c>
      <c r="C3192" s="42" t="s">
        <v>1757</v>
      </c>
      <c r="D3192" s="159" t="s">
        <v>2494</v>
      </c>
      <c r="E3192" s="159" t="s">
        <v>2495</v>
      </c>
      <c r="F3192" s="42" t="s">
        <v>2496</v>
      </c>
      <c r="G3192" s="159" t="s">
        <v>1842</v>
      </c>
      <c r="H3192" s="159" t="s">
        <v>2144</v>
      </c>
      <c r="I3192" s="159" t="s">
        <v>1808</v>
      </c>
      <c r="J3192" s="42" t="s">
        <v>16728</v>
      </c>
      <c r="K3192" s="42" t="s">
        <v>16729</v>
      </c>
      <c r="L3192" s="159" t="s">
        <v>2498</v>
      </c>
      <c r="M3192" s="159" t="s">
        <v>16730</v>
      </c>
      <c r="N3192" s="161"/>
      <c r="O3192" s="161"/>
      <c r="P3192" s="161"/>
    </row>
    <row r="3193" customFormat="false" ht="27" hidden="false" customHeight="true" outlineLevel="0" collapsed="false">
      <c r="A3193" s="159" t="s">
        <v>16731</v>
      </c>
      <c r="B3193" s="160" t="s">
        <v>16732</v>
      </c>
      <c r="C3193" s="42" t="s">
        <v>1757</v>
      </c>
      <c r="D3193" s="159" t="s">
        <v>2494</v>
      </c>
      <c r="E3193" s="159" t="s">
        <v>2495</v>
      </c>
      <c r="F3193" s="42" t="s">
        <v>2496</v>
      </c>
      <c r="G3193" s="159" t="s">
        <v>1842</v>
      </c>
      <c r="H3193" s="159" t="s">
        <v>2144</v>
      </c>
      <c r="I3193" s="159" t="s">
        <v>1808</v>
      </c>
      <c r="J3193" s="42" t="s">
        <v>16733</v>
      </c>
      <c r="K3193" s="42" t="s">
        <v>16734</v>
      </c>
      <c r="L3193" s="159" t="s">
        <v>2498</v>
      </c>
      <c r="M3193" s="159" t="s">
        <v>16735</v>
      </c>
      <c r="N3193" s="161"/>
      <c r="O3193" s="161"/>
      <c r="P3193" s="161"/>
    </row>
    <row r="3194" customFormat="false" ht="27" hidden="false" customHeight="true" outlineLevel="0" collapsed="false">
      <c r="A3194" s="159" t="s">
        <v>16736</v>
      </c>
      <c r="B3194" s="160" t="s">
        <v>16737</v>
      </c>
      <c r="C3194" s="42" t="s">
        <v>1757</v>
      </c>
      <c r="D3194" s="159" t="s">
        <v>2494</v>
      </c>
      <c r="E3194" s="159" t="s">
        <v>2495</v>
      </c>
      <c r="F3194" s="42" t="s">
        <v>2496</v>
      </c>
      <c r="G3194" s="159" t="s">
        <v>1842</v>
      </c>
      <c r="H3194" s="159" t="s">
        <v>2144</v>
      </c>
      <c r="I3194" s="159" t="s">
        <v>1808</v>
      </c>
      <c r="J3194" s="42" t="s">
        <v>16738</v>
      </c>
      <c r="K3194" s="42" t="s">
        <v>16739</v>
      </c>
      <c r="L3194" s="159" t="s">
        <v>2498</v>
      </c>
      <c r="M3194" s="159" t="s">
        <v>16740</v>
      </c>
      <c r="N3194" s="161"/>
      <c r="O3194" s="161"/>
      <c r="P3194" s="161"/>
    </row>
    <row r="3195" customFormat="false" ht="27" hidden="false" customHeight="true" outlineLevel="0" collapsed="false">
      <c r="A3195" s="159" t="s">
        <v>16741</v>
      </c>
      <c r="B3195" s="160" t="s">
        <v>16742</v>
      </c>
      <c r="C3195" s="42" t="s">
        <v>1757</v>
      </c>
      <c r="D3195" s="159" t="s">
        <v>2494</v>
      </c>
      <c r="E3195" s="159" t="s">
        <v>2495</v>
      </c>
      <c r="F3195" s="42" t="s">
        <v>2496</v>
      </c>
      <c r="G3195" s="159" t="s">
        <v>1842</v>
      </c>
      <c r="H3195" s="159" t="s">
        <v>2144</v>
      </c>
      <c r="I3195" s="159" t="s">
        <v>1808</v>
      </c>
      <c r="J3195" s="42" t="s">
        <v>16743</v>
      </c>
      <c r="K3195" s="42" t="s">
        <v>16744</v>
      </c>
      <c r="L3195" s="159" t="s">
        <v>2498</v>
      </c>
      <c r="M3195" s="159" t="s">
        <v>16745</v>
      </c>
      <c r="N3195" s="161"/>
      <c r="O3195" s="161"/>
      <c r="P3195" s="161"/>
    </row>
    <row r="3196" customFormat="false" ht="27" hidden="false" customHeight="true" outlineLevel="0" collapsed="false">
      <c r="A3196" s="159" t="s">
        <v>16746</v>
      </c>
      <c r="B3196" s="160" t="s">
        <v>16747</v>
      </c>
      <c r="C3196" s="42" t="s">
        <v>1757</v>
      </c>
      <c r="D3196" s="159" t="s">
        <v>2494</v>
      </c>
      <c r="E3196" s="159" t="s">
        <v>2495</v>
      </c>
      <c r="F3196" s="42" t="s">
        <v>2496</v>
      </c>
      <c r="G3196" s="159" t="s">
        <v>1842</v>
      </c>
      <c r="H3196" s="159" t="s">
        <v>2144</v>
      </c>
      <c r="I3196" s="159" t="s">
        <v>1808</v>
      </c>
      <c r="J3196" s="42" t="s">
        <v>16748</v>
      </c>
      <c r="K3196" s="42" t="s">
        <v>16749</v>
      </c>
      <c r="L3196" s="159" t="s">
        <v>2498</v>
      </c>
      <c r="M3196" s="159" t="s">
        <v>16750</v>
      </c>
      <c r="N3196" s="161"/>
      <c r="O3196" s="161"/>
      <c r="P3196" s="161"/>
    </row>
    <row r="3197" customFormat="false" ht="27" hidden="false" customHeight="true" outlineLevel="0" collapsed="false">
      <c r="A3197" s="159" t="s">
        <v>16751</v>
      </c>
      <c r="B3197" s="160" t="s">
        <v>16752</v>
      </c>
      <c r="C3197" s="42" t="s">
        <v>1757</v>
      </c>
      <c r="D3197" s="159" t="s">
        <v>2494</v>
      </c>
      <c r="E3197" s="159" t="s">
        <v>2495</v>
      </c>
      <c r="F3197" s="42" t="s">
        <v>2496</v>
      </c>
      <c r="G3197" s="159" t="s">
        <v>1842</v>
      </c>
      <c r="H3197" s="159" t="s">
        <v>2144</v>
      </c>
      <c r="I3197" s="159" t="s">
        <v>1808</v>
      </c>
      <c r="J3197" s="42" t="s">
        <v>16753</v>
      </c>
      <c r="K3197" s="42" t="s">
        <v>16754</v>
      </c>
      <c r="L3197" s="159" t="s">
        <v>2498</v>
      </c>
      <c r="M3197" s="159" t="s">
        <v>16755</v>
      </c>
      <c r="N3197" s="161"/>
      <c r="O3197" s="161"/>
      <c r="P3197" s="161"/>
    </row>
    <row r="3198" customFormat="false" ht="27" hidden="false" customHeight="true" outlineLevel="0" collapsed="false">
      <c r="A3198" s="159" t="s">
        <v>16756</v>
      </c>
      <c r="B3198" s="160" t="s">
        <v>16757</v>
      </c>
      <c r="C3198" s="42" t="s">
        <v>1757</v>
      </c>
      <c r="D3198" s="159" t="s">
        <v>2494</v>
      </c>
      <c r="E3198" s="159" t="s">
        <v>2495</v>
      </c>
      <c r="F3198" s="42" t="s">
        <v>2496</v>
      </c>
      <c r="G3198" s="159" t="s">
        <v>1842</v>
      </c>
      <c r="H3198" s="159" t="s">
        <v>2144</v>
      </c>
      <c r="I3198" s="159" t="s">
        <v>1808</v>
      </c>
      <c r="J3198" s="42" t="s">
        <v>16758</v>
      </c>
      <c r="K3198" s="42" t="s">
        <v>16759</v>
      </c>
      <c r="L3198" s="159" t="s">
        <v>2498</v>
      </c>
      <c r="M3198" s="159" t="s">
        <v>16760</v>
      </c>
      <c r="N3198" s="161"/>
      <c r="O3198" s="161"/>
      <c r="P3198" s="161"/>
    </row>
    <row r="3199" customFormat="false" ht="27" hidden="false" customHeight="true" outlineLevel="0" collapsed="false">
      <c r="A3199" s="159" t="s">
        <v>16761</v>
      </c>
      <c r="B3199" s="160" t="s">
        <v>16762</v>
      </c>
      <c r="C3199" s="42" t="s">
        <v>1757</v>
      </c>
      <c r="D3199" s="159" t="s">
        <v>2494</v>
      </c>
      <c r="E3199" s="159" t="s">
        <v>2495</v>
      </c>
      <c r="F3199" s="42" t="s">
        <v>2496</v>
      </c>
      <c r="G3199" s="159" t="s">
        <v>1842</v>
      </c>
      <c r="H3199" s="159" t="s">
        <v>2144</v>
      </c>
      <c r="I3199" s="159" t="s">
        <v>1808</v>
      </c>
      <c r="J3199" s="42" t="s">
        <v>16763</v>
      </c>
      <c r="K3199" s="42" t="s">
        <v>16764</v>
      </c>
      <c r="L3199" s="159" t="s">
        <v>2498</v>
      </c>
      <c r="M3199" s="159" t="s">
        <v>16765</v>
      </c>
      <c r="N3199" s="161"/>
      <c r="O3199" s="161"/>
      <c r="P3199" s="161"/>
    </row>
    <row r="3200" customFormat="false" ht="27" hidden="false" customHeight="true" outlineLevel="0" collapsed="false">
      <c r="A3200" s="159" t="s">
        <v>16766</v>
      </c>
      <c r="B3200" s="160" t="s">
        <v>16767</v>
      </c>
      <c r="C3200" s="42" t="s">
        <v>1757</v>
      </c>
      <c r="D3200" s="159" t="s">
        <v>2494</v>
      </c>
      <c r="E3200" s="159" t="s">
        <v>2495</v>
      </c>
      <c r="F3200" s="42" t="s">
        <v>2496</v>
      </c>
      <c r="G3200" s="159" t="s">
        <v>1842</v>
      </c>
      <c r="H3200" s="159" t="s">
        <v>2144</v>
      </c>
      <c r="I3200" s="159" t="s">
        <v>1808</v>
      </c>
      <c r="J3200" s="42" t="s">
        <v>16768</v>
      </c>
      <c r="K3200" s="42" t="s">
        <v>16769</v>
      </c>
      <c r="L3200" s="159" t="s">
        <v>2498</v>
      </c>
      <c r="M3200" s="159" t="s">
        <v>16770</v>
      </c>
      <c r="N3200" s="161"/>
      <c r="O3200" s="161"/>
      <c r="P3200" s="161"/>
    </row>
    <row r="3201" customFormat="false" ht="27" hidden="false" customHeight="true" outlineLevel="0" collapsed="false">
      <c r="A3201" s="159" t="s">
        <v>16771</v>
      </c>
      <c r="B3201" s="160" t="s">
        <v>16772</v>
      </c>
      <c r="C3201" s="42" t="s">
        <v>1757</v>
      </c>
      <c r="D3201" s="159" t="s">
        <v>2494</v>
      </c>
      <c r="E3201" s="159" t="s">
        <v>2495</v>
      </c>
      <c r="F3201" s="42" t="s">
        <v>2496</v>
      </c>
      <c r="G3201" s="159" t="s">
        <v>1842</v>
      </c>
      <c r="H3201" s="159" t="s">
        <v>2144</v>
      </c>
      <c r="I3201" s="159" t="s">
        <v>1808</v>
      </c>
      <c r="J3201" s="42" t="s">
        <v>16773</v>
      </c>
      <c r="K3201" s="42" t="s">
        <v>16774</v>
      </c>
      <c r="L3201" s="159" t="s">
        <v>2498</v>
      </c>
      <c r="M3201" s="159" t="s">
        <v>16775</v>
      </c>
      <c r="N3201" s="161"/>
      <c r="O3201" s="161"/>
      <c r="P3201" s="161"/>
    </row>
    <row r="3202" customFormat="false" ht="27" hidden="false" customHeight="true" outlineLevel="0" collapsed="false">
      <c r="A3202" s="159" t="s">
        <v>16776</v>
      </c>
      <c r="B3202" s="160" t="s">
        <v>16777</v>
      </c>
      <c r="C3202" s="42" t="s">
        <v>1757</v>
      </c>
      <c r="D3202" s="159" t="s">
        <v>2494</v>
      </c>
      <c r="E3202" s="159" t="s">
        <v>2495</v>
      </c>
      <c r="F3202" s="42" t="s">
        <v>2496</v>
      </c>
      <c r="G3202" s="159" t="s">
        <v>1842</v>
      </c>
      <c r="H3202" s="159" t="s">
        <v>2144</v>
      </c>
      <c r="I3202" s="159" t="s">
        <v>1808</v>
      </c>
      <c r="J3202" s="42" t="s">
        <v>16778</v>
      </c>
      <c r="K3202" s="42" t="s">
        <v>16779</v>
      </c>
      <c r="L3202" s="159" t="s">
        <v>2498</v>
      </c>
      <c r="M3202" s="159" t="s">
        <v>16780</v>
      </c>
      <c r="N3202" s="161"/>
      <c r="O3202" s="161"/>
      <c r="P3202" s="161"/>
    </row>
    <row r="3203" customFormat="false" ht="27" hidden="false" customHeight="true" outlineLevel="0" collapsed="false">
      <c r="A3203" s="159" t="s">
        <v>16781</v>
      </c>
      <c r="B3203" s="160" t="s">
        <v>16782</v>
      </c>
      <c r="C3203" s="42" t="s">
        <v>1757</v>
      </c>
      <c r="D3203" s="159" t="s">
        <v>2494</v>
      </c>
      <c r="E3203" s="159" t="s">
        <v>2495</v>
      </c>
      <c r="F3203" s="42" t="s">
        <v>2496</v>
      </c>
      <c r="G3203" s="159" t="s">
        <v>1842</v>
      </c>
      <c r="H3203" s="159" t="s">
        <v>2144</v>
      </c>
      <c r="I3203" s="159" t="s">
        <v>1808</v>
      </c>
      <c r="J3203" s="42" t="s">
        <v>16783</v>
      </c>
      <c r="K3203" s="42" t="s">
        <v>16784</v>
      </c>
      <c r="L3203" s="159" t="s">
        <v>2498</v>
      </c>
      <c r="M3203" s="159" t="s">
        <v>16785</v>
      </c>
      <c r="N3203" s="161"/>
      <c r="O3203" s="161"/>
      <c r="P3203" s="161"/>
    </row>
    <row r="3204" customFormat="false" ht="27" hidden="false" customHeight="true" outlineLevel="0" collapsed="false">
      <c r="A3204" s="159" t="s">
        <v>16786</v>
      </c>
      <c r="B3204" s="160" t="s">
        <v>16787</v>
      </c>
      <c r="C3204" s="42" t="s">
        <v>1757</v>
      </c>
      <c r="D3204" s="159" t="s">
        <v>2494</v>
      </c>
      <c r="E3204" s="159" t="s">
        <v>2495</v>
      </c>
      <c r="F3204" s="42" t="s">
        <v>2496</v>
      </c>
      <c r="G3204" s="159" t="s">
        <v>1842</v>
      </c>
      <c r="H3204" s="159" t="s">
        <v>2144</v>
      </c>
      <c r="I3204" s="159" t="s">
        <v>1808</v>
      </c>
      <c r="J3204" s="42" t="s">
        <v>16788</v>
      </c>
      <c r="K3204" s="42" t="s">
        <v>16789</v>
      </c>
      <c r="L3204" s="159" t="s">
        <v>2498</v>
      </c>
      <c r="M3204" s="159" t="s">
        <v>16790</v>
      </c>
      <c r="N3204" s="161"/>
      <c r="O3204" s="161"/>
      <c r="P3204" s="161"/>
    </row>
    <row r="3205" customFormat="false" ht="27" hidden="false" customHeight="true" outlineLevel="0" collapsed="false">
      <c r="A3205" s="159" t="s">
        <v>16791</v>
      </c>
      <c r="B3205" s="160" t="s">
        <v>16792</v>
      </c>
      <c r="C3205" s="42" t="s">
        <v>1757</v>
      </c>
      <c r="D3205" s="159" t="s">
        <v>2494</v>
      </c>
      <c r="E3205" s="159" t="s">
        <v>2495</v>
      </c>
      <c r="F3205" s="42" t="s">
        <v>2496</v>
      </c>
      <c r="G3205" s="159" t="s">
        <v>1842</v>
      </c>
      <c r="H3205" s="159" t="s">
        <v>2144</v>
      </c>
      <c r="I3205" s="159" t="s">
        <v>1808</v>
      </c>
      <c r="J3205" s="42" t="s">
        <v>16793</v>
      </c>
      <c r="K3205" s="42" t="s">
        <v>16794</v>
      </c>
      <c r="L3205" s="159" t="s">
        <v>2498</v>
      </c>
      <c r="M3205" s="159" t="s">
        <v>16795</v>
      </c>
      <c r="N3205" s="161"/>
      <c r="O3205" s="161"/>
      <c r="P3205" s="161"/>
    </row>
    <row r="3206" customFormat="false" ht="27" hidden="false" customHeight="true" outlineLevel="0" collapsed="false">
      <c r="A3206" s="159" t="s">
        <v>16796</v>
      </c>
      <c r="B3206" s="160" t="s">
        <v>16797</v>
      </c>
      <c r="C3206" s="42" t="s">
        <v>1757</v>
      </c>
      <c r="D3206" s="159" t="s">
        <v>2494</v>
      </c>
      <c r="E3206" s="159" t="s">
        <v>2495</v>
      </c>
      <c r="F3206" s="42" t="s">
        <v>2496</v>
      </c>
      <c r="G3206" s="159" t="s">
        <v>1842</v>
      </c>
      <c r="H3206" s="159" t="s">
        <v>2144</v>
      </c>
      <c r="I3206" s="159" t="s">
        <v>1808</v>
      </c>
      <c r="J3206" s="42" t="s">
        <v>16798</v>
      </c>
      <c r="K3206" s="42" t="s">
        <v>16799</v>
      </c>
      <c r="L3206" s="159" t="s">
        <v>2498</v>
      </c>
      <c r="M3206" s="159" t="s">
        <v>16800</v>
      </c>
      <c r="N3206" s="161"/>
      <c r="O3206" s="161"/>
      <c r="P3206" s="161"/>
    </row>
    <row r="3207" customFormat="false" ht="27" hidden="false" customHeight="true" outlineLevel="0" collapsed="false">
      <c r="A3207" s="159" t="s">
        <v>16801</v>
      </c>
      <c r="B3207" s="160" t="s">
        <v>16802</v>
      </c>
      <c r="C3207" s="42" t="s">
        <v>1757</v>
      </c>
      <c r="D3207" s="159" t="s">
        <v>2494</v>
      </c>
      <c r="E3207" s="159" t="s">
        <v>2495</v>
      </c>
      <c r="F3207" s="42" t="s">
        <v>2496</v>
      </c>
      <c r="G3207" s="159" t="s">
        <v>1842</v>
      </c>
      <c r="H3207" s="159" t="s">
        <v>2144</v>
      </c>
      <c r="I3207" s="159" t="s">
        <v>1808</v>
      </c>
      <c r="J3207" s="42" t="s">
        <v>16803</v>
      </c>
      <c r="K3207" s="42" t="s">
        <v>16804</v>
      </c>
      <c r="L3207" s="159" t="s">
        <v>2498</v>
      </c>
      <c r="M3207" s="159" t="s">
        <v>16805</v>
      </c>
      <c r="N3207" s="161"/>
      <c r="O3207" s="161"/>
      <c r="P3207" s="161"/>
    </row>
    <row r="3208" customFormat="false" ht="27" hidden="false" customHeight="true" outlineLevel="0" collapsed="false">
      <c r="A3208" s="159" t="s">
        <v>16806</v>
      </c>
      <c r="B3208" s="160" t="s">
        <v>16807</v>
      </c>
      <c r="C3208" s="42" t="s">
        <v>1757</v>
      </c>
      <c r="D3208" s="159" t="s">
        <v>2494</v>
      </c>
      <c r="E3208" s="159" t="s">
        <v>2495</v>
      </c>
      <c r="F3208" s="42" t="s">
        <v>2496</v>
      </c>
      <c r="G3208" s="159" t="s">
        <v>1842</v>
      </c>
      <c r="H3208" s="159" t="s">
        <v>2144</v>
      </c>
      <c r="I3208" s="159" t="s">
        <v>1808</v>
      </c>
      <c r="J3208" s="42" t="s">
        <v>16808</v>
      </c>
      <c r="K3208" s="42" t="s">
        <v>16809</v>
      </c>
      <c r="L3208" s="159" t="s">
        <v>2498</v>
      </c>
      <c r="M3208" s="159" t="s">
        <v>16810</v>
      </c>
      <c r="N3208" s="161"/>
      <c r="O3208" s="161"/>
      <c r="P3208" s="161"/>
    </row>
    <row r="3209" customFormat="false" ht="27" hidden="false" customHeight="true" outlineLevel="0" collapsed="false">
      <c r="A3209" s="159" t="s">
        <v>16811</v>
      </c>
      <c r="B3209" s="160" t="s">
        <v>16812</v>
      </c>
      <c r="C3209" s="42" t="s">
        <v>1757</v>
      </c>
      <c r="D3209" s="159" t="s">
        <v>2494</v>
      </c>
      <c r="E3209" s="159" t="s">
        <v>2495</v>
      </c>
      <c r="F3209" s="42" t="s">
        <v>2496</v>
      </c>
      <c r="G3209" s="159" t="s">
        <v>1842</v>
      </c>
      <c r="H3209" s="159" t="s">
        <v>2144</v>
      </c>
      <c r="I3209" s="159" t="s">
        <v>1808</v>
      </c>
      <c r="J3209" s="42" t="s">
        <v>16813</v>
      </c>
      <c r="K3209" s="42" t="s">
        <v>16814</v>
      </c>
      <c r="L3209" s="159" t="s">
        <v>2498</v>
      </c>
      <c r="M3209" s="159" t="s">
        <v>16815</v>
      </c>
      <c r="N3209" s="161"/>
      <c r="O3209" s="161"/>
      <c r="P3209" s="161"/>
    </row>
    <row r="3210" customFormat="false" ht="27" hidden="false" customHeight="true" outlineLevel="0" collapsed="false">
      <c r="A3210" s="159" t="s">
        <v>16816</v>
      </c>
      <c r="B3210" s="160" t="s">
        <v>16817</v>
      </c>
      <c r="C3210" s="42" t="s">
        <v>1757</v>
      </c>
      <c r="D3210" s="159" t="s">
        <v>2494</v>
      </c>
      <c r="E3210" s="159" t="s">
        <v>2495</v>
      </c>
      <c r="F3210" s="42" t="s">
        <v>2496</v>
      </c>
      <c r="G3210" s="159" t="s">
        <v>1842</v>
      </c>
      <c r="H3210" s="159" t="s">
        <v>2144</v>
      </c>
      <c r="I3210" s="159" t="s">
        <v>1808</v>
      </c>
      <c r="J3210" s="42" t="s">
        <v>16818</v>
      </c>
      <c r="K3210" s="42" t="s">
        <v>16819</v>
      </c>
      <c r="L3210" s="159" t="s">
        <v>2498</v>
      </c>
      <c r="M3210" s="159" t="s">
        <v>16820</v>
      </c>
      <c r="N3210" s="161"/>
      <c r="O3210" s="161"/>
      <c r="P3210" s="161"/>
    </row>
    <row r="3211" customFormat="false" ht="27" hidden="false" customHeight="true" outlineLevel="0" collapsed="false">
      <c r="A3211" s="159" t="s">
        <v>16821</v>
      </c>
      <c r="B3211" s="160" t="s">
        <v>16822</v>
      </c>
      <c r="C3211" s="42" t="s">
        <v>1757</v>
      </c>
      <c r="D3211" s="159" t="s">
        <v>2494</v>
      </c>
      <c r="E3211" s="159" t="s">
        <v>2495</v>
      </c>
      <c r="F3211" s="42" t="s">
        <v>2496</v>
      </c>
      <c r="G3211" s="159" t="s">
        <v>1842</v>
      </c>
      <c r="H3211" s="159" t="s">
        <v>2144</v>
      </c>
      <c r="I3211" s="159" t="s">
        <v>1808</v>
      </c>
      <c r="J3211" s="42" t="s">
        <v>16823</v>
      </c>
      <c r="K3211" s="42" t="s">
        <v>16824</v>
      </c>
      <c r="L3211" s="159" t="s">
        <v>2498</v>
      </c>
      <c r="M3211" s="159" t="s">
        <v>16825</v>
      </c>
      <c r="N3211" s="161"/>
      <c r="O3211" s="161"/>
      <c r="P3211" s="161"/>
    </row>
    <row r="3212" customFormat="false" ht="27" hidden="false" customHeight="true" outlineLevel="0" collapsed="false">
      <c r="A3212" s="159" t="s">
        <v>16826</v>
      </c>
      <c r="B3212" s="160" t="s">
        <v>16827</v>
      </c>
      <c r="C3212" s="42" t="s">
        <v>1757</v>
      </c>
      <c r="D3212" s="159" t="s">
        <v>2494</v>
      </c>
      <c r="E3212" s="159" t="s">
        <v>2495</v>
      </c>
      <c r="F3212" s="42" t="s">
        <v>2496</v>
      </c>
      <c r="G3212" s="159" t="s">
        <v>1842</v>
      </c>
      <c r="H3212" s="159" t="s">
        <v>2144</v>
      </c>
      <c r="I3212" s="159" t="s">
        <v>1808</v>
      </c>
      <c r="J3212" s="42" t="s">
        <v>16828</v>
      </c>
      <c r="K3212" s="42" t="s">
        <v>16829</v>
      </c>
      <c r="L3212" s="159" t="s">
        <v>2498</v>
      </c>
      <c r="M3212" s="159" t="s">
        <v>16830</v>
      </c>
      <c r="N3212" s="161"/>
      <c r="O3212" s="161"/>
      <c r="P3212" s="161"/>
    </row>
    <row r="3213" customFormat="false" ht="27" hidden="false" customHeight="true" outlineLevel="0" collapsed="false">
      <c r="A3213" s="159" t="s">
        <v>16831</v>
      </c>
      <c r="B3213" s="160" t="s">
        <v>16832</v>
      </c>
      <c r="C3213" s="42" t="s">
        <v>1757</v>
      </c>
      <c r="D3213" s="159" t="s">
        <v>2494</v>
      </c>
      <c r="E3213" s="159" t="s">
        <v>2495</v>
      </c>
      <c r="F3213" s="42" t="s">
        <v>2496</v>
      </c>
      <c r="G3213" s="159" t="s">
        <v>1842</v>
      </c>
      <c r="H3213" s="159" t="s">
        <v>2144</v>
      </c>
      <c r="I3213" s="159" t="s">
        <v>1808</v>
      </c>
      <c r="J3213" s="42" t="s">
        <v>16833</v>
      </c>
      <c r="K3213" s="42" t="s">
        <v>16834</v>
      </c>
      <c r="L3213" s="159" t="s">
        <v>2498</v>
      </c>
      <c r="M3213" s="159" t="s">
        <v>16835</v>
      </c>
      <c r="N3213" s="161"/>
      <c r="O3213" s="161"/>
      <c r="P3213" s="161"/>
    </row>
    <row r="3214" customFormat="false" ht="27" hidden="false" customHeight="true" outlineLevel="0" collapsed="false">
      <c r="A3214" s="159" t="s">
        <v>16836</v>
      </c>
      <c r="B3214" s="160" t="s">
        <v>16837</v>
      </c>
      <c r="C3214" s="42" t="s">
        <v>1757</v>
      </c>
      <c r="D3214" s="159" t="s">
        <v>2494</v>
      </c>
      <c r="E3214" s="159" t="s">
        <v>2495</v>
      </c>
      <c r="F3214" s="42" t="s">
        <v>2496</v>
      </c>
      <c r="G3214" s="159" t="s">
        <v>1842</v>
      </c>
      <c r="H3214" s="159" t="s">
        <v>2144</v>
      </c>
      <c r="I3214" s="159" t="s">
        <v>1808</v>
      </c>
      <c r="J3214" s="42" t="s">
        <v>16838</v>
      </c>
      <c r="K3214" s="42" t="s">
        <v>16839</v>
      </c>
      <c r="L3214" s="159" t="s">
        <v>2498</v>
      </c>
      <c r="M3214" s="159" t="s">
        <v>16840</v>
      </c>
      <c r="N3214" s="161"/>
      <c r="O3214" s="161"/>
      <c r="P3214" s="161"/>
    </row>
    <row r="3215" customFormat="false" ht="27" hidden="false" customHeight="true" outlineLevel="0" collapsed="false">
      <c r="A3215" s="159" t="s">
        <v>16841</v>
      </c>
      <c r="B3215" s="160" t="s">
        <v>16842</v>
      </c>
      <c r="C3215" s="42" t="s">
        <v>1757</v>
      </c>
      <c r="D3215" s="159" t="s">
        <v>2494</v>
      </c>
      <c r="E3215" s="159" t="s">
        <v>2495</v>
      </c>
      <c r="F3215" s="42" t="s">
        <v>2496</v>
      </c>
      <c r="G3215" s="159" t="s">
        <v>1842</v>
      </c>
      <c r="H3215" s="159" t="s">
        <v>2144</v>
      </c>
      <c r="I3215" s="159" t="s">
        <v>1808</v>
      </c>
      <c r="J3215" s="42" t="s">
        <v>16843</v>
      </c>
      <c r="K3215" s="42" t="s">
        <v>16844</v>
      </c>
      <c r="L3215" s="159" t="s">
        <v>2498</v>
      </c>
      <c r="M3215" s="159" t="s">
        <v>16845</v>
      </c>
      <c r="N3215" s="161"/>
      <c r="O3215" s="161"/>
      <c r="P3215" s="161"/>
    </row>
    <row r="3216" customFormat="false" ht="27" hidden="false" customHeight="true" outlineLevel="0" collapsed="false">
      <c r="A3216" s="159" t="s">
        <v>16846</v>
      </c>
      <c r="B3216" s="160" t="s">
        <v>16847</v>
      </c>
      <c r="C3216" s="42" t="s">
        <v>1757</v>
      </c>
      <c r="D3216" s="159" t="s">
        <v>2494</v>
      </c>
      <c r="E3216" s="159" t="s">
        <v>2495</v>
      </c>
      <c r="F3216" s="42" t="s">
        <v>2496</v>
      </c>
      <c r="G3216" s="159" t="s">
        <v>1842</v>
      </c>
      <c r="H3216" s="159" t="s">
        <v>2144</v>
      </c>
      <c r="I3216" s="159" t="s">
        <v>1808</v>
      </c>
      <c r="J3216" s="42" t="s">
        <v>16848</v>
      </c>
      <c r="K3216" s="42" t="s">
        <v>16849</v>
      </c>
      <c r="L3216" s="159" t="s">
        <v>2498</v>
      </c>
      <c r="M3216" s="159" t="s">
        <v>16850</v>
      </c>
      <c r="N3216" s="161"/>
      <c r="O3216" s="161"/>
      <c r="P3216" s="161"/>
    </row>
    <row r="3217" customFormat="false" ht="27" hidden="false" customHeight="true" outlineLevel="0" collapsed="false">
      <c r="A3217" s="159" t="s">
        <v>16851</v>
      </c>
      <c r="B3217" s="160" t="s">
        <v>16852</v>
      </c>
      <c r="C3217" s="42" t="s">
        <v>1757</v>
      </c>
      <c r="D3217" s="159" t="s">
        <v>2494</v>
      </c>
      <c r="E3217" s="159" t="s">
        <v>2495</v>
      </c>
      <c r="F3217" s="42" t="s">
        <v>2496</v>
      </c>
      <c r="G3217" s="159" t="s">
        <v>1842</v>
      </c>
      <c r="H3217" s="159" t="s">
        <v>2144</v>
      </c>
      <c r="I3217" s="159" t="s">
        <v>1808</v>
      </c>
      <c r="J3217" s="42" t="s">
        <v>16853</v>
      </c>
      <c r="K3217" s="42" t="s">
        <v>16854</v>
      </c>
      <c r="L3217" s="159" t="s">
        <v>2498</v>
      </c>
      <c r="M3217" s="159" t="s">
        <v>16855</v>
      </c>
      <c r="N3217" s="161"/>
      <c r="O3217" s="161"/>
      <c r="P3217" s="161"/>
    </row>
    <row r="3218" customFormat="false" ht="27" hidden="false" customHeight="true" outlineLevel="0" collapsed="false">
      <c r="A3218" s="159" t="s">
        <v>16856</v>
      </c>
      <c r="B3218" s="160" t="s">
        <v>16857</v>
      </c>
      <c r="C3218" s="42" t="s">
        <v>1757</v>
      </c>
      <c r="D3218" s="159" t="s">
        <v>2494</v>
      </c>
      <c r="E3218" s="159" t="s">
        <v>2495</v>
      </c>
      <c r="F3218" s="42" t="s">
        <v>2496</v>
      </c>
      <c r="G3218" s="159" t="s">
        <v>1842</v>
      </c>
      <c r="H3218" s="159" t="s">
        <v>2144</v>
      </c>
      <c r="I3218" s="159" t="s">
        <v>1808</v>
      </c>
      <c r="J3218" s="42" t="s">
        <v>16858</v>
      </c>
      <c r="K3218" s="42" t="s">
        <v>16859</v>
      </c>
      <c r="L3218" s="159" t="s">
        <v>2498</v>
      </c>
      <c r="M3218" s="159" t="s">
        <v>16860</v>
      </c>
      <c r="N3218" s="161"/>
      <c r="O3218" s="161"/>
      <c r="P3218" s="161"/>
    </row>
    <row r="3219" customFormat="false" ht="27" hidden="false" customHeight="true" outlineLevel="0" collapsed="false">
      <c r="A3219" s="159" t="s">
        <v>16861</v>
      </c>
      <c r="B3219" s="160" t="s">
        <v>16862</v>
      </c>
      <c r="C3219" s="42" t="s">
        <v>1757</v>
      </c>
      <c r="D3219" s="159" t="s">
        <v>2494</v>
      </c>
      <c r="E3219" s="159" t="s">
        <v>2495</v>
      </c>
      <c r="F3219" s="42" t="s">
        <v>2496</v>
      </c>
      <c r="G3219" s="159" t="s">
        <v>1842</v>
      </c>
      <c r="H3219" s="159" t="s">
        <v>2144</v>
      </c>
      <c r="I3219" s="159" t="s">
        <v>1808</v>
      </c>
      <c r="J3219" s="42" t="s">
        <v>16863</v>
      </c>
      <c r="K3219" s="42" t="s">
        <v>16864</v>
      </c>
      <c r="L3219" s="159" t="s">
        <v>2498</v>
      </c>
      <c r="M3219" s="159" t="s">
        <v>16865</v>
      </c>
      <c r="N3219" s="161"/>
      <c r="O3219" s="161"/>
      <c r="P3219" s="161"/>
    </row>
    <row r="3220" customFormat="false" ht="27" hidden="false" customHeight="true" outlineLevel="0" collapsed="false">
      <c r="A3220" s="159" t="s">
        <v>16866</v>
      </c>
      <c r="B3220" s="160" t="s">
        <v>16867</v>
      </c>
      <c r="C3220" s="42" t="s">
        <v>1757</v>
      </c>
      <c r="D3220" s="159" t="s">
        <v>2494</v>
      </c>
      <c r="E3220" s="159" t="s">
        <v>2495</v>
      </c>
      <c r="F3220" s="42" t="s">
        <v>2496</v>
      </c>
      <c r="G3220" s="159" t="s">
        <v>1842</v>
      </c>
      <c r="H3220" s="159" t="s">
        <v>2144</v>
      </c>
      <c r="I3220" s="159" t="s">
        <v>1808</v>
      </c>
      <c r="J3220" s="42" t="s">
        <v>16868</v>
      </c>
      <c r="K3220" s="42" t="s">
        <v>16869</v>
      </c>
      <c r="L3220" s="159" t="s">
        <v>2498</v>
      </c>
      <c r="M3220" s="159" t="s">
        <v>16870</v>
      </c>
      <c r="N3220" s="161"/>
      <c r="O3220" s="161"/>
      <c r="P3220" s="161"/>
    </row>
    <row r="3221" customFormat="false" ht="27" hidden="false" customHeight="true" outlineLevel="0" collapsed="false">
      <c r="A3221" s="159" t="s">
        <v>16871</v>
      </c>
      <c r="B3221" s="160" t="s">
        <v>16872</v>
      </c>
      <c r="C3221" s="42" t="s">
        <v>1757</v>
      </c>
      <c r="D3221" s="159" t="s">
        <v>2494</v>
      </c>
      <c r="E3221" s="159" t="s">
        <v>2495</v>
      </c>
      <c r="F3221" s="42" t="s">
        <v>2496</v>
      </c>
      <c r="G3221" s="159" t="s">
        <v>1842</v>
      </c>
      <c r="H3221" s="159" t="s">
        <v>2144</v>
      </c>
      <c r="I3221" s="159" t="s">
        <v>1808</v>
      </c>
      <c r="J3221" s="42" t="s">
        <v>16873</v>
      </c>
      <c r="K3221" s="42" t="s">
        <v>16874</v>
      </c>
      <c r="L3221" s="159" t="s">
        <v>2498</v>
      </c>
      <c r="M3221" s="159" t="s">
        <v>16875</v>
      </c>
      <c r="N3221" s="161"/>
      <c r="O3221" s="161"/>
      <c r="P3221" s="161"/>
    </row>
    <row r="3222" customFormat="false" ht="27" hidden="false" customHeight="true" outlineLevel="0" collapsed="false">
      <c r="A3222" s="159" t="s">
        <v>16876</v>
      </c>
      <c r="B3222" s="160" t="s">
        <v>16877</v>
      </c>
      <c r="C3222" s="42" t="s">
        <v>1757</v>
      </c>
      <c r="D3222" s="159" t="s">
        <v>2494</v>
      </c>
      <c r="E3222" s="159" t="s">
        <v>2495</v>
      </c>
      <c r="F3222" s="42" t="s">
        <v>2496</v>
      </c>
      <c r="G3222" s="159" t="s">
        <v>1842</v>
      </c>
      <c r="H3222" s="159" t="s">
        <v>2144</v>
      </c>
      <c r="I3222" s="159" t="s">
        <v>1808</v>
      </c>
      <c r="J3222" s="42" t="s">
        <v>16878</v>
      </c>
      <c r="K3222" s="42" t="s">
        <v>16879</v>
      </c>
      <c r="L3222" s="159" t="s">
        <v>2498</v>
      </c>
      <c r="M3222" s="159" t="s">
        <v>16880</v>
      </c>
      <c r="N3222" s="161"/>
      <c r="O3222" s="161"/>
      <c r="P3222" s="161"/>
    </row>
    <row r="3223" customFormat="false" ht="27" hidden="false" customHeight="true" outlineLevel="0" collapsed="false">
      <c r="A3223" s="159" t="s">
        <v>16881</v>
      </c>
      <c r="B3223" s="160" t="s">
        <v>16882</v>
      </c>
      <c r="C3223" s="42" t="s">
        <v>1757</v>
      </c>
      <c r="D3223" s="159" t="s">
        <v>2494</v>
      </c>
      <c r="E3223" s="159" t="s">
        <v>2495</v>
      </c>
      <c r="F3223" s="42" t="s">
        <v>2496</v>
      </c>
      <c r="G3223" s="159" t="s">
        <v>1842</v>
      </c>
      <c r="H3223" s="159" t="s">
        <v>2144</v>
      </c>
      <c r="I3223" s="159" t="s">
        <v>1808</v>
      </c>
      <c r="J3223" s="42" t="s">
        <v>16883</v>
      </c>
      <c r="K3223" s="42" t="s">
        <v>16884</v>
      </c>
      <c r="L3223" s="159" t="s">
        <v>2498</v>
      </c>
      <c r="M3223" s="159" t="s">
        <v>16885</v>
      </c>
      <c r="N3223" s="161"/>
      <c r="O3223" s="161"/>
      <c r="P3223" s="161"/>
    </row>
    <row r="3224" customFormat="false" ht="27" hidden="false" customHeight="true" outlineLevel="0" collapsed="false">
      <c r="A3224" s="159" t="s">
        <v>16886</v>
      </c>
      <c r="B3224" s="160" t="s">
        <v>16887</v>
      </c>
      <c r="C3224" s="42" t="s">
        <v>1757</v>
      </c>
      <c r="D3224" s="159" t="s">
        <v>2494</v>
      </c>
      <c r="E3224" s="159" t="s">
        <v>2495</v>
      </c>
      <c r="F3224" s="42" t="s">
        <v>2496</v>
      </c>
      <c r="G3224" s="159" t="s">
        <v>1842</v>
      </c>
      <c r="H3224" s="159" t="s">
        <v>2144</v>
      </c>
      <c r="I3224" s="159" t="s">
        <v>1808</v>
      </c>
      <c r="J3224" s="42" t="s">
        <v>16888</v>
      </c>
      <c r="K3224" s="42" t="s">
        <v>16889</v>
      </c>
      <c r="L3224" s="159" t="s">
        <v>2498</v>
      </c>
      <c r="M3224" s="159" t="s">
        <v>16890</v>
      </c>
      <c r="N3224" s="161"/>
      <c r="O3224" s="161"/>
      <c r="P3224" s="161"/>
    </row>
    <row r="3225" customFormat="false" ht="27" hidden="false" customHeight="true" outlineLevel="0" collapsed="false">
      <c r="A3225" s="159" t="s">
        <v>16891</v>
      </c>
      <c r="B3225" s="160" t="s">
        <v>16892</v>
      </c>
      <c r="C3225" s="42" t="s">
        <v>1757</v>
      </c>
      <c r="D3225" s="159" t="s">
        <v>2494</v>
      </c>
      <c r="E3225" s="159" t="s">
        <v>2495</v>
      </c>
      <c r="F3225" s="42" t="s">
        <v>2496</v>
      </c>
      <c r="G3225" s="159" t="s">
        <v>1842</v>
      </c>
      <c r="H3225" s="159" t="s">
        <v>2144</v>
      </c>
      <c r="I3225" s="159" t="s">
        <v>1808</v>
      </c>
      <c r="J3225" s="42" t="s">
        <v>16893</v>
      </c>
      <c r="K3225" s="42" t="s">
        <v>16894</v>
      </c>
      <c r="L3225" s="159" t="s">
        <v>2498</v>
      </c>
      <c r="M3225" s="159" t="s">
        <v>16895</v>
      </c>
      <c r="N3225" s="161"/>
      <c r="O3225" s="161"/>
      <c r="P3225" s="161"/>
    </row>
    <row r="3226" customFormat="false" ht="27" hidden="false" customHeight="true" outlineLevel="0" collapsed="false">
      <c r="A3226" s="159" t="s">
        <v>16896</v>
      </c>
      <c r="B3226" s="160" t="s">
        <v>16897</v>
      </c>
      <c r="C3226" s="42" t="s">
        <v>1757</v>
      </c>
      <c r="D3226" s="159" t="s">
        <v>2494</v>
      </c>
      <c r="E3226" s="159" t="s">
        <v>2495</v>
      </c>
      <c r="F3226" s="42" t="s">
        <v>2496</v>
      </c>
      <c r="G3226" s="159" t="s">
        <v>1842</v>
      </c>
      <c r="H3226" s="159" t="s">
        <v>2144</v>
      </c>
      <c r="I3226" s="159" t="s">
        <v>1808</v>
      </c>
      <c r="J3226" s="42" t="s">
        <v>16898</v>
      </c>
      <c r="K3226" s="42" t="s">
        <v>16899</v>
      </c>
      <c r="L3226" s="159" t="s">
        <v>2498</v>
      </c>
      <c r="M3226" s="159" t="s">
        <v>16900</v>
      </c>
      <c r="N3226" s="161"/>
      <c r="O3226" s="161"/>
      <c r="P3226" s="161"/>
    </row>
    <row r="3227" customFormat="false" ht="27" hidden="false" customHeight="true" outlineLevel="0" collapsed="false">
      <c r="A3227" s="159" t="s">
        <v>16901</v>
      </c>
      <c r="B3227" s="160" t="s">
        <v>16902</v>
      </c>
      <c r="C3227" s="42" t="s">
        <v>1757</v>
      </c>
      <c r="D3227" s="159" t="s">
        <v>2494</v>
      </c>
      <c r="E3227" s="159" t="s">
        <v>2495</v>
      </c>
      <c r="F3227" s="42" t="s">
        <v>2496</v>
      </c>
      <c r="G3227" s="159" t="s">
        <v>1842</v>
      </c>
      <c r="H3227" s="159" t="s">
        <v>2144</v>
      </c>
      <c r="I3227" s="159" t="s">
        <v>1808</v>
      </c>
      <c r="J3227" s="42" t="s">
        <v>16903</v>
      </c>
      <c r="K3227" s="42" t="s">
        <v>16904</v>
      </c>
      <c r="L3227" s="159" t="s">
        <v>2498</v>
      </c>
      <c r="M3227" s="159" t="s">
        <v>16905</v>
      </c>
      <c r="N3227" s="161"/>
      <c r="O3227" s="161"/>
      <c r="P3227" s="161"/>
    </row>
    <row r="3228" customFormat="false" ht="27" hidden="false" customHeight="true" outlineLevel="0" collapsed="false">
      <c r="A3228" s="159" t="s">
        <v>16906</v>
      </c>
      <c r="B3228" s="160" t="s">
        <v>16907</v>
      </c>
      <c r="C3228" s="42" t="s">
        <v>1757</v>
      </c>
      <c r="D3228" s="159" t="s">
        <v>2494</v>
      </c>
      <c r="E3228" s="159" t="s">
        <v>2495</v>
      </c>
      <c r="F3228" s="42" t="s">
        <v>2496</v>
      </c>
      <c r="G3228" s="159" t="s">
        <v>1842</v>
      </c>
      <c r="H3228" s="159" t="s">
        <v>2144</v>
      </c>
      <c r="I3228" s="159" t="s">
        <v>1808</v>
      </c>
      <c r="J3228" s="42" t="s">
        <v>16908</v>
      </c>
      <c r="K3228" s="42" t="s">
        <v>16909</v>
      </c>
      <c r="L3228" s="159" t="s">
        <v>2498</v>
      </c>
      <c r="M3228" s="159" t="s">
        <v>16910</v>
      </c>
      <c r="N3228" s="161"/>
      <c r="O3228" s="161"/>
      <c r="P3228" s="161"/>
    </row>
    <row r="3229" customFormat="false" ht="27" hidden="false" customHeight="true" outlineLevel="0" collapsed="false">
      <c r="A3229" s="159" t="s">
        <v>16911</v>
      </c>
      <c r="B3229" s="160" t="s">
        <v>16912</v>
      </c>
      <c r="C3229" s="42" t="s">
        <v>1757</v>
      </c>
      <c r="D3229" s="159" t="s">
        <v>2494</v>
      </c>
      <c r="E3229" s="159" t="s">
        <v>2495</v>
      </c>
      <c r="F3229" s="42" t="s">
        <v>2496</v>
      </c>
      <c r="G3229" s="159" t="s">
        <v>1842</v>
      </c>
      <c r="H3229" s="159" t="s">
        <v>2144</v>
      </c>
      <c r="I3229" s="159" t="s">
        <v>1808</v>
      </c>
      <c r="J3229" s="42" t="s">
        <v>16913</v>
      </c>
      <c r="K3229" s="42" t="s">
        <v>16914</v>
      </c>
      <c r="L3229" s="159" t="s">
        <v>2498</v>
      </c>
      <c r="M3229" s="159" t="s">
        <v>16915</v>
      </c>
      <c r="N3229" s="161"/>
      <c r="O3229" s="161"/>
      <c r="P3229" s="161"/>
    </row>
    <row r="3230" customFormat="false" ht="27" hidden="false" customHeight="true" outlineLevel="0" collapsed="false">
      <c r="A3230" s="159" t="s">
        <v>16916</v>
      </c>
      <c r="B3230" s="160" t="s">
        <v>16917</v>
      </c>
      <c r="C3230" s="42" t="s">
        <v>1757</v>
      </c>
      <c r="D3230" s="159" t="s">
        <v>2494</v>
      </c>
      <c r="E3230" s="159" t="s">
        <v>2495</v>
      </c>
      <c r="F3230" s="42" t="s">
        <v>2496</v>
      </c>
      <c r="G3230" s="159" t="s">
        <v>1842</v>
      </c>
      <c r="H3230" s="159" t="s">
        <v>2144</v>
      </c>
      <c r="I3230" s="159" t="s">
        <v>1808</v>
      </c>
      <c r="J3230" s="42" t="s">
        <v>16918</v>
      </c>
      <c r="K3230" s="42" t="s">
        <v>16919</v>
      </c>
      <c r="L3230" s="159" t="s">
        <v>2498</v>
      </c>
      <c r="M3230" s="159" t="s">
        <v>16920</v>
      </c>
      <c r="N3230" s="161"/>
      <c r="O3230" s="161"/>
      <c r="P3230" s="161"/>
    </row>
    <row r="3231" customFormat="false" ht="27" hidden="false" customHeight="true" outlineLevel="0" collapsed="false">
      <c r="A3231" s="159" t="s">
        <v>16921</v>
      </c>
      <c r="B3231" s="160" t="s">
        <v>16922</v>
      </c>
      <c r="C3231" s="42" t="s">
        <v>1757</v>
      </c>
      <c r="D3231" s="159" t="s">
        <v>2494</v>
      </c>
      <c r="E3231" s="159" t="s">
        <v>2495</v>
      </c>
      <c r="F3231" s="42" t="s">
        <v>2496</v>
      </c>
      <c r="G3231" s="159" t="s">
        <v>1842</v>
      </c>
      <c r="H3231" s="159" t="s">
        <v>2144</v>
      </c>
      <c r="I3231" s="159" t="s">
        <v>1808</v>
      </c>
      <c r="J3231" s="42" t="s">
        <v>16923</v>
      </c>
      <c r="K3231" s="42" t="s">
        <v>16924</v>
      </c>
      <c r="L3231" s="159" t="s">
        <v>2498</v>
      </c>
      <c r="M3231" s="159" t="s">
        <v>16925</v>
      </c>
      <c r="N3231" s="161"/>
      <c r="O3231" s="161"/>
      <c r="P3231" s="161"/>
    </row>
    <row r="3232" customFormat="false" ht="27" hidden="false" customHeight="true" outlineLevel="0" collapsed="false">
      <c r="A3232" s="159" t="s">
        <v>16926</v>
      </c>
      <c r="B3232" s="160" t="s">
        <v>16927</v>
      </c>
      <c r="C3232" s="42" t="s">
        <v>1757</v>
      </c>
      <c r="D3232" s="159" t="s">
        <v>2494</v>
      </c>
      <c r="E3232" s="159" t="s">
        <v>2495</v>
      </c>
      <c r="F3232" s="42" t="s">
        <v>2496</v>
      </c>
      <c r="G3232" s="159" t="s">
        <v>1842</v>
      </c>
      <c r="H3232" s="159" t="s">
        <v>2144</v>
      </c>
      <c r="I3232" s="159" t="s">
        <v>1808</v>
      </c>
      <c r="J3232" s="42" t="s">
        <v>16928</v>
      </c>
      <c r="K3232" s="42" t="s">
        <v>16929</v>
      </c>
      <c r="L3232" s="159" t="s">
        <v>2498</v>
      </c>
      <c r="M3232" s="159" t="s">
        <v>16930</v>
      </c>
      <c r="N3232" s="161"/>
      <c r="O3232" s="161"/>
      <c r="P3232" s="161"/>
    </row>
    <row r="3233" customFormat="false" ht="27" hidden="false" customHeight="true" outlineLevel="0" collapsed="false">
      <c r="A3233" s="159" t="s">
        <v>16931</v>
      </c>
      <c r="B3233" s="160" t="s">
        <v>16932</v>
      </c>
      <c r="C3233" s="42" t="s">
        <v>1757</v>
      </c>
      <c r="D3233" s="159" t="s">
        <v>2494</v>
      </c>
      <c r="E3233" s="159" t="s">
        <v>2495</v>
      </c>
      <c r="F3233" s="42" t="s">
        <v>2496</v>
      </c>
      <c r="G3233" s="159" t="s">
        <v>1842</v>
      </c>
      <c r="H3233" s="159" t="s">
        <v>2144</v>
      </c>
      <c r="I3233" s="159" t="s">
        <v>1808</v>
      </c>
      <c r="J3233" s="42" t="s">
        <v>16933</v>
      </c>
      <c r="K3233" s="42" t="s">
        <v>16934</v>
      </c>
      <c r="L3233" s="159" t="s">
        <v>2498</v>
      </c>
      <c r="M3233" s="159" t="s">
        <v>16935</v>
      </c>
      <c r="N3233" s="161"/>
      <c r="O3233" s="161"/>
      <c r="P3233" s="161"/>
    </row>
    <row r="3234" customFormat="false" ht="27" hidden="false" customHeight="true" outlineLevel="0" collapsed="false">
      <c r="A3234" s="159" t="s">
        <v>16936</v>
      </c>
      <c r="B3234" s="160" t="s">
        <v>16937</v>
      </c>
      <c r="C3234" s="42" t="s">
        <v>1757</v>
      </c>
      <c r="D3234" s="159" t="s">
        <v>2494</v>
      </c>
      <c r="E3234" s="159" t="s">
        <v>2495</v>
      </c>
      <c r="F3234" s="42" t="s">
        <v>2496</v>
      </c>
      <c r="G3234" s="159" t="s">
        <v>1842</v>
      </c>
      <c r="H3234" s="159" t="s">
        <v>2144</v>
      </c>
      <c r="I3234" s="159" t="s">
        <v>1808</v>
      </c>
      <c r="J3234" s="42" t="s">
        <v>16938</v>
      </c>
      <c r="K3234" s="42" t="s">
        <v>16939</v>
      </c>
      <c r="L3234" s="159" t="s">
        <v>2498</v>
      </c>
      <c r="M3234" s="159" t="s">
        <v>16940</v>
      </c>
      <c r="N3234" s="161"/>
      <c r="O3234" s="161"/>
      <c r="P3234" s="161"/>
    </row>
    <row r="3235" customFormat="false" ht="27" hidden="false" customHeight="true" outlineLevel="0" collapsed="false">
      <c r="A3235" s="159" t="s">
        <v>16941</v>
      </c>
      <c r="B3235" s="160" t="s">
        <v>16942</v>
      </c>
      <c r="C3235" s="42" t="s">
        <v>1757</v>
      </c>
      <c r="D3235" s="159" t="s">
        <v>2494</v>
      </c>
      <c r="E3235" s="159" t="s">
        <v>2495</v>
      </c>
      <c r="F3235" s="42" t="s">
        <v>2496</v>
      </c>
      <c r="G3235" s="159" t="s">
        <v>1842</v>
      </c>
      <c r="H3235" s="159" t="s">
        <v>2144</v>
      </c>
      <c r="I3235" s="159" t="s">
        <v>1808</v>
      </c>
      <c r="J3235" s="42" t="s">
        <v>16943</v>
      </c>
      <c r="K3235" s="42" t="s">
        <v>16944</v>
      </c>
      <c r="L3235" s="159" t="s">
        <v>2498</v>
      </c>
      <c r="M3235" s="159" t="s">
        <v>16945</v>
      </c>
      <c r="N3235" s="161"/>
      <c r="O3235" s="161"/>
      <c r="P3235" s="161"/>
    </row>
    <row r="3236" customFormat="false" ht="27" hidden="false" customHeight="true" outlineLevel="0" collapsed="false">
      <c r="A3236" s="159" t="s">
        <v>16946</v>
      </c>
      <c r="B3236" s="160" t="s">
        <v>16947</v>
      </c>
      <c r="C3236" s="42" t="s">
        <v>1757</v>
      </c>
      <c r="D3236" s="159" t="s">
        <v>2494</v>
      </c>
      <c r="E3236" s="159" t="s">
        <v>2495</v>
      </c>
      <c r="F3236" s="42" t="s">
        <v>2496</v>
      </c>
      <c r="G3236" s="159" t="s">
        <v>1842</v>
      </c>
      <c r="H3236" s="159" t="s">
        <v>2144</v>
      </c>
      <c r="I3236" s="159" t="s">
        <v>1808</v>
      </c>
      <c r="J3236" s="42" t="s">
        <v>16948</v>
      </c>
      <c r="K3236" s="42" t="s">
        <v>16949</v>
      </c>
      <c r="L3236" s="159" t="s">
        <v>2498</v>
      </c>
      <c r="M3236" s="159" t="s">
        <v>16950</v>
      </c>
      <c r="N3236" s="161"/>
      <c r="O3236" s="161"/>
      <c r="P3236" s="161"/>
    </row>
    <row r="3237" customFormat="false" ht="27" hidden="false" customHeight="true" outlineLevel="0" collapsed="false">
      <c r="A3237" s="159" t="s">
        <v>16951</v>
      </c>
      <c r="B3237" s="160" t="s">
        <v>16952</v>
      </c>
      <c r="C3237" s="42" t="s">
        <v>1757</v>
      </c>
      <c r="D3237" s="159" t="s">
        <v>2494</v>
      </c>
      <c r="E3237" s="159" t="s">
        <v>2495</v>
      </c>
      <c r="F3237" s="42" t="s">
        <v>2496</v>
      </c>
      <c r="G3237" s="159" t="s">
        <v>1842</v>
      </c>
      <c r="H3237" s="159" t="s">
        <v>2144</v>
      </c>
      <c r="I3237" s="159" t="s">
        <v>1808</v>
      </c>
      <c r="J3237" s="42" t="s">
        <v>16953</v>
      </c>
      <c r="K3237" s="42" t="s">
        <v>16954</v>
      </c>
      <c r="L3237" s="159" t="s">
        <v>2498</v>
      </c>
      <c r="M3237" s="159" t="s">
        <v>16955</v>
      </c>
      <c r="N3237" s="161"/>
      <c r="O3237" s="161"/>
      <c r="P3237" s="161"/>
    </row>
    <row r="3238" customFormat="false" ht="27" hidden="false" customHeight="true" outlineLevel="0" collapsed="false">
      <c r="A3238" s="159" t="s">
        <v>16956</v>
      </c>
      <c r="B3238" s="160" t="s">
        <v>16957</v>
      </c>
      <c r="C3238" s="42" t="s">
        <v>1757</v>
      </c>
      <c r="D3238" s="159" t="s">
        <v>2494</v>
      </c>
      <c r="E3238" s="159" t="s">
        <v>2495</v>
      </c>
      <c r="F3238" s="42" t="s">
        <v>2496</v>
      </c>
      <c r="G3238" s="159" t="s">
        <v>1842</v>
      </c>
      <c r="H3238" s="159" t="s">
        <v>2144</v>
      </c>
      <c r="I3238" s="159" t="s">
        <v>1808</v>
      </c>
      <c r="J3238" s="42" t="s">
        <v>16958</v>
      </c>
      <c r="K3238" s="42" t="s">
        <v>16959</v>
      </c>
      <c r="L3238" s="159" t="s">
        <v>2498</v>
      </c>
      <c r="M3238" s="159" t="s">
        <v>16960</v>
      </c>
      <c r="N3238" s="161"/>
      <c r="O3238" s="161"/>
      <c r="P3238" s="161"/>
    </row>
    <row r="3239" customFormat="false" ht="27" hidden="false" customHeight="true" outlineLevel="0" collapsed="false">
      <c r="A3239" s="159" t="s">
        <v>16961</v>
      </c>
      <c r="B3239" s="160" t="s">
        <v>16962</v>
      </c>
      <c r="C3239" s="42" t="s">
        <v>1757</v>
      </c>
      <c r="D3239" s="159" t="s">
        <v>2494</v>
      </c>
      <c r="E3239" s="159" t="s">
        <v>2495</v>
      </c>
      <c r="F3239" s="42" t="s">
        <v>2496</v>
      </c>
      <c r="G3239" s="159" t="s">
        <v>1842</v>
      </c>
      <c r="H3239" s="159" t="s">
        <v>2144</v>
      </c>
      <c r="I3239" s="159" t="s">
        <v>1808</v>
      </c>
      <c r="J3239" s="42" t="s">
        <v>16963</v>
      </c>
      <c r="K3239" s="42" t="s">
        <v>16964</v>
      </c>
      <c r="L3239" s="159" t="s">
        <v>2498</v>
      </c>
      <c r="M3239" s="159" t="s">
        <v>16965</v>
      </c>
      <c r="N3239" s="161"/>
      <c r="O3239" s="161"/>
      <c r="P3239" s="161"/>
    </row>
    <row r="3240" customFormat="false" ht="27" hidden="false" customHeight="true" outlineLevel="0" collapsed="false">
      <c r="A3240" s="159" t="s">
        <v>16966</v>
      </c>
      <c r="B3240" s="160" t="s">
        <v>16967</v>
      </c>
      <c r="C3240" s="42" t="s">
        <v>1757</v>
      </c>
      <c r="D3240" s="159" t="s">
        <v>2494</v>
      </c>
      <c r="E3240" s="159" t="s">
        <v>2495</v>
      </c>
      <c r="F3240" s="42" t="s">
        <v>2496</v>
      </c>
      <c r="G3240" s="159" t="s">
        <v>1842</v>
      </c>
      <c r="H3240" s="159" t="s">
        <v>2144</v>
      </c>
      <c r="I3240" s="159" t="s">
        <v>1808</v>
      </c>
      <c r="J3240" s="42" t="s">
        <v>16968</v>
      </c>
      <c r="K3240" s="42" t="s">
        <v>16969</v>
      </c>
      <c r="L3240" s="159" t="s">
        <v>2498</v>
      </c>
      <c r="M3240" s="159" t="s">
        <v>16970</v>
      </c>
      <c r="N3240" s="161"/>
      <c r="O3240" s="161"/>
      <c r="P3240" s="161"/>
    </row>
    <row r="3241" customFormat="false" ht="27" hidden="false" customHeight="true" outlineLevel="0" collapsed="false">
      <c r="A3241" s="159" t="s">
        <v>16971</v>
      </c>
      <c r="B3241" s="160" t="s">
        <v>16972</v>
      </c>
      <c r="C3241" s="42" t="s">
        <v>1757</v>
      </c>
      <c r="D3241" s="159" t="s">
        <v>2494</v>
      </c>
      <c r="E3241" s="159" t="s">
        <v>2495</v>
      </c>
      <c r="F3241" s="42" t="s">
        <v>2496</v>
      </c>
      <c r="G3241" s="159" t="s">
        <v>1842</v>
      </c>
      <c r="H3241" s="159" t="s">
        <v>2144</v>
      </c>
      <c r="I3241" s="159" t="s">
        <v>1808</v>
      </c>
      <c r="J3241" s="42" t="s">
        <v>16973</v>
      </c>
      <c r="K3241" s="42" t="s">
        <v>16974</v>
      </c>
      <c r="L3241" s="159" t="s">
        <v>2498</v>
      </c>
      <c r="M3241" s="159" t="s">
        <v>16975</v>
      </c>
      <c r="N3241" s="161"/>
      <c r="O3241" s="161"/>
      <c r="P3241" s="161"/>
    </row>
    <row r="3242" customFormat="false" ht="27" hidden="false" customHeight="true" outlineLevel="0" collapsed="false">
      <c r="A3242" s="159" t="s">
        <v>16976</v>
      </c>
      <c r="B3242" s="160" t="s">
        <v>16977</v>
      </c>
      <c r="C3242" s="42" t="s">
        <v>1757</v>
      </c>
      <c r="D3242" s="159" t="s">
        <v>2494</v>
      </c>
      <c r="E3242" s="159" t="s">
        <v>2495</v>
      </c>
      <c r="F3242" s="42" t="s">
        <v>2496</v>
      </c>
      <c r="G3242" s="159" t="s">
        <v>1842</v>
      </c>
      <c r="H3242" s="159" t="s">
        <v>2144</v>
      </c>
      <c r="I3242" s="159" t="s">
        <v>1808</v>
      </c>
      <c r="J3242" s="42" t="s">
        <v>16978</v>
      </c>
      <c r="K3242" s="42" t="s">
        <v>16979</v>
      </c>
      <c r="L3242" s="159" t="s">
        <v>2498</v>
      </c>
      <c r="M3242" s="159" t="s">
        <v>16980</v>
      </c>
      <c r="N3242" s="161"/>
      <c r="O3242" s="161"/>
      <c r="P3242" s="161"/>
    </row>
    <row r="3243" customFormat="false" ht="27" hidden="false" customHeight="true" outlineLevel="0" collapsed="false">
      <c r="A3243" s="159" t="s">
        <v>16981</v>
      </c>
      <c r="B3243" s="160" t="s">
        <v>16982</v>
      </c>
      <c r="C3243" s="42" t="s">
        <v>1757</v>
      </c>
      <c r="D3243" s="159" t="s">
        <v>2494</v>
      </c>
      <c r="E3243" s="159" t="s">
        <v>2495</v>
      </c>
      <c r="F3243" s="42" t="s">
        <v>2496</v>
      </c>
      <c r="G3243" s="159" t="s">
        <v>1842</v>
      </c>
      <c r="H3243" s="159" t="s">
        <v>2144</v>
      </c>
      <c r="I3243" s="159" t="s">
        <v>1808</v>
      </c>
      <c r="J3243" s="42" t="s">
        <v>16983</v>
      </c>
      <c r="K3243" s="42" t="s">
        <v>16984</v>
      </c>
      <c r="L3243" s="159" t="s">
        <v>2498</v>
      </c>
      <c r="M3243" s="159" t="s">
        <v>16985</v>
      </c>
      <c r="N3243" s="161"/>
      <c r="O3243" s="161"/>
      <c r="P3243" s="161"/>
    </row>
    <row r="3244" customFormat="false" ht="27" hidden="false" customHeight="true" outlineLevel="0" collapsed="false">
      <c r="A3244" s="159" t="s">
        <v>16986</v>
      </c>
      <c r="B3244" s="160" t="s">
        <v>16987</v>
      </c>
      <c r="C3244" s="42" t="s">
        <v>1757</v>
      </c>
      <c r="D3244" s="159" t="s">
        <v>2494</v>
      </c>
      <c r="E3244" s="159" t="s">
        <v>2495</v>
      </c>
      <c r="F3244" s="42" t="s">
        <v>2496</v>
      </c>
      <c r="G3244" s="159" t="s">
        <v>1842</v>
      </c>
      <c r="H3244" s="159" t="s">
        <v>2144</v>
      </c>
      <c r="I3244" s="159" t="s">
        <v>1808</v>
      </c>
      <c r="J3244" s="42" t="s">
        <v>16988</v>
      </c>
      <c r="K3244" s="42" t="s">
        <v>16989</v>
      </c>
      <c r="L3244" s="159" t="s">
        <v>2498</v>
      </c>
      <c r="M3244" s="159" t="s">
        <v>16990</v>
      </c>
      <c r="N3244" s="161"/>
      <c r="O3244" s="161"/>
      <c r="P3244" s="161"/>
    </row>
    <row r="3245" customFormat="false" ht="27" hidden="false" customHeight="true" outlineLevel="0" collapsed="false">
      <c r="A3245" s="159" t="s">
        <v>16991</v>
      </c>
      <c r="B3245" s="160" t="s">
        <v>16992</v>
      </c>
      <c r="C3245" s="42" t="s">
        <v>1757</v>
      </c>
      <c r="D3245" s="159" t="s">
        <v>2494</v>
      </c>
      <c r="E3245" s="159" t="s">
        <v>2495</v>
      </c>
      <c r="F3245" s="42" t="s">
        <v>2496</v>
      </c>
      <c r="G3245" s="159" t="s">
        <v>1842</v>
      </c>
      <c r="H3245" s="159" t="s">
        <v>2144</v>
      </c>
      <c r="I3245" s="159" t="s">
        <v>1808</v>
      </c>
      <c r="J3245" s="42" t="s">
        <v>16993</v>
      </c>
      <c r="K3245" s="42" t="s">
        <v>16994</v>
      </c>
      <c r="L3245" s="159" t="s">
        <v>2498</v>
      </c>
      <c r="M3245" s="159" t="s">
        <v>16995</v>
      </c>
      <c r="N3245" s="161"/>
      <c r="O3245" s="161"/>
      <c r="P3245" s="161"/>
    </row>
    <row r="3246" customFormat="false" ht="27" hidden="false" customHeight="true" outlineLevel="0" collapsed="false">
      <c r="A3246" s="159" t="s">
        <v>16996</v>
      </c>
      <c r="B3246" s="160" t="s">
        <v>16997</v>
      </c>
      <c r="C3246" s="42" t="s">
        <v>1757</v>
      </c>
      <c r="D3246" s="159" t="s">
        <v>2494</v>
      </c>
      <c r="E3246" s="159" t="s">
        <v>2495</v>
      </c>
      <c r="F3246" s="42" t="s">
        <v>2496</v>
      </c>
      <c r="G3246" s="159" t="s">
        <v>1842</v>
      </c>
      <c r="H3246" s="159" t="s">
        <v>2144</v>
      </c>
      <c r="I3246" s="159" t="s">
        <v>1808</v>
      </c>
      <c r="J3246" s="42" t="s">
        <v>16998</v>
      </c>
      <c r="K3246" s="42" t="s">
        <v>16999</v>
      </c>
      <c r="L3246" s="159" t="s">
        <v>2498</v>
      </c>
      <c r="M3246" s="159" t="s">
        <v>17000</v>
      </c>
      <c r="N3246" s="161"/>
      <c r="O3246" s="161"/>
      <c r="P3246" s="161"/>
    </row>
    <row r="3247" customFormat="false" ht="27" hidden="false" customHeight="true" outlineLevel="0" collapsed="false">
      <c r="A3247" s="159" t="s">
        <v>17001</v>
      </c>
      <c r="B3247" s="160" t="s">
        <v>17002</v>
      </c>
      <c r="C3247" s="42" t="s">
        <v>1757</v>
      </c>
      <c r="D3247" s="159" t="s">
        <v>2494</v>
      </c>
      <c r="E3247" s="159" t="s">
        <v>2495</v>
      </c>
      <c r="F3247" s="42" t="s">
        <v>2496</v>
      </c>
      <c r="G3247" s="159" t="s">
        <v>1842</v>
      </c>
      <c r="H3247" s="159" t="s">
        <v>2144</v>
      </c>
      <c r="I3247" s="159" t="s">
        <v>1808</v>
      </c>
      <c r="J3247" s="42" t="s">
        <v>17003</v>
      </c>
      <c r="K3247" s="42" t="s">
        <v>17004</v>
      </c>
      <c r="L3247" s="159" t="s">
        <v>2498</v>
      </c>
      <c r="M3247" s="159" t="s">
        <v>17005</v>
      </c>
      <c r="N3247" s="161"/>
      <c r="O3247" s="161"/>
      <c r="P3247" s="161"/>
    </row>
    <row r="3248" customFormat="false" ht="27" hidden="false" customHeight="true" outlineLevel="0" collapsed="false">
      <c r="A3248" s="159" t="s">
        <v>17006</v>
      </c>
      <c r="B3248" s="160" t="s">
        <v>17007</v>
      </c>
      <c r="C3248" s="42" t="s">
        <v>1757</v>
      </c>
      <c r="D3248" s="159" t="s">
        <v>2494</v>
      </c>
      <c r="E3248" s="159" t="s">
        <v>2495</v>
      </c>
      <c r="F3248" s="42" t="s">
        <v>2496</v>
      </c>
      <c r="G3248" s="159" t="s">
        <v>1842</v>
      </c>
      <c r="H3248" s="159" t="s">
        <v>2144</v>
      </c>
      <c r="I3248" s="159" t="s">
        <v>1808</v>
      </c>
      <c r="J3248" s="42" t="s">
        <v>17008</v>
      </c>
      <c r="K3248" s="42" t="s">
        <v>17009</v>
      </c>
      <c r="L3248" s="159" t="s">
        <v>2498</v>
      </c>
      <c r="M3248" s="159" t="s">
        <v>17010</v>
      </c>
      <c r="N3248" s="161"/>
      <c r="O3248" s="161"/>
      <c r="P3248" s="161"/>
    </row>
    <row r="3249" customFormat="false" ht="27" hidden="false" customHeight="true" outlineLevel="0" collapsed="false">
      <c r="A3249" s="159" t="s">
        <v>17011</v>
      </c>
      <c r="B3249" s="160" t="s">
        <v>17012</v>
      </c>
      <c r="C3249" s="42" t="s">
        <v>1757</v>
      </c>
      <c r="D3249" s="159" t="s">
        <v>2494</v>
      </c>
      <c r="E3249" s="159" t="s">
        <v>2495</v>
      </c>
      <c r="F3249" s="42" t="s">
        <v>2496</v>
      </c>
      <c r="G3249" s="159" t="s">
        <v>1842</v>
      </c>
      <c r="H3249" s="159" t="s">
        <v>2144</v>
      </c>
      <c r="I3249" s="159" t="s">
        <v>1808</v>
      </c>
      <c r="J3249" s="42" t="s">
        <v>17013</v>
      </c>
      <c r="K3249" s="42" t="s">
        <v>17014</v>
      </c>
      <c r="L3249" s="159" t="s">
        <v>2498</v>
      </c>
      <c r="M3249" s="159" t="s">
        <v>17015</v>
      </c>
      <c r="N3249" s="161"/>
      <c r="O3249" s="161"/>
      <c r="P3249" s="161"/>
    </row>
    <row r="3250" customFormat="false" ht="27" hidden="false" customHeight="true" outlineLevel="0" collapsed="false">
      <c r="A3250" s="159" t="s">
        <v>17016</v>
      </c>
      <c r="B3250" s="160" t="s">
        <v>17017</v>
      </c>
      <c r="C3250" s="42" t="s">
        <v>1757</v>
      </c>
      <c r="D3250" s="159" t="s">
        <v>2494</v>
      </c>
      <c r="E3250" s="159" t="s">
        <v>2495</v>
      </c>
      <c r="F3250" s="42" t="s">
        <v>2496</v>
      </c>
      <c r="G3250" s="159" t="s">
        <v>1842</v>
      </c>
      <c r="H3250" s="159" t="s">
        <v>2144</v>
      </c>
      <c r="I3250" s="159" t="s">
        <v>1808</v>
      </c>
      <c r="J3250" s="42" t="s">
        <v>17018</v>
      </c>
      <c r="K3250" s="42" t="s">
        <v>17019</v>
      </c>
      <c r="L3250" s="159" t="s">
        <v>2498</v>
      </c>
      <c r="M3250" s="159" t="s">
        <v>17020</v>
      </c>
      <c r="N3250" s="161"/>
      <c r="O3250" s="161"/>
      <c r="P3250" s="161"/>
    </row>
    <row r="3251" customFormat="false" ht="27" hidden="false" customHeight="true" outlineLevel="0" collapsed="false">
      <c r="A3251" s="159" t="s">
        <v>17021</v>
      </c>
      <c r="B3251" s="160" t="s">
        <v>17022</v>
      </c>
      <c r="C3251" s="42" t="s">
        <v>1757</v>
      </c>
      <c r="D3251" s="159" t="s">
        <v>2494</v>
      </c>
      <c r="E3251" s="159" t="s">
        <v>2495</v>
      </c>
      <c r="F3251" s="42" t="s">
        <v>2496</v>
      </c>
      <c r="G3251" s="159" t="s">
        <v>1842</v>
      </c>
      <c r="H3251" s="159" t="s">
        <v>2144</v>
      </c>
      <c r="I3251" s="159" t="s">
        <v>1808</v>
      </c>
      <c r="J3251" s="42" t="s">
        <v>17023</v>
      </c>
      <c r="K3251" s="42" t="s">
        <v>17024</v>
      </c>
      <c r="L3251" s="159" t="s">
        <v>2498</v>
      </c>
      <c r="M3251" s="159" t="s">
        <v>17025</v>
      </c>
      <c r="N3251" s="161"/>
      <c r="O3251" s="161"/>
      <c r="P3251" s="161"/>
    </row>
    <row r="3252" customFormat="false" ht="27" hidden="false" customHeight="true" outlineLevel="0" collapsed="false">
      <c r="A3252" s="159" t="s">
        <v>17026</v>
      </c>
      <c r="B3252" s="160" t="s">
        <v>17027</v>
      </c>
      <c r="C3252" s="42" t="s">
        <v>1757</v>
      </c>
      <c r="D3252" s="159" t="s">
        <v>2494</v>
      </c>
      <c r="E3252" s="159" t="s">
        <v>2495</v>
      </c>
      <c r="F3252" s="42" t="s">
        <v>2496</v>
      </c>
      <c r="G3252" s="159" t="s">
        <v>1842</v>
      </c>
      <c r="H3252" s="159" t="s">
        <v>2144</v>
      </c>
      <c r="I3252" s="159" t="s">
        <v>1808</v>
      </c>
      <c r="J3252" s="42" t="s">
        <v>17028</v>
      </c>
      <c r="K3252" s="42" t="s">
        <v>17029</v>
      </c>
      <c r="L3252" s="159" t="s">
        <v>2498</v>
      </c>
      <c r="M3252" s="159" t="s">
        <v>17030</v>
      </c>
      <c r="N3252" s="161"/>
      <c r="O3252" s="161"/>
      <c r="P3252" s="161"/>
    </row>
    <row r="3253" customFormat="false" ht="27" hidden="false" customHeight="true" outlineLevel="0" collapsed="false">
      <c r="A3253" s="159" t="s">
        <v>17031</v>
      </c>
      <c r="B3253" s="160" t="s">
        <v>17032</v>
      </c>
      <c r="C3253" s="42" t="s">
        <v>1757</v>
      </c>
      <c r="D3253" s="159" t="s">
        <v>2494</v>
      </c>
      <c r="E3253" s="159" t="s">
        <v>2495</v>
      </c>
      <c r="F3253" s="42" t="s">
        <v>2496</v>
      </c>
      <c r="G3253" s="159" t="s">
        <v>1842</v>
      </c>
      <c r="H3253" s="159" t="s">
        <v>2144</v>
      </c>
      <c r="I3253" s="159" t="s">
        <v>1808</v>
      </c>
      <c r="J3253" s="42" t="s">
        <v>17033</v>
      </c>
      <c r="K3253" s="42" t="s">
        <v>17034</v>
      </c>
      <c r="L3253" s="159" t="s">
        <v>2498</v>
      </c>
      <c r="M3253" s="159" t="s">
        <v>17035</v>
      </c>
      <c r="N3253" s="161"/>
      <c r="O3253" s="161"/>
      <c r="P3253" s="161"/>
    </row>
    <row r="3254" customFormat="false" ht="27" hidden="false" customHeight="true" outlineLevel="0" collapsed="false">
      <c r="A3254" s="159" t="s">
        <v>17036</v>
      </c>
      <c r="B3254" s="160" t="s">
        <v>17037</v>
      </c>
      <c r="C3254" s="42" t="s">
        <v>1757</v>
      </c>
      <c r="D3254" s="159" t="s">
        <v>2494</v>
      </c>
      <c r="E3254" s="159" t="s">
        <v>2495</v>
      </c>
      <c r="F3254" s="42" t="s">
        <v>2496</v>
      </c>
      <c r="G3254" s="159" t="s">
        <v>1842</v>
      </c>
      <c r="H3254" s="159" t="s">
        <v>2144</v>
      </c>
      <c r="I3254" s="159" t="s">
        <v>1808</v>
      </c>
      <c r="J3254" s="42" t="s">
        <v>17038</v>
      </c>
      <c r="K3254" s="42" t="s">
        <v>17039</v>
      </c>
      <c r="L3254" s="159" t="s">
        <v>2498</v>
      </c>
      <c r="M3254" s="159" t="s">
        <v>17040</v>
      </c>
      <c r="N3254" s="161"/>
      <c r="O3254" s="161"/>
      <c r="P3254" s="161"/>
    </row>
    <row r="3255" customFormat="false" ht="27" hidden="false" customHeight="true" outlineLevel="0" collapsed="false">
      <c r="A3255" s="159" t="s">
        <v>17041</v>
      </c>
      <c r="B3255" s="160" t="s">
        <v>17042</v>
      </c>
      <c r="C3255" s="42" t="s">
        <v>1757</v>
      </c>
      <c r="D3255" s="159" t="s">
        <v>2494</v>
      </c>
      <c r="E3255" s="159" t="s">
        <v>2495</v>
      </c>
      <c r="F3255" s="42" t="s">
        <v>2496</v>
      </c>
      <c r="G3255" s="159" t="s">
        <v>1842</v>
      </c>
      <c r="H3255" s="159" t="s">
        <v>2144</v>
      </c>
      <c r="I3255" s="159" t="s">
        <v>1808</v>
      </c>
      <c r="J3255" s="42" t="s">
        <v>17043</v>
      </c>
      <c r="K3255" s="42" t="s">
        <v>17044</v>
      </c>
      <c r="L3255" s="159" t="s">
        <v>2498</v>
      </c>
      <c r="M3255" s="159" t="s">
        <v>17045</v>
      </c>
      <c r="N3255" s="161"/>
      <c r="O3255" s="161"/>
      <c r="P3255" s="161"/>
    </row>
    <row r="3256" customFormat="false" ht="27" hidden="false" customHeight="true" outlineLevel="0" collapsed="false">
      <c r="A3256" s="159" t="s">
        <v>17046</v>
      </c>
      <c r="B3256" s="160" t="s">
        <v>17047</v>
      </c>
      <c r="C3256" s="42" t="s">
        <v>1757</v>
      </c>
      <c r="D3256" s="159" t="s">
        <v>2494</v>
      </c>
      <c r="E3256" s="159" t="s">
        <v>2495</v>
      </c>
      <c r="F3256" s="42" t="s">
        <v>2496</v>
      </c>
      <c r="G3256" s="159" t="s">
        <v>1842</v>
      </c>
      <c r="H3256" s="159" t="s">
        <v>2144</v>
      </c>
      <c r="I3256" s="159" t="s">
        <v>1808</v>
      </c>
      <c r="J3256" s="42" t="s">
        <v>17048</v>
      </c>
      <c r="K3256" s="42" t="s">
        <v>17049</v>
      </c>
      <c r="L3256" s="159" t="s">
        <v>2498</v>
      </c>
      <c r="M3256" s="159" t="s">
        <v>17050</v>
      </c>
      <c r="N3256" s="161"/>
      <c r="O3256" s="161"/>
      <c r="P3256" s="161"/>
    </row>
    <row r="3257" customFormat="false" ht="27" hidden="false" customHeight="true" outlineLevel="0" collapsed="false">
      <c r="A3257" s="159" t="s">
        <v>17051</v>
      </c>
      <c r="B3257" s="160" t="s">
        <v>17052</v>
      </c>
      <c r="C3257" s="42" t="s">
        <v>1757</v>
      </c>
      <c r="D3257" s="159" t="s">
        <v>2494</v>
      </c>
      <c r="E3257" s="159" t="s">
        <v>2495</v>
      </c>
      <c r="F3257" s="42" t="s">
        <v>2496</v>
      </c>
      <c r="G3257" s="159" t="s">
        <v>1842</v>
      </c>
      <c r="H3257" s="159" t="s">
        <v>2144</v>
      </c>
      <c r="I3257" s="159" t="s">
        <v>1808</v>
      </c>
      <c r="J3257" s="42" t="s">
        <v>17053</v>
      </c>
      <c r="K3257" s="42" t="s">
        <v>17054</v>
      </c>
      <c r="L3257" s="159" t="s">
        <v>2498</v>
      </c>
      <c r="M3257" s="159" t="s">
        <v>17055</v>
      </c>
      <c r="N3257" s="161"/>
      <c r="O3257" s="161"/>
      <c r="P3257" s="161"/>
    </row>
    <row r="3258" customFormat="false" ht="27" hidden="false" customHeight="true" outlineLevel="0" collapsed="false">
      <c r="A3258" s="159" t="s">
        <v>17056</v>
      </c>
      <c r="B3258" s="160" t="s">
        <v>17057</v>
      </c>
      <c r="C3258" s="42" t="s">
        <v>1757</v>
      </c>
      <c r="D3258" s="159" t="s">
        <v>2494</v>
      </c>
      <c r="E3258" s="159" t="s">
        <v>2495</v>
      </c>
      <c r="F3258" s="42" t="s">
        <v>2496</v>
      </c>
      <c r="G3258" s="159" t="s">
        <v>1842</v>
      </c>
      <c r="H3258" s="159" t="s">
        <v>2144</v>
      </c>
      <c r="I3258" s="159" t="s">
        <v>1808</v>
      </c>
      <c r="J3258" s="42" t="s">
        <v>17058</v>
      </c>
      <c r="K3258" s="42" t="s">
        <v>17059</v>
      </c>
      <c r="L3258" s="159" t="s">
        <v>2498</v>
      </c>
      <c r="M3258" s="159" t="s">
        <v>17060</v>
      </c>
      <c r="N3258" s="161"/>
      <c r="O3258" s="161"/>
      <c r="P3258" s="161"/>
    </row>
    <row r="3259" customFormat="false" ht="27" hidden="false" customHeight="true" outlineLevel="0" collapsed="false">
      <c r="A3259" s="159" t="s">
        <v>17061</v>
      </c>
      <c r="B3259" s="160" t="s">
        <v>17062</v>
      </c>
      <c r="C3259" s="42" t="s">
        <v>1757</v>
      </c>
      <c r="D3259" s="159" t="s">
        <v>2494</v>
      </c>
      <c r="E3259" s="159" t="s">
        <v>2495</v>
      </c>
      <c r="F3259" s="42" t="s">
        <v>2496</v>
      </c>
      <c r="G3259" s="159" t="s">
        <v>1842</v>
      </c>
      <c r="H3259" s="159" t="s">
        <v>2144</v>
      </c>
      <c r="I3259" s="159" t="s">
        <v>1808</v>
      </c>
      <c r="J3259" s="42" t="s">
        <v>17063</v>
      </c>
      <c r="K3259" s="42" t="s">
        <v>17064</v>
      </c>
      <c r="L3259" s="159" t="s">
        <v>2498</v>
      </c>
      <c r="M3259" s="159" t="s">
        <v>17065</v>
      </c>
      <c r="N3259" s="161"/>
      <c r="O3259" s="161"/>
      <c r="P3259" s="161"/>
    </row>
    <row r="3260" customFormat="false" ht="27" hidden="false" customHeight="true" outlineLevel="0" collapsed="false">
      <c r="A3260" s="159" t="s">
        <v>17066</v>
      </c>
      <c r="B3260" s="160" t="s">
        <v>17067</v>
      </c>
      <c r="C3260" s="42" t="s">
        <v>1757</v>
      </c>
      <c r="D3260" s="159" t="s">
        <v>2494</v>
      </c>
      <c r="E3260" s="159" t="s">
        <v>2495</v>
      </c>
      <c r="F3260" s="42" t="s">
        <v>2496</v>
      </c>
      <c r="G3260" s="159" t="s">
        <v>1842</v>
      </c>
      <c r="H3260" s="159" t="s">
        <v>2144</v>
      </c>
      <c r="I3260" s="159" t="s">
        <v>1808</v>
      </c>
      <c r="J3260" s="42" t="s">
        <v>17068</v>
      </c>
      <c r="K3260" s="42" t="s">
        <v>17069</v>
      </c>
      <c r="L3260" s="159" t="s">
        <v>2498</v>
      </c>
      <c r="M3260" s="159" t="s">
        <v>17070</v>
      </c>
      <c r="N3260" s="161"/>
      <c r="O3260" s="161"/>
      <c r="P3260" s="161"/>
    </row>
    <row r="3261" customFormat="false" ht="27" hidden="false" customHeight="true" outlineLevel="0" collapsed="false">
      <c r="A3261" s="159" t="s">
        <v>17071</v>
      </c>
      <c r="B3261" s="160" t="s">
        <v>17072</v>
      </c>
      <c r="C3261" s="42" t="s">
        <v>1757</v>
      </c>
      <c r="D3261" s="159" t="s">
        <v>2494</v>
      </c>
      <c r="E3261" s="159" t="s">
        <v>2495</v>
      </c>
      <c r="F3261" s="42" t="s">
        <v>2496</v>
      </c>
      <c r="G3261" s="159" t="s">
        <v>1842</v>
      </c>
      <c r="H3261" s="159" t="s">
        <v>2144</v>
      </c>
      <c r="I3261" s="159" t="s">
        <v>1808</v>
      </c>
      <c r="J3261" s="42" t="s">
        <v>17073</v>
      </c>
      <c r="K3261" s="42" t="s">
        <v>17074</v>
      </c>
      <c r="L3261" s="159" t="s">
        <v>2498</v>
      </c>
      <c r="M3261" s="159" t="s">
        <v>17075</v>
      </c>
      <c r="N3261" s="161"/>
      <c r="O3261" s="161"/>
      <c r="P3261" s="161"/>
    </row>
    <row r="3262" customFormat="false" ht="27" hidden="false" customHeight="true" outlineLevel="0" collapsed="false">
      <c r="A3262" s="159" t="s">
        <v>17076</v>
      </c>
      <c r="B3262" s="160" t="s">
        <v>17077</v>
      </c>
      <c r="C3262" s="42" t="s">
        <v>1757</v>
      </c>
      <c r="D3262" s="159" t="s">
        <v>2494</v>
      </c>
      <c r="E3262" s="159" t="s">
        <v>2495</v>
      </c>
      <c r="F3262" s="42" t="s">
        <v>2496</v>
      </c>
      <c r="G3262" s="159" t="s">
        <v>1842</v>
      </c>
      <c r="H3262" s="159" t="s">
        <v>2144</v>
      </c>
      <c r="I3262" s="159" t="s">
        <v>1808</v>
      </c>
      <c r="J3262" s="42" t="s">
        <v>17078</v>
      </c>
      <c r="K3262" s="42" t="s">
        <v>17079</v>
      </c>
      <c r="L3262" s="159" t="s">
        <v>2498</v>
      </c>
      <c r="M3262" s="159" t="s">
        <v>17080</v>
      </c>
      <c r="N3262" s="161"/>
      <c r="O3262" s="161"/>
      <c r="P3262" s="161"/>
    </row>
    <row r="3263" customFormat="false" ht="27" hidden="false" customHeight="true" outlineLevel="0" collapsed="false">
      <c r="A3263" s="159" t="s">
        <v>17081</v>
      </c>
      <c r="B3263" s="160" t="s">
        <v>17082</v>
      </c>
      <c r="C3263" s="42" t="s">
        <v>1757</v>
      </c>
      <c r="D3263" s="159" t="s">
        <v>2494</v>
      </c>
      <c r="E3263" s="159" t="s">
        <v>2495</v>
      </c>
      <c r="F3263" s="42" t="s">
        <v>2496</v>
      </c>
      <c r="G3263" s="159" t="s">
        <v>1842</v>
      </c>
      <c r="H3263" s="159" t="s">
        <v>2144</v>
      </c>
      <c r="I3263" s="159" t="s">
        <v>1808</v>
      </c>
      <c r="J3263" s="42" t="s">
        <v>17083</v>
      </c>
      <c r="K3263" s="42" t="s">
        <v>17084</v>
      </c>
      <c r="L3263" s="159" t="s">
        <v>2498</v>
      </c>
      <c r="M3263" s="159" t="s">
        <v>17085</v>
      </c>
      <c r="N3263" s="161"/>
      <c r="O3263" s="161"/>
      <c r="P3263" s="161"/>
    </row>
    <row r="3264" customFormat="false" ht="27" hidden="false" customHeight="true" outlineLevel="0" collapsed="false">
      <c r="A3264" s="159" t="s">
        <v>17086</v>
      </c>
      <c r="B3264" s="160" t="s">
        <v>17087</v>
      </c>
      <c r="C3264" s="42" t="s">
        <v>1757</v>
      </c>
      <c r="D3264" s="159" t="s">
        <v>2494</v>
      </c>
      <c r="E3264" s="159" t="s">
        <v>2495</v>
      </c>
      <c r="F3264" s="42" t="s">
        <v>2496</v>
      </c>
      <c r="G3264" s="159" t="s">
        <v>1842</v>
      </c>
      <c r="H3264" s="159" t="s">
        <v>2144</v>
      </c>
      <c r="I3264" s="159" t="s">
        <v>1808</v>
      </c>
      <c r="J3264" s="42" t="s">
        <v>17088</v>
      </c>
      <c r="K3264" s="42" t="s">
        <v>17089</v>
      </c>
      <c r="L3264" s="159" t="s">
        <v>2498</v>
      </c>
      <c r="M3264" s="159" t="s">
        <v>17090</v>
      </c>
      <c r="N3264" s="161"/>
      <c r="O3264" s="161"/>
      <c r="P3264" s="161"/>
    </row>
    <row r="3265" customFormat="false" ht="27" hidden="false" customHeight="true" outlineLevel="0" collapsed="false">
      <c r="A3265" s="159" t="s">
        <v>17091</v>
      </c>
      <c r="B3265" s="160" t="s">
        <v>17092</v>
      </c>
      <c r="C3265" s="42" t="s">
        <v>1757</v>
      </c>
      <c r="D3265" s="159" t="s">
        <v>2494</v>
      </c>
      <c r="E3265" s="159" t="s">
        <v>2495</v>
      </c>
      <c r="F3265" s="42" t="s">
        <v>2496</v>
      </c>
      <c r="G3265" s="159" t="s">
        <v>1842</v>
      </c>
      <c r="H3265" s="159" t="s">
        <v>2144</v>
      </c>
      <c r="I3265" s="159" t="s">
        <v>1808</v>
      </c>
      <c r="J3265" s="42" t="s">
        <v>17093</v>
      </c>
      <c r="K3265" s="42" t="s">
        <v>17094</v>
      </c>
      <c r="L3265" s="159" t="s">
        <v>2498</v>
      </c>
      <c r="M3265" s="159" t="s">
        <v>17095</v>
      </c>
      <c r="N3265" s="161"/>
      <c r="O3265" s="161"/>
      <c r="P3265" s="161"/>
    </row>
    <row r="3266" customFormat="false" ht="27" hidden="false" customHeight="true" outlineLevel="0" collapsed="false">
      <c r="A3266" s="159" t="s">
        <v>17096</v>
      </c>
      <c r="B3266" s="160" t="s">
        <v>17097</v>
      </c>
      <c r="C3266" s="42" t="s">
        <v>1757</v>
      </c>
      <c r="D3266" s="159" t="s">
        <v>2494</v>
      </c>
      <c r="E3266" s="159" t="s">
        <v>2495</v>
      </c>
      <c r="F3266" s="42" t="s">
        <v>2496</v>
      </c>
      <c r="G3266" s="159" t="s">
        <v>1842</v>
      </c>
      <c r="H3266" s="159" t="s">
        <v>2144</v>
      </c>
      <c r="I3266" s="159" t="s">
        <v>1808</v>
      </c>
      <c r="J3266" s="42" t="s">
        <v>17098</v>
      </c>
      <c r="K3266" s="42" t="s">
        <v>17099</v>
      </c>
      <c r="L3266" s="159" t="s">
        <v>2498</v>
      </c>
      <c r="M3266" s="159" t="s">
        <v>17100</v>
      </c>
      <c r="N3266" s="161"/>
      <c r="O3266" s="161"/>
      <c r="P3266" s="161"/>
    </row>
    <row r="3267" customFormat="false" ht="27" hidden="false" customHeight="true" outlineLevel="0" collapsed="false">
      <c r="A3267" s="159" t="s">
        <v>17101</v>
      </c>
      <c r="B3267" s="160" t="s">
        <v>17102</v>
      </c>
      <c r="C3267" s="42" t="s">
        <v>1757</v>
      </c>
      <c r="D3267" s="159" t="s">
        <v>2494</v>
      </c>
      <c r="E3267" s="159" t="s">
        <v>2495</v>
      </c>
      <c r="F3267" s="42" t="s">
        <v>2496</v>
      </c>
      <c r="G3267" s="159" t="s">
        <v>1842</v>
      </c>
      <c r="H3267" s="159" t="s">
        <v>2144</v>
      </c>
      <c r="I3267" s="159" t="s">
        <v>1808</v>
      </c>
      <c r="J3267" s="42" t="s">
        <v>17103</v>
      </c>
      <c r="K3267" s="42" t="s">
        <v>17104</v>
      </c>
      <c r="L3267" s="159" t="s">
        <v>2498</v>
      </c>
      <c r="M3267" s="159" t="s">
        <v>17105</v>
      </c>
      <c r="N3267" s="161"/>
      <c r="O3267" s="161"/>
      <c r="P3267" s="161"/>
    </row>
    <row r="3268" customFormat="false" ht="27" hidden="false" customHeight="true" outlineLevel="0" collapsed="false">
      <c r="A3268" s="159" t="s">
        <v>17106</v>
      </c>
      <c r="B3268" s="160" t="s">
        <v>17107</v>
      </c>
      <c r="C3268" s="42" t="s">
        <v>1757</v>
      </c>
      <c r="D3268" s="159" t="s">
        <v>2494</v>
      </c>
      <c r="E3268" s="159" t="s">
        <v>2495</v>
      </c>
      <c r="F3268" s="42" t="s">
        <v>2496</v>
      </c>
      <c r="G3268" s="159" t="s">
        <v>1842</v>
      </c>
      <c r="H3268" s="159" t="s">
        <v>2144</v>
      </c>
      <c r="I3268" s="159" t="s">
        <v>1808</v>
      </c>
      <c r="J3268" s="42" t="s">
        <v>17108</v>
      </c>
      <c r="K3268" s="42" t="s">
        <v>17109</v>
      </c>
      <c r="L3268" s="159" t="s">
        <v>2498</v>
      </c>
      <c r="M3268" s="159" t="s">
        <v>17110</v>
      </c>
      <c r="N3268" s="161"/>
      <c r="O3268" s="161"/>
      <c r="P3268" s="161"/>
    </row>
    <row r="3269" customFormat="false" ht="27" hidden="false" customHeight="true" outlineLevel="0" collapsed="false">
      <c r="A3269" s="159" t="s">
        <v>17111</v>
      </c>
      <c r="B3269" s="160" t="s">
        <v>17112</v>
      </c>
      <c r="C3269" s="42" t="s">
        <v>1757</v>
      </c>
      <c r="D3269" s="159" t="s">
        <v>2494</v>
      </c>
      <c r="E3269" s="159" t="s">
        <v>2495</v>
      </c>
      <c r="F3269" s="42" t="s">
        <v>2496</v>
      </c>
      <c r="G3269" s="159" t="s">
        <v>1842</v>
      </c>
      <c r="H3269" s="159" t="s">
        <v>2144</v>
      </c>
      <c r="I3269" s="159" t="s">
        <v>1808</v>
      </c>
      <c r="J3269" s="42" t="s">
        <v>17113</v>
      </c>
      <c r="K3269" s="42" t="s">
        <v>17114</v>
      </c>
      <c r="L3269" s="159" t="s">
        <v>2498</v>
      </c>
      <c r="M3269" s="159" t="s">
        <v>17115</v>
      </c>
      <c r="N3269" s="161"/>
      <c r="O3269" s="161"/>
      <c r="P3269" s="161"/>
    </row>
    <row r="3270" customFormat="false" ht="27" hidden="false" customHeight="true" outlineLevel="0" collapsed="false">
      <c r="A3270" s="159" t="s">
        <v>17116</v>
      </c>
      <c r="B3270" s="160" t="s">
        <v>17117</v>
      </c>
      <c r="C3270" s="42" t="s">
        <v>1757</v>
      </c>
      <c r="D3270" s="159" t="s">
        <v>2494</v>
      </c>
      <c r="E3270" s="159" t="s">
        <v>2495</v>
      </c>
      <c r="F3270" s="42" t="s">
        <v>2496</v>
      </c>
      <c r="G3270" s="159" t="s">
        <v>1842</v>
      </c>
      <c r="H3270" s="159" t="s">
        <v>2144</v>
      </c>
      <c r="I3270" s="159" t="s">
        <v>1808</v>
      </c>
      <c r="J3270" s="42" t="s">
        <v>17118</v>
      </c>
      <c r="K3270" s="42" t="s">
        <v>17119</v>
      </c>
      <c r="L3270" s="159" t="s">
        <v>2498</v>
      </c>
      <c r="M3270" s="159" t="s">
        <v>17120</v>
      </c>
      <c r="N3270" s="161"/>
      <c r="O3270" s="161"/>
      <c r="P3270" s="161"/>
    </row>
    <row r="3271" customFormat="false" ht="27" hidden="false" customHeight="true" outlineLevel="0" collapsed="false">
      <c r="A3271" s="159" t="s">
        <v>17121</v>
      </c>
      <c r="B3271" s="160" t="s">
        <v>17122</v>
      </c>
      <c r="C3271" s="42" t="s">
        <v>1757</v>
      </c>
      <c r="D3271" s="159" t="s">
        <v>2494</v>
      </c>
      <c r="E3271" s="159" t="s">
        <v>2495</v>
      </c>
      <c r="F3271" s="42" t="s">
        <v>2496</v>
      </c>
      <c r="G3271" s="159" t="s">
        <v>1842</v>
      </c>
      <c r="H3271" s="159" t="s">
        <v>2144</v>
      </c>
      <c r="I3271" s="159" t="s">
        <v>1808</v>
      </c>
      <c r="J3271" s="42" t="s">
        <v>17123</v>
      </c>
      <c r="K3271" s="42" t="s">
        <v>17124</v>
      </c>
      <c r="L3271" s="159" t="s">
        <v>2498</v>
      </c>
      <c r="M3271" s="159" t="s">
        <v>17125</v>
      </c>
      <c r="N3271" s="161"/>
      <c r="O3271" s="161"/>
      <c r="P3271" s="161"/>
    </row>
    <row r="3272" customFormat="false" ht="27" hidden="false" customHeight="true" outlineLevel="0" collapsed="false">
      <c r="A3272" s="159" t="s">
        <v>17126</v>
      </c>
      <c r="B3272" s="160" t="s">
        <v>17127</v>
      </c>
      <c r="C3272" s="42" t="s">
        <v>1757</v>
      </c>
      <c r="D3272" s="159" t="s">
        <v>2494</v>
      </c>
      <c r="E3272" s="159" t="s">
        <v>2495</v>
      </c>
      <c r="F3272" s="42" t="s">
        <v>2496</v>
      </c>
      <c r="G3272" s="159" t="s">
        <v>1842</v>
      </c>
      <c r="H3272" s="159" t="s">
        <v>2144</v>
      </c>
      <c r="I3272" s="159" t="s">
        <v>1808</v>
      </c>
      <c r="J3272" s="42" t="s">
        <v>17128</v>
      </c>
      <c r="K3272" s="42" t="s">
        <v>17129</v>
      </c>
      <c r="L3272" s="159" t="s">
        <v>2498</v>
      </c>
      <c r="M3272" s="159" t="s">
        <v>17130</v>
      </c>
      <c r="N3272" s="161"/>
      <c r="O3272" s="161"/>
      <c r="P3272" s="161"/>
    </row>
    <row r="3273" customFormat="false" ht="27" hidden="false" customHeight="true" outlineLevel="0" collapsed="false">
      <c r="A3273" s="159" t="s">
        <v>17131</v>
      </c>
      <c r="B3273" s="160" t="s">
        <v>17132</v>
      </c>
      <c r="C3273" s="42" t="s">
        <v>1757</v>
      </c>
      <c r="D3273" s="159" t="s">
        <v>2494</v>
      </c>
      <c r="E3273" s="159" t="s">
        <v>2495</v>
      </c>
      <c r="F3273" s="42" t="s">
        <v>2496</v>
      </c>
      <c r="G3273" s="159" t="s">
        <v>1842</v>
      </c>
      <c r="H3273" s="159" t="s">
        <v>2144</v>
      </c>
      <c r="I3273" s="159" t="s">
        <v>1808</v>
      </c>
      <c r="J3273" s="42" t="s">
        <v>17133</v>
      </c>
      <c r="K3273" s="42" t="s">
        <v>17134</v>
      </c>
      <c r="L3273" s="159" t="s">
        <v>2498</v>
      </c>
      <c r="M3273" s="159" t="s">
        <v>17135</v>
      </c>
      <c r="N3273" s="161"/>
      <c r="O3273" s="161"/>
      <c r="P3273" s="161"/>
    </row>
    <row r="3274" customFormat="false" ht="27" hidden="false" customHeight="true" outlineLevel="0" collapsed="false">
      <c r="A3274" s="159" t="s">
        <v>17136</v>
      </c>
      <c r="B3274" s="160" t="s">
        <v>17137</v>
      </c>
      <c r="C3274" s="42" t="s">
        <v>1757</v>
      </c>
      <c r="D3274" s="159" t="s">
        <v>2494</v>
      </c>
      <c r="E3274" s="159" t="s">
        <v>2495</v>
      </c>
      <c r="F3274" s="42" t="s">
        <v>2496</v>
      </c>
      <c r="G3274" s="159" t="s">
        <v>1842</v>
      </c>
      <c r="H3274" s="159" t="s">
        <v>2144</v>
      </c>
      <c r="I3274" s="159" t="s">
        <v>1808</v>
      </c>
      <c r="J3274" s="42" t="s">
        <v>17138</v>
      </c>
      <c r="K3274" s="42" t="s">
        <v>17139</v>
      </c>
      <c r="L3274" s="159" t="s">
        <v>2498</v>
      </c>
      <c r="M3274" s="159" t="s">
        <v>17140</v>
      </c>
      <c r="N3274" s="161"/>
      <c r="O3274" s="161"/>
      <c r="P3274" s="161"/>
    </row>
    <row r="3275" customFormat="false" ht="27" hidden="false" customHeight="true" outlineLevel="0" collapsed="false">
      <c r="A3275" s="159" t="s">
        <v>17141</v>
      </c>
      <c r="B3275" s="160" t="s">
        <v>17142</v>
      </c>
      <c r="C3275" s="42" t="s">
        <v>1757</v>
      </c>
      <c r="D3275" s="159" t="s">
        <v>2494</v>
      </c>
      <c r="E3275" s="159" t="s">
        <v>2495</v>
      </c>
      <c r="F3275" s="42" t="s">
        <v>2496</v>
      </c>
      <c r="G3275" s="159" t="s">
        <v>1842</v>
      </c>
      <c r="H3275" s="159" t="s">
        <v>2144</v>
      </c>
      <c r="I3275" s="159" t="s">
        <v>1808</v>
      </c>
      <c r="J3275" s="42" t="s">
        <v>17143</v>
      </c>
      <c r="K3275" s="42" t="s">
        <v>17144</v>
      </c>
      <c r="L3275" s="159" t="s">
        <v>2498</v>
      </c>
      <c r="M3275" s="159" t="s">
        <v>17145</v>
      </c>
      <c r="N3275" s="161"/>
      <c r="O3275" s="161"/>
      <c r="P3275" s="161"/>
    </row>
    <row r="3276" customFormat="false" ht="27" hidden="false" customHeight="true" outlineLevel="0" collapsed="false">
      <c r="A3276" s="159" t="s">
        <v>17146</v>
      </c>
      <c r="B3276" s="160" t="s">
        <v>17147</v>
      </c>
      <c r="C3276" s="42" t="s">
        <v>1757</v>
      </c>
      <c r="D3276" s="159" t="s">
        <v>2494</v>
      </c>
      <c r="E3276" s="159" t="s">
        <v>2495</v>
      </c>
      <c r="F3276" s="42" t="s">
        <v>2496</v>
      </c>
      <c r="G3276" s="159" t="s">
        <v>1842</v>
      </c>
      <c r="H3276" s="159" t="s">
        <v>2144</v>
      </c>
      <c r="I3276" s="159" t="s">
        <v>1808</v>
      </c>
      <c r="J3276" s="42" t="s">
        <v>17148</v>
      </c>
      <c r="K3276" s="42" t="s">
        <v>17149</v>
      </c>
      <c r="L3276" s="159" t="s">
        <v>2498</v>
      </c>
      <c r="M3276" s="159" t="s">
        <v>17150</v>
      </c>
      <c r="N3276" s="161"/>
      <c r="O3276" s="161"/>
      <c r="P3276" s="161"/>
    </row>
    <row r="3277" customFormat="false" ht="27" hidden="false" customHeight="true" outlineLevel="0" collapsed="false">
      <c r="A3277" s="159" t="s">
        <v>17151</v>
      </c>
      <c r="B3277" s="160" t="s">
        <v>17152</v>
      </c>
      <c r="C3277" s="42" t="s">
        <v>1757</v>
      </c>
      <c r="D3277" s="159" t="s">
        <v>2494</v>
      </c>
      <c r="E3277" s="159" t="s">
        <v>2495</v>
      </c>
      <c r="F3277" s="42" t="s">
        <v>2496</v>
      </c>
      <c r="G3277" s="159" t="s">
        <v>1842</v>
      </c>
      <c r="H3277" s="159" t="s">
        <v>2144</v>
      </c>
      <c r="I3277" s="159" t="s">
        <v>1808</v>
      </c>
      <c r="J3277" s="42" t="s">
        <v>17153</v>
      </c>
      <c r="K3277" s="42" t="s">
        <v>17154</v>
      </c>
      <c r="L3277" s="159" t="s">
        <v>2498</v>
      </c>
      <c r="M3277" s="159" t="s">
        <v>17155</v>
      </c>
      <c r="N3277" s="161"/>
      <c r="O3277" s="161"/>
      <c r="P3277" s="161"/>
    </row>
    <row r="3278" customFormat="false" ht="27" hidden="false" customHeight="true" outlineLevel="0" collapsed="false">
      <c r="A3278" s="159" t="s">
        <v>17156</v>
      </c>
      <c r="B3278" s="160" t="s">
        <v>17157</v>
      </c>
      <c r="C3278" s="42" t="s">
        <v>1757</v>
      </c>
      <c r="D3278" s="159" t="s">
        <v>2494</v>
      </c>
      <c r="E3278" s="159" t="s">
        <v>2495</v>
      </c>
      <c r="F3278" s="42" t="s">
        <v>2496</v>
      </c>
      <c r="G3278" s="159" t="s">
        <v>1842</v>
      </c>
      <c r="H3278" s="159" t="s">
        <v>2144</v>
      </c>
      <c r="I3278" s="159" t="s">
        <v>1808</v>
      </c>
      <c r="J3278" s="42" t="s">
        <v>17158</v>
      </c>
      <c r="K3278" s="42" t="s">
        <v>17159</v>
      </c>
      <c r="L3278" s="159" t="s">
        <v>2498</v>
      </c>
      <c r="M3278" s="159" t="s">
        <v>17160</v>
      </c>
      <c r="N3278" s="161"/>
      <c r="O3278" s="161"/>
      <c r="P3278" s="161"/>
    </row>
    <row r="3279" customFormat="false" ht="27" hidden="false" customHeight="true" outlineLevel="0" collapsed="false">
      <c r="A3279" s="159" t="s">
        <v>17161</v>
      </c>
      <c r="B3279" s="160" t="s">
        <v>17162</v>
      </c>
      <c r="C3279" s="42" t="s">
        <v>1757</v>
      </c>
      <c r="D3279" s="159" t="s">
        <v>2494</v>
      </c>
      <c r="E3279" s="159" t="s">
        <v>2495</v>
      </c>
      <c r="F3279" s="42" t="s">
        <v>2496</v>
      </c>
      <c r="G3279" s="159" t="s">
        <v>1842</v>
      </c>
      <c r="H3279" s="159" t="s">
        <v>2144</v>
      </c>
      <c r="I3279" s="159" t="s">
        <v>1808</v>
      </c>
      <c r="J3279" s="42" t="s">
        <v>17163</v>
      </c>
      <c r="K3279" s="42" t="s">
        <v>17164</v>
      </c>
      <c r="L3279" s="159" t="s">
        <v>2498</v>
      </c>
      <c r="M3279" s="159" t="s">
        <v>17165</v>
      </c>
      <c r="N3279" s="161"/>
      <c r="O3279" s="161"/>
      <c r="P3279" s="161"/>
    </row>
    <row r="3280" customFormat="false" ht="27" hidden="false" customHeight="true" outlineLevel="0" collapsed="false">
      <c r="A3280" s="159" t="s">
        <v>17166</v>
      </c>
      <c r="B3280" s="160" t="s">
        <v>17167</v>
      </c>
      <c r="C3280" s="42" t="s">
        <v>1757</v>
      </c>
      <c r="D3280" s="159" t="s">
        <v>2494</v>
      </c>
      <c r="E3280" s="159" t="s">
        <v>2495</v>
      </c>
      <c r="F3280" s="42" t="s">
        <v>2496</v>
      </c>
      <c r="G3280" s="159" t="s">
        <v>1842</v>
      </c>
      <c r="H3280" s="159" t="s">
        <v>2144</v>
      </c>
      <c r="I3280" s="159" t="s">
        <v>1808</v>
      </c>
      <c r="J3280" s="42" t="s">
        <v>17168</v>
      </c>
      <c r="K3280" s="42" t="s">
        <v>17169</v>
      </c>
      <c r="L3280" s="159" t="s">
        <v>2498</v>
      </c>
      <c r="M3280" s="159" t="s">
        <v>17170</v>
      </c>
      <c r="N3280" s="161"/>
      <c r="O3280" s="161"/>
      <c r="P3280" s="161"/>
    </row>
    <row r="3281" customFormat="false" ht="27" hidden="false" customHeight="true" outlineLevel="0" collapsed="false">
      <c r="A3281" s="159" t="s">
        <v>17171</v>
      </c>
      <c r="B3281" s="160" t="s">
        <v>17172</v>
      </c>
      <c r="C3281" s="42" t="s">
        <v>1757</v>
      </c>
      <c r="D3281" s="159" t="s">
        <v>2494</v>
      </c>
      <c r="E3281" s="159" t="s">
        <v>2495</v>
      </c>
      <c r="F3281" s="42" t="s">
        <v>2496</v>
      </c>
      <c r="G3281" s="159" t="s">
        <v>1842</v>
      </c>
      <c r="H3281" s="159" t="s">
        <v>2144</v>
      </c>
      <c r="I3281" s="159" t="s">
        <v>1808</v>
      </c>
      <c r="J3281" s="42" t="s">
        <v>17173</v>
      </c>
      <c r="K3281" s="42" t="s">
        <v>17174</v>
      </c>
      <c r="L3281" s="159" t="s">
        <v>2498</v>
      </c>
      <c r="M3281" s="159" t="s">
        <v>17175</v>
      </c>
      <c r="N3281" s="161"/>
      <c r="O3281" s="161"/>
      <c r="P3281" s="161"/>
    </row>
    <row r="3282" customFormat="false" ht="27" hidden="false" customHeight="true" outlineLevel="0" collapsed="false">
      <c r="A3282" s="159" t="s">
        <v>17176</v>
      </c>
      <c r="B3282" s="160" t="s">
        <v>17177</v>
      </c>
      <c r="C3282" s="42" t="s">
        <v>1757</v>
      </c>
      <c r="D3282" s="159" t="s">
        <v>2494</v>
      </c>
      <c r="E3282" s="159" t="s">
        <v>2495</v>
      </c>
      <c r="F3282" s="42" t="s">
        <v>2496</v>
      </c>
      <c r="G3282" s="159" t="s">
        <v>1842</v>
      </c>
      <c r="H3282" s="159" t="s">
        <v>2144</v>
      </c>
      <c r="I3282" s="159" t="s">
        <v>1808</v>
      </c>
      <c r="J3282" s="42" t="s">
        <v>17178</v>
      </c>
      <c r="K3282" s="42" t="s">
        <v>17179</v>
      </c>
      <c r="L3282" s="159" t="s">
        <v>2498</v>
      </c>
      <c r="M3282" s="159" t="s">
        <v>17180</v>
      </c>
      <c r="N3282" s="161"/>
      <c r="O3282" s="161"/>
      <c r="P3282" s="161"/>
    </row>
    <row r="3283" customFormat="false" ht="27" hidden="false" customHeight="true" outlineLevel="0" collapsed="false">
      <c r="A3283" s="159" t="s">
        <v>17181</v>
      </c>
      <c r="B3283" s="160" t="s">
        <v>17182</v>
      </c>
      <c r="C3283" s="42" t="s">
        <v>1757</v>
      </c>
      <c r="D3283" s="159" t="s">
        <v>2494</v>
      </c>
      <c r="E3283" s="159" t="s">
        <v>2495</v>
      </c>
      <c r="F3283" s="42" t="s">
        <v>2496</v>
      </c>
      <c r="G3283" s="159" t="s">
        <v>1842</v>
      </c>
      <c r="H3283" s="159" t="s">
        <v>2144</v>
      </c>
      <c r="I3283" s="159" t="s">
        <v>1808</v>
      </c>
      <c r="J3283" s="42" t="s">
        <v>17183</v>
      </c>
      <c r="K3283" s="42" t="s">
        <v>17184</v>
      </c>
      <c r="L3283" s="159" t="s">
        <v>2498</v>
      </c>
      <c r="M3283" s="159" t="s">
        <v>17185</v>
      </c>
      <c r="N3283" s="161"/>
      <c r="O3283" s="161"/>
      <c r="P3283" s="161"/>
    </row>
    <row r="3284" customFormat="false" ht="27" hidden="false" customHeight="true" outlineLevel="0" collapsed="false">
      <c r="A3284" s="159" t="s">
        <v>17186</v>
      </c>
      <c r="B3284" s="160" t="s">
        <v>17187</v>
      </c>
      <c r="C3284" s="42" t="s">
        <v>1757</v>
      </c>
      <c r="D3284" s="159" t="s">
        <v>2494</v>
      </c>
      <c r="E3284" s="159" t="s">
        <v>2495</v>
      </c>
      <c r="F3284" s="42" t="s">
        <v>2496</v>
      </c>
      <c r="G3284" s="159" t="s">
        <v>1842</v>
      </c>
      <c r="H3284" s="159" t="s">
        <v>2144</v>
      </c>
      <c r="I3284" s="159" t="s">
        <v>1808</v>
      </c>
      <c r="J3284" s="42" t="s">
        <v>17188</v>
      </c>
      <c r="K3284" s="42" t="s">
        <v>17189</v>
      </c>
      <c r="L3284" s="159" t="s">
        <v>2498</v>
      </c>
      <c r="M3284" s="159" t="s">
        <v>17190</v>
      </c>
      <c r="N3284" s="161"/>
      <c r="O3284" s="161"/>
      <c r="P3284" s="161"/>
    </row>
    <row r="3285" customFormat="false" ht="27" hidden="false" customHeight="true" outlineLevel="0" collapsed="false">
      <c r="A3285" s="159" t="s">
        <v>17191</v>
      </c>
      <c r="B3285" s="160" t="s">
        <v>17192</v>
      </c>
      <c r="C3285" s="42" t="s">
        <v>1757</v>
      </c>
      <c r="D3285" s="159" t="s">
        <v>2494</v>
      </c>
      <c r="E3285" s="159" t="s">
        <v>2495</v>
      </c>
      <c r="F3285" s="42" t="s">
        <v>2496</v>
      </c>
      <c r="G3285" s="159" t="s">
        <v>1842</v>
      </c>
      <c r="H3285" s="159" t="s">
        <v>2144</v>
      </c>
      <c r="I3285" s="159" t="s">
        <v>1808</v>
      </c>
      <c r="J3285" s="42" t="s">
        <v>17193</v>
      </c>
      <c r="K3285" s="42" t="s">
        <v>17194</v>
      </c>
      <c r="L3285" s="159" t="s">
        <v>2498</v>
      </c>
      <c r="M3285" s="159" t="s">
        <v>17195</v>
      </c>
      <c r="N3285" s="161"/>
      <c r="O3285" s="161"/>
      <c r="P3285" s="161"/>
    </row>
    <row r="3286" customFormat="false" ht="27" hidden="false" customHeight="true" outlineLevel="0" collapsed="false">
      <c r="A3286" s="159" t="s">
        <v>17196</v>
      </c>
      <c r="B3286" s="160" t="s">
        <v>17197</v>
      </c>
      <c r="C3286" s="42" t="s">
        <v>1757</v>
      </c>
      <c r="D3286" s="159" t="s">
        <v>2494</v>
      </c>
      <c r="E3286" s="159" t="s">
        <v>2495</v>
      </c>
      <c r="F3286" s="42" t="s">
        <v>2496</v>
      </c>
      <c r="G3286" s="159" t="s">
        <v>1842</v>
      </c>
      <c r="H3286" s="159" t="s">
        <v>2144</v>
      </c>
      <c r="I3286" s="159" t="s">
        <v>1808</v>
      </c>
      <c r="J3286" s="42" t="s">
        <v>17198</v>
      </c>
      <c r="K3286" s="42" t="s">
        <v>17199</v>
      </c>
      <c r="L3286" s="159" t="s">
        <v>2498</v>
      </c>
      <c r="M3286" s="159" t="s">
        <v>17200</v>
      </c>
      <c r="N3286" s="161"/>
      <c r="O3286" s="161"/>
      <c r="P3286" s="161"/>
    </row>
    <row r="3287" customFormat="false" ht="27" hidden="false" customHeight="true" outlineLevel="0" collapsed="false">
      <c r="A3287" s="159" t="s">
        <v>17201</v>
      </c>
      <c r="B3287" s="160" t="s">
        <v>17202</v>
      </c>
      <c r="C3287" s="42" t="s">
        <v>1757</v>
      </c>
      <c r="D3287" s="159" t="s">
        <v>2494</v>
      </c>
      <c r="E3287" s="159" t="s">
        <v>2495</v>
      </c>
      <c r="F3287" s="42" t="s">
        <v>2496</v>
      </c>
      <c r="G3287" s="159" t="s">
        <v>1842</v>
      </c>
      <c r="H3287" s="159" t="s">
        <v>2144</v>
      </c>
      <c r="I3287" s="159" t="s">
        <v>1808</v>
      </c>
      <c r="J3287" s="42" t="s">
        <v>17203</v>
      </c>
      <c r="K3287" s="42" t="s">
        <v>17204</v>
      </c>
      <c r="L3287" s="159" t="s">
        <v>2498</v>
      </c>
      <c r="M3287" s="159" t="s">
        <v>17205</v>
      </c>
      <c r="N3287" s="161"/>
      <c r="O3287" s="161"/>
      <c r="P3287" s="161"/>
    </row>
    <row r="3288" customFormat="false" ht="27" hidden="false" customHeight="true" outlineLevel="0" collapsed="false">
      <c r="A3288" s="159" t="s">
        <v>17206</v>
      </c>
      <c r="B3288" s="160" t="s">
        <v>17207</v>
      </c>
      <c r="C3288" s="42" t="s">
        <v>1757</v>
      </c>
      <c r="D3288" s="159" t="s">
        <v>2494</v>
      </c>
      <c r="E3288" s="159" t="s">
        <v>2495</v>
      </c>
      <c r="F3288" s="42" t="s">
        <v>2496</v>
      </c>
      <c r="G3288" s="159" t="s">
        <v>1842</v>
      </c>
      <c r="H3288" s="159" t="s">
        <v>2144</v>
      </c>
      <c r="I3288" s="159" t="s">
        <v>1808</v>
      </c>
      <c r="J3288" s="42" t="s">
        <v>17208</v>
      </c>
      <c r="K3288" s="42" t="s">
        <v>17209</v>
      </c>
      <c r="L3288" s="159" t="s">
        <v>2498</v>
      </c>
      <c r="M3288" s="159" t="s">
        <v>17210</v>
      </c>
      <c r="N3288" s="161"/>
      <c r="O3288" s="161"/>
      <c r="P3288" s="161"/>
    </row>
    <row r="3289" customFormat="false" ht="27" hidden="false" customHeight="true" outlineLevel="0" collapsed="false">
      <c r="A3289" s="159" t="s">
        <v>17211</v>
      </c>
      <c r="B3289" s="160" t="s">
        <v>17212</v>
      </c>
      <c r="C3289" s="42" t="s">
        <v>1757</v>
      </c>
      <c r="D3289" s="159" t="s">
        <v>2494</v>
      </c>
      <c r="E3289" s="159" t="s">
        <v>2495</v>
      </c>
      <c r="F3289" s="42" t="s">
        <v>2496</v>
      </c>
      <c r="G3289" s="159" t="s">
        <v>1842</v>
      </c>
      <c r="H3289" s="159" t="s">
        <v>2144</v>
      </c>
      <c r="I3289" s="159" t="s">
        <v>1808</v>
      </c>
      <c r="J3289" s="42" t="s">
        <v>17213</v>
      </c>
      <c r="K3289" s="42" t="s">
        <v>17214</v>
      </c>
      <c r="L3289" s="159" t="s">
        <v>2498</v>
      </c>
      <c r="M3289" s="159" t="s">
        <v>17215</v>
      </c>
      <c r="N3289" s="161"/>
      <c r="O3289" s="161"/>
      <c r="P3289" s="161"/>
    </row>
    <row r="3290" customFormat="false" ht="27" hidden="false" customHeight="true" outlineLevel="0" collapsed="false">
      <c r="A3290" s="159" t="s">
        <v>17216</v>
      </c>
      <c r="B3290" s="160" t="s">
        <v>17217</v>
      </c>
      <c r="C3290" s="42" t="s">
        <v>1757</v>
      </c>
      <c r="D3290" s="159" t="s">
        <v>2494</v>
      </c>
      <c r="E3290" s="159" t="s">
        <v>2495</v>
      </c>
      <c r="F3290" s="42" t="s">
        <v>2496</v>
      </c>
      <c r="G3290" s="159" t="s">
        <v>1842</v>
      </c>
      <c r="H3290" s="159" t="s">
        <v>2144</v>
      </c>
      <c r="I3290" s="159" t="s">
        <v>1808</v>
      </c>
      <c r="J3290" s="42" t="s">
        <v>17218</v>
      </c>
      <c r="K3290" s="42" t="s">
        <v>17219</v>
      </c>
      <c r="L3290" s="159" t="s">
        <v>2498</v>
      </c>
      <c r="M3290" s="159" t="s">
        <v>17220</v>
      </c>
      <c r="N3290" s="161"/>
      <c r="O3290" s="161"/>
      <c r="P3290" s="161"/>
    </row>
    <row r="3291" customFormat="false" ht="27" hidden="false" customHeight="true" outlineLevel="0" collapsed="false">
      <c r="A3291" s="159" t="s">
        <v>17221</v>
      </c>
      <c r="B3291" s="160" t="s">
        <v>17222</v>
      </c>
      <c r="C3291" s="42" t="s">
        <v>1757</v>
      </c>
      <c r="D3291" s="159" t="s">
        <v>2494</v>
      </c>
      <c r="E3291" s="159" t="s">
        <v>2495</v>
      </c>
      <c r="F3291" s="42" t="s">
        <v>2496</v>
      </c>
      <c r="G3291" s="159" t="s">
        <v>1842</v>
      </c>
      <c r="H3291" s="159" t="s">
        <v>2144</v>
      </c>
      <c r="I3291" s="159" t="s">
        <v>1808</v>
      </c>
      <c r="J3291" s="42" t="s">
        <v>17223</v>
      </c>
      <c r="K3291" s="42" t="s">
        <v>17224</v>
      </c>
      <c r="L3291" s="159" t="s">
        <v>2498</v>
      </c>
      <c r="M3291" s="159" t="s">
        <v>17225</v>
      </c>
      <c r="N3291" s="161"/>
      <c r="O3291" s="161"/>
      <c r="P3291" s="161"/>
    </row>
    <row r="3292" customFormat="false" ht="27" hidden="false" customHeight="true" outlineLevel="0" collapsed="false">
      <c r="A3292" s="159" t="s">
        <v>17226</v>
      </c>
      <c r="B3292" s="160" t="s">
        <v>17227</v>
      </c>
      <c r="C3292" s="42" t="s">
        <v>1757</v>
      </c>
      <c r="D3292" s="159" t="s">
        <v>2494</v>
      </c>
      <c r="E3292" s="159" t="s">
        <v>2495</v>
      </c>
      <c r="F3292" s="42" t="s">
        <v>2496</v>
      </c>
      <c r="G3292" s="159" t="s">
        <v>1842</v>
      </c>
      <c r="H3292" s="159" t="s">
        <v>2144</v>
      </c>
      <c r="I3292" s="159" t="s">
        <v>1808</v>
      </c>
      <c r="J3292" s="42" t="s">
        <v>17228</v>
      </c>
      <c r="K3292" s="42" t="s">
        <v>17229</v>
      </c>
      <c r="L3292" s="159" t="s">
        <v>2498</v>
      </c>
      <c r="M3292" s="159" t="s">
        <v>17230</v>
      </c>
      <c r="N3292" s="161"/>
      <c r="O3292" s="161"/>
      <c r="P3292" s="161"/>
    </row>
    <row r="3293" customFormat="false" ht="27" hidden="false" customHeight="true" outlineLevel="0" collapsed="false">
      <c r="A3293" s="159" t="s">
        <v>17231</v>
      </c>
      <c r="B3293" s="160" t="s">
        <v>17232</v>
      </c>
      <c r="C3293" s="42" t="s">
        <v>1757</v>
      </c>
      <c r="D3293" s="159" t="s">
        <v>2494</v>
      </c>
      <c r="E3293" s="159" t="s">
        <v>2495</v>
      </c>
      <c r="F3293" s="42" t="s">
        <v>2496</v>
      </c>
      <c r="G3293" s="159" t="s">
        <v>1842</v>
      </c>
      <c r="H3293" s="159" t="s">
        <v>2144</v>
      </c>
      <c r="I3293" s="159" t="s">
        <v>1808</v>
      </c>
      <c r="J3293" s="42" t="s">
        <v>17233</v>
      </c>
      <c r="K3293" s="42" t="s">
        <v>17234</v>
      </c>
      <c r="L3293" s="159" t="s">
        <v>2498</v>
      </c>
      <c r="M3293" s="159" t="s">
        <v>17235</v>
      </c>
      <c r="N3293" s="161"/>
      <c r="O3293" s="161"/>
      <c r="P3293" s="161"/>
    </row>
    <row r="3294" customFormat="false" ht="27" hidden="false" customHeight="true" outlineLevel="0" collapsed="false">
      <c r="A3294" s="159" t="s">
        <v>17236</v>
      </c>
      <c r="B3294" s="160" t="s">
        <v>17237</v>
      </c>
      <c r="C3294" s="42" t="s">
        <v>1757</v>
      </c>
      <c r="D3294" s="159" t="s">
        <v>2494</v>
      </c>
      <c r="E3294" s="159" t="s">
        <v>2495</v>
      </c>
      <c r="F3294" s="42" t="s">
        <v>2496</v>
      </c>
      <c r="G3294" s="159" t="s">
        <v>1842</v>
      </c>
      <c r="H3294" s="159" t="s">
        <v>2144</v>
      </c>
      <c r="I3294" s="159" t="s">
        <v>1808</v>
      </c>
      <c r="J3294" s="42" t="s">
        <v>17238</v>
      </c>
      <c r="K3294" s="42" t="s">
        <v>17239</v>
      </c>
      <c r="L3294" s="159" t="s">
        <v>2498</v>
      </c>
      <c r="M3294" s="159" t="s">
        <v>17240</v>
      </c>
      <c r="N3294" s="161"/>
      <c r="O3294" s="161"/>
      <c r="P3294" s="161"/>
    </row>
    <row r="3295" customFormat="false" ht="27" hidden="false" customHeight="true" outlineLevel="0" collapsed="false">
      <c r="A3295" s="159" t="s">
        <v>17241</v>
      </c>
      <c r="B3295" s="160" t="s">
        <v>17242</v>
      </c>
      <c r="C3295" s="42" t="s">
        <v>1757</v>
      </c>
      <c r="D3295" s="159" t="s">
        <v>2494</v>
      </c>
      <c r="E3295" s="159" t="s">
        <v>2495</v>
      </c>
      <c r="F3295" s="42" t="s">
        <v>2496</v>
      </c>
      <c r="G3295" s="159" t="s">
        <v>1842</v>
      </c>
      <c r="H3295" s="159" t="s">
        <v>2144</v>
      </c>
      <c r="I3295" s="159" t="s">
        <v>1808</v>
      </c>
      <c r="J3295" s="42" t="s">
        <v>17243</v>
      </c>
      <c r="K3295" s="42" t="s">
        <v>17244</v>
      </c>
      <c r="L3295" s="159" t="s">
        <v>2498</v>
      </c>
      <c r="M3295" s="159" t="s">
        <v>17245</v>
      </c>
      <c r="N3295" s="161"/>
      <c r="O3295" s="161"/>
      <c r="P3295" s="161"/>
    </row>
    <row r="3296" customFormat="false" ht="27" hidden="false" customHeight="true" outlineLevel="0" collapsed="false">
      <c r="A3296" s="159" t="s">
        <v>17246</v>
      </c>
      <c r="B3296" s="160" t="s">
        <v>17247</v>
      </c>
      <c r="C3296" s="42" t="s">
        <v>1757</v>
      </c>
      <c r="D3296" s="159" t="s">
        <v>2494</v>
      </c>
      <c r="E3296" s="159" t="s">
        <v>2495</v>
      </c>
      <c r="F3296" s="42" t="s">
        <v>2496</v>
      </c>
      <c r="G3296" s="159" t="s">
        <v>1842</v>
      </c>
      <c r="H3296" s="159" t="s">
        <v>2144</v>
      </c>
      <c r="I3296" s="159" t="s">
        <v>1808</v>
      </c>
      <c r="J3296" s="42" t="s">
        <v>17248</v>
      </c>
      <c r="K3296" s="42" t="s">
        <v>17249</v>
      </c>
      <c r="L3296" s="159" t="s">
        <v>2498</v>
      </c>
      <c r="M3296" s="159" t="s">
        <v>17250</v>
      </c>
      <c r="N3296" s="161"/>
      <c r="O3296" s="161"/>
      <c r="P3296" s="161"/>
    </row>
    <row r="3297" customFormat="false" ht="27" hidden="false" customHeight="true" outlineLevel="0" collapsed="false">
      <c r="A3297" s="159" t="s">
        <v>17251</v>
      </c>
      <c r="B3297" s="160" t="s">
        <v>17252</v>
      </c>
      <c r="C3297" s="42" t="s">
        <v>1757</v>
      </c>
      <c r="D3297" s="159" t="s">
        <v>2494</v>
      </c>
      <c r="E3297" s="159" t="s">
        <v>2495</v>
      </c>
      <c r="F3297" s="42" t="s">
        <v>2496</v>
      </c>
      <c r="G3297" s="159" t="s">
        <v>1842</v>
      </c>
      <c r="H3297" s="159" t="s">
        <v>2144</v>
      </c>
      <c r="I3297" s="159" t="s">
        <v>1808</v>
      </c>
      <c r="J3297" s="42" t="s">
        <v>17253</v>
      </c>
      <c r="K3297" s="42" t="s">
        <v>17254</v>
      </c>
      <c r="L3297" s="159" t="s">
        <v>2498</v>
      </c>
      <c r="M3297" s="159" t="s">
        <v>17255</v>
      </c>
      <c r="N3297" s="161"/>
      <c r="O3297" s="161"/>
      <c r="P3297" s="161"/>
    </row>
    <row r="3298" customFormat="false" ht="39" hidden="false" customHeight="true" outlineLevel="0" collapsed="false">
      <c r="A3298" s="159" t="s">
        <v>17256</v>
      </c>
      <c r="B3298" s="160" t="s">
        <v>17257</v>
      </c>
      <c r="C3298" s="42" t="s">
        <v>1757</v>
      </c>
      <c r="D3298" s="159" t="s">
        <v>2494</v>
      </c>
      <c r="E3298" s="159" t="s">
        <v>2495</v>
      </c>
      <c r="F3298" s="42" t="s">
        <v>2496</v>
      </c>
      <c r="G3298" s="159" t="s">
        <v>1842</v>
      </c>
      <c r="H3298" s="159" t="s">
        <v>2144</v>
      </c>
      <c r="I3298" s="159" t="s">
        <v>1808</v>
      </c>
      <c r="J3298" s="42" t="s">
        <v>17258</v>
      </c>
      <c r="K3298" s="42" t="s">
        <v>17259</v>
      </c>
      <c r="L3298" s="159" t="s">
        <v>2498</v>
      </c>
      <c r="M3298" s="159" t="s">
        <v>17260</v>
      </c>
      <c r="N3298" s="161"/>
      <c r="O3298" s="161"/>
      <c r="P3298" s="161"/>
    </row>
    <row r="3299" customFormat="false" ht="27" hidden="false" customHeight="true" outlineLevel="0" collapsed="false">
      <c r="A3299" s="159" t="s">
        <v>17261</v>
      </c>
      <c r="B3299" s="160" t="s">
        <v>17262</v>
      </c>
      <c r="C3299" s="42" t="s">
        <v>1757</v>
      </c>
      <c r="D3299" s="159" t="s">
        <v>2494</v>
      </c>
      <c r="E3299" s="159" t="s">
        <v>2495</v>
      </c>
      <c r="F3299" s="42" t="s">
        <v>2496</v>
      </c>
      <c r="G3299" s="159" t="s">
        <v>1842</v>
      </c>
      <c r="H3299" s="159" t="s">
        <v>2144</v>
      </c>
      <c r="I3299" s="159" t="s">
        <v>1808</v>
      </c>
      <c r="J3299" s="42" t="s">
        <v>17263</v>
      </c>
      <c r="K3299" s="42" t="s">
        <v>17264</v>
      </c>
      <c r="L3299" s="159" t="s">
        <v>2498</v>
      </c>
      <c r="M3299" s="159" t="s">
        <v>17265</v>
      </c>
      <c r="N3299" s="161"/>
      <c r="O3299" s="161"/>
      <c r="P3299" s="161"/>
    </row>
    <row r="3300" customFormat="false" ht="27" hidden="false" customHeight="true" outlineLevel="0" collapsed="false">
      <c r="A3300" s="159" t="s">
        <v>17266</v>
      </c>
      <c r="B3300" s="160" t="s">
        <v>17267</v>
      </c>
      <c r="C3300" s="42" t="s">
        <v>1757</v>
      </c>
      <c r="D3300" s="159" t="s">
        <v>2494</v>
      </c>
      <c r="E3300" s="159" t="s">
        <v>2495</v>
      </c>
      <c r="F3300" s="42" t="s">
        <v>2496</v>
      </c>
      <c r="G3300" s="159" t="s">
        <v>1842</v>
      </c>
      <c r="H3300" s="159" t="s">
        <v>2144</v>
      </c>
      <c r="I3300" s="159" t="s">
        <v>1808</v>
      </c>
      <c r="J3300" s="42" t="s">
        <v>17268</v>
      </c>
      <c r="K3300" s="42" t="s">
        <v>17269</v>
      </c>
      <c r="L3300" s="159" t="s">
        <v>2498</v>
      </c>
      <c r="M3300" s="159" t="s">
        <v>17270</v>
      </c>
      <c r="N3300" s="161"/>
      <c r="O3300" s="161"/>
      <c r="P3300" s="161"/>
    </row>
    <row r="3301" customFormat="false" ht="27" hidden="false" customHeight="true" outlineLevel="0" collapsed="false">
      <c r="A3301" s="159" t="s">
        <v>17271</v>
      </c>
      <c r="B3301" s="160" t="s">
        <v>17272</v>
      </c>
      <c r="C3301" s="42" t="s">
        <v>1757</v>
      </c>
      <c r="D3301" s="159" t="s">
        <v>2494</v>
      </c>
      <c r="E3301" s="159" t="s">
        <v>2495</v>
      </c>
      <c r="F3301" s="42" t="s">
        <v>2496</v>
      </c>
      <c r="G3301" s="159" t="s">
        <v>1842</v>
      </c>
      <c r="H3301" s="159" t="s">
        <v>2144</v>
      </c>
      <c r="I3301" s="159" t="s">
        <v>1808</v>
      </c>
      <c r="J3301" s="42" t="s">
        <v>17273</v>
      </c>
      <c r="K3301" s="42" t="s">
        <v>17274</v>
      </c>
      <c r="L3301" s="159" t="s">
        <v>2498</v>
      </c>
      <c r="M3301" s="159" t="s">
        <v>17275</v>
      </c>
      <c r="N3301" s="161"/>
      <c r="O3301" s="161"/>
      <c r="P3301" s="161"/>
    </row>
    <row r="3302" customFormat="false" ht="27" hidden="false" customHeight="true" outlineLevel="0" collapsed="false">
      <c r="A3302" s="159" t="s">
        <v>17276</v>
      </c>
      <c r="B3302" s="160" t="s">
        <v>17277</v>
      </c>
      <c r="C3302" s="42" t="s">
        <v>1757</v>
      </c>
      <c r="D3302" s="159" t="s">
        <v>2494</v>
      </c>
      <c r="E3302" s="159" t="s">
        <v>2495</v>
      </c>
      <c r="F3302" s="42" t="s">
        <v>2496</v>
      </c>
      <c r="G3302" s="159" t="s">
        <v>1842</v>
      </c>
      <c r="H3302" s="159" t="s">
        <v>2144</v>
      </c>
      <c r="I3302" s="159" t="s">
        <v>1808</v>
      </c>
      <c r="J3302" s="42" t="s">
        <v>17278</v>
      </c>
      <c r="K3302" s="42" t="s">
        <v>17279</v>
      </c>
      <c r="L3302" s="159" t="s">
        <v>2498</v>
      </c>
      <c r="M3302" s="159" t="s">
        <v>17280</v>
      </c>
      <c r="N3302" s="161"/>
      <c r="O3302" s="161"/>
      <c r="P3302" s="161"/>
    </row>
    <row r="3303" customFormat="false" ht="27" hidden="false" customHeight="true" outlineLevel="0" collapsed="false">
      <c r="A3303" s="159" t="s">
        <v>17281</v>
      </c>
      <c r="B3303" s="160" t="s">
        <v>17282</v>
      </c>
      <c r="C3303" s="42" t="s">
        <v>1757</v>
      </c>
      <c r="D3303" s="159" t="s">
        <v>2494</v>
      </c>
      <c r="E3303" s="159" t="s">
        <v>2495</v>
      </c>
      <c r="F3303" s="42" t="s">
        <v>2496</v>
      </c>
      <c r="G3303" s="159" t="s">
        <v>1842</v>
      </c>
      <c r="H3303" s="159" t="s">
        <v>2144</v>
      </c>
      <c r="I3303" s="159" t="s">
        <v>1808</v>
      </c>
      <c r="J3303" s="42" t="s">
        <v>17283</v>
      </c>
      <c r="K3303" s="42" t="s">
        <v>17284</v>
      </c>
      <c r="L3303" s="159" t="s">
        <v>2498</v>
      </c>
      <c r="M3303" s="159" t="s">
        <v>17285</v>
      </c>
      <c r="N3303" s="161"/>
      <c r="O3303" s="161"/>
      <c r="P3303" s="161"/>
    </row>
    <row r="3304" customFormat="false" ht="27" hidden="false" customHeight="true" outlineLevel="0" collapsed="false">
      <c r="A3304" s="159" t="s">
        <v>17286</v>
      </c>
      <c r="B3304" s="160" t="s">
        <v>17287</v>
      </c>
      <c r="C3304" s="42" t="s">
        <v>1757</v>
      </c>
      <c r="D3304" s="159" t="s">
        <v>2494</v>
      </c>
      <c r="E3304" s="159" t="s">
        <v>2495</v>
      </c>
      <c r="F3304" s="42" t="s">
        <v>2496</v>
      </c>
      <c r="G3304" s="159" t="s">
        <v>1842</v>
      </c>
      <c r="H3304" s="159" t="s">
        <v>2144</v>
      </c>
      <c r="I3304" s="159" t="s">
        <v>1808</v>
      </c>
      <c r="J3304" s="42" t="s">
        <v>17288</v>
      </c>
      <c r="K3304" s="42" t="s">
        <v>17289</v>
      </c>
      <c r="L3304" s="159" t="s">
        <v>2498</v>
      </c>
      <c r="M3304" s="159" t="s">
        <v>17290</v>
      </c>
      <c r="N3304" s="161"/>
      <c r="O3304" s="161"/>
      <c r="P3304" s="161"/>
    </row>
    <row r="3305" customFormat="false" ht="27" hidden="false" customHeight="true" outlineLevel="0" collapsed="false">
      <c r="A3305" s="159" t="s">
        <v>17291</v>
      </c>
      <c r="B3305" s="160" t="s">
        <v>17292</v>
      </c>
      <c r="C3305" s="42" t="s">
        <v>1757</v>
      </c>
      <c r="D3305" s="159" t="s">
        <v>2494</v>
      </c>
      <c r="E3305" s="159" t="s">
        <v>2495</v>
      </c>
      <c r="F3305" s="42" t="s">
        <v>2496</v>
      </c>
      <c r="G3305" s="159" t="s">
        <v>1842</v>
      </c>
      <c r="H3305" s="159" t="s">
        <v>2144</v>
      </c>
      <c r="I3305" s="159" t="s">
        <v>1808</v>
      </c>
      <c r="J3305" s="42" t="s">
        <v>17293</v>
      </c>
      <c r="K3305" s="42" t="s">
        <v>17294</v>
      </c>
      <c r="L3305" s="159" t="s">
        <v>2498</v>
      </c>
      <c r="M3305" s="159" t="s">
        <v>17295</v>
      </c>
      <c r="N3305" s="161"/>
      <c r="O3305" s="161"/>
      <c r="P3305" s="161"/>
    </row>
    <row r="3306" customFormat="false" ht="27" hidden="false" customHeight="true" outlineLevel="0" collapsed="false">
      <c r="A3306" s="159" t="s">
        <v>17296</v>
      </c>
      <c r="B3306" s="160" t="s">
        <v>17297</v>
      </c>
      <c r="C3306" s="42" t="s">
        <v>1757</v>
      </c>
      <c r="D3306" s="159" t="s">
        <v>2494</v>
      </c>
      <c r="E3306" s="159" t="s">
        <v>2495</v>
      </c>
      <c r="F3306" s="42" t="s">
        <v>2496</v>
      </c>
      <c r="G3306" s="159" t="s">
        <v>1842</v>
      </c>
      <c r="H3306" s="159" t="s">
        <v>2144</v>
      </c>
      <c r="I3306" s="159" t="s">
        <v>1808</v>
      </c>
      <c r="J3306" s="42" t="s">
        <v>17298</v>
      </c>
      <c r="K3306" s="42" t="s">
        <v>17299</v>
      </c>
      <c r="L3306" s="159" t="s">
        <v>2498</v>
      </c>
      <c r="M3306" s="159" t="s">
        <v>17300</v>
      </c>
      <c r="N3306" s="161"/>
      <c r="O3306" s="161"/>
      <c r="P3306" s="161"/>
    </row>
    <row r="3307" customFormat="false" ht="27" hidden="false" customHeight="true" outlineLevel="0" collapsed="false">
      <c r="A3307" s="159" t="s">
        <v>17301</v>
      </c>
      <c r="B3307" s="160" t="s">
        <v>17302</v>
      </c>
      <c r="C3307" s="42" t="s">
        <v>1757</v>
      </c>
      <c r="D3307" s="159" t="s">
        <v>2494</v>
      </c>
      <c r="E3307" s="159" t="s">
        <v>2495</v>
      </c>
      <c r="F3307" s="42" t="s">
        <v>2496</v>
      </c>
      <c r="G3307" s="159" t="s">
        <v>1842</v>
      </c>
      <c r="H3307" s="159" t="s">
        <v>2144</v>
      </c>
      <c r="I3307" s="159" t="s">
        <v>1808</v>
      </c>
      <c r="J3307" s="42" t="s">
        <v>17303</v>
      </c>
      <c r="K3307" s="42" t="s">
        <v>17304</v>
      </c>
      <c r="L3307" s="159" t="s">
        <v>2498</v>
      </c>
      <c r="M3307" s="159" t="s">
        <v>17305</v>
      </c>
      <c r="N3307" s="161"/>
      <c r="O3307" s="161"/>
      <c r="P3307" s="161"/>
    </row>
    <row r="3308" customFormat="false" ht="27" hidden="false" customHeight="true" outlineLevel="0" collapsed="false">
      <c r="A3308" s="159" t="s">
        <v>17306</v>
      </c>
      <c r="B3308" s="160" t="s">
        <v>17307</v>
      </c>
      <c r="C3308" s="42" t="s">
        <v>1757</v>
      </c>
      <c r="D3308" s="159" t="s">
        <v>2494</v>
      </c>
      <c r="E3308" s="159" t="s">
        <v>2495</v>
      </c>
      <c r="F3308" s="42" t="s">
        <v>2496</v>
      </c>
      <c r="G3308" s="159" t="s">
        <v>1842</v>
      </c>
      <c r="H3308" s="159" t="s">
        <v>2144</v>
      </c>
      <c r="I3308" s="159" t="s">
        <v>1808</v>
      </c>
      <c r="J3308" s="42" t="s">
        <v>17308</v>
      </c>
      <c r="K3308" s="42" t="s">
        <v>17309</v>
      </c>
      <c r="L3308" s="159" t="s">
        <v>2498</v>
      </c>
      <c r="M3308" s="159" t="s">
        <v>17310</v>
      </c>
      <c r="N3308" s="161"/>
      <c r="O3308" s="161"/>
      <c r="P3308" s="161"/>
    </row>
    <row r="3309" customFormat="false" ht="27" hidden="false" customHeight="true" outlineLevel="0" collapsed="false">
      <c r="A3309" s="159" t="s">
        <v>17311</v>
      </c>
      <c r="B3309" s="160" t="s">
        <v>17312</v>
      </c>
      <c r="C3309" s="42" t="s">
        <v>1757</v>
      </c>
      <c r="D3309" s="159" t="s">
        <v>2494</v>
      </c>
      <c r="E3309" s="159" t="s">
        <v>2495</v>
      </c>
      <c r="F3309" s="42" t="s">
        <v>2496</v>
      </c>
      <c r="G3309" s="159" t="s">
        <v>1842</v>
      </c>
      <c r="H3309" s="159" t="s">
        <v>2144</v>
      </c>
      <c r="I3309" s="159" t="s">
        <v>1808</v>
      </c>
      <c r="J3309" s="42" t="s">
        <v>17313</v>
      </c>
      <c r="K3309" s="42" t="s">
        <v>17314</v>
      </c>
      <c r="L3309" s="159" t="s">
        <v>2498</v>
      </c>
      <c r="M3309" s="159" t="s">
        <v>17315</v>
      </c>
      <c r="N3309" s="161"/>
      <c r="O3309" s="161"/>
      <c r="P3309" s="161"/>
    </row>
    <row r="3310" customFormat="false" ht="27" hidden="false" customHeight="true" outlineLevel="0" collapsed="false">
      <c r="A3310" s="159" t="s">
        <v>17316</v>
      </c>
      <c r="B3310" s="160" t="s">
        <v>17317</v>
      </c>
      <c r="C3310" s="42" t="s">
        <v>1757</v>
      </c>
      <c r="D3310" s="159" t="s">
        <v>2494</v>
      </c>
      <c r="E3310" s="159" t="s">
        <v>2495</v>
      </c>
      <c r="F3310" s="42" t="s">
        <v>2496</v>
      </c>
      <c r="G3310" s="159" t="s">
        <v>1842</v>
      </c>
      <c r="H3310" s="159" t="s">
        <v>2144</v>
      </c>
      <c r="I3310" s="159" t="s">
        <v>1808</v>
      </c>
      <c r="J3310" s="42" t="s">
        <v>17318</v>
      </c>
      <c r="K3310" s="42" t="s">
        <v>17319</v>
      </c>
      <c r="L3310" s="159" t="s">
        <v>2498</v>
      </c>
      <c r="M3310" s="159" t="s">
        <v>17320</v>
      </c>
      <c r="N3310" s="161"/>
      <c r="O3310" s="161"/>
      <c r="P3310" s="161"/>
    </row>
    <row r="3311" customFormat="false" ht="27" hidden="false" customHeight="true" outlineLevel="0" collapsed="false">
      <c r="A3311" s="159" t="s">
        <v>17321</v>
      </c>
      <c r="B3311" s="160" t="s">
        <v>17322</v>
      </c>
      <c r="C3311" s="42" t="s">
        <v>1757</v>
      </c>
      <c r="D3311" s="159" t="s">
        <v>2494</v>
      </c>
      <c r="E3311" s="159" t="s">
        <v>2495</v>
      </c>
      <c r="F3311" s="42" t="s">
        <v>2496</v>
      </c>
      <c r="G3311" s="159" t="s">
        <v>1842</v>
      </c>
      <c r="H3311" s="159" t="s">
        <v>2144</v>
      </c>
      <c r="I3311" s="159" t="s">
        <v>1808</v>
      </c>
      <c r="J3311" s="42" t="s">
        <v>17323</v>
      </c>
      <c r="K3311" s="42" t="s">
        <v>17324</v>
      </c>
      <c r="L3311" s="159" t="s">
        <v>2498</v>
      </c>
      <c r="M3311" s="159" t="s">
        <v>17325</v>
      </c>
      <c r="N3311" s="161"/>
      <c r="O3311" s="161"/>
      <c r="P3311" s="161"/>
    </row>
    <row r="3312" customFormat="false" ht="27" hidden="false" customHeight="true" outlineLevel="0" collapsed="false">
      <c r="A3312" s="159" t="s">
        <v>17326</v>
      </c>
      <c r="B3312" s="160" t="s">
        <v>17327</v>
      </c>
      <c r="C3312" s="42" t="s">
        <v>1757</v>
      </c>
      <c r="D3312" s="159" t="s">
        <v>2494</v>
      </c>
      <c r="E3312" s="159" t="s">
        <v>2495</v>
      </c>
      <c r="F3312" s="42" t="s">
        <v>2496</v>
      </c>
      <c r="G3312" s="159" t="s">
        <v>1842</v>
      </c>
      <c r="H3312" s="159" t="s">
        <v>2144</v>
      </c>
      <c r="I3312" s="159" t="s">
        <v>1808</v>
      </c>
      <c r="J3312" s="42" t="s">
        <v>17328</v>
      </c>
      <c r="K3312" s="42" t="s">
        <v>17329</v>
      </c>
      <c r="L3312" s="159" t="s">
        <v>2498</v>
      </c>
      <c r="M3312" s="159" t="s">
        <v>17330</v>
      </c>
      <c r="N3312" s="161"/>
      <c r="O3312" s="161"/>
      <c r="P3312" s="161"/>
    </row>
    <row r="3313" customFormat="false" ht="27" hidden="false" customHeight="true" outlineLevel="0" collapsed="false">
      <c r="A3313" s="159" t="s">
        <v>17331</v>
      </c>
      <c r="B3313" s="160" t="s">
        <v>17332</v>
      </c>
      <c r="C3313" s="42" t="s">
        <v>1757</v>
      </c>
      <c r="D3313" s="159" t="s">
        <v>2494</v>
      </c>
      <c r="E3313" s="159" t="s">
        <v>2495</v>
      </c>
      <c r="F3313" s="42" t="s">
        <v>2496</v>
      </c>
      <c r="G3313" s="159" t="s">
        <v>1842</v>
      </c>
      <c r="H3313" s="159" t="s">
        <v>2144</v>
      </c>
      <c r="I3313" s="159" t="s">
        <v>1808</v>
      </c>
      <c r="J3313" s="42" t="s">
        <v>17333</v>
      </c>
      <c r="K3313" s="42" t="s">
        <v>17334</v>
      </c>
      <c r="L3313" s="159" t="s">
        <v>2498</v>
      </c>
      <c r="M3313" s="159" t="s">
        <v>17335</v>
      </c>
      <c r="N3313" s="161"/>
      <c r="O3313" s="161"/>
      <c r="P3313" s="161"/>
    </row>
    <row r="3314" customFormat="false" ht="27" hidden="false" customHeight="true" outlineLevel="0" collapsed="false">
      <c r="A3314" s="159" t="s">
        <v>17336</v>
      </c>
      <c r="B3314" s="160" t="s">
        <v>17337</v>
      </c>
      <c r="C3314" s="42" t="s">
        <v>1757</v>
      </c>
      <c r="D3314" s="159" t="s">
        <v>2494</v>
      </c>
      <c r="E3314" s="159" t="s">
        <v>2495</v>
      </c>
      <c r="F3314" s="42" t="s">
        <v>2496</v>
      </c>
      <c r="G3314" s="159" t="s">
        <v>1842</v>
      </c>
      <c r="H3314" s="159" t="s">
        <v>2144</v>
      </c>
      <c r="I3314" s="159" t="s">
        <v>1808</v>
      </c>
      <c r="J3314" s="42" t="s">
        <v>17338</v>
      </c>
      <c r="K3314" s="42" t="s">
        <v>17339</v>
      </c>
      <c r="L3314" s="159" t="s">
        <v>2498</v>
      </c>
      <c r="M3314" s="159" t="s">
        <v>17340</v>
      </c>
      <c r="N3314" s="161"/>
      <c r="O3314" s="161"/>
      <c r="P3314" s="161"/>
    </row>
    <row r="3315" customFormat="false" ht="27" hidden="false" customHeight="true" outlineLevel="0" collapsed="false">
      <c r="A3315" s="159" t="s">
        <v>17341</v>
      </c>
      <c r="B3315" s="160" t="s">
        <v>17342</v>
      </c>
      <c r="C3315" s="42" t="s">
        <v>1757</v>
      </c>
      <c r="D3315" s="159" t="s">
        <v>2494</v>
      </c>
      <c r="E3315" s="159" t="s">
        <v>2495</v>
      </c>
      <c r="F3315" s="42" t="s">
        <v>2496</v>
      </c>
      <c r="G3315" s="159" t="s">
        <v>1842</v>
      </c>
      <c r="H3315" s="159" t="s">
        <v>2144</v>
      </c>
      <c r="I3315" s="159" t="s">
        <v>1808</v>
      </c>
      <c r="J3315" s="42" t="s">
        <v>17343</v>
      </c>
      <c r="K3315" s="42" t="s">
        <v>17344</v>
      </c>
      <c r="L3315" s="159" t="s">
        <v>2498</v>
      </c>
      <c r="M3315" s="159" t="s">
        <v>17345</v>
      </c>
      <c r="N3315" s="161"/>
      <c r="O3315" s="161"/>
      <c r="P3315" s="161"/>
    </row>
    <row r="3316" customFormat="false" ht="27" hidden="false" customHeight="true" outlineLevel="0" collapsed="false">
      <c r="A3316" s="159" t="s">
        <v>17346</v>
      </c>
      <c r="B3316" s="160" t="s">
        <v>17347</v>
      </c>
      <c r="C3316" s="42" t="s">
        <v>1757</v>
      </c>
      <c r="D3316" s="159" t="s">
        <v>2494</v>
      </c>
      <c r="E3316" s="159" t="s">
        <v>2495</v>
      </c>
      <c r="F3316" s="42" t="s">
        <v>2496</v>
      </c>
      <c r="G3316" s="159" t="s">
        <v>1842</v>
      </c>
      <c r="H3316" s="159" t="s">
        <v>2144</v>
      </c>
      <c r="I3316" s="159" t="s">
        <v>1808</v>
      </c>
      <c r="J3316" s="42" t="s">
        <v>17348</v>
      </c>
      <c r="K3316" s="42" t="s">
        <v>17349</v>
      </c>
      <c r="L3316" s="159" t="s">
        <v>2498</v>
      </c>
      <c r="M3316" s="159" t="s">
        <v>17350</v>
      </c>
      <c r="N3316" s="161"/>
      <c r="O3316" s="161"/>
      <c r="P3316" s="161"/>
    </row>
    <row r="3317" customFormat="false" ht="27" hidden="false" customHeight="true" outlineLevel="0" collapsed="false">
      <c r="A3317" s="159" t="s">
        <v>17351</v>
      </c>
      <c r="B3317" s="160" t="s">
        <v>17352</v>
      </c>
      <c r="C3317" s="42" t="s">
        <v>1757</v>
      </c>
      <c r="D3317" s="159" t="s">
        <v>2494</v>
      </c>
      <c r="E3317" s="159" t="s">
        <v>2495</v>
      </c>
      <c r="F3317" s="42" t="s">
        <v>2496</v>
      </c>
      <c r="G3317" s="159" t="s">
        <v>1842</v>
      </c>
      <c r="H3317" s="159" t="s">
        <v>2144</v>
      </c>
      <c r="I3317" s="159" t="s">
        <v>1808</v>
      </c>
      <c r="J3317" s="42" t="s">
        <v>17353</v>
      </c>
      <c r="K3317" s="42" t="s">
        <v>17354</v>
      </c>
      <c r="L3317" s="159" t="s">
        <v>2498</v>
      </c>
      <c r="M3317" s="159" t="s">
        <v>17355</v>
      </c>
      <c r="N3317" s="161"/>
      <c r="O3317" s="161"/>
      <c r="P3317" s="161"/>
    </row>
    <row r="3318" customFormat="false" ht="39" hidden="false" customHeight="true" outlineLevel="0" collapsed="false">
      <c r="A3318" s="159" t="s">
        <v>17356</v>
      </c>
      <c r="B3318" s="160" t="s">
        <v>17357</v>
      </c>
      <c r="C3318" s="42" t="s">
        <v>1757</v>
      </c>
      <c r="D3318" s="159" t="s">
        <v>2494</v>
      </c>
      <c r="E3318" s="159" t="s">
        <v>2495</v>
      </c>
      <c r="F3318" s="42" t="s">
        <v>2496</v>
      </c>
      <c r="G3318" s="159" t="s">
        <v>1842</v>
      </c>
      <c r="H3318" s="159" t="s">
        <v>2144</v>
      </c>
      <c r="I3318" s="159" t="s">
        <v>1808</v>
      </c>
      <c r="J3318" s="42" t="s">
        <v>17358</v>
      </c>
      <c r="K3318" s="42" t="s">
        <v>17359</v>
      </c>
      <c r="L3318" s="159" t="s">
        <v>2498</v>
      </c>
      <c r="M3318" s="159" t="s">
        <v>17360</v>
      </c>
      <c r="N3318" s="161"/>
      <c r="O3318" s="161"/>
      <c r="P3318" s="161"/>
    </row>
    <row r="3319" customFormat="false" ht="27" hidden="false" customHeight="true" outlineLevel="0" collapsed="false">
      <c r="A3319" s="159" t="s">
        <v>17361</v>
      </c>
      <c r="B3319" s="160" t="s">
        <v>17362</v>
      </c>
      <c r="C3319" s="42" t="s">
        <v>1757</v>
      </c>
      <c r="D3319" s="159" t="s">
        <v>2494</v>
      </c>
      <c r="E3319" s="159" t="s">
        <v>2495</v>
      </c>
      <c r="F3319" s="42" t="s">
        <v>2496</v>
      </c>
      <c r="G3319" s="159" t="s">
        <v>1842</v>
      </c>
      <c r="H3319" s="159" t="s">
        <v>2144</v>
      </c>
      <c r="I3319" s="159" t="s">
        <v>1808</v>
      </c>
      <c r="J3319" s="42" t="s">
        <v>17363</v>
      </c>
      <c r="K3319" s="42" t="s">
        <v>17364</v>
      </c>
      <c r="L3319" s="159" t="s">
        <v>2498</v>
      </c>
      <c r="M3319" s="159" t="s">
        <v>17365</v>
      </c>
      <c r="N3319" s="161"/>
      <c r="O3319" s="161"/>
      <c r="P3319" s="161"/>
    </row>
    <row r="3320" customFormat="false" ht="27" hidden="false" customHeight="true" outlineLevel="0" collapsed="false">
      <c r="A3320" s="159" t="s">
        <v>17366</v>
      </c>
      <c r="B3320" s="160" t="s">
        <v>17367</v>
      </c>
      <c r="C3320" s="42" t="s">
        <v>1757</v>
      </c>
      <c r="D3320" s="159" t="s">
        <v>2494</v>
      </c>
      <c r="E3320" s="159" t="s">
        <v>2495</v>
      </c>
      <c r="F3320" s="42" t="s">
        <v>2496</v>
      </c>
      <c r="G3320" s="159" t="s">
        <v>1842</v>
      </c>
      <c r="H3320" s="159" t="s">
        <v>2144</v>
      </c>
      <c r="I3320" s="159" t="s">
        <v>1808</v>
      </c>
      <c r="J3320" s="42" t="s">
        <v>17368</v>
      </c>
      <c r="K3320" s="42" t="s">
        <v>17369</v>
      </c>
      <c r="L3320" s="159" t="s">
        <v>2498</v>
      </c>
      <c r="M3320" s="159" t="s">
        <v>17370</v>
      </c>
      <c r="N3320" s="161"/>
      <c r="O3320" s="161"/>
      <c r="P3320" s="161"/>
    </row>
    <row r="3321" customFormat="false" ht="27" hidden="false" customHeight="true" outlineLevel="0" collapsed="false">
      <c r="A3321" s="159" t="s">
        <v>17371</v>
      </c>
      <c r="B3321" s="160" t="s">
        <v>17372</v>
      </c>
      <c r="C3321" s="42" t="s">
        <v>1757</v>
      </c>
      <c r="D3321" s="159" t="s">
        <v>2494</v>
      </c>
      <c r="E3321" s="159" t="s">
        <v>2495</v>
      </c>
      <c r="F3321" s="42" t="s">
        <v>2496</v>
      </c>
      <c r="G3321" s="159" t="s">
        <v>1842</v>
      </c>
      <c r="H3321" s="159" t="s">
        <v>2144</v>
      </c>
      <c r="I3321" s="159" t="s">
        <v>1808</v>
      </c>
      <c r="J3321" s="42" t="s">
        <v>17373</v>
      </c>
      <c r="K3321" s="42" t="s">
        <v>17374</v>
      </c>
      <c r="L3321" s="159" t="s">
        <v>2498</v>
      </c>
      <c r="M3321" s="159" t="s">
        <v>17375</v>
      </c>
      <c r="N3321" s="161"/>
      <c r="O3321" s="161"/>
      <c r="P3321" s="161"/>
    </row>
    <row r="3322" customFormat="false" ht="27" hidden="false" customHeight="true" outlineLevel="0" collapsed="false">
      <c r="A3322" s="159" t="s">
        <v>17376</v>
      </c>
      <c r="B3322" s="160" t="s">
        <v>17377</v>
      </c>
      <c r="C3322" s="42" t="s">
        <v>1757</v>
      </c>
      <c r="D3322" s="159" t="s">
        <v>2494</v>
      </c>
      <c r="E3322" s="159" t="s">
        <v>2495</v>
      </c>
      <c r="F3322" s="42" t="s">
        <v>2496</v>
      </c>
      <c r="G3322" s="159" t="s">
        <v>1842</v>
      </c>
      <c r="H3322" s="159" t="s">
        <v>2144</v>
      </c>
      <c r="I3322" s="159" t="s">
        <v>1808</v>
      </c>
      <c r="J3322" s="42" t="s">
        <v>17378</v>
      </c>
      <c r="K3322" s="42" t="s">
        <v>17379</v>
      </c>
      <c r="L3322" s="159" t="s">
        <v>2498</v>
      </c>
      <c r="M3322" s="159" t="s">
        <v>17380</v>
      </c>
      <c r="N3322" s="161"/>
      <c r="O3322" s="161"/>
      <c r="P3322" s="161"/>
    </row>
    <row r="3323" customFormat="false" ht="27" hidden="false" customHeight="true" outlineLevel="0" collapsed="false">
      <c r="A3323" s="159" t="s">
        <v>17381</v>
      </c>
      <c r="B3323" s="160" t="s">
        <v>17382</v>
      </c>
      <c r="C3323" s="42" t="s">
        <v>1757</v>
      </c>
      <c r="D3323" s="159" t="s">
        <v>2494</v>
      </c>
      <c r="E3323" s="159" t="s">
        <v>2495</v>
      </c>
      <c r="F3323" s="42" t="s">
        <v>2496</v>
      </c>
      <c r="G3323" s="159" t="s">
        <v>1842</v>
      </c>
      <c r="H3323" s="159" t="s">
        <v>2144</v>
      </c>
      <c r="I3323" s="159" t="s">
        <v>1808</v>
      </c>
      <c r="J3323" s="42" t="s">
        <v>17383</v>
      </c>
      <c r="K3323" s="42" t="s">
        <v>17384</v>
      </c>
      <c r="L3323" s="159" t="s">
        <v>2498</v>
      </c>
      <c r="M3323" s="159" t="s">
        <v>17385</v>
      </c>
      <c r="N3323" s="161"/>
      <c r="O3323" s="161"/>
      <c r="P3323" s="161"/>
    </row>
    <row r="3324" customFormat="false" ht="27" hidden="false" customHeight="true" outlineLevel="0" collapsed="false">
      <c r="A3324" s="159" t="s">
        <v>17386</v>
      </c>
      <c r="B3324" s="160" t="s">
        <v>17387</v>
      </c>
      <c r="C3324" s="42" t="s">
        <v>1757</v>
      </c>
      <c r="D3324" s="159" t="s">
        <v>2494</v>
      </c>
      <c r="E3324" s="159" t="s">
        <v>2495</v>
      </c>
      <c r="F3324" s="42" t="s">
        <v>2496</v>
      </c>
      <c r="G3324" s="159" t="s">
        <v>1842</v>
      </c>
      <c r="H3324" s="159" t="s">
        <v>2144</v>
      </c>
      <c r="I3324" s="159" t="s">
        <v>1808</v>
      </c>
      <c r="J3324" s="42" t="s">
        <v>17388</v>
      </c>
      <c r="K3324" s="42" t="s">
        <v>17389</v>
      </c>
      <c r="L3324" s="159" t="s">
        <v>2498</v>
      </c>
      <c r="M3324" s="159" t="s">
        <v>17390</v>
      </c>
      <c r="N3324" s="161"/>
      <c r="O3324" s="161"/>
      <c r="P3324" s="161"/>
    </row>
    <row r="3325" customFormat="false" ht="27" hidden="false" customHeight="true" outlineLevel="0" collapsed="false">
      <c r="A3325" s="159" t="s">
        <v>17391</v>
      </c>
      <c r="B3325" s="160" t="s">
        <v>17392</v>
      </c>
      <c r="C3325" s="42" t="s">
        <v>1757</v>
      </c>
      <c r="D3325" s="159" t="s">
        <v>2494</v>
      </c>
      <c r="E3325" s="159" t="s">
        <v>2495</v>
      </c>
      <c r="F3325" s="42" t="s">
        <v>2496</v>
      </c>
      <c r="G3325" s="159" t="s">
        <v>1842</v>
      </c>
      <c r="H3325" s="159" t="s">
        <v>2144</v>
      </c>
      <c r="I3325" s="159" t="s">
        <v>1808</v>
      </c>
      <c r="J3325" s="42" t="s">
        <v>17393</v>
      </c>
      <c r="K3325" s="42" t="s">
        <v>17394</v>
      </c>
      <c r="L3325" s="159" t="s">
        <v>2498</v>
      </c>
      <c r="M3325" s="159" t="s">
        <v>17395</v>
      </c>
      <c r="N3325" s="161"/>
      <c r="O3325" s="161"/>
      <c r="P3325" s="161"/>
    </row>
    <row r="3326" customFormat="false" ht="27" hidden="false" customHeight="true" outlineLevel="0" collapsed="false">
      <c r="A3326" s="159" t="s">
        <v>17396</v>
      </c>
      <c r="B3326" s="160" t="s">
        <v>17397</v>
      </c>
      <c r="C3326" s="42" t="s">
        <v>1738</v>
      </c>
      <c r="D3326" s="159" t="s">
        <v>17398</v>
      </c>
      <c r="E3326" s="159" t="s">
        <v>2126</v>
      </c>
      <c r="F3326" s="42" t="s">
        <v>17399</v>
      </c>
      <c r="G3326" s="159" t="s">
        <v>1842</v>
      </c>
      <c r="H3326" s="159" t="s">
        <v>1654</v>
      </c>
      <c r="I3326" s="159" t="s">
        <v>1808</v>
      </c>
      <c r="J3326" s="42" t="s">
        <v>17400</v>
      </c>
      <c r="K3326" s="42" t="s">
        <v>17401</v>
      </c>
      <c r="L3326" s="159" t="s">
        <v>2129</v>
      </c>
      <c r="M3326" s="159" t="s">
        <v>17402</v>
      </c>
      <c r="N3326" s="161"/>
      <c r="O3326" s="161"/>
      <c r="P3326" s="161"/>
    </row>
    <row r="3327" customFormat="false" ht="27" hidden="false" customHeight="true" outlineLevel="0" collapsed="false">
      <c r="A3327" s="159" t="s">
        <v>17403</v>
      </c>
      <c r="B3327" s="160" t="s">
        <v>17404</v>
      </c>
      <c r="C3327" s="42" t="s">
        <v>1738</v>
      </c>
      <c r="D3327" s="159" t="s">
        <v>17398</v>
      </c>
      <c r="E3327" s="159" t="s">
        <v>2126</v>
      </c>
      <c r="F3327" s="42" t="s">
        <v>17399</v>
      </c>
      <c r="G3327" s="159" t="s">
        <v>1842</v>
      </c>
      <c r="H3327" s="159" t="s">
        <v>1654</v>
      </c>
      <c r="I3327" s="159" t="s">
        <v>1808</v>
      </c>
      <c r="J3327" s="42" t="s">
        <v>17400</v>
      </c>
      <c r="K3327" s="42" t="s">
        <v>17401</v>
      </c>
      <c r="L3327" s="159" t="s">
        <v>2129</v>
      </c>
      <c r="M3327" s="159" t="s">
        <v>17405</v>
      </c>
      <c r="N3327" s="161"/>
      <c r="O3327" s="161"/>
      <c r="P3327" s="161"/>
    </row>
    <row r="3328" customFormat="false" ht="27" hidden="false" customHeight="true" outlineLevel="0" collapsed="false">
      <c r="A3328" s="159" t="s">
        <v>17406</v>
      </c>
      <c r="B3328" s="160" t="s">
        <v>17407</v>
      </c>
      <c r="C3328" s="42" t="s">
        <v>1738</v>
      </c>
      <c r="D3328" s="159" t="s">
        <v>17398</v>
      </c>
      <c r="E3328" s="159" t="s">
        <v>2495</v>
      </c>
      <c r="F3328" s="42" t="s">
        <v>17399</v>
      </c>
      <c r="G3328" s="159" t="s">
        <v>1842</v>
      </c>
      <c r="H3328" s="159" t="s">
        <v>2144</v>
      </c>
      <c r="I3328" s="159" t="s">
        <v>1808</v>
      </c>
      <c r="J3328" s="42" t="s">
        <v>17400</v>
      </c>
      <c r="K3328" s="42" t="s">
        <v>17401</v>
      </c>
      <c r="L3328" s="159" t="s">
        <v>2498</v>
      </c>
      <c r="M3328" s="159" t="s">
        <v>17408</v>
      </c>
      <c r="N3328" s="161"/>
      <c r="O3328" s="161"/>
      <c r="P3328" s="161"/>
    </row>
    <row r="3329" customFormat="false" ht="27" hidden="false" customHeight="true" outlineLevel="0" collapsed="false">
      <c r="A3329" s="159" t="s">
        <v>17409</v>
      </c>
      <c r="B3329" s="160" t="s">
        <v>17410</v>
      </c>
      <c r="C3329" s="42" t="s">
        <v>1738</v>
      </c>
      <c r="D3329" s="159" t="s">
        <v>17398</v>
      </c>
      <c r="E3329" s="159" t="s">
        <v>2126</v>
      </c>
      <c r="F3329" s="42" t="s">
        <v>17399</v>
      </c>
      <c r="G3329" s="159" t="s">
        <v>1842</v>
      </c>
      <c r="H3329" s="159" t="s">
        <v>1654</v>
      </c>
      <c r="I3329" s="159" t="s">
        <v>1808</v>
      </c>
      <c r="J3329" s="42" t="s">
        <v>17400</v>
      </c>
      <c r="K3329" s="42" t="s">
        <v>17401</v>
      </c>
      <c r="L3329" s="159" t="s">
        <v>2129</v>
      </c>
      <c r="M3329" s="159" t="s">
        <v>17411</v>
      </c>
      <c r="N3329" s="161"/>
      <c r="O3329" s="161"/>
      <c r="P3329" s="161"/>
    </row>
    <row r="3330" customFormat="false" ht="27" hidden="false" customHeight="true" outlineLevel="0" collapsed="false">
      <c r="A3330" s="159" t="s">
        <v>17412</v>
      </c>
      <c r="B3330" s="160" t="s">
        <v>17413</v>
      </c>
      <c r="C3330" s="42" t="s">
        <v>1738</v>
      </c>
      <c r="D3330" s="159" t="s">
        <v>17398</v>
      </c>
      <c r="E3330" s="159" t="s">
        <v>2495</v>
      </c>
      <c r="F3330" s="42" t="s">
        <v>17399</v>
      </c>
      <c r="G3330" s="159" t="s">
        <v>1842</v>
      </c>
      <c r="H3330" s="159" t="s">
        <v>2144</v>
      </c>
      <c r="I3330" s="159" t="s">
        <v>1808</v>
      </c>
      <c r="J3330" s="42" t="s">
        <v>17400</v>
      </c>
      <c r="K3330" s="42" t="s">
        <v>17401</v>
      </c>
      <c r="L3330" s="159" t="s">
        <v>2498</v>
      </c>
      <c r="M3330" s="159" t="s">
        <v>17414</v>
      </c>
      <c r="N3330" s="161"/>
      <c r="O3330" s="161"/>
      <c r="P3330" s="161"/>
    </row>
    <row r="3331" customFormat="false" ht="27" hidden="false" customHeight="true" outlineLevel="0" collapsed="false">
      <c r="A3331" s="159" t="s">
        <v>17415</v>
      </c>
      <c r="B3331" s="160" t="s">
        <v>17416</v>
      </c>
      <c r="C3331" s="42" t="s">
        <v>1738</v>
      </c>
      <c r="D3331" s="159" t="s">
        <v>17398</v>
      </c>
      <c r="E3331" s="159" t="s">
        <v>2126</v>
      </c>
      <c r="F3331" s="42" t="s">
        <v>17399</v>
      </c>
      <c r="G3331" s="159" t="s">
        <v>1842</v>
      </c>
      <c r="H3331" s="159" t="s">
        <v>1654</v>
      </c>
      <c r="I3331" s="159" t="s">
        <v>1808</v>
      </c>
      <c r="J3331" s="42" t="s">
        <v>17400</v>
      </c>
      <c r="K3331" s="42" t="s">
        <v>17401</v>
      </c>
      <c r="L3331" s="159" t="s">
        <v>2129</v>
      </c>
      <c r="M3331" s="159" t="s">
        <v>17417</v>
      </c>
      <c r="N3331" s="161"/>
      <c r="O3331" s="161"/>
      <c r="P3331" s="161"/>
    </row>
    <row r="3332" customFormat="false" ht="27" hidden="false" customHeight="true" outlineLevel="0" collapsed="false">
      <c r="A3332" s="159" t="s">
        <v>17418</v>
      </c>
      <c r="B3332" s="160" t="s">
        <v>17419</v>
      </c>
      <c r="C3332" s="42" t="s">
        <v>1738</v>
      </c>
      <c r="D3332" s="159" t="s">
        <v>17398</v>
      </c>
      <c r="E3332" s="159" t="s">
        <v>2126</v>
      </c>
      <c r="F3332" s="42" t="s">
        <v>17399</v>
      </c>
      <c r="G3332" s="159" t="s">
        <v>1842</v>
      </c>
      <c r="H3332" s="159" t="s">
        <v>1654</v>
      </c>
      <c r="I3332" s="159" t="s">
        <v>1808</v>
      </c>
      <c r="J3332" s="42" t="s">
        <v>17400</v>
      </c>
      <c r="K3332" s="42" t="s">
        <v>17401</v>
      </c>
      <c r="L3332" s="159" t="s">
        <v>2129</v>
      </c>
      <c r="M3332" s="159" t="s">
        <v>17420</v>
      </c>
      <c r="N3332" s="161"/>
      <c r="O3332" s="161"/>
      <c r="P3332" s="161"/>
    </row>
    <row r="3333" customFormat="false" ht="27" hidden="false" customHeight="true" outlineLevel="0" collapsed="false">
      <c r="A3333" s="159" t="s">
        <v>17421</v>
      </c>
      <c r="B3333" s="160" t="s">
        <v>17422</v>
      </c>
      <c r="C3333" s="42" t="s">
        <v>1738</v>
      </c>
      <c r="D3333" s="159" t="s">
        <v>17398</v>
      </c>
      <c r="E3333" s="159" t="s">
        <v>2126</v>
      </c>
      <c r="F3333" s="42" t="s">
        <v>17399</v>
      </c>
      <c r="G3333" s="159" t="s">
        <v>1842</v>
      </c>
      <c r="H3333" s="159" t="s">
        <v>1654</v>
      </c>
      <c r="I3333" s="159" t="s">
        <v>1808</v>
      </c>
      <c r="J3333" s="42" t="s">
        <v>17400</v>
      </c>
      <c r="K3333" s="42" t="s">
        <v>17401</v>
      </c>
      <c r="L3333" s="159" t="s">
        <v>2129</v>
      </c>
      <c r="M3333" s="159" t="s">
        <v>17423</v>
      </c>
      <c r="N3333" s="161"/>
      <c r="O3333" s="161"/>
      <c r="P3333" s="161"/>
    </row>
    <row r="3334" customFormat="false" ht="27" hidden="false" customHeight="true" outlineLevel="0" collapsed="false">
      <c r="A3334" s="159" t="s">
        <v>17424</v>
      </c>
      <c r="B3334" s="160" t="s">
        <v>17425</v>
      </c>
      <c r="C3334" s="42" t="s">
        <v>1738</v>
      </c>
      <c r="D3334" s="159" t="s">
        <v>17398</v>
      </c>
      <c r="E3334" s="159" t="s">
        <v>2126</v>
      </c>
      <c r="F3334" s="42" t="s">
        <v>17399</v>
      </c>
      <c r="G3334" s="159" t="s">
        <v>1842</v>
      </c>
      <c r="H3334" s="159" t="s">
        <v>1654</v>
      </c>
      <c r="I3334" s="159" t="s">
        <v>1808</v>
      </c>
      <c r="J3334" s="42" t="s">
        <v>17426</v>
      </c>
      <c r="K3334" s="42" t="s">
        <v>17427</v>
      </c>
      <c r="L3334" s="159" t="s">
        <v>2129</v>
      </c>
      <c r="M3334" s="159" t="s">
        <v>17428</v>
      </c>
      <c r="N3334" s="161"/>
      <c r="O3334" s="161"/>
      <c r="P3334" s="161"/>
    </row>
    <row r="3335" customFormat="false" ht="27" hidden="false" customHeight="true" outlineLevel="0" collapsed="false">
      <c r="A3335" s="159" t="s">
        <v>17429</v>
      </c>
      <c r="B3335" s="160" t="s">
        <v>17430</v>
      </c>
      <c r="C3335" s="42" t="s">
        <v>1738</v>
      </c>
      <c r="D3335" s="159" t="s">
        <v>17398</v>
      </c>
      <c r="E3335" s="159" t="s">
        <v>2126</v>
      </c>
      <c r="F3335" s="42" t="s">
        <v>17399</v>
      </c>
      <c r="G3335" s="159" t="s">
        <v>1842</v>
      </c>
      <c r="H3335" s="159" t="s">
        <v>1654</v>
      </c>
      <c r="I3335" s="159" t="s">
        <v>1808</v>
      </c>
      <c r="J3335" s="42" t="s">
        <v>17426</v>
      </c>
      <c r="K3335" s="42" t="s">
        <v>17427</v>
      </c>
      <c r="L3335" s="159" t="s">
        <v>2129</v>
      </c>
      <c r="M3335" s="159" t="s">
        <v>17431</v>
      </c>
      <c r="N3335" s="161"/>
      <c r="O3335" s="161"/>
      <c r="P3335" s="161"/>
    </row>
    <row r="3336" customFormat="false" ht="27" hidden="false" customHeight="true" outlineLevel="0" collapsed="false">
      <c r="A3336" s="159" t="s">
        <v>17432</v>
      </c>
      <c r="B3336" s="160" t="s">
        <v>17433</v>
      </c>
      <c r="C3336" s="42" t="s">
        <v>1738</v>
      </c>
      <c r="D3336" s="159" t="s">
        <v>17398</v>
      </c>
      <c r="E3336" s="159" t="s">
        <v>2495</v>
      </c>
      <c r="F3336" s="42" t="s">
        <v>17399</v>
      </c>
      <c r="G3336" s="159" t="s">
        <v>1842</v>
      </c>
      <c r="H3336" s="159" t="s">
        <v>2144</v>
      </c>
      <c r="I3336" s="159" t="s">
        <v>1808</v>
      </c>
      <c r="J3336" s="42" t="s">
        <v>17426</v>
      </c>
      <c r="K3336" s="42" t="s">
        <v>17427</v>
      </c>
      <c r="L3336" s="159" t="s">
        <v>2498</v>
      </c>
      <c r="M3336" s="159" t="s">
        <v>17434</v>
      </c>
      <c r="N3336" s="161"/>
      <c r="O3336" s="161"/>
      <c r="P3336" s="161"/>
    </row>
    <row r="3337" customFormat="false" ht="27" hidden="false" customHeight="true" outlineLevel="0" collapsed="false">
      <c r="A3337" s="159" t="s">
        <v>17435</v>
      </c>
      <c r="B3337" s="160" t="s">
        <v>17436</v>
      </c>
      <c r="C3337" s="42" t="s">
        <v>1738</v>
      </c>
      <c r="D3337" s="159" t="s">
        <v>17398</v>
      </c>
      <c r="E3337" s="159" t="s">
        <v>2126</v>
      </c>
      <c r="F3337" s="42" t="s">
        <v>17399</v>
      </c>
      <c r="G3337" s="159" t="s">
        <v>1842</v>
      </c>
      <c r="H3337" s="159" t="s">
        <v>1654</v>
      </c>
      <c r="I3337" s="159" t="s">
        <v>1808</v>
      </c>
      <c r="J3337" s="42" t="s">
        <v>17426</v>
      </c>
      <c r="K3337" s="42" t="s">
        <v>17427</v>
      </c>
      <c r="L3337" s="159" t="s">
        <v>2129</v>
      </c>
      <c r="M3337" s="159" t="s">
        <v>17437</v>
      </c>
      <c r="N3337" s="161"/>
      <c r="O3337" s="161"/>
      <c r="P3337" s="161"/>
    </row>
    <row r="3338" customFormat="false" ht="27" hidden="false" customHeight="true" outlineLevel="0" collapsed="false">
      <c r="A3338" s="159" t="s">
        <v>17438</v>
      </c>
      <c r="B3338" s="160" t="s">
        <v>17439</v>
      </c>
      <c r="C3338" s="42" t="s">
        <v>1738</v>
      </c>
      <c r="D3338" s="159" t="s">
        <v>17398</v>
      </c>
      <c r="E3338" s="159" t="s">
        <v>2495</v>
      </c>
      <c r="F3338" s="42" t="s">
        <v>17399</v>
      </c>
      <c r="G3338" s="159" t="s">
        <v>1842</v>
      </c>
      <c r="H3338" s="159" t="s">
        <v>2144</v>
      </c>
      <c r="I3338" s="159" t="s">
        <v>1808</v>
      </c>
      <c r="J3338" s="42" t="s">
        <v>17426</v>
      </c>
      <c r="K3338" s="42" t="s">
        <v>17427</v>
      </c>
      <c r="L3338" s="159" t="s">
        <v>2498</v>
      </c>
      <c r="M3338" s="159" t="s">
        <v>17440</v>
      </c>
      <c r="N3338" s="161"/>
      <c r="O3338" s="161"/>
      <c r="P3338" s="161"/>
    </row>
    <row r="3339" customFormat="false" ht="27" hidden="false" customHeight="true" outlineLevel="0" collapsed="false">
      <c r="A3339" s="159" t="s">
        <v>17441</v>
      </c>
      <c r="B3339" s="160" t="s">
        <v>17442</v>
      </c>
      <c r="C3339" s="42" t="s">
        <v>1738</v>
      </c>
      <c r="D3339" s="159" t="s">
        <v>17398</v>
      </c>
      <c r="E3339" s="159" t="s">
        <v>2126</v>
      </c>
      <c r="F3339" s="42" t="s">
        <v>17399</v>
      </c>
      <c r="G3339" s="159" t="s">
        <v>1842</v>
      </c>
      <c r="H3339" s="159" t="s">
        <v>1654</v>
      </c>
      <c r="I3339" s="159" t="s">
        <v>1808</v>
      </c>
      <c r="J3339" s="42" t="s">
        <v>17426</v>
      </c>
      <c r="K3339" s="42" t="s">
        <v>17427</v>
      </c>
      <c r="L3339" s="159" t="s">
        <v>2129</v>
      </c>
      <c r="M3339" s="159" t="s">
        <v>17443</v>
      </c>
      <c r="N3339" s="161"/>
      <c r="O3339" s="161"/>
      <c r="P3339" s="161"/>
    </row>
    <row r="3340" customFormat="false" ht="27" hidden="false" customHeight="true" outlineLevel="0" collapsed="false">
      <c r="A3340" s="159" t="s">
        <v>17444</v>
      </c>
      <c r="B3340" s="160" t="s">
        <v>17445</v>
      </c>
      <c r="C3340" s="42" t="s">
        <v>1738</v>
      </c>
      <c r="D3340" s="159" t="s">
        <v>17398</v>
      </c>
      <c r="E3340" s="159" t="s">
        <v>2126</v>
      </c>
      <c r="F3340" s="42" t="s">
        <v>17399</v>
      </c>
      <c r="G3340" s="159" t="s">
        <v>1842</v>
      </c>
      <c r="H3340" s="159" t="s">
        <v>1654</v>
      </c>
      <c r="I3340" s="159" t="s">
        <v>1808</v>
      </c>
      <c r="J3340" s="42" t="s">
        <v>17426</v>
      </c>
      <c r="K3340" s="42" t="s">
        <v>17427</v>
      </c>
      <c r="L3340" s="159" t="s">
        <v>2129</v>
      </c>
      <c r="M3340" s="159" t="s">
        <v>17446</v>
      </c>
      <c r="N3340" s="161"/>
      <c r="O3340" s="161"/>
      <c r="P3340" s="161"/>
    </row>
    <row r="3341" customFormat="false" ht="27" hidden="false" customHeight="true" outlineLevel="0" collapsed="false">
      <c r="A3341" s="159" t="s">
        <v>17447</v>
      </c>
      <c r="B3341" s="160" t="s">
        <v>17448</v>
      </c>
      <c r="C3341" s="42" t="s">
        <v>1738</v>
      </c>
      <c r="D3341" s="159" t="s">
        <v>17398</v>
      </c>
      <c r="E3341" s="159" t="s">
        <v>2126</v>
      </c>
      <c r="F3341" s="42" t="s">
        <v>17399</v>
      </c>
      <c r="G3341" s="159" t="s">
        <v>1842</v>
      </c>
      <c r="H3341" s="159" t="s">
        <v>1654</v>
      </c>
      <c r="I3341" s="159" t="s">
        <v>1808</v>
      </c>
      <c r="J3341" s="42" t="s">
        <v>17426</v>
      </c>
      <c r="K3341" s="42" t="s">
        <v>17427</v>
      </c>
      <c r="L3341" s="159" t="s">
        <v>2129</v>
      </c>
      <c r="M3341" s="159" t="s">
        <v>17449</v>
      </c>
      <c r="N3341" s="161"/>
      <c r="O3341" s="161"/>
      <c r="P3341" s="161"/>
    </row>
    <row r="3342" customFormat="false" ht="27" hidden="false" customHeight="true" outlineLevel="0" collapsed="false">
      <c r="A3342" s="159" t="s">
        <v>17450</v>
      </c>
      <c r="B3342" s="160" t="s">
        <v>17451</v>
      </c>
      <c r="C3342" s="42" t="s">
        <v>1738</v>
      </c>
      <c r="D3342" s="159" t="s">
        <v>17398</v>
      </c>
      <c r="E3342" s="159" t="s">
        <v>2126</v>
      </c>
      <c r="F3342" s="42" t="s">
        <v>17399</v>
      </c>
      <c r="G3342" s="159" t="s">
        <v>1842</v>
      </c>
      <c r="H3342" s="159" t="s">
        <v>1654</v>
      </c>
      <c r="I3342" s="159" t="s">
        <v>1808</v>
      </c>
      <c r="J3342" s="42" t="s">
        <v>17452</v>
      </c>
      <c r="K3342" s="42" t="s">
        <v>17453</v>
      </c>
      <c r="L3342" s="159" t="s">
        <v>2129</v>
      </c>
      <c r="M3342" s="159" t="s">
        <v>17454</v>
      </c>
      <c r="N3342" s="161"/>
      <c r="O3342" s="161"/>
      <c r="P3342" s="161"/>
    </row>
    <row r="3343" customFormat="false" ht="27" hidden="false" customHeight="true" outlineLevel="0" collapsed="false">
      <c r="A3343" s="159" t="s">
        <v>17455</v>
      </c>
      <c r="B3343" s="160" t="s">
        <v>17456</v>
      </c>
      <c r="C3343" s="42" t="s">
        <v>1738</v>
      </c>
      <c r="D3343" s="159" t="s">
        <v>17398</v>
      </c>
      <c r="E3343" s="159" t="s">
        <v>2126</v>
      </c>
      <c r="F3343" s="42" t="s">
        <v>17399</v>
      </c>
      <c r="G3343" s="159" t="s">
        <v>1842</v>
      </c>
      <c r="H3343" s="159" t="s">
        <v>1654</v>
      </c>
      <c r="I3343" s="159" t="s">
        <v>1808</v>
      </c>
      <c r="J3343" s="42" t="s">
        <v>17452</v>
      </c>
      <c r="K3343" s="42" t="s">
        <v>17453</v>
      </c>
      <c r="L3343" s="159" t="s">
        <v>2129</v>
      </c>
      <c r="M3343" s="159" t="s">
        <v>17457</v>
      </c>
      <c r="N3343" s="161"/>
      <c r="O3343" s="161"/>
      <c r="P3343" s="161"/>
    </row>
    <row r="3344" customFormat="false" ht="27" hidden="false" customHeight="true" outlineLevel="0" collapsed="false">
      <c r="A3344" s="159" t="s">
        <v>17458</v>
      </c>
      <c r="B3344" s="160" t="s">
        <v>17459</v>
      </c>
      <c r="C3344" s="42" t="s">
        <v>1738</v>
      </c>
      <c r="D3344" s="159" t="s">
        <v>17398</v>
      </c>
      <c r="E3344" s="159" t="s">
        <v>2495</v>
      </c>
      <c r="F3344" s="42" t="s">
        <v>17399</v>
      </c>
      <c r="G3344" s="159" t="s">
        <v>1842</v>
      </c>
      <c r="H3344" s="159" t="s">
        <v>2144</v>
      </c>
      <c r="I3344" s="159" t="s">
        <v>1808</v>
      </c>
      <c r="J3344" s="42" t="s">
        <v>17452</v>
      </c>
      <c r="K3344" s="42" t="s">
        <v>17453</v>
      </c>
      <c r="L3344" s="159" t="s">
        <v>2498</v>
      </c>
      <c r="M3344" s="159" t="s">
        <v>17460</v>
      </c>
      <c r="N3344" s="161"/>
      <c r="O3344" s="161"/>
      <c r="P3344" s="161"/>
    </row>
    <row r="3345" customFormat="false" ht="27" hidden="false" customHeight="true" outlineLevel="0" collapsed="false">
      <c r="A3345" s="159" t="s">
        <v>17461</v>
      </c>
      <c r="B3345" s="160" t="s">
        <v>17462</v>
      </c>
      <c r="C3345" s="42" t="s">
        <v>1738</v>
      </c>
      <c r="D3345" s="159" t="s">
        <v>17398</v>
      </c>
      <c r="E3345" s="159" t="s">
        <v>2126</v>
      </c>
      <c r="F3345" s="42" t="s">
        <v>17399</v>
      </c>
      <c r="G3345" s="159" t="s">
        <v>1842</v>
      </c>
      <c r="H3345" s="159" t="s">
        <v>1654</v>
      </c>
      <c r="I3345" s="159" t="s">
        <v>1808</v>
      </c>
      <c r="J3345" s="42" t="s">
        <v>17452</v>
      </c>
      <c r="K3345" s="42" t="s">
        <v>17453</v>
      </c>
      <c r="L3345" s="159" t="s">
        <v>2129</v>
      </c>
      <c r="M3345" s="159" t="s">
        <v>17463</v>
      </c>
      <c r="N3345" s="161"/>
      <c r="O3345" s="161"/>
      <c r="P3345" s="161"/>
    </row>
    <row r="3346" customFormat="false" ht="27" hidden="false" customHeight="true" outlineLevel="0" collapsed="false">
      <c r="A3346" s="159" t="s">
        <v>17464</v>
      </c>
      <c r="B3346" s="160" t="s">
        <v>17465</v>
      </c>
      <c r="C3346" s="42" t="s">
        <v>1738</v>
      </c>
      <c r="D3346" s="159" t="s">
        <v>17398</v>
      </c>
      <c r="E3346" s="159" t="s">
        <v>2495</v>
      </c>
      <c r="F3346" s="42" t="s">
        <v>17399</v>
      </c>
      <c r="G3346" s="159" t="s">
        <v>1842</v>
      </c>
      <c r="H3346" s="159" t="s">
        <v>2144</v>
      </c>
      <c r="I3346" s="159" t="s">
        <v>1808</v>
      </c>
      <c r="J3346" s="42" t="s">
        <v>17452</v>
      </c>
      <c r="K3346" s="42" t="s">
        <v>17453</v>
      </c>
      <c r="L3346" s="159" t="s">
        <v>2498</v>
      </c>
      <c r="M3346" s="159" t="s">
        <v>17466</v>
      </c>
      <c r="N3346" s="161"/>
      <c r="O3346" s="161"/>
      <c r="P3346" s="161"/>
    </row>
    <row r="3347" customFormat="false" ht="27" hidden="false" customHeight="true" outlineLevel="0" collapsed="false">
      <c r="A3347" s="159" t="s">
        <v>17467</v>
      </c>
      <c r="B3347" s="160" t="s">
        <v>17468</v>
      </c>
      <c r="C3347" s="42" t="s">
        <v>1738</v>
      </c>
      <c r="D3347" s="159" t="s">
        <v>17398</v>
      </c>
      <c r="E3347" s="159" t="s">
        <v>2126</v>
      </c>
      <c r="F3347" s="42" t="s">
        <v>17399</v>
      </c>
      <c r="G3347" s="159" t="s">
        <v>1842</v>
      </c>
      <c r="H3347" s="159" t="s">
        <v>1654</v>
      </c>
      <c r="I3347" s="159" t="s">
        <v>1808</v>
      </c>
      <c r="J3347" s="42" t="s">
        <v>17452</v>
      </c>
      <c r="K3347" s="42" t="s">
        <v>17453</v>
      </c>
      <c r="L3347" s="159" t="s">
        <v>2129</v>
      </c>
      <c r="M3347" s="159" t="s">
        <v>17469</v>
      </c>
      <c r="N3347" s="161"/>
      <c r="O3347" s="161"/>
      <c r="P3347" s="161"/>
    </row>
    <row r="3348" customFormat="false" ht="27" hidden="false" customHeight="true" outlineLevel="0" collapsed="false">
      <c r="A3348" s="159" t="s">
        <v>17470</v>
      </c>
      <c r="B3348" s="160" t="s">
        <v>17471</v>
      </c>
      <c r="C3348" s="42" t="s">
        <v>1738</v>
      </c>
      <c r="D3348" s="159" t="s">
        <v>17398</v>
      </c>
      <c r="E3348" s="159" t="s">
        <v>2126</v>
      </c>
      <c r="F3348" s="42" t="s">
        <v>17399</v>
      </c>
      <c r="G3348" s="159" t="s">
        <v>1842</v>
      </c>
      <c r="H3348" s="159" t="s">
        <v>1654</v>
      </c>
      <c r="I3348" s="159" t="s">
        <v>1808</v>
      </c>
      <c r="J3348" s="42" t="s">
        <v>17452</v>
      </c>
      <c r="K3348" s="42" t="s">
        <v>17453</v>
      </c>
      <c r="L3348" s="159" t="s">
        <v>2129</v>
      </c>
      <c r="M3348" s="159" t="s">
        <v>17472</v>
      </c>
      <c r="N3348" s="161"/>
      <c r="O3348" s="161"/>
      <c r="P3348" s="161"/>
    </row>
    <row r="3349" customFormat="false" ht="27" hidden="false" customHeight="true" outlineLevel="0" collapsed="false">
      <c r="A3349" s="159" t="s">
        <v>17473</v>
      </c>
      <c r="B3349" s="160" t="s">
        <v>17474</v>
      </c>
      <c r="C3349" s="42" t="s">
        <v>1738</v>
      </c>
      <c r="D3349" s="159" t="s">
        <v>17398</v>
      </c>
      <c r="E3349" s="159" t="s">
        <v>2126</v>
      </c>
      <c r="F3349" s="42" t="s">
        <v>17399</v>
      </c>
      <c r="G3349" s="159" t="s">
        <v>1842</v>
      </c>
      <c r="H3349" s="159" t="s">
        <v>1654</v>
      </c>
      <c r="I3349" s="159" t="s">
        <v>1808</v>
      </c>
      <c r="J3349" s="42" t="s">
        <v>17452</v>
      </c>
      <c r="K3349" s="42" t="s">
        <v>17453</v>
      </c>
      <c r="L3349" s="159" t="s">
        <v>2129</v>
      </c>
      <c r="M3349" s="159" t="s">
        <v>17475</v>
      </c>
      <c r="N3349" s="161"/>
      <c r="O3349" s="161"/>
      <c r="P3349" s="161"/>
    </row>
    <row r="3350" customFormat="false" ht="27" hidden="false" customHeight="true" outlineLevel="0" collapsed="false">
      <c r="A3350" s="159" t="s">
        <v>17476</v>
      </c>
      <c r="B3350" s="160" t="s">
        <v>17477</v>
      </c>
      <c r="C3350" s="42" t="s">
        <v>1738</v>
      </c>
      <c r="D3350" s="159" t="s">
        <v>17398</v>
      </c>
      <c r="E3350" s="159" t="s">
        <v>2126</v>
      </c>
      <c r="F3350" s="42" t="s">
        <v>17399</v>
      </c>
      <c r="G3350" s="159" t="s">
        <v>1842</v>
      </c>
      <c r="H3350" s="159" t="s">
        <v>1654</v>
      </c>
      <c r="I3350" s="159" t="s">
        <v>1808</v>
      </c>
      <c r="J3350" s="42" t="s">
        <v>17478</v>
      </c>
      <c r="K3350" s="42" t="s">
        <v>17479</v>
      </c>
      <c r="L3350" s="159" t="s">
        <v>2129</v>
      </c>
      <c r="M3350" s="159" t="s">
        <v>17480</v>
      </c>
      <c r="N3350" s="161"/>
      <c r="O3350" s="161"/>
      <c r="P3350" s="161"/>
    </row>
    <row r="3351" customFormat="false" ht="27" hidden="false" customHeight="true" outlineLevel="0" collapsed="false">
      <c r="A3351" s="159" t="s">
        <v>17481</v>
      </c>
      <c r="B3351" s="160" t="s">
        <v>17482</v>
      </c>
      <c r="C3351" s="42" t="s">
        <v>1738</v>
      </c>
      <c r="D3351" s="159" t="s">
        <v>17398</v>
      </c>
      <c r="E3351" s="159" t="s">
        <v>2126</v>
      </c>
      <c r="F3351" s="42" t="s">
        <v>17399</v>
      </c>
      <c r="G3351" s="159" t="s">
        <v>1842</v>
      </c>
      <c r="H3351" s="159" t="s">
        <v>1654</v>
      </c>
      <c r="I3351" s="159" t="s">
        <v>1808</v>
      </c>
      <c r="J3351" s="42" t="s">
        <v>17478</v>
      </c>
      <c r="K3351" s="42" t="s">
        <v>17479</v>
      </c>
      <c r="L3351" s="159" t="s">
        <v>2129</v>
      </c>
      <c r="M3351" s="159" t="s">
        <v>17483</v>
      </c>
      <c r="N3351" s="161"/>
      <c r="O3351" s="161"/>
      <c r="P3351" s="161"/>
    </row>
    <row r="3352" customFormat="false" ht="27" hidden="false" customHeight="true" outlineLevel="0" collapsed="false">
      <c r="A3352" s="159" t="s">
        <v>17484</v>
      </c>
      <c r="B3352" s="160" t="s">
        <v>17485</v>
      </c>
      <c r="C3352" s="42" t="s">
        <v>1738</v>
      </c>
      <c r="D3352" s="159" t="s">
        <v>17398</v>
      </c>
      <c r="E3352" s="159" t="s">
        <v>2495</v>
      </c>
      <c r="F3352" s="42" t="s">
        <v>17399</v>
      </c>
      <c r="G3352" s="159" t="s">
        <v>1842</v>
      </c>
      <c r="H3352" s="159" t="s">
        <v>2144</v>
      </c>
      <c r="I3352" s="159" t="s">
        <v>1808</v>
      </c>
      <c r="J3352" s="42" t="s">
        <v>17478</v>
      </c>
      <c r="K3352" s="42" t="s">
        <v>17479</v>
      </c>
      <c r="L3352" s="159" t="s">
        <v>2498</v>
      </c>
      <c r="M3352" s="159" t="s">
        <v>17486</v>
      </c>
      <c r="N3352" s="161"/>
      <c r="O3352" s="161"/>
      <c r="P3352" s="161"/>
    </row>
    <row r="3353" customFormat="false" ht="27" hidden="false" customHeight="true" outlineLevel="0" collapsed="false">
      <c r="A3353" s="159" t="s">
        <v>17487</v>
      </c>
      <c r="B3353" s="160" t="s">
        <v>17488</v>
      </c>
      <c r="C3353" s="42" t="s">
        <v>1738</v>
      </c>
      <c r="D3353" s="159" t="s">
        <v>17398</v>
      </c>
      <c r="E3353" s="159" t="s">
        <v>2126</v>
      </c>
      <c r="F3353" s="42" t="s">
        <v>17399</v>
      </c>
      <c r="G3353" s="159" t="s">
        <v>1842</v>
      </c>
      <c r="H3353" s="159" t="s">
        <v>1654</v>
      </c>
      <c r="I3353" s="159" t="s">
        <v>1808</v>
      </c>
      <c r="J3353" s="42" t="s">
        <v>17478</v>
      </c>
      <c r="K3353" s="42" t="s">
        <v>17479</v>
      </c>
      <c r="L3353" s="159" t="s">
        <v>2129</v>
      </c>
      <c r="M3353" s="159" t="s">
        <v>17489</v>
      </c>
      <c r="N3353" s="161"/>
      <c r="O3353" s="161"/>
      <c r="P3353" s="161"/>
    </row>
    <row r="3354" customFormat="false" ht="27" hidden="false" customHeight="true" outlineLevel="0" collapsed="false">
      <c r="A3354" s="159" t="s">
        <v>17490</v>
      </c>
      <c r="B3354" s="160" t="s">
        <v>17491</v>
      </c>
      <c r="C3354" s="42" t="s">
        <v>1738</v>
      </c>
      <c r="D3354" s="159" t="s">
        <v>17398</v>
      </c>
      <c r="E3354" s="159" t="s">
        <v>2495</v>
      </c>
      <c r="F3354" s="42" t="s">
        <v>17399</v>
      </c>
      <c r="G3354" s="159" t="s">
        <v>1842</v>
      </c>
      <c r="H3354" s="159" t="s">
        <v>2144</v>
      </c>
      <c r="I3354" s="159" t="s">
        <v>1808</v>
      </c>
      <c r="J3354" s="42" t="s">
        <v>17478</v>
      </c>
      <c r="K3354" s="42" t="s">
        <v>17479</v>
      </c>
      <c r="L3354" s="159" t="s">
        <v>2498</v>
      </c>
      <c r="M3354" s="159" t="s">
        <v>17492</v>
      </c>
      <c r="N3354" s="161"/>
      <c r="O3354" s="161"/>
      <c r="P3354" s="161"/>
    </row>
    <row r="3355" customFormat="false" ht="27" hidden="false" customHeight="true" outlineLevel="0" collapsed="false">
      <c r="A3355" s="159" t="s">
        <v>17493</v>
      </c>
      <c r="B3355" s="160" t="s">
        <v>17494</v>
      </c>
      <c r="C3355" s="42" t="s">
        <v>1738</v>
      </c>
      <c r="D3355" s="159" t="s">
        <v>17398</v>
      </c>
      <c r="E3355" s="159" t="s">
        <v>2126</v>
      </c>
      <c r="F3355" s="42" t="s">
        <v>17399</v>
      </c>
      <c r="G3355" s="159" t="s">
        <v>1842</v>
      </c>
      <c r="H3355" s="159" t="s">
        <v>1654</v>
      </c>
      <c r="I3355" s="159" t="s">
        <v>1808</v>
      </c>
      <c r="J3355" s="42" t="s">
        <v>17478</v>
      </c>
      <c r="K3355" s="42" t="s">
        <v>17479</v>
      </c>
      <c r="L3355" s="159" t="s">
        <v>2129</v>
      </c>
      <c r="M3355" s="159" t="s">
        <v>17495</v>
      </c>
      <c r="N3355" s="161"/>
      <c r="O3355" s="161"/>
      <c r="P3355" s="161"/>
    </row>
    <row r="3356" customFormat="false" ht="27" hidden="false" customHeight="true" outlineLevel="0" collapsed="false">
      <c r="A3356" s="159" t="s">
        <v>17496</v>
      </c>
      <c r="B3356" s="160" t="s">
        <v>17497</v>
      </c>
      <c r="C3356" s="42" t="s">
        <v>1738</v>
      </c>
      <c r="D3356" s="159" t="s">
        <v>17398</v>
      </c>
      <c r="E3356" s="159" t="s">
        <v>2126</v>
      </c>
      <c r="F3356" s="42" t="s">
        <v>17399</v>
      </c>
      <c r="G3356" s="159" t="s">
        <v>1842</v>
      </c>
      <c r="H3356" s="159" t="s">
        <v>1654</v>
      </c>
      <c r="I3356" s="159" t="s">
        <v>1808</v>
      </c>
      <c r="J3356" s="42" t="s">
        <v>17478</v>
      </c>
      <c r="K3356" s="42" t="s">
        <v>17479</v>
      </c>
      <c r="L3356" s="159" t="s">
        <v>2129</v>
      </c>
      <c r="M3356" s="159" t="s">
        <v>17498</v>
      </c>
      <c r="N3356" s="161"/>
      <c r="O3356" s="161"/>
      <c r="P3356" s="161"/>
    </row>
    <row r="3357" customFormat="false" ht="27" hidden="false" customHeight="true" outlineLevel="0" collapsed="false">
      <c r="A3357" s="159" t="s">
        <v>17499</v>
      </c>
      <c r="B3357" s="160" t="s">
        <v>17500</v>
      </c>
      <c r="C3357" s="42" t="s">
        <v>1738</v>
      </c>
      <c r="D3357" s="159" t="s">
        <v>17398</v>
      </c>
      <c r="E3357" s="159" t="s">
        <v>2126</v>
      </c>
      <c r="F3357" s="42" t="s">
        <v>17399</v>
      </c>
      <c r="G3357" s="159" t="s">
        <v>1842</v>
      </c>
      <c r="H3357" s="159" t="s">
        <v>1654</v>
      </c>
      <c r="I3357" s="159" t="s">
        <v>1808</v>
      </c>
      <c r="J3357" s="42" t="s">
        <v>17478</v>
      </c>
      <c r="K3357" s="42" t="s">
        <v>17479</v>
      </c>
      <c r="L3357" s="159" t="s">
        <v>2129</v>
      </c>
      <c r="M3357" s="159" t="s">
        <v>17501</v>
      </c>
      <c r="N3357" s="161"/>
      <c r="O3357" s="161"/>
      <c r="P3357" s="161"/>
    </row>
    <row r="3358" customFormat="false" ht="27" hidden="false" customHeight="true" outlineLevel="0" collapsed="false">
      <c r="A3358" s="159" t="s">
        <v>17502</v>
      </c>
      <c r="B3358" s="160" t="s">
        <v>17503</v>
      </c>
      <c r="C3358" s="42" t="s">
        <v>1738</v>
      </c>
      <c r="D3358" s="159" t="s">
        <v>17398</v>
      </c>
      <c r="E3358" s="159" t="s">
        <v>2126</v>
      </c>
      <c r="F3358" s="42" t="s">
        <v>17399</v>
      </c>
      <c r="G3358" s="159" t="s">
        <v>1842</v>
      </c>
      <c r="H3358" s="159" t="s">
        <v>1654</v>
      </c>
      <c r="I3358" s="159" t="s">
        <v>1808</v>
      </c>
      <c r="J3358" s="42" t="s">
        <v>17504</v>
      </c>
      <c r="K3358" s="42" t="s">
        <v>17505</v>
      </c>
      <c r="L3358" s="159" t="s">
        <v>2129</v>
      </c>
      <c r="M3358" s="159" t="s">
        <v>17506</v>
      </c>
      <c r="N3358" s="161"/>
      <c r="O3358" s="161"/>
      <c r="P3358" s="161"/>
    </row>
    <row r="3359" customFormat="false" ht="27" hidden="false" customHeight="true" outlineLevel="0" collapsed="false">
      <c r="A3359" s="159" t="s">
        <v>17507</v>
      </c>
      <c r="B3359" s="160" t="s">
        <v>17508</v>
      </c>
      <c r="C3359" s="42" t="s">
        <v>1738</v>
      </c>
      <c r="D3359" s="159" t="s">
        <v>17398</v>
      </c>
      <c r="E3359" s="159" t="s">
        <v>2126</v>
      </c>
      <c r="F3359" s="42" t="s">
        <v>17399</v>
      </c>
      <c r="G3359" s="159" t="s">
        <v>1842</v>
      </c>
      <c r="H3359" s="159" t="s">
        <v>1654</v>
      </c>
      <c r="I3359" s="159" t="s">
        <v>1808</v>
      </c>
      <c r="J3359" s="42" t="s">
        <v>17504</v>
      </c>
      <c r="K3359" s="42" t="s">
        <v>17505</v>
      </c>
      <c r="L3359" s="159" t="s">
        <v>2129</v>
      </c>
      <c r="M3359" s="159" t="s">
        <v>17509</v>
      </c>
      <c r="N3359" s="161"/>
      <c r="O3359" s="161"/>
      <c r="P3359" s="161"/>
    </row>
    <row r="3360" customFormat="false" ht="27" hidden="false" customHeight="true" outlineLevel="0" collapsed="false">
      <c r="A3360" s="159" t="s">
        <v>17510</v>
      </c>
      <c r="B3360" s="160" t="s">
        <v>17511</v>
      </c>
      <c r="C3360" s="42" t="s">
        <v>1738</v>
      </c>
      <c r="D3360" s="159" t="s">
        <v>17398</v>
      </c>
      <c r="E3360" s="159" t="s">
        <v>2495</v>
      </c>
      <c r="F3360" s="42" t="s">
        <v>17399</v>
      </c>
      <c r="G3360" s="159" t="s">
        <v>1842</v>
      </c>
      <c r="H3360" s="159" t="s">
        <v>2144</v>
      </c>
      <c r="I3360" s="159" t="s">
        <v>1808</v>
      </c>
      <c r="J3360" s="42" t="s">
        <v>17504</v>
      </c>
      <c r="K3360" s="42" t="s">
        <v>17505</v>
      </c>
      <c r="L3360" s="159" t="s">
        <v>2498</v>
      </c>
      <c r="M3360" s="159" t="s">
        <v>17512</v>
      </c>
      <c r="N3360" s="161"/>
      <c r="O3360" s="161"/>
      <c r="P3360" s="161"/>
    </row>
    <row r="3361" customFormat="false" ht="27" hidden="false" customHeight="true" outlineLevel="0" collapsed="false">
      <c r="A3361" s="159" t="s">
        <v>17513</v>
      </c>
      <c r="B3361" s="160" t="s">
        <v>17514</v>
      </c>
      <c r="C3361" s="42" t="s">
        <v>1738</v>
      </c>
      <c r="D3361" s="159" t="s">
        <v>17398</v>
      </c>
      <c r="E3361" s="159" t="s">
        <v>2126</v>
      </c>
      <c r="F3361" s="42" t="s">
        <v>17399</v>
      </c>
      <c r="G3361" s="159" t="s">
        <v>1842</v>
      </c>
      <c r="H3361" s="159" t="s">
        <v>1654</v>
      </c>
      <c r="I3361" s="159" t="s">
        <v>1808</v>
      </c>
      <c r="J3361" s="42" t="s">
        <v>17504</v>
      </c>
      <c r="K3361" s="42" t="s">
        <v>17505</v>
      </c>
      <c r="L3361" s="159" t="s">
        <v>2129</v>
      </c>
      <c r="M3361" s="159" t="s">
        <v>17515</v>
      </c>
      <c r="N3361" s="161"/>
      <c r="O3361" s="161"/>
      <c r="P3361" s="161"/>
    </row>
    <row r="3362" customFormat="false" ht="27" hidden="false" customHeight="true" outlineLevel="0" collapsed="false">
      <c r="A3362" s="159" t="s">
        <v>17516</v>
      </c>
      <c r="B3362" s="160" t="s">
        <v>17517</v>
      </c>
      <c r="C3362" s="42" t="s">
        <v>1738</v>
      </c>
      <c r="D3362" s="159" t="s">
        <v>17398</v>
      </c>
      <c r="E3362" s="159" t="s">
        <v>2495</v>
      </c>
      <c r="F3362" s="42" t="s">
        <v>17399</v>
      </c>
      <c r="G3362" s="159" t="s">
        <v>1842</v>
      </c>
      <c r="H3362" s="159" t="s">
        <v>2144</v>
      </c>
      <c r="I3362" s="159" t="s">
        <v>1808</v>
      </c>
      <c r="J3362" s="42" t="s">
        <v>17504</v>
      </c>
      <c r="K3362" s="42" t="s">
        <v>17505</v>
      </c>
      <c r="L3362" s="159" t="s">
        <v>2498</v>
      </c>
      <c r="M3362" s="159" t="s">
        <v>17518</v>
      </c>
      <c r="N3362" s="161"/>
      <c r="O3362" s="161"/>
      <c r="P3362" s="161"/>
    </row>
    <row r="3363" customFormat="false" ht="27" hidden="false" customHeight="true" outlineLevel="0" collapsed="false">
      <c r="A3363" s="159" t="s">
        <v>17519</v>
      </c>
      <c r="B3363" s="160" t="s">
        <v>17520</v>
      </c>
      <c r="C3363" s="42" t="s">
        <v>1738</v>
      </c>
      <c r="D3363" s="159" t="s">
        <v>17398</v>
      </c>
      <c r="E3363" s="159" t="s">
        <v>2126</v>
      </c>
      <c r="F3363" s="42" t="s">
        <v>17399</v>
      </c>
      <c r="G3363" s="159" t="s">
        <v>1842</v>
      </c>
      <c r="H3363" s="159" t="s">
        <v>1654</v>
      </c>
      <c r="I3363" s="159" t="s">
        <v>1808</v>
      </c>
      <c r="J3363" s="42" t="s">
        <v>17504</v>
      </c>
      <c r="K3363" s="42" t="s">
        <v>17505</v>
      </c>
      <c r="L3363" s="159" t="s">
        <v>2129</v>
      </c>
      <c r="M3363" s="159" t="s">
        <v>17521</v>
      </c>
      <c r="N3363" s="161"/>
      <c r="O3363" s="161"/>
      <c r="P3363" s="161"/>
    </row>
    <row r="3364" customFormat="false" ht="27" hidden="false" customHeight="true" outlineLevel="0" collapsed="false">
      <c r="A3364" s="159" t="s">
        <v>17522</v>
      </c>
      <c r="B3364" s="160" t="s">
        <v>17523</v>
      </c>
      <c r="C3364" s="42" t="s">
        <v>1738</v>
      </c>
      <c r="D3364" s="159" t="s">
        <v>17398</v>
      </c>
      <c r="E3364" s="159" t="s">
        <v>2126</v>
      </c>
      <c r="F3364" s="42" t="s">
        <v>17399</v>
      </c>
      <c r="G3364" s="159" t="s">
        <v>1842</v>
      </c>
      <c r="H3364" s="159" t="s">
        <v>1654</v>
      </c>
      <c r="I3364" s="159" t="s">
        <v>1808</v>
      </c>
      <c r="J3364" s="42" t="s">
        <v>17504</v>
      </c>
      <c r="K3364" s="42" t="s">
        <v>17505</v>
      </c>
      <c r="L3364" s="159" t="s">
        <v>2129</v>
      </c>
      <c r="M3364" s="159" t="s">
        <v>17524</v>
      </c>
      <c r="N3364" s="161"/>
      <c r="O3364" s="161"/>
      <c r="P3364" s="161"/>
    </row>
    <row r="3365" customFormat="false" ht="27" hidden="false" customHeight="true" outlineLevel="0" collapsed="false">
      <c r="A3365" s="159" t="s">
        <v>17525</v>
      </c>
      <c r="B3365" s="160" t="s">
        <v>17526</v>
      </c>
      <c r="C3365" s="42" t="s">
        <v>1738</v>
      </c>
      <c r="D3365" s="159" t="s">
        <v>17398</v>
      </c>
      <c r="E3365" s="159" t="s">
        <v>2126</v>
      </c>
      <c r="F3365" s="42" t="s">
        <v>17399</v>
      </c>
      <c r="G3365" s="159" t="s">
        <v>1842</v>
      </c>
      <c r="H3365" s="159" t="s">
        <v>1654</v>
      </c>
      <c r="I3365" s="159" t="s">
        <v>1808</v>
      </c>
      <c r="J3365" s="42" t="s">
        <v>17504</v>
      </c>
      <c r="K3365" s="42" t="s">
        <v>17505</v>
      </c>
      <c r="L3365" s="159" t="s">
        <v>2129</v>
      </c>
      <c r="M3365" s="159" t="s">
        <v>17527</v>
      </c>
      <c r="N3365" s="161"/>
      <c r="O3365" s="161"/>
      <c r="P3365" s="161"/>
    </row>
    <row r="3366" customFormat="false" ht="27" hidden="false" customHeight="true" outlineLevel="0" collapsed="false">
      <c r="A3366" s="159" t="s">
        <v>17528</v>
      </c>
      <c r="B3366" s="160" t="s">
        <v>17529</v>
      </c>
      <c r="C3366" s="42" t="s">
        <v>1738</v>
      </c>
      <c r="D3366" s="159" t="s">
        <v>17398</v>
      </c>
      <c r="E3366" s="159" t="s">
        <v>2126</v>
      </c>
      <c r="F3366" s="42" t="s">
        <v>17399</v>
      </c>
      <c r="G3366" s="159" t="s">
        <v>1842</v>
      </c>
      <c r="H3366" s="159" t="s">
        <v>1654</v>
      </c>
      <c r="I3366" s="159" t="s">
        <v>1808</v>
      </c>
      <c r="J3366" s="42" t="s">
        <v>17530</v>
      </c>
      <c r="K3366" s="42" t="s">
        <v>17531</v>
      </c>
      <c r="L3366" s="159" t="s">
        <v>2129</v>
      </c>
      <c r="M3366" s="159" t="s">
        <v>17532</v>
      </c>
      <c r="N3366" s="161"/>
      <c r="O3366" s="161"/>
      <c r="P3366" s="161"/>
    </row>
    <row r="3367" customFormat="false" ht="27" hidden="false" customHeight="true" outlineLevel="0" collapsed="false">
      <c r="A3367" s="159" t="s">
        <v>17533</v>
      </c>
      <c r="B3367" s="160" t="s">
        <v>17534</v>
      </c>
      <c r="C3367" s="42" t="s">
        <v>1738</v>
      </c>
      <c r="D3367" s="159" t="s">
        <v>17398</v>
      </c>
      <c r="E3367" s="159" t="s">
        <v>2126</v>
      </c>
      <c r="F3367" s="42" t="s">
        <v>17399</v>
      </c>
      <c r="G3367" s="159" t="s">
        <v>1842</v>
      </c>
      <c r="H3367" s="159" t="s">
        <v>1654</v>
      </c>
      <c r="I3367" s="159" t="s">
        <v>1808</v>
      </c>
      <c r="J3367" s="42" t="s">
        <v>17530</v>
      </c>
      <c r="K3367" s="42" t="s">
        <v>17531</v>
      </c>
      <c r="L3367" s="159" t="s">
        <v>2129</v>
      </c>
      <c r="M3367" s="159" t="s">
        <v>17535</v>
      </c>
      <c r="N3367" s="161"/>
      <c r="O3367" s="161"/>
      <c r="P3367" s="161"/>
    </row>
    <row r="3368" customFormat="false" ht="27" hidden="false" customHeight="true" outlineLevel="0" collapsed="false">
      <c r="A3368" s="159" t="s">
        <v>17536</v>
      </c>
      <c r="B3368" s="160" t="s">
        <v>17537</v>
      </c>
      <c r="C3368" s="42" t="s">
        <v>1738</v>
      </c>
      <c r="D3368" s="159" t="s">
        <v>17398</v>
      </c>
      <c r="E3368" s="159" t="s">
        <v>2495</v>
      </c>
      <c r="F3368" s="42" t="s">
        <v>17399</v>
      </c>
      <c r="G3368" s="159" t="s">
        <v>1842</v>
      </c>
      <c r="H3368" s="159" t="s">
        <v>2144</v>
      </c>
      <c r="I3368" s="159" t="s">
        <v>1808</v>
      </c>
      <c r="J3368" s="42" t="s">
        <v>17530</v>
      </c>
      <c r="K3368" s="42" t="s">
        <v>17531</v>
      </c>
      <c r="L3368" s="159" t="s">
        <v>2498</v>
      </c>
      <c r="M3368" s="159" t="s">
        <v>17538</v>
      </c>
      <c r="N3368" s="161"/>
      <c r="O3368" s="161"/>
      <c r="P3368" s="161"/>
    </row>
    <row r="3369" customFormat="false" ht="27" hidden="false" customHeight="true" outlineLevel="0" collapsed="false">
      <c r="A3369" s="159" t="s">
        <v>17539</v>
      </c>
      <c r="B3369" s="160" t="s">
        <v>17540</v>
      </c>
      <c r="C3369" s="42" t="s">
        <v>1738</v>
      </c>
      <c r="D3369" s="159" t="s">
        <v>17398</v>
      </c>
      <c r="E3369" s="159" t="s">
        <v>2126</v>
      </c>
      <c r="F3369" s="42" t="s">
        <v>17399</v>
      </c>
      <c r="G3369" s="159" t="s">
        <v>1842</v>
      </c>
      <c r="H3369" s="159" t="s">
        <v>1654</v>
      </c>
      <c r="I3369" s="159" t="s">
        <v>1808</v>
      </c>
      <c r="J3369" s="42" t="s">
        <v>17530</v>
      </c>
      <c r="K3369" s="42" t="s">
        <v>17531</v>
      </c>
      <c r="L3369" s="159" t="s">
        <v>2129</v>
      </c>
      <c r="M3369" s="159" t="s">
        <v>17541</v>
      </c>
      <c r="N3369" s="161"/>
      <c r="O3369" s="161"/>
      <c r="P3369" s="161"/>
    </row>
    <row r="3370" customFormat="false" ht="27" hidden="false" customHeight="true" outlineLevel="0" collapsed="false">
      <c r="A3370" s="159" t="s">
        <v>17542</v>
      </c>
      <c r="B3370" s="160" t="s">
        <v>17543</v>
      </c>
      <c r="C3370" s="42" t="s">
        <v>1738</v>
      </c>
      <c r="D3370" s="159" t="s">
        <v>17398</v>
      </c>
      <c r="E3370" s="159" t="s">
        <v>2495</v>
      </c>
      <c r="F3370" s="42" t="s">
        <v>17399</v>
      </c>
      <c r="G3370" s="159" t="s">
        <v>1842</v>
      </c>
      <c r="H3370" s="159" t="s">
        <v>2144</v>
      </c>
      <c r="I3370" s="159" t="s">
        <v>1808</v>
      </c>
      <c r="J3370" s="42" t="s">
        <v>17530</v>
      </c>
      <c r="K3370" s="42" t="s">
        <v>17531</v>
      </c>
      <c r="L3370" s="159" t="s">
        <v>2498</v>
      </c>
      <c r="M3370" s="159" t="s">
        <v>17544</v>
      </c>
      <c r="N3370" s="161"/>
      <c r="O3370" s="161"/>
      <c r="P3370" s="161"/>
    </row>
    <row r="3371" customFormat="false" ht="27" hidden="false" customHeight="true" outlineLevel="0" collapsed="false">
      <c r="A3371" s="159" t="s">
        <v>17545</v>
      </c>
      <c r="B3371" s="160" t="s">
        <v>17546</v>
      </c>
      <c r="C3371" s="42" t="s">
        <v>1738</v>
      </c>
      <c r="D3371" s="159" t="s">
        <v>17398</v>
      </c>
      <c r="E3371" s="159" t="s">
        <v>2126</v>
      </c>
      <c r="F3371" s="42" t="s">
        <v>17399</v>
      </c>
      <c r="G3371" s="159" t="s">
        <v>1842</v>
      </c>
      <c r="H3371" s="159" t="s">
        <v>1654</v>
      </c>
      <c r="I3371" s="159" t="s">
        <v>1808</v>
      </c>
      <c r="J3371" s="42" t="s">
        <v>17530</v>
      </c>
      <c r="K3371" s="42" t="s">
        <v>17531</v>
      </c>
      <c r="L3371" s="159" t="s">
        <v>2129</v>
      </c>
      <c r="M3371" s="159" t="s">
        <v>17547</v>
      </c>
      <c r="N3371" s="161"/>
      <c r="O3371" s="161"/>
      <c r="P3371" s="161"/>
    </row>
    <row r="3372" customFormat="false" ht="27" hidden="false" customHeight="true" outlineLevel="0" collapsed="false">
      <c r="A3372" s="159" t="s">
        <v>17548</v>
      </c>
      <c r="B3372" s="160" t="s">
        <v>17549</v>
      </c>
      <c r="C3372" s="42" t="s">
        <v>1738</v>
      </c>
      <c r="D3372" s="159" t="s">
        <v>17398</v>
      </c>
      <c r="E3372" s="159" t="s">
        <v>2126</v>
      </c>
      <c r="F3372" s="42" t="s">
        <v>17399</v>
      </c>
      <c r="G3372" s="159" t="s">
        <v>1842</v>
      </c>
      <c r="H3372" s="159" t="s">
        <v>1654</v>
      </c>
      <c r="I3372" s="159" t="s">
        <v>1808</v>
      </c>
      <c r="J3372" s="42" t="s">
        <v>17530</v>
      </c>
      <c r="K3372" s="42" t="s">
        <v>17531</v>
      </c>
      <c r="L3372" s="159" t="s">
        <v>2129</v>
      </c>
      <c r="M3372" s="159" t="s">
        <v>17550</v>
      </c>
      <c r="N3372" s="161"/>
      <c r="O3372" s="161"/>
      <c r="P3372" s="161"/>
    </row>
    <row r="3373" customFormat="false" ht="27" hidden="false" customHeight="true" outlineLevel="0" collapsed="false">
      <c r="A3373" s="159" t="s">
        <v>17551</v>
      </c>
      <c r="B3373" s="160" t="s">
        <v>17552</v>
      </c>
      <c r="C3373" s="42" t="s">
        <v>1738</v>
      </c>
      <c r="D3373" s="159" t="s">
        <v>17398</v>
      </c>
      <c r="E3373" s="159" t="s">
        <v>2126</v>
      </c>
      <c r="F3373" s="42" t="s">
        <v>17399</v>
      </c>
      <c r="G3373" s="159" t="s">
        <v>1842</v>
      </c>
      <c r="H3373" s="159" t="s">
        <v>1654</v>
      </c>
      <c r="I3373" s="159" t="s">
        <v>1808</v>
      </c>
      <c r="J3373" s="42" t="s">
        <v>17530</v>
      </c>
      <c r="K3373" s="42" t="s">
        <v>17531</v>
      </c>
      <c r="L3373" s="159" t="s">
        <v>2129</v>
      </c>
      <c r="M3373" s="159" t="s">
        <v>17553</v>
      </c>
      <c r="N3373" s="161"/>
      <c r="O3373" s="161"/>
      <c r="P3373" s="161"/>
    </row>
    <row r="3374" customFormat="false" ht="27" hidden="false" customHeight="true" outlineLevel="0" collapsed="false">
      <c r="A3374" s="159" t="s">
        <v>17554</v>
      </c>
      <c r="B3374" s="160" t="s">
        <v>17555</v>
      </c>
      <c r="C3374" s="42" t="s">
        <v>1738</v>
      </c>
      <c r="D3374" s="159" t="s">
        <v>17398</v>
      </c>
      <c r="E3374" s="159" t="s">
        <v>2126</v>
      </c>
      <c r="F3374" s="42" t="s">
        <v>17399</v>
      </c>
      <c r="G3374" s="159" t="s">
        <v>1842</v>
      </c>
      <c r="H3374" s="159" t="s">
        <v>1654</v>
      </c>
      <c r="I3374" s="159" t="s">
        <v>1808</v>
      </c>
      <c r="J3374" s="42" t="s">
        <v>17556</v>
      </c>
      <c r="K3374" s="42" t="s">
        <v>17557</v>
      </c>
      <c r="L3374" s="159" t="s">
        <v>2129</v>
      </c>
      <c r="M3374" s="159" t="s">
        <v>17558</v>
      </c>
      <c r="N3374" s="161"/>
      <c r="O3374" s="161"/>
      <c r="P3374" s="161"/>
    </row>
    <row r="3375" customFormat="false" ht="27" hidden="false" customHeight="true" outlineLevel="0" collapsed="false">
      <c r="A3375" s="159" t="s">
        <v>17559</v>
      </c>
      <c r="B3375" s="160" t="s">
        <v>17560</v>
      </c>
      <c r="C3375" s="42" t="s">
        <v>1738</v>
      </c>
      <c r="D3375" s="159" t="s">
        <v>17398</v>
      </c>
      <c r="E3375" s="159" t="s">
        <v>2126</v>
      </c>
      <c r="F3375" s="42" t="s">
        <v>17399</v>
      </c>
      <c r="G3375" s="159" t="s">
        <v>1842</v>
      </c>
      <c r="H3375" s="159" t="s">
        <v>1654</v>
      </c>
      <c r="I3375" s="159" t="s">
        <v>1808</v>
      </c>
      <c r="J3375" s="42" t="s">
        <v>17556</v>
      </c>
      <c r="K3375" s="42" t="s">
        <v>17557</v>
      </c>
      <c r="L3375" s="159" t="s">
        <v>2129</v>
      </c>
      <c r="M3375" s="159" t="s">
        <v>17561</v>
      </c>
      <c r="N3375" s="161"/>
      <c r="O3375" s="161"/>
      <c r="P3375" s="161"/>
    </row>
    <row r="3376" customFormat="false" ht="27" hidden="false" customHeight="true" outlineLevel="0" collapsed="false">
      <c r="A3376" s="159" t="s">
        <v>17562</v>
      </c>
      <c r="B3376" s="160" t="s">
        <v>17563</v>
      </c>
      <c r="C3376" s="42" t="s">
        <v>1738</v>
      </c>
      <c r="D3376" s="159" t="s">
        <v>17398</v>
      </c>
      <c r="E3376" s="159" t="s">
        <v>2495</v>
      </c>
      <c r="F3376" s="42" t="s">
        <v>17399</v>
      </c>
      <c r="G3376" s="159" t="s">
        <v>1842</v>
      </c>
      <c r="H3376" s="159" t="s">
        <v>2144</v>
      </c>
      <c r="I3376" s="159" t="s">
        <v>1808</v>
      </c>
      <c r="J3376" s="42" t="s">
        <v>17556</v>
      </c>
      <c r="K3376" s="42" t="s">
        <v>17557</v>
      </c>
      <c r="L3376" s="159" t="s">
        <v>2498</v>
      </c>
      <c r="M3376" s="159" t="s">
        <v>17564</v>
      </c>
      <c r="N3376" s="161"/>
      <c r="O3376" s="161"/>
      <c r="P3376" s="161"/>
    </row>
    <row r="3377" customFormat="false" ht="27" hidden="false" customHeight="true" outlineLevel="0" collapsed="false">
      <c r="A3377" s="159" t="s">
        <v>17565</v>
      </c>
      <c r="B3377" s="160" t="s">
        <v>17566</v>
      </c>
      <c r="C3377" s="42" t="s">
        <v>1738</v>
      </c>
      <c r="D3377" s="159" t="s">
        <v>17398</v>
      </c>
      <c r="E3377" s="159" t="s">
        <v>2126</v>
      </c>
      <c r="F3377" s="42" t="s">
        <v>17399</v>
      </c>
      <c r="G3377" s="159" t="s">
        <v>1842</v>
      </c>
      <c r="H3377" s="159" t="s">
        <v>1654</v>
      </c>
      <c r="I3377" s="159" t="s">
        <v>1808</v>
      </c>
      <c r="J3377" s="42" t="s">
        <v>17556</v>
      </c>
      <c r="K3377" s="42" t="s">
        <v>17557</v>
      </c>
      <c r="L3377" s="159" t="s">
        <v>2129</v>
      </c>
      <c r="M3377" s="159" t="s">
        <v>17567</v>
      </c>
      <c r="N3377" s="161"/>
      <c r="O3377" s="161"/>
      <c r="P3377" s="161"/>
    </row>
    <row r="3378" customFormat="false" ht="27" hidden="false" customHeight="true" outlineLevel="0" collapsed="false">
      <c r="A3378" s="159" t="s">
        <v>17568</v>
      </c>
      <c r="B3378" s="160" t="s">
        <v>17569</v>
      </c>
      <c r="C3378" s="42" t="s">
        <v>1738</v>
      </c>
      <c r="D3378" s="159" t="s">
        <v>17398</v>
      </c>
      <c r="E3378" s="159" t="s">
        <v>2495</v>
      </c>
      <c r="F3378" s="42" t="s">
        <v>17399</v>
      </c>
      <c r="G3378" s="159" t="s">
        <v>1842</v>
      </c>
      <c r="H3378" s="159" t="s">
        <v>2144</v>
      </c>
      <c r="I3378" s="159" t="s">
        <v>1808</v>
      </c>
      <c r="J3378" s="42" t="s">
        <v>17556</v>
      </c>
      <c r="K3378" s="42" t="s">
        <v>17557</v>
      </c>
      <c r="L3378" s="159" t="s">
        <v>2498</v>
      </c>
      <c r="M3378" s="159" t="s">
        <v>17570</v>
      </c>
      <c r="N3378" s="161"/>
      <c r="O3378" s="161"/>
      <c r="P3378" s="161"/>
    </row>
    <row r="3379" customFormat="false" ht="27" hidden="false" customHeight="true" outlineLevel="0" collapsed="false">
      <c r="A3379" s="159" t="s">
        <v>17571</v>
      </c>
      <c r="B3379" s="160" t="s">
        <v>17572</v>
      </c>
      <c r="C3379" s="42" t="s">
        <v>1738</v>
      </c>
      <c r="D3379" s="159" t="s">
        <v>17398</v>
      </c>
      <c r="E3379" s="159" t="s">
        <v>2126</v>
      </c>
      <c r="F3379" s="42" t="s">
        <v>17399</v>
      </c>
      <c r="G3379" s="159" t="s">
        <v>1842</v>
      </c>
      <c r="H3379" s="159" t="s">
        <v>1654</v>
      </c>
      <c r="I3379" s="159" t="s">
        <v>1808</v>
      </c>
      <c r="J3379" s="42" t="s">
        <v>17556</v>
      </c>
      <c r="K3379" s="42" t="s">
        <v>17557</v>
      </c>
      <c r="L3379" s="159" t="s">
        <v>2129</v>
      </c>
      <c r="M3379" s="159" t="s">
        <v>17573</v>
      </c>
      <c r="N3379" s="161"/>
      <c r="O3379" s="161"/>
      <c r="P3379" s="161"/>
    </row>
    <row r="3380" customFormat="false" ht="27" hidden="false" customHeight="true" outlineLevel="0" collapsed="false">
      <c r="A3380" s="159" t="s">
        <v>17574</v>
      </c>
      <c r="B3380" s="160" t="s">
        <v>17575</v>
      </c>
      <c r="C3380" s="42" t="s">
        <v>1738</v>
      </c>
      <c r="D3380" s="159" t="s">
        <v>17398</v>
      </c>
      <c r="E3380" s="159" t="s">
        <v>2126</v>
      </c>
      <c r="F3380" s="42" t="s">
        <v>17399</v>
      </c>
      <c r="G3380" s="159" t="s">
        <v>1842</v>
      </c>
      <c r="H3380" s="159" t="s">
        <v>1654</v>
      </c>
      <c r="I3380" s="159" t="s">
        <v>1808</v>
      </c>
      <c r="J3380" s="42" t="s">
        <v>17556</v>
      </c>
      <c r="K3380" s="42" t="s">
        <v>17557</v>
      </c>
      <c r="L3380" s="159" t="s">
        <v>2129</v>
      </c>
      <c r="M3380" s="159" t="s">
        <v>17576</v>
      </c>
      <c r="N3380" s="161"/>
      <c r="O3380" s="161"/>
      <c r="P3380" s="161"/>
    </row>
    <row r="3381" customFormat="false" ht="27" hidden="false" customHeight="true" outlineLevel="0" collapsed="false">
      <c r="A3381" s="159" t="s">
        <v>17577</v>
      </c>
      <c r="B3381" s="160" t="s">
        <v>17578</v>
      </c>
      <c r="C3381" s="42" t="s">
        <v>1738</v>
      </c>
      <c r="D3381" s="159" t="s">
        <v>17398</v>
      </c>
      <c r="E3381" s="159" t="s">
        <v>2126</v>
      </c>
      <c r="F3381" s="42" t="s">
        <v>17399</v>
      </c>
      <c r="G3381" s="159" t="s">
        <v>1842</v>
      </c>
      <c r="H3381" s="159" t="s">
        <v>1654</v>
      </c>
      <c r="I3381" s="159" t="s">
        <v>1808</v>
      </c>
      <c r="J3381" s="42" t="s">
        <v>17556</v>
      </c>
      <c r="K3381" s="42" t="s">
        <v>17557</v>
      </c>
      <c r="L3381" s="159" t="s">
        <v>2129</v>
      </c>
      <c r="M3381" s="159" t="s">
        <v>17579</v>
      </c>
      <c r="N3381" s="161"/>
      <c r="O3381" s="161"/>
      <c r="P3381" s="161"/>
    </row>
    <row r="3382" customFormat="false" ht="27" hidden="false" customHeight="true" outlineLevel="0" collapsed="false">
      <c r="A3382" s="159" t="s">
        <v>17580</v>
      </c>
      <c r="B3382" s="160" t="s">
        <v>17581</v>
      </c>
      <c r="C3382" s="42" t="s">
        <v>1738</v>
      </c>
      <c r="D3382" s="159" t="s">
        <v>17398</v>
      </c>
      <c r="E3382" s="159" t="s">
        <v>2126</v>
      </c>
      <c r="F3382" s="42" t="s">
        <v>17399</v>
      </c>
      <c r="G3382" s="159" t="s">
        <v>1842</v>
      </c>
      <c r="H3382" s="159" t="s">
        <v>1654</v>
      </c>
      <c r="I3382" s="159" t="s">
        <v>1808</v>
      </c>
      <c r="J3382" s="42" t="s">
        <v>17582</v>
      </c>
      <c r="K3382" s="42" t="s">
        <v>17583</v>
      </c>
      <c r="L3382" s="159" t="s">
        <v>2129</v>
      </c>
      <c r="M3382" s="159" t="s">
        <v>17584</v>
      </c>
      <c r="N3382" s="161"/>
      <c r="O3382" s="161"/>
      <c r="P3382" s="161"/>
    </row>
    <row r="3383" customFormat="false" ht="27" hidden="false" customHeight="true" outlineLevel="0" collapsed="false">
      <c r="A3383" s="159" t="s">
        <v>17585</v>
      </c>
      <c r="B3383" s="160" t="s">
        <v>17586</v>
      </c>
      <c r="C3383" s="42" t="s">
        <v>1738</v>
      </c>
      <c r="D3383" s="159" t="s">
        <v>17398</v>
      </c>
      <c r="E3383" s="159" t="s">
        <v>2126</v>
      </c>
      <c r="F3383" s="42" t="s">
        <v>17399</v>
      </c>
      <c r="G3383" s="159" t="s">
        <v>1842</v>
      </c>
      <c r="H3383" s="159" t="s">
        <v>1654</v>
      </c>
      <c r="I3383" s="159" t="s">
        <v>1808</v>
      </c>
      <c r="J3383" s="42" t="s">
        <v>17582</v>
      </c>
      <c r="K3383" s="42" t="s">
        <v>17583</v>
      </c>
      <c r="L3383" s="159" t="s">
        <v>2129</v>
      </c>
      <c r="M3383" s="159" t="s">
        <v>17587</v>
      </c>
      <c r="N3383" s="161"/>
      <c r="O3383" s="161"/>
      <c r="P3383" s="161"/>
    </row>
    <row r="3384" customFormat="false" ht="27" hidden="false" customHeight="true" outlineLevel="0" collapsed="false">
      <c r="A3384" s="159" t="s">
        <v>17588</v>
      </c>
      <c r="B3384" s="160" t="s">
        <v>17589</v>
      </c>
      <c r="C3384" s="42" t="s">
        <v>1738</v>
      </c>
      <c r="D3384" s="159" t="s">
        <v>17398</v>
      </c>
      <c r="E3384" s="159" t="s">
        <v>2495</v>
      </c>
      <c r="F3384" s="42" t="s">
        <v>17399</v>
      </c>
      <c r="G3384" s="159" t="s">
        <v>1842</v>
      </c>
      <c r="H3384" s="159" t="s">
        <v>2144</v>
      </c>
      <c r="I3384" s="159" t="s">
        <v>1808</v>
      </c>
      <c r="J3384" s="42" t="s">
        <v>17582</v>
      </c>
      <c r="K3384" s="42" t="s">
        <v>17583</v>
      </c>
      <c r="L3384" s="159" t="s">
        <v>2498</v>
      </c>
      <c r="M3384" s="159" t="s">
        <v>17590</v>
      </c>
      <c r="N3384" s="161"/>
      <c r="O3384" s="161"/>
      <c r="P3384" s="161"/>
    </row>
    <row r="3385" customFormat="false" ht="27" hidden="false" customHeight="true" outlineLevel="0" collapsed="false">
      <c r="A3385" s="159" t="s">
        <v>17591</v>
      </c>
      <c r="B3385" s="160" t="s">
        <v>17592</v>
      </c>
      <c r="C3385" s="42" t="s">
        <v>1738</v>
      </c>
      <c r="D3385" s="159" t="s">
        <v>17398</v>
      </c>
      <c r="E3385" s="159" t="s">
        <v>2126</v>
      </c>
      <c r="F3385" s="42" t="s">
        <v>17399</v>
      </c>
      <c r="G3385" s="159" t="s">
        <v>1842</v>
      </c>
      <c r="H3385" s="159" t="s">
        <v>1654</v>
      </c>
      <c r="I3385" s="159" t="s">
        <v>1808</v>
      </c>
      <c r="J3385" s="42" t="s">
        <v>17582</v>
      </c>
      <c r="K3385" s="42" t="s">
        <v>17583</v>
      </c>
      <c r="L3385" s="159" t="s">
        <v>2129</v>
      </c>
      <c r="M3385" s="159" t="s">
        <v>17593</v>
      </c>
      <c r="N3385" s="161"/>
      <c r="O3385" s="161"/>
      <c r="P3385" s="161"/>
    </row>
    <row r="3386" customFormat="false" ht="27" hidden="false" customHeight="true" outlineLevel="0" collapsed="false">
      <c r="A3386" s="159" t="s">
        <v>17594</v>
      </c>
      <c r="B3386" s="160" t="s">
        <v>17595</v>
      </c>
      <c r="C3386" s="42" t="s">
        <v>1738</v>
      </c>
      <c r="D3386" s="159" t="s">
        <v>17398</v>
      </c>
      <c r="E3386" s="159" t="s">
        <v>2495</v>
      </c>
      <c r="F3386" s="42" t="s">
        <v>17399</v>
      </c>
      <c r="G3386" s="159" t="s">
        <v>1842</v>
      </c>
      <c r="H3386" s="159" t="s">
        <v>2144</v>
      </c>
      <c r="I3386" s="159" t="s">
        <v>1808</v>
      </c>
      <c r="J3386" s="42" t="s">
        <v>17582</v>
      </c>
      <c r="K3386" s="42" t="s">
        <v>17583</v>
      </c>
      <c r="L3386" s="159" t="s">
        <v>2498</v>
      </c>
      <c r="M3386" s="159" t="s">
        <v>17596</v>
      </c>
      <c r="N3386" s="161"/>
      <c r="O3386" s="161"/>
      <c r="P3386" s="161"/>
    </row>
    <row r="3387" customFormat="false" ht="27" hidden="false" customHeight="true" outlineLevel="0" collapsed="false">
      <c r="A3387" s="159" t="s">
        <v>17597</v>
      </c>
      <c r="B3387" s="160" t="s">
        <v>17598</v>
      </c>
      <c r="C3387" s="42" t="s">
        <v>1738</v>
      </c>
      <c r="D3387" s="159" t="s">
        <v>17398</v>
      </c>
      <c r="E3387" s="159" t="s">
        <v>2126</v>
      </c>
      <c r="F3387" s="42" t="s">
        <v>17399</v>
      </c>
      <c r="G3387" s="159" t="s">
        <v>1842</v>
      </c>
      <c r="H3387" s="159" t="s">
        <v>1654</v>
      </c>
      <c r="I3387" s="159" t="s">
        <v>1808</v>
      </c>
      <c r="J3387" s="42" t="s">
        <v>17582</v>
      </c>
      <c r="K3387" s="42" t="s">
        <v>17583</v>
      </c>
      <c r="L3387" s="159" t="s">
        <v>2129</v>
      </c>
      <c r="M3387" s="159" t="s">
        <v>17599</v>
      </c>
      <c r="N3387" s="161"/>
      <c r="O3387" s="161"/>
      <c r="P3387" s="161"/>
    </row>
    <row r="3388" customFormat="false" ht="27" hidden="false" customHeight="true" outlineLevel="0" collapsed="false">
      <c r="A3388" s="159" t="s">
        <v>17600</v>
      </c>
      <c r="B3388" s="160" t="s">
        <v>17601</v>
      </c>
      <c r="C3388" s="42" t="s">
        <v>1738</v>
      </c>
      <c r="D3388" s="159" t="s">
        <v>17398</v>
      </c>
      <c r="E3388" s="159" t="s">
        <v>2126</v>
      </c>
      <c r="F3388" s="42" t="s">
        <v>17399</v>
      </c>
      <c r="G3388" s="159" t="s">
        <v>1842</v>
      </c>
      <c r="H3388" s="159" t="s">
        <v>1654</v>
      </c>
      <c r="I3388" s="159" t="s">
        <v>1808</v>
      </c>
      <c r="J3388" s="42" t="s">
        <v>17582</v>
      </c>
      <c r="K3388" s="42" t="s">
        <v>17583</v>
      </c>
      <c r="L3388" s="159" t="s">
        <v>2129</v>
      </c>
      <c r="M3388" s="159" t="s">
        <v>17602</v>
      </c>
      <c r="N3388" s="161"/>
      <c r="O3388" s="161"/>
      <c r="P3388" s="161"/>
    </row>
    <row r="3389" customFormat="false" ht="27" hidden="false" customHeight="true" outlineLevel="0" collapsed="false">
      <c r="A3389" s="159" t="s">
        <v>17603</v>
      </c>
      <c r="B3389" s="160" t="s">
        <v>17604</v>
      </c>
      <c r="C3389" s="42" t="s">
        <v>1738</v>
      </c>
      <c r="D3389" s="159" t="s">
        <v>17398</v>
      </c>
      <c r="E3389" s="159" t="s">
        <v>2126</v>
      </c>
      <c r="F3389" s="42" t="s">
        <v>17399</v>
      </c>
      <c r="G3389" s="159" t="s">
        <v>1842</v>
      </c>
      <c r="H3389" s="159" t="s">
        <v>1654</v>
      </c>
      <c r="I3389" s="159" t="s">
        <v>1808</v>
      </c>
      <c r="J3389" s="42" t="s">
        <v>17582</v>
      </c>
      <c r="K3389" s="42" t="s">
        <v>17583</v>
      </c>
      <c r="L3389" s="159" t="s">
        <v>2129</v>
      </c>
      <c r="M3389" s="159" t="s">
        <v>17605</v>
      </c>
      <c r="N3389" s="161"/>
      <c r="O3389" s="161"/>
      <c r="P3389" s="161"/>
    </row>
    <row r="3390" customFormat="false" ht="27" hidden="false" customHeight="true" outlineLevel="0" collapsed="false">
      <c r="A3390" s="159" t="s">
        <v>17606</v>
      </c>
      <c r="B3390" s="160" t="s">
        <v>17607</v>
      </c>
      <c r="C3390" s="42" t="s">
        <v>1738</v>
      </c>
      <c r="D3390" s="159" t="s">
        <v>17398</v>
      </c>
      <c r="E3390" s="159" t="s">
        <v>2126</v>
      </c>
      <c r="F3390" s="42" t="s">
        <v>17399</v>
      </c>
      <c r="G3390" s="159" t="s">
        <v>1842</v>
      </c>
      <c r="H3390" s="159" t="s">
        <v>1654</v>
      </c>
      <c r="I3390" s="159" t="s">
        <v>1808</v>
      </c>
      <c r="J3390" s="42" t="s">
        <v>17608</v>
      </c>
      <c r="K3390" s="42" t="s">
        <v>17609</v>
      </c>
      <c r="L3390" s="159" t="s">
        <v>2129</v>
      </c>
      <c r="M3390" s="159" t="s">
        <v>17610</v>
      </c>
      <c r="N3390" s="161"/>
      <c r="O3390" s="161"/>
      <c r="P3390" s="161"/>
    </row>
    <row r="3391" customFormat="false" ht="27" hidden="false" customHeight="true" outlineLevel="0" collapsed="false">
      <c r="A3391" s="159" t="s">
        <v>17611</v>
      </c>
      <c r="B3391" s="160" t="s">
        <v>17612</v>
      </c>
      <c r="C3391" s="42" t="s">
        <v>1738</v>
      </c>
      <c r="D3391" s="159" t="s">
        <v>17398</v>
      </c>
      <c r="E3391" s="159" t="s">
        <v>2126</v>
      </c>
      <c r="F3391" s="42" t="s">
        <v>17399</v>
      </c>
      <c r="G3391" s="159" t="s">
        <v>1842</v>
      </c>
      <c r="H3391" s="159" t="s">
        <v>1654</v>
      </c>
      <c r="I3391" s="159" t="s">
        <v>1808</v>
      </c>
      <c r="J3391" s="42" t="s">
        <v>17608</v>
      </c>
      <c r="K3391" s="42" t="s">
        <v>17609</v>
      </c>
      <c r="L3391" s="159" t="s">
        <v>2129</v>
      </c>
      <c r="M3391" s="159" t="s">
        <v>17613</v>
      </c>
      <c r="N3391" s="161"/>
      <c r="O3391" s="161"/>
      <c r="P3391" s="161"/>
    </row>
    <row r="3392" customFormat="false" ht="27" hidden="false" customHeight="true" outlineLevel="0" collapsed="false">
      <c r="A3392" s="159" t="s">
        <v>17614</v>
      </c>
      <c r="B3392" s="160" t="s">
        <v>17615</v>
      </c>
      <c r="C3392" s="42" t="s">
        <v>1738</v>
      </c>
      <c r="D3392" s="159" t="s">
        <v>17398</v>
      </c>
      <c r="E3392" s="159" t="s">
        <v>2495</v>
      </c>
      <c r="F3392" s="42" t="s">
        <v>17399</v>
      </c>
      <c r="G3392" s="159" t="s">
        <v>1842</v>
      </c>
      <c r="H3392" s="159" t="s">
        <v>2144</v>
      </c>
      <c r="I3392" s="159" t="s">
        <v>1808</v>
      </c>
      <c r="J3392" s="42" t="s">
        <v>17608</v>
      </c>
      <c r="K3392" s="42" t="s">
        <v>17609</v>
      </c>
      <c r="L3392" s="159" t="s">
        <v>2498</v>
      </c>
      <c r="M3392" s="159" t="s">
        <v>17616</v>
      </c>
      <c r="N3392" s="161"/>
      <c r="O3392" s="161"/>
      <c r="P3392" s="161"/>
    </row>
    <row r="3393" customFormat="false" ht="27" hidden="false" customHeight="true" outlineLevel="0" collapsed="false">
      <c r="A3393" s="159" t="s">
        <v>17617</v>
      </c>
      <c r="B3393" s="160" t="s">
        <v>17618</v>
      </c>
      <c r="C3393" s="42" t="s">
        <v>1738</v>
      </c>
      <c r="D3393" s="159" t="s">
        <v>17398</v>
      </c>
      <c r="E3393" s="159" t="s">
        <v>2126</v>
      </c>
      <c r="F3393" s="42" t="s">
        <v>17399</v>
      </c>
      <c r="G3393" s="159" t="s">
        <v>1842</v>
      </c>
      <c r="H3393" s="159" t="s">
        <v>1654</v>
      </c>
      <c r="I3393" s="159" t="s">
        <v>1808</v>
      </c>
      <c r="J3393" s="42" t="s">
        <v>17608</v>
      </c>
      <c r="K3393" s="42" t="s">
        <v>17609</v>
      </c>
      <c r="L3393" s="159" t="s">
        <v>2129</v>
      </c>
      <c r="M3393" s="159" t="s">
        <v>17619</v>
      </c>
      <c r="N3393" s="161"/>
      <c r="O3393" s="161"/>
      <c r="P3393" s="161"/>
    </row>
    <row r="3394" customFormat="false" ht="27" hidden="false" customHeight="true" outlineLevel="0" collapsed="false">
      <c r="A3394" s="159" t="s">
        <v>17620</v>
      </c>
      <c r="B3394" s="160" t="s">
        <v>17621</v>
      </c>
      <c r="C3394" s="42" t="s">
        <v>1738</v>
      </c>
      <c r="D3394" s="159" t="s">
        <v>17398</v>
      </c>
      <c r="E3394" s="159" t="s">
        <v>2495</v>
      </c>
      <c r="F3394" s="42" t="s">
        <v>17399</v>
      </c>
      <c r="G3394" s="159" t="s">
        <v>1842</v>
      </c>
      <c r="H3394" s="159" t="s">
        <v>2144</v>
      </c>
      <c r="I3394" s="159" t="s">
        <v>1808</v>
      </c>
      <c r="J3394" s="42" t="s">
        <v>17608</v>
      </c>
      <c r="K3394" s="42" t="s">
        <v>17609</v>
      </c>
      <c r="L3394" s="159" t="s">
        <v>2498</v>
      </c>
      <c r="M3394" s="159" t="s">
        <v>17622</v>
      </c>
      <c r="N3394" s="161"/>
      <c r="O3394" s="161"/>
      <c r="P3394" s="161"/>
    </row>
    <row r="3395" customFormat="false" ht="27" hidden="false" customHeight="true" outlineLevel="0" collapsed="false">
      <c r="A3395" s="159" t="s">
        <v>17623</v>
      </c>
      <c r="B3395" s="160" t="s">
        <v>17624</v>
      </c>
      <c r="C3395" s="42" t="s">
        <v>1738</v>
      </c>
      <c r="D3395" s="159" t="s">
        <v>17398</v>
      </c>
      <c r="E3395" s="159" t="s">
        <v>2126</v>
      </c>
      <c r="F3395" s="42" t="s">
        <v>17399</v>
      </c>
      <c r="G3395" s="159" t="s">
        <v>1842</v>
      </c>
      <c r="H3395" s="159" t="s">
        <v>1654</v>
      </c>
      <c r="I3395" s="159" t="s">
        <v>1808</v>
      </c>
      <c r="J3395" s="42" t="s">
        <v>17608</v>
      </c>
      <c r="K3395" s="42" t="s">
        <v>17609</v>
      </c>
      <c r="L3395" s="159" t="s">
        <v>2129</v>
      </c>
      <c r="M3395" s="159" t="s">
        <v>17625</v>
      </c>
      <c r="N3395" s="161"/>
      <c r="O3395" s="161"/>
      <c r="P3395" s="161"/>
    </row>
    <row r="3396" customFormat="false" ht="27" hidden="false" customHeight="true" outlineLevel="0" collapsed="false">
      <c r="A3396" s="159" t="s">
        <v>17626</v>
      </c>
      <c r="B3396" s="160" t="s">
        <v>17627</v>
      </c>
      <c r="C3396" s="42" t="s">
        <v>1738</v>
      </c>
      <c r="D3396" s="159" t="s">
        <v>17398</v>
      </c>
      <c r="E3396" s="159" t="s">
        <v>2126</v>
      </c>
      <c r="F3396" s="42" t="s">
        <v>17399</v>
      </c>
      <c r="G3396" s="159" t="s">
        <v>1842</v>
      </c>
      <c r="H3396" s="159" t="s">
        <v>1654</v>
      </c>
      <c r="I3396" s="159" t="s">
        <v>1808</v>
      </c>
      <c r="J3396" s="42" t="s">
        <v>17608</v>
      </c>
      <c r="K3396" s="42" t="s">
        <v>17609</v>
      </c>
      <c r="L3396" s="159" t="s">
        <v>2129</v>
      </c>
      <c r="M3396" s="159" t="s">
        <v>17628</v>
      </c>
      <c r="N3396" s="161"/>
      <c r="O3396" s="161"/>
      <c r="P3396" s="161"/>
    </row>
    <row r="3397" customFormat="false" ht="27" hidden="false" customHeight="true" outlineLevel="0" collapsed="false">
      <c r="A3397" s="159" t="s">
        <v>17629</v>
      </c>
      <c r="B3397" s="160" t="s">
        <v>17630</v>
      </c>
      <c r="C3397" s="42" t="s">
        <v>1738</v>
      </c>
      <c r="D3397" s="159" t="s">
        <v>17398</v>
      </c>
      <c r="E3397" s="159" t="s">
        <v>2126</v>
      </c>
      <c r="F3397" s="42" t="s">
        <v>17399</v>
      </c>
      <c r="G3397" s="159" t="s">
        <v>1842</v>
      </c>
      <c r="H3397" s="159" t="s">
        <v>1654</v>
      </c>
      <c r="I3397" s="159" t="s">
        <v>1808</v>
      </c>
      <c r="J3397" s="42" t="s">
        <v>17608</v>
      </c>
      <c r="K3397" s="42" t="s">
        <v>17609</v>
      </c>
      <c r="L3397" s="159" t="s">
        <v>2129</v>
      </c>
      <c r="M3397" s="159" t="s">
        <v>17631</v>
      </c>
      <c r="N3397" s="161"/>
      <c r="O3397" s="161"/>
      <c r="P3397" s="161"/>
    </row>
    <row r="3398" customFormat="false" ht="27" hidden="false" customHeight="true" outlineLevel="0" collapsed="false">
      <c r="A3398" s="159" t="s">
        <v>17632</v>
      </c>
      <c r="B3398" s="160" t="s">
        <v>17633</v>
      </c>
      <c r="C3398" s="42" t="s">
        <v>1738</v>
      </c>
      <c r="D3398" s="159" t="s">
        <v>17398</v>
      </c>
      <c r="E3398" s="159" t="s">
        <v>2126</v>
      </c>
      <c r="F3398" s="42" t="s">
        <v>17399</v>
      </c>
      <c r="G3398" s="159" t="s">
        <v>1842</v>
      </c>
      <c r="H3398" s="159" t="s">
        <v>1654</v>
      </c>
      <c r="I3398" s="159" t="s">
        <v>1808</v>
      </c>
      <c r="J3398" s="42" t="s">
        <v>17634</v>
      </c>
      <c r="K3398" s="42" t="s">
        <v>17635</v>
      </c>
      <c r="L3398" s="159" t="s">
        <v>2129</v>
      </c>
      <c r="M3398" s="159" t="s">
        <v>17636</v>
      </c>
      <c r="N3398" s="161"/>
      <c r="O3398" s="161"/>
      <c r="P3398" s="161"/>
    </row>
    <row r="3399" customFormat="false" ht="27" hidden="false" customHeight="true" outlineLevel="0" collapsed="false">
      <c r="A3399" s="159" t="s">
        <v>17637</v>
      </c>
      <c r="B3399" s="160" t="s">
        <v>17638</v>
      </c>
      <c r="C3399" s="42" t="s">
        <v>1738</v>
      </c>
      <c r="D3399" s="159" t="s">
        <v>17398</v>
      </c>
      <c r="E3399" s="159" t="s">
        <v>2126</v>
      </c>
      <c r="F3399" s="42" t="s">
        <v>17399</v>
      </c>
      <c r="G3399" s="159" t="s">
        <v>1842</v>
      </c>
      <c r="H3399" s="159" t="s">
        <v>1654</v>
      </c>
      <c r="I3399" s="159" t="s">
        <v>1808</v>
      </c>
      <c r="J3399" s="42" t="s">
        <v>17634</v>
      </c>
      <c r="K3399" s="42" t="s">
        <v>17635</v>
      </c>
      <c r="L3399" s="159" t="s">
        <v>2129</v>
      </c>
      <c r="M3399" s="159" t="s">
        <v>17639</v>
      </c>
      <c r="N3399" s="161"/>
      <c r="O3399" s="161"/>
      <c r="P3399" s="161"/>
    </row>
    <row r="3400" customFormat="false" ht="27" hidden="false" customHeight="true" outlineLevel="0" collapsed="false">
      <c r="A3400" s="159" t="s">
        <v>17640</v>
      </c>
      <c r="B3400" s="160" t="s">
        <v>17641</v>
      </c>
      <c r="C3400" s="42" t="s">
        <v>1738</v>
      </c>
      <c r="D3400" s="159" t="s">
        <v>17398</v>
      </c>
      <c r="E3400" s="159" t="s">
        <v>2495</v>
      </c>
      <c r="F3400" s="42" t="s">
        <v>17399</v>
      </c>
      <c r="G3400" s="159" t="s">
        <v>1842</v>
      </c>
      <c r="H3400" s="159" t="s">
        <v>2144</v>
      </c>
      <c r="I3400" s="159" t="s">
        <v>1808</v>
      </c>
      <c r="J3400" s="42" t="s">
        <v>17634</v>
      </c>
      <c r="K3400" s="42" t="s">
        <v>17635</v>
      </c>
      <c r="L3400" s="159" t="s">
        <v>2498</v>
      </c>
      <c r="M3400" s="159" t="s">
        <v>17642</v>
      </c>
      <c r="N3400" s="161"/>
      <c r="O3400" s="161"/>
      <c r="P3400" s="161"/>
    </row>
    <row r="3401" customFormat="false" ht="27" hidden="false" customHeight="true" outlineLevel="0" collapsed="false">
      <c r="A3401" s="159" t="s">
        <v>17643</v>
      </c>
      <c r="B3401" s="160" t="s">
        <v>17644</v>
      </c>
      <c r="C3401" s="42" t="s">
        <v>1738</v>
      </c>
      <c r="D3401" s="159" t="s">
        <v>17398</v>
      </c>
      <c r="E3401" s="159" t="s">
        <v>2126</v>
      </c>
      <c r="F3401" s="42" t="s">
        <v>17399</v>
      </c>
      <c r="G3401" s="159" t="s">
        <v>1842</v>
      </c>
      <c r="H3401" s="159" t="s">
        <v>1654</v>
      </c>
      <c r="I3401" s="159" t="s">
        <v>1808</v>
      </c>
      <c r="J3401" s="42" t="s">
        <v>17634</v>
      </c>
      <c r="K3401" s="42" t="s">
        <v>17635</v>
      </c>
      <c r="L3401" s="159" t="s">
        <v>2129</v>
      </c>
      <c r="M3401" s="159" t="s">
        <v>17645</v>
      </c>
      <c r="N3401" s="161"/>
      <c r="O3401" s="161"/>
      <c r="P3401" s="161"/>
    </row>
    <row r="3402" customFormat="false" ht="27" hidden="false" customHeight="true" outlineLevel="0" collapsed="false">
      <c r="A3402" s="159" t="s">
        <v>17646</v>
      </c>
      <c r="B3402" s="160" t="s">
        <v>17647</v>
      </c>
      <c r="C3402" s="42" t="s">
        <v>1738</v>
      </c>
      <c r="D3402" s="159" t="s">
        <v>17398</v>
      </c>
      <c r="E3402" s="159" t="s">
        <v>2495</v>
      </c>
      <c r="F3402" s="42" t="s">
        <v>17399</v>
      </c>
      <c r="G3402" s="159" t="s">
        <v>1842</v>
      </c>
      <c r="H3402" s="159" t="s">
        <v>2144</v>
      </c>
      <c r="I3402" s="159" t="s">
        <v>1808</v>
      </c>
      <c r="J3402" s="42" t="s">
        <v>17634</v>
      </c>
      <c r="K3402" s="42" t="s">
        <v>17635</v>
      </c>
      <c r="L3402" s="159" t="s">
        <v>2498</v>
      </c>
      <c r="M3402" s="159" t="s">
        <v>17648</v>
      </c>
      <c r="N3402" s="161"/>
      <c r="O3402" s="161"/>
      <c r="P3402" s="161"/>
    </row>
    <row r="3403" customFormat="false" ht="27" hidden="false" customHeight="true" outlineLevel="0" collapsed="false">
      <c r="A3403" s="159" t="s">
        <v>17649</v>
      </c>
      <c r="B3403" s="160" t="s">
        <v>17650</v>
      </c>
      <c r="C3403" s="42" t="s">
        <v>1738</v>
      </c>
      <c r="D3403" s="159" t="s">
        <v>17398</v>
      </c>
      <c r="E3403" s="159" t="s">
        <v>2126</v>
      </c>
      <c r="F3403" s="42" t="s">
        <v>17399</v>
      </c>
      <c r="G3403" s="159" t="s">
        <v>1842</v>
      </c>
      <c r="H3403" s="159" t="s">
        <v>1654</v>
      </c>
      <c r="I3403" s="159" t="s">
        <v>1808</v>
      </c>
      <c r="J3403" s="42" t="s">
        <v>17634</v>
      </c>
      <c r="K3403" s="42" t="s">
        <v>17635</v>
      </c>
      <c r="L3403" s="159" t="s">
        <v>2129</v>
      </c>
      <c r="M3403" s="159" t="s">
        <v>17651</v>
      </c>
      <c r="N3403" s="161"/>
      <c r="O3403" s="161"/>
      <c r="P3403" s="161"/>
    </row>
    <row r="3404" customFormat="false" ht="27" hidden="false" customHeight="true" outlineLevel="0" collapsed="false">
      <c r="A3404" s="159" t="s">
        <v>17652</v>
      </c>
      <c r="B3404" s="160" t="s">
        <v>17653</v>
      </c>
      <c r="C3404" s="42" t="s">
        <v>1738</v>
      </c>
      <c r="D3404" s="159" t="s">
        <v>17398</v>
      </c>
      <c r="E3404" s="159" t="s">
        <v>2126</v>
      </c>
      <c r="F3404" s="42" t="s">
        <v>17399</v>
      </c>
      <c r="G3404" s="159" t="s">
        <v>1842</v>
      </c>
      <c r="H3404" s="159" t="s">
        <v>1654</v>
      </c>
      <c r="I3404" s="159" t="s">
        <v>1808</v>
      </c>
      <c r="J3404" s="42" t="s">
        <v>17634</v>
      </c>
      <c r="K3404" s="42" t="s">
        <v>17635</v>
      </c>
      <c r="L3404" s="159" t="s">
        <v>2129</v>
      </c>
      <c r="M3404" s="159" t="s">
        <v>17654</v>
      </c>
      <c r="N3404" s="161"/>
      <c r="O3404" s="161"/>
      <c r="P3404" s="161"/>
    </row>
    <row r="3405" customFormat="false" ht="27" hidden="false" customHeight="true" outlineLevel="0" collapsed="false">
      <c r="A3405" s="159" t="s">
        <v>17655</v>
      </c>
      <c r="B3405" s="160" t="s">
        <v>17656</v>
      </c>
      <c r="C3405" s="42" t="s">
        <v>1738</v>
      </c>
      <c r="D3405" s="159" t="s">
        <v>17398</v>
      </c>
      <c r="E3405" s="159" t="s">
        <v>2126</v>
      </c>
      <c r="F3405" s="42" t="s">
        <v>17399</v>
      </c>
      <c r="G3405" s="159" t="s">
        <v>1842</v>
      </c>
      <c r="H3405" s="159" t="s">
        <v>1654</v>
      </c>
      <c r="I3405" s="159" t="s">
        <v>1808</v>
      </c>
      <c r="J3405" s="42" t="s">
        <v>17634</v>
      </c>
      <c r="K3405" s="42" t="s">
        <v>17635</v>
      </c>
      <c r="L3405" s="159" t="s">
        <v>2129</v>
      </c>
      <c r="M3405" s="159" t="s">
        <v>17657</v>
      </c>
      <c r="N3405" s="161"/>
      <c r="O3405" s="161"/>
      <c r="P3405" s="161"/>
    </row>
    <row r="3406" customFormat="false" ht="27" hidden="false" customHeight="true" outlineLevel="0" collapsed="false">
      <c r="A3406" s="159" t="s">
        <v>17658</v>
      </c>
      <c r="B3406" s="160" t="s">
        <v>17659</v>
      </c>
      <c r="C3406" s="42" t="s">
        <v>1738</v>
      </c>
      <c r="D3406" s="159" t="s">
        <v>17398</v>
      </c>
      <c r="E3406" s="159" t="s">
        <v>2126</v>
      </c>
      <c r="F3406" s="42" t="s">
        <v>17399</v>
      </c>
      <c r="G3406" s="159" t="s">
        <v>1842</v>
      </c>
      <c r="H3406" s="159" t="s">
        <v>1654</v>
      </c>
      <c r="I3406" s="159" t="s">
        <v>1808</v>
      </c>
      <c r="J3406" s="42" t="s">
        <v>17660</v>
      </c>
      <c r="K3406" s="42" t="s">
        <v>17661</v>
      </c>
      <c r="L3406" s="159" t="s">
        <v>2129</v>
      </c>
      <c r="M3406" s="159" t="s">
        <v>17662</v>
      </c>
      <c r="N3406" s="161"/>
      <c r="O3406" s="161"/>
      <c r="P3406" s="161"/>
    </row>
    <row r="3407" customFormat="false" ht="27" hidden="false" customHeight="true" outlineLevel="0" collapsed="false">
      <c r="A3407" s="159" t="s">
        <v>17663</v>
      </c>
      <c r="B3407" s="160" t="s">
        <v>17664</v>
      </c>
      <c r="C3407" s="42" t="s">
        <v>1738</v>
      </c>
      <c r="D3407" s="159" t="s">
        <v>17398</v>
      </c>
      <c r="E3407" s="159" t="s">
        <v>2126</v>
      </c>
      <c r="F3407" s="42" t="s">
        <v>17399</v>
      </c>
      <c r="G3407" s="159" t="s">
        <v>1842</v>
      </c>
      <c r="H3407" s="159" t="s">
        <v>1654</v>
      </c>
      <c r="I3407" s="159" t="s">
        <v>1808</v>
      </c>
      <c r="J3407" s="42" t="s">
        <v>17660</v>
      </c>
      <c r="K3407" s="42" t="s">
        <v>17661</v>
      </c>
      <c r="L3407" s="159" t="s">
        <v>2129</v>
      </c>
      <c r="M3407" s="159" t="s">
        <v>17665</v>
      </c>
      <c r="N3407" s="161"/>
      <c r="O3407" s="161"/>
      <c r="P3407" s="161"/>
    </row>
    <row r="3408" customFormat="false" ht="27" hidden="false" customHeight="true" outlineLevel="0" collapsed="false">
      <c r="A3408" s="159" t="s">
        <v>17666</v>
      </c>
      <c r="B3408" s="160" t="s">
        <v>17667</v>
      </c>
      <c r="C3408" s="42" t="s">
        <v>1738</v>
      </c>
      <c r="D3408" s="159" t="s">
        <v>17398</v>
      </c>
      <c r="E3408" s="159" t="s">
        <v>2495</v>
      </c>
      <c r="F3408" s="42" t="s">
        <v>17399</v>
      </c>
      <c r="G3408" s="159" t="s">
        <v>1842</v>
      </c>
      <c r="H3408" s="159" t="s">
        <v>2144</v>
      </c>
      <c r="I3408" s="159" t="s">
        <v>1808</v>
      </c>
      <c r="J3408" s="42" t="s">
        <v>17660</v>
      </c>
      <c r="K3408" s="42" t="s">
        <v>17661</v>
      </c>
      <c r="L3408" s="159" t="s">
        <v>2498</v>
      </c>
      <c r="M3408" s="159" t="s">
        <v>17668</v>
      </c>
      <c r="N3408" s="161"/>
      <c r="O3408" s="161"/>
      <c r="P3408" s="161"/>
    </row>
    <row r="3409" customFormat="false" ht="27" hidden="false" customHeight="true" outlineLevel="0" collapsed="false">
      <c r="A3409" s="159" t="s">
        <v>17669</v>
      </c>
      <c r="B3409" s="160" t="s">
        <v>17670</v>
      </c>
      <c r="C3409" s="42" t="s">
        <v>1738</v>
      </c>
      <c r="D3409" s="159" t="s">
        <v>17398</v>
      </c>
      <c r="E3409" s="159" t="s">
        <v>2126</v>
      </c>
      <c r="F3409" s="42" t="s">
        <v>17399</v>
      </c>
      <c r="G3409" s="159" t="s">
        <v>1842</v>
      </c>
      <c r="H3409" s="159" t="s">
        <v>1654</v>
      </c>
      <c r="I3409" s="159" t="s">
        <v>1808</v>
      </c>
      <c r="J3409" s="42" t="s">
        <v>17660</v>
      </c>
      <c r="K3409" s="42" t="s">
        <v>17661</v>
      </c>
      <c r="L3409" s="159" t="s">
        <v>2129</v>
      </c>
      <c r="M3409" s="159" t="s">
        <v>17671</v>
      </c>
      <c r="N3409" s="161"/>
      <c r="O3409" s="161"/>
      <c r="P3409" s="161"/>
    </row>
    <row r="3410" customFormat="false" ht="27" hidden="false" customHeight="true" outlineLevel="0" collapsed="false">
      <c r="A3410" s="159" t="s">
        <v>17672</v>
      </c>
      <c r="B3410" s="160" t="s">
        <v>17673</v>
      </c>
      <c r="C3410" s="42" t="s">
        <v>1738</v>
      </c>
      <c r="D3410" s="159" t="s">
        <v>17398</v>
      </c>
      <c r="E3410" s="159" t="s">
        <v>2495</v>
      </c>
      <c r="F3410" s="42" t="s">
        <v>17399</v>
      </c>
      <c r="G3410" s="159" t="s">
        <v>1842</v>
      </c>
      <c r="H3410" s="159" t="s">
        <v>2144</v>
      </c>
      <c r="I3410" s="159" t="s">
        <v>1808</v>
      </c>
      <c r="J3410" s="42" t="s">
        <v>17660</v>
      </c>
      <c r="K3410" s="42" t="s">
        <v>17661</v>
      </c>
      <c r="L3410" s="159" t="s">
        <v>2498</v>
      </c>
      <c r="M3410" s="159" t="s">
        <v>17674</v>
      </c>
      <c r="N3410" s="161"/>
      <c r="O3410" s="161"/>
      <c r="P3410" s="161"/>
    </row>
    <row r="3411" customFormat="false" ht="27" hidden="false" customHeight="true" outlineLevel="0" collapsed="false">
      <c r="A3411" s="159" t="s">
        <v>17675</v>
      </c>
      <c r="B3411" s="160" t="s">
        <v>17676</v>
      </c>
      <c r="C3411" s="42" t="s">
        <v>1738</v>
      </c>
      <c r="D3411" s="159" t="s">
        <v>17398</v>
      </c>
      <c r="E3411" s="159" t="s">
        <v>2126</v>
      </c>
      <c r="F3411" s="42" t="s">
        <v>17399</v>
      </c>
      <c r="G3411" s="159" t="s">
        <v>1842</v>
      </c>
      <c r="H3411" s="159" t="s">
        <v>1654</v>
      </c>
      <c r="I3411" s="159" t="s">
        <v>1808</v>
      </c>
      <c r="J3411" s="42" t="s">
        <v>17660</v>
      </c>
      <c r="K3411" s="42" t="s">
        <v>17661</v>
      </c>
      <c r="L3411" s="159" t="s">
        <v>2129</v>
      </c>
      <c r="M3411" s="159" t="s">
        <v>17677</v>
      </c>
      <c r="N3411" s="161"/>
      <c r="O3411" s="161"/>
      <c r="P3411" s="161"/>
    </row>
    <row r="3412" customFormat="false" ht="27" hidden="false" customHeight="true" outlineLevel="0" collapsed="false">
      <c r="A3412" s="159" t="s">
        <v>17678</v>
      </c>
      <c r="B3412" s="160" t="s">
        <v>17679</v>
      </c>
      <c r="C3412" s="42" t="s">
        <v>1738</v>
      </c>
      <c r="D3412" s="159" t="s">
        <v>17398</v>
      </c>
      <c r="E3412" s="159" t="s">
        <v>2126</v>
      </c>
      <c r="F3412" s="42" t="s">
        <v>17399</v>
      </c>
      <c r="G3412" s="159" t="s">
        <v>1842</v>
      </c>
      <c r="H3412" s="159" t="s">
        <v>1654</v>
      </c>
      <c r="I3412" s="159" t="s">
        <v>1808</v>
      </c>
      <c r="J3412" s="42" t="s">
        <v>17660</v>
      </c>
      <c r="K3412" s="42" t="s">
        <v>17661</v>
      </c>
      <c r="L3412" s="159" t="s">
        <v>2129</v>
      </c>
      <c r="M3412" s="159" t="s">
        <v>17680</v>
      </c>
      <c r="N3412" s="161"/>
      <c r="O3412" s="161"/>
      <c r="P3412" s="161"/>
    </row>
    <row r="3413" customFormat="false" ht="27" hidden="false" customHeight="true" outlineLevel="0" collapsed="false">
      <c r="A3413" s="159" t="s">
        <v>17681</v>
      </c>
      <c r="B3413" s="160" t="s">
        <v>17682</v>
      </c>
      <c r="C3413" s="42" t="s">
        <v>1738</v>
      </c>
      <c r="D3413" s="159" t="s">
        <v>17398</v>
      </c>
      <c r="E3413" s="159" t="s">
        <v>2126</v>
      </c>
      <c r="F3413" s="42" t="s">
        <v>17399</v>
      </c>
      <c r="G3413" s="159" t="s">
        <v>1842</v>
      </c>
      <c r="H3413" s="159" t="s">
        <v>1654</v>
      </c>
      <c r="I3413" s="159" t="s">
        <v>1808</v>
      </c>
      <c r="J3413" s="42" t="s">
        <v>17660</v>
      </c>
      <c r="K3413" s="42" t="s">
        <v>17661</v>
      </c>
      <c r="L3413" s="159" t="s">
        <v>2129</v>
      </c>
      <c r="M3413" s="159" t="s">
        <v>17683</v>
      </c>
      <c r="N3413" s="161"/>
      <c r="O3413" s="161"/>
      <c r="P3413" s="161"/>
    </row>
    <row r="3414" customFormat="false" ht="27" hidden="false" customHeight="true" outlineLevel="0" collapsed="false">
      <c r="A3414" s="159" t="s">
        <v>17684</v>
      </c>
      <c r="B3414" s="160" t="s">
        <v>17685</v>
      </c>
      <c r="C3414" s="42" t="s">
        <v>1738</v>
      </c>
      <c r="D3414" s="159" t="s">
        <v>17398</v>
      </c>
      <c r="E3414" s="159" t="s">
        <v>2126</v>
      </c>
      <c r="F3414" s="42" t="s">
        <v>17399</v>
      </c>
      <c r="G3414" s="159" t="s">
        <v>1842</v>
      </c>
      <c r="H3414" s="159" t="s">
        <v>1654</v>
      </c>
      <c r="I3414" s="159" t="s">
        <v>1808</v>
      </c>
      <c r="J3414" s="42" t="s">
        <v>17686</v>
      </c>
      <c r="K3414" s="42" t="s">
        <v>17687</v>
      </c>
      <c r="L3414" s="159" t="s">
        <v>2129</v>
      </c>
      <c r="M3414" s="159" t="s">
        <v>17688</v>
      </c>
      <c r="N3414" s="161"/>
      <c r="O3414" s="161"/>
      <c r="P3414" s="161"/>
    </row>
    <row r="3415" customFormat="false" ht="27" hidden="false" customHeight="true" outlineLevel="0" collapsed="false">
      <c r="A3415" s="159" t="s">
        <v>17689</v>
      </c>
      <c r="B3415" s="160" t="s">
        <v>17690</v>
      </c>
      <c r="C3415" s="42" t="s">
        <v>1738</v>
      </c>
      <c r="D3415" s="159" t="s">
        <v>17398</v>
      </c>
      <c r="E3415" s="159" t="s">
        <v>2126</v>
      </c>
      <c r="F3415" s="42" t="s">
        <v>17399</v>
      </c>
      <c r="G3415" s="159" t="s">
        <v>1842</v>
      </c>
      <c r="H3415" s="159" t="s">
        <v>1654</v>
      </c>
      <c r="I3415" s="159" t="s">
        <v>1808</v>
      </c>
      <c r="J3415" s="42" t="s">
        <v>17686</v>
      </c>
      <c r="K3415" s="42" t="s">
        <v>17687</v>
      </c>
      <c r="L3415" s="159" t="s">
        <v>2129</v>
      </c>
      <c r="M3415" s="159" t="s">
        <v>17691</v>
      </c>
      <c r="N3415" s="161"/>
      <c r="O3415" s="161"/>
      <c r="P3415" s="161"/>
    </row>
    <row r="3416" customFormat="false" ht="27" hidden="false" customHeight="true" outlineLevel="0" collapsed="false">
      <c r="A3416" s="159" t="s">
        <v>17692</v>
      </c>
      <c r="B3416" s="160" t="s">
        <v>17693</v>
      </c>
      <c r="C3416" s="42" t="s">
        <v>1738</v>
      </c>
      <c r="D3416" s="159" t="s">
        <v>17398</v>
      </c>
      <c r="E3416" s="159" t="s">
        <v>2495</v>
      </c>
      <c r="F3416" s="42" t="s">
        <v>17399</v>
      </c>
      <c r="G3416" s="159" t="s">
        <v>1842</v>
      </c>
      <c r="H3416" s="159" t="s">
        <v>2144</v>
      </c>
      <c r="I3416" s="159" t="s">
        <v>1808</v>
      </c>
      <c r="J3416" s="42" t="s">
        <v>17686</v>
      </c>
      <c r="K3416" s="42" t="s">
        <v>17687</v>
      </c>
      <c r="L3416" s="159" t="s">
        <v>2498</v>
      </c>
      <c r="M3416" s="159" t="s">
        <v>17694</v>
      </c>
      <c r="N3416" s="161"/>
      <c r="O3416" s="161"/>
      <c r="P3416" s="161"/>
    </row>
    <row r="3417" customFormat="false" ht="27" hidden="false" customHeight="true" outlineLevel="0" collapsed="false">
      <c r="A3417" s="159" t="s">
        <v>17695</v>
      </c>
      <c r="B3417" s="160" t="s">
        <v>17696</v>
      </c>
      <c r="C3417" s="42" t="s">
        <v>1738</v>
      </c>
      <c r="D3417" s="159" t="s">
        <v>17398</v>
      </c>
      <c r="E3417" s="159" t="s">
        <v>2126</v>
      </c>
      <c r="F3417" s="42" t="s">
        <v>17399</v>
      </c>
      <c r="G3417" s="159" t="s">
        <v>1842</v>
      </c>
      <c r="H3417" s="159" t="s">
        <v>1654</v>
      </c>
      <c r="I3417" s="159" t="s">
        <v>1808</v>
      </c>
      <c r="J3417" s="42" t="s">
        <v>17686</v>
      </c>
      <c r="K3417" s="42" t="s">
        <v>17687</v>
      </c>
      <c r="L3417" s="159" t="s">
        <v>2129</v>
      </c>
      <c r="M3417" s="159" t="s">
        <v>17697</v>
      </c>
      <c r="N3417" s="161"/>
      <c r="O3417" s="161"/>
      <c r="P3417" s="161"/>
    </row>
    <row r="3418" customFormat="false" ht="27" hidden="false" customHeight="true" outlineLevel="0" collapsed="false">
      <c r="A3418" s="159" t="s">
        <v>17698</v>
      </c>
      <c r="B3418" s="160" t="s">
        <v>17699</v>
      </c>
      <c r="C3418" s="42" t="s">
        <v>1738</v>
      </c>
      <c r="D3418" s="159" t="s">
        <v>17398</v>
      </c>
      <c r="E3418" s="159" t="s">
        <v>2495</v>
      </c>
      <c r="F3418" s="42" t="s">
        <v>17399</v>
      </c>
      <c r="G3418" s="159" t="s">
        <v>1842</v>
      </c>
      <c r="H3418" s="159" t="s">
        <v>2144</v>
      </c>
      <c r="I3418" s="159" t="s">
        <v>1808</v>
      </c>
      <c r="J3418" s="42" t="s">
        <v>17686</v>
      </c>
      <c r="K3418" s="42" t="s">
        <v>17687</v>
      </c>
      <c r="L3418" s="159" t="s">
        <v>2498</v>
      </c>
      <c r="M3418" s="159" t="s">
        <v>17700</v>
      </c>
      <c r="N3418" s="161"/>
      <c r="O3418" s="161"/>
      <c r="P3418" s="161"/>
    </row>
    <row r="3419" customFormat="false" ht="27" hidden="false" customHeight="true" outlineLevel="0" collapsed="false">
      <c r="A3419" s="159" t="s">
        <v>17701</v>
      </c>
      <c r="B3419" s="160" t="s">
        <v>17702</v>
      </c>
      <c r="C3419" s="42" t="s">
        <v>1738</v>
      </c>
      <c r="D3419" s="159" t="s">
        <v>17398</v>
      </c>
      <c r="E3419" s="159" t="s">
        <v>2126</v>
      </c>
      <c r="F3419" s="42" t="s">
        <v>17399</v>
      </c>
      <c r="G3419" s="159" t="s">
        <v>1842</v>
      </c>
      <c r="H3419" s="159" t="s">
        <v>1654</v>
      </c>
      <c r="I3419" s="159" t="s">
        <v>1808</v>
      </c>
      <c r="J3419" s="42" t="s">
        <v>17686</v>
      </c>
      <c r="K3419" s="42" t="s">
        <v>17687</v>
      </c>
      <c r="L3419" s="159" t="s">
        <v>2129</v>
      </c>
      <c r="M3419" s="159" t="s">
        <v>17703</v>
      </c>
      <c r="N3419" s="161"/>
      <c r="O3419" s="161"/>
      <c r="P3419" s="161"/>
    </row>
    <row r="3420" customFormat="false" ht="27" hidden="false" customHeight="true" outlineLevel="0" collapsed="false">
      <c r="A3420" s="159" t="s">
        <v>17704</v>
      </c>
      <c r="B3420" s="160" t="s">
        <v>17705</v>
      </c>
      <c r="C3420" s="42" t="s">
        <v>1738</v>
      </c>
      <c r="D3420" s="159" t="s">
        <v>17398</v>
      </c>
      <c r="E3420" s="159" t="s">
        <v>2126</v>
      </c>
      <c r="F3420" s="42" t="s">
        <v>17399</v>
      </c>
      <c r="G3420" s="159" t="s">
        <v>1842</v>
      </c>
      <c r="H3420" s="159" t="s">
        <v>1654</v>
      </c>
      <c r="I3420" s="159" t="s">
        <v>1808</v>
      </c>
      <c r="J3420" s="42" t="s">
        <v>17686</v>
      </c>
      <c r="K3420" s="42" t="s">
        <v>17687</v>
      </c>
      <c r="L3420" s="159" t="s">
        <v>2129</v>
      </c>
      <c r="M3420" s="159" t="s">
        <v>17706</v>
      </c>
      <c r="N3420" s="161"/>
      <c r="O3420" s="161"/>
      <c r="P3420" s="161"/>
    </row>
    <row r="3421" customFormat="false" ht="27" hidden="false" customHeight="true" outlineLevel="0" collapsed="false">
      <c r="A3421" s="159" t="s">
        <v>17707</v>
      </c>
      <c r="B3421" s="160" t="s">
        <v>17708</v>
      </c>
      <c r="C3421" s="42" t="s">
        <v>1738</v>
      </c>
      <c r="D3421" s="159" t="s">
        <v>17398</v>
      </c>
      <c r="E3421" s="159" t="s">
        <v>2126</v>
      </c>
      <c r="F3421" s="42" t="s">
        <v>17399</v>
      </c>
      <c r="G3421" s="159" t="s">
        <v>1842</v>
      </c>
      <c r="H3421" s="159" t="s">
        <v>1654</v>
      </c>
      <c r="I3421" s="159" t="s">
        <v>1808</v>
      </c>
      <c r="J3421" s="42" t="s">
        <v>17686</v>
      </c>
      <c r="K3421" s="42" t="s">
        <v>17687</v>
      </c>
      <c r="L3421" s="159" t="s">
        <v>2129</v>
      </c>
      <c r="M3421" s="159" t="s">
        <v>17709</v>
      </c>
      <c r="N3421" s="161"/>
      <c r="O3421" s="161"/>
      <c r="P3421" s="161"/>
    </row>
    <row r="3422" customFormat="false" ht="27" hidden="false" customHeight="true" outlineLevel="0" collapsed="false">
      <c r="A3422" s="159" t="s">
        <v>17710</v>
      </c>
      <c r="B3422" s="160" t="s">
        <v>17711</v>
      </c>
      <c r="C3422" s="42" t="s">
        <v>1738</v>
      </c>
      <c r="D3422" s="159" t="s">
        <v>17398</v>
      </c>
      <c r="E3422" s="159" t="s">
        <v>2126</v>
      </c>
      <c r="F3422" s="42" t="s">
        <v>17399</v>
      </c>
      <c r="G3422" s="159" t="s">
        <v>1842</v>
      </c>
      <c r="H3422" s="159" t="s">
        <v>1654</v>
      </c>
      <c r="I3422" s="159" t="s">
        <v>1808</v>
      </c>
      <c r="J3422" s="42" t="s">
        <v>17712</v>
      </c>
      <c r="K3422" s="42" t="s">
        <v>17713</v>
      </c>
      <c r="L3422" s="159" t="s">
        <v>2129</v>
      </c>
      <c r="M3422" s="159" t="s">
        <v>17714</v>
      </c>
      <c r="N3422" s="161"/>
      <c r="O3422" s="161"/>
      <c r="P3422" s="161"/>
    </row>
    <row r="3423" customFormat="false" ht="27" hidden="false" customHeight="true" outlineLevel="0" collapsed="false">
      <c r="A3423" s="159" t="s">
        <v>17715</v>
      </c>
      <c r="B3423" s="160" t="s">
        <v>17716</v>
      </c>
      <c r="C3423" s="42" t="s">
        <v>1738</v>
      </c>
      <c r="D3423" s="159" t="s">
        <v>17398</v>
      </c>
      <c r="E3423" s="159" t="s">
        <v>2126</v>
      </c>
      <c r="F3423" s="42" t="s">
        <v>17399</v>
      </c>
      <c r="G3423" s="159" t="s">
        <v>1842</v>
      </c>
      <c r="H3423" s="159" t="s">
        <v>1654</v>
      </c>
      <c r="I3423" s="159" t="s">
        <v>1808</v>
      </c>
      <c r="J3423" s="42" t="s">
        <v>17712</v>
      </c>
      <c r="K3423" s="42" t="s">
        <v>17713</v>
      </c>
      <c r="L3423" s="159" t="s">
        <v>2129</v>
      </c>
      <c r="M3423" s="159" t="s">
        <v>17717</v>
      </c>
      <c r="N3423" s="161"/>
      <c r="O3423" s="161"/>
      <c r="P3423" s="161"/>
    </row>
    <row r="3424" customFormat="false" ht="27" hidden="false" customHeight="true" outlineLevel="0" collapsed="false">
      <c r="A3424" s="159" t="s">
        <v>17718</v>
      </c>
      <c r="B3424" s="160" t="s">
        <v>17719</v>
      </c>
      <c r="C3424" s="42" t="s">
        <v>1738</v>
      </c>
      <c r="D3424" s="159" t="s">
        <v>17398</v>
      </c>
      <c r="E3424" s="159" t="s">
        <v>2495</v>
      </c>
      <c r="F3424" s="42" t="s">
        <v>17399</v>
      </c>
      <c r="G3424" s="159" t="s">
        <v>1842</v>
      </c>
      <c r="H3424" s="159" t="s">
        <v>2144</v>
      </c>
      <c r="I3424" s="159" t="s">
        <v>1808</v>
      </c>
      <c r="J3424" s="42" t="s">
        <v>17712</v>
      </c>
      <c r="K3424" s="42" t="s">
        <v>17713</v>
      </c>
      <c r="L3424" s="159" t="s">
        <v>2498</v>
      </c>
      <c r="M3424" s="159" t="s">
        <v>17720</v>
      </c>
      <c r="N3424" s="161"/>
      <c r="O3424" s="161"/>
      <c r="P3424" s="161"/>
    </row>
    <row r="3425" customFormat="false" ht="27" hidden="false" customHeight="true" outlineLevel="0" collapsed="false">
      <c r="A3425" s="159" t="s">
        <v>17721</v>
      </c>
      <c r="B3425" s="160" t="s">
        <v>17722</v>
      </c>
      <c r="C3425" s="42" t="s">
        <v>1738</v>
      </c>
      <c r="D3425" s="159" t="s">
        <v>17398</v>
      </c>
      <c r="E3425" s="159" t="s">
        <v>2126</v>
      </c>
      <c r="F3425" s="42" t="s">
        <v>17399</v>
      </c>
      <c r="G3425" s="159" t="s">
        <v>1842</v>
      </c>
      <c r="H3425" s="159" t="s">
        <v>1654</v>
      </c>
      <c r="I3425" s="159" t="s">
        <v>1808</v>
      </c>
      <c r="J3425" s="42" t="s">
        <v>17712</v>
      </c>
      <c r="K3425" s="42" t="s">
        <v>17713</v>
      </c>
      <c r="L3425" s="159" t="s">
        <v>2129</v>
      </c>
      <c r="M3425" s="159" t="s">
        <v>17723</v>
      </c>
      <c r="N3425" s="161"/>
      <c r="O3425" s="161"/>
      <c r="P3425" s="161"/>
    </row>
    <row r="3426" customFormat="false" ht="27" hidden="false" customHeight="true" outlineLevel="0" collapsed="false">
      <c r="A3426" s="159" t="s">
        <v>17724</v>
      </c>
      <c r="B3426" s="160" t="s">
        <v>17725</v>
      </c>
      <c r="C3426" s="42" t="s">
        <v>1738</v>
      </c>
      <c r="D3426" s="159" t="s">
        <v>17398</v>
      </c>
      <c r="E3426" s="159" t="s">
        <v>2495</v>
      </c>
      <c r="F3426" s="42" t="s">
        <v>17399</v>
      </c>
      <c r="G3426" s="159" t="s">
        <v>1842</v>
      </c>
      <c r="H3426" s="159" t="s">
        <v>2144</v>
      </c>
      <c r="I3426" s="159" t="s">
        <v>1808</v>
      </c>
      <c r="J3426" s="42" t="s">
        <v>17712</v>
      </c>
      <c r="K3426" s="42" t="s">
        <v>17713</v>
      </c>
      <c r="L3426" s="159" t="s">
        <v>2498</v>
      </c>
      <c r="M3426" s="159" t="s">
        <v>17726</v>
      </c>
      <c r="N3426" s="161"/>
      <c r="O3426" s="161"/>
      <c r="P3426" s="161"/>
    </row>
    <row r="3427" customFormat="false" ht="27" hidden="false" customHeight="true" outlineLevel="0" collapsed="false">
      <c r="A3427" s="159" t="s">
        <v>17727</v>
      </c>
      <c r="B3427" s="160" t="s">
        <v>17728</v>
      </c>
      <c r="C3427" s="42" t="s">
        <v>1738</v>
      </c>
      <c r="D3427" s="159" t="s">
        <v>17398</v>
      </c>
      <c r="E3427" s="159" t="s">
        <v>2126</v>
      </c>
      <c r="F3427" s="42" t="s">
        <v>17399</v>
      </c>
      <c r="G3427" s="159" t="s">
        <v>1842</v>
      </c>
      <c r="H3427" s="159" t="s">
        <v>1654</v>
      </c>
      <c r="I3427" s="159" t="s">
        <v>1808</v>
      </c>
      <c r="J3427" s="42" t="s">
        <v>17712</v>
      </c>
      <c r="K3427" s="42" t="s">
        <v>17713</v>
      </c>
      <c r="L3427" s="159" t="s">
        <v>2129</v>
      </c>
      <c r="M3427" s="159" t="s">
        <v>17729</v>
      </c>
      <c r="N3427" s="161"/>
      <c r="O3427" s="161"/>
      <c r="P3427" s="161"/>
    </row>
    <row r="3428" customFormat="false" ht="27" hidden="false" customHeight="true" outlineLevel="0" collapsed="false">
      <c r="A3428" s="159" t="s">
        <v>17730</v>
      </c>
      <c r="B3428" s="160" t="s">
        <v>17731</v>
      </c>
      <c r="C3428" s="42" t="s">
        <v>1738</v>
      </c>
      <c r="D3428" s="159" t="s">
        <v>17398</v>
      </c>
      <c r="E3428" s="159" t="s">
        <v>2126</v>
      </c>
      <c r="F3428" s="42" t="s">
        <v>17399</v>
      </c>
      <c r="G3428" s="159" t="s">
        <v>1842</v>
      </c>
      <c r="H3428" s="159" t="s">
        <v>1654</v>
      </c>
      <c r="I3428" s="159" t="s">
        <v>1808</v>
      </c>
      <c r="J3428" s="42" t="s">
        <v>17712</v>
      </c>
      <c r="K3428" s="42" t="s">
        <v>17713</v>
      </c>
      <c r="L3428" s="159" t="s">
        <v>2129</v>
      </c>
      <c r="M3428" s="159" t="s">
        <v>17732</v>
      </c>
      <c r="N3428" s="161"/>
      <c r="O3428" s="161"/>
      <c r="P3428" s="161"/>
    </row>
    <row r="3429" customFormat="false" ht="27" hidden="false" customHeight="true" outlineLevel="0" collapsed="false">
      <c r="A3429" s="159" t="s">
        <v>17733</v>
      </c>
      <c r="B3429" s="160" t="s">
        <v>17734</v>
      </c>
      <c r="C3429" s="42" t="s">
        <v>1738</v>
      </c>
      <c r="D3429" s="159" t="s">
        <v>17398</v>
      </c>
      <c r="E3429" s="159" t="s">
        <v>2126</v>
      </c>
      <c r="F3429" s="42" t="s">
        <v>17399</v>
      </c>
      <c r="G3429" s="159" t="s">
        <v>1842</v>
      </c>
      <c r="H3429" s="159" t="s">
        <v>1654</v>
      </c>
      <c r="I3429" s="159" t="s">
        <v>1808</v>
      </c>
      <c r="J3429" s="42" t="s">
        <v>17712</v>
      </c>
      <c r="K3429" s="42" t="s">
        <v>17713</v>
      </c>
      <c r="L3429" s="159" t="s">
        <v>2129</v>
      </c>
      <c r="M3429" s="159" t="s">
        <v>17735</v>
      </c>
      <c r="N3429" s="161"/>
      <c r="O3429" s="161"/>
      <c r="P3429" s="161"/>
    </row>
    <row r="3430" customFormat="false" ht="27" hidden="false" customHeight="true" outlineLevel="0" collapsed="false">
      <c r="A3430" s="159" t="s">
        <v>17736</v>
      </c>
      <c r="B3430" s="160" t="s">
        <v>17737</v>
      </c>
      <c r="C3430" s="42" t="s">
        <v>1738</v>
      </c>
      <c r="D3430" s="159" t="s">
        <v>17398</v>
      </c>
      <c r="E3430" s="159" t="s">
        <v>2126</v>
      </c>
      <c r="F3430" s="42" t="s">
        <v>17399</v>
      </c>
      <c r="G3430" s="159" t="s">
        <v>1842</v>
      </c>
      <c r="H3430" s="159" t="s">
        <v>1654</v>
      </c>
      <c r="I3430" s="159" t="s">
        <v>1808</v>
      </c>
      <c r="J3430" s="42" t="s">
        <v>17738</v>
      </c>
      <c r="K3430" s="42" t="s">
        <v>17739</v>
      </c>
      <c r="L3430" s="159" t="s">
        <v>2129</v>
      </c>
      <c r="M3430" s="159" t="s">
        <v>17740</v>
      </c>
      <c r="N3430" s="161"/>
      <c r="O3430" s="161"/>
      <c r="P3430" s="161"/>
    </row>
    <row r="3431" customFormat="false" ht="27" hidden="false" customHeight="true" outlineLevel="0" collapsed="false">
      <c r="A3431" s="159" t="s">
        <v>17741</v>
      </c>
      <c r="B3431" s="160" t="s">
        <v>17742</v>
      </c>
      <c r="C3431" s="42" t="s">
        <v>1738</v>
      </c>
      <c r="D3431" s="159" t="s">
        <v>17398</v>
      </c>
      <c r="E3431" s="159" t="s">
        <v>2126</v>
      </c>
      <c r="F3431" s="42" t="s">
        <v>17399</v>
      </c>
      <c r="G3431" s="159" t="s">
        <v>1842</v>
      </c>
      <c r="H3431" s="159" t="s">
        <v>1654</v>
      </c>
      <c r="I3431" s="159" t="s">
        <v>1808</v>
      </c>
      <c r="J3431" s="42" t="s">
        <v>17738</v>
      </c>
      <c r="K3431" s="42" t="s">
        <v>17739</v>
      </c>
      <c r="L3431" s="159" t="s">
        <v>2129</v>
      </c>
      <c r="M3431" s="159" t="s">
        <v>17743</v>
      </c>
      <c r="N3431" s="161"/>
      <c r="O3431" s="161"/>
      <c r="P3431" s="161"/>
    </row>
    <row r="3432" customFormat="false" ht="27" hidden="false" customHeight="true" outlineLevel="0" collapsed="false">
      <c r="A3432" s="159" t="s">
        <v>17744</v>
      </c>
      <c r="B3432" s="160" t="s">
        <v>17745</v>
      </c>
      <c r="C3432" s="42" t="s">
        <v>1738</v>
      </c>
      <c r="D3432" s="159" t="s">
        <v>17398</v>
      </c>
      <c r="E3432" s="159" t="s">
        <v>2495</v>
      </c>
      <c r="F3432" s="42" t="s">
        <v>17399</v>
      </c>
      <c r="G3432" s="159" t="s">
        <v>1842</v>
      </c>
      <c r="H3432" s="159" t="s">
        <v>2144</v>
      </c>
      <c r="I3432" s="159" t="s">
        <v>1808</v>
      </c>
      <c r="J3432" s="42" t="s">
        <v>17738</v>
      </c>
      <c r="K3432" s="42" t="s">
        <v>17739</v>
      </c>
      <c r="L3432" s="159" t="s">
        <v>2498</v>
      </c>
      <c r="M3432" s="159" t="s">
        <v>17746</v>
      </c>
      <c r="N3432" s="161"/>
      <c r="O3432" s="161"/>
      <c r="P3432" s="161"/>
    </row>
    <row r="3433" customFormat="false" ht="27" hidden="false" customHeight="true" outlineLevel="0" collapsed="false">
      <c r="A3433" s="159" t="s">
        <v>17747</v>
      </c>
      <c r="B3433" s="160" t="s">
        <v>17748</v>
      </c>
      <c r="C3433" s="42" t="s">
        <v>1738</v>
      </c>
      <c r="D3433" s="159" t="s">
        <v>17398</v>
      </c>
      <c r="E3433" s="159" t="s">
        <v>2126</v>
      </c>
      <c r="F3433" s="42" t="s">
        <v>17399</v>
      </c>
      <c r="G3433" s="159" t="s">
        <v>1842</v>
      </c>
      <c r="H3433" s="159" t="s">
        <v>1654</v>
      </c>
      <c r="I3433" s="159" t="s">
        <v>1808</v>
      </c>
      <c r="J3433" s="42" t="s">
        <v>17738</v>
      </c>
      <c r="K3433" s="42" t="s">
        <v>17739</v>
      </c>
      <c r="L3433" s="159" t="s">
        <v>2129</v>
      </c>
      <c r="M3433" s="159" t="s">
        <v>17749</v>
      </c>
      <c r="N3433" s="161"/>
      <c r="O3433" s="161"/>
      <c r="P3433" s="161"/>
    </row>
    <row r="3434" customFormat="false" ht="27" hidden="false" customHeight="true" outlineLevel="0" collapsed="false">
      <c r="A3434" s="159" t="s">
        <v>17750</v>
      </c>
      <c r="B3434" s="160" t="s">
        <v>17751</v>
      </c>
      <c r="C3434" s="42" t="s">
        <v>1738</v>
      </c>
      <c r="D3434" s="159" t="s">
        <v>17398</v>
      </c>
      <c r="E3434" s="159" t="s">
        <v>2495</v>
      </c>
      <c r="F3434" s="42" t="s">
        <v>17399</v>
      </c>
      <c r="G3434" s="159" t="s">
        <v>1842</v>
      </c>
      <c r="H3434" s="159" t="s">
        <v>2144</v>
      </c>
      <c r="I3434" s="159" t="s">
        <v>1808</v>
      </c>
      <c r="J3434" s="42" t="s">
        <v>17738</v>
      </c>
      <c r="K3434" s="42" t="s">
        <v>17739</v>
      </c>
      <c r="L3434" s="159" t="s">
        <v>2498</v>
      </c>
      <c r="M3434" s="159" t="s">
        <v>17752</v>
      </c>
      <c r="N3434" s="161"/>
      <c r="O3434" s="161"/>
      <c r="P3434" s="161"/>
    </row>
    <row r="3435" customFormat="false" ht="27" hidden="false" customHeight="true" outlineLevel="0" collapsed="false">
      <c r="A3435" s="159" t="s">
        <v>17753</v>
      </c>
      <c r="B3435" s="160" t="s">
        <v>17754</v>
      </c>
      <c r="C3435" s="42" t="s">
        <v>1738</v>
      </c>
      <c r="D3435" s="159" t="s">
        <v>17398</v>
      </c>
      <c r="E3435" s="159" t="s">
        <v>2126</v>
      </c>
      <c r="F3435" s="42" t="s">
        <v>17399</v>
      </c>
      <c r="G3435" s="159" t="s">
        <v>1842</v>
      </c>
      <c r="H3435" s="159" t="s">
        <v>1654</v>
      </c>
      <c r="I3435" s="159" t="s">
        <v>1808</v>
      </c>
      <c r="J3435" s="42" t="s">
        <v>17738</v>
      </c>
      <c r="K3435" s="42" t="s">
        <v>17739</v>
      </c>
      <c r="L3435" s="159" t="s">
        <v>2129</v>
      </c>
      <c r="M3435" s="159" t="s">
        <v>17755</v>
      </c>
      <c r="N3435" s="161"/>
      <c r="O3435" s="161"/>
      <c r="P3435" s="161"/>
    </row>
    <row r="3436" customFormat="false" ht="27" hidden="false" customHeight="true" outlineLevel="0" collapsed="false">
      <c r="A3436" s="159" t="s">
        <v>17756</v>
      </c>
      <c r="B3436" s="160" t="s">
        <v>17757</v>
      </c>
      <c r="C3436" s="42" t="s">
        <v>1738</v>
      </c>
      <c r="D3436" s="159" t="s">
        <v>17398</v>
      </c>
      <c r="E3436" s="159" t="s">
        <v>2126</v>
      </c>
      <c r="F3436" s="42" t="s">
        <v>17399</v>
      </c>
      <c r="G3436" s="159" t="s">
        <v>1842</v>
      </c>
      <c r="H3436" s="159" t="s">
        <v>1654</v>
      </c>
      <c r="I3436" s="159" t="s">
        <v>1808</v>
      </c>
      <c r="J3436" s="42" t="s">
        <v>17738</v>
      </c>
      <c r="K3436" s="42" t="s">
        <v>17739</v>
      </c>
      <c r="L3436" s="159" t="s">
        <v>2129</v>
      </c>
      <c r="M3436" s="159" t="s">
        <v>17758</v>
      </c>
      <c r="N3436" s="161"/>
      <c r="O3436" s="161"/>
      <c r="P3436" s="161"/>
    </row>
    <row r="3437" customFormat="false" ht="27" hidden="false" customHeight="true" outlineLevel="0" collapsed="false">
      <c r="A3437" s="159" t="s">
        <v>17759</v>
      </c>
      <c r="B3437" s="160" t="s">
        <v>17760</v>
      </c>
      <c r="C3437" s="42" t="s">
        <v>1738</v>
      </c>
      <c r="D3437" s="159" t="s">
        <v>17398</v>
      </c>
      <c r="E3437" s="159" t="s">
        <v>2126</v>
      </c>
      <c r="F3437" s="42" t="s">
        <v>17399</v>
      </c>
      <c r="G3437" s="159" t="s">
        <v>1842</v>
      </c>
      <c r="H3437" s="159" t="s">
        <v>1654</v>
      </c>
      <c r="I3437" s="159" t="s">
        <v>1808</v>
      </c>
      <c r="J3437" s="42" t="s">
        <v>17738</v>
      </c>
      <c r="K3437" s="42" t="s">
        <v>17739</v>
      </c>
      <c r="L3437" s="159" t="s">
        <v>2129</v>
      </c>
      <c r="M3437" s="159" t="s">
        <v>17761</v>
      </c>
      <c r="N3437" s="161"/>
      <c r="O3437" s="161"/>
      <c r="P3437" s="161"/>
    </row>
    <row r="3438" customFormat="false" ht="27" hidden="false" customHeight="true" outlineLevel="0" collapsed="false">
      <c r="A3438" s="159" t="s">
        <v>17762</v>
      </c>
      <c r="B3438" s="160" t="s">
        <v>17763</v>
      </c>
      <c r="C3438" s="42" t="s">
        <v>1738</v>
      </c>
      <c r="D3438" s="159" t="s">
        <v>17398</v>
      </c>
      <c r="E3438" s="159" t="s">
        <v>2126</v>
      </c>
      <c r="F3438" s="42" t="s">
        <v>17399</v>
      </c>
      <c r="G3438" s="159" t="s">
        <v>1842</v>
      </c>
      <c r="H3438" s="159" t="s">
        <v>1654</v>
      </c>
      <c r="I3438" s="159" t="s">
        <v>1808</v>
      </c>
      <c r="J3438" s="42" t="s">
        <v>17764</v>
      </c>
      <c r="K3438" s="42" t="s">
        <v>17765</v>
      </c>
      <c r="L3438" s="159" t="s">
        <v>2129</v>
      </c>
      <c r="M3438" s="159" t="s">
        <v>17766</v>
      </c>
      <c r="N3438" s="161"/>
      <c r="O3438" s="161"/>
      <c r="P3438" s="161"/>
    </row>
    <row r="3439" customFormat="false" ht="27" hidden="false" customHeight="true" outlineLevel="0" collapsed="false">
      <c r="A3439" s="159" t="s">
        <v>17767</v>
      </c>
      <c r="B3439" s="160" t="s">
        <v>17768</v>
      </c>
      <c r="C3439" s="42" t="s">
        <v>1738</v>
      </c>
      <c r="D3439" s="159" t="s">
        <v>17398</v>
      </c>
      <c r="E3439" s="159" t="s">
        <v>2126</v>
      </c>
      <c r="F3439" s="42" t="s">
        <v>17399</v>
      </c>
      <c r="G3439" s="159" t="s">
        <v>1842</v>
      </c>
      <c r="H3439" s="159" t="s">
        <v>1654</v>
      </c>
      <c r="I3439" s="159" t="s">
        <v>1808</v>
      </c>
      <c r="J3439" s="42" t="s">
        <v>17764</v>
      </c>
      <c r="K3439" s="42" t="s">
        <v>17765</v>
      </c>
      <c r="L3439" s="159" t="s">
        <v>2129</v>
      </c>
      <c r="M3439" s="159" t="s">
        <v>17769</v>
      </c>
      <c r="N3439" s="161"/>
      <c r="O3439" s="161"/>
      <c r="P3439" s="161"/>
    </row>
    <row r="3440" customFormat="false" ht="27" hidden="false" customHeight="true" outlineLevel="0" collapsed="false">
      <c r="A3440" s="159" t="s">
        <v>17770</v>
      </c>
      <c r="B3440" s="160" t="s">
        <v>17771</v>
      </c>
      <c r="C3440" s="42" t="s">
        <v>1738</v>
      </c>
      <c r="D3440" s="159" t="s">
        <v>17398</v>
      </c>
      <c r="E3440" s="159" t="s">
        <v>2495</v>
      </c>
      <c r="F3440" s="42" t="s">
        <v>17399</v>
      </c>
      <c r="G3440" s="159" t="s">
        <v>1842</v>
      </c>
      <c r="H3440" s="159" t="s">
        <v>2144</v>
      </c>
      <c r="I3440" s="159" t="s">
        <v>1808</v>
      </c>
      <c r="J3440" s="42" t="s">
        <v>17764</v>
      </c>
      <c r="K3440" s="42" t="s">
        <v>17765</v>
      </c>
      <c r="L3440" s="159" t="s">
        <v>2498</v>
      </c>
      <c r="M3440" s="159" t="s">
        <v>17772</v>
      </c>
      <c r="N3440" s="161"/>
      <c r="O3440" s="161"/>
      <c r="P3440" s="161"/>
    </row>
    <row r="3441" customFormat="false" ht="27" hidden="false" customHeight="true" outlineLevel="0" collapsed="false">
      <c r="A3441" s="159" t="s">
        <v>17773</v>
      </c>
      <c r="B3441" s="160" t="s">
        <v>17774</v>
      </c>
      <c r="C3441" s="42" t="s">
        <v>1738</v>
      </c>
      <c r="D3441" s="159" t="s">
        <v>17398</v>
      </c>
      <c r="E3441" s="159" t="s">
        <v>2126</v>
      </c>
      <c r="F3441" s="42" t="s">
        <v>17399</v>
      </c>
      <c r="G3441" s="159" t="s">
        <v>1842</v>
      </c>
      <c r="H3441" s="159" t="s">
        <v>1654</v>
      </c>
      <c r="I3441" s="159" t="s">
        <v>1808</v>
      </c>
      <c r="J3441" s="42" t="s">
        <v>17764</v>
      </c>
      <c r="K3441" s="42" t="s">
        <v>17765</v>
      </c>
      <c r="L3441" s="159" t="s">
        <v>2129</v>
      </c>
      <c r="M3441" s="159" t="s">
        <v>17775</v>
      </c>
      <c r="N3441" s="161"/>
      <c r="O3441" s="161"/>
      <c r="P3441" s="161"/>
    </row>
    <row r="3442" customFormat="false" ht="27" hidden="false" customHeight="true" outlineLevel="0" collapsed="false">
      <c r="A3442" s="159" t="s">
        <v>17776</v>
      </c>
      <c r="B3442" s="160" t="s">
        <v>17777</v>
      </c>
      <c r="C3442" s="42" t="s">
        <v>1738</v>
      </c>
      <c r="D3442" s="159" t="s">
        <v>17398</v>
      </c>
      <c r="E3442" s="159" t="s">
        <v>2495</v>
      </c>
      <c r="F3442" s="42" t="s">
        <v>17399</v>
      </c>
      <c r="G3442" s="159" t="s">
        <v>1842</v>
      </c>
      <c r="H3442" s="159" t="s">
        <v>2144</v>
      </c>
      <c r="I3442" s="159" t="s">
        <v>1808</v>
      </c>
      <c r="J3442" s="42" t="s">
        <v>17764</v>
      </c>
      <c r="K3442" s="42" t="s">
        <v>17765</v>
      </c>
      <c r="L3442" s="159" t="s">
        <v>2498</v>
      </c>
      <c r="M3442" s="159" t="s">
        <v>17778</v>
      </c>
      <c r="N3442" s="161"/>
      <c r="O3442" s="161"/>
      <c r="P3442" s="161"/>
    </row>
    <row r="3443" customFormat="false" ht="27" hidden="false" customHeight="true" outlineLevel="0" collapsed="false">
      <c r="A3443" s="159" t="s">
        <v>17779</v>
      </c>
      <c r="B3443" s="160" t="s">
        <v>17780</v>
      </c>
      <c r="C3443" s="42" t="s">
        <v>1738</v>
      </c>
      <c r="D3443" s="159" t="s">
        <v>17398</v>
      </c>
      <c r="E3443" s="159" t="s">
        <v>2126</v>
      </c>
      <c r="F3443" s="42" t="s">
        <v>17399</v>
      </c>
      <c r="G3443" s="159" t="s">
        <v>1842</v>
      </c>
      <c r="H3443" s="159" t="s">
        <v>1654</v>
      </c>
      <c r="I3443" s="159" t="s">
        <v>1808</v>
      </c>
      <c r="J3443" s="42" t="s">
        <v>17764</v>
      </c>
      <c r="K3443" s="42" t="s">
        <v>17765</v>
      </c>
      <c r="L3443" s="159" t="s">
        <v>2129</v>
      </c>
      <c r="M3443" s="159" t="s">
        <v>17781</v>
      </c>
      <c r="N3443" s="161"/>
      <c r="O3443" s="161"/>
      <c r="P3443" s="161"/>
    </row>
    <row r="3444" customFormat="false" ht="27" hidden="false" customHeight="true" outlineLevel="0" collapsed="false">
      <c r="A3444" s="159" t="s">
        <v>17782</v>
      </c>
      <c r="B3444" s="160" t="s">
        <v>17783</v>
      </c>
      <c r="C3444" s="42" t="s">
        <v>1738</v>
      </c>
      <c r="D3444" s="159" t="s">
        <v>17398</v>
      </c>
      <c r="E3444" s="159" t="s">
        <v>2126</v>
      </c>
      <c r="F3444" s="42" t="s">
        <v>17399</v>
      </c>
      <c r="G3444" s="159" t="s">
        <v>1842</v>
      </c>
      <c r="H3444" s="159" t="s">
        <v>1654</v>
      </c>
      <c r="I3444" s="159" t="s">
        <v>1808</v>
      </c>
      <c r="J3444" s="42" t="s">
        <v>17764</v>
      </c>
      <c r="K3444" s="42" t="s">
        <v>17765</v>
      </c>
      <c r="L3444" s="159" t="s">
        <v>2129</v>
      </c>
      <c r="M3444" s="159" t="s">
        <v>17784</v>
      </c>
      <c r="N3444" s="161"/>
      <c r="O3444" s="161"/>
      <c r="P3444" s="161"/>
    </row>
    <row r="3445" customFormat="false" ht="27" hidden="false" customHeight="true" outlineLevel="0" collapsed="false">
      <c r="A3445" s="159" t="s">
        <v>17785</v>
      </c>
      <c r="B3445" s="160" t="s">
        <v>17786</v>
      </c>
      <c r="C3445" s="42" t="s">
        <v>1738</v>
      </c>
      <c r="D3445" s="159" t="s">
        <v>17398</v>
      </c>
      <c r="E3445" s="159" t="s">
        <v>2126</v>
      </c>
      <c r="F3445" s="42" t="s">
        <v>17399</v>
      </c>
      <c r="G3445" s="159" t="s">
        <v>1842</v>
      </c>
      <c r="H3445" s="159" t="s">
        <v>1654</v>
      </c>
      <c r="I3445" s="159" t="s">
        <v>1808</v>
      </c>
      <c r="J3445" s="42" t="s">
        <v>17764</v>
      </c>
      <c r="K3445" s="42" t="s">
        <v>17765</v>
      </c>
      <c r="L3445" s="159" t="s">
        <v>2129</v>
      </c>
      <c r="M3445" s="159" t="s">
        <v>17787</v>
      </c>
      <c r="N3445" s="161"/>
      <c r="O3445" s="161"/>
      <c r="P3445" s="161"/>
    </row>
    <row r="3446" customFormat="false" ht="39" hidden="false" customHeight="true" outlineLevel="0" collapsed="false">
      <c r="A3446" s="159" t="s">
        <v>17788</v>
      </c>
      <c r="B3446" s="160" t="s">
        <v>17789</v>
      </c>
      <c r="C3446" s="42" t="s">
        <v>1738</v>
      </c>
      <c r="D3446" s="159" t="s">
        <v>17398</v>
      </c>
      <c r="E3446" s="159" t="s">
        <v>2126</v>
      </c>
      <c r="F3446" s="42" t="s">
        <v>17399</v>
      </c>
      <c r="G3446" s="159" t="s">
        <v>1842</v>
      </c>
      <c r="H3446" s="159" t="s">
        <v>1654</v>
      </c>
      <c r="I3446" s="159" t="s">
        <v>1808</v>
      </c>
      <c r="J3446" s="42" t="s">
        <v>17790</v>
      </c>
      <c r="K3446" s="42" t="s">
        <v>17791</v>
      </c>
      <c r="L3446" s="159" t="s">
        <v>2129</v>
      </c>
      <c r="M3446" s="159" t="s">
        <v>17792</v>
      </c>
      <c r="N3446" s="161"/>
      <c r="O3446" s="161"/>
      <c r="P3446" s="161"/>
    </row>
    <row r="3447" customFormat="false" ht="39" hidden="false" customHeight="true" outlineLevel="0" collapsed="false">
      <c r="A3447" s="159" t="s">
        <v>17793</v>
      </c>
      <c r="B3447" s="160" t="s">
        <v>17794</v>
      </c>
      <c r="C3447" s="42" t="s">
        <v>1738</v>
      </c>
      <c r="D3447" s="159" t="s">
        <v>17398</v>
      </c>
      <c r="E3447" s="159" t="s">
        <v>2126</v>
      </c>
      <c r="F3447" s="42" t="s">
        <v>17399</v>
      </c>
      <c r="G3447" s="159" t="s">
        <v>1842</v>
      </c>
      <c r="H3447" s="159" t="s">
        <v>1654</v>
      </c>
      <c r="I3447" s="159" t="s">
        <v>1808</v>
      </c>
      <c r="J3447" s="42" t="s">
        <v>17790</v>
      </c>
      <c r="K3447" s="42" t="s">
        <v>17791</v>
      </c>
      <c r="L3447" s="159" t="s">
        <v>2129</v>
      </c>
      <c r="M3447" s="159" t="s">
        <v>17795</v>
      </c>
      <c r="N3447" s="161"/>
      <c r="O3447" s="161"/>
      <c r="P3447" s="161"/>
    </row>
    <row r="3448" customFormat="false" ht="39" hidden="false" customHeight="true" outlineLevel="0" collapsed="false">
      <c r="A3448" s="159" t="s">
        <v>17796</v>
      </c>
      <c r="B3448" s="160" t="s">
        <v>17797</v>
      </c>
      <c r="C3448" s="42" t="s">
        <v>1738</v>
      </c>
      <c r="D3448" s="159" t="s">
        <v>17398</v>
      </c>
      <c r="E3448" s="159" t="s">
        <v>2495</v>
      </c>
      <c r="F3448" s="42" t="s">
        <v>17399</v>
      </c>
      <c r="G3448" s="159" t="s">
        <v>1842</v>
      </c>
      <c r="H3448" s="159" t="s">
        <v>2144</v>
      </c>
      <c r="I3448" s="159" t="s">
        <v>1808</v>
      </c>
      <c r="J3448" s="42" t="s">
        <v>17790</v>
      </c>
      <c r="K3448" s="42" t="s">
        <v>17791</v>
      </c>
      <c r="L3448" s="159" t="s">
        <v>2498</v>
      </c>
      <c r="M3448" s="159" t="s">
        <v>17798</v>
      </c>
      <c r="N3448" s="161"/>
      <c r="O3448" s="161"/>
      <c r="P3448" s="161"/>
    </row>
    <row r="3449" customFormat="false" ht="39" hidden="false" customHeight="true" outlineLevel="0" collapsed="false">
      <c r="A3449" s="159" t="s">
        <v>17799</v>
      </c>
      <c r="B3449" s="160" t="s">
        <v>17800</v>
      </c>
      <c r="C3449" s="42" t="s">
        <v>1738</v>
      </c>
      <c r="D3449" s="159" t="s">
        <v>17398</v>
      </c>
      <c r="E3449" s="159" t="s">
        <v>2126</v>
      </c>
      <c r="F3449" s="42" t="s">
        <v>17399</v>
      </c>
      <c r="G3449" s="159" t="s">
        <v>1842</v>
      </c>
      <c r="H3449" s="159" t="s">
        <v>1654</v>
      </c>
      <c r="I3449" s="159" t="s">
        <v>1808</v>
      </c>
      <c r="J3449" s="42" t="s">
        <v>17790</v>
      </c>
      <c r="K3449" s="42" t="s">
        <v>17791</v>
      </c>
      <c r="L3449" s="159" t="s">
        <v>2129</v>
      </c>
      <c r="M3449" s="159" t="s">
        <v>17801</v>
      </c>
      <c r="N3449" s="161"/>
      <c r="O3449" s="161"/>
      <c r="P3449" s="161"/>
    </row>
    <row r="3450" customFormat="false" ht="39" hidden="false" customHeight="true" outlineLevel="0" collapsed="false">
      <c r="A3450" s="159" t="s">
        <v>17802</v>
      </c>
      <c r="B3450" s="160" t="s">
        <v>17803</v>
      </c>
      <c r="C3450" s="42" t="s">
        <v>1738</v>
      </c>
      <c r="D3450" s="159" t="s">
        <v>17398</v>
      </c>
      <c r="E3450" s="159" t="s">
        <v>2495</v>
      </c>
      <c r="F3450" s="42" t="s">
        <v>17399</v>
      </c>
      <c r="G3450" s="159" t="s">
        <v>1842</v>
      </c>
      <c r="H3450" s="159" t="s">
        <v>2144</v>
      </c>
      <c r="I3450" s="159" t="s">
        <v>1808</v>
      </c>
      <c r="J3450" s="42" t="s">
        <v>17790</v>
      </c>
      <c r="K3450" s="42" t="s">
        <v>17791</v>
      </c>
      <c r="L3450" s="159" t="s">
        <v>2498</v>
      </c>
      <c r="M3450" s="159" t="s">
        <v>17804</v>
      </c>
      <c r="N3450" s="161"/>
      <c r="O3450" s="161"/>
      <c r="P3450" s="161"/>
    </row>
    <row r="3451" customFormat="false" ht="39" hidden="false" customHeight="true" outlineLevel="0" collapsed="false">
      <c r="A3451" s="159" t="s">
        <v>17805</v>
      </c>
      <c r="B3451" s="160" t="s">
        <v>17806</v>
      </c>
      <c r="C3451" s="42" t="s">
        <v>1738</v>
      </c>
      <c r="D3451" s="159" t="s">
        <v>17398</v>
      </c>
      <c r="E3451" s="159" t="s">
        <v>2126</v>
      </c>
      <c r="F3451" s="42" t="s">
        <v>17399</v>
      </c>
      <c r="G3451" s="159" t="s">
        <v>1842</v>
      </c>
      <c r="H3451" s="159" t="s">
        <v>1654</v>
      </c>
      <c r="I3451" s="159" t="s">
        <v>1808</v>
      </c>
      <c r="J3451" s="42" t="s">
        <v>17790</v>
      </c>
      <c r="K3451" s="42" t="s">
        <v>17791</v>
      </c>
      <c r="L3451" s="159" t="s">
        <v>2129</v>
      </c>
      <c r="M3451" s="159" t="s">
        <v>17807</v>
      </c>
      <c r="N3451" s="161"/>
      <c r="O3451" s="161"/>
      <c r="P3451" s="161"/>
    </row>
    <row r="3452" customFormat="false" ht="39" hidden="false" customHeight="true" outlineLevel="0" collapsed="false">
      <c r="A3452" s="159" t="s">
        <v>17808</v>
      </c>
      <c r="B3452" s="160" t="s">
        <v>17809</v>
      </c>
      <c r="C3452" s="42" t="s">
        <v>1738</v>
      </c>
      <c r="D3452" s="159" t="s">
        <v>17398</v>
      </c>
      <c r="E3452" s="159" t="s">
        <v>2126</v>
      </c>
      <c r="F3452" s="42" t="s">
        <v>17399</v>
      </c>
      <c r="G3452" s="159" t="s">
        <v>1842</v>
      </c>
      <c r="H3452" s="159" t="s">
        <v>1654</v>
      </c>
      <c r="I3452" s="159" t="s">
        <v>1808</v>
      </c>
      <c r="J3452" s="42" t="s">
        <v>17790</v>
      </c>
      <c r="K3452" s="42" t="s">
        <v>17791</v>
      </c>
      <c r="L3452" s="159" t="s">
        <v>2129</v>
      </c>
      <c r="M3452" s="159" t="s">
        <v>17810</v>
      </c>
      <c r="N3452" s="161"/>
      <c r="O3452" s="161"/>
      <c r="P3452" s="161"/>
    </row>
    <row r="3453" customFormat="false" ht="39" hidden="false" customHeight="true" outlineLevel="0" collapsed="false">
      <c r="A3453" s="159" t="s">
        <v>17811</v>
      </c>
      <c r="B3453" s="160" t="s">
        <v>17812</v>
      </c>
      <c r="C3453" s="42" t="s">
        <v>1738</v>
      </c>
      <c r="D3453" s="159" t="s">
        <v>17398</v>
      </c>
      <c r="E3453" s="159" t="s">
        <v>2126</v>
      </c>
      <c r="F3453" s="42" t="s">
        <v>17399</v>
      </c>
      <c r="G3453" s="159" t="s">
        <v>1842</v>
      </c>
      <c r="H3453" s="159" t="s">
        <v>1654</v>
      </c>
      <c r="I3453" s="159" t="s">
        <v>1808</v>
      </c>
      <c r="J3453" s="42" t="s">
        <v>17790</v>
      </c>
      <c r="K3453" s="42" t="s">
        <v>17791</v>
      </c>
      <c r="L3453" s="159" t="s">
        <v>2129</v>
      </c>
      <c r="M3453" s="159" t="s">
        <v>17813</v>
      </c>
      <c r="N3453" s="161"/>
      <c r="O3453" s="161"/>
      <c r="P3453" s="161"/>
    </row>
    <row r="3454" customFormat="false" ht="27" hidden="false" customHeight="true" outlineLevel="0" collapsed="false">
      <c r="A3454" s="159" t="s">
        <v>17814</v>
      </c>
      <c r="B3454" s="160" t="s">
        <v>17815</v>
      </c>
      <c r="C3454" s="42" t="s">
        <v>1738</v>
      </c>
      <c r="D3454" s="159" t="s">
        <v>17398</v>
      </c>
      <c r="E3454" s="159" t="s">
        <v>2126</v>
      </c>
      <c r="F3454" s="42" t="s">
        <v>17399</v>
      </c>
      <c r="G3454" s="159" t="s">
        <v>1842</v>
      </c>
      <c r="H3454" s="159" t="s">
        <v>1654</v>
      </c>
      <c r="I3454" s="159" t="s">
        <v>1808</v>
      </c>
      <c r="J3454" s="42" t="s">
        <v>17816</v>
      </c>
      <c r="K3454" s="42" t="s">
        <v>17817</v>
      </c>
      <c r="L3454" s="159" t="s">
        <v>2129</v>
      </c>
      <c r="M3454" s="159" t="s">
        <v>17818</v>
      </c>
      <c r="N3454" s="161"/>
      <c r="O3454" s="161"/>
      <c r="P3454" s="161"/>
    </row>
    <row r="3455" customFormat="false" ht="27" hidden="false" customHeight="true" outlineLevel="0" collapsed="false">
      <c r="A3455" s="159" t="s">
        <v>17819</v>
      </c>
      <c r="B3455" s="160" t="s">
        <v>17820</v>
      </c>
      <c r="C3455" s="42" t="s">
        <v>1738</v>
      </c>
      <c r="D3455" s="159" t="s">
        <v>17398</v>
      </c>
      <c r="E3455" s="159" t="s">
        <v>2126</v>
      </c>
      <c r="F3455" s="42" t="s">
        <v>17399</v>
      </c>
      <c r="G3455" s="159" t="s">
        <v>1842</v>
      </c>
      <c r="H3455" s="159" t="s">
        <v>1654</v>
      </c>
      <c r="I3455" s="159" t="s">
        <v>1808</v>
      </c>
      <c r="J3455" s="42" t="s">
        <v>17816</v>
      </c>
      <c r="K3455" s="42" t="s">
        <v>17817</v>
      </c>
      <c r="L3455" s="159" t="s">
        <v>2129</v>
      </c>
      <c r="M3455" s="159" t="s">
        <v>17821</v>
      </c>
      <c r="N3455" s="161"/>
      <c r="O3455" s="161"/>
      <c r="P3455" s="161"/>
    </row>
    <row r="3456" customFormat="false" ht="27" hidden="false" customHeight="true" outlineLevel="0" collapsed="false">
      <c r="A3456" s="159" t="s">
        <v>17822</v>
      </c>
      <c r="B3456" s="160" t="s">
        <v>17823</v>
      </c>
      <c r="C3456" s="42" t="s">
        <v>1738</v>
      </c>
      <c r="D3456" s="159" t="s">
        <v>17398</v>
      </c>
      <c r="E3456" s="159" t="s">
        <v>2495</v>
      </c>
      <c r="F3456" s="42" t="s">
        <v>17399</v>
      </c>
      <c r="G3456" s="159" t="s">
        <v>1842</v>
      </c>
      <c r="H3456" s="159" t="s">
        <v>2144</v>
      </c>
      <c r="I3456" s="159" t="s">
        <v>1808</v>
      </c>
      <c r="J3456" s="42" t="s">
        <v>17816</v>
      </c>
      <c r="K3456" s="42" t="s">
        <v>17817</v>
      </c>
      <c r="L3456" s="159" t="s">
        <v>2498</v>
      </c>
      <c r="M3456" s="159" t="s">
        <v>17824</v>
      </c>
      <c r="N3456" s="161"/>
      <c r="O3456" s="161"/>
      <c r="P3456" s="161"/>
    </row>
    <row r="3457" customFormat="false" ht="27" hidden="false" customHeight="true" outlineLevel="0" collapsed="false">
      <c r="A3457" s="159" t="s">
        <v>17825</v>
      </c>
      <c r="B3457" s="160" t="s">
        <v>17826</v>
      </c>
      <c r="C3457" s="42" t="s">
        <v>1738</v>
      </c>
      <c r="D3457" s="159" t="s">
        <v>17398</v>
      </c>
      <c r="E3457" s="159" t="s">
        <v>2126</v>
      </c>
      <c r="F3457" s="42" t="s">
        <v>17399</v>
      </c>
      <c r="G3457" s="159" t="s">
        <v>1842</v>
      </c>
      <c r="H3457" s="159" t="s">
        <v>1654</v>
      </c>
      <c r="I3457" s="159" t="s">
        <v>1808</v>
      </c>
      <c r="J3457" s="42" t="s">
        <v>17816</v>
      </c>
      <c r="K3457" s="42" t="s">
        <v>17817</v>
      </c>
      <c r="L3457" s="159" t="s">
        <v>2129</v>
      </c>
      <c r="M3457" s="159" t="s">
        <v>17827</v>
      </c>
      <c r="N3457" s="161"/>
      <c r="O3457" s="161"/>
      <c r="P3457" s="161"/>
    </row>
    <row r="3458" customFormat="false" ht="27" hidden="false" customHeight="true" outlineLevel="0" collapsed="false">
      <c r="A3458" s="159" t="s">
        <v>17828</v>
      </c>
      <c r="B3458" s="160" t="s">
        <v>17829</v>
      </c>
      <c r="C3458" s="42" t="s">
        <v>1738</v>
      </c>
      <c r="D3458" s="159" t="s">
        <v>17398</v>
      </c>
      <c r="E3458" s="159" t="s">
        <v>2495</v>
      </c>
      <c r="F3458" s="42" t="s">
        <v>17399</v>
      </c>
      <c r="G3458" s="159" t="s">
        <v>1842</v>
      </c>
      <c r="H3458" s="159" t="s">
        <v>2144</v>
      </c>
      <c r="I3458" s="159" t="s">
        <v>1808</v>
      </c>
      <c r="J3458" s="42" t="s">
        <v>17816</v>
      </c>
      <c r="K3458" s="42" t="s">
        <v>17817</v>
      </c>
      <c r="L3458" s="159" t="s">
        <v>2498</v>
      </c>
      <c r="M3458" s="159" t="s">
        <v>17830</v>
      </c>
      <c r="N3458" s="161"/>
      <c r="O3458" s="161"/>
      <c r="P3458" s="161"/>
    </row>
    <row r="3459" customFormat="false" ht="27" hidden="false" customHeight="true" outlineLevel="0" collapsed="false">
      <c r="A3459" s="159" t="s">
        <v>17831</v>
      </c>
      <c r="B3459" s="160" t="s">
        <v>17832</v>
      </c>
      <c r="C3459" s="42" t="s">
        <v>1738</v>
      </c>
      <c r="D3459" s="159" t="s">
        <v>17398</v>
      </c>
      <c r="E3459" s="159" t="s">
        <v>2126</v>
      </c>
      <c r="F3459" s="42" t="s">
        <v>17399</v>
      </c>
      <c r="G3459" s="159" t="s">
        <v>1842</v>
      </c>
      <c r="H3459" s="159" t="s">
        <v>1654</v>
      </c>
      <c r="I3459" s="159" t="s">
        <v>1808</v>
      </c>
      <c r="J3459" s="42" t="s">
        <v>17816</v>
      </c>
      <c r="K3459" s="42" t="s">
        <v>17817</v>
      </c>
      <c r="L3459" s="159" t="s">
        <v>2129</v>
      </c>
      <c r="M3459" s="159" t="s">
        <v>17833</v>
      </c>
      <c r="N3459" s="161"/>
      <c r="O3459" s="161"/>
      <c r="P3459" s="161"/>
    </row>
    <row r="3460" customFormat="false" ht="27" hidden="false" customHeight="true" outlineLevel="0" collapsed="false">
      <c r="A3460" s="159" t="s">
        <v>17834</v>
      </c>
      <c r="B3460" s="160" t="s">
        <v>17835</v>
      </c>
      <c r="C3460" s="42" t="s">
        <v>1738</v>
      </c>
      <c r="D3460" s="159" t="s">
        <v>17398</v>
      </c>
      <c r="E3460" s="159" t="s">
        <v>2126</v>
      </c>
      <c r="F3460" s="42" t="s">
        <v>17399</v>
      </c>
      <c r="G3460" s="159" t="s">
        <v>1842</v>
      </c>
      <c r="H3460" s="159" t="s">
        <v>1654</v>
      </c>
      <c r="I3460" s="159" t="s">
        <v>1808</v>
      </c>
      <c r="J3460" s="42" t="s">
        <v>17816</v>
      </c>
      <c r="K3460" s="42" t="s">
        <v>17817</v>
      </c>
      <c r="L3460" s="159" t="s">
        <v>2129</v>
      </c>
      <c r="M3460" s="159" t="s">
        <v>17836</v>
      </c>
      <c r="N3460" s="161"/>
      <c r="O3460" s="161"/>
      <c r="P3460" s="161"/>
    </row>
    <row r="3461" customFormat="false" ht="27" hidden="false" customHeight="true" outlineLevel="0" collapsed="false">
      <c r="A3461" s="159" t="s">
        <v>17837</v>
      </c>
      <c r="B3461" s="160" t="s">
        <v>17838</v>
      </c>
      <c r="C3461" s="42" t="s">
        <v>1738</v>
      </c>
      <c r="D3461" s="159" t="s">
        <v>17398</v>
      </c>
      <c r="E3461" s="159" t="s">
        <v>2126</v>
      </c>
      <c r="F3461" s="42" t="s">
        <v>17399</v>
      </c>
      <c r="G3461" s="159" t="s">
        <v>1842</v>
      </c>
      <c r="H3461" s="159" t="s">
        <v>1654</v>
      </c>
      <c r="I3461" s="159" t="s">
        <v>1808</v>
      </c>
      <c r="J3461" s="42" t="s">
        <v>17816</v>
      </c>
      <c r="K3461" s="42" t="s">
        <v>17817</v>
      </c>
      <c r="L3461" s="159" t="s">
        <v>2129</v>
      </c>
      <c r="M3461" s="159" t="s">
        <v>17839</v>
      </c>
      <c r="N3461" s="161"/>
      <c r="O3461" s="161"/>
      <c r="P3461" s="161"/>
    </row>
    <row r="3462" customFormat="false" ht="27" hidden="false" customHeight="true" outlineLevel="0" collapsed="false">
      <c r="A3462" s="159" t="s">
        <v>17840</v>
      </c>
      <c r="B3462" s="160" t="s">
        <v>17841</v>
      </c>
      <c r="C3462" s="42" t="s">
        <v>1738</v>
      </c>
      <c r="D3462" s="159" t="s">
        <v>17398</v>
      </c>
      <c r="E3462" s="159" t="s">
        <v>2126</v>
      </c>
      <c r="F3462" s="42" t="s">
        <v>17399</v>
      </c>
      <c r="G3462" s="159" t="s">
        <v>1842</v>
      </c>
      <c r="H3462" s="159" t="s">
        <v>1654</v>
      </c>
      <c r="I3462" s="159" t="s">
        <v>1808</v>
      </c>
      <c r="J3462" s="42" t="s">
        <v>17842</v>
      </c>
      <c r="K3462" s="42" t="s">
        <v>17843</v>
      </c>
      <c r="L3462" s="159" t="s">
        <v>2129</v>
      </c>
      <c r="M3462" s="159" t="s">
        <v>17844</v>
      </c>
      <c r="N3462" s="161"/>
      <c r="O3462" s="161"/>
      <c r="P3462" s="161"/>
    </row>
    <row r="3463" customFormat="false" ht="27" hidden="false" customHeight="true" outlineLevel="0" collapsed="false">
      <c r="A3463" s="159" t="s">
        <v>17845</v>
      </c>
      <c r="B3463" s="160" t="s">
        <v>17846</v>
      </c>
      <c r="C3463" s="42" t="s">
        <v>1738</v>
      </c>
      <c r="D3463" s="159" t="s">
        <v>17398</v>
      </c>
      <c r="E3463" s="159" t="s">
        <v>2126</v>
      </c>
      <c r="F3463" s="42" t="s">
        <v>17399</v>
      </c>
      <c r="G3463" s="159" t="s">
        <v>1842</v>
      </c>
      <c r="H3463" s="159" t="s">
        <v>1654</v>
      </c>
      <c r="I3463" s="159" t="s">
        <v>1808</v>
      </c>
      <c r="J3463" s="42" t="s">
        <v>17842</v>
      </c>
      <c r="K3463" s="42" t="s">
        <v>17843</v>
      </c>
      <c r="L3463" s="159" t="s">
        <v>2129</v>
      </c>
      <c r="M3463" s="159" t="s">
        <v>17847</v>
      </c>
      <c r="N3463" s="161"/>
      <c r="O3463" s="161"/>
      <c r="P3463" s="161"/>
    </row>
    <row r="3464" customFormat="false" ht="27" hidden="false" customHeight="true" outlineLevel="0" collapsed="false">
      <c r="A3464" s="159" t="s">
        <v>17848</v>
      </c>
      <c r="B3464" s="160" t="s">
        <v>17849</v>
      </c>
      <c r="C3464" s="42" t="s">
        <v>1738</v>
      </c>
      <c r="D3464" s="159" t="s">
        <v>17398</v>
      </c>
      <c r="E3464" s="159" t="s">
        <v>2495</v>
      </c>
      <c r="F3464" s="42" t="s">
        <v>17399</v>
      </c>
      <c r="G3464" s="159" t="s">
        <v>1842</v>
      </c>
      <c r="H3464" s="159" t="s">
        <v>2144</v>
      </c>
      <c r="I3464" s="159" t="s">
        <v>1808</v>
      </c>
      <c r="J3464" s="42" t="s">
        <v>17842</v>
      </c>
      <c r="K3464" s="42" t="s">
        <v>17843</v>
      </c>
      <c r="L3464" s="159" t="s">
        <v>2498</v>
      </c>
      <c r="M3464" s="159" t="s">
        <v>17850</v>
      </c>
      <c r="N3464" s="161"/>
      <c r="O3464" s="161"/>
      <c r="P3464" s="161"/>
    </row>
    <row r="3465" customFormat="false" ht="27" hidden="false" customHeight="true" outlineLevel="0" collapsed="false">
      <c r="A3465" s="159" t="s">
        <v>17851</v>
      </c>
      <c r="B3465" s="160" t="s">
        <v>17852</v>
      </c>
      <c r="C3465" s="42" t="s">
        <v>1738</v>
      </c>
      <c r="D3465" s="159" t="s">
        <v>17398</v>
      </c>
      <c r="E3465" s="159" t="s">
        <v>2126</v>
      </c>
      <c r="F3465" s="42" t="s">
        <v>17399</v>
      </c>
      <c r="G3465" s="159" t="s">
        <v>1842</v>
      </c>
      <c r="H3465" s="159" t="s">
        <v>1654</v>
      </c>
      <c r="I3465" s="159" t="s">
        <v>1808</v>
      </c>
      <c r="J3465" s="42" t="s">
        <v>17842</v>
      </c>
      <c r="K3465" s="42" t="s">
        <v>17843</v>
      </c>
      <c r="L3465" s="159" t="s">
        <v>2129</v>
      </c>
      <c r="M3465" s="159" t="s">
        <v>17853</v>
      </c>
      <c r="N3465" s="161"/>
      <c r="O3465" s="161"/>
      <c r="P3465" s="161"/>
    </row>
    <row r="3466" customFormat="false" ht="27" hidden="false" customHeight="true" outlineLevel="0" collapsed="false">
      <c r="A3466" s="159" t="s">
        <v>17854</v>
      </c>
      <c r="B3466" s="160" t="s">
        <v>17855</v>
      </c>
      <c r="C3466" s="42" t="s">
        <v>1738</v>
      </c>
      <c r="D3466" s="159" t="s">
        <v>17398</v>
      </c>
      <c r="E3466" s="159" t="s">
        <v>2495</v>
      </c>
      <c r="F3466" s="42" t="s">
        <v>17399</v>
      </c>
      <c r="G3466" s="159" t="s">
        <v>1842</v>
      </c>
      <c r="H3466" s="159" t="s">
        <v>2144</v>
      </c>
      <c r="I3466" s="159" t="s">
        <v>1808</v>
      </c>
      <c r="J3466" s="42" t="s">
        <v>17842</v>
      </c>
      <c r="K3466" s="42" t="s">
        <v>17843</v>
      </c>
      <c r="L3466" s="159" t="s">
        <v>2498</v>
      </c>
      <c r="M3466" s="159" t="s">
        <v>17856</v>
      </c>
      <c r="N3466" s="161"/>
      <c r="O3466" s="161"/>
      <c r="P3466" s="161"/>
    </row>
    <row r="3467" customFormat="false" ht="27" hidden="false" customHeight="true" outlineLevel="0" collapsed="false">
      <c r="A3467" s="159" t="s">
        <v>17857</v>
      </c>
      <c r="B3467" s="160" t="s">
        <v>17858</v>
      </c>
      <c r="C3467" s="42" t="s">
        <v>1738</v>
      </c>
      <c r="D3467" s="159" t="s">
        <v>17398</v>
      </c>
      <c r="E3467" s="159" t="s">
        <v>2126</v>
      </c>
      <c r="F3467" s="42" t="s">
        <v>17399</v>
      </c>
      <c r="G3467" s="159" t="s">
        <v>1842</v>
      </c>
      <c r="H3467" s="159" t="s">
        <v>1654</v>
      </c>
      <c r="I3467" s="159" t="s">
        <v>1808</v>
      </c>
      <c r="J3467" s="42" t="s">
        <v>17842</v>
      </c>
      <c r="K3467" s="42" t="s">
        <v>17843</v>
      </c>
      <c r="L3467" s="159" t="s">
        <v>2129</v>
      </c>
      <c r="M3467" s="159" t="s">
        <v>17859</v>
      </c>
      <c r="N3467" s="161"/>
      <c r="O3467" s="161"/>
      <c r="P3467" s="161"/>
    </row>
    <row r="3468" customFormat="false" ht="27" hidden="false" customHeight="true" outlineLevel="0" collapsed="false">
      <c r="A3468" s="159" t="s">
        <v>17860</v>
      </c>
      <c r="B3468" s="160" t="s">
        <v>17861</v>
      </c>
      <c r="C3468" s="42" t="s">
        <v>1738</v>
      </c>
      <c r="D3468" s="159" t="s">
        <v>17398</v>
      </c>
      <c r="E3468" s="159" t="s">
        <v>2126</v>
      </c>
      <c r="F3468" s="42" t="s">
        <v>17399</v>
      </c>
      <c r="G3468" s="159" t="s">
        <v>1842</v>
      </c>
      <c r="H3468" s="159" t="s">
        <v>1654</v>
      </c>
      <c r="I3468" s="159" t="s">
        <v>1808</v>
      </c>
      <c r="J3468" s="42" t="s">
        <v>17842</v>
      </c>
      <c r="K3468" s="42" t="s">
        <v>17843</v>
      </c>
      <c r="L3468" s="159" t="s">
        <v>2129</v>
      </c>
      <c r="M3468" s="159" t="s">
        <v>17862</v>
      </c>
      <c r="N3468" s="161"/>
      <c r="O3468" s="161"/>
      <c r="P3468" s="161"/>
    </row>
    <row r="3469" customFormat="false" ht="27" hidden="false" customHeight="true" outlineLevel="0" collapsed="false">
      <c r="A3469" s="159" t="s">
        <v>17863</v>
      </c>
      <c r="B3469" s="160" t="s">
        <v>17864</v>
      </c>
      <c r="C3469" s="42" t="s">
        <v>1738</v>
      </c>
      <c r="D3469" s="159" t="s">
        <v>17398</v>
      </c>
      <c r="E3469" s="159" t="s">
        <v>2126</v>
      </c>
      <c r="F3469" s="42" t="s">
        <v>17399</v>
      </c>
      <c r="G3469" s="159" t="s">
        <v>1842</v>
      </c>
      <c r="H3469" s="159" t="s">
        <v>1654</v>
      </c>
      <c r="I3469" s="159" t="s">
        <v>1808</v>
      </c>
      <c r="J3469" s="42" t="s">
        <v>17842</v>
      </c>
      <c r="K3469" s="42" t="s">
        <v>17843</v>
      </c>
      <c r="L3469" s="159" t="s">
        <v>2129</v>
      </c>
      <c r="M3469" s="159" t="s">
        <v>17865</v>
      </c>
      <c r="N3469" s="161"/>
      <c r="O3469" s="161"/>
      <c r="P3469" s="161"/>
    </row>
    <row r="3470" customFormat="false" ht="27" hidden="false" customHeight="true" outlineLevel="0" collapsed="false">
      <c r="A3470" s="159" t="s">
        <v>17866</v>
      </c>
      <c r="B3470" s="160" t="s">
        <v>17867</v>
      </c>
      <c r="C3470" s="42" t="s">
        <v>1738</v>
      </c>
      <c r="D3470" s="159" t="s">
        <v>17398</v>
      </c>
      <c r="E3470" s="159" t="s">
        <v>2126</v>
      </c>
      <c r="F3470" s="42" t="s">
        <v>17399</v>
      </c>
      <c r="G3470" s="159" t="s">
        <v>1842</v>
      </c>
      <c r="H3470" s="159" t="s">
        <v>1654</v>
      </c>
      <c r="I3470" s="159" t="s">
        <v>1808</v>
      </c>
      <c r="J3470" s="42" t="s">
        <v>17868</v>
      </c>
      <c r="K3470" s="42" t="s">
        <v>17869</v>
      </c>
      <c r="L3470" s="159" t="s">
        <v>2129</v>
      </c>
      <c r="M3470" s="159" t="s">
        <v>17870</v>
      </c>
      <c r="N3470" s="161"/>
      <c r="O3470" s="161"/>
      <c r="P3470" s="161"/>
    </row>
    <row r="3471" customFormat="false" ht="27" hidden="false" customHeight="true" outlineLevel="0" collapsed="false">
      <c r="A3471" s="159" t="s">
        <v>17871</v>
      </c>
      <c r="B3471" s="160" t="s">
        <v>17872</v>
      </c>
      <c r="C3471" s="42" t="s">
        <v>1738</v>
      </c>
      <c r="D3471" s="159" t="s">
        <v>17398</v>
      </c>
      <c r="E3471" s="159" t="s">
        <v>2126</v>
      </c>
      <c r="F3471" s="42" t="s">
        <v>17399</v>
      </c>
      <c r="G3471" s="159" t="s">
        <v>1842</v>
      </c>
      <c r="H3471" s="159" t="s">
        <v>1654</v>
      </c>
      <c r="I3471" s="159" t="s">
        <v>1808</v>
      </c>
      <c r="J3471" s="42" t="s">
        <v>17868</v>
      </c>
      <c r="K3471" s="42" t="s">
        <v>17869</v>
      </c>
      <c r="L3471" s="159" t="s">
        <v>2129</v>
      </c>
      <c r="M3471" s="159" t="s">
        <v>17873</v>
      </c>
      <c r="N3471" s="161"/>
      <c r="O3471" s="161"/>
      <c r="P3471" s="161"/>
    </row>
    <row r="3472" customFormat="false" ht="27" hidden="false" customHeight="true" outlineLevel="0" collapsed="false">
      <c r="A3472" s="159" t="s">
        <v>17874</v>
      </c>
      <c r="B3472" s="160" t="s">
        <v>17875</v>
      </c>
      <c r="C3472" s="42" t="s">
        <v>1738</v>
      </c>
      <c r="D3472" s="159" t="s">
        <v>17398</v>
      </c>
      <c r="E3472" s="159" t="s">
        <v>2495</v>
      </c>
      <c r="F3472" s="42" t="s">
        <v>17399</v>
      </c>
      <c r="G3472" s="159" t="s">
        <v>1842</v>
      </c>
      <c r="H3472" s="159" t="s">
        <v>2144</v>
      </c>
      <c r="I3472" s="159" t="s">
        <v>1808</v>
      </c>
      <c r="J3472" s="42" t="s">
        <v>17868</v>
      </c>
      <c r="K3472" s="42" t="s">
        <v>17869</v>
      </c>
      <c r="L3472" s="159" t="s">
        <v>2498</v>
      </c>
      <c r="M3472" s="159" t="s">
        <v>17876</v>
      </c>
      <c r="N3472" s="161"/>
      <c r="O3472" s="161"/>
      <c r="P3472" s="161"/>
    </row>
    <row r="3473" customFormat="false" ht="27" hidden="false" customHeight="true" outlineLevel="0" collapsed="false">
      <c r="A3473" s="159" t="s">
        <v>17877</v>
      </c>
      <c r="B3473" s="160" t="s">
        <v>17878</v>
      </c>
      <c r="C3473" s="42" t="s">
        <v>1738</v>
      </c>
      <c r="D3473" s="159" t="s">
        <v>17398</v>
      </c>
      <c r="E3473" s="159" t="s">
        <v>2126</v>
      </c>
      <c r="F3473" s="42" t="s">
        <v>17399</v>
      </c>
      <c r="G3473" s="159" t="s">
        <v>1842</v>
      </c>
      <c r="H3473" s="159" t="s">
        <v>1654</v>
      </c>
      <c r="I3473" s="159" t="s">
        <v>1808</v>
      </c>
      <c r="J3473" s="42" t="s">
        <v>17868</v>
      </c>
      <c r="K3473" s="42" t="s">
        <v>17869</v>
      </c>
      <c r="L3473" s="159" t="s">
        <v>2129</v>
      </c>
      <c r="M3473" s="159" t="s">
        <v>17879</v>
      </c>
      <c r="N3473" s="161"/>
      <c r="O3473" s="161"/>
      <c r="P3473" s="161"/>
    </row>
    <row r="3474" customFormat="false" ht="27" hidden="false" customHeight="true" outlineLevel="0" collapsed="false">
      <c r="A3474" s="159" t="s">
        <v>17880</v>
      </c>
      <c r="B3474" s="160" t="s">
        <v>17881</v>
      </c>
      <c r="C3474" s="42" t="s">
        <v>1738</v>
      </c>
      <c r="D3474" s="159" t="s">
        <v>17398</v>
      </c>
      <c r="E3474" s="159" t="s">
        <v>2495</v>
      </c>
      <c r="F3474" s="42" t="s">
        <v>17399</v>
      </c>
      <c r="G3474" s="159" t="s">
        <v>1842</v>
      </c>
      <c r="H3474" s="159" t="s">
        <v>2144</v>
      </c>
      <c r="I3474" s="159" t="s">
        <v>1808</v>
      </c>
      <c r="J3474" s="42" t="s">
        <v>17868</v>
      </c>
      <c r="K3474" s="42" t="s">
        <v>17869</v>
      </c>
      <c r="L3474" s="159" t="s">
        <v>2498</v>
      </c>
      <c r="M3474" s="159" t="s">
        <v>17882</v>
      </c>
      <c r="N3474" s="161"/>
      <c r="O3474" s="161"/>
      <c r="P3474" s="161"/>
    </row>
    <row r="3475" customFormat="false" ht="27" hidden="false" customHeight="true" outlineLevel="0" collapsed="false">
      <c r="A3475" s="159" t="s">
        <v>17883</v>
      </c>
      <c r="B3475" s="160" t="s">
        <v>17884</v>
      </c>
      <c r="C3475" s="42" t="s">
        <v>1738</v>
      </c>
      <c r="D3475" s="159" t="s">
        <v>17398</v>
      </c>
      <c r="E3475" s="159" t="s">
        <v>2126</v>
      </c>
      <c r="F3475" s="42" t="s">
        <v>17399</v>
      </c>
      <c r="G3475" s="159" t="s">
        <v>1842</v>
      </c>
      <c r="H3475" s="159" t="s">
        <v>1654</v>
      </c>
      <c r="I3475" s="159" t="s">
        <v>1808</v>
      </c>
      <c r="J3475" s="42" t="s">
        <v>17868</v>
      </c>
      <c r="K3475" s="42" t="s">
        <v>17869</v>
      </c>
      <c r="L3475" s="159" t="s">
        <v>2129</v>
      </c>
      <c r="M3475" s="159" t="s">
        <v>17885</v>
      </c>
      <c r="N3475" s="161"/>
      <c r="O3475" s="161"/>
      <c r="P3475" s="161"/>
    </row>
    <row r="3476" customFormat="false" ht="27" hidden="false" customHeight="true" outlineLevel="0" collapsed="false">
      <c r="A3476" s="159" t="s">
        <v>17886</v>
      </c>
      <c r="B3476" s="160" t="s">
        <v>17887</v>
      </c>
      <c r="C3476" s="42" t="s">
        <v>1738</v>
      </c>
      <c r="D3476" s="159" t="s">
        <v>17398</v>
      </c>
      <c r="E3476" s="159" t="s">
        <v>2126</v>
      </c>
      <c r="F3476" s="42" t="s">
        <v>17399</v>
      </c>
      <c r="G3476" s="159" t="s">
        <v>1842</v>
      </c>
      <c r="H3476" s="159" t="s">
        <v>1654</v>
      </c>
      <c r="I3476" s="159" t="s">
        <v>1808</v>
      </c>
      <c r="J3476" s="42" t="s">
        <v>17868</v>
      </c>
      <c r="K3476" s="42" t="s">
        <v>17869</v>
      </c>
      <c r="L3476" s="159" t="s">
        <v>2129</v>
      </c>
      <c r="M3476" s="159" t="s">
        <v>17888</v>
      </c>
      <c r="N3476" s="161"/>
      <c r="O3476" s="161"/>
      <c r="P3476" s="161"/>
    </row>
    <row r="3477" customFormat="false" ht="27" hidden="false" customHeight="true" outlineLevel="0" collapsed="false">
      <c r="A3477" s="159" t="s">
        <v>17889</v>
      </c>
      <c r="B3477" s="160" t="s">
        <v>17890</v>
      </c>
      <c r="C3477" s="42" t="s">
        <v>1738</v>
      </c>
      <c r="D3477" s="159" t="s">
        <v>17398</v>
      </c>
      <c r="E3477" s="159" t="s">
        <v>2126</v>
      </c>
      <c r="F3477" s="42" t="s">
        <v>17399</v>
      </c>
      <c r="G3477" s="159" t="s">
        <v>1842</v>
      </c>
      <c r="H3477" s="159" t="s">
        <v>1654</v>
      </c>
      <c r="I3477" s="159" t="s">
        <v>1808</v>
      </c>
      <c r="J3477" s="42" t="s">
        <v>17868</v>
      </c>
      <c r="K3477" s="42" t="s">
        <v>17869</v>
      </c>
      <c r="L3477" s="159" t="s">
        <v>2129</v>
      </c>
      <c r="M3477" s="159" t="s">
        <v>17891</v>
      </c>
      <c r="N3477" s="161"/>
      <c r="O3477" s="161"/>
      <c r="P3477" s="161"/>
    </row>
    <row r="3478" customFormat="false" ht="27" hidden="false" customHeight="true" outlineLevel="0" collapsed="false">
      <c r="A3478" s="159" t="s">
        <v>17892</v>
      </c>
      <c r="B3478" s="160" t="s">
        <v>17893</v>
      </c>
      <c r="C3478" s="42" t="s">
        <v>1738</v>
      </c>
      <c r="D3478" s="159" t="s">
        <v>17398</v>
      </c>
      <c r="E3478" s="159" t="s">
        <v>2126</v>
      </c>
      <c r="F3478" s="42" t="s">
        <v>17399</v>
      </c>
      <c r="G3478" s="159" t="s">
        <v>1842</v>
      </c>
      <c r="H3478" s="159" t="s">
        <v>1654</v>
      </c>
      <c r="I3478" s="159" t="s">
        <v>1808</v>
      </c>
      <c r="J3478" s="42" t="s">
        <v>17894</v>
      </c>
      <c r="K3478" s="42" t="s">
        <v>17895</v>
      </c>
      <c r="L3478" s="159" t="s">
        <v>2129</v>
      </c>
      <c r="M3478" s="159" t="s">
        <v>17896</v>
      </c>
      <c r="N3478" s="161"/>
      <c r="O3478" s="161"/>
      <c r="P3478" s="161"/>
    </row>
    <row r="3479" customFormat="false" ht="27" hidden="false" customHeight="true" outlineLevel="0" collapsed="false">
      <c r="A3479" s="159" t="s">
        <v>17897</v>
      </c>
      <c r="B3479" s="160" t="s">
        <v>17898</v>
      </c>
      <c r="C3479" s="42" t="s">
        <v>1738</v>
      </c>
      <c r="D3479" s="159" t="s">
        <v>17398</v>
      </c>
      <c r="E3479" s="159" t="s">
        <v>2126</v>
      </c>
      <c r="F3479" s="42" t="s">
        <v>17399</v>
      </c>
      <c r="G3479" s="159" t="s">
        <v>1842</v>
      </c>
      <c r="H3479" s="159" t="s">
        <v>1654</v>
      </c>
      <c r="I3479" s="159" t="s">
        <v>1808</v>
      </c>
      <c r="J3479" s="42" t="s">
        <v>17894</v>
      </c>
      <c r="K3479" s="42" t="s">
        <v>17895</v>
      </c>
      <c r="L3479" s="159" t="s">
        <v>2129</v>
      </c>
      <c r="M3479" s="159" t="s">
        <v>17899</v>
      </c>
      <c r="N3479" s="161"/>
      <c r="O3479" s="161"/>
      <c r="P3479" s="161"/>
    </row>
    <row r="3480" customFormat="false" ht="27" hidden="false" customHeight="true" outlineLevel="0" collapsed="false">
      <c r="A3480" s="159" t="s">
        <v>17900</v>
      </c>
      <c r="B3480" s="160" t="s">
        <v>17901</v>
      </c>
      <c r="C3480" s="42" t="s">
        <v>1738</v>
      </c>
      <c r="D3480" s="159" t="s">
        <v>17398</v>
      </c>
      <c r="E3480" s="159" t="s">
        <v>2495</v>
      </c>
      <c r="F3480" s="42" t="s">
        <v>17399</v>
      </c>
      <c r="G3480" s="159" t="s">
        <v>1842</v>
      </c>
      <c r="H3480" s="159" t="s">
        <v>2144</v>
      </c>
      <c r="I3480" s="159" t="s">
        <v>1808</v>
      </c>
      <c r="J3480" s="42" t="s">
        <v>17894</v>
      </c>
      <c r="K3480" s="42" t="s">
        <v>17895</v>
      </c>
      <c r="L3480" s="159" t="s">
        <v>2498</v>
      </c>
      <c r="M3480" s="159" t="s">
        <v>17902</v>
      </c>
      <c r="N3480" s="161"/>
      <c r="O3480" s="161"/>
      <c r="P3480" s="161"/>
    </row>
    <row r="3481" customFormat="false" ht="27" hidden="false" customHeight="true" outlineLevel="0" collapsed="false">
      <c r="A3481" s="159" t="s">
        <v>17903</v>
      </c>
      <c r="B3481" s="160" t="s">
        <v>17904</v>
      </c>
      <c r="C3481" s="42" t="s">
        <v>1738</v>
      </c>
      <c r="D3481" s="159" t="s">
        <v>17398</v>
      </c>
      <c r="E3481" s="159" t="s">
        <v>2126</v>
      </c>
      <c r="F3481" s="42" t="s">
        <v>17399</v>
      </c>
      <c r="G3481" s="159" t="s">
        <v>1842</v>
      </c>
      <c r="H3481" s="159" t="s">
        <v>1654</v>
      </c>
      <c r="I3481" s="159" t="s">
        <v>1808</v>
      </c>
      <c r="J3481" s="42" t="s">
        <v>17894</v>
      </c>
      <c r="K3481" s="42" t="s">
        <v>17895</v>
      </c>
      <c r="L3481" s="159" t="s">
        <v>2129</v>
      </c>
      <c r="M3481" s="159" t="s">
        <v>17905</v>
      </c>
      <c r="N3481" s="161"/>
      <c r="O3481" s="161"/>
      <c r="P3481" s="161"/>
    </row>
    <row r="3482" customFormat="false" ht="27" hidden="false" customHeight="true" outlineLevel="0" collapsed="false">
      <c r="A3482" s="159" t="s">
        <v>17906</v>
      </c>
      <c r="B3482" s="160" t="s">
        <v>17907</v>
      </c>
      <c r="C3482" s="42" t="s">
        <v>1738</v>
      </c>
      <c r="D3482" s="159" t="s">
        <v>17398</v>
      </c>
      <c r="E3482" s="159" t="s">
        <v>2495</v>
      </c>
      <c r="F3482" s="42" t="s">
        <v>17399</v>
      </c>
      <c r="G3482" s="159" t="s">
        <v>1842</v>
      </c>
      <c r="H3482" s="159" t="s">
        <v>2144</v>
      </c>
      <c r="I3482" s="159" t="s">
        <v>1808</v>
      </c>
      <c r="J3482" s="42" t="s">
        <v>17894</v>
      </c>
      <c r="K3482" s="42" t="s">
        <v>17895</v>
      </c>
      <c r="L3482" s="159" t="s">
        <v>2498</v>
      </c>
      <c r="M3482" s="159" t="s">
        <v>17908</v>
      </c>
      <c r="N3482" s="161"/>
      <c r="O3482" s="161"/>
      <c r="P3482" s="161"/>
    </row>
    <row r="3483" customFormat="false" ht="27" hidden="false" customHeight="true" outlineLevel="0" collapsed="false">
      <c r="A3483" s="159" t="s">
        <v>17909</v>
      </c>
      <c r="B3483" s="160" t="s">
        <v>17910</v>
      </c>
      <c r="C3483" s="42" t="s">
        <v>1738</v>
      </c>
      <c r="D3483" s="159" t="s">
        <v>17398</v>
      </c>
      <c r="E3483" s="159" t="s">
        <v>2126</v>
      </c>
      <c r="F3483" s="42" t="s">
        <v>17399</v>
      </c>
      <c r="G3483" s="159" t="s">
        <v>1842</v>
      </c>
      <c r="H3483" s="159" t="s">
        <v>1654</v>
      </c>
      <c r="I3483" s="159" t="s">
        <v>1808</v>
      </c>
      <c r="J3483" s="42" t="s">
        <v>17894</v>
      </c>
      <c r="K3483" s="42" t="s">
        <v>17895</v>
      </c>
      <c r="L3483" s="159" t="s">
        <v>2129</v>
      </c>
      <c r="M3483" s="159" t="s">
        <v>17911</v>
      </c>
      <c r="N3483" s="161"/>
      <c r="O3483" s="161"/>
      <c r="P3483" s="161"/>
    </row>
    <row r="3484" customFormat="false" ht="27" hidden="false" customHeight="true" outlineLevel="0" collapsed="false">
      <c r="A3484" s="159" t="s">
        <v>17912</v>
      </c>
      <c r="B3484" s="160" t="s">
        <v>17913</v>
      </c>
      <c r="C3484" s="42" t="s">
        <v>1738</v>
      </c>
      <c r="D3484" s="159" t="s">
        <v>17398</v>
      </c>
      <c r="E3484" s="159" t="s">
        <v>2126</v>
      </c>
      <c r="F3484" s="42" t="s">
        <v>17399</v>
      </c>
      <c r="G3484" s="159" t="s">
        <v>1842</v>
      </c>
      <c r="H3484" s="159" t="s">
        <v>1654</v>
      </c>
      <c r="I3484" s="159" t="s">
        <v>1808</v>
      </c>
      <c r="J3484" s="42" t="s">
        <v>17894</v>
      </c>
      <c r="K3484" s="42" t="s">
        <v>17895</v>
      </c>
      <c r="L3484" s="159" t="s">
        <v>2129</v>
      </c>
      <c r="M3484" s="159" t="s">
        <v>17914</v>
      </c>
      <c r="N3484" s="161"/>
      <c r="O3484" s="161"/>
      <c r="P3484" s="161"/>
    </row>
    <row r="3485" customFormat="false" ht="27" hidden="false" customHeight="true" outlineLevel="0" collapsed="false">
      <c r="A3485" s="159" t="s">
        <v>17915</v>
      </c>
      <c r="B3485" s="160" t="s">
        <v>17916</v>
      </c>
      <c r="C3485" s="42" t="s">
        <v>1738</v>
      </c>
      <c r="D3485" s="159" t="s">
        <v>17398</v>
      </c>
      <c r="E3485" s="159" t="s">
        <v>2126</v>
      </c>
      <c r="F3485" s="42" t="s">
        <v>17399</v>
      </c>
      <c r="G3485" s="159" t="s">
        <v>1842</v>
      </c>
      <c r="H3485" s="159" t="s">
        <v>1654</v>
      </c>
      <c r="I3485" s="159" t="s">
        <v>1808</v>
      </c>
      <c r="J3485" s="42" t="s">
        <v>17894</v>
      </c>
      <c r="K3485" s="42" t="s">
        <v>17895</v>
      </c>
      <c r="L3485" s="159" t="s">
        <v>2129</v>
      </c>
      <c r="M3485" s="159" t="s">
        <v>17917</v>
      </c>
      <c r="N3485" s="161"/>
      <c r="O3485" s="161"/>
      <c r="P3485" s="161"/>
    </row>
    <row r="3486" customFormat="false" ht="27" hidden="false" customHeight="true" outlineLevel="0" collapsed="false">
      <c r="A3486" s="159" t="s">
        <v>17918</v>
      </c>
      <c r="B3486" s="160" t="s">
        <v>17919</v>
      </c>
      <c r="C3486" s="42" t="s">
        <v>1742</v>
      </c>
      <c r="D3486" s="159" t="s">
        <v>2953</v>
      </c>
      <c r="E3486" s="159" t="s">
        <v>2767</v>
      </c>
      <c r="F3486" s="42" t="s">
        <v>2954</v>
      </c>
      <c r="G3486" s="159" t="s">
        <v>1796</v>
      </c>
      <c r="H3486" s="159" t="s">
        <v>1654</v>
      </c>
      <c r="I3486" s="159" t="s">
        <v>1808</v>
      </c>
      <c r="J3486" s="42" t="s">
        <v>17920</v>
      </c>
      <c r="K3486" s="42" t="s">
        <v>17921</v>
      </c>
      <c r="L3486" s="159" t="s">
        <v>2129</v>
      </c>
      <c r="M3486" s="159" t="s">
        <v>17922</v>
      </c>
      <c r="N3486" s="161"/>
      <c r="O3486" s="161"/>
      <c r="P3486" s="161"/>
    </row>
    <row r="3487" customFormat="false" ht="27" hidden="false" customHeight="true" outlineLevel="0" collapsed="false">
      <c r="A3487" s="159" t="s">
        <v>17923</v>
      </c>
      <c r="B3487" s="160" t="s">
        <v>17924</v>
      </c>
      <c r="C3487" s="42" t="s">
        <v>1742</v>
      </c>
      <c r="D3487" s="159" t="s">
        <v>2953</v>
      </c>
      <c r="E3487" s="159" t="s">
        <v>2126</v>
      </c>
      <c r="F3487" s="42" t="s">
        <v>2954</v>
      </c>
      <c r="G3487" s="159" t="s">
        <v>1842</v>
      </c>
      <c r="H3487" s="159" t="s">
        <v>1654</v>
      </c>
      <c r="I3487" s="159" t="s">
        <v>1808</v>
      </c>
      <c r="J3487" s="42" t="s">
        <v>17920</v>
      </c>
      <c r="K3487" s="42" t="s">
        <v>17921</v>
      </c>
      <c r="L3487" s="159" t="s">
        <v>2129</v>
      </c>
      <c r="M3487" s="159" t="s">
        <v>17925</v>
      </c>
      <c r="N3487" s="161"/>
      <c r="O3487" s="161"/>
      <c r="P3487" s="161"/>
    </row>
    <row r="3488" customFormat="false" ht="27" hidden="false" customHeight="true" outlineLevel="0" collapsed="false">
      <c r="A3488" s="159" t="s">
        <v>17926</v>
      </c>
      <c r="B3488" s="160" t="s">
        <v>17927</v>
      </c>
      <c r="C3488" s="42" t="s">
        <v>1742</v>
      </c>
      <c r="D3488" s="159" t="s">
        <v>2953</v>
      </c>
      <c r="E3488" s="159" t="s">
        <v>2126</v>
      </c>
      <c r="F3488" s="42" t="s">
        <v>2954</v>
      </c>
      <c r="G3488" s="159" t="s">
        <v>1842</v>
      </c>
      <c r="H3488" s="159" t="s">
        <v>1654</v>
      </c>
      <c r="I3488" s="159" t="s">
        <v>1808</v>
      </c>
      <c r="J3488" s="42" t="s">
        <v>17920</v>
      </c>
      <c r="K3488" s="42" t="s">
        <v>17921</v>
      </c>
      <c r="L3488" s="159" t="s">
        <v>2129</v>
      </c>
      <c r="M3488" s="159" t="s">
        <v>17928</v>
      </c>
      <c r="N3488" s="161"/>
      <c r="O3488" s="161"/>
      <c r="P3488" s="161"/>
    </row>
    <row r="3489" customFormat="false" ht="27" hidden="false" customHeight="true" outlineLevel="0" collapsed="false">
      <c r="A3489" s="159" t="s">
        <v>17929</v>
      </c>
      <c r="B3489" s="160" t="s">
        <v>17930</v>
      </c>
      <c r="C3489" s="42" t="s">
        <v>1742</v>
      </c>
      <c r="D3489" s="159" t="s">
        <v>2953</v>
      </c>
      <c r="E3489" s="159" t="s">
        <v>2767</v>
      </c>
      <c r="F3489" s="42" t="s">
        <v>2954</v>
      </c>
      <c r="G3489" s="159" t="s">
        <v>1796</v>
      </c>
      <c r="H3489" s="159" t="s">
        <v>1654</v>
      </c>
      <c r="I3489" s="159" t="s">
        <v>1808</v>
      </c>
      <c r="J3489" s="42" t="s">
        <v>17920</v>
      </c>
      <c r="K3489" s="42" t="s">
        <v>17921</v>
      </c>
      <c r="L3489" s="159" t="s">
        <v>2129</v>
      </c>
      <c r="M3489" s="159" t="s">
        <v>17931</v>
      </c>
      <c r="N3489" s="161"/>
      <c r="O3489" s="161"/>
      <c r="P3489" s="161"/>
    </row>
    <row r="3490" customFormat="false" ht="27" hidden="false" customHeight="true" outlineLevel="0" collapsed="false">
      <c r="A3490" s="159" t="s">
        <v>17932</v>
      </c>
      <c r="B3490" s="160" t="s">
        <v>17933</v>
      </c>
      <c r="C3490" s="42" t="s">
        <v>1742</v>
      </c>
      <c r="D3490" s="159" t="s">
        <v>2953</v>
      </c>
      <c r="E3490" s="159" t="s">
        <v>2767</v>
      </c>
      <c r="F3490" s="42" t="s">
        <v>2954</v>
      </c>
      <c r="G3490" s="159" t="s">
        <v>1796</v>
      </c>
      <c r="H3490" s="159" t="s">
        <v>1654</v>
      </c>
      <c r="I3490" s="159" t="s">
        <v>1808</v>
      </c>
      <c r="J3490" s="42" t="s">
        <v>17920</v>
      </c>
      <c r="K3490" s="42" t="s">
        <v>17921</v>
      </c>
      <c r="L3490" s="159" t="s">
        <v>2129</v>
      </c>
      <c r="M3490" s="159" t="s">
        <v>17934</v>
      </c>
      <c r="N3490" s="161"/>
      <c r="O3490" s="161"/>
      <c r="P3490" s="161"/>
    </row>
    <row r="3491" customFormat="false" ht="27" hidden="false" customHeight="true" outlineLevel="0" collapsed="false">
      <c r="A3491" s="159" t="s">
        <v>17935</v>
      </c>
      <c r="B3491" s="160" t="s">
        <v>17936</v>
      </c>
      <c r="C3491" s="42" t="s">
        <v>1742</v>
      </c>
      <c r="D3491" s="159" t="s">
        <v>2953</v>
      </c>
      <c r="E3491" s="159" t="s">
        <v>2205</v>
      </c>
      <c r="F3491" s="42" t="s">
        <v>2954</v>
      </c>
      <c r="G3491" s="159" t="s">
        <v>1796</v>
      </c>
      <c r="H3491" s="159" t="s">
        <v>1654</v>
      </c>
      <c r="I3491" s="159" t="s">
        <v>1808</v>
      </c>
      <c r="J3491" s="42" t="s">
        <v>17920</v>
      </c>
      <c r="K3491" s="42" t="s">
        <v>17921</v>
      </c>
      <c r="L3491" s="159" t="s">
        <v>2208</v>
      </c>
      <c r="M3491" s="159" t="s">
        <v>17937</v>
      </c>
      <c r="N3491" s="161"/>
      <c r="O3491" s="161"/>
      <c r="P3491" s="161"/>
    </row>
    <row r="3492" customFormat="false" ht="27" hidden="false" customHeight="true" outlineLevel="0" collapsed="false">
      <c r="A3492" s="159" t="s">
        <v>17938</v>
      </c>
      <c r="B3492" s="160" t="s">
        <v>17939</v>
      </c>
      <c r="C3492" s="42" t="s">
        <v>1742</v>
      </c>
      <c r="D3492" s="159" t="s">
        <v>2953</v>
      </c>
      <c r="E3492" s="159" t="s">
        <v>2195</v>
      </c>
      <c r="F3492" s="42" t="s">
        <v>2954</v>
      </c>
      <c r="G3492" s="159" t="s">
        <v>1796</v>
      </c>
      <c r="H3492" s="159" t="s">
        <v>2171</v>
      </c>
      <c r="I3492" s="159" t="s">
        <v>1808</v>
      </c>
      <c r="J3492" s="42" t="s">
        <v>17920</v>
      </c>
      <c r="K3492" s="42" t="s">
        <v>17921</v>
      </c>
      <c r="L3492" s="159" t="s">
        <v>2198</v>
      </c>
      <c r="M3492" s="159" t="s">
        <v>17940</v>
      </c>
      <c r="N3492" s="161"/>
      <c r="O3492" s="161"/>
      <c r="P3492" s="161"/>
    </row>
    <row r="3493" customFormat="false" ht="27" hidden="false" customHeight="true" outlineLevel="0" collapsed="false">
      <c r="A3493" s="159" t="s">
        <v>17941</v>
      </c>
      <c r="B3493" s="160" t="s">
        <v>17942</v>
      </c>
      <c r="C3493" s="42" t="s">
        <v>1742</v>
      </c>
      <c r="D3493" s="159" t="s">
        <v>2953</v>
      </c>
      <c r="E3493" s="159" t="s">
        <v>2126</v>
      </c>
      <c r="F3493" s="42" t="s">
        <v>2954</v>
      </c>
      <c r="G3493" s="159" t="s">
        <v>1842</v>
      </c>
      <c r="H3493" s="159" t="s">
        <v>1654</v>
      </c>
      <c r="I3493" s="159" t="s">
        <v>1808</v>
      </c>
      <c r="J3493" s="42" t="s">
        <v>17920</v>
      </c>
      <c r="K3493" s="42" t="s">
        <v>17921</v>
      </c>
      <c r="L3493" s="159" t="s">
        <v>2129</v>
      </c>
      <c r="M3493" s="159" t="s">
        <v>17943</v>
      </c>
      <c r="N3493" s="161"/>
      <c r="O3493" s="161"/>
      <c r="P3493" s="161"/>
    </row>
    <row r="3494" customFormat="false" ht="27" hidden="false" customHeight="true" outlineLevel="0" collapsed="false">
      <c r="A3494" s="159" t="s">
        <v>17944</v>
      </c>
      <c r="B3494" s="160" t="s">
        <v>17945</v>
      </c>
      <c r="C3494" s="42" t="s">
        <v>1742</v>
      </c>
      <c r="D3494" s="159" t="s">
        <v>2953</v>
      </c>
      <c r="E3494" s="159" t="s">
        <v>2767</v>
      </c>
      <c r="F3494" s="42" t="s">
        <v>2954</v>
      </c>
      <c r="G3494" s="159" t="s">
        <v>1796</v>
      </c>
      <c r="H3494" s="159" t="s">
        <v>1654</v>
      </c>
      <c r="I3494" s="159" t="s">
        <v>1808</v>
      </c>
      <c r="J3494" s="42" t="s">
        <v>17946</v>
      </c>
      <c r="K3494" s="42" t="s">
        <v>17947</v>
      </c>
      <c r="L3494" s="159" t="s">
        <v>2129</v>
      </c>
      <c r="M3494" s="159" t="s">
        <v>17948</v>
      </c>
      <c r="N3494" s="161"/>
      <c r="O3494" s="161"/>
      <c r="P3494" s="161"/>
    </row>
    <row r="3495" customFormat="false" ht="27" hidden="false" customHeight="true" outlineLevel="0" collapsed="false">
      <c r="A3495" s="159" t="s">
        <v>17949</v>
      </c>
      <c r="B3495" s="160" t="s">
        <v>17950</v>
      </c>
      <c r="C3495" s="42" t="s">
        <v>1742</v>
      </c>
      <c r="D3495" s="159" t="s">
        <v>2953</v>
      </c>
      <c r="E3495" s="159" t="s">
        <v>2126</v>
      </c>
      <c r="F3495" s="42" t="s">
        <v>2954</v>
      </c>
      <c r="G3495" s="159" t="s">
        <v>1842</v>
      </c>
      <c r="H3495" s="159" t="s">
        <v>1654</v>
      </c>
      <c r="I3495" s="159" t="s">
        <v>1808</v>
      </c>
      <c r="J3495" s="42" t="s">
        <v>17946</v>
      </c>
      <c r="K3495" s="42" t="s">
        <v>17947</v>
      </c>
      <c r="L3495" s="159" t="s">
        <v>2129</v>
      </c>
      <c r="M3495" s="159" t="s">
        <v>17951</v>
      </c>
      <c r="N3495" s="161"/>
      <c r="O3495" s="161"/>
      <c r="P3495" s="161"/>
    </row>
    <row r="3496" customFormat="false" ht="27" hidden="false" customHeight="true" outlineLevel="0" collapsed="false">
      <c r="A3496" s="159" t="s">
        <v>17952</v>
      </c>
      <c r="B3496" s="160" t="s">
        <v>17953</v>
      </c>
      <c r="C3496" s="42" t="s">
        <v>1742</v>
      </c>
      <c r="D3496" s="159" t="s">
        <v>2953</v>
      </c>
      <c r="E3496" s="159" t="s">
        <v>2126</v>
      </c>
      <c r="F3496" s="42" t="s">
        <v>2954</v>
      </c>
      <c r="G3496" s="159" t="s">
        <v>1842</v>
      </c>
      <c r="H3496" s="159" t="s">
        <v>1654</v>
      </c>
      <c r="I3496" s="159" t="s">
        <v>1808</v>
      </c>
      <c r="J3496" s="42" t="s">
        <v>17946</v>
      </c>
      <c r="K3496" s="42" t="s">
        <v>17947</v>
      </c>
      <c r="L3496" s="159" t="s">
        <v>2129</v>
      </c>
      <c r="M3496" s="159" t="s">
        <v>17954</v>
      </c>
      <c r="N3496" s="161"/>
      <c r="O3496" s="161"/>
      <c r="P3496" s="161"/>
    </row>
    <row r="3497" customFormat="false" ht="27" hidden="false" customHeight="true" outlineLevel="0" collapsed="false">
      <c r="A3497" s="159" t="s">
        <v>17955</v>
      </c>
      <c r="B3497" s="160" t="s">
        <v>17956</v>
      </c>
      <c r="C3497" s="42" t="s">
        <v>1742</v>
      </c>
      <c r="D3497" s="159" t="s">
        <v>2953</v>
      </c>
      <c r="E3497" s="159" t="s">
        <v>2767</v>
      </c>
      <c r="F3497" s="42" t="s">
        <v>2954</v>
      </c>
      <c r="G3497" s="159" t="s">
        <v>1796</v>
      </c>
      <c r="H3497" s="159" t="s">
        <v>1654</v>
      </c>
      <c r="I3497" s="159" t="s">
        <v>1808</v>
      </c>
      <c r="J3497" s="42" t="s">
        <v>17946</v>
      </c>
      <c r="K3497" s="42" t="s">
        <v>17947</v>
      </c>
      <c r="L3497" s="159" t="s">
        <v>2129</v>
      </c>
      <c r="M3497" s="159" t="s">
        <v>17957</v>
      </c>
      <c r="N3497" s="161"/>
      <c r="O3497" s="161"/>
      <c r="P3497" s="161"/>
    </row>
    <row r="3498" customFormat="false" ht="27" hidden="false" customHeight="true" outlineLevel="0" collapsed="false">
      <c r="A3498" s="159" t="s">
        <v>17958</v>
      </c>
      <c r="B3498" s="160" t="s">
        <v>17959</v>
      </c>
      <c r="C3498" s="42" t="s">
        <v>1742</v>
      </c>
      <c r="D3498" s="159" t="s">
        <v>2953</v>
      </c>
      <c r="E3498" s="159" t="s">
        <v>2767</v>
      </c>
      <c r="F3498" s="42" t="s">
        <v>2954</v>
      </c>
      <c r="G3498" s="159" t="s">
        <v>1796</v>
      </c>
      <c r="H3498" s="159" t="s">
        <v>1654</v>
      </c>
      <c r="I3498" s="159" t="s">
        <v>1808</v>
      </c>
      <c r="J3498" s="42" t="s">
        <v>17946</v>
      </c>
      <c r="K3498" s="42" t="s">
        <v>17947</v>
      </c>
      <c r="L3498" s="159" t="s">
        <v>2129</v>
      </c>
      <c r="M3498" s="159" t="s">
        <v>17960</v>
      </c>
      <c r="N3498" s="161"/>
      <c r="O3498" s="161"/>
      <c r="P3498" s="161"/>
    </row>
    <row r="3499" customFormat="false" ht="27" hidden="false" customHeight="true" outlineLevel="0" collapsed="false">
      <c r="A3499" s="159" t="s">
        <v>17961</v>
      </c>
      <c r="B3499" s="160" t="s">
        <v>17962</v>
      </c>
      <c r="C3499" s="42" t="s">
        <v>1742</v>
      </c>
      <c r="D3499" s="159" t="s">
        <v>2953</v>
      </c>
      <c r="E3499" s="159" t="s">
        <v>2205</v>
      </c>
      <c r="F3499" s="42" t="s">
        <v>2954</v>
      </c>
      <c r="G3499" s="159" t="s">
        <v>1796</v>
      </c>
      <c r="H3499" s="159" t="s">
        <v>1654</v>
      </c>
      <c r="I3499" s="159" t="s">
        <v>1808</v>
      </c>
      <c r="J3499" s="42" t="s">
        <v>17946</v>
      </c>
      <c r="K3499" s="42" t="s">
        <v>17947</v>
      </c>
      <c r="L3499" s="159" t="s">
        <v>2208</v>
      </c>
      <c r="M3499" s="159" t="s">
        <v>17963</v>
      </c>
      <c r="N3499" s="161"/>
      <c r="O3499" s="161"/>
      <c r="P3499" s="161"/>
    </row>
    <row r="3500" customFormat="false" ht="27" hidden="false" customHeight="true" outlineLevel="0" collapsed="false">
      <c r="A3500" s="159" t="s">
        <v>17964</v>
      </c>
      <c r="B3500" s="160" t="s">
        <v>17965</v>
      </c>
      <c r="C3500" s="42" t="s">
        <v>1742</v>
      </c>
      <c r="D3500" s="159" t="s">
        <v>2953</v>
      </c>
      <c r="E3500" s="159" t="s">
        <v>2195</v>
      </c>
      <c r="F3500" s="42" t="s">
        <v>2954</v>
      </c>
      <c r="G3500" s="159" t="s">
        <v>1796</v>
      </c>
      <c r="H3500" s="159" t="s">
        <v>2171</v>
      </c>
      <c r="I3500" s="159" t="s">
        <v>1808</v>
      </c>
      <c r="J3500" s="42" t="s">
        <v>17946</v>
      </c>
      <c r="K3500" s="42" t="s">
        <v>17947</v>
      </c>
      <c r="L3500" s="159" t="s">
        <v>2198</v>
      </c>
      <c r="M3500" s="159" t="s">
        <v>17966</v>
      </c>
      <c r="N3500" s="161"/>
      <c r="O3500" s="161"/>
      <c r="P3500" s="161"/>
    </row>
    <row r="3501" customFormat="false" ht="27" hidden="false" customHeight="true" outlineLevel="0" collapsed="false">
      <c r="A3501" s="159" t="s">
        <v>17967</v>
      </c>
      <c r="B3501" s="160" t="s">
        <v>17968</v>
      </c>
      <c r="C3501" s="42" t="s">
        <v>1742</v>
      </c>
      <c r="D3501" s="159" t="s">
        <v>2953</v>
      </c>
      <c r="E3501" s="159" t="s">
        <v>2126</v>
      </c>
      <c r="F3501" s="42" t="s">
        <v>2954</v>
      </c>
      <c r="G3501" s="159" t="s">
        <v>1842</v>
      </c>
      <c r="H3501" s="159" t="s">
        <v>1654</v>
      </c>
      <c r="I3501" s="159" t="s">
        <v>1808</v>
      </c>
      <c r="J3501" s="42" t="s">
        <v>17946</v>
      </c>
      <c r="K3501" s="42" t="s">
        <v>17947</v>
      </c>
      <c r="L3501" s="159" t="s">
        <v>2129</v>
      </c>
      <c r="M3501" s="159" t="s">
        <v>17969</v>
      </c>
      <c r="N3501" s="161"/>
      <c r="O3501" s="161"/>
      <c r="P3501" s="161"/>
    </row>
    <row r="3502" customFormat="false" ht="27" hidden="false" customHeight="true" outlineLevel="0" collapsed="false">
      <c r="A3502" s="159" t="s">
        <v>17970</v>
      </c>
      <c r="B3502" s="160" t="s">
        <v>17971</v>
      </c>
      <c r="C3502" s="42" t="s">
        <v>1742</v>
      </c>
      <c r="D3502" s="159" t="s">
        <v>2953</v>
      </c>
      <c r="E3502" s="159" t="s">
        <v>2767</v>
      </c>
      <c r="F3502" s="42" t="s">
        <v>2954</v>
      </c>
      <c r="G3502" s="159" t="s">
        <v>1796</v>
      </c>
      <c r="H3502" s="159" t="s">
        <v>1654</v>
      </c>
      <c r="I3502" s="159" t="s">
        <v>1808</v>
      </c>
      <c r="J3502" s="42" t="s">
        <v>17972</v>
      </c>
      <c r="K3502" s="42" t="s">
        <v>17973</v>
      </c>
      <c r="L3502" s="159" t="s">
        <v>2129</v>
      </c>
      <c r="M3502" s="159" t="s">
        <v>17974</v>
      </c>
      <c r="N3502" s="161"/>
      <c r="O3502" s="161"/>
      <c r="P3502" s="161"/>
    </row>
    <row r="3503" customFormat="false" ht="27" hidden="false" customHeight="true" outlineLevel="0" collapsed="false">
      <c r="A3503" s="159" t="s">
        <v>17975</v>
      </c>
      <c r="B3503" s="160" t="s">
        <v>17976</v>
      </c>
      <c r="C3503" s="42" t="s">
        <v>1742</v>
      </c>
      <c r="D3503" s="159" t="s">
        <v>2953</v>
      </c>
      <c r="E3503" s="159" t="s">
        <v>2126</v>
      </c>
      <c r="F3503" s="42" t="s">
        <v>2954</v>
      </c>
      <c r="G3503" s="159" t="s">
        <v>1842</v>
      </c>
      <c r="H3503" s="159" t="s">
        <v>1654</v>
      </c>
      <c r="I3503" s="159" t="s">
        <v>1808</v>
      </c>
      <c r="J3503" s="42" t="s">
        <v>17972</v>
      </c>
      <c r="K3503" s="42" t="s">
        <v>17973</v>
      </c>
      <c r="L3503" s="159" t="s">
        <v>2129</v>
      </c>
      <c r="M3503" s="159" t="s">
        <v>17977</v>
      </c>
      <c r="N3503" s="161"/>
      <c r="O3503" s="161"/>
      <c r="P3503" s="161"/>
    </row>
    <row r="3504" customFormat="false" ht="27" hidden="false" customHeight="true" outlineLevel="0" collapsed="false">
      <c r="A3504" s="159" t="s">
        <v>17978</v>
      </c>
      <c r="B3504" s="160" t="s">
        <v>17979</v>
      </c>
      <c r="C3504" s="42" t="s">
        <v>1742</v>
      </c>
      <c r="D3504" s="159" t="s">
        <v>2953</v>
      </c>
      <c r="E3504" s="159" t="s">
        <v>2126</v>
      </c>
      <c r="F3504" s="42" t="s">
        <v>2954</v>
      </c>
      <c r="G3504" s="159" t="s">
        <v>1842</v>
      </c>
      <c r="H3504" s="159" t="s">
        <v>1654</v>
      </c>
      <c r="I3504" s="159" t="s">
        <v>1808</v>
      </c>
      <c r="J3504" s="42" t="s">
        <v>17972</v>
      </c>
      <c r="K3504" s="42" t="s">
        <v>17973</v>
      </c>
      <c r="L3504" s="159" t="s">
        <v>2129</v>
      </c>
      <c r="M3504" s="159" t="s">
        <v>17980</v>
      </c>
      <c r="N3504" s="161"/>
      <c r="O3504" s="161"/>
      <c r="P3504" s="161"/>
    </row>
    <row r="3505" customFormat="false" ht="27" hidden="false" customHeight="true" outlineLevel="0" collapsed="false">
      <c r="A3505" s="159" t="s">
        <v>17981</v>
      </c>
      <c r="B3505" s="160" t="s">
        <v>17982</v>
      </c>
      <c r="C3505" s="42" t="s">
        <v>1742</v>
      </c>
      <c r="D3505" s="159" t="s">
        <v>2953</v>
      </c>
      <c r="E3505" s="159" t="s">
        <v>2767</v>
      </c>
      <c r="F3505" s="42" t="s">
        <v>2954</v>
      </c>
      <c r="G3505" s="159" t="s">
        <v>1796</v>
      </c>
      <c r="H3505" s="159" t="s">
        <v>1654</v>
      </c>
      <c r="I3505" s="159" t="s">
        <v>1808</v>
      </c>
      <c r="J3505" s="42" t="s">
        <v>17972</v>
      </c>
      <c r="K3505" s="42" t="s">
        <v>17973</v>
      </c>
      <c r="L3505" s="159" t="s">
        <v>2129</v>
      </c>
      <c r="M3505" s="159" t="s">
        <v>17983</v>
      </c>
      <c r="N3505" s="161"/>
      <c r="O3505" s="161"/>
      <c r="P3505" s="161"/>
    </row>
    <row r="3506" customFormat="false" ht="27" hidden="false" customHeight="true" outlineLevel="0" collapsed="false">
      <c r="A3506" s="159" t="s">
        <v>17984</v>
      </c>
      <c r="B3506" s="160" t="s">
        <v>17985</v>
      </c>
      <c r="C3506" s="42" t="s">
        <v>1742</v>
      </c>
      <c r="D3506" s="159" t="s">
        <v>2953</v>
      </c>
      <c r="E3506" s="159" t="s">
        <v>2767</v>
      </c>
      <c r="F3506" s="42" t="s">
        <v>2954</v>
      </c>
      <c r="G3506" s="159" t="s">
        <v>1796</v>
      </c>
      <c r="H3506" s="159" t="s">
        <v>1654</v>
      </c>
      <c r="I3506" s="159" t="s">
        <v>1808</v>
      </c>
      <c r="J3506" s="42" t="s">
        <v>17972</v>
      </c>
      <c r="K3506" s="42" t="s">
        <v>17973</v>
      </c>
      <c r="L3506" s="159" t="s">
        <v>2129</v>
      </c>
      <c r="M3506" s="159" t="s">
        <v>17986</v>
      </c>
      <c r="N3506" s="161"/>
      <c r="O3506" s="161"/>
      <c r="P3506" s="161"/>
    </row>
    <row r="3507" customFormat="false" ht="27" hidden="false" customHeight="true" outlineLevel="0" collapsed="false">
      <c r="A3507" s="159" t="s">
        <v>17987</v>
      </c>
      <c r="B3507" s="160" t="s">
        <v>17988</v>
      </c>
      <c r="C3507" s="42" t="s">
        <v>1742</v>
      </c>
      <c r="D3507" s="159" t="s">
        <v>2953</v>
      </c>
      <c r="E3507" s="159" t="s">
        <v>2205</v>
      </c>
      <c r="F3507" s="42" t="s">
        <v>2954</v>
      </c>
      <c r="G3507" s="159" t="s">
        <v>1796</v>
      </c>
      <c r="H3507" s="159" t="s">
        <v>1654</v>
      </c>
      <c r="I3507" s="159" t="s">
        <v>1808</v>
      </c>
      <c r="J3507" s="42" t="s">
        <v>17972</v>
      </c>
      <c r="K3507" s="42" t="s">
        <v>17973</v>
      </c>
      <c r="L3507" s="159" t="s">
        <v>2208</v>
      </c>
      <c r="M3507" s="159" t="s">
        <v>17989</v>
      </c>
      <c r="N3507" s="161"/>
      <c r="O3507" s="161"/>
      <c r="P3507" s="161"/>
    </row>
    <row r="3508" customFormat="false" ht="27" hidden="false" customHeight="true" outlineLevel="0" collapsed="false">
      <c r="A3508" s="159" t="s">
        <v>17990</v>
      </c>
      <c r="B3508" s="160" t="s">
        <v>17991</v>
      </c>
      <c r="C3508" s="42" t="s">
        <v>1742</v>
      </c>
      <c r="D3508" s="159" t="s">
        <v>2953</v>
      </c>
      <c r="E3508" s="159" t="s">
        <v>2195</v>
      </c>
      <c r="F3508" s="42" t="s">
        <v>2954</v>
      </c>
      <c r="G3508" s="159" t="s">
        <v>1796</v>
      </c>
      <c r="H3508" s="159" t="s">
        <v>2171</v>
      </c>
      <c r="I3508" s="159" t="s">
        <v>1808</v>
      </c>
      <c r="J3508" s="42" t="s">
        <v>17972</v>
      </c>
      <c r="K3508" s="42" t="s">
        <v>17973</v>
      </c>
      <c r="L3508" s="159" t="s">
        <v>2198</v>
      </c>
      <c r="M3508" s="159" t="s">
        <v>17992</v>
      </c>
      <c r="N3508" s="161"/>
      <c r="O3508" s="161"/>
      <c r="P3508" s="161"/>
    </row>
    <row r="3509" customFormat="false" ht="27" hidden="false" customHeight="true" outlineLevel="0" collapsed="false">
      <c r="A3509" s="159" t="s">
        <v>17993</v>
      </c>
      <c r="B3509" s="160" t="s">
        <v>17994</v>
      </c>
      <c r="C3509" s="42" t="s">
        <v>1742</v>
      </c>
      <c r="D3509" s="159" t="s">
        <v>2953</v>
      </c>
      <c r="E3509" s="159" t="s">
        <v>2126</v>
      </c>
      <c r="F3509" s="42" t="s">
        <v>2954</v>
      </c>
      <c r="G3509" s="159" t="s">
        <v>1842</v>
      </c>
      <c r="H3509" s="159" t="s">
        <v>1654</v>
      </c>
      <c r="I3509" s="159" t="s">
        <v>1808</v>
      </c>
      <c r="J3509" s="42" t="s">
        <v>17972</v>
      </c>
      <c r="K3509" s="42" t="s">
        <v>17973</v>
      </c>
      <c r="L3509" s="159" t="s">
        <v>2129</v>
      </c>
      <c r="M3509" s="159" t="s">
        <v>17995</v>
      </c>
      <c r="N3509" s="161"/>
      <c r="O3509" s="161"/>
      <c r="P3509" s="161"/>
    </row>
    <row r="3510" customFormat="false" ht="27" hidden="false" customHeight="true" outlineLevel="0" collapsed="false">
      <c r="A3510" s="159" t="s">
        <v>17996</v>
      </c>
      <c r="B3510" s="160" t="s">
        <v>17997</v>
      </c>
      <c r="C3510" s="42" t="s">
        <v>1742</v>
      </c>
      <c r="D3510" s="159" t="s">
        <v>2953</v>
      </c>
      <c r="E3510" s="159" t="s">
        <v>2767</v>
      </c>
      <c r="F3510" s="42" t="s">
        <v>2954</v>
      </c>
      <c r="G3510" s="159" t="s">
        <v>1796</v>
      </c>
      <c r="H3510" s="159" t="s">
        <v>1654</v>
      </c>
      <c r="I3510" s="159" t="s">
        <v>1808</v>
      </c>
      <c r="J3510" s="42" t="s">
        <v>17998</v>
      </c>
      <c r="K3510" s="42" t="s">
        <v>17999</v>
      </c>
      <c r="L3510" s="159" t="s">
        <v>2129</v>
      </c>
      <c r="M3510" s="159" t="s">
        <v>18000</v>
      </c>
      <c r="N3510" s="161"/>
      <c r="O3510" s="161"/>
      <c r="P3510" s="161"/>
    </row>
    <row r="3511" customFormat="false" ht="27" hidden="false" customHeight="true" outlineLevel="0" collapsed="false">
      <c r="A3511" s="159" t="s">
        <v>18001</v>
      </c>
      <c r="B3511" s="160" t="s">
        <v>18002</v>
      </c>
      <c r="C3511" s="42" t="s">
        <v>1742</v>
      </c>
      <c r="D3511" s="159" t="s">
        <v>2953</v>
      </c>
      <c r="E3511" s="159" t="s">
        <v>2126</v>
      </c>
      <c r="F3511" s="42" t="s">
        <v>2954</v>
      </c>
      <c r="G3511" s="159" t="s">
        <v>1842</v>
      </c>
      <c r="H3511" s="159" t="s">
        <v>1654</v>
      </c>
      <c r="I3511" s="159" t="s">
        <v>1808</v>
      </c>
      <c r="J3511" s="42" t="s">
        <v>17998</v>
      </c>
      <c r="K3511" s="42" t="s">
        <v>17999</v>
      </c>
      <c r="L3511" s="159" t="s">
        <v>2129</v>
      </c>
      <c r="M3511" s="159" t="s">
        <v>18003</v>
      </c>
      <c r="N3511" s="161"/>
      <c r="O3511" s="161"/>
      <c r="P3511" s="161"/>
    </row>
    <row r="3512" customFormat="false" ht="27" hidden="false" customHeight="true" outlineLevel="0" collapsed="false">
      <c r="A3512" s="159" t="s">
        <v>18004</v>
      </c>
      <c r="B3512" s="160" t="s">
        <v>18005</v>
      </c>
      <c r="C3512" s="42" t="s">
        <v>1742</v>
      </c>
      <c r="D3512" s="159" t="s">
        <v>2953</v>
      </c>
      <c r="E3512" s="159" t="s">
        <v>2126</v>
      </c>
      <c r="F3512" s="42" t="s">
        <v>2954</v>
      </c>
      <c r="G3512" s="159" t="s">
        <v>1842</v>
      </c>
      <c r="H3512" s="159" t="s">
        <v>1654</v>
      </c>
      <c r="I3512" s="159" t="s">
        <v>1808</v>
      </c>
      <c r="J3512" s="42" t="s">
        <v>17998</v>
      </c>
      <c r="K3512" s="42" t="s">
        <v>17999</v>
      </c>
      <c r="L3512" s="159" t="s">
        <v>2129</v>
      </c>
      <c r="M3512" s="159" t="s">
        <v>18006</v>
      </c>
      <c r="N3512" s="161"/>
      <c r="O3512" s="161"/>
      <c r="P3512" s="161"/>
    </row>
    <row r="3513" customFormat="false" ht="27" hidden="false" customHeight="true" outlineLevel="0" collapsed="false">
      <c r="A3513" s="159" t="s">
        <v>18007</v>
      </c>
      <c r="B3513" s="160" t="s">
        <v>18008</v>
      </c>
      <c r="C3513" s="42" t="s">
        <v>1742</v>
      </c>
      <c r="D3513" s="159" t="s">
        <v>2953</v>
      </c>
      <c r="E3513" s="159" t="s">
        <v>2767</v>
      </c>
      <c r="F3513" s="42" t="s">
        <v>2954</v>
      </c>
      <c r="G3513" s="159" t="s">
        <v>1796</v>
      </c>
      <c r="H3513" s="159" t="s">
        <v>1654</v>
      </c>
      <c r="I3513" s="159" t="s">
        <v>1808</v>
      </c>
      <c r="J3513" s="42" t="s">
        <v>17998</v>
      </c>
      <c r="K3513" s="42" t="s">
        <v>17999</v>
      </c>
      <c r="L3513" s="159" t="s">
        <v>2129</v>
      </c>
      <c r="M3513" s="159" t="s">
        <v>18009</v>
      </c>
      <c r="N3513" s="161"/>
      <c r="O3513" s="161"/>
      <c r="P3513" s="161"/>
    </row>
    <row r="3514" customFormat="false" ht="27" hidden="false" customHeight="true" outlineLevel="0" collapsed="false">
      <c r="A3514" s="159" t="s">
        <v>18010</v>
      </c>
      <c r="B3514" s="160" t="s">
        <v>18011</v>
      </c>
      <c r="C3514" s="42" t="s">
        <v>1742</v>
      </c>
      <c r="D3514" s="159" t="s">
        <v>2953</v>
      </c>
      <c r="E3514" s="159" t="s">
        <v>2767</v>
      </c>
      <c r="F3514" s="42" t="s">
        <v>2954</v>
      </c>
      <c r="G3514" s="159" t="s">
        <v>1796</v>
      </c>
      <c r="H3514" s="159" t="s">
        <v>1654</v>
      </c>
      <c r="I3514" s="159" t="s">
        <v>1808</v>
      </c>
      <c r="J3514" s="42" t="s">
        <v>17998</v>
      </c>
      <c r="K3514" s="42" t="s">
        <v>17999</v>
      </c>
      <c r="L3514" s="159" t="s">
        <v>2129</v>
      </c>
      <c r="M3514" s="159" t="s">
        <v>18012</v>
      </c>
      <c r="N3514" s="161"/>
      <c r="O3514" s="161"/>
      <c r="P3514" s="161"/>
    </row>
    <row r="3515" customFormat="false" ht="27" hidden="false" customHeight="true" outlineLevel="0" collapsed="false">
      <c r="A3515" s="159" t="s">
        <v>18013</v>
      </c>
      <c r="B3515" s="160" t="s">
        <v>18014</v>
      </c>
      <c r="C3515" s="42" t="s">
        <v>1742</v>
      </c>
      <c r="D3515" s="159" t="s">
        <v>2953</v>
      </c>
      <c r="E3515" s="159" t="s">
        <v>2195</v>
      </c>
      <c r="F3515" s="42" t="s">
        <v>2954</v>
      </c>
      <c r="G3515" s="159" t="s">
        <v>1796</v>
      </c>
      <c r="H3515" s="159" t="s">
        <v>2171</v>
      </c>
      <c r="I3515" s="159" t="s">
        <v>1808</v>
      </c>
      <c r="J3515" s="42" t="s">
        <v>17998</v>
      </c>
      <c r="K3515" s="42" t="s">
        <v>17999</v>
      </c>
      <c r="L3515" s="159" t="s">
        <v>2198</v>
      </c>
      <c r="M3515" s="159" t="s">
        <v>18015</v>
      </c>
      <c r="N3515" s="161"/>
      <c r="O3515" s="161"/>
      <c r="P3515" s="161"/>
    </row>
    <row r="3516" customFormat="false" ht="27" hidden="false" customHeight="true" outlineLevel="0" collapsed="false">
      <c r="A3516" s="159" t="s">
        <v>18016</v>
      </c>
      <c r="B3516" s="160" t="s">
        <v>18017</v>
      </c>
      <c r="C3516" s="42" t="s">
        <v>1742</v>
      </c>
      <c r="D3516" s="159" t="s">
        <v>2953</v>
      </c>
      <c r="E3516" s="159" t="s">
        <v>2126</v>
      </c>
      <c r="F3516" s="42" t="s">
        <v>2954</v>
      </c>
      <c r="G3516" s="159" t="s">
        <v>1842</v>
      </c>
      <c r="H3516" s="159" t="s">
        <v>1654</v>
      </c>
      <c r="I3516" s="159" t="s">
        <v>1808</v>
      </c>
      <c r="J3516" s="42" t="s">
        <v>17998</v>
      </c>
      <c r="K3516" s="42" t="s">
        <v>17999</v>
      </c>
      <c r="L3516" s="159" t="s">
        <v>2129</v>
      </c>
      <c r="M3516" s="159" t="s">
        <v>18018</v>
      </c>
      <c r="N3516" s="161"/>
      <c r="O3516" s="161"/>
      <c r="P3516" s="161"/>
    </row>
    <row r="3517" customFormat="false" ht="27" hidden="false" customHeight="true" outlineLevel="0" collapsed="false">
      <c r="A3517" s="159" t="s">
        <v>18019</v>
      </c>
      <c r="B3517" s="160" t="s">
        <v>18020</v>
      </c>
      <c r="C3517" s="42" t="s">
        <v>1742</v>
      </c>
      <c r="D3517" s="159" t="s">
        <v>2953</v>
      </c>
      <c r="E3517" s="159" t="s">
        <v>2767</v>
      </c>
      <c r="F3517" s="42" t="s">
        <v>2954</v>
      </c>
      <c r="G3517" s="159" t="s">
        <v>1796</v>
      </c>
      <c r="H3517" s="159" t="s">
        <v>1654</v>
      </c>
      <c r="I3517" s="159" t="s">
        <v>1808</v>
      </c>
      <c r="J3517" s="42" t="s">
        <v>18021</v>
      </c>
      <c r="K3517" s="42" t="s">
        <v>18022</v>
      </c>
      <c r="L3517" s="159" t="s">
        <v>2129</v>
      </c>
      <c r="M3517" s="159" t="s">
        <v>18023</v>
      </c>
      <c r="N3517" s="161"/>
      <c r="O3517" s="161"/>
      <c r="P3517" s="161"/>
    </row>
    <row r="3518" customFormat="false" ht="27" hidden="false" customHeight="true" outlineLevel="0" collapsed="false">
      <c r="A3518" s="159" t="s">
        <v>18024</v>
      </c>
      <c r="B3518" s="160" t="s">
        <v>18025</v>
      </c>
      <c r="C3518" s="42" t="s">
        <v>1742</v>
      </c>
      <c r="D3518" s="159" t="s">
        <v>2953</v>
      </c>
      <c r="E3518" s="159" t="s">
        <v>2126</v>
      </c>
      <c r="F3518" s="42" t="s">
        <v>2954</v>
      </c>
      <c r="G3518" s="159" t="s">
        <v>1842</v>
      </c>
      <c r="H3518" s="159" t="s">
        <v>1654</v>
      </c>
      <c r="I3518" s="159" t="s">
        <v>1808</v>
      </c>
      <c r="J3518" s="42" t="s">
        <v>18021</v>
      </c>
      <c r="K3518" s="42" t="s">
        <v>18022</v>
      </c>
      <c r="L3518" s="159" t="s">
        <v>2129</v>
      </c>
      <c r="M3518" s="159" t="s">
        <v>18026</v>
      </c>
      <c r="N3518" s="161"/>
      <c r="O3518" s="161"/>
      <c r="P3518" s="161"/>
    </row>
    <row r="3519" customFormat="false" ht="27" hidden="false" customHeight="true" outlineLevel="0" collapsed="false">
      <c r="A3519" s="159" t="s">
        <v>18027</v>
      </c>
      <c r="B3519" s="160" t="s">
        <v>18028</v>
      </c>
      <c r="C3519" s="42" t="s">
        <v>1742</v>
      </c>
      <c r="D3519" s="159" t="s">
        <v>2953</v>
      </c>
      <c r="E3519" s="159" t="s">
        <v>2126</v>
      </c>
      <c r="F3519" s="42" t="s">
        <v>2954</v>
      </c>
      <c r="G3519" s="159" t="s">
        <v>1842</v>
      </c>
      <c r="H3519" s="159" t="s">
        <v>1654</v>
      </c>
      <c r="I3519" s="159" t="s">
        <v>1808</v>
      </c>
      <c r="J3519" s="42" t="s">
        <v>18021</v>
      </c>
      <c r="K3519" s="42" t="s">
        <v>18022</v>
      </c>
      <c r="L3519" s="159" t="s">
        <v>2129</v>
      </c>
      <c r="M3519" s="159" t="s">
        <v>18029</v>
      </c>
      <c r="N3519" s="161"/>
      <c r="O3519" s="161"/>
      <c r="P3519" s="161"/>
    </row>
    <row r="3520" customFormat="false" ht="27" hidden="false" customHeight="true" outlineLevel="0" collapsed="false">
      <c r="A3520" s="159" t="s">
        <v>18030</v>
      </c>
      <c r="B3520" s="160" t="s">
        <v>18031</v>
      </c>
      <c r="C3520" s="42" t="s">
        <v>1742</v>
      </c>
      <c r="D3520" s="159" t="s">
        <v>2953</v>
      </c>
      <c r="E3520" s="159" t="s">
        <v>2767</v>
      </c>
      <c r="F3520" s="42" t="s">
        <v>2954</v>
      </c>
      <c r="G3520" s="159" t="s">
        <v>1796</v>
      </c>
      <c r="H3520" s="159" t="s">
        <v>1654</v>
      </c>
      <c r="I3520" s="159" t="s">
        <v>1808</v>
      </c>
      <c r="J3520" s="42" t="s">
        <v>18021</v>
      </c>
      <c r="K3520" s="42" t="s">
        <v>18022</v>
      </c>
      <c r="L3520" s="159" t="s">
        <v>2129</v>
      </c>
      <c r="M3520" s="159" t="s">
        <v>18032</v>
      </c>
      <c r="N3520" s="161"/>
      <c r="O3520" s="161"/>
      <c r="P3520" s="161"/>
    </row>
    <row r="3521" customFormat="false" ht="27" hidden="false" customHeight="true" outlineLevel="0" collapsed="false">
      <c r="A3521" s="159" t="s">
        <v>18033</v>
      </c>
      <c r="B3521" s="160" t="s">
        <v>18034</v>
      </c>
      <c r="C3521" s="42" t="s">
        <v>1742</v>
      </c>
      <c r="D3521" s="159" t="s">
        <v>2953</v>
      </c>
      <c r="E3521" s="159" t="s">
        <v>2767</v>
      </c>
      <c r="F3521" s="42" t="s">
        <v>2954</v>
      </c>
      <c r="G3521" s="159" t="s">
        <v>1796</v>
      </c>
      <c r="H3521" s="159" t="s">
        <v>1654</v>
      </c>
      <c r="I3521" s="159" t="s">
        <v>1808</v>
      </c>
      <c r="J3521" s="42" t="s">
        <v>18021</v>
      </c>
      <c r="K3521" s="42" t="s">
        <v>18022</v>
      </c>
      <c r="L3521" s="159" t="s">
        <v>2129</v>
      </c>
      <c r="M3521" s="159" t="s">
        <v>18035</v>
      </c>
      <c r="N3521" s="161"/>
      <c r="O3521" s="161"/>
      <c r="P3521" s="161"/>
    </row>
    <row r="3522" customFormat="false" ht="27" hidden="false" customHeight="true" outlineLevel="0" collapsed="false">
      <c r="A3522" s="159" t="s">
        <v>18036</v>
      </c>
      <c r="B3522" s="160" t="s">
        <v>18037</v>
      </c>
      <c r="C3522" s="42" t="s">
        <v>1742</v>
      </c>
      <c r="D3522" s="159" t="s">
        <v>2953</v>
      </c>
      <c r="E3522" s="159" t="s">
        <v>2195</v>
      </c>
      <c r="F3522" s="42" t="s">
        <v>2954</v>
      </c>
      <c r="G3522" s="159" t="s">
        <v>1796</v>
      </c>
      <c r="H3522" s="159" t="s">
        <v>2171</v>
      </c>
      <c r="I3522" s="159" t="s">
        <v>1808</v>
      </c>
      <c r="J3522" s="42" t="s">
        <v>18021</v>
      </c>
      <c r="K3522" s="42" t="s">
        <v>18022</v>
      </c>
      <c r="L3522" s="159" t="s">
        <v>2198</v>
      </c>
      <c r="M3522" s="159" t="s">
        <v>18038</v>
      </c>
      <c r="N3522" s="161"/>
      <c r="O3522" s="161"/>
      <c r="P3522" s="161"/>
    </row>
    <row r="3523" customFormat="false" ht="27" hidden="false" customHeight="true" outlineLevel="0" collapsed="false">
      <c r="A3523" s="159" t="s">
        <v>18039</v>
      </c>
      <c r="B3523" s="160" t="s">
        <v>18040</v>
      </c>
      <c r="C3523" s="42" t="s">
        <v>1742</v>
      </c>
      <c r="D3523" s="159" t="s">
        <v>2953</v>
      </c>
      <c r="E3523" s="159" t="s">
        <v>2126</v>
      </c>
      <c r="F3523" s="42" t="s">
        <v>2954</v>
      </c>
      <c r="G3523" s="159" t="s">
        <v>1842</v>
      </c>
      <c r="H3523" s="159" t="s">
        <v>1654</v>
      </c>
      <c r="I3523" s="159" t="s">
        <v>1808</v>
      </c>
      <c r="J3523" s="42" t="s">
        <v>18021</v>
      </c>
      <c r="K3523" s="42" t="s">
        <v>18022</v>
      </c>
      <c r="L3523" s="159" t="s">
        <v>2129</v>
      </c>
      <c r="M3523" s="159" t="s">
        <v>18041</v>
      </c>
      <c r="N3523" s="161"/>
      <c r="O3523" s="161"/>
      <c r="P3523" s="161"/>
    </row>
    <row r="3524" customFormat="false" ht="27" hidden="false" customHeight="true" outlineLevel="0" collapsed="false">
      <c r="A3524" s="159" t="s">
        <v>18042</v>
      </c>
      <c r="B3524" s="160" t="s">
        <v>18043</v>
      </c>
      <c r="C3524" s="42" t="s">
        <v>1742</v>
      </c>
      <c r="D3524" s="159" t="s">
        <v>2953</v>
      </c>
      <c r="E3524" s="159" t="s">
        <v>2767</v>
      </c>
      <c r="F3524" s="42" t="s">
        <v>2954</v>
      </c>
      <c r="G3524" s="159" t="s">
        <v>1796</v>
      </c>
      <c r="H3524" s="159" t="s">
        <v>1654</v>
      </c>
      <c r="I3524" s="159" t="s">
        <v>1808</v>
      </c>
      <c r="J3524" s="42" t="s">
        <v>18044</v>
      </c>
      <c r="K3524" s="42" t="s">
        <v>18045</v>
      </c>
      <c r="L3524" s="159" t="s">
        <v>2129</v>
      </c>
      <c r="M3524" s="159" t="s">
        <v>18046</v>
      </c>
      <c r="N3524" s="161"/>
      <c r="O3524" s="161"/>
      <c r="P3524" s="161"/>
    </row>
    <row r="3525" customFormat="false" ht="27" hidden="false" customHeight="true" outlineLevel="0" collapsed="false">
      <c r="A3525" s="159" t="s">
        <v>18047</v>
      </c>
      <c r="B3525" s="160" t="s">
        <v>18048</v>
      </c>
      <c r="C3525" s="42" t="s">
        <v>1742</v>
      </c>
      <c r="D3525" s="159" t="s">
        <v>2953</v>
      </c>
      <c r="E3525" s="159" t="s">
        <v>2126</v>
      </c>
      <c r="F3525" s="42" t="s">
        <v>2954</v>
      </c>
      <c r="G3525" s="159" t="s">
        <v>1842</v>
      </c>
      <c r="H3525" s="159" t="s">
        <v>1654</v>
      </c>
      <c r="I3525" s="159" t="s">
        <v>1808</v>
      </c>
      <c r="J3525" s="42" t="s">
        <v>18044</v>
      </c>
      <c r="K3525" s="42" t="s">
        <v>18045</v>
      </c>
      <c r="L3525" s="159" t="s">
        <v>2129</v>
      </c>
      <c r="M3525" s="159" t="s">
        <v>18049</v>
      </c>
      <c r="N3525" s="161"/>
      <c r="O3525" s="161"/>
      <c r="P3525" s="161"/>
    </row>
    <row r="3526" customFormat="false" ht="27" hidden="false" customHeight="true" outlineLevel="0" collapsed="false">
      <c r="A3526" s="159" t="s">
        <v>18050</v>
      </c>
      <c r="B3526" s="160" t="s">
        <v>18051</v>
      </c>
      <c r="C3526" s="42" t="s">
        <v>1742</v>
      </c>
      <c r="D3526" s="159" t="s">
        <v>2953</v>
      </c>
      <c r="E3526" s="159" t="s">
        <v>2126</v>
      </c>
      <c r="F3526" s="42" t="s">
        <v>2954</v>
      </c>
      <c r="G3526" s="159" t="s">
        <v>1842</v>
      </c>
      <c r="H3526" s="159" t="s">
        <v>1654</v>
      </c>
      <c r="I3526" s="159" t="s">
        <v>1808</v>
      </c>
      <c r="J3526" s="42" t="s">
        <v>18044</v>
      </c>
      <c r="K3526" s="42" t="s">
        <v>18045</v>
      </c>
      <c r="L3526" s="159" t="s">
        <v>2129</v>
      </c>
      <c r="M3526" s="159" t="s">
        <v>18052</v>
      </c>
      <c r="N3526" s="161"/>
      <c r="O3526" s="161"/>
      <c r="P3526" s="161"/>
    </row>
    <row r="3527" customFormat="false" ht="27" hidden="false" customHeight="true" outlineLevel="0" collapsed="false">
      <c r="A3527" s="159" t="s">
        <v>18053</v>
      </c>
      <c r="B3527" s="160" t="s">
        <v>18054</v>
      </c>
      <c r="C3527" s="42" t="s">
        <v>1742</v>
      </c>
      <c r="D3527" s="159" t="s">
        <v>2953</v>
      </c>
      <c r="E3527" s="159" t="s">
        <v>2767</v>
      </c>
      <c r="F3527" s="42" t="s">
        <v>2954</v>
      </c>
      <c r="G3527" s="159" t="s">
        <v>1796</v>
      </c>
      <c r="H3527" s="159" t="s">
        <v>1654</v>
      </c>
      <c r="I3527" s="159" t="s">
        <v>1808</v>
      </c>
      <c r="J3527" s="42" t="s">
        <v>18044</v>
      </c>
      <c r="K3527" s="42" t="s">
        <v>18045</v>
      </c>
      <c r="L3527" s="159" t="s">
        <v>2129</v>
      </c>
      <c r="M3527" s="159" t="s">
        <v>18055</v>
      </c>
      <c r="N3527" s="161"/>
      <c r="O3527" s="161"/>
      <c r="P3527" s="161"/>
    </row>
    <row r="3528" customFormat="false" ht="27" hidden="false" customHeight="true" outlineLevel="0" collapsed="false">
      <c r="A3528" s="159" t="s">
        <v>18056</v>
      </c>
      <c r="B3528" s="160" t="s">
        <v>18057</v>
      </c>
      <c r="C3528" s="42" t="s">
        <v>1742</v>
      </c>
      <c r="D3528" s="159" t="s">
        <v>2953</v>
      </c>
      <c r="E3528" s="159" t="s">
        <v>2767</v>
      </c>
      <c r="F3528" s="42" t="s">
        <v>2954</v>
      </c>
      <c r="G3528" s="159" t="s">
        <v>1796</v>
      </c>
      <c r="H3528" s="159" t="s">
        <v>1654</v>
      </c>
      <c r="I3528" s="159" t="s">
        <v>1808</v>
      </c>
      <c r="J3528" s="42" t="s">
        <v>18044</v>
      </c>
      <c r="K3528" s="42" t="s">
        <v>18045</v>
      </c>
      <c r="L3528" s="159" t="s">
        <v>2129</v>
      </c>
      <c r="M3528" s="159" t="s">
        <v>18058</v>
      </c>
      <c r="N3528" s="161"/>
      <c r="O3528" s="161"/>
      <c r="P3528" s="161"/>
    </row>
    <row r="3529" customFormat="false" ht="27" hidden="false" customHeight="true" outlineLevel="0" collapsed="false">
      <c r="A3529" s="159" t="s">
        <v>18059</v>
      </c>
      <c r="B3529" s="160" t="s">
        <v>18060</v>
      </c>
      <c r="C3529" s="42" t="s">
        <v>1742</v>
      </c>
      <c r="D3529" s="159" t="s">
        <v>2953</v>
      </c>
      <c r="E3529" s="159" t="s">
        <v>2195</v>
      </c>
      <c r="F3529" s="42" t="s">
        <v>2954</v>
      </c>
      <c r="G3529" s="159" t="s">
        <v>1796</v>
      </c>
      <c r="H3529" s="159" t="s">
        <v>2171</v>
      </c>
      <c r="I3529" s="159" t="s">
        <v>1808</v>
      </c>
      <c r="J3529" s="42" t="s">
        <v>18044</v>
      </c>
      <c r="K3529" s="42" t="s">
        <v>18045</v>
      </c>
      <c r="L3529" s="159" t="s">
        <v>2198</v>
      </c>
      <c r="M3529" s="159" t="s">
        <v>18061</v>
      </c>
      <c r="N3529" s="161"/>
      <c r="O3529" s="161"/>
      <c r="P3529" s="161"/>
    </row>
    <row r="3530" customFormat="false" ht="27" hidden="false" customHeight="true" outlineLevel="0" collapsed="false">
      <c r="A3530" s="159" t="s">
        <v>18062</v>
      </c>
      <c r="B3530" s="160" t="s">
        <v>18063</v>
      </c>
      <c r="C3530" s="42" t="s">
        <v>1742</v>
      </c>
      <c r="D3530" s="159" t="s">
        <v>2953</v>
      </c>
      <c r="E3530" s="159" t="s">
        <v>2126</v>
      </c>
      <c r="F3530" s="42" t="s">
        <v>2954</v>
      </c>
      <c r="G3530" s="159" t="s">
        <v>1842</v>
      </c>
      <c r="H3530" s="159" t="s">
        <v>1654</v>
      </c>
      <c r="I3530" s="159" t="s">
        <v>1808</v>
      </c>
      <c r="J3530" s="42" t="s">
        <v>18044</v>
      </c>
      <c r="K3530" s="42" t="s">
        <v>18045</v>
      </c>
      <c r="L3530" s="159" t="s">
        <v>2129</v>
      </c>
      <c r="M3530" s="159" t="s">
        <v>18064</v>
      </c>
      <c r="N3530" s="161"/>
      <c r="O3530" s="161"/>
      <c r="P3530" s="161"/>
    </row>
    <row r="3531" customFormat="false" ht="27" hidden="false" customHeight="true" outlineLevel="0" collapsed="false">
      <c r="A3531" s="159" t="s">
        <v>18065</v>
      </c>
      <c r="B3531" s="160" t="s">
        <v>18066</v>
      </c>
      <c r="C3531" s="42" t="s">
        <v>1742</v>
      </c>
      <c r="D3531" s="159" t="s">
        <v>2953</v>
      </c>
      <c r="E3531" s="159" t="s">
        <v>2767</v>
      </c>
      <c r="F3531" s="42" t="s">
        <v>2954</v>
      </c>
      <c r="G3531" s="159" t="s">
        <v>1796</v>
      </c>
      <c r="H3531" s="159" t="s">
        <v>1654</v>
      </c>
      <c r="I3531" s="159" t="s">
        <v>1808</v>
      </c>
      <c r="J3531" s="42" t="s">
        <v>18067</v>
      </c>
      <c r="K3531" s="42" t="s">
        <v>18068</v>
      </c>
      <c r="L3531" s="159" t="s">
        <v>2129</v>
      </c>
      <c r="M3531" s="159" t="s">
        <v>18069</v>
      </c>
      <c r="N3531" s="161"/>
      <c r="O3531" s="161"/>
      <c r="P3531" s="161"/>
    </row>
    <row r="3532" customFormat="false" ht="27" hidden="false" customHeight="true" outlineLevel="0" collapsed="false">
      <c r="A3532" s="159" t="s">
        <v>18070</v>
      </c>
      <c r="B3532" s="160" t="s">
        <v>18071</v>
      </c>
      <c r="C3532" s="42" t="s">
        <v>1742</v>
      </c>
      <c r="D3532" s="159" t="s">
        <v>2953</v>
      </c>
      <c r="E3532" s="159" t="s">
        <v>2126</v>
      </c>
      <c r="F3532" s="42" t="s">
        <v>2954</v>
      </c>
      <c r="G3532" s="159" t="s">
        <v>1842</v>
      </c>
      <c r="H3532" s="159" t="s">
        <v>1654</v>
      </c>
      <c r="I3532" s="159" t="s">
        <v>1808</v>
      </c>
      <c r="J3532" s="42" t="s">
        <v>18067</v>
      </c>
      <c r="K3532" s="42" t="s">
        <v>18068</v>
      </c>
      <c r="L3532" s="159" t="s">
        <v>2129</v>
      </c>
      <c r="M3532" s="159" t="s">
        <v>18072</v>
      </c>
      <c r="N3532" s="161"/>
      <c r="O3532" s="161"/>
      <c r="P3532" s="161"/>
    </row>
    <row r="3533" customFormat="false" ht="27" hidden="false" customHeight="true" outlineLevel="0" collapsed="false">
      <c r="A3533" s="159" t="s">
        <v>18073</v>
      </c>
      <c r="B3533" s="160" t="s">
        <v>18074</v>
      </c>
      <c r="C3533" s="42" t="s">
        <v>1742</v>
      </c>
      <c r="D3533" s="159" t="s">
        <v>2953</v>
      </c>
      <c r="E3533" s="159" t="s">
        <v>2126</v>
      </c>
      <c r="F3533" s="42" t="s">
        <v>2954</v>
      </c>
      <c r="G3533" s="159" t="s">
        <v>1842</v>
      </c>
      <c r="H3533" s="159" t="s">
        <v>1654</v>
      </c>
      <c r="I3533" s="159" t="s">
        <v>1808</v>
      </c>
      <c r="J3533" s="42" t="s">
        <v>18067</v>
      </c>
      <c r="K3533" s="42" t="s">
        <v>18068</v>
      </c>
      <c r="L3533" s="159" t="s">
        <v>2129</v>
      </c>
      <c r="M3533" s="159" t="s">
        <v>18075</v>
      </c>
      <c r="N3533" s="161"/>
      <c r="O3533" s="161"/>
      <c r="P3533" s="161"/>
    </row>
    <row r="3534" customFormat="false" ht="27" hidden="false" customHeight="true" outlineLevel="0" collapsed="false">
      <c r="A3534" s="159" t="s">
        <v>18076</v>
      </c>
      <c r="B3534" s="160" t="s">
        <v>18077</v>
      </c>
      <c r="C3534" s="42" t="s">
        <v>1742</v>
      </c>
      <c r="D3534" s="159" t="s">
        <v>2953</v>
      </c>
      <c r="E3534" s="159" t="s">
        <v>2767</v>
      </c>
      <c r="F3534" s="42" t="s">
        <v>2954</v>
      </c>
      <c r="G3534" s="159" t="s">
        <v>1796</v>
      </c>
      <c r="H3534" s="159" t="s">
        <v>1654</v>
      </c>
      <c r="I3534" s="159" t="s">
        <v>1808</v>
      </c>
      <c r="J3534" s="42" t="s">
        <v>18067</v>
      </c>
      <c r="K3534" s="42" t="s">
        <v>18068</v>
      </c>
      <c r="L3534" s="159" t="s">
        <v>2129</v>
      </c>
      <c r="M3534" s="159" t="s">
        <v>18078</v>
      </c>
      <c r="N3534" s="161"/>
      <c r="O3534" s="161"/>
      <c r="P3534" s="161"/>
    </row>
    <row r="3535" customFormat="false" ht="27" hidden="false" customHeight="true" outlineLevel="0" collapsed="false">
      <c r="A3535" s="159" t="s">
        <v>18079</v>
      </c>
      <c r="B3535" s="160" t="s">
        <v>18080</v>
      </c>
      <c r="C3535" s="42" t="s">
        <v>1742</v>
      </c>
      <c r="D3535" s="159" t="s">
        <v>2953</v>
      </c>
      <c r="E3535" s="159" t="s">
        <v>2767</v>
      </c>
      <c r="F3535" s="42" t="s">
        <v>2954</v>
      </c>
      <c r="G3535" s="159" t="s">
        <v>1796</v>
      </c>
      <c r="H3535" s="159" t="s">
        <v>1654</v>
      </c>
      <c r="I3535" s="159" t="s">
        <v>1808</v>
      </c>
      <c r="J3535" s="42" t="s">
        <v>18067</v>
      </c>
      <c r="K3535" s="42" t="s">
        <v>18068</v>
      </c>
      <c r="L3535" s="159" t="s">
        <v>2129</v>
      </c>
      <c r="M3535" s="159" t="s">
        <v>18081</v>
      </c>
      <c r="N3535" s="161"/>
      <c r="O3535" s="161"/>
      <c r="P3535" s="161"/>
    </row>
    <row r="3536" customFormat="false" ht="27" hidden="false" customHeight="true" outlineLevel="0" collapsed="false">
      <c r="A3536" s="159" t="s">
        <v>18082</v>
      </c>
      <c r="B3536" s="160" t="s">
        <v>18083</v>
      </c>
      <c r="C3536" s="42" t="s">
        <v>1742</v>
      </c>
      <c r="D3536" s="159" t="s">
        <v>2953</v>
      </c>
      <c r="E3536" s="159" t="s">
        <v>2195</v>
      </c>
      <c r="F3536" s="42" t="s">
        <v>2954</v>
      </c>
      <c r="G3536" s="159" t="s">
        <v>1796</v>
      </c>
      <c r="H3536" s="159" t="s">
        <v>2171</v>
      </c>
      <c r="I3536" s="159" t="s">
        <v>1808</v>
      </c>
      <c r="J3536" s="42" t="s">
        <v>18067</v>
      </c>
      <c r="K3536" s="42" t="s">
        <v>18068</v>
      </c>
      <c r="L3536" s="159" t="s">
        <v>2198</v>
      </c>
      <c r="M3536" s="159" t="s">
        <v>18084</v>
      </c>
      <c r="N3536" s="161"/>
      <c r="O3536" s="161"/>
      <c r="P3536" s="161"/>
    </row>
    <row r="3537" customFormat="false" ht="27" hidden="false" customHeight="true" outlineLevel="0" collapsed="false">
      <c r="A3537" s="159" t="s">
        <v>18085</v>
      </c>
      <c r="B3537" s="160" t="s">
        <v>18086</v>
      </c>
      <c r="C3537" s="42" t="s">
        <v>1742</v>
      </c>
      <c r="D3537" s="159" t="s">
        <v>2953</v>
      </c>
      <c r="E3537" s="159" t="s">
        <v>2126</v>
      </c>
      <c r="F3537" s="42" t="s">
        <v>2954</v>
      </c>
      <c r="G3537" s="159" t="s">
        <v>1842</v>
      </c>
      <c r="H3537" s="159" t="s">
        <v>1654</v>
      </c>
      <c r="I3537" s="159" t="s">
        <v>1808</v>
      </c>
      <c r="J3537" s="42" t="s">
        <v>18067</v>
      </c>
      <c r="K3537" s="42" t="s">
        <v>18068</v>
      </c>
      <c r="L3537" s="159" t="s">
        <v>2129</v>
      </c>
      <c r="M3537" s="159" t="s">
        <v>18087</v>
      </c>
      <c r="N3537" s="161"/>
      <c r="O3537" s="161"/>
      <c r="P3537" s="161"/>
    </row>
    <row r="3538" customFormat="false" ht="27" hidden="false" customHeight="true" outlineLevel="0" collapsed="false">
      <c r="A3538" s="159" t="s">
        <v>18088</v>
      </c>
      <c r="B3538" s="160" t="s">
        <v>18089</v>
      </c>
      <c r="C3538" s="42" t="s">
        <v>1742</v>
      </c>
      <c r="D3538" s="159" t="s">
        <v>2953</v>
      </c>
      <c r="E3538" s="159" t="s">
        <v>2767</v>
      </c>
      <c r="F3538" s="42" t="s">
        <v>2954</v>
      </c>
      <c r="G3538" s="159" t="s">
        <v>1796</v>
      </c>
      <c r="H3538" s="159" t="s">
        <v>1654</v>
      </c>
      <c r="I3538" s="159" t="s">
        <v>1808</v>
      </c>
      <c r="J3538" s="42" t="s">
        <v>18090</v>
      </c>
      <c r="K3538" s="42" t="s">
        <v>18091</v>
      </c>
      <c r="L3538" s="159" t="s">
        <v>2129</v>
      </c>
      <c r="M3538" s="159" t="s">
        <v>18092</v>
      </c>
      <c r="N3538" s="161"/>
      <c r="O3538" s="161"/>
      <c r="P3538" s="161"/>
    </row>
    <row r="3539" customFormat="false" ht="27" hidden="false" customHeight="true" outlineLevel="0" collapsed="false">
      <c r="A3539" s="159" t="s">
        <v>18093</v>
      </c>
      <c r="B3539" s="160" t="s">
        <v>18094</v>
      </c>
      <c r="C3539" s="42" t="s">
        <v>1742</v>
      </c>
      <c r="D3539" s="159" t="s">
        <v>2953</v>
      </c>
      <c r="E3539" s="159" t="s">
        <v>2126</v>
      </c>
      <c r="F3539" s="42" t="s">
        <v>2954</v>
      </c>
      <c r="G3539" s="159" t="s">
        <v>1842</v>
      </c>
      <c r="H3539" s="159" t="s">
        <v>1654</v>
      </c>
      <c r="I3539" s="159" t="s">
        <v>1808</v>
      </c>
      <c r="J3539" s="42" t="s">
        <v>18090</v>
      </c>
      <c r="K3539" s="42" t="s">
        <v>18091</v>
      </c>
      <c r="L3539" s="159" t="s">
        <v>2129</v>
      </c>
      <c r="M3539" s="159" t="s">
        <v>18095</v>
      </c>
      <c r="N3539" s="161"/>
      <c r="O3539" s="161"/>
      <c r="P3539" s="161"/>
    </row>
    <row r="3540" customFormat="false" ht="27" hidden="false" customHeight="true" outlineLevel="0" collapsed="false">
      <c r="A3540" s="159" t="s">
        <v>18096</v>
      </c>
      <c r="B3540" s="160" t="s">
        <v>18097</v>
      </c>
      <c r="C3540" s="42" t="s">
        <v>1742</v>
      </c>
      <c r="D3540" s="159" t="s">
        <v>2953</v>
      </c>
      <c r="E3540" s="159" t="s">
        <v>2126</v>
      </c>
      <c r="F3540" s="42" t="s">
        <v>2954</v>
      </c>
      <c r="G3540" s="159" t="s">
        <v>1842</v>
      </c>
      <c r="H3540" s="159" t="s">
        <v>1654</v>
      </c>
      <c r="I3540" s="159" t="s">
        <v>1808</v>
      </c>
      <c r="J3540" s="42" t="s">
        <v>18090</v>
      </c>
      <c r="K3540" s="42" t="s">
        <v>18091</v>
      </c>
      <c r="L3540" s="159" t="s">
        <v>2129</v>
      </c>
      <c r="M3540" s="159" t="s">
        <v>18098</v>
      </c>
      <c r="N3540" s="161"/>
      <c r="O3540" s="161"/>
      <c r="P3540" s="161"/>
    </row>
    <row r="3541" customFormat="false" ht="27" hidden="false" customHeight="true" outlineLevel="0" collapsed="false">
      <c r="A3541" s="159" t="s">
        <v>18099</v>
      </c>
      <c r="B3541" s="160" t="s">
        <v>18100</v>
      </c>
      <c r="C3541" s="42" t="s">
        <v>1742</v>
      </c>
      <c r="D3541" s="159" t="s">
        <v>2953</v>
      </c>
      <c r="E3541" s="159" t="s">
        <v>2767</v>
      </c>
      <c r="F3541" s="42" t="s">
        <v>2954</v>
      </c>
      <c r="G3541" s="159" t="s">
        <v>1796</v>
      </c>
      <c r="H3541" s="159" t="s">
        <v>1654</v>
      </c>
      <c r="I3541" s="159" t="s">
        <v>1808</v>
      </c>
      <c r="J3541" s="42" t="s">
        <v>18090</v>
      </c>
      <c r="K3541" s="42" t="s">
        <v>18091</v>
      </c>
      <c r="L3541" s="159" t="s">
        <v>2129</v>
      </c>
      <c r="M3541" s="159" t="s">
        <v>18101</v>
      </c>
      <c r="N3541" s="161"/>
      <c r="O3541" s="161"/>
      <c r="P3541" s="161"/>
    </row>
    <row r="3542" customFormat="false" ht="27" hidden="false" customHeight="true" outlineLevel="0" collapsed="false">
      <c r="A3542" s="159" t="s">
        <v>18102</v>
      </c>
      <c r="B3542" s="160" t="s">
        <v>18103</v>
      </c>
      <c r="C3542" s="42" t="s">
        <v>1742</v>
      </c>
      <c r="D3542" s="159" t="s">
        <v>2953</v>
      </c>
      <c r="E3542" s="159" t="s">
        <v>2767</v>
      </c>
      <c r="F3542" s="42" t="s">
        <v>2954</v>
      </c>
      <c r="G3542" s="159" t="s">
        <v>1796</v>
      </c>
      <c r="H3542" s="159" t="s">
        <v>1654</v>
      </c>
      <c r="I3542" s="159" t="s">
        <v>1808</v>
      </c>
      <c r="J3542" s="42" t="s">
        <v>18090</v>
      </c>
      <c r="K3542" s="42" t="s">
        <v>18091</v>
      </c>
      <c r="L3542" s="159" t="s">
        <v>2129</v>
      </c>
      <c r="M3542" s="159" t="s">
        <v>18104</v>
      </c>
      <c r="N3542" s="161"/>
      <c r="O3542" s="161"/>
      <c r="P3542" s="161"/>
    </row>
    <row r="3543" customFormat="false" ht="27" hidden="false" customHeight="true" outlineLevel="0" collapsed="false">
      <c r="A3543" s="159" t="s">
        <v>18105</v>
      </c>
      <c r="B3543" s="160" t="s">
        <v>18106</v>
      </c>
      <c r="C3543" s="42" t="s">
        <v>1742</v>
      </c>
      <c r="D3543" s="159" t="s">
        <v>2953</v>
      </c>
      <c r="E3543" s="159" t="s">
        <v>2195</v>
      </c>
      <c r="F3543" s="42" t="s">
        <v>2954</v>
      </c>
      <c r="G3543" s="159" t="s">
        <v>1796</v>
      </c>
      <c r="H3543" s="159" t="s">
        <v>2171</v>
      </c>
      <c r="I3543" s="159" t="s">
        <v>1808</v>
      </c>
      <c r="J3543" s="42" t="s">
        <v>18090</v>
      </c>
      <c r="K3543" s="42" t="s">
        <v>18091</v>
      </c>
      <c r="L3543" s="159" t="s">
        <v>2198</v>
      </c>
      <c r="M3543" s="159" t="s">
        <v>18107</v>
      </c>
      <c r="N3543" s="161"/>
      <c r="O3543" s="161"/>
      <c r="P3543" s="161"/>
    </row>
    <row r="3544" customFormat="false" ht="27" hidden="false" customHeight="true" outlineLevel="0" collapsed="false">
      <c r="A3544" s="159" t="s">
        <v>18108</v>
      </c>
      <c r="B3544" s="160" t="s">
        <v>18109</v>
      </c>
      <c r="C3544" s="42" t="s">
        <v>1742</v>
      </c>
      <c r="D3544" s="159" t="s">
        <v>2953</v>
      </c>
      <c r="E3544" s="159" t="s">
        <v>2126</v>
      </c>
      <c r="F3544" s="42" t="s">
        <v>2954</v>
      </c>
      <c r="G3544" s="159" t="s">
        <v>1842</v>
      </c>
      <c r="H3544" s="159" t="s">
        <v>1654</v>
      </c>
      <c r="I3544" s="159" t="s">
        <v>1808</v>
      </c>
      <c r="J3544" s="42" t="s">
        <v>18090</v>
      </c>
      <c r="K3544" s="42" t="s">
        <v>18091</v>
      </c>
      <c r="L3544" s="159" t="s">
        <v>2129</v>
      </c>
      <c r="M3544" s="159" t="s">
        <v>18110</v>
      </c>
      <c r="N3544" s="161"/>
      <c r="O3544" s="161"/>
      <c r="P3544" s="161"/>
    </row>
    <row r="3545" customFormat="false" ht="27" hidden="false" customHeight="true" outlineLevel="0" collapsed="false">
      <c r="A3545" s="159" t="s">
        <v>18111</v>
      </c>
      <c r="B3545" s="160" t="s">
        <v>18112</v>
      </c>
      <c r="C3545" s="42" t="s">
        <v>1742</v>
      </c>
      <c r="D3545" s="159" t="s">
        <v>2953</v>
      </c>
      <c r="E3545" s="159" t="s">
        <v>2767</v>
      </c>
      <c r="F3545" s="42" t="s">
        <v>2954</v>
      </c>
      <c r="G3545" s="159" t="s">
        <v>1796</v>
      </c>
      <c r="H3545" s="159" t="s">
        <v>1654</v>
      </c>
      <c r="I3545" s="159" t="s">
        <v>1808</v>
      </c>
      <c r="J3545" s="42" t="s">
        <v>18113</v>
      </c>
      <c r="K3545" s="42" t="s">
        <v>18114</v>
      </c>
      <c r="L3545" s="159" t="s">
        <v>2129</v>
      </c>
      <c r="M3545" s="159" t="s">
        <v>18115</v>
      </c>
      <c r="N3545" s="161"/>
      <c r="O3545" s="161"/>
      <c r="P3545" s="161"/>
    </row>
    <row r="3546" customFormat="false" ht="27" hidden="false" customHeight="true" outlineLevel="0" collapsed="false">
      <c r="A3546" s="159" t="s">
        <v>18116</v>
      </c>
      <c r="B3546" s="160" t="s">
        <v>18117</v>
      </c>
      <c r="C3546" s="42" t="s">
        <v>1742</v>
      </c>
      <c r="D3546" s="159" t="s">
        <v>2953</v>
      </c>
      <c r="E3546" s="159" t="s">
        <v>2126</v>
      </c>
      <c r="F3546" s="42" t="s">
        <v>2954</v>
      </c>
      <c r="G3546" s="159" t="s">
        <v>1842</v>
      </c>
      <c r="H3546" s="159" t="s">
        <v>1654</v>
      </c>
      <c r="I3546" s="159" t="s">
        <v>1808</v>
      </c>
      <c r="J3546" s="42" t="s">
        <v>18113</v>
      </c>
      <c r="K3546" s="42" t="s">
        <v>18114</v>
      </c>
      <c r="L3546" s="159" t="s">
        <v>2129</v>
      </c>
      <c r="M3546" s="159" t="s">
        <v>18118</v>
      </c>
      <c r="N3546" s="161"/>
      <c r="O3546" s="161"/>
      <c r="P3546" s="161"/>
    </row>
    <row r="3547" customFormat="false" ht="27" hidden="false" customHeight="true" outlineLevel="0" collapsed="false">
      <c r="A3547" s="159" t="s">
        <v>18119</v>
      </c>
      <c r="B3547" s="160" t="s">
        <v>18120</v>
      </c>
      <c r="C3547" s="42" t="s">
        <v>1742</v>
      </c>
      <c r="D3547" s="159" t="s">
        <v>2953</v>
      </c>
      <c r="E3547" s="159" t="s">
        <v>2126</v>
      </c>
      <c r="F3547" s="42" t="s">
        <v>2954</v>
      </c>
      <c r="G3547" s="159" t="s">
        <v>1842</v>
      </c>
      <c r="H3547" s="159" t="s">
        <v>1654</v>
      </c>
      <c r="I3547" s="159" t="s">
        <v>1808</v>
      </c>
      <c r="J3547" s="42" t="s">
        <v>18113</v>
      </c>
      <c r="K3547" s="42" t="s">
        <v>18114</v>
      </c>
      <c r="L3547" s="159" t="s">
        <v>2129</v>
      </c>
      <c r="M3547" s="159" t="s">
        <v>18121</v>
      </c>
      <c r="N3547" s="161"/>
      <c r="O3547" s="161"/>
      <c r="P3547" s="161"/>
    </row>
    <row r="3548" customFormat="false" ht="27" hidden="false" customHeight="true" outlineLevel="0" collapsed="false">
      <c r="A3548" s="159" t="s">
        <v>18122</v>
      </c>
      <c r="B3548" s="160" t="s">
        <v>18123</v>
      </c>
      <c r="C3548" s="42" t="s">
        <v>1742</v>
      </c>
      <c r="D3548" s="159" t="s">
        <v>2953</v>
      </c>
      <c r="E3548" s="159" t="s">
        <v>2767</v>
      </c>
      <c r="F3548" s="42" t="s">
        <v>2954</v>
      </c>
      <c r="G3548" s="159" t="s">
        <v>1796</v>
      </c>
      <c r="H3548" s="159" t="s">
        <v>1654</v>
      </c>
      <c r="I3548" s="159" t="s">
        <v>1808</v>
      </c>
      <c r="J3548" s="42" t="s">
        <v>18113</v>
      </c>
      <c r="K3548" s="42" t="s">
        <v>18114</v>
      </c>
      <c r="L3548" s="159" t="s">
        <v>2129</v>
      </c>
      <c r="M3548" s="159" t="s">
        <v>18124</v>
      </c>
      <c r="N3548" s="161"/>
      <c r="O3548" s="161"/>
      <c r="P3548" s="161"/>
    </row>
    <row r="3549" customFormat="false" ht="27" hidden="false" customHeight="true" outlineLevel="0" collapsed="false">
      <c r="A3549" s="159" t="s">
        <v>18125</v>
      </c>
      <c r="B3549" s="160" t="s">
        <v>18126</v>
      </c>
      <c r="C3549" s="42" t="s">
        <v>1742</v>
      </c>
      <c r="D3549" s="159" t="s">
        <v>2953</v>
      </c>
      <c r="E3549" s="159" t="s">
        <v>2767</v>
      </c>
      <c r="F3549" s="42" t="s">
        <v>2954</v>
      </c>
      <c r="G3549" s="159" t="s">
        <v>1796</v>
      </c>
      <c r="H3549" s="159" t="s">
        <v>1654</v>
      </c>
      <c r="I3549" s="159" t="s">
        <v>1808</v>
      </c>
      <c r="J3549" s="42" t="s">
        <v>18113</v>
      </c>
      <c r="K3549" s="42" t="s">
        <v>18114</v>
      </c>
      <c r="L3549" s="159" t="s">
        <v>2129</v>
      </c>
      <c r="M3549" s="159" t="s">
        <v>18127</v>
      </c>
      <c r="N3549" s="161"/>
      <c r="O3549" s="161"/>
      <c r="P3549" s="161"/>
    </row>
    <row r="3550" customFormat="false" ht="27" hidden="false" customHeight="true" outlineLevel="0" collapsed="false">
      <c r="A3550" s="159" t="s">
        <v>18128</v>
      </c>
      <c r="B3550" s="160" t="s">
        <v>18129</v>
      </c>
      <c r="C3550" s="42" t="s">
        <v>1742</v>
      </c>
      <c r="D3550" s="159" t="s">
        <v>2953</v>
      </c>
      <c r="E3550" s="159" t="s">
        <v>2205</v>
      </c>
      <c r="F3550" s="42" t="s">
        <v>2954</v>
      </c>
      <c r="G3550" s="159" t="s">
        <v>1796</v>
      </c>
      <c r="H3550" s="159" t="s">
        <v>1654</v>
      </c>
      <c r="I3550" s="159" t="s">
        <v>1808</v>
      </c>
      <c r="J3550" s="42" t="s">
        <v>18113</v>
      </c>
      <c r="K3550" s="42" t="s">
        <v>18114</v>
      </c>
      <c r="L3550" s="159" t="s">
        <v>2208</v>
      </c>
      <c r="M3550" s="159" t="s">
        <v>18130</v>
      </c>
      <c r="N3550" s="161"/>
      <c r="O3550" s="161"/>
      <c r="P3550" s="161"/>
    </row>
    <row r="3551" customFormat="false" ht="27" hidden="false" customHeight="true" outlineLevel="0" collapsed="false">
      <c r="A3551" s="159" t="s">
        <v>18131</v>
      </c>
      <c r="B3551" s="160" t="s">
        <v>18132</v>
      </c>
      <c r="C3551" s="42" t="s">
        <v>1742</v>
      </c>
      <c r="D3551" s="159" t="s">
        <v>2953</v>
      </c>
      <c r="E3551" s="159" t="s">
        <v>2195</v>
      </c>
      <c r="F3551" s="42" t="s">
        <v>2954</v>
      </c>
      <c r="G3551" s="159" t="s">
        <v>1796</v>
      </c>
      <c r="H3551" s="159" t="s">
        <v>2171</v>
      </c>
      <c r="I3551" s="159" t="s">
        <v>1808</v>
      </c>
      <c r="J3551" s="42" t="s">
        <v>18113</v>
      </c>
      <c r="K3551" s="42" t="s">
        <v>18114</v>
      </c>
      <c r="L3551" s="159" t="s">
        <v>2198</v>
      </c>
      <c r="M3551" s="159" t="s">
        <v>18133</v>
      </c>
      <c r="N3551" s="161"/>
      <c r="O3551" s="161"/>
      <c r="P3551" s="161"/>
    </row>
    <row r="3552" customFormat="false" ht="27" hidden="false" customHeight="true" outlineLevel="0" collapsed="false">
      <c r="A3552" s="159" t="s">
        <v>18134</v>
      </c>
      <c r="B3552" s="160" t="s">
        <v>18135</v>
      </c>
      <c r="C3552" s="42" t="s">
        <v>1742</v>
      </c>
      <c r="D3552" s="159" t="s">
        <v>2953</v>
      </c>
      <c r="E3552" s="159" t="s">
        <v>2126</v>
      </c>
      <c r="F3552" s="42" t="s">
        <v>2954</v>
      </c>
      <c r="G3552" s="159" t="s">
        <v>1842</v>
      </c>
      <c r="H3552" s="159" t="s">
        <v>1654</v>
      </c>
      <c r="I3552" s="159" t="s">
        <v>1808</v>
      </c>
      <c r="J3552" s="42" t="s">
        <v>18113</v>
      </c>
      <c r="K3552" s="42" t="s">
        <v>18114</v>
      </c>
      <c r="L3552" s="159" t="s">
        <v>2129</v>
      </c>
      <c r="M3552" s="159" t="s">
        <v>18136</v>
      </c>
      <c r="N3552" s="161"/>
      <c r="O3552" s="161"/>
      <c r="P3552" s="161"/>
    </row>
    <row r="3553" customFormat="false" ht="27" hidden="false" customHeight="true" outlineLevel="0" collapsed="false">
      <c r="A3553" s="159" t="s">
        <v>18137</v>
      </c>
      <c r="B3553" s="160" t="s">
        <v>18138</v>
      </c>
      <c r="C3553" s="42" t="s">
        <v>1742</v>
      </c>
      <c r="D3553" s="159" t="s">
        <v>2953</v>
      </c>
      <c r="E3553" s="159" t="s">
        <v>2767</v>
      </c>
      <c r="F3553" s="42" t="s">
        <v>2954</v>
      </c>
      <c r="G3553" s="159" t="s">
        <v>1796</v>
      </c>
      <c r="H3553" s="159" t="s">
        <v>1654</v>
      </c>
      <c r="I3553" s="159" t="s">
        <v>1808</v>
      </c>
      <c r="J3553" s="42" t="s">
        <v>18139</v>
      </c>
      <c r="K3553" s="42" t="s">
        <v>18140</v>
      </c>
      <c r="L3553" s="159" t="s">
        <v>2129</v>
      </c>
      <c r="M3553" s="159" t="s">
        <v>18141</v>
      </c>
      <c r="N3553" s="161"/>
      <c r="O3553" s="161"/>
      <c r="P3553" s="161"/>
    </row>
    <row r="3554" customFormat="false" ht="27" hidden="false" customHeight="true" outlineLevel="0" collapsed="false">
      <c r="A3554" s="159" t="s">
        <v>18142</v>
      </c>
      <c r="B3554" s="160" t="s">
        <v>18143</v>
      </c>
      <c r="C3554" s="42" t="s">
        <v>1742</v>
      </c>
      <c r="D3554" s="159" t="s">
        <v>2953</v>
      </c>
      <c r="E3554" s="159" t="s">
        <v>2126</v>
      </c>
      <c r="F3554" s="42" t="s">
        <v>2954</v>
      </c>
      <c r="G3554" s="159" t="s">
        <v>1842</v>
      </c>
      <c r="H3554" s="159" t="s">
        <v>1654</v>
      </c>
      <c r="I3554" s="159" t="s">
        <v>1808</v>
      </c>
      <c r="J3554" s="42" t="s">
        <v>18139</v>
      </c>
      <c r="K3554" s="42" t="s">
        <v>18140</v>
      </c>
      <c r="L3554" s="159" t="s">
        <v>2129</v>
      </c>
      <c r="M3554" s="159" t="s">
        <v>18144</v>
      </c>
      <c r="N3554" s="161"/>
      <c r="O3554" s="161"/>
      <c r="P3554" s="161"/>
    </row>
    <row r="3555" customFormat="false" ht="27" hidden="false" customHeight="true" outlineLevel="0" collapsed="false">
      <c r="A3555" s="159" t="s">
        <v>18145</v>
      </c>
      <c r="B3555" s="160" t="s">
        <v>18146</v>
      </c>
      <c r="C3555" s="42" t="s">
        <v>1742</v>
      </c>
      <c r="D3555" s="159" t="s">
        <v>2953</v>
      </c>
      <c r="E3555" s="159" t="s">
        <v>2126</v>
      </c>
      <c r="F3555" s="42" t="s">
        <v>2954</v>
      </c>
      <c r="G3555" s="159" t="s">
        <v>1842</v>
      </c>
      <c r="H3555" s="159" t="s">
        <v>1654</v>
      </c>
      <c r="I3555" s="159" t="s">
        <v>1808</v>
      </c>
      <c r="J3555" s="42" t="s">
        <v>18139</v>
      </c>
      <c r="K3555" s="42" t="s">
        <v>18140</v>
      </c>
      <c r="L3555" s="159" t="s">
        <v>2129</v>
      </c>
      <c r="M3555" s="159" t="s">
        <v>18147</v>
      </c>
      <c r="N3555" s="161"/>
      <c r="O3555" s="161"/>
      <c r="P3555" s="161"/>
    </row>
    <row r="3556" customFormat="false" ht="27" hidden="false" customHeight="true" outlineLevel="0" collapsed="false">
      <c r="A3556" s="159" t="s">
        <v>18148</v>
      </c>
      <c r="B3556" s="160" t="s">
        <v>18149</v>
      </c>
      <c r="C3556" s="42" t="s">
        <v>1742</v>
      </c>
      <c r="D3556" s="159" t="s">
        <v>2953</v>
      </c>
      <c r="E3556" s="159" t="s">
        <v>2767</v>
      </c>
      <c r="F3556" s="42" t="s">
        <v>2954</v>
      </c>
      <c r="G3556" s="159" t="s">
        <v>1796</v>
      </c>
      <c r="H3556" s="159" t="s">
        <v>1654</v>
      </c>
      <c r="I3556" s="159" t="s">
        <v>1808</v>
      </c>
      <c r="J3556" s="42" t="s">
        <v>18139</v>
      </c>
      <c r="K3556" s="42" t="s">
        <v>18140</v>
      </c>
      <c r="L3556" s="159" t="s">
        <v>2129</v>
      </c>
      <c r="M3556" s="159" t="s">
        <v>18150</v>
      </c>
      <c r="N3556" s="161"/>
      <c r="O3556" s="161"/>
      <c r="P3556" s="161"/>
    </row>
    <row r="3557" customFormat="false" ht="27" hidden="false" customHeight="true" outlineLevel="0" collapsed="false">
      <c r="A3557" s="159" t="s">
        <v>18151</v>
      </c>
      <c r="B3557" s="160" t="s">
        <v>18152</v>
      </c>
      <c r="C3557" s="42" t="s">
        <v>1742</v>
      </c>
      <c r="D3557" s="159" t="s">
        <v>2953</v>
      </c>
      <c r="E3557" s="159" t="s">
        <v>2767</v>
      </c>
      <c r="F3557" s="42" t="s">
        <v>2954</v>
      </c>
      <c r="G3557" s="159" t="s">
        <v>1796</v>
      </c>
      <c r="H3557" s="159" t="s">
        <v>1654</v>
      </c>
      <c r="I3557" s="159" t="s">
        <v>1808</v>
      </c>
      <c r="J3557" s="42" t="s">
        <v>18139</v>
      </c>
      <c r="K3557" s="42" t="s">
        <v>18140</v>
      </c>
      <c r="L3557" s="159" t="s">
        <v>2129</v>
      </c>
      <c r="M3557" s="159" t="s">
        <v>18153</v>
      </c>
      <c r="N3557" s="161"/>
      <c r="O3557" s="161"/>
      <c r="P3557" s="161"/>
    </row>
    <row r="3558" customFormat="false" ht="27" hidden="false" customHeight="true" outlineLevel="0" collapsed="false">
      <c r="A3558" s="159" t="s">
        <v>18154</v>
      </c>
      <c r="B3558" s="160" t="s">
        <v>18155</v>
      </c>
      <c r="C3558" s="42" t="s">
        <v>1742</v>
      </c>
      <c r="D3558" s="159" t="s">
        <v>2953</v>
      </c>
      <c r="E3558" s="159" t="s">
        <v>2205</v>
      </c>
      <c r="F3558" s="42" t="s">
        <v>2954</v>
      </c>
      <c r="G3558" s="159" t="s">
        <v>1796</v>
      </c>
      <c r="H3558" s="159" t="s">
        <v>1654</v>
      </c>
      <c r="I3558" s="159" t="s">
        <v>1808</v>
      </c>
      <c r="J3558" s="42" t="s">
        <v>18139</v>
      </c>
      <c r="K3558" s="42" t="s">
        <v>18140</v>
      </c>
      <c r="L3558" s="159" t="s">
        <v>2208</v>
      </c>
      <c r="M3558" s="159" t="s">
        <v>18156</v>
      </c>
      <c r="N3558" s="161"/>
      <c r="O3558" s="161"/>
      <c r="P3558" s="161"/>
    </row>
    <row r="3559" customFormat="false" ht="27" hidden="false" customHeight="true" outlineLevel="0" collapsed="false">
      <c r="A3559" s="159" t="s">
        <v>18157</v>
      </c>
      <c r="B3559" s="160" t="s">
        <v>18158</v>
      </c>
      <c r="C3559" s="42" t="s">
        <v>1742</v>
      </c>
      <c r="D3559" s="159" t="s">
        <v>2953</v>
      </c>
      <c r="E3559" s="159" t="s">
        <v>2195</v>
      </c>
      <c r="F3559" s="42" t="s">
        <v>2954</v>
      </c>
      <c r="G3559" s="159" t="s">
        <v>1796</v>
      </c>
      <c r="H3559" s="159" t="s">
        <v>2171</v>
      </c>
      <c r="I3559" s="159" t="s">
        <v>1808</v>
      </c>
      <c r="J3559" s="42" t="s">
        <v>18139</v>
      </c>
      <c r="K3559" s="42" t="s">
        <v>18140</v>
      </c>
      <c r="L3559" s="159" t="s">
        <v>2198</v>
      </c>
      <c r="M3559" s="159" t="s">
        <v>18159</v>
      </c>
      <c r="N3559" s="161"/>
      <c r="O3559" s="161"/>
      <c r="P3559" s="161"/>
    </row>
    <row r="3560" customFormat="false" ht="27" hidden="false" customHeight="true" outlineLevel="0" collapsed="false">
      <c r="A3560" s="159" t="s">
        <v>18160</v>
      </c>
      <c r="B3560" s="160" t="s">
        <v>18161</v>
      </c>
      <c r="C3560" s="42" t="s">
        <v>1742</v>
      </c>
      <c r="D3560" s="159" t="s">
        <v>2953</v>
      </c>
      <c r="E3560" s="159" t="s">
        <v>2126</v>
      </c>
      <c r="F3560" s="42" t="s">
        <v>2954</v>
      </c>
      <c r="G3560" s="159" t="s">
        <v>1842</v>
      </c>
      <c r="H3560" s="159" t="s">
        <v>1654</v>
      </c>
      <c r="I3560" s="159" t="s">
        <v>1808</v>
      </c>
      <c r="J3560" s="42" t="s">
        <v>18139</v>
      </c>
      <c r="K3560" s="42" t="s">
        <v>18140</v>
      </c>
      <c r="L3560" s="159" t="s">
        <v>2129</v>
      </c>
      <c r="M3560" s="159" t="s">
        <v>18162</v>
      </c>
      <c r="N3560" s="161"/>
      <c r="O3560" s="161"/>
      <c r="P3560" s="161"/>
    </row>
    <row r="3561" customFormat="false" ht="27" hidden="false" customHeight="true" outlineLevel="0" collapsed="false">
      <c r="A3561" s="159" t="s">
        <v>18163</v>
      </c>
      <c r="B3561" s="160" t="s">
        <v>18164</v>
      </c>
      <c r="C3561" s="42" t="s">
        <v>1742</v>
      </c>
      <c r="D3561" s="159" t="s">
        <v>2953</v>
      </c>
      <c r="E3561" s="159" t="s">
        <v>2767</v>
      </c>
      <c r="F3561" s="42" t="s">
        <v>2954</v>
      </c>
      <c r="G3561" s="159" t="s">
        <v>1796</v>
      </c>
      <c r="H3561" s="159" t="s">
        <v>1654</v>
      </c>
      <c r="I3561" s="159" t="s">
        <v>1808</v>
      </c>
      <c r="J3561" s="42" t="s">
        <v>18165</v>
      </c>
      <c r="K3561" s="42" t="s">
        <v>18166</v>
      </c>
      <c r="L3561" s="159" t="s">
        <v>2129</v>
      </c>
      <c r="M3561" s="159" t="s">
        <v>18167</v>
      </c>
      <c r="N3561" s="161"/>
      <c r="O3561" s="161"/>
      <c r="P3561" s="161"/>
    </row>
    <row r="3562" customFormat="false" ht="27" hidden="false" customHeight="true" outlineLevel="0" collapsed="false">
      <c r="A3562" s="159" t="s">
        <v>18168</v>
      </c>
      <c r="B3562" s="160" t="s">
        <v>18169</v>
      </c>
      <c r="C3562" s="42" t="s">
        <v>1742</v>
      </c>
      <c r="D3562" s="159" t="s">
        <v>2953</v>
      </c>
      <c r="E3562" s="159" t="s">
        <v>2126</v>
      </c>
      <c r="F3562" s="42" t="s">
        <v>2954</v>
      </c>
      <c r="G3562" s="159" t="s">
        <v>1842</v>
      </c>
      <c r="H3562" s="159" t="s">
        <v>1654</v>
      </c>
      <c r="I3562" s="159" t="s">
        <v>1808</v>
      </c>
      <c r="J3562" s="42" t="s">
        <v>18165</v>
      </c>
      <c r="K3562" s="42" t="s">
        <v>18166</v>
      </c>
      <c r="L3562" s="159" t="s">
        <v>2129</v>
      </c>
      <c r="M3562" s="159" t="s">
        <v>18170</v>
      </c>
      <c r="N3562" s="161"/>
      <c r="O3562" s="161"/>
      <c r="P3562" s="161"/>
    </row>
    <row r="3563" customFormat="false" ht="27" hidden="false" customHeight="true" outlineLevel="0" collapsed="false">
      <c r="A3563" s="159" t="s">
        <v>18171</v>
      </c>
      <c r="B3563" s="160" t="s">
        <v>18172</v>
      </c>
      <c r="C3563" s="42" t="s">
        <v>1742</v>
      </c>
      <c r="D3563" s="159" t="s">
        <v>2953</v>
      </c>
      <c r="E3563" s="159" t="s">
        <v>2126</v>
      </c>
      <c r="F3563" s="42" t="s">
        <v>2954</v>
      </c>
      <c r="G3563" s="159" t="s">
        <v>1842</v>
      </c>
      <c r="H3563" s="159" t="s">
        <v>1654</v>
      </c>
      <c r="I3563" s="159" t="s">
        <v>1808</v>
      </c>
      <c r="J3563" s="42" t="s">
        <v>18165</v>
      </c>
      <c r="K3563" s="42" t="s">
        <v>18166</v>
      </c>
      <c r="L3563" s="159" t="s">
        <v>2129</v>
      </c>
      <c r="M3563" s="159" t="s">
        <v>18173</v>
      </c>
      <c r="N3563" s="161"/>
      <c r="O3563" s="161"/>
      <c r="P3563" s="161"/>
    </row>
    <row r="3564" customFormat="false" ht="27" hidden="false" customHeight="true" outlineLevel="0" collapsed="false">
      <c r="A3564" s="159" t="s">
        <v>18174</v>
      </c>
      <c r="B3564" s="160" t="s">
        <v>18175</v>
      </c>
      <c r="C3564" s="42" t="s">
        <v>1742</v>
      </c>
      <c r="D3564" s="159" t="s">
        <v>2953</v>
      </c>
      <c r="E3564" s="159" t="s">
        <v>2767</v>
      </c>
      <c r="F3564" s="42" t="s">
        <v>2954</v>
      </c>
      <c r="G3564" s="159" t="s">
        <v>1796</v>
      </c>
      <c r="H3564" s="159" t="s">
        <v>1654</v>
      </c>
      <c r="I3564" s="159" t="s">
        <v>1808</v>
      </c>
      <c r="J3564" s="42" t="s">
        <v>18165</v>
      </c>
      <c r="K3564" s="42" t="s">
        <v>18166</v>
      </c>
      <c r="L3564" s="159" t="s">
        <v>2129</v>
      </c>
      <c r="M3564" s="159" t="s">
        <v>18176</v>
      </c>
      <c r="N3564" s="161"/>
      <c r="O3564" s="161"/>
      <c r="P3564" s="161"/>
    </row>
    <row r="3565" customFormat="false" ht="27" hidden="false" customHeight="true" outlineLevel="0" collapsed="false">
      <c r="A3565" s="159" t="s">
        <v>18177</v>
      </c>
      <c r="B3565" s="160" t="s">
        <v>18178</v>
      </c>
      <c r="C3565" s="42" t="s">
        <v>1742</v>
      </c>
      <c r="D3565" s="159" t="s">
        <v>2953</v>
      </c>
      <c r="E3565" s="159" t="s">
        <v>2767</v>
      </c>
      <c r="F3565" s="42" t="s">
        <v>2954</v>
      </c>
      <c r="G3565" s="159" t="s">
        <v>1796</v>
      </c>
      <c r="H3565" s="159" t="s">
        <v>1654</v>
      </c>
      <c r="I3565" s="159" t="s">
        <v>1808</v>
      </c>
      <c r="J3565" s="42" t="s">
        <v>18165</v>
      </c>
      <c r="K3565" s="42" t="s">
        <v>18166</v>
      </c>
      <c r="L3565" s="159" t="s">
        <v>2129</v>
      </c>
      <c r="M3565" s="159" t="s">
        <v>18179</v>
      </c>
      <c r="N3565" s="161"/>
      <c r="O3565" s="161"/>
      <c r="P3565" s="161"/>
    </row>
    <row r="3566" customFormat="false" ht="27" hidden="false" customHeight="true" outlineLevel="0" collapsed="false">
      <c r="A3566" s="159" t="s">
        <v>18180</v>
      </c>
      <c r="B3566" s="160" t="s">
        <v>18181</v>
      </c>
      <c r="C3566" s="42" t="s">
        <v>1742</v>
      </c>
      <c r="D3566" s="159" t="s">
        <v>2953</v>
      </c>
      <c r="E3566" s="159" t="s">
        <v>2205</v>
      </c>
      <c r="F3566" s="42" t="s">
        <v>2954</v>
      </c>
      <c r="G3566" s="159" t="s">
        <v>1796</v>
      </c>
      <c r="H3566" s="159" t="s">
        <v>1654</v>
      </c>
      <c r="I3566" s="159" t="s">
        <v>1808</v>
      </c>
      <c r="J3566" s="42" t="s">
        <v>18165</v>
      </c>
      <c r="K3566" s="42" t="s">
        <v>18166</v>
      </c>
      <c r="L3566" s="159" t="s">
        <v>2208</v>
      </c>
      <c r="M3566" s="159" t="s">
        <v>18182</v>
      </c>
      <c r="N3566" s="161"/>
      <c r="O3566" s="161"/>
      <c r="P3566" s="161"/>
    </row>
    <row r="3567" customFormat="false" ht="27" hidden="false" customHeight="true" outlineLevel="0" collapsed="false">
      <c r="A3567" s="159" t="s">
        <v>18183</v>
      </c>
      <c r="B3567" s="160" t="s">
        <v>18184</v>
      </c>
      <c r="C3567" s="42" t="s">
        <v>1742</v>
      </c>
      <c r="D3567" s="159" t="s">
        <v>2953</v>
      </c>
      <c r="E3567" s="159" t="s">
        <v>2195</v>
      </c>
      <c r="F3567" s="42" t="s">
        <v>2954</v>
      </c>
      <c r="G3567" s="159" t="s">
        <v>1796</v>
      </c>
      <c r="H3567" s="159" t="s">
        <v>2171</v>
      </c>
      <c r="I3567" s="159" t="s">
        <v>1808</v>
      </c>
      <c r="J3567" s="42" t="s">
        <v>18165</v>
      </c>
      <c r="K3567" s="42" t="s">
        <v>18166</v>
      </c>
      <c r="L3567" s="159" t="s">
        <v>2198</v>
      </c>
      <c r="M3567" s="159" t="s">
        <v>18185</v>
      </c>
      <c r="N3567" s="161"/>
      <c r="O3567" s="161"/>
      <c r="P3567" s="161"/>
    </row>
    <row r="3568" customFormat="false" ht="27" hidden="false" customHeight="true" outlineLevel="0" collapsed="false">
      <c r="A3568" s="159" t="s">
        <v>18186</v>
      </c>
      <c r="B3568" s="160" t="s">
        <v>18187</v>
      </c>
      <c r="C3568" s="42" t="s">
        <v>1742</v>
      </c>
      <c r="D3568" s="159" t="s">
        <v>2953</v>
      </c>
      <c r="E3568" s="159" t="s">
        <v>2126</v>
      </c>
      <c r="F3568" s="42" t="s">
        <v>2954</v>
      </c>
      <c r="G3568" s="159" t="s">
        <v>1842</v>
      </c>
      <c r="H3568" s="159" t="s">
        <v>1654</v>
      </c>
      <c r="I3568" s="159" t="s">
        <v>1808</v>
      </c>
      <c r="J3568" s="42" t="s">
        <v>18165</v>
      </c>
      <c r="K3568" s="42" t="s">
        <v>18166</v>
      </c>
      <c r="L3568" s="159" t="s">
        <v>2129</v>
      </c>
      <c r="M3568" s="159" t="s">
        <v>18188</v>
      </c>
      <c r="N3568" s="161"/>
      <c r="O3568" s="161"/>
      <c r="P3568" s="161"/>
    </row>
    <row r="3569" customFormat="false" ht="27" hidden="false" customHeight="true" outlineLevel="0" collapsed="false">
      <c r="A3569" s="159" t="s">
        <v>18189</v>
      </c>
      <c r="B3569" s="160" t="s">
        <v>18190</v>
      </c>
      <c r="C3569" s="42" t="s">
        <v>1742</v>
      </c>
      <c r="D3569" s="159" t="s">
        <v>2953</v>
      </c>
      <c r="E3569" s="159" t="s">
        <v>2767</v>
      </c>
      <c r="F3569" s="42" t="s">
        <v>2954</v>
      </c>
      <c r="G3569" s="159" t="s">
        <v>1796</v>
      </c>
      <c r="H3569" s="159" t="s">
        <v>1654</v>
      </c>
      <c r="I3569" s="159" t="s">
        <v>1808</v>
      </c>
      <c r="J3569" s="42" t="s">
        <v>18191</v>
      </c>
      <c r="K3569" s="42" t="s">
        <v>18192</v>
      </c>
      <c r="L3569" s="159" t="s">
        <v>2129</v>
      </c>
      <c r="M3569" s="159" t="s">
        <v>18193</v>
      </c>
      <c r="N3569" s="161"/>
      <c r="O3569" s="161"/>
      <c r="P3569" s="161"/>
    </row>
    <row r="3570" customFormat="false" ht="27" hidden="false" customHeight="true" outlineLevel="0" collapsed="false">
      <c r="A3570" s="159" t="s">
        <v>18194</v>
      </c>
      <c r="B3570" s="160" t="s">
        <v>18195</v>
      </c>
      <c r="C3570" s="42" t="s">
        <v>1742</v>
      </c>
      <c r="D3570" s="159" t="s">
        <v>2953</v>
      </c>
      <c r="E3570" s="159" t="s">
        <v>2126</v>
      </c>
      <c r="F3570" s="42" t="s">
        <v>2954</v>
      </c>
      <c r="G3570" s="159" t="s">
        <v>1842</v>
      </c>
      <c r="H3570" s="159" t="s">
        <v>1654</v>
      </c>
      <c r="I3570" s="159" t="s">
        <v>1808</v>
      </c>
      <c r="J3570" s="42" t="s">
        <v>18191</v>
      </c>
      <c r="K3570" s="42" t="s">
        <v>18192</v>
      </c>
      <c r="L3570" s="159" t="s">
        <v>2129</v>
      </c>
      <c r="M3570" s="159" t="s">
        <v>18196</v>
      </c>
      <c r="N3570" s="161"/>
      <c r="O3570" s="161"/>
      <c r="P3570" s="161"/>
    </row>
    <row r="3571" customFormat="false" ht="27" hidden="false" customHeight="true" outlineLevel="0" collapsed="false">
      <c r="A3571" s="159" t="s">
        <v>18197</v>
      </c>
      <c r="B3571" s="160" t="s">
        <v>18198</v>
      </c>
      <c r="C3571" s="42" t="s">
        <v>1742</v>
      </c>
      <c r="D3571" s="159" t="s">
        <v>2953</v>
      </c>
      <c r="E3571" s="159" t="s">
        <v>2126</v>
      </c>
      <c r="F3571" s="42" t="s">
        <v>2954</v>
      </c>
      <c r="G3571" s="159" t="s">
        <v>1842</v>
      </c>
      <c r="H3571" s="159" t="s">
        <v>1654</v>
      </c>
      <c r="I3571" s="159" t="s">
        <v>1808</v>
      </c>
      <c r="J3571" s="42" t="s">
        <v>18191</v>
      </c>
      <c r="K3571" s="42" t="s">
        <v>18192</v>
      </c>
      <c r="L3571" s="159" t="s">
        <v>2129</v>
      </c>
      <c r="M3571" s="159" t="s">
        <v>18199</v>
      </c>
      <c r="N3571" s="161"/>
      <c r="O3571" s="161"/>
      <c r="P3571" s="161"/>
    </row>
    <row r="3572" customFormat="false" ht="27" hidden="false" customHeight="true" outlineLevel="0" collapsed="false">
      <c r="A3572" s="159" t="s">
        <v>18200</v>
      </c>
      <c r="B3572" s="160" t="s">
        <v>18201</v>
      </c>
      <c r="C3572" s="42" t="s">
        <v>1742</v>
      </c>
      <c r="D3572" s="159" t="s">
        <v>2953</v>
      </c>
      <c r="E3572" s="159" t="s">
        <v>2767</v>
      </c>
      <c r="F3572" s="42" t="s">
        <v>2954</v>
      </c>
      <c r="G3572" s="159" t="s">
        <v>1796</v>
      </c>
      <c r="H3572" s="159" t="s">
        <v>1654</v>
      </c>
      <c r="I3572" s="159" t="s">
        <v>1808</v>
      </c>
      <c r="J3572" s="42" t="s">
        <v>18191</v>
      </c>
      <c r="K3572" s="42" t="s">
        <v>18192</v>
      </c>
      <c r="L3572" s="159" t="s">
        <v>2129</v>
      </c>
      <c r="M3572" s="159" t="s">
        <v>18202</v>
      </c>
      <c r="N3572" s="161"/>
      <c r="O3572" s="161"/>
      <c r="P3572" s="161"/>
    </row>
    <row r="3573" customFormat="false" ht="27" hidden="false" customHeight="true" outlineLevel="0" collapsed="false">
      <c r="A3573" s="159" t="s">
        <v>18203</v>
      </c>
      <c r="B3573" s="160" t="s">
        <v>18204</v>
      </c>
      <c r="C3573" s="42" t="s">
        <v>1742</v>
      </c>
      <c r="D3573" s="159" t="s">
        <v>2953</v>
      </c>
      <c r="E3573" s="159" t="s">
        <v>2767</v>
      </c>
      <c r="F3573" s="42" t="s">
        <v>2954</v>
      </c>
      <c r="G3573" s="159" t="s">
        <v>1796</v>
      </c>
      <c r="H3573" s="159" t="s">
        <v>1654</v>
      </c>
      <c r="I3573" s="159" t="s">
        <v>1808</v>
      </c>
      <c r="J3573" s="42" t="s">
        <v>18191</v>
      </c>
      <c r="K3573" s="42" t="s">
        <v>18192</v>
      </c>
      <c r="L3573" s="159" t="s">
        <v>2129</v>
      </c>
      <c r="M3573" s="159" t="s">
        <v>18205</v>
      </c>
      <c r="N3573" s="161"/>
      <c r="O3573" s="161"/>
      <c r="P3573" s="161"/>
    </row>
    <row r="3574" customFormat="false" ht="27" hidden="false" customHeight="true" outlineLevel="0" collapsed="false">
      <c r="A3574" s="159" t="s">
        <v>18206</v>
      </c>
      <c r="B3574" s="160" t="s">
        <v>18207</v>
      </c>
      <c r="C3574" s="42" t="s">
        <v>1742</v>
      </c>
      <c r="D3574" s="159" t="s">
        <v>2953</v>
      </c>
      <c r="E3574" s="159" t="s">
        <v>2205</v>
      </c>
      <c r="F3574" s="42" t="s">
        <v>2954</v>
      </c>
      <c r="G3574" s="159" t="s">
        <v>1796</v>
      </c>
      <c r="H3574" s="159" t="s">
        <v>1654</v>
      </c>
      <c r="I3574" s="159" t="s">
        <v>1808</v>
      </c>
      <c r="J3574" s="42" t="s">
        <v>18191</v>
      </c>
      <c r="K3574" s="42" t="s">
        <v>18192</v>
      </c>
      <c r="L3574" s="159" t="s">
        <v>2208</v>
      </c>
      <c r="M3574" s="159" t="s">
        <v>18208</v>
      </c>
      <c r="N3574" s="161"/>
      <c r="O3574" s="161"/>
      <c r="P3574" s="161"/>
    </row>
    <row r="3575" customFormat="false" ht="27" hidden="false" customHeight="true" outlineLevel="0" collapsed="false">
      <c r="A3575" s="159" t="s">
        <v>18209</v>
      </c>
      <c r="B3575" s="160" t="s">
        <v>18210</v>
      </c>
      <c r="C3575" s="42" t="s">
        <v>1742</v>
      </c>
      <c r="D3575" s="159" t="s">
        <v>2953</v>
      </c>
      <c r="E3575" s="159" t="s">
        <v>2195</v>
      </c>
      <c r="F3575" s="42" t="s">
        <v>2954</v>
      </c>
      <c r="G3575" s="159" t="s">
        <v>1796</v>
      </c>
      <c r="H3575" s="159" t="s">
        <v>2171</v>
      </c>
      <c r="I3575" s="159" t="s">
        <v>1808</v>
      </c>
      <c r="J3575" s="42" t="s">
        <v>18191</v>
      </c>
      <c r="K3575" s="42" t="s">
        <v>18192</v>
      </c>
      <c r="L3575" s="159" t="s">
        <v>2198</v>
      </c>
      <c r="M3575" s="159" t="s">
        <v>18211</v>
      </c>
      <c r="N3575" s="161"/>
      <c r="O3575" s="161"/>
      <c r="P3575" s="161"/>
    </row>
    <row r="3576" customFormat="false" ht="27" hidden="false" customHeight="true" outlineLevel="0" collapsed="false">
      <c r="A3576" s="159" t="s">
        <v>18212</v>
      </c>
      <c r="B3576" s="160" t="s">
        <v>18213</v>
      </c>
      <c r="C3576" s="42" t="s">
        <v>1742</v>
      </c>
      <c r="D3576" s="159" t="s">
        <v>2953</v>
      </c>
      <c r="E3576" s="159" t="s">
        <v>2126</v>
      </c>
      <c r="F3576" s="42" t="s">
        <v>2954</v>
      </c>
      <c r="G3576" s="159" t="s">
        <v>1842</v>
      </c>
      <c r="H3576" s="159" t="s">
        <v>1654</v>
      </c>
      <c r="I3576" s="159" t="s">
        <v>1808</v>
      </c>
      <c r="J3576" s="42" t="s">
        <v>18191</v>
      </c>
      <c r="K3576" s="42" t="s">
        <v>18192</v>
      </c>
      <c r="L3576" s="159" t="s">
        <v>2129</v>
      </c>
      <c r="M3576" s="159" t="s">
        <v>18214</v>
      </c>
      <c r="N3576" s="161"/>
      <c r="O3576" s="161"/>
      <c r="P3576" s="161"/>
    </row>
    <row r="3577" customFormat="false" ht="27" hidden="false" customHeight="true" outlineLevel="0" collapsed="false">
      <c r="A3577" s="159" t="s">
        <v>18215</v>
      </c>
      <c r="B3577" s="160" t="s">
        <v>18216</v>
      </c>
      <c r="C3577" s="42" t="s">
        <v>1742</v>
      </c>
      <c r="D3577" s="159" t="s">
        <v>2953</v>
      </c>
      <c r="E3577" s="159" t="s">
        <v>2767</v>
      </c>
      <c r="F3577" s="42" t="s">
        <v>2954</v>
      </c>
      <c r="G3577" s="159" t="s">
        <v>1796</v>
      </c>
      <c r="H3577" s="159" t="s">
        <v>1654</v>
      </c>
      <c r="I3577" s="159" t="s">
        <v>1808</v>
      </c>
      <c r="J3577" s="42" t="s">
        <v>18217</v>
      </c>
      <c r="K3577" s="42" t="s">
        <v>18218</v>
      </c>
      <c r="L3577" s="159" t="s">
        <v>2129</v>
      </c>
      <c r="M3577" s="159" t="s">
        <v>18219</v>
      </c>
      <c r="N3577" s="161"/>
      <c r="O3577" s="161"/>
      <c r="P3577" s="161"/>
    </row>
    <row r="3578" customFormat="false" ht="27" hidden="false" customHeight="true" outlineLevel="0" collapsed="false">
      <c r="A3578" s="159" t="s">
        <v>18220</v>
      </c>
      <c r="B3578" s="160" t="s">
        <v>18221</v>
      </c>
      <c r="C3578" s="42" t="s">
        <v>1742</v>
      </c>
      <c r="D3578" s="159" t="s">
        <v>2953</v>
      </c>
      <c r="E3578" s="159" t="s">
        <v>2126</v>
      </c>
      <c r="F3578" s="42" t="s">
        <v>2954</v>
      </c>
      <c r="G3578" s="159" t="s">
        <v>1842</v>
      </c>
      <c r="H3578" s="159" t="s">
        <v>1654</v>
      </c>
      <c r="I3578" s="159" t="s">
        <v>1808</v>
      </c>
      <c r="J3578" s="42" t="s">
        <v>18217</v>
      </c>
      <c r="K3578" s="42" t="s">
        <v>18218</v>
      </c>
      <c r="L3578" s="159" t="s">
        <v>2129</v>
      </c>
      <c r="M3578" s="159" t="s">
        <v>18222</v>
      </c>
      <c r="N3578" s="161"/>
      <c r="O3578" s="161"/>
      <c r="P3578" s="161"/>
    </row>
    <row r="3579" customFormat="false" ht="27" hidden="false" customHeight="true" outlineLevel="0" collapsed="false">
      <c r="A3579" s="159" t="s">
        <v>18223</v>
      </c>
      <c r="B3579" s="160" t="s">
        <v>18224</v>
      </c>
      <c r="C3579" s="42" t="s">
        <v>1742</v>
      </c>
      <c r="D3579" s="159" t="s">
        <v>2953</v>
      </c>
      <c r="E3579" s="159" t="s">
        <v>2126</v>
      </c>
      <c r="F3579" s="42" t="s">
        <v>2954</v>
      </c>
      <c r="G3579" s="159" t="s">
        <v>1842</v>
      </c>
      <c r="H3579" s="159" t="s">
        <v>1654</v>
      </c>
      <c r="I3579" s="159" t="s">
        <v>1808</v>
      </c>
      <c r="J3579" s="42" t="s">
        <v>18217</v>
      </c>
      <c r="K3579" s="42" t="s">
        <v>18218</v>
      </c>
      <c r="L3579" s="159" t="s">
        <v>2129</v>
      </c>
      <c r="M3579" s="159" t="s">
        <v>18225</v>
      </c>
      <c r="N3579" s="161"/>
      <c r="O3579" s="161"/>
      <c r="P3579" s="161"/>
    </row>
    <row r="3580" customFormat="false" ht="27" hidden="false" customHeight="true" outlineLevel="0" collapsed="false">
      <c r="A3580" s="159" t="s">
        <v>18226</v>
      </c>
      <c r="B3580" s="160" t="s">
        <v>18227</v>
      </c>
      <c r="C3580" s="42" t="s">
        <v>1742</v>
      </c>
      <c r="D3580" s="159" t="s">
        <v>2953</v>
      </c>
      <c r="E3580" s="159" t="s">
        <v>2767</v>
      </c>
      <c r="F3580" s="42" t="s">
        <v>2954</v>
      </c>
      <c r="G3580" s="159" t="s">
        <v>1796</v>
      </c>
      <c r="H3580" s="159" t="s">
        <v>1654</v>
      </c>
      <c r="I3580" s="159" t="s">
        <v>1808</v>
      </c>
      <c r="J3580" s="42" t="s">
        <v>18217</v>
      </c>
      <c r="K3580" s="42" t="s">
        <v>18218</v>
      </c>
      <c r="L3580" s="159" t="s">
        <v>2129</v>
      </c>
      <c r="M3580" s="159" t="s">
        <v>18228</v>
      </c>
      <c r="N3580" s="161"/>
      <c r="O3580" s="161"/>
      <c r="P3580" s="161"/>
    </row>
    <row r="3581" customFormat="false" ht="27" hidden="false" customHeight="true" outlineLevel="0" collapsed="false">
      <c r="A3581" s="159" t="s">
        <v>18229</v>
      </c>
      <c r="B3581" s="160" t="s">
        <v>18230</v>
      </c>
      <c r="C3581" s="42" t="s">
        <v>1742</v>
      </c>
      <c r="D3581" s="159" t="s">
        <v>2953</v>
      </c>
      <c r="E3581" s="159" t="s">
        <v>2767</v>
      </c>
      <c r="F3581" s="42" t="s">
        <v>2954</v>
      </c>
      <c r="G3581" s="159" t="s">
        <v>1796</v>
      </c>
      <c r="H3581" s="159" t="s">
        <v>1654</v>
      </c>
      <c r="I3581" s="159" t="s">
        <v>1808</v>
      </c>
      <c r="J3581" s="42" t="s">
        <v>18217</v>
      </c>
      <c r="K3581" s="42" t="s">
        <v>18218</v>
      </c>
      <c r="L3581" s="159" t="s">
        <v>2129</v>
      </c>
      <c r="M3581" s="159" t="s">
        <v>18231</v>
      </c>
      <c r="N3581" s="161"/>
      <c r="O3581" s="161"/>
      <c r="P3581" s="161"/>
    </row>
    <row r="3582" customFormat="false" ht="27" hidden="false" customHeight="true" outlineLevel="0" collapsed="false">
      <c r="A3582" s="159" t="s">
        <v>18232</v>
      </c>
      <c r="B3582" s="160" t="s">
        <v>18233</v>
      </c>
      <c r="C3582" s="42" t="s">
        <v>1742</v>
      </c>
      <c r="D3582" s="159" t="s">
        <v>2953</v>
      </c>
      <c r="E3582" s="159" t="s">
        <v>2195</v>
      </c>
      <c r="F3582" s="42" t="s">
        <v>2954</v>
      </c>
      <c r="G3582" s="159" t="s">
        <v>1796</v>
      </c>
      <c r="H3582" s="159" t="s">
        <v>2171</v>
      </c>
      <c r="I3582" s="159" t="s">
        <v>1808</v>
      </c>
      <c r="J3582" s="42" t="s">
        <v>18217</v>
      </c>
      <c r="K3582" s="42" t="s">
        <v>18218</v>
      </c>
      <c r="L3582" s="159" t="s">
        <v>2198</v>
      </c>
      <c r="M3582" s="159" t="s">
        <v>18234</v>
      </c>
      <c r="N3582" s="161"/>
      <c r="O3582" s="161"/>
      <c r="P3582" s="161"/>
    </row>
    <row r="3583" customFormat="false" ht="27" hidden="false" customHeight="true" outlineLevel="0" collapsed="false">
      <c r="A3583" s="159" t="s">
        <v>18235</v>
      </c>
      <c r="B3583" s="160" t="s">
        <v>18236</v>
      </c>
      <c r="C3583" s="42" t="s">
        <v>1742</v>
      </c>
      <c r="D3583" s="159" t="s">
        <v>2953</v>
      </c>
      <c r="E3583" s="159" t="s">
        <v>2126</v>
      </c>
      <c r="F3583" s="42" t="s">
        <v>2954</v>
      </c>
      <c r="G3583" s="159" t="s">
        <v>1842</v>
      </c>
      <c r="H3583" s="159" t="s">
        <v>1654</v>
      </c>
      <c r="I3583" s="159" t="s">
        <v>1808</v>
      </c>
      <c r="J3583" s="42" t="s">
        <v>18217</v>
      </c>
      <c r="K3583" s="42" t="s">
        <v>18218</v>
      </c>
      <c r="L3583" s="159" t="s">
        <v>2129</v>
      </c>
      <c r="M3583" s="159" t="s">
        <v>18237</v>
      </c>
      <c r="N3583" s="161"/>
      <c r="O3583" s="161"/>
      <c r="P3583" s="161"/>
    </row>
    <row r="3584" customFormat="false" ht="27" hidden="false" customHeight="true" outlineLevel="0" collapsed="false">
      <c r="A3584" s="159" t="s">
        <v>18238</v>
      </c>
      <c r="B3584" s="160" t="s">
        <v>18239</v>
      </c>
      <c r="C3584" s="42" t="s">
        <v>1742</v>
      </c>
      <c r="D3584" s="159" t="s">
        <v>2953</v>
      </c>
      <c r="E3584" s="159" t="s">
        <v>2767</v>
      </c>
      <c r="F3584" s="42" t="s">
        <v>2954</v>
      </c>
      <c r="G3584" s="159" t="s">
        <v>1796</v>
      </c>
      <c r="H3584" s="159" t="s">
        <v>1654</v>
      </c>
      <c r="I3584" s="159" t="s">
        <v>1808</v>
      </c>
      <c r="J3584" s="42" t="s">
        <v>18240</v>
      </c>
      <c r="K3584" s="42" t="s">
        <v>18241</v>
      </c>
      <c r="L3584" s="159" t="s">
        <v>2129</v>
      </c>
      <c r="M3584" s="159" t="s">
        <v>18242</v>
      </c>
      <c r="N3584" s="161"/>
      <c r="O3584" s="161"/>
      <c r="P3584" s="161"/>
    </row>
    <row r="3585" customFormat="false" ht="27" hidden="false" customHeight="true" outlineLevel="0" collapsed="false">
      <c r="A3585" s="159" t="s">
        <v>18243</v>
      </c>
      <c r="B3585" s="160" t="s">
        <v>18244</v>
      </c>
      <c r="C3585" s="42" t="s">
        <v>1742</v>
      </c>
      <c r="D3585" s="159" t="s">
        <v>2953</v>
      </c>
      <c r="E3585" s="159" t="s">
        <v>2126</v>
      </c>
      <c r="F3585" s="42" t="s">
        <v>2954</v>
      </c>
      <c r="G3585" s="159" t="s">
        <v>1842</v>
      </c>
      <c r="H3585" s="159" t="s">
        <v>1654</v>
      </c>
      <c r="I3585" s="159" t="s">
        <v>1808</v>
      </c>
      <c r="J3585" s="42" t="s">
        <v>18240</v>
      </c>
      <c r="K3585" s="42" t="s">
        <v>18241</v>
      </c>
      <c r="L3585" s="159" t="s">
        <v>2129</v>
      </c>
      <c r="M3585" s="159" t="s">
        <v>18245</v>
      </c>
      <c r="N3585" s="161"/>
      <c r="O3585" s="161"/>
      <c r="P3585" s="161"/>
    </row>
    <row r="3586" customFormat="false" ht="27" hidden="false" customHeight="true" outlineLevel="0" collapsed="false">
      <c r="A3586" s="159" t="s">
        <v>18246</v>
      </c>
      <c r="B3586" s="160" t="s">
        <v>18247</v>
      </c>
      <c r="C3586" s="42" t="s">
        <v>1742</v>
      </c>
      <c r="D3586" s="159" t="s">
        <v>2953</v>
      </c>
      <c r="E3586" s="159" t="s">
        <v>2126</v>
      </c>
      <c r="F3586" s="42" t="s">
        <v>2954</v>
      </c>
      <c r="G3586" s="159" t="s">
        <v>1842</v>
      </c>
      <c r="H3586" s="159" t="s">
        <v>1654</v>
      </c>
      <c r="I3586" s="159" t="s">
        <v>1808</v>
      </c>
      <c r="J3586" s="42" t="s">
        <v>18240</v>
      </c>
      <c r="K3586" s="42" t="s">
        <v>18241</v>
      </c>
      <c r="L3586" s="159" t="s">
        <v>2129</v>
      </c>
      <c r="M3586" s="159" t="s">
        <v>18248</v>
      </c>
      <c r="N3586" s="161"/>
      <c r="O3586" s="161"/>
      <c r="P3586" s="161"/>
    </row>
    <row r="3587" customFormat="false" ht="27" hidden="false" customHeight="true" outlineLevel="0" collapsed="false">
      <c r="A3587" s="159" t="s">
        <v>18249</v>
      </c>
      <c r="B3587" s="160" t="s">
        <v>18250</v>
      </c>
      <c r="C3587" s="42" t="s">
        <v>1742</v>
      </c>
      <c r="D3587" s="159" t="s">
        <v>2953</v>
      </c>
      <c r="E3587" s="159" t="s">
        <v>2767</v>
      </c>
      <c r="F3587" s="42" t="s">
        <v>2954</v>
      </c>
      <c r="G3587" s="159" t="s">
        <v>1796</v>
      </c>
      <c r="H3587" s="159" t="s">
        <v>1654</v>
      </c>
      <c r="I3587" s="159" t="s">
        <v>1808</v>
      </c>
      <c r="J3587" s="42" t="s">
        <v>18240</v>
      </c>
      <c r="K3587" s="42" t="s">
        <v>18241</v>
      </c>
      <c r="L3587" s="159" t="s">
        <v>2129</v>
      </c>
      <c r="M3587" s="159" t="s">
        <v>18251</v>
      </c>
      <c r="N3587" s="161"/>
      <c r="O3587" s="161"/>
      <c r="P3587" s="161"/>
    </row>
    <row r="3588" customFormat="false" ht="27" hidden="false" customHeight="true" outlineLevel="0" collapsed="false">
      <c r="A3588" s="159" t="s">
        <v>18252</v>
      </c>
      <c r="B3588" s="160" t="s">
        <v>18253</v>
      </c>
      <c r="C3588" s="42" t="s">
        <v>1742</v>
      </c>
      <c r="D3588" s="159" t="s">
        <v>2953</v>
      </c>
      <c r="E3588" s="159" t="s">
        <v>2767</v>
      </c>
      <c r="F3588" s="42" t="s">
        <v>2954</v>
      </c>
      <c r="G3588" s="159" t="s">
        <v>1796</v>
      </c>
      <c r="H3588" s="159" t="s">
        <v>1654</v>
      </c>
      <c r="I3588" s="159" t="s">
        <v>1808</v>
      </c>
      <c r="J3588" s="42" t="s">
        <v>18240</v>
      </c>
      <c r="K3588" s="42" t="s">
        <v>18241</v>
      </c>
      <c r="L3588" s="159" t="s">
        <v>2129</v>
      </c>
      <c r="M3588" s="159" t="s">
        <v>18254</v>
      </c>
      <c r="N3588" s="161"/>
      <c r="O3588" s="161"/>
      <c r="P3588" s="161"/>
    </row>
    <row r="3589" customFormat="false" ht="27" hidden="false" customHeight="true" outlineLevel="0" collapsed="false">
      <c r="A3589" s="159" t="s">
        <v>18255</v>
      </c>
      <c r="B3589" s="160" t="s">
        <v>18256</v>
      </c>
      <c r="C3589" s="42" t="s">
        <v>1742</v>
      </c>
      <c r="D3589" s="159" t="s">
        <v>2953</v>
      </c>
      <c r="E3589" s="159" t="s">
        <v>2195</v>
      </c>
      <c r="F3589" s="42" t="s">
        <v>2954</v>
      </c>
      <c r="G3589" s="159" t="s">
        <v>1796</v>
      </c>
      <c r="H3589" s="159" t="s">
        <v>2171</v>
      </c>
      <c r="I3589" s="159" t="s">
        <v>1808</v>
      </c>
      <c r="J3589" s="42" t="s">
        <v>18240</v>
      </c>
      <c r="K3589" s="42" t="s">
        <v>18241</v>
      </c>
      <c r="L3589" s="159" t="s">
        <v>2198</v>
      </c>
      <c r="M3589" s="159" t="s">
        <v>18257</v>
      </c>
      <c r="N3589" s="161"/>
      <c r="O3589" s="161"/>
      <c r="P3589" s="161"/>
    </row>
    <row r="3590" customFormat="false" ht="27" hidden="false" customHeight="true" outlineLevel="0" collapsed="false">
      <c r="A3590" s="159" t="s">
        <v>18258</v>
      </c>
      <c r="B3590" s="160" t="s">
        <v>18259</v>
      </c>
      <c r="C3590" s="42" t="s">
        <v>1742</v>
      </c>
      <c r="D3590" s="159" t="s">
        <v>2953</v>
      </c>
      <c r="E3590" s="159" t="s">
        <v>2126</v>
      </c>
      <c r="F3590" s="42" t="s">
        <v>2954</v>
      </c>
      <c r="G3590" s="159" t="s">
        <v>1842</v>
      </c>
      <c r="H3590" s="159" t="s">
        <v>1654</v>
      </c>
      <c r="I3590" s="159" t="s">
        <v>1808</v>
      </c>
      <c r="J3590" s="42" t="s">
        <v>18240</v>
      </c>
      <c r="K3590" s="42" t="s">
        <v>18241</v>
      </c>
      <c r="L3590" s="159" t="s">
        <v>2129</v>
      </c>
      <c r="M3590" s="159" t="s">
        <v>18260</v>
      </c>
      <c r="N3590" s="161"/>
      <c r="O3590" s="161"/>
      <c r="P3590" s="161"/>
    </row>
    <row r="3591" customFormat="false" ht="27" hidden="false" customHeight="true" outlineLevel="0" collapsed="false">
      <c r="A3591" s="159" t="s">
        <v>18261</v>
      </c>
      <c r="B3591" s="160" t="s">
        <v>18262</v>
      </c>
      <c r="C3591" s="42" t="s">
        <v>1742</v>
      </c>
      <c r="D3591" s="159" t="s">
        <v>2953</v>
      </c>
      <c r="E3591" s="159" t="s">
        <v>2767</v>
      </c>
      <c r="F3591" s="42" t="s">
        <v>2954</v>
      </c>
      <c r="G3591" s="159" t="s">
        <v>1796</v>
      </c>
      <c r="H3591" s="159" t="s">
        <v>1654</v>
      </c>
      <c r="I3591" s="159" t="s">
        <v>1808</v>
      </c>
      <c r="J3591" s="42" t="s">
        <v>18263</v>
      </c>
      <c r="K3591" s="42" t="s">
        <v>18264</v>
      </c>
      <c r="L3591" s="159" t="s">
        <v>2129</v>
      </c>
      <c r="M3591" s="159" t="s">
        <v>18265</v>
      </c>
      <c r="N3591" s="161"/>
      <c r="O3591" s="161"/>
      <c r="P3591" s="161"/>
    </row>
    <row r="3592" customFormat="false" ht="27" hidden="false" customHeight="true" outlineLevel="0" collapsed="false">
      <c r="A3592" s="159" t="s">
        <v>18266</v>
      </c>
      <c r="B3592" s="160" t="s">
        <v>18267</v>
      </c>
      <c r="C3592" s="42" t="s">
        <v>1742</v>
      </c>
      <c r="D3592" s="159" t="s">
        <v>2953</v>
      </c>
      <c r="E3592" s="159" t="s">
        <v>2126</v>
      </c>
      <c r="F3592" s="42" t="s">
        <v>2954</v>
      </c>
      <c r="G3592" s="159" t="s">
        <v>1842</v>
      </c>
      <c r="H3592" s="159" t="s">
        <v>1654</v>
      </c>
      <c r="I3592" s="159" t="s">
        <v>1808</v>
      </c>
      <c r="J3592" s="42" t="s">
        <v>18263</v>
      </c>
      <c r="K3592" s="42" t="s">
        <v>18264</v>
      </c>
      <c r="L3592" s="159" t="s">
        <v>2129</v>
      </c>
      <c r="M3592" s="159" t="s">
        <v>18268</v>
      </c>
      <c r="N3592" s="161"/>
      <c r="O3592" s="161"/>
      <c r="P3592" s="161"/>
    </row>
    <row r="3593" customFormat="false" ht="27" hidden="false" customHeight="true" outlineLevel="0" collapsed="false">
      <c r="A3593" s="159" t="s">
        <v>18269</v>
      </c>
      <c r="B3593" s="160" t="s">
        <v>18270</v>
      </c>
      <c r="C3593" s="42" t="s">
        <v>1742</v>
      </c>
      <c r="D3593" s="159" t="s">
        <v>2953</v>
      </c>
      <c r="E3593" s="159" t="s">
        <v>2126</v>
      </c>
      <c r="F3593" s="42" t="s">
        <v>2954</v>
      </c>
      <c r="G3593" s="159" t="s">
        <v>1842</v>
      </c>
      <c r="H3593" s="159" t="s">
        <v>1654</v>
      </c>
      <c r="I3593" s="159" t="s">
        <v>1808</v>
      </c>
      <c r="J3593" s="42" t="s">
        <v>18263</v>
      </c>
      <c r="K3593" s="42" t="s">
        <v>18264</v>
      </c>
      <c r="L3593" s="159" t="s">
        <v>2129</v>
      </c>
      <c r="M3593" s="159" t="s">
        <v>18271</v>
      </c>
      <c r="N3593" s="161"/>
      <c r="O3593" s="161"/>
      <c r="P3593" s="161"/>
    </row>
    <row r="3594" customFormat="false" ht="27" hidden="false" customHeight="true" outlineLevel="0" collapsed="false">
      <c r="A3594" s="159" t="s">
        <v>18272</v>
      </c>
      <c r="B3594" s="160" t="s">
        <v>18273</v>
      </c>
      <c r="C3594" s="42" t="s">
        <v>1742</v>
      </c>
      <c r="D3594" s="159" t="s">
        <v>2953</v>
      </c>
      <c r="E3594" s="159" t="s">
        <v>2767</v>
      </c>
      <c r="F3594" s="42" t="s">
        <v>2954</v>
      </c>
      <c r="G3594" s="159" t="s">
        <v>1796</v>
      </c>
      <c r="H3594" s="159" t="s">
        <v>1654</v>
      </c>
      <c r="I3594" s="159" t="s">
        <v>1808</v>
      </c>
      <c r="J3594" s="42" t="s">
        <v>18263</v>
      </c>
      <c r="K3594" s="42" t="s">
        <v>18264</v>
      </c>
      <c r="L3594" s="159" t="s">
        <v>2129</v>
      </c>
      <c r="M3594" s="159" t="s">
        <v>18274</v>
      </c>
      <c r="N3594" s="161"/>
      <c r="O3594" s="161"/>
      <c r="P3594" s="161"/>
    </row>
    <row r="3595" customFormat="false" ht="27" hidden="false" customHeight="true" outlineLevel="0" collapsed="false">
      <c r="A3595" s="159" t="s">
        <v>18275</v>
      </c>
      <c r="B3595" s="160" t="s">
        <v>18276</v>
      </c>
      <c r="C3595" s="42" t="s">
        <v>1742</v>
      </c>
      <c r="D3595" s="159" t="s">
        <v>2953</v>
      </c>
      <c r="E3595" s="159" t="s">
        <v>2767</v>
      </c>
      <c r="F3595" s="42" t="s">
        <v>2954</v>
      </c>
      <c r="G3595" s="159" t="s">
        <v>1796</v>
      </c>
      <c r="H3595" s="159" t="s">
        <v>1654</v>
      </c>
      <c r="I3595" s="159" t="s">
        <v>1808</v>
      </c>
      <c r="J3595" s="42" t="s">
        <v>18263</v>
      </c>
      <c r="K3595" s="42" t="s">
        <v>18264</v>
      </c>
      <c r="L3595" s="159" t="s">
        <v>2129</v>
      </c>
      <c r="M3595" s="159" t="s">
        <v>18277</v>
      </c>
      <c r="N3595" s="161"/>
      <c r="O3595" s="161"/>
      <c r="P3595" s="161"/>
    </row>
    <row r="3596" customFormat="false" ht="27" hidden="false" customHeight="true" outlineLevel="0" collapsed="false">
      <c r="A3596" s="159" t="s">
        <v>18278</v>
      </c>
      <c r="B3596" s="160" t="s">
        <v>18279</v>
      </c>
      <c r="C3596" s="42" t="s">
        <v>1742</v>
      </c>
      <c r="D3596" s="159" t="s">
        <v>2953</v>
      </c>
      <c r="E3596" s="159" t="s">
        <v>2195</v>
      </c>
      <c r="F3596" s="42" t="s">
        <v>2954</v>
      </c>
      <c r="G3596" s="159" t="s">
        <v>1796</v>
      </c>
      <c r="H3596" s="159" t="s">
        <v>2171</v>
      </c>
      <c r="I3596" s="159" t="s">
        <v>1808</v>
      </c>
      <c r="J3596" s="42" t="s">
        <v>18263</v>
      </c>
      <c r="K3596" s="42" t="s">
        <v>18264</v>
      </c>
      <c r="L3596" s="159" t="s">
        <v>2198</v>
      </c>
      <c r="M3596" s="159" t="s">
        <v>18280</v>
      </c>
      <c r="N3596" s="161"/>
      <c r="O3596" s="161"/>
      <c r="P3596" s="161"/>
    </row>
    <row r="3597" customFormat="false" ht="27" hidden="false" customHeight="true" outlineLevel="0" collapsed="false">
      <c r="A3597" s="159" t="s">
        <v>18281</v>
      </c>
      <c r="B3597" s="160" t="s">
        <v>18282</v>
      </c>
      <c r="C3597" s="42" t="s">
        <v>1742</v>
      </c>
      <c r="D3597" s="159" t="s">
        <v>2953</v>
      </c>
      <c r="E3597" s="159" t="s">
        <v>2126</v>
      </c>
      <c r="F3597" s="42" t="s">
        <v>2954</v>
      </c>
      <c r="G3597" s="159" t="s">
        <v>1842</v>
      </c>
      <c r="H3597" s="159" t="s">
        <v>1654</v>
      </c>
      <c r="I3597" s="159" t="s">
        <v>1808</v>
      </c>
      <c r="J3597" s="42" t="s">
        <v>18263</v>
      </c>
      <c r="K3597" s="42" t="s">
        <v>18264</v>
      </c>
      <c r="L3597" s="159" t="s">
        <v>2129</v>
      </c>
      <c r="M3597" s="159" t="s">
        <v>18283</v>
      </c>
      <c r="N3597" s="161"/>
      <c r="O3597" s="161"/>
      <c r="P3597" s="161"/>
    </row>
    <row r="3598" customFormat="false" ht="27" hidden="false" customHeight="true" outlineLevel="0" collapsed="false">
      <c r="A3598" s="159" t="s">
        <v>18284</v>
      </c>
      <c r="B3598" s="160" t="s">
        <v>18285</v>
      </c>
      <c r="C3598" s="42" t="s">
        <v>1742</v>
      </c>
      <c r="D3598" s="159" t="s">
        <v>2953</v>
      </c>
      <c r="E3598" s="159" t="s">
        <v>2767</v>
      </c>
      <c r="F3598" s="42" t="s">
        <v>2954</v>
      </c>
      <c r="G3598" s="159" t="s">
        <v>1796</v>
      </c>
      <c r="H3598" s="159" t="s">
        <v>1654</v>
      </c>
      <c r="I3598" s="159" t="s">
        <v>1808</v>
      </c>
      <c r="J3598" s="42" t="s">
        <v>18286</v>
      </c>
      <c r="K3598" s="42" t="s">
        <v>18287</v>
      </c>
      <c r="L3598" s="159" t="s">
        <v>2129</v>
      </c>
      <c r="M3598" s="159" t="s">
        <v>18288</v>
      </c>
      <c r="N3598" s="161"/>
      <c r="O3598" s="161"/>
      <c r="P3598" s="161"/>
    </row>
    <row r="3599" customFormat="false" ht="27" hidden="false" customHeight="true" outlineLevel="0" collapsed="false">
      <c r="A3599" s="159" t="s">
        <v>18289</v>
      </c>
      <c r="B3599" s="160" t="s">
        <v>18290</v>
      </c>
      <c r="C3599" s="42" t="s">
        <v>1742</v>
      </c>
      <c r="D3599" s="159" t="s">
        <v>2953</v>
      </c>
      <c r="E3599" s="159" t="s">
        <v>2126</v>
      </c>
      <c r="F3599" s="42" t="s">
        <v>2954</v>
      </c>
      <c r="G3599" s="159" t="s">
        <v>1842</v>
      </c>
      <c r="H3599" s="159" t="s">
        <v>1654</v>
      </c>
      <c r="I3599" s="159" t="s">
        <v>1808</v>
      </c>
      <c r="J3599" s="42" t="s">
        <v>18286</v>
      </c>
      <c r="K3599" s="42" t="s">
        <v>18287</v>
      </c>
      <c r="L3599" s="159" t="s">
        <v>2129</v>
      </c>
      <c r="M3599" s="159" t="s">
        <v>18291</v>
      </c>
      <c r="N3599" s="161"/>
      <c r="O3599" s="161"/>
      <c r="P3599" s="161"/>
    </row>
    <row r="3600" customFormat="false" ht="27" hidden="false" customHeight="true" outlineLevel="0" collapsed="false">
      <c r="A3600" s="159" t="s">
        <v>18292</v>
      </c>
      <c r="B3600" s="160" t="s">
        <v>18293</v>
      </c>
      <c r="C3600" s="42" t="s">
        <v>1742</v>
      </c>
      <c r="D3600" s="159" t="s">
        <v>2953</v>
      </c>
      <c r="E3600" s="159" t="s">
        <v>2126</v>
      </c>
      <c r="F3600" s="42" t="s">
        <v>2954</v>
      </c>
      <c r="G3600" s="159" t="s">
        <v>1842</v>
      </c>
      <c r="H3600" s="159" t="s">
        <v>1654</v>
      </c>
      <c r="I3600" s="159" t="s">
        <v>1808</v>
      </c>
      <c r="J3600" s="42" t="s">
        <v>18286</v>
      </c>
      <c r="K3600" s="42" t="s">
        <v>18287</v>
      </c>
      <c r="L3600" s="159" t="s">
        <v>2129</v>
      </c>
      <c r="M3600" s="159" t="s">
        <v>18294</v>
      </c>
      <c r="N3600" s="161"/>
      <c r="O3600" s="161"/>
      <c r="P3600" s="161"/>
    </row>
    <row r="3601" customFormat="false" ht="27" hidden="false" customHeight="true" outlineLevel="0" collapsed="false">
      <c r="A3601" s="159" t="s">
        <v>18295</v>
      </c>
      <c r="B3601" s="160" t="s">
        <v>18296</v>
      </c>
      <c r="C3601" s="42" t="s">
        <v>1742</v>
      </c>
      <c r="D3601" s="159" t="s">
        <v>2953</v>
      </c>
      <c r="E3601" s="159" t="s">
        <v>2767</v>
      </c>
      <c r="F3601" s="42" t="s">
        <v>2954</v>
      </c>
      <c r="G3601" s="159" t="s">
        <v>1796</v>
      </c>
      <c r="H3601" s="159" t="s">
        <v>1654</v>
      </c>
      <c r="I3601" s="159" t="s">
        <v>1808</v>
      </c>
      <c r="J3601" s="42" t="s">
        <v>18286</v>
      </c>
      <c r="K3601" s="42" t="s">
        <v>18287</v>
      </c>
      <c r="L3601" s="159" t="s">
        <v>2129</v>
      </c>
      <c r="M3601" s="159" t="s">
        <v>18297</v>
      </c>
      <c r="N3601" s="161"/>
      <c r="O3601" s="161"/>
      <c r="P3601" s="161"/>
    </row>
    <row r="3602" customFormat="false" ht="27" hidden="false" customHeight="true" outlineLevel="0" collapsed="false">
      <c r="A3602" s="159" t="s">
        <v>18298</v>
      </c>
      <c r="B3602" s="160" t="s">
        <v>18299</v>
      </c>
      <c r="C3602" s="42" t="s">
        <v>1742</v>
      </c>
      <c r="D3602" s="159" t="s">
        <v>2953</v>
      </c>
      <c r="E3602" s="159" t="s">
        <v>2767</v>
      </c>
      <c r="F3602" s="42" t="s">
        <v>2954</v>
      </c>
      <c r="G3602" s="159" t="s">
        <v>1796</v>
      </c>
      <c r="H3602" s="159" t="s">
        <v>1654</v>
      </c>
      <c r="I3602" s="159" t="s">
        <v>1808</v>
      </c>
      <c r="J3602" s="42" t="s">
        <v>18286</v>
      </c>
      <c r="K3602" s="42" t="s">
        <v>18287</v>
      </c>
      <c r="L3602" s="159" t="s">
        <v>2129</v>
      </c>
      <c r="M3602" s="159" t="s">
        <v>18300</v>
      </c>
      <c r="N3602" s="161"/>
      <c r="O3602" s="161"/>
      <c r="P3602" s="161"/>
    </row>
    <row r="3603" customFormat="false" ht="27" hidden="false" customHeight="true" outlineLevel="0" collapsed="false">
      <c r="A3603" s="159" t="s">
        <v>18301</v>
      </c>
      <c r="B3603" s="160" t="s">
        <v>18302</v>
      </c>
      <c r="C3603" s="42" t="s">
        <v>1742</v>
      </c>
      <c r="D3603" s="159" t="s">
        <v>2953</v>
      </c>
      <c r="E3603" s="159" t="s">
        <v>2195</v>
      </c>
      <c r="F3603" s="42" t="s">
        <v>2954</v>
      </c>
      <c r="G3603" s="159" t="s">
        <v>1796</v>
      </c>
      <c r="H3603" s="159" t="s">
        <v>2171</v>
      </c>
      <c r="I3603" s="159" t="s">
        <v>1808</v>
      </c>
      <c r="J3603" s="42" t="s">
        <v>18286</v>
      </c>
      <c r="K3603" s="42" t="s">
        <v>18287</v>
      </c>
      <c r="L3603" s="159" t="s">
        <v>2198</v>
      </c>
      <c r="M3603" s="159" t="s">
        <v>18303</v>
      </c>
      <c r="N3603" s="161"/>
      <c r="O3603" s="161"/>
      <c r="P3603" s="161"/>
    </row>
    <row r="3604" customFormat="false" ht="27" hidden="false" customHeight="true" outlineLevel="0" collapsed="false">
      <c r="A3604" s="159" t="s">
        <v>18304</v>
      </c>
      <c r="B3604" s="160" t="s">
        <v>18305</v>
      </c>
      <c r="C3604" s="42" t="s">
        <v>1742</v>
      </c>
      <c r="D3604" s="159" t="s">
        <v>2953</v>
      </c>
      <c r="E3604" s="159" t="s">
        <v>2126</v>
      </c>
      <c r="F3604" s="42" t="s">
        <v>2954</v>
      </c>
      <c r="G3604" s="159" t="s">
        <v>1842</v>
      </c>
      <c r="H3604" s="159" t="s">
        <v>1654</v>
      </c>
      <c r="I3604" s="159" t="s">
        <v>1808</v>
      </c>
      <c r="J3604" s="42" t="s">
        <v>18286</v>
      </c>
      <c r="K3604" s="42" t="s">
        <v>18287</v>
      </c>
      <c r="L3604" s="159" t="s">
        <v>2129</v>
      </c>
      <c r="M3604" s="159" t="s">
        <v>18306</v>
      </c>
      <c r="N3604" s="161"/>
      <c r="O3604" s="161"/>
      <c r="P3604" s="161"/>
    </row>
    <row r="3605" customFormat="false" ht="27" hidden="false" customHeight="true" outlineLevel="0" collapsed="false">
      <c r="A3605" s="159" t="s">
        <v>18307</v>
      </c>
      <c r="B3605" s="160" t="s">
        <v>18308</v>
      </c>
      <c r="C3605" s="42" t="s">
        <v>1742</v>
      </c>
      <c r="D3605" s="159" t="s">
        <v>2953</v>
      </c>
      <c r="E3605" s="159" t="s">
        <v>2767</v>
      </c>
      <c r="F3605" s="42" t="s">
        <v>2954</v>
      </c>
      <c r="G3605" s="159" t="s">
        <v>1796</v>
      </c>
      <c r="H3605" s="159" t="s">
        <v>1654</v>
      </c>
      <c r="I3605" s="159" t="s">
        <v>1808</v>
      </c>
      <c r="J3605" s="42" t="s">
        <v>18309</v>
      </c>
      <c r="K3605" s="42" t="s">
        <v>18310</v>
      </c>
      <c r="L3605" s="159" t="s">
        <v>2129</v>
      </c>
      <c r="M3605" s="159" t="s">
        <v>18311</v>
      </c>
      <c r="N3605" s="161"/>
      <c r="O3605" s="161"/>
      <c r="P3605" s="161"/>
    </row>
    <row r="3606" customFormat="false" ht="27" hidden="false" customHeight="true" outlineLevel="0" collapsed="false">
      <c r="A3606" s="159" t="s">
        <v>18312</v>
      </c>
      <c r="B3606" s="160" t="s">
        <v>18313</v>
      </c>
      <c r="C3606" s="42" t="s">
        <v>1742</v>
      </c>
      <c r="D3606" s="159" t="s">
        <v>2953</v>
      </c>
      <c r="E3606" s="159" t="s">
        <v>2126</v>
      </c>
      <c r="F3606" s="42" t="s">
        <v>2954</v>
      </c>
      <c r="G3606" s="159" t="s">
        <v>1842</v>
      </c>
      <c r="H3606" s="159" t="s">
        <v>1654</v>
      </c>
      <c r="I3606" s="159" t="s">
        <v>1808</v>
      </c>
      <c r="J3606" s="42" t="s">
        <v>18309</v>
      </c>
      <c r="K3606" s="42" t="s">
        <v>18310</v>
      </c>
      <c r="L3606" s="159" t="s">
        <v>2129</v>
      </c>
      <c r="M3606" s="159" t="s">
        <v>18314</v>
      </c>
      <c r="N3606" s="161"/>
      <c r="O3606" s="161"/>
      <c r="P3606" s="161"/>
    </row>
    <row r="3607" customFormat="false" ht="27" hidden="false" customHeight="true" outlineLevel="0" collapsed="false">
      <c r="A3607" s="159" t="s">
        <v>18315</v>
      </c>
      <c r="B3607" s="160" t="s">
        <v>18316</v>
      </c>
      <c r="C3607" s="42" t="s">
        <v>1742</v>
      </c>
      <c r="D3607" s="159" t="s">
        <v>2953</v>
      </c>
      <c r="E3607" s="159" t="s">
        <v>2126</v>
      </c>
      <c r="F3607" s="42" t="s">
        <v>2954</v>
      </c>
      <c r="G3607" s="159" t="s">
        <v>1842</v>
      </c>
      <c r="H3607" s="159" t="s">
        <v>1654</v>
      </c>
      <c r="I3607" s="159" t="s">
        <v>1808</v>
      </c>
      <c r="J3607" s="42" t="s">
        <v>18309</v>
      </c>
      <c r="K3607" s="42" t="s">
        <v>18310</v>
      </c>
      <c r="L3607" s="159" t="s">
        <v>2129</v>
      </c>
      <c r="M3607" s="159" t="s">
        <v>18317</v>
      </c>
      <c r="N3607" s="161"/>
      <c r="O3607" s="161"/>
      <c r="P3607" s="161"/>
    </row>
    <row r="3608" customFormat="false" ht="27" hidden="false" customHeight="true" outlineLevel="0" collapsed="false">
      <c r="A3608" s="159" t="s">
        <v>18318</v>
      </c>
      <c r="B3608" s="160" t="s">
        <v>18319</v>
      </c>
      <c r="C3608" s="42" t="s">
        <v>1742</v>
      </c>
      <c r="D3608" s="159" t="s">
        <v>2953</v>
      </c>
      <c r="E3608" s="159" t="s">
        <v>2767</v>
      </c>
      <c r="F3608" s="42" t="s">
        <v>2954</v>
      </c>
      <c r="G3608" s="159" t="s">
        <v>1796</v>
      </c>
      <c r="H3608" s="159" t="s">
        <v>1654</v>
      </c>
      <c r="I3608" s="159" t="s">
        <v>1808</v>
      </c>
      <c r="J3608" s="42" t="s">
        <v>18309</v>
      </c>
      <c r="K3608" s="42" t="s">
        <v>18310</v>
      </c>
      <c r="L3608" s="159" t="s">
        <v>2129</v>
      </c>
      <c r="M3608" s="159" t="s">
        <v>18320</v>
      </c>
      <c r="N3608" s="161"/>
      <c r="O3608" s="161"/>
      <c r="P3608" s="161"/>
    </row>
    <row r="3609" customFormat="false" ht="27" hidden="false" customHeight="true" outlineLevel="0" collapsed="false">
      <c r="A3609" s="159" t="s">
        <v>18321</v>
      </c>
      <c r="B3609" s="160" t="s">
        <v>18322</v>
      </c>
      <c r="C3609" s="42" t="s">
        <v>1742</v>
      </c>
      <c r="D3609" s="159" t="s">
        <v>2953</v>
      </c>
      <c r="E3609" s="159" t="s">
        <v>2767</v>
      </c>
      <c r="F3609" s="42" t="s">
        <v>2954</v>
      </c>
      <c r="G3609" s="159" t="s">
        <v>1796</v>
      </c>
      <c r="H3609" s="159" t="s">
        <v>1654</v>
      </c>
      <c r="I3609" s="159" t="s">
        <v>1808</v>
      </c>
      <c r="J3609" s="42" t="s">
        <v>18309</v>
      </c>
      <c r="K3609" s="42" t="s">
        <v>18310</v>
      </c>
      <c r="L3609" s="159" t="s">
        <v>2129</v>
      </c>
      <c r="M3609" s="159" t="s">
        <v>18323</v>
      </c>
      <c r="N3609" s="161"/>
      <c r="O3609" s="161"/>
      <c r="P3609" s="161"/>
    </row>
    <row r="3610" customFormat="false" ht="27" hidden="false" customHeight="true" outlineLevel="0" collapsed="false">
      <c r="A3610" s="159" t="s">
        <v>18324</v>
      </c>
      <c r="B3610" s="160" t="s">
        <v>18325</v>
      </c>
      <c r="C3610" s="42" t="s">
        <v>1742</v>
      </c>
      <c r="D3610" s="159" t="s">
        <v>2953</v>
      </c>
      <c r="E3610" s="159" t="s">
        <v>2195</v>
      </c>
      <c r="F3610" s="42" t="s">
        <v>2954</v>
      </c>
      <c r="G3610" s="159" t="s">
        <v>1796</v>
      </c>
      <c r="H3610" s="159" t="s">
        <v>2171</v>
      </c>
      <c r="I3610" s="159" t="s">
        <v>1808</v>
      </c>
      <c r="J3610" s="42" t="s">
        <v>18309</v>
      </c>
      <c r="K3610" s="42" t="s">
        <v>18310</v>
      </c>
      <c r="L3610" s="159" t="s">
        <v>2198</v>
      </c>
      <c r="M3610" s="159" t="s">
        <v>18326</v>
      </c>
      <c r="N3610" s="161"/>
      <c r="O3610" s="161"/>
      <c r="P3610" s="161"/>
    </row>
    <row r="3611" customFormat="false" ht="27" hidden="false" customHeight="true" outlineLevel="0" collapsed="false">
      <c r="A3611" s="159" t="s">
        <v>18327</v>
      </c>
      <c r="B3611" s="160" t="s">
        <v>18328</v>
      </c>
      <c r="C3611" s="42" t="s">
        <v>1742</v>
      </c>
      <c r="D3611" s="159" t="s">
        <v>2953</v>
      </c>
      <c r="E3611" s="159" t="s">
        <v>2126</v>
      </c>
      <c r="F3611" s="42" t="s">
        <v>2954</v>
      </c>
      <c r="G3611" s="159" t="s">
        <v>1842</v>
      </c>
      <c r="H3611" s="159" t="s">
        <v>1654</v>
      </c>
      <c r="I3611" s="159" t="s">
        <v>1808</v>
      </c>
      <c r="J3611" s="42" t="s">
        <v>18309</v>
      </c>
      <c r="K3611" s="42" t="s">
        <v>18310</v>
      </c>
      <c r="L3611" s="159" t="s">
        <v>2129</v>
      </c>
      <c r="M3611" s="159" t="s">
        <v>18329</v>
      </c>
      <c r="N3611" s="161"/>
      <c r="O3611" s="161"/>
      <c r="P3611" s="161"/>
    </row>
    <row r="3612" customFormat="false" ht="27" hidden="false" customHeight="true" outlineLevel="0" collapsed="false">
      <c r="A3612" s="159" t="s">
        <v>18330</v>
      </c>
      <c r="B3612" s="160" t="s">
        <v>18331</v>
      </c>
      <c r="C3612" s="42" t="s">
        <v>1742</v>
      </c>
      <c r="D3612" s="159" t="s">
        <v>2953</v>
      </c>
      <c r="E3612" s="159" t="s">
        <v>2205</v>
      </c>
      <c r="F3612" s="42" t="s">
        <v>2954</v>
      </c>
      <c r="G3612" s="159" t="s">
        <v>1796</v>
      </c>
      <c r="H3612" s="159" t="s">
        <v>1654</v>
      </c>
      <c r="I3612" s="159" t="s">
        <v>1808</v>
      </c>
      <c r="J3612" s="42" t="s">
        <v>18332</v>
      </c>
      <c r="K3612" s="42" t="s">
        <v>18333</v>
      </c>
      <c r="L3612" s="159" t="s">
        <v>2208</v>
      </c>
      <c r="M3612" s="159" t="s">
        <v>18334</v>
      </c>
      <c r="N3612" s="161"/>
      <c r="O3612" s="161"/>
      <c r="P3612" s="161"/>
    </row>
    <row r="3613" customFormat="false" ht="27" hidden="false" customHeight="true" outlineLevel="0" collapsed="false">
      <c r="A3613" s="159" t="s">
        <v>18335</v>
      </c>
      <c r="B3613" s="160" t="s">
        <v>18336</v>
      </c>
      <c r="C3613" s="42" t="s">
        <v>1742</v>
      </c>
      <c r="D3613" s="159" t="s">
        <v>2953</v>
      </c>
      <c r="E3613" s="159" t="s">
        <v>2205</v>
      </c>
      <c r="F3613" s="42" t="s">
        <v>2954</v>
      </c>
      <c r="G3613" s="159" t="s">
        <v>1796</v>
      </c>
      <c r="H3613" s="159" t="s">
        <v>1654</v>
      </c>
      <c r="I3613" s="159" t="s">
        <v>1808</v>
      </c>
      <c r="J3613" s="42" t="s">
        <v>18337</v>
      </c>
      <c r="K3613" s="42" t="s">
        <v>18338</v>
      </c>
      <c r="L3613" s="159" t="s">
        <v>2208</v>
      </c>
      <c r="M3613" s="159" t="s">
        <v>18339</v>
      </c>
      <c r="N3613" s="161"/>
      <c r="O3613" s="161"/>
      <c r="P3613" s="161"/>
    </row>
    <row r="3614" customFormat="false" ht="27" hidden="false" customHeight="true" outlineLevel="0" collapsed="false">
      <c r="A3614" s="159" t="s">
        <v>18340</v>
      </c>
      <c r="B3614" s="160" t="s">
        <v>18341</v>
      </c>
      <c r="C3614" s="42" t="s">
        <v>1742</v>
      </c>
      <c r="D3614" s="159" t="s">
        <v>2953</v>
      </c>
      <c r="E3614" s="159" t="s">
        <v>2205</v>
      </c>
      <c r="F3614" s="42" t="s">
        <v>2954</v>
      </c>
      <c r="G3614" s="159" t="s">
        <v>1796</v>
      </c>
      <c r="H3614" s="159" t="s">
        <v>1654</v>
      </c>
      <c r="I3614" s="159" t="s">
        <v>1808</v>
      </c>
      <c r="J3614" s="42" t="s">
        <v>18342</v>
      </c>
      <c r="K3614" s="42" t="s">
        <v>18343</v>
      </c>
      <c r="L3614" s="159" t="s">
        <v>2208</v>
      </c>
      <c r="M3614" s="159" t="s">
        <v>18344</v>
      </c>
      <c r="N3614" s="161"/>
      <c r="O3614" s="161"/>
      <c r="P3614" s="161"/>
    </row>
    <row r="3615" customFormat="false" ht="27" hidden="false" customHeight="true" outlineLevel="0" collapsed="false">
      <c r="A3615" s="159" t="s">
        <v>18345</v>
      </c>
      <c r="B3615" s="160" t="s">
        <v>18346</v>
      </c>
      <c r="C3615" s="42" t="s">
        <v>1742</v>
      </c>
      <c r="D3615" s="159" t="s">
        <v>2953</v>
      </c>
      <c r="E3615" s="159" t="s">
        <v>2205</v>
      </c>
      <c r="F3615" s="42" t="s">
        <v>2954</v>
      </c>
      <c r="G3615" s="159" t="s">
        <v>1796</v>
      </c>
      <c r="H3615" s="159" t="s">
        <v>1654</v>
      </c>
      <c r="I3615" s="159" t="s">
        <v>1808</v>
      </c>
      <c r="J3615" s="42" t="s">
        <v>18347</v>
      </c>
      <c r="K3615" s="42" t="s">
        <v>18348</v>
      </c>
      <c r="L3615" s="159" t="s">
        <v>2208</v>
      </c>
      <c r="M3615" s="159" t="s">
        <v>18349</v>
      </c>
      <c r="N3615" s="161"/>
      <c r="O3615" s="161"/>
      <c r="P3615" s="161"/>
    </row>
    <row r="3616" customFormat="false" ht="27" hidden="false" customHeight="true" outlineLevel="0" collapsed="false">
      <c r="A3616" s="159" t="s">
        <v>18350</v>
      </c>
      <c r="B3616" s="160" t="s">
        <v>18351</v>
      </c>
      <c r="C3616" s="42" t="s">
        <v>1742</v>
      </c>
      <c r="D3616" s="159" t="s">
        <v>2953</v>
      </c>
      <c r="E3616" s="159" t="s">
        <v>2205</v>
      </c>
      <c r="F3616" s="42" t="s">
        <v>2954</v>
      </c>
      <c r="G3616" s="159" t="s">
        <v>1796</v>
      </c>
      <c r="H3616" s="159" t="s">
        <v>1654</v>
      </c>
      <c r="I3616" s="159" t="s">
        <v>1808</v>
      </c>
      <c r="J3616" s="42" t="s">
        <v>18352</v>
      </c>
      <c r="K3616" s="42" t="s">
        <v>18353</v>
      </c>
      <c r="L3616" s="159" t="s">
        <v>2208</v>
      </c>
      <c r="M3616" s="159" t="s">
        <v>18354</v>
      </c>
      <c r="N3616" s="161"/>
      <c r="O3616" s="161"/>
      <c r="P3616" s="161"/>
    </row>
    <row r="3617" customFormat="false" ht="27" hidden="false" customHeight="true" outlineLevel="0" collapsed="false">
      <c r="A3617" s="159" t="s">
        <v>18355</v>
      </c>
      <c r="B3617" s="160" t="s">
        <v>18356</v>
      </c>
      <c r="C3617" s="42" t="s">
        <v>1742</v>
      </c>
      <c r="D3617" s="159" t="s">
        <v>2953</v>
      </c>
      <c r="E3617" s="159" t="s">
        <v>2205</v>
      </c>
      <c r="F3617" s="42" t="s">
        <v>2954</v>
      </c>
      <c r="G3617" s="159" t="s">
        <v>1796</v>
      </c>
      <c r="H3617" s="159" t="s">
        <v>1654</v>
      </c>
      <c r="I3617" s="159" t="s">
        <v>1808</v>
      </c>
      <c r="J3617" s="42" t="s">
        <v>18357</v>
      </c>
      <c r="K3617" s="42" t="s">
        <v>18358</v>
      </c>
      <c r="L3617" s="159" t="s">
        <v>2208</v>
      </c>
      <c r="M3617" s="159" t="s">
        <v>18359</v>
      </c>
      <c r="N3617" s="161"/>
      <c r="O3617" s="161"/>
      <c r="P3617" s="161"/>
    </row>
    <row r="3618" customFormat="false" ht="27" hidden="false" customHeight="true" outlineLevel="0" collapsed="false">
      <c r="A3618" s="159" t="s">
        <v>18360</v>
      </c>
      <c r="B3618" s="160" t="s">
        <v>18361</v>
      </c>
      <c r="C3618" s="42" t="s">
        <v>1742</v>
      </c>
      <c r="D3618" s="159" t="s">
        <v>2953</v>
      </c>
      <c r="E3618" s="159" t="s">
        <v>2205</v>
      </c>
      <c r="F3618" s="42" t="s">
        <v>2954</v>
      </c>
      <c r="G3618" s="159" t="s">
        <v>1796</v>
      </c>
      <c r="H3618" s="159" t="s">
        <v>1654</v>
      </c>
      <c r="I3618" s="159" t="s">
        <v>1808</v>
      </c>
      <c r="J3618" s="42" t="s">
        <v>18362</v>
      </c>
      <c r="K3618" s="42" t="s">
        <v>18363</v>
      </c>
      <c r="L3618" s="159" t="s">
        <v>2208</v>
      </c>
      <c r="M3618" s="159" t="s">
        <v>18364</v>
      </c>
      <c r="N3618" s="161"/>
      <c r="O3618" s="161"/>
      <c r="P3618" s="161"/>
    </row>
    <row r="3619" customFormat="false" ht="27" hidden="false" customHeight="true" outlineLevel="0" collapsed="false">
      <c r="A3619" s="159" t="s">
        <v>18365</v>
      </c>
      <c r="B3619" s="160" t="s">
        <v>18366</v>
      </c>
      <c r="C3619" s="42" t="s">
        <v>1742</v>
      </c>
      <c r="D3619" s="159" t="s">
        <v>2953</v>
      </c>
      <c r="E3619" s="159" t="s">
        <v>2205</v>
      </c>
      <c r="F3619" s="42" t="s">
        <v>2954</v>
      </c>
      <c r="G3619" s="159" t="s">
        <v>1796</v>
      </c>
      <c r="H3619" s="159" t="s">
        <v>1654</v>
      </c>
      <c r="I3619" s="159" t="s">
        <v>1808</v>
      </c>
      <c r="J3619" s="42" t="s">
        <v>18367</v>
      </c>
      <c r="K3619" s="42" t="s">
        <v>18368</v>
      </c>
      <c r="L3619" s="159" t="s">
        <v>2208</v>
      </c>
      <c r="M3619" s="159" t="s">
        <v>18369</v>
      </c>
      <c r="N3619" s="161"/>
      <c r="O3619" s="161"/>
      <c r="P3619" s="161"/>
    </row>
    <row r="3620" customFormat="false" ht="27" hidden="false" customHeight="true" outlineLevel="0" collapsed="false">
      <c r="A3620" s="159" t="s">
        <v>18370</v>
      </c>
      <c r="B3620" s="160" t="s">
        <v>18371</v>
      </c>
      <c r="C3620" s="42" t="s">
        <v>1742</v>
      </c>
      <c r="D3620" s="159" t="s">
        <v>2953</v>
      </c>
      <c r="E3620" s="159" t="s">
        <v>2205</v>
      </c>
      <c r="F3620" s="42" t="s">
        <v>2954</v>
      </c>
      <c r="G3620" s="159" t="s">
        <v>1796</v>
      </c>
      <c r="H3620" s="159" t="s">
        <v>1654</v>
      </c>
      <c r="I3620" s="159" t="s">
        <v>1808</v>
      </c>
      <c r="J3620" s="42" t="s">
        <v>18372</v>
      </c>
      <c r="K3620" s="42" t="s">
        <v>18373</v>
      </c>
      <c r="L3620" s="159" t="s">
        <v>2208</v>
      </c>
      <c r="M3620" s="159" t="s">
        <v>18374</v>
      </c>
      <c r="N3620" s="161"/>
      <c r="O3620" s="161"/>
      <c r="P3620" s="161"/>
    </row>
    <row r="3621" customFormat="false" ht="27" hidden="false" customHeight="true" outlineLevel="0" collapsed="false">
      <c r="A3621" s="159" t="s">
        <v>18375</v>
      </c>
      <c r="B3621" s="160" t="s">
        <v>18376</v>
      </c>
      <c r="C3621" s="42" t="s">
        <v>1742</v>
      </c>
      <c r="D3621" s="159" t="s">
        <v>2953</v>
      </c>
      <c r="E3621" s="159" t="s">
        <v>2205</v>
      </c>
      <c r="F3621" s="42" t="s">
        <v>2954</v>
      </c>
      <c r="G3621" s="159" t="s">
        <v>1796</v>
      </c>
      <c r="H3621" s="159" t="s">
        <v>1654</v>
      </c>
      <c r="I3621" s="159" t="s">
        <v>1808</v>
      </c>
      <c r="J3621" s="42" t="s">
        <v>18377</v>
      </c>
      <c r="K3621" s="42" t="s">
        <v>18378</v>
      </c>
      <c r="L3621" s="159" t="s">
        <v>2208</v>
      </c>
      <c r="M3621" s="159" t="s">
        <v>18379</v>
      </c>
      <c r="N3621" s="161"/>
      <c r="O3621" s="161"/>
      <c r="P3621" s="161"/>
    </row>
    <row r="3622" customFormat="false" ht="27" hidden="false" customHeight="true" outlineLevel="0" collapsed="false">
      <c r="A3622" s="159" t="s">
        <v>18380</v>
      </c>
      <c r="B3622" s="160" t="s">
        <v>18381</v>
      </c>
      <c r="C3622" s="42" t="s">
        <v>1738</v>
      </c>
      <c r="D3622" s="159" t="s">
        <v>2895</v>
      </c>
      <c r="E3622" s="159" t="s">
        <v>2126</v>
      </c>
      <c r="F3622" s="42" t="s">
        <v>2896</v>
      </c>
      <c r="G3622" s="159" t="s">
        <v>1842</v>
      </c>
      <c r="H3622" s="159" t="s">
        <v>1654</v>
      </c>
      <c r="I3622" s="159" t="s">
        <v>1788</v>
      </c>
      <c r="J3622" s="42" t="s">
        <v>18382</v>
      </c>
      <c r="K3622" s="42" t="s">
        <v>18382</v>
      </c>
      <c r="L3622" s="159" t="s">
        <v>2129</v>
      </c>
      <c r="M3622" s="159" t="s">
        <v>18383</v>
      </c>
      <c r="N3622" s="161"/>
      <c r="O3622" s="161"/>
      <c r="P3622" s="161"/>
    </row>
    <row r="3623" customFormat="false" ht="27" hidden="false" customHeight="true" outlineLevel="0" collapsed="false">
      <c r="A3623" s="159" t="s">
        <v>18384</v>
      </c>
      <c r="B3623" s="160" t="s">
        <v>18385</v>
      </c>
      <c r="C3623" s="42" t="s">
        <v>1738</v>
      </c>
      <c r="D3623" s="159" t="s">
        <v>2895</v>
      </c>
      <c r="E3623" s="159" t="s">
        <v>2126</v>
      </c>
      <c r="F3623" s="42" t="s">
        <v>2896</v>
      </c>
      <c r="G3623" s="159" t="s">
        <v>1842</v>
      </c>
      <c r="H3623" s="159" t="s">
        <v>1654</v>
      </c>
      <c r="I3623" s="159" t="s">
        <v>1788</v>
      </c>
      <c r="J3623" s="42" t="s">
        <v>18386</v>
      </c>
      <c r="K3623" s="42" t="s">
        <v>18386</v>
      </c>
      <c r="L3623" s="159" t="s">
        <v>2129</v>
      </c>
      <c r="M3623" s="159" t="s">
        <v>18387</v>
      </c>
      <c r="N3623" s="161"/>
      <c r="O3623" s="161"/>
      <c r="P3623" s="161"/>
    </row>
    <row r="3624" customFormat="false" ht="27" hidden="false" customHeight="true" outlineLevel="0" collapsed="false">
      <c r="A3624" s="159" t="s">
        <v>18388</v>
      </c>
      <c r="B3624" s="160" t="s">
        <v>18389</v>
      </c>
      <c r="C3624" s="42" t="s">
        <v>1738</v>
      </c>
      <c r="D3624" s="159" t="s">
        <v>2895</v>
      </c>
      <c r="E3624" s="159" t="s">
        <v>2126</v>
      </c>
      <c r="F3624" s="42" t="s">
        <v>2896</v>
      </c>
      <c r="G3624" s="159" t="s">
        <v>1842</v>
      </c>
      <c r="H3624" s="159" t="s">
        <v>1654</v>
      </c>
      <c r="I3624" s="159" t="s">
        <v>1788</v>
      </c>
      <c r="J3624" s="42" t="s">
        <v>18390</v>
      </c>
      <c r="K3624" s="42" t="s">
        <v>18390</v>
      </c>
      <c r="L3624" s="159" t="s">
        <v>2129</v>
      </c>
      <c r="M3624" s="159" t="s">
        <v>18391</v>
      </c>
      <c r="N3624" s="161"/>
      <c r="O3624" s="161"/>
      <c r="P3624" s="161"/>
    </row>
    <row r="3625" customFormat="false" ht="15" hidden="false" customHeight="true" outlineLevel="0" collapsed="false">
      <c r="A3625" s="159" t="s">
        <v>18392</v>
      </c>
      <c r="B3625" s="160" t="s">
        <v>18393</v>
      </c>
      <c r="C3625" s="42" t="s">
        <v>1738</v>
      </c>
      <c r="D3625" s="159" t="s">
        <v>2895</v>
      </c>
      <c r="E3625" s="159" t="s">
        <v>2126</v>
      </c>
      <c r="F3625" s="42" t="s">
        <v>2896</v>
      </c>
      <c r="G3625" s="159" t="s">
        <v>1842</v>
      </c>
      <c r="H3625" s="159" t="s">
        <v>1654</v>
      </c>
      <c r="I3625" s="159" t="s">
        <v>1788</v>
      </c>
      <c r="J3625" s="42" t="s">
        <v>18394</v>
      </c>
      <c r="K3625" s="42" t="s">
        <v>18394</v>
      </c>
      <c r="L3625" s="159" t="s">
        <v>2129</v>
      </c>
      <c r="M3625" s="159" t="s">
        <v>18395</v>
      </c>
      <c r="N3625" s="161"/>
      <c r="O3625" s="161"/>
      <c r="P3625" s="161"/>
    </row>
    <row r="3626" customFormat="false" ht="15" hidden="false" customHeight="true" outlineLevel="0" collapsed="false">
      <c r="A3626" s="159" t="s">
        <v>18396</v>
      </c>
      <c r="B3626" s="160" t="s">
        <v>18397</v>
      </c>
      <c r="C3626" s="42" t="s">
        <v>1738</v>
      </c>
      <c r="D3626" s="159" t="s">
        <v>2895</v>
      </c>
      <c r="E3626" s="159" t="s">
        <v>2126</v>
      </c>
      <c r="F3626" s="42" t="s">
        <v>2896</v>
      </c>
      <c r="G3626" s="159" t="s">
        <v>1842</v>
      </c>
      <c r="H3626" s="159" t="s">
        <v>1654</v>
      </c>
      <c r="I3626" s="159" t="s">
        <v>1788</v>
      </c>
      <c r="J3626" s="42" t="s">
        <v>18398</v>
      </c>
      <c r="K3626" s="42" t="s">
        <v>18398</v>
      </c>
      <c r="L3626" s="159" t="s">
        <v>2129</v>
      </c>
      <c r="M3626" s="159" t="s">
        <v>18399</v>
      </c>
      <c r="N3626" s="161"/>
      <c r="O3626" s="161"/>
      <c r="P3626" s="161"/>
    </row>
    <row r="3627" customFormat="false" ht="27" hidden="false" customHeight="true" outlineLevel="0" collapsed="false">
      <c r="A3627" s="159" t="s">
        <v>18400</v>
      </c>
      <c r="B3627" s="160" t="s">
        <v>18401</v>
      </c>
      <c r="C3627" s="42" t="s">
        <v>1738</v>
      </c>
      <c r="D3627" s="159" t="s">
        <v>2895</v>
      </c>
      <c r="E3627" s="159" t="s">
        <v>2126</v>
      </c>
      <c r="F3627" s="42" t="s">
        <v>2896</v>
      </c>
      <c r="G3627" s="159" t="s">
        <v>1842</v>
      </c>
      <c r="H3627" s="159" t="s">
        <v>1654</v>
      </c>
      <c r="I3627" s="159" t="s">
        <v>1788</v>
      </c>
      <c r="J3627" s="42" t="s">
        <v>18402</v>
      </c>
      <c r="K3627" s="42" t="s">
        <v>18402</v>
      </c>
      <c r="L3627" s="159" t="s">
        <v>2129</v>
      </c>
      <c r="M3627" s="159" t="s">
        <v>18403</v>
      </c>
      <c r="N3627" s="161"/>
      <c r="O3627" s="161"/>
      <c r="P3627" s="161"/>
    </row>
    <row r="3628" customFormat="false" ht="27" hidden="false" customHeight="true" outlineLevel="0" collapsed="false">
      <c r="A3628" s="159" t="s">
        <v>18404</v>
      </c>
      <c r="B3628" s="160" t="s">
        <v>18405</v>
      </c>
      <c r="C3628" s="42" t="s">
        <v>1738</v>
      </c>
      <c r="D3628" s="159" t="s">
        <v>2895</v>
      </c>
      <c r="E3628" s="159" t="s">
        <v>2126</v>
      </c>
      <c r="F3628" s="42" t="s">
        <v>2896</v>
      </c>
      <c r="G3628" s="159" t="s">
        <v>1842</v>
      </c>
      <c r="H3628" s="159" t="s">
        <v>1654</v>
      </c>
      <c r="I3628" s="159" t="s">
        <v>1788</v>
      </c>
      <c r="J3628" s="42" t="s">
        <v>18406</v>
      </c>
      <c r="K3628" s="42" t="s">
        <v>18406</v>
      </c>
      <c r="L3628" s="159" t="s">
        <v>2129</v>
      </c>
      <c r="M3628" s="159" t="s">
        <v>18407</v>
      </c>
      <c r="N3628" s="161"/>
      <c r="O3628" s="161"/>
      <c r="P3628" s="161"/>
    </row>
    <row r="3629" customFormat="false" ht="27" hidden="false" customHeight="true" outlineLevel="0" collapsed="false">
      <c r="A3629" s="159" t="s">
        <v>18408</v>
      </c>
      <c r="B3629" s="160" t="s">
        <v>18409</v>
      </c>
      <c r="C3629" s="42" t="s">
        <v>1738</v>
      </c>
      <c r="D3629" s="159" t="s">
        <v>2895</v>
      </c>
      <c r="E3629" s="159" t="s">
        <v>2126</v>
      </c>
      <c r="F3629" s="42" t="s">
        <v>2896</v>
      </c>
      <c r="G3629" s="159" t="s">
        <v>1842</v>
      </c>
      <c r="H3629" s="159" t="s">
        <v>1654</v>
      </c>
      <c r="I3629" s="159" t="s">
        <v>1788</v>
      </c>
      <c r="J3629" s="42" t="s">
        <v>18410</v>
      </c>
      <c r="K3629" s="42" t="s">
        <v>18410</v>
      </c>
      <c r="L3629" s="159" t="s">
        <v>2129</v>
      </c>
      <c r="M3629" s="159" t="s">
        <v>18411</v>
      </c>
      <c r="N3629" s="161"/>
      <c r="O3629" s="161"/>
      <c r="P3629" s="161"/>
    </row>
    <row r="3630" customFormat="false" ht="27" hidden="false" customHeight="true" outlineLevel="0" collapsed="false">
      <c r="A3630" s="159" t="s">
        <v>18412</v>
      </c>
      <c r="B3630" s="160" t="s">
        <v>18413</v>
      </c>
      <c r="C3630" s="42" t="s">
        <v>1738</v>
      </c>
      <c r="D3630" s="159" t="s">
        <v>2895</v>
      </c>
      <c r="E3630" s="159" t="s">
        <v>2126</v>
      </c>
      <c r="F3630" s="42" t="s">
        <v>2896</v>
      </c>
      <c r="G3630" s="159" t="s">
        <v>1842</v>
      </c>
      <c r="H3630" s="159" t="s">
        <v>1654</v>
      </c>
      <c r="I3630" s="159" t="s">
        <v>1788</v>
      </c>
      <c r="J3630" s="42" t="s">
        <v>18414</v>
      </c>
      <c r="K3630" s="42" t="s">
        <v>18414</v>
      </c>
      <c r="L3630" s="159" t="s">
        <v>2129</v>
      </c>
      <c r="M3630" s="159" t="s">
        <v>18415</v>
      </c>
      <c r="N3630" s="161"/>
      <c r="O3630" s="161"/>
      <c r="P3630" s="161"/>
    </row>
    <row r="3631" customFormat="false" ht="15" hidden="false" customHeight="true" outlineLevel="0" collapsed="false">
      <c r="A3631" s="159" t="s">
        <v>18416</v>
      </c>
      <c r="B3631" s="160" t="s">
        <v>18417</v>
      </c>
      <c r="C3631" s="42" t="s">
        <v>1738</v>
      </c>
      <c r="D3631" s="159" t="s">
        <v>2895</v>
      </c>
      <c r="E3631" s="159" t="s">
        <v>2126</v>
      </c>
      <c r="F3631" s="42" t="s">
        <v>2896</v>
      </c>
      <c r="G3631" s="159" t="s">
        <v>1842</v>
      </c>
      <c r="H3631" s="159" t="s">
        <v>1654</v>
      </c>
      <c r="I3631" s="159" t="s">
        <v>1788</v>
      </c>
      <c r="J3631" s="42" t="s">
        <v>18418</v>
      </c>
      <c r="K3631" s="42" t="s">
        <v>18418</v>
      </c>
      <c r="L3631" s="159" t="s">
        <v>2129</v>
      </c>
      <c r="M3631" s="159" t="s">
        <v>18419</v>
      </c>
      <c r="N3631" s="161"/>
      <c r="O3631" s="161"/>
      <c r="P3631" s="161"/>
    </row>
    <row r="3632" customFormat="false" ht="15" hidden="false" customHeight="true" outlineLevel="0" collapsed="false">
      <c r="A3632" s="159" t="s">
        <v>18420</v>
      </c>
      <c r="B3632" s="160" t="s">
        <v>18421</v>
      </c>
      <c r="C3632" s="42" t="s">
        <v>1738</v>
      </c>
      <c r="D3632" s="159" t="s">
        <v>2895</v>
      </c>
      <c r="E3632" s="159" t="s">
        <v>2126</v>
      </c>
      <c r="F3632" s="42" t="s">
        <v>2896</v>
      </c>
      <c r="G3632" s="159" t="s">
        <v>1842</v>
      </c>
      <c r="H3632" s="159" t="s">
        <v>1654</v>
      </c>
      <c r="I3632" s="159" t="s">
        <v>1788</v>
      </c>
      <c r="J3632" s="42" t="s">
        <v>18422</v>
      </c>
      <c r="K3632" s="42" t="s">
        <v>18422</v>
      </c>
      <c r="L3632" s="159" t="s">
        <v>2129</v>
      </c>
      <c r="M3632" s="159" t="s">
        <v>18423</v>
      </c>
      <c r="N3632" s="161"/>
      <c r="O3632" s="161"/>
      <c r="P3632" s="161"/>
    </row>
    <row r="3633" customFormat="false" ht="27" hidden="false" customHeight="true" outlineLevel="0" collapsed="false">
      <c r="A3633" s="159" t="s">
        <v>18424</v>
      </c>
      <c r="B3633" s="160" t="s">
        <v>18425</v>
      </c>
      <c r="C3633" s="42" t="s">
        <v>1738</v>
      </c>
      <c r="D3633" s="159" t="s">
        <v>2895</v>
      </c>
      <c r="E3633" s="159" t="s">
        <v>2126</v>
      </c>
      <c r="F3633" s="42" t="s">
        <v>2896</v>
      </c>
      <c r="G3633" s="159" t="s">
        <v>1842</v>
      </c>
      <c r="H3633" s="159" t="s">
        <v>1654</v>
      </c>
      <c r="I3633" s="159" t="s">
        <v>1788</v>
      </c>
      <c r="J3633" s="42" t="s">
        <v>18426</v>
      </c>
      <c r="K3633" s="42" t="s">
        <v>18426</v>
      </c>
      <c r="L3633" s="159" t="s">
        <v>2129</v>
      </c>
      <c r="M3633" s="159" t="s">
        <v>18427</v>
      </c>
      <c r="N3633" s="161"/>
      <c r="O3633" s="161"/>
      <c r="P3633" s="161"/>
    </row>
    <row r="3634" customFormat="false" ht="15" hidden="false" customHeight="true" outlineLevel="0" collapsed="false">
      <c r="A3634" s="159" t="s">
        <v>18428</v>
      </c>
      <c r="B3634" s="160" t="s">
        <v>18429</v>
      </c>
      <c r="C3634" s="42" t="s">
        <v>1738</v>
      </c>
      <c r="D3634" s="159" t="s">
        <v>2895</v>
      </c>
      <c r="E3634" s="159" t="s">
        <v>2126</v>
      </c>
      <c r="F3634" s="42" t="s">
        <v>2896</v>
      </c>
      <c r="G3634" s="159" t="s">
        <v>1842</v>
      </c>
      <c r="H3634" s="159" t="s">
        <v>1654</v>
      </c>
      <c r="I3634" s="159" t="s">
        <v>1788</v>
      </c>
      <c r="J3634" s="42" t="s">
        <v>18430</v>
      </c>
      <c r="K3634" s="42" t="s">
        <v>18430</v>
      </c>
      <c r="L3634" s="159" t="s">
        <v>2129</v>
      </c>
      <c r="M3634" s="159" t="s">
        <v>18431</v>
      </c>
      <c r="N3634" s="161"/>
      <c r="O3634" s="161"/>
      <c r="P3634" s="161"/>
    </row>
    <row r="3635" customFormat="false" ht="15" hidden="false" customHeight="true" outlineLevel="0" collapsed="false">
      <c r="A3635" s="159" t="s">
        <v>18432</v>
      </c>
      <c r="B3635" s="160" t="s">
        <v>18433</v>
      </c>
      <c r="C3635" s="42" t="s">
        <v>1738</v>
      </c>
      <c r="D3635" s="159" t="s">
        <v>2895</v>
      </c>
      <c r="E3635" s="159" t="s">
        <v>2126</v>
      </c>
      <c r="F3635" s="42" t="s">
        <v>2896</v>
      </c>
      <c r="G3635" s="159" t="s">
        <v>1842</v>
      </c>
      <c r="H3635" s="159" t="s">
        <v>1654</v>
      </c>
      <c r="I3635" s="159" t="s">
        <v>1788</v>
      </c>
      <c r="J3635" s="42" t="s">
        <v>18434</v>
      </c>
      <c r="K3635" s="42" t="s">
        <v>18434</v>
      </c>
      <c r="L3635" s="159" t="s">
        <v>2129</v>
      </c>
      <c r="M3635" s="159" t="s">
        <v>18435</v>
      </c>
      <c r="N3635" s="161"/>
      <c r="O3635" s="161"/>
      <c r="P3635" s="161"/>
    </row>
    <row r="3636" customFormat="false" ht="15" hidden="false" customHeight="true" outlineLevel="0" collapsed="false">
      <c r="A3636" s="159" t="s">
        <v>18436</v>
      </c>
      <c r="B3636" s="160" t="s">
        <v>18437</v>
      </c>
      <c r="C3636" s="42" t="s">
        <v>1738</v>
      </c>
      <c r="D3636" s="159" t="s">
        <v>2895</v>
      </c>
      <c r="E3636" s="159" t="s">
        <v>2126</v>
      </c>
      <c r="F3636" s="42" t="s">
        <v>2896</v>
      </c>
      <c r="G3636" s="159" t="s">
        <v>1842</v>
      </c>
      <c r="H3636" s="159" t="s">
        <v>1654</v>
      </c>
      <c r="I3636" s="159" t="s">
        <v>1788</v>
      </c>
      <c r="J3636" s="42" t="s">
        <v>18438</v>
      </c>
      <c r="K3636" s="42" t="s">
        <v>18438</v>
      </c>
      <c r="L3636" s="159" t="s">
        <v>2129</v>
      </c>
      <c r="M3636" s="159" t="s">
        <v>18439</v>
      </c>
      <c r="N3636" s="161"/>
      <c r="O3636" s="161"/>
      <c r="P3636" s="161"/>
    </row>
    <row r="3637" customFormat="false" ht="15" hidden="false" customHeight="true" outlineLevel="0" collapsed="false">
      <c r="A3637" s="159" t="s">
        <v>18440</v>
      </c>
      <c r="B3637" s="160" t="s">
        <v>18441</v>
      </c>
      <c r="C3637" s="42" t="s">
        <v>1738</v>
      </c>
      <c r="D3637" s="159" t="s">
        <v>2895</v>
      </c>
      <c r="E3637" s="159" t="s">
        <v>2126</v>
      </c>
      <c r="F3637" s="42" t="s">
        <v>2896</v>
      </c>
      <c r="G3637" s="159" t="s">
        <v>1842</v>
      </c>
      <c r="H3637" s="159" t="s">
        <v>1654</v>
      </c>
      <c r="I3637" s="159" t="s">
        <v>1788</v>
      </c>
      <c r="J3637" s="42" t="s">
        <v>18442</v>
      </c>
      <c r="K3637" s="42" t="s">
        <v>18442</v>
      </c>
      <c r="L3637" s="159" t="s">
        <v>2129</v>
      </c>
      <c r="M3637" s="159" t="s">
        <v>18443</v>
      </c>
      <c r="N3637" s="161"/>
      <c r="O3637" s="161"/>
      <c r="P3637" s="161"/>
    </row>
    <row r="3638" customFormat="false" ht="27" hidden="false" customHeight="true" outlineLevel="0" collapsed="false">
      <c r="A3638" s="159" t="s">
        <v>18444</v>
      </c>
      <c r="B3638" s="160" t="s">
        <v>18445</v>
      </c>
      <c r="C3638" s="42" t="s">
        <v>1738</v>
      </c>
      <c r="D3638" s="159" t="s">
        <v>2895</v>
      </c>
      <c r="E3638" s="159" t="s">
        <v>2126</v>
      </c>
      <c r="F3638" s="42" t="s">
        <v>2896</v>
      </c>
      <c r="G3638" s="159" t="s">
        <v>1842</v>
      </c>
      <c r="H3638" s="159" t="s">
        <v>1654</v>
      </c>
      <c r="I3638" s="159" t="s">
        <v>1788</v>
      </c>
      <c r="J3638" s="42" t="s">
        <v>18446</v>
      </c>
      <c r="K3638" s="42" t="s">
        <v>18446</v>
      </c>
      <c r="L3638" s="159" t="s">
        <v>2129</v>
      </c>
      <c r="M3638" s="159" t="s">
        <v>18447</v>
      </c>
      <c r="N3638" s="161"/>
      <c r="O3638" s="161"/>
      <c r="P3638" s="161"/>
    </row>
    <row r="3639" customFormat="false" ht="15" hidden="false" customHeight="true" outlineLevel="0" collapsed="false">
      <c r="A3639" s="159" t="s">
        <v>18448</v>
      </c>
      <c r="B3639" s="160" t="s">
        <v>18449</v>
      </c>
      <c r="C3639" s="42" t="s">
        <v>1738</v>
      </c>
      <c r="D3639" s="159" t="s">
        <v>2895</v>
      </c>
      <c r="E3639" s="159" t="s">
        <v>2126</v>
      </c>
      <c r="F3639" s="42" t="s">
        <v>2896</v>
      </c>
      <c r="G3639" s="159" t="s">
        <v>1842</v>
      </c>
      <c r="H3639" s="159" t="s">
        <v>1654</v>
      </c>
      <c r="I3639" s="159" t="s">
        <v>1788</v>
      </c>
      <c r="J3639" s="42" t="s">
        <v>18450</v>
      </c>
      <c r="K3639" s="42" t="s">
        <v>18450</v>
      </c>
      <c r="L3639" s="159" t="s">
        <v>2129</v>
      </c>
      <c r="M3639" s="159" t="s">
        <v>18451</v>
      </c>
      <c r="N3639" s="161"/>
      <c r="O3639" s="161"/>
      <c r="P3639" s="161"/>
    </row>
    <row r="3640" customFormat="false" ht="15" hidden="false" customHeight="true" outlineLevel="0" collapsed="false">
      <c r="A3640" s="159" t="s">
        <v>18452</v>
      </c>
      <c r="B3640" s="160" t="s">
        <v>18453</v>
      </c>
      <c r="C3640" s="42" t="s">
        <v>1738</v>
      </c>
      <c r="D3640" s="159" t="s">
        <v>2895</v>
      </c>
      <c r="E3640" s="159" t="s">
        <v>2126</v>
      </c>
      <c r="F3640" s="42" t="s">
        <v>2896</v>
      </c>
      <c r="G3640" s="159" t="s">
        <v>1842</v>
      </c>
      <c r="H3640" s="159" t="s">
        <v>1654</v>
      </c>
      <c r="I3640" s="159" t="s">
        <v>1788</v>
      </c>
      <c r="J3640" s="42" t="s">
        <v>18454</v>
      </c>
      <c r="K3640" s="42" t="s">
        <v>18454</v>
      </c>
      <c r="L3640" s="159" t="s">
        <v>2129</v>
      </c>
      <c r="M3640" s="159" t="s">
        <v>18455</v>
      </c>
      <c r="N3640" s="161"/>
      <c r="O3640" s="161"/>
      <c r="P3640" s="161"/>
    </row>
    <row r="3641" customFormat="false" ht="15" hidden="false" customHeight="true" outlineLevel="0" collapsed="false">
      <c r="A3641" s="159" t="s">
        <v>18456</v>
      </c>
      <c r="B3641" s="160" t="s">
        <v>18457</v>
      </c>
      <c r="C3641" s="42" t="s">
        <v>1738</v>
      </c>
      <c r="D3641" s="159" t="s">
        <v>2895</v>
      </c>
      <c r="E3641" s="159" t="s">
        <v>2126</v>
      </c>
      <c r="F3641" s="42" t="s">
        <v>2896</v>
      </c>
      <c r="G3641" s="159" t="s">
        <v>1842</v>
      </c>
      <c r="H3641" s="159" t="s">
        <v>1654</v>
      </c>
      <c r="I3641" s="159" t="s">
        <v>1788</v>
      </c>
      <c r="J3641" s="42" t="s">
        <v>18458</v>
      </c>
      <c r="K3641" s="42" t="s">
        <v>18458</v>
      </c>
      <c r="L3641" s="159" t="s">
        <v>2129</v>
      </c>
      <c r="M3641" s="159" t="s">
        <v>18459</v>
      </c>
      <c r="N3641" s="161"/>
      <c r="O3641" s="161"/>
      <c r="P3641" s="161"/>
    </row>
    <row r="3642" customFormat="false" ht="15" hidden="false" customHeight="true" outlineLevel="0" collapsed="false">
      <c r="A3642" s="159" t="s">
        <v>18460</v>
      </c>
      <c r="B3642" s="160" t="s">
        <v>18461</v>
      </c>
      <c r="C3642" s="42" t="s">
        <v>1738</v>
      </c>
      <c r="D3642" s="159" t="s">
        <v>2895</v>
      </c>
      <c r="E3642" s="159" t="s">
        <v>2126</v>
      </c>
      <c r="F3642" s="42" t="s">
        <v>2896</v>
      </c>
      <c r="G3642" s="159" t="s">
        <v>1842</v>
      </c>
      <c r="H3642" s="159" t="s">
        <v>1654</v>
      </c>
      <c r="I3642" s="159" t="s">
        <v>1788</v>
      </c>
      <c r="J3642" s="42" t="s">
        <v>18462</v>
      </c>
      <c r="K3642" s="42" t="s">
        <v>18462</v>
      </c>
      <c r="L3642" s="159" t="s">
        <v>2129</v>
      </c>
      <c r="M3642" s="159" t="s">
        <v>18463</v>
      </c>
      <c r="N3642" s="161"/>
      <c r="O3642" s="161"/>
      <c r="P3642" s="161"/>
    </row>
    <row r="3643" customFormat="false" ht="27" hidden="false" customHeight="true" outlineLevel="0" collapsed="false">
      <c r="A3643" s="159" t="s">
        <v>18464</v>
      </c>
      <c r="B3643" s="160" t="s">
        <v>18465</v>
      </c>
      <c r="C3643" s="42" t="s">
        <v>1738</v>
      </c>
      <c r="D3643" s="159" t="s">
        <v>2895</v>
      </c>
      <c r="E3643" s="159" t="s">
        <v>2126</v>
      </c>
      <c r="F3643" s="42" t="s">
        <v>2896</v>
      </c>
      <c r="G3643" s="159" t="s">
        <v>1842</v>
      </c>
      <c r="H3643" s="159" t="s">
        <v>1654</v>
      </c>
      <c r="I3643" s="159" t="s">
        <v>1788</v>
      </c>
      <c r="J3643" s="42" t="s">
        <v>18466</v>
      </c>
      <c r="K3643" s="42" t="s">
        <v>18466</v>
      </c>
      <c r="L3643" s="159" t="s">
        <v>2129</v>
      </c>
      <c r="M3643" s="159" t="s">
        <v>18467</v>
      </c>
      <c r="N3643" s="161"/>
      <c r="O3643" s="161"/>
      <c r="P3643" s="161"/>
    </row>
    <row r="3644" customFormat="false" ht="15" hidden="false" customHeight="true" outlineLevel="0" collapsed="false">
      <c r="A3644" s="159" t="s">
        <v>18468</v>
      </c>
      <c r="B3644" s="160" t="s">
        <v>18469</v>
      </c>
      <c r="C3644" s="42" t="s">
        <v>1738</v>
      </c>
      <c r="D3644" s="159" t="s">
        <v>2895</v>
      </c>
      <c r="E3644" s="159" t="s">
        <v>2126</v>
      </c>
      <c r="F3644" s="42" t="s">
        <v>2896</v>
      </c>
      <c r="G3644" s="159" t="s">
        <v>1842</v>
      </c>
      <c r="H3644" s="159" t="s">
        <v>1654</v>
      </c>
      <c r="I3644" s="159" t="s">
        <v>1788</v>
      </c>
      <c r="J3644" s="42" t="s">
        <v>18470</v>
      </c>
      <c r="K3644" s="42" t="s">
        <v>18470</v>
      </c>
      <c r="L3644" s="159" t="s">
        <v>2129</v>
      </c>
      <c r="M3644" s="159" t="s">
        <v>18471</v>
      </c>
      <c r="N3644" s="161"/>
      <c r="O3644" s="161"/>
      <c r="P3644" s="161"/>
    </row>
    <row r="3645" customFormat="false" ht="15" hidden="false" customHeight="true" outlineLevel="0" collapsed="false">
      <c r="A3645" s="159" t="s">
        <v>18472</v>
      </c>
      <c r="B3645" s="160" t="s">
        <v>18473</v>
      </c>
      <c r="C3645" s="42" t="s">
        <v>1738</v>
      </c>
      <c r="D3645" s="159" t="s">
        <v>2895</v>
      </c>
      <c r="E3645" s="159" t="s">
        <v>2126</v>
      </c>
      <c r="F3645" s="42" t="s">
        <v>2896</v>
      </c>
      <c r="G3645" s="159" t="s">
        <v>1842</v>
      </c>
      <c r="H3645" s="159" t="s">
        <v>1654</v>
      </c>
      <c r="I3645" s="159" t="s">
        <v>1788</v>
      </c>
      <c r="J3645" s="42" t="s">
        <v>18474</v>
      </c>
      <c r="K3645" s="42" t="s">
        <v>18474</v>
      </c>
      <c r="L3645" s="159" t="s">
        <v>2129</v>
      </c>
      <c r="M3645" s="159" t="s">
        <v>18475</v>
      </c>
      <c r="N3645" s="161"/>
      <c r="O3645" s="161"/>
      <c r="P3645" s="161"/>
    </row>
    <row r="3646" customFormat="false" ht="27" hidden="false" customHeight="true" outlineLevel="0" collapsed="false">
      <c r="A3646" s="159" t="s">
        <v>18476</v>
      </c>
      <c r="B3646" s="160" t="s">
        <v>18477</v>
      </c>
      <c r="C3646" s="42" t="s">
        <v>1738</v>
      </c>
      <c r="D3646" s="159" t="s">
        <v>2895</v>
      </c>
      <c r="E3646" s="159" t="s">
        <v>2126</v>
      </c>
      <c r="F3646" s="42" t="s">
        <v>2896</v>
      </c>
      <c r="G3646" s="159" t="s">
        <v>1842</v>
      </c>
      <c r="H3646" s="159" t="s">
        <v>1654</v>
      </c>
      <c r="I3646" s="159" t="s">
        <v>1788</v>
      </c>
      <c r="J3646" s="42" t="s">
        <v>18478</v>
      </c>
      <c r="K3646" s="42" t="s">
        <v>18478</v>
      </c>
      <c r="L3646" s="159" t="s">
        <v>2129</v>
      </c>
      <c r="M3646" s="159" t="s">
        <v>18479</v>
      </c>
      <c r="N3646" s="161"/>
      <c r="O3646" s="161"/>
      <c r="P3646" s="161"/>
    </row>
    <row r="3647" customFormat="false" ht="27" hidden="false" customHeight="true" outlineLevel="0" collapsed="false">
      <c r="A3647" s="159" t="s">
        <v>18480</v>
      </c>
      <c r="B3647" s="160" t="s">
        <v>18481</v>
      </c>
      <c r="C3647" s="42" t="s">
        <v>1738</v>
      </c>
      <c r="D3647" s="159" t="s">
        <v>2895</v>
      </c>
      <c r="E3647" s="159" t="s">
        <v>2126</v>
      </c>
      <c r="F3647" s="42" t="s">
        <v>2896</v>
      </c>
      <c r="G3647" s="159" t="s">
        <v>1842</v>
      </c>
      <c r="H3647" s="159" t="s">
        <v>1654</v>
      </c>
      <c r="I3647" s="159" t="s">
        <v>1788</v>
      </c>
      <c r="J3647" s="42" t="s">
        <v>18482</v>
      </c>
      <c r="K3647" s="42" t="s">
        <v>18482</v>
      </c>
      <c r="L3647" s="159" t="s">
        <v>2129</v>
      </c>
      <c r="M3647" s="159" t="s">
        <v>18483</v>
      </c>
      <c r="N3647" s="161"/>
      <c r="O3647" s="161"/>
      <c r="P3647" s="161"/>
    </row>
    <row r="3648" customFormat="false" ht="27" hidden="false" customHeight="true" outlineLevel="0" collapsed="false">
      <c r="A3648" s="159" t="s">
        <v>18484</v>
      </c>
      <c r="B3648" s="160" t="s">
        <v>18485</v>
      </c>
      <c r="C3648" s="42" t="s">
        <v>1738</v>
      </c>
      <c r="D3648" s="159" t="s">
        <v>2895</v>
      </c>
      <c r="E3648" s="159" t="s">
        <v>2126</v>
      </c>
      <c r="F3648" s="42" t="s">
        <v>2896</v>
      </c>
      <c r="G3648" s="159" t="s">
        <v>1842</v>
      </c>
      <c r="H3648" s="159" t="s">
        <v>1654</v>
      </c>
      <c r="I3648" s="159" t="s">
        <v>1788</v>
      </c>
      <c r="J3648" s="42" t="s">
        <v>18486</v>
      </c>
      <c r="K3648" s="42" t="s">
        <v>18486</v>
      </c>
      <c r="L3648" s="159" t="s">
        <v>2129</v>
      </c>
      <c r="M3648" s="159" t="s">
        <v>18487</v>
      </c>
      <c r="N3648" s="161"/>
      <c r="O3648" s="161"/>
      <c r="P3648" s="161"/>
    </row>
    <row r="3649" customFormat="false" ht="27" hidden="false" customHeight="true" outlineLevel="0" collapsed="false">
      <c r="A3649" s="159" t="s">
        <v>18488</v>
      </c>
      <c r="B3649" s="160" t="s">
        <v>18489</v>
      </c>
      <c r="C3649" s="42" t="s">
        <v>1738</v>
      </c>
      <c r="D3649" s="159" t="s">
        <v>2895</v>
      </c>
      <c r="E3649" s="159" t="s">
        <v>2126</v>
      </c>
      <c r="F3649" s="42" t="s">
        <v>2896</v>
      </c>
      <c r="G3649" s="159" t="s">
        <v>1842</v>
      </c>
      <c r="H3649" s="159" t="s">
        <v>1654</v>
      </c>
      <c r="I3649" s="159" t="s">
        <v>1788</v>
      </c>
      <c r="J3649" s="42" t="s">
        <v>18490</v>
      </c>
      <c r="K3649" s="42" t="s">
        <v>18490</v>
      </c>
      <c r="L3649" s="159" t="s">
        <v>2129</v>
      </c>
      <c r="M3649" s="159" t="s">
        <v>18491</v>
      </c>
      <c r="N3649" s="161"/>
      <c r="O3649" s="161"/>
      <c r="P3649" s="161"/>
    </row>
    <row r="3650" customFormat="false" ht="15" hidden="false" customHeight="true" outlineLevel="0" collapsed="false">
      <c r="A3650" s="159" t="s">
        <v>18492</v>
      </c>
      <c r="B3650" s="160" t="s">
        <v>18493</v>
      </c>
      <c r="C3650" s="42" t="s">
        <v>1738</v>
      </c>
      <c r="D3650" s="159" t="s">
        <v>2895</v>
      </c>
      <c r="E3650" s="159" t="s">
        <v>2126</v>
      </c>
      <c r="F3650" s="42" t="s">
        <v>2896</v>
      </c>
      <c r="G3650" s="159" t="s">
        <v>1842</v>
      </c>
      <c r="H3650" s="159" t="s">
        <v>1654</v>
      </c>
      <c r="I3650" s="159" t="s">
        <v>1788</v>
      </c>
      <c r="J3650" s="42" t="s">
        <v>18494</v>
      </c>
      <c r="K3650" s="42" t="s">
        <v>18494</v>
      </c>
      <c r="L3650" s="159" t="s">
        <v>2129</v>
      </c>
      <c r="M3650" s="159" t="s">
        <v>18495</v>
      </c>
      <c r="N3650" s="161"/>
      <c r="O3650" s="161"/>
      <c r="P3650" s="161"/>
    </row>
    <row r="3651" customFormat="false" ht="27" hidden="false" customHeight="true" outlineLevel="0" collapsed="false">
      <c r="A3651" s="159" t="s">
        <v>18496</v>
      </c>
      <c r="B3651" s="160" t="s">
        <v>18497</v>
      </c>
      <c r="C3651" s="42" t="s">
        <v>1738</v>
      </c>
      <c r="D3651" s="159" t="s">
        <v>2895</v>
      </c>
      <c r="E3651" s="159" t="s">
        <v>2126</v>
      </c>
      <c r="F3651" s="42" t="s">
        <v>2896</v>
      </c>
      <c r="G3651" s="159" t="s">
        <v>1842</v>
      </c>
      <c r="H3651" s="159" t="s">
        <v>1654</v>
      </c>
      <c r="I3651" s="159" t="s">
        <v>1788</v>
      </c>
      <c r="J3651" s="42" t="s">
        <v>18498</v>
      </c>
      <c r="K3651" s="42" t="s">
        <v>18498</v>
      </c>
      <c r="L3651" s="159" t="s">
        <v>2129</v>
      </c>
      <c r="M3651" s="159" t="s">
        <v>18499</v>
      </c>
      <c r="N3651" s="161"/>
      <c r="O3651" s="161"/>
      <c r="P3651" s="161"/>
    </row>
    <row r="3652" customFormat="false" ht="27" hidden="false" customHeight="true" outlineLevel="0" collapsed="false">
      <c r="A3652" s="159" t="s">
        <v>18500</v>
      </c>
      <c r="B3652" s="160" t="s">
        <v>18501</v>
      </c>
      <c r="C3652" s="42" t="s">
        <v>1738</v>
      </c>
      <c r="D3652" s="159" t="s">
        <v>2895</v>
      </c>
      <c r="E3652" s="159" t="s">
        <v>2126</v>
      </c>
      <c r="F3652" s="42" t="s">
        <v>2896</v>
      </c>
      <c r="G3652" s="159" t="s">
        <v>1842</v>
      </c>
      <c r="H3652" s="159" t="s">
        <v>1654</v>
      </c>
      <c r="I3652" s="159" t="s">
        <v>1788</v>
      </c>
      <c r="J3652" s="42" t="s">
        <v>18502</v>
      </c>
      <c r="K3652" s="42" t="s">
        <v>18502</v>
      </c>
      <c r="L3652" s="159" t="s">
        <v>2129</v>
      </c>
      <c r="M3652" s="159" t="s">
        <v>18503</v>
      </c>
      <c r="N3652" s="161"/>
      <c r="O3652" s="161"/>
      <c r="P3652" s="161"/>
    </row>
    <row r="3653" customFormat="false" ht="27" hidden="false" customHeight="true" outlineLevel="0" collapsed="false">
      <c r="A3653" s="159" t="s">
        <v>18504</v>
      </c>
      <c r="B3653" s="160" t="s">
        <v>18505</v>
      </c>
      <c r="C3653" s="42" t="s">
        <v>1738</v>
      </c>
      <c r="D3653" s="159" t="s">
        <v>2895</v>
      </c>
      <c r="E3653" s="159" t="s">
        <v>2126</v>
      </c>
      <c r="F3653" s="42" t="s">
        <v>2896</v>
      </c>
      <c r="G3653" s="159" t="s">
        <v>1842</v>
      </c>
      <c r="H3653" s="159" t="s">
        <v>1654</v>
      </c>
      <c r="I3653" s="159" t="s">
        <v>1788</v>
      </c>
      <c r="J3653" s="42" t="s">
        <v>18506</v>
      </c>
      <c r="K3653" s="42" t="s">
        <v>18506</v>
      </c>
      <c r="L3653" s="159" t="s">
        <v>2129</v>
      </c>
      <c r="M3653" s="159" t="s">
        <v>18507</v>
      </c>
      <c r="N3653" s="161"/>
      <c r="O3653" s="161"/>
      <c r="P3653" s="161"/>
    </row>
    <row r="3654" customFormat="false" ht="27" hidden="false" customHeight="true" outlineLevel="0" collapsed="false">
      <c r="A3654" s="159" t="s">
        <v>18508</v>
      </c>
      <c r="B3654" s="160" t="s">
        <v>18509</v>
      </c>
      <c r="C3654" s="42" t="s">
        <v>1738</v>
      </c>
      <c r="D3654" s="159" t="s">
        <v>2895</v>
      </c>
      <c r="E3654" s="159" t="s">
        <v>2126</v>
      </c>
      <c r="F3654" s="42" t="s">
        <v>2896</v>
      </c>
      <c r="G3654" s="159" t="s">
        <v>1842</v>
      </c>
      <c r="H3654" s="159" t="s">
        <v>1654</v>
      </c>
      <c r="I3654" s="159" t="s">
        <v>1788</v>
      </c>
      <c r="J3654" s="42" t="s">
        <v>18510</v>
      </c>
      <c r="K3654" s="42" t="s">
        <v>18510</v>
      </c>
      <c r="L3654" s="159" t="s">
        <v>2129</v>
      </c>
      <c r="M3654" s="159" t="s">
        <v>18511</v>
      </c>
      <c r="N3654" s="161"/>
      <c r="O3654" s="161"/>
      <c r="P3654" s="161"/>
    </row>
    <row r="3655" customFormat="false" ht="27" hidden="false" customHeight="true" outlineLevel="0" collapsed="false">
      <c r="A3655" s="159" t="s">
        <v>18512</v>
      </c>
      <c r="B3655" s="160" t="s">
        <v>18513</v>
      </c>
      <c r="C3655" s="42" t="s">
        <v>1738</v>
      </c>
      <c r="D3655" s="159" t="s">
        <v>2895</v>
      </c>
      <c r="E3655" s="159" t="s">
        <v>2126</v>
      </c>
      <c r="F3655" s="42" t="s">
        <v>2896</v>
      </c>
      <c r="G3655" s="159" t="s">
        <v>1842</v>
      </c>
      <c r="H3655" s="159" t="s">
        <v>1654</v>
      </c>
      <c r="I3655" s="159" t="s">
        <v>1788</v>
      </c>
      <c r="J3655" s="42" t="s">
        <v>18514</v>
      </c>
      <c r="K3655" s="42" t="s">
        <v>18514</v>
      </c>
      <c r="L3655" s="159" t="s">
        <v>2129</v>
      </c>
      <c r="M3655" s="159" t="s">
        <v>18515</v>
      </c>
      <c r="N3655" s="161"/>
      <c r="O3655" s="161"/>
      <c r="P3655" s="161"/>
    </row>
    <row r="3656" customFormat="false" ht="27" hidden="false" customHeight="true" outlineLevel="0" collapsed="false">
      <c r="A3656" s="159" t="s">
        <v>18516</v>
      </c>
      <c r="B3656" s="160" t="s">
        <v>18517</v>
      </c>
      <c r="C3656" s="42" t="s">
        <v>1738</v>
      </c>
      <c r="D3656" s="159" t="s">
        <v>2895</v>
      </c>
      <c r="E3656" s="159" t="s">
        <v>2126</v>
      </c>
      <c r="F3656" s="42" t="s">
        <v>2896</v>
      </c>
      <c r="G3656" s="159" t="s">
        <v>1842</v>
      </c>
      <c r="H3656" s="159" t="s">
        <v>1654</v>
      </c>
      <c r="I3656" s="159" t="s">
        <v>1788</v>
      </c>
      <c r="J3656" s="42" t="s">
        <v>18518</v>
      </c>
      <c r="K3656" s="42" t="s">
        <v>18518</v>
      </c>
      <c r="L3656" s="159" t="s">
        <v>2129</v>
      </c>
      <c r="M3656" s="159" t="s">
        <v>18519</v>
      </c>
      <c r="N3656" s="161"/>
      <c r="O3656" s="161"/>
      <c r="P3656" s="161"/>
    </row>
    <row r="3657" customFormat="false" ht="15" hidden="false" customHeight="true" outlineLevel="0" collapsed="false">
      <c r="A3657" s="159" t="s">
        <v>18520</v>
      </c>
      <c r="B3657" s="160" t="s">
        <v>18521</v>
      </c>
      <c r="C3657" s="42" t="s">
        <v>1738</v>
      </c>
      <c r="D3657" s="159" t="s">
        <v>2895</v>
      </c>
      <c r="E3657" s="159" t="s">
        <v>2126</v>
      </c>
      <c r="F3657" s="42" t="s">
        <v>2896</v>
      </c>
      <c r="G3657" s="159" t="s">
        <v>1842</v>
      </c>
      <c r="H3657" s="159" t="s">
        <v>1654</v>
      </c>
      <c r="I3657" s="159" t="s">
        <v>1788</v>
      </c>
      <c r="J3657" s="42" t="s">
        <v>18522</v>
      </c>
      <c r="K3657" s="42" t="s">
        <v>18522</v>
      </c>
      <c r="L3657" s="159" t="s">
        <v>2129</v>
      </c>
      <c r="M3657" s="159" t="s">
        <v>18523</v>
      </c>
      <c r="N3657" s="161"/>
      <c r="O3657" s="161"/>
      <c r="P3657" s="161"/>
    </row>
    <row r="3658" customFormat="false" ht="15" hidden="false" customHeight="true" outlineLevel="0" collapsed="false">
      <c r="A3658" s="159" t="s">
        <v>18524</v>
      </c>
      <c r="B3658" s="160" t="s">
        <v>18525</v>
      </c>
      <c r="C3658" s="42" t="s">
        <v>1738</v>
      </c>
      <c r="D3658" s="159" t="s">
        <v>2895</v>
      </c>
      <c r="E3658" s="159" t="s">
        <v>2126</v>
      </c>
      <c r="F3658" s="42" t="s">
        <v>2896</v>
      </c>
      <c r="G3658" s="159" t="s">
        <v>1842</v>
      </c>
      <c r="H3658" s="159" t="s">
        <v>1654</v>
      </c>
      <c r="I3658" s="159" t="s">
        <v>1788</v>
      </c>
      <c r="J3658" s="42" t="s">
        <v>18526</v>
      </c>
      <c r="K3658" s="42" t="s">
        <v>18526</v>
      </c>
      <c r="L3658" s="159" t="s">
        <v>2129</v>
      </c>
      <c r="M3658" s="159" t="s">
        <v>18527</v>
      </c>
      <c r="N3658" s="161"/>
      <c r="O3658" s="161"/>
      <c r="P3658" s="161"/>
    </row>
    <row r="3659" customFormat="false" ht="15" hidden="false" customHeight="true" outlineLevel="0" collapsed="false">
      <c r="A3659" s="159" t="s">
        <v>18528</v>
      </c>
      <c r="B3659" s="160" t="s">
        <v>18529</v>
      </c>
      <c r="C3659" s="42" t="s">
        <v>1738</v>
      </c>
      <c r="D3659" s="159" t="s">
        <v>2895</v>
      </c>
      <c r="E3659" s="159" t="s">
        <v>2126</v>
      </c>
      <c r="F3659" s="42" t="s">
        <v>2896</v>
      </c>
      <c r="G3659" s="159" t="s">
        <v>1842</v>
      </c>
      <c r="H3659" s="159" t="s">
        <v>1654</v>
      </c>
      <c r="I3659" s="159" t="s">
        <v>1788</v>
      </c>
      <c r="J3659" s="42" t="s">
        <v>18530</v>
      </c>
      <c r="K3659" s="42" t="s">
        <v>18530</v>
      </c>
      <c r="L3659" s="159" t="s">
        <v>2129</v>
      </c>
      <c r="M3659" s="159" t="s">
        <v>18531</v>
      </c>
      <c r="N3659" s="161"/>
      <c r="O3659" s="161"/>
      <c r="P3659" s="161"/>
    </row>
    <row r="3660" customFormat="false" ht="15" hidden="false" customHeight="true" outlineLevel="0" collapsed="false">
      <c r="A3660" s="159" t="s">
        <v>18532</v>
      </c>
      <c r="B3660" s="160" t="s">
        <v>18533</v>
      </c>
      <c r="C3660" s="42" t="s">
        <v>1738</v>
      </c>
      <c r="D3660" s="159" t="s">
        <v>2895</v>
      </c>
      <c r="E3660" s="159" t="s">
        <v>2126</v>
      </c>
      <c r="F3660" s="42" t="s">
        <v>2896</v>
      </c>
      <c r="G3660" s="159" t="s">
        <v>1842</v>
      </c>
      <c r="H3660" s="159" t="s">
        <v>1654</v>
      </c>
      <c r="I3660" s="159" t="s">
        <v>1788</v>
      </c>
      <c r="J3660" s="42" t="s">
        <v>18534</v>
      </c>
      <c r="K3660" s="42" t="s">
        <v>18534</v>
      </c>
      <c r="L3660" s="159" t="s">
        <v>2129</v>
      </c>
      <c r="M3660" s="159" t="s">
        <v>18535</v>
      </c>
      <c r="N3660" s="161"/>
      <c r="O3660" s="161"/>
      <c r="P3660" s="161"/>
    </row>
    <row r="3661" customFormat="false" ht="27" hidden="false" customHeight="true" outlineLevel="0" collapsed="false">
      <c r="A3661" s="159" t="s">
        <v>18536</v>
      </c>
      <c r="B3661" s="160" t="s">
        <v>18537</v>
      </c>
      <c r="C3661" s="42" t="s">
        <v>1738</v>
      </c>
      <c r="D3661" s="159" t="s">
        <v>2528</v>
      </c>
      <c r="E3661" s="159" t="s">
        <v>2495</v>
      </c>
      <c r="F3661" s="42" t="s">
        <v>2529</v>
      </c>
      <c r="G3661" s="159" t="s">
        <v>1842</v>
      </c>
      <c r="H3661" s="159" t="s">
        <v>2144</v>
      </c>
      <c r="I3661" s="159" t="s">
        <v>1808</v>
      </c>
      <c r="J3661" s="42" t="s">
        <v>18538</v>
      </c>
      <c r="K3661" s="42" t="s">
        <v>18538</v>
      </c>
      <c r="L3661" s="159" t="s">
        <v>2498</v>
      </c>
      <c r="M3661" s="159" t="s">
        <v>18539</v>
      </c>
      <c r="N3661" s="161"/>
      <c r="O3661" s="161"/>
      <c r="P3661" s="161"/>
    </row>
    <row r="3662" customFormat="false" ht="27" hidden="false" customHeight="true" outlineLevel="0" collapsed="false">
      <c r="A3662" s="159" t="s">
        <v>18540</v>
      </c>
      <c r="B3662" s="160" t="s">
        <v>18541</v>
      </c>
      <c r="C3662" s="42" t="s">
        <v>1738</v>
      </c>
      <c r="D3662" s="159" t="s">
        <v>2528</v>
      </c>
      <c r="E3662" s="159" t="s">
        <v>2495</v>
      </c>
      <c r="F3662" s="42" t="s">
        <v>2529</v>
      </c>
      <c r="G3662" s="159" t="s">
        <v>1842</v>
      </c>
      <c r="H3662" s="159" t="s">
        <v>2144</v>
      </c>
      <c r="I3662" s="159" t="s">
        <v>1808</v>
      </c>
      <c r="J3662" s="42" t="s">
        <v>18542</v>
      </c>
      <c r="K3662" s="42" t="s">
        <v>18542</v>
      </c>
      <c r="L3662" s="159" t="s">
        <v>2498</v>
      </c>
      <c r="M3662" s="159" t="s">
        <v>18543</v>
      </c>
      <c r="N3662" s="161"/>
      <c r="O3662" s="161"/>
      <c r="P3662" s="161"/>
    </row>
    <row r="3663" customFormat="false" ht="27" hidden="false" customHeight="true" outlineLevel="0" collapsed="false">
      <c r="A3663" s="159" t="s">
        <v>18544</v>
      </c>
      <c r="B3663" s="160" t="s">
        <v>18545</v>
      </c>
      <c r="C3663" s="42" t="s">
        <v>1738</v>
      </c>
      <c r="D3663" s="159" t="s">
        <v>2528</v>
      </c>
      <c r="E3663" s="159" t="s">
        <v>2495</v>
      </c>
      <c r="F3663" s="42" t="s">
        <v>2529</v>
      </c>
      <c r="G3663" s="159" t="s">
        <v>1842</v>
      </c>
      <c r="H3663" s="159" t="s">
        <v>2144</v>
      </c>
      <c r="I3663" s="159" t="s">
        <v>1808</v>
      </c>
      <c r="J3663" s="42" t="s">
        <v>18546</v>
      </c>
      <c r="K3663" s="42" t="s">
        <v>18546</v>
      </c>
      <c r="L3663" s="159" t="s">
        <v>2498</v>
      </c>
      <c r="M3663" s="159" t="s">
        <v>18547</v>
      </c>
      <c r="N3663" s="161"/>
      <c r="O3663" s="161"/>
      <c r="P3663" s="161"/>
    </row>
    <row r="3664" customFormat="false" ht="27" hidden="false" customHeight="true" outlineLevel="0" collapsed="false">
      <c r="A3664" s="159" t="s">
        <v>18548</v>
      </c>
      <c r="B3664" s="160" t="s">
        <v>18549</v>
      </c>
      <c r="C3664" s="42" t="s">
        <v>1738</v>
      </c>
      <c r="D3664" s="159" t="s">
        <v>2528</v>
      </c>
      <c r="E3664" s="159" t="s">
        <v>2495</v>
      </c>
      <c r="F3664" s="42" t="s">
        <v>2529</v>
      </c>
      <c r="G3664" s="159" t="s">
        <v>1842</v>
      </c>
      <c r="H3664" s="159" t="s">
        <v>2144</v>
      </c>
      <c r="I3664" s="159" t="s">
        <v>1808</v>
      </c>
      <c r="J3664" s="42" t="s">
        <v>18550</v>
      </c>
      <c r="K3664" s="42" t="s">
        <v>18550</v>
      </c>
      <c r="L3664" s="159" t="s">
        <v>2498</v>
      </c>
      <c r="M3664" s="159" t="s">
        <v>18551</v>
      </c>
      <c r="N3664" s="161"/>
      <c r="O3664" s="161"/>
      <c r="P3664" s="161"/>
    </row>
    <row r="3665" customFormat="false" ht="27" hidden="false" customHeight="true" outlineLevel="0" collapsed="false">
      <c r="A3665" s="159" t="s">
        <v>18552</v>
      </c>
      <c r="B3665" s="160" t="s">
        <v>18553</v>
      </c>
      <c r="C3665" s="42" t="s">
        <v>1757</v>
      </c>
      <c r="D3665" s="159" t="s">
        <v>2494</v>
      </c>
      <c r="E3665" s="159" t="s">
        <v>2126</v>
      </c>
      <c r="F3665" s="42" t="s">
        <v>2496</v>
      </c>
      <c r="G3665" s="159" t="s">
        <v>1842</v>
      </c>
      <c r="H3665" s="159" t="s">
        <v>1654</v>
      </c>
      <c r="I3665" s="159" t="s">
        <v>1808</v>
      </c>
      <c r="J3665" s="42" t="s">
        <v>18554</v>
      </c>
      <c r="K3665" s="42" t="s">
        <v>18554</v>
      </c>
      <c r="L3665" s="159" t="s">
        <v>2129</v>
      </c>
      <c r="M3665" s="159" t="s">
        <v>18555</v>
      </c>
      <c r="N3665" s="161"/>
      <c r="O3665" s="161"/>
      <c r="P3665" s="161"/>
    </row>
    <row r="3666" customFormat="false" ht="27" hidden="false" customHeight="true" outlineLevel="0" collapsed="false">
      <c r="A3666" s="159" t="s">
        <v>18556</v>
      </c>
      <c r="B3666" s="160" t="s">
        <v>18557</v>
      </c>
      <c r="C3666" s="42" t="s">
        <v>1757</v>
      </c>
      <c r="D3666" s="159" t="s">
        <v>2494</v>
      </c>
      <c r="E3666" s="159" t="s">
        <v>2126</v>
      </c>
      <c r="F3666" s="42" t="s">
        <v>2496</v>
      </c>
      <c r="G3666" s="159" t="s">
        <v>1842</v>
      </c>
      <c r="H3666" s="159" t="s">
        <v>1654</v>
      </c>
      <c r="I3666" s="159" t="s">
        <v>1808</v>
      </c>
      <c r="J3666" s="42" t="s">
        <v>18558</v>
      </c>
      <c r="K3666" s="42" t="s">
        <v>18558</v>
      </c>
      <c r="L3666" s="159" t="s">
        <v>2129</v>
      </c>
      <c r="M3666" s="159" t="s">
        <v>18559</v>
      </c>
      <c r="N3666" s="161"/>
      <c r="O3666" s="161"/>
      <c r="P3666" s="161"/>
    </row>
    <row r="3667" customFormat="false" ht="27" hidden="false" customHeight="true" outlineLevel="0" collapsed="false">
      <c r="A3667" s="159" t="s">
        <v>18560</v>
      </c>
      <c r="B3667" s="160" t="s">
        <v>18561</v>
      </c>
      <c r="C3667" s="42" t="s">
        <v>1757</v>
      </c>
      <c r="D3667" s="159" t="s">
        <v>2494</v>
      </c>
      <c r="E3667" s="159" t="s">
        <v>2126</v>
      </c>
      <c r="F3667" s="42" t="s">
        <v>2496</v>
      </c>
      <c r="G3667" s="159" t="s">
        <v>1842</v>
      </c>
      <c r="H3667" s="159" t="s">
        <v>1654</v>
      </c>
      <c r="I3667" s="159" t="s">
        <v>1808</v>
      </c>
      <c r="J3667" s="42" t="s">
        <v>18562</v>
      </c>
      <c r="K3667" s="42" t="s">
        <v>18562</v>
      </c>
      <c r="L3667" s="159" t="s">
        <v>2129</v>
      </c>
      <c r="M3667" s="159" t="s">
        <v>18563</v>
      </c>
      <c r="N3667" s="161"/>
      <c r="O3667" s="161"/>
      <c r="P3667" s="161"/>
    </row>
    <row r="3668" customFormat="false" ht="27" hidden="false" customHeight="true" outlineLevel="0" collapsed="false">
      <c r="A3668" s="159" t="s">
        <v>18564</v>
      </c>
      <c r="B3668" s="160" t="s">
        <v>18565</v>
      </c>
      <c r="C3668" s="42" t="s">
        <v>1738</v>
      </c>
      <c r="D3668" s="159" t="s">
        <v>2528</v>
      </c>
      <c r="E3668" s="159" t="s">
        <v>2126</v>
      </c>
      <c r="F3668" s="42" t="s">
        <v>2529</v>
      </c>
      <c r="G3668" s="159" t="s">
        <v>1842</v>
      </c>
      <c r="H3668" s="159" t="s">
        <v>1654</v>
      </c>
      <c r="I3668" s="159" t="s">
        <v>1808</v>
      </c>
      <c r="J3668" s="42" t="s">
        <v>18566</v>
      </c>
      <c r="K3668" s="42" t="s">
        <v>18566</v>
      </c>
      <c r="L3668" s="159" t="s">
        <v>2129</v>
      </c>
      <c r="M3668" s="159" t="s">
        <v>18567</v>
      </c>
      <c r="N3668" s="161"/>
      <c r="O3668" s="161"/>
      <c r="P3668" s="161"/>
    </row>
    <row r="3669" customFormat="false" ht="27" hidden="false" customHeight="true" outlineLevel="0" collapsed="false">
      <c r="A3669" s="159" t="s">
        <v>18568</v>
      </c>
      <c r="B3669" s="160" t="s">
        <v>18569</v>
      </c>
      <c r="C3669" s="42" t="s">
        <v>1738</v>
      </c>
      <c r="D3669" s="159" t="s">
        <v>2528</v>
      </c>
      <c r="E3669" s="159" t="s">
        <v>2126</v>
      </c>
      <c r="F3669" s="42" t="s">
        <v>2529</v>
      </c>
      <c r="G3669" s="159" t="s">
        <v>1842</v>
      </c>
      <c r="H3669" s="159" t="s">
        <v>1654</v>
      </c>
      <c r="I3669" s="159" t="s">
        <v>1808</v>
      </c>
      <c r="J3669" s="42" t="s">
        <v>18570</v>
      </c>
      <c r="K3669" s="42" t="s">
        <v>18570</v>
      </c>
      <c r="L3669" s="159" t="s">
        <v>2129</v>
      </c>
      <c r="M3669" s="159" t="s">
        <v>18571</v>
      </c>
      <c r="N3669" s="161"/>
      <c r="O3669" s="161"/>
      <c r="P3669" s="161"/>
    </row>
    <row r="3670" customFormat="false" ht="27" hidden="false" customHeight="true" outlineLevel="0" collapsed="false">
      <c r="A3670" s="159" t="s">
        <v>18572</v>
      </c>
      <c r="B3670" s="160" t="s">
        <v>18573</v>
      </c>
      <c r="C3670" s="42" t="s">
        <v>1738</v>
      </c>
      <c r="D3670" s="159" t="s">
        <v>2528</v>
      </c>
      <c r="E3670" s="159" t="s">
        <v>2126</v>
      </c>
      <c r="F3670" s="42" t="s">
        <v>2529</v>
      </c>
      <c r="G3670" s="159" t="s">
        <v>1842</v>
      </c>
      <c r="H3670" s="159" t="s">
        <v>1654</v>
      </c>
      <c r="I3670" s="159" t="s">
        <v>1808</v>
      </c>
      <c r="J3670" s="42" t="s">
        <v>18574</v>
      </c>
      <c r="K3670" s="42" t="s">
        <v>18574</v>
      </c>
      <c r="L3670" s="159" t="s">
        <v>2129</v>
      </c>
      <c r="M3670" s="159" t="s">
        <v>18575</v>
      </c>
      <c r="N3670" s="161"/>
      <c r="O3670" s="161"/>
      <c r="P3670" s="161"/>
    </row>
    <row r="3671" customFormat="false" ht="27" hidden="false" customHeight="true" outlineLevel="0" collapsed="false">
      <c r="A3671" s="159" t="s">
        <v>18576</v>
      </c>
      <c r="B3671" s="160" t="s">
        <v>18577</v>
      </c>
      <c r="C3671" s="42" t="s">
        <v>1738</v>
      </c>
      <c r="D3671" s="159" t="s">
        <v>2528</v>
      </c>
      <c r="E3671" s="159" t="s">
        <v>2126</v>
      </c>
      <c r="F3671" s="42" t="s">
        <v>2529</v>
      </c>
      <c r="G3671" s="159" t="s">
        <v>1842</v>
      </c>
      <c r="H3671" s="159" t="s">
        <v>1654</v>
      </c>
      <c r="I3671" s="159" t="s">
        <v>1808</v>
      </c>
      <c r="J3671" s="42" t="s">
        <v>18578</v>
      </c>
      <c r="K3671" s="42" t="s">
        <v>18578</v>
      </c>
      <c r="L3671" s="159" t="s">
        <v>2129</v>
      </c>
      <c r="M3671" s="159" t="s">
        <v>18579</v>
      </c>
      <c r="N3671" s="161"/>
      <c r="O3671" s="161"/>
      <c r="P3671" s="161"/>
    </row>
    <row r="3672" customFormat="false" ht="27" hidden="false" customHeight="true" outlineLevel="0" collapsed="false">
      <c r="A3672" s="159" t="s">
        <v>18580</v>
      </c>
      <c r="B3672" s="160" t="s">
        <v>18581</v>
      </c>
      <c r="C3672" s="42" t="s">
        <v>1738</v>
      </c>
      <c r="D3672" s="159" t="s">
        <v>2528</v>
      </c>
      <c r="E3672" s="159" t="s">
        <v>2126</v>
      </c>
      <c r="F3672" s="42" t="s">
        <v>2529</v>
      </c>
      <c r="G3672" s="159" t="s">
        <v>1842</v>
      </c>
      <c r="H3672" s="159" t="s">
        <v>1654</v>
      </c>
      <c r="I3672" s="159" t="s">
        <v>1808</v>
      </c>
      <c r="J3672" s="42" t="s">
        <v>18582</v>
      </c>
      <c r="K3672" s="42" t="s">
        <v>18582</v>
      </c>
      <c r="L3672" s="159" t="s">
        <v>2129</v>
      </c>
      <c r="M3672" s="159" t="s">
        <v>18583</v>
      </c>
      <c r="N3672" s="161"/>
      <c r="O3672" s="161"/>
      <c r="P3672" s="161"/>
    </row>
    <row r="3673" customFormat="false" ht="27" hidden="false" customHeight="true" outlineLevel="0" collapsed="false">
      <c r="A3673" s="159" t="s">
        <v>18584</v>
      </c>
      <c r="B3673" s="160" t="s">
        <v>18585</v>
      </c>
      <c r="C3673" s="42" t="s">
        <v>1738</v>
      </c>
      <c r="D3673" s="159" t="s">
        <v>2528</v>
      </c>
      <c r="E3673" s="159" t="s">
        <v>2126</v>
      </c>
      <c r="F3673" s="42" t="s">
        <v>2529</v>
      </c>
      <c r="G3673" s="159" t="s">
        <v>1842</v>
      </c>
      <c r="H3673" s="159" t="s">
        <v>1654</v>
      </c>
      <c r="I3673" s="159" t="s">
        <v>1808</v>
      </c>
      <c r="J3673" s="42" t="s">
        <v>18586</v>
      </c>
      <c r="K3673" s="42" t="s">
        <v>18586</v>
      </c>
      <c r="L3673" s="159" t="s">
        <v>2129</v>
      </c>
      <c r="M3673" s="159" t="s">
        <v>18587</v>
      </c>
      <c r="N3673" s="161"/>
      <c r="O3673" s="161"/>
      <c r="P3673" s="161"/>
    </row>
    <row r="3674" customFormat="false" ht="27" hidden="false" customHeight="true" outlineLevel="0" collapsed="false">
      <c r="A3674" s="159" t="s">
        <v>18588</v>
      </c>
      <c r="B3674" s="160" t="s">
        <v>18589</v>
      </c>
      <c r="C3674" s="42" t="s">
        <v>1738</v>
      </c>
      <c r="D3674" s="159" t="s">
        <v>2528</v>
      </c>
      <c r="E3674" s="159" t="s">
        <v>2126</v>
      </c>
      <c r="F3674" s="42" t="s">
        <v>2529</v>
      </c>
      <c r="G3674" s="159" t="s">
        <v>1842</v>
      </c>
      <c r="H3674" s="159" t="s">
        <v>1654</v>
      </c>
      <c r="I3674" s="159" t="s">
        <v>1808</v>
      </c>
      <c r="J3674" s="42" t="s">
        <v>18590</v>
      </c>
      <c r="K3674" s="42" t="s">
        <v>18590</v>
      </c>
      <c r="L3674" s="159" t="s">
        <v>2129</v>
      </c>
      <c r="M3674" s="159" t="s">
        <v>18591</v>
      </c>
      <c r="N3674" s="161"/>
      <c r="O3674" s="161"/>
      <c r="P3674" s="161"/>
    </row>
    <row r="3675" customFormat="false" ht="27" hidden="false" customHeight="true" outlineLevel="0" collapsed="false">
      <c r="A3675" s="159" t="s">
        <v>18592</v>
      </c>
      <c r="B3675" s="160" t="s">
        <v>18593</v>
      </c>
      <c r="C3675" s="42" t="s">
        <v>1738</v>
      </c>
      <c r="D3675" s="159" t="s">
        <v>2528</v>
      </c>
      <c r="E3675" s="159" t="s">
        <v>2126</v>
      </c>
      <c r="F3675" s="42" t="s">
        <v>2529</v>
      </c>
      <c r="G3675" s="159" t="s">
        <v>1842</v>
      </c>
      <c r="H3675" s="159" t="s">
        <v>1654</v>
      </c>
      <c r="I3675" s="159" t="s">
        <v>1808</v>
      </c>
      <c r="J3675" s="42" t="s">
        <v>18594</v>
      </c>
      <c r="K3675" s="42" t="s">
        <v>18594</v>
      </c>
      <c r="L3675" s="159" t="s">
        <v>2129</v>
      </c>
      <c r="M3675" s="159" t="s">
        <v>18595</v>
      </c>
      <c r="N3675" s="161"/>
      <c r="O3675" s="161"/>
      <c r="P3675" s="161"/>
    </row>
    <row r="3676" customFormat="false" ht="27" hidden="false" customHeight="true" outlineLevel="0" collapsed="false">
      <c r="A3676" s="159" t="s">
        <v>18596</v>
      </c>
      <c r="B3676" s="160" t="s">
        <v>18597</v>
      </c>
      <c r="C3676" s="42" t="s">
        <v>1738</v>
      </c>
      <c r="D3676" s="159" t="s">
        <v>2528</v>
      </c>
      <c r="E3676" s="159" t="s">
        <v>2126</v>
      </c>
      <c r="F3676" s="42" t="s">
        <v>2529</v>
      </c>
      <c r="G3676" s="159" t="s">
        <v>1842</v>
      </c>
      <c r="H3676" s="159" t="s">
        <v>1654</v>
      </c>
      <c r="I3676" s="159" t="s">
        <v>1808</v>
      </c>
      <c r="J3676" s="42" t="s">
        <v>18598</v>
      </c>
      <c r="K3676" s="42" t="s">
        <v>18598</v>
      </c>
      <c r="L3676" s="159" t="s">
        <v>2129</v>
      </c>
      <c r="M3676" s="159" t="s">
        <v>18599</v>
      </c>
      <c r="N3676" s="161"/>
      <c r="O3676" s="161"/>
      <c r="P3676" s="161"/>
    </row>
    <row r="3677" customFormat="false" ht="27" hidden="false" customHeight="true" outlineLevel="0" collapsed="false">
      <c r="A3677" s="159" t="s">
        <v>18600</v>
      </c>
      <c r="B3677" s="160" t="s">
        <v>18601</v>
      </c>
      <c r="C3677" s="42" t="s">
        <v>1738</v>
      </c>
      <c r="D3677" s="159" t="s">
        <v>2548</v>
      </c>
      <c r="E3677" s="159" t="s">
        <v>2126</v>
      </c>
      <c r="F3677" s="42" t="s">
        <v>2549</v>
      </c>
      <c r="G3677" s="159" t="s">
        <v>1842</v>
      </c>
      <c r="H3677" s="159" t="s">
        <v>1654</v>
      </c>
      <c r="I3677" s="159" t="s">
        <v>1808</v>
      </c>
      <c r="J3677" s="42" t="s">
        <v>18598</v>
      </c>
      <c r="K3677" s="42" t="s">
        <v>18598</v>
      </c>
      <c r="L3677" s="159" t="s">
        <v>2129</v>
      </c>
      <c r="M3677" s="159" t="s">
        <v>18602</v>
      </c>
      <c r="N3677" s="161"/>
      <c r="O3677" s="161"/>
      <c r="P3677" s="161"/>
    </row>
    <row r="3678" customFormat="false" ht="27" hidden="false" customHeight="true" outlineLevel="0" collapsed="false">
      <c r="A3678" s="159" t="s">
        <v>18603</v>
      </c>
      <c r="B3678" s="160" t="s">
        <v>18604</v>
      </c>
      <c r="C3678" s="42" t="s">
        <v>1738</v>
      </c>
      <c r="D3678" s="159" t="s">
        <v>2528</v>
      </c>
      <c r="E3678" s="159" t="s">
        <v>2126</v>
      </c>
      <c r="F3678" s="42" t="s">
        <v>2529</v>
      </c>
      <c r="G3678" s="159" t="s">
        <v>1842</v>
      </c>
      <c r="H3678" s="159" t="s">
        <v>1654</v>
      </c>
      <c r="I3678" s="159" t="s">
        <v>1808</v>
      </c>
      <c r="J3678" s="42" t="s">
        <v>18605</v>
      </c>
      <c r="K3678" s="42" t="s">
        <v>18605</v>
      </c>
      <c r="L3678" s="159" t="s">
        <v>2129</v>
      </c>
      <c r="M3678" s="159" t="s">
        <v>18606</v>
      </c>
      <c r="N3678" s="161"/>
      <c r="O3678" s="161"/>
      <c r="P3678" s="161"/>
    </row>
    <row r="3679" customFormat="false" ht="27" hidden="false" customHeight="true" outlineLevel="0" collapsed="false">
      <c r="A3679" s="159" t="s">
        <v>18607</v>
      </c>
      <c r="B3679" s="160" t="s">
        <v>18608</v>
      </c>
      <c r="C3679" s="42" t="s">
        <v>1738</v>
      </c>
      <c r="D3679" s="159" t="s">
        <v>2548</v>
      </c>
      <c r="E3679" s="159" t="s">
        <v>2126</v>
      </c>
      <c r="F3679" s="42" t="s">
        <v>2549</v>
      </c>
      <c r="G3679" s="159" t="s">
        <v>1842</v>
      </c>
      <c r="H3679" s="159" t="s">
        <v>1654</v>
      </c>
      <c r="I3679" s="159" t="s">
        <v>1808</v>
      </c>
      <c r="J3679" s="42" t="s">
        <v>18609</v>
      </c>
      <c r="K3679" s="42" t="s">
        <v>18609</v>
      </c>
      <c r="L3679" s="159" t="s">
        <v>2129</v>
      </c>
      <c r="M3679" s="159" t="s">
        <v>18610</v>
      </c>
      <c r="N3679" s="161"/>
      <c r="O3679" s="161"/>
      <c r="P3679" s="161"/>
    </row>
    <row r="3680" customFormat="false" ht="27" hidden="false" customHeight="true" outlineLevel="0" collapsed="false">
      <c r="A3680" s="159" t="s">
        <v>18611</v>
      </c>
      <c r="B3680" s="160" t="s">
        <v>18612</v>
      </c>
      <c r="C3680" s="42" t="s">
        <v>1738</v>
      </c>
      <c r="D3680" s="159" t="s">
        <v>2548</v>
      </c>
      <c r="E3680" s="159" t="s">
        <v>2126</v>
      </c>
      <c r="F3680" s="42" t="s">
        <v>2549</v>
      </c>
      <c r="G3680" s="159" t="s">
        <v>1842</v>
      </c>
      <c r="H3680" s="159" t="s">
        <v>1654</v>
      </c>
      <c r="I3680" s="159" t="s">
        <v>1808</v>
      </c>
      <c r="J3680" s="42" t="s">
        <v>18613</v>
      </c>
      <c r="K3680" s="42" t="s">
        <v>18613</v>
      </c>
      <c r="L3680" s="159" t="s">
        <v>2129</v>
      </c>
      <c r="M3680" s="159" t="s">
        <v>18614</v>
      </c>
      <c r="N3680" s="161"/>
      <c r="O3680" s="161"/>
      <c r="P3680" s="161"/>
    </row>
    <row r="3681" customFormat="false" ht="27" hidden="false" customHeight="true" outlineLevel="0" collapsed="false">
      <c r="A3681" s="159" t="s">
        <v>18615</v>
      </c>
      <c r="B3681" s="160" t="s">
        <v>18616</v>
      </c>
      <c r="C3681" s="42" t="s">
        <v>1738</v>
      </c>
      <c r="D3681" s="159" t="s">
        <v>2528</v>
      </c>
      <c r="E3681" s="159" t="s">
        <v>2126</v>
      </c>
      <c r="F3681" s="42" t="s">
        <v>2529</v>
      </c>
      <c r="G3681" s="159" t="s">
        <v>1842</v>
      </c>
      <c r="H3681" s="159" t="s">
        <v>1654</v>
      </c>
      <c r="I3681" s="159" t="s">
        <v>1808</v>
      </c>
      <c r="J3681" s="42" t="s">
        <v>18617</v>
      </c>
      <c r="K3681" s="42" t="s">
        <v>18617</v>
      </c>
      <c r="L3681" s="159" t="s">
        <v>2129</v>
      </c>
      <c r="M3681" s="159" t="s">
        <v>18618</v>
      </c>
      <c r="N3681" s="161"/>
      <c r="O3681" s="161"/>
      <c r="P3681" s="161"/>
    </row>
    <row r="3682" customFormat="false" ht="27" hidden="false" customHeight="true" outlineLevel="0" collapsed="false">
      <c r="A3682" s="159" t="s">
        <v>18619</v>
      </c>
      <c r="B3682" s="160" t="s">
        <v>18620</v>
      </c>
      <c r="C3682" s="42" t="s">
        <v>1738</v>
      </c>
      <c r="D3682" s="159" t="s">
        <v>2528</v>
      </c>
      <c r="E3682" s="159" t="s">
        <v>2126</v>
      </c>
      <c r="F3682" s="42" t="s">
        <v>2529</v>
      </c>
      <c r="G3682" s="159" t="s">
        <v>1842</v>
      </c>
      <c r="H3682" s="159" t="s">
        <v>1654</v>
      </c>
      <c r="I3682" s="159" t="s">
        <v>1808</v>
      </c>
      <c r="J3682" s="42" t="s">
        <v>18621</v>
      </c>
      <c r="K3682" s="42" t="s">
        <v>18621</v>
      </c>
      <c r="L3682" s="159" t="s">
        <v>2129</v>
      </c>
      <c r="M3682" s="159" t="s">
        <v>18622</v>
      </c>
      <c r="N3682" s="161"/>
      <c r="O3682" s="161"/>
      <c r="P3682" s="161"/>
    </row>
    <row r="3683" customFormat="false" ht="27" hidden="false" customHeight="true" outlineLevel="0" collapsed="false">
      <c r="A3683" s="159" t="s">
        <v>18623</v>
      </c>
      <c r="B3683" s="160" t="s">
        <v>18624</v>
      </c>
      <c r="C3683" s="42" t="s">
        <v>1738</v>
      </c>
      <c r="D3683" s="159" t="s">
        <v>2528</v>
      </c>
      <c r="E3683" s="159" t="s">
        <v>2126</v>
      </c>
      <c r="F3683" s="42" t="s">
        <v>2529</v>
      </c>
      <c r="G3683" s="159" t="s">
        <v>1842</v>
      </c>
      <c r="H3683" s="159" t="s">
        <v>1654</v>
      </c>
      <c r="I3683" s="159" t="s">
        <v>1808</v>
      </c>
      <c r="J3683" s="42" t="s">
        <v>18625</v>
      </c>
      <c r="K3683" s="42" t="s">
        <v>18625</v>
      </c>
      <c r="L3683" s="159" t="s">
        <v>2129</v>
      </c>
      <c r="M3683" s="159" t="s">
        <v>18626</v>
      </c>
      <c r="N3683" s="161"/>
      <c r="O3683" s="161"/>
      <c r="P3683" s="161"/>
    </row>
    <row r="3684" customFormat="false" ht="27" hidden="false" customHeight="true" outlineLevel="0" collapsed="false">
      <c r="A3684" s="159" t="s">
        <v>18627</v>
      </c>
      <c r="B3684" s="160" t="s">
        <v>18628</v>
      </c>
      <c r="C3684" s="42" t="s">
        <v>1738</v>
      </c>
      <c r="D3684" s="159" t="s">
        <v>2528</v>
      </c>
      <c r="E3684" s="159" t="s">
        <v>2126</v>
      </c>
      <c r="F3684" s="42" t="s">
        <v>2529</v>
      </c>
      <c r="G3684" s="159" t="s">
        <v>1842</v>
      </c>
      <c r="H3684" s="159" t="s">
        <v>1654</v>
      </c>
      <c r="I3684" s="159" t="s">
        <v>1808</v>
      </c>
      <c r="J3684" s="42" t="s">
        <v>18629</v>
      </c>
      <c r="K3684" s="42" t="s">
        <v>18629</v>
      </c>
      <c r="L3684" s="159" t="s">
        <v>2129</v>
      </c>
      <c r="M3684" s="159" t="s">
        <v>18630</v>
      </c>
      <c r="N3684" s="161"/>
      <c r="O3684" s="161"/>
      <c r="P3684" s="161"/>
    </row>
    <row r="3685" customFormat="false" ht="27" hidden="false" customHeight="true" outlineLevel="0" collapsed="false">
      <c r="A3685" s="159" t="s">
        <v>18631</v>
      </c>
      <c r="B3685" s="160" t="s">
        <v>18632</v>
      </c>
      <c r="C3685" s="42" t="s">
        <v>1738</v>
      </c>
      <c r="D3685" s="159" t="s">
        <v>2528</v>
      </c>
      <c r="E3685" s="159" t="s">
        <v>2126</v>
      </c>
      <c r="F3685" s="42" t="s">
        <v>2529</v>
      </c>
      <c r="G3685" s="159" t="s">
        <v>1842</v>
      </c>
      <c r="H3685" s="159" t="s">
        <v>1654</v>
      </c>
      <c r="I3685" s="159" t="s">
        <v>1808</v>
      </c>
      <c r="J3685" s="42" t="s">
        <v>18633</v>
      </c>
      <c r="K3685" s="42" t="s">
        <v>18633</v>
      </c>
      <c r="L3685" s="159" t="s">
        <v>2129</v>
      </c>
      <c r="M3685" s="159" t="s">
        <v>18634</v>
      </c>
      <c r="N3685" s="161"/>
      <c r="O3685" s="161"/>
      <c r="P3685" s="161"/>
    </row>
    <row r="3686" customFormat="false" ht="27" hidden="false" customHeight="true" outlineLevel="0" collapsed="false">
      <c r="A3686" s="159" t="s">
        <v>18635</v>
      </c>
      <c r="B3686" s="160" t="s">
        <v>18636</v>
      </c>
      <c r="C3686" s="42" t="s">
        <v>1738</v>
      </c>
      <c r="D3686" s="159" t="s">
        <v>2528</v>
      </c>
      <c r="E3686" s="159" t="s">
        <v>2169</v>
      </c>
      <c r="F3686" s="42" t="s">
        <v>2529</v>
      </c>
      <c r="G3686" s="159" t="s">
        <v>1842</v>
      </c>
      <c r="H3686" s="159" t="s">
        <v>2171</v>
      </c>
      <c r="I3686" s="159" t="s">
        <v>1788</v>
      </c>
      <c r="J3686" s="42" t="s">
        <v>18637</v>
      </c>
      <c r="K3686" s="42" t="s">
        <v>18637</v>
      </c>
      <c r="L3686" s="159" t="s">
        <v>2173</v>
      </c>
      <c r="M3686" s="159" t="s">
        <v>18638</v>
      </c>
      <c r="N3686" s="161"/>
      <c r="O3686" s="161"/>
      <c r="P3686" s="161"/>
    </row>
    <row r="3687" customFormat="false" ht="27" hidden="false" customHeight="true" outlineLevel="0" collapsed="false">
      <c r="A3687" s="159" t="s">
        <v>18639</v>
      </c>
      <c r="B3687" s="160" t="s">
        <v>18640</v>
      </c>
      <c r="C3687" s="42" t="s">
        <v>1738</v>
      </c>
      <c r="D3687" s="159" t="s">
        <v>2528</v>
      </c>
      <c r="E3687" s="159" t="s">
        <v>2169</v>
      </c>
      <c r="F3687" s="42" t="s">
        <v>2529</v>
      </c>
      <c r="G3687" s="159" t="s">
        <v>1842</v>
      </c>
      <c r="H3687" s="159" t="s">
        <v>2171</v>
      </c>
      <c r="I3687" s="159" t="s">
        <v>1788</v>
      </c>
      <c r="J3687" s="42" t="s">
        <v>18641</v>
      </c>
      <c r="K3687" s="42" t="s">
        <v>18641</v>
      </c>
      <c r="L3687" s="159" t="s">
        <v>2173</v>
      </c>
      <c r="M3687" s="159" t="s">
        <v>18642</v>
      </c>
      <c r="N3687" s="161"/>
      <c r="O3687" s="161"/>
      <c r="P3687" s="161"/>
    </row>
    <row r="3688" customFormat="false" ht="27" hidden="false" customHeight="true" outlineLevel="0" collapsed="false">
      <c r="A3688" s="159" t="s">
        <v>18643</v>
      </c>
      <c r="B3688" s="160" t="s">
        <v>18644</v>
      </c>
      <c r="C3688" s="42" t="s">
        <v>1738</v>
      </c>
      <c r="D3688" s="159" t="s">
        <v>2528</v>
      </c>
      <c r="E3688" s="159" t="s">
        <v>2169</v>
      </c>
      <c r="F3688" s="42" t="s">
        <v>2529</v>
      </c>
      <c r="G3688" s="159" t="s">
        <v>1842</v>
      </c>
      <c r="H3688" s="159" t="s">
        <v>2171</v>
      </c>
      <c r="I3688" s="159" t="s">
        <v>1788</v>
      </c>
      <c r="J3688" s="42" t="s">
        <v>18645</v>
      </c>
      <c r="K3688" s="42" t="s">
        <v>18645</v>
      </c>
      <c r="L3688" s="159" t="s">
        <v>2173</v>
      </c>
      <c r="M3688" s="159" t="s">
        <v>18646</v>
      </c>
      <c r="N3688" s="161"/>
      <c r="O3688" s="161"/>
      <c r="P3688" s="161"/>
    </row>
    <row r="3689" customFormat="false" ht="27" hidden="false" customHeight="true" outlineLevel="0" collapsed="false">
      <c r="A3689" s="159" t="s">
        <v>18647</v>
      </c>
      <c r="B3689" s="160" t="s">
        <v>18648</v>
      </c>
      <c r="C3689" s="42" t="s">
        <v>1738</v>
      </c>
      <c r="D3689" s="159" t="s">
        <v>2528</v>
      </c>
      <c r="E3689" s="159" t="s">
        <v>2169</v>
      </c>
      <c r="F3689" s="42" t="s">
        <v>2529</v>
      </c>
      <c r="G3689" s="159" t="s">
        <v>1842</v>
      </c>
      <c r="H3689" s="159" t="s">
        <v>2171</v>
      </c>
      <c r="I3689" s="159" t="s">
        <v>1788</v>
      </c>
      <c r="J3689" s="42" t="s">
        <v>18649</v>
      </c>
      <c r="K3689" s="42" t="s">
        <v>18649</v>
      </c>
      <c r="L3689" s="159" t="s">
        <v>2173</v>
      </c>
      <c r="M3689" s="159" t="s">
        <v>18650</v>
      </c>
      <c r="N3689" s="161"/>
      <c r="O3689" s="161"/>
      <c r="P3689" s="161"/>
    </row>
    <row r="3690" customFormat="false" ht="27" hidden="false" customHeight="true" outlineLevel="0" collapsed="false">
      <c r="A3690" s="159" t="s">
        <v>18651</v>
      </c>
      <c r="B3690" s="160" t="s">
        <v>18652</v>
      </c>
      <c r="C3690" s="42" t="s">
        <v>1738</v>
      </c>
      <c r="D3690" s="159" t="s">
        <v>2528</v>
      </c>
      <c r="E3690" s="159" t="s">
        <v>2169</v>
      </c>
      <c r="F3690" s="42" t="s">
        <v>2529</v>
      </c>
      <c r="G3690" s="159" t="s">
        <v>1842</v>
      </c>
      <c r="H3690" s="159" t="s">
        <v>2171</v>
      </c>
      <c r="I3690" s="159" t="s">
        <v>1788</v>
      </c>
      <c r="J3690" s="42" t="s">
        <v>18653</v>
      </c>
      <c r="K3690" s="42" t="s">
        <v>18653</v>
      </c>
      <c r="L3690" s="159" t="s">
        <v>2173</v>
      </c>
      <c r="M3690" s="159" t="s">
        <v>18654</v>
      </c>
      <c r="N3690" s="161"/>
      <c r="O3690" s="161"/>
      <c r="P3690" s="161"/>
    </row>
    <row r="3691" customFormat="false" ht="27" hidden="false" customHeight="true" outlineLevel="0" collapsed="false">
      <c r="A3691" s="159" t="s">
        <v>18655</v>
      </c>
      <c r="B3691" s="160" t="s">
        <v>18656</v>
      </c>
      <c r="C3691" s="42" t="s">
        <v>1738</v>
      </c>
      <c r="D3691" s="159" t="s">
        <v>2528</v>
      </c>
      <c r="E3691" s="159" t="s">
        <v>2169</v>
      </c>
      <c r="F3691" s="42" t="s">
        <v>2529</v>
      </c>
      <c r="G3691" s="159" t="s">
        <v>1842</v>
      </c>
      <c r="H3691" s="159" t="s">
        <v>2171</v>
      </c>
      <c r="I3691" s="159" t="s">
        <v>1788</v>
      </c>
      <c r="J3691" s="42" t="s">
        <v>2234</v>
      </c>
      <c r="K3691" s="42" t="s">
        <v>2234</v>
      </c>
      <c r="L3691" s="159" t="s">
        <v>2173</v>
      </c>
      <c r="M3691" s="159" t="s">
        <v>18657</v>
      </c>
      <c r="N3691" s="161"/>
      <c r="O3691" s="161"/>
      <c r="P3691" s="161"/>
    </row>
    <row r="3692" customFormat="false" ht="27" hidden="false" customHeight="true" outlineLevel="0" collapsed="false">
      <c r="A3692" s="159" t="s">
        <v>18658</v>
      </c>
      <c r="B3692" s="160" t="s">
        <v>18659</v>
      </c>
      <c r="C3692" s="42" t="s">
        <v>1738</v>
      </c>
      <c r="D3692" s="159" t="s">
        <v>2528</v>
      </c>
      <c r="E3692" s="159" t="s">
        <v>2169</v>
      </c>
      <c r="F3692" s="42" t="s">
        <v>2529</v>
      </c>
      <c r="G3692" s="159" t="s">
        <v>1842</v>
      </c>
      <c r="H3692" s="159" t="s">
        <v>2171</v>
      </c>
      <c r="I3692" s="159" t="s">
        <v>1788</v>
      </c>
      <c r="J3692" s="42" t="s">
        <v>18660</v>
      </c>
      <c r="K3692" s="42" t="s">
        <v>18660</v>
      </c>
      <c r="L3692" s="159" t="s">
        <v>2173</v>
      </c>
      <c r="M3692" s="159" t="s">
        <v>18661</v>
      </c>
      <c r="N3692" s="161"/>
      <c r="O3692" s="161"/>
      <c r="P3692" s="161"/>
    </row>
    <row r="3693" customFormat="false" ht="27" hidden="false" customHeight="true" outlineLevel="0" collapsed="false">
      <c r="A3693" s="159" t="s">
        <v>18662</v>
      </c>
      <c r="B3693" s="160" t="s">
        <v>18663</v>
      </c>
      <c r="C3693" s="42" t="s">
        <v>1738</v>
      </c>
      <c r="D3693" s="159" t="s">
        <v>2528</v>
      </c>
      <c r="E3693" s="159" t="s">
        <v>2169</v>
      </c>
      <c r="F3693" s="42" t="s">
        <v>2529</v>
      </c>
      <c r="G3693" s="159" t="s">
        <v>1842</v>
      </c>
      <c r="H3693" s="159" t="s">
        <v>2171</v>
      </c>
      <c r="I3693" s="159" t="s">
        <v>1788</v>
      </c>
      <c r="J3693" s="42" t="s">
        <v>18664</v>
      </c>
      <c r="K3693" s="42" t="s">
        <v>18664</v>
      </c>
      <c r="L3693" s="159" t="s">
        <v>2173</v>
      </c>
      <c r="M3693" s="159" t="s">
        <v>18665</v>
      </c>
      <c r="N3693" s="161"/>
      <c r="O3693" s="161"/>
      <c r="P3693" s="161"/>
    </row>
    <row r="3694" customFormat="false" ht="27" hidden="false" customHeight="true" outlineLevel="0" collapsed="false">
      <c r="A3694" s="159" t="s">
        <v>18666</v>
      </c>
      <c r="B3694" s="160" t="s">
        <v>18667</v>
      </c>
      <c r="C3694" s="42" t="s">
        <v>1738</v>
      </c>
      <c r="D3694" s="159" t="s">
        <v>2528</v>
      </c>
      <c r="E3694" s="159" t="s">
        <v>2169</v>
      </c>
      <c r="F3694" s="42" t="s">
        <v>2529</v>
      </c>
      <c r="G3694" s="159" t="s">
        <v>1842</v>
      </c>
      <c r="H3694" s="159" t="s">
        <v>2171</v>
      </c>
      <c r="I3694" s="159" t="s">
        <v>1788</v>
      </c>
      <c r="J3694" s="42" t="s">
        <v>18668</v>
      </c>
      <c r="K3694" s="42" t="s">
        <v>18668</v>
      </c>
      <c r="L3694" s="159" t="s">
        <v>2173</v>
      </c>
      <c r="M3694" s="159" t="s">
        <v>18669</v>
      </c>
      <c r="N3694" s="161"/>
      <c r="O3694" s="161"/>
      <c r="P3694" s="161"/>
    </row>
    <row r="3695" customFormat="false" ht="27" hidden="false" customHeight="true" outlineLevel="0" collapsed="false">
      <c r="A3695" s="159" t="s">
        <v>18670</v>
      </c>
      <c r="B3695" s="160" t="s">
        <v>18671</v>
      </c>
      <c r="C3695" s="42" t="s">
        <v>1738</v>
      </c>
      <c r="D3695" s="159" t="s">
        <v>2528</v>
      </c>
      <c r="E3695" s="159" t="s">
        <v>2169</v>
      </c>
      <c r="F3695" s="42" t="s">
        <v>2529</v>
      </c>
      <c r="G3695" s="159" t="s">
        <v>1842</v>
      </c>
      <c r="H3695" s="159" t="s">
        <v>2171</v>
      </c>
      <c r="I3695" s="159" t="s">
        <v>1788</v>
      </c>
      <c r="J3695" s="42" t="s">
        <v>18672</v>
      </c>
      <c r="K3695" s="42" t="s">
        <v>18672</v>
      </c>
      <c r="L3695" s="159" t="s">
        <v>2173</v>
      </c>
      <c r="M3695" s="159" t="s">
        <v>18673</v>
      </c>
      <c r="N3695" s="161"/>
      <c r="O3695" s="161"/>
      <c r="P3695" s="161"/>
    </row>
    <row r="3696" customFormat="false" ht="27" hidden="false" customHeight="true" outlineLevel="0" collapsed="false">
      <c r="A3696" s="159" t="s">
        <v>18674</v>
      </c>
      <c r="B3696" s="160" t="s">
        <v>18675</v>
      </c>
      <c r="C3696" s="42" t="s">
        <v>1738</v>
      </c>
      <c r="D3696" s="159" t="s">
        <v>2528</v>
      </c>
      <c r="E3696" s="159" t="s">
        <v>2169</v>
      </c>
      <c r="F3696" s="42" t="s">
        <v>2529</v>
      </c>
      <c r="G3696" s="159" t="s">
        <v>1842</v>
      </c>
      <c r="H3696" s="159" t="s">
        <v>2171</v>
      </c>
      <c r="I3696" s="159" t="s">
        <v>1788</v>
      </c>
      <c r="J3696" s="42" t="s">
        <v>18672</v>
      </c>
      <c r="K3696" s="42" t="s">
        <v>18672</v>
      </c>
      <c r="L3696" s="159" t="s">
        <v>2173</v>
      </c>
      <c r="M3696" s="159" t="s">
        <v>18676</v>
      </c>
      <c r="N3696" s="161"/>
      <c r="O3696" s="161"/>
      <c r="P3696" s="161"/>
    </row>
    <row r="3697" customFormat="false" ht="27" hidden="false" customHeight="true" outlineLevel="0" collapsed="false">
      <c r="A3697" s="159" t="s">
        <v>18677</v>
      </c>
      <c r="B3697" s="160" t="s">
        <v>18678</v>
      </c>
      <c r="C3697" s="42" t="s">
        <v>1738</v>
      </c>
      <c r="D3697" s="159" t="s">
        <v>2528</v>
      </c>
      <c r="E3697" s="159" t="s">
        <v>2169</v>
      </c>
      <c r="F3697" s="42" t="s">
        <v>2529</v>
      </c>
      <c r="G3697" s="159" t="s">
        <v>1842</v>
      </c>
      <c r="H3697" s="159" t="s">
        <v>2171</v>
      </c>
      <c r="I3697" s="159" t="s">
        <v>1788</v>
      </c>
      <c r="J3697" s="42" t="s">
        <v>18672</v>
      </c>
      <c r="K3697" s="42" t="s">
        <v>18672</v>
      </c>
      <c r="L3697" s="159" t="s">
        <v>2173</v>
      </c>
      <c r="M3697" s="159" t="s">
        <v>18679</v>
      </c>
      <c r="N3697" s="161"/>
      <c r="O3697" s="161"/>
      <c r="P3697" s="161"/>
    </row>
    <row r="3698" customFormat="false" ht="27" hidden="false" customHeight="true" outlineLevel="0" collapsed="false">
      <c r="A3698" s="159" t="s">
        <v>18680</v>
      </c>
      <c r="B3698" s="160" t="s">
        <v>18681</v>
      </c>
      <c r="C3698" s="42" t="s">
        <v>1738</v>
      </c>
      <c r="D3698" s="159" t="s">
        <v>2528</v>
      </c>
      <c r="E3698" s="159" t="s">
        <v>2169</v>
      </c>
      <c r="F3698" s="42" t="s">
        <v>2529</v>
      </c>
      <c r="G3698" s="159" t="s">
        <v>1842</v>
      </c>
      <c r="H3698" s="159" t="s">
        <v>2171</v>
      </c>
      <c r="I3698" s="159" t="s">
        <v>1788</v>
      </c>
      <c r="J3698" s="42" t="s">
        <v>18672</v>
      </c>
      <c r="K3698" s="42" t="s">
        <v>18672</v>
      </c>
      <c r="L3698" s="159" t="s">
        <v>2173</v>
      </c>
      <c r="M3698" s="159" t="s">
        <v>18682</v>
      </c>
      <c r="N3698" s="161"/>
      <c r="O3698" s="161"/>
      <c r="P3698" s="161"/>
    </row>
    <row r="3699" customFormat="false" ht="27" hidden="false" customHeight="true" outlineLevel="0" collapsed="false">
      <c r="A3699" s="159" t="s">
        <v>18683</v>
      </c>
      <c r="B3699" s="160" t="s">
        <v>18684</v>
      </c>
      <c r="C3699" s="42" t="s">
        <v>1738</v>
      </c>
      <c r="D3699" s="159" t="s">
        <v>2528</v>
      </c>
      <c r="E3699" s="159" t="s">
        <v>2169</v>
      </c>
      <c r="F3699" s="42" t="s">
        <v>2529</v>
      </c>
      <c r="G3699" s="159" t="s">
        <v>1842</v>
      </c>
      <c r="H3699" s="159" t="s">
        <v>2171</v>
      </c>
      <c r="I3699" s="159" t="s">
        <v>1788</v>
      </c>
      <c r="J3699" s="42" t="s">
        <v>18672</v>
      </c>
      <c r="K3699" s="42" t="s">
        <v>18672</v>
      </c>
      <c r="L3699" s="159" t="s">
        <v>2173</v>
      </c>
      <c r="M3699" s="159" t="s">
        <v>18685</v>
      </c>
      <c r="N3699" s="161"/>
      <c r="O3699" s="161"/>
      <c r="P3699" s="161"/>
    </row>
    <row r="3700" customFormat="false" ht="27" hidden="false" customHeight="true" outlineLevel="0" collapsed="false">
      <c r="A3700" s="159" t="s">
        <v>18686</v>
      </c>
      <c r="B3700" s="160" t="s">
        <v>18687</v>
      </c>
      <c r="C3700" s="42" t="s">
        <v>1738</v>
      </c>
      <c r="D3700" s="159" t="s">
        <v>2528</v>
      </c>
      <c r="E3700" s="159" t="s">
        <v>2169</v>
      </c>
      <c r="F3700" s="42" t="s">
        <v>2529</v>
      </c>
      <c r="G3700" s="159" t="s">
        <v>1842</v>
      </c>
      <c r="H3700" s="159" t="s">
        <v>2171</v>
      </c>
      <c r="I3700" s="159" t="s">
        <v>1788</v>
      </c>
      <c r="J3700" s="42" t="s">
        <v>18672</v>
      </c>
      <c r="K3700" s="42" t="s">
        <v>18672</v>
      </c>
      <c r="L3700" s="159" t="s">
        <v>2173</v>
      </c>
      <c r="M3700" s="159" t="s">
        <v>18688</v>
      </c>
      <c r="N3700" s="161"/>
      <c r="O3700" s="161"/>
      <c r="P3700" s="161"/>
    </row>
    <row r="3701" customFormat="false" ht="27" hidden="false" customHeight="true" outlineLevel="0" collapsed="false">
      <c r="A3701" s="159" t="s">
        <v>18689</v>
      </c>
      <c r="B3701" s="160" t="s">
        <v>18690</v>
      </c>
      <c r="C3701" s="42" t="s">
        <v>1738</v>
      </c>
      <c r="D3701" s="159" t="s">
        <v>2528</v>
      </c>
      <c r="E3701" s="159" t="s">
        <v>2169</v>
      </c>
      <c r="F3701" s="42" t="s">
        <v>2529</v>
      </c>
      <c r="G3701" s="159" t="s">
        <v>1842</v>
      </c>
      <c r="H3701" s="159" t="s">
        <v>2171</v>
      </c>
      <c r="I3701" s="159" t="s">
        <v>1788</v>
      </c>
      <c r="J3701" s="42" t="s">
        <v>18672</v>
      </c>
      <c r="K3701" s="42" t="s">
        <v>18672</v>
      </c>
      <c r="L3701" s="159" t="s">
        <v>2173</v>
      </c>
      <c r="M3701" s="159" t="s">
        <v>18691</v>
      </c>
      <c r="N3701" s="161"/>
      <c r="O3701" s="161"/>
      <c r="P3701" s="161"/>
    </row>
    <row r="3702" customFormat="false" ht="27" hidden="false" customHeight="true" outlineLevel="0" collapsed="false">
      <c r="A3702" s="159" t="s">
        <v>18692</v>
      </c>
      <c r="B3702" s="160" t="s">
        <v>18693</v>
      </c>
      <c r="C3702" s="42" t="s">
        <v>1738</v>
      </c>
      <c r="D3702" s="159" t="s">
        <v>2528</v>
      </c>
      <c r="E3702" s="159" t="s">
        <v>2169</v>
      </c>
      <c r="F3702" s="42" t="s">
        <v>2529</v>
      </c>
      <c r="G3702" s="159" t="s">
        <v>1842</v>
      </c>
      <c r="H3702" s="159" t="s">
        <v>2171</v>
      </c>
      <c r="I3702" s="159" t="s">
        <v>1788</v>
      </c>
      <c r="J3702" s="42" t="s">
        <v>18672</v>
      </c>
      <c r="K3702" s="42" t="s">
        <v>18672</v>
      </c>
      <c r="L3702" s="159" t="s">
        <v>2173</v>
      </c>
      <c r="M3702" s="159" t="s">
        <v>18694</v>
      </c>
      <c r="N3702" s="161"/>
      <c r="O3702" s="161"/>
      <c r="P3702" s="161"/>
    </row>
    <row r="3703" customFormat="false" ht="27" hidden="false" customHeight="true" outlineLevel="0" collapsed="false">
      <c r="A3703" s="159" t="s">
        <v>18695</v>
      </c>
      <c r="B3703" s="160" t="s">
        <v>18696</v>
      </c>
      <c r="C3703" s="42" t="s">
        <v>1738</v>
      </c>
      <c r="D3703" s="159" t="s">
        <v>2528</v>
      </c>
      <c r="E3703" s="159" t="s">
        <v>2169</v>
      </c>
      <c r="F3703" s="42" t="s">
        <v>2529</v>
      </c>
      <c r="G3703" s="159" t="s">
        <v>1842</v>
      </c>
      <c r="H3703" s="159" t="s">
        <v>2171</v>
      </c>
      <c r="I3703" s="159" t="s">
        <v>1788</v>
      </c>
      <c r="J3703" s="42" t="s">
        <v>18672</v>
      </c>
      <c r="K3703" s="42" t="s">
        <v>18672</v>
      </c>
      <c r="L3703" s="159" t="s">
        <v>2173</v>
      </c>
      <c r="M3703" s="159" t="s">
        <v>18697</v>
      </c>
      <c r="N3703" s="161"/>
      <c r="O3703" s="161"/>
      <c r="P3703" s="161"/>
    </row>
    <row r="3704" customFormat="false" ht="27" hidden="false" customHeight="true" outlineLevel="0" collapsed="false">
      <c r="A3704" s="159" t="s">
        <v>18698</v>
      </c>
      <c r="B3704" s="160" t="s">
        <v>18699</v>
      </c>
      <c r="C3704" s="42" t="s">
        <v>1738</v>
      </c>
      <c r="D3704" s="159" t="s">
        <v>2528</v>
      </c>
      <c r="E3704" s="159" t="s">
        <v>2169</v>
      </c>
      <c r="F3704" s="42" t="s">
        <v>2529</v>
      </c>
      <c r="G3704" s="159" t="s">
        <v>1842</v>
      </c>
      <c r="H3704" s="159" t="s">
        <v>2171</v>
      </c>
      <c r="I3704" s="159" t="s">
        <v>1788</v>
      </c>
      <c r="J3704" s="42" t="s">
        <v>18672</v>
      </c>
      <c r="K3704" s="42" t="s">
        <v>18672</v>
      </c>
      <c r="L3704" s="159" t="s">
        <v>2173</v>
      </c>
      <c r="M3704" s="159" t="s">
        <v>18700</v>
      </c>
      <c r="N3704" s="161"/>
      <c r="O3704" s="161"/>
      <c r="P3704" s="161"/>
    </row>
    <row r="3705" customFormat="false" ht="27" hidden="false" customHeight="true" outlineLevel="0" collapsed="false">
      <c r="A3705" s="159" t="s">
        <v>18701</v>
      </c>
      <c r="B3705" s="160" t="s">
        <v>18702</v>
      </c>
      <c r="C3705" s="42" t="s">
        <v>1738</v>
      </c>
      <c r="D3705" s="159" t="s">
        <v>2528</v>
      </c>
      <c r="E3705" s="159" t="s">
        <v>2169</v>
      </c>
      <c r="F3705" s="42" t="s">
        <v>2529</v>
      </c>
      <c r="G3705" s="159" t="s">
        <v>1842</v>
      </c>
      <c r="H3705" s="159" t="s">
        <v>2171</v>
      </c>
      <c r="I3705" s="159" t="s">
        <v>1788</v>
      </c>
      <c r="J3705" s="42" t="s">
        <v>18672</v>
      </c>
      <c r="K3705" s="42" t="s">
        <v>18672</v>
      </c>
      <c r="L3705" s="159" t="s">
        <v>2173</v>
      </c>
      <c r="M3705" s="159" t="s">
        <v>18703</v>
      </c>
      <c r="N3705" s="161"/>
      <c r="O3705" s="161"/>
      <c r="P3705" s="161"/>
    </row>
    <row r="3706" customFormat="false" ht="27" hidden="false" customHeight="true" outlineLevel="0" collapsed="false">
      <c r="A3706" s="159" t="s">
        <v>18704</v>
      </c>
      <c r="B3706" s="160" t="s">
        <v>18705</v>
      </c>
      <c r="C3706" s="42" t="s">
        <v>1738</v>
      </c>
      <c r="D3706" s="159" t="s">
        <v>2528</v>
      </c>
      <c r="E3706" s="159" t="s">
        <v>2169</v>
      </c>
      <c r="F3706" s="42" t="s">
        <v>2529</v>
      </c>
      <c r="G3706" s="159" t="s">
        <v>1842</v>
      </c>
      <c r="H3706" s="159" t="s">
        <v>2171</v>
      </c>
      <c r="I3706" s="159" t="s">
        <v>1788</v>
      </c>
      <c r="J3706" s="42" t="s">
        <v>18672</v>
      </c>
      <c r="K3706" s="42" t="s">
        <v>18672</v>
      </c>
      <c r="L3706" s="159" t="s">
        <v>2173</v>
      </c>
      <c r="M3706" s="159" t="s">
        <v>18706</v>
      </c>
      <c r="N3706" s="161"/>
      <c r="O3706" s="161"/>
      <c r="P3706" s="161"/>
    </row>
    <row r="3707" customFormat="false" ht="27" hidden="false" customHeight="true" outlineLevel="0" collapsed="false">
      <c r="A3707" s="159" t="s">
        <v>18707</v>
      </c>
      <c r="B3707" s="160" t="s">
        <v>18708</v>
      </c>
      <c r="C3707" s="42" t="s">
        <v>1738</v>
      </c>
      <c r="D3707" s="159" t="s">
        <v>2528</v>
      </c>
      <c r="E3707" s="159" t="s">
        <v>2169</v>
      </c>
      <c r="F3707" s="42" t="s">
        <v>2529</v>
      </c>
      <c r="G3707" s="159" t="s">
        <v>1842</v>
      </c>
      <c r="H3707" s="159" t="s">
        <v>2171</v>
      </c>
      <c r="I3707" s="159" t="s">
        <v>1788</v>
      </c>
      <c r="J3707" s="42" t="s">
        <v>18709</v>
      </c>
      <c r="K3707" s="42" t="s">
        <v>18709</v>
      </c>
      <c r="L3707" s="159" t="s">
        <v>2173</v>
      </c>
      <c r="M3707" s="159" t="s">
        <v>18710</v>
      </c>
      <c r="N3707" s="161"/>
      <c r="O3707" s="161"/>
      <c r="P3707" s="161"/>
    </row>
    <row r="3708" customFormat="false" ht="27" hidden="false" customHeight="true" outlineLevel="0" collapsed="false">
      <c r="A3708" s="159" t="s">
        <v>18711</v>
      </c>
      <c r="B3708" s="160" t="s">
        <v>18712</v>
      </c>
      <c r="C3708" s="42" t="s">
        <v>1738</v>
      </c>
      <c r="D3708" s="159" t="s">
        <v>2528</v>
      </c>
      <c r="E3708" s="159" t="s">
        <v>2169</v>
      </c>
      <c r="F3708" s="42" t="s">
        <v>2529</v>
      </c>
      <c r="G3708" s="159" t="s">
        <v>1842</v>
      </c>
      <c r="H3708" s="159" t="s">
        <v>2171</v>
      </c>
      <c r="I3708" s="159" t="s">
        <v>1788</v>
      </c>
      <c r="J3708" s="42" t="s">
        <v>18709</v>
      </c>
      <c r="K3708" s="42" t="s">
        <v>18709</v>
      </c>
      <c r="L3708" s="159" t="s">
        <v>2173</v>
      </c>
      <c r="M3708" s="159" t="s">
        <v>18713</v>
      </c>
      <c r="N3708" s="161"/>
      <c r="O3708" s="161"/>
      <c r="P3708" s="161"/>
    </row>
    <row r="3709" customFormat="false" ht="27" hidden="false" customHeight="true" outlineLevel="0" collapsed="false">
      <c r="A3709" s="159" t="s">
        <v>18714</v>
      </c>
      <c r="B3709" s="160" t="s">
        <v>18715</v>
      </c>
      <c r="C3709" s="42" t="s">
        <v>1738</v>
      </c>
      <c r="D3709" s="159" t="s">
        <v>2528</v>
      </c>
      <c r="E3709" s="159" t="s">
        <v>2169</v>
      </c>
      <c r="F3709" s="42" t="s">
        <v>2529</v>
      </c>
      <c r="G3709" s="159" t="s">
        <v>1842</v>
      </c>
      <c r="H3709" s="159" t="s">
        <v>2171</v>
      </c>
      <c r="I3709" s="159" t="s">
        <v>1788</v>
      </c>
      <c r="J3709" s="42" t="s">
        <v>18716</v>
      </c>
      <c r="K3709" s="42" t="s">
        <v>18716</v>
      </c>
      <c r="L3709" s="159" t="s">
        <v>2173</v>
      </c>
      <c r="M3709" s="159" t="s">
        <v>18717</v>
      </c>
      <c r="N3709" s="161"/>
      <c r="O3709" s="161"/>
      <c r="P3709" s="161"/>
    </row>
    <row r="3710" customFormat="false" ht="27" hidden="false" customHeight="true" outlineLevel="0" collapsed="false">
      <c r="A3710" s="159" t="s">
        <v>18718</v>
      </c>
      <c r="B3710" s="160" t="s">
        <v>18719</v>
      </c>
      <c r="C3710" s="42" t="s">
        <v>1738</v>
      </c>
      <c r="D3710" s="159" t="s">
        <v>2528</v>
      </c>
      <c r="E3710" s="159" t="s">
        <v>2169</v>
      </c>
      <c r="F3710" s="42" t="s">
        <v>2529</v>
      </c>
      <c r="G3710" s="159" t="s">
        <v>1842</v>
      </c>
      <c r="H3710" s="159" t="s">
        <v>2171</v>
      </c>
      <c r="I3710" s="159" t="s">
        <v>1788</v>
      </c>
      <c r="J3710" s="42" t="s">
        <v>18720</v>
      </c>
      <c r="K3710" s="42" t="s">
        <v>18720</v>
      </c>
      <c r="L3710" s="159" t="s">
        <v>2173</v>
      </c>
      <c r="M3710" s="159" t="s">
        <v>18721</v>
      </c>
      <c r="N3710" s="161"/>
      <c r="O3710" s="161"/>
      <c r="P3710" s="161"/>
    </row>
    <row r="3711" customFormat="false" ht="27" hidden="false" customHeight="true" outlineLevel="0" collapsed="false">
      <c r="A3711" s="159" t="s">
        <v>18722</v>
      </c>
      <c r="B3711" s="160" t="s">
        <v>18723</v>
      </c>
      <c r="C3711" s="42" t="s">
        <v>1738</v>
      </c>
      <c r="D3711" s="159" t="s">
        <v>2528</v>
      </c>
      <c r="E3711" s="159" t="s">
        <v>2169</v>
      </c>
      <c r="F3711" s="42" t="s">
        <v>2529</v>
      </c>
      <c r="G3711" s="159" t="s">
        <v>1842</v>
      </c>
      <c r="H3711" s="159" t="s">
        <v>2171</v>
      </c>
      <c r="I3711" s="159" t="s">
        <v>1788</v>
      </c>
      <c r="J3711" s="42" t="s">
        <v>18724</v>
      </c>
      <c r="K3711" s="42" t="s">
        <v>18724</v>
      </c>
      <c r="L3711" s="159" t="s">
        <v>2173</v>
      </c>
      <c r="M3711" s="159" t="s">
        <v>18725</v>
      </c>
      <c r="N3711" s="161"/>
      <c r="O3711" s="161"/>
      <c r="P3711" s="161"/>
    </row>
    <row r="3712" customFormat="false" ht="27" hidden="false" customHeight="true" outlineLevel="0" collapsed="false">
      <c r="A3712" s="159" t="s">
        <v>18726</v>
      </c>
      <c r="B3712" s="160" t="s">
        <v>18727</v>
      </c>
      <c r="C3712" s="42" t="s">
        <v>1738</v>
      </c>
      <c r="D3712" s="159" t="s">
        <v>2528</v>
      </c>
      <c r="E3712" s="159" t="s">
        <v>2169</v>
      </c>
      <c r="F3712" s="42" t="s">
        <v>2529</v>
      </c>
      <c r="G3712" s="159" t="s">
        <v>1842</v>
      </c>
      <c r="H3712" s="159" t="s">
        <v>2171</v>
      </c>
      <c r="I3712" s="159" t="s">
        <v>1788</v>
      </c>
      <c r="J3712" s="42" t="s">
        <v>18728</v>
      </c>
      <c r="K3712" s="42" t="s">
        <v>18728</v>
      </c>
      <c r="L3712" s="159" t="s">
        <v>2173</v>
      </c>
      <c r="M3712" s="159" t="s">
        <v>18729</v>
      </c>
      <c r="N3712" s="161"/>
      <c r="O3712" s="161"/>
      <c r="P3712" s="161"/>
    </row>
    <row r="3713" customFormat="false" ht="27" hidden="false" customHeight="true" outlineLevel="0" collapsed="false">
      <c r="A3713" s="159" t="s">
        <v>18730</v>
      </c>
      <c r="B3713" s="160" t="s">
        <v>18731</v>
      </c>
      <c r="C3713" s="42" t="s">
        <v>1738</v>
      </c>
      <c r="D3713" s="159" t="s">
        <v>2528</v>
      </c>
      <c r="E3713" s="159" t="s">
        <v>2169</v>
      </c>
      <c r="F3713" s="42" t="s">
        <v>2529</v>
      </c>
      <c r="G3713" s="159" t="s">
        <v>1842</v>
      </c>
      <c r="H3713" s="159" t="s">
        <v>2171</v>
      </c>
      <c r="I3713" s="159" t="s">
        <v>1788</v>
      </c>
      <c r="J3713" s="42" t="s">
        <v>18732</v>
      </c>
      <c r="K3713" s="42" t="s">
        <v>18732</v>
      </c>
      <c r="L3713" s="159" t="s">
        <v>2173</v>
      </c>
      <c r="M3713" s="159" t="s">
        <v>18733</v>
      </c>
      <c r="N3713" s="161"/>
      <c r="O3713" s="161"/>
      <c r="P3713" s="161"/>
    </row>
    <row r="3714" customFormat="false" ht="27" hidden="false" customHeight="true" outlineLevel="0" collapsed="false">
      <c r="A3714" s="159" t="s">
        <v>18734</v>
      </c>
      <c r="B3714" s="160" t="s">
        <v>18735</v>
      </c>
      <c r="C3714" s="42" t="s">
        <v>1738</v>
      </c>
      <c r="D3714" s="159" t="s">
        <v>2528</v>
      </c>
      <c r="E3714" s="159" t="s">
        <v>2169</v>
      </c>
      <c r="F3714" s="42" t="s">
        <v>2529</v>
      </c>
      <c r="G3714" s="159" t="s">
        <v>1842</v>
      </c>
      <c r="H3714" s="159" t="s">
        <v>2171</v>
      </c>
      <c r="I3714" s="159" t="s">
        <v>1788</v>
      </c>
      <c r="J3714" s="42" t="s">
        <v>18736</v>
      </c>
      <c r="K3714" s="42" t="s">
        <v>18736</v>
      </c>
      <c r="L3714" s="159" t="s">
        <v>2173</v>
      </c>
      <c r="M3714" s="159" t="s">
        <v>18737</v>
      </c>
      <c r="N3714" s="161"/>
      <c r="O3714" s="161"/>
      <c r="P3714" s="161"/>
    </row>
    <row r="3715" customFormat="false" ht="27" hidden="false" customHeight="true" outlineLevel="0" collapsed="false">
      <c r="A3715" s="159" t="s">
        <v>18738</v>
      </c>
      <c r="B3715" s="160" t="s">
        <v>18739</v>
      </c>
      <c r="C3715" s="42" t="s">
        <v>1738</v>
      </c>
      <c r="D3715" s="159" t="s">
        <v>2528</v>
      </c>
      <c r="E3715" s="159" t="s">
        <v>2169</v>
      </c>
      <c r="F3715" s="42" t="s">
        <v>2529</v>
      </c>
      <c r="G3715" s="159" t="s">
        <v>1842</v>
      </c>
      <c r="H3715" s="159" t="s">
        <v>2171</v>
      </c>
      <c r="I3715" s="159" t="s">
        <v>1788</v>
      </c>
      <c r="J3715" s="42" t="s">
        <v>18740</v>
      </c>
      <c r="K3715" s="42" t="s">
        <v>18740</v>
      </c>
      <c r="L3715" s="159" t="s">
        <v>2173</v>
      </c>
      <c r="M3715" s="159" t="s">
        <v>18741</v>
      </c>
      <c r="N3715" s="161"/>
      <c r="O3715" s="161"/>
      <c r="P3715" s="161"/>
    </row>
    <row r="3716" customFormat="false" ht="27" hidden="false" customHeight="true" outlineLevel="0" collapsed="false">
      <c r="A3716" s="159" t="s">
        <v>18742</v>
      </c>
      <c r="B3716" s="160" t="s">
        <v>18743</v>
      </c>
      <c r="C3716" s="42" t="s">
        <v>1738</v>
      </c>
      <c r="D3716" s="159" t="s">
        <v>2528</v>
      </c>
      <c r="E3716" s="159" t="s">
        <v>2169</v>
      </c>
      <c r="F3716" s="42" t="s">
        <v>2529</v>
      </c>
      <c r="G3716" s="159" t="s">
        <v>1842</v>
      </c>
      <c r="H3716" s="159" t="s">
        <v>2171</v>
      </c>
      <c r="I3716" s="159" t="s">
        <v>1788</v>
      </c>
      <c r="J3716" s="42" t="s">
        <v>18744</v>
      </c>
      <c r="K3716" s="42" t="s">
        <v>18744</v>
      </c>
      <c r="L3716" s="159" t="s">
        <v>2173</v>
      </c>
      <c r="M3716" s="159" t="s">
        <v>18745</v>
      </c>
      <c r="N3716" s="161"/>
      <c r="O3716" s="161"/>
      <c r="P3716" s="161"/>
    </row>
    <row r="3717" customFormat="false" ht="27" hidden="false" customHeight="true" outlineLevel="0" collapsed="false">
      <c r="A3717" s="159" t="s">
        <v>18746</v>
      </c>
      <c r="B3717" s="160" t="s">
        <v>18747</v>
      </c>
      <c r="C3717" s="42" t="s">
        <v>1738</v>
      </c>
      <c r="D3717" s="159" t="s">
        <v>2528</v>
      </c>
      <c r="E3717" s="159" t="s">
        <v>2169</v>
      </c>
      <c r="F3717" s="42" t="s">
        <v>2529</v>
      </c>
      <c r="G3717" s="159" t="s">
        <v>1842</v>
      </c>
      <c r="H3717" s="159" t="s">
        <v>2171</v>
      </c>
      <c r="I3717" s="159" t="s">
        <v>1788</v>
      </c>
      <c r="J3717" s="42" t="s">
        <v>18748</v>
      </c>
      <c r="K3717" s="42" t="s">
        <v>18748</v>
      </c>
      <c r="L3717" s="159" t="s">
        <v>2173</v>
      </c>
      <c r="M3717" s="159" t="s">
        <v>18749</v>
      </c>
      <c r="N3717" s="161"/>
      <c r="O3717" s="161"/>
      <c r="P3717" s="161"/>
    </row>
    <row r="3718" customFormat="false" ht="27" hidden="false" customHeight="true" outlineLevel="0" collapsed="false">
      <c r="A3718" s="159" t="s">
        <v>18750</v>
      </c>
      <c r="B3718" s="160" t="s">
        <v>18751</v>
      </c>
      <c r="C3718" s="42" t="s">
        <v>1738</v>
      </c>
      <c r="D3718" s="159" t="s">
        <v>2528</v>
      </c>
      <c r="E3718" s="159" t="s">
        <v>2169</v>
      </c>
      <c r="F3718" s="42" t="s">
        <v>2529</v>
      </c>
      <c r="G3718" s="159" t="s">
        <v>1842</v>
      </c>
      <c r="H3718" s="159" t="s">
        <v>2171</v>
      </c>
      <c r="I3718" s="159" t="s">
        <v>1788</v>
      </c>
      <c r="J3718" s="42" t="s">
        <v>18752</v>
      </c>
      <c r="K3718" s="42" t="s">
        <v>18752</v>
      </c>
      <c r="L3718" s="159" t="s">
        <v>2173</v>
      </c>
      <c r="M3718" s="159" t="s">
        <v>18753</v>
      </c>
      <c r="N3718" s="161"/>
      <c r="O3718" s="161"/>
      <c r="P3718" s="161"/>
    </row>
    <row r="3719" customFormat="false" ht="27" hidden="false" customHeight="true" outlineLevel="0" collapsed="false">
      <c r="A3719" s="159" t="s">
        <v>18754</v>
      </c>
      <c r="B3719" s="160" t="s">
        <v>18755</v>
      </c>
      <c r="C3719" s="42" t="s">
        <v>1738</v>
      </c>
      <c r="D3719" s="159" t="s">
        <v>2528</v>
      </c>
      <c r="E3719" s="159" t="s">
        <v>2169</v>
      </c>
      <c r="F3719" s="42" t="s">
        <v>2529</v>
      </c>
      <c r="G3719" s="159" t="s">
        <v>1842</v>
      </c>
      <c r="H3719" s="159" t="s">
        <v>2171</v>
      </c>
      <c r="I3719" s="159" t="s">
        <v>1788</v>
      </c>
      <c r="J3719" s="42" t="s">
        <v>18756</v>
      </c>
      <c r="K3719" s="42" t="s">
        <v>18756</v>
      </c>
      <c r="L3719" s="159" t="s">
        <v>2173</v>
      </c>
      <c r="M3719" s="159" t="s">
        <v>18757</v>
      </c>
      <c r="N3719" s="161"/>
      <c r="O3719" s="161"/>
      <c r="P3719" s="161"/>
    </row>
    <row r="3720" customFormat="false" ht="27" hidden="false" customHeight="true" outlineLevel="0" collapsed="false">
      <c r="A3720" s="159" t="s">
        <v>18758</v>
      </c>
      <c r="B3720" s="160" t="s">
        <v>18759</v>
      </c>
      <c r="C3720" s="42" t="s">
        <v>1738</v>
      </c>
      <c r="D3720" s="159" t="s">
        <v>2528</v>
      </c>
      <c r="E3720" s="159" t="s">
        <v>2169</v>
      </c>
      <c r="F3720" s="42" t="s">
        <v>2529</v>
      </c>
      <c r="G3720" s="159" t="s">
        <v>1842</v>
      </c>
      <c r="H3720" s="159" t="s">
        <v>2171</v>
      </c>
      <c r="I3720" s="159" t="s">
        <v>1788</v>
      </c>
      <c r="J3720" s="42" t="s">
        <v>18760</v>
      </c>
      <c r="K3720" s="42" t="s">
        <v>18760</v>
      </c>
      <c r="L3720" s="159" t="s">
        <v>2173</v>
      </c>
      <c r="M3720" s="159" t="s">
        <v>18761</v>
      </c>
      <c r="N3720" s="161"/>
      <c r="O3720" s="161"/>
      <c r="P3720" s="161"/>
    </row>
    <row r="3721" customFormat="false" ht="27" hidden="false" customHeight="true" outlineLevel="0" collapsed="false">
      <c r="A3721" s="159" t="s">
        <v>18762</v>
      </c>
      <c r="B3721" s="160" t="s">
        <v>18763</v>
      </c>
      <c r="C3721" s="42" t="s">
        <v>1738</v>
      </c>
      <c r="D3721" s="159" t="s">
        <v>2528</v>
      </c>
      <c r="E3721" s="159" t="s">
        <v>2169</v>
      </c>
      <c r="F3721" s="42" t="s">
        <v>2529</v>
      </c>
      <c r="G3721" s="159" t="s">
        <v>1842</v>
      </c>
      <c r="H3721" s="159" t="s">
        <v>2171</v>
      </c>
      <c r="I3721" s="159" t="s">
        <v>1788</v>
      </c>
      <c r="J3721" s="42" t="s">
        <v>18764</v>
      </c>
      <c r="K3721" s="42" t="s">
        <v>18764</v>
      </c>
      <c r="L3721" s="159" t="s">
        <v>2173</v>
      </c>
      <c r="M3721" s="159" t="s">
        <v>18765</v>
      </c>
      <c r="N3721" s="161"/>
      <c r="O3721" s="161"/>
      <c r="P3721" s="161"/>
    </row>
    <row r="3722" customFormat="false" ht="27" hidden="false" customHeight="true" outlineLevel="0" collapsed="false">
      <c r="A3722" s="159" t="s">
        <v>18766</v>
      </c>
      <c r="B3722" s="160" t="s">
        <v>18767</v>
      </c>
      <c r="C3722" s="42" t="s">
        <v>1738</v>
      </c>
      <c r="D3722" s="159" t="s">
        <v>2528</v>
      </c>
      <c r="E3722" s="159" t="s">
        <v>2169</v>
      </c>
      <c r="F3722" s="42" t="s">
        <v>2529</v>
      </c>
      <c r="G3722" s="159" t="s">
        <v>1842</v>
      </c>
      <c r="H3722" s="159" t="s">
        <v>2171</v>
      </c>
      <c r="I3722" s="159" t="s">
        <v>1788</v>
      </c>
      <c r="J3722" s="42" t="s">
        <v>18768</v>
      </c>
      <c r="K3722" s="42" t="s">
        <v>18768</v>
      </c>
      <c r="L3722" s="159" t="s">
        <v>2173</v>
      </c>
      <c r="M3722" s="159" t="s">
        <v>18769</v>
      </c>
      <c r="N3722" s="161"/>
      <c r="O3722" s="161"/>
      <c r="P3722" s="161"/>
    </row>
    <row r="3723" customFormat="false" ht="27" hidden="false" customHeight="true" outlineLevel="0" collapsed="false">
      <c r="A3723" s="159" t="s">
        <v>18770</v>
      </c>
      <c r="B3723" s="160" t="s">
        <v>18771</v>
      </c>
      <c r="C3723" s="42" t="s">
        <v>1738</v>
      </c>
      <c r="D3723" s="159" t="s">
        <v>2528</v>
      </c>
      <c r="E3723" s="159" t="s">
        <v>2169</v>
      </c>
      <c r="F3723" s="42" t="s">
        <v>2529</v>
      </c>
      <c r="G3723" s="159" t="s">
        <v>1842</v>
      </c>
      <c r="H3723" s="159" t="s">
        <v>2171</v>
      </c>
      <c r="I3723" s="159" t="s">
        <v>1788</v>
      </c>
      <c r="J3723" s="42" t="s">
        <v>18772</v>
      </c>
      <c r="K3723" s="42" t="s">
        <v>18773</v>
      </c>
      <c r="L3723" s="159" t="s">
        <v>2173</v>
      </c>
      <c r="M3723" s="159" t="s">
        <v>18774</v>
      </c>
      <c r="N3723" s="161"/>
      <c r="O3723" s="161"/>
      <c r="P3723" s="161"/>
    </row>
    <row r="3724" customFormat="false" ht="27" hidden="false" customHeight="true" outlineLevel="0" collapsed="false">
      <c r="A3724" s="159" t="s">
        <v>18775</v>
      </c>
      <c r="B3724" s="160" t="s">
        <v>18776</v>
      </c>
      <c r="C3724" s="42" t="s">
        <v>1738</v>
      </c>
      <c r="D3724" s="159" t="s">
        <v>2528</v>
      </c>
      <c r="E3724" s="159" t="s">
        <v>2169</v>
      </c>
      <c r="F3724" s="42" t="s">
        <v>2529</v>
      </c>
      <c r="G3724" s="159" t="s">
        <v>1842</v>
      </c>
      <c r="H3724" s="159" t="s">
        <v>2171</v>
      </c>
      <c r="I3724" s="159" t="s">
        <v>1788</v>
      </c>
      <c r="J3724" s="42" t="s">
        <v>18777</v>
      </c>
      <c r="K3724" s="42" t="s">
        <v>18777</v>
      </c>
      <c r="L3724" s="159" t="s">
        <v>2173</v>
      </c>
      <c r="M3724" s="159" t="s">
        <v>18778</v>
      </c>
      <c r="N3724" s="161"/>
      <c r="O3724" s="161"/>
      <c r="P3724" s="161"/>
    </row>
    <row r="3725" customFormat="false" ht="27" hidden="false" customHeight="true" outlineLevel="0" collapsed="false">
      <c r="A3725" s="159" t="s">
        <v>18779</v>
      </c>
      <c r="B3725" s="160" t="s">
        <v>18780</v>
      </c>
      <c r="C3725" s="42" t="s">
        <v>1738</v>
      </c>
      <c r="D3725" s="159" t="s">
        <v>2528</v>
      </c>
      <c r="E3725" s="159" t="s">
        <v>2169</v>
      </c>
      <c r="F3725" s="42" t="s">
        <v>2529</v>
      </c>
      <c r="G3725" s="159" t="s">
        <v>1842</v>
      </c>
      <c r="H3725" s="159" t="s">
        <v>2171</v>
      </c>
      <c r="I3725" s="159" t="s">
        <v>1788</v>
      </c>
      <c r="J3725" s="42" t="s">
        <v>18781</v>
      </c>
      <c r="K3725" s="42" t="s">
        <v>18781</v>
      </c>
      <c r="L3725" s="159" t="s">
        <v>2173</v>
      </c>
      <c r="M3725" s="159" t="s">
        <v>18782</v>
      </c>
      <c r="N3725" s="161"/>
      <c r="O3725" s="161"/>
      <c r="P3725" s="161"/>
    </row>
    <row r="3726" customFormat="false" ht="27" hidden="false" customHeight="true" outlineLevel="0" collapsed="false">
      <c r="A3726" s="159" t="s">
        <v>18783</v>
      </c>
      <c r="B3726" s="160" t="s">
        <v>18784</v>
      </c>
      <c r="C3726" s="42" t="s">
        <v>1738</v>
      </c>
      <c r="D3726" s="159" t="s">
        <v>2528</v>
      </c>
      <c r="E3726" s="159" t="s">
        <v>2169</v>
      </c>
      <c r="F3726" s="42" t="s">
        <v>2529</v>
      </c>
      <c r="G3726" s="159" t="s">
        <v>1842</v>
      </c>
      <c r="H3726" s="159" t="s">
        <v>2171</v>
      </c>
      <c r="I3726" s="159" t="s">
        <v>1788</v>
      </c>
      <c r="J3726" s="42" t="s">
        <v>18785</v>
      </c>
      <c r="K3726" s="42" t="s">
        <v>18785</v>
      </c>
      <c r="L3726" s="159" t="s">
        <v>2173</v>
      </c>
      <c r="M3726" s="159" t="s">
        <v>18786</v>
      </c>
      <c r="N3726" s="161"/>
      <c r="O3726" s="161"/>
      <c r="P3726" s="161"/>
    </row>
    <row r="3727" customFormat="false" ht="27" hidden="false" customHeight="true" outlineLevel="0" collapsed="false">
      <c r="A3727" s="159" t="s">
        <v>18787</v>
      </c>
      <c r="B3727" s="160" t="s">
        <v>18788</v>
      </c>
      <c r="C3727" s="42" t="s">
        <v>1738</v>
      </c>
      <c r="D3727" s="159" t="s">
        <v>2528</v>
      </c>
      <c r="E3727" s="159" t="s">
        <v>2169</v>
      </c>
      <c r="F3727" s="42" t="s">
        <v>2529</v>
      </c>
      <c r="G3727" s="159" t="s">
        <v>1842</v>
      </c>
      <c r="H3727" s="159" t="s">
        <v>2171</v>
      </c>
      <c r="I3727" s="159" t="s">
        <v>1788</v>
      </c>
      <c r="J3727" s="42" t="s">
        <v>18789</v>
      </c>
      <c r="K3727" s="42" t="s">
        <v>18789</v>
      </c>
      <c r="L3727" s="159" t="s">
        <v>2173</v>
      </c>
      <c r="M3727" s="159" t="s">
        <v>18790</v>
      </c>
      <c r="N3727" s="161"/>
      <c r="O3727" s="161"/>
      <c r="P3727" s="161"/>
    </row>
    <row r="3728" customFormat="false" ht="27" hidden="false" customHeight="true" outlineLevel="0" collapsed="false">
      <c r="A3728" s="159" t="s">
        <v>18791</v>
      </c>
      <c r="B3728" s="160" t="s">
        <v>18792</v>
      </c>
      <c r="C3728" s="42" t="s">
        <v>1738</v>
      </c>
      <c r="D3728" s="159" t="s">
        <v>2528</v>
      </c>
      <c r="E3728" s="159" t="s">
        <v>2169</v>
      </c>
      <c r="F3728" s="42" t="s">
        <v>2529</v>
      </c>
      <c r="G3728" s="159" t="s">
        <v>1842</v>
      </c>
      <c r="H3728" s="159" t="s">
        <v>2171</v>
      </c>
      <c r="I3728" s="159" t="s">
        <v>1788</v>
      </c>
      <c r="J3728" s="42" t="s">
        <v>18793</v>
      </c>
      <c r="K3728" s="42" t="s">
        <v>18793</v>
      </c>
      <c r="L3728" s="159" t="s">
        <v>2173</v>
      </c>
      <c r="M3728" s="159" t="s">
        <v>18794</v>
      </c>
      <c r="N3728" s="161"/>
      <c r="O3728" s="161"/>
      <c r="P3728" s="161"/>
    </row>
    <row r="3729" customFormat="false" ht="27" hidden="false" customHeight="true" outlineLevel="0" collapsed="false">
      <c r="A3729" s="159" t="s">
        <v>18795</v>
      </c>
      <c r="B3729" s="160" t="s">
        <v>18796</v>
      </c>
      <c r="C3729" s="42" t="s">
        <v>1738</v>
      </c>
      <c r="D3729" s="159" t="s">
        <v>2528</v>
      </c>
      <c r="E3729" s="159" t="s">
        <v>2169</v>
      </c>
      <c r="F3729" s="42" t="s">
        <v>2529</v>
      </c>
      <c r="G3729" s="159" t="s">
        <v>1842</v>
      </c>
      <c r="H3729" s="159" t="s">
        <v>2171</v>
      </c>
      <c r="I3729" s="159" t="s">
        <v>1788</v>
      </c>
      <c r="J3729" s="42" t="s">
        <v>18797</v>
      </c>
      <c r="K3729" s="42" t="s">
        <v>18797</v>
      </c>
      <c r="L3729" s="159" t="s">
        <v>2173</v>
      </c>
      <c r="M3729" s="159" t="s">
        <v>18798</v>
      </c>
      <c r="N3729" s="161"/>
      <c r="O3729" s="161"/>
      <c r="P3729" s="161"/>
    </row>
    <row r="3730" customFormat="false" ht="27" hidden="false" customHeight="true" outlineLevel="0" collapsed="false">
      <c r="A3730" s="159" t="s">
        <v>18799</v>
      </c>
      <c r="B3730" s="160" t="s">
        <v>18800</v>
      </c>
      <c r="C3730" s="42" t="s">
        <v>1738</v>
      </c>
      <c r="D3730" s="159" t="s">
        <v>2528</v>
      </c>
      <c r="E3730" s="159" t="s">
        <v>2169</v>
      </c>
      <c r="F3730" s="42" t="s">
        <v>2529</v>
      </c>
      <c r="G3730" s="159" t="s">
        <v>1842</v>
      </c>
      <c r="H3730" s="159" t="s">
        <v>2171</v>
      </c>
      <c r="I3730" s="159" t="s">
        <v>1788</v>
      </c>
      <c r="J3730" s="42" t="s">
        <v>18801</v>
      </c>
      <c r="K3730" s="42" t="s">
        <v>18801</v>
      </c>
      <c r="L3730" s="159" t="s">
        <v>2173</v>
      </c>
      <c r="M3730" s="159" t="s">
        <v>18802</v>
      </c>
      <c r="N3730" s="161"/>
      <c r="O3730" s="161"/>
      <c r="P3730" s="161"/>
    </row>
    <row r="3731" customFormat="false" ht="27" hidden="false" customHeight="true" outlineLevel="0" collapsed="false">
      <c r="A3731" s="159" t="s">
        <v>18803</v>
      </c>
      <c r="B3731" s="160" t="s">
        <v>18804</v>
      </c>
      <c r="C3731" s="42" t="s">
        <v>1738</v>
      </c>
      <c r="D3731" s="159" t="s">
        <v>2528</v>
      </c>
      <c r="E3731" s="159" t="s">
        <v>2169</v>
      </c>
      <c r="F3731" s="42" t="s">
        <v>2529</v>
      </c>
      <c r="G3731" s="159" t="s">
        <v>1842</v>
      </c>
      <c r="H3731" s="159" t="s">
        <v>2171</v>
      </c>
      <c r="I3731" s="159" t="s">
        <v>1788</v>
      </c>
      <c r="J3731" s="42" t="s">
        <v>18805</v>
      </c>
      <c r="K3731" s="42" t="s">
        <v>18805</v>
      </c>
      <c r="L3731" s="159" t="s">
        <v>2173</v>
      </c>
      <c r="M3731" s="159" t="s">
        <v>18806</v>
      </c>
      <c r="N3731" s="161"/>
      <c r="O3731" s="161"/>
      <c r="P3731" s="161"/>
    </row>
    <row r="3732" customFormat="false" ht="27" hidden="false" customHeight="true" outlineLevel="0" collapsed="false">
      <c r="A3732" s="159" t="s">
        <v>18807</v>
      </c>
      <c r="B3732" s="160" t="s">
        <v>18808</v>
      </c>
      <c r="C3732" s="42" t="s">
        <v>1738</v>
      </c>
      <c r="D3732" s="159" t="s">
        <v>2528</v>
      </c>
      <c r="E3732" s="159" t="s">
        <v>2169</v>
      </c>
      <c r="F3732" s="42" t="s">
        <v>2529</v>
      </c>
      <c r="G3732" s="159" t="s">
        <v>1842</v>
      </c>
      <c r="H3732" s="159" t="s">
        <v>2171</v>
      </c>
      <c r="I3732" s="159" t="s">
        <v>1788</v>
      </c>
      <c r="J3732" s="42" t="s">
        <v>18809</v>
      </c>
      <c r="K3732" s="42" t="s">
        <v>18809</v>
      </c>
      <c r="L3732" s="159" t="s">
        <v>2173</v>
      </c>
      <c r="M3732" s="159" t="s">
        <v>18810</v>
      </c>
      <c r="N3732" s="161"/>
      <c r="O3732" s="161"/>
      <c r="P3732" s="161"/>
    </row>
    <row r="3733" customFormat="false" ht="27" hidden="false" customHeight="true" outlineLevel="0" collapsed="false">
      <c r="A3733" s="159" t="s">
        <v>18811</v>
      </c>
      <c r="B3733" s="160" t="s">
        <v>18812</v>
      </c>
      <c r="C3733" s="42" t="s">
        <v>1738</v>
      </c>
      <c r="D3733" s="159" t="s">
        <v>2528</v>
      </c>
      <c r="E3733" s="159" t="s">
        <v>2169</v>
      </c>
      <c r="F3733" s="42" t="s">
        <v>2529</v>
      </c>
      <c r="G3733" s="159" t="s">
        <v>1842</v>
      </c>
      <c r="H3733" s="159" t="s">
        <v>2171</v>
      </c>
      <c r="I3733" s="159" t="s">
        <v>1788</v>
      </c>
      <c r="J3733" s="42" t="s">
        <v>18813</v>
      </c>
      <c r="K3733" s="42" t="s">
        <v>18813</v>
      </c>
      <c r="L3733" s="159" t="s">
        <v>2173</v>
      </c>
      <c r="M3733" s="159" t="s">
        <v>18814</v>
      </c>
      <c r="N3733" s="161"/>
      <c r="O3733" s="161"/>
      <c r="P3733" s="161"/>
    </row>
    <row r="3734" customFormat="false" ht="27" hidden="false" customHeight="true" outlineLevel="0" collapsed="false">
      <c r="A3734" s="159" t="s">
        <v>18815</v>
      </c>
      <c r="B3734" s="160" t="s">
        <v>18816</v>
      </c>
      <c r="C3734" s="42" t="s">
        <v>1738</v>
      </c>
      <c r="D3734" s="159" t="s">
        <v>2528</v>
      </c>
      <c r="E3734" s="159" t="s">
        <v>2169</v>
      </c>
      <c r="F3734" s="42" t="s">
        <v>2529</v>
      </c>
      <c r="G3734" s="159" t="s">
        <v>1842</v>
      </c>
      <c r="H3734" s="159" t="s">
        <v>2171</v>
      </c>
      <c r="I3734" s="159" t="s">
        <v>1788</v>
      </c>
      <c r="J3734" s="42" t="s">
        <v>18817</v>
      </c>
      <c r="K3734" s="42" t="s">
        <v>18817</v>
      </c>
      <c r="L3734" s="159" t="s">
        <v>2173</v>
      </c>
      <c r="M3734" s="159" t="s">
        <v>18818</v>
      </c>
      <c r="N3734" s="161"/>
      <c r="O3734" s="161"/>
      <c r="P3734" s="161"/>
    </row>
    <row r="3735" customFormat="false" ht="27" hidden="false" customHeight="true" outlineLevel="0" collapsed="false">
      <c r="A3735" s="159" t="s">
        <v>18819</v>
      </c>
      <c r="B3735" s="160" t="s">
        <v>18820</v>
      </c>
      <c r="C3735" s="42" t="s">
        <v>1738</v>
      </c>
      <c r="D3735" s="159" t="s">
        <v>2528</v>
      </c>
      <c r="E3735" s="159" t="s">
        <v>2169</v>
      </c>
      <c r="F3735" s="42" t="s">
        <v>2529</v>
      </c>
      <c r="G3735" s="159" t="s">
        <v>1842</v>
      </c>
      <c r="H3735" s="159" t="s">
        <v>2171</v>
      </c>
      <c r="I3735" s="159" t="s">
        <v>1788</v>
      </c>
      <c r="J3735" s="42" t="s">
        <v>18821</v>
      </c>
      <c r="K3735" s="42" t="s">
        <v>18821</v>
      </c>
      <c r="L3735" s="159" t="s">
        <v>2173</v>
      </c>
      <c r="M3735" s="159" t="s">
        <v>18822</v>
      </c>
      <c r="N3735" s="161"/>
      <c r="O3735" s="161"/>
      <c r="P3735" s="161"/>
    </row>
    <row r="3736" customFormat="false" ht="27" hidden="false" customHeight="true" outlineLevel="0" collapsed="false">
      <c r="A3736" s="159" t="s">
        <v>18823</v>
      </c>
      <c r="B3736" s="160" t="s">
        <v>18824</v>
      </c>
      <c r="C3736" s="42" t="s">
        <v>1738</v>
      </c>
      <c r="D3736" s="159" t="s">
        <v>2528</v>
      </c>
      <c r="E3736" s="159" t="s">
        <v>2169</v>
      </c>
      <c r="F3736" s="42" t="s">
        <v>2529</v>
      </c>
      <c r="G3736" s="159" t="s">
        <v>1842</v>
      </c>
      <c r="H3736" s="159" t="s">
        <v>2171</v>
      </c>
      <c r="I3736" s="159" t="s">
        <v>1788</v>
      </c>
      <c r="J3736" s="42" t="s">
        <v>18825</v>
      </c>
      <c r="K3736" s="42" t="s">
        <v>18825</v>
      </c>
      <c r="L3736" s="159" t="s">
        <v>2173</v>
      </c>
      <c r="M3736" s="159" t="s">
        <v>18826</v>
      </c>
      <c r="N3736" s="161"/>
      <c r="O3736" s="161"/>
      <c r="P3736" s="161"/>
    </row>
    <row r="3737" customFormat="false" ht="27" hidden="false" customHeight="true" outlineLevel="0" collapsed="false">
      <c r="A3737" s="159" t="s">
        <v>18827</v>
      </c>
      <c r="B3737" s="160" t="s">
        <v>18828</v>
      </c>
      <c r="C3737" s="42" t="s">
        <v>1738</v>
      </c>
      <c r="D3737" s="159" t="s">
        <v>2528</v>
      </c>
      <c r="E3737" s="159" t="s">
        <v>2169</v>
      </c>
      <c r="F3737" s="42" t="s">
        <v>2529</v>
      </c>
      <c r="G3737" s="159" t="s">
        <v>1842</v>
      </c>
      <c r="H3737" s="159" t="s">
        <v>2171</v>
      </c>
      <c r="I3737" s="159" t="s">
        <v>1788</v>
      </c>
      <c r="J3737" s="42" t="s">
        <v>18829</v>
      </c>
      <c r="K3737" s="42" t="s">
        <v>18829</v>
      </c>
      <c r="L3737" s="159" t="s">
        <v>2173</v>
      </c>
      <c r="M3737" s="159" t="s">
        <v>18830</v>
      </c>
      <c r="N3737" s="161"/>
      <c r="O3737" s="161"/>
      <c r="P3737" s="161"/>
    </row>
    <row r="3738" customFormat="false" ht="27" hidden="false" customHeight="true" outlineLevel="0" collapsed="false">
      <c r="A3738" s="159" t="s">
        <v>18831</v>
      </c>
      <c r="B3738" s="160" t="s">
        <v>18832</v>
      </c>
      <c r="C3738" s="42" t="s">
        <v>1738</v>
      </c>
      <c r="D3738" s="159" t="s">
        <v>2528</v>
      </c>
      <c r="E3738" s="159" t="s">
        <v>2169</v>
      </c>
      <c r="F3738" s="42" t="s">
        <v>2529</v>
      </c>
      <c r="G3738" s="159" t="s">
        <v>1842</v>
      </c>
      <c r="H3738" s="159" t="s">
        <v>2171</v>
      </c>
      <c r="I3738" s="159" t="s">
        <v>1788</v>
      </c>
      <c r="J3738" s="42" t="s">
        <v>18833</v>
      </c>
      <c r="K3738" s="42" t="s">
        <v>18833</v>
      </c>
      <c r="L3738" s="159" t="s">
        <v>2173</v>
      </c>
      <c r="M3738" s="159" t="s">
        <v>18834</v>
      </c>
      <c r="N3738" s="161"/>
      <c r="O3738" s="161"/>
      <c r="P3738" s="161"/>
    </row>
    <row r="3739" customFormat="false" ht="27" hidden="false" customHeight="true" outlineLevel="0" collapsed="false">
      <c r="A3739" s="159" t="s">
        <v>18835</v>
      </c>
      <c r="B3739" s="160" t="s">
        <v>18836</v>
      </c>
      <c r="C3739" s="42" t="s">
        <v>1738</v>
      </c>
      <c r="D3739" s="159" t="s">
        <v>2528</v>
      </c>
      <c r="E3739" s="159" t="s">
        <v>2169</v>
      </c>
      <c r="F3739" s="42" t="s">
        <v>2529</v>
      </c>
      <c r="G3739" s="159" t="s">
        <v>1842</v>
      </c>
      <c r="H3739" s="159" t="s">
        <v>2171</v>
      </c>
      <c r="I3739" s="159" t="s">
        <v>1788</v>
      </c>
      <c r="J3739" s="42" t="s">
        <v>18672</v>
      </c>
      <c r="K3739" s="42" t="s">
        <v>18672</v>
      </c>
      <c r="L3739" s="159" t="s">
        <v>2173</v>
      </c>
      <c r="M3739" s="159" t="s">
        <v>18837</v>
      </c>
      <c r="N3739" s="161"/>
      <c r="O3739" s="161"/>
      <c r="P3739" s="161"/>
    </row>
    <row r="3740" customFormat="false" ht="27" hidden="false" customHeight="true" outlineLevel="0" collapsed="false">
      <c r="A3740" s="159" t="s">
        <v>18838</v>
      </c>
      <c r="B3740" s="160" t="s">
        <v>18839</v>
      </c>
      <c r="C3740" s="42" t="s">
        <v>1738</v>
      </c>
      <c r="D3740" s="159" t="s">
        <v>2528</v>
      </c>
      <c r="E3740" s="159" t="s">
        <v>2169</v>
      </c>
      <c r="F3740" s="42" t="s">
        <v>2529</v>
      </c>
      <c r="G3740" s="159" t="s">
        <v>1842</v>
      </c>
      <c r="H3740" s="159" t="s">
        <v>2171</v>
      </c>
      <c r="I3740" s="159" t="s">
        <v>1788</v>
      </c>
      <c r="J3740" s="42" t="s">
        <v>18672</v>
      </c>
      <c r="K3740" s="42" t="s">
        <v>18672</v>
      </c>
      <c r="L3740" s="159" t="s">
        <v>2173</v>
      </c>
      <c r="M3740" s="159" t="s">
        <v>18840</v>
      </c>
      <c r="N3740" s="161"/>
      <c r="O3740" s="161"/>
      <c r="P3740" s="161"/>
    </row>
    <row r="3741" customFormat="false" ht="27" hidden="false" customHeight="true" outlineLevel="0" collapsed="false">
      <c r="A3741" s="159" t="s">
        <v>18841</v>
      </c>
      <c r="B3741" s="160" t="s">
        <v>18842</v>
      </c>
      <c r="C3741" s="42" t="s">
        <v>1738</v>
      </c>
      <c r="D3741" s="159" t="s">
        <v>2528</v>
      </c>
      <c r="E3741" s="159" t="s">
        <v>2169</v>
      </c>
      <c r="F3741" s="42" t="s">
        <v>2529</v>
      </c>
      <c r="G3741" s="159" t="s">
        <v>1842</v>
      </c>
      <c r="H3741" s="159" t="s">
        <v>2171</v>
      </c>
      <c r="I3741" s="159" t="s">
        <v>1788</v>
      </c>
      <c r="J3741" s="42" t="s">
        <v>18672</v>
      </c>
      <c r="K3741" s="42" t="s">
        <v>18672</v>
      </c>
      <c r="L3741" s="159" t="s">
        <v>2173</v>
      </c>
      <c r="M3741" s="159" t="s">
        <v>18843</v>
      </c>
      <c r="N3741" s="161"/>
      <c r="O3741" s="161"/>
      <c r="P3741" s="161"/>
    </row>
    <row r="3742" customFormat="false" ht="27" hidden="false" customHeight="true" outlineLevel="0" collapsed="false">
      <c r="A3742" s="159" t="s">
        <v>18844</v>
      </c>
      <c r="B3742" s="160" t="s">
        <v>18845</v>
      </c>
      <c r="C3742" s="42" t="s">
        <v>1738</v>
      </c>
      <c r="D3742" s="159" t="s">
        <v>2528</v>
      </c>
      <c r="E3742" s="159" t="s">
        <v>2169</v>
      </c>
      <c r="F3742" s="42" t="s">
        <v>2529</v>
      </c>
      <c r="G3742" s="159" t="s">
        <v>1842</v>
      </c>
      <c r="H3742" s="159" t="s">
        <v>2171</v>
      </c>
      <c r="I3742" s="159" t="s">
        <v>1788</v>
      </c>
      <c r="J3742" s="42" t="s">
        <v>18672</v>
      </c>
      <c r="K3742" s="42" t="s">
        <v>18672</v>
      </c>
      <c r="L3742" s="159" t="s">
        <v>2173</v>
      </c>
      <c r="M3742" s="159" t="s">
        <v>18846</v>
      </c>
      <c r="N3742" s="161"/>
      <c r="O3742" s="161"/>
      <c r="P3742" s="161"/>
    </row>
    <row r="3743" customFormat="false" ht="27" hidden="false" customHeight="true" outlineLevel="0" collapsed="false">
      <c r="A3743" s="159" t="s">
        <v>18847</v>
      </c>
      <c r="B3743" s="160" t="s">
        <v>18848</v>
      </c>
      <c r="C3743" s="42" t="s">
        <v>1738</v>
      </c>
      <c r="D3743" s="159" t="s">
        <v>2528</v>
      </c>
      <c r="E3743" s="159" t="s">
        <v>2169</v>
      </c>
      <c r="F3743" s="42" t="s">
        <v>2529</v>
      </c>
      <c r="G3743" s="159" t="s">
        <v>1842</v>
      </c>
      <c r="H3743" s="159" t="s">
        <v>2171</v>
      </c>
      <c r="I3743" s="159" t="s">
        <v>1788</v>
      </c>
      <c r="J3743" s="42" t="s">
        <v>18672</v>
      </c>
      <c r="K3743" s="42" t="s">
        <v>18672</v>
      </c>
      <c r="L3743" s="159" t="s">
        <v>2173</v>
      </c>
      <c r="M3743" s="159" t="s">
        <v>18849</v>
      </c>
      <c r="N3743" s="161"/>
      <c r="O3743" s="161"/>
      <c r="P3743" s="161"/>
    </row>
    <row r="3744" customFormat="false" ht="27" hidden="false" customHeight="true" outlineLevel="0" collapsed="false">
      <c r="A3744" s="159" t="s">
        <v>18850</v>
      </c>
      <c r="B3744" s="160" t="s">
        <v>18851</v>
      </c>
      <c r="C3744" s="42" t="s">
        <v>1738</v>
      </c>
      <c r="D3744" s="159" t="s">
        <v>2528</v>
      </c>
      <c r="E3744" s="159" t="s">
        <v>2169</v>
      </c>
      <c r="F3744" s="42" t="s">
        <v>2529</v>
      </c>
      <c r="G3744" s="159" t="s">
        <v>1842</v>
      </c>
      <c r="H3744" s="159" t="s">
        <v>2171</v>
      </c>
      <c r="I3744" s="159" t="s">
        <v>1788</v>
      </c>
      <c r="J3744" s="42" t="s">
        <v>18672</v>
      </c>
      <c r="K3744" s="42" t="s">
        <v>18672</v>
      </c>
      <c r="L3744" s="159" t="s">
        <v>2173</v>
      </c>
      <c r="M3744" s="159" t="s">
        <v>18852</v>
      </c>
      <c r="N3744" s="161"/>
      <c r="O3744" s="161"/>
      <c r="P3744" s="161"/>
    </row>
    <row r="3745" customFormat="false" ht="27" hidden="false" customHeight="true" outlineLevel="0" collapsed="false">
      <c r="A3745" s="159" t="s">
        <v>18853</v>
      </c>
      <c r="B3745" s="160" t="s">
        <v>18854</v>
      </c>
      <c r="C3745" s="42" t="s">
        <v>1738</v>
      </c>
      <c r="D3745" s="159" t="s">
        <v>2528</v>
      </c>
      <c r="E3745" s="159" t="s">
        <v>2169</v>
      </c>
      <c r="F3745" s="42" t="s">
        <v>2529</v>
      </c>
      <c r="G3745" s="159" t="s">
        <v>1842</v>
      </c>
      <c r="H3745" s="159" t="s">
        <v>2171</v>
      </c>
      <c r="I3745" s="159" t="s">
        <v>1788</v>
      </c>
      <c r="J3745" s="42" t="s">
        <v>18672</v>
      </c>
      <c r="K3745" s="42" t="s">
        <v>18672</v>
      </c>
      <c r="L3745" s="159" t="s">
        <v>2173</v>
      </c>
      <c r="M3745" s="159" t="s">
        <v>18855</v>
      </c>
      <c r="N3745" s="161"/>
      <c r="O3745" s="161"/>
      <c r="P3745" s="161"/>
    </row>
    <row r="3746" customFormat="false" ht="27" hidden="false" customHeight="true" outlineLevel="0" collapsed="false">
      <c r="A3746" s="159" t="s">
        <v>18856</v>
      </c>
      <c r="B3746" s="160" t="s">
        <v>18857</v>
      </c>
      <c r="C3746" s="42" t="s">
        <v>1738</v>
      </c>
      <c r="D3746" s="159" t="s">
        <v>2528</v>
      </c>
      <c r="E3746" s="159" t="s">
        <v>2169</v>
      </c>
      <c r="F3746" s="42" t="s">
        <v>2529</v>
      </c>
      <c r="G3746" s="159" t="s">
        <v>1842</v>
      </c>
      <c r="H3746" s="159" t="s">
        <v>2171</v>
      </c>
      <c r="I3746" s="159" t="s">
        <v>1788</v>
      </c>
      <c r="J3746" s="42" t="s">
        <v>18672</v>
      </c>
      <c r="K3746" s="42" t="s">
        <v>18672</v>
      </c>
      <c r="L3746" s="159" t="s">
        <v>2173</v>
      </c>
      <c r="M3746" s="159" t="s">
        <v>18858</v>
      </c>
      <c r="N3746" s="161"/>
      <c r="O3746" s="161"/>
      <c r="P3746" s="161"/>
    </row>
    <row r="3747" customFormat="false" ht="27" hidden="false" customHeight="true" outlineLevel="0" collapsed="false">
      <c r="A3747" s="159" t="s">
        <v>18859</v>
      </c>
      <c r="B3747" s="160" t="s">
        <v>18860</v>
      </c>
      <c r="C3747" s="42" t="s">
        <v>1738</v>
      </c>
      <c r="D3747" s="159" t="s">
        <v>2528</v>
      </c>
      <c r="E3747" s="159" t="s">
        <v>2169</v>
      </c>
      <c r="F3747" s="42" t="s">
        <v>2529</v>
      </c>
      <c r="G3747" s="159" t="s">
        <v>1842</v>
      </c>
      <c r="H3747" s="159" t="s">
        <v>2171</v>
      </c>
      <c r="I3747" s="159" t="s">
        <v>1788</v>
      </c>
      <c r="J3747" s="42" t="s">
        <v>18861</v>
      </c>
      <c r="K3747" s="42" t="s">
        <v>18861</v>
      </c>
      <c r="L3747" s="159" t="s">
        <v>2173</v>
      </c>
      <c r="M3747" s="159" t="s">
        <v>18862</v>
      </c>
      <c r="N3747" s="161"/>
      <c r="O3747" s="161"/>
      <c r="P3747" s="161"/>
    </row>
    <row r="3748" customFormat="false" ht="27" hidden="false" customHeight="true" outlineLevel="0" collapsed="false">
      <c r="A3748" s="159" t="s">
        <v>18863</v>
      </c>
      <c r="B3748" s="160" t="s">
        <v>18864</v>
      </c>
      <c r="C3748" s="42" t="s">
        <v>1738</v>
      </c>
      <c r="D3748" s="159" t="s">
        <v>2528</v>
      </c>
      <c r="E3748" s="159" t="s">
        <v>2169</v>
      </c>
      <c r="F3748" s="42" t="s">
        <v>2529</v>
      </c>
      <c r="G3748" s="159" t="s">
        <v>1842</v>
      </c>
      <c r="H3748" s="159" t="s">
        <v>2171</v>
      </c>
      <c r="I3748" s="159" t="s">
        <v>1788</v>
      </c>
      <c r="J3748" s="42" t="s">
        <v>18865</v>
      </c>
      <c r="K3748" s="42" t="s">
        <v>18865</v>
      </c>
      <c r="L3748" s="159" t="s">
        <v>2173</v>
      </c>
      <c r="M3748" s="159" t="s">
        <v>18866</v>
      </c>
      <c r="N3748" s="161"/>
      <c r="O3748" s="161"/>
      <c r="P3748" s="161"/>
    </row>
    <row r="3749" customFormat="false" ht="27" hidden="false" customHeight="true" outlineLevel="0" collapsed="false">
      <c r="A3749" s="159" t="s">
        <v>18867</v>
      </c>
      <c r="B3749" s="160" t="s">
        <v>18868</v>
      </c>
      <c r="C3749" s="42" t="s">
        <v>1738</v>
      </c>
      <c r="D3749" s="159" t="s">
        <v>2528</v>
      </c>
      <c r="E3749" s="159" t="s">
        <v>2169</v>
      </c>
      <c r="F3749" s="42" t="s">
        <v>2529</v>
      </c>
      <c r="G3749" s="159" t="s">
        <v>1842</v>
      </c>
      <c r="H3749" s="159" t="s">
        <v>2171</v>
      </c>
      <c r="I3749" s="159" t="s">
        <v>1788</v>
      </c>
      <c r="J3749" s="42" t="s">
        <v>18869</v>
      </c>
      <c r="K3749" s="42" t="s">
        <v>18869</v>
      </c>
      <c r="L3749" s="159" t="s">
        <v>2173</v>
      </c>
      <c r="M3749" s="159" t="s">
        <v>18870</v>
      </c>
      <c r="N3749" s="161"/>
      <c r="O3749" s="161"/>
      <c r="P3749" s="161"/>
    </row>
    <row r="3750" customFormat="false" ht="27" hidden="false" customHeight="true" outlineLevel="0" collapsed="false">
      <c r="A3750" s="159" t="s">
        <v>18871</v>
      </c>
      <c r="B3750" s="160" t="s">
        <v>18872</v>
      </c>
      <c r="C3750" s="42" t="s">
        <v>1738</v>
      </c>
      <c r="D3750" s="159" t="s">
        <v>2528</v>
      </c>
      <c r="E3750" s="159" t="s">
        <v>2169</v>
      </c>
      <c r="F3750" s="42" t="s">
        <v>2529</v>
      </c>
      <c r="G3750" s="159" t="s">
        <v>1842</v>
      </c>
      <c r="H3750" s="159" t="s">
        <v>2171</v>
      </c>
      <c r="I3750" s="159" t="s">
        <v>1788</v>
      </c>
      <c r="J3750" s="42" t="s">
        <v>18873</v>
      </c>
      <c r="K3750" s="42" t="s">
        <v>18873</v>
      </c>
      <c r="L3750" s="159" t="s">
        <v>2173</v>
      </c>
      <c r="M3750" s="159" t="s">
        <v>18874</v>
      </c>
      <c r="N3750" s="161"/>
      <c r="O3750" s="161"/>
      <c r="P3750" s="161"/>
    </row>
    <row r="3751" customFormat="false" ht="27" hidden="false" customHeight="true" outlineLevel="0" collapsed="false">
      <c r="A3751" s="159" t="s">
        <v>18875</v>
      </c>
      <c r="B3751" s="160" t="s">
        <v>18876</v>
      </c>
      <c r="C3751" s="42" t="s">
        <v>1738</v>
      </c>
      <c r="D3751" s="159" t="s">
        <v>2528</v>
      </c>
      <c r="E3751" s="159" t="s">
        <v>2169</v>
      </c>
      <c r="F3751" s="42" t="s">
        <v>2529</v>
      </c>
      <c r="G3751" s="159" t="s">
        <v>1842</v>
      </c>
      <c r="H3751" s="159" t="s">
        <v>2171</v>
      </c>
      <c r="I3751" s="159" t="s">
        <v>1788</v>
      </c>
      <c r="J3751" s="42" t="s">
        <v>18877</v>
      </c>
      <c r="K3751" s="42" t="s">
        <v>18877</v>
      </c>
      <c r="L3751" s="159" t="s">
        <v>2173</v>
      </c>
      <c r="M3751" s="159" t="s">
        <v>18878</v>
      </c>
      <c r="N3751" s="161"/>
      <c r="O3751" s="161"/>
      <c r="P3751" s="161"/>
    </row>
    <row r="3752" customFormat="false" ht="27" hidden="false" customHeight="true" outlineLevel="0" collapsed="false">
      <c r="A3752" s="159" t="s">
        <v>18879</v>
      </c>
      <c r="B3752" s="160" t="s">
        <v>18880</v>
      </c>
      <c r="C3752" s="42" t="s">
        <v>1738</v>
      </c>
      <c r="D3752" s="159" t="s">
        <v>2528</v>
      </c>
      <c r="E3752" s="159" t="s">
        <v>2169</v>
      </c>
      <c r="F3752" s="42" t="s">
        <v>2529</v>
      </c>
      <c r="G3752" s="159" t="s">
        <v>1842</v>
      </c>
      <c r="H3752" s="159" t="s">
        <v>2171</v>
      </c>
      <c r="I3752" s="159" t="s">
        <v>1788</v>
      </c>
      <c r="J3752" s="42" t="s">
        <v>18881</v>
      </c>
      <c r="K3752" s="42" t="s">
        <v>18881</v>
      </c>
      <c r="L3752" s="159" t="s">
        <v>2173</v>
      </c>
      <c r="M3752" s="159" t="s">
        <v>18882</v>
      </c>
      <c r="N3752" s="161"/>
      <c r="O3752" s="161"/>
      <c r="P3752" s="161"/>
    </row>
    <row r="3753" customFormat="false" ht="27" hidden="false" customHeight="true" outlineLevel="0" collapsed="false">
      <c r="A3753" s="159" t="s">
        <v>18883</v>
      </c>
      <c r="B3753" s="160" t="s">
        <v>18884</v>
      </c>
      <c r="C3753" s="42" t="s">
        <v>1738</v>
      </c>
      <c r="D3753" s="159" t="s">
        <v>2528</v>
      </c>
      <c r="E3753" s="159" t="s">
        <v>2169</v>
      </c>
      <c r="F3753" s="42" t="s">
        <v>2529</v>
      </c>
      <c r="G3753" s="159" t="s">
        <v>1842</v>
      </c>
      <c r="H3753" s="159" t="s">
        <v>2171</v>
      </c>
      <c r="I3753" s="159" t="s">
        <v>1788</v>
      </c>
      <c r="J3753" s="42" t="s">
        <v>18885</v>
      </c>
      <c r="K3753" s="42" t="s">
        <v>18885</v>
      </c>
      <c r="L3753" s="159" t="s">
        <v>2173</v>
      </c>
      <c r="M3753" s="159" t="s">
        <v>18886</v>
      </c>
      <c r="N3753" s="161"/>
      <c r="O3753" s="161"/>
      <c r="P3753" s="161"/>
    </row>
    <row r="3754" customFormat="false" ht="27" hidden="false" customHeight="true" outlineLevel="0" collapsed="false">
      <c r="A3754" s="159" t="s">
        <v>18887</v>
      </c>
      <c r="B3754" s="160" t="s">
        <v>18888</v>
      </c>
      <c r="C3754" s="42" t="s">
        <v>1738</v>
      </c>
      <c r="D3754" s="159" t="s">
        <v>2528</v>
      </c>
      <c r="E3754" s="159" t="s">
        <v>2169</v>
      </c>
      <c r="F3754" s="42" t="s">
        <v>2529</v>
      </c>
      <c r="G3754" s="159" t="s">
        <v>1842</v>
      </c>
      <c r="H3754" s="159" t="s">
        <v>2171</v>
      </c>
      <c r="I3754" s="159" t="s">
        <v>1788</v>
      </c>
      <c r="J3754" s="42" t="s">
        <v>18889</v>
      </c>
      <c r="K3754" s="42" t="s">
        <v>18889</v>
      </c>
      <c r="L3754" s="159" t="s">
        <v>2173</v>
      </c>
      <c r="M3754" s="159" t="s">
        <v>18890</v>
      </c>
      <c r="N3754" s="161"/>
      <c r="O3754" s="161"/>
      <c r="P3754" s="161"/>
    </row>
    <row r="3755" customFormat="false" ht="27" hidden="false" customHeight="true" outlineLevel="0" collapsed="false">
      <c r="A3755" s="159" t="s">
        <v>18891</v>
      </c>
      <c r="B3755" s="160" t="s">
        <v>18892</v>
      </c>
      <c r="C3755" s="42" t="s">
        <v>1738</v>
      </c>
      <c r="D3755" s="159" t="s">
        <v>2528</v>
      </c>
      <c r="E3755" s="159" t="s">
        <v>2169</v>
      </c>
      <c r="F3755" s="42" t="s">
        <v>2529</v>
      </c>
      <c r="G3755" s="159" t="s">
        <v>1842</v>
      </c>
      <c r="H3755" s="159" t="s">
        <v>2171</v>
      </c>
      <c r="I3755" s="159" t="s">
        <v>1788</v>
      </c>
      <c r="J3755" s="42" t="s">
        <v>18893</v>
      </c>
      <c r="K3755" s="42" t="s">
        <v>18893</v>
      </c>
      <c r="L3755" s="159" t="s">
        <v>2173</v>
      </c>
      <c r="M3755" s="159" t="s">
        <v>18894</v>
      </c>
      <c r="N3755" s="161"/>
      <c r="O3755" s="161"/>
      <c r="P3755" s="161"/>
    </row>
    <row r="3756" customFormat="false" ht="27" hidden="false" customHeight="true" outlineLevel="0" collapsed="false">
      <c r="A3756" s="159" t="s">
        <v>18895</v>
      </c>
      <c r="B3756" s="160" t="s">
        <v>18896</v>
      </c>
      <c r="C3756" s="42" t="s">
        <v>1738</v>
      </c>
      <c r="D3756" s="159" t="s">
        <v>2528</v>
      </c>
      <c r="E3756" s="159" t="s">
        <v>2169</v>
      </c>
      <c r="F3756" s="42" t="s">
        <v>2529</v>
      </c>
      <c r="G3756" s="159" t="s">
        <v>1842</v>
      </c>
      <c r="H3756" s="159" t="s">
        <v>2171</v>
      </c>
      <c r="I3756" s="159" t="s">
        <v>1788</v>
      </c>
      <c r="J3756" s="42" t="s">
        <v>18897</v>
      </c>
      <c r="K3756" s="42" t="s">
        <v>18897</v>
      </c>
      <c r="L3756" s="159" t="s">
        <v>2173</v>
      </c>
      <c r="M3756" s="159" t="s">
        <v>18898</v>
      </c>
      <c r="N3756" s="161"/>
      <c r="O3756" s="161"/>
      <c r="P3756" s="161"/>
    </row>
    <row r="3757" customFormat="false" ht="27" hidden="false" customHeight="true" outlineLevel="0" collapsed="false">
      <c r="A3757" s="159" t="s">
        <v>18899</v>
      </c>
      <c r="B3757" s="160" t="s">
        <v>18900</v>
      </c>
      <c r="C3757" s="42" t="s">
        <v>1738</v>
      </c>
      <c r="D3757" s="159" t="s">
        <v>2528</v>
      </c>
      <c r="E3757" s="159" t="s">
        <v>2169</v>
      </c>
      <c r="F3757" s="42" t="s">
        <v>2529</v>
      </c>
      <c r="G3757" s="159" t="s">
        <v>1842</v>
      </c>
      <c r="H3757" s="159" t="s">
        <v>2171</v>
      </c>
      <c r="I3757" s="159" t="s">
        <v>1788</v>
      </c>
      <c r="J3757" s="42" t="s">
        <v>18901</v>
      </c>
      <c r="K3757" s="42" t="s">
        <v>18901</v>
      </c>
      <c r="L3757" s="159" t="s">
        <v>2173</v>
      </c>
      <c r="M3757" s="159" t="s">
        <v>18902</v>
      </c>
      <c r="N3757" s="161"/>
      <c r="O3757" s="161"/>
      <c r="P3757" s="161"/>
    </row>
    <row r="3758" customFormat="false" ht="27" hidden="false" customHeight="true" outlineLevel="0" collapsed="false">
      <c r="A3758" s="159" t="s">
        <v>18903</v>
      </c>
      <c r="B3758" s="160" t="s">
        <v>18904</v>
      </c>
      <c r="C3758" s="42" t="s">
        <v>1738</v>
      </c>
      <c r="D3758" s="159" t="s">
        <v>2528</v>
      </c>
      <c r="E3758" s="159" t="s">
        <v>2169</v>
      </c>
      <c r="F3758" s="42" t="s">
        <v>2529</v>
      </c>
      <c r="G3758" s="159" t="s">
        <v>1842</v>
      </c>
      <c r="H3758" s="159" t="s">
        <v>2171</v>
      </c>
      <c r="I3758" s="159" t="s">
        <v>1788</v>
      </c>
      <c r="J3758" s="42" t="s">
        <v>18905</v>
      </c>
      <c r="K3758" s="42" t="s">
        <v>18905</v>
      </c>
      <c r="L3758" s="159" t="s">
        <v>2173</v>
      </c>
      <c r="M3758" s="159" t="s">
        <v>18906</v>
      </c>
      <c r="N3758" s="161"/>
      <c r="O3758" s="161"/>
      <c r="P3758" s="161"/>
    </row>
    <row r="3759" customFormat="false" ht="27" hidden="false" customHeight="true" outlineLevel="0" collapsed="false">
      <c r="A3759" s="159" t="s">
        <v>18907</v>
      </c>
      <c r="B3759" s="160" t="s">
        <v>18908</v>
      </c>
      <c r="C3759" s="42" t="s">
        <v>1738</v>
      </c>
      <c r="D3759" s="159" t="s">
        <v>2528</v>
      </c>
      <c r="E3759" s="159" t="s">
        <v>2169</v>
      </c>
      <c r="F3759" s="42" t="s">
        <v>2529</v>
      </c>
      <c r="G3759" s="159" t="s">
        <v>1842</v>
      </c>
      <c r="H3759" s="159" t="s">
        <v>2171</v>
      </c>
      <c r="I3759" s="159" t="s">
        <v>1788</v>
      </c>
      <c r="J3759" s="42" t="s">
        <v>18909</v>
      </c>
      <c r="K3759" s="42" t="s">
        <v>18909</v>
      </c>
      <c r="L3759" s="159" t="s">
        <v>2173</v>
      </c>
      <c r="M3759" s="159" t="s">
        <v>18910</v>
      </c>
      <c r="N3759" s="161"/>
      <c r="O3759" s="161"/>
      <c r="P3759" s="161"/>
    </row>
    <row r="3760" customFormat="false" ht="27" hidden="false" customHeight="true" outlineLevel="0" collapsed="false">
      <c r="A3760" s="159" t="s">
        <v>18911</v>
      </c>
      <c r="B3760" s="160" t="s">
        <v>18912</v>
      </c>
      <c r="C3760" s="42" t="s">
        <v>1738</v>
      </c>
      <c r="D3760" s="159" t="s">
        <v>2528</v>
      </c>
      <c r="E3760" s="159" t="s">
        <v>2169</v>
      </c>
      <c r="F3760" s="42" t="s">
        <v>2529</v>
      </c>
      <c r="G3760" s="159" t="s">
        <v>1842</v>
      </c>
      <c r="H3760" s="159" t="s">
        <v>2171</v>
      </c>
      <c r="I3760" s="159" t="s">
        <v>1788</v>
      </c>
      <c r="J3760" s="42" t="s">
        <v>18913</v>
      </c>
      <c r="K3760" s="42" t="s">
        <v>18913</v>
      </c>
      <c r="L3760" s="159" t="s">
        <v>2173</v>
      </c>
      <c r="M3760" s="159" t="s">
        <v>18914</v>
      </c>
      <c r="N3760" s="161"/>
      <c r="O3760" s="161"/>
      <c r="P3760" s="161"/>
    </row>
    <row r="3761" customFormat="false" ht="27" hidden="false" customHeight="true" outlineLevel="0" collapsed="false">
      <c r="A3761" s="159" t="s">
        <v>18915</v>
      </c>
      <c r="B3761" s="160" t="s">
        <v>18916</v>
      </c>
      <c r="C3761" s="42" t="s">
        <v>1738</v>
      </c>
      <c r="D3761" s="159" t="s">
        <v>2528</v>
      </c>
      <c r="E3761" s="159" t="s">
        <v>2169</v>
      </c>
      <c r="F3761" s="42" t="s">
        <v>2529</v>
      </c>
      <c r="G3761" s="159" t="s">
        <v>1842</v>
      </c>
      <c r="H3761" s="159" t="s">
        <v>2171</v>
      </c>
      <c r="I3761" s="159" t="s">
        <v>1788</v>
      </c>
      <c r="J3761" s="42" t="s">
        <v>18917</v>
      </c>
      <c r="K3761" s="42" t="s">
        <v>18917</v>
      </c>
      <c r="L3761" s="159" t="s">
        <v>2173</v>
      </c>
      <c r="M3761" s="159" t="s">
        <v>18918</v>
      </c>
      <c r="N3761" s="161"/>
      <c r="O3761" s="161"/>
      <c r="P3761" s="161"/>
    </row>
    <row r="3762" customFormat="false" ht="27" hidden="false" customHeight="true" outlineLevel="0" collapsed="false">
      <c r="A3762" s="159" t="s">
        <v>18919</v>
      </c>
      <c r="B3762" s="160" t="s">
        <v>18920</v>
      </c>
      <c r="C3762" s="42" t="s">
        <v>1738</v>
      </c>
      <c r="D3762" s="159" t="s">
        <v>2528</v>
      </c>
      <c r="E3762" s="159" t="s">
        <v>2169</v>
      </c>
      <c r="F3762" s="42" t="s">
        <v>2529</v>
      </c>
      <c r="G3762" s="159" t="s">
        <v>1842</v>
      </c>
      <c r="H3762" s="159" t="s">
        <v>2171</v>
      </c>
      <c r="I3762" s="159" t="s">
        <v>1788</v>
      </c>
      <c r="J3762" s="42" t="s">
        <v>18921</v>
      </c>
      <c r="K3762" s="42" t="s">
        <v>18921</v>
      </c>
      <c r="L3762" s="159" t="s">
        <v>2173</v>
      </c>
      <c r="M3762" s="159" t="s">
        <v>18922</v>
      </c>
      <c r="N3762" s="161"/>
      <c r="O3762" s="161"/>
      <c r="P3762" s="161"/>
    </row>
    <row r="3763" customFormat="false" ht="27" hidden="false" customHeight="true" outlineLevel="0" collapsed="false">
      <c r="A3763" s="159" t="s">
        <v>18923</v>
      </c>
      <c r="B3763" s="160" t="s">
        <v>18924</v>
      </c>
      <c r="C3763" s="42" t="s">
        <v>1738</v>
      </c>
      <c r="D3763" s="159" t="s">
        <v>2528</v>
      </c>
      <c r="E3763" s="159" t="s">
        <v>2169</v>
      </c>
      <c r="F3763" s="42" t="s">
        <v>2529</v>
      </c>
      <c r="G3763" s="159" t="s">
        <v>1842</v>
      </c>
      <c r="H3763" s="159" t="s">
        <v>2171</v>
      </c>
      <c r="I3763" s="159" t="s">
        <v>1788</v>
      </c>
      <c r="J3763" s="42" t="s">
        <v>18925</v>
      </c>
      <c r="K3763" s="42" t="s">
        <v>18925</v>
      </c>
      <c r="L3763" s="159" t="s">
        <v>2173</v>
      </c>
      <c r="M3763" s="159" t="s">
        <v>18926</v>
      </c>
      <c r="N3763" s="161"/>
      <c r="O3763" s="161"/>
      <c r="P3763" s="161"/>
    </row>
    <row r="3764" customFormat="false" ht="27" hidden="false" customHeight="true" outlineLevel="0" collapsed="false">
      <c r="A3764" s="159" t="s">
        <v>18927</v>
      </c>
      <c r="B3764" s="160" t="s">
        <v>18928</v>
      </c>
      <c r="C3764" s="42" t="s">
        <v>1738</v>
      </c>
      <c r="D3764" s="159" t="s">
        <v>2528</v>
      </c>
      <c r="E3764" s="159" t="s">
        <v>2169</v>
      </c>
      <c r="F3764" s="42" t="s">
        <v>2529</v>
      </c>
      <c r="G3764" s="159" t="s">
        <v>1842</v>
      </c>
      <c r="H3764" s="159" t="s">
        <v>2171</v>
      </c>
      <c r="I3764" s="159" t="s">
        <v>1788</v>
      </c>
      <c r="J3764" s="42" t="s">
        <v>18929</v>
      </c>
      <c r="K3764" s="42" t="s">
        <v>18929</v>
      </c>
      <c r="L3764" s="159" t="s">
        <v>2173</v>
      </c>
      <c r="M3764" s="159" t="s">
        <v>18930</v>
      </c>
      <c r="N3764" s="161"/>
      <c r="O3764" s="161"/>
      <c r="P3764" s="161"/>
    </row>
    <row r="3765" customFormat="false" ht="27" hidden="false" customHeight="true" outlineLevel="0" collapsed="false">
      <c r="A3765" s="159" t="s">
        <v>18931</v>
      </c>
      <c r="B3765" s="160" t="s">
        <v>18932</v>
      </c>
      <c r="C3765" s="42" t="s">
        <v>1738</v>
      </c>
      <c r="D3765" s="159" t="s">
        <v>2528</v>
      </c>
      <c r="E3765" s="159" t="s">
        <v>2169</v>
      </c>
      <c r="F3765" s="42" t="s">
        <v>2529</v>
      </c>
      <c r="G3765" s="159" t="s">
        <v>1842</v>
      </c>
      <c r="H3765" s="159" t="s">
        <v>2171</v>
      </c>
      <c r="I3765" s="159" t="s">
        <v>1788</v>
      </c>
      <c r="J3765" s="42" t="s">
        <v>18933</v>
      </c>
      <c r="K3765" s="42" t="s">
        <v>18933</v>
      </c>
      <c r="L3765" s="159" t="s">
        <v>2173</v>
      </c>
      <c r="M3765" s="159" t="s">
        <v>18934</v>
      </c>
      <c r="N3765" s="161"/>
      <c r="O3765" s="161"/>
      <c r="P3765" s="161"/>
    </row>
    <row r="3766" customFormat="false" ht="27" hidden="false" customHeight="true" outlineLevel="0" collapsed="false">
      <c r="A3766" s="159" t="s">
        <v>18935</v>
      </c>
      <c r="B3766" s="160" t="s">
        <v>18936</v>
      </c>
      <c r="C3766" s="42" t="s">
        <v>1738</v>
      </c>
      <c r="D3766" s="159" t="s">
        <v>2528</v>
      </c>
      <c r="E3766" s="159" t="s">
        <v>2169</v>
      </c>
      <c r="F3766" s="42" t="s">
        <v>2529</v>
      </c>
      <c r="G3766" s="159" t="s">
        <v>1842</v>
      </c>
      <c r="H3766" s="159" t="s">
        <v>2171</v>
      </c>
      <c r="I3766" s="159" t="s">
        <v>1788</v>
      </c>
      <c r="J3766" s="42" t="s">
        <v>18660</v>
      </c>
      <c r="K3766" s="42" t="s">
        <v>18660</v>
      </c>
      <c r="L3766" s="159" t="s">
        <v>2173</v>
      </c>
      <c r="M3766" s="159" t="s">
        <v>18937</v>
      </c>
      <c r="N3766" s="161"/>
      <c r="O3766" s="161"/>
      <c r="P3766" s="161"/>
    </row>
    <row r="3767" customFormat="false" ht="27" hidden="false" customHeight="true" outlineLevel="0" collapsed="false">
      <c r="A3767" s="159" t="s">
        <v>18938</v>
      </c>
      <c r="B3767" s="160" t="s">
        <v>18939</v>
      </c>
      <c r="C3767" s="42" t="s">
        <v>1738</v>
      </c>
      <c r="D3767" s="159" t="s">
        <v>2528</v>
      </c>
      <c r="E3767" s="159" t="s">
        <v>2169</v>
      </c>
      <c r="F3767" s="42" t="s">
        <v>2529</v>
      </c>
      <c r="G3767" s="159" t="s">
        <v>1842</v>
      </c>
      <c r="H3767" s="159" t="s">
        <v>2171</v>
      </c>
      <c r="I3767" s="159" t="s">
        <v>1788</v>
      </c>
      <c r="J3767" s="42" t="s">
        <v>18940</v>
      </c>
      <c r="K3767" s="42" t="s">
        <v>18940</v>
      </c>
      <c r="L3767" s="159" t="s">
        <v>2173</v>
      </c>
      <c r="M3767" s="159" t="s">
        <v>18941</v>
      </c>
      <c r="N3767" s="161"/>
      <c r="O3767" s="161"/>
      <c r="P3767" s="161"/>
    </row>
    <row r="3768" customFormat="false" ht="27" hidden="false" customHeight="true" outlineLevel="0" collapsed="false">
      <c r="A3768" s="159" t="s">
        <v>18942</v>
      </c>
      <c r="B3768" s="160" t="s">
        <v>18943</v>
      </c>
      <c r="C3768" s="42" t="s">
        <v>1738</v>
      </c>
      <c r="D3768" s="159" t="s">
        <v>2528</v>
      </c>
      <c r="E3768" s="159" t="s">
        <v>2169</v>
      </c>
      <c r="F3768" s="42" t="s">
        <v>2529</v>
      </c>
      <c r="G3768" s="159" t="s">
        <v>1842</v>
      </c>
      <c r="H3768" s="159" t="s">
        <v>2171</v>
      </c>
      <c r="I3768" s="159" t="s">
        <v>1788</v>
      </c>
      <c r="J3768" s="42" t="s">
        <v>18944</v>
      </c>
      <c r="K3768" s="42" t="s">
        <v>18944</v>
      </c>
      <c r="L3768" s="159" t="s">
        <v>2173</v>
      </c>
      <c r="M3768" s="159" t="s">
        <v>18945</v>
      </c>
      <c r="N3768" s="161"/>
      <c r="O3768" s="161"/>
      <c r="P3768" s="161"/>
    </row>
    <row r="3769" customFormat="false" ht="27" hidden="false" customHeight="true" outlineLevel="0" collapsed="false">
      <c r="A3769" s="159" t="s">
        <v>18946</v>
      </c>
      <c r="B3769" s="160" t="s">
        <v>18947</v>
      </c>
      <c r="C3769" s="42" t="s">
        <v>1738</v>
      </c>
      <c r="D3769" s="159" t="s">
        <v>2528</v>
      </c>
      <c r="E3769" s="159" t="s">
        <v>2169</v>
      </c>
      <c r="F3769" s="42" t="s">
        <v>2529</v>
      </c>
      <c r="G3769" s="159" t="s">
        <v>1842</v>
      </c>
      <c r="H3769" s="159" t="s">
        <v>2171</v>
      </c>
      <c r="I3769" s="159" t="s">
        <v>1788</v>
      </c>
      <c r="J3769" s="42" t="s">
        <v>18948</v>
      </c>
      <c r="K3769" s="42" t="s">
        <v>18948</v>
      </c>
      <c r="L3769" s="159" t="s">
        <v>2173</v>
      </c>
      <c r="M3769" s="159" t="s">
        <v>18949</v>
      </c>
      <c r="N3769" s="161"/>
      <c r="O3769" s="161"/>
      <c r="P3769" s="161"/>
    </row>
    <row r="3770" customFormat="false" ht="27" hidden="false" customHeight="true" outlineLevel="0" collapsed="false">
      <c r="A3770" s="159" t="s">
        <v>18950</v>
      </c>
      <c r="B3770" s="160" t="s">
        <v>18951</v>
      </c>
      <c r="C3770" s="42" t="s">
        <v>1738</v>
      </c>
      <c r="D3770" s="159" t="s">
        <v>2528</v>
      </c>
      <c r="E3770" s="159" t="s">
        <v>2169</v>
      </c>
      <c r="F3770" s="42" t="s">
        <v>2529</v>
      </c>
      <c r="G3770" s="159" t="s">
        <v>1842</v>
      </c>
      <c r="H3770" s="159" t="s">
        <v>2171</v>
      </c>
      <c r="I3770" s="159" t="s">
        <v>1788</v>
      </c>
      <c r="J3770" s="42" t="s">
        <v>18952</v>
      </c>
      <c r="K3770" s="42" t="s">
        <v>18952</v>
      </c>
      <c r="L3770" s="159" t="s">
        <v>2173</v>
      </c>
      <c r="M3770" s="159" t="s">
        <v>18953</v>
      </c>
      <c r="N3770" s="161"/>
      <c r="O3770" s="161"/>
      <c r="P3770" s="161"/>
    </row>
    <row r="3771" customFormat="false" ht="27" hidden="false" customHeight="true" outlineLevel="0" collapsed="false">
      <c r="A3771" s="159" t="s">
        <v>18954</v>
      </c>
      <c r="B3771" s="160" t="s">
        <v>18955</v>
      </c>
      <c r="C3771" s="42" t="s">
        <v>1738</v>
      </c>
      <c r="D3771" s="159" t="s">
        <v>2528</v>
      </c>
      <c r="E3771" s="159" t="s">
        <v>2169</v>
      </c>
      <c r="F3771" s="42" t="s">
        <v>2529</v>
      </c>
      <c r="G3771" s="159" t="s">
        <v>1842</v>
      </c>
      <c r="H3771" s="159" t="s">
        <v>2171</v>
      </c>
      <c r="I3771" s="159" t="s">
        <v>1788</v>
      </c>
      <c r="J3771" s="42" t="s">
        <v>18956</v>
      </c>
      <c r="K3771" s="42" t="s">
        <v>18956</v>
      </c>
      <c r="L3771" s="159" t="s">
        <v>2173</v>
      </c>
      <c r="M3771" s="159" t="s">
        <v>18957</v>
      </c>
      <c r="N3771" s="161"/>
      <c r="O3771" s="161"/>
      <c r="P3771" s="161"/>
    </row>
    <row r="3772" customFormat="false" ht="27" hidden="false" customHeight="true" outlineLevel="0" collapsed="false">
      <c r="A3772" s="159" t="s">
        <v>18958</v>
      </c>
      <c r="B3772" s="160" t="s">
        <v>18959</v>
      </c>
      <c r="C3772" s="42" t="s">
        <v>1738</v>
      </c>
      <c r="D3772" s="159" t="s">
        <v>2528</v>
      </c>
      <c r="E3772" s="159" t="s">
        <v>2169</v>
      </c>
      <c r="F3772" s="42" t="s">
        <v>2529</v>
      </c>
      <c r="G3772" s="159" t="s">
        <v>1842</v>
      </c>
      <c r="H3772" s="159" t="s">
        <v>2171</v>
      </c>
      <c r="I3772" s="159" t="s">
        <v>1788</v>
      </c>
      <c r="J3772" s="42" t="s">
        <v>18960</v>
      </c>
      <c r="K3772" s="42" t="s">
        <v>18960</v>
      </c>
      <c r="L3772" s="159" t="s">
        <v>2173</v>
      </c>
      <c r="M3772" s="159" t="s">
        <v>18961</v>
      </c>
      <c r="N3772" s="161"/>
      <c r="O3772" s="161"/>
      <c r="P3772" s="161"/>
    </row>
    <row r="3773" customFormat="false" ht="27" hidden="false" customHeight="true" outlineLevel="0" collapsed="false">
      <c r="A3773" s="159" t="s">
        <v>18962</v>
      </c>
      <c r="B3773" s="160" t="s">
        <v>18963</v>
      </c>
      <c r="C3773" s="42" t="s">
        <v>1738</v>
      </c>
      <c r="D3773" s="159" t="s">
        <v>2528</v>
      </c>
      <c r="E3773" s="159" t="s">
        <v>2169</v>
      </c>
      <c r="F3773" s="42" t="s">
        <v>2529</v>
      </c>
      <c r="G3773" s="159" t="s">
        <v>1842</v>
      </c>
      <c r="H3773" s="159" t="s">
        <v>2171</v>
      </c>
      <c r="I3773" s="159" t="s">
        <v>1788</v>
      </c>
      <c r="J3773" s="42" t="s">
        <v>18964</v>
      </c>
      <c r="K3773" s="42" t="s">
        <v>18964</v>
      </c>
      <c r="L3773" s="159" t="s">
        <v>2173</v>
      </c>
      <c r="M3773" s="159" t="s">
        <v>18965</v>
      </c>
      <c r="N3773" s="161"/>
      <c r="O3773" s="161"/>
      <c r="P3773" s="161"/>
    </row>
    <row r="3774" customFormat="false" ht="27" hidden="false" customHeight="true" outlineLevel="0" collapsed="false">
      <c r="A3774" s="159" t="s">
        <v>18966</v>
      </c>
      <c r="B3774" s="160" t="s">
        <v>18967</v>
      </c>
      <c r="C3774" s="42" t="s">
        <v>1738</v>
      </c>
      <c r="D3774" s="159" t="s">
        <v>2528</v>
      </c>
      <c r="E3774" s="159" t="s">
        <v>2169</v>
      </c>
      <c r="F3774" s="42" t="s">
        <v>2529</v>
      </c>
      <c r="G3774" s="159" t="s">
        <v>1842</v>
      </c>
      <c r="H3774" s="159" t="s">
        <v>2171</v>
      </c>
      <c r="I3774" s="159" t="s">
        <v>1788</v>
      </c>
      <c r="J3774" s="42" t="s">
        <v>18968</v>
      </c>
      <c r="K3774" s="42" t="s">
        <v>18968</v>
      </c>
      <c r="L3774" s="159" t="s">
        <v>2173</v>
      </c>
      <c r="M3774" s="159" t="s">
        <v>18969</v>
      </c>
      <c r="N3774" s="161"/>
      <c r="O3774" s="161"/>
      <c r="P3774" s="161"/>
    </row>
    <row r="3775" customFormat="false" ht="27" hidden="false" customHeight="true" outlineLevel="0" collapsed="false">
      <c r="A3775" s="159" t="s">
        <v>18970</v>
      </c>
      <c r="B3775" s="160" t="s">
        <v>18971</v>
      </c>
      <c r="C3775" s="42" t="s">
        <v>1738</v>
      </c>
      <c r="D3775" s="159" t="s">
        <v>2528</v>
      </c>
      <c r="E3775" s="159" t="s">
        <v>2169</v>
      </c>
      <c r="F3775" s="42" t="s">
        <v>2529</v>
      </c>
      <c r="G3775" s="159" t="s">
        <v>1842</v>
      </c>
      <c r="H3775" s="159" t="s">
        <v>2171</v>
      </c>
      <c r="I3775" s="159" t="s">
        <v>1788</v>
      </c>
      <c r="J3775" s="42" t="s">
        <v>18972</v>
      </c>
      <c r="K3775" s="42" t="s">
        <v>18972</v>
      </c>
      <c r="L3775" s="159" t="s">
        <v>2173</v>
      </c>
      <c r="M3775" s="159" t="s">
        <v>18973</v>
      </c>
      <c r="N3775" s="161"/>
      <c r="O3775" s="161"/>
      <c r="P3775" s="161"/>
    </row>
    <row r="3776" customFormat="false" ht="27" hidden="false" customHeight="true" outlineLevel="0" collapsed="false">
      <c r="A3776" s="159" t="s">
        <v>18974</v>
      </c>
      <c r="B3776" s="160" t="s">
        <v>18975</v>
      </c>
      <c r="C3776" s="42" t="s">
        <v>1738</v>
      </c>
      <c r="D3776" s="159" t="s">
        <v>2528</v>
      </c>
      <c r="E3776" s="159" t="s">
        <v>2169</v>
      </c>
      <c r="F3776" s="42" t="s">
        <v>2529</v>
      </c>
      <c r="G3776" s="159" t="s">
        <v>1842</v>
      </c>
      <c r="H3776" s="159" t="s">
        <v>2171</v>
      </c>
      <c r="I3776" s="159" t="s">
        <v>1788</v>
      </c>
      <c r="J3776" s="42" t="s">
        <v>18976</v>
      </c>
      <c r="K3776" s="42" t="s">
        <v>18976</v>
      </c>
      <c r="L3776" s="159" t="s">
        <v>2173</v>
      </c>
      <c r="M3776" s="159" t="s">
        <v>18977</v>
      </c>
      <c r="N3776" s="161"/>
      <c r="O3776" s="161"/>
      <c r="P3776" s="161"/>
    </row>
    <row r="3777" customFormat="false" ht="27" hidden="false" customHeight="true" outlineLevel="0" collapsed="false">
      <c r="A3777" s="159" t="s">
        <v>18978</v>
      </c>
      <c r="B3777" s="160" t="s">
        <v>18979</v>
      </c>
      <c r="C3777" s="42" t="s">
        <v>1738</v>
      </c>
      <c r="D3777" s="159" t="s">
        <v>2528</v>
      </c>
      <c r="E3777" s="159" t="s">
        <v>2169</v>
      </c>
      <c r="F3777" s="42" t="s">
        <v>2529</v>
      </c>
      <c r="G3777" s="159" t="s">
        <v>1842</v>
      </c>
      <c r="H3777" s="159" t="s">
        <v>2171</v>
      </c>
      <c r="I3777" s="159" t="s">
        <v>1788</v>
      </c>
      <c r="J3777" s="42" t="s">
        <v>18980</v>
      </c>
      <c r="K3777" s="42" t="s">
        <v>18980</v>
      </c>
      <c r="L3777" s="159" t="s">
        <v>2173</v>
      </c>
      <c r="M3777" s="159" t="s">
        <v>18981</v>
      </c>
      <c r="N3777" s="161"/>
      <c r="O3777" s="161"/>
      <c r="P3777" s="161"/>
    </row>
    <row r="3778" customFormat="false" ht="27" hidden="false" customHeight="true" outlineLevel="0" collapsed="false">
      <c r="A3778" s="159" t="s">
        <v>18982</v>
      </c>
      <c r="B3778" s="160" t="s">
        <v>18983</v>
      </c>
      <c r="C3778" s="42" t="s">
        <v>1738</v>
      </c>
      <c r="D3778" s="159" t="s">
        <v>2528</v>
      </c>
      <c r="E3778" s="159" t="s">
        <v>2169</v>
      </c>
      <c r="F3778" s="42" t="s">
        <v>2529</v>
      </c>
      <c r="G3778" s="159" t="s">
        <v>1842</v>
      </c>
      <c r="H3778" s="159" t="s">
        <v>2171</v>
      </c>
      <c r="I3778" s="159" t="s">
        <v>1788</v>
      </c>
      <c r="J3778" s="42" t="s">
        <v>18984</v>
      </c>
      <c r="K3778" s="42" t="s">
        <v>18984</v>
      </c>
      <c r="L3778" s="159" t="s">
        <v>2173</v>
      </c>
      <c r="M3778" s="159" t="s">
        <v>18985</v>
      </c>
      <c r="N3778" s="161"/>
      <c r="O3778" s="161"/>
      <c r="P3778" s="161"/>
    </row>
    <row r="3779" customFormat="false" ht="27" hidden="false" customHeight="true" outlineLevel="0" collapsed="false">
      <c r="A3779" s="159" t="s">
        <v>18986</v>
      </c>
      <c r="B3779" s="160" t="s">
        <v>18987</v>
      </c>
      <c r="C3779" s="42" t="s">
        <v>1738</v>
      </c>
      <c r="D3779" s="159" t="s">
        <v>2528</v>
      </c>
      <c r="E3779" s="159" t="s">
        <v>2169</v>
      </c>
      <c r="F3779" s="42" t="s">
        <v>2529</v>
      </c>
      <c r="G3779" s="159" t="s">
        <v>1842</v>
      </c>
      <c r="H3779" s="159" t="s">
        <v>2171</v>
      </c>
      <c r="I3779" s="159" t="s">
        <v>1788</v>
      </c>
      <c r="J3779" s="42" t="s">
        <v>18988</v>
      </c>
      <c r="K3779" s="42" t="s">
        <v>18988</v>
      </c>
      <c r="L3779" s="159" t="s">
        <v>2173</v>
      </c>
      <c r="M3779" s="159" t="s">
        <v>18989</v>
      </c>
      <c r="N3779" s="161"/>
      <c r="O3779" s="161"/>
      <c r="P3779" s="161"/>
    </row>
    <row r="3780" customFormat="false" ht="27" hidden="false" customHeight="true" outlineLevel="0" collapsed="false">
      <c r="A3780" s="159" t="s">
        <v>18990</v>
      </c>
      <c r="B3780" s="160" t="s">
        <v>18991</v>
      </c>
      <c r="C3780" s="42" t="s">
        <v>1738</v>
      </c>
      <c r="D3780" s="159" t="s">
        <v>2528</v>
      </c>
      <c r="E3780" s="159" t="s">
        <v>2169</v>
      </c>
      <c r="F3780" s="42" t="s">
        <v>2529</v>
      </c>
      <c r="G3780" s="159" t="s">
        <v>1842</v>
      </c>
      <c r="H3780" s="159" t="s">
        <v>2171</v>
      </c>
      <c r="I3780" s="159" t="s">
        <v>1788</v>
      </c>
      <c r="J3780" s="42" t="s">
        <v>18992</v>
      </c>
      <c r="K3780" s="42" t="s">
        <v>18992</v>
      </c>
      <c r="L3780" s="159" t="s">
        <v>2173</v>
      </c>
      <c r="M3780" s="159" t="s">
        <v>18993</v>
      </c>
      <c r="N3780" s="161"/>
      <c r="O3780" s="161"/>
      <c r="P3780" s="161"/>
    </row>
    <row r="3781" customFormat="false" ht="27" hidden="false" customHeight="true" outlineLevel="0" collapsed="false">
      <c r="A3781" s="159" t="s">
        <v>18994</v>
      </c>
      <c r="B3781" s="160" t="s">
        <v>18995</v>
      </c>
      <c r="C3781" s="42" t="s">
        <v>1738</v>
      </c>
      <c r="D3781" s="159" t="s">
        <v>2528</v>
      </c>
      <c r="E3781" s="159" t="s">
        <v>2169</v>
      </c>
      <c r="F3781" s="42" t="s">
        <v>2529</v>
      </c>
      <c r="G3781" s="159" t="s">
        <v>1842</v>
      </c>
      <c r="H3781" s="159" t="s">
        <v>2171</v>
      </c>
      <c r="I3781" s="159" t="s">
        <v>1788</v>
      </c>
      <c r="J3781" s="42" t="s">
        <v>18996</v>
      </c>
      <c r="K3781" s="42" t="s">
        <v>18996</v>
      </c>
      <c r="L3781" s="159" t="s">
        <v>2173</v>
      </c>
      <c r="M3781" s="159" t="s">
        <v>18997</v>
      </c>
      <c r="N3781" s="161"/>
      <c r="O3781" s="161"/>
      <c r="P3781" s="161"/>
    </row>
    <row r="3782" customFormat="false" ht="27" hidden="false" customHeight="true" outlineLevel="0" collapsed="false">
      <c r="A3782" s="159" t="s">
        <v>18998</v>
      </c>
      <c r="B3782" s="160" t="s">
        <v>18999</v>
      </c>
      <c r="C3782" s="42" t="s">
        <v>1738</v>
      </c>
      <c r="D3782" s="159" t="s">
        <v>2528</v>
      </c>
      <c r="E3782" s="159" t="s">
        <v>2169</v>
      </c>
      <c r="F3782" s="42" t="s">
        <v>2529</v>
      </c>
      <c r="G3782" s="159" t="s">
        <v>1842</v>
      </c>
      <c r="H3782" s="159" t="s">
        <v>2171</v>
      </c>
      <c r="I3782" s="159" t="s">
        <v>1788</v>
      </c>
      <c r="J3782" s="42" t="s">
        <v>19000</v>
      </c>
      <c r="K3782" s="42" t="s">
        <v>19000</v>
      </c>
      <c r="L3782" s="159" t="s">
        <v>2173</v>
      </c>
      <c r="M3782" s="159" t="s">
        <v>19001</v>
      </c>
      <c r="N3782" s="161"/>
      <c r="O3782" s="161"/>
      <c r="P3782" s="161"/>
    </row>
    <row r="3783" customFormat="false" ht="27" hidden="false" customHeight="true" outlineLevel="0" collapsed="false">
      <c r="A3783" s="159" t="s">
        <v>19002</v>
      </c>
      <c r="B3783" s="160" t="s">
        <v>19003</v>
      </c>
      <c r="C3783" s="42" t="s">
        <v>1738</v>
      </c>
      <c r="D3783" s="159" t="s">
        <v>2528</v>
      </c>
      <c r="E3783" s="159" t="s">
        <v>2169</v>
      </c>
      <c r="F3783" s="42" t="s">
        <v>2529</v>
      </c>
      <c r="G3783" s="159" t="s">
        <v>1842</v>
      </c>
      <c r="H3783" s="159" t="s">
        <v>2171</v>
      </c>
      <c r="I3783" s="159" t="s">
        <v>1788</v>
      </c>
      <c r="J3783" s="42" t="s">
        <v>19004</v>
      </c>
      <c r="K3783" s="42" t="s">
        <v>19004</v>
      </c>
      <c r="L3783" s="159" t="s">
        <v>2173</v>
      </c>
      <c r="M3783" s="159" t="s">
        <v>19005</v>
      </c>
      <c r="N3783" s="161"/>
      <c r="O3783" s="161"/>
      <c r="P3783" s="161"/>
    </row>
    <row r="3784" customFormat="false" ht="27" hidden="false" customHeight="true" outlineLevel="0" collapsed="false">
      <c r="A3784" s="159" t="s">
        <v>19006</v>
      </c>
      <c r="B3784" s="160" t="s">
        <v>19007</v>
      </c>
      <c r="C3784" s="42" t="s">
        <v>1738</v>
      </c>
      <c r="D3784" s="159" t="s">
        <v>2528</v>
      </c>
      <c r="E3784" s="159" t="s">
        <v>2169</v>
      </c>
      <c r="F3784" s="42" t="s">
        <v>2529</v>
      </c>
      <c r="G3784" s="159" t="s">
        <v>1842</v>
      </c>
      <c r="H3784" s="159" t="s">
        <v>2171</v>
      </c>
      <c r="I3784" s="159" t="s">
        <v>1788</v>
      </c>
      <c r="J3784" s="42" t="s">
        <v>19008</v>
      </c>
      <c r="K3784" s="42" t="s">
        <v>19008</v>
      </c>
      <c r="L3784" s="159" t="s">
        <v>2173</v>
      </c>
      <c r="M3784" s="159" t="s">
        <v>19009</v>
      </c>
      <c r="N3784" s="161"/>
      <c r="O3784" s="161"/>
      <c r="P3784" s="161"/>
    </row>
    <row r="3785" customFormat="false" ht="27" hidden="false" customHeight="true" outlineLevel="0" collapsed="false">
      <c r="A3785" s="159" t="s">
        <v>19010</v>
      </c>
      <c r="B3785" s="160" t="s">
        <v>19011</v>
      </c>
      <c r="C3785" s="42" t="s">
        <v>1738</v>
      </c>
      <c r="D3785" s="159" t="s">
        <v>2528</v>
      </c>
      <c r="E3785" s="159" t="s">
        <v>2169</v>
      </c>
      <c r="F3785" s="42" t="s">
        <v>2529</v>
      </c>
      <c r="G3785" s="159" t="s">
        <v>1842</v>
      </c>
      <c r="H3785" s="159" t="s">
        <v>2171</v>
      </c>
      <c r="I3785" s="159" t="s">
        <v>1788</v>
      </c>
      <c r="J3785" s="42" t="s">
        <v>19012</v>
      </c>
      <c r="K3785" s="42" t="s">
        <v>19012</v>
      </c>
      <c r="L3785" s="159" t="s">
        <v>2173</v>
      </c>
      <c r="M3785" s="159" t="s">
        <v>19013</v>
      </c>
      <c r="N3785" s="161"/>
      <c r="O3785" s="161"/>
      <c r="P3785" s="161"/>
    </row>
    <row r="3786" customFormat="false" ht="27" hidden="false" customHeight="true" outlineLevel="0" collapsed="false">
      <c r="A3786" s="159" t="s">
        <v>19014</v>
      </c>
      <c r="B3786" s="160" t="s">
        <v>19015</v>
      </c>
      <c r="C3786" s="42" t="s">
        <v>1738</v>
      </c>
      <c r="D3786" s="159" t="s">
        <v>2528</v>
      </c>
      <c r="E3786" s="159" t="s">
        <v>2169</v>
      </c>
      <c r="F3786" s="42" t="s">
        <v>2529</v>
      </c>
      <c r="G3786" s="159" t="s">
        <v>1842</v>
      </c>
      <c r="H3786" s="159" t="s">
        <v>2171</v>
      </c>
      <c r="I3786" s="159" t="s">
        <v>1788</v>
      </c>
      <c r="J3786" s="42" t="s">
        <v>19016</v>
      </c>
      <c r="K3786" s="42" t="s">
        <v>19016</v>
      </c>
      <c r="L3786" s="159" t="s">
        <v>2173</v>
      </c>
      <c r="M3786" s="159" t="s">
        <v>19017</v>
      </c>
      <c r="N3786" s="161"/>
      <c r="O3786" s="161"/>
      <c r="P3786" s="161"/>
    </row>
    <row r="3787" customFormat="false" ht="27" hidden="false" customHeight="true" outlineLevel="0" collapsed="false">
      <c r="A3787" s="159" t="s">
        <v>19018</v>
      </c>
      <c r="B3787" s="160" t="s">
        <v>19019</v>
      </c>
      <c r="C3787" s="42" t="s">
        <v>1738</v>
      </c>
      <c r="D3787" s="159" t="s">
        <v>2528</v>
      </c>
      <c r="E3787" s="159" t="s">
        <v>2169</v>
      </c>
      <c r="F3787" s="42" t="s">
        <v>2529</v>
      </c>
      <c r="G3787" s="159" t="s">
        <v>1842</v>
      </c>
      <c r="H3787" s="159" t="s">
        <v>2171</v>
      </c>
      <c r="I3787" s="159" t="s">
        <v>1788</v>
      </c>
      <c r="J3787" s="42" t="s">
        <v>19016</v>
      </c>
      <c r="K3787" s="42" t="s">
        <v>19016</v>
      </c>
      <c r="L3787" s="159" t="s">
        <v>2173</v>
      </c>
      <c r="M3787" s="159" t="s">
        <v>19020</v>
      </c>
      <c r="N3787" s="161"/>
      <c r="O3787" s="161"/>
      <c r="P3787" s="161"/>
    </row>
    <row r="3788" customFormat="false" ht="27" hidden="false" customHeight="true" outlineLevel="0" collapsed="false">
      <c r="A3788" s="159" t="s">
        <v>19021</v>
      </c>
      <c r="B3788" s="160" t="s">
        <v>19022</v>
      </c>
      <c r="C3788" s="42" t="s">
        <v>1738</v>
      </c>
      <c r="D3788" s="159" t="s">
        <v>2528</v>
      </c>
      <c r="E3788" s="159" t="s">
        <v>2169</v>
      </c>
      <c r="F3788" s="42" t="s">
        <v>2529</v>
      </c>
      <c r="G3788" s="159" t="s">
        <v>1842</v>
      </c>
      <c r="H3788" s="159" t="s">
        <v>2171</v>
      </c>
      <c r="I3788" s="159" t="s">
        <v>1788</v>
      </c>
      <c r="J3788" s="42" t="s">
        <v>19023</v>
      </c>
      <c r="K3788" s="42" t="s">
        <v>19023</v>
      </c>
      <c r="L3788" s="159" t="s">
        <v>2173</v>
      </c>
      <c r="M3788" s="159" t="s">
        <v>19024</v>
      </c>
      <c r="N3788" s="161"/>
      <c r="O3788" s="161"/>
      <c r="P3788" s="161"/>
    </row>
    <row r="3789" customFormat="false" ht="27" hidden="false" customHeight="true" outlineLevel="0" collapsed="false">
      <c r="A3789" s="159" t="s">
        <v>19025</v>
      </c>
      <c r="B3789" s="160" t="s">
        <v>19026</v>
      </c>
      <c r="C3789" s="42" t="s">
        <v>1738</v>
      </c>
      <c r="D3789" s="159" t="s">
        <v>2528</v>
      </c>
      <c r="E3789" s="159" t="s">
        <v>2169</v>
      </c>
      <c r="F3789" s="42" t="s">
        <v>2529</v>
      </c>
      <c r="G3789" s="159" t="s">
        <v>1842</v>
      </c>
      <c r="H3789" s="159" t="s">
        <v>2171</v>
      </c>
      <c r="I3789" s="159" t="s">
        <v>1788</v>
      </c>
      <c r="J3789" s="42" t="s">
        <v>19027</v>
      </c>
      <c r="K3789" s="42" t="s">
        <v>19027</v>
      </c>
      <c r="L3789" s="159" t="s">
        <v>2173</v>
      </c>
      <c r="M3789" s="159" t="s">
        <v>19028</v>
      </c>
      <c r="N3789" s="161"/>
      <c r="O3789" s="161"/>
      <c r="P3789" s="161"/>
    </row>
    <row r="3790" customFormat="false" ht="27" hidden="false" customHeight="true" outlineLevel="0" collapsed="false">
      <c r="A3790" s="159" t="s">
        <v>19029</v>
      </c>
      <c r="B3790" s="160" t="s">
        <v>19030</v>
      </c>
      <c r="C3790" s="42" t="s">
        <v>1738</v>
      </c>
      <c r="D3790" s="159" t="s">
        <v>2528</v>
      </c>
      <c r="E3790" s="159" t="s">
        <v>2169</v>
      </c>
      <c r="F3790" s="42" t="s">
        <v>2529</v>
      </c>
      <c r="G3790" s="159" t="s">
        <v>1842</v>
      </c>
      <c r="H3790" s="159" t="s">
        <v>2171</v>
      </c>
      <c r="I3790" s="159" t="s">
        <v>1788</v>
      </c>
      <c r="J3790" s="42" t="s">
        <v>19031</v>
      </c>
      <c r="K3790" s="42" t="s">
        <v>19031</v>
      </c>
      <c r="L3790" s="159" t="s">
        <v>2173</v>
      </c>
      <c r="M3790" s="159" t="s">
        <v>19032</v>
      </c>
      <c r="N3790" s="161"/>
      <c r="O3790" s="161"/>
      <c r="P3790" s="161"/>
    </row>
    <row r="3791" customFormat="false" ht="27" hidden="false" customHeight="true" outlineLevel="0" collapsed="false">
      <c r="A3791" s="159" t="s">
        <v>19033</v>
      </c>
      <c r="B3791" s="160" t="s">
        <v>19034</v>
      </c>
      <c r="C3791" s="42" t="s">
        <v>1738</v>
      </c>
      <c r="D3791" s="159" t="s">
        <v>2528</v>
      </c>
      <c r="E3791" s="159" t="s">
        <v>2169</v>
      </c>
      <c r="F3791" s="42" t="s">
        <v>2529</v>
      </c>
      <c r="G3791" s="159" t="s">
        <v>1842</v>
      </c>
      <c r="H3791" s="159" t="s">
        <v>2171</v>
      </c>
      <c r="I3791" s="159" t="s">
        <v>1788</v>
      </c>
      <c r="J3791" s="42" t="s">
        <v>19035</v>
      </c>
      <c r="K3791" s="42" t="s">
        <v>19035</v>
      </c>
      <c r="L3791" s="159" t="s">
        <v>2173</v>
      </c>
      <c r="M3791" s="159" t="s">
        <v>19036</v>
      </c>
      <c r="N3791" s="161"/>
      <c r="O3791" s="161"/>
      <c r="P3791" s="161"/>
    </row>
    <row r="3792" customFormat="false" ht="27" hidden="false" customHeight="true" outlineLevel="0" collapsed="false">
      <c r="A3792" s="159" t="s">
        <v>19037</v>
      </c>
      <c r="B3792" s="160" t="s">
        <v>19038</v>
      </c>
      <c r="C3792" s="42" t="s">
        <v>1738</v>
      </c>
      <c r="D3792" s="159" t="s">
        <v>2528</v>
      </c>
      <c r="E3792" s="159" t="s">
        <v>2169</v>
      </c>
      <c r="F3792" s="42" t="s">
        <v>2529</v>
      </c>
      <c r="G3792" s="159" t="s">
        <v>1842</v>
      </c>
      <c r="H3792" s="159" t="s">
        <v>2171</v>
      </c>
      <c r="I3792" s="159" t="s">
        <v>1788</v>
      </c>
      <c r="J3792" s="42" t="s">
        <v>19039</v>
      </c>
      <c r="K3792" s="42" t="s">
        <v>19039</v>
      </c>
      <c r="L3792" s="159" t="s">
        <v>2173</v>
      </c>
      <c r="M3792" s="159" t="s">
        <v>19040</v>
      </c>
      <c r="N3792" s="161"/>
      <c r="O3792" s="161"/>
      <c r="P3792" s="161"/>
    </row>
    <row r="3793" customFormat="false" ht="27" hidden="false" customHeight="true" outlineLevel="0" collapsed="false">
      <c r="A3793" s="159" t="s">
        <v>19041</v>
      </c>
      <c r="B3793" s="160" t="s">
        <v>19042</v>
      </c>
      <c r="C3793" s="42" t="s">
        <v>1738</v>
      </c>
      <c r="D3793" s="159" t="s">
        <v>2528</v>
      </c>
      <c r="E3793" s="159" t="s">
        <v>2169</v>
      </c>
      <c r="F3793" s="42" t="s">
        <v>2529</v>
      </c>
      <c r="G3793" s="159" t="s">
        <v>1842</v>
      </c>
      <c r="H3793" s="159" t="s">
        <v>2171</v>
      </c>
      <c r="I3793" s="159" t="s">
        <v>1788</v>
      </c>
      <c r="J3793" s="42" t="s">
        <v>19043</v>
      </c>
      <c r="K3793" s="42" t="s">
        <v>19043</v>
      </c>
      <c r="L3793" s="159" t="s">
        <v>2173</v>
      </c>
      <c r="M3793" s="159" t="s">
        <v>19044</v>
      </c>
      <c r="N3793" s="161"/>
      <c r="O3793" s="161"/>
      <c r="P3793" s="161"/>
    </row>
    <row r="3794" customFormat="false" ht="27" hidden="false" customHeight="true" outlineLevel="0" collapsed="false">
      <c r="A3794" s="159" t="s">
        <v>19045</v>
      </c>
      <c r="B3794" s="160" t="s">
        <v>19046</v>
      </c>
      <c r="C3794" s="42" t="s">
        <v>1738</v>
      </c>
      <c r="D3794" s="159" t="s">
        <v>2528</v>
      </c>
      <c r="E3794" s="159" t="s">
        <v>2169</v>
      </c>
      <c r="F3794" s="42" t="s">
        <v>2529</v>
      </c>
      <c r="G3794" s="159" t="s">
        <v>1842</v>
      </c>
      <c r="H3794" s="159" t="s">
        <v>2171</v>
      </c>
      <c r="I3794" s="159" t="s">
        <v>1788</v>
      </c>
      <c r="J3794" s="42" t="s">
        <v>19047</v>
      </c>
      <c r="K3794" s="42" t="s">
        <v>19047</v>
      </c>
      <c r="L3794" s="159" t="s">
        <v>2173</v>
      </c>
      <c r="M3794" s="159" t="s">
        <v>19048</v>
      </c>
      <c r="N3794" s="161"/>
      <c r="O3794" s="161"/>
      <c r="P3794" s="161"/>
    </row>
    <row r="3795" customFormat="false" ht="27" hidden="false" customHeight="true" outlineLevel="0" collapsed="false">
      <c r="A3795" s="159" t="s">
        <v>19049</v>
      </c>
      <c r="B3795" s="160" t="s">
        <v>19050</v>
      </c>
      <c r="C3795" s="42" t="s">
        <v>1738</v>
      </c>
      <c r="D3795" s="159" t="s">
        <v>2528</v>
      </c>
      <c r="E3795" s="159" t="s">
        <v>2169</v>
      </c>
      <c r="F3795" s="42" t="s">
        <v>2529</v>
      </c>
      <c r="G3795" s="159" t="s">
        <v>1842</v>
      </c>
      <c r="H3795" s="159" t="s">
        <v>2171</v>
      </c>
      <c r="I3795" s="159" t="s">
        <v>1788</v>
      </c>
      <c r="J3795" s="42" t="s">
        <v>19051</v>
      </c>
      <c r="K3795" s="42" t="s">
        <v>19051</v>
      </c>
      <c r="L3795" s="159" t="s">
        <v>2173</v>
      </c>
      <c r="M3795" s="159" t="s">
        <v>19052</v>
      </c>
      <c r="N3795" s="161"/>
      <c r="O3795" s="161"/>
      <c r="P3795" s="161"/>
    </row>
    <row r="3796" customFormat="false" ht="27" hidden="false" customHeight="true" outlineLevel="0" collapsed="false">
      <c r="A3796" s="159" t="s">
        <v>19053</v>
      </c>
      <c r="B3796" s="160" t="s">
        <v>19054</v>
      </c>
      <c r="C3796" s="42" t="s">
        <v>1738</v>
      </c>
      <c r="D3796" s="159" t="s">
        <v>2528</v>
      </c>
      <c r="E3796" s="159" t="s">
        <v>2169</v>
      </c>
      <c r="F3796" s="42" t="s">
        <v>2529</v>
      </c>
      <c r="G3796" s="159" t="s">
        <v>1842</v>
      </c>
      <c r="H3796" s="159" t="s">
        <v>2171</v>
      </c>
      <c r="I3796" s="159" t="s">
        <v>1788</v>
      </c>
      <c r="J3796" s="42" t="s">
        <v>19055</v>
      </c>
      <c r="K3796" s="42" t="s">
        <v>19055</v>
      </c>
      <c r="L3796" s="159" t="s">
        <v>2173</v>
      </c>
      <c r="M3796" s="159" t="s">
        <v>19056</v>
      </c>
      <c r="N3796" s="161"/>
      <c r="O3796" s="161"/>
      <c r="P3796" s="161"/>
    </row>
    <row r="3797" customFormat="false" ht="27" hidden="false" customHeight="true" outlineLevel="0" collapsed="false">
      <c r="A3797" s="159" t="s">
        <v>19057</v>
      </c>
      <c r="B3797" s="160" t="s">
        <v>19058</v>
      </c>
      <c r="C3797" s="42" t="s">
        <v>1738</v>
      </c>
      <c r="D3797" s="159" t="s">
        <v>2528</v>
      </c>
      <c r="E3797" s="159" t="s">
        <v>2169</v>
      </c>
      <c r="F3797" s="42" t="s">
        <v>2529</v>
      </c>
      <c r="G3797" s="159" t="s">
        <v>1842</v>
      </c>
      <c r="H3797" s="159" t="s">
        <v>2171</v>
      </c>
      <c r="I3797" s="159" t="s">
        <v>1788</v>
      </c>
      <c r="J3797" s="42" t="s">
        <v>19059</v>
      </c>
      <c r="K3797" s="42" t="s">
        <v>19059</v>
      </c>
      <c r="L3797" s="159" t="s">
        <v>2173</v>
      </c>
      <c r="M3797" s="159" t="s">
        <v>19060</v>
      </c>
      <c r="N3797" s="161"/>
      <c r="O3797" s="161"/>
      <c r="P3797" s="161"/>
    </row>
    <row r="3798" customFormat="false" ht="27" hidden="false" customHeight="true" outlineLevel="0" collapsed="false">
      <c r="A3798" s="159" t="s">
        <v>19061</v>
      </c>
      <c r="B3798" s="160" t="s">
        <v>19062</v>
      </c>
      <c r="C3798" s="42" t="s">
        <v>1738</v>
      </c>
      <c r="D3798" s="159" t="s">
        <v>2528</v>
      </c>
      <c r="E3798" s="159" t="s">
        <v>2169</v>
      </c>
      <c r="F3798" s="42" t="s">
        <v>2529</v>
      </c>
      <c r="G3798" s="159" t="s">
        <v>1842</v>
      </c>
      <c r="H3798" s="159" t="s">
        <v>2171</v>
      </c>
      <c r="I3798" s="159" t="s">
        <v>1788</v>
      </c>
      <c r="J3798" s="42" t="s">
        <v>18672</v>
      </c>
      <c r="K3798" s="42" t="s">
        <v>18672</v>
      </c>
      <c r="L3798" s="159" t="s">
        <v>2173</v>
      </c>
      <c r="M3798" s="159" t="s">
        <v>19063</v>
      </c>
      <c r="N3798" s="161"/>
      <c r="O3798" s="161"/>
      <c r="P3798" s="161"/>
    </row>
    <row r="3799" customFormat="false" ht="27" hidden="false" customHeight="true" outlineLevel="0" collapsed="false">
      <c r="A3799" s="159" t="s">
        <v>19064</v>
      </c>
      <c r="B3799" s="160" t="s">
        <v>19065</v>
      </c>
      <c r="C3799" s="42" t="s">
        <v>1738</v>
      </c>
      <c r="D3799" s="159" t="s">
        <v>2528</v>
      </c>
      <c r="E3799" s="159" t="s">
        <v>2169</v>
      </c>
      <c r="F3799" s="42" t="s">
        <v>2529</v>
      </c>
      <c r="G3799" s="159" t="s">
        <v>1842</v>
      </c>
      <c r="H3799" s="159" t="s">
        <v>2171</v>
      </c>
      <c r="I3799" s="159" t="s">
        <v>1788</v>
      </c>
      <c r="J3799" s="42" t="s">
        <v>18672</v>
      </c>
      <c r="K3799" s="42" t="s">
        <v>18672</v>
      </c>
      <c r="L3799" s="159" t="s">
        <v>2173</v>
      </c>
      <c r="M3799" s="159" t="s">
        <v>19066</v>
      </c>
      <c r="N3799" s="161"/>
      <c r="O3799" s="161"/>
      <c r="P3799" s="161"/>
    </row>
    <row r="3800" customFormat="false" ht="27" hidden="false" customHeight="true" outlineLevel="0" collapsed="false">
      <c r="A3800" s="159" t="s">
        <v>19067</v>
      </c>
      <c r="B3800" s="160" t="s">
        <v>19068</v>
      </c>
      <c r="C3800" s="42" t="s">
        <v>1738</v>
      </c>
      <c r="D3800" s="159" t="s">
        <v>2528</v>
      </c>
      <c r="E3800" s="159" t="s">
        <v>2169</v>
      </c>
      <c r="F3800" s="42" t="s">
        <v>2529</v>
      </c>
      <c r="G3800" s="159" t="s">
        <v>1842</v>
      </c>
      <c r="H3800" s="159" t="s">
        <v>2171</v>
      </c>
      <c r="I3800" s="159" t="s">
        <v>1788</v>
      </c>
      <c r="J3800" s="42" t="s">
        <v>18672</v>
      </c>
      <c r="K3800" s="42" t="s">
        <v>18672</v>
      </c>
      <c r="L3800" s="159" t="s">
        <v>2173</v>
      </c>
      <c r="M3800" s="159" t="s">
        <v>19069</v>
      </c>
      <c r="N3800" s="161"/>
      <c r="O3800" s="161"/>
      <c r="P3800" s="161"/>
    </row>
    <row r="3801" customFormat="false" ht="27" hidden="false" customHeight="true" outlineLevel="0" collapsed="false">
      <c r="A3801" s="159" t="s">
        <v>19070</v>
      </c>
      <c r="B3801" s="160" t="s">
        <v>19071</v>
      </c>
      <c r="C3801" s="42" t="s">
        <v>1738</v>
      </c>
      <c r="D3801" s="159" t="s">
        <v>2528</v>
      </c>
      <c r="E3801" s="159" t="s">
        <v>2169</v>
      </c>
      <c r="F3801" s="42" t="s">
        <v>2529</v>
      </c>
      <c r="G3801" s="159" t="s">
        <v>1842</v>
      </c>
      <c r="H3801" s="159" t="s">
        <v>2171</v>
      </c>
      <c r="I3801" s="159" t="s">
        <v>1788</v>
      </c>
      <c r="J3801" s="42" t="s">
        <v>18672</v>
      </c>
      <c r="K3801" s="42" t="s">
        <v>18672</v>
      </c>
      <c r="L3801" s="159" t="s">
        <v>2173</v>
      </c>
      <c r="M3801" s="159" t="s">
        <v>19072</v>
      </c>
      <c r="N3801" s="161"/>
      <c r="O3801" s="161"/>
      <c r="P3801" s="161"/>
    </row>
    <row r="3802" customFormat="false" ht="27" hidden="false" customHeight="true" outlineLevel="0" collapsed="false">
      <c r="A3802" s="159" t="s">
        <v>19073</v>
      </c>
      <c r="B3802" s="160" t="s">
        <v>19074</v>
      </c>
      <c r="C3802" s="42" t="s">
        <v>1738</v>
      </c>
      <c r="D3802" s="159" t="s">
        <v>2528</v>
      </c>
      <c r="E3802" s="159" t="s">
        <v>2169</v>
      </c>
      <c r="F3802" s="42" t="s">
        <v>2529</v>
      </c>
      <c r="G3802" s="159" t="s">
        <v>1842</v>
      </c>
      <c r="H3802" s="159" t="s">
        <v>2171</v>
      </c>
      <c r="I3802" s="159" t="s">
        <v>1788</v>
      </c>
      <c r="J3802" s="42" t="s">
        <v>18672</v>
      </c>
      <c r="K3802" s="42" t="s">
        <v>18672</v>
      </c>
      <c r="L3802" s="159" t="s">
        <v>2173</v>
      </c>
      <c r="M3802" s="159" t="s">
        <v>19075</v>
      </c>
      <c r="N3802" s="161"/>
      <c r="O3802" s="161"/>
      <c r="P3802" s="161"/>
    </row>
    <row r="3803" customFormat="false" ht="27" hidden="false" customHeight="true" outlineLevel="0" collapsed="false">
      <c r="A3803" s="159" t="s">
        <v>19076</v>
      </c>
      <c r="B3803" s="160" t="s">
        <v>19077</v>
      </c>
      <c r="C3803" s="42" t="s">
        <v>1738</v>
      </c>
      <c r="D3803" s="159" t="s">
        <v>2528</v>
      </c>
      <c r="E3803" s="159" t="s">
        <v>2169</v>
      </c>
      <c r="F3803" s="42" t="s">
        <v>2529</v>
      </c>
      <c r="G3803" s="159" t="s">
        <v>1842</v>
      </c>
      <c r="H3803" s="159" t="s">
        <v>2171</v>
      </c>
      <c r="I3803" s="159" t="s">
        <v>1788</v>
      </c>
      <c r="J3803" s="42" t="s">
        <v>18672</v>
      </c>
      <c r="K3803" s="42" t="s">
        <v>18672</v>
      </c>
      <c r="L3803" s="159" t="s">
        <v>2173</v>
      </c>
      <c r="M3803" s="159" t="s">
        <v>19078</v>
      </c>
      <c r="N3803" s="161"/>
      <c r="O3803" s="161"/>
      <c r="P3803" s="161"/>
    </row>
    <row r="3804" customFormat="false" ht="27" hidden="false" customHeight="true" outlineLevel="0" collapsed="false">
      <c r="A3804" s="159" t="s">
        <v>19079</v>
      </c>
      <c r="B3804" s="160" t="s">
        <v>19080</v>
      </c>
      <c r="C3804" s="42" t="s">
        <v>1738</v>
      </c>
      <c r="D3804" s="159" t="s">
        <v>2528</v>
      </c>
      <c r="E3804" s="159" t="s">
        <v>2169</v>
      </c>
      <c r="F3804" s="42" t="s">
        <v>2529</v>
      </c>
      <c r="G3804" s="159" t="s">
        <v>1842</v>
      </c>
      <c r="H3804" s="159" t="s">
        <v>2171</v>
      </c>
      <c r="I3804" s="159" t="s">
        <v>1788</v>
      </c>
      <c r="J3804" s="42" t="s">
        <v>18672</v>
      </c>
      <c r="K3804" s="42" t="s">
        <v>18672</v>
      </c>
      <c r="L3804" s="159" t="s">
        <v>2173</v>
      </c>
      <c r="M3804" s="159" t="s">
        <v>19081</v>
      </c>
      <c r="N3804" s="161"/>
      <c r="O3804" s="161"/>
      <c r="P3804" s="161"/>
    </row>
    <row r="3805" customFormat="false" ht="27" hidden="false" customHeight="true" outlineLevel="0" collapsed="false">
      <c r="A3805" s="159" t="s">
        <v>19082</v>
      </c>
      <c r="B3805" s="160" t="s">
        <v>19083</v>
      </c>
      <c r="C3805" s="42" t="s">
        <v>1738</v>
      </c>
      <c r="D3805" s="159" t="s">
        <v>2528</v>
      </c>
      <c r="E3805" s="159" t="s">
        <v>2169</v>
      </c>
      <c r="F3805" s="42" t="s">
        <v>2529</v>
      </c>
      <c r="G3805" s="159" t="s">
        <v>1842</v>
      </c>
      <c r="H3805" s="159" t="s">
        <v>2171</v>
      </c>
      <c r="I3805" s="159" t="s">
        <v>1788</v>
      </c>
      <c r="J3805" s="42" t="s">
        <v>18672</v>
      </c>
      <c r="K3805" s="42" t="s">
        <v>18672</v>
      </c>
      <c r="L3805" s="159" t="s">
        <v>2173</v>
      </c>
      <c r="M3805" s="159" t="s">
        <v>19084</v>
      </c>
      <c r="N3805" s="161"/>
      <c r="O3805" s="161"/>
      <c r="P3805" s="161"/>
    </row>
    <row r="3806" customFormat="false" ht="27" hidden="false" customHeight="true" outlineLevel="0" collapsed="false">
      <c r="A3806" s="159" t="s">
        <v>19085</v>
      </c>
      <c r="B3806" s="160" t="s">
        <v>19086</v>
      </c>
      <c r="C3806" s="42" t="s">
        <v>1738</v>
      </c>
      <c r="D3806" s="159" t="s">
        <v>2528</v>
      </c>
      <c r="E3806" s="159" t="s">
        <v>2169</v>
      </c>
      <c r="F3806" s="42" t="s">
        <v>2529</v>
      </c>
      <c r="G3806" s="159" t="s">
        <v>1842</v>
      </c>
      <c r="H3806" s="159" t="s">
        <v>2171</v>
      </c>
      <c r="I3806" s="159" t="s">
        <v>1788</v>
      </c>
      <c r="J3806" s="42" t="s">
        <v>18672</v>
      </c>
      <c r="K3806" s="42" t="s">
        <v>18672</v>
      </c>
      <c r="L3806" s="159" t="s">
        <v>2173</v>
      </c>
      <c r="M3806" s="159" t="s">
        <v>19087</v>
      </c>
      <c r="N3806" s="161"/>
      <c r="O3806" s="161"/>
      <c r="P3806" s="161"/>
    </row>
    <row r="3807" customFormat="false" ht="27" hidden="false" customHeight="true" outlineLevel="0" collapsed="false">
      <c r="A3807" s="159" t="s">
        <v>19088</v>
      </c>
      <c r="B3807" s="160" t="s">
        <v>19089</v>
      </c>
      <c r="C3807" s="42" t="s">
        <v>1738</v>
      </c>
      <c r="D3807" s="159" t="s">
        <v>2528</v>
      </c>
      <c r="E3807" s="159" t="s">
        <v>2169</v>
      </c>
      <c r="F3807" s="42" t="s">
        <v>2529</v>
      </c>
      <c r="G3807" s="159" t="s">
        <v>1842</v>
      </c>
      <c r="H3807" s="159" t="s">
        <v>2171</v>
      </c>
      <c r="I3807" s="159" t="s">
        <v>1788</v>
      </c>
      <c r="J3807" s="42" t="s">
        <v>18672</v>
      </c>
      <c r="K3807" s="42" t="s">
        <v>18672</v>
      </c>
      <c r="L3807" s="159" t="s">
        <v>2173</v>
      </c>
      <c r="M3807" s="159" t="s">
        <v>19090</v>
      </c>
      <c r="N3807" s="161"/>
      <c r="O3807" s="161"/>
      <c r="P3807" s="161"/>
    </row>
    <row r="3808" customFormat="false" ht="27" hidden="false" customHeight="true" outlineLevel="0" collapsed="false">
      <c r="A3808" s="159" t="s">
        <v>19091</v>
      </c>
      <c r="B3808" s="160" t="s">
        <v>19092</v>
      </c>
      <c r="C3808" s="42" t="s">
        <v>1738</v>
      </c>
      <c r="D3808" s="159" t="s">
        <v>2528</v>
      </c>
      <c r="E3808" s="159" t="s">
        <v>2169</v>
      </c>
      <c r="F3808" s="42" t="s">
        <v>2529</v>
      </c>
      <c r="G3808" s="159" t="s">
        <v>1842</v>
      </c>
      <c r="H3808" s="159" t="s">
        <v>2171</v>
      </c>
      <c r="I3808" s="159" t="s">
        <v>1788</v>
      </c>
      <c r="J3808" s="42" t="s">
        <v>19093</v>
      </c>
      <c r="K3808" s="42" t="s">
        <v>19093</v>
      </c>
      <c r="L3808" s="159" t="s">
        <v>2173</v>
      </c>
      <c r="M3808" s="159" t="s">
        <v>19094</v>
      </c>
      <c r="N3808" s="161"/>
      <c r="O3808" s="161"/>
      <c r="P3808" s="161"/>
    </row>
    <row r="3809" customFormat="false" ht="27" hidden="false" customHeight="true" outlineLevel="0" collapsed="false">
      <c r="A3809" s="159" t="s">
        <v>19095</v>
      </c>
      <c r="B3809" s="160" t="s">
        <v>19096</v>
      </c>
      <c r="C3809" s="42" t="s">
        <v>1738</v>
      </c>
      <c r="D3809" s="159" t="s">
        <v>2528</v>
      </c>
      <c r="E3809" s="159" t="s">
        <v>2169</v>
      </c>
      <c r="F3809" s="42" t="s">
        <v>2529</v>
      </c>
      <c r="G3809" s="159" t="s">
        <v>1842</v>
      </c>
      <c r="H3809" s="159" t="s">
        <v>2171</v>
      </c>
      <c r="I3809" s="159" t="s">
        <v>1788</v>
      </c>
      <c r="J3809" s="42" t="s">
        <v>19097</v>
      </c>
      <c r="K3809" s="42" t="s">
        <v>19097</v>
      </c>
      <c r="L3809" s="159" t="s">
        <v>2173</v>
      </c>
      <c r="M3809" s="159" t="s">
        <v>19098</v>
      </c>
      <c r="N3809" s="161"/>
      <c r="O3809" s="161"/>
      <c r="P3809" s="161"/>
    </row>
    <row r="3810" customFormat="false" ht="27" hidden="false" customHeight="true" outlineLevel="0" collapsed="false">
      <c r="A3810" s="159" t="s">
        <v>19099</v>
      </c>
      <c r="B3810" s="160" t="s">
        <v>19100</v>
      </c>
      <c r="C3810" s="42" t="s">
        <v>1738</v>
      </c>
      <c r="D3810" s="159" t="s">
        <v>2528</v>
      </c>
      <c r="E3810" s="159" t="s">
        <v>2169</v>
      </c>
      <c r="F3810" s="42" t="s">
        <v>2529</v>
      </c>
      <c r="G3810" s="159" t="s">
        <v>1842</v>
      </c>
      <c r="H3810" s="159" t="s">
        <v>2171</v>
      </c>
      <c r="I3810" s="159" t="s">
        <v>1788</v>
      </c>
      <c r="J3810" s="42" t="s">
        <v>19101</v>
      </c>
      <c r="K3810" s="42" t="s">
        <v>19101</v>
      </c>
      <c r="L3810" s="159" t="s">
        <v>2173</v>
      </c>
      <c r="M3810" s="159" t="s">
        <v>19102</v>
      </c>
      <c r="N3810" s="161"/>
      <c r="O3810" s="161"/>
      <c r="P3810" s="161"/>
    </row>
    <row r="3811" customFormat="false" ht="27" hidden="false" customHeight="true" outlineLevel="0" collapsed="false">
      <c r="A3811" s="159" t="s">
        <v>19103</v>
      </c>
      <c r="B3811" s="160" t="s">
        <v>19104</v>
      </c>
      <c r="C3811" s="42" t="s">
        <v>1738</v>
      </c>
      <c r="D3811" s="159" t="s">
        <v>2528</v>
      </c>
      <c r="E3811" s="159" t="s">
        <v>2169</v>
      </c>
      <c r="F3811" s="42" t="s">
        <v>2529</v>
      </c>
      <c r="G3811" s="159" t="s">
        <v>1842</v>
      </c>
      <c r="H3811" s="159" t="s">
        <v>2171</v>
      </c>
      <c r="I3811" s="159" t="s">
        <v>1788</v>
      </c>
      <c r="J3811" s="42" t="s">
        <v>19105</v>
      </c>
      <c r="K3811" s="42" t="s">
        <v>19105</v>
      </c>
      <c r="L3811" s="159" t="s">
        <v>2173</v>
      </c>
      <c r="M3811" s="159" t="s">
        <v>19106</v>
      </c>
      <c r="N3811" s="161"/>
      <c r="O3811" s="161"/>
      <c r="P3811" s="161"/>
    </row>
    <row r="3812" customFormat="false" ht="27" hidden="false" customHeight="true" outlineLevel="0" collapsed="false">
      <c r="A3812" s="159" t="s">
        <v>19107</v>
      </c>
      <c r="B3812" s="160" t="s">
        <v>19108</v>
      </c>
      <c r="C3812" s="42" t="s">
        <v>1738</v>
      </c>
      <c r="D3812" s="159" t="s">
        <v>2528</v>
      </c>
      <c r="E3812" s="159" t="s">
        <v>2169</v>
      </c>
      <c r="F3812" s="42" t="s">
        <v>2529</v>
      </c>
      <c r="G3812" s="159" t="s">
        <v>1842</v>
      </c>
      <c r="H3812" s="159" t="s">
        <v>2171</v>
      </c>
      <c r="I3812" s="159" t="s">
        <v>1788</v>
      </c>
      <c r="J3812" s="42" t="s">
        <v>19109</v>
      </c>
      <c r="K3812" s="42" t="s">
        <v>19109</v>
      </c>
      <c r="L3812" s="159" t="s">
        <v>2173</v>
      </c>
      <c r="M3812" s="159" t="s">
        <v>19110</v>
      </c>
      <c r="N3812" s="161"/>
      <c r="O3812" s="161"/>
      <c r="P3812" s="161"/>
    </row>
    <row r="3813" customFormat="false" ht="27" hidden="false" customHeight="true" outlineLevel="0" collapsed="false">
      <c r="A3813" s="159" t="s">
        <v>19111</v>
      </c>
      <c r="B3813" s="160" t="s">
        <v>19112</v>
      </c>
      <c r="C3813" s="42" t="s">
        <v>1738</v>
      </c>
      <c r="D3813" s="159" t="s">
        <v>2528</v>
      </c>
      <c r="E3813" s="159" t="s">
        <v>2169</v>
      </c>
      <c r="F3813" s="42" t="s">
        <v>2529</v>
      </c>
      <c r="G3813" s="159" t="s">
        <v>1842</v>
      </c>
      <c r="H3813" s="159" t="s">
        <v>2171</v>
      </c>
      <c r="I3813" s="159" t="s">
        <v>1788</v>
      </c>
      <c r="J3813" s="42" t="s">
        <v>19113</v>
      </c>
      <c r="K3813" s="42" t="s">
        <v>19113</v>
      </c>
      <c r="L3813" s="159" t="s">
        <v>2173</v>
      </c>
      <c r="M3813" s="159" t="s">
        <v>19114</v>
      </c>
      <c r="N3813" s="161"/>
      <c r="O3813" s="161"/>
      <c r="P3813" s="161"/>
    </row>
    <row r="3814" customFormat="false" ht="27" hidden="false" customHeight="true" outlineLevel="0" collapsed="false">
      <c r="A3814" s="159" t="s">
        <v>19115</v>
      </c>
      <c r="B3814" s="160" t="s">
        <v>19116</v>
      </c>
      <c r="C3814" s="42" t="s">
        <v>1738</v>
      </c>
      <c r="D3814" s="159" t="s">
        <v>2528</v>
      </c>
      <c r="E3814" s="159" t="s">
        <v>2169</v>
      </c>
      <c r="F3814" s="42" t="s">
        <v>2529</v>
      </c>
      <c r="G3814" s="159" t="s">
        <v>1842</v>
      </c>
      <c r="H3814" s="159" t="s">
        <v>2171</v>
      </c>
      <c r="I3814" s="159" t="s">
        <v>1788</v>
      </c>
      <c r="J3814" s="42" t="s">
        <v>18909</v>
      </c>
      <c r="K3814" s="42" t="s">
        <v>18909</v>
      </c>
      <c r="L3814" s="159" t="s">
        <v>2173</v>
      </c>
      <c r="M3814" s="159" t="s">
        <v>19117</v>
      </c>
      <c r="N3814" s="161"/>
      <c r="O3814" s="161"/>
      <c r="P3814" s="161"/>
    </row>
    <row r="3815" customFormat="false" ht="27" hidden="false" customHeight="true" outlineLevel="0" collapsed="false">
      <c r="A3815" s="159" t="s">
        <v>19118</v>
      </c>
      <c r="B3815" s="160" t="s">
        <v>19119</v>
      </c>
      <c r="C3815" s="42" t="s">
        <v>1738</v>
      </c>
      <c r="D3815" s="159" t="s">
        <v>2528</v>
      </c>
      <c r="E3815" s="159" t="s">
        <v>2169</v>
      </c>
      <c r="F3815" s="42" t="s">
        <v>2529</v>
      </c>
      <c r="G3815" s="159" t="s">
        <v>1842</v>
      </c>
      <c r="H3815" s="159" t="s">
        <v>2171</v>
      </c>
      <c r="I3815" s="159" t="s">
        <v>1788</v>
      </c>
      <c r="J3815" s="42" t="s">
        <v>19120</v>
      </c>
      <c r="K3815" s="42" t="s">
        <v>19120</v>
      </c>
      <c r="L3815" s="159" t="s">
        <v>2173</v>
      </c>
      <c r="M3815" s="159" t="s">
        <v>19121</v>
      </c>
      <c r="N3815" s="161"/>
      <c r="O3815" s="161"/>
      <c r="P3815" s="161"/>
    </row>
    <row r="3816" customFormat="false" ht="27" hidden="false" customHeight="true" outlineLevel="0" collapsed="false">
      <c r="A3816" s="159" t="s">
        <v>19122</v>
      </c>
      <c r="B3816" s="160" t="s">
        <v>19123</v>
      </c>
      <c r="C3816" s="42" t="s">
        <v>1738</v>
      </c>
      <c r="D3816" s="159" t="s">
        <v>2528</v>
      </c>
      <c r="E3816" s="159" t="s">
        <v>2169</v>
      </c>
      <c r="F3816" s="42" t="s">
        <v>2529</v>
      </c>
      <c r="G3816" s="159" t="s">
        <v>1842</v>
      </c>
      <c r="H3816" s="159" t="s">
        <v>2171</v>
      </c>
      <c r="I3816" s="159" t="s">
        <v>1788</v>
      </c>
      <c r="J3816" s="42" t="s">
        <v>19124</v>
      </c>
      <c r="K3816" s="42" t="s">
        <v>19124</v>
      </c>
      <c r="L3816" s="159" t="s">
        <v>2173</v>
      </c>
      <c r="M3816" s="159" t="s">
        <v>19125</v>
      </c>
      <c r="N3816" s="161"/>
      <c r="O3816" s="161"/>
      <c r="P3816" s="161"/>
    </row>
    <row r="3817" customFormat="false" ht="27" hidden="false" customHeight="true" outlineLevel="0" collapsed="false">
      <c r="A3817" s="159" t="s">
        <v>19126</v>
      </c>
      <c r="B3817" s="160" t="s">
        <v>19127</v>
      </c>
      <c r="C3817" s="42" t="s">
        <v>1738</v>
      </c>
      <c r="D3817" s="159" t="s">
        <v>2528</v>
      </c>
      <c r="E3817" s="159" t="s">
        <v>2169</v>
      </c>
      <c r="F3817" s="42" t="s">
        <v>2529</v>
      </c>
      <c r="G3817" s="159" t="s">
        <v>1842</v>
      </c>
      <c r="H3817" s="159" t="s">
        <v>2171</v>
      </c>
      <c r="I3817" s="159" t="s">
        <v>1788</v>
      </c>
      <c r="J3817" s="42" t="s">
        <v>19128</v>
      </c>
      <c r="K3817" s="42" t="s">
        <v>19128</v>
      </c>
      <c r="L3817" s="159" t="s">
        <v>2173</v>
      </c>
      <c r="M3817" s="159" t="s">
        <v>19129</v>
      </c>
      <c r="N3817" s="161"/>
      <c r="O3817" s="161"/>
      <c r="P3817" s="161"/>
    </row>
    <row r="3818" customFormat="false" ht="27" hidden="false" customHeight="true" outlineLevel="0" collapsed="false">
      <c r="A3818" s="159" t="s">
        <v>19130</v>
      </c>
      <c r="B3818" s="160" t="s">
        <v>19131</v>
      </c>
      <c r="C3818" s="42" t="s">
        <v>1738</v>
      </c>
      <c r="D3818" s="159" t="s">
        <v>2528</v>
      </c>
      <c r="E3818" s="159" t="s">
        <v>2169</v>
      </c>
      <c r="F3818" s="42" t="s">
        <v>2529</v>
      </c>
      <c r="G3818" s="159" t="s">
        <v>1842</v>
      </c>
      <c r="H3818" s="159" t="s">
        <v>2171</v>
      </c>
      <c r="I3818" s="159" t="s">
        <v>1788</v>
      </c>
      <c r="J3818" s="42" t="s">
        <v>19132</v>
      </c>
      <c r="K3818" s="42" t="s">
        <v>19132</v>
      </c>
      <c r="L3818" s="159" t="s">
        <v>2173</v>
      </c>
      <c r="M3818" s="159" t="s">
        <v>19133</v>
      </c>
      <c r="N3818" s="161"/>
      <c r="O3818" s="161"/>
      <c r="P3818" s="161"/>
    </row>
    <row r="3819" customFormat="false" ht="27" hidden="false" customHeight="true" outlineLevel="0" collapsed="false">
      <c r="A3819" s="159" t="s">
        <v>19134</v>
      </c>
      <c r="B3819" s="160" t="s">
        <v>19135</v>
      </c>
      <c r="C3819" s="42" t="s">
        <v>1738</v>
      </c>
      <c r="D3819" s="159" t="s">
        <v>2528</v>
      </c>
      <c r="E3819" s="159" t="s">
        <v>2169</v>
      </c>
      <c r="F3819" s="42" t="s">
        <v>2529</v>
      </c>
      <c r="G3819" s="159" t="s">
        <v>1842</v>
      </c>
      <c r="H3819" s="159" t="s">
        <v>2171</v>
      </c>
      <c r="I3819" s="159" t="s">
        <v>1788</v>
      </c>
      <c r="J3819" s="42" t="s">
        <v>19136</v>
      </c>
      <c r="K3819" s="42" t="s">
        <v>19136</v>
      </c>
      <c r="L3819" s="159" t="s">
        <v>2173</v>
      </c>
      <c r="M3819" s="159" t="s">
        <v>19137</v>
      </c>
      <c r="N3819" s="161"/>
      <c r="O3819" s="161"/>
      <c r="P3819" s="161"/>
    </row>
    <row r="3820" customFormat="false" ht="27" hidden="false" customHeight="true" outlineLevel="0" collapsed="false">
      <c r="A3820" s="159" t="s">
        <v>19138</v>
      </c>
      <c r="B3820" s="160" t="s">
        <v>19139</v>
      </c>
      <c r="C3820" s="42" t="s">
        <v>1738</v>
      </c>
      <c r="D3820" s="159" t="s">
        <v>2528</v>
      </c>
      <c r="E3820" s="159" t="s">
        <v>2169</v>
      </c>
      <c r="F3820" s="42" t="s">
        <v>2529</v>
      </c>
      <c r="G3820" s="159" t="s">
        <v>1842</v>
      </c>
      <c r="H3820" s="159" t="s">
        <v>2171</v>
      </c>
      <c r="I3820" s="159" t="s">
        <v>1788</v>
      </c>
      <c r="J3820" s="42" t="s">
        <v>19140</v>
      </c>
      <c r="K3820" s="42" t="s">
        <v>19140</v>
      </c>
      <c r="L3820" s="159" t="s">
        <v>2173</v>
      </c>
      <c r="M3820" s="159" t="s">
        <v>19141</v>
      </c>
      <c r="N3820" s="161"/>
      <c r="O3820" s="161"/>
      <c r="P3820" s="161"/>
    </row>
    <row r="3821" customFormat="false" ht="27" hidden="false" customHeight="true" outlineLevel="0" collapsed="false">
      <c r="A3821" s="159" t="s">
        <v>19142</v>
      </c>
      <c r="B3821" s="160" t="s">
        <v>19143</v>
      </c>
      <c r="C3821" s="42" t="s">
        <v>1738</v>
      </c>
      <c r="D3821" s="159" t="s">
        <v>2528</v>
      </c>
      <c r="E3821" s="159" t="s">
        <v>2169</v>
      </c>
      <c r="F3821" s="42" t="s">
        <v>2529</v>
      </c>
      <c r="G3821" s="159" t="s">
        <v>1842</v>
      </c>
      <c r="H3821" s="159" t="s">
        <v>2171</v>
      </c>
      <c r="I3821" s="159" t="s">
        <v>1788</v>
      </c>
      <c r="J3821" s="42" t="s">
        <v>19144</v>
      </c>
      <c r="K3821" s="42" t="s">
        <v>19144</v>
      </c>
      <c r="L3821" s="159" t="s">
        <v>2173</v>
      </c>
      <c r="M3821" s="159" t="s">
        <v>19145</v>
      </c>
      <c r="N3821" s="161"/>
      <c r="O3821" s="161"/>
      <c r="P3821" s="161"/>
    </row>
    <row r="3822" customFormat="false" ht="27" hidden="false" customHeight="true" outlineLevel="0" collapsed="false">
      <c r="A3822" s="159" t="s">
        <v>19146</v>
      </c>
      <c r="B3822" s="160" t="s">
        <v>19147</v>
      </c>
      <c r="C3822" s="42" t="s">
        <v>1738</v>
      </c>
      <c r="D3822" s="159" t="s">
        <v>2528</v>
      </c>
      <c r="E3822" s="159" t="s">
        <v>2169</v>
      </c>
      <c r="F3822" s="42" t="s">
        <v>2529</v>
      </c>
      <c r="G3822" s="159" t="s">
        <v>1842</v>
      </c>
      <c r="H3822" s="159" t="s">
        <v>2171</v>
      </c>
      <c r="I3822" s="159" t="s">
        <v>1788</v>
      </c>
      <c r="J3822" s="42" t="s">
        <v>19148</v>
      </c>
      <c r="K3822" s="42" t="s">
        <v>19148</v>
      </c>
      <c r="L3822" s="159" t="s">
        <v>2173</v>
      </c>
      <c r="M3822" s="159" t="s">
        <v>19149</v>
      </c>
      <c r="N3822" s="161"/>
      <c r="O3822" s="161"/>
      <c r="P3822" s="161"/>
    </row>
    <row r="3823" customFormat="false" ht="27" hidden="false" customHeight="true" outlineLevel="0" collapsed="false">
      <c r="A3823" s="159" t="s">
        <v>19150</v>
      </c>
      <c r="B3823" s="160" t="s">
        <v>19151</v>
      </c>
      <c r="C3823" s="42" t="s">
        <v>1738</v>
      </c>
      <c r="D3823" s="159" t="s">
        <v>2528</v>
      </c>
      <c r="E3823" s="159" t="s">
        <v>2169</v>
      </c>
      <c r="F3823" s="42" t="s">
        <v>2529</v>
      </c>
      <c r="G3823" s="159" t="s">
        <v>1842</v>
      </c>
      <c r="H3823" s="159" t="s">
        <v>2171</v>
      </c>
      <c r="I3823" s="159" t="s">
        <v>1788</v>
      </c>
      <c r="J3823" s="42" t="s">
        <v>19152</v>
      </c>
      <c r="K3823" s="42" t="s">
        <v>19152</v>
      </c>
      <c r="L3823" s="159" t="s">
        <v>2173</v>
      </c>
      <c r="M3823" s="159" t="s">
        <v>19153</v>
      </c>
      <c r="N3823" s="161"/>
      <c r="O3823" s="161"/>
      <c r="P3823" s="161"/>
    </row>
    <row r="3824" customFormat="false" ht="27" hidden="false" customHeight="true" outlineLevel="0" collapsed="false">
      <c r="A3824" s="159" t="s">
        <v>19154</v>
      </c>
      <c r="B3824" s="160" t="s">
        <v>19155</v>
      </c>
      <c r="C3824" s="42" t="s">
        <v>1738</v>
      </c>
      <c r="D3824" s="159" t="s">
        <v>2528</v>
      </c>
      <c r="E3824" s="159" t="s">
        <v>2169</v>
      </c>
      <c r="F3824" s="42" t="s">
        <v>2529</v>
      </c>
      <c r="G3824" s="159" t="s">
        <v>1842</v>
      </c>
      <c r="H3824" s="159" t="s">
        <v>2171</v>
      </c>
      <c r="I3824" s="159" t="s">
        <v>1788</v>
      </c>
      <c r="J3824" s="42" t="s">
        <v>19156</v>
      </c>
      <c r="K3824" s="42" t="s">
        <v>19156</v>
      </c>
      <c r="L3824" s="159" t="s">
        <v>2173</v>
      </c>
      <c r="M3824" s="159" t="s">
        <v>19157</v>
      </c>
      <c r="N3824" s="161"/>
      <c r="O3824" s="161"/>
      <c r="P3824" s="161"/>
    </row>
    <row r="3825" customFormat="false" ht="27" hidden="false" customHeight="true" outlineLevel="0" collapsed="false">
      <c r="A3825" s="159" t="s">
        <v>19158</v>
      </c>
      <c r="B3825" s="160" t="s">
        <v>19159</v>
      </c>
      <c r="C3825" s="42" t="s">
        <v>1738</v>
      </c>
      <c r="D3825" s="159" t="s">
        <v>2528</v>
      </c>
      <c r="E3825" s="159" t="s">
        <v>2169</v>
      </c>
      <c r="F3825" s="42" t="s">
        <v>2529</v>
      </c>
      <c r="G3825" s="159" t="s">
        <v>1842</v>
      </c>
      <c r="H3825" s="159" t="s">
        <v>2171</v>
      </c>
      <c r="I3825" s="159" t="s">
        <v>1788</v>
      </c>
      <c r="J3825" s="42" t="s">
        <v>19160</v>
      </c>
      <c r="K3825" s="42" t="s">
        <v>19160</v>
      </c>
      <c r="L3825" s="159" t="s">
        <v>2173</v>
      </c>
      <c r="M3825" s="159" t="s">
        <v>19161</v>
      </c>
      <c r="N3825" s="161"/>
      <c r="O3825" s="161"/>
      <c r="P3825" s="161"/>
    </row>
    <row r="3826" customFormat="false" ht="27" hidden="false" customHeight="true" outlineLevel="0" collapsed="false">
      <c r="A3826" s="159" t="s">
        <v>19162</v>
      </c>
      <c r="B3826" s="160" t="s">
        <v>19163</v>
      </c>
      <c r="C3826" s="42" t="s">
        <v>1738</v>
      </c>
      <c r="D3826" s="159" t="s">
        <v>2528</v>
      </c>
      <c r="E3826" s="159" t="s">
        <v>2169</v>
      </c>
      <c r="F3826" s="42" t="s">
        <v>2529</v>
      </c>
      <c r="G3826" s="159" t="s">
        <v>1842</v>
      </c>
      <c r="H3826" s="159" t="s">
        <v>2171</v>
      </c>
      <c r="I3826" s="159" t="s">
        <v>1788</v>
      </c>
      <c r="J3826" s="42" t="s">
        <v>19164</v>
      </c>
      <c r="K3826" s="42" t="s">
        <v>19164</v>
      </c>
      <c r="L3826" s="159" t="s">
        <v>2173</v>
      </c>
      <c r="M3826" s="159" t="s">
        <v>19165</v>
      </c>
      <c r="N3826" s="161"/>
      <c r="O3826" s="161"/>
      <c r="P3826" s="161"/>
    </row>
    <row r="3827" customFormat="false" ht="27" hidden="false" customHeight="true" outlineLevel="0" collapsed="false">
      <c r="A3827" s="159" t="s">
        <v>19166</v>
      </c>
      <c r="B3827" s="160" t="s">
        <v>19167</v>
      </c>
      <c r="C3827" s="42" t="s">
        <v>1738</v>
      </c>
      <c r="D3827" s="159" t="s">
        <v>2528</v>
      </c>
      <c r="E3827" s="159" t="s">
        <v>2169</v>
      </c>
      <c r="F3827" s="42" t="s">
        <v>2529</v>
      </c>
      <c r="G3827" s="159" t="s">
        <v>1842</v>
      </c>
      <c r="H3827" s="159" t="s">
        <v>2171</v>
      </c>
      <c r="I3827" s="159" t="s">
        <v>1788</v>
      </c>
      <c r="J3827" s="42" t="s">
        <v>19168</v>
      </c>
      <c r="K3827" s="42" t="s">
        <v>19168</v>
      </c>
      <c r="L3827" s="159" t="s">
        <v>2173</v>
      </c>
      <c r="M3827" s="159" t="s">
        <v>19169</v>
      </c>
      <c r="N3827" s="161"/>
      <c r="O3827" s="161"/>
      <c r="P3827" s="161"/>
    </row>
    <row r="3828" customFormat="false" ht="27" hidden="false" customHeight="true" outlineLevel="0" collapsed="false">
      <c r="A3828" s="159" t="s">
        <v>19170</v>
      </c>
      <c r="B3828" s="160" t="s">
        <v>19171</v>
      </c>
      <c r="C3828" s="42" t="s">
        <v>1738</v>
      </c>
      <c r="D3828" s="159" t="s">
        <v>19172</v>
      </c>
      <c r="E3828" s="159" t="s">
        <v>2126</v>
      </c>
      <c r="F3828" s="42" t="s">
        <v>19173</v>
      </c>
      <c r="G3828" s="159" t="s">
        <v>1842</v>
      </c>
      <c r="H3828" s="159" t="s">
        <v>1654</v>
      </c>
      <c r="I3828" s="159" t="s">
        <v>1808</v>
      </c>
      <c r="J3828" s="42" t="s">
        <v>19174</v>
      </c>
      <c r="K3828" s="42" t="s">
        <v>19175</v>
      </c>
      <c r="L3828" s="159" t="s">
        <v>2129</v>
      </c>
      <c r="M3828" s="159" t="s">
        <v>19176</v>
      </c>
      <c r="N3828" s="161"/>
      <c r="O3828" s="161"/>
      <c r="P3828" s="161"/>
    </row>
    <row r="3829" customFormat="false" ht="27" hidden="false" customHeight="true" outlineLevel="0" collapsed="false">
      <c r="A3829" s="159" t="s">
        <v>19177</v>
      </c>
      <c r="B3829" s="160" t="s">
        <v>19178</v>
      </c>
      <c r="C3829" s="42" t="s">
        <v>1738</v>
      </c>
      <c r="D3829" s="159" t="s">
        <v>19172</v>
      </c>
      <c r="E3829" s="159" t="s">
        <v>2126</v>
      </c>
      <c r="F3829" s="42" t="s">
        <v>19173</v>
      </c>
      <c r="G3829" s="159" t="s">
        <v>1842</v>
      </c>
      <c r="H3829" s="159" t="s">
        <v>1654</v>
      </c>
      <c r="I3829" s="159" t="s">
        <v>1808</v>
      </c>
      <c r="J3829" s="42" t="s">
        <v>19179</v>
      </c>
      <c r="K3829" s="42" t="s">
        <v>19175</v>
      </c>
      <c r="L3829" s="159" t="s">
        <v>2129</v>
      </c>
      <c r="M3829" s="159" t="s">
        <v>19180</v>
      </c>
      <c r="N3829" s="161"/>
      <c r="O3829" s="161"/>
      <c r="P3829" s="161"/>
    </row>
    <row r="3830" customFormat="false" ht="27" hidden="false" customHeight="true" outlineLevel="0" collapsed="false">
      <c r="A3830" s="159" t="s">
        <v>19181</v>
      </c>
      <c r="B3830" s="160" t="s">
        <v>19182</v>
      </c>
      <c r="C3830" s="42" t="s">
        <v>1738</v>
      </c>
      <c r="D3830" s="159" t="s">
        <v>19172</v>
      </c>
      <c r="E3830" s="159" t="s">
        <v>2126</v>
      </c>
      <c r="F3830" s="42" t="s">
        <v>19173</v>
      </c>
      <c r="G3830" s="159" t="s">
        <v>1842</v>
      </c>
      <c r="H3830" s="159" t="s">
        <v>1654</v>
      </c>
      <c r="I3830" s="159" t="s">
        <v>1808</v>
      </c>
      <c r="J3830" s="42" t="s">
        <v>19183</v>
      </c>
      <c r="K3830" s="42" t="s">
        <v>19175</v>
      </c>
      <c r="L3830" s="159" t="s">
        <v>2129</v>
      </c>
      <c r="M3830" s="159" t="s">
        <v>19184</v>
      </c>
      <c r="N3830" s="161"/>
      <c r="O3830" s="161"/>
      <c r="P3830" s="161"/>
    </row>
    <row r="3831" customFormat="false" ht="27" hidden="false" customHeight="true" outlineLevel="0" collapsed="false">
      <c r="A3831" s="159" t="s">
        <v>19185</v>
      </c>
      <c r="B3831" s="160" t="s">
        <v>19186</v>
      </c>
      <c r="C3831" s="42" t="s">
        <v>1738</v>
      </c>
      <c r="D3831" s="159" t="s">
        <v>19172</v>
      </c>
      <c r="E3831" s="159" t="s">
        <v>2126</v>
      </c>
      <c r="F3831" s="42" t="s">
        <v>19173</v>
      </c>
      <c r="G3831" s="159" t="s">
        <v>1842</v>
      </c>
      <c r="H3831" s="159" t="s">
        <v>1654</v>
      </c>
      <c r="I3831" s="159" t="s">
        <v>1808</v>
      </c>
      <c r="J3831" s="42" t="s">
        <v>19187</v>
      </c>
      <c r="K3831" s="42" t="s">
        <v>19175</v>
      </c>
      <c r="L3831" s="159" t="s">
        <v>2129</v>
      </c>
      <c r="M3831" s="159" t="s">
        <v>19188</v>
      </c>
      <c r="N3831" s="161"/>
      <c r="O3831" s="161"/>
      <c r="P3831" s="161"/>
    </row>
    <row r="3832" customFormat="false" ht="27" hidden="false" customHeight="true" outlineLevel="0" collapsed="false">
      <c r="A3832" s="159" t="s">
        <v>19189</v>
      </c>
      <c r="B3832" s="160" t="s">
        <v>19190</v>
      </c>
      <c r="C3832" s="42" t="s">
        <v>1738</v>
      </c>
      <c r="D3832" s="159" t="s">
        <v>19172</v>
      </c>
      <c r="E3832" s="159" t="s">
        <v>2126</v>
      </c>
      <c r="F3832" s="42" t="s">
        <v>19173</v>
      </c>
      <c r="G3832" s="159" t="s">
        <v>1842</v>
      </c>
      <c r="H3832" s="159" t="s">
        <v>1654</v>
      </c>
      <c r="I3832" s="159" t="s">
        <v>1808</v>
      </c>
      <c r="J3832" s="42" t="s">
        <v>19191</v>
      </c>
      <c r="K3832" s="42" t="s">
        <v>19175</v>
      </c>
      <c r="L3832" s="159" t="s">
        <v>2129</v>
      </c>
      <c r="M3832" s="159" t="s">
        <v>19192</v>
      </c>
      <c r="N3832" s="161"/>
      <c r="O3832" s="161"/>
      <c r="P3832" s="161"/>
    </row>
    <row r="3833" customFormat="false" ht="27" hidden="false" customHeight="true" outlineLevel="0" collapsed="false">
      <c r="A3833" s="159" t="s">
        <v>19193</v>
      </c>
      <c r="B3833" s="160" t="s">
        <v>19194</v>
      </c>
      <c r="C3833" s="42" t="s">
        <v>1738</v>
      </c>
      <c r="D3833" s="159" t="s">
        <v>19172</v>
      </c>
      <c r="E3833" s="159" t="s">
        <v>2126</v>
      </c>
      <c r="F3833" s="42" t="s">
        <v>19173</v>
      </c>
      <c r="G3833" s="159" t="s">
        <v>1842</v>
      </c>
      <c r="H3833" s="159" t="s">
        <v>1654</v>
      </c>
      <c r="I3833" s="159" t="s">
        <v>1808</v>
      </c>
      <c r="J3833" s="42" t="s">
        <v>19195</v>
      </c>
      <c r="K3833" s="42" t="s">
        <v>19175</v>
      </c>
      <c r="L3833" s="159" t="s">
        <v>2129</v>
      </c>
      <c r="M3833" s="159" t="s">
        <v>19196</v>
      </c>
      <c r="N3833" s="161"/>
      <c r="O3833" s="161"/>
      <c r="P3833" s="161"/>
    </row>
    <row r="3834" customFormat="false" ht="27" hidden="false" customHeight="true" outlineLevel="0" collapsed="false">
      <c r="A3834" s="159" t="s">
        <v>19197</v>
      </c>
      <c r="B3834" s="160" t="s">
        <v>19198</v>
      </c>
      <c r="C3834" s="42" t="s">
        <v>1738</v>
      </c>
      <c r="D3834" s="159" t="s">
        <v>19172</v>
      </c>
      <c r="E3834" s="159" t="s">
        <v>2126</v>
      </c>
      <c r="F3834" s="42" t="s">
        <v>19173</v>
      </c>
      <c r="G3834" s="159" t="s">
        <v>1842</v>
      </c>
      <c r="H3834" s="159" t="s">
        <v>1654</v>
      </c>
      <c r="I3834" s="159" t="s">
        <v>1808</v>
      </c>
      <c r="J3834" s="42" t="s">
        <v>19199</v>
      </c>
      <c r="K3834" s="42" t="s">
        <v>19175</v>
      </c>
      <c r="L3834" s="159" t="s">
        <v>2129</v>
      </c>
      <c r="M3834" s="159" t="s">
        <v>19200</v>
      </c>
      <c r="N3834" s="161"/>
      <c r="O3834" s="161"/>
      <c r="P3834" s="161"/>
    </row>
    <row r="3835" customFormat="false" ht="27" hidden="false" customHeight="true" outlineLevel="0" collapsed="false">
      <c r="A3835" s="159" t="s">
        <v>19201</v>
      </c>
      <c r="B3835" s="160" t="s">
        <v>19202</v>
      </c>
      <c r="C3835" s="42" t="s">
        <v>1738</v>
      </c>
      <c r="D3835" s="159" t="s">
        <v>19172</v>
      </c>
      <c r="E3835" s="159" t="s">
        <v>2126</v>
      </c>
      <c r="F3835" s="42" t="s">
        <v>19173</v>
      </c>
      <c r="G3835" s="159" t="s">
        <v>1842</v>
      </c>
      <c r="H3835" s="159" t="s">
        <v>1654</v>
      </c>
      <c r="I3835" s="159" t="s">
        <v>1808</v>
      </c>
      <c r="J3835" s="42" t="s">
        <v>19203</v>
      </c>
      <c r="K3835" s="42" t="s">
        <v>19175</v>
      </c>
      <c r="L3835" s="159" t="s">
        <v>2129</v>
      </c>
      <c r="M3835" s="159" t="s">
        <v>19204</v>
      </c>
      <c r="N3835" s="161"/>
      <c r="O3835" s="161"/>
      <c r="P3835" s="161"/>
    </row>
    <row r="3836" customFormat="false" ht="27" hidden="false" customHeight="true" outlineLevel="0" collapsed="false">
      <c r="A3836" s="159" t="s">
        <v>19205</v>
      </c>
      <c r="B3836" s="160" t="s">
        <v>19206</v>
      </c>
      <c r="C3836" s="42" t="s">
        <v>1738</v>
      </c>
      <c r="D3836" s="159" t="s">
        <v>19172</v>
      </c>
      <c r="E3836" s="159" t="s">
        <v>2126</v>
      </c>
      <c r="F3836" s="42" t="s">
        <v>19173</v>
      </c>
      <c r="G3836" s="159" t="s">
        <v>1842</v>
      </c>
      <c r="H3836" s="159" t="s">
        <v>1654</v>
      </c>
      <c r="I3836" s="159" t="s">
        <v>1808</v>
      </c>
      <c r="J3836" s="42" t="s">
        <v>19207</v>
      </c>
      <c r="K3836" s="42" t="s">
        <v>19175</v>
      </c>
      <c r="L3836" s="159" t="s">
        <v>2129</v>
      </c>
      <c r="M3836" s="159" t="s">
        <v>19208</v>
      </c>
      <c r="N3836" s="161"/>
      <c r="O3836" s="161"/>
      <c r="P3836" s="161"/>
    </row>
    <row r="3837" customFormat="false" ht="27" hidden="false" customHeight="true" outlineLevel="0" collapsed="false">
      <c r="A3837" s="159" t="s">
        <v>19209</v>
      </c>
      <c r="B3837" s="160" t="s">
        <v>19210</v>
      </c>
      <c r="C3837" s="42" t="s">
        <v>1738</v>
      </c>
      <c r="D3837" s="159" t="s">
        <v>19172</v>
      </c>
      <c r="E3837" s="159" t="s">
        <v>2126</v>
      </c>
      <c r="F3837" s="42" t="s">
        <v>19173</v>
      </c>
      <c r="G3837" s="159" t="s">
        <v>1842</v>
      </c>
      <c r="H3837" s="159" t="s">
        <v>1654</v>
      </c>
      <c r="I3837" s="159" t="s">
        <v>1808</v>
      </c>
      <c r="J3837" s="42" t="s">
        <v>19211</v>
      </c>
      <c r="K3837" s="42" t="s">
        <v>19175</v>
      </c>
      <c r="L3837" s="159" t="s">
        <v>2129</v>
      </c>
      <c r="M3837" s="159" t="s">
        <v>19212</v>
      </c>
      <c r="N3837" s="161"/>
      <c r="O3837" s="161"/>
      <c r="P3837" s="161"/>
    </row>
    <row r="3838" customFormat="false" ht="27" hidden="false" customHeight="true" outlineLevel="0" collapsed="false">
      <c r="A3838" s="159" t="s">
        <v>19213</v>
      </c>
      <c r="B3838" s="160" t="s">
        <v>19214</v>
      </c>
      <c r="C3838" s="42" t="s">
        <v>1738</v>
      </c>
      <c r="D3838" s="159" t="s">
        <v>19172</v>
      </c>
      <c r="E3838" s="159" t="s">
        <v>2126</v>
      </c>
      <c r="F3838" s="42" t="s">
        <v>19173</v>
      </c>
      <c r="G3838" s="159" t="s">
        <v>1842</v>
      </c>
      <c r="H3838" s="159" t="s">
        <v>1654</v>
      </c>
      <c r="I3838" s="159" t="s">
        <v>1808</v>
      </c>
      <c r="J3838" s="42" t="s">
        <v>19215</v>
      </c>
      <c r="K3838" s="42" t="s">
        <v>19175</v>
      </c>
      <c r="L3838" s="159" t="s">
        <v>2129</v>
      </c>
      <c r="M3838" s="159" t="s">
        <v>19216</v>
      </c>
      <c r="N3838" s="161"/>
      <c r="O3838" s="161"/>
      <c r="P3838" s="161"/>
    </row>
    <row r="3839" customFormat="false" ht="27" hidden="false" customHeight="true" outlineLevel="0" collapsed="false">
      <c r="A3839" s="159" t="s">
        <v>19217</v>
      </c>
      <c r="B3839" s="160" t="s">
        <v>19218</v>
      </c>
      <c r="C3839" s="42" t="s">
        <v>1738</v>
      </c>
      <c r="D3839" s="159" t="s">
        <v>19172</v>
      </c>
      <c r="E3839" s="159" t="s">
        <v>2126</v>
      </c>
      <c r="F3839" s="42" t="s">
        <v>19173</v>
      </c>
      <c r="G3839" s="159" t="s">
        <v>1842</v>
      </c>
      <c r="H3839" s="159" t="s">
        <v>1654</v>
      </c>
      <c r="I3839" s="159" t="s">
        <v>1808</v>
      </c>
      <c r="J3839" s="42" t="s">
        <v>19219</v>
      </c>
      <c r="K3839" s="42" t="s">
        <v>19175</v>
      </c>
      <c r="L3839" s="159" t="s">
        <v>2129</v>
      </c>
      <c r="M3839" s="159" t="s">
        <v>19220</v>
      </c>
      <c r="N3839" s="161"/>
      <c r="O3839" s="161"/>
      <c r="P3839" s="161"/>
    </row>
    <row r="3840" customFormat="false" ht="27" hidden="false" customHeight="true" outlineLevel="0" collapsed="false">
      <c r="A3840" s="159" t="s">
        <v>19221</v>
      </c>
      <c r="B3840" s="160" t="s">
        <v>19222</v>
      </c>
      <c r="C3840" s="42" t="s">
        <v>1738</v>
      </c>
      <c r="D3840" s="159" t="s">
        <v>19172</v>
      </c>
      <c r="E3840" s="159" t="s">
        <v>2126</v>
      </c>
      <c r="F3840" s="42" t="s">
        <v>19173</v>
      </c>
      <c r="G3840" s="159" t="s">
        <v>1842</v>
      </c>
      <c r="H3840" s="159" t="s">
        <v>1654</v>
      </c>
      <c r="I3840" s="159" t="s">
        <v>1808</v>
      </c>
      <c r="J3840" s="42" t="s">
        <v>19223</v>
      </c>
      <c r="K3840" s="42" t="s">
        <v>19175</v>
      </c>
      <c r="L3840" s="159" t="s">
        <v>2129</v>
      </c>
      <c r="M3840" s="159" t="s">
        <v>19224</v>
      </c>
      <c r="N3840" s="161"/>
      <c r="O3840" s="161"/>
      <c r="P3840" s="161"/>
    </row>
    <row r="3841" customFormat="false" ht="27" hidden="false" customHeight="true" outlineLevel="0" collapsed="false">
      <c r="A3841" s="159" t="s">
        <v>19225</v>
      </c>
      <c r="B3841" s="160" t="s">
        <v>19226</v>
      </c>
      <c r="C3841" s="42" t="s">
        <v>1738</v>
      </c>
      <c r="D3841" s="159" t="s">
        <v>19172</v>
      </c>
      <c r="E3841" s="159" t="s">
        <v>2126</v>
      </c>
      <c r="F3841" s="42" t="s">
        <v>19173</v>
      </c>
      <c r="G3841" s="159" t="s">
        <v>1842</v>
      </c>
      <c r="H3841" s="159" t="s">
        <v>1654</v>
      </c>
      <c r="I3841" s="159" t="s">
        <v>1808</v>
      </c>
      <c r="J3841" s="42" t="s">
        <v>19227</v>
      </c>
      <c r="K3841" s="42" t="s">
        <v>19175</v>
      </c>
      <c r="L3841" s="159" t="s">
        <v>2129</v>
      </c>
      <c r="M3841" s="159" t="s">
        <v>19228</v>
      </c>
      <c r="N3841" s="161"/>
      <c r="O3841" s="161"/>
      <c r="P3841" s="161"/>
    </row>
    <row r="3842" customFormat="false" ht="27" hidden="false" customHeight="true" outlineLevel="0" collapsed="false">
      <c r="A3842" s="159" t="s">
        <v>19229</v>
      </c>
      <c r="B3842" s="160" t="s">
        <v>19230</v>
      </c>
      <c r="C3842" s="42" t="s">
        <v>1738</v>
      </c>
      <c r="D3842" s="159" t="s">
        <v>19172</v>
      </c>
      <c r="E3842" s="159" t="s">
        <v>2126</v>
      </c>
      <c r="F3842" s="42" t="s">
        <v>19173</v>
      </c>
      <c r="G3842" s="159" t="s">
        <v>1842</v>
      </c>
      <c r="H3842" s="159" t="s">
        <v>1654</v>
      </c>
      <c r="I3842" s="159" t="s">
        <v>1808</v>
      </c>
      <c r="J3842" s="42" t="s">
        <v>19231</v>
      </c>
      <c r="K3842" s="42" t="s">
        <v>19175</v>
      </c>
      <c r="L3842" s="159" t="s">
        <v>2129</v>
      </c>
      <c r="M3842" s="159" t="s">
        <v>19232</v>
      </c>
      <c r="N3842" s="161"/>
      <c r="O3842" s="161"/>
      <c r="P3842" s="161"/>
    </row>
    <row r="3843" customFormat="false" ht="27" hidden="false" customHeight="true" outlineLevel="0" collapsed="false">
      <c r="A3843" s="159" t="s">
        <v>19233</v>
      </c>
      <c r="B3843" s="160" t="s">
        <v>19234</v>
      </c>
      <c r="C3843" s="42" t="s">
        <v>1738</v>
      </c>
      <c r="D3843" s="159" t="s">
        <v>19172</v>
      </c>
      <c r="E3843" s="159" t="s">
        <v>2126</v>
      </c>
      <c r="F3843" s="42" t="s">
        <v>19173</v>
      </c>
      <c r="G3843" s="159" t="s">
        <v>1842</v>
      </c>
      <c r="H3843" s="159" t="s">
        <v>1654</v>
      </c>
      <c r="I3843" s="159" t="s">
        <v>1808</v>
      </c>
      <c r="J3843" s="42" t="s">
        <v>19235</v>
      </c>
      <c r="K3843" s="42" t="s">
        <v>19175</v>
      </c>
      <c r="L3843" s="159" t="s">
        <v>2129</v>
      </c>
      <c r="M3843" s="159" t="s">
        <v>19236</v>
      </c>
      <c r="N3843" s="161"/>
      <c r="O3843" s="161"/>
      <c r="P3843" s="161"/>
    </row>
    <row r="3844" customFormat="false" ht="27" hidden="false" customHeight="true" outlineLevel="0" collapsed="false">
      <c r="A3844" s="159" t="s">
        <v>19237</v>
      </c>
      <c r="B3844" s="160" t="s">
        <v>19238</v>
      </c>
      <c r="C3844" s="42" t="s">
        <v>1738</v>
      </c>
      <c r="D3844" s="159" t="s">
        <v>19172</v>
      </c>
      <c r="E3844" s="159" t="s">
        <v>2126</v>
      </c>
      <c r="F3844" s="42" t="s">
        <v>19173</v>
      </c>
      <c r="G3844" s="159" t="s">
        <v>1842</v>
      </c>
      <c r="H3844" s="159" t="s">
        <v>1654</v>
      </c>
      <c r="I3844" s="159" t="s">
        <v>1808</v>
      </c>
      <c r="J3844" s="42" t="s">
        <v>19239</v>
      </c>
      <c r="K3844" s="42" t="s">
        <v>19175</v>
      </c>
      <c r="L3844" s="159" t="s">
        <v>2129</v>
      </c>
      <c r="M3844" s="159" t="s">
        <v>19240</v>
      </c>
      <c r="N3844" s="161"/>
      <c r="O3844" s="161"/>
      <c r="P3844" s="161"/>
    </row>
    <row r="3845" customFormat="false" ht="27" hidden="false" customHeight="true" outlineLevel="0" collapsed="false">
      <c r="A3845" s="159" t="s">
        <v>19241</v>
      </c>
      <c r="B3845" s="160" t="s">
        <v>19242</v>
      </c>
      <c r="C3845" s="42" t="s">
        <v>1738</v>
      </c>
      <c r="D3845" s="159" t="s">
        <v>19172</v>
      </c>
      <c r="E3845" s="159" t="s">
        <v>2126</v>
      </c>
      <c r="F3845" s="42" t="s">
        <v>19173</v>
      </c>
      <c r="G3845" s="159" t="s">
        <v>1842</v>
      </c>
      <c r="H3845" s="159" t="s">
        <v>1654</v>
      </c>
      <c r="I3845" s="159" t="s">
        <v>1808</v>
      </c>
      <c r="J3845" s="42" t="s">
        <v>19243</v>
      </c>
      <c r="K3845" s="42" t="s">
        <v>19175</v>
      </c>
      <c r="L3845" s="159" t="s">
        <v>2129</v>
      </c>
      <c r="M3845" s="159" t="s">
        <v>19244</v>
      </c>
      <c r="N3845" s="161"/>
      <c r="O3845" s="161"/>
      <c r="P3845" s="161"/>
    </row>
    <row r="3846" customFormat="false" ht="27" hidden="false" customHeight="true" outlineLevel="0" collapsed="false">
      <c r="A3846" s="159" t="s">
        <v>19245</v>
      </c>
      <c r="B3846" s="160" t="s">
        <v>19246</v>
      </c>
      <c r="C3846" s="42" t="s">
        <v>1738</v>
      </c>
      <c r="D3846" s="159" t="s">
        <v>19172</v>
      </c>
      <c r="E3846" s="159" t="s">
        <v>2126</v>
      </c>
      <c r="F3846" s="42" t="s">
        <v>19173</v>
      </c>
      <c r="G3846" s="159" t="s">
        <v>1842</v>
      </c>
      <c r="H3846" s="159" t="s">
        <v>1654</v>
      </c>
      <c r="I3846" s="159" t="s">
        <v>1808</v>
      </c>
      <c r="J3846" s="42" t="s">
        <v>19247</v>
      </c>
      <c r="K3846" s="42" t="s">
        <v>19175</v>
      </c>
      <c r="L3846" s="159" t="s">
        <v>2129</v>
      </c>
      <c r="M3846" s="159" t="s">
        <v>19248</v>
      </c>
      <c r="N3846" s="161"/>
      <c r="O3846" s="161"/>
      <c r="P3846" s="161"/>
    </row>
    <row r="3847" customFormat="false" ht="27" hidden="false" customHeight="true" outlineLevel="0" collapsed="false">
      <c r="A3847" s="159" t="s">
        <v>19249</v>
      </c>
      <c r="B3847" s="160" t="s">
        <v>19250</v>
      </c>
      <c r="C3847" s="42" t="s">
        <v>1738</v>
      </c>
      <c r="D3847" s="159" t="s">
        <v>19172</v>
      </c>
      <c r="E3847" s="159" t="s">
        <v>2126</v>
      </c>
      <c r="F3847" s="42" t="s">
        <v>19173</v>
      </c>
      <c r="G3847" s="159" t="s">
        <v>1842</v>
      </c>
      <c r="H3847" s="159" t="s">
        <v>1654</v>
      </c>
      <c r="I3847" s="159" t="s">
        <v>1808</v>
      </c>
      <c r="J3847" s="42" t="s">
        <v>19251</v>
      </c>
      <c r="K3847" s="42" t="s">
        <v>19175</v>
      </c>
      <c r="L3847" s="159" t="s">
        <v>2129</v>
      </c>
      <c r="M3847" s="159" t="s">
        <v>19252</v>
      </c>
      <c r="N3847" s="161"/>
      <c r="O3847" s="161"/>
      <c r="P3847" s="161"/>
    </row>
    <row r="3848" customFormat="false" ht="27" hidden="false" customHeight="true" outlineLevel="0" collapsed="false">
      <c r="A3848" s="159" t="s">
        <v>19253</v>
      </c>
      <c r="B3848" s="160" t="s">
        <v>19254</v>
      </c>
      <c r="C3848" s="42" t="s">
        <v>1738</v>
      </c>
      <c r="D3848" s="159" t="s">
        <v>19172</v>
      </c>
      <c r="E3848" s="159" t="s">
        <v>2126</v>
      </c>
      <c r="F3848" s="42" t="s">
        <v>19173</v>
      </c>
      <c r="G3848" s="159" t="s">
        <v>1842</v>
      </c>
      <c r="H3848" s="159" t="s">
        <v>1654</v>
      </c>
      <c r="I3848" s="159" t="s">
        <v>1808</v>
      </c>
      <c r="J3848" s="42" t="s">
        <v>19255</v>
      </c>
      <c r="K3848" s="42" t="s">
        <v>19175</v>
      </c>
      <c r="L3848" s="159" t="s">
        <v>2129</v>
      </c>
      <c r="M3848" s="159" t="s">
        <v>19256</v>
      </c>
      <c r="N3848" s="161"/>
      <c r="O3848" s="161"/>
      <c r="P3848" s="161"/>
    </row>
    <row r="3849" customFormat="false" ht="27" hidden="false" customHeight="true" outlineLevel="0" collapsed="false">
      <c r="A3849" s="159" t="s">
        <v>19257</v>
      </c>
      <c r="B3849" s="160" t="s">
        <v>19258</v>
      </c>
      <c r="C3849" s="42" t="s">
        <v>1738</v>
      </c>
      <c r="D3849" s="159" t="s">
        <v>19172</v>
      </c>
      <c r="E3849" s="159" t="s">
        <v>2126</v>
      </c>
      <c r="F3849" s="42" t="s">
        <v>19173</v>
      </c>
      <c r="G3849" s="159" t="s">
        <v>1842</v>
      </c>
      <c r="H3849" s="159" t="s">
        <v>1654</v>
      </c>
      <c r="I3849" s="159" t="s">
        <v>1808</v>
      </c>
      <c r="J3849" s="42" t="s">
        <v>19259</v>
      </c>
      <c r="K3849" s="42" t="s">
        <v>19175</v>
      </c>
      <c r="L3849" s="159" t="s">
        <v>2129</v>
      </c>
      <c r="M3849" s="159" t="s">
        <v>19260</v>
      </c>
      <c r="N3849" s="161"/>
      <c r="O3849" s="161"/>
      <c r="P3849" s="161"/>
    </row>
    <row r="3850" customFormat="false" ht="27" hidden="false" customHeight="true" outlineLevel="0" collapsed="false">
      <c r="A3850" s="159" t="s">
        <v>19261</v>
      </c>
      <c r="B3850" s="160" t="s">
        <v>19262</v>
      </c>
      <c r="C3850" s="42" t="s">
        <v>1738</v>
      </c>
      <c r="D3850" s="159" t="s">
        <v>19172</v>
      </c>
      <c r="E3850" s="159" t="s">
        <v>2126</v>
      </c>
      <c r="F3850" s="42" t="s">
        <v>19173</v>
      </c>
      <c r="G3850" s="159" t="s">
        <v>1842</v>
      </c>
      <c r="H3850" s="159" t="s">
        <v>1654</v>
      </c>
      <c r="I3850" s="159" t="s">
        <v>1808</v>
      </c>
      <c r="J3850" s="42" t="s">
        <v>19263</v>
      </c>
      <c r="K3850" s="42" t="s">
        <v>19175</v>
      </c>
      <c r="L3850" s="159" t="s">
        <v>2129</v>
      </c>
      <c r="M3850" s="159" t="s">
        <v>19264</v>
      </c>
      <c r="N3850" s="161"/>
      <c r="O3850" s="161"/>
      <c r="P3850" s="161"/>
    </row>
    <row r="3851" customFormat="false" ht="27" hidden="false" customHeight="true" outlineLevel="0" collapsed="false">
      <c r="A3851" s="159" t="s">
        <v>19265</v>
      </c>
      <c r="B3851" s="160" t="s">
        <v>19266</v>
      </c>
      <c r="C3851" s="42" t="s">
        <v>1738</v>
      </c>
      <c r="D3851" s="159" t="s">
        <v>19172</v>
      </c>
      <c r="E3851" s="159" t="s">
        <v>2126</v>
      </c>
      <c r="F3851" s="42" t="s">
        <v>19173</v>
      </c>
      <c r="G3851" s="159" t="s">
        <v>1842</v>
      </c>
      <c r="H3851" s="159" t="s">
        <v>1654</v>
      </c>
      <c r="I3851" s="159" t="s">
        <v>1808</v>
      </c>
      <c r="J3851" s="42" t="s">
        <v>19267</v>
      </c>
      <c r="K3851" s="42" t="s">
        <v>19175</v>
      </c>
      <c r="L3851" s="159" t="s">
        <v>2129</v>
      </c>
      <c r="M3851" s="159" t="s">
        <v>19268</v>
      </c>
      <c r="N3851" s="161"/>
      <c r="O3851" s="161"/>
      <c r="P3851" s="161"/>
    </row>
    <row r="3852" customFormat="false" ht="27" hidden="false" customHeight="true" outlineLevel="0" collapsed="false">
      <c r="A3852" s="159" t="s">
        <v>19269</v>
      </c>
      <c r="B3852" s="160" t="s">
        <v>19270</v>
      </c>
      <c r="C3852" s="42" t="s">
        <v>1738</v>
      </c>
      <c r="D3852" s="159" t="s">
        <v>19172</v>
      </c>
      <c r="E3852" s="159" t="s">
        <v>2126</v>
      </c>
      <c r="F3852" s="42" t="s">
        <v>19173</v>
      </c>
      <c r="G3852" s="159" t="s">
        <v>1842</v>
      </c>
      <c r="H3852" s="159" t="s">
        <v>1654</v>
      </c>
      <c r="I3852" s="159" t="s">
        <v>1808</v>
      </c>
      <c r="J3852" s="42" t="s">
        <v>19271</v>
      </c>
      <c r="K3852" s="42" t="s">
        <v>19175</v>
      </c>
      <c r="L3852" s="159" t="s">
        <v>2129</v>
      </c>
      <c r="M3852" s="159" t="s">
        <v>19272</v>
      </c>
      <c r="N3852" s="161"/>
      <c r="O3852" s="161"/>
      <c r="P3852" s="161"/>
    </row>
    <row r="3853" customFormat="false" ht="27" hidden="false" customHeight="true" outlineLevel="0" collapsed="false">
      <c r="A3853" s="159" t="s">
        <v>19273</v>
      </c>
      <c r="B3853" s="160" t="s">
        <v>19274</v>
      </c>
      <c r="C3853" s="42" t="s">
        <v>1738</v>
      </c>
      <c r="D3853" s="159" t="s">
        <v>19172</v>
      </c>
      <c r="E3853" s="159" t="s">
        <v>2126</v>
      </c>
      <c r="F3853" s="42" t="s">
        <v>19173</v>
      </c>
      <c r="G3853" s="159" t="s">
        <v>1842</v>
      </c>
      <c r="H3853" s="159" t="s">
        <v>1654</v>
      </c>
      <c r="I3853" s="159" t="s">
        <v>1808</v>
      </c>
      <c r="J3853" s="42" t="s">
        <v>19275</v>
      </c>
      <c r="K3853" s="42" t="s">
        <v>19175</v>
      </c>
      <c r="L3853" s="159" t="s">
        <v>2129</v>
      </c>
      <c r="M3853" s="159" t="s">
        <v>19276</v>
      </c>
      <c r="N3853" s="161"/>
      <c r="O3853" s="161"/>
      <c r="P3853" s="161"/>
    </row>
    <row r="3854" customFormat="false" ht="27" hidden="false" customHeight="true" outlineLevel="0" collapsed="false">
      <c r="A3854" s="159" t="s">
        <v>19277</v>
      </c>
      <c r="B3854" s="160" t="s">
        <v>19278</v>
      </c>
      <c r="C3854" s="42" t="s">
        <v>1738</v>
      </c>
      <c r="D3854" s="159" t="s">
        <v>19172</v>
      </c>
      <c r="E3854" s="159" t="s">
        <v>2126</v>
      </c>
      <c r="F3854" s="42" t="s">
        <v>19173</v>
      </c>
      <c r="G3854" s="159" t="s">
        <v>1842</v>
      </c>
      <c r="H3854" s="159" t="s">
        <v>1654</v>
      </c>
      <c r="I3854" s="159" t="s">
        <v>1808</v>
      </c>
      <c r="J3854" s="42" t="s">
        <v>19279</v>
      </c>
      <c r="K3854" s="42" t="s">
        <v>19175</v>
      </c>
      <c r="L3854" s="159" t="s">
        <v>2129</v>
      </c>
      <c r="M3854" s="159" t="s">
        <v>19280</v>
      </c>
      <c r="N3854" s="161"/>
      <c r="O3854" s="161"/>
      <c r="P3854" s="161"/>
    </row>
    <row r="3855" customFormat="false" ht="27" hidden="false" customHeight="true" outlineLevel="0" collapsed="false">
      <c r="A3855" s="159" t="s">
        <v>19281</v>
      </c>
      <c r="B3855" s="160" t="s">
        <v>19282</v>
      </c>
      <c r="C3855" s="42" t="s">
        <v>1738</v>
      </c>
      <c r="D3855" s="159" t="s">
        <v>19172</v>
      </c>
      <c r="E3855" s="159" t="s">
        <v>2126</v>
      </c>
      <c r="F3855" s="42" t="s">
        <v>19173</v>
      </c>
      <c r="G3855" s="159" t="s">
        <v>1842</v>
      </c>
      <c r="H3855" s="159" t="s">
        <v>1654</v>
      </c>
      <c r="I3855" s="159" t="s">
        <v>1808</v>
      </c>
      <c r="J3855" s="42" t="s">
        <v>19283</v>
      </c>
      <c r="K3855" s="42" t="s">
        <v>19175</v>
      </c>
      <c r="L3855" s="159" t="s">
        <v>2129</v>
      </c>
      <c r="M3855" s="159" t="s">
        <v>19284</v>
      </c>
      <c r="N3855" s="161"/>
      <c r="O3855" s="161"/>
      <c r="P3855" s="161"/>
    </row>
    <row r="3856" customFormat="false" ht="27" hidden="false" customHeight="true" outlineLevel="0" collapsed="false">
      <c r="A3856" s="159" t="s">
        <v>19285</v>
      </c>
      <c r="B3856" s="160" t="s">
        <v>19286</v>
      </c>
      <c r="C3856" s="42" t="s">
        <v>1738</v>
      </c>
      <c r="D3856" s="159" t="s">
        <v>19172</v>
      </c>
      <c r="E3856" s="159" t="s">
        <v>2126</v>
      </c>
      <c r="F3856" s="42" t="s">
        <v>19173</v>
      </c>
      <c r="G3856" s="159" t="s">
        <v>1842</v>
      </c>
      <c r="H3856" s="159" t="s">
        <v>1654</v>
      </c>
      <c r="I3856" s="159" t="s">
        <v>1808</v>
      </c>
      <c r="J3856" s="42" t="s">
        <v>19287</v>
      </c>
      <c r="K3856" s="42" t="s">
        <v>19175</v>
      </c>
      <c r="L3856" s="159" t="s">
        <v>2129</v>
      </c>
      <c r="M3856" s="159" t="s">
        <v>19288</v>
      </c>
      <c r="N3856" s="161"/>
      <c r="O3856" s="161"/>
      <c r="P3856" s="161"/>
    </row>
    <row r="3857" customFormat="false" ht="27" hidden="false" customHeight="true" outlineLevel="0" collapsed="false">
      <c r="A3857" s="159" t="s">
        <v>19289</v>
      </c>
      <c r="B3857" s="160" t="s">
        <v>19290</v>
      </c>
      <c r="C3857" s="42" t="s">
        <v>1738</v>
      </c>
      <c r="D3857" s="159" t="s">
        <v>19172</v>
      </c>
      <c r="E3857" s="159" t="s">
        <v>2126</v>
      </c>
      <c r="F3857" s="42" t="s">
        <v>19173</v>
      </c>
      <c r="G3857" s="159" t="s">
        <v>1842</v>
      </c>
      <c r="H3857" s="159" t="s">
        <v>1654</v>
      </c>
      <c r="I3857" s="159" t="s">
        <v>1808</v>
      </c>
      <c r="J3857" s="42" t="s">
        <v>19291</v>
      </c>
      <c r="K3857" s="42" t="s">
        <v>19175</v>
      </c>
      <c r="L3857" s="159" t="s">
        <v>2129</v>
      </c>
      <c r="M3857" s="159" t="s">
        <v>19292</v>
      </c>
      <c r="N3857" s="161"/>
      <c r="O3857" s="161"/>
      <c r="P3857" s="161"/>
    </row>
    <row r="3858" customFormat="false" ht="27" hidden="false" customHeight="true" outlineLevel="0" collapsed="false">
      <c r="A3858" s="159" t="s">
        <v>19293</v>
      </c>
      <c r="B3858" s="160" t="s">
        <v>19294</v>
      </c>
      <c r="C3858" s="42" t="s">
        <v>1738</v>
      </c>
      <c r="D3858" s="159" t="s">
        <v>19172</v>
      </c>
      <c r="E3858" s="159" t="s">
        <v>2126</v>
      </c>
      <c r="F3858" s="42" t="s">
        <v>19173</v>
      </c>
      <c r="G3858" s="159" t="s">
        <v>1842</v>
      </c>
      <c r="H3858" s="159" t="s">
        <v>1654</v>
      </c>
      <c r="I3858" s="159" t="s">
        <v>1808</v>
      </c>
      <c r="J3858" s="42" t="s">
        <v>19295</v>
      </c>
      <c r="K3858" s="42" t="s">
        <v>19175</v>
      </c>
      <c r="L3858" s="159" t="s">
        <v>2129</v>
      </c>
      <c r="M3858" s="159" t="s">
        <v>19296</v>
      </c>
      <c r="N3858" s="161"/>
      <c r="O3858" s="161"/>
      <c r="P3858" s="161"/>
    </row>
    <row r="3859" customFormat="false" ht="27" hidden="false" customHeight="true" outlineLevel="0" collapsed="false">
      <c r="A3859" s="159" t="s">
        <v>19297</v>
      </c>
      <c r="B3859" s="160" t="s">
        <v>19298</v>
      </c>
      <c r="C3859" s="42" t="s">
        <v>1738</v>
      </c>
      <c r="D3859" s="159" t="s">
        <v>19172</v>
      </c>
      <c r="E3859" s="159" t="s">
        <v>2126</v>
      </c>
      <c r="F3859" s="42" t="s">
        <v>19173</v>
      </c>
      <c r="G3859" s="159" t="s">
        <v>1842</v>
      </c>
      <c r="H3859" s="159" t="s">
        <v>1654</v>
      </c>
      <c r="I3859" s="159" t="s">
        <v>1808</v>
      </c>
      <c r="J3859" s="42" t="s">
        <v>19299</v>
      </c>
      <c r="K3859" s="42" t="s">
        <v>19175</v>
      </c>
      <c r="L3859" s="159" t="s">
        <v>2129</v>
      </c>
      <c r="M3859" s="159" t="s">
        <v>19300</v>
      </c>
      <c r="N3859" s="161"/>
      <c r="O3859" s="161"/>
      <c r="P3859" s="161"/>
    </row>
    <row r="3860" customFormat="false" ht="27" hidden="false" customHeight="true" outlineLevel="0" collapsed="false">
      <c r="A3860" s="159" t="s">
        <v>19301</v>
      </c>
      <c r="B3860" s="160" t="s">
        <v>19302</v>
      </c>
      <c r="C3860" s="42" t="s">
        <v>1738</v>
      </c>
      <c r="D3860" s="159" t="s">
        <v>19172</v>
      </c>
      <c r="E3860" s="159" t="s">
        <v>2126</v>
      </c>
      <c r="F3860" s="42" t="s">
        <v>19173</v>
      </c>
      <c r="G3860" s="159" t="s">
        <v>1842</v>
      </c>
      <c r="H3860" s="159" t="s">
        <v>1654</v>
      </c>
      <c r="I3860" s="159" t="s">
        <v>1808</v>
      </c>
      <c r="J3860" s="42" t="s">
        <v>19303</v>
      </c>
      <c r="K3860" s="42" t="s">
        <v>19175</v>
      </c>
      <c r="L3860" s="159" t="s">
        <v>2129</v>
      </c>
      <c r="M3860" s="159" t="s">
        <v>19304</v>
      </c>
      <c r="N3860" s="161"/>
      <c r="O3860" s="161"/>
      <c r="P3860" s="161"/>
    </row>
    <row r="3861" customFormat="false" ht="27" hidden="false" customHeight="true" outlineLevel="0" collapsed="false">
      <c r="A3861" s="159" t="s">
        <v>19305</v>
      </c>
      <c r="B3861" s="160" t="s">
        <v>19306</v>
      </c>
      <c r="C3861" s="42" t="s">
        <v>1738</v>
      </c>
      <c r="D3861" s="159" t="s">
        <v>19172</v>
      </c>
      <c r="E3861" s="159" t="s">
        <v>2126</v>
      </c>
      <c r="F3861" s="42" t="s">
        <v>19173</v>
      </c>
      <c r="G3861" s="159" t="s">
        <v>1842</v>
      </c>
      <c r="H3861" s="159" t="s">
        <v>1654</v>
      </c>
      <c r="I3861" s="159" t="s">
        <v>1808</v>
      </c>
      <c r="J3861" s="42" t="s">
        <v>19307</v>
      </c>
      <c r="K3861" s="42" t="s">
        <v>19175</v>
      </c>
      <c r="L3861" s="159" t="s">
        <v>2129</v>
      </c>
      <c r="M3861" s="159" t="s">
        <v>19308</v>
      </c>
      <c r="N3861" s="161"/>
      <c r="O3861" s="161"/>
      <c r="P3861" s="161"/>
    </row>
    <row r="3862" customFormat="false" ht="27" hidden="false" customHeight="true" outlineLevel="0" collapsed="false">
      <c r="A3862" s="159" t="s">
        <v>19309</v>
      </c>
      <c r="B3862" s="160" t="s">
        <v>19310</v>
      </c>
      <c r="C3862" s="42" t="s">
        <v>1738</v>
      </c>
      <c r="D3862" s="159" t="s">
        <v>19172</v>
      </c>
      <c r="E3862" s="159" t="s">
        <v>2126</v>
      </c>
      <c r="F3862" s="42" t="s">
        <v>19173</v>
      </c>
      <c r="G3862" s="159" t="s">
        <v>1842</v>
      </c>
      <c r="H3862" s="159" t="s">
        <v>1654</v>
      </c>
      <c r="I3862" s="159" t="s">
        <v>1808</v>
      </c>
      <c r="J3862" s="42" t="s">
        <v>19311</v>
      </c>
      <c r="K3862" s="42" t="s">
        <v>19175</v>
      </c>
      <c r="L3862" s="159" t="s">
        <v>2129</v>
      </c>
      <c r="M3862" s="159" t="s">
        <v>19312</v>
      </c>
      <c r="N3862" s="161"/>
      <c r="O3862" s="161"/>
      <c r="P3862" s="161"/>
    </row>
    <row r="3863" customFormat="false" ht="27" hidden="false" customHeight="true" outlineLevel="0" collapsed="false">
      <c r="A3863" s="159" t="s">
        <v>19313</v>
      </c>
      <c r="B3863" s="160" t="s">
        <v>19314</v>
      </c>
      <c r="C3863" s="42" t="s">
        <v>1738</v>
      </c>
      <c r="D3863" s="159" t="s">
        <v>19172</v>
      </c>
      <c r="E3863" s="159" t="s">
        <v>2126</v>
      </c>
      <c r="F3863" s="42" t="s">
        <v>19173</v>
      </c>
      <c r="G3863" s="159" t="s">
        <v>1842</v>
      </c>
      <c r="H3863" s="159" t="s">
        <v>1654</v>
      </c>
      <c r="I3863" s="159" t="s">
        <v>1808</v>
      </c>
      <c r="J3863" s="42" t="s">
        <v>19315</v>
      </c>
      <c r="K3863" s="42" t="s">
        <v>19175</v>
      </c>
      <c r="L3863" s="159" t="s">
        <v>2129</v>
      </c>
      <c r="M3863" s="159" t="s">
        <v>19316</v>
      </c>
      <c r="N3863" s="161"/>
      <c r="O3863" s="161"/>
      <c r="P3863" s="161"/>
    </row>
    <row r="3864" customFormat="false" ht="27" hidden="false" customHeight="true" outlineLevel="0" collapsed="false">
      <c r="A3864" s="159" t="s">
        <v>19317</v>
      </c>
      <c r="B3864" s="160" t="s">
        <v>19318</v>
      </c>
      <c r="C3864" s="42" t="s">
        <v>1738</v>
      </c>
      <c r="D3864" s="159" t="s">
        <v>19172</v>
      </c>
      <c r="E3864" s="159" t="s">
        <v>2126</v>
      </c>
      <c r="F3864" s="42" t="s">
        <v>19173</v>
      </c>
      <c r="G3864" s="159" t="s">
        <v>1842</v>
      </c>
      <c r="H3864" s="159" t="s">
        <v>1654</v>
      </c>
      <c r="I3864" s="159" t="s">
        <v>1808</v>
      </c>
      <c r="J3864" s="42" t="s">
        <v>19319</v>
      </c>
      <c r="K3864" s="42" t="s">
        <v>19175</v>
      </c>
      <c r="L3864" s="159" t="s">
        <v>2129</v>
      </c>
      <c r="M3864" s="159" t="s">
        <v>19320</v>
      </c>
      <c r="N3864" s="161"/>
      <c r="O3864" s="161"/>
      <c r="P3864" s="161"/>
    </row>
    <row r="3865" customFormat="false" ht="27" hidden="false" customHeight="true" outlineLevel="0" collapsed="false">
      <c r="A3865" s="159" t="s">
        <v>19321</v>
      </c>
      <c r="B3865" s="160" t="s">
        <v>19322</v>
      </c>
      <c r="C3865" s="42" t="s">
        <v>1754</v>
      </c>
      <c r="D3865" s="159" t="s">
        <v>2554</v>
      </c>
      <c r="E3865" s="159" t="s">
        <v>2126</v>
      </c>
      <c r="F3865" s="42" t="s">
        <v>2555</v>
      </c>
      <c r="G3865" s="159" t="s">
        <v>1842</v>
      </c>
      <c r="H3865" s="159" t="s">
        <v>1654</v>
      </c>
      <c r="I3865" s="159" t="s">
        <v>1808</v>
      </c>
      <c r="J3865" s="42" t="s">
        <v>19323</v>
      </c>
      <c r="K3865" s="42" t="s">
        <v>19324</v>
      </c>
      <c r="L3865" s="159" t="s">
        <v>2129</v>
      </c>
      <c r="M3865" s="159" t="s">
        <v>19325</v>
      </c>
      <c r="N3865" s="161"/>
      <c r="O3865" s="161"/>
      <c r="P3865" s="161"/>
    </row>
    <row r="3866" customFormat="false" ht="27" hidden="false" customHeight="true" outlineLevel="0" collapsed="false">
      <c r="A3866" s="159" t="s">
        <v>19326</v>
      </c>
      <c r="B3866" s="160" t="s">
        <v>19327</v>
      </c>
      <c r="C3866" s="42" t="s">
        <v>1754</v>
      </c>
      <c r="D3866" s="159" t="s">
        <v>2554</v>
      </c>
      <c r="E3866" s="159" t="s">
        <v>2126</v>
      </c>
      <c r="F3866" s="42" t="s">
        <v>2555</v>
      </c>
      <c r="G3866" s="159" t="s">
        <v>1842</v>
      </c>
      <c r="H3866" s="159" t="s">
        <v>1654</v>
      </c>
      <c r="I3866" s="159" t="s">
        <v>1808</v>
      </c>
      <c r="J3866" s="42" t="s">
        <v>19328</v>
      </c>
      <c r="K3866" s="42" t="s">
        <v>19329</v>
      </c>
      <c r="L3866" s="159" t="s">
        <v>2129</v>
      </c>
      <c r="M3866" s="159" t="s">
        <v>19330</v>
      </c>
      <c r="N3866" s="161"/>
      <c r="O3866" s="161"/>
      <c r="P3866" s="161"/>
    </row>
    <row r="3867" customFormat="false" ht="27" hidden="false" customHeight="true" outlineLevel="0" collapsed="false">
      <c r="A3867" s="159" t="s">
        <v>19331</v>
      </c>
      <c r="B3867" s="160" t="s">
        <v>19332</v>
      </c>
      <c r="C3867" s="42" t="s">
        <v>1754</v>
      </c>
      <c r="D3867" s="159" t="s">
        <v>2554</v>
      </c>
      <c r="E3867" s="159" t="s">
        <v>2126</v>
      </c>
      <c r="F3867" s="42" t="s">
        <v>2555</v>
      </c>
      <c r="G3867" s="159" t="s">
        <v>1842</v>
      </c>
      <c r="H3867" s="159" t="s">
        <v>1654</v>
      </c>
      <c r="I3867" s="159" t="s">
        <v>1808</v>
      </c>
      <c r="J3867" s="42" t="s">
        <v>19333</v>
      </c>
      <c r="K3867" s="42" t="s">
        <v>19334</v>
      </c>
      <c r="L3867" s="159" t="s">
        <v>2129</v>
      </c>
      <c r="M3867" s="159" t="s">
        <v>19335</v>
      </c>
      <c r="N3867" s="161"/>
      <c r="O3867" s="161"/>
      <c r="P3867" s="161"/>
    </row>
    <row r="3868" customFormat="false" ht="27" hidden="false" customHeight="true" outlineLevel="0" collapsed="false">
      <c r="A3868" s="159" t="s">
        <v>19336</v>
      </c>
      <c r="B3868" s="160" t="s">
        <v>19337</v>
      </c>
      <c r="C3868" s="42" t="s">
        <v>1754</v>
      </c>
      <c r="D3868" s="159" t="s">
        <v>2554</v>
      </c>
      <c r="E3868" s="159" t="s">
        <v>2126</v>
      </c>
      <c r="F3868" s="42" t="s">
        <v>2555</v>
      </c>
      <c r="G3868" s="159" t="s">
        <v>1842</v>
      </c>
      <c r="H3868" s="159" t="s">
        <v>1654</v>
      </c>
      <c r="I3868" s="159" t="s">
        <v>1808</v>
      </c>
      <c r="J3868" s="42" t="s">
        <v>19338</v>
      </c>
      <c r="K3868" s="42" t="s">
        <v>19339</v>
      </c>
      <c r="L3868" s="159" t="s">
        <v>2129</v>
      </c>
      <c r="M3868" s="159" t="s">
        <v>19340</v>
      </c>
      <c r="N3868" s="161"/>
      <c r="O3868" s="161"/>
      <c r="P3868" s="161"/>
    </row>
    <row r="3869" customFormat="false" ht="27" hidden="false" customHeight="true" outlineLevel="0" collapsed="false">
      <c r="A3869" s="159" t="s">
        <v>19341</v>
      </c>
      <c r="B3869" s="160" t="s">
        <v>19342</v>
      </c>
      <c r="C3869" s="42" t="s">
        <v>1754</v>
      </c>
      <c r="D3869" s="159" t="s">
        <v>2554</v>
      </c>
      <c r="E3869" s="159" t="s">
        <v>2126</v>
      </c>
      <c r="F3869" s="42" t="s">
        <v>2555</v>
      </c>
      <c r="G3869" s="159" t="s">
        <v>1842</v>
      </c>
      <c r="H3869" s="159" t="s">
        <v>1654</v>
      </c>
      <c r="I3869" s="159" t="s">
        <v>1808</v>
      </c>
      <c r="J3869" s="42" t="s">
        <v>19343</v>
      </c>
      <c r="K3869" s="42" t="s">
        <v>19344</v>
      </c>
      <c r="L3869" s="159" t="s">
        <v>2129</v>
      </c>
      <c r="M3869" s="159" t="s">
        <v>19345</v>
      </c>
      <c r="N3869" s="161"/>
      <c r="O3869" s="161"/>
      <c r="P3869" s="161"/>
    </row>
    <row r="3870" customFormat="false" ht="27" hidden="false" customHeight="true" outlineLevel="0" collapsed="false">
      <c r="A3870" s="159" t="s">
        <v>19346</v>
      </c>
      <c r="B3870" s="160" t="s">
        <v>19347</v>
      </c>
      <c r="C3870" s="42" t="s">
        <v>1754</v>
      </c>
      <c r="D3870" s="159" t="s">
        <v>2554</v>
      </c>
      <c r="E3870" s="159" t="s">
        <v>2126</v>
      </c>
      <c r="F3870" s="42" t="s">
        <v>2555</v>
      </c>
      <c r="G3870" s="159" t="s">
        <v>1842</v>
      </c>
      <c r="H3870" s="159" t="s">
        <v>1654</v>
      </c>
      <c r="I3870" s="159" t="s">
        <v>1808</v>
      </c>
      <c r="J3870" s="42" t="s">
        <v>19348</v>
      </c>
      <c r="K3870" s="42" t="s">
        <v>19349</v>
      </c>
      <c r="L3870" s="159" t="s">
        <v>2129</v>
      </c>
      <c r="M3870" s="159" t="s">
        <v>19350</v>
      </c>
      <c r="N3870" s="161"/>
      <c r="O3870" s="161"/>
      <c r="P3870" s="161"/>
    </row>
    <row r="3871" customFormat="false" ht="27" hidden="false" customHeight="true" outlineLevel="0" collapsed="false">
      <c r="A3871" s="159" t="s">
        <v>19351</v>
      </c>
      <c r="B3871" s="160" t="s">
        <v>19352</v>
      </c>
      <c r="C3871" s="42" t="s">
        <v>1754</v>
      </c>
      <c r="D3871" s="159" t="s">
        <v>2554</v>
      </c>
      <c r="E3871" s="159" t="s">
        <v>2126</v>
      </c>
      <c r="F3871" s="42" t="s">
        <v>2555</v>
      </c>
      <c r="G3871" s="159" t="s">
        <v>1842</v>
      </c>
      <c r="H3871" s="159" t="s">
        <v>1654</v>
      </c>
      <c r="I3871" s="159" t="s">
        <v>1808</v>
      </c>
      <c r="J3871" s="42" t="s">
        <v>19353</v>
      </c>
      <c r="K3871" s="42" t="s">
        <v>19354</v>
      </c>
      <c r="L3871" s="159" t="s">
        <v>2129</v>
      </c>
      <c r="M3871" s="159" t="s">
        <v>19355</v>
      </c>
      <c r="N3871" s="161"/>
      <c r="O3871" s="161"/>
      <c r="P3871" s="161"/>
    </row>
    <row r="3872" customFormat="false" ht="27" hidden="false" customHeight="true" outlineLevel="0" collapsed="false">
      <c r="A3872" s="159" t="s">
        <v>19356</v>
      </c>
      <c r="B3872" s="160" t="s">
        <v>19357</v>
      </c>
      <c r="C3872" s="42" t="s">
        <v>1754</v>
      </c>
      <c r="D3872" s="159" t="s">
        <v>2554</v>
      </c>
      <c r="E3872" s="159" t="s">
        <v>2126</v>
      </c>
      <c r="F3872" s="42" t="s">
        <v>2555</v>
      </c>
      <c r="G3872" s="159" t="s">
        <v>1842</v>
      </c>
      <c r="H3872" s="159" t="s">
        <v>1654</v>
      </c>
      <c r="I3872" s="159" t="s">
        <v>1808</v>
      </c>
      <c r="J3872" s="42" t="s">
        <v>19358</v>
      </c>
      <c r="K3872" s="42" t="s">
        <v>19359</v>
      </c>
      <c r="L3872" s="159" t="s">
        <v>2129</v>
      </c>
      <c r="M3872" s="159" t="s">
        <v>19360</v>
      </c>
      <c r="N3872" s="161"/>
      <c r="O3872" s="161"/>
      <c r="P3872" s="161"/>
    </row>
    <row r="3873" customFormat="false" ht="27" hidden="false" customHeight="true" outlineLevel="0" collapsed="false">
      <c r="A3873" s="159" t="s">
        <v>19361</v>
      </c>
      <c r="B3873" s="160" t="s">
        <v>19362</v>
      </c>
      <c r="C3873" s="42" t="s">
        <v>1754</v>
      </c>
      <c r="D3873" s="159" t="s">
        <v>2554</v>
      </c>
      <c r="E3873" s="159" t="s">
        <v>2126</v>
      </c>
      <c r="F3873" s="42" t="s">
        <v>2555</v>
      </c>
      <c r="G3873" s="159" t="s">
        <v>1842</v>
      </c>
      <c r="H3873" s="159" t="s">
        <v>1654</v>
      </c>
      <c r="I3873" s="159" t="s">
        <v>1808</v>
      </c>
      <c r="J3873" s="42" t="s">
        <v>19363</v>
      </c>
      <c r="K3873" s="42" t="s">
        <v>19364</v>
      </c>
      <c r="L3873" s="159" t="s">
        <v>2129</v>
      </c>
      <c r="M3873" s="159" t="s">
        <v>19365</v>
      </c>
      <c r="N3873" s="161"/>
      <c r="O3873" s="161"/>
      <c r="P3873" s="161"/>
    </row>
    <row r="3874" customFormat="false" ht="27" hidden="false" customHeight="true" outlineLevel="0" collapsed="false">
      <c r="A3874" s="159" t="s">
        <v>19366</v>
      </c>
      <c r="B3874" s="160" t="s">
        <v>19367</v>
      </c>
      <c r="C3874" s="42" t="s">
        <v>1754</v>
      </c>
      <c r="D3874" s="159" t="s">
        <v>2554</v>
      </c>
      <c r="E3874" s="159" t="s">
        <v>2126</v>
      </c>
      <c r="F3874" s="42" t="s">
        <v>2555</v>
      </c>
      <c r="G3874" s="159" t="s">
        <v>1842</v>
      </c>
      <c r="H3874" s="159" t="s">
        <v>1654</v>
      </c>
      <c r="I3874" s="159" t="s">
        <v>1808</v>
      </c>
      <c r="J3874" s="42" t="s">
        <v>19368</v>
      </c>
      <c r="K3874" s="42" t="s">
        <v>19369</v>
      </c>
      <c r="L3874" s="159" t="s">
        <v>2129</v>
      </c>
      <c r="M3874" s="159" t="s">
        <v>19370</v>
      </c>
      <c r="N3874" s="161"/>
      <c r="O3874" s="161"/>
      <c r="P3874" s="161"/>
    </row>
    <row r="3875" customFormat="false" ht="27" hidden="false" customHeight="true" outlineLevel="0" collapsed="false">
      <c r="A3875" s="159" t="s">
        <v>19371</v>
      </c>
      <c r="B3875" s="160" t="s">
        <v>19372</v>
      </c>
      <c r="C3875" s="42" t="s">
        <v>1754</v>
      </c>
      <c r="D3875" s="159" t="s">
        <v>2554</v>
      </c>
      <c r="E3875" s="159" t="s">
        <v>2126</v>
      </c>
      <c r="F3875" s="42" t="s">
        <v>2555</v>
      </c>
      <c r="G3875" s="159" t="s">
        <v>1842</v>
      </c>
      <c r="H3875" s="159" t="s">
        <v>1654</v>
      </c>
      <c r="I3875" s="159" t="s">
        <v>1808</v>
      </c>
      <c r="J3875" s="42" t="s">
        <v>19373</v>
      </c>
      <c r="K3875" s="42" t="s">
        <v>19374</v>
      </c>
      <c r="L3875" s="159" t="s">
        <v>2129</v>
      </c>
      <c r="M3875" s="159" t="s">
        <v>19375</v>
      </c>
      <c r="N3875" s="161"/>
      <c r="O3875" s="161"/>
      <c r="P3875" s="161"/>
    </row>
    <row r="3876" customFormat="false" ht="27" hidden="false" customHeight="true" outlineLevel="0" collapsed="false">
      <c r="A3876" s="159" t="s">
        <v>19376</v>
      </c>
      <c r="B3876" s="160" t="s">
        <v>19377</v>
      </c>
      <c r="C3876" s="42" t="s">
        <v>1754</v>
      </c>
      <c r="D3876" s="159" t="s">
        <v>2554</v>
      </c>
      <c r="E3876" s="159" t="s">
        <v>2126</v>
      </c>
      <c r="F3876" s="42" t="s">
        <v>2555</v>
      </c>
      <c r="G3876" s="159" t="s">
        <v>1842</v>
      </c>
      <c r="H3876" s="159" t="s">
        <v>1654</v>
      </c>
      <c r="I3876" s="159" t="s">
        <v>1808</v>
      </c>
      <c r="J3876" s="42" t="s">
        <v>19378</v>
      </c>
      <c r="K3876" s="42" t="s">
        <v>19379</v>
      </c>
      <c r="L3876" s="159" t="s">
        <v>2129</v>
      </c>
      <c r="M3876" s="159" t="s">
        <v>19380</v>
      </c>
      <c r="N3876" s="161"/>
      <c r="O3876" s="161"/>
      <c r="P3876" s="161"/>
    </row>
    <row r="3877" customFormat="false" ht="39" hidden="false" customHeight="true" outlineLevel="0" collapsed="false">
      <c r="A3877" s="159" t="s">
        <v>19381</v>
      </c>
      <c r="B3877" s="160" t="s">
        <v>19382</v>
      </c>
      <c r="C3877" s="42" t="s">
        <v>1754</v>
      </c>
      <c r="D3877" s="159" t="s">
        <v>2554</v>
      </c>
      <c r="E3877" s="159" t="s">
        <v>2126</v>
      </c>
      <c r="F3877" s="42" t="s">
        <v>2555</v>
      </c>
      <c r="G3877" s="159" t="s">
        <v>1842</v>
      </c>
      <c r="H3877" s="159" t="s">
        <v>1654</v>
      </c>
      <c r="I3877" s="159" t="s">
        <v>1808</v>
      </c>
      <c r="J3877" s="42" t="s">
        <v>19383</v>
      </c>
      <c r="K3877" s="42" t="s">
        <v>19384</v>
      </c>
      <c r="L3877" s="159" t="s">
        <v>2129</v>
      </c>
      <c r="M3877" s="159" t="s">
        <v>19385</v>
      </c>
      <c r="N3877" s="161"/>
      <c r="O3877" s="161"/>
      <c r="P3877" s="161"/>
    </row>
    <row r="3878" customFormat="false" ht="27" hidden="false" customHeight="true" outlineLevel="0" collapsed="false">
      <c r="A3878" s="159" t="s">
        <v>19386</v>
      </c>
      <c r="B3878" s="160" t="s">
        <v>19387</v>
      </c>
      <c r="C3878" s="42" t="s">
        <v>1754</v>
      </c>
      <c r="D3878" s="159" t="s">
        <v>2554</v>
      </c>
      <c r="E3878" s="159" t="s">
        <v>2126</v>
      </c>
      <c r="F3878" s="42" t="s">
        <v>2555</v>
      </c>
      <c r="G3878" s="159" t="s">
        <v>1842</v>
      </c>
      <c r="H3878" s="159" t="s">
        <v>1654</v>
      </c>
      <c r="I3878" s="159" t="s">
        <v>1808</v>
      </c>
      <c r="J3878" s="42" t="s">
        <v>19388</v>
      </c>
      <c r="K3878" s="42" t="s">
        <v>19389</v>
      </c>
      <c r="L3878" s="159" t="s">
        <v>2129</v>
      </c>
      <c r="M3878" s="159" t="s">
        <v>19390</v>
      </c>
      <c r="N3878" s="161"/>
      <c r="O3878" s="161"/>
      <c r="P3878" s="161"/>
    </row>
    <row r="3879" customFormat="false" ht="27" hidden="false" customHeight="true" outlineLevel="0" collapsed="false">
      <c r="A3879" s="159" t="s">
        <v>19391</v>
      </c>
      <c r="B3879" s="160" t="s">
        <v>19392</v>
      </c>
      <c r="C3879" s="42" t="s">
        <v>1754</v>
      </c>
      <c r="D3879" s="159" t="s">
        <v>2554</v>
      </c>
      <c r="E3879" s="159" t="s">
        <v>2126</v>
      </c>
      <c r="F3879" s="42" t="s">
        <v>2555</v>
      </c>
      <c r="G3879" s="159" t="s">
        <v>1842</v>
      </c>
      <c r="H3879" s="159" t="s">
        <v>1654</v>
      </c>
      <c r="I3879" s="159" t="s">
        <v>1808</v>
      </c>
      <c r="J3879" s="42" t="s">
        <v>19393</v>
      </c>
      <c r="K3879" s="42" t="s">
        <v>19394</v>
      </c>
      <c r="L3879" s="159" t="s">
        <v>2129</v>
      </c>
      <c r="M3879" s="159" t="s">
        <v>19395</v>
      </c>
      <c r="N3879" s="161"/>
      <c r="O3879" s="161"/>
      <c r="P3879" s="161"/>
    </row>
    <row r="3880" customFormat="false" ht="27" hidden="false" customHeight="true" outlineLevel="0" collapsed="false">
      <c r="A3880" s="159" t="s">
        <v>19396</v>
      </c>
      <c r="B3880" s="160" t="s">
        <v>19397</v>
      </c>
      <c r="C3880" s="42" t="s">
        <v>1754</v>
      </c>
      <c r="D3880" s="159" t="s">
        <v>2554</v>
      </c>
      <c r="E3880" s="159" t="s">
        <v>2126</v>
      </c>
      <c r="F3880" s="42" t="s">
        <v>2555</v>
      </c>
      <c r="G3880" s="159" t="s">
        <v>1842</v>
      </c>
      <c r="H3880" s="159" t="s">
        <v>1654</v>
      </c>
      <c r="I3880" s="159" t="s">
        <v>1808</v>
      </c>
      <c r="J3880" s="42" t="s">
        <v>19398</v>
      </c>
      <c r="K3880" s="42" t="s">
        <v>19399</v>
      </c>
      <c r="L3880" s="159" t="s">
        <v>2129</v>
      </c>
      <c r="M3880" s="159" t="s">
        <v>19400</v>
      </c>
      <c r="N3880" s="161"/>
      <c r="O3880" s="161"/>
      <c r="P3880" s="161"/>
    </row>
    <row r="3881" customFormat="false" ht="27" hidden="false" customHeight="true" outlineLevel="0" collapsed="false">
      <c r="A3881" s="159" t="s">
        <v>19401</v>
      </c>
      <c r="B3881" s="160" t="s">
        <v>19402</v>
      </c>
      <c r="C3881" s="42" t="s">
        <v>1754</v>
      </c>
      <c r="D3881" s="159" t="s">
        <v>2554</v>
      </c>
      <c r="E3881" s="159" t="s">
        <v>2126</v>
      </c>
      <c r="F3881" s="42" t="s">
        <v>2555</v>
      </c>
      <c r="G3881" s="159" t="s">
        <v>1842</v>
      </c>
      <c r="H3881" s="159" t="s">
        <v>1654</v>
      </c>
      <c r="I3881" s="159" t="s">
        <v>1808</v>
      </c>
      <c r="J3881" s="42" t="s">
        <v>19403</v>
      </c>
      <c r="K3881" s="42" t="s">
        <v>19404</v>
      </c>
      <c r="L3881" s="159" t="s">
        <v>2129</v>
      </c>
      <c r="M3881" s="159" t="s">
        <v>19405</v>
      </c>
      <c r="N3881" s="161"/>
      <c r="O3881" s="161"/>
      <c r="P3881" s="161"/>
    </row>
    <row r="3882" customFormat="false" ht="27" hidden="false" customHeight="true" outlineLevel="0" collapsed="false">
      <c r="A3882" s="159" t="s">
        <v>19406</v>
      </c>
      <c r="B3882" s="160" t="s">
        <v>19407</v>
      </c>
      <c r="C3882" s="42" t="s">
        <v>1754</v>
      </c>
      <c r="D3882" s="159" t="s">
        <v>2554</v>
      </c>
      <c r="E3882" s="159" t="s">
        <v>2126</v>
      </c>
      <c r="F3882" s="42" t="s">
        <v>2555</v>
      </c>
      <c r="G3882" s="159" t="s">
        <v>1842</v>
      </c>
      <c r="H3882" s="159" t="s">
        <v>1654</v>
      </c>
      <c r="I3882" s="159" t="s">
        <v>1808</v>
      </c>
      <c r="J3882" s="42" t="s">
        <v>19408</v>
      </c>
      <c r="K3882" s="42" t="s">
        <v>19409</v>
      </c>
      <c r="L3882" s="159" t="s">
        <v>2129</v>
      </c>
      <c r="M3882" s="159" t="s">
        <v>19410</v>
      </c>
      <c r="N3882" s="161"/>
      <c r="O3882" s="161"/>
      <c r="P3882" s="161"/>
    </row>
    <row r="3883" customFormat="false" ht="27" hidden="false" customHeight="true" outlineLevel="0" collapsed="false">
      <c r="A3883" s="159" t="s">
        <v>19411</v>
      </c>
      <c r="B3883" s="160" t="s">
        <v>19412</v>
      </c>
      <c r="C3883" s="42" t="s">
        <v>1754</v>
      </c>
      <c r="D3883" s="159" t="s">
        <v>2554</v>
      </c>
      <c r="E3883" s="159" t="s">
        <v>2126</v>
      </c>
      <c r="F3883" s="42" t="s">
        <v>2555</v>
      </c>
      <c r="G3883" s="159" t="s">
        <v>1842</v>
      </c>
      <c r="H3883" s="159" t="s">
        <v>1654</v>
      </c>
      <c r="I3883" s="159" t="s">
        <v>1808</v>
      </c>
      <c r="J3883" s="42" t="s">
        <v>19413</v>
      </c>
      <c r="K3883" s="42" t="s">
        <v>19414</v>
      </c>
      <c r="L3883" s="159" t="s">
        <v>2129</v>
      </c>
      <c r="M3883" s="159" t="s">
        <v>19415</v>
      </c>
      <c r="N3883" s="161"/>
      <c r="O3883" s="161"/>
      <c r="P3883" s="161"/>
    </row>
    <row r="3884" customFormat="false" ht="27" hidden="false" customHeight="true" outlineLevel="0" collapsed="false">
      <c r="A3884" s="159" t="s">
        <v>19416</v>
      </c>
      <c r="B3884" s="160" t="s">
        <v>19417</v>
      </c>
      <c r="C3884" s="42" t="s">
        <v>1754</v>
      </c>
      <c r="D3884" s="159" t="s">
        <v>2554</v>
      </c>
      <c r="E3884" s="159" t="s">
        <v>2126</v>
      </c>
      <c r="F3884" s="42" t="s">
        <v>2555</v>
      </c>
      <c r="G3884" s="159" t="s">
        <v>1842</v>
      </c>
      <c r="H3884" s="159" t="s">
        <v>1654</v>
      </c>
      <c r="I3884" s="159" t="s">
        <v>1808</v>
      </c>
      <c r="J3884" s="42" t="s">
        <v>19418</v>
      </c>
      <c r="K3884" s="42" t="s">
        <v>19419</v>
      </c>
      <c r="L3884" s="159" t="s">
        <v>2129</v>
      </c>
      <c r="M3884" s="159" t="s">
        <v>19420</v>
      </c>
      <c r="N3884" s="161"/>
      <c r="O3884" s="161"/>
      <c r="P3884" s="161"/>
    </row>
    <row r="3885" customFormat="false" ht="27" hidden="false" customHeight="true" outlineLevel="0" collapsed="false">
      <c r="A3885" s="159" t="s">
        <v>19421</v>
      </c>
      <c r="B3885" s="160" t="s">
        <v>19422</v>
      </c>
      <c r="C3885" s="42" t="s">
        <v>1754</v>
      </c>
      <c r="D3885" s="159" t="s">
        <v>2554</v>
      </c>
      <c r="E3885" s="159" t="s">
        <v>2126</v>
      </c>
      <c r="F3885" s="42" t="s">
        <v>2555</v>
      </c>
      <c r="G3885" s="159" t="s">
        <v>1842</v>
      </c>
      <c r="H3885" s="159" t="s">
        <v>1654</v>
      </c>
      <c r="I3885" s="159" t="s">
        <v>1808</v>
      </c>
      <c r="J3885" s="42" t="s">
        <v>19423</v>
      </c>
      <c r="K3885" s="42" t="s">
        <v>19424</v>
      </c>
      <c r="L3885" s="159" t="s">
        <v>2129</v>
      </c>
      <c r="M3885" s="159" t="s">
        <v>19425</v>
      </c>
      <c r="N3885" s="161"/>
      <c r="O3885" s="161"/>
      <c r="P3885" s="161"/>
    </row>
    <row r="3886" customFormat="false" ht="27" hidden="false" customHeight="true" outlineLevel="0" collapsed="false">
      <c r="A3886" s="159" t="s">
        <v>19426</v>
      </c>
      <c r="B3886" s="160" t="s">
        <v>19427</v>
      </c>
      <c r="C3886" s="42" t="s">
        <v>1754</v>
      </c>
      <c r="D3886" s="159" t="s">
        <v>2554</v>
      </c>
      <c r="E3886" s="159" t="s">
        <v>2126</v>
      </c>
      <c r="F3886" s="42" t="s">
        <v>2555</v>
      </c>
      <c r="G3886" s="159" t="s">
        <v>1842</v>
      </c>
      <c r="H3886" s="159" t="s">
        <v>1654</v>
      </c>
      <c r="I3886" s="159" t="s">
        <v>1808</v>
      </c>
      <c r="J3886" s="42" t="s">
        <v>19428</v>
      </c>
      <c r="K3886" s="42" t="s">
        <v>19429</v>
      </c>
      <c r="L3886" s="159" t="s">
        <v>2129</v>
      </c>
      <c r="M3886" s="159" t="s">
        <v>19430</v>
      </c>
      <c r="N3886" s="161"/>
      <c r="O3886" s="161"/>
      <c r="P3886" s="161"/>
    </row>
    <row r="3887" customFormat="false" ht="27" hidden="false" customHeight="true" outlineLevel="0" collapsed="false">
      <c r="A3887" s="159" t="s">
        <v>19431</v>
      </c>
      <c r="B3887" s="160" t="s">
        <v>19432</v>
      </c>
      <c r="C3887" s="42" t="s">
        <v>1754</v>
      </c>
      <c r="D3887" s="159" t="s">
        <v>2554</v>
      </c>
      <c r="E3887" s="159" t="s">
        <v>2126</v>
      </c>
      <c r="F3887" s="42" t="s">
        <v>2555</v>
      </c>
      <c r="G3887" s="159" t="s">
        <v>1842</v>
      </c>
      <c r="H3887" s="159" t="s">
        <v>1654</v>
      </c>
      <c r="I3887" s="159" t="s">
        <v>1808</v>
      </c>
      <c r="J3887" s="42" t="s">
        <v>19433</v>
      </c>
      <c r="K3887" s="42" t="s">
        <v>19434</v>
      </c>
      <c r="L3887" s="159" t="s">
        <v>2129</v>
      </c>
      <c r="M3887" s="159" t="s">
        <v>19435</v>
      </c>
      <c r="N3887" s="161"/>
      <c r="O3887" s="161"/>
      <c r="P3887" s="161"/>
    </row>
    <row r="3888" customFormat="false" ht="39" hidden="false" customHeight="true" outlineLevel="0" collapsed="false">
      <c r="A3888" s="159" t="s">
        <v>19436</v>
      </c>
      <c r="B3888" s="160" t="s">
        <v>19437</v>
      </c>
      <c r="C3888" s="42" t="s">
        <v>1754</v>
      </c>
      <c r="D3888" s="159" t="s">
        <v>2554</v>
      </c>
      <c r="E3888" s="159" t="s">
        <v>2126</v>
      </c>
      <c r="F3888" s="42" t="s">
        <v>2555</v>
      </c>
      <c r="G3888" s="159" t="s">
        <v>1842</v>
      </c>
      <c r="H3888" s="159" t="s">
        <v>1654</v>
      </c>
      <c r="I3888" s="159" t="s">
        <v>1808</v>
      </c>
      <c r="J3888" s="42" t="s">
        <v>19438</v>
      </c>
      <c r="K3888" s="42" t="s">
        <v>19439</v>
      </c>
      <c r="L3888" s="159" t="s">
        <v>2129</v>
      </c>
      <c r="M3888" s="159" t="s">
        <v>19440</v>
      </c>
      <c r="N3888" s="161"/>
      <c r="O3888" s="161"/>
      <c r="P3888" s="161"/>
    </row>
    <row r="3889" customFormat="false" ht="27" hidden="false" customHeight="true" outlineLevel="0" collapsed="false">
      <c r="A3889" s="159" t="s">
        <v>19441</v>
      </c>
      <c r="B3889" s="160" t="s">
        <v>19442</v>
      </c>
      <c r="C3889" s="42" t="s">
        <v>1754</v>
      </c>
      <c r="D3889" s="159" t="s">
        <v>2554</v>
      </c>
      <c r="E3889" s="159" t="s">
        <v>2126</v>
      </c>
      <c r="F3889" s="42" t="s">
        <v>2555</v>
      </c>
      <c r="G3889" s="159" t="s">
        <v>1842</v>
      </c>
      <c r="H3889" s="159" t="s">
        <v>1654</v>
      </c>
      <c r="I3889" s="159" t="s">
        <v>1808</v>
      </c>
      <c r="J3889" s="42" t="s">
        <v>19443</v>
      </c>
      <c r="K3889" s="42" t="s">
        <v>19444</v>
      </c>
      <c r="L3889" s="159" t="s">
        <v>2129</v>
      </c>
      <c r="M3889" s="159" t="s">
        <v>19445</v>
      </c>
      <c r="N3889" s="161"/>
      <c r="O3889" s="161"/>
      <c r="P3889" s="161"/>
    </row>
    <row r="3890" customFormat="false" ht="27" hidden="false" customHeight="true" outlineLevel="0" collapsed="false">
      <c r="A3890" s="159" t="s">
        <v>19446</v>
      </c>
      <c r="B3890" s="160" t="s">
        <v>19447</v>
      </c>
      <c r="C3890" s="42" t="s">
        <v>1754</v>
      </c>
      <c r="D3890" s="159" t="s">
        <v>2554</v>
      </c>
      <c r="E3890" s="159" t="s">
        <v>2126</v>
      </c>
      <c r="F3890" s="42" t="s">
        <v>2555</v>
      </c>
      <c r="G3890" s="159" t="s">
        <v>1842</v>
      </c>
      <c r="H3890" s="159" t="s">
        <v>1654</v>
      </c>
      <c r="I3890" s="159" t="s">
        <v>1808</v>
      </c>
      <c r="J3890" s="42" t="s">
        <v>19448</v>
      </c>
      <c r="K3890" s="42" t="s">
        <v>19449</v>
      </c>
      <c r="L3890" s="159" t="s">
        <v>2129</v>
      </c>
      <c r="M3890" s="159" t="s">
        <v>19450</v>
      </c>
      <c r="N3890" s="161"/>
      <c r="O3890" s="161"/>
      <c r="P3890" s="161"/>
    </row>
    <row r="3891" customFormat="false" ht="39" hidden="false" customHeight="true" outlineLevel="0" collapsed="false">
      <c r="A3891" s="159" t="s">
        <v>19451</v>
      </c>
      <c r="B3891" s="160" t="s">
        <v>19452</v>
      </c>
      <c r="C3891" s="42" t="s">
        <v>1754</v>
      </c>
      <c r="D3891" s="159" t="s">
        <v>2554</v>
      </c>
      <c r="E3891" s="159" t="s">
        <v>2126</v>
      </c>
      <c r="F3891" s="42" t="s">
        <v>2555</v>
      </c>
      <c r="G3891" s="159" t="s">
        <v>1842</v>
      </c>
      <c r="H3891" s="159" t="s">
        <v>1654</v>
      </c>
      <c r="I3891" s="159" t="s">
        <v>1808</v>
      </c>
      <c r="J3891" s="42" t="s">
        <v>19453</v>
      </c>
      <c r="K3891" s="42" t="s">
        <v>19454</v>
      </c>
      <c r="L3891" s="159" t="s">
        <v>2129</v>
      </c>
      <c r="M3891" s="159" t="s">
        <v>19455</v>
      </c>
      <c r="N3891" s="161"/>
      <c r="O3891" s="161"/>
      <c r="P3891" s="161"/>
    </row>
    <row r="3892" customFormat="false" ht="27" hidden="false" customHeight="true" outlineLevel="0" collapsed="false">
      <c r="A3892" s="159" t="s">
        <v>19456</v>
      </c>
      <c r="B3892" s="160" t="s">
        <v>19457</v>
      </c>
      <c r="C3892" s="42" t="s">
        <v>1754</v>
      </c>
      <c r="D3892" s="159" t="s">
        <v>2554</v>
      </c>
      <c r="E3892" s="159" t="s">
        <v>2126</v>
      </c>
      <c r="F3892" s="42" t="s">
        <v>2555</v>
      </c>
      <c r="G3892" s="159" t="s">
        <v>1842</v>
      </c>
      <c r="H3892" s="159" t="s">
        <v>1654</v>
      </c>
      <c r="I3892" s="159" t="s">
        <v>1808</v>
      </c>
      <c r="J3892" s="42" t="s">
        <v>19458</v>
      </c>
      <c r="K3892" s="42" t="s">
        <v>19459</v>
      </c>
      <c r="L3892" s="159" t="s">
        <v>2129</v>
      </c>
      <c r="M3892" s="159" t="s">
        <v>19460</v>
      </c>
      <c r="N3892" s="161"/>
      <c r="O3892" s="161"/>
      <c r="P3892" s="161"/>
    </row>
    <row r="3893" customFormat="false" ht="39" hidden="false" customHeight="true" outlineLevel="0" collapsed="false">
      <c r="A3893" s="159" t="s">
        <v>19461</v>
      </c>
      <c r="B3893" s="160" t="s">
        <v>19462</v>
      </c>
      <c r="C3893" s="42" t="s">
        <v>1754</v>
      </c>
      <c r="D3893" s="159" t="s">
        <v>2554</v>
      </c>
      <c r="E3893" s="159" t="s">
        <v>2126</v>
      </c>
      <c r="F3893" s="42" t="s">
        <v>2555</v>
      </c>
      <c r="G3893" s="159" t="s">
        <v>1842</v>
      </c>
      <c r="H3893" s="159" t="s">
        <v>1654</v>
      </c>
      <c r="I3893" s="159" t="s">
        <v>1808</v>
      </c>
      <c r="J3893" s="42" t="s">
        <v>19463</v>
      </c>
      <c r="K3893" s="42" t="s">
        <v>19464</v>
      </c>
      <c r="L3893" s="159" t="s">
        <v>2129</v>
      </c>
      <c r="M3893" s="159" t="s">
        <v>19465</v>
      </c>
      <c r="N3893" s="161"/>
      <c r="O3893" s="161"/>
      <c r="P3893" s="161"/>
    </row>
    <row r="3894" customFormat="false" ht="27" hidden="false" customHeight="true" outlineLevel="0" collapsed="false">
      <c r="A3894" s="159" t="s">
        <v>19466</v>
      </c>
      <c r="B3894" s="160" t="s">
        <v>19467</v>
      </c>
      <c r="C3894" s="42" t="s">
        <v>1754</v>
      </c>
      <c r="D3894" s="159" t="s">
        <v>2554</v>
      </c>
      <c r="E3894" s="159" t="s">
        <v>2126</v>
      </c>
      <c r="F3894" s="42" t="s">
        <v>2555</v>
      </c>
      <c r="G3894" s="159" t="s">
        <v>1842</v>
      </c>
      <c r="H3894" s="159" t="s">
        <v>1654</v>
      </c>
      <c r="I3894" s="159" t="s">
        <v>1808</v>
      </c>
      <c r="J3894" s="42" t="s">
        <v>19468</v>
      </c>
      <c r="K3894" s="42" t="s">
        <v>19469</v>
      </c>
      <c r="L3894" s="159" t="s">
        <v>2129</v>
      </c>
      <c r="M3894" s="159" t="s">
        <v>19470</v>
      </c>
      <c r="N3894" s="161"/>
      <c r="O3894" s="161"/>
      <c r="P3894" s="161"/>
    </row>
    <row r="3895" customFormat="false" ht="27" hidden="false" customHeight="true" outlineLevel="0" collapsed="false">
      <c r="A3895" s="159" t="s">
        <v>19471</v>
      </c>
      <c r="B3895" s="160" t="s">
        <v>19472</v>
      </c>
      <c r="C3895" s="42" t="s">
        <v>1754</v>
      </c>
      <c r="D3895" s="159" t="s">
        <v>2554</v>
      </c>
      <c r="E3895" s="159" t="s">
        <v>2126</v>
      </c>
      <c r="F3895" s="42" t="s">
        <v>2555</v>
      </c>
      <c r="G3895" s="159" t="s">
        <v>1842</v>
      </c>
      <c r="H3895" s="159" t="s">
        <v>1654</v>
      </c>
      <c r="I3895" s="159" t="s">
        <v>1808</v>
      </c>
      <c r="J3895" s="42" t="s">
        <v>19473</v>
      </c>
      <c r="K3895" s="42" t="s">
        <v>19474</v>
      </c>
      <c r="L3895" s="159" t="s">
        <v>2129</v>
      </c>
      <c r="M3895" s="159" t="s">
        <v>19475</v>
      </c>
      <c r="N3895" s="161"/>
      <c r="O3895" s="161"/>
      <c r="P3895" s="161"/>
    </row>
    <row r="3896" customFormat="false" ht="27" hidden="false" customHeight="true" outlineLevel="0" collapsed="false">
      <c r="A3896" s="159" t="s">
        <v>19476</v>
      </c>
      <c r="B3896" s="160" t="s">
        <v>19477</v>
      </c>
      <c r="C3896" s="42" t="s">
        <v>1754</v>
      </c>
      <c r="D3896" s="159" t="s">
        <v>2554</v>
      </c>
      <c r="E3896" s="159" t="s">
        <v>2126</v>
      </c>
      <c r="F3896" s="42" t="s">
        <v>2555</v>
      </c>
      <c r="G3896" s="159" t="s">
        <v>1842</v>
      </c>
      <c r="H3896" s="159" t="s">
        <v>1654</v>
      </c>
      <c r="I3896" s="159" t="s">
        <v>1808</v>
      </c>
      <c r="J3896" s="42" t="s">
        <v>19478</v>
      </c>
      <c r="K3896" s="42" t="s">
        <v>19479</v>
      </c>
      <c r="L3896" s="159" t="s">
        <v>2129</v>
      </c>
      <c r="M3896" s="159" t="s">
        <v>19480</v>
      </c>
      <c r="N3896" s="161"/>
      <c r="O3896" s="161"/>
      <c r="P3896" s="161"/>
    </row>
    <row r="3897" customFormat="false" ht="27" hidden="false" customHeight="true" outlineLevel="0" collapsed="false">
      <c r="A3897" s="159" t="s">
        <v>19481</v>
      </c>
      <c r="B3897" s="160" t="s">
        <v>19482</v>
      </c>
      <c r="C3897" s="42" t="s">
        <v>1754</v>
      </c>
      <c r="D3897" s="159" t="s">
        <v>2554</v>
      </c>
      <c r="E3897" s="159" t="s">
        <v>2126</v>
      </c>
      <c r="F3897" s="42" t="s">
        <v>2555</v>
      </c>
      <c r="G3897" s="159" t="s">
        <v>1842</v>
      </c>
      <c r="H3897" s="159" t="s">
        <v>1654</v>
      </c>
      <c r="I3897" s="159" t="s">
        <v>1808</v>
      </c>
      <c r="J3897" s="42" t="s">
        <v>19483</v>
      </c>
      <c r="K3897" s="42" t="s">
        <v>19484</v>
      </c>
      <c r="L3897" s="159" t="s">
        <v>2129</v>
      </c>
      <c r="M3897" s="159" t="s">
        <v>19485</v>
      </c>
      <c r="N3897" s="161"/>
      <c r="O3897" s="161"/>
      <c r="P3897" s="161"/>
    </row>
    <row r="3898" customFormat="false" ht="27" hidden="false" customHeight="true" outlineLevel="0" collapsed="false">
      <c r="A3898" s="159" t="s">
        <v>19486</v>
      </c>
      <c r="B3898" s="160" t="s">
        <v>19487</v>
      </c>
      <c r="C3898" s="42" t="s">
        <v>1754</v>
      </c>
      <c r="D3898" s="159" t="s">
        <v>2554</v>
      </c>
      <c r="E3898" s="159" t="s">
        <v>2126</v>
      </c>
      <c r="F3898" s="42" t="s">
        <v>2555</v>
      </c>
      <c r="G3898" s="159" t="s">
        <v>1842</v>
      </c>
      <c r="H3898" s="159" t="s">
        <v>1654</v>
      </c>
      <c r="I3898" s="159" t="s">
        <v>1808</v>
      </c>
      <c r="J3898" s="42" t="s">
        <v>19488</v>
      </c>
      <c r="K3898" s="42" t="s">
        <v>19489</v>
      </c>
      <c r="L3898" s="159" t="s">
        <v>2129</v>
      </c>
      <c r="M3898" s="159" t="s">
        <v>19490</v>
      </c>
      <c r="N3898" s="161"/>
      <c r="O3898" s="161"/>
      <c r="P3898" s="161"/>
    </row>
    <row r="3899" customFormat="false" ht="27" hidden="false" customHeight="true" outlineLevel="0" collapsed="false">
      <c r="A3899" s="159" t="s">
        <v>19491</v>
      </c>
      <c r="B3899" s="160" t="s">
        <v>19492</v>
      </c>
      <c r="C3899" s="42" t="s">
        <v>1754</v>
      </c>
      <c r="D3899" s="159" t="s">
        <v>2554</v>
      </c>
      <c r="E3899" s="159" t="s">
        <v>2126</v>
      </c>
      <c r="F3899" s="42" t="s">
        <v>2555</v>
      </c>
      <c r="G3899" s="159" t="s">
        <v>1842</v>
      </c>
      <c r="H3899" s="159" t="s">
        <v>1654</v>
      </c>
      <c r="I3899" s="159" t="s">
        <v>1808</v>
      </c>
      <c r="J3899" s="42" t="s">
        <v>19493</v>
      </c>
      <c r="K3899" s="42" t="s">
        <v>19494</v>
      </c>
      <c r="L3899" s="159" t="s">
        <v>2129</v>
      </c>
      <c r="M3899" s="159" t="s">
        <v>19495</v>
      </c>
      <c r="N3899" s="161"/>
      <c r="O3899" s="161"/>
      <c r="P3899" s="161"/>
    </row>
    <row r="3900" customFormat="false" ht="27" hidden="false" customHeight="true" outlineLevel="0" collapsed="false">
      <c r="A3900" s="159" t="s">
        <v>19496</v>
      </c>
      <c r="B3900" s="160" t="s">
        <v>19497</v>
      </c>
      <c r="C3900" s="42" t="s">
        <v>1754</v>
      </c>
      <c r="D3900" s="159" t="s">
        <v>2554</v>
      </c>
      <c r="E3900" s="159" t="s">
        <v>2126</v>
      </c>
      <c r="F3900" s="42" t="s">
        <v>2555</v>
      </c>
      <c r="G3900" s="159" t="s">
        <v>1842</v>
      </c>
      <c r="H3900" s="159" t="s">
        <v>1654</v>
      </c>
      <c r="I3900" s="159" t="s">
        <v>1808</v>
      </c>
      <c r="J3900" s="42" t="s">
        <v>19498</v>
      </c>
      <c r="K3900" s="42" t="s">
        <v>19499</v>
      </c>
      <c r="L3900" s="159" t="s">
        <v>2129</v>
      </c>
      <c r="M3900" s="159" t="s">
        <v>19500</v>
      </c>
      <c r="N3900" s="161"/>
      <c r="O3900" s="161"/>
      <c r="P3900" s="161"/>
    </row>
    <row r="3901" customFormat="false" ht="27" hidden="false" customHeight="true" outlineLevel="0" collapsed="false">
      <c r="A3901" s="159" t="s">
        <v>19501</v>
      </c>
      <c r="B3901" s="160" t="s">
        <v>19502</v>
      </c>
      <c r="C3901" s="42" t="s">
        <v>1754</v>
      </c>
      <c r="D3901" s="159" t="s">
        <v>2554</v>
      </c>
      <c r="E3901" s="159" t="s">
        <v>2126</v>
      </c>
      <c r="F3901" s="42" t="s">
        <v>2555</v>
      </c>
      <c r="G3901" s="159" t="s">
        <v>1842</v>
      </c>
      <c r="H3901" s="159" t="s">
        <v>1654</v>
      </c>
      <c r="I3901" s="159" t="s">
        <v>1808</v>
      </c>
      <c r="J3901" s="42" t="s">
        <v>19503</v>
      </c>
      <c r="K3901" s="42" t="s">
        <v>19504</v>
      </c>
      <c r="L3901" s="159" t="s">
        <v>2129</v>
      </c>
      <c r="M3901" s="159" t="s">
        <v>19505</v>
      </c>
      <c r="N3901" s="161"/>
      <c r="O3901" s="161"/>
      <c r="P3901" s="161"/>
    </row>
    <row r="3902" customFormat="false" ht="27" hidden="false" customHeight="true" outlineLevel="0" collapsed="false">
      <c r="A3902" s="159" t="s">
        <v>19506</v>
      </c>
      <c r="B3902" s="160" t="s">
        <v>19507</v>
      </c>
      <c r="C3902" s="42" t="s">
        <v>1754</v>
      </c>
      <c r="D3902" s="159" t="s">
        <v>2554</v>
      </c>
      <c r="E3902" s="159" t="s">
        <v>2126</v>
      </c>
      <c r="F3902" s="42" t="s">
        <v>2555</v>
      </c>
      <c r="G3902" s="159" t="s">
        <v>1842</v>
      </c>
      <c r="H3902" s="159" t="s">
        <v>1654</v>
      </c>
      <c r="I3902" s="159" t="s">
        <v>1808</v>
      </c>
      <c r="J3902" s="42" t="s">
        <v>19508</v>
      </c>
      <c r="K3902" s="42" t="s">
        <v>19509</v>
      </c>
      <c r="L3902" s="159" t="s">
        <v>2129</v>
      </c>
      <c r="M3902" s="159" t="s">
        <v>19510</v>
      </c>
      <c r="N3902" s="161"/>
      <c r="O3902" s="161"/>
      <c r="P3902" s="161"/>
    </row>
    <row r="3903" customFormat="false" ht="27" hidden="false" customHeight="true" outlineLevel="0" collapsed="false">
      <c r="A3903" s="159" t="s">
        <v>19511</v>
      </c>
      <c r="B3903" s="160" t="s">
        <v>19512</v>
      </c>
      <c r="C3903" s="42" t="s">
        <v>1754</v>
      </c>
      <c r="D3903" s="159" t="s">
        <v>2554</v>
      </c>
      <c r="E3903" s="159" t="s">
        <v>2126</v>
      </c>
      <c r="F3903" s="42" t="s">
        <v>2555</v>
      </c>
      <c r="G3903" s="159" t="s">
        <v>1842</v>
      </c>
      <c r="H3903" s="159" t="s">
        <v>1654</v>
      </c>
      <c r="I3903" s="159" t="s">
        <v>1808</v>
      </c>
      <c r="J3903" s="42" t="s">
        <v>19513</v>
      </c>
      <c r="K3903" s="42" t="s">
        <v>19514</v>
      </c>
      <c r="L3903" s="159" t="s">
        <v>2129</v>
      </c>
      <c r="M3903" s="159" t="s">
        <v>19515</v>
      </c>
      <c r="N3903" s="161"/>
      <c r="O3903" s="161"/>
      <c r="P3903" s="161"/>
    </row>
    <row r="3904" customFormat="false" ht="27" hidden="false" customHeight="true" outlineLevel="0" collapsed="false">
      <c r="A3904" s="159" t="s">
        <v>19516</v>
      </c>
      <c r="B3904" s="160" t="s">
        <v>19517</v>
      </c>
      <c r="C3904" s="42" t="s">
        <v>1754</v>
      </c>
      <c r="D3904" s="159" t="s">
        <v>2554</v>
      </c>
      <c r="E3904" s="159" t="s">
        <v>2126</v>
      </c>
      <c r="F3904" s="42" t="s">
        <v>2555</v>
      </c>
      <c r="G3904" s="159" t="s">
        <v>1842</v>
      </c>
      <c r="H3904" s="159" t="s">
        <v>1654</v>
      </c>
      <c r="I3904" s="159" t="s">
        <v>1808</v>
      </c>
      <c r="J3904" s="42" t="s">
        <v>19518</v>
      </c>
      <c r="K3904" s="42" t="s">
        <v>19519</v>
      </c>
      <c r="L3904" s="159" t="s">
        <v>2129</v>
      </c>
      <c r="M3904" s="159" t="s">
        <v>19520</v>
      </c>
      <c r="N3904" s="161"/>
      <c r="O3904" s="161"/>
      <c r="P3904" s="161"/>
    </row>
    <row r="3905" customFormat="false" ht="27" hidden="false" customHeight="true" outlineLevel="0" collapsed="false">
      <c r="A3905" s="159" t="s">
        <v>19521</v>
      </c>
      <c r="B3905" s="160" t="s">
        <v>19522</v>
      </c>
      <c r="C3905" s="42" t="s">
        <v>1754</v>
      </c>
      <c r="D3905" s="159" t="s">
        <v>2554</v>
      </c>
      <c r="E3905" s="159" t="s">
        <v>2126</v>
      </c>
      <c r="F3905" s="42" t="s">
        <v>2555</v>
      </c>
      <c r="G3905" s="159" t="s">
        <v>1842</v>
      </c>
      <c r="H3905" s="159" t="s">
        <v>1654</v>
      </c>
      <c r="I3905" s="159" t="s">
        <v>1808</v>
      </c>
      <c r="J3905" s="42" t="s">
        <v>19523</v>
      </c>
      <c r="K3905" s="42" t="s">
        <v>19524</v>
      </c>
      <c r="L3905" s="159" t="s">
        <v>2129</v>
      </c>
      <c r="M3905" s="159" t="s">
        <v>19525</v>
      </c>
      <c r="N3905" s="161"/>
      <c r="O3905" s="161"/>
      <c r="P3905" s="161"/>
    </row>
    <row r="3906" customFormat="false" ht="27" hidden="false" customHeight="true" outlineLevel="0" collapsed="false">
      <c r="A3906" s="159" t="s">
        <v>19526</v>
      </c>
      <c r="B3906" s="160" t="s">
        <v>19527</v>
      </c>
      <c r="C3906" s="42" t="s">
        <v>1754</v>
      </c>
      <c r="D3906" s="159" t="s">
        <v>2554</v>
      </c>
      <c r="E3906" s="159" t="s">
        <v>2126</v>
      </c>
      <c r="F3906" s="42" t="s">
        <v>2555</v>
      </c>
      <c r="G3906" s="159" t="s">
        <v>1842</v>
      </c>
      <c r="H3906" s="159" t="s">
        <v>1654</v>
      </c>
      <c r="I3906" s="159" t="s">
        <v>1808</v>
      </c>
      <c r="J3906" s="42" t="s">
        <v>19528</v>
      </c>
      <c r="K3906" s="42" t="s">
        <v>19529</v>
      </c>
      <c r="L3906" s="159" t="s">
        <v>2129</v>
      </c>
      <c r="M3906" s="159" t="s">
        <v>19530</v>
      </c>
      <c r="N3906" s="161"/>
      <c r="O3906" s="161"/>
      <c r="P3906" s="161"/>
    </row>
    <row r="3907" customFormat="false" ht="27" hidden="false" customHeight="true" outlineLevel="0" collapsed="false">
      <c r="A3907" s="159" t="s">
        <v>19531</v>
      </c>
      <c r="B3907" s="160" t="s">
        <v>19532</v>
      </c>
      <c r="C3907" s="42" t="s">
        <v>1754</v>
      </c>
      <c r="D3907" s="159" t="s">
        <v>2554</v>
      </c>
      <c r="E3907" s="159" t="s">
        <v>2126</v>
      </c>
      <c r="F3907" s="42" t="s">
        <v>2555</v>
      </c>
      <c r="G3907" s="159" t="s">
        <v>1842</v>
      </c>
      <c r="H3907" s="159" t="s">
        <v>1654</v>
      </c>
      <c r="I3907" s="159" t="s">
        <v>1808</v>
      </c>
      <c r="J3907" s="42" t="s">
        <v>19533</v>
      </c>
      <c r="K3907" s="42" t="s">
        <v>19534</v>
      </c>
      <c r="L3907" s="159" t="s">
        <v>2129</v>
      </c>
      <c r="M3907" s="159" t="s">
        <v>19535</v>
      </c>
      <c r="N3907" s="161"/>
      <c r="O3907" s="161"/>
      <c r="P3907" s="161"/>
    </row>
    <row r="3908" customFormat="false" ht="27" hidden="false" customHeight="true" outlineLevel="0" collapsed="false">
      <c r="A3908" s="159" t="s">
        <v>19536</v>
      </c>
      <c r="B3908" s="160" t="s">
        <v>19537</v>
      </c>
      <c r="C3908" s="42" t="s">
        <v>1754</v>
      </c>
      <c r="D3908" s="159" t="s">
        <v>2554</v>
      </c>
      <c r="E3908" s="159" t="s">
        <v>2126</v>
      </c>
      <c r="F3908" s="42" t="s">
        <v>2555</v>
      </c>
      <c r="G3908" s="159" t="s">
        <v>1842</v>
      </c>
      <c r="H3908" s="159" t="s">
        <v>1654</v>
      </c>
      <c r="I3908" s="159" t="s">
        <v>1808</v>
      </c>
      <c r="J3908" s="42" t="s">
        <v>19538</v>
      </c>
      <c r="K3908" s="42" t="s">
        <v>19539</v>
      </c>
      <c r="L3908" s="159" t="s">
        <v>2129</v>
      </c>
      <c r="M3908" s="159" t="s">
        <v>19540</v>
      </c>
      <c r="N3908" s="161"/>
      <c r="O3908" s="161"/>
      <c r="P3908" s="161"/>
    </row>
    <row r="3909" customFormat="false" ht="39" hidden="false" customHeight="true" outlineLevel="0" collapsed="false">
      <c r="A3909" s="159" t="s">
        <v>19541</v>
      </c>
      <c r="B3909" s="160" t="s">
        <v>19542</v>
      </c>
      <c r="C3909" s="42" t="s">
        <v>1754</v>
      </c>
      <c r="D3909" s="159" t="s">
        <v>2554</v>
      </c>
      <c r="E3909" s="159" t="s">
        <v>2126</v>
      </c>
      <c r="F3909" s="42" t="s">
        <v>2555</v>
      </c>
      <c r="G3909" s="159" t="s">
        <v>1842</v>
      </c>
      <c r="H3909" s="159" t="s">
        <v>1654</v>
      </c>
      <c r="I3909" s="159" t="s">
        <v>1808</v>
      </c>
      <c r="J3909" s="42" t="s">
        <v>19543</v>
      </c>
      <c r="K3909" s="42" t="s">
        <v>19544</v>
      </c>
      <c r="L3909" s="159" t="s">
        <v>2129</v>
      </c>
      <c r="M3909" s="159" t="s">
        <v>19545</v>
      </c>
      <c r="N3909" s="161"/>
      <c r="O3909" s="161"/>
      <c r="P3909" s="161"/>
    </row>
    <row r="3910" customFormat="false" ht="27" hidden="false" customHeight="true" outlineLevel="0" collapsed="false">
      <c r="A3910" s="159" t="s">
        <v>19546</v>
      </c>
      <c r="B3910" s="160" t="s">
        <v>19547</v>
      </c>
      <c r="C3910" s="42" t="s">
        <v>1754</v>
      </c>
      <c r="D3910" s="159" t="s">
        <v>2554</v>
      </c>
      <c r="E3910" s="159" t="s">
        <v>2126</v>
      </c>
      <c r="F3910" s="42" t="s">
        <v>2555</v>
      </c>
      <c r="G3910" s="159" t="s">
        <v>1842</v>
      </c>
      <c r="H3910" s="159" t="s">
        <v>1654</v>
      </c>
      <c r="I3910" s="159" t="s">
        <v>1808</v>
      </c>
      <c r="J3910" s="42" t="s">
        <v>19548</v>
      </c>
      <c r="K3910" s="42" t="s">
        <v>19549</v>
      </c>
      <c r="L3910" s="159" t="s">
        <v>2129</v>
      </c>
      <c r="M3910" s="159" t="s">
        <v>19550</v>
      </c>
      <c r="N3910" s="161"/>
      <c r="O3910" s="161"/>
      <c r="P3910" s="161"/>
    </row>
    <row r="3911" customFormat="false" ht="39" hidden="false" customHeight="true" outlineLevel="0" collapsed="false">
      <c r="A3911" s="159" t="s">
        <v>19551</v>
      </c>
      <c r="B3911" s="160" t="s">
        <v>19552</v>
      </c>
      <c r="C3911" s="42" t="s">
        <v>1754</v>
      </c>
      <c r="D3911" s="159" t="s">
        <v>2554</v>
      </c>
      <c r="E3911" s="159" t="s">
        <v>2126</v>
      </c>
      <c r="F3911" s="42" t="s">
        <v>2555</v>
      </c>
      <c r="G3911" s="159" t="s">
        <v>1842</v>
      </c>
      <c r="H3911" s="159" t="s">
        <v>1654</v>
      </c>
      <c r="I3911" s="159" t="s">
        <v>1808</v>
      </c>
      <c r="J3911" s="42" t="s">
        <v>19553</v>
      </c>
      <c r="K3911" s="42" t="s">
        <v>19554</v>
      </c>
      <c r="L3911" s="159" t="s">
        <v>2129</v>
      </c>
      <c r="M3911" s="159" t="s">
        <v>19555</v>
      </c>
      <c r="N3911" s="161"/>
      <c r="O3911" s="161"/>
      <c r="P3911" s="161"/>
    </row>
    <row r="3912" customFormat="false" ht="27" hidden="false" customHeight="true" outlineLevel="0" collapsed="false">
      <c r="A3912" s="159" t="s">
        <v>19556</v>
      </c>
      <c r="B3912" s="160" t="s">
        <v>19557</v>
      </c>
      <c r="C3912" s="42" t="s">
        <v>1754</v>
      </c>
      <c r="D3912" s="159" t="s">
        <v>2554</v>
      </c>
      <c r="E3912" s="159" t="s">
        <v>2126</v>
      </c>
      <c r="F3912" s="42" t="s">
        <v>2555</v>
      </c>
      <c r="G3912" s="159" t="s">
        <v>1842</v>
      </c>
      <c r="H3912" s="159" t="s">
        <v>1654</v>
      </c>
      <c r="I3912" s="159" t="s">
        <v>1808</v>
      </c>
      <c r="J3912" s="42" t="s">
        <v>19558</v>
      </c>
      <c r="K3912" s="42" t="s">
        <v>19559</v>
      </c>
      <c r="L3912" s="159" t="s">
        <v>2129</v>
      </c>
      <c r="M3912" s="159" t="s">
        <v>19560</v>
      </c>
      <c r="N3912" s="161"/>
      <c r="O3912" s="161"/>
      <c r="P3912" s="161"/>
    </row>
    <row r="3913" customFormat="false" ht="39" hidden="false" customHeight="true" outlineLevel="0" collapsed="false">
      <c r="A3913" s="159" t="s">
        <v>19561</v>
      </c>
      <c r="B3913" s="160" t="s">
        <v>19562</v>
      </c>
      <c r="C3913" s="42" t="s">
        <v>1754</v>
      </c>
      <c r="D3913" s="159" t="s">
        <v>2554</v>
      </c>
      <c r="E3913" s="159" t="s">
        <v>2126</v>
      </c>
      <c r="F3913" s="42" t="s">
        <v>2555</v>
      </c>
      <c r="G3913" s="159" t="s">
        <v>1842</v>
      </c>
      <c r="H3913" s="159" t="s">
        <v>1654</v>
      </c>
      <c r="I3913" s="159" t="s">
        <v>1808</v>
      </c>
      <c r="J3913" s="42" t="s">
        <v>19563</v>
      </c>
      <c r="K3913" s="42" t="s">
        <v>19564</v>
      </c>
      <c r="L3913" s="159" t="s">
        <v>2129</v>
      </c>
      <c r="M3913" s="159" t="s">
        <v>19565</v>
      </c>
      <c r="N3913" s="161"/>
      <c r="O3913" s="161"/>
      <c r="P3913" s="161"/>
    </row>
    <row r="3914" customFormat="false" ht="39" hidden="false" customHeight="true" outlineLevel="0" collapsed="false">
      <c r="A3914" s="159" t="s">
        <v>19566</v>
      </c>
      <c r="B3914" s="160" t="s">
        <v>19567</v>
      </c>
      <c r="C3914" s="42" t="s">
        <v>1754</v>
      </c>
      <c r="D3914" s="159" t="s">
        <v>2554</v>
      </c>
      <c r="E3914" s="159" t="s">
        <v>2126</v>
      </c>
      <c r="F3914" s="42" t="s">
        <v>2555</v>
      </c>
      <c r="G3914" s="159" t="s">
        <v>1842</v>
      </c>
      <c r="H3914" s="159" t="s">
        <v>1654</v>
      </c>
      <c r="I3914" s="159" t="s">
        <v>1808</v>
      </c>
      <c r="J3914" s="42" t="s">
        <v>19568</v>
      </c>
      <c r="K3914" s="42" t="s">
        <v>19569</v>
      </c>
      <c r="L3914" s="159" t="s">
        <v>2129</v>
      </c>
      <c r="M3914" s="159" t="s">
        <v>19570</v>
      </c>
      <c r="N3914" s="161"/>
      <c r="O3914" s="161"/>
      <c r="P3914" s="161"/>
    </row>
    <row r="3915" customFormat="false" ht="27" hidden="false" customHeight="true" outlineLevel="0" collapsed="false">
      <c r="A3915" s="159" t="s">
        <v>19571</v>
      </c>
      <c r="B3915" s="160" t="s">
        <v>19572</v>
      </c>
      <c r="C3915" s="42" t="s">
        <v>1754</v>
      </c>
      <c r="D3915" s="159" t="s">
        <v>2554</v>
      </c>
      <c r="E3915" s="159" t="s">
        <v>2126</v>
      </c>
      <c r="F3915" s="42" t="s">
        <v>2555</v>
      </c>
      <c r="G3915" s="159" t="s">
        <v>1842</v>
      </c>
      <c r="H3915" s="159" t="s">
        <v>1654</v>
      </c>
      <c r="I3915" s="159" t="s">
        <v>1808</v>
      </c>
      <c r="J3915" s="42" t="s">
        <v>19573</v>
      </c>
      <c r="K3915" s="42" t="s">
        <v>19574</v>
      </c>
      <c r="L3915" s="159" t="s">
        <v>2129</v>
      </c>
      <c r="M3915" s="159" t="s">
        <v>19575</v>
      </c>
      <c r="N3915" s="161"/>
      <c r="O3915" s="161"/>
      <c r="P3915" s="161"/>
    </row>
    <row r="3916" customFormat="false" ht="27" hidden="false" customHeight="true" outlineLevel="0" collapsed="false">
      <c r="A3916" s="159" t="s">
        <v>19576</v>
      </c>
      <c r="B3916" s="160" t="s">
        <v>19577</v>
      </c>
      <c r="C3916" s="42" t="s">
        <v>1754</v>
      </c>
      <c r="D3916" s="159" t="s">
        <v>2554</v>
      </c>
      <c r="E3916" s="159" t="s">
        <v>2126</v>
      </c>
      <c r="F3916" s="42" t="s">
        <v>2555</v>
      </c>
      <c r="G3916" s="159" t="s">
        <v>1842</v>
      </c>
      <c r="H3916" s="159" t="s">
        <v>1654</v>
      </c>
      <c r="I3916" s="159" t="s">
        <v>1808</v>
      </c>
      <c r="J3916" s="42" t="s">
        <v>19578</v>
      </c>
      <c r="K3916" s="42" t="s">
        <v>19579</v>
      </c>
      <c r="L3916" s="159" t="s">
        <v>2129</v>
      </c>
      <c r="M3916" s="159" t="s">
        <v>19580</v>
      </c>
      <c r="N3916" s="161"/>
      <c r="O3916" s="161"/>
      <c r="P3916" s="161"/>
    </row>
    <row r="3917" customFormat="false" ht="27" hidden="false" customHeight="true" outlineLevel="0" collapsed="false">
      <c r="A3917" s="159" t="s">
        <v>19581</v>
      </c>
      <c r="B3917" s="160" t="s">
        <v>19582</v>
      </c>
      <c r="C3917" s="42" t="s">
        <v>1754</v>
      </c>
      <c r="D3917" s="159" t="s">
        <v>2554</v>
      </c>
      <c r="E3917" s="159" t="s">
        <v>2126</v>
      </c>
      <c r="F3917" s="42" t="s">
        <v>2555</v>
      </c>
      <c r="G3917" s="159" t="s">
        <v>1842</v>
      </c>
      <c r="H3917" s="159" t="s">
        <v>1654</v>
      </c>
      <c r="I3917" s="159" t="s">
        <v>1808</v>
      </c>
      <c r="J3917" s="42" t="s">
        <v>19583</v>
      </c>
      <c r="K3917" s="42" t="s">
        <v>19584</v>
      </c>
      <c r="L3917" s="159" t="s">
        <v>2129</v>
      </c>
      <c r="M3917" s="159" t="s">
        <v>19585</v>
      </c>
      <c r="N3917" s="161"/>
      <c r="O3917" s="161"/>
      <c r="P3917" s="161"/>
    </row>
    <row r="3918" customFormat="false" ht="27" hidden="false" customHeight="true" outlineLevel="0" collapsed="false">
      <c r="A3918" s="159" t="s">
        <v>19586</v>
      </c>
      <c r="B3918" s="160" t="s">
        <v>19587</v>
      </c>
      <c r="C3918" s="42" t="s">
        <v>1754</v>
      </c>
      <c r="D3918" s="159" t="s">
        <v>2554</v>
      </c>
      <c r="E3918" s="159" t="s">
        <v>2126</v>
      </c>
      <c r="F3918" s="42" t="s">
        <v>2555</v>
      </c>
      <c r="G3918" s="159" t="s">
        <v>1842</v>
      </c>
      <c r="H3918" s="159" t="s">
        <v>1654</v>
      </c>
      <c r="I3918" s="159" t="s">
        <v>1808</v>
      </c>
      <c r="J3918" s="42" t="s">
        <v>19588</v>
      </c>
      <c r="K3918" s="42" t="s">
        <v>19589</v>
      </c>
      <c r="L3918" s="159" t="s">
        <v>2129</v>
      </c>
      <c r="M3918" s="159" t="s">
        <v>19590</v>
      </c>
      <c r="N3918" s="161"/>
      <c r="O3918" s="161"/>
      <c r="P3918" s="161"/>
    </row>
    <row r="3919" customFormat="false" ht="27" hidden="false" customHeight="true" outlineLevel="0" collapsed="false">
      <c r="A3919" s="159" t="s">
        <v>19591</v>
      </c>
      <c r="B3919" s="160" t="s">
        <v>19592</v>
      </c>
      <c r="C3919" s="42" t="s">
        <v>1754</v>
      </c>
      <c r="D3919" s="159" t="s">
        <v>2554</v>
      </c>
      <c r="E3919" s="159" t="s">
        <v>2126</v>
      </c>
      <c r="F3919" s="42" t="s">
        <v>2555</v>
      </c>
      <c r="G3919" s="159" t="s">
        <v>1842</v>
      </c>
      <c r="H3919" s="159" t="s">
        <v>1654</v>
      </c>
      <c r="I3919" s="159" t="s">
        <v>1808</v>
      </c>
      <c r="J3919" s="42" t="s">
        <v>19593</v>
      </c>
      <c r="K3919" s="42" t="s">
        <v>19594</v>
      </c>
      <c r="L3919" s="159" t="s">
        <v>2129</v>
      </c>
      <c r="M3919" s="159" t="s">
        <v>19595</v>
      </c>
      <c r="N3919" s="161"/>
      <c r="O3919" s="161"/>
      <c r="P3919" s="161"/>
    </row>
    <row r="3920" customFormat="false" ht="27" hidden="false" customHeight="true" outlineLevel="0" collapsed="false">
      <c r="A3920" s="159" t="s">
        <v>19596</v>
      </c>
      <c r="B3920" s="160" t="s">
        <v>19597</v>
      </c>
      <c r="C3920" s="42" t="s">
        <v>1754</v>
      </c>
      <c r="D3920" s="159" t="s">
        <v>2554</v>
      </c>
      <c r="E3920" s="159" t="s">
        <v>2126</v>
      </c>
      <c r="F3920" s="42" t="s">
        <v>2555</v>
      </c>
      <c r="G3920" s="159" t="s">
        <v>1842</v>
      </c>
      <c r="H3920" s="159" t="s">
        <v>1654</v>
      </c>
      <c r="I3920" s="159" t="s">
        <v>1808</v>
      </c>
      <c r="J3920" s="42" t="s">
        <v>19598</v>
      </c>
      <c r="K3920" s="42" t="s">
        <v>19599</v>
      </c>
      <c r="L3920" s="159" t="s">
        <v>2129</v>
      </c>
      <c r="M3920" s="159" t="s">
        <v>19600</v>
      </c>
      <c r="N3920" s="161"/>
      <c r="O3920" s="161"/>
      <c r="P3920" s="161"/>
    </row>
    <row r="3921" customFormat="false" ht="27" hidden="false" customHeight="true" outlineLevel="0" collapsed="false">
      <c r="A3921" s="159" t="s">
        <v>19601</v>
      </c>
      <c r="B3921" s="160" t="s">
        <v>19602</v>
      </c>
      <c r="C3921" s="42" t="s">
        <v>1754</v>
      </c>
      <c r="D3921" s="159" t="s">
        <v>2554</v>
      </c>
      <c r="E3921" s="159" t="s">
        <v>2126</v>
      </c>
      <c r="F3921" s="42" t="s">
        <v>2555</v>
      </c>
      <c r="G3921" s="159" t="s">
        <v>1842</v>
      </c>
      <c r="H3921" s="159" t="s">
        <v>1654</v>
      </c>
      <c r="I3921" s="159" t="s">
        <v>1808</v>
      </c>
      <c r="J3921" s="42" t="s">
        <v>19603</v>
      </c>
      <c r="K3921" s="42" t="s">
        <v>19604</v>
      </c>
      <c r="L3921" s="159" t="s">
        <v>2129</v>
      </c>
      <c r="M3921" s="159" t="s">
        <v>19605</v>
      </c>
      <c r="N3921" s="161"/>
      <c r="O3921" s="161"/>
      <c r="P3921" s="161"/>
    </row>
    <row r="3922" customFormat="false" ht="27" hidden="false" customHeight="true" outlineLevel="0" collapsed="false">
      <c r="A3922" s="159" t="s">
        <v>19606</v>
      </c>
      <c r="B3922" s="160" t="s">
        <v>19607</v>
      </c>
      <c r="C3922" s="42" t="s">
        <v>1754</v>
      </c>
      <c r="D3922" s="159" t="s">
        <v>2554</v>
      </c>
      <c r="E3922" s="159" t="s">
        <v>2126</v>
      </c>
      <c r="F3922" s="42" t="s">
        <v>2555</v>
      </c>
      <c r="G3922" s="159" t="s">
        <v>1842</v>
      </c>
      <c r="H3922" s="159" t="s">
        <v>1654</v>
      </c>
      <c r="I3922" s="159" t="s">
        <v>1808</v>
      </c>
      <c r="J3922" s="42" t="s">
        <v>19608</v>
      </c>
      <c r="K3922" s="42" t="s">
        <v>19609</v>
      </c>
      <c r="L3922" s="159" t="s">
        <v>2129</v>
      </c>
      <c r="M3922" s="159" t="s">
        <v>19610</v>
      </c>
      <c r="N3922" s="161"/>
      <c r="O3922" s="161"/>
      <c r="P3922" s="161"/>
    </row>
    <row r="3923" customFormat="false" ht="27" hidden="false" customHeight="true" outlineLevel="0" collapsed="false">
      <c r="A3923" s="159" t="s">
        <v>19611</v>
      </c>
      <c r="B3923" s="160" t="s">
        <v>19612</v>
      </c>
      <c r="C3923" s="42" t="s">
        <v>1754</v>
      </c>
      <c r="D3923" s="159" t="s">
        <v>2554</v>
      </c>
      <c r="E3923" s="159" t="s">
        <v>2126</v>
      </c>
      <c r="F3923" s="42" t="s">
        <v>2555</v>
      </c>
      <c r="G3923" s="159" t="s">
        <v>1842</v>
      </c>
      <c r="H3923" s="159" t="s">
        <v>1654</v>
      </c>
      <c r="I3923" s="159" t="s">
        <v>1808</v>
      </c>
      <c r="J3923" s="42" t="s">
        <v>19613</v>
      </c>
      <c r="K3923" s="42" t="s">
        <v>19614</v>
      </c>
      <c r="L3923" s="159" t="s">
        <v>2129</v>
      </c>
      <c r="M3923" s="159" t="s">
        <v>19615</v>
      </c>
      <c r="N3923" s="161"/>
      <c r="O3923" s="161"/>
      <c r="P3923" s="161"/>
    </row>
    <row r="3924" customFormat="false" ht="27" hidden="false" customHeight="true" outlineLevel="0" collapsed="false">
      <c r="A3924" s="159" t="s">
        <v>19616</v>
      </c>
      <c r="B3924" s="160" t="s">
        <v>19617</v>
      </c>
      <c r="C3924" s="42" t="s">
        <v>1754</v>
      </c>
      <c r="D3924" s="159" t="s">
        <v>2554</v>
      </c>
      <c r="E3924" s="159" t="s">
        <v>2126</v>
      </c>
      <c r="F3924" s="42" t="s">
        <v>2555</v>
      </c>
      <c r="G3924" s="159" t="s">
        <v>1842</v>
      </c>
      <c r="H3924" s="159" t="s">
        <v>1654</v>
      </c>
      <c r="I3924" s="159" t="s">
        <v>1808</v>
      </c>
      <c r="J3924" s="42" t="s">
        <v>19618</v>
      </c>
      <c r="K3924" s="42" t="s">
        <v>19619</v>
      </c>
      <c r="L3924" s="159" t="s">
        <v>2129</v>
      </c>
      <c r="M3924" s="159" t="s">
        <v>19620</v>
      </c>
      <c r="N3924" s="161"/>
      <c r="O3924" s="161"/>
      <c r="P3924" s="161"/>
    </row>
    <row r="3925" customFormat="false" ht="27" hidden="false" customHeight="true" outlineLevel="0" collapsed="false">
      <c r="A3925" s="159" t="s">
        <v>19621</v>
      </c>
      <c r="B3925" s="160" t="s">
        <v>19622</v>
      </c>
      <c r="C3925" s="42" t="s">
        <v>1754</v>
      </c>
      <c r="D3925" s="159" t="s">
        <v>2554</v>
      </c>
      <c r="E3925" s="159" t="s">
        <v>2126</v>
      </c>
      <c r="F3925" s="42" t="s">
        <v>2555</v>
      </c>
      <c r="G3925" s="159" t="s">
        <v>1842</v>
      </c>
      <c r="H3925" s="159" t="s">
        <v>1654</v>
      </c>
      <c r="I3925" s="159" t="s">
        <v>1808</v>
      </c>
      <c r="J3925" s="42" t="s">
        <v>19623</v>
      </c>
      <c r="K3925" s="42" t="s">
        <v>19624</v>
      </c>
      <c r="L3925" s="159" t="s">
        <v>2129</v>
      </c>
      <c r="M3925" s="159" t="s">
        <v>19625</v>
      </c>
      <c r="N3925" s="161"/>
      <c r="O3925" s="161"/>
      <c r="P3925" s="161"/>
    </row>
    <row r="3926" customFormat="false" ht="39" hidden="false" customHeight="true" outlineLevel="0" collapsed="false">
      <c r="A3926" s="159" t="s">
        <v>19626</v>
      </c>
      <c r="B3926" s="160" t="s">
        <v>19627</v>
      </c>
      <c r="C3926" s="42" t="s">
        <v>1754</v>
      </c>
      <c r="D3926" s="159" t="s">
        <v>2554</v>
      </c>
      <c r="E3926" s="159" t="s">
        <v>2126</v>
      </c>
      <c r="F3926" s="42" t="s">
        <v>2555</v>
      </c>
      <c r="G3926" s="159" t="s">
        <v>1842</v>
      </c>
      <c r="H3926" s="159" t="s">
        <v>1654</v>
      </c>
      <c r="I3926" s="159" t="s">
        <v>1808</v>
      </c>
      <c r="J3926" s="42" t="s">
        <v>19628</v>
      </c>
      <c r="K3926" s="42" t="s">
        <v>19629</v>
      </c>
      <c r="L3926" s="159" t="s">
        <v>2129</v>
      </c>
      <c r="M3926" s="159" t="s">
        <v>19630</v>
      </c>
      <c r="N3926" s="161"/>
      <c r="O3926" s="161"/>
      <c r="P3926" s="161"/>
    </row>
    <row r="3927" customFormat="false" ht="27" hidden="false" customHeight="true" outlineLevel="0" collapsed="false">
      <c r="A3927" s="159" t="s">
        <v>19631</v>
      </c>
      <c r="B3927" s="160" t="s">
        <v>19632</v>
      </c>
      <c r="C3927" s="42" t="s">
        <v>1754</v>
      </c>
      <c r="D3927" s="159" t="s">
        <v>2554</v>
      </c>
      <c r="E3927" s="159" t="s">
        <v>2126</v>
      </c>
      <c r="F3927" s="42" t="s">
        <v>2555</v>
      </c>
      <c r="G3927" s="159" t="s">
        <v>1842</v>
      </c>
      <c r="H3927" s="159" t="s">
        <v>1654</v>
      </c>
      <c r="I3927" s="159" t="s">
        <v>1808</v>
      </c>
      <c r="J3927" s="42" t="s">
        <v>19633</v>
      </c>
      <c r="K3927" s="42" t="s">
        <v>19634</v>
      </c>
      <c r="L3927" s="159" t="s">
        <v>2129</v>
      </c>
      <c r="M3927" s="159" t="s">
        <v>19635</v>
      </c>
      <c r="N3927" s="161"/>
      <c r="O3927" s="161"/>
      <c r="P3927" s="161"/>
    </row>
    <row r="3928" customFormat="false" ht="27" hidden="false" customHeight="true" outlineLevel="0" collapsed="false">
      <c r="A3928" s="159" t="s">
        <v>19636</v>
      </c>
      <c r="B3928" s="160" t="s">
        <v>19637</v>
      </c>
      <c r="C3928" s="42" t="s">
        <v>1754</v>
      </c>
      <c r="D3928" s="159" t="s">
        <v>2554</v>
      </c>
      <c r="E3928" s="159" t="s">
        <v>2126</v>
      </c>
      <c r="F3928" s="42" t="s">
        <v>2555</v>
      </c>
      <c r="G3928" s="159" t="s">
        <v>1842</v>
      </c>
      <c r="H3928" s="159" t="s">
        <v>1654</v>
      </c>
      <c r="I3928" s="159" t="s">
        <v>1808</v>
      </c>
      <c r="J3928" s="42" t="s">
        <v>19638</v>
      </c>
      <c r="K3928" s="42" t="s">
        <v>19639</v>
      </c>
      <c r="L3928" s="159" t="s">
        <v>2129</v>
      </c>
      <c r="M3928" s="159" t="s">
        <v>19640</v>
      </c>
      <c r="N3928" s="161"/>
      <c r="O3928" s="161"/>
      <c r="P3928" s="161"/>
    </row>
    <row r="3929" customFormat="false" ht="27" hidden="false" customHeight="true" outlineLevel="0" collapsed="false">
      <c r="A3929" s="159" t="s">
        <v>19641</v>
      </c>
      <c r="B3929" s="160" t="s">
        <v>19642</v>
      </c>
      <c r="C3929" s="42" t="s">
        <v>1754</v>
      </c>
      <c r="D3929" s="159" t="s">
        <v>2554</v>
      </c>
      <c r="E3929" s="159" t="s">
        <v>2126</v>
      </c>
      <c r="F3929" s="42" t="s">
        <v>2555</v>
      </c>
      <c r="G3929" s="159" t="s">
        <v>1842</v>
      </c>
      <c r="H3929" s="159" t="s">
        <v>1654</v>
      </c>
      <c r="I3929" s="159" t="s">
        <v>1808</v>
      </c>
      <c r="J3929" s="42" t="s">
        <v>19643</v>
      </c>
      <c r="K3929" s="42" t="s">
        <v>19644</v>
      </c>
      <c r="L3929" s="159" t="s">
        <v>2129</v>
      </c>
      <c r="M3929" s="159" t="s">
        <v>19645</v>
      </c>
      <c r="N3929" s="161"/>
      <c r="O3929" s="161"/>
      <c r="P3929" s="161"/>
    </row>
    <row r="3930" customFormat="false" ht="27" hidden="false" customHeight="true" outlineLevel="0" collapsed="false">
      <c r="A3930" s="159" t="s">
        <v>19646</v>
      </c>
      <c r="B3930" s="160" t="s">
        <v>19647</v>
      </c>
      <c r="C3930" s="42" t="s">
        <v>1754</v>
      </c>
      <c r="D3930" s="159" t="s">
        <v>2554</v>
      </c>
      <c r="E3930" s="159" t="s">
        <v>2126</v>
      </c>
      <c r="F3930" s="42" t="s">
        <v>2555</v>
      </c>
      <c r="G3930" s="159" t="s">
        <v>1842</v>
      </c>
      <c r="H3930" s="159" t="s">
        <v>1654</v>
      </c>
      <c r="I3930" s="159" t="s">
        <v>1808</v>
      </c>
      <c r="J3930" s="42" t="s">
        <v>19648</v>
      </c>
      <c r="K3930" s="42" t="s">
        <v>19649</v>
      </c>
      <c r="L3930" s="159" t="s">
        <v>2129</v>
      </c>
      <c r="M3930" s="159" t="s">
        <v>19650</v>
      </c>
      <c r="N3930" s="161"/>
      <c r="O3930" s="161"/>
      <c r="P3930" s="161"/>
    </row>
    <row r="3931" customFormat="false" ht="27" hidden="false" customHeight="true" outlineLevel="0" collapsed="false">
      <c r="A3931" s="159" t="s">
        <v>19651</v>
      </c>
      <c r="B3931" s="160" t="s">
        <v>19652</v>
      </c>
      <c r="C3931" s="42" t="s">
        <v>1754</v>
      </c>
      <c r="D3931" s="159" t="s">
        <v>2554</v>
      </c>
      <c r="E3931" s="159" t="s">
        <v>2126</v>
      </c>
      <c r="F3931" s="42" t="s">
        <v>2555</v>
      </c>
      <c r="G3931" s="159" t="s">
        <v>1842</v>
      </c>
      <c r="H3931" s="159" t="s">
        <v>1654</v>
      </c>
      <c r="I3931" s="159" t="s">
        <v>1808</v>
      </c>
      <c r="J3931" s="42" t="s">
        <v>19653</v>
      </c>
      <c r="K3931" s="42" t="s">
        <v>19654</v>
      </c>
      <c r="L3931" s="159" t="s">
        <v>2129</v>
      </c>
      <c r="M3931" s="159" t="s">
        <v>19655</v>
      </c>
      <c r="N3931" s="161"/>
      <c r="O3931" s="161"/>
      <c r="P3931" s="161"/>
    </row>
    <row r="3932" customFormat="false" ht="27" hidden="false" customHeight="true" outlineLevel="0" collapsed="false">
      <c r="A3932" s="159" t="s">
        <v>19656</v>
      </c>
      <c r="B3932" s="160" t="s">
        <v>19657</v>
      </c>
      <c r="C3932" s="42" t="s">
        <v>1754</v>
      </c>
      <c r="D3932" s="159" t="s">
        <v>2554</v>
      </c>
      <c r="E3932" s="159" t="s">
        <v>2126</v>
      </c>
      <c r="F3932" s="42" t="s">
        <v>2555</v>
      </c>
      <c r="G3932" s="159" t="s">
        <v>1842</v>
      </c>
      <c r="H3932" s="159" t="s">
        <v>1654</v>
      </c>
      <c r="I3932" s="159" t="s">
        <v>1808</v>
      </c>
      <c r="J3932" s="42" t="s">
        <v>19658</v>
      </c>
      <c r="K3932" s="42" t="s">
        <v>19659</v>
      </c>
      <c r="L3932" s="159" t="s">
        <v>2129</v>
      </c>
      <c r="M3932" s="159" t="s">
        <v>19660</v>
      </c>
      <c r="N3932" s="161"/>
      <c r="O3932" s="161"/>
      <c r="P3932" s="161"/>
    </row>
    <row r="3933" customFormat="false" ht="27" hidden="false" customHeight="true" outlineLevel="0" collapsed="false">
      <c r="A3933" s="159" t="s">
        <v>19661</v>
      </c>
      <c r="B3933" s="160" t="s">
        <v>19662</v>
      </c>
      <c r="C3933" s="42" t="s">
        <v>1754</v>
      </c>
      <c r="D3933" s="159" t="s">
        <v>2554</v>
      </c>
      <c r="E3933" s="159" t="s">
        <v>2126</v>
      </c>
      <c r="F3933" s="42" t="s">
        <v>2555</v>
      </c>
      <c r="G3933" s="159" t="s">
        <v>1842</v>
      </c>
      <c r="H3933" s="159" t="s">
        <v>1654</v>
      </c>
      <c r="I3933" s="159" t="s">
        <v>1808</v>
      </c>
      <c r="J3933" s="42" t="s">
        <v>19663</v>
      </c>
      <c r="K3933" s="42" t="s">
        <v>19664</v>
      </c>
      <c r="L3933" s="159" t="s">
        <v>2129</v>
      </c>
      <c r="M3933" s="159" t="s">
        <v>19665</v>
      </c>
      <c r="N3933" s="161"/>
      <c r="O3933" s="161"/>
      <c r="P3933" s="161"/>
    </row>
    <row r="3934" customFormat="false" ht="27" hidden="false" customHeight="true" outlineLevel="0" collapsed="false">
      <c r="A3934" s="159" t="s">
        <v>19666</v>
      </c>
      <c r="B3934" s="160" t="s">
        <v>19667</v>
      </c>
      <c r="C3934" s="42" t="s">
        <v>1754</v>
      </c>
      <c r="D3934" s="159" t="s">
        <v>2554</v>
      </c>
      <c r="E3934" s="159" t="s">
        <v>2126</v>
      </c>
      <c r="F3934" s="42" t="s">
        <v>2555</v>
      </c>
      <c r="G3934" s="159" t="s">
        <v>1842</v>
      </c>
      <c r="H3934" s="159" t="s">
        <v>1654</v>
      </c>
      <c r="I3934" s="159" t="s">
        <v>1808</v>
      </c>
      <c r="J3934" s="42" t="s">
        <v>19668</v>
      </c>
      <c r="K3934" s="42" t="s">
        <v>19669</v>
      </c>
      <c r="L3934" s="159" t="s">
        <v>2129</v>
      </c>
      <c r="M3934" s="159" t="s">
        <v>19670</v>
      </c>
      <c r="N3934" s="161"/>
      <c r="O3934" s="161"/>
      <c r="P3934" s="161"/>
    </row>
    <row r="3935" customFormat="false" ht="27" hidden="false" customHeight="true" outlineLevel="0" collapsed="false">
      <c r="A3935" s="159" t="s">
        <v>19671</v>
      </c>
      <c r="B3935" s="160" t="s">
        <v>19672</v>
      </c>
      <c r="C3935" s="42" t="s">
        <v>1754</v>
      </c>
      <c r="D3935" s="159" t="s">
        <v>2554</v>
      </c>
      <c r="E3935" s="159" t="s">
        <v>2126</v>
      </c>
      <c r="F3935" s="42" t="s">
        <v>2555</v>
      </c>
      <c r="G3935" s="159" t="s">
        <v>1842</v>
      </c>
      <c r="H3935" s="159" t="s">
        <v>1654</v>
      </c>
      <c r="I3935" s="159" t="s">
        <v>1808</v>
      </c>
      <c r="J3935" s="42" t="s">
        <v>19673</v>
      </c>
      <c r="K3935" s="42" t="s">
        <v>19674</v>
      </c>
      <c r="L3935" s="159" t="s">
        <v>2129</v>
      </c>
      <c r="M3935" s="159" t="s">
        <v>19675</v>
      </c>
      <c r="N3935" s="161"/>
      <c r="O3935" s="161"/>
      <c r="P3935" s="161"/>
    </row>
    <row r="3936" customFormat="false" ht="27" hidden="false" customHeight="true" outlineLevel="0" collapsed="false">
      <c r="A3936" s="159" t="s">
        <v>19676</v>
      </c>
      <c r="B3936" s="160" t="s">
        <v>19677</v>
      </c>
      <c r="C3936" s="42" t="s">
        <v>1754</v>
      </c>
      <c r="D3936" s="159" t="s">
        <v>2554</v>
      </c>
      <c r="E3936" s="159" t="s">
        <v>2126</v>
      </c>
      <c r="F3936" s="42" t="s">
        <v>2555</v>
      </c>
      <c r="G3936" s="159" t="s">
        <v>1842</v>
      </c>
      <c r="H3936" s="159" t="s">
        <v>1654</v>
      </c>
      <c r="I3936" s="159" t="s">
        <v>1808</v>
      </c>
      <c r="J3936" s="42" t="s">
        <v>19678</v>
      </c>
      <c r="K3936" s="42" t="s">
        <v>19679</v>
      </c>
      <c r="L3936" s="159" t="s">
        <v>2129</v>
      </c>
      <c r="M3936" s="159" t="s">
        <v>19680</v>
      </c>
      <c r="N3936" s="161"/>
      <c r="O3936" s="161"/>
      <c r="P3936" s="161"/>
    </row>
    <row r="3937" customFormat="false" ht="27" hidden="false" customHeight="true" outlineLevel="0" collapsed="false">
      <c r="A3937" s="159" t="s">
        <v>19681</v>
      </c>
      <c r="B3937" s="160" t="s">
        <v>19682</v>
      </c>
      <c r="C3937" s="42" t="s">
        <v>1754</v>
      </c>
      <c r="D3937" s="159" t="s">
        <v>2554</v>
      </c>
      <c r="E3937" s="159" t="s">
        <v>2126</v>
      </c>
      <c r="F3937" s="42" t="s">
        <v>2555</v>
      </c>
      <c r="G3937" s="159" t="s">
        <v>1842</v>
      </c>
      <c r="H3937" s="159" t="s">
        <v>1654</v>
      </c>
      <c r="I3937" s="159" t="s">
        <v>1808</v>
      </c>
      <c r="J3937" s="42" t="s">
        <v>19683</v>
      </c>
      <c r="K3937" s="42" t="s">
        <v>19684</v>
      </c>
      <c r="L3937" s="159" t="s">
        <v>2129</v>
      </c>
      <c r="M3937" s="159" t="s">
        <v>19685</v>
      </c>
      <c r="N3937" s="161"/>
      <c r="O3937" s="161"/>
      <c r="P3937" s="161"/>
    </row>
    <row r="3938" customFormat="false" ht="27" hidden="false" customHeight="true" outlineLevel="0" collapsed="false">
      <c r="A3938" s="159" t="s">
        <v>19686</v>
      </c>
      <c r="B3938" s="160" t="s">
        <v>19687</v>
      </c>
      <c r="C3938" s="42" t="s">
        <v>1754</v>
      </c>
      <c r="D3938" s="159" t="s">
        <v>2554</v>
      </c>
      <c r="E3938" s="159" t="s">
        <v>2126</v>
      </c>
      <c r="F3938" s="42" t="s">
        <v>2555</v>
      </c>
      <c r="G3938" s="159" t="s">
        <v>1842</v>
      </c>
      <c r="H3938" s="159" t="s">
        <v>1654</v>
      </c>
      <c r="I3938" s="159" t="s">
        <v>1808</v>
      </c>
      <c r="J3938" s="42" t="s">
        <v>19688</v>
      </c>
      <c r="K3938" s="42" t="s">
        <v>19689</v>
      </c>
      <c r="L3938" s="159" t="s">
        <v>2129</v>
      </c>
      <c r="M3938" s="159" t="s">
        <v>19690</v>
      </c>
      <c r="N3938" s="161"/>
      <c r="O3938" s="161"/>
      <c r="P3938" s="161"/>
    </row>
    <row r="3939" customFormat="false" ht="39" hidden="false" customHeight="true" outlineLevel="0" collapsed="false">
      <c r="A3939" s="159" t="s">
        <v>19691</v>
      </c>
      <c r="B3939" s="160" t="s">
        <v>19692</v>
      </c>
      <c r="C3939" s="42" t="s">
        <v>1754</v>
      </c>
      <c r="D3939" s="159" t="s">
        <v>2554</v>
      </c>
      <c r="E3939" s="159" t="s">
        <v>2126</v>
      </c>
      <c r="F3939" s="42" t="s">
        <v>2555</v>
      </c>
      <c r="G3939" s="159" t="s">
        <v>1842</v>
      </c>
      <c r="H3939" s="159" t="s">
        <v>1654</v>
      </c>
      <c r="I3939" s="159" t="s">
        <v>1808</v>
      </c>
      <c r="J3939" s="42" t="s">
        <v>19693</v>
      </c>
      <c r="K3939" s="42" t="s">
        <v>19694</v>
      </c>
      <c r="L3939" s="159" t="s">
        <v>2129</v>
      </c>
      <c r="M3939" s="159" t="s">
        <v>19695</v>
      </c>
      <c r="N3939" s="161"/>
      <c r="O3939" s="161"/>
      <c r="P3939" s="161"/>
    </row>
    <row r="3940" customFormat="false" ht="27" hidden="false" customHeight="true" outlineLevel="0" collapsed="false">
      <c r="A3940" s="159" t="s">
        <v>19696</v>
      </c>
      <c r="B3940" s="160" t="s">
        <v>19697</v>
      </c>
      <c r="C3940" s="42" t="s">
        <v>1754</v>
      </c>
      <c r="D3940" s="159" t="s">
        <v>2554</v>
      </c>
      <c r="E3940" s="159" t="s">
        <v>2126</v>
      </c>
      <c r="F3940" s="42" t="s">
        <v>2555</v>
      </c>
      <c r="G3940" s="159" t="s">
        <v>1842</v>
      </c>
      <c r="H3940" s="159" t="s">
        <v>1654</v>
      </c>
      <c r="I3940" s="159" t="s">
        <v>1808</v>
      </c>
      <c r="J3940" s="42" t="s">
        <v>19698</v>
      </c>
      <c r="K3940" s="42" t="s">
        <v>19699</v>
      </c>
      <c r="L3940" s="159" t="s">
        <v>2129</v>
      </c>
      <c r="M3940" s="159" t="s">
        <v>19700</v>
      </c>
      <c r="N3940" s="161"/>
      <c r="O3940" s="161"/>
      <c r="P3940" s="161"/>
    </row>
    <row r="3941" customFormat="false" ht="27" hidden="false" customHeight="true" outlineLevel="0" collapsed="false">
      <c r="A3941" s="159" t="s">
        <v>19701</v>
      </c>
      <c r="B3941" s="160" t="s">
        <v>19702</v>
      </c>
      <c r="C3941" s="42" t="s">
        <v>1754</v>
      </c>
      <c r="D3941" s="159" t="s">
        <v>2554</v>
      </c>
      <c r="E3941" s="159" t="s">
        <v>2126</v>
      </c>
      <c r="F3941" s="42" t="s">
        <v>2555</v>
      </c>
      <c r="G3941" s="159" t="s">
        <v>1842</v>
      </c>
      <c r="H3941" s="159" t="s">
        <v>1654</v>
      </c>
      <c r="I3941" s="159" t="s">
        <v>1808</v>
      </c>
      <c r="J3941" s="42" t="s">
        <v>19703</v>
      </c>
      <c r="K3941" s="42" t="s">
        <v>19704</v>
      </c>
      <c r="L3941" s="159" t="s">
        <v>2129</v>
      </c>
      <c r="M3941" s="159" t="s">
        <v>19705</v>
      </c>
      <c r="N3941" s="161"/>
      <c r="O3941" s="161"/>
      <c r="P3941" s="161"/>
    </row>
    <row r="3942" customFormat="false" ht="27" hidden="false" customHeight="true" outlineLevel="0" collapsed="false">
      <c r="A3942" s="159" t="s">
        <v>19706</v>
      </c>
      <c r="B3942" s="160" t="s">
        <v>19707</v>
      </c>
      <c r="C3942" s="42" t="s">
        <v>1754</v>
      </c>
      <c r="D3942" s="159" t="s">
        <v>2554</v>
      </c>
      <c r="E3942" s="159" t="s">
        <v>2126</v>
      </c>
      <c r="F3942" s="42" t="s">
        <v>2555</v>
      </c>
      <c r="G3942" s="159" t="s">
        <v>1842</v>
      </c>
      <c r="H3942" s="159" t="s">
        <v>1654</v>
      </c>
      <c r="I3942" s="159" t="s">
        <v>1808</v>
      </c>
      <c r="J3942" s="42" t="s">
        <v>19708</v>
      </c>
      <c r="K3942" s="42" t="s">
        <v>19709</v>
      </c>
      <c r="L3942" s="159" t="s">
        <v>2129</v>
      </c>
      <c r="M3942" s="159" t="s">
        <v>19710</v>
      </c>
      <c r="N3942" s="161"/>
      <c r="O3942" s="161"/>
      <c r="P3942" s="161"/>
    </row>
    <row r="3943" customFormat="false" ht="27" hidden="false" customHeight="true" outlineLevel="0" collapsed="false">
      <c r="A3943" s="159" t="s">
        <v>19711</v>
      </c>
      <c r="B3943" s="160" t="s">
        <v>19712</v>
      </c>
      <c r="C3943" s="42" t="s">
        <v>1754</v>
      </c>
      <c r="D3943" s="159" t="s">
        <v>2554</v>
      </c>
      <c r="E3943" s="159" t="s">
        <v>2126</v>
      </c>
      <c r="F3943" s="42" t="s">
        <v>2555</v>
      </c>
      <c r="G3943" s="159" t="s">
        <v>1842</v>
      </c>
      <c r="H3943" s="159" t="s">
        <v>1654</v>
      </c>
      <c r="I3943" s="159" t="s">
        <v>1808</v>
      </c>
      <c r="J3943" s="42" t="s">
        <v>19713</v>
      </c>
      <c r="K3943" s="42" t="s">
        <v>19714</v>
      </c>
      <c r="L3943" s="159" t="s">
        <v>2129</v>
      </c>
      <c r="M3943" s="159" t="s">
        <v>19715</v>
      </c>
      <c r="N3943" s="161"/>
      <c r="O3943" s="161"/>
      <c r="P3943" s="161"/>
    </row>
    <row r="3944" customFormat="false" ht="27" hidden="false" customHeight="true" outlineLevel="0" collapsed="false">
      <c r="A3944" s="159" t="s">
        <v>19716</v>
      </c>
      <c r="B3944" s="160" t="s">
        <v>19717</v>
      </c>
      <c r="C3944" s="42" t="s">
        <v>1754</v>
      </c>
      <c r="D3944" s="159" t="s">
        <v>2554</v>
      </c>
      <c r="E3944" s="159" t="s">
        <v>2126</v>
      </c>
      <c r="F3944" s="42" t="s">
        <v>2555</v>
      </c>
      <c r="G3944" s="159" t="s">
        <v>1842</v>
      </c>
      <c r="H3944" s="159" t="s">
        <v>1654</v>
      </c>
      <c r="I3944" s="159" t="s">
        <v>1808</v>
      </c>
      <c r="J3944" s="42" t="s">
        <v>19718</v>
      </c>
      <c r="K3944" s="42" t="s">
        <v>19719</v>
      </c>
      <c r="L3944" s="159" t="s">
        <v>2129</v>
      </c>
      <c r="M3944" s="159" t="s">
        <v>19720</v>
      </c>
      <c r="N3944" s="161"/>
      <c r="O3944" s="161"/>
      <c r="P3944" s="161"/>
    </row>
    <row r="3945" customFormat="false" ht="39" hidden="false" customHeight="true" outlineLevel="0" collapsed="false">
      <c r="A3945" s="159" t="s">
        <v>19721</v>
      </c>
      <c r="B3945" s="160" t="s">
        <v>19722</v>
      </c>
      <c r="C3945" s="42" t="s">
        <v>1754</v>
      </c>
      <c r="D3945" s="159" t="s">
        <v>2554</v>
      </c>
      <c r="E3945" s="159" t="s">
        <v>2126</v>
      </c>
      <c r="F3945" s="42" t="s">
        <v>2555</v>
      </c>
      <c r="G3945" s="159" t="s">
        <v>1842</v>
      </c>
      <c r="H3945" s="159" t="s">
        <v>1654</v>
      </c>
      <c r="I3945" s="159" t="s">
        <v>1808</v>
      </c>
      <c r="J3945" s="42" t="s">
        <v>19723</v>
      </c>
      <c r="K3945" s="42" t="s">
        <v>19724</v>
      </c>
      <c r="L3945" s="159" t="s">
        <v>2129</v>
      </c>
      <c r="M3945" s="159" t="s">
        <v>19725</v>
      </c>
      <c r="N3945" s="161"/>
      <c r="O3945" s="161"/>
      <c r="P3945" s="161"/>
    </row>
    <row r="3946" customFormat="false" ht="27" hidden="false" customHeight="true" outlineLevel="0" collapsed="false">
      <c r="A3946" s="159" t="s">
        <v>19726</v>
      </c>
      <c r="B3946" s="160" t="s">
        <v>19727</v>
      </c>
      <c r="C3946" s="42" t="s">
        <v>1754</v>
      </c>
      <c r="D3946" s="159" t="s">
        <v>2554</v>
      </c>
      <c r="E3946" s="159" t="s">
        <v>2126</v>
      </c>
      <c r="F3946" s="42" t="s">
        <v>2555</v>
      </c>
      <c r="G3946" s="159" t="s">
        <v>1842</v>
      </c>
      <c r="H3946" s="159" t="s">
        <v>1654</v>
      </c>
      <c r="I3946" s="159" t="s">
        <v>1808</v>
      </c>
      <c r="J3946" s="42" t="s">
        <v>19728</v>
      </c>
      <c r="K3946" s="42" t="s">
        <v>19729</v>
      </c>
      <c r="L3946" s="159" t="s">
        <v>2129</v>
      </c>
      <c r="M3946" s="159" t="s">
        <v>19730</v>
      </c>
      <c r="N3946" s="161"/>
      <c r="O3946" s="161"/>
      <c r="P3946" s="161"/>
    </row>
    <row r="3947" customFormat="false" ht="27" hidden="false" customHeight="true" outlineLevel="0" collapsed="false">
      <c r="A3947" s="159" t="s">
        <v>19731</v>
      </c>
      <c r="B3947" s="160" t="s">
        <v>19732</v>
      </c>
      <c r="C3947" s="42" t="s">
        <v>1754</v>
      </c>
      <c r="D3947" s="159" t="s">
        <v>2554</v>
      </c>
      <c r="E3947" s="159" t="s">
        <v>2126</v>
      </c>
      <c r="F3947" s="42" t="s">
        <v>2555</v>
      </c>
      <c r="G3947" s="159" t="s">
        <v>1842</v>
      </c>
      <c r="H3947" s="159" t="s">
        <v>1654</v>
      </c>
      <c r="I3947" s="159" t="s">
        <v>1808</v>
      </c>
      <c r="J3947" s="42" t="s">
        <v>19733</v>
      </c>
      <c r="K3947" s="42" t="s">
        <v>19734</v>
      </c>
      <c r="L3947" s="159" t="s">
        <v>2129</v>
      </c>
      <c r="M3947" s="159" t="s">
        <v>19735</v>
      </c>
      <c r="N3947" s="161"/>
      <c r="O3947" s="161"/>
      <c r="P3947" s="161"/>
    </row>
    <row r="3948" customFormat="false" ht="27" hidden="false" customHeight="true" outlineLevel="0" collapsed="false">
      <c r="A3948" s="159" t="s">
        <v>19736</v>
      </c>
      <c r="B3948" s="160" t="s">
        <v>19737</v>
      </c>
      <c r="C3948" s="42" t="s">
        <v>1754</v>
      </c>
      <c r="D3948" s="159" t="s">
        <v>2554</v>
      </c>
      <c r="E3948" s="159" t="s">
        <v>2126</v>
      </c>
      <c r="F3948" s="42" t="s">
        <v>2555</v>
      </c>
      <c r="G3948" s="159" t="s">
        <v>1842</v>
      </c>
      <c r="H3948" s="159" t="s">
        <v>1654</v>
      </c>
      <c r="I3948" s="159" t="s">
        <v>1808</v>
      </c>
      <c r="J3948" s="42" t="s">
        <v>19738</v>
      </c>
      <c r="K3948" s="42" t="s">
        <v>19739</v>
      </c>
      <c r="L3948" s="159" t="s">
        <v>2129</v>
      </c>
      <c r="M3948" s="159" t="s">
        <v>19740</v>
      </c>
      <c r="N3948" s="161"/>
      <c r="O3948" s="161"/>
      <c r="P3948" s="161"/>
    </row>
    <row r="3949" customFormat="false" ht="27" hidden="false" customHeight="true" outlineLevel="0" collapsed="false">
      <c r="A3949" s="159" t="s">
        <v>19741</v>
      </c>
      <c r="B3949" s="160" t="s">
        <v>19742</v>
      </c>
      <c r="C3949" s="42" t="s">
        <v>1754</v>
      </c>
      <c r="D3949" s="159" t="s">
        <v>2554</v>
      </c>
      <c r="E3949" s="159" t="s">
        <v>2126</v>
      </c>
      <c r="F3949" s="42" t="s">
        <v>2555</v>
      </c>
      <c r="G3949" s="159" t="s">
        <v>1842</v>
      </c>
      <c r="H3949" s="159" t="s">
        <v>1654</v>
      </c>
      <c r="I3949" s="159" t="s">
        <v>1808</v>
      </c>
      <c r="J3949" s="42" t="s">
        <v>19743</v>
      </c>
      <c r="K3949" s="42" t="s">
        <v>19744</v>
      </c>
      <c r="L3949" s="159" t="s">
        <v>2129</v>
      </c>
      <c r="M3949" s="159" t="s">
        <v>19745</v>
      </c>
      <c r="N3949" s="161"/>
      <c r="O3949" s="161"/>
      <c r="P3949" s="161"/>
    </row>
    <row r="3950" customFormat="false" ht="27" hidden="false" customHeight="true" outlineLevel="0" collapsed="false">
      <c r="A3950" s="159" t="s">
        <v>19746</v>
      </c>
      <c r="B3950" s="160" t="s">
        <v>19747</v>
      </c>
      <c r="C3950" s="42" t="s">
        <v>1754</v>
      </c>
      <c r="D3950" s="159" t="s">
        <v>2554</v>
      </c>
      <c r="E3950" s="159" t="s">
        <v>2126</v>
      </c>
      <c r="F3950" s="42" t="s">
        <v>2555</v>
      </c>
      <c r="G3950" s="159" t="s">
        <v>1842</v>
      </c>
      <c r="H3950" s="159" t="s">
        <v>1654</v>
      </c>
      <c r="I3950" s="159" t="s">
        <v>1808</v>
      </c>
      <c r="J3950" s="42" t="s">
        <v>19748</v>
      </c>
      <c r="K3950" s="42" t="s">
        <v>19749</v>
      </c>
      <c r="L3950" s="159" t="s">
        <v>2129</v>
      </c>
      <c r="M3950" s="159" t="s">
        <v>19750</v>
      </c>
      <c r="N3950" s="161"/>
      <c r="O3950" s="161"/>
      <c r="P3950" s="161"/>
    </row>
    <row r="3951" customFormat="false" ht="27" hidden="false" customHeight="true" outlineLevel="0" collapsed="false">
      <c r="A3951" s="159" t="s">
        <v>19751</v>
      </c>
      <c r="B3951" s="160" t="s">
        <v>19752</v>
      </c>
      <c r="C3951" s="42" t="s">
        <v>1754</v>
      </c>
      <c r="D3951" s="159" t="s">
        <v>2554</v>
      </c>
      <c r="E3951" s="159" t="s">
        <v>2126</v>
      </c>
      <c r="F3951" s="42" t="s">
        <v>2555</v>
      </c>
      <c r="G3951" s="159" t="s">
        <v>1842</v>
      </c>
      <c r="H3951" s="159" t="s">
        <v>1654</v>
      </c>
      <c r="I3951" s="159" t="s">
        <v>1808</v>
      </c>
      <c r="J3951" s="42" t="s">
        <v>19753</v>
      </c>
      <c r="K3951" s="42" t="s">
        <v>19754</v>
      </c>
      <c r="L3951" s="159" t="s">
        <v>2129</v>
      </c>
      <c r="M3951" s="159" t="s">
        <v>19755</v>
      </c>
      <c r="N3951" s="161"/>
      <c r="O3951" s="161"/>
      <c r="P3951" s="161"/>
    </row>
    <row r="3952" customFormat="false" ht="27" hidden="false" customHeight="true" outlineLevel="0" collapsed="false">
      <c r="A3952" s="159" t="s">
        <v>19756</v>
      </c>
      <c r="B3952" s="160" t="s">
        <v>19757</v>
      </c>
      <c r="C3952" s="42" t="s">
        <v>1754</v>
      </c>
      <c r="D3952" s="159" t="s">
        <v>2554</v>
      </c>
      <c r="E3952" s="159" t="s">
        <v>2126</v>
      </c>
      <c r="F3952" s="42" t="s">
        <v>2555</v>
      </c>
      <c r="G3952" s="159" t="s">
        <v>1842</v>
      </c>
      <c r="H3952" s="159" t="s">
        <v>1654</v>
      </c>
      <c r="I3952" s="159" t="s">
        <v>1808</v>
      </c>
      <c r="J3952" s="42" t="s">
        <v>19758</v>
      </c>
      <c r="K3952" s="42" t="s">
        <v>19759</v>
      </c>
      <c r="L3952" s="159" t="s">
        <v>2129</v>
      </c>
      <c r="M3952" s="159" t="s">
        <v>19760</v>
      </c>
      <c r="N3952" s="161"/>
      <c r="O3952" s="161"/>
      <c r="P3952" s="161"/>
    </row>
    <row r="3953" customFormat="false" ht="27" hidden="false" customHeight="true" outlineLevel="0" collapsed="false">
      <c r="A3953" s="159" t="s">
        <v>19761</v>
      </c>
      <c r="B3953" s="160" t="s">
        <v>19762</v>
      </c>
      <c r="C3953" s="42" t="s">
        <v>1754</v>
      </c>
      <c r="D3953" s="159" t="s">
        <v>2554</v>
      </c>
      <c r="E3953" s="159" t="s">
        <v>2126</v>
      </c>
      <c r="F3953" s="42" t="s">
        <v>2555</v>
      </c>
      <c r="G3953" s="159" t="s">
        <v>1842</v>
      </c>
      <c r="H3953" s="159" t="s">
        <v>1654</v>
      </c>
      <c r="I3953" s="159" t="s">
        <v>1808</v>
      </c>
      <c r="J3953" s="42" t="s">
        <v>19763</v>
      </c>
      <c r="K3953" s="42" t="s">
        <v>19764</v>
      </c>
      <c r="L3953" s="159" t="s">
        <v>2129</v>
      </c>
      <c r="M3953" s="159" t="s">
        <v>19765</v>
      </c>
      <c r="N3953" s="161"/>
      <c r="O3953" s="161"/>
      <c r="P3953" s="161"/>
    </row>
    <row r="3954" customFormat="false" ht="27" hidden="false" customHeight="true" outlineLevel="0" collapsed="false">
      <c r="A3954" s="159" t="s">
        <v>19766</v>
      </c>
      <c r="B3954" s="160" t="s">
        <v>19767</v>
      </c>
      <c r="C3954" s="42" t="s">
        <v>1754</v>
      </c>
      <c r="D3954" s="159" t="s">
        <v>2554</v>
      </c>
      <c r="E3954" s="159" t="s">
        <v>2126</v>
      </c>
      <c r="F3954" s="42" t="s">
        <v>2555</v>
      </c>
      <c r="G3954" s="159" t="s">
        <v>1842</v>
      </c>
      <c r="H3954" s="159" t="s">
        <v>1654</v>
      </c>
      <c r="I3954" s="159" t="s">
        <v>1808</v>
      </c>
      <c r="J3954" s="42" t="s">
        <v>19768</v>
      </c>
      <c r="K3954" s="42" t="s">
        <v>19769</v>
      </c>
      <c r="L3954" s="159" t="s">
        <v>2129</v>
      </c>
      <c r="M3954" s="159" t="s">
        <v>19770</v>
      </c>
      <c r="N3954" s="161"/>
      <c r="O3954" s="161"/>
      <c r="P3954" s="161"/>
    </row>
    <row r="3955" customFormat="false" ht="39" hidden="false" customHeight="true" outlineLevel="0" collapsed="false">
      <c r="A3955" s="159" t="s">
        <v>19771</v>
      </c>
      <c r="B3955" s="160" t="s">
        <v>19772</v>
      </c>
      <c r="C3955" s="42" t="s">
        <v>1754</v>
      </c>
      <c r="D3955" s="159" t="s">
        <v>2554</v>
      </c>
      <c r="E3955" s="159" t="s">
        <v>2126</v>
      </c>
      <c r="F3955" s="42" t="s">
        <v>2555</v>
      </c>
      <c r="G3955" s="159" t="s">
        <v>1842</v>
      </c>
      <c r="H3955" s="159" t="s">
        <v>1654</v>
      </c>
      <c r="I3955" s="159" t="s">
        <v>1808</v>
      </c>
      <c r="J3955" s="42" t="s">
        <v>19773</v>
      </c>
      <c r="K3955" s="42" t="s">
        <v>19774</v>
      </c>
      <c r="L3955" s="159" t="s">
        <v>2129</v>
      </c>
      <c r="M3955" s="159" t="s">
        <v>19775</v>
      </c>
      <c r="N3955" s="161"/>
      <c r="O3955" s="161"/>
      <c r="P3955" s="161"/>
    </row>
    <row r="3956" customFormat="false" ht="27" hidden="false" customHeight="true" outlineLevel="0" collapsed="false">
      <c r="A3956" s="159" t="s">
        <v>19776</v>
      </c>
      <c r="B3956" s="160" t="s">
        <v>19777</v>
      </c>
      <c r="C3956" s="42" t="s">
        <v>1754</v>
      </c>
      <c r="D3956" s="159" t="s">
        <v>2554</v>
      </c>
      <c r="E3956" s="159" t="s">
        <v>2126</v>
      </c>
      <c r="F3956" s="42" t="s">
        <v>2555</v>
      </c>
      <c r="G3956" s="159" t="s">
        <v>1842</v>
      </c>
      <c r="H3956" s="159" t="s">
        <v>1654</v>
      </c>
      <c r="I3956" s="159" t="s">
        <v>1808</v>
      </c>
      <c r="J3956" s="42" t="s">
        <v>19778</v>
      </c>
      <c r="K3956" s="42" t="s">
        <v>19779</v>
      </c>
      <c r="L3956" s="159" t="s">
        <v>2129</v>
      </c>
      <c r="M3956" s="159" t="s">
        <v>19780</v>
      </c>
      <c r="N3956" s="161"/>
      <c r="O3956" s="161"/>
      <c r="P3956" s="161"/>
    </row>
    <row r="3957" customFormat="false" ht="27" hidden="false" customHeight="true" outlineLevel="0" collapsed="false">
      <c r="A3957" s="159" t="s">
        <v>19781</v>
      </c>
      <c r="B3957" s="160" t="s">
        <v>19782</v>
      </c>
      <c r="C3957" s="42" t="s">
        <v>1754</v>
      </c>
      <c r="D3957" s="159" t="s">
        <v>2554</v>
      </c>
      <c r="E3957" s="159" t="s">
        <v>2126</v>
      </c>
      <c r="F3957" s="42" t="s">
        <v>2555</v>
      </c>
      <c r="G3957" s="159" t="s">
        <v>1842</v>
      </c>
      <c r="H3957" s="159" t="s">
        <v>1654</v>
      </c>
      <c r="I3957" s="159" t="s">
        <v>1808</v>
      </c>
      <c r="J3957" s="42" t="s">
        <v>19783</v>
      </c>
      <c r="K3957" s="42" t="s">
        <v>19784</v>
      </c>
      <c r="L3957" s="159" t="s">
        <v>2129</v>
      </c>
      <c r="M3957" s="159" t="s">
        <v>19785</v>
      </c>
      <c r="N3957" s="161"/>
      <c r="O3957" s="161"/>
      <c r="P3957" s="161"/>
    </row>
    <row r="3958" customFormat="false" ht="27" hidden="false" customHeight="true" outlineLevel="0" collapsed="false">
      <c r="A3958" s="159" t="s">
        <v>19786</v>
      </c>
      <c r="B3958" s="160" t="s">
        <v>19787</v>
      </c>
      <c r="C3958" s="42" t="s">
        <v>1754</v>
      </c>
      <c r="D3958" s="159" t="s">
        <v>2554</v>
      </c>
      <c r="E3958" s="159" t="s">
        <v>2126</v>
      </c>
      <c r="F3958" s="42" t="s">
        <v>2555</v>
      </c>
      <c r="G3958" s="159" t="s">
        <v>1842</v>
      </c>
      <c r="H3958" s="159" t="s">
        <v>1654</v>
      </c>
      <c r="I3958" s="159" t="s">
        <v>1808</v>
      </c>
      <c r="J3958" s="42" t="s">
        <v>19788</v>
      </c>
      <c r="K3958" s="42" t="s">
        <v>19789</v>
      </c>
      <c r="L3958" s="159" t="s">
        <v>2129</v>
      </c>
      <c r="M3958" s="159" t="s">
        <v>19790</v>
      </c>
      <c r="N3958" s="161"/>
      <c r="O3958" s="161"/>
      <c r="P3958" s="161"/>
    </row>
    <row r="3959" customFormat="false" ht="27" hidden="false" customHeight="true" outlineLevel="0" collapsed="false">
      <c r="A3959" s="159" t="s">
        <v>19791</v>
      </c>
      <c r="B3959" s="160" t="s">
        <v>19792</v>
      </c>
      <c r="C3959" s="42" t="s">
        <v>1754</v>
      </c>
      <c r="D3959" s="159" t="s">
        <v>2554</v>
      </c>
      <c r="E3959" s="159" t="s">
        <v>2126</v>
      </c>
      <c r="F3959" s="42" t="s">
        <v>2555</v>
      </c>
      <c r="G3959" s="159" t="s">
        <v>1842</v>
      </c>
      <c r="H3959" s="159" t="s">
        <v>1654</v>
      </c>
      <c r="I3959" s="159" t="s">
        <v>1808</v>
      </c>
      <c r="J3959" s="42" t="s">
        <v>19793</v>
      </c>
      <c r="K3959" s="42" t="s">
        <v>19794</v>
      </c>
      <c r="L3959" s="159" t="s">
        <v>2129</v>
      </c>
      <c r="M3959" s="159" t="s">
        <v>19795</v>
      </c>
      <c r="N3959" s="161"/>
      <c r="O3959" s="161"/>
      <c r="P3959" s="161"/>
    </row>
    <row r="3960" customFormat="false" ht="27" hidden="false" customHeight="true" outlineLevel="0" collapsed="false">
      <c r="A3960" s="159" t="s">
        <v>19796</v>
      </c>
      <c r="B3960" s="160" t="s">
        <v>19797</v>
      </c>
      <c r="C3960" s="42" t="s">
        <v>1754</v>
      </c>
      <c r="D3960" s="159" t="s">
        <v>2554</v>
      </c>
      <c r="E3960" s="159" t="s">
        <v>2126</v>
      </c>
      <c r="F3960" s="42" t="s">
        <v>2555</v>
      </c>
      <c r="G3960" s="159" t="s">
        <v>1842</v>
      </c>
      <c r="H3960" s="159" t="s">
        <v>1654</v>
      </c>
      <c r="I3960" s="159" t="s">
        <v>1808</v>
      </c>
      <c r="J3960" s="42" t="s">
        <v>19798</v>
      </c>
      <c r="K3960" s="42" t="s">
        <v>19799</v>
      </c>
      <c r="L3960" s="159" t="s">
        <v>2129</v>
      </c>
      <c r="M3960" s="159" t="s">
        <v>19800</v>
      </c>
      <c r="N3960" s="161"/>
      <c r="O3960" s="161"/>
      <c r="P3960" s="161"/>
    </row>
    <row r="3961" customFormat="false" ht="27" hidden="false" customHeight="true" outlineLevel="0" collapsed="false">
      <c r="A3961" s="159" t="s">
        <v>19801</v>
      </c>
      <c r="B3961" s="160" t="s">
        <v>19802</v>
      </c>
      <c r="C3961" s="42" t="s">
        <v>1754</v>
      </c>
      <c r="D3961" s="159" t="s">
        <v>2554</v>
      </c>
      <c r="E3961" s="159" t="s">
        <v>2126</v>
      </c>
      <c r="F3961" s="42" t="s">
        <v>2555</v>
      </c>
      <c r="G3961" s="159" t="s">
        <v>1842</v>
      </c>
      <c r="H3961" s="159" t="s">
        <v>1654</v>
      </c>
      <c r="I3961" s="159" t="s">
        <v>1808</v>
      </c>
      <c r="J3961" s="42" t="s">
        <v>19803</v>
      </c>
      <c r="K3961" s="42" t="s">
        <v>19804</v>
      </c>
      <c r="L3961" s="159" t="s">
        <v>2129</v>
      </c>
      <c r="M3961" s="159" t="s">
        <v>19805</v>
      </c>
      <c r="N3961" s="161"/>
      <c r="O3961" s="161"/>
      <c r="P3961" s="161"/>
    </row>
    <row r="3962" customFormat="false" ht="27" hidden="false" customHeight="true" outlineLevel="0" collapsed="false">
      <c r="A3962" s="159" t="s">
        <v>19806</v>
      </c>
      <c r="B3962" s="160" t="s">
        <v>19807</v>
      </c>
      <c r="C3962" s="42" t="s">
        <v>1754</v>
      </c>
      <c r="D3962" s="159" t="s">
        <v>2554</v>
      </c>
      <c r="E3962" s="159" t="s">
        <v>2126</v>
      </c>
      <c r="F3962" s="42" t="s">
        <v>2555</v>
      </c>
      <c r="G3962" s="159" t="s">
        <v>1842</v>
      </c>
      <c r="H3962" s="159" t="s">
        <v>1654</v>
      </c>
      <c r="I3962" s="159" t="s">
        <v>1808</v>
      </c>
      <c r="J3962" s="42" t="s">
        <v>19808</v>
      </c>
      <c r="K3962" s="42" t="s">
        <v>19809</v>
      </c>
      <c r="L3962" s="159" t="s">
        <v>2129</v>
      </c>
      <c r="M3962" s="159" t="s">
        <v>19810</v>
      </c>
      <c r="N3962" s="161"/>
      <c r="O3962" s="161"/>
      <c r="P3962" s="161"/>
    </row>
    <row r="3963" customFormat="false" ht="27" hidden="false" customHeight="true" outlineLevel="0" collapsed="false">
      <c r="A3963" s="159" t="s">
        <v>19811</v>
      </c>
      <c r="B3963" s="160" t="s">
        <v>19812</v>
      </c>
      <c r="C3963" s="42" t="s">
        <v>1754</v>
      </c>
      <c r="D3963" s="159" t="s">
        <v>2554</v>
      </c>
      <c r="E3963" s="159" t="s">
        <v>2126</v>
      </c>
      <c r="F3963" s="42" t="s">
        <v>2555</v>
      </c>
      <c r="G3963" s="159" t="s">
        <v>1842</v>
      </c>
      <c r="H3963" s="159" t="s">
        <v>1654</v>
      </c>
      <c r="I3963" s="159" t="s">
        <v>1808</v>
      </c>
      <c r="J3963" s="42" t="s">
        <v>19813</v>
      </c>
      <c r="K3963" s="42" t="s">
        <v>19814</v>
      </c>
      <c r="L3963" s="159" t="s">
        <v>2129</v>
      </c>
      <c r="M3963" s="159" t="s">
        <v>19815</v>
      </c>
      <c r="N3963" s="161"/>
      <c r="O3963" s="161"/>
      <c r="P3963" s="161"/>
    </row>
    <row r="3964" customFormat="false" ht="27" hidden="false" customHeight="true" outlineLevel="0" collapsed="false">
      <c r="A3964" s="159" t="s">
        <v>19816</v>
      </c>
      <c r="B3964" s="160" t="s">
        <v>19817</v>
      </c>
      <c r="C3964" s="42" t="s">
        <v>1754</v>
      </c>
      <c r="D3964" s="159" t="s">
        <v>2554</v>
      </c>
      <c r="E3964" s="159" t="s">
        <v>2126</v>
      </c>
      <c r="F3964" s="42" t="s">
        <v>2555</v>
      </c>
      <c r="G3964" s="159" t="s">
        <v>1842</v>
      </c>
      <c r="H3964" s="159" t="s">
        <v>1654</v>
      </c>
      <c r="I3964" s="159" t="s">
        <v>1808</v>
      </c>
      <c r="J3964" s="42" t="s">
        <v>19818</v>
      </c>
      <c r="K3964" s="42" t="s">
        <v>19819</v>
      </c>
      <c r="L3964" s="159" t="s">
        <v>2129</v>
      </c>
      <c r="M3964" s="159" t="s">
        <v>19820</v>
      </c>
      <c r="N3964" s="161"/>
      <c r="O3964" s="161"/>
      <c r="P3964" s="161"/>
    </row>
    <row r="3965" customFormat="false" ht="27" hidden="false" customHeight="true" outlineLevel="0" collapsed="false">
      <c r="A3965" s="159" t="s">
        <v>19821</v>
      </c>
      <c r="B3965" s="160" t="s">
        <v>19822</v>
      </c>
      <c r="C3965" s="42" t="s">
        <v>1754</v>
      </c>
      <c r="D3965" s="159" t="s">
        <v>2554</v>
      </c>
      <c r="E3965" s="159" t="s">
        <v>2126</v>
      </c>
      <c r="F3965" s="42" t="s">
        <v>2555</v>
      </c>
      <c r="G3965" s="159" t="s">
        <v>1842</v>
      </c>
      <c r="H3965" s="159" t="s">
        <v>1654</v>
      </c>
      <c r="I3965" s="159" t="s">
        <v>1808</v>
      </c>
      <c r="J3965" s="42" t="s">
        <v>19823</v>
      </c>
      <c r="K3965" s="42" t="s">
        <v>19824</v>
      </c>
      <c r="L3965" s="159" t="s">
        <v>2129</v>
      </c>
      <c r="M3965" s="159" t="s">
        <v>19825</v>
      </c>
      <c r="N3965" s="161"/>
      <c r="O3965" s="161"/>
      <c r="P3965" s="161"/>
    </row>
    <row r="3966" customFormat="false" ht="27" hidden="false" customHeight="true" outlineLevel="0" collapsed="false">
      <c r="A3966" s="159" t="s">
        <v>19826</v>
      </c>
      <c r="B3966" s="160" t="s">
        <v>19827</v>
      </c>
      <c r="C3966" s="42" t="s">
        <v>1754</v>
      </c>
      <c r="D3966" s="159" t="s">
        <v>2554</v>
      </c>
      <c r="E3966" s="159" t="s">
        <v>2126</v>
      </c>
      <c r="F3966" s="42" t="s">
        <v>2555</v>
      </c>
      <c r="G3966" s="159" t="s">
        <v>1842</v>
      </c>
      <c r="H3966" s="159" t="s">
        <v>1654</v>
      </c>
      <c r="I3966" s="159" t="s">
        <v>1808</v>
      </c>
      <c r="J3966" s="42" t="s">
        <v>19828</v>
      </c>
      <c r="K3966" s="42" t="s">
        <v>19829</v>
      </c>
      <c r="L3966" s="159" t="s">
        <v>2129</v>
      </c>
      <c r="M3966" s="159" t="s">
        <v>19830</v>
      </c>
      <c r="N3966" s="161"/>
      <c r="O3966" s="161"/>
      <c r="P3966" s="161"/>
    </row>
    <row r="3967" customFormat="false" ht="27" hidden="false" customHeight="true" outlineLevel="0" collapsed="false">
      <c r="A3967" s="159" t="s">
        <v>19831</v>
      </c>
      <c r="B3967" s="160" t="s">
        <v>19832</v>
      </c>
      <c r="C3967" s="42" t="s">
        <v>1754</v>
      </c>
      <c r="D3967" s="159" t="s">
        <v>2554</v>
      </c>
      <c r="E3967" s="159" t="s">
        <v>2126</v>
      </c>
      <c r="F3967" s="42" t="s">
        <v>2555</v>
      </c>
      <c r="G3967" s="159" t="s">
        <v>1842</v>
      </c>
      <c r="H3967" s="159" t="s">
        <v>1654</v>
      </c>
      <c r="I3967" s="159" t="s">
        <v>1808</v>
      </c>
      <c r="J3967" s="42" t="s">
        <v>19833</v>
      </c>
      <c r="K3967" s="42" t="s">
        <v>19834</v>
      </c>
      <c r="L3967" s="159" t="s">
        <v>2129</v>
      </c>
      <c r="M3967" s="159" t="s">
        <v>19835</v>
      </c>
      <c r="N3967" s="161"/>
      <c r="O3967" s="161"/>
      <c r="P3967" s="161"/>
    </row>
    <row r="3968" customFormat="false" ht="27" hidden="false" customHeight="true" outlineLevel="0" collapsed="false">
      <c r="A3968" s="159" t="s">
        <v>19836</v>
      </c>
      <c r="B3968" s="160" t="s">
        <v>19837</v>
      </c>
      <c r="C3968" s="42" t="s">
        <v>1754</v>
      </c>
      <c r="D3968" s="159" t="s">
        <v>2554</v>
      </c>
      <c r="E3968" s="159" t="s">
        <v>2126</v>
      </c>
      <c r="F3968" s="42" t="s">
        <v>2555</v>
      </c>
      <c r="G3968" s="159" t="s">
        <v>1842</v>
      </c>
      <c r="H3968" s="159" t="s">
        <v>1654</v>
      </c>
      <c r="I3968" s="159" t="s">
        <v>1808</v>
      </c>
      <c r="J3968" s="42" t="s">
        <v>19838</v>
      </c>
      <c r="K3968" s="42" t="s">
        <v>19839</v>
      </c>
      <c r="L3968" s="159" t="s">
        <v>2129</v>
      </c>
      <c r="M3968" s="159" t="s">
        <v>19840</v>
      </c>
      <c r="N3968" s="161"/>
      <c r="O3968" s="161"/>
      <c r="P3968" s="161"/>
    </row>
    <row r="3969" customFormat="false" ht="27" hidden="false" customHeight="true" outlineLevel="0" collapsed="false">
      <c r="A3969" s="159" t="s">
        <v>19841</v>
      </c>
      <c r="B3969" s="160" t="s">
        <v>19842</v>
      </c>
      <c r="C3969" s="42" t="s">
        <v>1754</v>
      </c>
      <c r="D3969" s="159" t="s">
        <v>2554</v>
      </c>
      <c r="E3969" s="159" t="s">
        <v>2126</v>
      </c>
      <c r="F3969" s="42" t="s">
        <v>2555</v>
      </c>
      <c r="G3969" s="159" t="s">
        <v>1842</v>
      </c>
      <c r="H3969" s="159" t="s">
        <v>1654</v>
      </c>
      <c r="I3969" s="159" t="s">
        <v>1808</v>
      </c>
      <c r="J3969" s="42" t="s">
        <v>19843</v>
      </c>
      <c r="K3969" s="42" t="s">
        <v>19844</v>
      </c>
      <c r="L3969" s="159" t="s">
        <v>2129</v>
      </c>
      <c r="M3969" s="159" t="s">
        <v>19845</v>
      </c>
      <c r="N3969" s="161"/>
      <c r="O3969" s="161"/>
      <c r="P3969" s="161"/>
    </row>
    <row r="3970" customFormat="false" ht="27" hidden="false" customHeight="true" outlineLevel="0" collapsed="false">
      <c r="A3970" s="159" t="s">
        <v>19846</v>
      </c>
      <c r="B3970" s="160" t="s">
        <v>19847</v>
      </c>
      <c r="C3970" s="42" t="s">
        <v>1754</v>
      </c>
      <c r="D3970" s="159" t="s">
        <v>2554</v>
      </c>
      <c r="E3970" s="159" t="s">
        <v>2126</v>
      </c>
      <c r="F3970" s="42" t="s">
        <v>2555</v>
      </c>
      <c r="G3970" s="159" t="s">
        <v>1842</v>
      </c>
      <c r="H3970" s="159" t="s">
        <v>1654</v>
      </c>
      <c r="I3970" s="159" t="s">
        <v>1808</v>
      </c>
      <c r="J3970" s="42" t="s">
        <v>19848</v>
      </c>
      <c r="K3970" s="42" t="s">
        <v>19849</v>
      </c>
      <c r="L3970" s="159" t="s">
        <v>2129</v>
      </c>
      <c r="M3970" s="159" t="s">
        <v>19850</v>
      </c>
      <c r="N3970" s="161"/>
      <c r="O3970" s="161"/>
      <c r="P3970" s="161"/>
    </row>
    <row r="3971" customFormat="false" ht="27" hidden="false" customHeight="true" outlineLevel="0" collapsed="false">
      <c r="A3971" s="159" t="s">
        <v>19851</v>
      </c>
      <c r="B3971" s="160" t="s">
        <v>19852</v>
      </c>
      <c r="C3971" s="42" t="s">
        <v>1754</v>
      </c>
      <c r="D3971" s="159" t="s">
        <v>2554</v>
      </c>
      <c r="E3971" s="159" t="s">
        <v>2126</v>
      </c>
      <c r="F3971" s="42" t="s">
        <v>2555</v>
      </c>
      <c r="G3971" s="159" t="s">
        <v>1842</v>
      </c>
      <c r="H3971" s="159" t="s">
        <v>1654</v>
      </c>
      <c r="I3971" s="159" t="s">
        <v>1808</v>
      </c>
      <c r="J3971" s="42" t="s">
        <v>19853</v>
      </c>
      <c r="K3971" s="42" t="s">
        <v>19854</v>
      </c>
      <c r="L3971" s="159" t="s">
        <v>2129</v>
      </c>
      <c r="M3971" s="159" t="s">
        <v>19855</v>
      </c>
      <c r="N3971" s="161"/>
      <c r="O3971" s="161"/>
      <c r="P3971" s="161"/>
    </row>
    <row r="3972" customFormat="false" ht="27" hidden="false" customHeight="true" outlineLevel="0" collapsed="false">
      <c r="A3972" s="159" t="s">
        <v>19856</v>
      </c>
      <c r="B3972" s="160" t="s">
        <v>19857</v>
      </c>
      <c r="C3972" s="42" t="s">
        <v>1754</v>
      </c>
      <c r="D3972" s="159" t="s">
        <v>2554</v>
      </c>
      <c r="E3972" s="159" t="s">
        <v>2126</v>
      </c>
      <c r="F3972" s="42" t="s">
        <v>2555</v>
      </c>
      <c r="G3972" s="159" t="s">
        <v>1842</v>
      </c>
      <c r="H3972" s="159" t="s">
        <v>1654</v>
      </c>
      <c r="I3972" s="159" t="s">
        <v>1808</v>
      </c>
      <c r="J3972" s="42" t="s">
        <v>19858</v>
      </c>
      <c r="K3972" s="42" t="s">
        <v>19859</v>
      </c>
      <c r="L3972" s="159" t="s">
        <v>2129</v>
      </c>
      <c r="M3972" s="159" t="s">
        <v>19860</v>
      </c>
      <c r="N3972" s="161"/>
      <c r="O3972" s="161"/>
      <c r="P3972" s="161"/>
    </row>
    <row r="3973" customFormat="false" ht="27" hidden="false" customHeight="true" outlineLevel="0" collapsed="false">
      <c r="A3973" s="159" t="s">
        <v>19861</v>
      </c>
      <c r="B3973" s="160" t="s">
        <v>19862</v>
      </c>
      <c r="C3973" s="42" t="s">
        <v>1754</v>
      </c>
      <c r="D3973" s="159" t="s">
        <v>2554</v>
      </c>
      <c r="E3973" s="159" t="s">
        <v>2126</v>
      </c>
      <c r="F3973" s="42" t="s">
        <v>2555</v>
      </c>
      <c r="G3973" s="159" t="s">
        <v>1842</v>
      </c>
      <c r="H3973" s="159" t="s">
        <v>1654</v>
      </c>
      <c r="I3973" s="159" t="s">
        <v>1808</v>
      </c>
      <c r="J3973" s="42" t="s">
        <v>19863</v>
      </c>
      <c r="K3973" s="42" t="s">
        <v>19864</v>
      </c>
      <c r="L3973" s="159" t="s">
        <v>2129</v>
      </c>
      <c r="M3973" s="159" t="s">
        <v>19865</v>
      </c>
      <c r="N3973" s="161"/>
      <c r="O3973" s="161"/>
      <c r="P3973" s="161"/>
    </row>
    <row r="3974" customFormat="false" ht="27" hidden="false" customHeight="true" outlineLevel="0" collapsed="false">
      <c r="A3974" s="159" t="s">
        <v>19866</v>
      </c>
      <c r="B3974" s="160" t="s">
        <v>19867</v>
      </c>
      <c r="C3974" s="42" t="s">
        <v>1754</v>
      </c>
      <c r="D3974" s="159" t="s">
        <v>2554</v>
      </c>
      <c r="E3974" s="159" t="s">
        <v>2126</v>
      </c>
      <c r="F3974" s="42" t="s">
        <v>2555</v>
      </c>
      <c r="G3974" s="159" t="s">
        <v>1842</v>
      </c>
      <c r="H3974" s="159" t="s">
        <v>1654</v>
      </c>
      <c r="I3974" s="159" t="s">
        <v>1808</v>
      </c>
      <c r="J3974" s="42" t="s">
        <v>19868</v>
      </c>
      <c r="K3974" s="42" t="s">
        <v>19869</v>
      </c>
      <c r="L3974" s="159" t="s">
        <v>2129</v>
      </c>
      <c r="M3974" s="159" t="s">
        <v>19870</v>
      </c>
      <c r="N3974" s="161"/>
      <c r="O3974" s="161"/>
      <c r="P3974" s="161"/>
    </row>
    <row r="3975" customFormat="false" ht="27" hidden="false" customHeight="true" outlineLevel="0" collapsed="false">
      <c r="A3975" s="159" t="s">
        <v>19871</v>
      </c>
      <c r="B3975" s="160" t="s">
        <v>19872</v>
      </c>
      <c r="C3975" s="42" t="s">
        <v>1754</v>
      </c>
      <c r="D3975" s="159" t="s">
        <v>2554</v>
      </c>
      <c r="E3975" s="159" t="s">
        <v>2126</v>
      </c>
      <c r="F3975" s="42" t="s">
        <v>2555</v>
      </c>
      <c r="G3975" s="159" t="s">
        <v>1842</v>
      </c>
      <c r="H3975" s="159" t="s">
        <v>1654</v>
      </c>
      <c r="I3975" s="159" t="s">
        <v>1808</v>
      </c>
      <c r="J3975" s="42" t="s">
        <v>19873</v>
      </c>
      <c r="K3975" s="42" t="s">
        <v>19874</v>
      </c>
      <c r="L3975" s="159" t="s">
        <v>2129</v>
      </c>
      <c r="M3975" s="159" t="s">
        <v>19875</v>
      </c>
      <c r="N3975" s="161"/>
      <c r="O3975" s="161"/>
      <c r="P3975" s="161"/>
    </row>
    <row r="3976" customFormat="false" ht="27" hidden="false" customHeight="true" outlineLevel="0" collapsed="false">
      <c r="A3976" s="159" t="s">
        <v>19876</v>
      </c>
      <c r="B3976" s="160" t="s">
        <v>19877</v>
      </c>
      <c r="C3976" s="42" t="s">
        <v>1754</v>
      </c>
      <c r="D3976" s="159" t="s">
        <v>2554</v>
      </c>
      <c r="E3976" s="159" t="s">
        <v>2126</v>
      </c>
      <c r="F3976" s="42" t="s">
        <v>2555</v>
      </c>
      <c r="G3976" s="159" t="s">
        <v>1842</v>
      </c>
      <c r="H3976" s="159" t="s">
        <v>1654</v>
      </c>
      <c r="I3976" s="159" t="s">
        <v>1808</v>
      </c>
      <c r="J3976" s="42" t="s">
        <v>19878</v>
      </c>
      <c r="K3976" s="42" t="s">
        <v>19879</v>
      </c>
      <c r="L3976" s="159" t="s">
        <v>2129</v>
      </c>
      <c r="M3976" s="159" t="s">
        <v>19880</v>
      </c>
      <c r="N3976" s="161"/>
      <c r="O3976" s="161"/>
      <c r="P3976" s="161"/>
    </row>
    <row r="3977" customFormat="false" ht="27" hidden="false" customHeight="true" outlineLevel="0" collapsed="false">
      <c r="A3977" s="159" t="s">
        <v>19881</v>
      </c>
      <c r="B3977" s="160" t="s">
        <v>19882</v>
      </c>
      <c r="C3977" s="42" t="s">
        <v>1754</v>
      </c>
      <c r="D3977" s="159" t="s">
        <v>2554</v>
      </c>
      <c r="E3977" s="159" t="s">
        <v>2126</v>
      </c>
      <c r="F3977" s="42" t="s">
        <v>2555</v>
      </c>
      <c r="G3977" s="159" t="s">
        <v>1842</v>
      </c>
      <c r="H3977" s="159" t="s">
        <v>1654</v>
      </c>
      <c r="I3977" s="159" t="s">
        <v>1808</v>
      </c>
      <c r="J3977" s="42" t="s">
        <v>19883</v>
      </c>
      <c r="K3977" s="42" t="s">
        <v>19884</v>
      </c>
      <c r="L3977" s="159" t="s">
        <v>2129</v>
      </c>
      <c r="M3977" s="159" t="s">
        <v>19885</v>
      </c>
      <c r="N3977" s="161"/>
      <c r="O3977" s="161"/>
      <c r="P3977" s="161"/>
    </row>
    <row r="3978" customFormat="false" ht="27" hidden="false" customHeight="true" outlineLevel="0" collapsed="false">
      <c r="A3978" s="159" t="s">
        <v>19886</v>
      </c>
      <c r="B3978" s="160" t="s">
        <v>19887</v>
      </c>
      <c r="C3978" s="42" t="s">
        <v>1754</v>
      </c>
      <c r="D3978" s="159" t="s">
        <v>2554</v>
      </c>
      <c r="E3978" s="159" t="s">
        <v>2126</v>
      </c>
      <c r="F3978" s="42" t="s">
        <v>2555</v>
      </c>
      <c r="G3978" s="159" t="s">
        <v>1842</v>
      </c>
      <c r="H3978" s="159" t="s">
        <v>1654</v>
      </c>
      <c r="I3978" s="159" t="s">
        <v>1808</v>
      </c>
      <c r="J3978" s="42" t="s">
        <v>19888</v>
      </c>
      <c r="K3978" s="42" t="s">
        <v>19889</v>
      </c>
      <c r="L3978" s="159" t="s">
        <v>2129</v>
      </c>
      <c r="M3978" s="159" t="s">
        <v>19890</v>
      </c>
      <c r="N3978" s="161"/>
      <c r="O3978" s="161"/>
      <c r="P3978" s="161"/>
    </row>
    <row r="3979" customFormat="false" ht="39" hidden="false" customHeight="true" outlineLevel="0" collapsed="false">
      <c r="A3979" s="159" t="s">
        <v>19891</v>
      </c>
      <c r="B3979" s="160" t="s">
        <v>19892</v>
      </c>
      <c r="C3979" s="42" t="s">
        <v>1754</v>
      </c>
      <c r="D3979" s="159" t="s">
        <v>2554</v>
      </c>
      <c r="E3979" s="159" t="s">
        <v>2126</v>
      </c>
      <c r="F3979" s="42" t="s">
        <v>2555</v>
      </c>
      <c r="G3979" s="159" t="s">
        <v>1842</v>
      </c>
      <c r="H3979" s="159" t="s">
        <v>1654</v>
      </c>
      <c r="I3979" s="159" t="s">
        <v>1808</v>
      </c>
      <c r="J3979" s="42" t="s">
        <v>19893</v>
      </c>
      <c r="K3979" s="42" t="s">
        <v>19894</v>
      </c>
      <c r="L3979" s="159" t="s">
        <v>2129</v>
      </c>
      <c r="M3979" s="159" t="s">
        <v>19895</v>
      </c>
      <c r="N3979" s="161"/>
      <c r="O3979" s="161"/>
      <c r="P3979" s="161"/>
    </row>
    <row r="3980" customFormat="false" ht="27" hidden="false" customHeight="true" outlineLevel="0" collapsed="false">
      <c r="A3980" s="159" t="s">
        <v>19896</v>
      </c>
      <c r="B3980" s="160" t="s">
        <v>19897</v>
      </c>
      <c r="C3980" s="42" t="s">
        <v>1754</v>
      </c>
      <c r="D3980" s="159" t="s">
        <v>2554</v>
      </c>
      <c r="E3980" s="159" t="s">
        <v>2126</v>
      </c>
      <c r="F3980" s="42" t="s">
        <v>2555</v>
      </c>
      <c r="G3980" s="159" t="s">
        <v>1842</v>
      </c>
      <c r="H3980" s="159" t="s">
        <v>1654</v>
      </c>
      <c r="I3980" s="159" t="s">
        <v>1808</v>
      </c>
      <c r="J3980" s="42" t="s">
        <v>19898</v>
      </c>
      <c r="K3980" s="42" t="s">
        <v>19899</v>
      </c>
      <c r="L3980" s="159" t="s">
        <v>2129</v>
      </c>
      <c r="M3980" s="159" t="s">
        <v>19900</v>
      </c>
      <c r="N3980" s="161"/>
      <c r="O3980" s="161"/>
      <c r="P3980" s="161"/>
    </row>
    <row r="3981" customFormat="false" ht="27" hidden="false" customHeight="true" outlineLevel="0" collapsed="false">
      <c r="A3981" s="159" t="s">
        <v>19901</v>
      </c>
      <c r="B3981" s="160" t="s">
        <v>19902</v>
      </c>
      <c r="C3981" s="42" t="s">
        <v>1754</v>
      </c>
      <c r="D3981" s="159" t="s">
        <v>2554</v>
      </c>
      <c r="E3981" s="159" t="s">
        <v>2126</v>
      </c>
      <c r="F3981" s="42" t="s">
        <v>2555</v>
      </c>
      <c r="G3981" s="159" t="s">
        <v>1842</v>
      </c>
      <c r="H3981" s="159" t="s">
        <v>1654</v>
      </c>
      <c r="I3981" s="159" t="s">
        <v>1808</v>
      </c>
      <c r="J3981" s="42" t="s">
        <v>19903</v>
      </c>
      <c r="K3981" s="42" t="s">
        <v>19904</v>
      </c>
      <c r="L3981" s="159" t="s">
        <v>2129</v>
      </c>
      <c r="M3981" s="159" t="s">
        <v>19905</v>
      </c>
      <c r="N3981" s="161"/>
      <c r="O3981" s="161"/>
      <c r="P3981" s="161"/>
    </row>
    <row r="3982" customFormat="false" ht="27" hidden="false" customHeight="true" outlineLevel="0" collapsed="false">
      <c r="A3982" s="159" t="s">
        <v>19906</v>
      </c>
      <c r="B3982" s="160" t="s">
        <v>19907</v>
      </c>
      <c r="C3982" s="42" t="s">
        <v>1754</v>
      </c>
      <c r="D3982" s="159" t="s">
        <v>2554</v>
      </c>
      <c r="E3982" s="159" t="s">
        <v>2126</v>
      </c>
      <c r="F3982" s="42" t="s">
        <v>2555</v>
      </c>
      <c r="G3982" s="159" t="s">
        <v>1842</v>
      </c>
      <c r="H3982" s="159" t="s">
        <v>1654</v>
      </c>
      <c r="I3982" s="159" t="s">
        <v>1808</v>
      </c>
      <c r="J3982" s="42" t="s">
        <v>19908</v>
      </c>
      <c r="K3982" s="42" t="s">
        <v>19909</v>
      </c>
      <c r="L3982" s="159" t="s">
        <v>2129</v>
      </c>
      <c r="M3982" s="159" t="s">
        <v>19910</v>
      </c>
      <c r="N3982" s="161"/>
      <c r="O3982" s="161"/>
      <c r="P3982" s="161"/>
    </row>
    <row r="3983" customFormat="false" ht="27" hidden="false" customHeight="true" outlineLevel="0" collapsed="false">
      <c r="A3983" s="159" t="s">
        <v>19911</v>
      </c>
      <c r="B3983" s="160" t="s">
        <v>19912</v>
      </c>
      <c r="C3983" s="42" t="s">
        <v>1754</v>
      </c>
      <c r="D3983" s="159" t="s">
        <v>2554</v>
      </c>
      <c r="E3983" s="159" t="s">
        <v>2126</v>
      </c>
      <c r="F3983" s="42" t="s">
        <v>2555</v>
      </c>
      <c r="G3983" s="159" t="s">
        <v>1842</v>
      </c>
      <c r="H3983" s="159" t="s">
        <v>1654</v>
      </c>
      <c r="I3983" s="159" t="s">
        <v>1808</v>
      </c>
      <c r="J3983" s="42" t="s">
        <v>19913</v>
      </c>
      <c r="K3983" s="42" t="s">
        <v>19914</v>
      </c>
      <c r="L3983" s="159" t="s">
        <v>2129</v>
      </c>
      <c r="M3983" s="159" t="s">
        <v>19915</v>
      </c>
      <c r="N3983" s="161"/>
      <c r="O3983" s="161"/>
      <c r="P3983" s="161"/>
    </row>
    <row r="3984" customFormat="false" ht="27" hidden="false" customHeight="true" outlineLevel="0" collapsed="false">
      <c r="A3984" s="159" t="s">
        <v>19916</v>
      </c>
      <c r="B3984" s="160" t="s">
        <v>19917</v>
      </c>
      <c r="C3984" s="42" t="s">
        <v>1754</v>
      </c>
      <c r="D3984" s="159" t="s">
        <v>2554</v>
      </c>
      <c r="E3984" s="159" t="s">
        <v>2126</v>
      </c>
      <c r="F3984" s="42" t="s">
        <v>2555</v>
      </c>
      <c r="G3984" s="159" t="s">
        <v>1842</v>
      </c>
      <c r="H3984" s="159" t="s">
        <v>1654</v>
      </c>
      <c r="I3984" s="159" t="s">
        <v>1808</v>
      </c>
      <c r="J3984" s="42" t="s">
        <v>19918</v>
      </c>
      <c r="K3984" s="42" t="s">
        <v>19919</v>
      </c>
      <c r="L3984" s="159" t="s">
        <v>2129</v>
      </c>
      <c r="M3984" s="159" t="s">
        <v>19920</v>
      </c>
      <c r="N3984" s="161"/>
      <c r="O3984" s="161"/>
      <c r="P3984" s="161"/>
    </row>
    <row r="3985" customFormat="false" ht="27" hidden="false" customHeight="true" outlineLevel="0" collapsed="false">
      <c r="A3985" s="159" t="s">
        <v>19921</v>
      </c>
      <c r="B3985" s="160" t="s">
        <v>19922</v>
      </c>
      <c r="C3985" s="42" t="s">
        <v>1754</v>
      </c>
      <c r="D3985" s="159" t="s">
        <v>2554</v>
      </c>
      <c r="E3985" s="159" t="s">
        <v>2126</v>
      </c>
      <c r="F3985" s="42" t="s">
        <v>2555</v>
      </c>
      <c r="G3985" s="159" t="s">
        <v>1842</v>
      </c>
      <c r="H3985" s="159" t="s">
        <v>1654</v>
      </c>
      <c r="I3985" s="159" t="s">
        <v>1808</v>
      </c>
      <c r="J3985" s="42" t="s">
        <v>19923</v>
      </c>
      <c r="K3985" s="42" t="s">
        <v>19924</v>
      </c>
      <c r="L3985" s="159" t="s">
        <v>2129</v>
      </c>
      <c r="M3985" s="159" t="s">
        <v>19925</v>
      </c>
      <c r="N3985" s="161"/>
      <c r="O3985" s="161"/>
      <c r="P3985" s="161"/>
    </row>
    <row r="3986" customFormat="false" ht="27" hidden="false" customHeight="true" outlineLevel="0" collapsed="false">
      <c r="A3986" s="159" t="s">
        <v>19926</v>
      </c>
      <c r="B3986" s="160" t="s">
        <v>19927</v>
      </c>
      <c r="C3986" s="42" t="s">
        <v>1754</v>
      </c>
      <c r="D3986" s="159" t="s">
        <v>2554</v>
      </c>
      <c r="E3986" s="159" t="s">
        <v>2126</v>
      </c>
      <c r="F3986" s="42" t="s">
        <v>2555</v>
      </c>
      <c r="G3986" s="159" t="s">
        <v>1842</v>
      </c>
      <c r="H3986" s="159" t="s">
        <v>1654</v>
      </c>
      <c r="I3986" s="159" t="s">
        <v>1808</v>
      </c>
      <c r="J3986" s="42" t="s">
        <v>19928</v>
      </c>
      <c r="K3986" s="42" t="s">
        <v>19929</v>
      </c>
      <c r="L3986" s="159" t="s">
        <v>2129</v>
      </c>
      <c r="M3986" s="159" t="s">
        <v>19930</v>
      </c>
      <c r="N3986" s="161"/>
      <c r="O3986" s="161"/>
      <c r="P3986" s="161"/>
    </row>
    <row r="3987" customFormat="false" ht="27" hidden="false" customHeight="true" outlineLevel="0" collapsed="false">
      <c r="A3987" s="159" t="s">
        <v>19931</v>
      </c>
      <c r="B3987" s="160" t="s">
        <v>19932</v>
      </c>
      <c r="C3987" s="42" t="s">
        <v>1754</v>
      </c>
      <c r="D3987" s="159" t="s">
        <v>2554</v>
      </c>
      <c r="E3987" s="159" t="s">
        <v>2126</v>
      </c>
      <c r="F3987" s="42" t="s">
        <v>2555</v>
      </c>
      <c r="G3987" s="159" t="s">
        <v>1842</v>
      </c>
      <c r="H3987" s="159" t="s">
        <v>1654</v>
      </c>
      <c r="I3987" s="159" t="s">
        <v>1808</v>
      </c>
      <c r="J3987" s="42" t="s">
        <v>19933</v>
      </c>
      <c r="K3987" s="42" t="s">
        <v>19934</v>
      </c>
      <c r="L3987" s="159" t="s">
        <v>2129</v>
      </c>
      <c r="M3987" s="159" t="s">
        <v>19935</v>
      </c>
      <c r="N3987" s="161"/>
      <c r="O3987" s="161"/>
      <c r="P3987" s="161"/>
    </row>
    <row r="3988" customFormat="false" ht="27" hidden="false" customHeight="true" outlineLevel="0" collapsed="false">
      <c r="A3988" s="159" t="s">
        <v>19936</v>
      </c>
      <c r="B3988" s="160" t="s">
        <v>19937</v>
      </c>
      <c r="C3988" s="42" t="s">
        <v>1754</v>
      </c>
      <c r="D3988" s="159" t="s">
        <v>2554</v>
      </c>
      <c r="E3988" s="159" t="s">
        <v>2126</v>
      </c>
      <c r="F3988" s="42" t="s">
        <v>2555</v>
      </c>
      <c r="G3988" s="159" t="s">
        <v>1842</v>
      </c>
      <c r="H3988" s="159" t="s">
        <v>1654</v>
      </c>
      <c r="I3988" s="159" t="s">
        <v>1808</v>
      </c>
      <c r="J3988" s="42" t="s">
        <v>19938</v>
      </c>
      <c r="K3988" s="42" t="s">
        <v>19939</v>
      </c>
      <c r="L3988" s="159" t="s">
        <v>2129</v>
      </c>
      <c r="M3988" s="159" t="s">
        <v>19940</v>
      </c>
      <c r="N3988" s="161"/>
      <c r="O3988" s="161"/>
      <c r="P3988" s="161"/>
    </row>
    <row r="3989" customFormat="false" ht="39" hidden="false" customHeight="true" outlineLevel="0" collapsed="false">
      <c r="A3989" s="159" t="s">
        <v>19941</v>
      </c>
      <c r="B3989" s="160" t="s">
        <v>19942</v>
      </c>
      <c r="C3989" s="42" t="s">
        <v>1754</v>
      </c>
      <c r="D3989" s="159" t="s">
        <v>2554</v>
      </c>
      <c r="E3989" s="159" t="s">
        <v>2126</v>
      </c>
      <c r="F3989" s="42" t="s">
        <v>2555</v>
      </c>
      <c r="G3989" s="159" t="s">
        <v>1842</v>
      </c>
      <c r="H3989" s="159" t="s">
        <v>1654</v>
      </c>
      <c r="I3989" s="159" t="s">
        <v>1808</v>
      </c>
      <c r="J3989" s="42" t="s">
        <v>19943</v>
      </c>
      <c r="K3989" s="42" t="s">
        <v>19944</v>
      </c>
      <c r="L3989" s="159" t="s">
        <v>2129</v>
      </c>
      <c r="M3989" s="159" t="s">
        <v>19945</v>
      </c>
      <c r="N3989" s="161"/>
      <c r="O3989" s="161"/>
      <c r="P3989" s="161"/>
    </row>
    <row r="3990" customFormat="false" ht="27" hidden="false" customHeight="true" outlineLevel="0" collapsed="false">
      <c r="A3990" s="159" t="s">
        <v>19946</v>
      </c>
      <c r="B3990" s="160" t="s">
        <v>19947</v>
      </c>
      <c r="C3990" s="42" t="s">
        <v>1754</v>
      </c>
      <c r="D3990" s="159" t="s">
        <v>2554</v>
      </c>
      <c r="E3990" s="159" t="s">
        <v>2126</v>
      </c>
      <c r="F3990" s="42" t="s">
        <v>2555</v>
      </c>
      <c r="G3990" s="159" t="s">
        <v>1842</v>
      </c>
      <c r="H3990" s="159" t="s">
        <v>1654</v>
      </c>
      <c r="I3990" s="159" t="s">
        <v>1808</v>
      </c>
      <c r="J3990" s="42" t="s">
        <v>19948</v>
      </c>
      <c r="K3990" s="42" t="s">
        <v>19949</v>
      </c>
      <c r="L3990" s="159" t="s">
        <v>2129</v>
      </c>
      <c r="M3990" s="159" t="s">
        <v>19950</v>
      </c>
      <c r="N3990" s="161"/>
      <c r="O3990" s="161"/>
      <c r="P3990" s="161"/>
    </row>
    <row r="3991" customFormat="false" ht="27" hidden="false" customHeight="true" outlineLevel="0" collapsed="false">
      <c r="A3991" s="159" t="s">
        <v>19951</v>
      </c>
      <c r="B3991" s="160" t="s">
        <v>19952</v>
      </c>
      <c r="C3991" s="42" t="s">
        <v>1754</v>
      </c>
      <c r="D3991" s="159" t="s">
        <v>2554</v>
      </c>
      <c r="E3991" s="159" t="s">
        <v>2126</v>
      </c>
      <c r="F3991" s="42" t="s">
        <v>2555</v>
      </c>
      <c r="G3991" s="159" t="s">
        <v>1842</v>
      </c>
      <c r="H3991" s="159" t="s">
        <v>1654</v>
      </c>
      <c r="I3991" s="159" t="s">
        <v>1808</v>
      </c>
      <c r="J3991" s="42" t="s">
        <v>19953</v>
      </c>
      <c r="K3991" s="42" t="s">
        <v>19954</v>
      </c>
      <c r="L3991" s="159" t="s">
        <v>2129</v>
      </c>
      <c r="M3991" s="159" t="s">
        <v>19955</v>
      </c>
      <c r="N3991" s="161"/>
      <c r="O3991" s="161"/>
      <c r="P3991" s="161"/>
    </row>
    <row r="3992" customFormat="false" ht="39" hidden="false" customHeight="true" outlineLevel="0" collapsed="false">
      <c r="A3992" s="159" t="s">
        <v>19956</v>
      </c>
      <c r="B3992" s="160" t="s">
        <v>19957</v>
      </c>
      <c r="C3992" s="42" t="s">
        <v>1754</v>
      </c>
      <c r="D3992" s="159" t="s">
        <v>2554</v>
      </c>
      <c r="E3992" s="159" t="s">
        <v>2126</v>
      </c>
      <c r="F3992" s="42" t="s">
        <v>2555</v>
      </c>
      <c r="G3992" s="159" t="s">
        <v>1842</v>
      </c>
      <c r="H3992" s="159" t="s">
        <v>1654</v>
      </c>
      <c r="I3992" s="159" t="s">
        <v>1808</v>
      </c>
      <c r="J3992" s="42" t="s">
        <v>19958</v>
      </c>
      <c r="K3992" s="42" t="s">
        <v>19959</v>
      </c>
      <c r="L3992" s="159" t="s">
        <v>2129</v>
      </c>
      <c r="M3992" s="159" t="s">
        <v>19960</v>
      </c>
      <c r="N3992" s="161"/>
      <c r="O3992" s="161"/>
      <c r="P3992" s="161"/>
    </row>
    <row r="3993" customFormat="false" ht="27" hidden="false" customHeight="true" outlineLevel="0" collapsed="false">
      <c r="A3993" s="159" t="s">
        <v>19961</v>
      </c>
      <c r="B3993" s="160" t="s">
        <v>19962</v>
      </c>
      <c r="C3993" s="42" t="s">
        <v>1754</v>
      </c>
      <c r="D3993" s="159" t="s">
        <v>2554</v>
      </c>
      <c r="E3993" s="159" t="s">
        <v>2126</v>
      </c>
      <c r="F3993" s="42" t="s">
        <v>2555</v>
      </c>
      <c r="G3993" s="159" t="s">
        <v>1842</v>
      </c>
      <c r="H3993" s="159" t="s">
        <v>1654</v>
      </c>
      <c r="I3993" s="159" t="s">
        <v>1808</v>
      </c>
      <c r="J3993" s="42" t="s">
        <v>19963</v>
      </c>
      <c r="K3993" s="42" t="s">
        <v>19964</v>
      </c>
      <c r="L3993" s="159" t="s">
        <v>2129</v>
      </c>
      <c r="M3993" s="159" t="s">
        <v>19965</v>
      </c>
      <c r="N3993" s="161"/>
      <c r="O3993" s="161"/>
      <c r="P3993" s="161"/>
    </row>
    <row r="3994" customFormat="false" ht="27" hidden="false" customHeight="true" outlineLevel="0" collapsed="false">
      <c r="A3994" s="159" t="s">
        <v>19966</v>
      </c>
      <c r="B3994" s="160" t="s">
        <v>19967</v>
      </c>
      <c r="C3994" s="42" t="s">
        <v>1754</v>
      </c>
      <c r="D3994" s="159" t="s">
        <v>2554</v>
      </c>
      <c r="E3994" s="159" t="s">
        <v>2126</v>
      </c>
      <c r="F3994" s="42" t="s">
        <v>2555</v>
      </c>
      <c r="G3994" s="159" t="s">
        <v>1842</v>
      </c>
      <c r="H3994" s="159" t="s">
        <v>1654</v>
      </c>
      <c r="I3994" s="159" t="s">
        <v>1808</v>
      </c>
      <c r="J3994" s="42" t="s">
        <v>19968</v>
      </c>
      <c r="K3994" s="42" t="s">
        <v>19969</v>
      </c>
      <c r="L3994" s="159" t="s">
        <v>2129</v>
      </c>
      <c r="M3994" s="159" t="s">
        <v>19970</v>
      </c>
      <c r="N3994" s="161"/>
      <c r="O3994" s="161"/>
      <c r="P3994" s="161"/>
    </row>
    <row r="3995" customFormat="false" ht="39" hidden="false" customHeight="true" outlineLevel="0" collapsed="false">
      <c r="A3995" s="159" t="s">
        <v>19971</v>
      </c>
      <c r="B3995" s="160" t="s">
        <v>19972</v>
      </c>
      <c r="C3995" s="42" t="s">
        <v>1754</v>
      </c>
      <c r="D3995" s="159" t="s">
        <v>2554</v>
      </c>
      <c r="E3995" s="159" t="s">
        <v>2126</v>
      </c>
      <c r="F3995" s="42" t="s">
        <v>2555</v>
      </c>
      <c r="G3995" s="159" t="s">
        <v>1842</v>
      </c>
      <c r="H3995" s="159" t="s">
        <v>1654</v>
      </c>
      <c r="I3995" s="159" t="s">
        <v>1808</v>
      </c>
      <c r="J3995" s="42" t="s">
        <v>19973</v>
      </c>
      <c r="K3995" s="42" t="s">
        <v>19974</v>
      </c>
      <c r="L3995" s="159" t="s">
        <v>2129</v>
      </c>
      <c r="M3995" s="159" t="s">
        <v>19975</v>
      </c>
      <c r="N3995" s="161"/>
      <c r="O3995" s="161"/>
      <c r="P3995" s="161"/>
    </row>
    <row r="3996" customFormat="false" ht="39" hidden="false" customHeight="true" outlineLevel="0" collapsed="false">
      <c r="A3996" s="159" t="s">
        <v>19976</v>
      </c>
      <c r="B3996" s="160" t="s">
        <v>19977</v>
      </c>
      <c r="C3996" s="42" t="s">
        <v>1754</v>
      </c>
      <c r="D3996" s="159" t="s">
        <v>2554</v>
      </c>
      <c r="E3996" s="159" t="s">
        <v>2126</v>
      </c>
      <c r="F3996" s="42" t="s">
        <v>2555</v>
      </c>
      <c r="G3996" s="159" t="s">
        <v>1842</v>
      </c>
      <c r="H3996" s="159" t="s">
        <v>1654</v>
      </c>
      <c r="I3996" s="159" t="s">
        <v>1808</v>
      </c>
      <c r="J3996" s="42" t="s">
        <v>19978</v>
      </c>
      <c r="K3996" s="42" t="s">
        <v>19979</v>
      </c>
      <c r="L3996" s="159" t="s">
        <v>2129</v>
      </c>
      <c r="M3996" s="159" t="s">
        <v>19980</v>
      </c>
      <c r="N3996" s="161"/>
      <c r="O3996" s="161"/>
      <c r="P3996" s="161"/>
    </row>
    <row r="3997" customFormat="false" ht="27" hidden="false" customHeight="true" outlineLevel="0" collapsed="false">
      <c r="A3997" s="159" t="s">
        <v>19981</v>
      </c>
      <c r="B3997" s="160" t="s">
        <v>19982</v>
      </c>
      <c r="C3997" s="42" t="s">
        <v>1754</v>
      </c>
      <c r="D3997" s="159" t="s">
        <v>2554</v>
      </c>
      <c r="E3997" s="159" t="s">
        <v>2126</v>
      </c>
      <c r="F3997" s="42" t="s">
        <v>2555</v>
      </c>
      <c r="G3997" s="159" t="s">
        <v>1842</v>
      </c>
      <c r="H3997" s="159" t="s">
        <v>1654</v>
      </c>
      <c r="I3997" s="159" t="s">
        <v>1808</v>
      </c>
      <c r="J3997" s="42" t="s">
        <v>19983</v>
      </c>
      <c r="K3997" s="42" t="s">
        <v>19984</v>
      </c>
      <c r="L3997" s="159" t="s">
        <v>2129</v>
      </c>
      <c r="M3997" s="159" t="s">
        <v>19985</v>
      </c>
      <c r="N3997" s="161"/>
      <c r="O3997" s="161"/>
      <c r="P3997" s="161"/>
    </row>
    <row r="3998" customFormat="false" ht="27" hidden="false" customHeight="true" outlineLevel="0" collapsed="false">
      <c r="A3998" s="159" t="s">
        <v>19986</v>
      </c>
      <c r="B3998" s="160" t="s">
        <v>19987</v>
      </c>
      <c r="C3998" s="42" t="s">
        <v>1754</v>
      </c>
      <c r="D3998" s="159" t="s">
        <v>2554</v>
      </c>
      <c r="E3998" s="159" t="s">
        <v>2126</v>
      </c>
      <c r="F3998" s="42" t="s">
        <v>2555</v>
      </c>
      <c r="G3998" s="159" t="s">
        <v>1842</v>
      </c>
      <c r="H3998" s="159" t="s">
        <v>1654</v>
      </c>
      <c r="I3998" s="159" t="s">
        <v>1808</v>
      </c>
      <c r="J3998" s="42" t="s">
        <v>19988</v>
      </c>
      <c r="K3998" s="42" t="s">
        <v>19989</v>
      </c>
      <c r="L3998" s="159" t="s">
        <v>2129</v>
      </c>
      <c r="M3998" s="159" t="s">
        <v>19990</v>
      </c>
      <c r="N3998" s="161"/>
      <c r="O3998" s="161"/>
      <c r="P3998" s="161"/>
    </row>
    <row r="3999" customFormat="false" ht="27" hidden="false" customHeight="true" outlineLevel="0" collapsed="false">
      <c r="A3999" s="159" t="s">
        <v>19991</v>
      </c>
      <c r="B3999" s="160" t="s">
        <v>19992</v>
      </c>
      <c r="C3999" s="42" t="s">
        <v>1754</v>
      </c>
      <c r="D3999" s="159" t="s">
        <v>2554</v>
      </c>
      <c r="E3999" s="159" t="s">
        <v>2126</v>
      </c>
      <c r="F3999" s="42" t="s">
        <v>2555</v>
      </c>
      <c r="G3999" s="159" t="s">
        <v>1842</v>
      </c>
      <c r="H3999" s="159" t="s">
        <v>1654</v>
      </c>
      <c r="I3999" s="159" t="s">
        <v>1808</v>
      </c>
      <c r="J3999" s="42" t="s">
        <v>19993</v>
      </c>
      <c r="K3999" s="42" t="s">
        <v>19994</v>
      </c>
      <c r="L3999" s="159" t="s">
        <v>2129</v>
      </c>
      <c r="M3999" s="159" t="s">
        <v>19995</v>
      </c>
      <c r="N3999" s="161"/>
      <c r="O3999" s="161"/>
      <c r="P3999" s="161"/>
    </row>
    <row r="4000" customFormat="false" ht="39" hidden="false" customHeight="true" outlineLevel="0" collapsed="false">
      <c r="A4000" s="159" t="s">
        <v>19996</v>
      </c>
      <c r="B4000" s="160" t="s">
        <v>19997</v>
      </c>
      <c r="C4000" s="42" t="s">
        <v>1754</v>
      </c>
      <c r="D4000" s="159" t="s">
        <v>2554</v>
      </c>
      <c r="E4000" s="159" t="s">
        <v>2126</v>
      </c>
      <c r="F4000" s="42" t="s">
        <v>2555</v>
      </c>
      <c r="G4000" s="159" t="s">
        <v>1842</v>
      </c>
      <c r="H4000" s="159" t="s">
        <v>1654</v>
      </c>
      <c r="I4000" s="159" t="s">
        <v>1808</v>
      </c>
      <c r="J4000" s="42" t="s">
        <v>19998</v>
      </c>
      <c r="K4000" s="42" t="s">
        <v>19999</v>
      </c>
      <c r="L4000" s="159" t="s">
        <v>2129</v>
      </c>
      <c r="M4000" s="159" t="s">
        <v>20000</v>
      </c>
      <c r="N4000" s="161"/>
      <c r="O4000" s="161"/>
      <c r="P4000" s="161"/>
    </row>
    <row r="4001" customFormat="false" ht="39" hidden="false" customHeight="true" outlineLevel="0" collapsed="false">
      <c r="A4001" s="159" t="s">
        <v>20001</v>
      </c>
      <c r="B4001" s="160" t="s">
        <v>20002</v>
      </c>
      <c r="C4001" s="42" t="s">
        <v>1754</v>
      </c>
      <c r="D4001" s="159" t="s">
        <v>2554</v>
      </c>
      <c r="E4001" s="159" t="s">
        <v>2126</v>
      </c>
      <c r="F4001" s="42" t="s">
        <v>2555</v>
      </c>
      <c r="G4001" s="159" t="s">
        <v>1842</v>
      </c>
      <c r="H4001" s="159" t="s">
        <v>1654</v>
      </c>
      <c r="I4001" s="159" t="s">
        <v>1808</v>
      </c>
      <c r="J4001" s="42" t="s">
        <v>20003</v>
      </c>
      <c r="K4001" s="42" t="s">
        <v>20004</v>
      </c>
      <c r="L4001" s="159" t="s">
        <v>2129</v>
      </c>
      <c r="M4001" s="159" t="s">
        <v>20005</v>
      </c>
      <c r="N4001" s="161"/>
      <c r="O4001" s="161"/>
      <c r="P4001" s="161"/>
    </row>
    <row r="4002" customFormat="false" ht="27" hidden="false" customHeight="true" outlineLevel="0" collapsed="false">
      <c r="A4002" s="159" t="s">
        <v>20006</v>
      </c>
      <c r="B4002" s="160" t="s">
        <v>20007</v>
      </c>
      <c r="C4002" s="42" t="s">
        <v>1754</v>
      </c>
      <c r="D4002" s="159" t="s">
        <v>2554</v>
      </c>
      <c r="E4002" s="159" t="s">
        <v>2126</v>
      </c>
      <c r="F4002" s="42" t="s">
        <v>2555</v>
      </c>
      <c r="G4002" s="159" t="s">
        <v>1842</v>
      </c>
      <c r="H4002" s="159" t="s">
        <v>1654</v>
      </c>
      <c r="I4002" s="159" t="s">
        <v>1808</v>
      </c>
      <c r="J4002" s="42" t="s">
        <v>20008</v>
      </c>
      <c r="K4002" s="42" t="s">
        <v>20009</v>
      </c>
      <c r="L4002" s="159" t="s">
        <v>2129</v>
      </c>
      <c r="M4002" s="159" t="s">
        <v>20010</v>
      </c>
      <c r="N4002" s="161"/>
      <c r="O4002" s="161"/>
      <c r="P4002" s="161"/>
    </row>
    <row r="4003" customFormat="false" ht="27" hidden="false" customHeight="true" outlineLevel="0" collapsed="false">
      <c r="A4003" s="159" t="s">
        <v>20011</v>
      </c>
      <c r="B4003" s="160" t="s">
        <v>20012</v>
      </c>
      <c r="C4003" s="42" t="s">
        <v>1754</v>
      </c>
      <c r="D4003" s="159" t="s">
        <v>2554</v>
      </c>
      <c r="E4003" s="159" t="s">
        <v>2126</v>
      </c>
      <c r="F4003" s="42" t="s">
        <v>2555</v>
      </c>
      <c r="G4003" s="159" t="s">
        <v>1842</v>
      </c>
      <c r="H4003" s="159" t="s">
        <v>1654</v>
      </c>
      <c r="I4003" s="159" t="s">
        <v>1808</v>
      </c>
      <c r="J4003" s="42" t="s">
        <v>20013</v>
      </c>
      <c r="K4003" s="42" t="s">
        <v>20014</v>
      </c>
      <c r="L4003" s="159" t="s">
        <v>2129</v>
      </c>
      <c r="M4003" s="159" t="s">
        <v>20015</v>
      </c>
      <c r="N4003" s="161"/>
      <c r="O4003" s="161"/>
      <c r="P4003" s="161"/>
    </row>
    <row r="4004" customFormat="false" ht="27" hidden="false" customHeight="true" outlineLevel="0" collapsed="false">
      <c r="A4004" s="159" t="s">
        <v>20016</v>
      </c>
      <c r="B4004" s="160" t="s">
        <v>20017</v>
      </c>
      <c r="C4004" s="42" t="s">
        <v>1754</v>
      </c>
      <c r="D4004" s="159" t="s">
        <v>2554</v>
      </c>
      <c r="E4004" s="159" t="s">
        <v>2126</v>
      </c>
      <c r="F4004" s="42" t="s">
        <v>2555</v>
      </c>
      <c r="G4004" s="159" t="s">
        <v>1842</v>
      </c>
      <c r="H4004" s="159" t="s">
        <v>1654</v>
      </c>
      <c r="I4004" s="159" t="s">
        <v>1808</v>
      </c>
      <c r="J4004" s="42" t="s">
        <v>20018</v>
      </c>
      <c r="K4004" s="42" t="s">
        <v>20019</v>
      </c>
      <c r="L4004" s="159" t="s">
        <v>2129</v>
      </c>
      <c r="M4004" s="159" t="s">
        <v>20020</v>
      </c>
      <c r="N4004" s="161"/>
      <c r="O4004" s="161"/>
      <c r="P4004" s="161"/>
    </row>
    <row r="4005" customFormat="false" ht="27" hidden="false" customHeight="true" outlineLevel="0" collapsed="false">
      <c r="A4005" s="159" t="s">
        <v>20021</v>
      </c>
      <c r="B4005" s="160" t="s">
        <v>20022</v>
      </c>
      <c r="C4005" s="42" t="s">
        <v>1754</v>
      </c>
      <c r="D4005" s="159" t="s">
        <v>2554</v>
      </c>
      <c r="E4005" s="159" t="s">
        <v>2126</v>
      </c>
      <c r="F4005" s="42" t="s">
        <v>2555</v>
      </c>
      <c r="G4005" s="159" t="s">
        <v>1842</v>
      </c>
      <c r="H4005" s="159" t="s">
        <v>1654</v>
      </c>
      <c r="I4005" s="159" t="s">
        <v>1808</v>
      </c>
      <c r="J4005" s="42" t="s">
        <v>20023</v>
      </c>
      <c r="K4005" s="42" t="s">
        <v>20024</v>
      </c>
      <c r="L4005" s="159" t="s">
        <v>2129</v>
      </c>
      <c r="M4005" s="159" t="s">
        <v>20025</v>
      </c>
      <c r="N4005" s="161"/>
      <c r="O4005" s="161"/>
      <c r="P4005" s="161"/>
    </row>
    <row r="4006" customFormat="false" ht="27" hidden="false" customHeight="true" outlineLevel="0" collapsed="false">
      <c r="A4006" s="159" t="s">
        <v>20026</v>
      </c>
      <c r="B4006" s="160" t="s">
        <v>20027</v>
      </c>
      <c r="C4006" s="42" t="s">
        <v>1754</v>
      </c>
      <c r="D4006" s="159" t="s">
        <v>2554</v>
      </c>
      <c r="E4006" s="159" t="s">
        <v>2126</v>
      </c>
      <c r="F4006" s="42" t="s">
        <v>2555</v>
      </c>
      <c r="G4006" s="159" t="s">
        <v>1842</v>
      </c>
      <c r="H4006" s="159" t="s">
        <v>1654</v>
      </c>
      <c r="I4006" s="159" t="s">
        <v>1808</v>
      </c>
      <c r="J4006" s="42" t="s">
        <v>20028</v>
      </c>
      <c r="K4006" s="42" t="s">
        <v>20029</v>
      </c>
      <c r="L4006" s="159" t="s">
        <v>2129</v>
      </c>
      <c r="M4006" s="159" t="s">
        <v>20030</v>
      </c>
      <c r="N4006" s="161"/>
      <c r="O4006" s="161"/>
      <c r="P4006" s="161"/>
    </row>
    <row r="4007" customFormat="false" ht="27" hidden="false" customHeight="true" outlineLevel="0" collapsed="false">
      <c r="A4007" s="159" t="s">
        <v>20031</v>
      </c>
      <c r="B4007" s="160" t="s">
        <v>20032</v>
      </c>
      <c r="C4007" s="42" t="s">
        <v>1754</v>
      </c>
      <c r="D4007" s="159" t="s">
        <v>2554</v>
      </c>
      <c r="E4007" s="159" t="s">
        <v>2126</v>
      </c>
      <c r="F4007" s="42" t="s">
        <v>2555</v>
      </c>
      <c r="G4007" s="159" t="s">
        <v>1842</v>
      </c>
      <c r="H4007" s="159" t="s">
        <v>1654</v>
      </c>
      <c r="I4007" s="159" t="s">
        <v>1808</v>
      </c>
      <c r="J4007" s="42" t="s">
        <v>20033</v>
      </c>
      <c r="K4007" s="42" t="s">
        <v>20034</v>
      </c>
      <c r="L4007" s="159" t="s">
        <v>2129</v>
      </c>
      <c r="M4007" s="159" t="s">
        <v>20035</v>
      </c>
      <c r="N4007" s="161"/>
      <c r="O4007" s="161"/>
      <c r="P4007" s="161"/>
    </row>
    <row r="4008" customFormat="false" ht="39" hidden="false" customHeight="true" outlineLevel="0" collapsed="false">
      <c r="A4008" s="159" t="s">
        <v>20036</v>
      </c>
      <c r="B4008" s="160" t="s">
        <v>20037</v>
      </c>
      <c r="C4008" s="42" t="s">
        <v>1754</v>
      </c>
      <c r="D4008" s="159" t="s">
        <v>2554</v>
      </c>
      <c r="E4008" s="159" t="s">
        <v>2126</v>
      </c>
      <c r="F4008" s="42" t="s">
        <v>2555</v>
      </c>
      <c r="G4008" s="159" t="s">
        <v>1842</v>
      </c>
      <c r="H4008" s="159" t="s">
        <v>1654</v>
      </c>
      <c r="I4008" s="159" t="s">
        <v>1808</v>
      </c>
      <c r="J4008" s="42" t="s">
        <v>20038</v>
      </c>
      <c r="K4008" s="42" t="s">
        <v>20039</v>
      </c>
      <c r="L4008" s="159" t="s">
        <v>2129</v>
      </c>
      <c r="M4008" s="159" t="s">
        <v>20040</v>
      </c>
      <c r="N4008" s="161"/>
      <c r="O4008" s="161"/>
      <c r="P4008" s="161"/>
    </row>
    <row r="4009" customFormat="false" ht="39" hidden="false" customHeight="true" outlineLevel="0" collapsed="false">
      <c r="A4009" s="159" t="s">
        <v>20041</v>
      </c>
      <c r="B4009" s="160" t="s">
        <v>20042</v>
      </c>
      <c r="C4009" s="42" t="s">
        <v>1754</v>
      </c>
      <c r="D4009" s="159" t="s">
        <v>2554</v>
      </c>
      <c r="E4009" s="159" t="s">
        <v>2126</v>
      </c>
      <c r="F4009" s="42" t="s">
        <v>2555</v>
      </c>
      <c r="G4009" s="159" t="s">
        <v>1842</v>
      </c>
      <c r="H4009" s="159" t="s">
        <v>1654</v>
      </c>
      <c r="I4009" s="159" t="s">
        <v>1808</v>
      </c>
      <c r="J4009" s="42" t="s">
        <v>20043</v>
      </c>
      <c r="K4009" s="42" t="s">
        <v>20044</v>
      </c>
      <c r="L4009" s="159" t="s">
        <v>2129</v>
      </c>
      <c r="M4009" s="159" t="s">
        <v>20045</v>
      </c>
      <c r="N4009" s="161"/>
      <c r="O4009" s="161"/>
      <c r="P4009" s="161"/>
    </row>
    <row r="4010" customFormat="false" ht="27" hidden="false" customHeight="true" outlineLevel="0" collapsed="false">
      <c r="A4010" s="159" t="s">
        <v>20046</v>
      </c>
      <c r="B4010" s="160" t="s">
        <v>20047</v>
      </c>
      <c r="C4010" s="42" t="s">
        <v>1754</v>
      </c>
      <c r="D4010" s="159" t="s">
        <v>2554</v>
      </c>
      <c r="E4010" s="159" t="s">
        <v>2126</v>
      </c>
      <c r="F4010" s="42" t="s">
        <v>2555</v>
      </c>
      <c r="G4010" s="159" t="s">
        <v>1842</v>
      </c>
      <c r="H4010" s="159" t="s">
        <v>1654</v>
      </c>
      <c r="I4010" s="159" t="s">
        <v>1808</v>
      </c>
      <c r="J4010" s="42" t="s">
        <v>20048</v>
      </c>
      <c r="K4010" s="42" t="s">
        <v>20049</v>
      </c>
      <c r="L4010" s="159" t="s">
        <v>2129</v>
      </c>
      <c r="M4010" s="159" t="s">
        <v>20050</v>
      </c>
      <c r="N4010" s="161"/>
      <c r="O4010" s="161"/>
      <c r="P4010" s="161"/>
    </row>
    <row r="4011" customFormat="false" ht="27" hidden="false" customHeight="true" outlineLevel="0" collapsed="false">
      <c r="A4011" s="159" t="s">
        <v>20051</v>
      </c>
      <c r="B4011" s="160" t="s">
        <v>20052</v>
      </c>
      <c r="C4011" s="42" t="s">
        <v>1754</v>
      </c>
      <c r="D4011" s="159" t="s">
        <v>2554</v>
      </c>
      <c r="E4011" s="159" t="s">
        <v>2126</v>
      </c>
      <c r="F4011" s="42" t="s">
        <v>2555</v>
      </c>
      <c r="G4011" s="159" t="s">
        <v>1842</v>
      </c>
      <c r="H4011" s="159" t="s">
        <v>1654</v>
      </c>
      <c r="I4011" s="159" t="s">
        <v>1808</v>
      </c>
      <c r="J4011" s="42" t="s">
        <v>20053</v>
      </c>
      <c r="K4011" s="42" t="s">
        <v>20054</v>
      </c>
      <c r="L4011" s="159" t="s">
        <v>2129</v>
      </c>
      <c r="M4011" s="159" t="s">
        <v>20055</v>
      </c>
      <c r="N4011" s="161"/>
      <c r="O4011" s="161"/>
      <c r="P4011" s="161"/>
    </row>
    <row r="4012" customFormat="false" ht="27" hidden="false" customHeight="true" outlineLevel="0" collapsed="false">
      <c r="A4012" s="159" t="s">
        <v>20056</v>
      </c>
      <c r="B4012" s="160" t="s">
        <v>20057</v>
      </c>
      <c r="C4012" s="42" t="s">
        <v>1754</v>
      </c>
      <c r="D4012" s="159" t="s">
        <v>2554</v>
      </c>
      <c r="E4012" s="159" t="s">
        <v>2126</v>
      </c>
      <c r="F4012" s="42" t="s">
        <v>2555</v>
      </c>
      <c r="G4012" s="159" t="s">
        <v>1842</v>
      </c>
      <c r="H4012" s="159" t="s">
        <v>1654</v>
      </c>
      <c r="I4012" s="159" t="s">
        <v>1808</v>
      </c>
      <c r="J4012" s="42" t="s">
        <v>20058</v>
      </c>
      <c r="K4012" s="42" t="s">
        <v>20059</v>
      </c>
      <c r="L4012" s="159" t="s">
        <v>2129</v>
      </c>
      <c r="M4012" s="159" t="s">
        <v>20060</v>
      </c>
      <c r="N4012" s="161"/>
      <c r="O4012" s="161"/>
      <c r="P4012" s="161"/>
    </row>
    <row r="4013" customFormat="false" ht="27" hidden="false" customHeight="true" outlineLevel="0" collapsed="false">
      <c r="A4013" s="159" t="s">
        <v>20061</v>
      </c>
      <c r="B4013" s="160" t="s">
        <v>20062</v>
      </c>
      <c r="C4013" s="42" t="s">
        <v>1754</v>
      </c>
      <c r="D4013" s="159" t="s">
        <v>2554</v>
      </c>
      <c r="E4013" s="159" t="s">
        <v>2126</v>
      </c>
      <c r="F4013" s="42" t="s">
        <v>2555</v>
      </c>
      <c r="G4013" s="159" t="s">
        <v>1842</v>
      </c>
      <c r="H4013" s="159" t="s">
        <v>1654</v>
      </c>
      <c r="I4013" s="159" t="s">
        <v>1808</v>
      </c>
      <c r="J4013" s="42" t="s">
        <v>20063</v>
      </c>
      <c r="K4013" s="42" t="s">
        <v>20064</v>
      </c>
      <c r="L4013" s="159" t="s">
        <v>2129</v>
      </c>
      <c r="M4013" s="159" t="s">
        <v>20065</v>
      </c>
      <c r="N4013" s="161"/>
      <c r="O4013" s="161"/>
      <c r="P4013" s="161"/>
    </row>
    <row r="4014" customFormat="false" ht="27" hidden="false" customHeight="true" outlineLevel="0" collapsed="false">
      <c r="A4014" s="159" t="s">
        <v>20066</v>
      </c>
      <c r="B4014" s="160" t="s">
        <v>20067</v>
      </c>
      <c r="C4014" s="42" t="s">
        <v>1754</v>
      </c>
      <c r="D4014" s="159" t="s">
        <v>2554</v>
      </c>
      <c r="E4014" s="159" t="s">
        <v>2126</v>
      </c>
      <c r="F4014" s="42" t="s">
        <v>2555</v>
      </c>
      <c r="G4014" s="159" t="s">
        <v>1842</v>
      </c>
      <c r="H4014" s="159" t="s">
        <v>1654</v>
      </c>
      <c r="I4014" s="159" t="s">
        <v>1808</v>
      </c>
      <c r="J4014" s="42" t="s">
        <v>20068</v>
      </c>
      <c r="K4014" s="42" t="s">
        <v>20069</v>
      </c>
      <c r="L4014" s="159" t="s">
        <v>2129</v>
      </c>
      <c r="M4014" s="159" t="s">
        <v>20070</v>
      </c>
      <c r="N4014" s="161"/>
      <c r="O4014" s="161"/>
      <c r="P4014" s="161"/>
    </row>
    <row r="4015" customFormat="false" ht="39" hidden="false" customHeight="true" outlineLevel="0" collapsed="false">
      <c r="A4015" s="159" t="s">
        <v>20071</v>
      </c>
      <c r="B4015" s="160" t="s">
        <v>20072</v>
      </c>
      <c r="C4015" s="42" t="s">
        <v>1754</v>
      </c>
      <c r="D4015" s="159" t="s">
        <v>2554</v>
      </c>
      <c r="E4015" s="159" t="s">
        <v>2126</v>
      </c>
      <c r="F4015" s="42" t="s">
        <v>2555</v>
      </c>
      <c r="G4015" s="159" t="s">
        <v>1842</v>
      </c>
      <c r="H4015" s="159" t="s">
        <v>1654</v>
      </c>
      <c r="I4015" s="159" t="s">
        <v>1808</v>
      </c>
      <c r="J4015" s="42" t="s">
        <v>20073</v>
      </c>
      <c r="K4015" s="42" t="s">
        <v>20074</v>
      </c>
      <c r="L4015" s="159" t="s">
        <v>2129</v>
      </c>
      <c r="M4015" s="159" t="s">
        <v>20075</v>
      </c>
      <c r="N4015" s="161"/>
      <c r="O4015" s="161"/>
      <c r="P4015" s="161"/>
    </row>
    <row r="4016" customFormat="false" ht="39" hidden="false" customHeight="true" outlineLevel="0" collapsed="false">
      <c r="A4016" s="159" t="s">
        <v>20076</v>
      </c>
      <c r="B4016" s="160" t="s">
        <v>20077</v>
      </c>
      <c r="C4016" s="42" t="s">
        <v>1754</v>
      </c>
      <c r="D4016" s="159" t="s">
        <v>2554</v>
      </c>
      <c r="E4016" s="159" t="s">
        <v>2126</v>
      </c>
      <c r="F4016" s="42" t="s">
        <v>2555</v>
      </c>
      <c r="G4016" s="159" t="s">
        <v>1842</v>
      </c>
      <c r="H4016" s="159" t="s">
        <v>1654</v>
      </c>
      <c r="I4016" s="159" t="s">
        <v>1808</v>
      </c>
      <c r="J4016" s="42" t="s">
        <v>20078</v>
      </c>
      <c r="K4016" s="42" t="s">
        <v>20079</v>
      </c>
      <c r="L4016" s="159" t="s">
        <v>2129</v>
      </c>
      <c r="M4016" s="159" t="s">
        <v>20080</v>
      </c>
      <c r="N4016" s="161"/>
      <c r="O4016" s="161"/>
      <c r="P4016" s="161"/>
    </row>
    <row r="4017" customFormat="false" ht="27" hidden="false" customHeight="true" outlineLevel="0" collapsed="false">
      <c r="A4017" s="159" t="s">
        <v>20081</v>
      </c>
      <c r="B4017" s="160" t="s">
        <v>20082</v>
      </c>
      <c r="C4017" s="42" t="s">
        <v>1754</v>
      </c>
      <c r="D4017" s="159" t="s">
        <v>2554</v>
      </c>
      <c r="E4017" s="159" t="s">
        <v>2126</v>
      </c>
      <c r="F4017" s="42" t="s">
        <v>2555</v>
      </c>
      <c r="G4017" s="159" t="s">
        <v>1842</v>
      </c>
      <c r="H4017" s="159" t="s">
        <v>1654</v>
      </c>
      <c r="I4017" s="159" t="s">
        <v>1808</v>
      </c>
      <c r="J4017" s="42" t="s">
        <v>20083</v>
      </c>
      <c r="K4017" s="42" t="s">
        <v>20084</v>
      </c>
      <c r="L4017" s="159" t="s">
        <v>2129</v>
      </c>
      <c r="M4017" s="159" t="s">
        <v>20085</v>
      </c>
      <c r="N4017" s="161"/>
      <c r="O4017" s="161"/>
      <c r="P4017" s="161"/>
    </row>
    <row r="4018" customFormat="false" ht="27" hidden="false" customHeight="true" outlineLevel="0" collapsed="false">
      <c r="A4018" s="159" t="s">
        <v>20086</v>
      </c>
      <c r="B4018" s="160" t="s">
        <v>20087</v>
      </c>
      <c r="C4018" s="42" t="s">
        <v>1754</v>
      </c>
      <c r="D4018" s="159" t="s">
        <v>2554</v>
      </c>
      <c r="E4018" s="159" t="s">
        <v>2126</v>
      </c>
      <c r="F4018" s="42" t="s">
        <v>2555</v>
      </c>
      <c r="G4018" s="159" t="s">
        <v>1842</v>
      </c>
      <c r="H4018" s="159" t="s">
        <v>1654</v>
      </c>
      <c r="I4018" s="159" t="s">
        <v>1808</v>
      </c>
      <c r="J4018" s="42" t="s">
        <v>20088</v>
      </c>
      <c r="K4018" s="42" t="s">
        <v>20089</v>
      </c>
      <c r="L4018" s="159" t="s">
        <v>2129</v>
      </c>
      <c r="M4018" s="159" t="s">
        <v>20090</v>
      </c>
      <c r="N4018" s="161"/>
      <c r="O4018" s="161"/>
      <c r="P4018" s="161"/>
    </row>
    <row r="4019" customFormat="false" ht="27" hidden="false" customHeight="true" outlineLevel="0" collapsed="false">
      <c r="A4019" s="159" t="s">
        <v>20091</v>
      </c>
      <c r="B4019" s="160" t="s">
        <v>20092</v>
      </c>
      <c r="C4019" s="42" t="s">
        <v>1754</v>
      </c>
      <c r="D4019" s="159" t="s">
        <v>2554</v>
      </c>
      <c r="E4019" s="159" t="s">
        <v>2126</v>
      </c>
      <c r="F4019" s="42" t="s">
        <v>2555</v>
      </c>
      <c r="G4019" s="159" t="s">
        <v>1842</v>
      </c>
      <c r="H4019" s="159" t="s">
        <v>1654</v>
      </c>
      <c r="I4019" s="159" t="s">
        <v>1808</v>
      </c>
      <c r="J4019" s="42" t="s">
        <v>20093</v>
      </c>
      <c r="K4019" s="42" t="s">
        <v>20094</v>
      </c>
      <c r="L4019" s="159" t="s">
        <v>2129</v>
      </c>
      <c r="M4019" s="159" t="s">
        <v>20095</v>
      </c>
      <c r="N4019" s="161"/>
      <c r="O4019" s="161"/>
      <c r="P4019" s="161"/>
    </row>
    <row r="4020" customFormat="false" ht="27" hidden="false" customHeight="true" outlineLevel="0" collapsed="false">
      <c r="A4020" s="159" t="s">
        <v>20096</v>
      </c>
      <c r="B4020" s="160" t="s">
        <v>20097</v>
      </c>
      <c r="C4020" s="42" t="s">
        <v>1754</v>
      </c>
      <c r="D4020" s="159" t="s">
        <v>2554</v>
      </c>
      <c r="E4020" s="159" t="s">
        <v>2126</v>
      </c>
      <c r="F4020" s="42" t="s">
        <v>2555</v>
      </c>
      <c r="G4020" s="159" t="s">
        <v>1842</v>
      </c>
      <c r="H4020" s="159" t="s">
        <v>1654</v>
      </c>
      <c r="I4020" s="159" t="s">
        <v>1808</v>
      </c>
      <c r="J4020" s="42" t="s">
        <v>20098</v>
      </c>
      <c r="K4020" s="42" t="s">
        <v>20099</v>
      </c>
      <c r="L4020" s="159" t="s">
        <v>2129</v>
      </c>
      <c r="M4020" s="159" t="s">
        <v>20100</v>
      </c>
      <c r="N4020" s="161"/>
      <c r="O4020" s="161"/>
      <c r="P4020" s="161"/>
    </row>
    <row r="4021" customFormat="false" ht="39" hidden="false" customHeight="true" outlineLevel="0" collapsed="false">
      <c r="A4021" s="159" t="s">
        <v>20101</v>
      </c>
      <c r="B4021" s="160" t="s">
        <v>20102</v>
      </c>
      <c r="C4021" s="42" t="s">
        <v>1754</v>
      </c>
      <c r="D4021" s="159" t="s">
        <v>2554</v>
      </c>
      <c r="E4021" s="159" t="s">
        <v>2126</v>
      </c>
      <c r="F4021" s="42" t="s">
        <v>2555</v>
      </c>
      <c r="G4021" s="159" t="s">
        <v>1842</v>
      </c>
      <c r="H4021" s="159" t="s">
        <v>1654</v>
      </c>
      <c r="I4021" s="159" t="s">
        <v>1808</v>
      </c>
      <c r="J4021" s="42" t="s">
        <v>20103</v>
      </c>
      <c r="K4021" s="42" t="s">
        <v>20104</v>
      </c>
      <c r="L4021" s="159" t="s">
        <v>2129</v>
      </c>
      <c r="M4021" s="159" t="s">
        <v>20105</v>
      </c>
      <c r="N4021" s="161"/>
      <c r="O4021" s="161"/>
      <c r="P4021" s="161"/>
    </row>
    <row r="4022" customFormat="false" ht="27" hidden="false" customHeight="true" outlineLevel="0" collapsed="false">
      <c r="A4022" s="159" t="s">
        <v>20106</v>
      </c>
      <c r="B4022" s="160" t="s">
        <v>20107</v>
      </c>
      <c r="C4022" s="42" t="s">
        <v>1754</v>
      </c>
      <c r="D4022" s="159" t="s">
        <v>2554</v>
      </c>
      <c r="E4022" s="159" t="s">
        <v>2126</v>
      </c>
      <c r="F4022" s="42" t="s">
        <v>2555</v>
      </c>
      <c r="G4022" s="159" t="s">
        <v>1842</v>
      </c>
      <c r="H4022" s="159" t="s">
        <v>1654</v>
      </c>
      <c r="I4022" s="159" t="s">
        <v>1808</v>
      </c>
      <c r="J4022" s="42" t="s">
        <v>20108</v>
      </c>
      <c r="K4022" s="42" t="s">
        <v>20109</v>
      </c>
      <c r="L4022" s="159" t="s">
        <v>2129</v>
      </c>
      <c r="M4022" s="159" t="s">
        <v>20110</v>
      </c>
      <c r="N4022" s="161"/>
      <c r="O4022" s="161"/>
      <c r="P4022" s="161"/>
    </row>
    <row r="4023" customFormat="false" ht="27" hidden="false" customHeight="true" outlineLevel="0" collapsed="false">
      <c r="A4023" s="159" t="s">
        <v>20111</v>
      </c>
      <c r="B4023" s="160" t="s">
        <v>20112</v>
      </c>
      <c r="C4023" s="42" t="s">
        <v>1754</v>
      </c>
      <c r="D4023" s="159" t="s">
        <v>2554</v>
      </c>
      <c r="E4023" s="159" t="s">
        <v>2126</v>
      </c>
      <c r="F4023" s="42" t="s">
        <v>2555</v>
      </c>
      <c r="G4023" s="159" t="s">
        <v>1842</v>
      </c>
      <c r="H4023" s="159" t="s">
        <v>1654</v>
      </c>
      <c r="I4023" s="159" t="s">
        <v>1808</v>
      </c>
      <c r="J4023" s="42" t="s">
        <v>20113</v>
      </c>
      <c r="K4023" s="42" t="s">
        <v>20114</v>
      </c>
      <c r="L4023" s="159" t="s">
        <v>2129</v>
      </c>
      <c r="M4023" s="159" t="s">
        <v>20115</v>
      </c>
      <c r="N4023" s="161"/>
      <c r="O4023" s="161"/>
      <c r="P4023" s="161"/>
    </row>
    <row r="4024" customFormat="false" ht="27" hidden="false" customHeight="true" outlineLevel="0" collapsed="false">
      <c r="A4024" s="159" t="s">
        <v>20116</v>
      </c>
      <c r="B4024" s="160" t="s">
        <v>20117</v>
      </c>
      <c r="C4024" s="42" t="s">
        <v>1754</v>
      </c>
      <c r="D4024" s="159" t="s">
        <v>2554</v>
      </c>
      <c r="E4024" s="159" t="s">
        <v>2126</v>
      </c>
      <c r="F4024" s="42" t="s">
        <v>2555</v>
      </c>
      <c r="G4024" s="159" t="s">
        <v>1842</v>
      </c>
      <c r="H4024" s="159" t="s">
        <v>1654</v>
      </c>
      <c r="I4024" s="159" t="s">
        <v>1808</v>
      </c>
      <c r="J4024" s="42" t="s">
        <v>20118</v>
      </c>
      <c r="K4024" s="42" t="s">
        <v>20119</v>
      </c>
      <c r="L4024" s="159" t="s">
        <v>2129</v>
      </c>
      <c r="M4024" s="159" t="s">
        <v>20120</v>
      </c>
      <c r="N4024" s="161"/>
      <c r="O4024" s="161"/>
      <c r="P4024" s="161"/>
    </row>
    <row r="4025" customFormat="false" ht="39" hidden="false" customHeight="true" outlineLevel="0" collapsed="false">
      <c r="A4025" s="159" t="s">
        <v>20121</v>
      </c>
      <c r="B4025" s="160" t="s">
        <v>20122</v>
      </c>
      <c r="C4025" s="42" t="s">
        <v>1754</v>
      </c>
      <c r="D4025" s="159" t="s">
        <v>2554</v>
      </c>
      <c r="E4025" s="159" t="s">
        <v>2126</v>
      </c>
      <c r="F4025" s="42" t="s">
        <v>2555</v>
      </c>
      <c r="G4025" s="159" t="s">
        <v>1842</v>
      </c>
      <c r="H4025" s="159" t="s">
        <v>1654</v>
      </c>
      <c r="I4025" s="159" t="s">
        <v>1808</v>
      </c>
      <c r="J4025" s="42" t="s">
        <v>20123</v>
      </c>
      <c r="K4025" s="42" t="s">
        <v>20124</v>
      </c>
      <c r="L4025" s="159" t="s">
        <v>2129</v>
      </c>
      <c r="M4025" s="159" t="s">
        <v>20125</v>
      </c>
      <c r="N4025" s="161"/>
      <c r="O4025" s="161"/>
      <c r="P4025" s="161"/>
    </row>
    <row r="4026" customFormat="false" ht="27" hidden="false" customHeight="true" outlineLevel="0" collapsed="false">
      <c r="A4026" s="159" t="s">
        <v>20126</v>
      </c>
      <c r="B4026" s="160" t="s">
        <v>20127</v>
      </c>
      <c r="C4026" s="42" t="s">
        <v>1754</v>
      </c>
      <c r="D4026" s="159" t="s">
        <v>2554</v>
      </c>
      <c r="E4026" s="159" t="s">
        <v>2126</v>
      </c>
      <c r="F4026" s="42" t="s">
        <v>2555</v>
      </c>
      <c r="G4026" s="159" t="s">
        <v>1842</v>
      </c>
      <c r="H4026" s="159" t="s">
        <v>1654</v>
      </c>
      <c r="I4026" s="159" t="s">
        <v>1808</v>
      </c>
      <c r="J4026" s="42" t="s">
        <v>20128</v>
      </c>
      <c r="K4026" s="42" t="s">
        <v>20129</v>
      </c>
      <c r="L4026" s="159" t="s">
        <v>2129</v>
      </c>
      <c r="M4026" s="159" t="s">
        <v>20130</v>
      </c>
      <c r="N4026" s="161"/>
      <c r="O4026" s="161"/>
      <c r="P4026" s="161"/>
    </row>
    <row r="4027" customFormat="false" ht="39" hidden="false" customHeight="true" outlineLevel="0" collapsed="false">
      <c r="A4027" s="159" t="s">
        <v>20131</v>
      </c>
      <c r="B4027" s="160" t="s">
        <v>20132</v>
      </c>
      <c r="C4027" s="42" t="s">
        <v>1754</v>
      </c>
      <c r="D4027" s="159" t="s">
        <v>2554</v>
      </c>
      <c r="E4027" s="159" t="s">
        <v>2126</v>
      </c>
      <c r="F4027" s="42" t="s">
        <v>2555</v>
      </c>
      <c r="G4027" s="159" t="s">
        <v>1842</v>
      </c>
      <c r="H4027" s="159" t="s">
        <v>1654</v>
      </c>
      <c r="I4027" s="159" t="s">
        <v>1808</v>
      </c>
      <c r="J4027" s="42" t="s">
        <v>20133</v>
      </c>
      <c r="K4027" s="42" t="s">
        <v>20134</v>
      </c>
      <c r="L4027" s="159" t="s">
        <v>2129</v>
      </c>
      <c r="M4027" s="159" t="s">
        <v>20135</v>
      </c>
      <c r="N4027" s="161"/>
      <c r="O4027" s="161"/>
      <c r="P4027" s="161"/>
    </row>
    <row r="4028" customFormat="false" ht="39" hidden="false" customHeight="true" outlineLevel="0" collapsed="false">
      <c r="A4028" s="159" t="s">
        <v>20136</v>
      </c>
      <c r="B4028" s="160" t="s">
        <v>20137</v>
      </c>
      <c r="C4028" s="42" t="s">
        <v>1754</v>
      </c>
      <c r="D4028" s="159" t="s">
        <v>2554</v>
      </c>
      <c r="E4028" s="159" t="s">
        <v>2126</v>
      </c>
      <c r="F4028" s="42" t="s">
        <v>2555</v>
      </c>
      <c r="G4028" s="159" t="s">
        <v>1842</v>
      </c>
      <c r="H4028" s="159" t="s">
        <v>1654</v>
      </c>
      <c r="I4028" s="159" t="s">
        <v>1808</v>
      </c>
      <c r="J4028" s="42" t="s">
        <v>20138</v>
      </c>
      <c r="K4028" s="42" t="s">
        <v>20139</v>
      </c>
      <c r="L4028" s="159" t="s">
        <v>2129</v>
      </c>
      <c r="M4028" s="159" t="s">
        <v>20140</v>
      </c>
      <c r="N4028" s="161"/>
      <c r="O4028" s="161"/>
      <c r="P4028" s="161"/>
    </row>
    <row r="4029" customFormat="false" ht="27" hidden="false" customHeight="true" outlineLevel="0" collapsed="false">
      <c r="A4029" s="159" t="s">
        <v>20141</v>
      </c>
      <c r="B4029" s="160" t="s">
        <v>20142</v>
      </c>
      <c r="C4029" s="42" t="s">
        <v>1754</v>
      </c>
      <c r="D4029" s="159" t="s">
        <v>2554</v>
      </c>
      <c r="E4029" s="159" t="s">
        <v>2126</v>
      </c>
      <c r="F4029" s="42" t="s">
        <v>2555</v>
      </c>
      <c r="G4029" s="159" t="s">
        <v>1842</v>
      </c>
      <c r="H4029" s="159" t="s">
        <v>1654</v>
      </c>
      <c r="I4029" s="159" t="s">
        <v>1808</v>
      </c>
      <c r="J4029" s="42" t="s">
        <v>20143</v>
      </c>
      <c r="K4029" s="42" t="s">
        <v>20144</v>
      </c>
      <c r="L4029" s="159" t="s">
        <v>2129</v>
      </c>
      <c r="M4029" s="159" t="s">
        <v>20145</v>
      </c>
      <c r="N4029" s="161"/>
      <c r="O4029" s="161"/>
      <c r="P4029" s="161"/>
    </row>
    <row r="4030" customFormat="false" ht="27" hidden="false" customHeight="true" outlineLevel="0" collapsed="false">
      <c r="A4030" s="159" t="s">
        <v>20146</v>
      </c>
      <c r="B4030" s="160" t="s">
        <v>20147</v>
      </c>
      <c r="C4030" s="42" t="s">
        <v>1754</v>
      </c>
      <c r="D4030" s="159" t="s">
        <v>2554</v>
      </c>
      <c r="E4030" s="159" t="s">
        <v>2126</v>
      </c>
      <c r="F4030" s="42" t="s">
        <v>2555</v>
      </c>
      <c r="G4030" s="159" t="s">
        <v>1842</v>
      </c>
      <c r="H4030" s="159" t="s">
        <v>1654</v>
      </c>
      <c r="I4030" s="159" t="s">
        <v>1808</v>
      </c>
      <c r="J4030" s="42" t="s">
        <v>20148</v>
      </c>
      <c r="K4030" s="42" t="s">
        <v>20149</v>
      </c>
      <c r="L4030" s="159" t="s">
        <v>2129</v>
      </c>
      <c r="M4030" s="159" t="s">
        <v>20150</v>
      </c>
      <c r="N4030" s="161"/>
      <c r="O4030" s="161"/>
      <c r="P4030" s="161"/>
    </row>
    <row r="4031" customFormat="false" ht="27" hidden="false" customHeight="true" outlineLevel="0" collapsed="false">
      <c r="A4031" s="159" t="s">
        <v>20151</v>
      </c>
      <c r="B4031" s="160" t="s">
        <v>20152</v>
      </c>
      <c r="C4031" s="42" t="s">
        <v>1754</v>
      </c>
      <c r="D4031" s="159" t="s">
        <v>2554</v>
      </c>
      <c r="E4031" s="159" t="s">
        <v>2126</v>
      </c>
      <c r="F4031" s="42" t="s">
        <v>2555</v>
      </c>
      <c r="G4031" s="159" t="s">
        <v>1842</v>
      </c>
      <c r="H4031" s="159" t="s">
        <v>1654</v>
      </c>
      <c r="I4031" s="159" t="s">
        <v>1808</v>
      </c>
      <c r="J4031" s="42" t="s">
        <v>20153</v>
      </c>
      <c r="K4031" s="42" t="s">
        <v>20154</v>
      </c>
      <c r="L4031" s="159" t="s">
        <v>2129</v>
      </c>
      <c r="M4031" s="159" t="s">
        <v>20155</v>
      </c>
      <c r="N4031" s="161"/>
      <c r="O4031" s="161"/>
      <c r="P4031" s="161"/>
    </row>
    <row r="4032" customFormat="false" ht="27" hidden="false" customHeight="true" outlineLevel="0" collapsed="false">
      <c r="A4032" s="159" t="s">
        <v>20156</v>
      </c>
      <c r="B4032" s="160" t="s">
        <v>20157</v>
      </c>
      <c r="C4032" s="42" t="s">
        <v>1754</v>
      </c>
      <c r="D4032" s="159" t="s">
        <v>2554</v>
      </c>
      <c r="E4032" s="159" t="s">
        <v>2126</v>
      </c>
      <c r="F4032" s="42" t="s">
        <v>2555</v>
      </c>
      <c r="G4032" s="159" t="s">
        <v>1842</v>
      </c>
      <c r="H4032" s="159" t="s">
        <v>1654</v>
      </c>
      <c r="I4032" s="159" t="s">
        <v>1808</v>
      </c>
      <c r="J4032" s="42" t="s">
        <v>20158</v>
      </c>
      <c r="K4032" s="42" t="s">
        <v>20159</v>
      </c>
      <c r="L4032" s="159" t="s">
        <v>2129</v>
      </c>
      <c r="M4032" s="159" t="s">
        <v>20160</v>
      </c>
      <c r="N4032" s="161"/>
      <c r="O4032" s="161"/>
      <c r="P4032" s="161"/>
    </row>
    <row r="4033" customFormat="false" ht="39" hidden="false" customHeight="true" outlineLevel="0" collapsed="false">
      <c r="A4033" s="159" t="s">
        <v>20161</v>
      </c>
      <c r="B4033" s="160" t="s">
        <v>20162</v>
      </c>
      <c r="C4033" s="42" t="s">
        <v>1754</v>
      </c>
      <c r="D4033" s="159" t="s">
        <v>2554</v>
      </c>
      <c r="E4033" s="159" t="s">
        <v>2126</v>
      </c>
      <c r="F4033" s="42" t="s">
        <v>2555</v>
      </c>
      <c r="G4033" s="159" t="s">
        <v>1842</v>
      </c>
      <c r="H4033" s="159" t="s">
        <v>1654</v>
      </c>
      <c r="I4033" s="159" t="s">
        <v>1808</v>
      </c>
      <c r="J4033" s="42" t="s">
        <v>20163</v>
      </c>
      <c r="K4033" s="42" t="s">
        <v>20164</v>
      </c>
      <c r="L4033" s="159" t="s">
        <v>2129</v>
      </c>
      <c r="M4033" s="159" t="s">
        <v>20165</v>
      </c>
      <c r="N4033" s="161"/>
      <c r="O4033" s="161"/>
      <c r="P4033" s="161"/>
    </row>
    <row r="4034" customFormat="false" ht="27" hidden="false" customHeight="true" outlineLevel="0" collapsed="false">
      <c r="A4034" s="159" t="s">
        <v>20166</v>
      </c>
      <c r="B4034" s="160" t="s">
        <v>20167</v>
      </c>
      <c r="C4034" s="42" t="s">
        <v>1754</v>
      </c>
      <c r="D4034" s="159" t="s">
        <v>2554</v>
      </c>
      <c r="E4034" s="159" t="s">
        <v>2126</v>
      </c>
      <c r="F4034" s="42" t="s">
        <v>2555</v>
      </c>
      <c r="G4034" s="159" t="s">
        <v>1842</v>
      </c>
      <c r="H4034" s="159" t="s">
        <v>1654</v>
      </c>
      <c r="I4034" s="159" t="s">
        <v>1808</v>
      </c>
      <c r="J4034" s="42" t="s">
        <v>20168</v>
      </c>
      <c r="K4034" s="42" t="s">
        <v>20169</v>
      </c>
      <c r="L4034" s="159" t="s">
        <v>2129</v>
      </c>
      <c r="M4034" s="159" t="s">
        <v>20170</v>
      </c>
      <c r="N4034" s="161"/>
      <c r="O4034" s="161"/>
      <c r="P4034" s="161"/>
    </row>
    <row r="4035" customFormat="false" ht="27" hidden="false" customHeight="true" outlineLevel="0" collapsed="false">
      <c r="A4035" s="159" t="s">
        <v>20171</v>
      </c>
      <c r="B4035" s="160" t="s">
        <v>20172</v>
      </c>
      <c r="C4035" s="42" t="s">
        <v>1754</v>
      </c>
      <c r="D4035" s="159" t="s">
        <v>2554</v>
      </c>
      <c r="E4035" s="159" t="s">
        <v>2126</v>
      </c>
      <c r="F4035" s="42" t="s">
        <v>2555</v>
      </c>
      <c r="G4035" s="159" t="s">
        <v>1842</v>
      </c>
      <c r="H4035" s="159" t="s">
        <v>1654</v>
      </c>
      <c r="I4035" s="159" t="s">
        <v>1808</v>
      </c>
      <c r="J4035" s="42" t="s">
        <v>20173</v>
      </c>
      <c r="K4035" s="42" t="s">
        <v>20174</v>
      </c>
      <c r="L4035" s="159" t="s">
        <v>2129</v>
      </c>
      <c r="M4035" s="159" t="s">
        <v>20175</v>
      </c>
      <c r="N4035" s="161"/>
      <c r="O4035" s="161"/>
      <c r="P4035" s="161"/>
    </row>
    <row r="4036" customFormat="false" ht="39" hidden="false" customHeight="true" outlineLevel="0" collapsed="false">
      <c r="A4036" s="159" t="s">
        <v>20176</v>
      </c>
      <c r="B4036" s="160" t="s">
        <v>20177</v>
      </c>
      <c r="C4036" s="42" t="s">
        <v>1754</v>
      </c>
      <c r="D4036" s="159" t="s">
        <v>2554</v>
      </c>
      <c r="E4036" s="159" t="s">
        <v>2126</v>
      </c>
      <c r="F4036" s="42" t="s">
        <v>2555</v>
      </c>
      <c r="G4036" s="159" t="s">
        <v>1842</v>
      </c>
      <c r="H4036" s="159" t="s">
        <v>1654</v>
      </c>
      <c r="I4036" s="159" t="s">
        <v>1808</v>
      </c>
      <c r="J4036" s="42" t="s">
        <v>20178</v>
      </c>
      <c r="K4036" s="42" t="s">
        <v>20179</v>
      </c>
      <c r="L4036" s="159" t="s">
        <v>2129</v>
      </c>
      <c r="M4036" s="159" t="s">
        <v>20180</v>
      </c>
      <c r="N4036" s="161"/>
      <c r="O4036" s="161"/>
      <c r="P4036" s="161"/>
    </row>
    <row r="4037" customFormat="false" ht="39" hidden="false" customHeight="true" outlineLevel="0" collapsed="false">
      <c r="A4037" s="159" t="s">
        <v>20181</v>
      </c>
      <c r="B4037" s="160" t="s">
        <v>20182</v>
      </c>
      <c r="C4037" s="42" t="s">
        <v>1754</v>
      </c>
      <c r="D4037" s="159" t="s">
        <v>2554</v>
      </c>
      <c r="E4037" s="159" t="s">
        <v>2126</v>
      </c>
      <c r="F4037" s="42" t="s">
        <v>2555</v>
      </c>
      <c r="G4037" s="159" t="s">
        <v>1842</v>
      </c>
      <c r="H4037" s="159" t="s">
        <v>1654</v>
      </c>
      <c r="I4037" s="159" t="s">
        <v>1808</v>
      </c>
      <c r="J4037" s="42" t="s">
        <v>20183</v>
      </c>
      <c r="K4037" s="42" t="s">
        <v>20184</v>
      </c>
      <c r="L4037" s="159" t="s">
        <v>2129</v>
      </c>
      <c r="M4037" s="159" t="s">
        <v>20185</v>
      </c>
      <c r="N4037" s="161"/>
      <c r="O4037" s="161"/>
      <c r="P4037" s="161"/>
    </row>
    <row r="4038" customFormat="false" ht="27" hidden="false" customHeight="true" outlineLevel="0" collapsed="false">
      <c r="A4038" s="159" t="s">
        <v>20186</v>
      </c>
      <c r="B4038" s="160" t="s">
        <v>20187</v>
      </c>
      <c r="C4038" s="42" t="s">
        <v>1754</v>
      </c>
      <c r="D4038" s="159" t="s">
        <v>2554</v>
      </c>
      <c r="E4038" s="159" t="s">
        <v>2126</v>
      </c>
      <c r="F4038" s="42" t="s">
        <v>2555</v>
      </c>
      <c r="G4038" s="159" t="s">
        <v>1842</v>
      </c>
      <c r="H4038" s="159" t="s">
        <v>1654</v>
      </c>
      <c r="I4038" s="159" t="s">
        <v>1808</v>
      </c>
      <c r="J4038" s="42" t="s">
        <v>20188</v>
      </c>
      <c r="K4038" s="42" t="s">
        <v>20189</v>
      </c>
      <c r="L4038" s="159" t="s">
        <v>2129</v>
      </c>
      <c r="M4038" s="159" t="s">
        <v>20190</v>
      </c>
      <c r="N4038" s="161"/>
      <c r="O4038" s="161"/>
      <c r="P4038" s="161"/>
    </row>
    <row r="4039" customFormat="false" ht="27" hidden="false" customHeight="true" outlineLevel="0" collapsed="false">
      <c r="A4039" s="159" t="s">
        <v>20191</v>
      </c>
      <c r="B4039" s="160" t="s">
        <v>20192</v>
      </c>
      <c r="C4039" s="42" t="s">
        <v>1754</v>
      </c>
      <c r="D4039" s="159" t="s">
        <v>2554</v>
      </c>
      <c r="E4039" s="159" t="s">
        <v>2126</v>
      </c>
      <c r="F4039" s="42" t="s">
        <v>2555</v>
      </c>
      <c r="G4039" s="159" t="s">
        <v>1842</v>
      </c>
      <c r="H4039" s="159" t="s">
        <v>1654</v>
      </c>
      <c r="I4039" s="159" t="s">
        <v>1808</v>
      </c>
      <c r="J4039" s="42" t="s">
        <v>20193</v>
      </c>
      <c r="K4039" s="42" t="s">
        <v>20194</v>
      </c>
      <c r="L4039" s="159" t="s">
        <v>2129</v>
      </c>
      <c r="M4039" s="159" t="s">
        <v>20195</v>
      </c>
      <c r="N4039" s="161"/>
      <c r="O4039" s="161"/>
      <c r="P4039" s="161"/>
    </row>
    <row r="4040" customFormat="false" ht="27" hidden="false" customHeight="true" outlineLevel="0" collapsed="false">
      <c r="A4040" s="159" t="s">
        <v>20196</v>
      </c>
      <c r="B4040" s="160" t="s">
        <v>20197</v>
      </c>
      <c r="C4040" s="42" t="s">
        <v>1754</v>
      </c>
      <c r="D4040" s="159" t="s">
        <v>2554</v>
      </c>
      <c r="E4040" s="159" t="s">
        <v>2126</v>
      </c>
      <c r="F4040" s="42" t="s">
        <v>2555</v>
      </c>
      <c r="G4040" s="159" t="s">
        <v>1842</v>
      </c>
      <c r="H4040" s="159" t="s">
        <v>1654</v>
      </c>
      <c r="I4040" s="159" t="s">
        <v>1808</v>
      </c>
      <c r="J4040" s="42" t="s">
        <v>20198</v>
      </c>
      <c r="K4040" s="42" t="s">
        <v>20199</v>
      </c>
      <c r="L4040" s="159" t="s">
        <v>2129</v>
      </c>
      <c r="M4040" s="159" t="s">
        <v>20200</v>
      </c>
      <c r="N4040" s="161"/>
      <c r="O4040" s="161"/>
      <c r="P4040" s="161"/>
    </row>
    <row r="4041" customFormat="false" ht="39" hidden="false" customHeight="true" outlineLevel="0" collapsed="false">
      <c r="A4041" s="159" t="s">
        <v>20201</v>
      </c>
      <c r="B4041" s="160" t="s">
        <v>20202</v>
      </c>
      <c r="C4041" s="42" t="s">
        <v>1754</v>
      </c>
      <c r="D4041" s="159" t="s">
        <v>2554</v>
      </c>
      <c r="E4041" s="159" t="s">
        <v>2126</v>
      </c>
      <c r="F4041" s="42" t="s">
        <v>2555</v>
      </c>
      <c r="G4041" s="159" t="s">
        <v>1842</v>
      </c>
      <c r="H4041" s="159" t="s">
        <v>1654</v>
      </c>
      <c r="I4041" s="159" t="s">
        <v>1808</v>
      </c>
      <c r="J4041" s="42" t="s">
        <v>20203</v>
      </c>
      <c r="K4041" s="42" t="s">
        <v>20204</v>
      </c>
      <c r="L4041" s="159" t="s">
        <v>2129</v>
      </c>
      <c r="M4041" s="159" t="s">
        <v>20205</v>
      </c>
      <c r="N4041" s="161"/>
      <c r="O4041" s="161"/>
      <c r="P4041" s="161"/>
    </row>
    <row r="4042" customFormat="false" ht="39" hidden="false" customHeight="true" outlineLevel="0" collapsed="false">
      <c r="A4042" s="159" t="s">
        <v>20206</v>
      </c>
      <c r="B4042" s="160" t="s">
        <v>20207</v>
      </c>
      <c r="C4042" s="42" t="s">
        <v>1754</v>
      </c>
      <c r="D4042" s="159" t="s">
        <v>2554</v>
      </c>
      <c r="E4042" s="159" t="s">
        <v>2126</v>
      </c>
      <c r="F4042" s="42" t="s">
        <v>2555</v>
      </c>
      <c r="G4042" s="159" t="s">
        <v>1842</v>
      </c>
      <c r="H4042" s="159" t="s">
        <v>1654</v>
      </c>
      <c r="I4042" s="159" t="s">
        <v>1808</v>
      </c>
      <c r="J4042" s="42" t="s">
        <v>20208</v>
      </c>
      <c r="K4042" s="42" t="s">
        <v>20209</v>
      </c>
      <c r="L4042" s="159" t="s">
        <v>2129</v>
      </c>
      <c r="M4042" s="159" t="s">
        <v>20210</v>
      </c>
      <c r="N4042" s="161"/>
      <c r="O4042" s="161"/>
      <c r="P4042" s="161"/>
    </row>
    <row r="4043" customFormat="false" ht="39" hidden="false" customHeight="true" outlineLevel="0" collapsed="false">
      <c r="A4043" s="159" t="s">
        <v>20211</v>
      </c>
      <c r="B4043" s="160" t="s">
        <v>20212</v>
      </c>
      <c r="C4043" s="42" t="s">
        <v>1754</v>
      </c>
      <c r="D4043" s="159" t="s">
        <v>2554</v>
      </c>
      <c r="E4043" s="159" t="s">
        <v>2126</v>
      </c>
      <c r="F4043" s="42" t="s">
        <v>2555</v>
      </c>
      <c r="G4043" s="159" t="s">
        <v>1842</v>
      </c>
      <c r="H4043" s="159" t="s">
        <v>1654</v>
      </c>
      <c r="I4043" s="159" t="s">
        <v>1808</v>
      </c>
      <c r="J4043" s="42" t="s">
        <v>20213</v>
      </c>
      <c r="K4043" s="42" t="s">
        <v>20214</v>
      </c>
      <c r="L4043" s="159" t="s">
        <v>2129</v>
      </c>
      <c r="M4043" s="159" t="s">
        <v>20215</v>
      </c>
      <c r="N4043" s="161"/>
      <c r="O4043" s="161"/>
      <c r="P4043" s="161"/>
    </row>
    <row r="4044" customFormat="false" ht="27" hidden="false" customHeight="true" outlineLevel="0" collapsed="false">
      <c r="A4044" s="159" t="s">
        <v>20216</v>
      </c>
      <c r="B4044" s="160" t="s">
        <v>20217</v>
      </c>
      <c r="C4044" s="42" t="s">
        <v>1754</v>
      </c>
      <c r="D4044" s="159" t="s">
        <v>2554</v>
      </c>
      <c r="E4044" s="159" t="s">
        <v>2126</v>
      </c>
      <c r="F4044" s="42" t="s">
        <v>2555</v>
      </c>
      <c r="G4044" s="159" t="s">
        <v>1842</v>
      </c>
      <c r="H4044" s="159" t="s">
        <v>1654</v>
      </c>
      <c r="I4044" s="159" t="s">
        <v>1808</v>
      </c>
      <c r="J4044" s="42" t="s">
        <v>20218</v>
      </c>
      <c r="K4044" s="42" t="s">
        <v>20219</v>
      </c>
      <c r="L4044" s="159" t="s">
        <v>2129</v>
      </c>
      <c r="M4044" s="159" t="s">
        <v>20220</v>
      </c>
      <c r="N4044" s="161"/>
      <c r="O4044" s="161"/>
      <c r="P4044" s="161"/>
    </row>
    <row r="4045" customFormat="false" ht="39" hidden="false" customHeight="true" outlineLevel="0" collapsed="false">
      <c r="A4045" s="159" t="s">
        <v>20221</v>
      </c>
      <c r="B4045" s="160" t="s">
        <v>20222</v>
      </c>
      <c r="C4045" s="42" t="s">
        <v>1754</v>
      </c>
      <c r="D4045" s="159" t="s">
        <v>2554</v>
      </c>
      <c r="E4045" s="159" t="s">
        <v>2126</v>
      </c>
      <c r="F4045" s="42" t="s">
        <v>2555</v>
      </c>
      <c r="G4045" s="159" t="s">
        <v>1842</v>
      </c>
      <c r="H4045" s="159" t="s">
        <v>1654</v>
      </c>
      <c r="I4045" s="159" t="s">
        <v>1808</v>
      </c>
      <c r="J4045" s="42" t="s">
        <v>20223</v>
      </c>
      <c r="K4045" s="42" t="s">
        <v>20224</v>
      </c>
      <c r="L4045" s="159" t="s">
        <v>2129</v>
      </c>
      <c r="M4045" s="159" t="s">
        <v>20225</v>
      </c>
      <c r="N4045" s="161"/>
      <c r="O4045" s="161"/>
      <c r="P4045" s="161"/>
    </row>
    <row r="4046" customFormat="false" ht="27" hidden="false" customHeight="true" outlineLevel="0" collapsed="false">
      <c r="A4046" s="159" t="s">
        <v>20226</v>
      </c>
      <c r="B4046" s="160" t="s">
        <v>20227</v>
      </c>
      <c r="C4046" s="42" t="s">
        <v>1754</v>
      </c>
      <c r="D4046" s="159" t="s">
        <v>2554</v>
      </c>
      <c r="E4046" s="159" t="s">
        <v>2126</v>
      </c>
      <c r="F4046" s="42" t="s">
        <v>2555</v>
      </c>
      <c r="G4046" s="159" t="s">
        <v>1842</v>
      </c>
      <c r="H4046" s="159" t="s">
        <v>1654</v>
      </c>
      <c r="I4046" s="159" t="s">
        <v>1808</v>
      </c>
      <c r="J4046" s="42" t="s">
        <v>20228</v>
      </c>
      <c r="K4046" s="42" t="s">
        <v>20229</v>
      </c>
      <c r="L4046" s="159" t="s">
        <v>2129</v>
      </c>
      <c r="M4046" s="159" t="s">
        <v>20230</v>
      </c>
      <c r="N4046" s="161"/>
      <c r="O4046" s="161"/>
      <c r="P4046" s="161"/>
    </row>
    <row r="4047" customFormat="false" ht="27" hidden="false" customHeight="true" outlineLevel="0" collapsed="false">
      <c r="A4047" s="159" t="s">
        <v>20231</v>
      </c>
      <c r="B4047" s="160" t="s">
        <v>20232</v>
      </c>
      <c r="C4047" s="42" t="s">
        <v>1754</v>
      </c>
      <c r="D4047" s="159" t="s">
        <v>2554</v>
      </c>
      <c r="E4047" s="159" t="s">
        <v>2126</v>
      </c>
      <c r="F4047" s="42" t="s">
        <v>2555</v>
      </c>
      <c r="G4047" s="159" t="s">
        <v>1842</v>
      </c>
      <c r="H4047" s="159" t="s">
        <v>1654</v>
      </c>
      <c r="I4047" s="159" t="s">
        <v>1808</v>
      </c>
      <c r="J4047" s="42" t="s">
        <v>20233</v>
      </c>
      <c r="K4047" s="42" t="s">
        <v>20234</v>
      </c>
      <c r="L4047" s="159" t="s">
        <v>2129</v>
      </c>
      <c r="M4047" s="159" t="s">
        <v>20235</v>
      </c>
      <c r="N4047" s="161"/>
      <c r="O4047" s="161"/>
      <c r="P4047" s="161"/>
    </row>
    <row r="4048" customFormat="false" ht="27" hidden="false" customHeight="true" outlineLevel="0" collapsed="false">
      <c r="A4048" s="159" t="s">
        <v>20236</v>
      </c>
      <c r="B4048" s="160" t="s">
        <v>20237</v>
      </c>
      <c r="C4048" s="42" t="s">
        <v>1754</v>
      </c>
      <c r="D4048" s="159" t="s">
        <v>2554</v>
      </c>
      <c r="E4048" s="159" t="s">
        <v>2126</v>
      </c>
      <c r="F4048" s="42" t="s">
        <v>2555</v>
      </c>
      <c r="G4048" s="159" t="s">
        <v>1842</v>
      </c>
      <c r="H4048" s="159" t="s">
        <v>1654</v>
      </c>
      <c r="I4048" s="159" t="s">
        <v>1808</v>
      </c>
      <c r="J4048" s="42" t="s">
        <v>20238</v>
      </c>
      <c r="K4048" s="42" t="s">
        <v>20239</v>
      </c>
      <c r="L4048" s="159" t="s">
        <v>2129</v>
      </c>
      <c r="M4048" s="159" t="s">
        <v>20240</v>
      </c>
      <c r="N4048" s="161"/>
      <c r="O4048" s="161"/>
      <c r="P4048" s="161"/>
    </row>
    <row r="4049" customFormat="false" ht="27" hidden="false" customHeight="true" outlineLevel="0" collapsed="false">
      <c r="A4049" s="159" t="s">
        <v>20241</v>
      </c>
      <c r="B4049" s="160" t="s">
        <v>20242</v>
      </c>
      <c r="C4049" s="42" t="s">
        <v>1754</v>
      </c>
      <c r="D4049" s="159" t="s">
        <v>2554</v>
      </c>
      <c r="E4049" s="159" t="s">
        <v>2126</v>
      </c>
      <c r="F4049" s="42" t="s">
        <v>2555</v>
      </c>
      <c r="G4049" s="159" t="s">
        <v>1842</v>
      </c>
      <c r="H4049" s="159" t="s">
        <v>1654</v>
      </c>
      <c r="I4049" s="159" t="s">
        <v>1808</v>
      </c>
      <c r="J4049" s="42" t="s">
        <v>20243</v>
      </c>
      <c r="K4049" s="42" t="s">
        <v>20244</v>
      </c>
      <c r="L4049" s="159" t="s">
        <v>2129</v>
      </c>
      <c r="M4049" s="159" t="s">
        <v>20245</v>
      </c>
      <c r="N4049" s="161"/>
      <c r="O4049" s="161"/>
      <c r="P4049" s="161"/>
    </row>
    <row r="4050" customFormat="false" ht="39" hidden="false" customHeight="true" outlineLevel="0" collapsed="false">
      <c r="A4050" s="159" t="s">
        <v>20246</v>
      </c>
      <c r="B4050" s="160" t="s">
        <v>20247</v>
      </c>
      <c r="C4050" s="42" t="s">
        <v>1754</v>
      </c>
      <c r="D4050" s="159" t="s">
        <v>2554</v>
      </c>
      <c r="E4050" s="159" t="s">
        <v>2126</v>
      </c>
      <c r="F4050" s="42" t="s">
        <v>2555</v>
      </c>
      <c r="G4050" s="159" t="s">
        <v>1842</v>
      </c>
      <c r="H4050" s="159" t="s">
        <v>1654</v>
      </c>
      <c r="I4050" s="159" t="s">
        <v>1808</v>
      </c>
      <c r="J4050" s="42" t="s">
        <v>20248</v>
      </c>
      <c r="K4050" s="42" t="s">
        <v>20249</v>
      </c>
      <c r="L4050" s="159" t="s">
        <v>2129</v>
      </c>
      <c r="M4050" s="159" t="s">
        <v>20250</v>
      </c>
      <c r="N4050" s="161"/>
      <c r="O4050" s="161"/>
      <c r="P4050" s="161"/>
    </row>
    <row r="4051" customFormat="false" ht="27" hidden="false" customHeight="true" outlineLevel="0" collapsed="false">
      <c r="A4051" s="159" t="s">
        <v>20251</v>
      </c>
      <c r="B4051" s="160" t="s">
        <v>20252</v>
      </c>
      <c r="C4051" s="42" t="s">
        <v>1754</v>
      </c>
      <c r="D4051" s="159" t="s">
        <v>2554</v>
      </c>
      <c r="E4051" s="159" t="s">
        <v>2126</v>
      </c>
      <c r="F4051" s="42" t="s">
        <v>2555</v>
      </c>
      <c r="G4051" s="159" t="s">
        <v>1842</v>
      </c>
      <c r="H4051" s="159" t="s">
        <v>1654</v>
      </c>
      <c r="I4051" s="159" t="s">
        <v>1808</v>
      </c>
      <c r="J4051" s="42" t="s">
        <v>20253</v>
      </c>
      <c r="K4051" s="42" t="s">
        <v>20254</v>
      </c>
      <c r="L4051" s="159" t="s">
        <v>2129</v>
      </c>
      <c r="M4051" s="159" t="s">
        <v>20255</v>
      </c>
      <c r="N4051" s="161"/>
      <c r="O4051" s="161"/>
      <c r="P4051" s="161"/>
    </row>
    <row r="4052" customFormat="false" ht="27" hidden="false" customHeight="true" outlineLevel="0" collapsed="false">
      <c r="A4052" s="159" t="s">
        <v>20256</v>
      </c>
      <c r="B4052" s="160" t="s">
        <v>20257</v>
      </c>
      <c r="C4052" s="42" t="s">
        <v>1754</v>
      </c>
      <c r="D4052" s="159" t="s">
        <v>2554</v>
      </c>
      <c r="E4052" s="159" t="s">
        <v>2126</v>
      </c>
      <c r="F4052" s="42" t="s">
        <v>2555</v>
      </c>
      <c r="G4052" s="159" t="s">
        <v>1842</v>
      </c>
      <c r="H4052" s="159" t="s">
        <v>1654</v>
      </c>
      <c r="I4052" s="159" t="s">
        <v>1808</v>
      </c>
      <c r="J4052" s="42" t="s">
        <v>20258</v>
      </c>
      <c r="K4052" s="42" t="s">
        <v>20259</v>
      </c>
      <c r="L4052" s="159" t="s">
        <v>2129</v>
      </c>
      <c r="M4052" s="159" t="s">
        <v>20260</v>
      </c>
      <c r="N4052" s="161"/>
      <c r="O4052" s="161"/>
      <c r="P4052" s="161"/>
    </row>
    <row r="4053" customFormat="false" ht="27" hidden="false" customHeight="true" outlineLevel="0" collapsed="false">
      <c r="A4053" s="159" t="s">
        <v>20261</v>
      </c>
      <c r="B4053" s="160" t="s">
        <v>20262</v>
      </c>
      <c r="C4053" s="42" t="s">
        <v>1754</v>
      </c>
      <c r="D4053" s="159" t="s">
        <v>2554</v>
      </c>
      <c r="E4053" s="159" t="s">
        <v>2126</v>
      </c>
      <c r="F4053" s="42" t="s">
        <v>2555</v>
      </c>
      <c r="G4053" s="159" t="s">
        <v>1842</v>
      </c>
      <c r="H4053" s="159" t="s">
        <v>1654</v>
      </c>
      <c r="I4053" s="159" t="s">
        <v>1808</v>
      </c>
      <c r="J4053" s="42" t="s">
        <v>20263</v>
      </c>
      <c r="K4053" s="42" t="s">
        <v>20264</v>
      </c>
      <c r="L4053" s="159" t="s">
        <v>2129</v>
      </c>
      <c r="M4053" s="159" t="s">
        <v>20265</v>
      </c>
      <c r="N4053" s="161"/>
      <c r="O4053" s="161"/>
      <c r="P4053" s="161"/>
    </row>
    <row r="4054" customFormat="false" ht="27" hidden="false" customHeight="true" outlineLevel="0" collapsed="false">
      <c r="A4054" s="159" t="s">
        <v>20266</v>
      </c>
      <c r="B4054" s="160" t="s">
        <v>20267</v>
      </c>
      <c r="C4054" s="42" t="s">
        <v>1754</v>
      </c>
      <c r="D4054" s="159" t="s">
        <v>2554</v>
      </c>
      <c r="E4054" s="159" t="s">
        <v>2126</v>
      </c>
      <c r="F4054" s="42" t="s">
        <v>2555</v>
      </c>
      <c r="G4054" s="159" t="s">
        <v>1842</v>
      </c>
      <c r="H4054" s="159" t="s">
        <v>1654</v>
      </c>
      <c r="I4054" s="159" t="s">
        <v>1808</v>
      </c>
      <c r="J4054" s="42" t="s">
        <v>20268</v>
      </c>
      <c r="K4054" s="42" t="s">
        <v>20269</v>
      </c>
      <c r="L4054" s="159" t="s">
        <v>2129</v>
      </c>
      <c r="M4054" s="159" t="s">
        <v>20270</v>
      </c>
      <c r="N4054" s="161"/>
      <c r="O4054" s="161"/>
      <c r="P4054" s="161"/>
    </row>
    <row r="4055" customFormat="false" ht="27" hidden="false" customHeight="true" outlineLevel="0" collapsed="false">
      <c r="A4055" s="159" t="s">
        <v>20271</v>
      </c>
      <c r="B4055" s="160" t="s">
        <v>20272</v>
      </c>
      <c r="C4055" s="42" t="s">
        <v>1754</v>
      </c>
      <c r="D4055" s="159" t="s">
        <v>2554</v>
      </c>
      <c r="E4055" s="159" t="s">
        <v>2126</v>
      </c>
      <c r="F4055" s="42" t="s">
        <v>2555</v>
      </c>
      <c r="G4055" s="159" t="s">
        <v>1842</v>
      </c>
      <c r="H4055" s="159" t="s">
        <v>1654</v>
      </c>
      <c r="I4055" s="159" t="s">
        <v>1808</v>
      </c>
      <c r="J4055" s="42" t="s">
        <v>20273</v>
      </c>
      <c r="K4055" s="42" t="s">
        <v>20274</v>
      </c>
      <c r="L4055" s="159" t="s">
        <v>2129</v>
      </c>
      <c r="M4055" s="159" t="s">
        <v>20275</v>
      </c>
      <c r="N4055" s="161"/>
      <c r="O4055" s="161"/>
      <c r="P4055" s="161"/>
    </row>
    <row r="4056" customFormat="false" ht="39" hidden="false" customHeight="true" outlineLevel="0" collapsed="false">
      <c r="A4056" s="159" t="s">
        <v>20276</v>
      </c>
      <c r="B4056" s="160" t="s">
        <v>20277</v>
      </c>
      <c r="C4056" s="42" t="s">
        <v>1754</v>
      </c>
      <c r="D4056" s="159" t="s">
        <v>2554</v>
      </c>
      <c r="E4056" s="159" t="s">
        <v>2126</v>
      </c>
      <c r="F4056" s="42" t="s">
        <v>2555</v>
      </c>
      <c r="G4056" s="159" t="s">
        <v>1842</v>
      </c>
      <c r="H4056" s="159" t="s">
        <v>1654</v>
      </c>
      <c r="I4056" s="159" t="s">
        <v>1808</v>
      </c>
      <c r="J4056" s="42" t="s">
        <v>20278</v>
      </c>
      <c r="K4056" s="42" t="s">
        <v>20279</v>
      </c>
      <c r="L4056" s="159" t="s">
        <v>2129</v>
      </c>
      <c r="M4056" s="159" t="s">
        <v>20280</v>
      </c>
      <c r="N4056" s="161"/>
      <c r="O4056" s="161"/>
      <c r="P4056" s="161"/>
    </row>
    <row r="4057" customFormat="false" ht="39" hidden="false" customHeight="true" outlineLevel="0" collapsed="false">
      <c r="A4057" s="159" t="s">
        <v>20281</v>
      </c>
      <c r="B4057" s="160" t="s">
        <v>20282</v>
      </c>
      <c r="C4057" s="42" t="s">
        <v>1754</v>
      </c>
      <c r="D4057" s="159" t="s">
        <v>2554</v>
      </c>
      <c r="E4057" s="159" t="s">
        <v>2126</v>
      </c>
      <c r="F4057" s="42" t="s">
        <v>2555</v>
      </c>
      <c r="G4057" s="159" t="s">
        <v>1842</v>
      </c>
      <c r="H4057" s="159" t="s">
        <v>1654</v>
      </c>
      <c r="I4057" s="159" t="s">
        <v>1808</v>
      </c>
      <c r="J4057" s="42" t="s">
        <v>20283</v>
      </c>
      <c r="K4057" s="42" t="s">
        <v>20284</v>
      </c>
      <c r="L4057" s="159" t="s">
        <v>2129</v>
      </c>
      <c r="M4057" s="159" t="s">
        <v>20285</v>
      </c>
      <c r="N4057" s="161"/>
      <c r="O4057" s="161"/>
      <c r="P4057" s="161"/>
    </row>
    <row r="4058" customFormat="false" ht="27" hidden="false" customHeight="true" outlineLevel="0" collapsed="false">
      <c r="A4058" s="159" t="s">
        <v>20286</v>
      </c>
      <c r="B4058" s="160" t="s">
        <v>20287</v>
      </c>
      <c r="C4058" s="42" t="s">
        <v>1754</v>
      </c>
      <c r="D4058" s="159" t="s">
        <v>2554</v>
      </c>
      <c r="E4058" s="159" t="s">
        <v>2126</v>
      </c>
      <c r="F4058" s="42" t="s">
        <v>2555</v>
      </c>
      <c r="G4058" s="159" t="s">
        <v>1842</v>
      </c>
      <c r="H4058" s="159" t="s">
        <v>1654</v>
      </c>
      <c r="I4058" s="159" t="s">
        <v>1808</v>
      </c>
      <c r="J4058" s="42" t="s">
        <v>20288</v>
      </c>
      <c r="K4058" s="42" t="s">
        <v>20289</v>
      </c>
      <c r="L4058" s="159" t="s">
        <v>2129</v>
      </c>
      <c r="M4058" s="159" t="s">
        <v>20290</v>
      </c>
      <c r="N4058" s="161"/>
      <c r="O4058" s="161"/>
      <c r="P4058" s="161"/>
    </row>
    <row r="4059" customFormat="false" ht="39" hidden="false" customHeight="true" outlineLevel="0" collapsed="false">
      <c r="A4059" s="159" t="s">
        <v>20291</v>
      </c>
      <c r="B4059" s="160" t="s">
        <v>20292</v>
      </c>
      <c r="C4059" s="42" t="s">
        <v>1754</v>
      </c>
      <c r="D4059" s="159" t="s">
        <v>2554</v>
      </c>
      <c r="E4059" s="159" t="s">
        <v>2126</v>
      </c>
      <c r="F4059" s="42" t="s">
        <v>2555</v>
      </c>
      <c r="G4059" s="159" t="s">
        <v>1842</v>
      </c>
      <c r="H4059" s="159" t="s">
        <v>1654</v>
      </c>
      <c r="I4059" s="159" t="s">
        <v>1808</v>
      </c>
      <c r="J4059" s="42" t="s">
        <v>20293</v>
      </c>
      <c r="K4059" s="42" t="s">
        <v>20294</v>
      </c>
      <c r="L4059" s="159" t="s">
        <v>2129</v>
      </c>
      <c r="M4059" s="159" t="s">
        <v>20295</v>
      </c>
      <c r="N4059" s="161"/>
      <c r="O4059" s="161"/>
      <c r="P4059" s="161"/>
    </row>
    <row r="4060" customFormat="false" ht="27" hidden="false" customHeight="true" outlineLevel="0" collapsed="false">
      <c r="A4060" s="159" t="s">
        <v>20296</v>
      </c>
      <c r="B4060" s="160" t="s">
        <v>20297</v>
      </c>
      <c r="C4060" s="42" t="s">
        <v>1754</v>
      </c>
      <c r="D4060" s="159" t="s">
        <v>2554</v>
      </c>
      <c r="E4060" s="159" t="s">
        <v>2126</v>
      </c>
      <c r="F4060" s="42" t="s">
        <v>2555</v>
      </c>
      <c r="G4060" s="159" t="s">
        <v>1842</v>
      </c>
      <c r="H4060" s="159" t="s">
        <v>1654</v>
      </c>
      <c r="I4060" s="159" t="s">
        <v>1808</v>
      </c>
      <c r="J4060" s="42" t="s">
        <v>20298</v>
      </c>
      <c r="K4060" s="42" t="s">
        <v>20299</v>
      </c>
      <c r="L4060" s="159" t="s">
        <v>2129</v>
      </c>
      <c r="M4060" s="159" t="s">
        <v>20300</v>
      </c>
      <c r="N4060" s="161"/>
      <c r="O4060" s="161"/>
      <c r="P4060" s="161"/>
    </row>
    <row r="4061" customFormat="false" ht="27" hidden="false" customHeight="true" outlineLevel="0" collapsed="false">
      <c r="A4061" s="159" t="s">
        <v>20301</v>
      </c>
      <c r="B4061" s="160" t="s">
        <v>20302</v>
      </c>
      <c r="C4061" s="42" t="s">
        <v>1754</v>
      </c>
      <c r="D4061" s="159" t="s">
        <v>2554</v>
      </c>
      <c r="E4061" s="159" t="s">
        <v>2126</v>
      </c>
      <c r="F4061" s="42" t="s">
        <v>2555</v>
      </c>
      <c r="G4061" s="159" t="s">
        <v>1842</v>
      </c>
      <c r="H4061" s="159" t="s">
        <v>1654</v>
      </c>
      <c r="I4061" s="159" t="s">
        <v>1808</v>
      </c>
      <c r="J4061" s="42" t="s">
        <v>20303</v>
      </c>
      <c r="K4061" s="42" t="s">
        <v>20304</v>
      </c>
      <c r="L4061" s="159" t="s">
        <v>2129</v>
      </c>
      <c r="M4061" s="159" t="s">
        <v>20305</v>
      </c>
      <c r="N4061" s="161"/>
      <c r="O4061" s="161"/>
      <c r="P4061" s="161"/>
    </row>
    <row r="4062" customFormat="false" ht="27" hidden="false" customHeight="true" outlineLevel="0" collapsed="false">
      <c r="A4062" s="159" t="s">
        <v>20306</v>
      </c>
      <c r="B4062" s="160" t="s">
        <v>20307</v>
      </c>
      <c r="C4062" s="42" t="s">
        <v>1754</v>
      </c>
      <c r="D4062" s="159" t="s">
        <v>2554</v>
      </c>
      <c r="E4062" s="159" t="s">
        <v>2126</v>
      </c>
      <c r="F4062" s="42" t="s">
        <v>2555</v>
      </c>
      <c r="G4062" s="159" t="s">
        <v>1842</v>
      </c>
      <c r="H4062" s="159" t="s">
        <v>1654</v>
      </c>
      <c r="I4062" s="159" t="s">
        <v>1808</v>
      </c>
      <c r="J4062" s="42" t="s">
        <v>20308</v>
      </c>
      <c r="K4062" s="42" t="s">
        <v>20309</v>
      </c>
      <c r="L4062" s="159" t="s">
        <v>2129</v>
      </c>
      <c r="M4062" s="159" t="s">
        <v>20310</v>
      </c>
      <c r="N4062" s="161"/>
      <c r="O4062" s="161"/>
      <c r="P4062" s="161"/>
    </row>
    <row r="4063" customFormat="false" ht="27" hidden="false" customHeight="true" outlineLevel="0" collapsed="false">
      <c r="A4063" s="159" t="s">
        <v>20311</v>
      </c>
      <c r="B4063" s="160" t="s">
        <v>20312</v>
      </c>
      <c r="C4063" s="42" t="s">
        <v>1754</v>
      </c>
      <c r="D4063" s="159" t="s">
        <v>2554</v>
      </c>
      <c r="E4063" s="159" t="s">
        <v>2126</v>
      </c>
      <c r="F4063" s="42" t="s">
        <v>2555</v>
      </c>
      <c r="G4063" s="159" t="s">
        <v>1842</v>
      </c>
      <c r="H4063" s="159" t="s">
        <v>1654</v>
      </c>
      <c r="I4063" s="159" t="s">
        <v>1808</v>
      </c>
      <c r="J4063" s="42" t="s">
        <v>20313</v>
      </c>
      <c r="K4063" s="42" t="s">
        <v>20314</v>
      </c>
      <c r="L4063" s="159" t="s">
        <v>2129</v>
      </c>
      <c r="M4063" s="159" t="s">
        <v>20315</v>
      </c>
      <c r="N4063" s="161"/>
      <c r="O4063" s="161"/>
      <c r="P4063" s="161"/>
    </row>
    <row r="4064" customFormat="false" ht="39" hidden="false" customHeight="true" outlineLevel="0" collapsed="false">
      <c r="A4064" s="159" t="s">
        <v>20316</v>
      </c>
      <c r="B4064" s="160" t="s">
        <v>20317</v>
      </c>
      <c r="C4064" s="42" t="s">
        <v>1754</v>
      </c>
      <c r="D4064" s="159" t="s">
        <v>2554</v>
      </c>
      <c r="E4064" s="159" t="s">
        <v>2126</v>
      </c>
      <c r="F4064" s="42" t="s">
        <v>2555</v>
      </c>
      <c r="G4064" s="159" t="s">
        <v>1842</v>
      </c>
      <c r="H4064" s="159" t="s">
        <v>1654</v>
      </c>
      <c r="I4064" s="159" t="s">
        <v>1808</v>
      </c>
      <c r="J4064" s="42" t="s">
        <v>20318</v>
      </c>
      <c r="K4064" s="42" t="s">
        <v>20319</v>
      </c>
      <c r="L4064" s="159" t="s">
        <v>2129</v>
      </c>
      <c r="M4064" s="159" t="s">
        <v>20320</v>
      </c>
      <c r="N4064" s="161"/>
      <c r="O4064" s="161"/>
      <c r="P4064" s="161"/>
    </row>
    <row r="4065" customFormat="false" ht="39" hidden="false" customHeight="true" outlineLevel="0" collapsed="false">
      <c r="A4065" s="159" t="s">
        <v>20321</v>
      </c>
      <c r="B4065" s="160" t="s">
        <v>20322</v>
      </c>
      <c r="C4065" s="42" t="s">
        <v>1754</v>
      </c>
      <c r="D4065" s="159" t="s">
        <v>2554</v>
      </c>
      <c r="E4065" s="159" t="s">
        <v>2126</v>
      </c>
      <c r="F4065" s="42" t="s">
        <v>2555</v>
      </c>
      <c r="G4065" s="159" t="s">
        <v>1842</v>
      </c>
      <c r="H4065" s="159" t="s">
        <v>1654</v>
      </c>
      <c r="I4065" s="159" t="s">
        <v>1808</v>
      </c>
      <c r="J4065" s="42" t="s">
        <v>20323</v>
      </c>
      <c r="K4065" s="42" t="s">
        <v>20324</v>
      </c>
      <c r="L4065" s="159" t="s">
        <v>2129</v>
      </c>
      <c r="M4065" s="159" t="s">
        <v>20325</v>
      </c>
      <c r="N4065" s="161"/>
      <c r="O4065" s="161"/>
      <c r="P4065" s="161"/>
    </row>
    <row r="4066" customFormat="false" ht="27" hidden="false" customHeight="true" outlineLevel="0" collapsed="false">
      <c r="A4066" s="159" t="s">
        <v>20326</v>
      </c>
      <c r="B4066" s="160" t="s">
        <v>20327</v>
      </c>
      <c r="C4066" s="42" t="s">
        <v>1754</v>
      </c>
      <c r="D4066" s="159" t="s">
        <v>2554</v>
      </c>
      <c r="E4066" s="159" t="s">
        <v>2126</v>
      </c>
      <c r="F4066" s="42" t="s">
        <v>2555</v>
      </c>
      <c r="G4066" s="159" t="s">
        <v>1842</v>
      </c>
      <c r="H4066" s="159" t="s">
        <v>1654</v>
      </c>
      <c r="I4066" s="159" t="s">
        <v>1808</v>
      </c>
      <c r="J4066" s="42" t="s">
        <v>20328</v>
      </c>
      <c r="K4066" s="42" t="s">
        <v>20329</v>
      </c>
      <c r="L4066" s="159" t="s">
        <v>2129</v>
      </c>
      <c r="M4066" s="159" t="s">
        <v>20330</v>
      </c>
      <c r="N4066" s="161"/>
      <c r="O4066" s="161"/>
      <c r="P4066" s="161"/>
    </row>
    <row r="4067" customFormat="false" ht="39" hidden="false" customHeight="true" outlineLevel="0" collapsed="false">
      <c r="A4067" s="159" t="s">
        <v>20331</v>
      </c>
      <c r="B4067" s="160" t="s">
        <v>20332</v>
      </c>
      <c r="C4067" s="42" t="s">
        <v>1754</v>
      </c>
      <c r="D4067" s="159" t="s">
        <v>2554</v>
      </c>
      <c r="E4067" s="159" t="s">
        <v>2126</v>
      </c>
      <c r="F4067" s="42" t="s">
        <v>2555</v>
      </c>
      <c r="G4067" s="159" t="s">
        <v>1842</v>
      </c>
      <c r="H4067" s="159" t="s">
        <v>1654</v>
      </c>
      <c r="I4067" s="159" t="s">
        <v>1808</v>
      </c>
      <c r="J4067" s="42" t="s">
        <v>20333</v>
      </c>
      <c r="K4067" s="42" t="s">
        <v>20334</v>
      </c>
      <c r="L4067" s="159" t="s">
        <v>2129</v>
      </c>
      <c r="M4067" s="159" t="s">
        <v>20335</v>
      </c>
      <c r="N4067" s="161"/>
      <c r="O4067" s="161"/>
      <c r="P4067" s="161"/>
    </row>
    <row r="4068" customFormat="false" ht="27" hidden="false" customHeight="true" outlineLevel="0" collapsed="false">
      <c r="A4068" s="159" t="s">
        <v>20336</v>
      </c>
      <c r="B4068" s="160" t="s">
        <v>20337</v>
      </c>
      <c r="C4068" s="42" t="s">
        <v>1754</v>
      </c>
      <c r="D4068" s="159" t="s">
        <v>2554</v>
      </c>
      <c r="E4068" s="159" t="s">
        <v>2126</v>
      </c>
      <c r="F4068" s="42" t="s">
        <v>2555</v>
      </c>
      <c r="G4068" s="159" t="s">
        <v>1842</v>
      </c>
      <c r="H4068" s="159" t="s">
        <v>1654</v>
      </c>
      <c r="I4068" s="159" t="s">
        <v>1808</v>
      </c>
      <c r="J4068" s="42" t="s">
        <v>20338</v>
      </c>
      <c r="K4068" s="42" t="s">
        <v>20339</v>
      </c>
      <c r="L4068" s="159" t="s">
        <v>2129</v>
      </c>
      <c r="M4068" s="159" t="s">
        <v>20340</v>
      </c>
      <c r="N4068" s="161"/>
      <c r="O4068" s="161"/>
      <c r="P4068" s="161"/>
    </row>
    <row r="4069" customFormat="false" ht="39" hidden="false" customHeight="true" outlineLevel="0" collapsed="false">
      <c r="A4069" s="159" t="s">
        <v>20341</v>
      </c>
      <c r="B4069" s="160" t="s">
        <v>20342</v>
      </c>
      <c r="C4069" s="42" t="s">
        <v>1754</v>
      </c>
      <c r="D4069" s="159" t="s">
        <v>2554</v>
      </c>
      <c r="E4069" s="159" t="s">
        <v>2126</v>
      </c>
      <c r="F4069" s="42" t="s">
        <v>2555</v>
      </c>
      <c r="G4069" s="159" t="s">
        <v>1842</v>
      </c>
      <c r="H4069" s="159" t="s">
        <v>1654</v>
      </c>
      <c r="I4069" s="159" t="s">
        <v>1808</v>
      </c>
      <c r="J4069" s="42" t="s">
        <v>20343</v>
      </c>
      <c r="K4069" s="42" t="s">
        <v>20344</v>
      </c>
      <c r="L4069" s="159" t="s">
        <v>2129</v>
      </c>
      <c r="M4069" s="159" t="s">
        <v>20345</v>
      </c>
      <c r="N4069" s="161"/>
      <c r="O4069" s="161"/>
      <c r="P4069" s="161"/>
    </row>
    <row r="4070" customFormat="false" ht="39" hidden="false" customHeight="true" outlineLevel="0" collapsed="false">
      <c r="A4070" s="159" t="s">
        <v>20346</v>
      </c>
      <c r="B4070" s="160" t="s">
        <v>20347</v>
      </c>
      <c r="C4070" s="42" t="s">
        <v>1754</v>
      </c>
      <c r="D4070" s="159" t="s">
        <v>2554</v>
      </c>
      <c r="E4070" s="159" t="s">
        <v>2126</v>
      </c>
      <c r="F4070" s="42" t="s">
        <v>2555</v>
      </c>
      <c r="G4070" s="159" t="s">
        <v>1842</v>
      </c>
      <c r="H4070" s="159" t="s">
        <v>1654</v>
      </c>
      <c r="I4070" s="159" t="s">
        <v>1808</v>
      </c>
      <c r="J4070" s="42" t="s">
        <v>20348</v>
      </c>
      <c r="K4070" s="42" t="s">
        <v>20349</v>
      </c>
      <c r="L4070" s="159" t="s">
        <v>2129</v>
      </c>
      <c r="M4070" s="159" t="s">
        <v>20350</v>
      </c>
      <c r="N4070" s="161"/>
      <c r="O4070" s="161"/>
      <c r="P4070" s="161"/>
    </row>
    <row r="4071" customFormat="false" ht="39" hidden="false" customHeight="true" outlineLevel="0" collapsed="false">
      <c r="A4071" s="159" t="s">
        <v>20351</v>
      </c>
      <c r="B4071" s="160" t="s">
        <v>20352</v>
      </c>
      <c r="C4071" s="42" t="s">
        <v>1754</v>
      </c>
      <c r="D4071" s="159" t="s">
        <v>2554</v>
      </c>
      <c r="E4071" s="159" t="s">
        <v>2126</v>
      </c>
      <c r="F4071" s="42" t="s">
        <v>2555</v>
      </c>
      <c r="G4071" s="159" t="s">
        <v>1842</v>
      </c>
      <c r="H4071" s="159" t="s">
        <v>1654</v>
      </c>
      <c r="I4071" s="159" t="s">
        <v>1808</v>
      </c>
      <c r="J4071" s="42" t="s">
        <v>20353</v>
      </c>
      <c r="K4071" s="42" t="s">
        <v>20354</v>
      </c>
      <c r="L4071" s="159" t="s">
        <v>2129</v>
      </c>
      <c r="M4071" s="159" t="s">
        <v>20355</v>
      </c>
      <c r="N4071" s="161"/>
      <c r="O4071" s="161"/>
      <c r="P4071" s="161"/>
    </row>
    <row r="4072" customFormat="false" ht="27" hidden="false" customHeight="true" outlineLevel="0" collapsed="false">
      <c r="A4072" s="159" t="s">
        <v>20356</v>
      </c>
      <c r="B4072" s="160" t="s">
        <v>20357</v>
      </c>
      <c r="C4072" s="42" t="s">
        <v>1754</v>
      </c>
      <c r="D4072" s="159" t="s">
        <v>2554</v>
      </c>
      <c r="E4072" s="159" t="s">
        <v>2126</v>
      </c>
      <c r="F4072" s="42" t="s">
        <v>2555</v>
      </c>
      <c r="G4072" s="159" t="s">
        <v>1842</v>
      </c>
      <c r="H4072" s="159" t="s">
        <v>1654</v>
      </c>
      <c r="I4072" s="159" t="s">
        <v>1808</v>
      </c>
      <c r="J4072" s="42" t="s">
        <v>20358</v>
      </c>
      <c r="K4072" s="42" t="s">
        <v>20359</v>
      </c>
      <c r="L4072" s="159" t="s">
        <v>2129</v>
      </c>
      <c r="M4072" s="159" t="s">
        <v>20360</v>
      </c>
      <c r="N4072" s="161"/>
      <c r="O4072" s="161"/>
      <c r="P4072" s="161"/>
    </row>
    <row r="4073" customFormat="false" ht="27" hidden="false" customHeight="true" outlineLevel="0" collapsed="false">
      <c r="A4073" s="159" t="s">
        <v>20361</v>
      </c>
      <c r="B4073" s="160" t="s">
        <v>20362</v>
      </c>
      <c r="C4073" s="42" t="s">
        <v>1754</v>
      </c>
      <c r="D4073" s="159" t="s">
        <v>2554</v>
      </c>
      <c r="E4073" s="159" t="s">
        <v>2126</v>
      </c>
      <c r="F4073" s="42" t="s">
        <v>2555</v>
      </c>
      <c r="G4073" s="159" t="s">
        <v>1842</v>
      </c>
      <c r="H4073" s="159" t="s">
        <v>1654</v>
      </c>
      <c r="I4073" s="159" t="s">
        <v>1808</v>
      </c>
      <c r="J4073" s="42" t="s">
        <v>20363</v>
      </c>
      <c r="K4073" s="42" t="s">
        <v>20364</v>
      </c>
      <c r="L4073" s="159" t="s">
        <v>2129</v>
      </c>
      <c r="M4073" s="159" t="s">
        <v>20365</v>
      </c>
      <c r="N4073" s="161"/>
      <c r="O4073" s="161"/>
      <c r="P4073" s="161"/>
    </row>
    <row r="4074" customFormat="false" ht="27" hidden="false" customHeight="true" outlineLevel="0" collapsed="false">
      <c r="A4074" s="159" t="s">
        <v>20366</v>
      </c>
      <c r="B4074" s="160" t="s">
        <v>20367</v>
      </c>
      <c r="C4074" s="42" t="s">
        <v>1754</v>
      </c>
      <c r="D4074" s="159" t="s">
        <v>2554</v>
      </c>
      <c r="E4074" s="159" t="s">
        <v>2126</v>
      </c>
      <c r="F4074" s="42" t="s">
        <v>2555</v>
      </c>
      <c r="G4074" s="159" t="s">
        <v>1842</v>
      </c>
      <c r="H4074" s="159" t="s">
        <v>1654</v>
      </c>
      <c r="I4074" s="159" t="s">
        <v>1808</v>
      </c>
      <c r="J4074" s="42" t="s">
        <v>20368</v>
      </c>
      <c r="K4074" s="42" t="s">
        <v>20369</v>
      </c>
      <c r="L4074" s="159" t="s">
        <v>2129</v>
      </c>
      <c r="M4074" s="159" t="s">
        <v>20370</v>
      </c>
      <c r="N4074" s="161"/>
      <c r="O4074" s="161"/>
      <c r="P4074" s="161"/>
    </row>
    <row r="4075" customFormat="false" ht="27" hidden="false" customHeight="true" outlineLevel="0" collapsed="false">
      <c r="A4075" s="159" t="s">
        <v>20371</v>
      </c>
      <c r="B4075" s="160" t="s">
        <v>20372</v>
      </c>
      <c r="C4075" s="42" t="s">
        <v>1754</v>
      </c>
      <c r="D4075" s="159" t="s">
        <v>2554</v>
      </c>
      <c r="E4075" s="159" t="s">
        <v>2126</v>
      </c>
      <c r="F4075" s="42" t="s">
        <v>2555</v>
      </c>
      <c r="G4075" s="159" t="s">
        <v>1842</v>
      </c>
      <c r="H4075" s="159" t="s">
        <v>1654</v>
      </c>
      <c r="I4075" s="159" t="s">
        <v>1808</v>
      </c>
      <c r="J4075" s="42" t="s">
        <v>20373</v>
      </c>
      <c r="K4075" s="42" t="s">
        <v>20374</v>
      </c>
      <c r="L4075" s="159" t="s">
        <v>2129</v>
      </c>
      <c r="M4075" s="159" t="s">
        <v>20375</v>
      </c>
      <c r="N4075" s="161"/>
      <c r="O4075" s="161"/>
      <c r="P4075" s="161"/>
    </row>
    <row r="4076" customFormat="false" ht="27" hidden="false" customHeight="true" outlineLevel="0" collapsed="false">
      <c r="A4076" s="159" t="s">
        <v>20376</v>
      </c>
      <c r="B4076" s="160" t="s">
        <v>20377</v>
      </c>
      <c r="C4076" s="42" t="s">
        <v>1754</v>
      </c>
      <c r="D4076" s="159" t="s">
        <v>2554</v>
      </c>
      <c r="E4076" s="159" t="s">
        <v>2126</v>
      </c>
      <c r="F4076" s="42" t="s">
        <v>2555</v>
      </c>
      <c r="G4076" s="159" t="s">
        <v>1842</v>
      </c>
      <c r="H4076" s="159" t="s">
        <v>1654</v>
      </c>
      <c r="I4076" s="159" t="s">
        <v>1808</v>
      </c>
      <c r="J4076" s="42" t="s">
        <v>20378</v>
      </c>
      <c r="K4076" s="42" t="s">
        <v>20379</v>
      </c>
      <c r="L4076" s="159" t="s">
        <v>2129</v>
      </c>
      <c r="M4076" s="159" t="s">
        <v>20380</v>
      </c>
      <c r="N4076" s="161"/>
      <c r="O4076" s="161"/>
      <c r="P4076" s="161"/>
    </row>
    <row r="4077" customFormat="false" ht="39" hidden="false" customHeight="true" outlineLevel="0" collapsed="false">
      <c r="A4077" s="159" t="s">
        <v>20381</v>
      </c>
      <c r="B4077" s="160" t="s">
        <v>20382</v>
      </c>
      <c r="C4077" s="42" t="s">
        <v>1754</v>
      </c>
      <c r="D4077" s="159" t="s">
        <v>2554</v>
      </c>
      <c r="E4077" s="159" t="s">
        <v>2126</v>
      </c>
      <c r="F4077" s="42" t="s">
        <v>2555</v>
      </c>
      <c r="G4077" s="159" t="s">
        <v>1842</v>
      </c>
      <c r="H4077" s="159" t="s">
        <v>1654</v>
      </c>
      <c r="I4077" s="159" t="s">
        <v>1808</v>
      </c>
      <c r="J4077" s="42" t="s">
        <v>20383</v>
      </c>
      <c r="K4077" s="42" t="s">
        <v>20384</v>
      </c>
      <c r="L4077" s="159" t="s">
        <v>2129</v>
      </c>
      <c r="M4077" s="159" t="s">
        <v>20385</v>
      </c>
      <c r="N4077" s="161"/>
      <c r="O4077" s="161"/>
      <c r="P4077" s="161"/>
    </row>
    <row r="4078" customFormat="false" ht="27" hidden="false" customHeight="true" outlineLevel="0" collapsed="false">
      <c r="A4078" s="159" t="s">
        <v>20386</v>
      </c>
      <c r="B4078" s="160" t="s">
        <v>20387</v>
      </c>
      <c r="C4078" s="42" t="s">
        <v>1754</v>
      </c>
      <c r="D4078" s="159" t="s">
        <v>2554</v>
      </c>
      <c r="E4078" s="159" t="s">
        <v>2126</v>
      </c>
      <c r="F4078" s="42" t="s">
        <v>2555</v>
      </c>
      <c r="G4078" s="159" t="s">
        <v>1842</v>
      </c>
      <c r="H4078" s="159" t="s">
        <v>1654</v>
      </c>
      <c r="I4078" s="159" t="s">
        <v>1808</v>
      </c>
      <c r="J4078" s="42" t="s">
        <v>20388</v>
      </c>
      <c r="K4078" s="42" t="s">
        <v>20389</v>
      </c>
      <c r="L4078" s="159" t="s">
        <v>2129</v>
      </c>
      <c r="M4078" s="159" t="s">
        <v>20390</v>
      </c>
      <c r="N4078" s="161"/>
      <c r="O4078" s="161"/>
      <c r="P4078" s="161"/>
    </row>
    <row r="4079" customFormat="false" ht="39" hidden="false" customHeight="true" outlineLevel="0" collapsed="false">
      <c r="A4079" s="159" t="s">
        <v>20391</v>
      </c>
      <c r="B4079" s="160" t="s">
        <v>20392</v>
      </c>
      <c r="C4079" s="42" t="s">
        <v>1754</v>
      </c>
      <c r="D4079" s="159" t="s">
        <v>2554</v>
      </c>
      <c r="E4079" s="159" t="s">
        <v>2126</v>
      </c>
      <c r="F4079" s="42" t="s">
        <v>2555</v>
      </c>
      <c r="G4079" s="159" t="s">
        <v>1842</v>
      </c>
      <c r="H4079" s="159" t="s">
        <v>1654</v>
      </c>
      <c r="I4079" s="159" t="s">
        <v>1808</v>
      </c>
      <c r="J4079" s="42" t="s">
        <v>20393</v>
      </c>
      <c r="K4079" s="42" t="s">
        <v>20394</v>
      </c>
      <c r="L4079" s="159" t="s">
        <v>2129</v>
      </c>
      <c r="M4079" s="159" t="s">
        <v>20395</v>
      </c>
      <c r="N4079" s="161"/>
      <c r="O4079" s="161"/>
      <c r="P4079" s="161"/>
    </row>
    <row r="4080" customFormat="false" ht="39" hidden="false" customHeight="true" outlineLevel="0" collapsed="false">
      <c r="A4080" s="159" t="s">
        <v>20396</v>
      </c>
      <c r="B4080" s="160" t="s">
        <v>20397</v>
      </c>
      <c r="C4080" s="42" t="s">
        <v>1754</v>
      </c>
      <c r="D4080" s="159" t="s">
        <v>2554</v>
      </c>
      <c r="E4080" s="159" t="s">
        <v>2126</v>
      </c>
      <c r="F4080" s="42" t="s">
        <v>2555</v>
      </c>
      <c r="G4080" s="159" t="s">
        <v>1842</v>
      </c>
      <c r="H4080" s="159" t="s">
        <v>1654</v>
      </c>
      <c r="I4080" s="159" t="s">
        <v>1808</v>
      </c>
      <c r="J4080" s="42" t="s">
        <v>20398</v>
      </c>
      <c r="K4080" s="42" t="s">
        <v>20399</v>
      </c>
      <c r="L4080" s="159" t="s">
        <v>2129</v>
      </c>
      <c r="M4080" s="159" t="s">
        <v>20400</v>
      </c>
      <c r="N4080" s="161"/>
      <c r="O4080" s="161"/>
      <c r="P4080" s="161"/>
    </row>
    <row r="4081" customFormat="false" ht="27" hidden="false" customHeight="true" outlineLevel="0" collapsed="false">
      <c r="A4081" s="159" t="s">
        <v>20401</v>
      </c>
      <c r="B4081" s="160" t="s">
        <v>20402</v>
      </c>
      <c r="C4081" s="42" t="s">
        <v>1754</v>
      </c>
      <c r="D4081" s="159" t="s">
        <v>2554</v>
      </c>
      <c r="E4081" s="159" t="s">
        <v>2126</v>
      </c>
      <c r="F4081" s="42" t="s">
        <v>2555</v>
      </c>
      <c r="G4081" s="159" t="s">
        <v>1842</v>
      </c>
      <c r="H4081" s="159" t="s">
        <v>1654</v>
      </c>
      <c r="I4081" s="159" t="s">
        <v>1808</v>
      </c>
      <c r="J4081" s="42" t="s">
        <v>20403</v>
      </c>
      <c r="K4081" s="42" t="s">
        <v>20404</v>
      </c>
      <c r="L4081" s="159" t="s">
        <v>2129</v>
      </c>
      <c r="M4081" s="159" t="s">
        <v>20405</v>
      </c>
      <c r="N4081" s="161"/>
      <c r="O4081" s="161"/>
      <c r="P4081" s="161"/>
    </row>
    <row r="4082" customFormat="false" ht="27" hidden="false" customHeight="true" outlineLevel="0" collapsed="false">
      <c r="A4082" s="159" t="s">
        <v>20406</v>
      </c>
      <c r="B4082" s="160" t="s">
        <v>20407</v>
      </c>
      <c r="C4082" s="42" t="s">
        <v>1754</v>
      </c>
      <c r="D4082" s="159" t="s">
        <v>2554</v>
      </c>
      <c r="E4082" s="159" t="s">
        <v>2126</v>
      </c>
      <c r="F4082" s="42" t="s">
        <v>2555</v>
      </c>
      <c r="G4082" s="159" t="s">
        <v>1842</v>
      </c>
      <c r="H4082" s="159" t="s">
        <v>1654</v>
      </c>
      <c r="I4082" s="159" t="s">
        <v>1808</v>
      </c>
      <c r="J4082" s="42" t="s">
        <v>20408</v>
      </c>
      <c r="K4082" s="42" t="s">
        <v>20409</v>
      </c>
      <c r="L4082" s="159" t="s">
        <v>2129</v>
      </c>
      <c r="M4082" s="159" t="s">
        <v>20410</v>
      </c>
      <c r="N4082" s="161"/>
      <c r="O4082" s="161"/>
      <c r="P4082" s="161"/>
    </row>
    <row r="4083" customFormat="false" ht="27" hidden="false" customHeight="true" outlineLevel="0" collapsed="false">
      <c r="A4083" s="159" t="s">
        <v>20411</v>
      </c>
      <c r="B4083" s="160" t="s">
        <v>20412</v>
      </c>
      <c r="C4083" s="42" t="s">
        <v>1754</v>
      </c>
      <c r="D4083" s="159" t="s">
        <v>2554</v>
      </c>
      <c r="E4083" s="159" t="s">
        <v>2126</v>
      </c>
      <c r="F4083" s="42" t="s">
        <v>2555</v>
      </c>
      <c r="G4083" s="159" t="s">
        <v>1842</v>
      </c>
      <c r="H4083" s="159" t="s">
        <v>1654</v>
      </c>
      <c r="I4083" s="159" t="s">
        <v>1808</v>
      </c>
      <c r="J4083" s="42" t="s">
        <v>20413</v>
      </c>
      <c r="K4083" s="42" t="s">
        <v>20414</v>
      </c>
      <c r="L4083" s="159" t="s">
        <v>2129</v>
      </c>
      <c r="M4083" s="159" t="s">
        <v>20415</v>
      </c>
      <c r="N4083" s="161"/>
      <c r="O4083" s="161"/>
      <c r="P4083" s="161"/>
    </row>
    <row r="4084" customFormat="false" ht="27" hidden="false" customHeight="true" outlineLevel="0" collapsed="false">
      <c r="A4084" s="159" t="s">
        <v>20416</v>
      </c>
      <c r="B4084" s="160" t="s">
        <v>20417</v>
      </c>
      <c r="C4084" s="42" t="s">
        <v>1754</v>
      </c>
      <c r="D4084" s="159" t="s">
        <v>2554</v>
      </c>
      <c r="E4084" s="159" t="s">
        <v>2126</v>
      </c>
      <c r="F4084" s="42" t="s">
        <v>2555</v>
      </c>
      <c r="G4084" s="159" t="s">
        <v>1842</v>
      </c>
      <c r="H4084" s="159" t="s">
        <v>1654</v>
      </c>
      <c r="I4084" s="159" t="s">
        <v>1808</v>
      </c>
      <c r="J4084" s="42" t="s">
        <v>20418</v>
      </c>
      <c r="K4084" s="42" t="s">
        <v>20419</v>
      </c>
      <c r="L4084" s="159" t="s">
        <v>2129</v>
      </c>
      <c r="M4084" s="159" t="s">
        <v>20420</v>
      </c>
      <c r="N4084" s="161"/>
      <c r="O4084" s="161"/>
      <c r="P4084" s="161"/>
    </row>
    <row r="4085" customFormat="false" ht="27" hidden="false" customHeight="true" outlineLevel="0" collapsed="false">
      <c r="A4085" s="159" t="s">
        <v>20421</v>
      </c>
      <c r="B4085" s="160" t="s">
        <v>20422</v>
      </c>
      <c r="C4085" s="42" t="s">
        <v>1754</v>
      </c>
      <c r="D4085" s="159" t="s">
        <v>2554</v>
      </c>
      <c r="E4085" s="159" t="s">
        <v>2126</v>
      </c>
      <c r="F4085" s="42" t="s">
        <v>2555</v>
      </c>
      <c r="G4085" s="159" t="s">
        <v>1842</v>
      </c>
      <c r="H4085" s="159" t="s">
        <v>1654</v>
      </c>
      <c r="I4085" s="159" t="s">
        <v>1808</v>
      </c>
      <c r="J4085" s="42" t="s">
        <v>20423</v>
      </c>
      <c r="K4085" s="42" t="s">
        <v>20424</v>
      </c>
      <c r="L4085" s="159" t="s">
        <v>2129</v>
      </c>
      <c r="M4085" s="159" t="s">
        <v>20425</v>
      </c>
      <c r="N4085" s="161"/>
      <c r="O4085" s="161"/>
      <c r="P4085" s="161"/>
    </row>
    <row r="4086" customFormat="false" ht="27" hidden="false" customHeight="true" outlineLevel="0" collapsed="false">
      <c r="A4086" s="159" t="s">
        <v>20426</v>
      </c>
      <c r="B4086" s="160" t="s">
        <v>20427</v>
      </c>
      <c r="C4086" s="42" t="s">
        <v>1754</v>
      </c>
      <c r="D4086" s="159" t="s">
        <v>2554</v>
      </c>
      <c r="E4086" s="159" t="s">
        <v>2126</v>
      </c>
      <c r="F4086" s="42" t="s">
        <v>2555</v>
      </c>
      <c r="G4086" s="159" t="s">
        <v>1842</v>
      </c>
      <c r="H4086" s="159" t="s">
        <v>1654</v>
      </c>
      <c r="I4086" s="159" t="s">
        <v>1808</v>
      </c>
      <c r="J4086" s="42" t="s">
        <v>20428</v>
      </c>
      <c r="K4086" s="42" t="s">
        <v>20429</v>
      </c>
      <c r="L4086" s="159" t="s">
        <v>2129</v>
      </c>
      <c r="M4086" s="159" t="s">
        <v>20430</v>
      </c>
      <c r="N4086" s="161"/>
      <c r="O4086" s="161"/>
      <c r="P4086" s="161"/>
    </row>
    <row r="4087" customFormat="false" ht="27" hidden="false" customHeight="true" outlineLevel="0" collapsed="false">
      <c r="A4087" s="159" t="s">
        <v>20431</v>
      </c>
      <c r="B4087" s="160" t="s">
        <v>20432</v>
      </c>
      <c r="C4087" s="42" t="s">
        <v>1754</v>
      </c>
      <c r="D4087" s="159" t="s">
        <v>2554</v>
      </c>
      <c r="E4087" s="159" t="s">
        <v>2126</v>
      </c>
      <c r="F4087" s="42" t="s">
        <v>2555</v>
      </c>
      <c r="G4087" s="159" t="s">
        <v>1842</v>
      </c>
      <c r="H4087" s="159" t="s">
        <v>1654</v>
      </c>
      <c r="I4087" s="159" t="s">
        <v>1808</v>
      </c>
      <c r="J4087" s="42" t="s">
        <v>20433</v>
      </c>
      <c r="K4087" s="42" t="s">
        <v>20434</v>
      </c>
      <c r="L4087" s="159" t="s">
        <v>2129</v>
      </c>
      <c r="M4087" s="159" t="s">
        <v>20435</v>
      </c>
      <c r="N4087" s="161"/>
      <c r="O4087" s="161"/>
      <c r="P4087" s="161"/>
    </row>
    <row r="4088" customFormat="false" ht="39" hidden="false" customHeight="true" outlineLevel="0" collapsed="false">
      <c r="A4088" s="159" t="s">
        <v>20436</v>
      </c>
      <c r="B4088" s="160" t="s">
        <v>20437</v>
      </c>
      <c r="C4088" s="42" t="s">
        <v>1754</v>
      </c>
      <c r="D4088" s="159" t="s">
        <v>2554</v>
      </c>
      <c r="E4088" s="159" t="s">
        <v>2126</v>
      </c>
      <c r="F4088" s="42" t="s">
        <v>2555</v>
      </c>
      <c r="G4088" s="159" t="s">
        <v>1842</v>
      </c>
      <c r="H4088" s="159" t="s">
        <v>1654</v>
      </c>
      <c r="I4088" s="159" t="s">
        <v>1808</v>
      </c>
      <c r="J4088" s="42" t="s">
        <v>20438</v>
      </c>
      <c r="K4088" s="42" t="s">
        <v>20439</v>
      </c>
      <c r="L4088" s="159" t="s">
        <v>2129</v>
      </c>
      <c r="M4088" s="159" t="s">
        <v>20440</v>
      </c>
      <c r="N4088" s="161"/>
      <c r="O4088" s="161"/>
      <c r="P4088" s="161"/>
    </row>
    <row r="4089" customFormat="false" ht="39" hidden="false" customHeight="true" outlineLevel="0" collapsed="false">
      <c r="A4089" s="159" t="s">
        <v>20441</v>
      </c>
      <c r="B4089" s="160" t="s">
        <v>20442</v>
      </c>
      <c r="C4089" s="42" t="s">
        <v>1754</v>
      </c>
      <c r="D4089" s="159" t="s">
        <v>2554</v>
      </c>
      <c r="E4089" s="159" t="s">
        <v>2126</v>
      </c>
      <c r="F4089" s="42" t="s">
        <v>2555</v>
      </c>
      <c r="G4089" s="159" t="s">
        <v>1842</v>
      </c>
      <c r="H4089" s="159" t="s">
        <v>1654</v>
      </c>
      <c r="I4089" s="159" t="s">
        <v>1808</v>
      </c>
      <c r="J4089" s="42" t="s">
        <v>20443</v>
      </c>
      <c r="K4089" s="42" t="s">
        <v>20444</v>
      </c>
      <c r="L4089" s="159" t="s">
        <v>2129</v>
      </c>
      <c r="M4089" s="159" t="s">
        <v>20445</v>
      </c>
      <c r="N4089" s="161"/>
      <c r="O4089" s="161"/>
      <c r="P4089" s="161"/>
    </row>
    <row r="4090" customFormat="false" ht="27" hidden="false" customHeight="true" outlineLevel="0" collapsed="false">
      <c r="A4090" s="159" t="s">
        <v>20446</v>
      </c>
      <c r="B4090" s="160" t="s">
        <v>20447</v>
      </c>
      <c r="C4090" s="42" t="s">
        <v>1754</v>
      </c>
      <c r="D4090" s="159" t="s">
        <v>2554</v>
      </c>
      <c r="E4090" s="159" t="s">
        <v>2126</v>
      </c>
      <c r="F4090" s="42" t="s">
        <v>2555</v>
      </c>
      <c r="G4090" s="159" t="s">
        <v>1842</v>
      </c>
      <c r="H4090" s="159" t="s">
        <v>1654</v>
      </c>
      <c r="I4090" s="159" t="s">
        <v>1808</v>
      </c>
      <c r="J4090" s="42" t="s">
        <v>20448</v>
      </c>
      <c r="K4090" s="42" t="s">
        <v>20449</v>
      </c>
      <c r="L4090" s="159" t="s">
        <v>2129</v>
      </c>
      <c r="M4090" s="159" t="s">
        <v>20450</v>
      </c>
      <c r="N4090" s="161"/>
      <c r="O4090" s="161"/>
      <c r="P4090" s="161"/>
    </row>
    <row r="4091" customFormat="false" ht="27" hidden="false" customHeight="true" outlineLevel="0" collapsed="false">
      <c r="A4091" s="159" t="s">
        <v>20451</v>
      </c>
      <c r="B4091" s="160" t="s">
        <v>20452</v>
      </c>
      <c r="C4091" s="42" t="s">
        <v>1754</v>
      </c>
      <c r="D4091" s="159" t="s">
        <v>2554</v>
      </c>
      <c r="E4091" s="159" t="s">
        <v>2126</v>
      </c>
      <c r="F4091" s="42" t="s">
        <v>2555</v>
      </c>
      <c r="G4091" s="159" t="s">
        <v>1842</v>
      </c>
      <c r="H4091" s="159" t="s">
        <v>1654</v>
      </c>
      <c r="I4091" s="159" t="s">
        <v>1808</v>
      </c>
      <c r="J4091" s="42" t="s">
        <v>20453</v>
      </c>
      <c r="K4091" s="42" t="s">
        <v>20454</v>
      </c>
      <c r="L4091" s="159" t="s">
        <v>2129</v>
      </c>
      <c r="M4091" s="159" t="s">
        <v>20455</v>
      </c>
      <c r="N4091" s="161"/>
      <c r="O4091" s="161"/>
      <c r="P4091" s="161"/>
    </row>
    <row r="4092" customFormat="false" ht="27" hidden="false" customHeight="true" outlineLevel="0" collapsed="false">
      <c r="A4092" s="159" t="s">
        <v>20456</v>
      </c>
      <c r="B4092" s="160" t="s">
        <v>20457</v>
      </c>
      <c r="C4092" s="42" t="s">
        <v>1754</v>
      </c>
      <c r="D4092" s="159" t="s">
        <v>2554</v>
      </c>
      <c r="E4092" s="159" t="s">
        <v>2126</v>
      </c>
      <c r="F4092" s="42" t="s">
        <v>2555</v>
      </c>
      <c r="G4092" s="159" t="s">
        <v>1842</v>
      </c>
      <c r="H4092" s="159" t="s">
        <v>1654</v>
      </c>
      <c r="I4092" s="159" t="s">
        <v>1808</v>
      </c>
      <c r="J4092" s="42" t="s">
        <v>20458</v>
      </c>
      <c r="K4092" s="42" t="s">
        <v>20459</v>
      </c>
      <c r="L4092" s="159" t="s">
        <v>2129</v>
      </c>
      <c r="M4092" s="159" t="s">
        <v>20460</v>
      </c>
      <c r="N4092" s="161"/>
      <c r="O4092" s="161"/>
      <c r="P4092" s="161"/>
    </row>
    <row r="4093" customFormat="false" ht="39" hidden="false" customHeight="true" outlineLevel="0" collapsed="false">
      <c r="A4093" s="159" t="s">
        <v>20461</v>
      </c>
      <c r="B4093" s="160" t="s">
        <v>20462</v>
      </c>
      <c r="C4093" s="42" t="s">
        <v>1754</v>
      </c>
      <c r="D4093" s="159" t="s">
        <v>2554</v>
      </c>
      <c r="E4093" s="159" t="s">
        <v>2126</v>
      </c>
      <c r="F4093" s="42" t="s">
        <v>2555</v>
      </c>
      <c r="G4093" s="159" t="s">
        <v>1842</v>
      </c>
      <c r="H4093" s="159" t="s">
        <v>1654</v>
      </c>
      <c r="I4093" s="159" t="s">
        <v>1808</v>
      </c>
      <c r="J4093" s="42" t="s">
        <v>20463</v>
      </c>
      <c r="K4093" s="42" t="s">
        <v>20464</v>
      </c>
      <c r="L4093" s="159" t="s">
        <v>2129</v>
      </c>
      <c r="M4093" s="159" t="s">
        <v>20465</v>
      </c>
      <c r="N4093" s="161"/>
      <c r="O4093" s="161"/>
      <c r="P4093" s="161"/>
    </row>
    <row r="4094" customFormat="false" ht="27" hidden="false" customHeight="true" outlineLevel="0" collapsed="false">
      <c r="A4094" s="159" t="s">
        <v>20466</v>
      </c>
      <c r="B4094" s="160" t="s">
        <v>20467</v>
      </c>
      <c r="C4094" s="42" t="s">
        <v>1754</v>
      </c>
      <c r="D4094" s="159" t="s">
        <v>2554</v>
      </c>
      <c r="E4094" s="159" t="s">
        <v>2126</v>
      </c>
      <c r="F4094" s="42" t="s">
        <v>2555</v>
      </c>
      <c r="G4094" s="159" t="s">
        <v>1842</v>
      </c>
      <c r="H4094" s="159" t="s">
        <v>1654</v>
      </c>
      <c r="I4094" s="159" t="s">
        <v>1808</v>
      </c>
      <c r="J4094" s="42" t="s">
        <v>20468</v>
      </c>
      <c r="K4094" s="42" t="s">
        <v>20469</v>
      </c>
      <c r="L4094" s="159" t="s">
        <v>2129</v>
      </c>
      <c r="M4094" s="159" t="s">
        <v>20470</v>
      </c>
      <c r="N4094" s="161"/>
      <c r="O4094" s="161"/>
      <c r="P4094" s="161"/>
    </row>
    <row r="4095" customFormat="false" ht="39" hidden="false" customHeight="true" outlineLevel="0" collapsed="false">
      <c r="A4095" s="159" t="s">
        <v>20471</v>
      </c>
      <c r="B4095" s="160" t="s">
        <v>20472</v>
      </c>
      <c r="C4095" s="42" t="s">
        <v>1754</v>
      </c>
      <c r="D4095" s="159" t="s">
        <v>2554</v>
      </c>
      <c r="E4095" s="159" t="s">
        <v>2126</v>
      </c>
      <c r="F4095" s="42" t="s">
        <v>2555</v>
      </c>
      <c r="G4095" s="159" t="s">
        <v>1842</v>
      </c>
      <c r="H4095" s="159" t="s">
        <v>1654</v>
      </c>
      <c r="I4095" s="159" t="s">
        <v>1808</v>
      </c>
      <c r="J4095" s="42" t="s">
        <v>20473</v>
      </c>
      <c r="K4095" s="42" t="s">
        <v>20474</v>
      </c>
      <c r="L4095" s="159" t="s">
        <v>2129</v>
      </c>
      <c r="M4095" s="159" t="s">
        <v>20475</v>
      </c>
      <c r="N4095" s="161"/>
      <c r="O4095" s="161"/>
      <c r="P4095" s="161"/>
    </row>
    <row r="4096" customFormat="false" ht="27" hidden="false" customHeight="true" outlineLevel="0" collapsed="false">
      <c r="A4096" s="159" t="s">
        <v>20476</v>
      </c>
      <c r="B4096" s="160" t="s">
        <v>20477</v>
      </c>
      <c r="C4096" s="42" t="s">
        <v>1754</v>
      </c>
      <c r="D4096" s="159" t="s">
        <v>2554</v>
      </c>
      <c r="E4096" s="159" t="s">
        <v>2126</v>
      </c>
      <c r="F4096" s="42" t="s">
        <v>2555</v>
      </c>
      <c r="G4096" s="159" t="s">
        <v>1842</v>
      </c>
      <c r="H4096" s="159" t="s">
        <v>1654</v>
      </c>
      <c r="I4096" s="159" t="s">
        <v>1808</v>
      </c>
      <c r="J4096" s="42" t="s">
        <v>20478</v>
      </c>
      <c r="K4096" s="42" t="s">
        <v>20479</v>
      </c>
      <c r="L4096" s="159" t="s">
        <v>2129</v>
      </c>
      <c r="M4096" s="159" t="s">
        <v>20480</v>
      </c>
      <c r="N4096" s="161"/>
      <c r="O4096" s="161"/>
      <c r="P4096" s="161"/>
    </row>
    <row r="4097" customFormat="false" ht="27" hidden="false" customHeight="true" outlineLevel="0" collapsed="false">
      <c r="A4097" s="159" t="s">
        <v>20481</v>
      </c>
      <c r="B4097" s="160" t="s">
        <v>20482</v>
      </c>
      <c r="C4097" s="42" t="s">
        <v>1754</v>
      </c>
      <c r="D4097" s="159" t="s">
        <v>2554</v>
      </c>
      <c r="E4097" s="159" t="s">
        <v>2126</v>
      </c>
      <c r="F4097" s="42" t="s">
        <v>2555</v>
      </c>
      <c r="G4097" s="159" t="s">
        <v>1842</v>
      </c>
      <c r="H4097" s="159" t="s">
        <v>1654</v>
      </c>
      <c r="I4097" s="159" t="s">
        <v>1808</v>
      </c>
      <c r="J4097" s="42" t="s">
        <v>20483</v>
      </c>
      <c r="K4097" s="42" t="s">
        <v>20484</v>
      </c>
      <c r="L4097" s="159" t="s">
        <v>2129</v>
      </c>
      <c r="M4097" s="159" t="s">
        <v>20485</v>
      </c>
      <c r="N4097" s="161"/>
      <c r="O4097" s="161"/>
      <c r="P4097" s="161"/>
    </row>
    <row r="4098" customFormat="false" ht="39" hidden="false" customHeight="true" outlineLevel="0" collapsed="false">
      <c r="A4098" s="159" t="s">
        <v>20486</v>
      </c>
      <c r="B4098" s="160" t="s">
        <v>20487</v>
      </c>
      <c r="C4098" s="42" t="s">
        <v>1754</v>
      </c>
      <c r="D4098" s="159" t="s">
        <v>2554</v>
      </c>
      <c r="E4098" s="159" t="s">
        <v>2126</v>
      </c>
      <c r="F4098" s="42" t="s">
        <v>2555</v>
      </c>
      <c r="G4098" s="159" t="s">
        <v>1842</v>
      </c>
      <c r="H4098" s="159" t="s">
        <v>1654</v>
      </c>
      <c r="I4098" s="159" t="s">
        <v>1808</v>
      </c>
      <c r="J4098" s="42" t="s">
        <v>20488</v>
      </c>
      <c r="K4098" s="42" t="s">
        <v>20489</v>
      </c>
      <c r="L4098" s="159" t="s">
        <v>2129</v>
      </c>
      <c r="M4098" s="159" t="s">
        <v>20490</v>
      </c>
      <c r="N4098" s="161"/>
      <c r="O4098" s="161"/>
      <c r="P4098" s="161"/>
    </row>
    <row r="4099" customFormat="false" ht="39" hidden="false" customHeight="true" outlineLevel="0" collapsed="false">
      <c r="A4099" s="159" t="s">
        <v>20491</v>
      </c>
      <c r="B4099" s="160" t="s">
        <v>20492</v>
      </c>
      <c r="C4099" s="42" t="s">
        <v>1754</v>
      </c>
      <c r="D4099" s="159" t="s">
        <v>2554</v>
      </c>
      <c r="E4099" s="159" t="s">
        <v>2126</v>
      </c>
      <c r="F4099" s="42" t="s">
        <v>2555</v>
      </c>
      <c r="G4099" s="159" t="s">
        <v>1842</v>
      </c>
      <c r="H4099" s="159" t="s">
        <v>1654</v>
      </c>
      <c r="I4099" s="159" t="s">
        <v>1808</v>
      </c>
      <c r="J4099" s="42" t="s">
        <v>20493</v>
      </c>
      <c r="K4099" s="42" t="s">
        <v>20494</v>
      </c>
      <c r="L4099" s="159" t="s">
        <v>2129</v>
      </c>
      <c r="M4099" s="159" t="s">
        <v>20495</v>
      </c>
      <c r="N4099" s="161"/>
      <c r="O4099" s="161"/>
      <c r="P4099" s="161"/>
    </row>
    <row r="4100" customFormat="false" ht="39" hidden="false" customHeight="true" outlineLevel="0" collapsed="false">
      <c r="A4100" s="159" t="s">
        <v>20496</v>
      </c>
      <c r="B4100" s="160" t="s">
        <v>20497</v>
      </c>
      <c r="C4100" s="42" t="s">
        <v>1754</v>
      </c>
      <c r="D4100" s="159" t="s">
        <v>2554</v>
      </c>
      <c r="E4100" s="159" t="s">
        <v>2126</v>
      </c>
      <c r="F4100" s="42" t="s">
        <v>2555</v>
      </c>
      <c r="G4100" s="159" t="s">
        <v>1842</v>
      </c>
      <c r="H4100" s="159" t="s">
        <v>1654</v>
      </c>
      <c r="I4100" s="159" t="s">
        <v>1808</v>
      </c>
      <c r="J4100" s="42" t="s">
        <v>20498</v>
      </c>
      <c r="K4100" s="42" t="s">
        <v>20499</v>
      </c>
      <c r="L4100" s="159" t="s">
        <v>2129</v>
      </c>
      <c r="M4100" s="159" t="s">
        <v>20500</v>
      </c>
      <c r="N4100" s="161"/>
      <c r="O4100" s="161"/>
      <c r="P4100" s="161"/>
    </row>
    <row r="4101" customFormat="false" ht="27" hidden="false" customHeight="true" outlineLevel="0" collapsed="false">
      <c r="A4101" s="159" t="s">
        <v>20501</v>
      </c>
      <c r="B4101" s="160" t="s">
        <v>20502</v>
      </c>
      <c r="C4101" s="42" t="s">
        <v>1754</v>
      </c>
      <c r="D4101" s="159" t="s">
        <v>2554</v>
      </c>
      <c r="E4101" s="159" t="s">
        <v>2126</v>
      </c>
      <c r="F4101" s="42" t="s">
        <v>2555</v>
      </c>
      <c r="G4101" s="159" t="s">
        <v>1842</v>
      </c>
      <c r="H4101" s="159" t="s">
        <v>1654</v>
      </c>
      <c r="I4101" s="159" t="s">
        <v>1808</v>
      </c>
      <c r="J4101" s="42" t="s">
        <v>20503</v>
      </c>
      <c r="K4101" s="42" t="s">
        <v>20504</v>
      </c>
      <c r="L4101" s="159" t="s">
        <v>2129</v>
      </c>
      <c r="M4101" s="159" t="s">
        <v>20505</v>
      </c>
      <c r="N4101" s="161"/>
      <c r="O4101" s="161"/>
      <c r="P4101" s="161"/>
    </row>
    <row r="4102" customFormat="false" ht="27" hidden="false" customHeight="true" outlineLevel="0" collapsed="false">
      <c r="A4102" s="159" t="s">
        <v>20506</v>
      </c>
      <c r="B4102" s="160" t="s">
        <v>20507</v>
      </c>
      <c r="C4102" s="42" t="s">
        <v>1754</v>
      </c>
      <c r="D4102" s="159" t="s">
        <v>2554</v>
      </c>
      <c r="E4102" s="159" t="s">
        <v>2126</v>
      </c>
      <c r="F4102" s="42" t="s">
        <v>2555</v>
      </c>
      <c r="G4102" s="159" t="s">
        <v>1842</v>
      </c>
      <c r="H4102" s="159" t="s">
        <v>1654</v>
      </c>
      <c r="I4102" s="159" t="s">
        <v>1808</v>
      </c>
      <c r="J4102" s="42" t="s">
        <v>20508</v>
      </c>
      <c r="K4102" s="42" t="s">
        <v>20509</v>
      </c>
      <c r="L4102" s="159" t="s">
        <v>2129</v>
      </c>
      <c r="M4102" s="159" t="s">
        <v>20510</v>
      </c>
      <c r="N4102" s="161"/>
      <c r="O4102" s="161"/>
      <c r="P4102" s="161"/>
    </row>
    <row r="4103" customFormat="false" ht="27" hidden="false" customHeight="true" outlineLevel="0" collapsed="false">
      <c r="A4103" s="159" t="s">
        <v>20511</v>
      </c>
      <c r="B4103" s="160" t="s">
        <v>20512</v>
      </c>
      <c r="C4103" s="42" t="s">
        <v>1754</v>
      </c>
      <c r="D4103" s="159" t="s">
        <v>2554</v>
      </c>
      <c r="E4103" s="159" t="s">
        <v>2126</v>
      </c>
      <c r="F4103" s="42" t="s">
        <v>2555</v>
      </c>
      <c r="G4103" s="159" t="s">
        <v>1842</v>
      </c>
      <c r="H4103" s="159" t="s">
        <v>1654</v>
      </c>
      <c r="I4103" s="159" t="s">
        <v>1808</v>
      </c>
      <c r="J4103" s="42" t="s">
        <v>20513</v>
      </c>
      <c r="K4103" s="42" t="s">
        <v>20514</v>
      </c>
      <c r="L4103" s="159" t="s">
        <v>2129</v>
      </c>
      <c r="M4103" s="159" t="s">
        <v>20515</v>
      </c>
      <c r="N4103" s="161"/>
      <c r="O4103" s="161"/>
      <c r="P4103" s="161"/>
    </row>
    <row r="4104" customFormat="false" ht="27" hidden="false" customHeight="true" outlineLevel="0" collapsed="false">
      <c r="A4104" s="159" t="s">
        <v>20516</v>
      </c>
      <c r="B4104" s="160" t="s">
        <v>20517</v>
      </c>
      <c r="C4104" s="42" t="s">
        <v>1754</v>
      </c>
      <c r="D4104" s="159" t="s">
        <v>2554</v>
      </c>
      <c r="E4104" s="159" t="s">
        <v>2126</v>
      </c>
      <c r="F4104" s="42" t="s">
        <v>2555</v>
      </c>
      <c r="G4104" s="159" t="s">
        <v>1842</v>
      </c>
      <c r="H4104" s="159" t="s">
        <v>1654</v>
      </c>
      <c r="I4104" s="159" t="s">
        <v>1808</v>
      </c>
      <c r="J4104" s="42" t="s">
        <v>20518</v>
      </c>
      <c r="K4104" s="42" t="s">
        <v>20519</v>
      </c>
      <c r="L4104" s="159" t="s">
        <v>2129</v>
      </c>
      <c r="M4104" s="159" t="s">
        <v>20520</v>
      </c>
      <c r="N4104" s="161"/>
      <c r="O4104" s="161"/>
      <c r="P4104" s="161"/>
    </row>
    <row r="4105" customFormat="false" ht="27" hidden="false" customHeight="true" outlineLevel="0" collapsed="false">
      <c r="A4105" s="159" t="s">
        <v>20521</v>
      </c>
      <c r="B4105" s="160" t="s">
        <v>20522</v>
      </c>
      <c r="C4105" s="42" t="s">
        <v>1754</v>
      </c>
      <c r="D4105" s="159" t="s">
        <v>2554</v>
      </c>
      <c r="E4105" s="159" t="s">
        <v>2126</v>
      </c>
      <c r="F4105" s="42" t="s">
        <v>2555</v>
      </c>
      <c r="G4105" s="159" t="s">
        <v>1842</v>
      </c>
      <c r="H4105" s="159" t="s">
        <v>1654</v>
      </c>
      <c r="I4105" s="159" t="s">
        <v>1808</v>
      </c>
      <c r="J4105" s="42" t="s">
        <v>20523</v>
      </c>
      <c r="K4105" s="42" t="s">
        <v>20524</v>
      </c>
      <c r="L4105" s="159" t="s">
        <v>2129</v>
      </c>
      <c r="M4105" s="159" t="s">
        <v>20525</v>
      </c>
      <c r="N4105" s="161"/>
      <c r="O4105" s="161"/>
      <c r="P4105" s="161"/>
    </row>
    <row r="4106" customFormat="false" ht="27" hidden="false" customHeight="true" outlineLevel="0" collapsed="false">
      <c r="A4106" s="159" t="s">
        <v>20526</v>
      </c>
      <c r="B4106" s="160" t="s">
        <v>20527</v>
      </c>
      <c r="C4106" s="42" t="s">
        <v>1754</v>
      </c>
      <c r="D4106" s="159" t="s">
        <v>2554</v>
      </c>
      <c r="E4106" s="159" t="s">
        <v>2126</v>
      </c>
      <c r="F4106" s="42" t="s">
        <v>2555</v>
      </c>
      <c r="G4106" s="159" t="s">
        <v>1842</v>
      </c>
      <c r="H4106" s="159" t="s">
        <v>1654</v>
      </c>
      <c r="I4106" s="159" t="s">
        <v>1808</v>
      </c>
      <c r="J4106" s="42" t="s">
        <v>20528</v>
      </c>
      <c r="K4106" s="42" t="s">
        <v>20529</v>
      </c>
      <c r="L4106" s="159" t="s">
        <v>2129</v>
      </c>
      <c r="M4106" s="159" t="s">
        <v>20530</v>
      </c>
      <c r="N4106" s="161"/>
      <c r="O4106" s="161"/>
      <c r="P4106" s="161"/>
    </row>
    <row r="4107" customFormat="false" ht="39" hidden="false" customHeight="true" outlineLevel="0" collapsed="false">
      <c r="A4107" s="159" t="s">
        <v>20531</v>
      </c>
      <c r="B4107" s="160" t="s">
        <v>20532</v>
      </c>
      <c r="C4107" s="42" t="s">
        <v>1754</v>
      </c>
      <c r="D4107" s="159" t="s">
        <v>2554</v>
      </c>
      <c r="E4107" s="159" t="s">
        <v>2126</v>
      </c>
      <c r="F4107" s="42" t="s">
        <v>2555</v>
      </c>
      <c r="G4107" s="159" t="s">
        <v>1842</v>
      </c>
      <c r="H4107" s="159" t="s">
        <v>1654</v>
      </c>
      <c r="I4107" s="159" t="s">
        <v>1808</v>
      </c>
      <c r="J4107" s="42" t="s">
        <v>20533</v>
      </c>
      <c r="K4107" s="42" t="s">
        <v>20534</v>
      </c>
      <c r="L4107" s="159" t="s">
        <v>2129</v>
      </c>
      <c r="M4107" s="159" t="s">
        <v>20535</v>
      </c>
      <c r="N4107" s="161"/>
      <c r="O4107" s="161"/>
      <c r="P4107" s="161"/>
    </row>
    <row r="4108" customFormat="false" ht="27" hidden="false" customHeight="true" outlineLevel="0" collapsed="false">
      <c r="A4108" s="159" t="s">
        <v>20536</v>
      </c>
      <c r="B4108" s="160" t="s">
        <v>20537</v>
      </c>
      <c r="C4108" s="42" t="s">
        <v>1754</v>
      </c>
      <c r="D4108" s="159" t="s">
        <v>2554</v>
      </c>
      <c r="E4108" s="159" t="s">
        <v>2126</v>
      </c>
      <c r="F4108" s="42" t="s">
        <v>2555</v>
      </c>
      <c r="G4108" s="159" t="s">
        <v>1842</v>
      </c>
      <c r="H4108" s="159" t="s">
        <v>1654</v>
      </c>
      <c r="I4108" s="159" t="s">
        <v>1808</v>
      </c>
      <c r="J4108" s="42" t="s">
        <v>20538</v>
      </c>
      <c r="K4108" s="42" t="s">
        <v>20539</v>
      </c>
      <c r="L4108" s="159" t="s">
        <v>2129</v>
      </c>
      <c r="M4108" s="159" t="s">
        <v>20540</v>
      </c>
      <c r="N4108" s="161"/>
      <c r="O4108" s="161"/>
      <c r="P4108" s="161"/>
    </row>
    <row r="4109" customFormat="false" ht="39" hidden="false" customHeight="true" outlineLevel="0" collapsed="false">
      <c r="A4109" s="159" t="s">
        <v>20541</v>
      </c>
      <c r="B4109" s="160" t="s">
        <v>20542</v>
      </c>
      <c r="C4109" s="42" t="s">
        <v>1754</v>
      </c>
      <c r="D4109" s="159" t="s">
        <v>2554</v>
      </c>
      <c r="E4109" s="159" t="s">
        <v>2126</v>
      </c>
      <c r="F4109" s="42" t="s">
        <v>2555</v>
      </c>
      <c r="G4109" s="159" t="s">
        <v>1842</v>
      </c>
      <c r="H4109" s="159" t="s">
        <v>1654</v>
      </c>
      <c r="I4109" s="159" t="s">
        <v>1808</v>
      </c>
      <c r="J4109" s="42" t="s">
        <v>20543</v>
      </c>
      <c r="K4109" s="42" t="s">
        <v>20544</v>
      </c>
      <c r="L4109" s="159" t="s">
        <v>2129</v>
      </c>
      <c r="M4109" s="159" t="s">
        <v>20545</v>
      </c>
      <c r="N4109" s="161"/>
      <c r="O4109" s="161"/>
      <c r="P4109" s="161"/>
    </row>
    <row r="4110" customFormat="false" ht="39" hidden="false" customHeight="true" outlineLevel="0" collapsed="false">
      <c r="A4110" s="159" t="s">
        <v>20546</v>
      </c>
      <c r="B4110" s="160" t="s">
        <v>20547</v>
      </c>
      <c r="C4110" s="42" t="s">
        <v>1754</v>
      </c>
      <c r="D4110" s="159" t="s">
        <v>2554</v>
      </c>
      <c r="E4110" s="159" t="s">
        <v>2126</v>
      </c>
      <c r="F4110" s="42" t="s">
        <v>2555</v>
      </c>
      <c r="G4110" s="159" t="s">
        <v>1842</v>
      </c>
      <c r="H4110" s="159" t="s">
        <v>1654</v>
      </c>
      <c r="I4110" s="159" t="s">
        <v>1808</v>
      </c>
      <c r="J4110" s="42" t="s">
        <v>20548</v>
      </c>
      <c r="K4110" s="42" t="s">
        <v>20549</v>
      </c>
      <c r="L4110" s="159" t="s">
        <v>2129</v>
      </c>
      <c r="M4110" s="159" t="s">
        <v>20550</v>
      </c>
      <c r="N4110" s="161"/>
      <c r="O4110" s="161"/>
      <c r="P4110" s="161"/>
    </row>
    <row r="4111" customFormat="false" ht="27" hidden="false" customHeight="true" outlineLevel="0" collapsed="false">
      <c r="A4111" s="159" t="s">
        <v>20551</v>
      </c>
      <c r="B4111" s="160" t="s">
        <v>20552</v>
      </c>
      <c r="C4111" s="42" t="s">
        <v>1754</v>
      </c>
      <c r="D4111" s="159" t="s">
        <v>2554</v>
      </c>
      <c r="E4111" s="159" t="s">
        <v>2126</v>
      </c>
      <c r="F4111" s="42" t="s">
        <v>2555</v>
      </c>
      <c r="G4111" s="159" t="s">
        <v>1842</v>
      </c>
      <c r="H4111" s="159" t="s">
        <v>1654</v>
      </c>
      <c r="I4111" s="159" t="s">
        <v>1808</v>
      </c>
      <c r="J4111" s="42" t="s">
        <v>20553</v>
      </c>
      <c r="K4111" s="42" t="s">
        <v>20554</v>
      </c>
      <c r="L4111" s="159" t="s">
        <v>2129</v>
      </c>
      <c r="M4111" s="159" t="s">
        <v>20555</v>
      </c>
      <c r="N4111" s="161"/>
      <c r="O4111" s="161"/>
      <c r="P4111" s="161"/>
    </row>
    <row r="4112" customFormat="false" ht="27" hidden="false" customHeight="true" outlineLevel="0" collapsed="false">
      <c r="A4112" s="159" t="s">
        <v>20556</v>
      </c>
      <c r="B4112" s="160" t="s">
        <v>20557</v>
      </c>
      <c r="C4112" s="42" t="s">
        <v>1754</v>
      </c>
      <c r="D4112" s="159" t="s">
        <v>2554</v>
      </c>
      <c r="E4112" s="159" t="s">
        <v>2126</v>
      </c>
      <c r="F4112" s="42" t="s">
        <v>2555</v>
      </c>
      <c r="G4112" s="159" t="s">
        <v>1842</v>
      </c>
      <c r="H4112" s="159" t="s">
        <v>1654</v>
      </c>
      <c r="I4112" s="159" t="s">
        <v>1808</v>
      </c>
      <c r="J4112" s="42" t="s">
        <v>20558</v>
      </c>
      <c r="K4112" s="42" t="s">
        <v>20559</v>
      </c>
      <c r="L4112" s="159" t="s">
        <v>2129</v>
      </c>
      <c r="M4112" s="159" t="s">
        <v>20560</v>
      </c>
      <c r="N4112" s="161"/>
      <c r="O4112" s="161"/>
      <c r="P4112" s="161"/>
    </row>
    <row r="4113" customFormat="false" ht="39" hidden="false" customHeight="true" outlineLevel="0" collapsed="false">
      <c r="A4113" s="159" t="s">
        <v>20561</v>
      </c>
      <c r="B4113" s="160" t="s">
        <v>20562</v>
      </c>
      <c r="C4113" s="42" t="s">
        <v>1754</v>
      </c>
      <c r="D4113" s="159" t="s">
        <v>2554</v>
      </c>
      <c r="E4113" s="159" t="s">
        <v>2126</v>
      </c>
      <c r="F4113" s="42" t="s">
        <v>2555</v>
      </c>
      <c r="G4113" s="159" t="s">
        <v>1842</v>
      </c>
      <c r="H4113" s="159" t="s">
        <v>1654</v>
      </c>
      <c r="I4113" s="159" t="s">
        <v>1808</v>
      </c>
      <c r="J4113" s="42" t="s">
        <v>20563</v>
      </c>
      <c r="K4113" s="42" t="s">
        <v>20564</v>
      </c>
      <c r="L4113" s="159" t="s">
        <v>2129</v>
      </c>
      <c r="M4113" s="159" t="s">
        <v>20565</v>
      </c>
      <c r="N4113" s="161"/>
      <c r="O4113" s="161"/>
      <c r="P4113" s="161"/>
    </row>
    <row r="4114" customFormat="false" ht="27" hidden="false" customHeight="true" outlineLevel="0" collapsed="false">
      <c r="A4114" s="159" t="s">
        <v>20566</v>
      </c>
      <c r="B4114" s="160" t="s">
        <v>20567</v>
      </c>
      <c r="C4114" s="42" t="s">
        <v>1754</v>
      </c>
      <c r="D4114" s="159" t="s">
        <v>2554</v>
      </c>
      <c r="E4114" s="159" t="s">
        <v>2126</v>
      </c>
      <c r="F4114" s="42" t="s">
        <v>2555</v>
      </c>
      <c r="G4114" s="159" t="s">
        <v>1842</v>
      </c>
      <c r="H4114" s="159" t="s">
        <v>1654</v>
      </c>
      <c r="I4114" s="159" t="s">
        <v>1808</v>
      </c>
      <c r="J4114" s="42" t="s">
        <v>20568</v>
      </c>
      <c r="K4114" s="42" t="s">
        <v>20569</v>
      </c>
      <c r="L4114" s="159" t="s">
        <v>2129</v>
      </c>
      <c r="M4114" s="159" t="s">
        <v>20570</v>
      </c>
      <c r="N4114" s="161"/>
      <c r="O4114" s="161"/>
      <c r="P4114" s="161"/>
    </row>
    <row r="4115" customFormat="false" ht="27" hidden="false" customHeight="true" outlineLevel="0" collapsed="false">
      <c r="A4115" s="159" t="s">
        <v>20571</v>
      </c>
      <c r="B4115" s="160" t="s">
        <v>20572</v>
      </c>
      <c r="C4115" s="42" t="s">
        <v>1754</v>
      </c>
      <c r="D4115" s="159" t="s">
        <v>2554</v>
      </c>
      <c r="E4115" s="159" t="s">
        <v>2126</v>
      </c>
      <c r="F4115" s="42" t="s">
        <v>2555</v>
      </c>
      <c r="G4115" s="159" t="s">
        <v>1842</v>
      </c>
      <c r="H4115" s="159" t="s">
        <v>1654</v>
      </c>
      <c r="I4115" s="159" t="s">
        <v>1808</v>
      </c>
      <c r="J4115" s="42" t="s">
        <v>20573</v>
      </c>
      <c r="K4115" s="42" t="s">
        <v>20574</v>
      </c>
      <c r="L4115" s="159" t="s">
        <v>2129</v>
      </c>
      <c r="M4115" s="159" t="s">
        <v>20575</v>
      </c>
      <c r="N4115" s="161"/>
      <c r="O4115" s="161"/>
      <c r="P4115" s="161"/>
    </row>
    <row r="4116" customFormat="false" ht="39" hidden="false" customHeight="true" outlineLevel="0" collapsed="false">
      <c r="A4116" s="159" t="s">
        <v>20576</v>
      </c>
      <c r="B4116" s="160" t="s">
        <v>20577</v>
      </c>
      <c r="C4116" s="42" t="s">
        <v>1754</v>
      </c>
      <c r="D4116" s="159" t="s">
        <v>2554</v>
      </c>
      <c r="E4116" s="159" t="s">
        <v>2126</v>
      </c>
      <c r="F4116" s="42" t="s">
        <v>2555</v>
      </c>
      <c r="G4116" s="159" t="s">
        <v>1842</v>
      </c>
      <c r="H4116" s="159" t="s">
        <v>1654</v>
      </c>
      <c r="I4116" s="159" t="s">
        <v>1808</v>
      </c>
      <c r="J4116" s="42" t="s">
        <v>20578</v>
      </c>
      <c r="K4116" s="42" t="s">
        <v>20579</v>
      </c>
      <c r="L4116" s="159" t="s">
        <v>2129</v>
      </c>
      <c r="M4116" s="159" t="s">
        <v>20580</v>
      </c>
      <c r="N4116" s="161"/>
      <c r="O4116" s="161"/>
      <c r="P4116" s="161"/>
    </row>
    <row r="4117" customFormat="false" ht="27" hidden="false" customHeight="true" outlineLevel="0" collapsed="false">
      <c r="A4117" s="159" t="s">
        <v>20581</v>
      </c>
      <c r="B4117" s="160" t="s">
        <v>20582</v>
      </c>
      <c r="C4117" s="42" t="s">
        <v>1754</v>
      </c>
      <c r="D4117" s="159" t="s">
        <v>2554</v>
      </c>
      <c r="E4117" s="159" t="s">
        <v>2126</v>
      </c>
      <c r="F4117" s="42" t="s">
        <v>2555</v>
      </c>
      <c r="G4117" s="159" t="s">
        <v>1842</v>
      </c>
      <c r="H4117" s="159" t="s">
        <v>1654</v>
      </c>
      <c r="I4117" s="159" t="s">
        <v>1808</v>
      </c>
      <c r="J4117" s="42" t="s">
        <v>20583</v>
      </c>
      <c r="K4117" s="42" t="s">
        <v>20584</v>
      </c>
      <c r="L4117" s="159" t="s">
        <v>2129</v>
      </c>
      <c r="M4117" s="159" t="s">
        <v>20585</v>
      </c>
      <c r="N4117" s="161"/>
      <c r="O4117" s="161"/>
      <c r="P4117" s="161"/>
    </row>
    <row r="4118" customFormat="false" ht="27" hidden="false" customHeight="true" outlineLevel="0" collapsed="false">
      <c r="A4118" s="159" t="s">
        <v>20586</v>
      </c>
      <c r="B4118" s="160" t="s">
        <v>20587</v>
      </c>
      <c r="C4118" s="42" t="s">
        <v>1754</v>
      </c>
      <c r="D4118" s="159" t="s">
        <v>2554</v>
      </c>
      <c r="E4118" s="159" t="s">
        <v>2126</v>
      </c>
      <c r="F4118" s="42" t="s">
        <v>2555</v>
      </c>
      <c r="G4118" s="159" t="s">
        <v>1842</v>
      </c>
      <c r="H4118" s="159" t="s">
        <v>1654</v>
      </c>
      <c r="I4118" s="159" t="s">
        <v>1808</v>
      </c>
      <c r="J4118" s="42" t="s">
        <v>20588</v>
      </c>
      <c r="K4118" s="42" t="s">
        <v>20589</v>
      </c>
      <c r="L4118" s="159" t="s">
        <v>2129</v>
      </c>
      <c r="M4118" s="159" t="s">
        <v>20590</v>
      </c>
      <c r="N4118" s="161"/>
      <c r="O4118" s="161"/>
      <c r="P4118" s="161"/>
    </row>
    <row r="4119" customFormat="false" ht="27" hidden="false" customHeight="true" outlineLevel="0" collapsed="false">
      <c r="A4119" s="159" t="s">
        <v>20591</v>
      </c>
      <c r="B4119" s="160" t="s">
        <v>20592</v>
      </c>
      <c r="C4119" s="42" t="s">
        <v>1754</v>
      </c>
      <c r="D4119" s="159" t="s">
        <v>2554</v>
      </c>
      <c r="E4119" s="159" t="s">
        <v>2126</v>
      </c>
      <c r="F4119" s="42" t="s">
        <v>2555</v>
      </c>
      <c r="G4119" s="159" t="s">
        <v>1842</v>
      </c>
      <c r="H4119" s="159" t="s">
        <v>1654</v>
      </c>
      <c r="I4119" s="159" t="s">
        <v>1808</v>
      </c>
      <c r="J4119" s="42" t="s">
        <v>20593</v>
      </c>
      <c r="K4119" s="42" t="s">
        <v>20594</v>
      </c>
      <c r="L4119" s="159" t="s">
        <v>2129</v>
      </c>
      <c r="M4119" s="159" t="s">
        <v>20595</v>
      </c>
      <c r="N4119" s="161"/>
      <c r="O4119" s="161"/>
      <c r="P4119" s="161"/>
    </row>
    <row r="4120" customFormat="false" ht="27" hidden="false" customHeight="true" outlineLevel="0" collapsed="false">
      <c r="A4120" s="159" t="s">
        <v>20596</v>
      </c>
      <c r="B4120" s="160" t="s">
        <v>20597</v>
      </c>
      <c r="C4120" s="42" t="s">
        <v>1754</v>
      </c>
      <c r="D4120" s="159" t="s">
        <v>2554</v>
      </c>
      <c r="E4120" s="159" t="s">
        <v>2126</v>
      </c>
      <c r="F4120" s="42" t="s">
        <v>2555</v>
      </c>
      <c r="G4120" s="159" t="s">
        <v>1842</v>
      </c>
      <c r="H4120" s="159" t="s">
        <v>1654</v>
      </c>
      <c r="I4120" s="159" t="s">
        <v>1808</v>
      </c>
      <c r="J4120" s="42" t="s">
        <v>20598</v>
      </c>
      <c r="K4120" s="42" t="s">
        <v>20599</v>
      </c>
      <c r="L4120" s="159" t="s">
        <v>2129</v>
      </c>
      <c r="M4120" s="159" t="s">
        <v>20600</v>
      </c>
      <c r="N4120" s="161"/>
      <c r="O4120" s="161"/>
      <c r="P4120" s="161"/>
    </row>
    <row r="4121" customFormat="false" ht="27" hidden="false" customHeight="true" outlineLevel="0" collapsed="false">
      <c r="A4121" s="159" t="s">
        <v>20601</v>
      </c>
      <c r="B4121" s="160" t="s">
        <v>20602</v>
      </c>
      <c r="C4121" s="42" t="s">
        <v>1754</v>
      </c>
      <c r="D4121" s="159" t="s">
        <v>2554</v>
      </c>
      <c r="E4121" s="159" t="s">
        <v>2126</v>
      </c>
      <c r="F4121" s="42" t="s">
        <v>2555</v>
      </c>
      <c r="G4121" s="159" t="s">
        <v>1842</v>
      </c>
      <c r="H4121" s="159" t="s">
        <v>1654</v>
      </c>
      <c r="I4121" s="159" t="s">
        <v>1808</v>
      </c>
      <c r="J4121" s="42" t="s">
        <v>20603</v>
      </c>
      <c r="K4121" s="42" t="s">
        <v>20604</v>
      </c>
      <c r="L4121" s="159" t="s">
        <v>2129</v>
      </c>
      <c r="M4121" s="159" t="s">
        <v>20605</v>
      </c>
      <c r="N4121" s="161"/>
      <c r="O4121" s="161"/>
      <c r="P4121" s="161"/>
    </row>
    <row r="4122" customFormat="false" ht="27" hidden="false" customHeight="true" outlineLevel="0" collapsed="false">
      <c r="A4122" s="159" t="s">
        <v>20606</v>
      </c>
      <c r="B4122" s="160" t="s">
        <v>20607</v>
      </c>
      <c r="C4122" s="42" t="s">
        <v>1754</v>
      </c>
      <c r="D4122" s="159" t="s">
        <v>2554</v>
      </c>
      <c r="E4122" s="159" t="s">
        <v>2126</v>
      </c>
      <c r="F4122" s="42" t="s">
        <v>2555</v>
      </c>
      <c r="G4122" s="159" t="s">
        <v>1842</v>
      </c>
      <c r="H4122" s="159" t="s">
        <v>1654</v>
      </c>
      <c r="I4122" s="159" t="s">
        <v>1808</v>
      </c>
      <c r="J4122" s="42" t="s">
        <v>20608</v>
      </c>
      <c r="K4122" s="42" t="s">
        <v>20609</v>
      </c>
      <c r="L4122" s="159" t="s">
        <v>2129</v>
      </c>
      <c r="M4122" s="159" t="s">
        <v>20610</v>
      </c>
      <c r="N4122" s="161"/>
      <c r="O4122" s="161"/>
      <c r="P4122" s="161"/>
    </row>
    <row r="4123" customFormat="false" ht="39" hidden="false" customHeight="true" outlineLevel="0" collapsed="false">
      <c r="A4123" s="159" t="s">
        <v>20611</v>
      </c>
      <c r="B4123" s="160" t="s">
        <v>20612</v>
      </c>
      <c r="C4123" s="42" t="s">
        <v>1754</v>
      </c>
      <c r="D4123" s="159" t="s">
        <v>2554</v>
      </c>
      <c r="E4123" s="159" t="s">
        <v>2126</v>
      </c>
      <c r="F4123" s="42" t="s">
        <v>2555</v>
      </c>
      <c r="G4123" s="159" t="s">
        <v>1842</v>
      </c>
      <c r="H4123" s="159" t="s">
        <v>1654</v>
      </c>
      <c r="I4123" s="159" t="s">
        <v>1808</v>
      </c>
      <c r="J4123" s="42" t="s">
        <v>20613</v>
      </c>
      <c r="K4123" s="42" t="s">
        <v>20614</v>
      </c>
      <c r="L4123" s="159" t="s">
        <v>2129</v>
      </c>
      <c r="M4123" s="159" t="s">
        <v>20615</v>
      </c>
      <c r="N4123" s="161"/>
      <c r="O4123" s="161"/>
      <c r="P4123" s="161"/>
    </row>
    <row r="4124" customFormat="false" ht="39" hidden="false" customHeight="true" outlineLevel="0" collapsed="false">
      <c r="A4124" s="159" t="s">
        <v>20616</v>
      </c>
      <c r="B4124" s="160" t="s">
        <v>20617</v>
      </c>
      <c r="C4124" s="42" t="s">
        <v>1754</v>
      </c>
      <c r="D4124" s="159" t="s">
        <v>2554</v>
      </c>
      <c r="E4124" s="159" t="s">
        <v>2126</v>
      </c>
      <c r="F4124" s="42" t="s">
        <v>2555</v>
      </c>
      <c r="G4124" s="159" t="s">
        <v>1842</v>
      </c>
      <c r="H4124" s="159" t="s">
        <v>1654</v>
      </c>
      <c r="I4124" s="159" t="s">
        <v>1808</v>
      </c>
      <c r="J4124" s="42" t="s">
        <v>20618</v>
      </c>
      <c r="K4124" s="42" t="s">
        <v>20619</v>
      </c>
      <c r="L4124" s="159" t="s">
        <v>2129</v>
      </c>
      <c r="M4124" s="159" t="s">
        <v>20620</v>
      </c>
      <c r="N4124" s="161"/>
      <c r="O4124" s="161"/>
      <c r="P4124" s="161"/>
    </row>
    <row r="4125" customFormat="false" ht="39" hidden="false" customHeight="true" outlineLevel="0" collapsed="false">
      <c r="A4125" s="159" t="s">
        <v>20621</v>
      </c>
      <c r="B4125" s="160" t="s">
        <v>20622</v>
      </c>
      <c r="C4125" s="42" t="s">
        <v>1754</v>
      </c>
      <c r="D4125" s="159" t="s">
        <v>2554</v>
      </c>
      <c r="E4125" s="159" t="s">
        <v>2126</v>
      </c>
      <c r="F4125" s="42" t="s">
        <v>2555</v>
      </c>
      <c r="G4125" s="159" t="s">
        <v>1842</v>
      </c>
      <c r="H4125" s="159" t="s">
        <v>1654</v>
      </c>
      <c r="I4125" s="159" t="s">
        <v>1808</v>
      </c>
      <c r="J4125" s="42" t="s">
        <v>20623</v>
      </c>
      <c r="K4125" s="42" t="s">
        <v>20624</v>
      </c>
      <c r="L4125" s="159" t="s">
        <v>2129</v>
      </c>
      <c r="M4125" s="159" t="s">
        <v>20625</v>
      </c>
      <c r="N4125" s="161"/>
      <c r="O4125" s="161"/>
      <c r="P4125" s="161"/>
    </row>
    <row r="4126" customFormat="false" ht="27" hidden="false" customHeight="true" outlineLevel="0" collapsed="false">
      <c r="A4126" s="159" t="s">
        <v>20626</v>
      </c>
      <c r="B4126" s="160" t="s">
        <v>20627</v>
      </c>
      <c r="C4126" s="42" t="s">
        <v>1754</v>
      </c>
      <c r="D4126" s="159" t="s">
        <v>2554</v>
      </c>
      <c r="E4126" s="159" t="s">
        <v>2126</v>
      </c>
      <c r="F4126" s="42" t="s">
        <v>2555</v>
      </c>
      <c r="G4126" s="159" t="s">
        <v>1842</v>
      </c>
      <c r="H4126" s="159" t="s">
        <v>1654</v>
      </c>
      <c r="I4126" s="159" t="s">
        <v>1808</v>
      </c>
      <c r="J4126" s="42" t="s">
        <v>20628</v>
      </c>
      <c r="K4126" s="42" t="s">
        <v>20629</v>
      </c>
      <c r="L4126" s="159" t="s">
        <v>2129</v>
      </c>
      <c r="M4126" s="159" t="s">
        <v>20630</v>
      </c>
      <c r="N4126" s="161"/>
      <c r="O4126" s="161"/>
      <c r="P4126" s="161"/>
    </row>
    <row r="4127" customFormat="false" ht="39" hidden="false" customHeight="true" outlineLevel="0" collapsed="false">
      <c r="A4127" s="159" t="s">
        <v>20631</v>
      </c>
      <c r="B4127" s="160" t="s">
        <v>20632</v>
      </c>
      <c r="C4127" s="42" t="s">
        <v>1754</v>
      </c>
      <c r="D4127" s="159" t="s">
        <v>2554</v>
      </c>
      <c r="E4127" s="159" t="s">
        <v>2126</v>
      </c>
      <c r="F4127" s="42" t="s">
        <v>2555</v>
      </c>
      <c r="G4127" s="159" t="s">
        <v>1842</v>
      </c>
      <c r="H4127" s="159" t="s">
        <v>1654</v>
      </c>
      <c r="I4127" s="159" t="s">
        <v>1808</v>
      </c>
      <c r="J4127" s="42" t="s">
        <v>20633</v>
      </c>
      <c r="K4127" s="42" t="s">
        <v>20634</v>
      </c>
      <c r="L4127" s="159" t="s">
        <v>2129</v>
      </c>
      <c r="M4127" s="159" t="s">
        <v>20635</v>
      </c>
      <c r="N4127" s="161"/>
      <c r="O4127" s="161"/>
      <c r="P4127" s="161"/>
    </row>
    <row r="4128" customFormat="false" ht="39" hidden="false" customHeight="true" outlineLevel="0" collapsed="false">
      <c r="A4128" s="159" t="s">
        <v>20636</v>
      </c>
      <c r="B4128" s="160" t="s">
        <v>20637</v>
      </c>
      <c r="C4128" s="42" t="s">
        <v>1754</v>
      </c>
      <c r="D4128" s="159" t="s">
        <v>2554</v>
      </c>
      <c r="E4128" s="159" t="s">
        <v>2126</v>
      </c>
      <c r="F4128" s="42" t="s">
        <v>2555</v>
      </c>
      <c r="G4128" s="159" t="s">
        <v>1842</v>
      </c>
      <c r="H4128" s="159" t="s">
        <v>1654</v>
      </c>
      <c r="I4128" s="159" t="s">
        <v>1808</v>
      </c>
      <c r="J4128" s="42" t="s">
        <v>20638</v>
      </c>
      <c r="K4128" s="42" t="s">
        <v>20639</v>
      </c>
      <c r="L4128" s="159" t="s">
        <v>2129</v>
      </c>
      <c r="M4128" s="159" t="s">
        <v>20640</v>
      </c>
      <c r="N4128" s="161"/>
      <c r="O4128" s="161"/>
      <c r="P4128" s="161"/>
    </row>
    <row r="4129" customFormat="false" ht="39" hidden="false" customHeight="true" outlineLevel="0" collapsed="false">
      <c r="A4129" s="159" t="s">
        <v>20641</v>
      </c>
      <c r="B4129" s="160" t="s">
        <v>20642</v>
      </c>
      <c r="C4129" s="42" t="s">
        <v>1754</v>
      </c>
      <c r="D4129" s="159" t="s">
        <v>2554</v>
      </c>
      <c r="E4129" s="159" t="s">
        <v>2126</v>
      </c>
      <c r="F4129" s="42" t="s">
        <v>2555</v>
      </c>
      <c r="G4129" s="159" t="s">
        <v>1842</v>
      </c>
      <c r="H4129" s="159" t="s">
        <v>1654</v>
      </c>
      <c r="I4129" s="159" t="s">
        <v>1808</v>
      </c>
      <c r="J4129" s="42" t="s">
        <v>20643</v>
      </c>
      <c r="K4129" s="42" t="s">
        <v>20644</v>
      </c>
      <c r="L4129" s="159" t="s">
        <v>2129</v>
      </c>
      <c r="M4129" s="159" t="s">
        <v>20645</v>
      </c>
      <c r="N4129" s="161"/>
      <c r="O4129" s="161"/>
      <c r="P4129" s="161"/>
    </row>
    <row r="4130" customFormat="false" ht="27" hidden="false" customHeight="true" outlineLevel="0" collapsed="false">
      <c r="A4130" s="159" t="s">
        <v>20646</v>
      </c>
      <c r="B4130" s="160" t="s">
        <v>20647</v>
      </c>
      <c r="C4130" s="42" t="s">
        <v>1754</v>
      </c>
      <c r="D4130" s="159" t="s">
        <v>2554</v>
      </c>
      <c r="E4130" s="159" t="s">
        <v>2126</v>
      </c>
      <c r="F4130" s="42" t="s">
        <v>2555</v>
      </c>
      <c r="G4130" s="159" t="s">
        <v>1842</v>
      </c>
      <c r="H4130" s="159" t="s">
        <v>1654</v>
      </c>
      <c r="I4130" s="159" t="s">
        <v>1808</v>
      </c>
      <c r="J4130" s="42" t="s">
        <v>20648</v>
      </c>
      <c r="K4130" s="42" t="s">
        <v>20649</v>
      </c>
      <c r="L4130" s="159" t="s">
        <v>2129</v>
      </c>
      <c r="M4130" s="159" t="s">
        <v>20650</v>
      </c>
      <c r="N4130" s="161"/>
      <c r="O4130" s="161"/>
      <c r="P4130" s="161"/>
    </row>
    <row r="4131" customFormat="false" ht="39" hidden="false" customHeight="true" outlineLevel="0" collapsed="false">
      <c r="A4131" s="159" t="s">
        <v>20651</v>
      </c>
      <c r="B4131" s="160" t="s">
        <v>20652</v>
      </c>
      <c r="C4131" s="42" t="s">
        <v>1754</v>
      </c>
      <c r="D4131" s="159" t="s">
        <v>2554</v>
      </c>
      <c r="E4131" s="159" t="s">
        <v>2126</v>
      </c>
      <c r="F4131" s="42" t="s">
        <v>2555</v>
      </c>
      <c r="G4131" s="159" t="s">
        <v>1842</v>
      </c>
      <c r="H4131" s="159" t="s">
        <v>1654</v>
      </c>
      <c r="I4131" s="159" t="s">
        <v>1808</v>
      </c>
      <c r="J4131" s="42" t="s">
        <v>20653</v>
      </c>
      <c r="K4131" s="42" t="s">
        <v>20654</v>
      </c>
      <c r="L4131" s="159" t="s">
        <v>2129</v>
      </c>
      <c r="M4131" s="159" t="s">
        <v>20655</v>
      </c>
      <c r="N4131" s="161"/>
      <c r="O4131" s="161"/>
      <c r="P4131" s="161"/>
    </row>
    <row r="4132" customFormat="false" ht="39" hidden="false" customHeight="true" outlineLevel="0" collapsed="false">
      <c r="A4132" s="159" t="s">
        <v>20656</v>
      </c>
      <c r="B4132" s="160" t="s">
        <v>20657</v>
      </c>
      <c r="C4132" s="42" t="s">
        <v>1754</v>
      </c>
      <c r="D4132" s="159" t="s">
        <v>2554</v>
      </c>
      <c r="E4132" s="159" t="s">
        <v>2126</v>
      </c>
      <c r="F4132" s="42" t="s">
        <v>2555</v>
      </c>
      <c r="G4132" s="159" t="s">
        <v>1842</v>
      </c>
      <c r="H4132" s="159" t="s">
        <v>1654</v>
      </c>
      <c r="I4132" s="159" t="s">
        <v>1808</v>
      </c>
      <c r="J4132" s="42" t="s">
        <v>20658</v>
      </c>
      <c r="K4132" s="42" t="s">
        <v>20659</v>
      </c>
      <c r="L4132" s="159" t="s">
        <v>2129</v>
      </c>
      <c r="M4132" s="159" t="s">
        <v>20660</v>
      </c>
      <c r="N4132" s="161"/>
      <c r="O4132" s="161"/>
      <c r="P4132" s="161"/>
    </row>
    <row r="4133" customFormat="false" ht="27" hidden="false" customHeight="true" outlineLevel="0" collapsed="false">
      <c r="A4133" s="159" t="s">
        <v>20661</v>
      </c>
      <c r="B4133" s="160" t="s">
        <v>20662</v>
      </c>
      <c r="C4133" s="42" t="s">
        <v>1754</v>
      </c>
      <c r="D4133" s="159" t="s">
        <v>2554</v>
      </c>
      <c r="E4133" s="159" t="s">
        <v>2126</v>
      </c>
      <c r="F4133" s="42" t="s">
        <v>2555</v>
      </c>
      <c r="G4133" s="159" t="s">
        <v>1842</v>
      </c>
      <c r="H4133" s="159" t="s">
        <v>1654</v>
      </c>
      <c r="I4133" s="159" t="s">
        <v>1808</v>
      </c>
      <c r="J4133" s="42" t="s">
        <v>20663</v>
      </c>
      <c r="K4133" s="42" t="s">
        <v>20664</v>
      </c>
      <c r="L4133" s="159" t="s">
        <v>2129</v>
      </c>
      <c r="M4133" s="159" t="s">
        <v>20665</v>
      </c>
      <c r="N4133" s="161"/>
      <c r="O4133" s="161"/>
      <c r="P4133" s="161"/>
    </row>
    <row r="4134" customFormat="false" ht="27" hidden="false" customHeight="true" outlineLevel="0" collapsed="false">
      <c r="A4134" s="159" t="s">
        <v>20666</v>
      </c>
      <c r="B4134" s="160" t="s">
        <v>20667</v>
      </c>
      <c r="C4134" s="42" t="s">
        <v>1754</v>
      </c>
      <c r="D4134" s="159" t="s">
        <v>2554</v>
      </c>
      <c r="E4134" s="159" t="s">
        <v>2126</v>
      </c>
      <c r="F4134" s="42" t="s">
        <v>2555</v>
      </c>
      <c r="G4134" s="159" t="s">
        <v>1842</v>
      </c>
      <c r="H4134" s="159" t="s">
        <v>1654</v>
      </c>
      <c r="I4134" s="159" t="s">
        <v>1808</v>
      </c>
      <c r="J4134" s="42" t="s">
        <v>20668</v>
      </c>
      <c r="K4134" s="42" t="s">
        <v>20669</v>
      </c>
      <c r="L4134" s="159" t="s">
        <v>2129</v>
      </c>
      <c r="M4134" s="159" t="s">
        <v>20670</v>
      </c>
      <c r="N4134" s="161"/>
      <c r="O4134" s="161"/>
      <c r="P4134" s="161"/>
    </row>
    <row r="4135" customFormat="false" ht="27" hidden="false" customHeight="true" outlineLevel="0" collapsed="false">
      <c r="A4135" s="159" t="s">
        <v>20671</v>
      </c>
      <c r="B4135" s="160" t="s">
        <v>20672</v>
      </c>
      <c r="C4135" s="42" t="s">
        <v>1754</v>
      </c>
      <c r="D4135" s="159" t="s">
        <v>2554</v>
      </c>
      <c r="E4135" s="159" t="s">
        <v>2126</v>
      </c>
      <c r="F4135" s="42" t="s">
        <v>2555</v>
      </c>
      <c r="G4135" s="159" t="s">
        <v>1842</v>
      </c>
      <c r="H4135" s="159" t="s">
        <v>1654</v>
      </c>
      <c r="I4135" s="159" t="s">
        <v>1808</v>
      </c>
      <c r="J4135" s="42" t="s">
        <v>20673</v>
      </c>
      <c r="K4135" s="42" t="s">
        <v>20674</v>
      </c>
      <c r="L4135" s="159" t="s">
        <v>2129</v>
      </c>
      <c r="M4135" s="159" t="s">
        <v>20675</v>
      </c>
      <c r="N4135" s="161"/>
      <c r="O4135" s="161"/>
      <c r="P4135" s="161"/>
    </row>
    <row r="4136" customFormat="false" ht="27" hidden="false" customHeight="true" outlineLevel="0" collapsed="false">
      <c r="A4136" s="159" t="s">
        <v>20676</v>
      </c>
      <c r="B4136" s="160" t="s">
        <v>20677</v>
      </c>
      <c r="C4136" s="42" t="s">
        <v>1754</v>
      </c>
      <c r="D4136" s="159" t="s">
        <v>2554</v>
      </c>
      <c r="E4136" s="159" t="s">
        <v>2126</v>
      </c>
      <c r="F4136" s="42" t="s">
        <v>2555</v>
      </c>
      <c r="G4136" s="159" t="s">
        <v>1842</v>
      </c>
      <c r="H4136" s="159" t="s">
        <v>1654</v>
      </c>
      <c r="I4136" s="159" t="s">
        <v>1808</v>
      </c>
      <c r="J4136" s="42" t="s">
        <v>20678</v>
      </c>
      <c r="K4136" s="42" t="s">
        <v>20679</v>
      </c>
      <c r="L4136" s="159" t="s">
        <v>2129</v>
      </c>
      <c r="M4136" s="159" t="s">
        <v>20680</v>
      </c>
      <c r="N4136" s="161"/>
      <c r="O4136" s="161"/>
      <c r="P4136" s="161"/>
    </row>
    <row r="4137" customFormat="false" ht="27" hidden="false" customHeight="true" outlineLevel="0" collapsed="false">
      <c r="A4137" s="159" t="s">
        <v>20681</v>
      </c>
      <c r="B4137" s="160" t="s">
        <v>20682</v>
      </c>
      <c r="C4137" s="42" t="s">
        <v>1754</v>
      </c>
      <c r="D4137" s="159" t="s">
        <v>2554</v>
      </c>
      <c r="E4137" s="159" t="s">
        <v>2126</v>
      </c>
      <c r="F4137" s="42" t="s">
        <v>2555</v>
      </c>
      <c r="G4137" s="159" t="s">
        <v>1842</v>
      </c>
      <c r="H4137" s="159" t="s">
        <v>1654</v>
      </c>
      <c r="I4137" s="159" t="s">
        <v>1808</v>
      </c>
      <c r="J4137" s="42" t="s">
        <v>20683</v>
      </c>
      <c r="K4137" s="42" t="s">
        <v>20684</v>
      </c>
      <c r="L4137" s="159" t="s">
        <v>2129</v>
      </c>
      <c r="M4137" s="159" t="s">
        <v>20685</v>
      </c>
      <c r="N4137" s="161"/>
      <c r="O4137" s="161"/>
      <c r="P4137" s="161"/>
    </row>
    <row r="4138" customFormat="false" ht="27" hidden="false" customHeight="true" outlineLevel="0" collapsed="false">
      <c r="A4138" s="159" t="s">
        <v>20686</v>
      </c>
      <c r="B4138" s="160" t="s">
        <v>20687</v>
      </c>
      <c r="C4138" s="42" t="s">
        <v>1754</v>
      </c>
      <c r="D4138" s="159" t="s">
        <v>2554</v>
      </c>
      <c r="E4138" s="159" t="s">
        <v>2126</v>
      </c>
      <c r="F4138" s="42" t="s">
        <v>2555</v>
      </c>
      <c r="G4138" s="159" t="s">
        <v>1842</v>
      </c>
      <c r="H4138" s="159" t="s">
        <v>1654</v>
      </c>
      <c r="I4138" s="159" t="s">
        <v>1808</v>
      </c>
      <c r="J4138" s="42" t="s">
        <v>20688</v>
      </c>
      <c r="K4138" s="42" t="s">
        <v>20689</v>
      </c>
      <c r="L4138" s="159" t="s">
        <v>2129</v>
      </c>
      <c r="M4138" s="159" t="s">
        <v>20690</v>
      </c>
      <c r="N4138" s="161"/>
      <c r="O4138" s="161"/>
      <c r="P4138" s="161"/>
    </row>
    <row r="4139" customFormat="false" ht="27" hidden="false" customHeight="true" outlineLevel="0" collapsed="false">
      <c r="A4139" s="159" t="s">
        <v>20691</v>
      </c>
      <c r="B4139" s="160" t="s">
        <v>20692</v>
      </c>
      <c r="C4139" s="42" t="s">
        <v>1754</v>
      </c>
      <c r="D4139" s="159" t="s">
        <v>2554</v>
      </c>
      <c r="E4139" s="159" t="s">
        <v>2126</v>
      </c>
      <c r="F4139" s="42" t="s">
        <v>2555</v>
      </c>
      <c r="G4139" s="159" t="s">
        <v>1842</v>
      </c>
      <c r="H4139" s="159" t="s">
        <v>1654</v>
      </c>
      <c r="I4139" s="159" t="s">
        <v>1808</v>
      </c>
      <c r="J4139" s="42" t="s">
        <v>20693</v>
      </c>
      <c r="K4139" s="42" t="s">
        <v>20694</v>
      </c>
      <c r="L4139" s="159" t="s">
        <v>2129</v>
      </c>
      <c r="M4139" s="159" t="s">
        <v>20695</v>
      </c>
      <c r="N4139" s="161"/>
      <c r="O4139" s="161"/>
      <c r="P4139" s="161"/>
    </row>
    <row r="4140" customFormat="false" ht="27" hidden="false" customHeight="true" outlineLevel="0" collapsed="false">
      <c r="A4140" s="159" t="s">
        <v>20696</v>
      </c>
      <c r="B4140" s="160" t="s">
        <v>20697</v>
      </c>
      <c r="C4140" s="42" t="s">
        <v>1754</v>
      </c>
      <c r="D4140" s="159" t="s">
        <v>2554</v>
      </c>
      <c r="E4140" s="159" t="s">
        <v>2126</v>
      </c>
      <c r="F4140" s="42" t="s">
        <v>2555</v>
      </c>
      <c r="G4140" s="159" t="s">
        <v>1842</v>
      </c>
      <c r="H4140" s="159" t="s">
        <v>1654</v>
      </c>
      <c r="I4140" s="159" t="s">
        <v>1808</v>
      </c>
      <c r="J4140" s="42" t="s">
        <v>20698</v>
      </c>
      <c r="K4140" s="42" t="s">
        <v>20699</v>
      </c>
      <c r="L4140" s="159" t="s">
        <v>2129</v>
      </c>
      <c r="M4140" s="159" t="s">
        <v>20700</v>
      </c>
      <c r="N4140" s="161"/>
      <c r="O4140" s="161"/>
      <c r="P4140" s="161"/>
    </row>
    <row r="4141" customFormat="false" ht="27" hidden="false" customHeight="true" outlineLevel="0" collapsed="false">
      <c r="A4141" s="159" t="s">
        <v>20701</v>
      </c>
      <c r="B4141" s="160" t="s">
        <v>20702</v>
      </c>
      <c r="C4141" s="42" t="s">
        <v>1754</v>
      </c>
      <c r="D4141" s="159" t="s">
        <v>2554</v>
      </c>
      <c r="E4141" s="159" t="s">
        <v>2126</v>
      </c>
      <c r="F4141" s="42" t="s">
        <v>2555</v>
      </c>
      <c r="G4141" s="159" t="s">
        <v>1842</v>
      </c>
      <c r="H4141" s="159" t="s">
        <v>1654</v>
      </c>
      <c r="I4141" s="159" t="s">
        <v>1808</v>
      </c>
      <c r="J4141" s="42" t="s">
        <v>20703</v>
      </c>
      <c r="K4141" s="42" t="s">
        <v>20704</v>
      </c>
      <c r="L4141" s="159" t="s">
        <v>2129</v>
      </c>
      <c r="M4141" s="159" t="s">
        <v>20705</v>
      </c>
      <c r="N4141" s="161"/>
      <c r="O4141" s="161"/>
      <c r="P4141" s="161"/>
    </row>
    <row r="4142" customFormat="false" ht="39" hidden="false" customHeight="true" outlineLevel="0" collapsed="false">
      <c r="A4142" s="159" t="s">
        <v>20706</v>
      </c>
      <c r="B4142" s="160" t="s">
        <v>20707</v>
      </c>
      <c r="C4142" s="42" t="s">
        <v>1754</v>
      </c>
      <c r="D4142" s="159" t="s">
        <v>2554</v>
      </c>
      <c r="E4142" s="159" t="s">
        <v>2126</v>
      </c>
      <c r="F4142" s="42" t="s">
        <v>2555</v>
      </c>
      <c r="G4142" s="159" t="s">
        <v>1842</v>
      </c>
      <c r="H4142" s="159" t="s">
        <v>1654</v>
      </c>
      <c r="I4142" s="159" t="s">
        <v>1808</v>
      </c>
      <c r="J4142" s="42" t="s">
        <v>20708</v>
      </c>
      <c r="K4142" s="42" t="s">
        <v>20709</v>
      </c>
      <c r="L4142" s="159" t="s">
        <v>2129</v>
      </c>
      <c r="M4142" s="159" t="s">
        <v>20710</v>
      </c>
      <c r="N4142" s="161"/>
      <c r="O4142" s="161"/>
      <c r="P4142" s="161"/>
    </row>
    <row r="4143" customFormat="false" ht="27" hidden="false" customHeight="true" outlineLevel="0" collapsed="false">
      <c r="A4143" s="159" t="s">
        <v>20711</v>
      </c>
      <c r="B4143" s="160" t="s">
        <v>20712</v>
      </c>
      <c r="C4143" s="42" t="s">
        <v>1754</v>
      </c>
      <c r="D4143" s="159" t="s">
        <v>2554</v>
      </c>
      <c r="E4143" s="159" t="s">
        <v>2126</v>
      </c>
      <c r="F4143" s="42" t="s">
        <v>2555</v>
      </c>
      <c r="G4143" s="159" t="s">
        <v>1842</v>
      </c>
      <c r="H4143" s="159" t="s">
        <v>1654</v>
      </c>
      <c r="I4143" s="159" t="s">
        <v>1808</v>
      </c>
      <c r="J4143" s="42" t="s">
        <v>20713</v>
      </c>
      <c r="K4143" s="42" t="s">
        <v>20714</v>
      </c>
      <c r="L4143" s="159" t="s">
        <v>2129</v>
      </c>
      <c r="M4143" s="159" t="s">
        <v>20715</v>
      </c>
      <c r="N4143" s="161"/>
      <c r="O4143" s="161"/>
      <c r="P4143" s="161"/>
    </row>
    <row r="4144" customFormat="false" ht="27" hidden="false" customHeight="true" outlineLevel="0" collapsed="false">
      <c r="A4144" s="159" t="s">
        <v>20716</v>
      </c>
      <c r="B4144" s="160" t="s">
        <v>20717</v>
      </c>
      <c r="C4144" s="42" t="s">
        <v>1754</v>
      </c>
      <c r="D4144" s="159" t="s">
        <v>2554</v>
      </c>
      <c r="E4144" s="159" t="s">
        <v>2126</v>
      </c>
      <c r="F4144" s="42" t="s">
        <v>2555</v>
      </c>
      <c r="G4144" s="159" t="s">
        <v>1842</v>
      </c>
      <c r="H4144" s="159" t="s">
        <v>1654</v>
      </c>
      <c r="I4144" s="159" t="s">
        <v>1808</v>
      </c>
      <c r="J4144" s="42" t="s">
        <v>20718</v>
      </c>
      <c r="K4144" s="42" t="s">
        <v>20719</v>
      </c>
      <c r="L4144" s="159" t="s">
        <v>2129</v>
      </c>
      <c r="M4144" s="159" t="s">
        <v>20720</v>
      </c>
      <c r="N4144" s="161"/>
      <c r="O4144" s="161"/>
      <c r="P4144" s="161"/>
    </row>
    <row r="4145" customFormat="false" ht="27" hidden="false" customHeight="true" outlineLevel="0" collapsed="false">
      <c r="A4145" s="159" t="s">
        <v>20721</v>
      </c>
      <c r="B4145" s="160" t="s">
        <v>20722</v>
      </c>
      <c r="C4145" s="42" t="s">
        <v>1754</v>
      </c>
      <c r="D4145" s="159" t="s">
        <v>2554</v>
      </c>
      <c r="E4145" s="159" t="s">
        <v>2126</v>
      </c>
      <c r="F4145" s="42" t="s">
        <v>2555</v>
      </c>
      <c r="G4145" s="159" t="s">
        <v>1842</v>
      </c>
      <c r="H4145" s="159" t="s">
        <v>1654</v>
      </c>
      <c r="I4145" s="159" t="s">
        <v>1808</v>
      </c>
      <c r="J4145" s="42" t="s">
        <v>20723</v>
      </c>
      <c r="K4145" s="42" t="s">
        <v>20724</v>
      </c>
      <c r="L4145" s="159" t="s">
        <v>2129</v>
      </c>
      <c r="M4145" s="159" t="s">
        <v>20725</v>
      </c>
      <c r="N4145" s="161"/>
      <c r="O4145" s="161"/>
      <c r="P4145" s="161"/>
    </row>
    <row r="4146" customFormat="false" ht="27" hidden="false" customHeight="true" outlineLevel="0" collapsed="false">
      <c r="A4146" s="159" t="s">
        <v>20726</v>
      </c>
      <c r="B4146" s="160" t="s">
        <v>20727</v>
      </c>
      <c r="C4146" s="42" t="s">
        <v>1754</v>
      </c>
      <c r="D4146" s="159" t="s">
        <v>2554</v>
      </c>
      <c r="E4146" s="159" t="s">
        <v>2126</v>
      </c>
      <c r="F4146" s="42" t="s">
        <v>2555</v>
      </c>
      <c r="G4146" s="159" t="s">
        <v>1842</v>
      </c>
      <c r="H4146" s="159" t="s">
        <v>1654</v>
      </c>
      <c r="I4146" s="159" t="s">
        <v>1808</v>
      </c>
      <c r="J4146" s="42" t="s">
        <v>20728</v>
      </c>
      <c r="K4146" s="42" t="s">
        <v>20729</v>
      </c>
      <c r="L4146" s="159" t="s">
        <v>2129</v>
      </c>
      <c r="M4146" s="159" t="s">
        <v>20730</v>
      </c>
      <c r="N4146" s="161"/>
      <c r="O4146" s="161"/>
      <c r="P4146" s="161"/>
    </row>
    <row r="4147" customFormat="false" ht="39" hidden="false" customHeight="true" outlineLevel="0" collapsed="false">
      <c r="A4147" s="159" t="s">
        <v>20731</v>
      </c>
      <c r="B4147" s="160" t="s">
        <v>20732</v>
      </c>
      <c r="C4147" s="42" t="s">
        <v>1754</v>
      </c>
      <c r="D4147" s="159" t="s">
        <v>2554</v>
      </c>
      <c r="E4147" s="159" t="s">
        <v>2126</v>
      </c>
      <c r="F4147" s="42" t="s">
        <v>2555</v>
      </c>
      <c r="G4147" s="159" t="s">
        <v>1842</v>
      </c>
      <c r="H4147" s="159" t="s">
        <v>1654</v>
      </c>
      <c r="I4147" s="159" t="s">
        <v>1808</v>
      </c>
      <c r="J4147" s="42" t="s">
        <v>20733</v>
      </c>
      <c r="K4147" s="42" t="s">
        <v>20734</v>
      </c>
      <c r="L4147" s="159" t="s">
        <v>2129</v>
      </c>
      <c r="M4147" s="159" t="s">
        <v>20735</v>
      </c>
      <c r="N4147" s="161"/>
      <c r="O4147" s="161"/>
      <c r="P4147" s="161"/>
    </row>
    <row r="4148" customFormat="false" ht="27" hidden="false" customHeight="true" outlineLevel="0" collapsed="false">
      <c r="A4148" s="159" t="s">
        <v>20736</v>
      </c>
      <c r="B4148" s="160" t="s">
        <v>20737</v>
      </c>
      <c r="C4148" s="42" t="s">
        <v>1754</v>
      </c>
      <c r="D4148" s="159" t="s">
        <v>2554</v>
      </c>
      <c r="E4148" s="159" t="s">
        <v>2126</v>
      </c>
      <c r="F4148" s="42" t="s">
        <v>2555</v>
      </c>
      <c r="G4148" s="159" t="s">
        <v>1842</v>
      </c>
      <c r="H4148" s="159" t="s">
        <v>1654</v>
      </c>
      <c r="I4148" s="159" t="s">
        <v>1808</v>
      </c>
      <c r="J4148" s="42" t="s">
        <v>20738</v>
      </c>
      <c r="K4148" s="42" t="s">
        <v>20739</v>
      </c>
      <c r="L4148" s="159" t="s">
        <v>2129</v>
      </c>
      <c r="M4148" s="159" t="s">
        <v>20740</v>
      </c>
      <c r="N4148" s="161"/>
      <c r="O4148" s="161"/>
      <c r="P4148" s="161"/>
    </row>
    <row r="4149" customFormat="false" ht="27" hidden="false" customHeight="true" outlineLevel="0" collapsed="false">
      <c r="A4149" s="159" t="s">
        <v>20741</v>
      </c>
      <c r="B4149" s="160" t="s">
        <v>20742</v>
      </c>
      <c r="C4149" s="42" t="s">
        <v>1754</v>
      </c>
      <c r="D4149" s="159" t="s">
        <v>2554</v>
      </c>
      <c r="E4149" s="159" t="s">
        <v>2126</v>
      </c>
      <c r="F4149" s="42" t="s">
        <v>2555</v>
      </c>
      <c r="G4149" s="159" t="s">
        <v>1842</v>
      </c>
      <c r="H4149" s="159" t="s">
        <v>1654</v>
      </c>
      <c r="I4149" s="159" t="s">
        <v>1808</v>
      </c>
      <c r="J4149" s="42" t="s">
        <v>20743</v>
      </c>
      <c r="K4149" s="42" t="s">
        <v>20744</v>
      </c>
      <c r="L4149" s="159" t="s">
        <v>2129</v>
      </c>
      <c r="M4149" s="159" t="s">
        <v>20745</v>
      </c>
      <c r="N4149" s="161"/>
      <c r="O4149" s="161"/>
      <c r="P4149" s="161"/>
    </row>
    <row r="4150" customFormat="false" ht="39" hidden="false" customHeight="true" outlineLevel="0" collapsed="false">
      <c r="A4150" s="159" t="s">
        <v>20746</v>
      </c>
      <c r="B4150" s="160" t="s">
        <v>20747</v>
      </c>
      <c r="C4150" s="42" t="s">
        <v>1754</v>
      </c>
      <c r="D4150" s="159" t="s">
        <v>2554</v>
      </c>
      <c r="E4150" s="159" t="s">
        <v>2126</v>
      </c>
      <c r="F4150" s="42" t="s">
        <v>2555</v>
      </c>
      <c r="G4150" s="159" t="s">
        <v>1842</v>
      </c>
      <c r="H4150" s="159" t="s">
        <v>1654</v>
      </c>
      <c r="I4150" s="159" t="s">
        <v>1808</v>
      </c>
      <c r="J4150" s="42" t="s">
        <v>20748</v>
      </c>
      <c r="K4150" s="42" t="s">
        <v>20749</v>
      </c>
      <c r="L4150" s="159" t="s">
        <v>2129</v>
      </c>
      <c r="M4150" s="159" t="s">
        <v>20750</v>
      </c>
      <c r="N4150" s="161"/>
      <c r="O4150" s="161"/>
      <c r="P4150" s="161"/>
    </row>
    <row r="4151" customFormat="false" ht="27" hidden="false" customHeight="true" outlineLevel="0" collapsed="false">
      <c r="A4151" s="159" t="s">
        <v>20751</v>
      </c>
      <c r="B4151" s="160" t="s">
        <v>20752</v>
      </c>
      <c r="C4151" s="42" t="s">
        <v>1754</v>
      </c>
      <c r="D4151" s="159" t="s">
        <v>2554</v>
      </c>
      <c r="E4151" s="159" t="s">
        <v>2126</v>
      </c>
      <c r="F4151" s="42" t="s">
        <v>2555</v>
      </c>
      <c r="G4151" s="159" t="s">
        <v>1842</v>
      </c>
      <c r="H4151" s="159" t="s">
        <v>1654</v>
      </c>
      <c r="I4151" s="159" t="s">
        <v>1808</v>
      </c>
      <c r="J4151" s="42" t="s">
        <v>20753</v>
      </c>
      <c r="K4151" s="42" t="s">
        <v>20754</v>
      </c>
      <c r="L4151" s="159" t="s">
        <v>2129</v>
      </c>
      <c r="M4151" s="159" t="s">
        <v>20755</v>
      </c>
      <c r="N4151" s="161"/>
      <c r="O4151" s="161"/>
      <c r="P4151" s="161"/>
    </row>
    <row r="4152" customFormat="false" ht="39" hidden="false" customHeight="true" outlineLevel="0" collapsed="false">
      <c r="A4152" s="159" t="s">
        <v>20756</v>
      </c>
      <c r="B4152" s="160" t="s">
        <v>20757</v>
      </c>
      <c r="C4152" s="42" t="s">
        <v>1754</v>
      </c>
      <c r="D4152" s="159" t="s">
        <v>2554</v>
      </c>
      <c r="E4152" s="159" t="s">
        <v>2126</v>
      </c>
      <c r="F4152" s="42" t="s">
        <v>2555</v>
      </c>
      <c r="G4152" s="159" t="s">
        <v>1842</v>
      </c>
      <c r="H4152" s="159" t="s">
        <v>1654</v>
      </c>
      <c r="I4152" s="159" t="s">
        <v>1808</v>
      </c>
      <c r="J4152" s="42" t="s">
        <v>20758</v>
      </c>
      <c r="K4152" s="42" t="s">
        <v>20759</v>
      </c>
      <c r="L4152" s="159" t="s">
        <v>2129</v>
      </c>
      <c r="M4152" s="159" t="s">
        <v>20760</v>
      </c>
      <c r="N4152" s="161"/>
      <c r="O4152" s="161"/>
      <c r="P4152" s="161"/>
    </row>
    <row r="4153" customFormat="false" ht="39" hidden="false" customHeight="true" outlineLevel="0" collapsed="false">
      <c r="A4153" s="159" t="s">
        <v>20761</v>
      </c>
      <c r="B4153" s="160" t="s">
        <v>20762</v>
      </c>
      <c r="C4153" s="42" t="s">
        <v>1754</v>
      </c>
      <c r="D4153" s="159" t="s">
        <v>2554</v>
      </c>
      <c r="E4153" s="159" t="s">
        <v>2126</v>
      </c>
      <c r="F4153" s="42" t="s">
        <v>2555</v>
      </c>
      <c r="G4153" s="159" t="s">
        <v>1842</v>
      </c>
      <c r="H4153" s="159" t="s">
        <v>1654</v>
      </c>
      <c r="I4153" s="159" t="s">
        <v>1808</v>
      </c>
      <c r="J4153" s="42" t="s">
        <v>20763</v>
      </c>
      <c r="K4153" s="42" t="s">
        <v>20764</v>
      </c>
      <c r="L4153" s="159" t="s">
        <v>2129</v>
      </c>
      <c r="M4153" s="159" t="s">
        <v>20765</v>
      </c>
      <c r="N4153" s="161"/>
      <c r="O4153" s="161"/>
      <c r="P4153" s="161"/>
    </row>
    <row r="4154" customFormat="false" ht="27" hidden="false" customHeight="true" outlineLevel="0" collapsed="false">
      <c r="A4154" s="159" t="s">
        <v>20766</v>
      </c>
      <c r="B4154" s="160" t="s">
        <v>20767</v>
      </c>
      <c r="C4154" s="42" t="s">
        <v>1754</v>
      </c>
      <c r="D4154" s="159" t="s">
        <v>2554</v>
      </c>
      <c r="E4154" s="159" t="s">
        <v>2126</v>
      </c>
      <c r="F4154" s="42" t="s">
        <v>2555</v>
      </c>
      <c r="G4154" s="159" t="s">
        <v>1842</v>
      </c>
      <c r="H4154" s="159" t="s">
        <v>1654</v>
      </c>
      <c r="I4154" s="159" t="s">
        <v>1808</v>
      </c>
      <c r="J4154" s="42" t="s">
        <v>20768</v>
      </c>
      <c r="K4154" s="42" t="s">
        <v>20769</v>
      </c>
      <c r="L4154" s="159" t="s">
        <v>2129</v>
      </c>
      <c r="M4154" s="159" t="s">
        <v>20770</v>
      </c>
      <c r="N4154" s="161"/>
      <c r="O4154" s="161"/>
      <c r="P4154" s="161"/>
    </row>
    <row r="4155" customFormat="false" ht="27" hidden="false" customHeight="true" outlineLevel="0" collapsed="false">
      <c r="A4155" s="159" t="s">
        <v>20771</v>
      </c>
      <c r="B4155" s="160" t="s">
        <v>20772</v>
      </c>
      <c r="C4155" s="42" t="s">
        <v>1754</v>
      </c>
      <c r="D4155" s="159" t="s">
        <v>2554</v>
      </c>
      <c r="E4155" s="159" t="s">
        <v>2126</v>
      </c>
      <c r="F4155" s="42" t="s">
        <v>2555</v>
      </c>
      <c r="G4155" s="159" t="s">
        <v>1842</v>
      </c>
      <c r="H4155" s="159" t="s">
        <v>1654</v>
      </c>
      <c r="I4155" s="159" t="s">
        <v>1808</v>
      </c>
      <c r="J4155" s="42" t="s">
        <v>20773</v>
      </c>
      <c r="K4155" s="42" t="s">
        <v>20774</v>
      </c>
      <c r="L4155" s="159" t="s">
        <v>2129</v>
      </c>
      <c r="M4155" s="159" t="s">
        <v>20775</v>
      </c>
      <c r="N4155" s="161"/>
      <c r="O4155" s="161"/>
      <c r="P4155" s="161"/>
    </row>
    <row r="4156" customFormat="false" ht="27" hidden="false" customHeight="true" outlineLevel="0" collapsed="false">
      <c r="A4156" s="159" t="s">
        <v>20776</v>
      </c>
      <c r="B4156" s="160" t="s">
        <v>20777</v>
      </c>
      <c r="C4156" s="42" t="s">
        <v>1754</v>
      </c>
      <c r="D4156" s="159" t="s">
        <v>2554</v>
      </c>
      <c r="E4156" s="159" t="s">
        <v>2126</v>
      </c>
      <c r="F4156" s="42" t="s">
        <v>2555</v>
      </c>
      <c r="G4156" s="159" t="s">
        <v>1842</v>
      </c>
      <c r="H4156" s="159" t="s">
        <v>1654</v>
      </c>
      <c r="I4156" s="159" t="s">
        <v>1808</v>
      </c>
      <c r="J4156" s="42" t="s">
        <v>20778</v>
      </c>
      <c r="K4156" s="42" t="s">
        <v>20779</v>
      </c>
      <c r="L4156" s="159" t="s">
        <v>2129</v>
      </c>
      <c r="M4156" s="159" t="s">
        <v>20780</v>
      </c>
      <c r="N4156" s="161"/>
      <c r="O4156" s="161"/>
      <c r="P4156" s="161"/>
    </row>
    <row r="4157" customFormat="false" ht="39" hidden="false" customHeight="true" outlineLevel="0" collapsed="false">
      <c r="A4157" s="159" t="s">
        <v>20781</v>
      </c>
      <c r="B4157" s="160" t="s">
        <v>20782</v>
      </c>
      <c r="C4157" s="42" t="s">
        <v>1754</v>
      </c>
      <c r="D4157" s="159" t="s">
        <v>2554</v>
      </c>
      <c r="E4157" s="159" t="s">
        <v>2126</v>
      </c>
      <c r="F4157" s="42" t="s">
        <v>2555</v>
      </c>
      <c r="G4157" s="159" t="s">
        <v>1842</v>
      </c>
      <c r="H4157" s="159" t="s">
        <v>1654</v>
      </c>
      <c r="I4157" s="159" t="s">
        <v>1808</v>
      </c>
      <c r="J4157" s="42" t="s">
        <v>20783</v>
      </c>
      <c r="K4157" s="42" t="s">
        <v>20784</v>
      </c>
      <c r="L4157" s="159" t="s">
        <v>2129</v>
      </c>
      <c r="M4157" s="159" t="s">
        <v>20785</v>
      </c>
      <c r="N4157" s="161"/>
      <c r="O4157" s="161"/>
      <c r="P4157" s="161"/>
    </row>
    <row r="4158" customFormat="false" ht="27" hidden="false" customHeight="true" outlineLevel="0" collapsed="false">
      <c r="A4158" s="159" t="s">
        <v>20786</v>
      </c>
      <c r="B4158" s="160" t="s">
        <v>20787</v>
      </c>
      <c r="C4158" s="42" t="s">
        <v>1754</v>
      </c>
      <c r="D4158" s="159" t="s">
        <v>2554</v>
      </c>
      <c r="E4158" s="159" t="s">
        <v>2126</v>
      </c>
      <c r="F4158" s="42" t="s">
        <v>2555</v>
      </c>
      <c r="G4158" s="159" t="s">
        <v>1842</v>
      </c>
      <c r="H4158" s="159" t="s">
        <v>1654</v>
      </c>
      <c r="I4158" s="159" t="s">
        <v>1808</v>
      </c>
      <c r="J4158" s="42" t="s">
        <v>20788</v>
      </c>
      <c r="K4158" s="42" t="s">
        <v>20789</v>
      </c>
      <c r="L4158" s="159" t="s">
        <v>2129</v>
      </c>
      <c r="M4158" s="159" t="s">
        <v>20790</v>
      </c>
      <c r="N4158" s="161"/>
      <c r="O4158" s="161"/>
      <c r="P4158" s="161"/>
    </row>
    <row r="4159" customFormat="false" ht="27" hidden="false" customHeight="true" outlineLevel="0" collapsed="false">
      <c r="A4159" s="159" t="s">
        <v>20791</v>
      </c>
      <c r="B4159" s="160" t="s">
        <v>20792</v>
      </c>
      <c r="C4159" s="42" t="s">
        <v>1754</v>
      </c>
      <c r="D4159" s="159" t="s">
        <v>2554</v>
      </c>
      <c r="E4159" s="159" t="s">
        <v>2126</v>
      </c>
      <c r="F4159" s="42" t="s">
        <v>2555</v>
      </c>
      <c r="G4159" s="159" t="s">
        <v>1842</v>
      </c>
      <c r="H4159" s="159" t="s">
        <v>1654</v>
      </c>
      <c r="I4159" s="159" t="s">
        <v>1808</v>
      </c>
      <c r="J4159" s="42" t="s">
        <v>20793</v>
      </c>
      <c r="K4159" s="42" t="s">
        <v>20794</v>
      </c>
      <c r="L4159" s="159" t="s">
        <v>2129</v>
      </c>
      <c r="M4159" s="159" t="s">
        <v>20795</v>
      </c>
      <c r="N4159" s="161"/>
      <c r="O4159" s="161"/>
      <c r="P4159" s="161"/>
    </row>
    <row r="4160" customFormat="false" ht="27" hidden="false" customHeight="true" outlineLevel="0" collapsed="false">
      <c r="A4160" s="159" t="s">
        <v>20796</v>
      </c>
      <c r="B4160" s="160" t="s">
        <v>20797</v>
      </c>
      <c r="C4160" s="42" t="s">
        <v>1754</v>
      </c>
      <c r="D4160" s="159" t="s">
        <v>2554</v>
      </c>
      <c r="E4160" s="159" t="s">
        <v>2126</v>
      </c>
      <c r="F4160" s="42" t="s">
        <v>2555</v>
      </c>
      <c r="G4160" s="159" t="s">
        <v>1842</v>
      </c>
      <c r="H4160" s="159" t="s">
        <v>1654</v>
      </c>
      <c r="I4160" s="159" t="s">
        <v>1808</v>
      </c>
      <c r="J4160" s="42" t="s">
        <v>20798</v>
      </c>
      <c r="K4160" s="42" t="s">
        <v>20799</v>
      </c>
      <c r="L4160" s="159" t="s">
        <v>2129</v>
      </c>
      <c r="M4160" s="159" t="s">
        <v>20800</v>
      </c>
      <c r="N4160" s="161"/>
      <c r="O4160" s="161"/>
      <c r="P4160" s="161"/>
    </row>
    <row r="4161" customFormat="false" ht="39" hidden="false" customHeight="true" outlineLevel="0" collapsed="false">
      <c r="A4161" s="159" t="s">
        <v>20801</v>
      </c>
      <c r="B4161" s="160" t="s">
        <v>20802</v>
      </c>
      <c r="C4161" s="42" t="s">
        <v>1754</v>
      </c>
      <c r="D4161" s="159" t="s">
        <v>2554</v>
      </c>
      <c r="E4161" s="159" t="s">
        <v>2126</v>
      </c>
      <c r="F4161" s="42" t="s">
        <v>2555</v>
      </c>
      <c r="G4161" s="159" t="s">
        <v>1842</v>
      </c>
      <c r="H4161" s="159" t="s">
        <v>1654</v>
      </c>
      <c r="I4161" s="159" t="s">
        <v>1808</v>
      </c>
      <c r="J4161" s="42" t="s">
        <v>20803</v>
      </c>
      <c r="K4161" s="42" t="s">
        <v>20804</v>
      </c>
      <c r="L4161" s="159" t="s">
        <v>2129</v>
      </c>
      <c r="M4161" s="159" t="s">
        <v>20805</v>
      </c>
      <c r="N4161" s="161"/>
      <c r="O4161" s="161"/>
      <c r="P4161" s="161"/>
    </row>
    <row r="4162" customFormat="false" ht="27" hidden="false" customHeight="true" outlineLevel="0" collapsed="false">
      <c r="A4162" s="159" t="s">
        <v>20806</v>
      </c>
      <c r="B4162" s="160" t="s">
        <v>20807</v>
      </c>
      <c r="C4162" s="42" t="s">
        <v>1754</v>
      </c>
      <c r="D4162" s="159" t="s">
        <v>2554</v>
      </c>
      <c r="E4162" s="159" t="s">
        <v>2126</v>
      </c>
      <c r="F4162" s="42" t="s">
        <v>2555</v>
      </c>
      <c r="G4162" s="159" t="s">
        <v>1842</v>
      </c>
      <c r="H4162" s="159" t="s">
        <v>1654</v>
      </c>
      <c r="I4162" s="159" t="s">
        <v>1808</v>
      </c>
      <c r="J4162" s="42" t="s">
        <v>20808</v>
      </c>
      <c r="K4162" s="42" t="s">
        <v>20809</v>
      </c>
      <c r="L4162" s="159" t="s">
        <v>2129</v>
      </c>
      <c r="M4162" s="159" t="s">
        <v>20810</v>
      </c>
      <c r="N4162" s="161"/>
      <c r="O4162" s="161"/>
      <c r="P4162" s="161"/>
    </row>
    <row r="4163" customFormat="false" ht="27" hidden="false" customHeight="true" outlineLevel="0" collapsed="false">
      <c r="A4163" s="159" t="s">
        <v>20811</v>
      </c>
      <c r="B4163" s="160" t="s">
        <v>20812</v>
      </c>
      <c r="C4163" s="42" t="s">
        <v>1754</v>
      </c>
      <c r="D4163" s="159" t="s">
        <v>2554</v>
      </c>
      <c r="E4163" s="159" t="s">
        <v>2126</v>
      </c>
      <c r="F4163" s="42" t="s">
        <v>2555</v>
      </c>
      <c r="G4163" s="159" t="s">
        <v>1842</v>
      </c>
      <c r="H4163" s="159" t="s">
        <v>1654</v>
      </c>
      <c r="I4163" s="159" t="s">
        <v>1808</v>
      </c>
      <c r="J4163" s="42" t="s">
        <v>20813</v>
      </c>
      <c r="K4163" s="42" t="s">
        <v>20814</v>
      </c>
      <c r="L4163" s="159" t="s">
        <v>2129</v>
      </c>
      <c r="M4163" s="159" t="s">
        <v>20815</v>
      </c>
      <c r="N4163" s="161"/>
      <c r="O4163" s="161"/>
      <c r="P4163" s="161"/>
    </row>
    <row r="4164" customFormat="false" ht="27" hidden="false" customHeight="true" outlineLevel="0" collapsed="false">
      <c r="A4164" s="159" t="s">
        <v>20816</v>
      </c>
      <c r="B4164" s="160" t="s">
        <v>20817</v>
      </c>
      <c r="C4164" s="42" t="s">
        <v>1754</v>
      </c>
      <c r="D4164" s="159" t="s">
        <v>2554</v>
      </c>
      <c r="E4164" s="159" t="s">
        <v>2126</v>
      </c>
      <c r="F4164" s="42" t="s">
        <v>2555</v>
      </c>
      <c r="G4164" s="159" t="s">
        <v>1842</v>
      </c>
      <c r="H4164" s="159" t="s">
        <v>1654</v>
      </c>
      <c r="I4164" s="159" t="s">
        <v>1808</v>
      </c>
      <c r="J4164" s="42" t="s">
        <v>20818</v>
      </c>
      <c r="K4164" s="42" t="s">
        <v>20819</v>
      </c>
      <c r="L4164" s="159" t="s">
        <v>2129</v>
      </c>
      <c r="M4164" s="159" t="s">
        <v>20820</v>
      </c>
      <c r="N4164" s="161"/>
      <c r="O4164" s="161"/>
      <c r="P4164" s="161"/>
    </row>
    <row r="4165" customFormat="false" ht="27" hidden="false" customHeight="true" outlineLevel="0" collapsed="false">
      <c r="A4165" s="159" t="s">
        <v>20821</v>
      </c>
      <c r="B4165" s="160" t="s">
        <v>20822</v>
      </c>
      <c r="C4165" s="42" t="s">
        <v>1754</v>
      </c>
      <c r="D4165" s="159" t="s">
        <v>2554</v>
      </c>
      <c r="E4165" s="159" t="s">
        <v>2126</v>
      </c>
      <c r="F4165" s="42" t="s">
        <v>2555</v>
      </c>
      <c r="G4165" s="159" t="s">
        <v>1842</v>
      </c>
      <c r="H4165" s="159" t="s">
        <v>1654</v>
      </c>
      <c r="I4165" s="159" t="s">
        <v>1808</v>
      </c>
      <c r="J4165" s="42" t="s">
        <v>20823</v>
      </c>
      <c r="K4165" s="42" t="s">
        <v>20824</v>
      </c>
      <c r="L4165" s="159" t="s">
        <v>2129</v>
      </c>
      <c r="M4165" s="159" t="s">
        <v>20825</v>
      </c>
      <c r="N4165" s="161"/>
      <c r="O4165" s="161"/>
      <c r="P4165" s="161"/>
    </row>
    <row r="4166" customFormat="false" ht="27" hidden="false" customHeight="true" outlineLevel="0" collapsed="false">
      <c r="A4166" s="159" t="s">
        <v>20826</v>
      </c>
      <c r="B4166" s="160" t="s">
        <v>20827</v>
      </c>
      <c r="C4166" s="42" t="s">
        <v>1754</v>
      </c>
      <c r="D4166" s="159" t="s">
        <v>2554</v>
      </c>
      <c r="E4166" s="159" t="s">
        <v>2126</v>
      </c>
      <c r="F4166" s="42" t="s">
        <v>2555</v>
      </c>
      <c r="G4166" s="159" t="s">
        <v>1842</v>
      </c>
      <c r="H4166" s="159" t="s">
        <v>1654</v>
      </c>
      <c r="I4166" s="159" t="s">
        <v>1808</v>
      </c>
      <c r="J4166" s="42" t="s">
        <v>20828</v>
      </c>
      <c r="K4166" s="42" t="s">
        <v>20829</v>
      </c>
      <c r="L4166" s="159" t="s">
        <v>2129</v>
      </c>
      <c r="M4166" s="159" t="s">
        <v>20830</v>
      </c>
      <c r="N4166" s="161"/>
      <c r="O4166" s="161"/>
      <c r="P4166" s="161"/>
    </row>
    <row r="4167" customFormat="false" ht="39" hidden="false" customHeight="true" outlineLevel="0" collapsed="false">
      <c r="A4167" s="159" t="s">
        <v>20831</v>
      </c>
      <c r="B4167" s="160" t="s">
        <v>20832</v>
      </c>
      <c r="C4167" s="42" t="s">
        <v>1754</v>
      </c>
      <c r="D4167" s="159" t="s">
        <v>2554</v>
      </c>
      <c r="E4167" s="159" t="s">
        <v>2126</v>
      </c>
      <c r="F4167" s="42" t="s">
        <v>2555</v>
      </c>
      <c r="G4167" s="159" t="s">
        <v>1842</v>
      </c>
      <c r="H4167" s="159" t="s">
        <v>1654</v>
      </c>
      <c r="I4167" s="159" t="s">
        <v>1808</v>
      </c>
      <c r="J4167" s="42" t="s">
        <v>20833</v>
      </c>
      <c r="K4167" s="42" t="s">
        <v>20834</v>
      </c>
      <c r="L4167" s="159" t="s">
        <v>2129</v>
      </c>
      <c r="M4167" s="159" t="s">
        <v>20835</v>
      </c>
      <c r="N4167" s="161"/>
      <c r="O4167" s="161"/>
      <c r="P4167" s="161"/>
    </row>
    <row r="4168" customFormat="false" ht="27" hidden="false" customHeight="true" outlineLevel="0" collapsed="false">
      <c r="A4168" s="159" t="s">
        <v>20836</v>
      </c>
      <c r="B4168" s="160" t="s">
        <v>20837</v>
      </c>
      <c r="C4168" s="42" t="s">
        <v>1754</v>
      </c>
      <c r="D4168" s="159" t="s">
        <v>2554</v>
      </c>
      <c r="E4168" s="159" t="s">
        <v>2126</v>
      </c>
      <c r="F4168" s="42" t="s">
        <v>2555</v>
      </c>
      <c r="G4168" s="159" t="s">
        <v>1842</v>
      </c>
      <c r="H4168" s="159" t="s">
        <v>1654</v>
      </c>
      <c r="I4168" s="159" t="s">
        <v>1808</v>
      </c>
      <c r="J4168" s="42" t="s">
        <v>20838</v>
      </c>
      <c r="K4168" s="42" t="s">
        <v>20839</v>
      </c>
      <c r="L4168" s="159" t="s">
        <v>2129</v>
      </c>
      <c r="M4168" s="159" t="s">
        <v>20840</v>
      </c>
      <c r="N4168" s="161"/>
      <c r="O4168" s="161"/>
      <c r="P4168" s="161"/>
    </row>
    <row r="4169" customFormat="false" ht="27" hidden="false" customHeight="true" outlineLevel="0" collapsed="false">
      <c r="A4169" s="159" t="s">
        <v>20841</v>
      </c>
      <c r="B4169" s="160" t="s">
        <v>20842</v>
      </c>
      <c r="C4169" s="42" t="s">
        <v>1754</v>
      </c>
      <c r="D4169" s="159" t="s">
        <v>2554</v>
      </c>
      <c r="E4169" s="159" t="s">
        <v>2126</v>
      </c>
      <c r="F4169" s="42" t="s">
        <v>2555</v>
      </c>
      <c r="G4169" s="159" t="s">
        <v>1842</v>
      </c>
      <c r="H4169" s="159" t="s">
        <v>1654</v>
      </c>
      <c r="I4169" s="159" t="s">
        <v>1808</v>
      </c>
      <c r="J4169" s="42" t="s">
        <v>20843</v>
      </c>
      <c r="K4169" s="42" t="s">
        <v>20844</v>
      </c>
      <c r="L4169" s="159" t="s">
        <v>2129</v>
      </c>
      <c r="M4169" s="159" t="s">
        <v>20845</v>
      </c>
      <c r="N4169" s="161"/>
      <c r="O4169" s="161"/>
      <c r="P4169" s="161"/>
    </row>
    <row r="4170" customFormat="false" ht="27" hidden="false" customHeight="true" outlineLevel="0" collapsed="false">
      <c r="A4170" s="159" t="s">
        <v>20846</v>
      </c>
      <c r="B4170" s="160" t="s">
        <v>20847</v>
      </c>
      <c r="C4170" s="42" t="s">
        <v>1754</v>
      </c>
      <c r="D4170" s="159" t="s">
        <v>2554</v>
      </c>
      <c r="E4170" s="159" t="s">
        <v>2126</v>
      </c>
      <c r="F4170" s="42" t="s">
        <v>2555</v>
      </c>
      <c r="G4170" s="159" t="s">
        <v>1842</v>
      </c>
      <c r="H4170" s="159" t="s">
        <v>1654</v>
      </c>
      <c r="I4170" s="159" t="s">
        <v>1808</v>
      </c>
      <c r="J4170" s="42" t="s">
        <v>20848</v>
      </c>
      <c r="K4170" s="42" t="s">
        <v>20849</v>
      </c>
      <c r="L4170" s="159" t="s">
        <v>2129</v>
      </c>
      <c r="M4170" s="159" t="s">
        <v>20850</v>
      </c>
      <c r="N4170" s="161"/>
      <c r="O4170" s="161"/>
      <c r="P4170" s="161"/>
    </row>
    <row r="4171" customFormat="false" ht="39" hidden="false" customHeight="true" outlineLevel="0" collapsed="false">
      <c r="A4171" s="159" t="s">
        <v>20851</v>
      </c>
      <c r="B4171" s="160" t="s">
        <v>20852</v>
      </c>
      <c r="C4171" s="42" t="s">
        <v>1754</v>
      </c>
      <c r="D4171" s="159" t="s">
        <v>2554</v>
      </c>
      <c r="E4171" s="159" t="s">
        <v>2126</v>
      </c>
      <c r="F4171" s="42" t="s">
        <v>2555</v>
      </c>
      <c r="G4171" s="159" t="s">
        <v>1842</v>
      </c>
      <c r="H4171" s="159" t="s">
        <v>1654</v>
      </c>
      <c r="I4171" s="159" t="s">
        <v>1808</v>
      </c>
      <c r="J4171" s="42" t="s">
        <v>20853</v>
      </c>
      <c r="K4171" s="42" t="s">
        <v>20854</v>
      </c>
      <c r="L4171" s="159" t="s">
        <v>2129</v>
      </c>
      <c r="M4171" s="159" t="s">
        <v>20855</v>
      </c>
      <c r="N4171" s="161"/>
      <c r="O4171" s="161"/>
      <c r="P4171" s="161"/>
    </row>
    <row r="4172" customFormat="false" ht="39" hidden="false" customHeight="true" outlineLevel="0" collapsed="false">
      <c r="A4172" s="159" t="s">
        <v>20856</v>
      </c>
      <c r="B4172" s="160" t="s">
        <v>20857</v>
      </c>
      <c r="C4172" s="42" t="s">
        <v>1754</v>
      </c>
      <c r="D4172" s="159" t="s">
        <v>2554</v>
      </c>
      <c r="E4172" s="159" t="s">
        <v>2126</v>
      </c>
      <c r="F4172" s="42" t="s">
        <v>2555</v>
      </c>
      <c r="G4172" s="159" t="s">
        <v>1842</v>
      </c>
      <c r="H4172" s="159" t="s">
        <v>1654</v>
      </c>
      <c r="I4172" s="159" t="s">
        <v>1808</v>
      </c>
      <c r="J4172" s="42" t="s">
        <v>20858</v>
      </c>
      <c r="K4172" s="42" t="s">
        <v>20859</v>
      </c>
      <c r="L4172" s="159" t="s">
        <v>2129</v>
      </c>
      <c r="M4172" s="159" t="s">
        <v>20860</v>
      </c>
      <c r="N4172" s="161"/>
      <c r="O4172" s="161"/>
      <c r="P4172" s="161"/>
    </row>
    <row r="4173" customFormat="false" ht="39" hidden="false" customHeight="true" outlineLevel="0" collapsed="false">
      <c r="A4173" s="159" t="s">
        <v>20861</v>
      </c>
      <c r="B4173" s="160" t="s">
        <v>20862</v>
      </c>
      <c r="C4173" s="42" t="s">
        <v>1754</v>
      </c>
      <c r="D4173" s="159" t="s">
        <v>2554</v>
      </c>
      <c r="E4173" s="159" t="s">
        <v>2126</v>
      </c>
      <c r="F4173" s="42" t="s">
        <v>2555</v>
      </c>
      <c r="G4173" s="159" t="s">
        <v>1842</v>
      </c>
      <c r="H4173" s="159" t="s">
        <v>1654</v>
      </c>
      <c r="I4173" s="159" t="s">
        <v>1808</v>
      </c>
      <c r="J4173" s="42" t="s">
        <v>20863</v>
      </c>
      <c r="K4173" s="42" t="s">
        <v>20864</v>
      </c>
      <c r="L4173" s="159" t="s">
        <v>2129</v>
      </c>
      <c r="M4173" s="159" t="s">
        <v>20865</v>
      </c>
      <c r="N4173" s="161"/>
      <c r="O4173" s="161"/>
      <c r="P4173" s="161"/>
    </row>
    <row r="4174" customFormat="false" ht="39" hidden="false" customHeight="true" outlineLevel="0" collapsed="false">
      <c r="A4174" s="159" t="s">
        <v>20866</v>
      </c>
      <c r="B4174" s="160" t="s">
        <v>20867</v>
      </c>
      <c r="C4174" s="42" t="s">
        <v>1754</v>
      </c>
      <c r="D4174" s="159" t="s">
        <v>2554</v>
      </c>
      <c r="E4174" s="159" t="s">
        <v>2126</v>
      </c>
      <c r="F4174" s="42" t="s">
        <v>2555</v>
      </c>
      <c r="G4174" s="159" t="s">
        <v>1842</v>
      </c>
      <c r="H4174" s="159" t="s">
        <v>1654</v>
      </c>
      <c r="I4174" s="159" t="s">
        <v>1808</v>
      </c>
      <c r="J4174" s="42" t="s">
        <v>20868</v>
      </c>
      <c r="K4174" s="42" t="s">
        <v>20869</v>
      </c>
      <c r="L4174" s="159" t="s">
        <v>2129</v>
      </c>
      <c r="M4174" s="159" t="s">
        <v>20870</v>
      </c>
      <c r="N4174" s="161"/>
      <c r="O4174" s="161"/>
      <c r="P4174" s="161"/>
    </row>
    <row r="4175" customFormat="false" ht="39" hidden="false" customHeight="true" outlineLevel="0" collapsed="false">
      <c r="A4175" s="159" t="s">
        <v>20871</v>
      </c>
      <c r="B4175" s="160" t="s">
        <v>20872</v>
      </c>
      <c r="C4175" s="42" t="s">
        <v>1754</v>
      </c>
      <c r="D4175" s="159" t="s">
        <v>2554</v>
      </c>
      <c r="E4175" s="159" t="s">
        <v>2126</v>
      </c>
      <c r="F4175" s="42" t="s">
        <v>2555</v>
      </c>
      <c r="G4175" s="159" t="s">
        <v>1842</v>
      </c>
      <c r="H4175" s="159" t="s">
        <v>1654</v>
      </c>
      <c r="I4175" s="159" t="s">
        <v>1808</v>
      </c>
      <c r="J4175" s="42" t="s">
        <v>20873</v>
      </c>
      <c r="K4175" s="42" t="s">
        <v>20874</v>
      </c>
      <c r="L4175" s="159" t="s">
        <v>2129</v>
      </c>
      <c r="M4175" s="159" t="s">
        <v>20875</v>
      </c>
      <c r="N4175" s="161"/>
      <c r="O4175" s="161"/>
      <c r="P4175" s="161"/>
    </row>
    <row r="4176" customFormat="false" ht="27" hidden="false" customHeight="true" outlineLevel="0" collapsed="false">
      <c r="A4176" s="159" t="s">
        <v>20876</v>
      </c>
      <c r="B4176" s="160" t="s">
        <v>20877</v>
      </c>
      <c r="C4176" s="42" t="s">
        <v>1754</v>
      </c>
      <c r="D4176" s="159" t="s">
        <v>2554</v>
      </c>
      <c r="E4176" s="159" t="s">
        <v>2126</v>
      </c>
      <c r="F4176" s="42" t="s">
        <v>2555</v>
      </c>
      <c r="G4176" s="159" t="s">
        <v>1842</v>
      </c>
      <c r="H4176" s="159" t="s">
        <v>1654</v>
      </c>
      <c r="I4176" s="159" t="s">
        <v>1808</v>
      </c>
      <c r="J4176" s="42" t="s">
        <v>20878</v>
      </c>
      <c r="K4176" s="42" t="s">
        <v>20879</v>
      </c>
      <c r="L4176" s="159" t="s">
        <v>2129</v>
      </c>
      <c r="M4176" s="159" t="s">
        <v>20880</v>
      </c>
      <c r="N4176" s="161"/>
      <c r="O4176" s="161"/>
      <c r="P4176" s="161"/>
    </row>
    <row r="4177" customFormat="false" ht="39" hidden="false" customHeight="true" outlineLevel="0" collapsed="false">
      <c r="A4177" s="159" t="s">
        <v>20881</v>
      </c>
      <c r="B4177" s="160" t="s">
        <v>20882</v>
      </c>
      <c r="C4177" s="42" t="s">
        <v>1754</v>
      </c>
      <c r="D4177" s="159" t="s">
        <v>2554</v>
      </c>
      <c r="E4177" s="159" t="s">
        <v>2126</v>
      </c>
      <c r="F4177" s="42" t="s">
        <v>2555</v>
      </c>
      <c r="G4177" s="159" t="s">
        <v>1842</v>
      </c>
      <c r="H4177" s="159" t="s">
        <v>1654</v>
      </c>
      <c r="I4177" s="159" t="s">
        <v>1808</v>
      </c>
      <c r="J4177" s="42" t="s">
        <v>20883</v>
      </c>
      <c r="K4177" s="42" t="s">
        <v>20884</v>
      </c>
      <c r="L4177" s="159" t="s">
        <v>2129</v>
      </c>
      <c r="M4177" s="159" t="s">
        <v>20885</v>
      </c>
      <c r="N4177" s="161"/>
      <c r="O4177" s="161"/>
      <c r="P4177" s="161"/>
    </row>
    <row r="4178" customFormat="false" ht="39" hidden="false" customHeight="true" outlineLevel="0" collapsed="false">
      <c r="A4178" s="159" t="s">
        <v>20886</v>
      </c>
      <c r="B4178" s="160" t="s">
        <v>20887</v>
      </c>
      <c r="C4178" s="42" t="s">
        <v>1754</v>
      </c>
      <c r="D4178" s="159" t="s">
        <v>2554</v>
      </c>
      <c r="E4178" s="159" t="s">
        <v>2126</v>
      </c>
      <c r="F4178" s="42" t="s">
        <v>2555</v>
      </c>
      <c r="G4178" s="159" t="s">
        <v>1842</v>
      </c>
      <c r="H4178" s="159" t="s">
        <v>1654</v>
      </c>
      <c r="I4178" s="159" t="s">
        <v>1808</v>
      </c>
      <c r="J4178" s="42" t="s">
        <v>20888</v>
      </c>
      <c r="K4178" s="42" t="s">
        <v>20889</v>
      </c>
      <c r="L4178" s="159" t="s">
        <v>2129</v>
      </c>
      <c r="M4178" s="159" t="s">
        <v>20890</v>
      </c>
      <c r="N4178" s="161"/>
      <c r="O4178" s="161"/>
      <c r="P4178" s="161"/>
    </row>
    <row r="4179" customFormat="false" ht="39" hidden="false" customHeight="true" outlineLevel="0" collapsed="false">
      <c r="A4179" s="159" t="s">
        <v>20891</v>
      </c>
      <c r="B4179" s="160" t="s">
        <v>20892</v>
      </c>
      <c r="C4179" s="42" t="s">
        <v>1754</v>
      </c>
      <c r="D4179" s="159" t="s">
        <v>2554</v>
      </c>
      <c r="E4179" s="159" t="s">
        <v>2126</v>
      </c>
      <c r="F4179" s="42" t="s">
        <v>2555</v>
      </c>
      <c r="G4179" s="159" t="s">
        <v>1842</v>
      </c>
      <c r="H4179" s="159" t="s">
        <v>1654</v>
      </c>
      <c r="I4179" s="159" t="s">
        <v>1808</v>
      </c>
      <c r="J4179" s="42" t="s">
        <v>20893</v>
      </c>
      <c r="K4179" s="42" t="s">
        <v>20894</v>
      </c>
      <c r="L4179" s="159" t="s">
        <v>2129</v>
      </c>
      <c r="M4179" s="159" t="s">
        <v>20895</v>
      </c>
      <c r="N4179" s="161"/>
      <c r="O4179" s="161"/>
      <c r="P4179" s="161"/>
    </row>
    <row r="4180" customFormat="false" ht="39" hidden="false" customHeight="true" outlineLevel="0" collapsed="false">
      <c r="A4180" s="159" t="s">
        <v>20896</v>
      </c>
      <c r="B4180" s="160" t="s">
        <v>20897</v>
      </c>
      <c r="C4180" s="42" t="s">
        <v>1754</v>
      </c>
      <c r="D4180" s="159" t="s">
        <v>2554</v>
      </c>
      <c r="E4180" s="159" t="s">
        <v>2126</v>
      </c>
      <c r="F4180" s="42" t="s">
        <v>2555</v>
      </c>
      <c r="G4180" s="159" t="s">
        <v>1842</v>
      </c>
      <c r="H4180" s="159" t="s">
        <v>1654</v>
      </c>
      <c r="I4180" s="159" t="s">
        <v>1808</v>
      </c>
      <c r="J4180" s="42" t="s">
        <v>20898</v>
      </c>
      <c r="K4180" s="42" t="s">
        <v>20899</v>
      </c>
      <c r="L4180" s="159" t="s">
        <v>2129</v>
      </c>
      <c r="M4180" s="159" t="s">
        <v>20900</v>
      </c>
      <c r="N4180" s="161"/>
      <c r="O4180" s="161"/>
      <c r="P4180" s="161"/>
    </row>
    <row r="4181" customFormat="false" ht="27" hidden="false" customHeight="true" outlineLevel="0" collapsed="false">
      <c r="A4181" s="159" t="s">
        <v>20901</v>
      </c>
      <c r="B4181" s="160" t="s">
        <v>20902</v>
      </c>
      <c r="C4181" s="42" t="s">
        <v>1754</v>
      </c>
      <c r="D4181" s="159" t="s">
        <v>2554</v>
      </c>
      <c r="E4181" s="159" t="s">
        <v>2126</v>
      </c>
      <c r="F4181" s="42" t="s">
        <v>2555</v>
      </c>
      <c r="G4181" s="159" t="s">
        <v>1842</v>
      </c>
      <c r="H4181" s="159" t="s">
        <v>1654</v>
      </c>
      <c r="I4181" s="159" t="s">
        <v>1808</v>
      </c>
      <c r="J4181" s="42" t="s">
        <v>20903</v>
      </c>
      <c r="K4181" s="42" t="s">
        <v>20904</v>
      </c>
      <c r="L4181" s="159" t="s">
        <v>2129</v>
      </c>
      <c r="M4181" s="159" t="s">
        <v>20905</v>
      </c>
      <c r="N4181" s="161"/>
      <c r="O4181" s="161"/>
      <c r="P4181" s="161"/>
    </row>
    <row r="4182" customFormat="false" ht="27" hidden="false" customHeight="true" outlineLevel="0" collapsed="false">
      <c r="A4182" s="159" t="s">
        <v>20906</v>
      </c>
      <c r="B4182" s="160" t="s">
        <v>20907</v>
      </c>
      <c r="C4182" s="42" t="s">
        <v>1754</v>
      </c>
      <c r="D4182" s="159" t="s">
        <v>2554</v>
      </c>
      <c r="E4182" s="159" t="s">
        <v>2126</v>
      </c>
      <c r="F4182" s="42" t="s">
        <v>2555</v>
      </c>
      <c r="G4182" s="159" t="s">
        <v>1842</v>
      </c>
      <c r="H4182" s="159" t="s">
        <v>1654</v>
      </c>
      <c r="I4182" s="159" t="s">
        <v>1808</v>
      </c>
      <c r="J4182" s="42" t="s">
        <v>20908</v>
      </c>
      <c r="K4182" s="42" t="s">
        <v>20909</v>
      </c>
      <c r="L4182" s="159" t="s">
        <v>2129</v>
      </c>
      <c r="M4182" s="159" t="s">
        <v>20910</v>
      </c>
      <c r="N4182" s="161"/>
      <c r="O4182" s="161"/>
      <c r="P4182" s="161"/>
    </row>
    <row r="4183" customFormat="false" ht="27" hidden="false" customHeight="true" outlineLevel="0" collapsed="false">
      <c r="A4183" s="159" t="s">
        <v>20911</v>
      </c>
      <c r="B4183" s="160" t="s">
        <v>20912</v>
      </c>
      <c r="C4183" s="42" t="s">
        <v>1754</v>
      </c>
      <c r="D4183" s="159" t="s">
        <v>2554</v>
      </c>
      <c r="E4183" s="159" t="s">
        <v>2126</v>
      </c>
      <c r="F4183" s="42" t="s">
        <v>2555</v>
      </c>
      <c r="G4183" s="159" t="s">
        <v>1842</v>
      </c>
      <c r="H4183" s="159" t="s">
        <v>1654</v>
      </c>
      <c r="I4183" s="159" t="s">
        <v>1808</v>
      </c>
      <c r="J4183" s="42" t="s">
        <v>20913</v>
      </c>
      <c r="K4183" s="42" t="s">
        <v>20914</v>
      </c>
      <c r="L4183" s="159" t="s">
        <v>2129</v>
      </c>
      <c r="M4183" s="159" t="s">
        <v>20915</v>
      </c>
      <c r="N4183" s="161"/>
      <c r="O4183" s="161"/>
      <c r="P4183" s="161"/>
    </row>
    <row r="4184" customFormat="false" ht="39" hidden="false" customHeight="true" outlineLevel="0" collapsed="false">
      <c r="A4184" s="159" t="s">
        <v>20916</v>
      </c>
      <c r="B4184" s="160" t="s">
        <v>20917</v>
      </c>
      <c r="C4184" s="42" t="s">
        <v>1754</v>
      </c>
      <c r="D4184" s="159" t="s">
        <v>2554</v>
      </c>
      <c r="E4184" s="159" t="s">
        <v>2126</v>
      </c>
      <c r="F4184" s="42" t="s">
        <v>2555</v>
      </c>
      <c r="G4184" s="159" t="s">
        <v>1842</v>
      </c>
      <c r="H4184" s="159" t="s">
        <v>1654</v>
      </c>
      <c r="I4184" s="159" t="s">
        <v>1808</v>
      </c>
      <c r="J4184" s="42" t="s">
        <v>20918</v>
      </c>
      <c r="K4184" s="42" t="s">
        <v>20919</v>
      </c>
      <c r="L4184" s="159" t="s">
        <v>2129</v>
      </c>
      <c r="M4184" s="159" t="s">
        <v>20920</v>
      </c>
      <c r="N4184" s="161"/>
      <c r="O4184" s="161"/>
      <c r="P4184" s="161"/>
    </row>
    <row r="4185" customFormat="false" ht="39" hidden="false" customHeight="true" outlineLevel="0" collapsed="false">
      <c r="A4185" s="159" t="s">
        <v>20921</v>
      </c>
      <c r="B4185" s="160" t="s">
        <v>20922</v>
      </c>
      <c r="C4185" s="42" t="s">
        <v>1754</v>
      </c>
      <c r="D4185" s="159" t="s">
        <v>2554</v>
      </c>
      <c r="E4185" s="159" t="s">
        <v>2126</v>
      </c>
      <c r="F4185" s="42" t="s">
        <v>2555</v>
      </c>
      <c r="G4185" s="159" t="s">
        <v>1842</v>
      </c>
      <c r="H4185" s="159" t="s">
        <v>1654</v>
      </c>
      <c r="I4185" s="159" t="s">
        <v>1808</v>
      </c>
      <c r="J4185" s="42" t="s">
        <v>20923</v>
      </c>
      <c r="K4185" s="42" t="s">
        <v>20924</v>
      </c>
      <c r="L4185" s="159" t="s">
        <v>2129</v>
      </c>
      <c r="M4185" s="159" t="s">
        <v>20925</v>
      </c>
      <c r="N4185" s="161"/>
      <c r="O4185" s="161"/>
      <c r="P4185" s="161"/>
    </row>
    <row r="4186" customFormat="false" ht="39" hidden="false" customHeight="true" outlineLevel="0" collapsed="false">
      <c r="A4186" s="159" t="s">
        <v>20926</v>
      </c>
      <c r="B4186" s="160" t="s">
        <v>20927</v>
      </c>
      <c r="C4186" s="42" t="s">
        <v>1754</v>
      </c>
      <c r="D4186" s="159" t="s">
        <v>2554</v>
      </c>
      <c r="E4186" s="159" t="s">
        <v>2126</v>
      </c>
      <c r="F4186" s="42" t="s">
        <v>2555</v>
      </c>
      <c r="G4186" s="159" t="s">
        <v>1842</v>
      </c>
      <c r="H4186" s="159" t="s">
        <v>1654</v>
      </c>
      <c r="I4186" s="159" t="s">
        <v>1808</v>
      </c>
      <c r="J4186" s="42" t="s">
        <v>20928</v>
      </c>
      <c r="K4186" s="42" t="s">
        <v>20929</v>
      </c>
      <c r="L4186" s="159" t="s">
        <v>2129</v>
      </c>
      <c r="M4186" s="159" t="s">
        <v>20930</v>
      </c>
      <c r="N4186" s="161"/>
      <c r="O4186" s="161"/>
      <c r="P4186" s="161"/>
    </row>
    <row r="4187" customFormat="false" ht="27" hidden="false" customHeight="true" outlineLevel="0" collapsed="false">
      <c r="A4187" s="159" t="s">
        <v>20931</v>
      </c>
      <c r="B4187" s="160" t="s">
        <v>20932</v>
      </c>
      <c r="C4187" s="42" t="s">
        <v>1754</v>
      </c>
      <c r="D4187" s="159" t="s">
        <v>2554</v>
      </c>
      <c r="E4187" s="159" t="s">
        <v>2126</v>
      </c>
      <c r="F4187" s="42" t="s">
        <v>2555</v>
      </c>
      <c r="G4187" s="159" t="s">
        <v>1842</v>
      </c>
      <c r="H4187" s="159" t="s">
        <v>1654</v>
      </c>
      <c r="I4187" s="159" t="s">
        <v>1808</v>
      </c>
      <c r="J4187" s="42" t="s">
        <v>20933</v>
      </c>
      <c r="K4187" s="42" t="s">
        <v>20934</v>
      </c>
      <c r="L4187" s="159" t="s">
        <v>2129</v>
      </c>
      <c r="M4187" s="159" t="s">
        <v>20935</v>
      </c>
      <c r="N4187" s="161"/>
      <c r="O4187" s="161"/>
      <c r="P4187" s="161"/>
    </row>
    <row r="4188" customFormat="false" ht="39" hidden="false" customHeight="true" outlineLevel="0" collapsed="false">
      <c r="A4188" s="159" t="s">
        <v>20936</v>
      </c>
      <c r="B4188" s="160" t="s">
        <v>20937</v>
      </c>
      <c r="C4188" s="42" t="s">
        <v>1754</v>
      </c>
      <c r="D4188" s="159" t="s">
        <v>2554</v>
      </c>
      <c r="E4188" s="159" t="s">
        <v>2126</v>
      </c>
      <c r="F4188" s="42" t="s">
        <v>2555</v>
      </c>
      <c r="G4188" s="159" t="s">
        <v>1842</v>
      </c>
      <c r="H4188" s="159" t="s">
        <v>1654</v>
      </c>
      <c r="I4188" s="159" t="s">
        <v>1808</v>
      </c>
      <c r="J4188" s="42" t="s">
        <v>20938</v>
      </c>
      <c r="K4188" s="42" t="s">
        <v>20939</v>
      </c>
      <c r="L4188" s="159" t="s">
        <v>2129</v>
      </c>
      <c r="M4188" s="159" t="s">
        <v>20940</v>
      </c>
      <c r="N4188" s="161"/>
      <c r="O4188" s="161"/>
      <c r="P4188" s="161"/>
    </row>
    <row r="4189" customFormat="false" ht="27" hidden="false" customHeight="true" outlineLevel="0" collapsed="false">
      <c r="A4189" s="159" t="s">
        <v>20941</v>
      </c>
      <c r="B4189" s="160" t="s">
        <v>20942</v>
      </c>
      <c r="C4189" s="42" t="s">
        <v>1754</v>
      </c>
      <c r="D4189" s="159" t="s">
        <v>2554</v>
      </c>
      <c r="E4189" s="159" t="s">
        <v>2126</v>
      </c>
      <c r="F4189" s="42" t="s">
        <v>2555</v>
      </c>
      <c r="G4189" s="159" t="s">
        <v>1842</v>
      </c>
      <c r="H4189" s="159" t="s">
        <v>1654</v>
      </c>
      <c r="I4189" s="159" t="s">
        <v>1808</v>
      </c>
      <c r="J4189" s="42" t="s">
        <v>20943</v>
      </c>
      <c r="K4189" s="42" t="s">
        <v>20944</v>
      </c>
      <c r="L4189" s="159" t="s">
        <v>2129</v>
      </c>
      <c r="M4189" s="159" t="s">
        <v>20945</v>
      </c>
      <c r="N4189" s="161"/>
      <c r="O4189" s="161"/>
      <c r="P4189" s="161"/>
    </row>
    <row r="4190" customFormat="false" ht="39" hidden="false" customHeight="true" outlineLevel="0" collapsed="false">
      <c r="A4190" s="159" t="s">
        <v>20946</v>
      </c>
      <c r="B4190" s="160" t="s">
        <v>20947</v>
      </c>
      <c r="C4190" s="42" t="s">
        <v>1754</v>
      </c>
      <c r="D4190" s="159" t="s">
        <v>2554</v>
      </c>
      <c r="E4190" s="159" t="s">
        <v>2126</v>
      </c>
      <c r="F4190" s="42" t="s">
        <v>2555</v>
      </c>
      <c r="G4190" s="159" t="s">
        <v>1842</v>
      </c>
      <c r="H4190" s="159" t="s">
        <v>1654</v>
      </c>
      <c r="I4190" s="159" t="s">
        <v>1808</v>
      </c>
      <c r="J4190" s="42" t="s">
        <v>20948</v>
      </c>
      <c r="K4190" s="42" t="s">
        <v>20949</v>
      </c>
      <c r="L4190" s="159" t="s">
        <v>2129</v>
      </c>
      <c r="M4190" s="159" t="s">
        <v>20950</v>
      </c>
      <c r="N4190" s="161"/>
      <c r="O4190" s="161"/>
      <c r="P4190" s="161"/>
    </row>
    <row r="4191" customFormat="false" ht="39" hidden="false" customHeight="true" outlineLevel="0" collapsed="false">
      <c r="A4191" s="159" t="s">
        <v>20951</v>
      </c>
      <c r="B4191" s="160" t="s">
        <v>20952</v>
      </c>
      <c r="C4191" s="42" t="s">
        <v>1754</v>
      </c>
      <c r="D4191" s="159" t="s">
        <v>2554</v>
      </c>
      <c r="E4191" s="159" t="s">
        <v>2126</v>
      </c>
      <c r="F4191" s="42" t="s">
        <v>2555</v>
      </c>
      <c r="G4191" s="159" t="s">
        <v>1842</v>
      </c>
      <c r="H4191" s="159" t="s">
        <v>1654</v>
      </c>
      <c r="I4191" s="159" t="s">
        <v>1808</v>
      </c>
      <c r="J4191" s="42" t="s">
        <v>20953</v>
      </c>
      <c r="K4191" s="42" t="s">
        <v>20954</v>
      </c>
      <c r="L4191" s="159" t="s">
        <v>2129</v>
      </c>
      <c r="M4191" s="159" t="s">
        <v>20955</v>
      </c>
      <c r="N4191" s="161"/>
      <c r="O4191" s="161"/>
      <c r="P4191" s="161"/>
    </row>
    <row r="4192" customFormat="false" ht="27" hidden="false" customHeight="true" outlineLevel="0" collapsed="false">
      <c r="A4192" s="159" t="s">
        <v>20956</v>
      </c>
      <c r="B4192" s="160" t="s">
        <v>20957</v>
      </c>
      <c r="C4192" s="42" t="s">
        <v>1754</v>
      </c>
      <c r="D4192" s="159" t="s">
        <v>2554</v>
      </c>
      <c r="E4192" s="159" t="s">
        <v>2126</v>
      </c>
      <c r="F4192" s="42" t="s">
        <v>2555</v>
      </c>
      <c r="G4192" s="159" t="s">
        <v>1842</v>
      </c>
      <c r="H4192" s="159" t="s">
        <v>1654</v>
      </c>
      <c r="I4192" s="159" t="s">
        <v>1808</v>
      </c>
      <c r="J4192" s="42" t="s">
        <v>20958</v>
      </c>
      <c r="K4192" s="42" t="s">
        <v>20959</v>
      </c>
      <c r="L4192" s="159" t="s">
        <v>2129</v>
      </c>
      <c r="M4192" s="159" t="s">
        <v>20960</v>
      </c>
      <c r="N4192" s="161"/>
      <c r="O4192" s="161"/>
      <c r="P4192" s="161"/>
    </row>
    <row r="4193" customFormat="false" ht="39" hidden="false" customHeight="true" outlineLevel="0" collapsed="false">
      <c r="A4193" s="159" t="s">
        <v>20961</v>
      </c>
      <c r="B4193" s="160" t="s">
        <v>20962</v>
      </c>
      <c r="C4193" s="42" t="s">
        <v>1754</v>
      </c>
      <c r="D4193" s="159" t="s">
        <v>2554</v>
      </c>
      <c r="E4193" s="159" t="s">
        <v>2126</v>
      </c>
      <c r="F4193" s="42" t="s">
        <v>2555</v>
      </c>
      <c r="G4193" s="159" t="s">
        <v>1842</v>
      </c>
      <c r="H4193" s="159" t="s">
        <v>1654</v>
      </c>
      <c r="I4193" s="159" t="s">
        <v>1808</v>
      </c>
      <c r="J4193" s="42" t="s">
        <v>20963</v>
      </c>
      <c r="K4193" s="42" t="s">
        <v>20964</v>
      </c>
      <c r="L4193" s="159" t="s">
        <v>2129</v>
      </c>
      <c r="M4193" s="159" t="s">
        <v>20965</v>
      </c>
      <c r="N4193" s="161"/>
      <c r="O4193" s="161"/>
      <c r="P4193" s="161"/>
    </row>
    <row r="4194" customFormat="false" ht="27" hidden="false" customHeight="true" outlineLevel="0" collapsed="false">
      <c r="A4194" s="159" t="s">
        <v>20966</v>
      </c>
      <c r="B4194" s="160" t="s">
        <v>20967</v>
      </c>
      <c r="C4194" s="42" t="s">
        <v>1754</v>
      </c>
      <c r="D4194" s="159" t="s">
        <v>2554</v>
      </c>
      <c r="E4194" s="159" t="s">
        <v>2126</v>
      </c>
      <c r="F4194" s="42" t="s">
        <v>2555</v>
      </c>
      <c r="G4194" s="159" t="s">
        <v>1842</v>
      </c>
      <c r="H4194" s="159" t="s">
        <v>1654</v>
      </c>
      <c r="I4194" s="159" t="s">
        <v>1808</v>
      </c>
      <c r="J4194" s="42" t="s">
        <v>20968</v>
      </c>
      <c r="K4194" s="42" t="s">
        <v>20969</v>
      </c>
      <c r="L4194" s="159" t="s">
        <v>2129</v>
      </c>
      <c r="M4194" s="159" t="s">
        <v>20970</v>
      </c>
      <c r="N4194" s="161"/>
      <c r="O4194" s="161"/>
      <c r="P4194" s="161"/>
    </row>
    <row r="4195" customFormat="false" ht="39" hidden="false" customHeight="true" outlineLevel="0" collapsed="false">
      <c r="A4195" s="159" t="s">
        <v>20971</v>
      </c>
      <c r="B4195" s="160" t="s">
        <v>20972</v>
      </c>
      <c r="C4195" s="42" t="s">
        <v>1754</v>
      </c>
      <c r="D4195" s="159" t="s">
        <v>2554</v>
      </c>
      <c r="E4195" s="159" t="s">
        <v>2126</v>
      </c>
      <c r="F4195" s="42" t="s">
        <v>2555</v>
      </c>
      <c r="G4195" s="159" t="s">
        <v>1842</v>
      </c>
      <c r="H4195" s="159" t="s">
        <v>1654</v>
      </c>
      <c r="I4195" s="159" t="s">
        <v>1808</v>
      </c>
      <c r="J4195" s="42" t="s">
        <v>20973</v>
      </c>
      <c r="K4195" s="42" t="s">
        <v>20974</v>
      </c>
      <c r="L4195" s="159" t="s">
        <v>2129</v>
      </c>
      <c r="M4195" s="159" t="s">
        <v>20975</v>
      </c>
      <c r="N4195" s="161"/>
      <c r="O4195" s="161"/>
      <c r="P4195" s="161"/>
    </row>
    <row r="4196" customFormat="false" ht="39" hidden="false" customHeight="true" outlineLevel="0" collapsed="false">
      <c r="A4196" s="159" t="s">
        <v>20976</v>
      </c>
      <c r="B4196" s="160" t="s">
        <v>20977</v>
      </c>
      <c r="C4196" s="42" t="s">
        <v>1754</v>
      </c>
      <c r="D4196" s="159" t="s">
        <v>2554</v>
      </c>
      <c r="E4196" s="159" t="s">
        <v>2126</v>
      </c>
      <c r="F4196" s="42" t="s">
        <v>2555</v>
      </c>
      <c r="G4196" s="159" t="s">
        <v>1842</v>
      </c>
      <c r="H4196" s="159" t="s">
        <v>1654</v>
      </c>
      <c r="I4196" s="159" t="s">
        <v>1808</v>
      </c>
      <c r="J4196" s="42" t="s">
        <v>20978</v>
      </c>
      <c r="K4196" s="42" t="s">
        <v>20979</v>
      </c>
      <c r="L4196" s="159" t="s">
        <v>2129</v>
      </c>
      <c r="M4196" s="159" t="s">
        <v>20980</v>
      </c>
      <c r="N4196" s="161"/>
      <c r="O4196" s="161"/>
      <c r="P4196" s="161"/>
    </row>
    <row r="4197" customFormat="false" ht="39" hidden="false" customHeight="true" outlineLevel="0" collapsed="false">
      <c r="A4197" s="159" t="s">
        <v>20981</v>
      </c>
      <c r="B4197" s="160" t="s">
        <v>20982</v>
      </c>
      <c r="C4197" s="42" t="s">
        <v>1754</v>
      </c>
      <c r="D4197" s="159" t="s">
        <v>2554</v>
      </c>
      <c r="E4197" s="159" t="s">
        <v>2126</v>
      </c>
      <c r="F4197" s="42" t="s">
        <v>2555</v>
      </c>
      <c r="G4197" s="159" t="s">
        <v>1842</v>
      </c>
      <c r="H4197" s="159" t="s">
        <v>1654</v>
      </c>
      <c r="I4197" s="159" t="s">
        <v>1808</v>
      </c>
      <c r="J4197" s="42" t="s">
        <v>20983</v>
      </c>
      <c r="K4197" s="42" t="s">
        <v>20984</v>
      </c>
      <c r="L4197" s="159" t="s">
        <v>2129</v>
      </c>
      <c r="M4197" s="159" t="s">
        <v>20985</v>
      </c>
      <c r="N4197" s="161"/>
      <c r="O4197" s="161"/>
      <c r="P4197" s="161"/>
    </row>
    <row r="4198" customFormat="false" ht="27" hidden="false" customHeight="true" outlineLevel="0" collapsed="false">
      <c r="A4198" s="159" t="s">
        <v>20986</v>
      </c>
      <c r="B4198" s="160" t="s">
        <v>20987</v>
      </c>
      <c r="C4198" s="42" t="s">
        <v>1754</v>
      </c>
      <c r="D4198" s="159" t="s">
        <v>2554</v>
      </c>
      <c r="E4198" s="159" t="s">
        <v>2126</v>
      </c>
      <c r="F4198" s="42" t="s">
        <v>2555</v>
      </c>
      <c r="G4198" s="159" t="s">
        <v>1842</v>
      </c>
      <c r="H4198" s="159" t="s">
        <v>1654</v>
      </c>
      <c r="I4198" s="159" t="s">
        <v>1808</v>
      </c>
      <c r="J4198" s="42" t="s">
        <v>20988</v>
      </c>
      <c r="K4198" s="42" t="s">
        <v>20989</v>
      </c>
      <c r="L4198" s="159" t="s">
        <v>2129</v>
      </c>
      <c r="M4198" s="159" t="s">
        <v>20990</v>
      </c>
      <c r="N4198" s="161"/>
      <c r="O4198" s="161"/>
      <c r="P4198" s="161"/>
    </row>
    <row r="4199" customFormat="false" ht="39" hidden="false" customHeight="true" outlineLevel="0" collapsed="false">
      <c r="A4199" s="159" t="s">
        <v>20991</v>
      </c>
      <c r="B4199" s="160" t="s">
        <v>20992</v>
      </c>
      <c r="C4199" s="42" t="s">
        <v>1754</v>
      </c>
      <c r="D4199" s="159" t="s">
        <v>2554</v>
      </c>
      <c r="E4199" s="159" t="s">
        <v>2126</v>
      </c>
      <c r="F4199" s="42" t="s">
        <v>2555</v>
      </c>
      <c r="G4199" s="159" t="s">
        <v>1842</v>
      </c>
      <c r="H4199" s="159" t="s">
        <v>1654</v>
      </c>
      <c r="I4199" s="159" t="s">
        <v>1808</v>
      </c>
      <c r="J4199" s="42" t="s">
        <v>20993</v>
      </c>
      <c r="K4199" s="42" t="s">
        <v>20994</v>
      </c>
      <c r="L4199" s="159" t="s">
        <v>2129</v>
      </c>
      <c r="M4199" s="159" t="s">
        <v>20995</v>
      </c>
      <c r="N4199" s="161"/>
      <c r="O4199" s="161"/>
      <c r="P4199" s="161"/>
    </row>
    <row r="4200" customFormat="false" ht="27" hidden="false" customHeight="true" outlineLevel="0" collapsed="false">
      <c r="A4200" s="159" t="s">
        <v>20996</v>
      </c>
      <c r="B4200" s="160" t="s">
        <v>20997</v>
      </c>
      <c r="C4200" s="42" t="s">
        <v>1754</v>
      </c>
      <c r="D4200" s="159" t="s">
        <v>2554</v>
      </c>
      <c r="E4200" s="159" t="s">
        <v>2126</v>
      </c>
      <c r="F4200" s="42" t="s">
        <v>2555</v>
      </c>
      <c r="G4200" s="159" t="s">
        <v>1842</v>
      </c>
      <c r="H4200" s="159" t="s">
        <v>1654</v>
      </c>
      <c r="I4200" s="159" t="s">
        <v>1808</v>
      </c>
      <c r="J4200" s="42" t="s">
        <v>20998</v>
      </c>
      <c r="K4200" s="42" t="s">
        <v>20999</v>
      </c>
      <c r="L4200" s="159" t="s">
        <v>2129</v>
      </c>
      <c r="M4200" s="159" t="s">
        <v>21000</v>
      </c>
      <c r="N4200" s="161"/>
      <c r="O4200" s="161"/>
      <c r="P4200" s="161"/>
    </row>
    <row r="4201" customFormat="false" ht="39" hidden="false" customHeight="true" outlineLevel="0" collapsed="false">
      <c r="A4201" s="159" t="s">
        <v>21001</v>
      </c>
      <c r="B4201" s="160" t="s">
        <v>21002</v>
      </c>
      <c r="C4201" s="42" t="s">
        <v>1754</v>
      </c>
      <c r="D4201" s="159" t="s">
        <v>2554</v>
      </c>
      <c r="E4201" s="159" t="s">
        <v>2126</v>
      </c>
      <c r="F4201" s="42" t="s">
        <v>2555</v>
      </c>
      <c r="G4201" s="159" t="s">
        <v>1842</v>
      </c>
      <c r="H4201" s="159" t="s">
        <v>1654</v>
      </c>
      <c r="I4201" s="159" t="s">
        <v>1808</v>
      </c>
      <c r="J4201" s="42" t="s">
        <v>21003</v>
      </c>
      <c r="K4201" s="42" t="s">
        <v>21004</v>
      </c>
      <c r="L4201" s="159" t="s">
        <v>2129</v>
      </c>
      <c r="M4201" s="159" t="s">
        <v>21005</v>
      </c>
      <c r="N4201" s="161"/>
      <c r="O4201" s="161"/>
      <c r="P4201" s="161"/>
    </row>
    <row r="4202" customFormat="false" ht="27" hidden="false" customHeight="true" outlineLevel="0" collapsed="false">
      <c r="A4202" s="159" t="s">
        <v>21006</v>
      </c>
      <c r="B4202" s="160" t="s">
        <v>21007</v>
      </c>
      <c r="C4202" s="42" t="s">
        <v>1754</v>
      </c>
      <c r="D4202" s="159" t="s">
        <v>2554</v>
      </c>
      <c r="E4202" s="159" t="s">
        <v>2126</v>
      </c>
      <c r="F4202" s="42" t="s">
        <v>2555</v>
      </c>
      <c r="G4202" s="159" t="s">
        <v>1842</v>
      </c>
      <c r="H4202" s="159" t="s">
        <v>1654</v>
      </c>
      <c r="I4202" s="159" t="s">
        <v>1808</v>
      </c>
      <c r="J4202" s="42" t="s">
        <v>21008</v>
      </c>
      <c r="K4202" s="42" t="s">
        <v>21009</v>
      </c>
      <c r="L4202" s="159" t="s">
        <v>2129</v>
      </c>
      <c r="M4202" s="159" t="s">
        <v>21010</v>
      </c>
      <c r="N4202" s="161"/>
      <c r="O4202" s="161"/>
      <c r="P4202" s="161"/>
    </row>
    <row r="4203" customFormat="false" ht="27" hidden="false" customHeight="true" outlineLevel="0" collapsed="false">
      <c r="A4203" s="159" t="s">
        <v>21011</v>
      </c>
      <c r="B4203" s="160" t="s">
        <v>21012</v>
      </c>
      <c r="C4203" s="42" t="s">
        <v>1754</v>
      </c>
      <c r="D4203" s="159" t="s">
        <v>2554</v>
      </c>
      <c r="E4203" s="159" t="s">
        <v>2126</v>
      </c>
      <c r="F4203" s="42" t="s">
        <v>2555</v>
      </c>
      <c r="G4203" s="159" t="s">
        <v>1842</v>
      </c>
      <c r="H4203" s="159" t="s">
        <v>1654</v>
      </c>
      <c r="I4203" s="159" t="s">
        <v>1808</v>
      </c>
      <c r="J4203" s="42" t="s">
        <v>21013</v>
      </c>
      <c r="K4203" s="42" t="s">
        <v>21014</v>
      </c>
      <c r="L4203" s="159" t="s">
        <v>2129</v>
      </c>
      <c r="M4203" s="159" t="s">
        <v>21015</v>
      </c>
      <c r="N4203" s="161"/>
      <c r="O4203" s="161"/>
      <c r="P4203" s="161"/>
    </row>
    <row r="4204" customFormat="false" ht="27" hidden="false" customHeight="true" outlineLevel="0" collapsed="false">
      <c r="A4204" s="159" t="s">
        <v>21016</v>
      </c>
      <c r="B4204" s="160" t="s">
        <v>21017</v>
      </c>
      <c r="C4204" s="42" t="s">
        <v>1754</v>
      </c>
      <c r="D4204" s="159" t="s">
        <v>2554</v>
      </c>
      <c r="E4204" s="159" t="s">
        <v>2126</v>
      </c>
      <c r="F4204" s="42" t="s">
        <v>2555</v>
      </c>
      <c r="G4204" s="159" t="s">
        <v>1842</v>
      </c>
      <c r="H4204" s="159" t="s">
        <v>1654</v>
      </c>
      <c r="I4204" s="159" t="s">
        <v>1808</v>
      </c>
      <c r="J4204" s="42" t="s">
        <v>21018</v>
      </c>
      <c r="K4204" s="42" t="s">
        <v>21019</v>
      </c>
      <c r="L4204" s="159" t="s">
        <v>2129</v>
      </c>
      <c r="M4204" s="159" t="s">
        <v>21020</v>
      </c>
      <c r="N4204" s="161"/>
      <c r="O4204" s="161"/>
      <c r="P4204" s="161"/>
    </row>
    <row r="4205" customFormat="false" ht="27" hidden="false" customHeight="true" outlineLevel="0" collapsed="false">
      <c r="A4205" s="159" t="s">
        <v>21021</v>
      </c>
      <c r="B4205" s="160" t="s">
        <v>21022</v>
      </c>
      <c r="C4205" s="42" t="s">
        <v>1754</v>
      </c>
      <c r="D4205" s="159" t="s">
        <v>2554</v>
      </c>
      <c r="E4205" s="159" t="s">
        <v>2126</v>
      </c>
      <c r="F4205" s="42" t="s">
        <v>2555</v>
      </c>
      <c r="G4205" s="159" t="s">
        <v>1842</v>
      </c>
      <c r="H4205" s="159" t="s">
        <v>1654</v>
      </c>
      <c r="I4205" s="159" t="s">
        <v>1808</v>
      </c>
      <c r="J4205" s="42" t="s">
        <v>21023</v>
      </c>
      <c r="K4205" s="42" t="s">
        <v>21024</v>
      </c>
      <c r="L4205" s="159" t="s">
        <v>2129</v>
      </c>
      <c r="M4205" s="159" t="s">
        <v>21025</v>
      </c>
      <c r="N4205" s="161"/>
      <c r="O4205" s="161"/>
      <c r="P4205" s="161"/>
    </row>
    <row r="4206" customFormat="false" ht="39" hidden="false" customHeight="true" outlineLevel="0" collapsed="false">
      <c r="A4206" s="159" t="s">
        <v>21026</v>
      </c>
      <c r="B4206" s="160" t="s">
        <v>21027</v>
      </c>
      <c r="C4206" s="42" t="s">
        <v>1754</v>
      </c>
      <c r="D4206" s="159" t="s">
        <v>2554</v>
      </c>
      <c r="E4206" s="159" t="s">
        <v>2126</v>
      </c>
      <c r="F4206" s="42" t="s">
        <v>2555</v>
      </c>
      <c r="G4206" s="159" t="s">
        <v>1842</v>
      </c>
      <c r="H4206" s="159" t="s">
        <v>1654</v>
      </c>
      <c r="I4206" s="159" t="s">
        <v>1808</v>
      </c>
      <c r="J4206" s="42" t="s">
        <v>21028</v>
      </c>
      <c r="K4206" s="42" t="s">
        <v>21029</v>
      </c>
      <c r="L4206" s="159" t="s">
        <v>2129</v>
      </c>
      <c r="M4206" s="159" t="s">
        <v>21030</v>
      </c>
      <c r="N4206" s="161"/>
      <c r="O4206" s="161"/>
      <c r="P4206" s="161"/>
    </row>
    <row r="4207" customFormat="false" ht="27" hidden="false" customHeight="true" outlineLevel="0" collapsed="false">
      <c r="A4207" s="159" t="s">
        <v>21031</v>
      </c>
      <c r="B4207" s="160" t="s">
        <v>21032</v>
      </c>
      <c r="C4207" s="42" t="s">
        <v>1754</v>
      </c>
      <c r="D4207" s="159" t="s">
        <v>2554</v>
      </c>
      <c r="E4207" s="159" t="s">
        <v>2126</v>
      </c>
      <c r="F4207" s="42" t="s">
        <v>2555</v>
      </c>
      <c r="G4207" s="159" t="s">
        <v>1842</v>
      </c>
      <c r="H4207" s="159" t="s">
        <v>1654</v>
      </c>
      <c r="I4207" s="159" t="s">
        <v>1808</v>
      </c>
      <c r="J4207" s="42" t="s">
        <v>21033</v>
      </c>
      <c r="K4207" s="42" t="s">
        <v>21034</v>
      </c>
      <c r="L4207" s="159" t="s">
        <v>2129</v>
      </c>
      <c r="M4207" s="159" t="s">
        <v>21035</v>
      </c>
      <c r="N4207" s="161"/>
      <c r="O4207" s="161"/>
      <c r="P4207" s="161"/>
    </row>
    <row r="4208" customFormat="false" ht="39" hidden="false" customHeight="true" outlineLevel="0" collapsed="false">
      <c r="A4208" s="159" t="s">
        <v>21036</v>
      </c>
      <c r="B4208" s="160" t="s">
        <v>21037</v>
      </c>
      <c r="C4208" s="42" t="s">
        <v>1754</v>
      </c>
      <c r="D4208" s="159" t="s">
        <v>2554</v>
      </c>
      <c r="E4208" s="159" t="s">
        <v>2126</v>
      </c>
      <c r="F4208" s="42" t="s">
        <v>2555</v>
      </c>
      <c r="G4208" s="159" t="s">
        <v>1842</v>
      </c>
      <c r="H4208" s="159" t="s">
        <v>1654</v>
      </c>
      <c r="I4208" s="159" t="s">
        <v>1808</v>
      </c>
      <c r="J4208" s="42" t="s">
        <v>21038</v>
      </c>
      <c r="K4208" s="42" t="s">
        <v>21039</v>
      </c>
      <c r="L4208" s="159" t="s">
        <v>2129</v>
      </c>
      <c r="M4208" s="159" t="s">
        <v>21040</v>
      </c>
      <c r="N4208" s="161"/>
      <c r="O4208" s="161"/>
      <c r="P4208" s="161"/>
    </row>
    <row r="4209" customFormat="false" ht="39" hidden="false" customHeight="true" outlineLevel="0" collapsed="false">
      <c r="A4209" s="159" t="s">
        <v>21041</v>
      </c>
      <c r="B4209" s="160" t="s">
        <v>21042</v>
      </c>
      <c r="C4209" s="42" t="s">
        <v>1754</v>
      </c>
      <c r="D4209" s="159" t="s">
        <v>2554</v>
      </c>
      <c r="E4209" s="159" t="s">
        <v>2126</v>
      </c>
      <c r="F4209" s="42" t="s">
        <v>2555</v>
      </c>
      <c r="G4209" s="159" t="s">
        <v>1842</v>
      </c>
      <c r="H4209" s="159" t="s">
        <v>1654</v>
      </c>
      <c r="I4209" s="159" t="s">
        <v>1808</v>
      </c>
      <c r="J4209" s="42" t="s">
        <v>21043</v>
      </c>
      <c r="K4209" s="42" t="s">
        <v>21044</v>
      </c>
      <c r="L4209" s="159" t="s">
        <v>2129</v>
      </c>
      <c r="M4209" s="159" t="s">
        <v>21045</v>
      </c>
      <c r="N4209" s="161"/>
      <c r="O4209" s="161"/>
      <c r="P4209" s="161"/>
    </row>
    <row r="4210" customFormat="false" ht="27" hidden="false" customHeight="true" outlineLevel="0" collapsed="false">
      <c r="A4210" s="159" t="s">
        <v>21046</v>
      </c>
      <c r="B4210" s="160" t="s">
        <v>21047</v>
      </c>
      <c r="C4210" s="42" t="s">
        <v>1754</v>
      </c>
      <c r="D4210" s="159" t="s">
        <v>2554</v>
      </c>
      <c r="E4210" s="159" t="s">
        <v>2126</v>
      </c>
      <c r="F4210" s="42" t="s">
        <v>2555</v>
      </c>
      <c r="G4210" s="159" t="s">
        <v>1842</v>
      </c>
      <c r="H4210" s="159" t="s">
        <v>1654</v>
      </c>
      <c r="I4210" s="159" t="s">
        <v>1808</v>
      </c>
      <c r="J4210" s="42" t="s">
        <v>21048</v>
      </c>
      <c r="K4210" s="42" t="s">
        <v>21049</v>
      </c>
      <c r="L4210" s="159" t="s">
        <v>2129</v>
      </c>
      <c r="M4210" s="159" t="s">
        <v>21050</v>
      </c>
      <c r="N4210" s="161"/>
      <c r="O4210" s="161"/>
      <c r="P4210" s="161"/>
    </row>
    <row r="4211" customFormat="false" ht="27" hidden="false" customHeight="true" outlineLevel="0" collapsed="false">
      <c r="A4211" s="159" t="s">
        <v>21051</v>
      </c>
      <c r="B4211" s="160" t="s">
        <v>21052</v>
      </c>
      <c r="C4211" s="42" t="s">
        <v>1754</v>
      </c>
      <c r="D4211" s="159" t="s">
        <v>2554</v>
      </c>
      <c r="E4211" s="159" t="s">
        <v>2126</v>
      </c>
      <c r="F4211" s="42" t="s">
        <v>2555</v>
      </c>
      <c r="G4211" s="159" t="s">
        <v>1842</v>
      </c>
      <c r="H4211" s="159" t="s">
        <v>1654</v>
      </c>
      <c r="I4211" s="159" t="s">
        <v>1808</v>
      </c>
      <c r="J4211" s="42" t="s">
        <v>21053</v>
      </c>
      <c r="K4211" s="42" t="s">
        <v>21054</v>
      </c>
      <c r="L4211" s="159" t="s">
        <v>2129</v>
      </c>
      <c r="M4211" s="159" t="s">
        <v>21055</v>
      </c>
      <c r="N4211" s="161"/>
      <c r="O4211" s="161"/>
      <c r="P4211" s="161"/>
    </row>
    <row r="4212" customFormat="false" ht="39" hidden="false" customHeight="true" outlineLevel="0" collapsed="false">
      <c r="A4212" s="159" t="s">
        <v>21056</v>
      </c>
      <c r="B4212" s="160" t="s">
        <v>21057</v>
      </c>
      <c r="C4212" s="42" t="s">
        <v>1754</v>
      </c>
      <c r="D4212" s="159" t="s">
        <v>2554</v>
      </c>
      <c r="E4212" s="159" t="s">
        <v>2126</v>
      </c>
      <c r="F4212" s="42" t="s">
        <v>2555</v>
      </c>
      <c r="G4212" s="159" t="s">
        <v>1842</v>
      </c>
      <c r="H4212" s="159" t="s">
        <v>1654</v>
      </c>
      <c r="I4212" s="159" t="s">
        <v>1808</v>
      </c>
      <c r="J4212" s="42" t="s">
        <v>21058</v>
      </c>
      <c r="K4212" s="42" t="s">
        <v>21059</v>
      </c>
      <c r="L4212" s="159" t="s">
        <v>2129</v>
      </c>
      <c r="M4212" s="159" t="s">
        <v>21060</v>
      </c>
      <c r="N4212" s="161"/>
      <c r="O4212" s="161"/>
      <c r="P4212" s="161"/>
    </row>
    <row r="4213" customFormat="false" ht="39" hidden="false" customHeight="true" outlineLevel="0" collapsed="false">
      <c r="A4213" s="159" t="s">
        <v>21061</v>
      </c>
      <c r="B4213" s="160" t="s">
        <v>21062</v>
      </c>
      <c r="C4213" s="42" t="s">
        <v>1754</v>
      </c>
      <c r="D4213" s="159" t="s">
        <v>2554</v>
      </c>
      <c r="E4213" s="159" t="s">
        <v>2126</v>
      </c>
      <c r="F4213" s="42" t="s">
        <v>2555</v>
      </c>
      <c r="G4213" s="159" t="s">
        <v>1842</v>
      </c>
      <c r="H4213" s="159" t="s">
        <v>1654</v>
      </c>
      <c r="I4213" s="159" t="s">
        <v>1808</v>
      </c>
      <c r="J4213" s="42" t="s">
        <v>21063</v>
      </c>
      <c r="K4213" s="42" t="s">
        <v>21064</v>
      </c>
      <c r="L4213" s="159" t="s">
        <v>2129</v>
      </c>
      <c r="M4213" s="159" t="s">
        <v>21065</v>
      </c>
      <c r="N4213" s="161"/>
      <c r="O4213" s="161"/>
      <c r="P4213" s="161"/>
    </row>
    <row r="4214" customFormat="false" ht="27" hidden="false" customHeight="true" outlineLevel="0" collapsed="false">
      <c r="A4214" s="159" t="s">
        <v>21066</v>
      </c>
      <c r="B4214" s="160" t="s">
        <v>21067</v>
      </c>
      <c r="C4214" s="42" t="s">
        <v>1754</v>
      </c>
      <c r="D4214" s="159" t="s">
        <v>2554</v>
      </c>
      <c r="E4214" s="159" t="s">
        <v>2126</v>
      </c>
      <c r="F4214" s="42" t="s">
        <v>2555</v>
      </c>
      <c r="G4214" s="159" t="s">
        <v>1842</v>
      </c>
      <c r="H4214" s="159" t="s">
        <v>1654</v>
      </c>
      <c r="I4214" s="159" t="s">
        <v>1808</v>
      </c>
      <c r="J4214" s="42" t="s">
        <v>21068</v>
      </c>
      <c r="K4214" s="42" t="s">
        <v>21069</v>
      </c>
      <c r="L4214" s="159" t="s">
        <v>2129</v>
      </c>
      <c r="M4214" s="159" t="s">
        <v>21070</v>
      </c>
      <c r="N4214" s="161"/>
      <c r="O4214" s="161"/>
      <c r="P4214" s="161"/>
    </row>
    <row r="4215" customFormat="false" ht="39" hidden="false" customHeight="true" outlineLevel="0" collapsed="false">
      <c r="A4215" s="159" t="s">
        <v>21071</v>
      </c>
      <c r="B4215" s="160" t="s">
        <v>21072</v>
      </c>
      <c r="C4215" s="42" t="s">
        <v>1754</v>
      </c>
      <c r="D4215" s="159" t="s">
        <v>2554</v>
      </c>
      <c r="E4215" s="159" t="s">
        <v>2126</v>
      </c>
      <c r="F4215" s="42" t="s">
        <v>2555</v>
      </c>
      <c r="G4215" s="159" t="s">
        <v>1842</v>
      </c>
      <c r="H4215" s="159" t="s">
        <v>1654</v>
      </c>
      <c r="I4215" s="159" t="s">
        <v>1808</v>
      </c>
      <c r="J4215" s="42" t="s">
        <v>21073</v>
      </c>
      <c r="K4215" s="42" t="s">
        <v>21074</v>
      </c>
      <c r="L4215" s="159" t="s">
        <v>2129</v>
      </c>
      <c r="M4215" s="159" t="s">
        <v>21075</v>
      </c>
      <c r="N4215" s="161"/>
      <c r="O4215" s="161"/>
      <c r="P4215" s="161"/>
    </row>
    <row r="4216" customFormat="false" ht="27" hidden="false" customHeight="true" outlineLevel="0" collapsed="false">
      <c r="A4216" s="159" t="s">
        <v>21076</v>
      </c>
      <c r="B4216" s="160" t="s">
        <v>21077</v>
      </c>
      <c r="C4216" s="42" t="s">
        <v>1754</v>
      </c>
      <c r="D4216" s="159" t="s">
        <v>2927</v>
      </c>
      <c r="E4216" s="159" t="s">
        <v>2767</v>
      </c>
      <c r="F4216" s="42" t="s">
        <v>2928</v>
      </c>
      <c r="G4216" s="159" t="s">
        <v>1796</v>
      </c>
      <c r="H4216" s="159" t="s">
        <v>1654</v>
      </c>
      <c r="I4216" s="159" t="s">
        <v>1808</v>
      </c>
      <c r="J4216" s="42" t="s">
        <v>21078</v>
      </c>
      <c r="K4216" s="42" t="s">
        <v>21079</v>
      </c>
      <c r="L4216" s="159" t="s">
        <v>2129</v>
      </c>
      <c r="M4216" s="159" t="s">
        <v>21080</v>
      </c>
      <c r="N4216" s="161"/>
      <c r="O4216" s="161"/>
      <c r="P4216" s="161"/>
    </row>
    <row r="4217" customFormat="false" ht="27" hidden="false" customHeight="true" outlineLevel="0" collapsed="false">
      <c r="A4217" s="159" t="s">
        <v>21081</v>
      </c>
      <c r="B4217" s="160" t="s">
        <v>21082</v>
      </c>
      <c r="C4217" s="42" t="s">
        <v>1754</v>
      </c>
      <c r="D4217" s="159" t="s">
        <v>2927</v>
      </c>
      <c r="E4217" s="159" t="s">
        <v>2767</v>
      </c>
      <c r="F4217" s="42" t="s">
        <v>2928</v>
      </c>
      <c r="G4217" s="159" t="s">
        <v>1796</v>
      </c>
      <c r="H4217" s="159" t="s">
        <v>1654</v>
      </c>
      <c r="I4217" s="159" t="s">
        <v>1808</v>
      </c>
      <c r="J4217" s="42" t="s">
        <v>21083</v>
      </c>
      <c r="K4217" s="42" t="s">
        <v>21084</v>
      </c>
      <c r="L4217" s="159" t="s">
        <v>2129</v>
      </c>
      <c r="M4217" s="159" t="s">
        <v>21085</v>
      </c>
      <c r="N4217" s="161"/>
      <c r="O4217" s="161"/>
      <c r="P4217" s="161"/>
    </row>
    <row r="4218" customFormat="false" ht="27" hidden="false" customHeight="true" outlineLevel="0" collapsed="false">
      <c r="A4218" s="159" t="s">
        <v>21086</v>
      </c>
      <c r="B4218" s="160" t="s">
        <v>21087</v>
      </c>
      <c r="C4218" s="42" t="s">
        <v>1754</v>
      </c>
      <c r="D4218" s="159" t="s">
        <v>2927</v>
      </c>
      <c r="E4218" s="159" t="s">
        <v>2767</v>
      </c>
      <c r="F4218" s="42" t="s">
        <v>2928</v>
      </c>
      <c r="G4218" s="159" t="s">
        <v>1796</v>
      </c>
      <c r="H4218" s="159" t="s">
        <v>1654</v>
      </c>
      <c r="I4218" s="159" t="s">
        <v>1808</v>
      </c>
      <c r="J4218" s="42" t="s">
        <v>21088</v>
      </c>
      <c r="K4218" s="42" t="s">
        <v>21089</v>
      </c>
      <c r="L4218" s="159" t="s">
        <v>2129</v>
      </c>
      <c r="M4218" s="159" t="s">
        <v>21090</v>
      </c>
      <c r="N4218" s="161"/>
      <c r="O4218" s="161"/>
      <c r="P4218" s="161"/>
    </row>
    <row r="4219" customFormat="false" ht="27" hidden="false" customHeight="true" outlineLevel="0" collapsed="false">
      <c r="A4219" s="159" t="s">
        <v>21091</v>
      </c>
      <c r="B4219" s="160" t="s">
        <v>21092</v>
      </c>
      <c r="C4219" s="42" t="s">
        <v>1754</v>
      </c>
      <c r="D4219" s="159" t="s">
        <v>2927</v>
      </c>
      <c r="E4219" s="159" t="s">
        <v>2767</v>
      </c>
      <c r="F4219" s="42" t="s">
        <v>2928</v>
      </c>
      <c r="G4219" s="159" t="s">
        <v>1796</v>
      </c>
      <c r="H4219" s="159" t="s">
        <v>1654</v>
      </c>
      <c r="I4219" s="159" t="s">
        <v>1808</v>
      </c>
      <c r="J4219" s="42" t="s">
        <v>21093</v>
      </c>
      <c r="K4219" s="42" t="s">
        <v>21094</v>
      </c>
      <c r="L4219" s="159" t="s">
        <v>2129</v>
      </c>
      <c r="M4219" s="159" t="s">
        <v>21095</v>
      </c>
      <c r="N4219" s="161"/>
      <c r="O4219" s="161"/>
      <c r="P4219" s="161"/>
    </row>
    <row r="4220" customFormat="false" ht="27" hidden="false" customHeight="true" outlineLevel="0" collapsed="false">
      <c r="A4220" s="159" t="s">
        <v>21096</v>
      </c>
      <c r="B4220" s="160" t="s">
        <v>21097</v>
      </c>
      <c r="C4220" s="42" t="s">
        <v>1754</v>
      </c>
      <c r="D4220" s="159" t="s">
        <v>2927</v>
      </c>
      <c r="E4220" s="159" t="s">
        <v>2767</v>
      </c>
      <c r="F4220" s="42" t="s">
        <v>2928</v>
      </c>
      <c r="G4220" s="159" t="s">
        <v>1796</v>
      </c>
      <c r="H4220" s="159" t="s">
        <v>1654</v>
      </c>
      <c r="I4220" s="159" t="s">
        <v>1808</v>
      </c>
      <c r="J4220" s="42" t="s">
        <v>21098</v>
      </c>
      <c r="K4220" s="42" t="s">
        <v>21099</v>
      </c>
      <c r="L4220" s="159" t="s">
        <v>2129</v>
      </c>
      <c r="M4220" s="159" t="s">
        <v>21100</v>
      </c>
      <c r="N4220" s="161"/>
      <c r="O4220" s="161"/>
      <c r="P4220" s="161"/>
    </row>
    <row r="4221" customFormat="false" ht="27" hidden="false" customHeight="true" outlineLevel="0" collapsed="false">
      <c r="A4221" s="159" t="s">
        <v>21101</v>
      </c>
      <c r="B4221" s="160" t="s">
        <v>21102</v>
      </c>
      <c r="C4221" s="42" t="s">
        <v>1754</v>
      </c>
      <c r="D4221" s="159" t="s">
        <v>2927</v>
      </c>
      <c r="E4221" s="159" t="s">
        <v>2767</v>
      </c>
      <c r="F4221" s="42" t="s">
        <v>2928</v>
      </c>
      <c r="G4221" s="159" t="s">
        <v>1796</v>
      </c>
      <c r="H4221" s="159" t="s">
        <v>1654</v>
      </c>
      <c r="I4221" s="159" t="s">
        <v>1808</v>
      </c>
      <c r="J4221" s="42" t="s">
        <v>21103</v>
      </c>
      <c r="K4221" s="42" t="s">
        <v>21104</v>
      </c>
      <c r="L4221" s="159" t="s">
        <v>2129</v>
      </c>
      <c r="M4221" s="159" t="s">
        <v>21105</v>
      </c>
      <c r="N4221" s="161"/>
      <c r="O4221" s="161"/>
      <c r="P4221" s="161"/>
    </row>
    <row r="4222" customFormat="false" ht="27" hidden="false" customHeight="true" outlineLevel="0" collapsed="false">
      <c r="A4222" s="159" t="s">
        <v>21106</v>
      </c>
      <c r="B4222" s="160" t="s">
        <v>21107</v>
      </c>
      <c r="C4222" s="42" t="s">
        <v>1754</v>
      </c>
      <c r="D4222" s="159" t="s">
        <v>2927</v>
      </c>
      <c r="E4222" s="159" t="s">
        <v>2767</v>
      </c>
      <c r="F4222" s="42" t="s">
        <v>2928</v>
      </c>
      <c r="G4222" s="159" t="s">
        <v>1796</v>
      </c>
      <c r="H4222" s="159" t="s">
        <v>1654</v>
      </c>
      <c r="I4222" s="159" t="s">
        <v>1808</v>
      </c>
      <c r="J4222" s="42" t="s">
        <v>21108</v>
      </c>
      <c r="K4222" s="42" t="s">
        <v>21109</v>
      </c>
      <c r="L4222" s="159" t="s">
        <v>2129</v>
      </c>
      <c r="M4222" s="159" t="s">
        <v>21110</v>
      </c>
      <c r="N4222" s="161"/>
      <c r="O4222" s="161"/>
      <c r="P4222" s="161"/>
    </row>
    <row r="4223" customFormat="false" ht="27" hidden="false" customHeight="true" outlineLevel="0" collapsed="false">
      <c r="A4223" s="159" t="s">
        <v>21111</v>
      </c>
      <c r="B4223" s="160" t="s">
        <v>21112</v>
      </c>
      <c r="C4223" s="42" t="s">
        <v>1754</v>
      </c>
      <c r="D4223" s="159" t="s">
        <v>2927</v>
      </c>
      <c r="E4223" s="159" t="s">
        <v>2767</v>
      </c>
      <c r="F4223" s="42" t="s">
        <v>2928</v>
      </c>
      <c r="G4223" s="159" t="s">
        <v>1796</v>
      </c>
      <c r="H4223" s="159" t="s">
        <v>1654</v>
      </c>
      <c r="I4223" s="159" t="s">
        <v>1808</v>
      </c>
      <c r="J4223" s="42" t="s">
        <v>21113</v>
      </c>
      <c r="K4223" s="42" t="s">
        <v>21114</v>
      </c>
      <c r="L4223" s="159" t="s">
        <v>2129</v>
      </c>
      <c r="M4223" s="159" t="s">
        <v>21115</v>
      </c>
      <c r="N4223" s="161"/>
      <c r="O4223" s="161"/>
      <c r="P4223" s="161"/>
    </row>
    <row r="4224" customFormat="false" ht="27" hidden="false" customHeight="true" outlineLevel="0" collapsed="false">
      <c r="A4224" s="159" t="s">
        <v>21116</v>
      </c>
      <c r="B4224" s="160" t="s">
        <v>21117</v>
      </c>
      <c r="C4224" s="42" t="s">
        <v>1754</v>
      </c>
      <c r="D4224" s="159" t="s">
        <v>2927</v>
      </c>
      <c r="E4224" s="159" t="s">
        <v>2767</v>
      </c>
      <c r="F4224" s="42" t="s">
        <v>2928</v>
      </c>
      <c r="G4224" s="159" t="s">
        <v>1796</v>
      </c>
      <c r="H4224" s="159" t="s">
        <v>1654</v>
      </c>
      <c r="I4224" s="159" t="s">
        <v>1808</v>
      </c>
      <c r="J4224" s="42" t="s">
        <v>21118</v>
      </c>
      <c r="K4224" s="42" t="s">
        <v>21119</v>
      </c>
      <c r="L4224" s="159" t="s">
        <v>2129</v>
      </c>
      <c r="M4224" s="159" t="s">
        <v>21120</v>
      </c>
      <c r="N4224" s="161"/>
      <c r="O4224" s="161"/>
      <c r="P4224" s="161"/>
    </row>
    <row r="4225" customFormat="false" ht="27" hidden="false" customHeight="true" outlineLevel="0" collapsed="false">
      <c r="A4225" s="159" t="s">
        <v>21121</v>
      </c>
      <c r="B4225" s="160" t="s">
        <v>21122</v>
      </c>
      <c r="C4225" s="42" t="s">
        <v>1754</v>
      </c>
      <c r="D4225" s="159" t="s">
        <v>2927</v>
      </c>
      <c r="E4225" s="159" t="s">
        <v>2767</v>
      </c>
      <c r="F4225" s="42" t="s">
        <v>2928</v>
      </c>
      <c r="G4225" s="159" t="s">
        <v>1796</v>
      </c>
      <c r="H4225" s="159" t="s">
        <v>1654</v>
      </c>
      <c r="I4225" s="159" t="s">
        <v>1808</v>
      </c>
      <c r="J4225" s="42" t="s">
        <v>21123</v>
      </c>
      <c r="K4225" s="42" t="s">
        <v>21124</v>
      </c>
      <c r="L4225" s="159" t="s">
        <v>2129</v>
      </c>
      <c r="M4225" s="159" t="s">
        <v>21125</v>
      </c>
      <c r="N4225" s="161"/>
      <c r="O4225" s="161"/>
      <c r="P4225" s="161"/>
    </row>
    <row r="4226" customFormat="false" ht="39" hidden="false" customHeight="true" outlineLevel="0" collapsed="false">
      <c r="A4226" s="159" t="s">
        <v>21126</v>
      </c>
      <c r="B4226" s="160" t="s">
        <v>21127</v>
      </c>
      <c r="C4226" s="42" t="s">
        <v>1754</v>
      </c>
      <c r="D4226" s="159" t="s">
        <v>2927</v>
      </c>
      <c r="E4226" s="159" t="s">
        <v>2767</v>
      </c>
      <c r="F4226" s="42" t="s">
        <v>2928</v>
      </c>
      <c r="G4226" s="159" t="s">
        <v>1796</v>
      </c>
      <c r="H4226" s="159" t="s">
        <v>1654</v>
      </c>
      <c r="I4226" s="159" t="s">
        <v>1808</v>
      </c>
      <c r="J4226" s="42" t="s">
        <v>21128</v>
      </c>
      <c r="K4226" s="42" t="s">
        <v>21129</v>
      </c>
      <c r="L4226" s="159" t="s">
        <v>2129</v>
      </c>
      <c r="M4226" s="159" t="s">
        <v>21130</v>
      </c>
      <c r="N4226" s="161"/>
      <c r="O4226" s="161"/>
      <c r="P4226" s="161"/>
    </row>
    <row r="4227" customFormat="false" ht="39" hidden="false" customHeight="true" outlineLevel="0" collapsed="false">
      <c r="A4227" s="159" t="s">
        <v>21131</v>
      </c>
      <c r="B4227" s="160" t="s">
        <v>21132</v>
      </c>
      <c r="C4227" s="42" t="s">
        <v>1754</v>
      </c>
      <c r="D4227" s="159" t="s">
        <v>2927</v>
      </c>
      <c r="E4227" s="159" t="s">
        <v>2767</v>
      </c>
      <c r="F4227" s="42" t="s">
        <v>2928</v>
      </c>
      <c r="G4227" s="159" t="s">
        <v>1796</v>
      </c>
      <c r="H4227" s="159" t="s">
        <v>1654</v>
      </c>
      <c r="I4227" s="159" t="s">
        <v>1808</v>
      </c>
      <c r="J4227" s="42" t="s">
        <v>21133</v>
      </c>
      <c r="K4227" s="42" t="s">
        <v>21134</v>
      </c>
      <c r="L4227" s="159" t="s">
        <v>2129</v>
      </c>
      <c r="M4227" s="159" t="s">
        <v>21135</v>
      </c>
      <c r="N4227" s="161"/>
      <c r="O4227" s="161"/>
      <c r="P4227" s="161"/>
    </row>
    <row r="4228" customFormat="false" ht="27" hidden="false" customHeight="true" outlineLevel="0" collapsed="false">
      <c r="A4228" s="159" t="s">
        <v>21136</v>
      </c>
      <c r="B4228" s="160" t="s">
        <v>21137</v>
      </c>
      <c r="C4228" s="42" t="s">
        <v>1754</v>
      </c>
      <c r="D4228" s="159" t="s">
        <v>2927</v>
      </c>
      <c r="E4228" s="159" t="s">
        <v>2767</v>
      </c>
      <c r="F4228" s="42" t="s">
        <v>2928</v>
      </c>
      <c r="G4228" s="159" t="s">
        <v>1796</v>
      </c>
      <c r="H4228" s="159" t="s">
        <v>1654</v>
      </c>
      <c r="I4228" s="159" t="s">
        <v>1808</v>
      </c>
      <c r="J4228" s="42" t="s">
        <v>21138</v>
      </c>
      <c r="K4228" s="42" t="s">
        <v>21139</v>
      </c>
      <c r="L4228" s="159" t="s">
        <v>2129</v>
      </c>
      <c r="M4228" s="159" t="s">
        <v>21140</v>
      </c>
      <c r="N4228" s="161"/>
      <c r="O4228" s="161"/>
      <c r="P4228" s="161"/>
    </row>
    <row r="4229" customFormat="false" ht="27" hidden="false" customHeight="true" outlineLevel="0" collapsed="false">
      <c r="A4229" s="159" t="s">
        <v>21141</v>
      </c>
      <c r="B4229" s="160" t="s">
        <v>21142</v>
      </c>
      <c r="C4229" s="42" t="s">
        <v>1754</v>
      </c>
      <c r="D4229" s="159" t="s">
        <v>2927</v>
      </c>
      <c r="E4229" s="159" t="s">
        <v>2767</v>
      </c>
      <c r="F4229" s="42" t="s">
        <v>2928</v>
      </c>
      <c r="G4229" s="159" t="s">
        <v>1796</v>
      </c>
      <c r="H4229" s="159" t="s">
        <v>1654</v>
      </c>
      <c r="I4229" s="159" t="s">
        <v>1808</v>
      </c>
      <c r="J4229" s="42" t="s">
        <v>21143</v>
      </c>
      <c r="K4229" s="42" t="s">
        <v>21144</v>
      </c>
      <c r="L4229" s="159" t="s">
        <v>2129</v>
      </c>
      <c r="M4229" s="159" t="s">
        <v>21145</v>
      </c>
      <c r="N4229" s="161"/>
      <c r="O4229" s="161"/>
      <c r="P4229" s="161"/>
    </row>
    <row r="4230" customFormat="false" ht="39" hidden="false" customHeight="true" outlineLevel="0" collapsed="false">
      <c r="A4230" s="159" t="s">
        <v>21146</v>
      </c>
      <c r="B4230" s="160" t="s">
        <v>21147</v>
      </c>
      <c r="C4230" s="42" t="s">
        <v>1754</v>
      </c>
      <c r="D4230" s="159" t="s">
        <v>2927</v>
      </c>
      <c r="E4230" s="159" t="s">
        <v>2767</v>
      </c>
      <c r="F4230" s="42" t="s">
        <v>2928</v>
      </c>
      <c r="G4230" s="159" t="s">
        <v>1796</v>
      </c>
      <c r="H4230" s="159" t="s">
        <v>1654</v>
      </c>
      <c r="I4230" s="159" t="s">
        <v>1808</v>
      </c>
      <c r="J4230" s="42" t="s">
        <v>21148</v>
      </c>
      <c r="K4230" s="42" t="s">
        <v>21149</v>
      </c>
      <c r="L4230" s="159" t="s">
        <v>2129</v>
      </c>
      <c r="M4230" s="159" t="s">
        <v>21150</v>
      </c>
      <c r="N4230" s="161"/>
      <c r="O4230" s="161"/>
      <c r="P4230" s="161"/>
    </row>
    <row r="4231" customFormat="false" ht="27" hidden="false" customHeight="true" outlineLevel="0" collapsed="false">
      <c r="A4231" s="159" t="s">
        <v>21151</v>
      </c>
      <c r="B4231" s="160" t="s">
        <v>21152</v>
      </c>
      <c r="C4231" s="42" t="s">
        <v>1754</v>
      </c>
      <c r="D4231" s="159" t="s">
        <v>2927</v>
      </c>
      <c r="E4231" s="159" t="s">
        <v>2767</v>
      </c>
      <c r="F4231" s="42" t="s">
        <v>2928</v>
      </c>
      <c r="G4231" s="159" t="s">
        <v>1796</v>
      </c>
      <c r="H4231" s="159" t="s">
        <v>1654</v>
      </c>
      <c r="I4231" s="159" t="s">
        <v>1808</v>
      </c>
      <c r="J4231" s="42" t="s">
        <v>21153</v>
      </c>
      <c r="K4231" s="42" t="s">
        <v>21154</v>
      </c>
      <c r="L4231" s="159" t="s">
        <v>2129</v>
      </c>
      <c r="M4231" s="159" t="s">
        <v>21155</v>
      </c>
      <c r="N4231" s="161"/>
      <c r="O4231" s="161"/>
      <c r="P4231" s="161"/>
    </row>
    <row r="4232" customFormat="false" ht="27" hidden="false" customHeight="true" outlineLevel="0" collapsed="false">
      <c r="A4232" s="159" t="s">
        <v>21156</v>
      </c>
      <c r="B4232" s="160" t="s">
        <v>21157</v>
      </c>
      <c r="C4232" s="42" t="s">
        <v>1754</v>
      </c>
      <c r="D4232" s="159" t="s">
        <v>2927</v>
      </c>
      <c r="E4232" s="159" t="s">
        <v>2767</v>
      </c>
      <c r="F4232" s="42" t="s">
        <v>2928</v>
      </c>
      <c r="G4232" s="159" t="s">
        <v>1796</v>
      </c>
      <c r="H4232" s="159" t="s">
        <v>1654</v>
      </c>
      <c r="I4232" s="159" t="s">
        <v>1808</v>
      </c>
      <c r="J4232" s="42" t="s">
        <v>21158</v>
      </c>
      <c r="K4232" s="42" t="s">
        <v>21159</v>
      </c>
      <c r="L4232" s="159" t="s">
        <v>2129</v>
      </c>
      <c r="M4232" s="159" t="s">
        <v>21160</v>
      </c>
      <c r="N4232" s="161"/>
      <c r="O4232" s="161"/>
      <c r="P4232" s="161"/>
    </row>
    <row r="4233" customFormat="false" ht="27" hidden="false" customHeight="true" outlineLevel="0" collapsed="false">
      <c r="A4233" s="159" t="s">
        <v>21161</v>
      </c>
      <c r="B4233" s="160" t="s">
        <v>21162</v>
      </c>
      <c r="C4233" s="42" t="s">
        <v>1754</v>
      </c>
      <c r="D4233" s="159" t="s">
        <v>2927</v>
      </c>
      <c r="E4233" s="159" t="s">
        <v>2767</v>
      </c>
      <c r="F4233" s="42" t="s">
        <v>2928</v>
      </c>
      <c r="G4233" s="159" t="s">
        <v>1796</v>
      </c>
      <c r="H4233" s="159" t="s">
        <v>1654</v>
      </c>
      <c r="I4233" s="159" t="s">
        <v>1808</v>
      </c>
      <c r="J4233" s="42" t="s">
        <v>21163</v>
      </c>
      <c r="K4233" s="42" t="s">
        <v>21164</v>
      </c>
      <c r="L4233" s="159" t="s">
        <v>2129</v>
      </c>
      <c r="M4233" s="159" t="s">
        <v>21165</v>
      </c>
      <c r="N4233" s="161"/>
      <c r="O4233" s="161"/>
      <c r="P4233" s="161"/>
    </row>
    <row r="4234" customFormat="false" ht="27" hidden="false" customHeight="true" outlineLevel="0" collapsed="false">
      <c r="A4234" s="159" t="s">
        <v>21166</v>
      </c>
      <c r="B4234" s="160" t="s">
        <v>21167</v>
      </c>
      <c r="C4234" s="42" t="s">
        <v>1754</v>
      </c>
      <c r="D4234" s="159" t="s">
        <v>2927</v>
      </c>
      <c r="E4234" s="159" t="s">
        <v>2767</v>
      </c>
      <c r="F4234" s="42" t="s">
        <v>2928</v>
      </c>
      <c r="G4234" s="159" t="s">
        <v>1796</v>
      </c>
      <c r="H4234" s="159" t="s">
        <v>1654</v>
      </c>
      <c r="I4234" s="159" t="s">
        <v>1808</v>
      </c>
      <c r="J4234" s="42" t="s">
        <v>21168</v>
      </c>
      <c r="K4234" s="42" t="s">
        <v>21169</v>
      </c>
      <c r="L4234" s="159" t="s">
        <v>2129</v>
      </c>
      <c r="M4234" s="159" t="s">
        <v>21170</v>
      </c>
      <c r="N4234" s="161"/>
      <c r="O4234" s="161"/>
      <c r="P4234" s="161"/>
    </row>
    <row r="4235" customFormat="false" ht="27" hidden="false" customHeight="true" outlineLevel="0" collapsed="false">
      <c r="A4235" s="159" t="s">
        <v>21171</v>
      </c>
      <c r="B4235" s="160" t="s">
        <v>21172</v>
      </c>
      <c r="C4235" s="42" t="s">
        <v>1754</v>
      </c>
      <c r="D4235" s="159" t="s">
        <v>2927</v>
      </c>
      <c r="E4235" s="159" t="s">
        <v>2767</v>
      </c>
      <c r="F4235" s="42" t="s">
        <v>2928</v>
      </c>
      <c r="G4235" s="159" t="s">
        <v>1796</v>
      </c>
      <c r="H4235" s="159" t="s">
        <v>1654</v>
      </c>
      <c r="I4235" s="159" t="s">
        <v>1808</v>
      </c>
      <c r="J4235" s="42" t="s">
        <v>21173</v>
      </c>
      <c r="K4235" s="42" t="s">
        <v>21174</v>
      </c>
      <c r="L4235" s="159" t="s">
        <v>2129</v>
      </c>
      <c r="M4235" s="159" t="s">
        <v>21175</v>
      </c>
      <c r="N4235" s="161"/>
      <c r="O4235" s="161"/>
      <c r="P4235" s="161"/>
    </row>
    <row r="4236" customFormat="false" ht="39" hidden="false" customHeight="true" outlineLevel="0" collapsed="false">
      <c r="A4236" s="159" t="s">
        <v>21176</v>
      </c>
      <c r="B4236" s="160" t="s">
        <v>21177</v>
      </c>
      <c r="C4236" s="42" t="s">
        <v>1754</v>
      </c>
      <c r="D4236" s="159" t="s">
        <v>2927</v>
      </c>
      <c r="E4236" s="159" t="s">
        <v>2767</v>
      </c>
      <c r="F4236" s="42" t="s">
        <v>2928</v>
      </c>
      <c r="G4236" s="159" t="s">
        <v>1796</v>
      </c>
      <c r="H4236" s="159" t="s">
        <v>1654</v>
      </c>
      <c r="I4236" s="159" t="s">
        <v>1808</v>
      </c>
      <c r="J4236" s="42" t="s">
        <v>21178</v>
      </c>
      <c r="K4236" s="42" t="s">
        <v>21179</v>
      </c>
      <c r="L4236" s="159" t="s">
        <v>2129</v>
      </c>
      <c r="M4236" s="159" t="s">
        <v>21180</v>
      </c>
      <c r="N4236" s="161"/>
      <c r="O4236" s="161"/>
      <c r="P4236" s="161"/>
    </row>
    <row r="4237" customFormat="false" ht="27" hidden="false" customHeight="true" outlineLevel="0" collapsed="false">
      <c r="A4237" s="159" t="s">
        <v>21181</v>
      </c>
      <c r="B4237" s="160" t="s">
        <v>21182</v>
      </c>
      <c r="C4237" s="42" t="s">
        <v>1754</v>
      </c>
      <c r="D4237" s="159" t="s">
        <v>2927</v>
      </c>
      <c r="E4237" s="159" t="s">
        <v>2767</v>
      </c>
      <c r="F4237" s="42" t="s">
        <v>2928</v>
      </c>
      <c r="G4237" s="159" t="s">
        <v>1796</v>
      </c>
      <c r="H4237" s="159" t="s">
        <v>1654</v>
      </c>
      <c r="I4237" s="159" t="s">
        <v>1808</v>
      </c>
      <c r="J4237" s="42" t="s">
        <v>21183</v>
      </c>
      <c r="K4237" s="42" t="s">
        <v>21184</v>
      </c>
      <c r="L4237" s="159" t="s">
        <v>2129</v>
      </c>
      <c r="M4237" s="159" t="s">
        <v>21185</v>
      </c>
      <c r="N4237" s="161"/>
      <c r="O4237" s="161"/>
      <c r="P4237" s="161"/>
    </row>
    <row r="4238" customFormat="false" ht="27" hidden="false" customHeight="true" outlineLevel="0" collapsed="false">
      <c r="A4238" s="159" t="s">
        <v>21186</v>
      </c>
      <c r="B4238" s="160" t="s">
        <v>21187</v>
      </c>
      <c r="C4238" s="42" t="s">
        <v>1754</v>
      </c>
      <c r="D4238" s="159" t="s">
        <v>2927</v>
      </c>
      <c r="E4238" s="159" t="s">
        <v>2767</v>
      </c>
      <c r="F4238" s="42" t="s">
        <v>2928</v>
      </c>
      <c r="G4238" s="159" t="s">
        <v>1796</v>
      </c>
      <c r="H4238" s="159" t="s">
        <v>1654</v>
      </c>
      <c r="I4238" s="159" t="s">
        <v>1808</v>
      </c>
      <c r="J4238" s="42" t="s">
        <v>21188</v>
      </c>
      <c r="K4238" s="42" t="s">
        <v>21189</v>
      </c>
      <c r="L4238" s="159" t="s">
        <v>2129</v>
      </c>
      <c r="M4238" s="159" t="s">
        <v>21190</v>
      </c>
      <c r="N4238" s="161"/>
      <c r="O4238" s="161"/>
      <c r="P4238" s="161"/>
    </row>
    <row r="4239" customFormat="false" ht="27" hidden="false" customHeight="true" outlineLevel="0" collapsed="false">
      <c r="A4239" s="159" t="s">
        <v>21191</v>
      </c>
      <c r="B4239" s="160" t="s">
        <v>21192</v>
      </c>
      <c r="C4239" s="42" t="s">
        <v>1754</v>
      </c>
      <c r="D4239" s="159" t="s">
        <v>2927</v>
      </c>
      <c r="E4239" s="159" t="s">
        <v>2767</v>
      </c>
      <c r="F4239" s="42" t="s">
        <v>2928</v>
      </c>
      <c r="G4239" s="159" t="s">
        <v>1796</v>
      </c>
      <c r="H4239" s="159" t="s">
        <v>1654</v>
      </c>
      <c r="I4239" s="159" t="s">
        <v>1808</v>
      </c>
      <c r="J4239" s="42" t="s">
        <v>21193</v>
      </c>
      <c r="K4239" s="42" t="s">
        <v>21194</v>
      </c>
      <c r="L4239" s="159" t="s">
        <v>2129</v>
      </c>
      <c r="M4239" s="159" t="s">
        <v>21195</v>
      </c>
      <c r="N4239" s="161"/>
      <c r="O4239" s="161"/>
      <c r="P4239" s="161"/>
    </row>
    <row r="4240" customFormat="false" ht="27" hidden="false" customHeight="true" outlineLevel="0" collapsed="false">
      <c r="A4240" s="159" t="s">
        <v>21196</v>
      </c>
      <c r="B4240" s="160" t="s">
        <v>21197</v>
      </c>
      <c r="C4240" s="42" t="s">
        <v>1754</v>
      </c>
      <c r="D4240" s="159" t="s">
        <v>2927</v>
      </c>
      <c r="E4240" s="159" t="s">
        <v>2767</v>
      </c>
      <c r="F4240" s="42" t="s">
        <v>2928</v>
      </c>
      <c r="G4240" s="159" t="s">
        <v>1796</v>
      </c>
      <c r="H4240" s="159" t="s">
        <v>1654</v>
      </c>
      <c r="I4240" s="159" t="s">
        <v>1808</v>
      </c>
      <c r="J4240" s="42" t="s">
        <v>21198</v>
      </c>
      <c r="K4240" s="42" t="s">
        <v>21199</v>
      </c>
      <c r="L4240" s="159" t="s">
        <v>2129</v>
      </c>
      <c r="M4240" s="159" t="s">
        <v>21200</v>
      </c>
      <c r="N4240" s="161"/>
      <c r="O4240" s="161"/>
      <c r="P4240" s="161"/>
    </row>
    <row r="4241" customFormat="false" ht="27" hidden="false" customHeight="true" outlineLevel="0" collapsed="false">
      <c r="A4241" s="159" t="s">
        <v>21201</v>
      </c>
      <c r="B4241" s="160" t="s">
        <v>21202</v>
      </c>
      <c r="C4241" s="42" t="s">
        <v>1754</v>
      </c>
      <c r="D4241" s="159" t="s">
        <v>2927</v>
      </c>
      <c r="E4241" s="159" t="s">
        <v>2767</v>
      </c>
      <c r="F4241" s="42" t="s">
        <v>2928</v>
      </c>
      <c r="G4241" s="159" t="s">
        <v>1796</v>
      </c>
      <c r="H4241" s="159" t="s">
        <v>1654</v>
      </c>
      <c r="I4241" s="159" t="s">
        <v>1808</v>
      </c>
      <c r="J4241" s="42" t="s">
        <v>21203</v>
      </c>
      <c r="K4241" s="42" t="s">
        <v>21204</v>
      </c>
      <c r="L4241" s="159" t="s">
        <v>2129</v>
      </c>
      <c r="M4241" s="159" t="s">
        <v>21205</v>
      </c>
      <c r="N4241" s="161"/>
      <c r="O4241" s="161"/>
      <c r="P4241" s="161"/>
    </row>
    <row r="4242" customFormat="false" ht="27" hidden="false" customHeight="true" outlineLevel="0" collapsed="false">
      <c r="A4242" s="159" t="s">
        <v>21206</v>
      </c>
      <c r="B4242" s="160" t="s">
        <v>21207</v>
      </c>
      <c r="C4242" s="42" t="s">
        <v>1754</v>
      </c>
      <c r="D4242" s="159" t="s">
        <v>2927</v>
      </c>
      <c r="E4242" s="159" t="s">
        <v>2767</v>
      </c>
      <c r="F4242" s="42" t="s">
        <v>2928</v>
      </c>
      <c r="G4242" s="159" t="s">
        <v>1796</v>
      </c>
      <c r="H4242" s="159" t="s">
        <v>1654</v>
      </c>
      <c r="I4242" s="159" t="s">
        <v>1808</v>
      </c>
      <c r="J4242" s="42" t="s">
        <v>21208</v>
      </c>
      <c r="K4242" s="42" t="s">
        <v>21209</v>
      </c>
      <c r="L4242" s="159" t="s">
        <v>2129</v>
      </c>
      <c r="M4242" s="159" t="s">
        <v>21210</v>
      </c>
      <c r="N4242" s="161"/>
      <c r="O4242" s="161"/>
      <c r="P4242" s="161"/>
    </row>
    <row r="4243" customFormat="false" ht="27" hidden="false" customHeight="true" outlineLevel="0" collapsed="false">
      <c r="A4243" s="159" t="s">
        <v>21211</v>
      </c>
      <c r="B4243" s="160" t="s">
        <v>21212</v>
      </c>
      <c r="C4243" s="42" t="s">
        <v>1754</v>
      </c>
      <c r="D4243" s="159" t="s">
        <v>2927</v>
      </c>
      <c r="E4243" s="159" t="s">
        <v>2767</v>
      </c>
      <c r="F4243" s="42" t="s">
        <v>2928</v>
      </c>
      <c r="G4243" s="159" t="s">
        <v>1796</v>
      </c>
      <c r="H4243" s="159" t="s">
        <v>1654</v>
      </c>
      <c r="I4243" s="159" t="s">
        <v>1808</v>
      </c>
      <c r="J4243" s="42" t="s">
        <v>21213</v>
      </c>
      <c r="K4243" s="42" t="s">
        <v>21214</v>
      </c>
      <c r="L4243" s="159" t="s">
        <v>2129</v>
      </c>
      <c r="M4243" s="159" t="s">
        <v>21215</v>
      </c>
      <c r="N4243" s="161"/>
      <c r="O4243" s="161"/>
      <c r="P4243" s="161"/>
    </row>
    <row r="4244" customFormat="false" ht="27" hidden="false" customHeight="true" outlineLevel="0" collapsed="false">
      <c r="A4244" s="159" t="s">
        <v>21216</v>
      </c>
      <c r="B4244" s="160" t="s">
        <v>21217</v>
      </c>
      <c r="C4244" s="42" t="s">
        <v>1754</v>
      </c>
      <c r="D4244" s="159" t="s">
        <v>2927</v>
      </c>
      <c r="E4244" s="159" t="s">
        <v>2767</v>
      </c>
      <c r="F4244" s="42" t="s">
        <v>2928</v>
      </c>
      <c r="G4244" s="159" t="s">
        <v>1796</v>
      </c>
      <c r="H4244" s="159" t="s">
        <v>1654</v>
      </c>
      <c r="I4244" s="159" t="s">
        <v>1808</v>
      </c>
      <c r="J4244" s="42" t="s">
        <v>21218</v>
      </c>
      <c r="K4244" s="42" t="s">
        <v>21219</v>
      </c>
      <c r="L4244" s="159" t="s">
        <v>2129</v>
      </c>
      <c r="M4244" s="159" t="s">
        <v>21220</v>
      </c>
      <c r="N4244" s="161"/>
      <c r="O4244" s="161"/>
      <c r="P4244" s="161"/>
    </row>
    <row r="4245" customFormat="false" ht="27" hidden="false" customHeight="true" outlineLevel="0" collapsed="false">
      <c r="A4245" s="159" t="s">
        <v>21221</v>
      </c>
      <c r="B4245" s="160" t="s">
        <v>21222</v>
      </c>
      <c r="C4245" s="42" t="s">
        <v>1754</v>
      </c>
      <c r="D4245" s="159" t="s">
        <v>2927</v>
      </c>
      <c r="E4245" s="159" t="s">
        <v>2767</v>
      </c>
      <c r="F4245" s="42" t="s">
        <v>2928</v>
      </c>
      <c r="G4245" s="159" t="s">
        <v>1796</v>
      </c>
      <c r="H4245" s="159" t="s">
        <v>1654</v>
      </c>
      <c r="I4245" s="159" t="s">
        <v>1808</v>
      </c>
      <c r="J4245" s="42" t="s">
        <v>21223</v>
      </c>
      <c r="K4245" s="42" t="s">
        <v>21224</v>
      </c>
      <c r="L4245" s="159" t="s">
        <v>2129</v>
      </c>
      <c r="M4245" s="159" t="s">
        <v>21225</v>
      </c>
      <c r="N4245" s="161"/>
      <c r="O4245" s="161"/>
      <c r="P4245" s="161"/>
    </row>
    <row r="4246" customFormat="false" ht="27" hidden="false" customHeight="true" outlineLevel="0" collapsed="false">
      <c r="A4246" s="159" t="s">
        <v>21226</v>
      </c>
      <c r="B4246" s="160" t="s">
        <v>21227</v>
      </c>
      <c r="C4246" s="42" t="s">
        <v>1754</v>
      </c>
      <c r="D4246" s="159" t="s">
        <v>2927</v>
      </c>
      <c r="E4246" s="159" t="s">
        <v>2767</v>
      </c>
      <c r="F4246" s="42" t="s">
        <v>2928</v>
      </c>
      <c r="G4246" s="159" t="s">
        <v>1796</v>
      </c>
      <c r="H4246" s="159" t="s">
        <v>1654</v>
      </c>
      <c r="I4246" s="159" t="s">
        <v>1808</v>
      </c>
      <c r="J4246" s="42" t="s">
        <v>21228</v>
      </c>
      <c r="K4246" s="42" t="s">
        <v>21229</v>
      </c>
      <c r="L4246" s="159" t="s">
        <v>2129</v>
      </c>
      <c r="M4246" s="159" t="s">
        <v>21230</v>
      </c>
      <c r="N4246" s="161"/>
      <c r="O4246" s="161"/>
      <c r="P4246" s="161"/>
    </row>
    <row r="4247" customFormat="false" ht="27" hidden="false" customHeight="true" outlineLevel="0" collapsed="false">
      <c r="A4247" s="159" t="s">
        <v>21231</v>
      </c>
      <c r="B4247" s="160" t="s">
        <v>21232</v>
      </c>
      <c r="C4247" s="42" t="s">
        <v>1754</v>
      </c>
      <c r="D4247" s="159" t="s">
        <v>2927</v>
      </c>
      <c r="E4247" s="159" t="s">
        <v>2767</v>
      </c>
      <c r="F4247" s="42" t="s">
        <v>2928</v>
      </c>
      <c r="G4247" s="159" t="s">
        <v>1796</v>
      </c>
      <c r="H4247" s="159" t="s">
        <v>1654</v>
      </c>
      <c r="I4247" s="159" t="s">
        <v>1808</v>
      </c>
      <c r="J4247" s="42" t="s">
        <v>21233</v>
      </c>
      <c r="K4247" s="42" t="s">
        <v>21234</v>
      </c>
      <c r="L4247" s="159" t="s">
        <v>2129</v>
      </c>
      <c r="M4247" s="159" t="s">
        <v>21235</v>
      </c>
      <c r="N4247" s="161"/>
      <c r="O4247" s="161"/>
      <c r="P4247" s="161"/>
    </row>
    <row r="4248" customFormat="false" ht="27" hidden="false" customHeight="true" outlineLevel="0" collapsed="false">
      <c r="A4248" s="159" t="s">
        <v>21236</v>
      </c>
      <c r="B4248" s="160" t="s">
        <v>21237</v>
      </c>
      <c r="C4248" s="42" t="s">
        <v>1754</v>
      </c>
      <c r="D4248" s="159" t="s">
        <v>2927</v>
      </c>
      <c r="E4248" s="159" t="s">
        <v>2767</v>
      </c>
      <c r="F4248" s="42" t="s">
        <v>2928</v>
      </c>
      <c r="G4248" s="159" t="s">
        <v>1796</v>
      </c>
      <c r="H4248" s="159" t="s">
        <v>1654</v>
      </c>
      <c r="I4248" s="159" t="s">
        <v>1808</v>
      </c>
      <c r="J4248" s="42" t="s">
        <v>21238</v>
      </c>
      <c r="K4248" s="42" t="s">
        <v>21239</v>
      </c>
      <c r="L4248" s="159" t="s">
        <v>2129</v>
      </c>
      <c r="M4248" s="159" t="s">
        <v>21240</v>
      </c>
      <c r="N4248" s="161"/>
      <c r="O4248" s="161"/>
      <c r="P4248" s="161"/>
    </row>
    <row r="4249" customFormat="false" ht="27" hidden="false" customHeight="true" outlineLevel="0" collapsed="false">
      <c r="A4249" s="159" t="s">
        <v>21241</v>
      </c>
      <c r="B4249" s="160" t="s">
        <v>21242</v>
      </c>
      <c r="C4249" s="42" t="s">
        <v>1754</v>
      </c>
      <c r="D4249" s="159" t="s">
        <v>2927</v>
      </c>
      <c r="E4249" s="159" t="s">
        <v>2767</v>
      </c>
      <c r="F4249" s="42" t="s">
        <v>2928</v>
      </c>
      <c r="G4249" s="159" t="s">
        <v>1796</v>
      </c>
      <c r="H4249" s="159" t="s">
        <v>1654</v>
      </c>
      <c r="I4249" s="159" t="s">
        <v>1808</v>
      </c>
      <c r="J4249" s="42" t="s">
        <v>21243</v>
      </c>
      <c r="K4249" s="42" t="s">
        <v>21244</v>
      </c>
      <c r="L4249" s="159" t="s">
        <v>2129</v>
      </c>
      <c r="M4249" s="159" t="s">
        <v>21245</v>
      </c>
      <c r="N4249" s="161"/>
      <c r="O4249" s="161"/>
      <c r="P4249" s="161"/>
    </row>
    <row r="4250" customFormat="false" ht="39" hidden="false" customHeight="true" outlineLevel="0" collapsed="false">
      <c r="A4250" s="159" t="s">
        <v>21246</v>
      </c>
      <c r="B4250" s="160" t="s">
        <v>21247</v>
      </c>
      <c r="C4250" s="42" t="s">
        <v>1754</v>
      </c>
      <c r="D4250" s="159" t="s">
        <v>2927</v>
      </c>
      <c r="E4250" s="159" t="s">
        <v>2767</v>
      </c>
      <c r="F4250" s="42" t="s">
        <v>2928</v>
      </c>
      <c r="G4250" s="159" t="s">
        <v>1796</v>
      </c>
      <c r="H4250" s="159" t="s">
        <v>1654</v>
      </c>
      <c r="I4250" s="159" t="s">
        <v>1808</v>
      </c>
      <c r="J4250" s="42" t="s">
        <v>21248</v>
      </c>
      <c r="K4250" s="42" t="s">
        <v>21249</v>
      </c>
      <c r="L4250" s="159" t="s">
        <v>2129</v>
      </c>
      <c r="M4250" s="159" t="s">
        <v>21250</v>
      </c>
      <c r="N4250" s="161"/>
      <c r="O4250" s="161"/>
      <c r="P4250" s="161"/>
    </row>
    <row r="4251" customFormat="false" ht="27" hidden="false" customHeight="true" outlineLevel="0" collapsed="false">
      <c r="A4251" s="159" t="s">
        <v>21251</v>
      </c>
      <c r="B4251" s="160" t="s">
        <v>21252</v>
      </c>
      <c r="C4251" s="42" t="s">
        <v>1754</v>
      </c>
      <c r="D4251" s="159" t="s">
        <v>2927</v>
      </c>
      <c r="E4251" s="159" t="s">
        <v>2767</v>
      </c>
      <c r="F4251" s="42" t="s">
        <v>2928</v>
      </c>
      <c r="G4251" s="159" t="s">
        <v>1796</v>
      </c>
      <c r="H4251" s="159" t="s">
        <v>1654</v>
      </c>
      <c r="I4251" s="159" t="s">
        <v>1808</v>
      </c>
      <c r="J4251" s="42" t="s">
        <v>21253</v>
      </c>
      <c r="K4251" s="42" t="s">
        <v>21254</v>
      </c>
      <c r="L4251" s="159" t="s">
        <v>2129</v>
      </c>
      <c r="M4251" s="159" t="s">
        <v>21255</v>
      </c>
      <c r="N4251" s="161"/>
      <c r="O4251" s="161"/>
      <c r="P4251" s="161"/>
    </row>
    <row r="4252" customFormat="false" ht="27" hidden="false" customHeight="true" outlineLevel="0" collapsed="false">
      <c r="A4252" s="159" t="s">
        <v>21256</v>
      </c>
      <c r="B4252" s="160" t="s">
        <v>21257</v>
      </c>
      <c r="C4252" s="42" t="s">
        <v>1754</v>
      </c>
      <c r="D4252" s="159" t="s">
        <v>2927</v>
      </c>
      <c r="E4252" s="159" t="s">
        <v>2767</v>
      </c>
      <c r="F4252" s="42" t="s">
        <v>2928</v>
      </c>
      <c r="G4252" s="159" t="s">
        <v>1796</v>
      </c>
      <c r="H4252" s="159" t="s">
        <v>1654</v>
      </c>
      <c r="I4252" s="159" t="s">
        <v>1808</v>
      </c>
      <c r="J4252" s="42" t="s">
        <v>21258</v>
      </c>
      <c r="K4252" s="42" t="s">
        <v>21259</v>
      </c>
      <c r="L4252" s="159" t="s">
        <v>2129</v>
      </c>
      <c r="M4252" s="159" t="s">
        <v>21260</v>
      </c>
      <c r="N4252" s="161"/>
      <c r="O4252" s="161"/>
      <c r="P4252" s="161"/>
    </row>
    <row r="4253" customFormat="false" ht="27" hidden="false" customHeight="true" outlineLevel="0" collapsed="false">
      <c r="A4253" s="159" t="s">
        <v>21261</v>
      </c>
      <c r="B4253" s="160" t="s">
        <v>21262</v>
      </c>
      <c r="C4253" s="42" t="s">
        <v>1754</v>
      </c>
      <c r="D4253" s="159" t="s">
        <v>2927</v>
      </c>
      <c r="E4253" s="159" t="s">
        <v>2767</v>
      </c>
      <c r="F4253" s="42" t="s">
        <v>2928</v>
      </c>
      <c r="G4253" s="159" t="s">
        <v>1796</v>
      </c>
      <c r="H4253" s="159" t="s">
        <v>1654</v>
      </c>
      <c r="I4253" s="159" t="s">
        <v>1808</v>
      </c>
      <c r="J4253" s="42" t="s">
        <v>21263</v>
      </c>
      <c r="K4253" s="42" t="s">
        <v>21264</v>
      </c>
      <c r="L4253" s="159" t="s">
        <v>2129</v>
      </c>
      <c r="M4253" s="159" t="s">
        <v>21265</v>
      </c>
      <c r="N4253" s="161"/>
      <c r="O4253" s="161"/>
      <c r="P4253" s="161"/>
    </row>
    <row r="4254" customFormat="false" ht="27" hidden="false" customHeight="true" outlineLevel="0" collapsed="false">
      <c r="A4254" s="159" t="s">
        <v>21266</v>
      </c>
      <c r="B4254" s="160" t="s">
        <v>21267</v>
      </c>
      <c r="C4254" s="42" t="s">
        <v>1754</v>
      </c>
      <c r="D4254" s="159" t="s">
        <v>2927</v>
      </c>
      <c r="E4254" s="159" t="s">
        <v>2767</v>
      </c>
      <c r="F4254" s="42" t="s">
        <v>2928</v>
      </c>
      <c r="G4254" s="159" t="s">
        <v>1796</v>
      </c>
      <c r="H4254" s="159" t="s">
        <v>1654</v>
      </c>
      <c r="I4254" s="159" t="s">
        <v>1808</v>
      </c>
      <c r="J4254" s="42" t="s">
        <v>21268</v>
      </c>
      <c r="K4254" s="42" t="s">
        <v>21269</v>
      </c>
      <c r="L4254" s="159" t="s">
        <v>2129</v>
      </c>
      <c r="M4254" s="159" t="s">
        <v>21270</v>
      </c>
      <c r="N4254" s="161"/>
      <c r="O4254" s="161"/>
      <c r="P4254" s="161"/>
    </row>
    <row r="4255" customFormat="false" ht="27" hidden="false" customHeight="true" outlineLevel="0" collapsed="false">
      <c r="A4255" s="159" t="s">
        <v>21271</v>
      </c>
      <c r="B4255" s="160" t="s">
        <v>21272</v>
      </c>
      <c r="C4255" s="42" t="s">
        <v>1754</v>
      </c>
      <c r="D4255" s="159" t="s">
        <v>2927</v>
      </c>
      <c r="E4255" s="159" t="s">
        <v>2767</v>
      </c>
      <c r="F4255" s="42" t="s">
        <v>2928</v>
      </c>
      <c r="G4255" s="159" t="s">
        <v>1796</v>
      </c>
      <c r="H4255" s="159" t="s">
        <v>1654</v>
      </c>
      <c r="I4255" s="159" t="s">
        <v>1808</v>
      </c>
      <c r="J4255" s="42" t="s">
        <v>21273</v>
      </c>
      <c r="K4255" s="42" t="s">
        <v>21274</v>
      </c>
      <c r="L4255" s="159" t="s">
        <v>2129</v>
      </c>
      <c r="M4255" s="159" t="s">
        <v>21275</v>
      </c>
      <c r="N4255" s="161"/>
      <c r="O4255" s="161"/>
      <c r="P4255" s="161"/>
    </row>
    <row r="4256" customFormat="false" ht="27" hidden="false" customHeight="true" outlineLevel="0" collapsed="false">
      <c r="A4256" s="159" t="s">
        <v>21276</v>
      </c>
      <c r="B4256" s="160" t="s">
        <v>21277</v>
      </c>
      <c r="C4256" s="42" t="s">
        <v>1754</v>
      </c>
      <c r="D4256" s="159" t="s">
        <v>2927</v>
      </c>
      <c r="E4256" s="159" t="s">
        <v>2767</v>
      </c>
      <c r="F4256" s="42" t="s">
        <v>2928</v>
      </c>
      <c r="G4256" s="159" t="s">
        <v>1796</v>
      </c>
      <c r="H4256" s="159" t="s">
        <v>1654</v>
      </c>
      <c r="I4256" s="159" t="s">
        <v>1808</v>
      </c>
      <c r="J4256" s="42" t="s">
        <v>21278</v>
      </c>
      <c r="K4256" s="42" t="s">
        <v>21279</v>
      </c>
      <c r="L4256" s="159" t="s">
        <v>2129</v>
      </c>
      <c r="M4256" s="159" t="s">
        <v>21280</v>
      </c>
      <c r="N4256" s="161"/>
      <c r="O4256" s="161"/>
      <c r="P4256" s="161"/>
    </row>
    <row r="4257" customFormat="false" ht="27" hidden="false" customHeight="true" outlineLevel="0" collapsed="false">
      <c r="A4257" s="159" t="s">
        <v>21281</v>
      </c>
      <c r="B4257" s="160" t="s">
        <v>21282</v>
      </c>
      <c r="C4257" s="42" t="s">
        <v>1754</v>
      </c>
      <c r="D4257" s="159" t="s">
        <v>2927</v>
      </c>
      <c r="E4257" s="159" t="s">
        <v>2767</v>
      </c>
      <c r="F4257" s="42" t="s">
        <v>2928</v>
      </c>
      <c r="G4257" s="159" t="s">
        <v>1796</v>
      </c>
      <c r="H4257" s="159" t="s">
        <v>1654</v>
      </c>
      <c r="I4257" s="159" t="s">
        <v>1808</v>
      </c>
      <c r="J4257" s="42" t="s">
        <v>21283</v>
      </c>
      <c r="K4257" s="42" t="s">
        <v>21284</v>
      </c>
      <c r="L4257" s="159" t="s">
        <v>2129</v>
      </c>
      <c r="M4257" s="159" t="s">
        <v>21285</v>
      </c>
      <c r="N4257" s="161"/>
      <c r="O4257" s="161"/>
      <c r="P4257" s="161"/>
    </row>
    <row r="4258" customFormat="false" ht="27" hidden="false" customHeight="true" outlineLevel="0" collapsed="false">
      <c r="A4258" s="159" t="s">
        <v>21286</v>
      </c>
      <c r="B4258" s="160" t="s">
        <v>21287</v>
      </c>
      <c r="C4258" s="42" t="s">
        <v>1754</v>
      </c>
      <c r="D4258" s="159" t="s">
        <v>2927</v>
      </c>
      <c r="E4258" s="159" t="s">
        <v>2767</v>
      </c>
      <c r="F4258" s="42" t="s">
        <v>2928</v>
      </c>
      <c r="G4258" s="159" t="s">
        <v>1796</v>
      </c>
      <c r="H4258" s="159" t="s">
        <v>1654</v>
      </c>
      <c r="I4258" s="159" t="s">
        <v>1808</v>
      </c>
      <c r="J4258" s="42" t="s">
        <v>21288</v>
      </c>
      <c r="K4258" s="42" t="s">
        <v>21289</v>
      </c>
      <c r="L4258" s="159" t="s">
        <v>2129</v>
      </c>
      <c r="M4258" s="159" t="s">
        <v>21290</v>
      </c>
      <c r="N4258" s="161"/>
      <c r="O4258" s="161"/>
      <c r="P4258" s="161"/>
    </row>
    <row r="4259" customFormat="false" ht="27" hidden="false" customHeight="true" outlineLevel="0" collapsed="false">
      <c r="A4259" s="159" t="s">
        <v>21291</v>
      </c>
      <c r="B4259" s="160" t="s">
        <v>21292</v>
      </c>
      <c r="C4259" s="42" t="s">
        <v>1754</v>
      </c>
      <c r="D4259" s="159" t="s">
        <v>2927</v>
      </c>
      <c r="E4259" s="159" t="s">
        <v>2767</v>
      </c>
      <c r="F4259" s="42" t="s">
        <v>2928</v>
      </c>
      <c r="G4259" s="159" t="s">
        <v>1796</v>
      </c>
      <c r="H4259" s="159" t="s">
        <v>1654</v>
      </c>
      <c r="I4259" s="159" t="s">
        <v>1808</v>
      </c>
      <c r="J4259" s="42" t="s">
        <v>21293</v>
      </c>
      <c r="K4259" s="42" t="s">
        <v>21294</v>
      </c>
      <c r="L4259" s="159" t="s">
        <v>2129</v>
      </c>
      <c r="M4259" s="159" t="s">
        <v>21295</v>
      </c>
      <c r="N4259" s="161"/>
      <c r="O4259" s="161"/>
      <c r="P4259" s="161"/>
    </row>
    <row r="4260" customFormat="false" ht="27" hidden="false" customHeight="true" outlineLevel="0" collapsed="false">
      <c r="A4260" s="159" t="s">
        <v>21296</v>
      </c>
      <c r="B4260" s="160" t="s">
        <v>21297</v>
      </c>
      <c r="C4260" s="42" t="s">
        <v>1754</v>
      </c>
      <c r="D4260" s="159" t="s">
        <v>2927</v>
      </c>
      <c r="E4260" s="159" t="s">
        <v>2767</v>
      </c>
      <c r="F4260" s="42" t="s">
        <v>2928</v>
      </c>
      <c r="G4260" s="159" t="s">
        <v>1796</v>
      </c>
      <c r="H4260" s="159" t="s">
        <v>1654</v>
      </c>
      <c r="I4260" s="159" t="s">
        <v>1808</v>
      </c>
      <c r="J4260" s="42" t="s">
        <v>21298</v>
      </c>
      <c r="K4260" s="42" t="s">
        <v>21299</v>
      </c>
      <c r="L4260" s="159" t="s">
        <v>2129</v>
      </c>
      <c r="M4260" s="159" t="s">
        <v>21300</v>
      </c>
      <c r="N4260" s="161"/>
      <c r="O4260" s="161"/>
      <c r="P4260" s="161"/>
    </row>
    <row r="4261" customFormat="false" ht="27" hidden="false" customHeight="true" outlineLevel="0" collapsed="false">
      <c r="A4261" s="159" t="s">
        <v>21301</v>
      </c>
      <c r="B4261" s="160" t="s">
        <v>21302</v>
      </c>
      <c r="C4261" s="42" t="s">
        <v>1754</v>
      </c>
      <c r="D4261" s="159" t="s">
        <v>2927</v>
      </c>
      <c r="E4261" s="159" t="s">
        <v>2767</v>
      </c>
      <c r="F4261" s="42" t="s">
        <v>2928</v>
      </c>
      <c r="G4261" s="159" t="s">
        <v>1796</v>
      </c>
      <c r="H4261" s="159" t="s">
        <v>1654</v>
      </c>
      <c r="I4261" s="159" t="s">
        <v>1808</v>
      </c>
      <c r="J4261" s="42" t="s">
        <v>21303</v>
      </c>
      <c r="K4261" s="42" t="s">
        <v>21304</v>
      </c>
      <c r="L4261" s="159" t="s">
        <v>2129</v>
      </c>
      <c r="M4261" s="159" t="s">
        <v>21305</v>
      </c>
      <c r="N4261" s="161"/>
      <c r="O4261" s="161"/>
      <c r="P4261" s="161"/>
    </row>
    <row r="4262" customFormat="false" ht="27" hidden="false" customHeight="true" outlineLevel="0" collapsed="false">
      <c r="A4262" s="159" t="s">
        <v>21306</v>
      </c>
      <c r="B4262" s="160" t="s">
        <v>21307</v>
      </c>
      <c r="C4262" s="42" t="s">
        <v>1754</v>
      </c>
      <c r="D4262" s="159" t="s">
        <v>2927</v>
      </c>
      <c r="E4262" s="159" t="s">
        <v>2767</v>
      </c>
      <c r="F4262" s="42" t="s">
        <v>2928</v>
      </c>
      <c r="G4262" s="159" t="s">
        <v>1796</v>
      </c>
      <c r="H4262" s="159" t="s">
        <v>1654</v>
      </c>
      <c r="I4262" s="159" t="s">
        <v>1808</v>
      </c>
      <c r="J4262" s="42" t="s">
        <v>21308</v>
      </c>
      <c r="K4262" s="42" t="s">
        <v>21309</v>
      </c>
      <c r="L4262" s="159" t="s">
        <v>2129</v>
      </c>
      <c r="M4262" s="159" t="s">
        <v>21310</v>
      </c>
      <c r="N4262" s="161"/>
      <c r="O4262" s="161"/>
      <c r="P4262" s="161"/>
    </row>
    <row r="4263" customFormat="false" ht="27" hidden="false" customHeight="true" outlineLevel="0" collapsed="false">
      <c r="A4263" s="159" t="s">
        <v>21311</v>
      </c>
      <c r="B4263" s="160" t="s">
        <v>21312</v>
      </c>
      <c r="C4263" s="42" t="s">
        <v>1754</v>
      </c>
      <c r="D4263" s="159" t="s">
        <v>2927</v>
      </c>
      <c r="E4263" s="159" t="s">
        <v>2767</v>
      </c>
      <c r="F4263" s="42" t="s">
        <v>2928</v>
      </c>
      <c r="G4263" s="159" t="s">
        <v>1796</v>
      </c>
      <c r="H4263" s="159" t="s">
        <v>1654</v>
      </c>
      <c r="I4263" s="159" t="s">
        <v>1808</v>
      </c>
      <c r="J4263" s="42" t="s">
        <v>21313</v>
      </c>
      <c r="K4263" s="42" t="s">
        <v>21314</v>
      </c>
      <c r="L4263" s="159" t="s">
        <v>2129</v>
      </c>
      <c r="M4263" s="159" t="s">
        <v>21315</v>
      </c>
      <c r="N4263" s="161"/>
      <c r="O4263" s="161"/>
      <c r="P4263" s="161"/>
    </row>
    <row r="4264" customFormat="false" ht="27" hidden="false" customHeight="true" outlineLevel="0" collapsed="false">
      <c r="A4264" s="159" t="s">
        <v>21316</v>
      </c>
      <c r="B4264" s="160" t="s">
        <v>21317</v>
      </c>
      <c r="C4264" s="42" t="s">
        <v>1754</v>
      </c>
      <c r="D4264" s="159" t="s">
        <v>2927</v>
      </c>
      <c r="E4264" s="159" t="s">
        <v>2767</v>
      </c>
      <c r="F4264" s="42" t="s">
        <v>2928</v>
      </c>
      <c r="G4264" s="159" t="s">
        <v>1796</v>
      </c>
      <c r="H4264" s="159" t="s">
        <v>1654</v>
      </c>
      <c r="I4264" s="159" t="s">
        <v>1808</v>
      </c>
      <c r="J4264" s="42" t="s">
        <v>21318</v>
      </c>
      <c r="K4264" s="42" t="s">
        <v>21319</v>
      </c>
      <c r="L4264" s="159" t="s">
        <v>2129</v>
      </c>
      <c r="M4264" s="159" t="s">
        <v>21320</v>
      </c>
      <c r="N4264" s="161"/>
      <c r="O4264" s="161"/>
      <c r="P4264" s="161"/>
    </row>
    <row r="4265" customFormat="false" ht="27" hidden="false" customHeight="true" outlineLevel="0" collapsed="false">
      <c r="A4265" s="159" t="s">
        <v>21321</v>
      </c>
      <c r="B4265" s="160" t="s">
        <v>21322</v>
      </c>
      <c r="C4265" s="42" t="s">
        <v>1754</v>
      </c>
      <c r="D4265" s="159" t="s">
        <v>2927</v>
      </c>
      <c r="E4265" s="159" t="s">
        <v>2767</v>
      </c>
      <c r="F4265" s="42" t="s">
        <v>2928</v>
      </c>
      <c r="G4265" s="159" t="s">
        <v>1796</v>
      </c>
      <c r="H4265" s="159" t="s">
        <v>1654</v>
      </c>
      <c r="I4265" s="159" t="s">
        <v>1808</v>
      </c>
      <c r="J4265" s="42" t="s">
        <v>21323</v>
      </c>
      <c r="K4265" s="42" t="s">
        <v>21324</v>
      </c>
      <c r="L4265" s="159" t="s">
        <v>2129</v>
      </c>
      <c r="M4265" s="159" t="s">
        <v>21325</v>
      </c>
      <c r="N4265" s="161"/>
      <c r="O4265" s="161"/>
      <c r="P4265" s="161"/>
    </row>
    <row r="4266" customFormat="false" ht="39" hidden="false" customHeight="true" outlineLevel="0" collapsed="false">
      <c r="A4266" s="159" t="s">
        <v>21326</v>
      </c>
      <c r="B4266" s="160" t="s">
        <v>21327</v>
      </c>
      <c r="C4266" s="42" t="s">
        <v>1754</v>
      </c>
      <c r="D4266" s="159" t="s">
        <v>2927</v>
      </c>
      <c r="E4266" s="159" t="s">
        <v>2767</v>
      </c>
      <c r="F4266" s="42" t="s">
        <v>2928</v>
      </c>
      <c r="G4266" s="159" t="s">
        <v>1796</v>
      </c>
      <c r="H4266" s="159" t="s">
        <v>1654</v>
      </c>
      <c r="I4266" s="159" t="s">
        <v>1808</v>
      </c>
      <c r="J4266" s="42" t="s">
        <v>21328</v>
      </c>
      <c r="K4266" s="42" t="s">
        <v>21329</v>
      </c>
      <c r="L4266" s="159" t="s">
        <v>2129</v>
      </c>
      <c r="M4266" s="159" t="s">
        <v>21330</v>
      </c>
      <c r="N4266" s="161"/>
      <c r="O4266" s="161"/>
      <c r="P4266" s="161"/>
    </row>
    <row r="4267" customFormat="false" ht="27" hidden="false" customHeight="true" outlineLevel="0" collapsed="false">
      <c r="A4267" s="159" t="s">
        <v>21331</v>
      </c>
      <c r="B4267" s="160" t="s">
        <v>21332</v>
      </c>
      <c r="C4267" s="42" t="s">
        <v>1754</v>
      </c>
      <c r="D4267" s="159" t="s">
        <v>2927</v>
      </c>
      <c r="E4267" s="159" t="s">
        <v>2767</v>
      </c>
      <c r="F4267" s="42" t="s">
        <v>2928</v>
      </c>
      <c r="G4267" s="159" t="s">
        <v>1796</v>
      </c>
      <c r="H4267" s="159" t="s">
        <v>1654</v>
      </c>
      <c r="I4267" s="159" t="s">
        <v>1808</v>
      </c>
      <c r="J4267" s="42" t="s">
        <v>21333</v>
      </c>
      <c r="K4267" s="42" t="s">
        <v>21334</v>
      </c>
      <c r="L4267" s="159" t="s">
        <v>2129</v>
      </c>
      <c r="M4267" s="159" t="s">
        <v>21335</v>
      </c>
      <c r="N4267" s="161"/>
      <c r="O4267" s="161"/>
      <c r="P4267" s="161"/>
    </row>
    <row r="4268" customFormat="false" ht="27" hidden="false" customHeight="true" outlineLevel="0" collapsed="false">
      <c r="A4268" s="159" t="s">
        <v>21336</v>
      </c>
      <c r="B4268" s="160" t="s">
        <v>21337</v>
      </c>
      <c r="C4268" s="42" t="s">
        <v>1754</v>
      </c>
      <c r="D4268" s="159" t="s">
        <v>2927</v>
      </c>
      <c r="E4268" s="159" t="s">
        <v>2767</v>
      </c>
      <c r="F4268" s="42" t="s">
        <v>2928</v>
      </c>
      <c r="G4268" s="159" t="s">
        <v>1796</v>
      </c>
      <c r="H4268" s="159" t="s">
        <v>1654</v>
      </c>
      <c r="I4268" s="159" t="s">
        <v>1808</v>
      </c>
      <c r="J4268" s="42" t="s">
        <v>21338</v>
      </c>
      <c r="K4268" s="42" t="s">
        <v>21339</v>
      </c>
      <c r="L4268" s="159" t="s">
        <v>2129</v>
      </c>
      <c r="M4268" s="159" t="s">
        <v>21340</v>
      </c>
      <c r="N4268" s="161"/>
      <c r="O4268" s="161"/>
      <c r="P4268" s="161"/>
    </row>
    <row r="4269" customFormat="false" ht="39" hidden="false" customHeight="true" outlineLevel="0" collapsed="false">
      <c r="A4269" s="159" t="s">
        <v>21341</v>
      </c>
      <c r="B4269" s="160" t="s">
        <v>21342</v>
      </c>
      <c r="C4269" s="42" t="s">
        <v>1754</v>
      </c>
      <c r="D4269" s="159" t="s">
        <v>2927</v>
      </c>
      <c r="E4269" s="159" t="s">
        <v>2767</v>
      </c>
      <c r="F4269" s="42" t="s">
        <v>2928</v>
      </c>
      <c r="G4269" s="159" t="s">
        <v>1796</v>
      </c>
      <c r="H4269" s="159" t="s">
        <v>1654</v>
      </c>
      <c r="I4269" s="159" t="s">
        <v>1808</v>
      </c>
      <c r="J4269" s="42" t="s">
        <v>21343</v>
      </c>
      <c r="K4269" s="42" t="s">
        <v>21344</v>
      </c>
      <c r="L4269" s="159" t="s">
        <v>2129</v>
      </c>
      <c r="M4269" s="159" t="s">
        <v>21345</v>
      </c>
      <c r="N4269" s="161"/>
      <c r="O4269" s="161"/>
      <c r="P4269" s="161"/>
    </row>
    <row r="4270" customFormat="false" ht="27" hidden="false" customHeight="true" outlineLevel="0" collapsed="false">
      <c r="A4270" s="159" t="s">
        <v>21346</v>
      </c>
      <c r="B4270" s="160" t="s">
        <v>21347</v>
      </c>
      <c r="C4270" s="42" t="s">
        <v>1754</v>
      </c>
      <c r="D4270" s="159" t="s">
        <v>2927</v>
      </c>
      <c r="E4270" s="159" t="s">
        <v>2767</v>
      </c>
      <c r="F4270" s="42" t="s">
        <v>2928</v>
      </c>
      <c r="G4270" s="159" t="s">
        <v>1796</v>
      </c>
      <c r="H4270" s="159" t="s">
        <v>1654</v>
      </c>
      <c r="I4270" s="159" t="s">
        <v>1808</v>
      </c>
      <c r="J4270" s="42" t="s">
        <v>21348</v>
      </c>
      <c r="K4270" s="42" t="s">
        <v>21349</v>
      </c>
      <c r="L4270" s="159" t="s">
        <v>2129</v>
      </c>
      <c r="M4270" s="159" t="s">
        <v>21350</v>
      </c>
      <c r="N4270" s="161"/>
      <c r="O4270" s="161"/>
      <c r="P4270" s="161"/>
    </row>
    <row r="4271" customFormat="false" ht="27" hidden="false" customHeight="true" outlineLevel="0" collapsed="false">
      <c r="A4271" s="159" t="s">
        <v>21351</v>
      </c>
      <c r="B4271" s="160" t="s">
        <v>21352</v>
      </c>
      <c r="C4271" s="42" t="s">
        <v>1754</v>
      </c>
      <c r="D4271" s="159" t="s">
        <v>2927</v>
      </c>
      <c r="E4271" s="159" t="s">
        <v>2767</v>
      </c>
      <c r="F4271" s="42" t="s">
        <v>2928</v>
      </c>
      <c r="G4271" s="159" t="s">
        <v>1796</v>
      </c>
      <c r="H4271" s="159" t="s">
        <v>1654</v>
      </c>
      <c r="I4271" s="159" t="s">
        <v>1808</v>
      </c>
      <c r="J4271" s="42" t="s">
        <v>21353</v>
      </c>
      <c r="K4271" s="42" t="s">
        <v>21354</v>
      </c>
      <c r="L4271" s="159" t="s">
        <v>2129</v>
      </c>
      <c r="M4271" s="159" t="s">
        <v>21355</v>
      </c>
      <c r="N4271" s="161"/>
      <c r="O4271" s="161"/>
      <c r="P4271" s="161"/>
    </row>
    <row r="4272" customFormat="false" ht="27" hidden="false" customHeight="true" outlineLevel="0" collapsed="false">
      <c r="A4272" s="159" t="s">
        <v>21356</v>
      </c>
      <c r="B4272" s="160" t="s">
        <v>21357</v>
      </c>
      <c r="C4272" s="42" t="s">
        <v>1754</v>
      </c>
      <c r="D4272" s="159" t="s">
        <v>2927</v>
      </c>
      <c r="E4272" s="159" t="s">
        <v>2767</v>
      </c>
      <c r="F4272" s="42" t="s">
        <v>2928</v>
      </c>
      <c r="G4272" s="159" t="s">
        <v>1796</v>
      </c>
      <c r="H4272" s="159" t="s">
        <v>1654</v>
      </c>
      <c r="I4272" s="159" t="s">
        <v>1808</v>
      </c>
      <c r="J4272" s="42" t="s">
        <v>21358</v>
      </c>
      <c r="K4272" s="42" t="s">
        <v>21359</v>
      </c>
      <c r="L4272" s="159" t="s">
        <v>2129</v>
      </c>
      <c r="M4272" s="159" t="s">
        <v>21360</v>
      </c>
      <c r="N4272" s="161"/>
      <c r="O4272" s="161"/>
      <c r="P4272" s="161"/>
    </row>
    <row r="4273" customFormat="false" ht="27" hidden="false" customHeight="true" outlineLevel="0" collapsed="false">
      <c r="A4273" s="159" t="s">
        <v>21361</v>
      </c>
      <c r="B4273" s="160" t="s">
        <v>21362</v>
      </c>
      <c r="C4273" s="42" t="s">
        <v>1754</v>
      </c>
      <c r="D4273" s="159" t="s">
        <v>2927</v>
      </c>
      <c r="E4273" s="159" t="s">
        <v>2767</v>
      </c>
      <c r="F4273" s="42" t="s">
        <v>2928</v>
      </c>
      <c r="G4273" s="159" t="s">
        <v>1796</v>
      </c>
      <c r="H4273" s="159" t="s">
        <v>1654</v>
      </c>
      <c r="I4273" s="159" t="s">
        <v>1808</v>
      </c>
      <c r="J4273" s="42" t="s">
        <v>21363</v>
      </c>
      <c r="K4273" s="42" t="s">
        <v>21364</v>
      </c>
      <c r="L4273" s="159" t="s">
        <v>2129</v>
      </c>
      <c r="M4273" s="159" t="s">
        <v>21365</v>
      </c>
      <c r="N4273" s="161"/>
      <c r="O4273" s="161"/>
      <c r="P4273" s="161"/>
    </row>
    <row r="4274" customFormat="false" ht="27" hidden="false" customHeight="true" outlineLevel="0" collapsed="false">
      <c r="A4274" s="159" t="s">
        <v>21366</v>
      </c>
      <c r="B4274" s="160" t="s">
        <v>21367</v>
      </c>
      <c r="C4274" s="42" t="s">
        <v>1754</v>
      </c>
      <c r="D4274" s="159" t="s">
        <v>2927</v>
      </c>
      <c r="E4274" s="159" t="s">
        <v>2767</v>
      </c>
      <c r="F4274" s="42" t="s">
        <v>2928</v>
      </c>
      <c r="G4274" s="159" t="s">
        <v>1796</v>
      </c>
      <c r="H4274" s="159" t="s">
        <v>1654</v>
      </c>
      <c r="I4274" s="159" t="s">
        <v>1808</v>
      </c>
      <c r="J4274" s="42" t="s">
        <v>21368</v>
      </c>
      <c r="K4274" s="42" t="s">
        <v>21369</v>
      </c>
      <c r="L4274" s="159" t="s">
        <v>2129</v>
      </c>
      <c r="M4274" s="159" t="s">
        <v>21370</v>
      </c>
      <c r="N4274" s="161"/>
      <c r="O4274" s="161"/>
      <c r="P4274" s="161"/>
    </row>
    <row r="4275" customFormat="false" ht="39" hidden="false" customHeight="true" outlineLevel="0" collapsed="false">
      <c r="A4275" s="159" t="s">
        <v>21371</v>
      </c>
      <c r="B4275" s="160" t="s">
        <v>21372</v>
      </c>
      <c r="C4275" s="42" t="s">
        <v>1754</v>
      </c>
      <c r="D4275" s="159" t="s">
        <v>2927</v>
      </c>
      <c r="E4275" s="159" t="s">
        <v>2767</v>
      </c>
      <c r="F4275" s="42" t="s">
        <v>2928</v>
      </c>
      <c r="G4275" s="159" t="s">
        <v>1796</v>
      </c>
      <c r="H4275" s="159" t="s">
        <v>1654</v>
      </c>
      <c r="I4275" s="159" t="s">
        <v>1808</v>
      </c>
      <c r="J4275" s="42" t="s">
        <v>21373</v>
      </c>
      <c r="K4275" s="42" t="s">
        <v>21374</v>
      </c>
      <c r="L4275" s="159" t="s">
        <v>2129</v>
      </c>
      <c r="M4275" s="159" t="s">
        <v>21375</v>
      </c>
      <c r="N4275" s="161"/>
      <c r="O4275" s="161"/>
      <c r="P4275" s="161"/>
    </row>
    <row r="4276" customFormat="false" ht="39" hidden="false" customHeight="true" outlineLevel="0" collapsed="false">
      <c r="A4276" s="159" t="s">
        <v>21376</v>
      </c>
      <c r="B4276" s="160" t="s">
        <v>21377</v>
      </c>
      <c r="C4276" s="42" t="s">
        <v>1754</v>
      </c>
      <c r="D4276" s="159" t="s">
        <v>2927</v>
      </c>
      <c r="E4276" s="159" t="s">
        <v>2767</v>
      </c>
      <c r="F4276" s="42" t="s">
        <v>2928</v>
      </c>
      <c r="G4276" s="159" t="s">
        <v>1796</v>
      </c>
      <c r="H4276" s="159" t="s">
        <v>1654</v>
      </c>
      <c r="I4276" s="159" t="s">
        <v>1808</v>
      </c>
      <c r="J4276" s="42" t="s">
        <v>21378</v>
      </c>
      <c r="K4276" s="42" t="s">
        <v>21379</v>
      </c>
      <c r="L4276" s="159" t="s">
        <v>2129</v>
      </c>
      <c r="M4276" s="159" t="s">
        <v>21380</v>
      </c>
      <c r="N4276" s="161"/>
      <c r="O4276" s="161"/>
      <c r="P4276" s="161"/>
    </row>
    <row r="4277" customFormat="false" ht="27" hidden="false" customHeight="true" outlineLevel="0" collapsed="false">
      <c r="A4277" s="159" t="s">
        <v>21381</v>
      </c>
      <c r="B4277" s="160" t="s">
        <v>21382</v>
      </c>
      <c r="C4277" s="42" t="s">
        <v>1754</v>
      </c>
      <c r="D4277" s="159" t="s">
        <v>2927</v>
      </c>
      <c r="E4277" s="159" t="s">
        <v>2767</v>
      </c>
      <c r="F4277" s="42" t="s">
        <v>2928</v>
      </c>
      <c r="G4277" s="159" t="s">
        <v>1796</v>
      </c>
      <c r="H4277" s="159" t="s">
        <v>1654</v>
      </c>
      <c r="I4277" s="159" t="s">
        <v>1808</v>
      </c>
      <c r="J4277" s="42" t="s">
        <v>21383</v>
      </c>
      <c r="K4277" s="42" t="s">
        <v>21384</v>
      </c>
      <c r="L4277" s="159" t="s">
        <v>2129</v>
      </c>
      <c r="M4277" s="159" t="s">
        <v>21385</v>
      </c>
      <c r="N4277" s="161"/>
      <c r="O4277" s="161"/>
      <c r="P4277" s="161"/>
    </row>
    <row r="4278" customFormat="false" ht="27" hidden="false" customHeight="true" outlineLevel="0" collapsed="false">
      <c r="A4278" s="159" t="s">
        <v>21386</v>
      </c>
      <c r="B4278" s="160" t="s">
        <v>21387</v>
      </c>
      <c r="C4278" s="42" t="s">
        <v>1754</v>
      </c>
      <c r="D4278" s="159" t="s">
        <v>2927</v>
      </c>
      <c r="E4278" s="159" t="s">
        <v>2767</v>
      </c>
      <c r="F4278" s="42" t="s">
        <v>2928</v>
      </c>
      <c r="G4278" s="159" t="s">
        <v>1796</v>
      </c>
      <c r="H4278" s="159" t="s">
        <v>1654</v>
      </c>
      <c r="I4278" s="159" t="s">
        <v>1808</v>
      </c>
      <c r="J4278" s="42" t="s">
        <v>21388</v>
      </c>
      <c r="K4278" s="42" t="s">
        <v>21389</v>
      </c>
      <c r="L4278" s="159" t="s">
        <v>2129</v>
      </c>
      <c r="M4278" s="159" t="s">
        <v>21390</v>
      </c>
      <c r="N4278" s="161"/>
      <c r="O4278" s="161"/>
      <c r="P4278" s="161"/>
    </row>
    <row r="4279" customFormat="false" ht="27" hidden="false" customHeight="true" outlineLevel="0" collapsed="false">
      <c r="A4279" s="159" t="s">
        <v>21391</v>
      </c>
      <c r="B4279" s="160" t="s">
        <v>21392</v>
      </c>
      <c r="C4279" s="42" t="s">
        <v>1754</v>
      </c>
      <c r="D4279" s="159" t="s">
        <v>2927</v>
      </c>
      <c r="E4279" s="159" t="s">
        <v>2767</v>
      </c>
      <c r="F4279" s="42" t="s">
        <v>2928</v>
      </c>
      <c r="G4279" s="159" t="s">
        <v>1796</v>
      </c>
      <c r="H4279" s="159" t="s">
        <v>1654</v>
      </c>
      <c r="I4279" s="159" t="s">
        <v>1808</v>
      </c>
      <c r="J4279" s="42" t="s">
        <v>21393</v>
      </c>
      <c r="K4279" s="42" t="s">
        <v>21394</v>
      </c>
      <c r="L4279" s="159" t="s">
        <v>2129</v>
      </c>
      <c r="M4279" s="159" t="s">
        <v>21395</v>
      </c>
      <c r="N4279" s="161"/>
      <c r="O4279" s="161"/>
      <c r="P4279" s="161"/>
    </row>
    <row r="4280" customFormat="false" ht="27" hidden="false" customHeight="true" outlineLevel="0" collapsed="false">
      <c r="A4280" s="159" t="s">
        <v>21396</v>
      </c>
      <c r="B4280" s="160" t="s">
        <v>21397</v>
      </c>
      <c r="C4280" s="42" t="s">
        <v>1754</v>
      </c>
      <c r="D4280" s="159" t="s">
        <v>2927</v>
      </c>
      <c r="E4280" s="159" t="s">
        <v>2767</v>
      </c>
      <c r="F4280" s="42" t="s">
        <v>2928</v>
      </c>
      <c r="G4280" s="159" t="s">
        <v>1796</v>
      </c>
      <c r="H4280" s="159" t="s">
        <v>1654</v>
      </c>
      <c r="I4280" s="159" t="s">
        <v>1808</v>
      </c>
      <c r="J4280" s="42" t="s">
        <v>21398</v>
      </c>
      <c r="K4280" s="42" t="s">
        <v>21399</v>
      </c>
      <c r="L4280" s="159" t="s">
        <v>2129</v>
      </c>
      <c r="M4280" s="159" t="s">
        <v>21400</v>
      </c>
      <c r="N4280" s="161"/>
      <c r="O4280" s="161"/>
      <c r="P4280" s="161"/>
    </row>
    <row r="4281" customFormat="false" ht="27" hidden="false" customHeight="true" outlineLevel="0" collapsed="false">
      <c r="A4281" s="159" t="s">
        <v>21401</v>
      </c>
      <c r="B4281" s="160" t="s">
        <v>21402</v>
      </c>
      <c r="C4281" s="42" t="s">
        <v>1754</v>
      </c>
      <c r="D4281" s="159" t="s">
        <v>2927</v>
      </c>
      <c r="E4281" s="159" t="s">
        <v>2767</v>
      </c>
      <c r="F4281" s="42" t="s">
        <v>2928</v>
      </c>
      <c r="G4281" s="159" t="s">
        <v>1796</v>
      </c>
      <c r="H4281" s="159" t="s">
        <v>1654</v>
      </c>
      <c r="I4281" s="159" t="s">
        <v>1808</v>
      </c>
      <c r="J4281" s="42" t="s">
        <v>21403</v>
      </c>
      <c r="K4281" s="42" t="s">
        <v>21404</v>
      </c>
      <c r="L4281" s="159" t="s">
        <v>2129</v>
      </c>
      <c r="M4281" s="159" t="s">
        <v>21405</v>
      </c>
      <c r="N4281" s="161"/>
      <c r="O4281" s="161"/>
      <c r="P4281" s="161"/>
    </row>
    <row r="4282" customFormat="false" ht="27" hidden="false" customHeight="true" outlineLevel="0" collapsed="false">
      <c r="A4282" s="159" t="s">
        <v>21406</v>
      </c>
      <c r="B4282" s="160" t="s">
        <v>21407</v>
      </c>
      <c r="C4282" s="42" t="s">
        <v>1754</v>
      </c>
      <c r="D4282" s="159" t="s">
        <v>2927</v>
      </c>
      <c r="E4282" s="159" t="s">
        <v>2767</v>
      </c>
      <c r="F4282" s="42" t="s">
        <v>2928</v>
      </c>
      <c r="G4282" s="159" t="s">
        <v>1796</v>
      </c>
      <c r="H4282" s="159" t="s">
        <v>1654</v>
      </c>
      <c r="I4282" s="159" t="s">
        <v>1808</v>
      </c>
      <c r="J4282" s="42" t="s">
        <v>21408</v>
      </c>
      <c r="K4282" s="42" t="s">
        <v>21409</v>
      </c>
      <c r="L4282" s="159" t="s">
        <v>2129</v>
      </c>
      <c r="M4282" s="159" t="s">
        <v>21410</v>
      </c>
      <c r="N4282" s="161"/>
      <c r="O4282" s="161"/>
      <c r="P4282" s="161"/>
    </row>
    <row r="4283" customFormat="false" ht="27" hidden="false" customHeight="true" outlineLevel="0" collapsed="false">
      <c r="A4283" s="159" t="s">
        <v>21411</v>
      </c>
      <c r="B4283" s="160" t="s">
        <v>21412</v>
      </c>
      <c r="C4283" s="42" t="s">
        <v>1754</v>
      </c>
      <c r="D4283" s="159" t="s">
        <v>2927</v>
      </c>
      <c r="E4283" s="159" t="s">
        <v>2767</v>
      </c>
      <c r="F4283" s="42" t="s">
        <v>2928</v>
      </c>
      <c r="G4283" s="159" t="s">
        <v>1796</v>
      </c>
      <c r="H4283" s="159" t="s">
        <v>1654</v>
      </c>
      <c r="I4283" s="159" t="s">
        <v>1808</v>
      </c>
      <c r="J4283" s="42" t="s">
        <v>21413</v>
      </c>
      <c r="K4283" s="42" t="s">
        <v>21414</v>
      </c>
      <c r="L4283" s="159" t="s">
        <v>2129</v>
      </c>
      <c r="M4283" s="159" t="s">
        <v>21415</v>
      </c>
      <c r="N4283" s="161"/>
      <c r="O4283" s="161"/>
      <c r="P4283" s="161"/>
    </row>
    <row r="4284" customFormat="false" ht="27" hidden="false" customHeight="true" outlineLevel="0" collapsed="false">
      <c r="A4284" s="159" t="s">
        <v>21416</v>
      </c>
      <c r="B4284" s="160" t="s">
        <v>21417</v>
      </c>
      <c r="C4284" s="42" t="s">
        <v>1754</v>
      </c>
      <c r="D4284" s="159" t="s">
        <v>2927</v>
      </c>
      <c r="E4284" s="159" t="s">
        <v>2767</v>
      </c>
      <c r="F4284" s="42" t="s">
        <v>2928</v>
      </c>
      <c r="G4284" s="159" t="s">
        <v>1796</v>
      </c>
      <c r="H4284" s="159" t="s">
        <v>1654</v>
      </c>
      <c r="I4284" s="159" t="s">
        <v>1808</v>
      </c>
      <c r="J4284" s="42" t="s">
        <v>21418</v>
      </c>
      <c r="K4284" s="42" t="s">
        <v>21419</v>
      </c>
      <c r="L4284" s="159" t="s">
        <v>2129</v>
      </c>
      <c r="M4284" s="159" t="s">
        <v>21420</v>
      </c>
      <c r="N4284" s="161"/>
      <c r="O4284" s="161"/>
      <c r="P4284" s="161"/>
    </row>
    <row r="4285" customFormat="false" ht="27" hidden="false" customHeight="true" outlineLevel="0" collapsed="false">
      <c r="A4285" s="159" t="s">
        <v>21421</v>
      </c>
      <c r="B4285" s="160" t="s">
        <v>21422</v>
      </c>
      <c r="C4285" s="42" t="s">
        <v>1754</v>
      </c>
      <c r="D4285" s="159" t="s">
        <v>2927</v>
      </c>
      <c r="E4285" s="159" t="s">
        <v>2767</v>
      </c>
      <c r="F4285" s="42" t="s">
        <v>2928</v>
      </c>
      <c r="G4285" s="159" t="s">
        <v>1796</v>
      </c>
      <c r="H4285" s="159" t="s">
        <v>1654</v>
      </c>
      <c r="I4285" s="159" t="s">
        <v>1808</v>
      </c>
      <c r="J4285" s="42" t="s">
        <v>21423</v>
      </c>
      <c r="K4285" s="42" t="s">
        <v>21424</v>
      </c>
      <c r="L4285" s="159" t="s">
        <v>2129</v>
      </c>
      <c r="M4285" s="159" t="s">
        <v>21425</v>
      </c>
      <c r="N4285" s="161"/>
      <c r="O4285" s="161"/>
      <c r="P4285" s="161"/>
    </row>
    <row r="4286" customFormat="false" ht="39" hidden="false" customHeight="true" outlineLevel="0" collapsed="false">
      <c r="A4286" s="159" t="s">
        <v>21426</v>
      </c>
      <c r="B4286" s="160" t="s">
        <v>21427</v>
      </c>
      <c r="C4286" s="42" t="s">
        <v>1754</v>
      </c>
      <c r="D4286" s="159" t="s">
        <v>2927</v>
      </c>
      <c r="E4286" s="159" t="s">
        <v>2767</v>
      </c>
      <c r="F4286" s="42" t="s">
        <v>2928</v>
      </c>
      <c r="G4286" s="159" t="s">
        <v>1796</v>
      </c>
      <c r="H4286" s="159" t="s">
        <v>1654</v>
      </c>
      <c r="I4286" s="159" t="s">
        <v>1808</v>
      </c>
      <c r="J4286" s="42" t="s">
        <v>21428</v>
      </c>
      <c r="K4286" s="42" t="s">
        <v>21429</v>
      </c>
      <c r="L4286" s="159" t="s">
        <v>2129</v>
      </c>
      <c r="M4286" s="159" t="s">
        <v>21430</v>
      </c>
      <c r="N4286" s="161"/>
      <c r="O4286" s="161"/>
      <c r="P4286" s="161"/>
    </row>
    <row r="4287" customFormat="false" ht="27" hidden="false" customHeight="true" outlineLevel="0" collapsed="false">
      <c r="A4287" s="159" t="s">
        <v>21431</v>
      </c>
      <c r="B4287" s="160" t="s">
        <v>21432</v>
      </c>
      <c r="C4287" s="42" t="s">
        <v>1754</v>
      </c>
      <c r="D4287" s="159" t="s">
        <v>2927</v>
      </c>
      <c r="E4287" s="159" t="s">
        <v>2767</v>
      </c>
      <c r="F4287" s="42" t="s">
        <v>2928</v>
      </c>
      <c r="G4287" s="159" t="s">
        <v>1796</v>
      </c>
      <c r="H4287" s="159" t="s">
        <v>1654</v>
      </c>
      <c r="I4287" s="159" t="s">
        <v>1808</v>
      </c>
      <c r="J4287" s="42" t="s">
        <v>21433</v>
      </c>
      <c r="K4287" s="42" t="s">
        <v>21434</v>
      </c>
      <c r="L4287" s="159" t="s">
        <v>2129</v>
      </c>
      <c r="M4287" s="159" t="s">
        <v>21435</v>
      </c>
      <c r="N4287" s="161"/>
      <c r="O4287" s="161"/>
      <c r="P4287" s="161"/>
    </row>
    <row r="4288" customFormat="false" ht="39" hidden="false" customHeight="true" outlineLevel="0" collapsed="false">
      <c r="A4288" s="159" t="s">
        <v>21436</v>
      </c>
      <c r="B4288" s="160" t="s">
        <v>21437</v>
      </c>
      <c r="C4288" s="42" t="s">
        <v>1754</v>
      </c>
      <c r="D4288" s="159" t="s">
        <v>2927</v>
      </c>
      <c r="E4288" s="159" t="s">
        <v>2767</v>
      </c>
      <c r="F4288" s="42" t="s">
        <v>2928</v>
      </c>
      <c r="G4288" s="159" t="s">
        <v>1796</v>
      </c>
      <c r="H4288" s="159" t="s">
        <v>1654</v>
      </c>
      <c r="I4288" s="159" t="s">
        <v>1808</v>
      </c>
      <c r="J4288" s="42" t="s">
        <v>21438</v>
      </c>
      <c r="K4288" s="42" t="s">
        <v>21439</v>
      </c>
      <c r="L4288" s="159" t="s">
        <v>2129</v>
      </c>
      <c r="M4288" s="159" t="s">
        <v>21440</v>
      </c>
      <c r="N4288" s="161"/>
      <c r="O4288" s="161"/>
      <c r="P4288" s="161"/>
    </row>
    <row r="4289" customFormat="false" ht="27" hidden="false" customHeight="true" outlineLevel="0" collapsed="false">
      <c r="A4289" s="159" t="s">
        <v>21441</v>
      </c>
      <c r="B4289" s="160" t="s">
        <v>21442</v>
      </c>
      <c r="C4289" s="42" t="s">
        <v>1754</v>
      </c>
      <c r="D4289" s="159" t="s">
        <v>2927</v>
      </c>
      <c r="E4289" s="159" t="s">
        <v>2767</v>
      </c>
      <c r="F4289" s="42" t="s">
        <v>2928</v>
      </c>
      <c r="G4289" s="159" t="s">
        <v>1796</v>
      </c>
      <c r="H4289" s="159" t="s">
        <v>1654</v>
      </c>
      <c r="I4289" s="159" t="s">
        <v>1808</v>
      </c>
      <c r="J4289" s="42" t="s">
        <v>21443</v>
      </c>
      <c r="K4289" s="42" t="s">
        <v>21444</v>
      </c>
      <c r="L4289" s="159" t="s">
        <v>2129</v>
      </c>
      <c r="M4289" s="159" t="s">
        <v>21445</v>
      </c>
      <c r="N4289" s="161"/>
      <c r="O4289" s="161"/>
      <c r="P4289" s="161"/>
    </row>
    <row r="4290" customFormat="false" ht="27" hidden="false" customHeight="true" outlineLevel="0" collapsed="false">
      <c r="A4290" s="159" t="s">
        <v>21446</v>
      </c>
      <c r="B4290" s="160" t="s">
        <v>21447</v>
      </c>
      <c r="C4290" s="42" t="s">
        <v>1754</v>
      </c>
      <c r="D4290" s="159" t="s">
        <v>2927</v>
      </c>
      <c r="E4290" s="159" t="s">
        <v>2767</v>
      </c>
      <c r="F4290" s="42" t="s">
        <v>2928</v>
      </c>
      <c r="G4290" s="159" t="s">
        <v>1796</v>
      </c>
      <c r="H4290" s="159" t="s">
        <v>1654</v>
      </c>
      <c r="I4290" s="159" t="s">
        <v>1808</v>
      </c>
      <c r="J4290" s="42" t="s">
        <v>21448</v>
      </c>
      <c r="K4290" s="42" t="s">
        <v>21449</v>
      </c>
      <c r="L4290" s="159" t="s">
        <v>2129</v>
      </c>
      <c r="M4290" s="159" t="s">
        <v>21450</v>
      </c>
      <c r="N4290" s="161"/>
      <c r="O4290" s="161"/>
      <c r="P4290" s="161"/>
    </row>
    <row r="4291" customFormat="false" ht="27" hidden="false" customHeight="true" outlineLevel="0" collapsed="false">
      <c r="A4291" s="159" t="s">
        <v>21451</v>
      </c>
      <c r="B4291" s="160" t="s">
        <v>21452</v>
      </c>
      <c r="C4291" s="42" t="s">
        <v>1754</v>
      </c>
      <c r="D4291" s="159" t="s">
        <v>2927</v>
      </c>
      <c r="E4291" s="159" t="s">
        <v>2767</v>
      </c>
      <c r="F4291" s="42" t="s">
        <v>2928</v>
      </c>
      <c r="G4291" s="159" t="s">
        <v>1796</v>
      </c>
      <c r="H4291" s="159" t="s">
        <v>1654</v>
      </c>
      <c r="I4291" s="159" t="s">
        <v>1808</v>
      </c>
      <c r="J4291" s="42" t="s">
        <v>21453</v>
      </c>
      <c r="K4291" s="42" t="s">
        <v>21454</v>
      </c>
      <c r="L4291" s="159" t="s">
        <v>2129</v>
      </c>
      <c r="M4291" s="159" t="s">
        <v>21455</v>
      </c>
      <c r="N4291" s="161"/>
      <c r="O4291" s="161"/>
      <c r="P4291" s="161"/>
    </row>
    <row r="4292" customFormat="false" ht="27" hidden="false" customHeight="true" outlineLevel="0" collapsed="false">
      <c r="A4292" s="159" t="s">
        <v>21456</v>
      </c>
      <c r="B4292" s="160" t="s">
        <v>21457</v>
      </c>
      <c r="C4292" s="42" t="s">
        <v>1754</v>
      </c>
      <c r="D4292" s="159" t="s">
        <v>2927</v>
      </c>
      <c r="E4292" s="159" t="s">
        <v>2767</v>
      </c>
      <c r="F4292" s="42" t="s">
        <v>2928</v>
      </c>
      <c r="G4292" s="159" t="s">
        <v>1796</v>
      </c>
      <c r="H4292" s="159" t="s">
        <v>1654</v>
      </c>
      <c r="I4292" s="159" t="s">
        <v>1808</v>
      </c>
      <c r="J4292" s="42" t="s">
        <v>21458</v>
      </c>
      <c r="K4292" s="42" t="s">
        <v>21459</v>
      </c>
      <c r="L4292" s="159" t="s">
        <v>2129</v>
      </c>
      <c r="M4292" s="159" t="s">
        <v>21460</v>
      </c>
      <c r="N4292" s="161"/>
      <c r="O4292" s="161"/>
      <c r="P4292" s="161"/>
    </row>
    <row r="4293" customFormat="false" ht="39" hidden="false" customHeight="true" outlineLevel="0" collapsed="false">
      <c r="A4293" s="159" t="s">
        <v>21461</v>
      </c>
      <c r="B4293" s="160" t="s">
        <v>21462</v>
      </c>
      <c r="C4293" s="42" t="s">
        <v>1754</v>
      </c>
      <c r="D4293" s="159" t="s">
        <v>2927</v>
      </c>
      <c r="E4293" s="159" t="s">
        <v>2767</v>
      </c>
      <c r="F4293" s="42" t="s">
        <v>2928</v>
      </c>
      <c r="G4293" s="159" t="s">
        <v>1796</v>
      </c>
      <c r="H4293" s="159" t="s">
        <v>1654</v>
      </c>
      <c r="I4293" s="159" t="s">
        <v>1808</v>
      </c>
      <c r="J4293" s="42" t="s">
        <v>21463</v>
      </c>
      <c r="K4293" s="42" t="s">
        <v>21464</v>
      </c>
      <c r="L4293" s="159" t="s">
        <v>2129</v>
      </c>
      <c r="M4293" s="159" t="s">
        <v>21465</v>
      </c>
      <c r="N4293" s="161"/>
      <c r="O4293" s="161"/>
      <c r="P4293" s="161"/>
    </row>
    <row r="4294" customFormat="false" ht="39" hidden="false" customHeight="true" outlineLevel="0" collapsed="false">
      <c r="A4294" s="159" t="s">
        <v>21466</v>
      </c>
      <c r="B4294" s="160" t="s">
        <v>21467</v>
      </c>
      <c r="C4294" s="42" t="s">
        <v>1754</v>
      </c>
      <c r="D4294" s="159" t="s">
        <v>2927</v>
      </c>
      <c r="E4294" s="159" t="s">
        <v>2767</v>
      </c>
      <c r="F4294" s="42" t="s">
        <v>2928</v>
      </c>
      <c r="G4294" s="159" t="s">
        <v>1796</v>
      </c>
      <c r="H4294" s="159" t="s">
        <v>1654</v>
      </c>
      <c r="I4294" s="159" t="s">
        <v>1808</v>
      </c>
      <c r="J4294" s="42" t="s">
        <v>12999</v>
      </c>
      <c r="K4294" s="42" t="s">
        <v>21468</v>
      </c>
      <c r="L4294" s="159" t="s">
        <v>2129</v>
      </c>
      <c r="M4294" s="159" t="s">
        <v>21469</v>
      </c>
      <c r="N4294" s="161"/>
      <c r="O4294" s="161"/>
      <c r="P4294" s="161"/>
    </row>
    <row r="4295" customFormat="false" ht="27" hidden="false" customHeight="true" outlineLevel="0" collapsed="false">
      <c r="A4295" s="159" t="s">
        <v>21470</v>
      </c>
      <c r="B4295" s="160" t="s">
        <v>21471</v>
      </c>
      <c r="C4295" s="42" t="s">
        <v>1754</v>
      </c>
      <c r="D4295" s="159" t="s">
        <v>2927</v>
      </c>
      <c r="E4295" s="159" t="s">
        <v>2767</v>
      </c>
      <c r="F4295" s="42" t="s">
        <v>2928</v>
      </c>
      <c r="G4295" s="159" t="s">
        <v>1796</v>
      </c>
      <c r="H4295" s="159" t="s">
        <v>1654</v>
      </c>
      <c r="I4295" s="159" t="s">
        <v>1808</v>
      </c>
      <c r="J4295" s="42" t="s">
        <v>21472</v>
      </c>
      <c r="K4295" s="42" t="s">
        <v>21473</v>
      </c>
      <c r="L4295" s="159" t="s">
        <v>2129</v>
      </c>
      <c r="M4295" s="159" t="s">
        <v>21474</v>
      </c>
      <c r="N4295" s="161"/>
      <c r="O4295" s="161"/>
      <c r="P4295" s="161"/>
    </row>
    <row r="4296" customFormat="false" ht="39" hidden="false" customHeight="true" outlineLevel="0" collapsed="false">
      <c r="A4296" s="159" t="s">
        <v>21475</v>
      </c>
      <c r="B4296" s="160" t="s">
        <v>21476</v>
      </c>
      <c r="C4296" s="42" t="s">
        <v>1754</v>
      </c>
      <c r="D4296" s="159" t="s">
        <v>2927</v>
      </c>
      <c r="E4296" s="159" t="s">
        <v>2767</v>
      </c>
      <c r="F4296" s="42" t="s">
        <v>2928</v>
      </c>
      <c r="G4296" s="159" t="s">
        <v>1796</v>
      </c>
      <c r="H4296" s="159" t="s">
        <v>1654</v>
      </c>
      <c r="I4296" s="159" t="s">
        <v>1808</v>
      </c>
      <c r="J4296" s="42" t="s">
        <v>21477</v>
      </c>
      <c r="K4296" s="42" t="s">
        <v>21478</v>
      </c>
      <c r="L4296" s="159" t="s">
        <v>2129</v>
      </c>
      <c r="M4296" s="159" t="s">
        <v>21479</v>
      </c>
      <c r="N4296" s="161"/>
      <c r="O4296" s="161"/>
      <c r="P4296" s="161"/>
    </row>
    <row r="4297" customFormat="false" ht="39" hidden="false" customHeight="true" outlineLevel="0" collapsed="false">
      <c r="A4297" s="159" t="s">
        <v>21480</v>
      </c>
      <c r="B4297" s="160" t="s">
        <v>21481</v>
      </c>
      <c r="C4297" s="42" t="s">
        <v>1754</v>
      </c>
      <c r="D4297" s="159" t="s">
        <v>2927</v>
      </c>
      <c r="E4297" s="159" t="s">
        <v>2767</v>
      </c>
      <c r="F4297" s="42" t="s">
        <v>2928</v>
      </c>
      <c r="G4297" s="159" t="s">
        <v>1796</v>
      </c>
      <c r="H4297" s="159" t="s">
        <v>1654</v>
      </c>
      <c r="I4297" s="159" t="s">
        <v>1808</v>
      </c>
      <c r="J4297" s="42" t="s">
        <v>21482</v>
      </c>
      <c r="K4297" s="42" t="s">
        <v>21483</v>
      </c>
      <c r="L4297" s="159" t="s">
        <v>2129</v>
      </c>
      <c r="M4297" s="159" t="s">
        <v>21484</v>
      </c>
      <c r="N4297" s="161"/>
      <c r="O4297" s="161"/>
      <c r="P4297" s="161"/>
    </row>
    <row r="4298" customFormat="false" ht="27" hidden="false" customHeight="true" outlineLevel="0" collapsed="false">
      <c r="A4298" s="159" t="s">
        <v>21485</v>
      </c>
      <c r="B4298" s="160" t="s">
        <v>21486</v>
      </c>
      <c r="C4298" s="42" t="s">
        <v>1754</v>
      </c>
      <c r="D4298" s="159" t="s">
        <v>2927</v>
      </c>
      <c r="E4298" s="159" t="s">
        <v>2767</v>
      </c>
      <c r="F4298" s="42" t="s">
        <v>2928</v>
      </c>
      <c r="G4298" s="159" t="s">
        <v>1796</v>
      </c>
      <c r="H4298" s="159" t="s">
        <v>1654</v>
      </c>
      <c r="I4298" s="159" t="s">
        <v>1808</v>
      </c>
      <c r="J4298" s="42" t="s">
        <v>21487</v>
      </c>
      <c r="K4298" s="42" t="s">
        <v>21488</v>
      </c>
      <c r="L4298" s="159" t="s">
        <v>2129</v>
      </c>
      <c r="M4298" s="159" t="s">
        <v>21489</v>
      </c>
      <c r="N4298" s="161"/>
      <c r="O4298" s="161"/>
      <c r="P4298" s="161"/>
    </row>
    <row r="4299" customFormat="false" ht="27" hidden="false" customHeight="true" outlineLevel="0" collapsed="false">
      <c r="A4299" s="159" t="s">
        <v>21490</v>
      </c>
      <c r="B4299" s="160" t="s">
        <v>21491</v>
      </c>
      <c r="C4299" s="42" t="s">
        <v>1754</v>
      </c>
      <c r="D4299" s="159" t="s">
        <v>2927</v>
      </c>
      <c r="E4299" s="159" t="s">
        <v>2767</v>
      </c>
      <c r="F4299" s="42" t="s">
        <v>2928</v>
      </c>
      <c r="G4299" s="159" t="s">
        <v>1796</v>
      </c>
      <c r="H4299" s="159" t="s">
        <v>1654</v>
      </c>
      <c r="I4299" s="159" t="s">
        <v>1808</v>
      </c>
      <c r="J4299" s="42" t="s">
        <v>21492</v>
      </c>
      <c r="K4299" s="42" t="s">
        <v>21493</v>
      </c>
      <c r="L4299" s="159" t="s">
        <v>2129</v>
      </c>
      <c r="M4299" s="159" t="s">
        <v>21494</v>
      </c>
      <c r="N4299" s="161"/>
      <c r="O4299" s="161"/>
      <c r="P4299" s="161"/>
    </row>
    <row r="4300" customFormat="false" ht="39" hidden="false" customHeight="true" outlineLevel="0" collapsed="false">
      <c r="A4300" s="159" t="s">
        <v>21495</v>
      </c>
      <c r="B4300" s="160" t="s">
        <v>21496</v>
      </c>
      <c r="C4300" s="42" t="s">
        <v>1754</v>
      </c>
      <c r="D4300" s="159" t="s">
        <v>2927</v>
      </c>
      <c r="E4300" s="159" t="s">
        <v>2767</v>
      </c>
      <c r="F4300" s="42" t="s">
        <v>2928</v>
      </c>
      <c r="G4300" s="159" t="s">
        <v>1796</v>
      </c>
      <c r="H4300" s="159" t="s">
        <v>1654</v>
      </c>
      <c r="I4300" s="159" t="s">
        <v>1808</v>
      </c>
      <c r="J4300" s="42" t="s">
        <v>21497</v>
      </c>
      <c r="K4300" s="42" t="s">
        <v>21498</v>
      </c>
      <c r="L4300" s="159" t="s">
        <v>2129</v>
      </c>
      <c r="M4300" s="159" t="s">
        <v>21499</v>
      </c>
      <c r="N4300" s="161"/>
      <c r="O4300" s="161"/>
      <c r="P4300" s="161"/>
    </row>
    <row r="4301" customFormat="false" ht="27" hidden="false" customHeight="true" outlineLevel="0" collapsed="false">
      <c r="A4301" s="159" t="s">
        <v>21500</v>
      </c>
      <c r="B4301" s="160" t="s">
        <v>21501</v>
      </c>
      <c r="C4301" s="42" t="s">
        <v>1754</v>
      </c>
      <c r="D4301" s="159" t="s">
        <v>2927</v>
      </c>
      <c r="E4301" s="159" t="s">
        <v>2767</v>
      </c>
      <c r="F4301" s="42" t="s">
        <v>2928</v>
      </c>
      <c r="G4301" s="159" t="s">
        <v>1796</v>
      </c>
      <c r="H4301" s="159" t="s">
        <v>1654</v>
      </c>
      <c r="I4301" s="159" t="s">
        <v>1808</v>
      </c>
      <c r="J4301" s="42" t="s">
        <v>21502</v>
      </c>
      <c r="K4301" s="42" t="s">
        <v>21503</v>
      </c>
      <c r="L4301" s="159" t="s">
        <v>2129</v>
      </c>
      <c r="M4301" s="159" t="s">
        <v>21504</v>
      </c>
      <c r="N4301" s="161"/>
      <c r="O4301" s="161"/>
      <c r="P4301" s="161"/>
    </row>
    <row r="4302" customFormat="false" ht="39" hidden="false" customHeight="true" outlineLevel="0" collapsed="false">
      <c r="A4302" s="159" t="s">
        <v>21505</v>
      </c>
      <c r="B4302" s="160" t="s">
        <v>21506</v>
      </c>
      <c r="C4302" s="42" t="s">
        <v>1754</v>
      </c>
      <c r="D4302" s="159" t="s">
        <v>2927</v>
      </c>
      <c r="E4302" s="159" t="s">
        <v>2767</v>
      </c>
      <c r="F4302" s="42" t="s">
        <v>2928</v>
      </c>
      <c r="G4302" s="159" t="s">
        <v>1796</v>
      </c>
      <c r="H4302" s="159" t="s">
        <v>1654</v>
      </c>
      <c r="I4302" s="159" t="s">
        <v>1808</v>
      </c>
      <c r="J4302" s="42" t="s">
        <v>21507</v>
      </c>
      <c r="K4302" s="42" t="s">
        <v>21508</v>
      </c>
      <c r="L4302" s="159" t="s">
        <v>2129</v>
      </c>
      <c r="M4302" s="159" t="s">
        <v>21509</v>
      </c>
      <c r="N4302" s="161"/>
      <c r="O4302" s="161"/>
      <c r="P4302" s="161"/>
    </row>
    <row r="4303" customFormat="false" ht="27" hidden="false" customHeight="true" outlineLevel="0" collapsed="false">
      <c r="A4303" s="159" t="s">
        <v>21510</v>
      </c>
      <c r="B4303" s="160" t="s">
        <v>21511</v>
      </c>
      <c r="C4303" s="42" t="s">
        <v>1754</v>
      </c>
      <c r="D4303" s="159" t="s">
        <v>2927</v>
      </c>
      <c r="E4303" s="159" t="s">
        <v>2767</v>
      </c>
      <c r="F4303" s="42" t="s">
        <v>2928</v>
      </c>
      <c r="G4303" s="159" t="s">
        <v>1796</v>
      </c>
      <c r="H4303" s="159" t="s">
        <v>1654</v>
      </c>
      <c r="I4303" s="159" t="s">
        <v>1808</v>
      </c>
      <c r="J4303" s="42" t="s">
        <v>21512</v>
      </c>
      <c r="K4303" s="42" t="s">
        <v>21513</v>
      </c>
      <c r="L4303" s="159" t="s">
        <v>2129</v>
      </c>
      <c r="M4303" s="159" t="s">
        <v>21514</v>
      </c>
      <c r="N4303" s="161"/>
      <c r="O4303" s="161"/>
      <c r="P4303" s="161"/>
    </row>
    <row r="4304" customFormat="false" ht="27" hidden="false" customHeight="true" outlineLevel="0" collapsed="false">
      <c r="A4304" s="159" t="s">
        <v>21515</v>
      </c>
      <c r="B4304" s="160" t="s">
        <v>21516</v>
      </c>
      <c r="C4304" s="42" t="s">
        <v>1754</v>
      </c>
      <c r="D4304" s="159" t="s">
        <v>2927</v>
      </c>
      <c r="E4304" s="159" t="s">
        <v>2767</v>
      </c>
      <c r="F4304" s="42" t="s">
        <v>2928</v>
      </c>
      <c r="G4304" s="159" t="s">
        <v>1796</v>
      </c>
      <c r="H4304" s="159" t="s">
        <v>1654</v>
      </c>
      <c r="I4304" s="159" t="s">
        <v>1808</v>
      </c>
      <c r="J4304" s="42" t="s">
        <v>21517</v>
      </c>
      <c r="K4304" s="42" t="s">
        <v>21518</v>
      </c>
      <c r="L4304" s="159" t="s">
        <v>2129</v>
      </c>
      <c r="M4304" s="159" t="s">
        <v>21519</v>
      </c>
      <c r="N4304" s="161"/>
      <c r="O4304" s="161"/>
      <c r="P4304" s="161"/>
    </row>
    <row r="4305" customFormat="false" ht="27" hidden="false" customHeight="true" outlineLevel="0" collapsed="false">
      <c r="A4305" s="159" t="s">
        <v>21520</v>
      </c>
      <c r="B4305" s="160" t="s">
        <v>21521</v>
      </c>
      <c r="C4305" s="42" t="s">
        <v>1754</v>
      </c>
      <c r="D4305" s="159" t="s">
        <v>2927</v>
      </c>
      <c r="E4305" s="159" t="s">
        <v>2767</v>
      </c>
      <c r="F4305" s="42" t="s">
        <v>2928</v>
      </c>
      <c r="G4305" s="159" t="s">
        <v>1796</v>
      </c>
      <c r="H4305" s="159" t="s">
        <v>1654</v>
      </c>
      <c r="I4305" s="159" t="s">
        <v>1808</v>
      </c>
      <c r="J4305" s="42" t="s">
        <v>21522</v>
      </c>
      <c r="K4305" s="42" t="s">
        <v>21523</v>
      </c>
      <c r="L4305" s="159" t="s">
        <v>2129</v>
      </c>
      <c r="M4305" s="159" t="s">
        <v>21524</v>
      </c>
      <c r="N4305" s="161"/>
      <c r="O4305" s="161"/>
      <c r="P4305" s="161"/>
    </row>
    <row r="4306" customFormat="false" ht="39" hidden="false" customHeight="true" outlineLevel="0" collapsed="false">
      <c r="A4306" s="159" t="s">
        <v>21525</v>
      </c>
      <c r="B4306" s="160" t="s">
        <v>21526</v>
      </c>
      <c r="C4306" s="42" t="s">
        <v>1754</v>
      </c>
      <c r="D4306" s="159" t="s">
        <v>2927</v>
      </c>
      <c r="E4306" s="159" t="s">
        <v>2767</v>
      </c>
      <c r="F4306" s="42" t="s">
        <v>2928</v>
      </c>
      <c r="G4306" s="159" t="s">
        <v>1796</v>
      </c>
      <c r="H4306" s="159" t="s">
        <v>1654</v>
      </c>
      <c r="I4306" s="159" t="s">
        <v>1808</v>
      </c>
      <c r="J4306" s="42" t="s">
        <v>21527</v>
      </c>
      <c r="K4306" s="42" t="s">
        <v>21528</v>
      </c>
      <c r="L4306" s="159" t="s">
        <v>2129</v>
      </c>
      <c r="M4306" s="159" t="s">
        <v>21529</v>
      </c>
      <c r="N4306" s="161"/>
      <c r="O4306" s="161"/>
      <c r="P4306" s="161"/>
    </row>
    <row r="4307" customFormat="false" ht="27" hidden="false" customHeight="true" outlineLevel="0" collapsed="false">
      <c r="A4307" s="159" t="s">
        <v>21530</v>
      </c>
      <c r="B4307" s="160" t="s">
        <v>21531</v>
      </c>
      <c r="C4307" s="42" t="s">
        <v>1754</v>
      </c>
      <c r="D4307" s="159" t="s">
        <v>2927</v>
      </c>
      <c r="E4307" s="159" t="s">
        <v>2767</v>
      </c>
      <c r="F4307" s="42" t="s">
        <v>2928</v>
      </c>
      <c r="G4307" s="159" t="s">
        <v>1796</v>
      </c>
      <c r="H4307" s="159" t="s">
        <v>1654</v>
      </c>
      <c r="I4307" s="159" t="s">
        <v>1808</v>
      </c>
      <c r="J4307" s="42" t="s">
        <v>21532</v>
      </c>
      <c r="K4307" s="42" t="s">
        <v>21533</v>
      </c>
      <c r="L4307" s="159" t="s">
        <v>2129</v>
      </c>
      <c r="M4307" s="159" t="s">
        <v>21534</v>
      </c>
      <c r="N4307" s="161"/>
      <c r="O4307" s="161"/>
      <c r="P4307" s="161"/>
    </row>
    <row r="4308" customFormat="false" ht="39" hidden="false" customHeight="true" outlineLevel="0" collapsed="false">
      <c r="A4308" s="159" t="s">
        <v>21535</v>
      </c>
      <c r="B4308" s="160" t="s">
        <v>21536</v>
      </c>
      <c r="C4308" s="42" t="s">
        <v>1754</v>
      </c>
      <c r="D4308" s="159" t="s">
        <v>2927</v>
      </c>
      <c r="E4308" s="159" t="s">
        <v>2767</v>
      </c>
      <c r="F4308" s="42" t="s">
        <v>2928</v>
      </c>
      <c r="G4308" s="159" t="s">
        <v>1796</v>
      </c>
      <c r="H4308" s="159" t="s">
        <v>1654</v>
      </c>
      <c r="I4308" s="159" t="s">
        <v>1808</v>
      </c>
      <c r="J4308" s="42" t="s">
        <v>14144</v>
      </c>
      <c r="K4308" s="42" t="s">
        <v>21537</v>
      </c>
      <c r="L4308" s="159" t="s">
        <v>2129</v>
      </c>
      <c r="M4308" s="159" t="s">
        <v>21538</v>
      </c>
      <c r="N4308" s="161"/>
      <c r="O4308" s="161"/>
      <c r="P4308" s="161"/>
    </row>
    <row r="4309" customFormat="false" ht="39" hidden="false" customHeight="true" outlineLevel="0" collapsed="false">
      <c r="A4309" s="159" t="s">
        <v>21539</v>
      </c>
      <c r="B4309" s="160" t="s">
        <v>21540</v>
      </c>
      <c r="C4309" s="42" t="s">
        <v>1754</v>
      </c>
      <c r="D4309" s="159" t="s">
        <v>2927</v>
      </c>
      <c r="E4309" s="159" t="s">
        <v>2767</v>
      </c>
      <c r="F4309" s="42" t="s">
        <v>2928</v>
      </c>
      <c r="G4309" s="159" t="s">
        <v>1796</v>
      </c>
      <c r="H4309" s="159" t="s">
        <v>1654</v>
      </c>
      <c r="I4309" s="159" t="s">
        <v>1808</v>
      </c>
      <c r="J4309" s="42" t="s">
        <v>21541</v>
      </c>
      <c r="K4309" s="42" t="s">
        <v>21542</v>
      </c>
      <c r="L4309" s="159" t="s">
        <v>2129</v>
      </c>
      <c r="M4309" s="159" t="s">
        <v>21543</v>
      </c>
      <c r="N4309" s="161"/>
      <c r="O4309" s="161"/>
      <c r="P4309" s="161"/>
    </row>
    <row r="4310" customFormat="false" ht="39" hidden="false" customHeight="true" outlineLevel="0" collapsed="false">
      <c r="A4310" s="159" t="s">
        <v>21544</v>
      </c>
      <c r="B4310" s="160" t="s">
        <v>21545</v>
      </c>
      <c r="C4310" s="42" t="s">
        <v>1754</v>
      </c>
      <c r="D4310" s="159" t="s">
        <v>2927</v>
      </c>
      <c r="E4310" s="159" t="s">
        <v>2767</v>
      </c>
      <c r="F4310" s="42" t="s">
        <v>2928</v>
      </c>
      <c r="G4310" s="159" t="s">
        <v>1796</v>
      </c>
      <c r="H4310" s="159" t="s">
        <v>1654</v>
      </c>
      <c r="I4310" s="159" t="s">
        <v>1808</v>
      </c>
      <c r="J4310" s="42" t="s">
        <v>21546</v>
      </c>
      <c r="K4310" s="42" t="s">
        <v>21547</v>
      </c>
      <c r="L4310" s="159" t="s">
        <v>2129</v>
      </c>
      <c r="M4310" s="159" t="s">
        <v>21548</v>
      </c>
      <c r="N4310" s="161"/>
      <c r="O4310" s="161"/>
      <c r="P4310" s="161"/>
    </row>
    <row r="4311" customFormat="false" ht="27" hidden="false" customHeight="true" outlineLevel="0" collapsed="false">
      <c r="A4311" s="159" t="s">
        <v>21549</v>
      </c>
      <c r="B4311" s="160" t="s">
        <v>21550</v>
      </c>
      <c r="C4311" s="42" t="s">
        <v>1757</v>
      </c>
      <c r="D4311" s="159" t="s">
        <v>2816</v>
      </c>
      <c r="E4311" s="159" t="s">
        <v>2846</v>
      </c>
      <c r="F4311" s="42" t="s">
        <v>2817</v>
      </c>
      <c r="G4311" s="159" t="s">
        <v>1776</v>
      </c>
      <c r="H4311" s="159" t="s">
        <v>1654</v>
      </c>
      <c r="I4311" s="159" t="s">
        <v>1808</v>
      </c>
      <c r="J4311" s="42" t="s">
        <v>21551</v>
      </c>
      <c r="K4311" s="42" t="s">
        <v>21552</v>
      </c>
      <c r="L4311" s="159" t="s">
        <v>2129</v>
      </c>
      <c r="M4311" s="159" t="s">
        <v>21553</v>
      </c>
      <c r="N4311" s="161"/>
      <c r="O4311" s="161"/>
      <c r="P4311" s="161"/>
    </row>
    <row r="4312" customFormat="false" ht="27" hidden="false" customHeight="true" outlineLevel="0" collapsed="false">
      <c r="A4312" s="159" t="s">
        <v>21554</v>
      </c>
      <c r="B4312" s="160" t="s">
        <v>21555</v>
      </c>
      <c r="C4312" s="42" t="s">
        <v>1757</v>
      </c>
      <c r="D4312" s="159" t="s">
        <v>2816</v>
      </c>
      <c r="E4312" s="159" t="s">
        <v>2846</v>
      </c>
      <c r="F4312" s="42" t="s">
        <v>2817</v>
      </c>
      <c r="G4312" s="159" t="s">
        <v>1776</v>
      </c>
      <c r="H4312" s="159" t="s">
        <v>1654</v>
      </c>
      <c r="I4312" s="159" t="s">
        <v>1808</v>
      </c>
      <c r="J4312" s="42" t="s">
        <v>21556</v>
      </c>
      <c r="K4312" s="42" t="s">
        <v>21557</v>
      </c>
      <c r="L4312" s="159" t="s">
        <v>2129</v>
      </c>
      <c r="M4312" s="159" t="s">
        <v>21558</v>
      </c>
      <c r="N4312" s="161"/>
      <c r="O4312" s="161"/>
      <c r="P4312" s="161"/>
    </row>
    <row r="4313" customFormat="false" ht="27" hidden="false" customHeight="true" outlineLevel="0" collapsed="false">
      <c r="A4313" s="159" t="s">
        <v>21559</v>
      </c>
      <c r="B4313" s="160" t="s">
        <v>21560</v>
      </c>
      <c r="C4313" s="42" t="s">
        <v>1757</v>
      </c>
      <c r="D4313" s="159" t="s">
        <v>2816</v>
      </c>
      <c r="E4313" s="159" t="s">
        <v>2846</v>
      </c>
      <c r="F4313" s="42" t="s">
        <v>2817</v>
      </c>
      <c r="G4313" s="159" t="s">
        <v>1776</v>
      </c>
      <c r="H4313" s="159" t="s">
        <v>1654</v>
      </c>
      <c r="I4313" s="159" t="s">
        <v>1808</v>
      </c>
      <c r="J4313" s="42" t="s">
        <v>21561</v>
      </c>
      <c r="K4313" s="42" t="s">
        <v>21562</v>
      </c>
      <c r="L4313" s="159" t="s">
        <v>2129</v>
      </c>
      <c r="M4313" s="159" t="s">
        <v>21563</v>
      </c>
      <c r="N4313" s="161"/>
      <c r="O4313" s="161"/>
      <c r="P4313" s="161"/>
    </row>
    <row r="4314" customFormat="false" ht="27" hidden="false" customHeight="true" outlineLevel="0" collapsed="false">
      <c r="A4314" s="159" t="s">
        <v>21564</v>
      </c>
      <c r="B4314" s="160" t="s">
        <v>21565</v>
      </c>
      <c r="C4314" s="42" t="s">
        <v>1757</v>
      </c>
      <c r="D4314" s="159" t="s">
        <v>2816</v>
      </c>
      <c r="E4314" s="159" t="s">
        <v>2846</v>
      </c>
      <c r="F4314" s="42" t="s">
        <v>2817</v>
      </c>
      <c r="G4314" s="159" t="s">
        <v>1776</v>
      </c>
      <c r="H4314" s="159" t="s">
        <v>1654</v>
      </c>
      <c r="I4314" s="159" t="s">
        <v>1808</v>
      </c>
      <c r="J4314" s="42" t="s">
        <v>21566</v>
      </c>
      <c r="K4314" s="42" t="s">
        <v>21567</v>
      </c>
      <c r="L4314" s="159" t="s">
        <v>2129</v>
      </c>
      <c r="M4314" s="159" t="s">
        <v>21568</v>
      </c>
      <c r="N4314" s="161"/>
      <c r="O4314" s="161"/>
      <c r="P4314" s="161"/>
    </row>
    <row r="4315" customFormat="false" ht="27" hidden="false" customHeight="true" outlineLevel="0" collapsed="false">
      <c r="A4315" s="159" t="s">
        <v>21569</v>
      </c>
      <c r="B4315" s="160" t="s">
        <v>21570</v>
      </c>
      <c r="C4315" s="42" t="s">
        <v>1757</v>
      </c>
      <c r="D4315" s="159" t="s">
        <v>2816</v>
      </c>
      <c r="E4315" s="159" t="s">
        <v>2846</v>
      </c>
      <c r="F4315" s="42" t="s">
        <v>2817</v>
      </c>
      <c r="G4315" s="159" t="s">
        <v>1776</v>
      </c>
      <c r="H4315" s="159" t="s">
        <v>1654</v>
      </c>
      <c r="I4315" s="159" t="s">
        <v>1808</v>
      </c>
      <c r="J4315" s="42" t="s">
        <v>21571</v>
      </c>
      <c r="K4315" s="42" t="s">
        <v>21572</v>
      </c>
      <c r="L4315" s="159" t="s">
        <v>2129</v>
      </c>
      <c r="M4315" s="159" t="s">
        <v>21573</v>
      </c>
      <c r="N4315" s="161"/>
      <c r="O4315" s="161"/>
      <c r="P4315" s="161"/>
    </row>
    <row r="4316" customFormat="false" ht="27" hidden="false" customHeight="true" outlineLevel="0" collapsed="false">
      <c r="A4316" s="159" t="s">
        <v>21574</v>
      </c>
      <c r="B4316" s="160" t="s">
        <v>21575</v>
      </c>
      <c r="C4316" s="42" t="s">
        <v>1757</v>
      </c>
      <c r="D4316" s="159" t="s">
        <v>2816</v>
      </c>
      <c r="E4316" s="159" t="s">
        <v>2846</v>
      </c>
      <c r="F4316" s="42" t="s">
        <v>2817</v>
      </c>
      <c r="G4316" s="159" t="s">
        <v>1776</v>
      </c>
      <c r="H4316" s="159" t="s">
        <v>1654</v>
      </c>
      <c r="I4316" s="159" t="s">
        <v>1808</v>
      </c>
      <c r="J4316" s="42" t="s">
        <v>21576</v>
      </c>
      <c r="K4316" s="42" t="s">
        <v>21577</v>
      </c>
      <c r="L4316" s="159" t="s">
        <v>2129</v>
      </c>
      <c r="M4316" s="159" t="s">
        <v>21578</v>
      </c>
      <c r="N4316" s="161"/>
      <c r="O4316" s="161"/>
      <c r="P4316" s="161"/>
    </row>
    <row r="4317" customFormat="false" ht="27" hidden="false" customHeight="true" outlineLevel="0" collapsed="false">
      <c r="A4317" s="159" t="s">
        <v>21579</v>
      </c>
      <c r="B4317" s="160" t="s">
        <v>21580</v>
      </c>
      <c r="C4317" s="42" t="s">
        <v>1757</v>
      </c>
      <c r="D4317" s="159" t="s">
        <v>2816</v>
      </c>
      <c r="E4317" s="159" t="s">
        <v>2846</v>
      </c>
      <c r="F4317" s="42" t="s">
        <v>2817</v>
      </c>
      <c r="G4317" s="159" t="s">
        <v>1776</v>
      </c>
      <c r="H4317" s="159" t="s">
        <v>1654</v>
      </c>
      <c r="I4317" s="159" t="s">
        <v>1808</v>
      </c>
      <c r="J4317" s="42" t="s">
        <v>21581</v>
      </c>
      <c r="K4317" s="42" t="s">
        <v>21582</v>
      </c>
      <c r="L4317" s="159" t="s">
        <v>2129</v>
      </c>
      <c r="M4317" s="159" t="s">
        <v>21583</v>
      </c>
      <c r="N4317" s="161"/>
      <c r="O4317" s="161"/>
      <c r="P4317" s="161"/>
    </row>
    <row r="4318" customFormat="false" ht="27" hidden="false" customHeight="true" outlineLevel="0" collapsed="false">
      <c r="A4318" s="159" t="s">
        <v>21584</v>
      </c>
      <c r="B4318" s="160" t="s">
        <v>21585</v>
      </c>
      <c r="C4318" s="42" t="s">
        <v>1757</v>
      </c>
      <c r="D4318" s="159" t="s">
        <v>2816</v>
      </c>
      <c r="E4318" s="159" t="s">
        <v>2846</v>
      </c>
      <c r="F4318" s="42" t="s">
        <v>2817</v>
      </c>
      <c r="G4318" s="159" t="s">
        <v>1776</v>
      </c>
      <c r="H4318" s="159" t="s">
        <v>1654</v>
      </c>
      <c r="I4318" s="159" t="s">
        <v>1808</v>
      </c>
      <c r="J4318" s="42" t="s">
        <v>21586</v>
      </c>
      <c r="K4318" s="42" t="s">
        <v>21587</v>
      </c>
      <c r="L4318" s="159" t="s">
        <v>2129</v>
      </c>
      <c r="M4318" s="159" t="s">
        <v>21588</v>
      </c>
      <c r="N4318" s="161"/>
      <c r="O4318" s="161"/>
      <c r="P4318" s="161"/>
    </row>
    <row r="4319" customFormat="false" ht="27" hidden="false" customHeight="true" outlineLevel="0" collapsed="false">
      <c r="A4319" s="159" t="s">
        <v>21589</v>
      </c>
      <c r="B4319" s="160" t="s">
        <v>21590</v>
      </c>
      <c r="C4319" s="42" t="s">
        <v>1757</v>
      </c>
      <c r="D4319" s="159" t="s">
        <v>2816</v>
      </c>
      <c r="E4319" s="159" t="s">
        <v>2846</v>
      </c>
      <c r="F4319" s="42" t="s">
        <v>2817</v>
      </c>
      <c r="G4319" s="159" t="s">
        <v>1776</v>
      </c>
      <c r="H4319" s="159" t="s">
        <v>1654</v>
      </c>
      <c r="I4319" s="159" t="s">
        <v>1808</v>
      </c>
      <c r="J4319" s="42" t="s">
        <v>21591</v>
      </c>
      <c r="K4319" s="42" t="s">
        <v>21592</v>
      </c>
      <c r="L4319" s="159" t="s">
        <v>2129</v>
      </c>
      <c r="M4319" s="159" t="s">
        <v>21593</v>
      </c>
      <c r="N4319" s="161"/>
      <c r="O4319" s="161"/>
      <c r="P4319" s="161"/>
    </row>
    <row r="4320" customFormat="false" ht="27" hidden="false" customHeight="true" outlineLevel="0" collapsed="false">
      <c r="A4320" s="159" t="s">
        <v>21594</v>
      </c>
      <c r="B4320" s="160" t="s">
        <v>21595</v>
      </c>
      <c r="C4320" s="42" t="s">
        <v>1757</v>
      </c>
      <c r="D4320" s="159" t="s">
        <v>2816</v>
      </c>
      <c r="E4320" s="159" t="s">
        <v>2846</v>
      </c>
      <c r="F4320" s="42" t="s">
        <v>2817</v>
      </c>
      <c r="G4320" s="159" t="s">
        <v>1776</v>
      </c>
      <c r="H4320" s="159" t="s">
        <v>1654</v>
      </c>
      <c r="I4320" s="159" t="s">
        <v>1808</v>
      </c>
      <c r="J4320" s="42" t="s">
        <v>21596</v>
      </c>
      <c r="K4320" s="42" t="s">
        <v>21597</v>
      </c>
      <c r="L4320" s="159" t="s">
        <v>2129</v>
      </c>
      <c r="M4320" s="159" t="s">
        <v>21598</v>
      </c>
      <c r="N4320" s="161"/>
      <c r="O4320" s="161"/>
      <c r="P4320" s="161"/>
    </row>
    <row r="4321" customFormat="false" ht="27" hidden="false" customHeight="true" outlineLevel="0" collapsed="false">
      <c r="A4321" s="159" t="s">
        <v>21599</v>
      </c>
      <c r="B4321" s="160" t="s">
        <v>21600</v>
      </c>
      <c r="C4321" s="42" t="s">
        <v>1757</v>
      </c>
      <c r="D4321" s="159" t="s">
        <v>2816</v>
      </c>
      <c r="E4321" s="159" t="s">
        <v>2846</v>
      </c>
      <c r="F4321" s="42" t="s">
        <v>2817</v>
      </c>
      <c r="G4321" s="159" t="s">
        <v>1776</v>
      </c>
      <c r="H4321" s="159" t="s">
        <v>1654</v>
      </c>
      <c r="I4321" s="159" t="s">
        <v>1808</v>
      </c>
      <c r="J4321" s="42" t="s">
        <v>21601</v>
      </c>
      <c r="K4321" s="42" t="s">
        <v>21602</v>
      </c>
      <c r="L4321" s="159" t="s">
        <v>2129</v>
      </c>
      <c r="M4321" s="159" t="s">
        <v>21603</v>
      </c>
      <c r="N4321" s="161"/>
      <c r="O4321" s="161"/>
      <c r="P4321" s="161"/>
    </row>
    <row r="4322" customFormat="false" ht="27" hidden="false" customHeight="true" outlineLevel="0" collapsed="false">
      <c r="A4322" s="159" t="s">
        <v>21604</v>
      </c>
      <c r="B4322" s="160" t="s">
        <v>21605</v>
      </c>
      <c r="C4322" s="42" t="s">
        <v>1757</v>
      </c>
      <c r="D4322" s="159" t="s">
        <v>2816</v>
      </c>
      <c r="E4322" s="159" t="s">
        <v>2846</v>
      </c>
      <c r="F4322" s="42" t="s">
        <v>2817</v>
      </c>
      <c r="G4322" s="159" t="s">
        <v>1776</v>
      </c>
      <c r="H4322" s="159" t="s">
        <v>1654</v>
      </c>
      <c r="I4322" s="159" t="s">
        <v>1808</v>
      </c>
      <c r="J4322" s="42" t="s">
        <v>21606</v>
      </c>
      <c r="K4322" s="42" t="s">
        <v>21607</v>
      </c>
      <c r="L4322" s="159" t="s">
        <v>2129</v>
      </c>
      <c r="M4322" s="159" t="s">
        <v>21608</v>
      </c>
      <c r="N4322" s="161"/>
      <c r="O4322" s="161"/>
      <c r="P4322" s="161"/>
    </row>
    <row r="4323" customFormat="false" ht="39" hidden="false" customHeight="true" outlineLevel="0" collapsed="false">
      <c r="A4323" s="159" t="s">
        <v>21609</v>
      </c>
      <c r="B4323" s="160" t="s">
        <v>21610</v>
      </c>
      <c r="C4323" s="42" t="s">
        <v>1757</v>
      </c>
      <c r="D4323" s="159" t="s">
        <v>2816</v>
      </c>
      <c r="E4323" s="159" t="s">
        <v>2846</v>
      </c>
      <c r="F4323" s="42" t="s">
        <v>2817</v>
      </c>
      <c r="G4323" s="159" t="s">
        <v>1776</v>
      </c>
      <c r="H4323" s="159" t="s">
        <v>1654</v>
      </c>
      <c r="I4323" s="159" t="s">
        <v>1808</v>
      </c>
      <c r="J4323" s="42" t="s">
        <v>21611</v>
      </c>
      <c r="K4323" s="42" t="s">
        <v>21612</v>
      </c>
      <c r="L4323" s="159" t="s">
        <v>2129</v>
      </c>
      <c r="M4323" s="159" t="s">
        <v>21613</v>
      </c>
      <c r="N4323" s="161"/>
      <c r="O4323" s="161"/>
      <c r="P4323" s="161"/>
    </row>
    <row r="4324" customFormat="false" ht="27" hidden="false" customHeight="true" outlineLevel="0" collapsed="false">
      <c r="A4324" s="159" t="s">
        <v>21614</v>
      </c>
      <c r="B4324" s="160" t="s">
        <v>21615</v>
      </c>
      <c r="C4324" s="42" t="s">
        <v>1757</v>
      </c>
      <c r="D4324" s="159" t="s">
        <v>2816</v>
      </c>
      <c r="E4324" s="159" t="s">
        <v>2846</v>
      </c>
      <c r="F4324" s="42" t="s">
        <v>2817</v>
      </c>
      <c r="G4324" s="159" t="s">
        <v>1776</v>
      </c>
      <c r="H4324" s="159" t="s">
        <v>1654</v>
      </c>
      <c r="I4324" s="159" t="s">
        <v>1808</v>
      </c>
      <c r="J4324" s="42" t="s">
        <v>21616</v>
      </c>
      <c r="K4324" s="42" t="s">
        <v>21617</v>
      </c>
      <c r="L4324" s="159" t="s">
        <v>2129</v>
      </c>
      <c r="M4324" s="159" t="s">
        <v>21618</v>
      </c>
      <c r="N4324" s="161"/>
      <c r="O4324" s="161"/>
      <c r="P4324" s="161"/>
    </row>
    <row r="4325" customFormat="false" ht="27" hidden="false" customHeight="true" outlineLevel="0" collapsed="false">
      <c r="A4325" s="159" t="s">
        <v>21619</v>
      </c>
      <c r="B4325" s="160" t="s">
        <v>21620</v>
      </c>
      <c r="C4325" s="42" t="s">
        <v>1757</v>
      </c>
      <c r="D4325" s="159" t="s">
        <v>2816</v>
      </c>
      <c r="E4325" s="159" t="s">
        <v>2846</v>
      </c>
      <c r="F4325" s="42" t="s">
        <v>2817</v>
      </c>
      <c r="G4325" s="159" t="s">
        <v>1776</v>
      </c>
      <c r="H4325" s="159" t="s">
        <v>1654</v>
      </c>
      <c r="I4325" s="159" t="s">
        <v>1808</v>
      </c>
      <c r="J4325" s="42" t="s">
        <v>21621</v>
      </c>
      <c r="K4325" s="42" t="s">
        <v>21622</v>
      </c>
      <c r="L4325" s="159" t="s">
        <v>2129</v>
      </c>
      <c r="M4325" s="159" t="s">
        <v>21623</v>
      </c>
      <c r="N4325" s="161"/>
      <c r="O4325" s="161"/>
      <c r="P4325" s="161"/>
    </row>
    <row r="4326" customFormat="false" ht="27" hidden="false" customHeight="true" outlineLevel="0" collapsed="false">
      <c r="A4326" s="159" t="s">
        <v>21624</v>
      </c>
      <c r="B4326" s="160" t="s">
        <v>21625</v>
      </c>
      <c r="C4326" s="42" t="s">
        <v>1757</v>
      </c>
      <c r="D4326" s="159" t="s">
        <v>2816</v>
      </c>
      <c r="E4326" s="159" t="s">
        <v>2846</v>
      </c>
      <c r="F4326" s="42" t="s">
        <v>2817</v>
      </c>
      <c r="G4326" s="159" t="s">
        <v>1776</v>
      </c>
      <c r="H4326" s="159" t="s">
        <v>1654</v>
      </c>
      <c r="I4326" s="159" t="s">
        <v>1808</v>
      </c>
      <c r="J4326" s="42" t="s">
        <v>21626</v>
      </c>
      <c r="K4326" s="42" t="s">
        <v>21627</v>
      </c>
      <c r="L4326" s="159" t="s">
        <v>2129</v>
      </c>
      <c r="M4326" s="159" t="s">
        <v>21628</v>
      </c>
      <c r="N4326" s="161"/>
      <c r="O4326" s="161"/>
      <c r="P4326" s="161"/>
    </row>
    <row r="4327" customFormat="false" ht="39" hidden="false" customHeight="true" outlineLevel="0" collapsed="false">
      <c r="A4327" s="159" t="s">
        <v>21629</v>
      </c>
      <c r="B4327" s="160" t="s">
        <v>21630</v>
      </c>
      <c r="C4327" s="42" t="s">
        <v>1757</v>
      </c>
      <c r="D4327" s="159" t="s">
        <v>2816</v>
      </c>
      <c r="E4327" s="159" t="s">
        <v>2846</v>
      </c>
      <c r="F4327" s="42" t="s">
        <v>2817</v>
      </c>
      <c r="G4327" s="159" t="s">
        <v>1776</v>
      </c>
      <c r="H4327" s="159" t="s">
        <v>1654</v>
      </c>
      <c r="I4327" s="159" t="s">
        <v>1808</v>
      </c>
      <c r="J4327" s="42" t="s">
        <v>21631</v>
      </c>
      <c r="K4327" s="42" t="s">
        <v>21632</v>
      </c>
      <c r="L4327" s="159" t="s">
        <v>2129</v>
      </c>
      <c r="M4327" s="159" t="s">
        <v>21633</v>
      </c>
      <c r="N4327" s="161"/>
      <c r="O4327" s="161"/>
      <c r="P4327" s="161"/>
    </row>
    <row r="4328" customFormat="false" ht="27" hidden="false" customHeight="true" outlineLevel="0" collapsed="false">
      <c r="A4328" s="159" t="s">
        <v>21634</v>
      </c>
      <c r="B4328" s="160" t="s">
        <v>21635</v>
      </c>
      <c r="C4328" s="42" t="s">
        <v>1757</v>
      </c>
      <c r="D4328" s="159" t="s">
        <v>2816</v>
      </c>
      <c r="E4328" s="159" t="s">
        <v>2846</v>
      </c>
      <c r="F4328" s="42" t="s">
        <v>2817</v>
      </c>
      <c r="G4328" s="159" t="s">
        <v>1776</v>
      </c>
      <c r="H4328" s="159" t="s">
        <v>1654</v>
      </c>
      <c r="I4328" s="159" t="s">
        <v>1808</v>
      </c>
      <c r="J4328" s="42" t="s">
        <v>21636</v>
      </c>
      <c r="K4328" s="42" t="s">
        <v>21637</v>
      </c>
      <c r="L4328" s="159" t="s">
        <v>2129</v>
      </c>
      <c r="M4328" s="159" t="s">
        <v>21638</v>
      </c>
      <c r="N4328" s="161"/>
      <c r="O4328" s="161"/>
      <c r="P4328" s="161"/>
    </row>
    <row r="4329" customFormat="false" ht="27" hidden="false" customHeight="true" outlineLevel="0" collapsed="false">
      <c r="A4329" s="159" t="s">
        <v>21639</v>
      </c>
      <c r="B4329" s="160" t="s">
        <v>21640</v>
      </c>
      <c r="C4329" s="42" t="s">
        <v>1757</v>
      </c>
      <c r="D4329" s="159" t="s">
        <v>2816</v>
      </c>
      <c r="E4329" s="159" t="s">
        <v>2846</v>
      </c>
      <c r="F4329" s="42" t="s">
        <v>2817</v>
      </c>
      <c r="G4329" s="159" t="s">
        <v>1776</v>
      </c>
      <c r="H4329" s="159" t="s">
        <v>1654</v>
      </c>
      <c r="I4329" s="159" t="s">
        <v>1808</v>
      </c>
      <c r="J4329" s="42" t="s">
        <v>21641</v>
      </c>
      <c r="K4329" s="42" t="s">
        <v>21642</v>
      </c>
      <c r="L4329" s="159" t="s">
        <v>2129</v>
      </c>
      <c r="M4329" s="159" t="s">
        <v>21643</v>
      </c>
      <c r="N4329" s="161"/>
      <c r="O4329" s="161"/>
      <c r="P4329" s="161"/>
    </row>
    <row r="4330" customFormat="false" ht="27" hidden="false" customHeight="true" outlineLevel="0" collapsed="false">
      <c r="A4330" s="159" t="s">
        <v>21644</v>
      </c>
      <c r="B4330" s="160" t="s">
        <v>21645</v>
      </c>
      <c r="C4330" s="42" t="s">
        <v>1757</v>
      </c>
      <c r="D4330" s="159" t="s">
        <v>2816</v>
      </c>
      <c r="E4330" s="159" t="s">
        <v>2846</v>
      </c>
      <c r="F4330" s="42" t="s">
        <v>2817</v>
      </c>
      <c r="G4330" s="159" t="s">
        <v>1776</v>
      </c>
      <c r="H4330" s="159" t="s">
        <v>1654</v>
      </c>
      <c r="I4330" s="159" t="s">
        <v>1808</v>
      </c>
      <c r="J4330" s="42" t="s">
        <v>21646</v>
      </c>
      <c r="K4330" s="42" t="s">
        <v>21647</v>
      </c>
      <c r="L4330" s="159" t="s">
        <v>2129</v>
      </c>
      <c r="M4330" s="159" t="s">
        <v>21648</v>
      </c>
      <c r="N4330" s="161"/>
      <c r="O4330" s="161"/>
      <c r="P4330" s="161"/>
    </row>
    <row r="4331" customFormat="false" ht="27" hidden="false" customHeight="true" outlineLevel="0" collapsed="false">
      <c r="A4331" s="159" t="s">
        <v>21649</v>
      </c>
      <c r="B4331" s="160" t="s">
        <v>21650</v>
      </c>
      <c r="C4331" s="42" t="s">
        <v>1757</v>
      </c>
      <c r="D4331" s="159" t="s">
        <v>2816</v>
      </c>
      <c r="E4331" s="159" t="s">
        <v>2846</v>
      </c>
      <c r="F4331" s="42" t="s">
        <v>2817</v>
      </c>
      <c r="G4331" s="159" t="s">
        <v>1776</v>
      </c>
      <c r="H4331" s="159" t="s">
        <v>1654</v>
      </c>
      <c r="I4331" s="159" t="s">
        <v>1808</v>
      </c>
      <c r="J4331" s="42" t="s">
        <v>21651</v>
      </c>
      <c r="K4331" s="42" t="s">
        <v>21652</v>
      </c>
      <c r="L4331" s="159" t="s">
        <v>2129</v>
      </c>
      <c r="M4331" s="159" t="s">
        <v>21653</v>
      </c>
      <c r="N4331" s="161"/>
      <c r="O4331" s="161"/>
      <c r="P4331" s="161"/>
    </row>
    <row r="4332" customFormat="false" ht="27" hidden="false" customHeight="true" outlineLevel="0" collapsed="false">
      <c r="A4332" s="159" t="s">
        <v>21654</v>
      </c>
      <c r="B4332" s="160" t="s">
        <v>21655</v>
      </c>
      <c r="C4332" s="42" t="s">
        <v>1757</v>
      </c>
      <c r="D4332" s="159" t="s">
        <v>2816</v>
      </c>
      <c r="E4332" s="159" t="s">
        <v>2846</v>
      </c>
      <c r="F4332" s="42" t="s">
        <v>2817</v>
      </c>
      <c r="G4332" s="159" t="s">
        <v>1776</v>
      </c>
      <c r="H4332" s="159" t="s">
        <v>1654</v>
      </c>
      <c r="I4332" s="159" t="s">
        <v>1808</v>
      </c>
      <c r="J4332" s="42" t="s">
        <v>21656</v>
      </c>
      <c r="K4332" s="42" t="s">
        <v>21657</v>
      </c>
      <c r="L4332" s="159" t="s">
        <v>2129</v>
      </c>
      <c r="M4332" s="159" t="s">
        <v>21658</v>
      </c>
      <c r="N4332" s="161"/>
      <c r="O4332" s="161"/>
      <c r="P4332" s="161"/>
    </row>
    <row r="4333" customFormat="false" ht="27" hidden="false" customHeight="true" outlineLevel="0" collapsed="false">
      <c r="A4333" s="159" t="s">
        <v>21659</v>
      </c>
      <c r="B4333" s="160" t="s">
        <v>21660</v>
      </c>
      <c r="C4333" s="42" t="s">
        <v>1757</v>
      </c>
      <c r="D4333" s="159" t="s">
        <v>2816</v>
      </c>
      <c r="E4333" s="159" t="s">
        <v>2846</v>
      </c>
      <c r="F4333" s="42" t="s">
        <v>2817</v>
      </c>
      <c r="G4333" s="159" t="s">
        <v>1776</v>
      </c>
      <c r="H4333" s="159" t="s">
        <v>1654</v>
      </c>
      <c r="I4333" s="159" t="s">
        <v>1808</v>
      </c>
      <c r="J4333" s="42" t="s">
        <v>21661</v>
      </c>
      <c r="K4333" s="42" t="s">
        <v>21662</v>
      </c>
      <c r="L4333" s="159" t="s">
        <v>2129</v>
      </c>
      <c r="M4333" s="159" t="s">
        <v>21663</v>
      </c>
      <c r="N4333" s="161"/>
      <c r="O4333" s="161"/>
      <c r="P4333" s="161"/>
    </row>
    <row r="4334" customFormat="false" ht="27" hidden="false" customHeight="true" outlineLevel="0" collapsed="false">
      <c r="A4334" s="159" t="s">
        <v>21664</v>
      </c>
      <c r="B4334" s="160" t="s">
        <v>21665</v>
      </c>
      <c r="C4334" s="42" t="s">
        <v>1757</v>
      </c>
      <c r="D4334" s="159" t="s">
        <v>2816</v>
      </c>
      <c r="E4334" s="159" t="s">
        <v>2846</v>
      </c>
      <c r="F4334" s="42" t="s">
        <v>2817</v>
      </c>
      <c r="G4334" s="159" t="s">
        <v>1776</v>
      </c>
      <c r="H4334" s="159" t="s">
        <v>1654</v>
      </c>
      <c r="I4334" s="159" t="s">
        <v>1808</v>
      </c>
      <c r="J4334" s="42" t="s">
        <v>21666</v>
      </c>
      <c r="K4334" s="42" t="s">
        <v>21667</v>
      </c>
      <c r="L4334" s="159" t="s">
        <v>2129</v>
      </c>
      <c r="M4334" s="159" t="s">
        <v>21668</v>
      </c>
      <c r="N4334" s="161"/>
      <c r="O4334" s="161"/>
      <c r="P4334" s="161"/>
    </row>
    <row r="4335" customFormat="false" ht="27" hidden="false" customHeight="true" outlineLevel="0" collapsed="false">
      <c r="A4335" s="159" t="s">
        <v>21669</v>
      </c>
      <c r="B4335" s="160" t="s">
        <v>21670</v>
      </c>
      <c r="C4335" s="42" t="s">
        <v>1757</v>
      </c>
      <c r="D4335" s="159" t="s">
        <v>2816</v>
      </c>
      <c r="E4335" s="159" t="s">
        <v>2846</v>
      </c>
      <c r="F4335" s="42" t="s">
        <v>2817</v>
      </c>
      <c r="G4335" s="159" t="s">
        <v>1776</v>
      </c>
      <c r="H4335" s="159" t="s">
        <v>1654</v>
      </c>
      <c r="I4335" s="159" t="s">
        <v>1808</v>
      </c>
      <c r="J4335" s="42" t="s">
        <v>21671</v>
      </c>
      <c r="K4335" s="42" t="s">
        <v>21672</v>
      </c>
      <c r="L4335" s="159" t="s">
        <v>2129</v>
      </c>
      <c r="M4335" s="159" t="s">
        <v>21673</v>
      </c>
      <c r="N4335" s="161"/>
      <c r="O4335" s="161"/>
      <c r="P4335" s="161"/>
    </row>
    <row r="4336" customFormat="false" ht="27" hidden="false" customHeight="true" outlineLevel="0" collapsed="false">
      <c r="A4336" s="159" t="s">
        <v>21674</v>
      </c>
      <c r="B4336" s="160" t="s">
        <v>21675</v>
      </c>
      <c r="C4336" s="42" t="s">
        <v>1757</v>
      </c>
      <c r="D4336" s="159" t="s">
        <v>2816</v>
      </c>
      <c r="E4336" s="159" t="s">
        <v>2846</v>
      </c>
      <c r="F4336" s="42" t="s">
        <v>2817</v>
      </c>
      <c r="G4336" s="159" t="s">
        <v>1776</v>
      </c>
      <c r="H4336" s="159" t="s">
        <v>1654</v>
      </c>
      <c r="I4336" s="159" t="s">
        <v>1808</v>
      </c>
      <c r="J4336" s="42" t="s">
        <v>21676</v>
      </c>
      <c r="K4336" s="42" t="s">
        <v>21677</v>
      </c>
      <c r="L4336" s="159" t="s">
        <v>2129</v>
      </c>
      <c r="M4336" s="159" t="s">
        <v>21678</v>
      </c>
      <c r="N4336" s="161"/>
      <c r="O4336" s="161"/>
      <c r="P4336" s="161"/>
    </row>
    <row r="4337" customFormat="false" ht="27" hidden="false" customHeight="true" outlineLevel="0" collapsed="false">
      <c r="A4337" s="159" t="s">
        <v>21679</v>
      </c>
      <c r="B4337" s="160" t="s">
        <v>21680</v>
      </c>
      <c r="C4337" s="42" t="s">
        <v>1757</v>
      </c>
      <c r="D4337" s="159" t="s">
        <v>2816</v>
      </c>
      <c r="E4337" s="159" t="s">
        <v>2846</v>
      </c>
      <c r="F4337" s="42" t="s">
        <v>2817</v>
      </c>
      <c r="G4337" s="159" t="s">
        <v>1776</v>
      </c>
      <c r="H4337" s="159" t="s">
        <v>1654</v>
      </c>
      <c r="I4337" s="159" t="s">
        <v>1808</v>
      </c>
      <c r="J4337" s="42" t="s">
        <v>21681</v>
      </c>
      <c r="K4337" s="42" t="s">
        <v>21682</v>
      </c>
      <c r="L4337" s="159" t="s">
        <v>2129</v>
      </c>
      <c r="M4337" s="159" t="s">
        <v>21683</v>
      </c>
      <c r="N4337" s="161"/>
      <c r="O4337" s="161"/>
      <c r="P4337" s="161"/>
    </row>
    <row r="4338" customFormat="false" ht="27" hidden="false" customHeight="true" outlineLevel="0" collapsed="false">
      <c r="A4338" s="159" t="s">
        <v>21684</v>
      </c>
      <c r="B4338" s="160" t="s">
        <v>21685</v>
      </c>
      <c r="C4338" s="42" t="s">
        <v>1757</v>
      </c>
      <c r="D4338" s="159" t="s">
        <v>2816</v>
      </c>
      <c r="E4338" s="159" t="s">
        <v>2846</v>
      </c>
      <c r="F4338" s="42" t="s">
        <v>2817</v>
      </c>
      <c r="G4338" s="159" t="s">
        <v>1776</v>
      </c>
      <c r="H4338" s="159" t="s">
        <v>1654</v>
      </c>
      <c r="I4338" s="159" t="s">
        <v>1808</v>
      </c>
      <c r="J4338" s="42" t="s">
        <v>21686</v>
      </c>
      <c r="K4338" s="42" t="s">
        <v>21687</v>
      </c>
      <c r="L4338" s="159" t="s">
        <v>2129</v>
      </c>
      <c r="M4338" s="159" t="s">
        <v>21688</v>
      </c>
      <c r="N4338" s="161"/>
      <c r="O4338" s="161"/>
      <c r="P4338" s="161"/>
    </row>
    <row r="4339" customFormat="false" ht="27" hidden="false" customHeight="true" outlineLevel="0" collapsed="false">
      <c r="A4339" s="159" t="s">
        <v>21689</v>
      </c>
      <c r="B4339" s="160" t="s">
        <v>21690</v>
      </c>
      <c r="C4339" s="42" t="s">
        <v>1757</v>
      </c>
      <c r="D4339" s="159" t="s">
        <v>2816</v>
      </c>
      <c r="E4339" s="159" t="s">
        <v>2846</v>
      </c>
      <c r="F4339" s="42" t="s">
        <v>2817</v>
      </c>
      <c r="G4339" s="159" t="s">
        <v>1776</v>
      </c>
      <c r="H4339" s="159" t="s">
        <v>1654</v>
      </c>
      <c r="I4339" s="159" t="s">
        <v>1808</v>
      </c>
      <c r="J4339" s="42" t="s">
        <v>21691</v>
      </c>
      <c r="K4339" s="42" t="s">
        <v>21692</v>
      </c>
      <c r="L4339" s="159" t="s">
        <v>2129</v>
      </c>
      <c r="M4339" s="159" t="s">
        <v>21693</v>
      </c>
      <c r="N4339" s="161"/>
      <c r="O4339" s="161"/>
      <c r="P4339" s="161"/>
    </row>
    <row r="4340" customFormat="false" ht="27" hidden="false" customHeight="true" outlineLevel="0" collapsed="false">
      <c r="A4340" s="159" t="s">
        <v>21694</v>
      </c>
      <c r="B4340" s="160" t="s">
        <v>21695</v>
      </c>
      <c r="C4340" s="42" t="s">
        <v>1757</v>
      </c>
      <c r="D4340" s="159" t="s">
        <v>2816</v>
      </c>
      <c r="E4340" s="159" t="s">
        <v>2846</v>
      </c>
      <c r="F4340" s="42" t="s">
        <v>2817</v>
      </c>
      <c r="G4340" s="159" t="s">
        <v>1776</v>
      </c>
      <c r="H4340" s="159" t="s">
        <v>1654</v>
      </c>
      <c r="I4340" s="159" t="s">
        <v>1808</v>
      </c>
      <c r="J4340" s="42" t="s">
        <v>21696</v>
      </c>
      <c r="K4340" s="42" t="s">
        <v>21697</v>
      </c>
      <c r="L4340" s="159" t="s">
        <v>2129</v>
      </c>
      <c r="M4340" s="159" t="s">
        <v>21698</v>
      </c>
      <c r="N4340" s="161"/>
      <c r="O4340" s="161"/>
      <c r="P4340" s="161"/>
    </row>
    <row r="4341" customFormat="false" ht="27" hidden="false" customHeight="true" outlineLevel="0" collapsed="false">
      <c r="A4341" s="159" t="s">
        <v>21699</v>
      </c>
      <c r="B4341" s="160" t="s">
        <v>21700</v>
      </c>
      <c r="C4341" s="42" t="s">
        <v>1757</v>
      </c>
      <c r="D4341" s="159" t="s">
        <v>2816</v>
      </c>
      <c r="E4341" s="159" t="s">
        <v>2846</v>
      </c>
      <c r="F4341" s="42" t="s">
        <v>2817</v>
      </c>
      <c r="G4341" s="159" t="s">
        <v>1776</v>
      </c>
      <c r="H4341" s="159" t="s">
        <v>1654</v>
      </c>
      <c r="I4341" s="159" t="s">
        <v>1808</v>
      </c>
      <c r="J4341" s="42" t="s">
        <v>21701</v>
      </c>
      <c r="K4341" s="42" t="s">
        <v>21702</v>
      </c>
      <c r="L4341" s="159" t="s">
        <v>2129</v>
      </c>
      <c r="M4341" s="159" t="s">
        <v>21703</v>
      </c>
      <c r="N4341" s="161"/>
      <c r="O4341" s="161"/>
      <c r="P4341" s="161"/>
    </row>
    <row r="4342" customFormat="false" ht="27" hidden="false" customHeight="true" outlineLevel="0" collapsed="false">
      <c r="A4342" s="159" t="s">
        <v>21704</v>
      </c>
      <c r="B4342" s="160" t="s">
        <v>21705</v>
      </c>
      <c r="C4342" s="42" t="s">
        <v>1757</v>
      </c>
      <c r="D4342" s="159" t="s">
        <v>2816</v>
      </c>
      <c r="E4342" s="159" t="s">
        <v>2846</v>
      </c>
      <c r="F4342" s="42" t="s">
        <v>2817</v>
      </c>
      <c r="G4342" s="159" t="s">
        <v>1776</v>
      </c>
      <c r="H4342" s="159" t="s">
        <v>1654</v>
      </c>
      <c r="I4342" s="159" t="s">
        <v>1808</v>
      </c>
      <c r="J4342" s="42" t="s">
        <v>21706</v>
      </c>
      <c r="K4342" s="42" t="s">
        <v>21707</v>
      </c>
      <c r="L4342" s="159" t="s">
        <v>2129</v>
      </c>
      <c r="M4342" s="159" t="s">
        <v>21708</v>
      </c>
      <c r="N4342" s="161"/>
      <c r="O4342" s="161"/>
      <c r="P4342" s="161"/>
    </row>
    <row r="4343" customFormat="false" ht="27" hidden="false" customHeight="true" outlineLevel="0" collapsed="false">
      <c r="A4343" s="159" t="s">
        <v>21709</v>
      </c>
      <c r="B4343" s="160" t="s">
        <v>21710</v>
      </c>
      <c r="C4343" s="42" t="s">
        <v>1757</v>
      </c>
      <c r="D4343" s="159" t="s">
        <v>2816</v>
      </c>
      <c r="E4343" s="159" t="s">
        <v>2846</v>
      </c>
      <c r="F4343" s="42" t="s">
        <v>2817</v>
      </c>
      <c r="G4343" s="159" t="s">
        <v>1776</v>
      </c>
      <c r="H4343" s="159" t="s">
        <v>1654</v>
      </c>
      <c r="I4343" s="159" t="s">
        <v>1808</v>
      </c>
      <c r="J4343" s="42" t="s">
        <v>21711</v>
      </c>
      <c r="K4343" s="42" t="s">
        <v>21712</v>
      </c>
      <c r="L4343" s="159" t="s">
        <v>2129</v>
      </c>
      <c r="M4343" s="159" t="s">
        <v>21713</v>
      </c>
      <c r="N4343" s="161"/>
      <c r="O4343" s="161"/>
      <c r="P4343" s="161"/>
    </row>
    <row r="4344" customFormat="false" ht="27" hidden="false" customHeight="true" outlineLevel="0" collapsed="false">
      <c r="A4344" s="159" t="s">
        <v>21714</v>
      </c>
      <c r="B4344" s="160" t="s">
        <v>21715</v>
      </c>
      <c r="C4344" s="42" t="s">
        <v>1757</v>
      </c>
      <c r="D4344" s="159" t="s">
        <v>2816</v>
      </c>
      <c r="E4344" s="159" t="s">
        <v>2846</v>
      </c>
      <c r="F4344" s="42" t="s">
        <v>2817</v>
      </c>
      <c r="G4344" s="159" t="s">
        <v>1776</v>
      </c>
      <c r="H4344" s="159" t="s">
        <v>1654</v>
      </c>
      <c r="I4344" s="159" t="s">
        <v>1808</v>
      </c>
      <c r="J4344" s="42" t="s">
        <v>21716</v>
      </c>
      <c r="K4344" s="42" t="s">
        <v>21717</v>
      </c>
      <c r="L4344" s="159" t="s">
        <v>2129</v>
      </c>
      <c r="M4344" s="159" t="s">
        <v>21718</v>
      </c>
      <c r="N4344" s="161"/>
      <c r="O4344" s="161"/>
      <c r="P4344" s="161"/>
    </row>
    <row r="4345" customFormat="false" ht="27" hidden="false" customHeight="true" outlineLevel="0" collapsed="false">
      <c r="A4345" s="159" t="s">
        <v>21719</v>
      </c>
      <c r="B4345" s="160" t="s">
        <v>21720</v>
      </c>
      <c r="C4345" s="42" t="s">
        <v>1757</v>
      </c>
      <c r="D4345" s="159" t="s">
        <v>2816</v>
      </c>
      <c r="E4345" s="159" t="s">
        <v>2846</v>
      </c>
      <c r="F4345" s="42" t="s">
        <v>2817</v>
      </c>
      <c r="G4345" s="159" t="s">
        <v>1776</v>
      </c>
      <c r="H4345" s="159" t="s">
        <v>1654</v>
      </c>
      <c r="I4345" s="159" t="s">
        <v>1808</v>
      </c>
      <c r="J4345" s="42" t="s">
        <v>21721</v>
      </c>
      <c r="K4345" s="42" t="s">
        <v>21722</v>
      </c>
      <c r="L4345" s="159" t="s">
        <v>2129</v>
      </c>
      <c r="M4345" s="159" t="s">
        <v>21723</v>
      </c>
      <c r="N4345" s="161"/>
      <c r="O4345" s="161"/>
      <c r="P4345" s="161"/>
    </row>
    <row r="4346" customFormat="false" ht="27" hidden="false" customHeight="true" outlineLevel="0" collapsed="false">
      <c r="A4346" s="159" t="s">
        <v>21724</v>
      </c>
      <c r="B4346" s="160" t="s">
        <v>21725</v>
      </c>
      <c r="C4346" s="42" t="s">
        <v>1757</v>
      </c>
      <c r="D4346" s="159" t="s">
        <v>2816</v>
      </c>
      <c r="E4346" s="159" t="s">
        <v>2846</v>
      </c>
      <c r="F4346" s="42" t="s">
        <v>2817</v>
      </c>
      <c r="G4346" s="159" t="s">
        <v>1776</v>
      </c>
      <c r="H4346" s="159" t="s">
        <v>1654</v>
      </c>
      <c r="I4346" s="159" t="s">
        <v>1808</v>
      </c>
      <c r="J4346" s="42" t="s">
        <v>21726</v>
      </c>
      <c r="K4346" s="42" t="s">
        <v>21727</v>
      </c>
      <c r="L4346" s="159" t="s">
        <v>2129</v>
      </c>
      <c r="M4346" s="159" t="s">
        <v>21728</v>
      </c>
      <c r="N4346" s="161"/>
      <c r="O4346" s="161"/>
      <c r="P4346" s="161"/>
    </row>
    <row r="4347" customFormat="false" ht="27" hidden="false" customHeight="true" outlineLevel="0" collapsed="false">
      <c r="A4347" s="159" t="s">
        <v>21729</v>
      </c>
      <c r="B4347" s="160" t="s">
        <v>21730</v>
      </c>
      <c r="C4347" s="42" t="s">
        <v>1757</v>
      </c>
      <c r="D4347" s="159" t="s">
        <v>2816</v>
      </c>
      <c r="E4347" s="159" t="s">
        <v>2846</v>
      </c>
      <c r="F4347" s="42" t="s">
        <v>2817</v>
      </c>
      <c r="G4347" s="159" t="s">
        <v>1776</v>
      </c>
      <c r="H4347" s="159" t="s">
        <v>1654</v>
      </c>
      <c r="I4347" s="159" t="s">
        <v>1808</v>
      </c>
      <c r="J4347" s="42" t="s">
        <v>21731</v>
      </c>
      <c r="K4347" s="42" t="s">
        <v>21732</v>
      </c>
      <c r="L4347" s="159" t="s">
        <v>2129</v>
      </c>
      <c r="M4347" s="159" t="s">
        <v>21733</v>
      </c>
      <c r="N4347" s="161"/>
      <c r="O4347" s="161"/>
      <c r="P4347" s="161"/>
    </row>
    <row r="4348" customFormat="false" ht="27" hidden="false" customHeight="true" outlineLevel="0" collapsed="false">
      <c r="A4348" s="159" t="s">
        <v>21734</v>
      </c>
      <c r="B4348" s="160" t="s">
        <v>21735</v>
      </c>
      <c r="C4348" s="42" t="s">
        <v>1757</v>
      </c>
      <c r="D4348" s="159" t="s">
        <v>2816</v>
      </c>
      <c r="E4348" s="159" t="s">
        <v>2846</v>
      </c>
      <c r="F4348" s="42" t="s">
        <v>2817</v>
      </c>
      <c r="G4348" s="159" t="s">
        <v>1776</v>
      </c>
      <c r="H4348" s="159" t="s">
        <v>1654</v>
      </c>
      <c r="I4348" s="159" t="s">
        <v>1808</v>
      </c>
      <c r="J4348" s="42" t="s">
        <v>21736</v>
      </c>
      <c r="K4348" s="42" t="s">
        <v>21737</v>
      </c>
      <c r="L4348" s="159" t="s">
        <v>2129</v>
      </c>
      <c r="M4348" s="159" t="s">
        <v>21738</v>
      </c>
      <c r="N4348" s="161"/>
      <c r="O4348" s="161"/>
      <c r="P4348" s="161"/>
    </row>
    <row r="4349" customFormat="false" ht="27" hidden="false" customHeight="true" outlineLevel="0" collapsed="false">
      <c r="A4349" s="159" t="s">
        <v>21739</v>
      </c>
      <c r="B4349" s="160" t="s">
        <v>21740</v>
      </c>
      <c r="C4349" s="42" t="s">
        <v>1757</v>
      </c>
      <c r="D4349" s="159" t="s">
        <v>2816</v>
      </c>
      <c r="E4349" s="159" t="s">
        <v>2846</v>
      </c>
      <c r="F4349" s="42" t="s">
        <v>2817</v>
      </c>
      <c r="G4349" s="159" t="s">
        <v>1776</v>
      </c>
      <c r="H4349" s="159" t="s">
        <v>1654</v>
      </c>
      <c r="I4349" s="159" t="s">
        <v>1808</v>
      </c>
      <c r="J4349" s="42" t="s">
        <v>21741</v>
      </c>
      <c r="K4349" s="42" t="s">
        <v>21742</v>
      </c>
      <c r="L4349" s="159" t="s">
        <v>2129</v>
      </c>
      <c r="M4349" s="159" t="s">
        <v>21743</v>
      </c>
      <c r="N4349" s="161"/>
      <c r="O4349" s="161"/>
      <c r="P4349" s="161"/>
    </row>
    <row r="4350" customFormat="false" ht="27" hidden="false" customHeight="true" outlineLevel="0" collapsed="false">
      <c r="A4350" s="159" t="s">
        <v>21744</v>
      </c>
      <c r="B4350" s="160" t="s">
        <v>21745</v>
      </c>
      <c r="C4350" s="42" t="s">
        <v>1757</v>
      </c>
      <c r="D4350" s="159" t="s">
        <v>2816</v>
      </c>
      <c r="E4350" s="159" t="s">
        <v>2846</v>
      </c>
      <c r="F4350" s="42" t="s">
        <v>2817</v>
      </c>
      <c r="G4350" s="159" t="s">
        <v>1776</v>
      </c>
      <c r="H4350" s="159" t="s">
        <v>1654</v>
      </c>
      <c r="I4350" s="159" t="s">
        <v>1808</v>
      </c>
      <c r="J4350" s="42" t="s">
        <v>21746</v>
      </c>
      <c r="K4350" s="42" t="s">
        <v>21747</v>
      </c>
      <c r="L4350" s="159" t="s">
        <v>2129</v>
      </c>
      <c r="M4350" s="159" t="s">
        <v>21748</v>
      </c>
      <c r="N4350" s="161"/>
      <c r="O4350" s="161"/>
      <c r="P4350" s="161"/>
    </row>
    <row r="4351" customFormat="false" ht="27" hidden="false" customHeight="true" outlineLevel="0" collapsed="false">
      <c r="A4351" s="159" t="s">
        <v>21749</v>
      </c>
      <c r="B4351" s="160" t="s">
        <v>21750</v>
      </c>
      <c r="C4351" s="42" t="s">
        <v>1757</v>
      </c>
      <c r="D4351" s="159" t="s">
        <v>2816</v>
      </c>
      <c r="E4351" s="159" t="s">
        <v>2846</v>
      </c>
      <c r="F4351" s="42" t="s">
        <v>2817</v>
      </c>
      <c r="G4351" s="159" t="s">
        <v>1776</v>
      </c>
      <c r="H4351" s="159" t="s">
        <v>1654</v>
      </c>
      <c r="I4351" s="159" t="s">
        <v>1808</v>
      </c>
      <c r="J4351" s="42" t="s">
        <v>21751</v>
      </c>
      <c r="K4351" s="42" t="s">
        <v>21752</v>
      </c>
      <c r="L4351" s="159" t="s">
        <v>2129</v>
      </c>
      <c r="M4351" s="159" t="s">
        <v>21753</v>
      </c>
      <c r="N4351" s="161"/>
      <c r="O4351" s="161"/>
      <c r="P4351" s="161"/>
    </row>
    <row r="4352" customFormat="false" ht="27" hidden="false" customHeight="true" outlineLevel="0" collapsed="false">
      <c r="A4352" s="159" t="s">
        <v>21754</v>
      </c>
      <c r="B4352" s="160" t="s">
        <v>21755</v>
      </c>
      <c r="C4352" s="42" t="s">
        <v>1757</v>
      </c>
      <c r="D4352" s="159" t="s">
        <v>2816</v>
      </c>
      <c r="E4352" s="159" t="s">
        <v>2846</v>
      </c>
      <c r="F4352" s="42" t="s">
        <v>2817</v>
      </c>
      <c r="G4352" s="159" t="s">
        <v>1776</v>
      </c>
      <c r="H4352" s="159" t="s">
        <v>1654</v>
      </c>
      <c r="I4352" s="159" t="s">
        <v>1808</v>
      </c>
      <c r="J4352" s="42" t="s">
        <v>21756</v>
      </c>
      <c r="K4352" s="42" t="s">
        <v>21757</v>
      </c>
      <c r="L4352" s="159" t="s">
        <v>2129</v>
      </c>
      <c r="M4352" s="159" t="s">
        <v>21758</v>
      </c>
      <c r="N4352" s="161"/>
      <c r="O4352" s="161"/>
      <c r="P4352" s="161"/>
    </row>
    <row r="4353" customFormat="false" ht="27" hidden="false" customHeight="true" outlineLevel="0" collapsed="false">
      <c r="A4353" s="159" t="s">
        <v>21759</v>
      </c>
      <c r="B4353" s="160" t="s">
        <v>21760</v>
      </c>
      <c r="C4353" s="42" t="s">
        <v>1757</v>
      </c>
      <c r="D4353" s="159" t="s">
        <v>2816</v>
      </c>
      <c r="E4353" s="159" t="s">
        <v>2846</v>
      </c>
      <c r="F4353" s="42" t="s">
        <v>2817</v>
      </c>
      <c r="G4353" s="159" t="s">
        <v>1776</v>
      </c>
      <c r="H4353" s="159" t="s">
        <v>1654</v>
      </c>
      <c r="I4353" s="159" t="s">
        <v>1808</v>
      </c>
      <c r="J4353" s="42" t="s">
        <v>21761</v>
      </c>
      <c r="K4353" s="42" t="s">
        <v>21762</v>
      </c>
      <c r="L4353" s="159" t="s">
        <v>2129</v>
      </c>
      <c r="M4353" s="159" t="s">
        <v>21763</v>
      </c>
      <c r="N4353" s="161"/>
      <c r="O4353" s="161"/>
      <c r="P4353" s="161"/>
    </row>
    <row r="4354" customFormat="false" ht="39" hidden="false" customHeight="true" outlineLevel="0" collapsed="false">
      <c r="A4354" s="159" t="s">
        <v>21764</v>
      </c>
      <c r="B4354" s="160" t="s">
        <v>21765</v>
      </c>
      <c r="C4354" s="42" t="s">
        <v>1757</v>
      </c>
      <c r="D4354" s="159" t="s">
        <v>2816</v>
      </c>
      <c r="E4354" s="159" t="s">
        <v>2846</v>
      </c>
      <c r="F4354" s="42" t="s">
        <v>2817</v>
      </c>
      <c r="G4354" s="159" t="s">
        <v>1776</v>
      </c>
      <c r="H4354" s="159" t="s">
        <v>1654</v>
      </c>
      <c r="I4354" s="159" t="s">
        <v>1808</v>
      </c>
      <c r="J4354" s="42" t="s">
        <v>21766</v>
      </c>
      <c r="K4354" s="42" t="s">
        <v>21767</v>
      </c>
      <c r="L4354" s="159" t="s">
        <v>2129</v>
      </c>
      <c r="M4354" s="159" t="s">
        <v>21768</v>
      </c>
      <c r="N4354" s="161"/>
      <c r="O4354" s="161"/>
      <c r="P4354" s="161"/>
    </row>
    <row r="4355" customFormat="false" ht="39" hidden="false" customHeight="true" outlineLevel="0" collapsed="false">
      <c r="A4355" s="159" t="s">
        <v>21769</v>
      </c>
      <c r="B4355" s="160" t="s">
        <v>21770</v>
      </c>
      <c r="C4355" s="42" t="s">
        <v>1757</v>
      </c>
      <c r="D4355" s="159" t="s">
        <v>2816</v>
      </c>
      <c r="E4355" s="159" t="s">
        <v>2846</v>
      </c>
      <c r="F4355" s="42" t="s">
        <v>2817</v>
      </c>
      <c r="G4355" s="159" t="s">
        <v>1776</v>
      </c>
      <c r="H4355" s="159" t="s">
        <v>1654</v>
      </c>
      <c r="I4355" s="159" t="s">
        <v>1808</v>
      </c>
      <c r="J4355" s="42" t="s">
        <v>5683</v>
      </c>
      <c r="K4355" s="42" t="s">
        <v>21771</v>
      </c>
      <c r="L4355" s="159" t="s">
        <v>2129</v>
      </c>
      <c r="M4355" s="159" t="s">
        <v>21772</v>
      </c>
      <c r="N4355" s="161"/>
      <c r="O4355" s="161"/>
      <c r="P4355" s="161"/>
    </row>
    <row r="4356" customFormat="false" ht="27" hidden="false" customHeight="true" outlineLevel="0" collapsed="false">
      <c r="A4356" s="159" t="s">
        <v>21773</v>
      </c>
      <c r="B4356" s="160" t="s">
        <v>21774</v>
      </c>
      <c r="C4356" s="42" t="s">
        <v>1757</v>
      </c>
      <c r="D4356" s="159" t="s">
        <v>2816</v>
      </c>
      <c r="E4356" s="159" t="s">
        <v>2846</v>
      </c>
      <c r="F4356" s="42" t="s">
        <v>2817</v>
      </c>
      <c r="G4356" s="159" t="s">
        <v>1776</v>
      </c>
      <c r="H4356" s="159" t="s">
        <v>1654</v>
      </c>
      <c r="I4356" s="159" t="s">
        <v>1808</v>
      </c>
      <c r="J4356" s="42" t="s">
        <v>21775</v>
      </c>
      <c r="K4356" s="42" t="s">
        <v>21776</v>
      </c>
      <c r="L4356" s="159" t="s">
        <v>2129</v>
      </c>
      <c r="M4356" s="159" t="s">
        <v>21777</v>
      </c>
      <c r="N4356" s="161"/>
      <c r="O4356" s="161"/>
      <c r="P4356" s="161"/>
    </row>
    <row r="4357" customFormat="false" ht="27" hidden="false" customHeight="true" outlineLevel="0" collapsed="false">
      <c r="A4357" s="159" t="s">
        <v>21778</v>
      </c>
      <c r="B4357" s="160" t="s">
        <v>21779</v>
      </c>
      <c r="C4357" s="42" t="s">
        <v>1757</v>
      </c>
      <c r="D4357" s="159" t="s">
        <v>2816</v>
      </c>
      <c r="E4357" s="159" t="s">
        <v>2846</v>
      </c>
      <c r="F4357" s="42" t="s">
        <v>2817</v>
      </c>
      <c r="G4357" s="159" t="s">
        <v>1776</v>
      </c>
      <c r="H4357" s="159" t="s">
        <v>1654</v>
      </c>
      <c r="I4357" s="159" t="s">
        <v>1808</v>
      </c>
      <c r="J4357" s="42" t="s">
        <v>21780</v>
      </c>
      <c r="K4357" s="42" t="s">
        <v>21781</v>
      </c>
      <c r="L4357" s="159" t="s">
        <v>2129</v>
      </c>
      <c r="M4357" s="159" t="s">
        <v>21782</v>
      </c>
      <c r="N4357" s="161"/>
      <c r="O4357" s="161"/>
      <c r="P4357" s="161"/>
    </row>
    <row r="4358" customFormat="false" ht="27" hidden="false" customHeight="true" outlineLevel="0" collapsed="false">
      <c r="A4358" s="159" t="s">
        <v>21783</v>
      </c>
      <c r="B4358" s="160" t="s">
        <v>21784</v>
      </c>
      <c r="C4358" s="42" t="s">
        <v>1757</v>
      </c>
      <c r="D4358" s="159" t="s">
        <v>2816</v>
      </c>
      <c r="E4358" s="159" t="s">
        <v>2846</v>
      </c>
      <c r="F4358" s="42" t="s">
        <v>2817</v>
      </c>
      <c r="G4358" s="159" t="s">
        <v>1776</v>
      </c>
      <c r="H4358" s="159" t="s">
        <v>1654</v>
      </c>
      <c r="I4358" s="159" t="s">
        <v>1808</v>
      </c>
      <c r="J4358" s="42" t="s">
        <v>21785</v>
      </c>
      <c r="K4358" s="42" t="s">
        <v>21786</v>
      </c>
      <c r="L4358" s="159" t="s">
        <v>2129</v>
      </c>
      <c r="M4358" s="159" t="s">
        <v>21787</v>
      </c>
      <c r="N4358" s="161"/>
      <c r="O4358" s="161"/>
      <c r="P4358" s="161"/>
    </row>
    <row r="4359" customFormat="false" ht="27" hidden="false" customHeight="true" outlineLevel="0" collapsed="false">
      <c r="A4359" s="159" t="s">
        <v>21788</v>
      </c>
      <c r="B4359" s="160" t="s">
        <v>21789</v>
      </c>
      <c r="C4359" s="42" t="s">
        <v>1757</v>
      </c>
      <c r="D4359" s="159" t="s">
        <v>2816</v>
      </c>
      <c r="E4359" s="159" t="s">
        <v>2846</v>
      </c>
      <c r="F4359" s="42" t="s">
        <v>2817</v>
      </c>
      <c r="G4359" s="159" t="s">
        <v>1776</v>
      </c>
      <c r="H4359" s="159" t="s">
        <v>1654</v>
      </c>
      <c r="I4359" s="159" t="s">
        <v>1808</v>
      </c>
      <c r="J4359" s="42" t="s">
        <v>21790</v>
      </c>
      <c r="K4359" s="42" t="s">
        <v>21791</v>
      </c>
      <c r="L4359" s="159" t="s">
        <v>2129</v>
      </c>
      <c r="M4359" s="159" t="s">
        <v>21792</v>
      </c>
      <c r="N4359" s="161"/>
      <c r="O4359" s="161"/>
      <c r="P4359" s="161"/>
    </row>
    <row r="4360" customFormat="false" ht="27" hidden="false" customHeight="true" outlineLevel="0" collapsed="false">
      <c r="A4360" s="159" t="s">
        <v>21793</v>
      </c>
      <c r="B4360" s="160" t="s">
        <v>21794</v>
      </c>
      <c r="C4360" s="42" t="s">
        <v>1757</v>
      </c>
      <c r="D4360" s="159" t="s">
        <v>2816</v>
      </c>
      <c r="E4360" s="159" t="s">
        <v>2846</v>
      </c>
      <c r="F4360" s="42" t="s">
        <v>2817</v>
      </c>
      <c r="G4360" s="159" t="s">
        <v>1776</v>
      </c>
      <c r="H4360" s="159" t="s">
        <v>1654</v>
      </c>
      <c r="I4360" s="159" t="s">
        <v>1808</v>
      </c>
      <c r="J4360" s="42" t="s">
        <v>21795</v>
      </c>
      <c r="K4360" s="42" t="s">
        <v>21796</v>
      </c>
      <c r="L4360" s="159" t="s">
        <v>2129</v>
      </c>
      <c r="M4360" s="159" t="s">
        <v>21797</v>
      </c>
      <c r="N4360" s="161"/>
      <c r="O4360" s="161"/>
      <c r="P4360" s="161"/>
    </row>
    <row r="4361" customFormat="false" ht="27" hidden="false" customHeight="true" outlineLevel="0" collapsed="false">
      <c r="A4361" s="159" t="s">
        <v>21798</v>
      </c>
      <c r="B4361" s="160" t="s">
        <v>21799</v>
      </c>
      <c r="C4361" s="42" t="s">
        <v>1757</v>
      </c>
      <c r="D4361" s="159" t="s">
        <v>2816</v>
      </c>
      <c r="E4361" s="159" t="s">
        <v>2846</v>
      </c>
      <c r="F4361" s="42" t="s">
        <v>2817</v>
      </c>
      <c r="G4361" s="159" t="s">
        <v>1776</v>
      </c>
      <c r="H4361" s="159" t="s">
        <v>1654</v>
      </c>
      <c r="I4361" s="159" t="s">
        <v>1808</v>
      </c>
      <c r="J4361" s="42" t="s">
        <v>21800</v>
      </c>
      <c r="K4361" s="42" t="s">
        <v>21801</v>
      </c>
      <c r="L4361" s="159" t="s">
        <v>2129</v>
      </c>
      <c r="M4361" s="159" t="s">
        <v>21802</v>
      </c>
      <c r="N4361" s="161"/>
      <c r="O4361" s="161"/>
      <c r="P4361" s="161"/>
    </row>
    <row r="4362" customFormat="false" ht="27" hidden="false" customHeight="true" outlineLevel="0" collapsed="false">
      <c r="A4362" s="159" t="s">
        <v>21803</v>
      </c>
      <c r="B4362" s="160" t="s">
        <v>21804</v>
      </c>
      <c r="C4362" s="42" t="s">
        <v>1757</v>
      </c>
      <c r="D4362" s="159" t="s">
        <v>2816</v>
      </c>
      <c r="E4362" s="159" t="s">
        <v>2846</v>
      </c>
      <c r="F4362" s="42" t="s">
        <v>2817</v>
      </c>
      <c r="G4362" s="159" t="s">
        <v>1776</v>
      </c>
      <c r="H4362" s="159" t="s">
        <v>1654</v>
      </c>
      <c r="I4362" s="159" t="s">
        <v>1808</v>
      </c>
      <c r="J4362" s="42" t="s">
        <v>21805</v>
      </c>
      <c r="K4362" s="42" t="s">
        <v>21806</v>
      </c>
      <c r="L4362" s="159" t="s">
        <v>2129</v>
      </c>
      <c r="M4362" s="159" t="s">
        <v>21807</v>
      </c>
      <c r="N4362" s="161"/>
      <c r="O4362" s="161"/>
      <c r="P4362" s="161"/>
    </row>
    <row r="4363" customFormat="false" ht="27" hidden="false" customHeight="true" outlineLevel="0" collapsed="false">
      <c r="A4363" s="159" t="s">
        <v>21808</v>
      </c>
      <c r="B4363" s="160" t="s">
        <v>21809</v>
      </c>
      <c r="C4363" s="42" t="s">
        <v>1757</v>
      </c>
      <c r="D4363" s="159" t="s">
        <v>2816</v>
      </c>
      <c r="E4363" s="159" t="s">
        <v>2846</v>
      </c>
      <c r="F4363" s="42" t="s">
        <v>2817</v>
      </c>
      <c r="G4363" s="159" t="s">
        <v>1776</v>
      </c>
      <c r="H4363" s="159" t="s">
        <v>1654</v>
      </c>
      <c r="I4363" s="159" t="s">
        <v>1808</v>
      </c>
      <c r="J4363" s="42" t="s">
        <v>21810</v>
      </c>
      <c r="K4363" s="42" t="s">
        <v>21811</v>
      </c>
      <c r="L4363" s="159" t="s">
        <v>2129</v>
      </c>
      <c r="M4363" s="159" t="s">
        <v>21812</v>
      </c>
      <c r="N4363" s="161"/>
      <c r="O4363" s="161"/>
      <c r="P4363" s="161"/>
    </row>
    <row r="4364" customFormat="false" ht="27" hidden="false" customHeight="true" outlineLevel="0" collapsed="false">
      <c r="A4364" s="159" t="s">
        <v>21813</v>
      </c>
      <c r="B4364" s="160" t="s">
        <v>21814</v>
      </c>
      <c r="C4364" s="42" t="s">
        <v>1757</v>
      </c>
      <c r="D4364" s="159" t="s">
        <v>2816</v>
      </c>
      <c r="E4364" s="159" t="s">
        <v>2846</v>
      </c>
      <c r="F4364" s="42" t="s">
        <v>2817</v>
      </c>
      <c r="G4364" s="159" t="s">
        <v>1776</v>
      </c>
      <c r="H4364" s="159" t="s">
        <v>1654</v>
      </c>
      <c r="I4364" s="159" t="s">
        <v>1808</v>
      </c>
      <c r="J4364" s="42" t="s">
        <v>21815</v>
      </c>
      <c r="K4364" s="42" t="s">
        <v>21816</v>
      </c>
      <c r="L4364" s="159" t="s">
        <v>2129</v>
      </c>
      <c r="M4364" s="159" t="s">
        <v>21817</v>
      </c>
      <c r="N4364" s="161"/>
      <c r="O4364" s="161"/>
      <c r="P4364" s="161"/>
    </row>
    <row r="4365" customFormat="false" ht="27" hidden="false" customHeight="true" outlineLevel="0" collapsed="false">
      <c r="A4365" s="159" t="s">
        <v>21818</v>
      </c>
      <c r="B4365" s="160" t="s">
        <v>21819</v>
      </c>
      <c r="C4365" s="42" t="s">
        <v>1757</v>
      </c>
      <c r="D4365" s="159" t="s">
        <v>2816</v>
      </c>
      <c r="E4365" s="159" t="s">
        <v>2846</v>
      </c>
      <c r="F4365" s="42" t="s">
        <v>2817</v>
      </c>
      <c r="G4365" s="159" t="s">
        <v>1776</v>
      </c>
      <c r="H4365" s="159" t="s">
        <v>1654</v>
      </c>
      <c r="I4365" s="159" t="s">
        <v>1808</v>
      </c>
      <c r="J4365" s="42" t="s">
        <v>21820</v>
      </c>
      <c r="K4365" s="42" t="s">
        <v>21821</v>
      </c>
      <c r="L4365" s="159" t="s">
        <v>2129</v>
      </c>
      <c r="M4365" s="159" t="s">
        <v>21822</v>
      </c>
      <c r="N4365" s="161"/>
      <c r="O4365" s="161"/>
      <c r="P4365" s="161"/>
    </row>
    <row r="4366" customFormat="false" ht="27" hidden="false" customHeight="true" outlineLevel="0" collapsed="false">
      <c r="A4366" s="159" t="s">
        <v>21823</v>
      </c>
      <c r="B4366" s="160" t="s">
        <v>21824</v>
      </c>
      <c r="C4366" s="42" t="s">
        <v>1757</v>
      </c>
      <c r="D4366" s="159" t="s">
        <v>2816</v>
      </c>
      <c r="E4366" s="159" t="s">
        <v>2846</v>
      </c>
      <c r="F4366" s="42" t="s">
        <v>2817</v>
      </c>
      <c r="G4366" s="159" t="s">
        <v>1776</v>
      </c>
      <c r="H4366" s="159" t="s">
        <v>1654</v>
      </c>
      <c r="I4366" s="159" t="s">
        <v>1808</v>
      </c>
      <c r="J4366" s="42" t="s">
        <v>21825</v>
      </c>
      <c r="K4366" s="42" t="s">
        <v>21826</v>
      </c>
      <c r="L4366" s="159" t="s">
        <v>2129</v>
      </c>
      <c r="M4366" s="159" t="s">
        <v>21827</v>
      </c>
      <c r="N4366" s="161"/>
      <c r="O4366" s="161"/>
      <c r="P4366" s="161"/>
    </row>
    <row r="4367" customFormat="false" ht="27" hidden="false" customHeight="true" outlineLevel="0" collapsed="false">
      <c r="A4367" s="159" t="s">
        <v>21828</v>
      </c>
      <c r="B4367" s="160" t="s">
        <v>21829</v>
      </c>
      <c r="C4367" s="42" t="s">
        <v>1757</v>
      </c>
      <c r="D4367" s="159" t="s">
        <v>2816</v>
      </c>
      <c r="E4367" s="159" t="s">
        <v>2846</v>
      </c>
      <c r="F4367" s="42" t="s">
        <v>2817</v>
      </c>
      <c r="G4367" s="159" t="s">
        <v>1776</v>
      </c>
      <c r="H4367" s="159" t="s">
        <v>1654</v>
      </c>
      <c r="I4367" s="159" t="s">
        <v>1808</v>
      </c>
      <c r="J4367" s="42" t="s">
        <v>21830</v>
      </c>
      <c r="K4367" s="42" t="s">
        <v>21831</v>
      </c>
      <c r="L4367" s="159" t="s">
        <v>2129</v>
      </c>
      <c r="M4367" s="159" t="s">
        <v>21832</v>
      </c>
      <c r="N4367" s="161"/>
      <c r="O4367" s="161"/>
      <c r="P4367" s="161"/>
    </row>
    <row r="4368" customFormat="false" ht="27" hidden="false" customHeight="true" outlineLevel="0" collapsed="false">
      <c r="A4368" s="159" t="s">
        <v>21833</v>
      </c>
      <c r="B4368" s="160" t="s">
        <v>21834</v>
      </c>
      <c r="C4368" s="42" t="s">
        <v>1757</v>
      </c>
      <c r="D4368" s="159" t="s">
        <v>2816</v>
      </c>
      <c r="E4368" s="159" t="s">
        <v>2846</v>
      </c>
      <c r="F4368" s="42" t="s">
        <v>2817</v>
      </c>
      <c r="G4368" s="159" t="s">
        <v>1776</v>
      </c>
      <c r="H4368" s="159" t="s">
        <v>1654</v>
      </c>
      <c r="I4368" s="159" t="s">
        <v>1808</v>
      </c>
      <c r="J4368" s="42" t="s">
        <v>21835</v>
      </c>
      <c r="K4368" s="42" t="s">
        <v>21836</v>
      </c>
      <c r="L4368" s="159" t="s">
        <v>2129</v>
      </c>
      <c r="M4368" s="159" t="s">
        <v>21837</v>
      </c>
      <c r="N4368" s="161"/>
      <c r="O4368" s="161"/>
      <c r="P4368" s="161"/>
    </row>
    <row r="4369" customFormat="false" ht="27" hidden="false" customHeight="true" outlineLevel="0" collapsed="false">
      <c r="A4369" s="159" t="s">
        <v>21838</v>
      </c>
      <c r="B4369" s="160" t="s">
        <v>21839</v>
      </c>
      <c r="C4369" s="42" t="s">
        <v>1757</v>
      </c>
      <c r="D4369" s="159" t="s">
        <v>2816</v>
      </c>
      <c r="E4369" s="159" t="s">
        <v>2846</v>
      </c>
      <c r="F4369" s="42" t="s">
        <v>2817</v>
      </c>
      <c r="G4369" s="159" t="s">
        <v>1776</v>
      </c>
      <c r="H4369" s="159" t="s">
        <v>1654</v>
      </c>
      <c r="I4369" s="159" t="s">
        <v>1808</v>
      </c>
      <c r="J4369" s="42" t="s">
        <v>21840</v>
      </c>
      <c r="K4369" s="42" t="s">
        <v>21841</v>
      </c>
      <c r="L4369" s="159" t="s">
        <v>2129</v>
      </c>
      <c r="M4369" s="159" t="s">
        <v>21842</v>
      </c>
      <c r="N4369" s="161"/>
      <c r="O4369" s="161"/>
      <c r="P4369" s="161"/>
    </row>
    <row r="4370" customFormat="false" ht="27" hidden="false" customHeight="true" outlineLevel="0" collapsed="false">
      <c r="A4370" s="159" t="s">
        <v>21843</v>
      </c>
      <c r="B4370" s="160" t="s">
        <v>21844</v>
      </c>
      <c r="C4370" s="42" t="s">
        <v>1757</v>
      </c>
      <c r="D4370" s="159" t="s">
        <v>2816</v>
      </c>
      <c r="E4370" s="159" t="s">
        <v>2846</v>
      </c>
      <c r="F4370" s="42" t="s">
        <v>2817</v>
      </c>
      <c r="G4370" s="159" t="s">
        <v>1776</v>
      </c>
      <c r="H4370" s="159" t="s">
        <v>1654</v>
      </c>
      <c r="I4370" s="159" t="s">
        <v>1808</v>
      </c>
      <c r="J4370" s="42" t="s">
        <v>21845</v>
      </c>
      <c r="K4370" s="42" t="s">
        <v>21846</v>
      </c>
      <c r="L4370" s="159" t="s">
        <v>2129</v>
      </c>
      <c r="M4370" s="159" t="s">
        <v>21847</v>
      </c>
      <c r="N4370" s="161"/>
      <c r="O4370" s="161"/>
      <c r="P4370" s="161"/>
    </row>
    <row r="4371" customFormat="false" ht="27" hidden="false" customHeight="true" outlineLevel="0" collapsed="false">
      <c r="A4371" s="159" t="s">
        <v>21848</v>
      </c>
      <c r="B4371" s="160" t="s">
        <v>21849</v>
      </c>
      <c r="C4371" s="42" t="s">
        <v>1757</v>
      </c>
      <c r="D4371" s="159" t="s">
        <v>2816</v>
      </c>
      <c r="E4371" s="159" t="s">
        <v>2846</v>
      </c>
      <c r="F4371" s="42" t="s">
        <v>2817</v>
      </c>
      <c r="G4371" s="159" t="s">
        <v>1776</v>
      </c>
      <c r="H4371" s="159" t="s">
        <v>1654</v>
      </c>
      <c r="I4371" s="159" t="s">
        <v>1808</v>
      </c>
      <c r="J4371" s="42" t="s">
        <v>21850</v>
      </c>
      <c r="K4371" s="42" t="s">
        <v>21851</v>
      </c>
      <c r="L4371" s="159" t="s">
        <v>2129</v>
      </c>
      <c r="M4371" s="159" t="s">
        <v>21852</v>
      </c>
      <c r="N4371" s="161"/>
      <c r="O4371" s="161"/>
      <c r="P4371" s="161"/>
    </row>
    <row r="4372" customFormat="false" ht="27" hidden="false" customHeight="true" outlineLevel="0" collapsed="false">
      <c r="A4372" s="159" t="s">
        <v>21853</v>
      </c>
      <c r="B4372" s="160" t="s">
        <v>21854</v>
      </c>
      <c r="C4372" s="42" t="s">
        <v>1757</v>
      </c>
      <c r="D4372" s="159" t="s">
        <v>2816</v>
      </c>
      <c r="E4372" s="159" t="s">
        <v>2846</v>
      </c>
      <c r="F4372" s="42" t="s">
        <v>2817</v>
      </c>
      <c r="G4372" s="159" t="s">
        <v>1776</v>
      </c>
      <c r="H4372" s="159" t="s">
        <v>1654</v>
      </c>
      <c r="I4372" s="159" t="s">
        <v>1808</v>
      </c>
      <c r="J4372" s="42" t="s">
        <v>21855</v>
      </c>
      <c r="K4372" s="42" t="s">
        <v>21856</v>
      </c>
      <c r="L4372" s="159" t="s">
        <v>2129</v>
      </c>
      <c r="M4372" s="159" t="s">
        <v>21857</v>
      </c>
      <c r="N4372" s="161"/>
      <c r="O4372" s="161"/>
      <c r="P4372" s="161"/>
    </row>
    <row r="4373" customFormat="false" ht="27" hidden="false" customHeight="true" outlineLevel="0" collapsed="false">
      <c r="A4373" s="159" t="s">
        <v>21858</v>
      </c>
      <c r="B4373" s="160" t="s">
        <v>21859</v>
      </c>
      <c r="C4373" s="42" t="s">
        <v>1757</v>
      </c>
      <c r="D4373" s="159" t="s">
        <v>2816</v>
      </c>
      <c r="E4373" s="159" t="s">
        <v>2846</v>
      </c>
      <c r="F4373" s="42" t="s">
        <v>2817</v>
      </c>
      <c r="G4373" s="159" t="s">
        <v>1776</v>
      </c>
      <c r="H4373" s="159" t="s">
        <v>1654</v>
      </c>
      <c r="I4373" s="159" t="s">
        <v>1808</v>
      </c>
      <c r="J4373" s="42" t="s">
        <v>21860</v>
      </c>
      <c r="K4373" s="42" t="s">
        <v>21861</v>
      </c>
      <c r="L4373" s="159" t="s">
        <v>2129</v>
      </c>
      <c r="M4373" s="159" t="s">
        <v>21862</v>
      </c>
      <c r="N4373" s="161"/>
      <c r="O4373" s="161"/>
      <c r="P4373" s="161"/>
    </row>
    <row r="4374" customFormat="false" ht="27" hidden="false" customHeight="true" outlineLevel="0" collapsed="false">
      <c r="A4374" s="159" t="s">
        <v>21863</v>
      </c>
      <c r="B4374" s="160" t="s">
        <v>21864</v>
      </c>
      <c r="C4374" s="42" t="s">
        <v>1757</v>
      </c>
      <c r="D4374" s="159" t="s">
        <v>2816</v>
      </c>
      <c r="E4374" s="159" t="s">
        <v>2846</v>
      </c>
      <c r="F4374" s="42" t="s">
        <v>2817</v>
      </c>
      <c r="G4374" s="159" t="s">
        <v>1776</v>
      </c>
      <c r="H4374" s="159" t="s">
        <v>1654</v>
      </c>
      <c r="I4374" s="159" t="s">
        <v>1808</v>
      </c>
      <c r="J4374" s="42" t="s">
        <v>21865</v>
      </c>
      <c r="K4374" s="42" t="s">
        <v>21866</v>
      </c>
      <c r="L4374" s="159" t="s">
        <v>2129</v>
      </c>
      <c r="M4374" s="159" t="s">
        <v>21867</v>
      </c>
      <c r="N4374" s="161"/>
      <c r="O4374" s="161"/>
      <c r="P4374" s="161"/>
    </row>
    <row r="4375" customFormat="false" ht="27" hidden="false" customHeight="true" outlineLevel="0" collapsed="false">
      <c r="A4375" s="159" t="s">
        <v>21868</v>
      </c>
      <c r="B4375" s="160" t="s">
        <v>21869</v>
      </c>
      <c r="C4375" s="42" t="s">
        <v>1757</v>
      </c>
      <c r="D4375" s="159" t="s">
        <v>2816</v>
      </c>
      <c r="E4375" s="159" t="s">
        <v>2846</v>
      </c>
      <c r="F4375" s="42" t="s">
        <v>2817</v>
      </c>
      <c r="G4375" s="159" t="s">
        <v>1776</v>
      </c>
      <c r="H4375" s="159" t="s">
        <v>1654</v>
      </c>
      <c r="I4375" s="159" t="s">
        <v>1808</v>
      </c>
      <c r="J4375" s="42" t="s">
        <v>21870</v>
      </c>
      <c r="K4375" s="42" t="s">
        <v>21871</v>
      </c>
      <c r="L4375" s="159" t="s">
        <v>2129</v>
      </c>
      <c r="M4375" s="159" t="s">
        <v>21872</v>
      </c>
      <c r="N4375" s="161"/>
      <c r="O4375" s="161"/>
      <c r="P4375" s="161"/>
    </row>
    <row r="4376" customFormat="false" ht="27" hidden="false" customHeight="true" outlineLevel="0" collapsed="false">
      <c r="A4376" s="159" t="s">
        <v>21873</v>
      </c>
      <c r="B4376" s="160" t="s">
        <v>21874</v>
      </c>
      <c r="C4376" s="42" t="s">
        <v>1757</v>
      </c>
      <c r="D4376" s="159" t="s">
        <v>2816</v>
      </c>
      <c r="E4376" s="159" t="s">
        <v>2846</v>
      </c>
      <c r="F4376" s="42" t="s">
        <v>2817</v>
      </c>
      <c r="G4376" s="159" t="s">
        <v>1776</v>
      </c>
      <c r="H4376" s="159" t="s">
        <v>1654</v>
      </c>
      <c r="I4376" s="159" t="s">
        <v>1808</v>
      </c>
      <c r="J4376" s="42" t="s">
        <v>21875</v>
      </c>
      <c r="K4376" s="42" t="s">
        <v>21876</v>
      </c>
      <c r="L4376" s="159" t="s">
        <v>2129</v>
      </c>
      <c r="M4376" s="159" t="s">
        <v>21877</v>
      </c>
      <c r="N4376" s="161"/>
      <c r="O4376" s="161"/>
      <c r="P4376" s="161"/>
    </row>
    <row r="4377" customFormat="false" ht="27" hidden="false" customHeight="true" outlineLevel="0" collapsed="false">
      <c r="A4377" s="159" t="s">
        <v>21878</v>
      </c>
      <c r="B4377" s="160" t="s">
        <v>21879</v>
      </c>
      <c r="C4377" s="42" t="s">
        <v>1757</v>
      </c>
      <c r="D4377" s="159" t="s">
        <v>2816</v>
      </c>
      <c r="E4377" s="159" t="s">
        <v>2846</v>
      </c>
      <c r="F4377" s="42" t="s">
        <v>2817</v>
      </c>
      <c r="G4377" s="159" t="s">
        <v>1776</v>
      </c>
      <c r="H4377" s="159" t="s">
        <v>1654</v>
      </c>
      <c r="I4377" s="159" t="s">
        <v>1808</v>
      </c>
      <c r="J4377" s="42" t="s">
        <v>21880</v>
      </c>
      <c r="K4377" s="42" t="s">
        <v>21881</v>
      </c>
      <c r="L4377" s="159" t="s">
        <v>2129</v>
      </c>
      <c r="M4377" s="159" t="s">
        <v>21882</v>
      </c>
      <c r="N4377" s="161"/>
      <c r="O4377" s="161"/>
      <c r="P4377" s="161"/>
    </row>
    <row r="4378" customFormat="false" ht="27" hidden="false" customHeight="true" outlineLevel="0" collapsed="false">
      <c r="A4378" s="159" t="s">
        <v>21883</v>
      </c>
      <c r="B4378" s="160" t="s">
        <v>21884</v>
      </c>
      <c r="C4378" s="42" t="s">
        <v>1757</v>
      </c>
      <c r="D4378" s="159" t="s">
        <v>2816</v>
      </c>
      <c r="E4378" s="159" t="s">
        <v>2846</v>
      </c>
      <c r="F4378" s="42" t="s">
        <v>2817</v>
      </c>
      <c r="G4378" s="159" t="s">
        <v>1776</v>
      </c>
      <c r="H4378" s="159" t="s">
        <v>1654</v>
      </c>
      <c r="I4378" s="159" t="s">
        <v>1808</v>
      </c>
      <c r="J4378" s="42" t="s">
        <v>21885</v>
      </c>
      <c r="K4378" s="42" t="s">
        <v>21886</v>
      </c>
      <c r="L4378" s="159" t="s">
        <v>2129</v>
      </c>
      <c r="M4378" s="159" t="s">
        <v>21887</v>
      </c>
      <c r="N4378" s="161"/>
      <c r="O4378" s="161"/>
      <c r="P4378" s="161"/>
    </row>
    <row r="4379" customFormat="false" ht="27" hidden="false" customHeight="true" outlineLevel="0" collapsed="false">
      <c r="A4379" s="159" t="s">
        <v>21888</v>
      </c>
      <c r="B4379" s="160" t="s">
        <v>21889</v>
      </c>
      <c r="C4379" s="42" t="s">
        <v>1757</v>
      </c>
      <c r="D4379" s="159" t="s">
        <v>2816</v>
      </c>
      <c r="E4379" s="159" t="s">
        <v>2846</v>
      </c>
      <c r="F4379" s="42" t="s">
        <v>2817</v>
      </c>
      <c r="G4379" s="159" t="s">
        <v>1776</v>
      </c>
      <c r="H4379" s="159" t="s">
        <v>1654</v>
      </c>
      <c r="I4379" s="159" t="s">
        <v>1808</v>
      </c>
      <c r="J4379" s="42" t="s">
        <v>21890</v>
      </c>
      <c r="K4379" s="42" t="s">
        <v>21891</v>
      </c>
      <c r="L4379" s="159" t="s">
        <v>2129</v>
      </c>
      <c r="M4379" s="159" t="s">
        <v>21892</v>
      </c>
      <c r="N4379" s="161"/>
      <c r="O4379" s="161"/>
      <c r="P4379" s="161"/>
    </row>
    <row r="4380" customFormat="false" ht="27" hidden="false" customHeight="true" outlineLevel="0" collapsed="false">
      <c r="A4380" s="159" t="s">
        <v>21893</v>
      </c>
      <c r="B4380" s="160" t="s">
        <v>21894</v>
      </c>
      <c r="C4380" s="42" t="s">
        <v>1757</v>
      </c>
      <c r="D4380" s="159" t="s">
        <v>2816</v>
      </c>
      <c r="E4380" s="159" t="s">
        <v>2846</v>
      </c>
      <c r="F4380" s="42" t="s">
        <v>2817</v>
      </c>
      <c r="G4380" s="159" t="s">
        <v>1776</v>
      </c>
      <c r="H4380" s="159" t="s">
        <v>1654</v>
      </c>
      <c r="I4380" s="159" t="s">
        <v>1808</v>
      </c>
      <c r="J4380" s="42" t="s">
        <v>21895</v>
      </c>
      <c r="K4380" s="42" t="s">
        <v>21896</v>
      </c>
      <c r="L4380" s="159" t="s">
        <v>2129</v>
      </c>
      <c r="M4380" s="159" t="s">
        <v>21897</v>
      </c>
      <c r="N4380" s="161"/>
      <c r="O4380" s="161"/>
      <c r="P4380" s="161"/>
    </row>
    <row r="4381" customFormat="false" ht="27" hidden="false" customHeight="true" outlineLevel="0" collapsed="false">
      <c r="A4381" s="159" t="s">
        <v>21898</v>
      </c>
      <c r="B4381" s="160" t="s">
        <v>21899</v>
      </c>
      <c r="C4381" s="42" t="s">
        <v>1757</v>
      </c>
      <c r="D4381" s="159" t="s">
        <v>2816</v>
      </c>
      <c r="E4381" s="159" t="s">
        <v>2846</v>
      </c>
      <c r="F4381" s="42" t="s">
        <v>2817</v>
      </c>
      <c r="G4381" s="159" t="s">
        <v>1776</v>
      </c>
      <c r="H4381" s="159" t="s">
        <v>1654</v>
      </c>
      <c r="I4381" s="159" t="s">
        <v>1808</v>
      </c>
      <c r="J4381" s="42" t="s">
        <v>21900</v>
      </c>
      <c r="K4381" s="42" t="s">
        <v>21901</v>
      </c>
      <c r="L4381" s="159" t="s">
        <v>2129</v>
      </c>
      <c r="M4381" s="159" t="s">
        <v>21902</v>
      </c>
      <c r="N4381" s="161"/>
      <c r="O4381" s="161"/>
      <c r="P4381" s="161"/>
    </row>
    <row r="4382" customFormat="false" ht="27" hidden="false" customHeight="true" outlineLevel="0" collapsed="false">
      <c r="A4382" s="159" t="s">
        <v>21903</v>
      </c>
      <c r="B4382" s="160" t="s">
        <v>21904</v>
      </c>
      <c r="C4382" s="42" t="s">
        <v>1757</v>
      </c>
      <c r="D4382" s="159" t="s">
        <v>2816</v>
      </c>
      <c r="E4382" s="159" t="s">
        <v>2846</v>
      </c>
      <c r="F4382" s="42" t="s">
        <v>2817</v>
      </c>
      <c r="G4382" s="159" t="s">
        <v>1776</v>
      </c>
      <c r="H4382" s="159" t="s">
        <v>1654</v>
      </c>
      <c r="I4382" s="159" t="s">
        <v>1808</v>
      </c>
      <c r="J4382" s="42" t="s">
        <v>21905</v>
      </c>
      <c r="K4382" s="42" t="s">
        <v>21906</v>
      </c>
      <c r="L4382" s="159" t="s">
        <v>2129</v>
      </c>
      <c r="M4382" s="159" t="s">
        <v>21907</v>
      </c>
      <c r="N4382" s="161"/>
      <c r="O4382" s="161"/>
      <c r="P4382" s="161"/>
    </row>
    <row r="4383" customFormat="false" ht="39" hidden="false" customHeight="true" outlineLevel="0" collapsed="false">
      <c r="A4383" s="159" t="s">
        <v>21908</v>
      </c>
      <c r="B4383" s="160" t="s">
        <v>21909</v>
      </c>
      <c r="C4383" s="42" t="s">
        <v>1757</v>
      </c>
      <c r="D4383" s="159" t="s">
        <v>2816</v>
      </c>
      <c r="E4383" s="159" t="s">
        <v>2846</v>
      </c>
      <c r="F4383" s="42" t="s">
        <v>2817</v>
      </c>
      <c r="G4383" s="159" t="s">
        <v>1776</v>
      </c>
      <c r="H4383" s="159" t="s">
        <v>1654</v>
      </c>
      <c r="I4383" s="159" t="s">
        <v>1808</v>
      </c>
      <c r="J4383" s="42" t="s">
        <v>21910</v>
      </c>
      <c r="K4383" s="42" t="s">
        <v>21911</v>
      </c>
      <c r="L4383" s="159" t="s">
        <v>2129</v>
      </c>
      <c r="M4383" s="159" t="s">
        <v>21912</v>
      </c>
      <c r="N4383" s="161"/>
      <c r="O4383" s="161"/>
      <c r="P4383" s="161"/>
    </row>
    <row r="4384" customFormat="false" ht="39" hidden="false" customHeight="true" outlineLevel="0" collapsed="false">
      <c r="A4384" s="159" t="s">
        <v>21913</v>
      </c>
      <c r="B4384" s="160" t="s">
        <v>21914</v>
      </c>
      <c r="C4384" s="42" t="s">
        <v>1757</v>
      </c>
      <c r="D4384" s="159" t="s">
        <v>2816</v>
      </c>
      <c r="E4384" s="159" t="s">
        <v>2846</v>
      </c>
      <c r="F4384" s="42" t="s">
        <v>2817</v>
      </c>
      <c r="G4384" s="159" t="s">
        <v>1776</v>
      </c>
      <c r="H4384" s="159" t="s">
        <v>1654</v>
      </c>
      <c r="I4384" s="159" t="s">
        <v>1808</v>
      </c>
      <c r="J4384" s="42" t="s">
        <v>21915</v>
      </c>
      <c r="K4384" s="42" t="s">
        <v>21916</v>
      </c>
      <c r="L4384" s="159" t="s">
        <v>2129</v>
      </c>
      <c r="M4384" s="159" t="s">
        <v>21917</v>
      </c>
      <c r="N4384" s="161"/>
      <c r="O4384" s="161"/>
      <c r="P4384" s="161"/>
    </row>
    <row r="4385" customFormat="false" ht="27" hidden="false" customHeight="true" outlineLevel="0" collapsed="false">
      <c r="A4385" s="159" t="s">
        <v>21918</v>
      </c>
      <c r="B4385" s="160" t="s">
        <v>21919</v>
      </c>
      <c r="C4385" s="42" t="s">
        <v>1757</v>
      </c>
      <c r="D4385" s="159" t="s">
        <v>2816</v>
      </c>
      <c r="E4385" s="159" t="s">
        <v>2846</v>
      </c>
      <c r="F4385" s="42" t="s">
        <v>2817</v>
      </c>
      <c r="G4385" s="159" t="s">
        <v>1776</v>
      </c>
      <c r="H4385" s="159" t="s">
        <v>1654</v>
      </c>
      <c r="I4385" s="159" t="s">
        <v>1808</v>
      </c>
      <c r="J4385" s="42" t="s">
        <v>21920</v>
      </c>
      <c r="K4385" s="42" t="s">
        <v>21921</v>
      </c>
      <c r="L4385" s="159" t="s">
        <v>2129</v>
      </c>
      <c r="M4385" s="159" t="s">
        <v>21922</v>
      </c>
      <c r="N4385" s="161"/>
      <c r="O4385" s="161"/>
      <c r="P4385" s="161"/>
    </row>
    <row r="4386" customFormat="false" ht="27" hidden="false" customHeight="true" outlineLevel="0" collapsed="false">
      <c r="A4386" s="159" t="s">
        <v>21923</v>
      </c>
      <c r="B4386" s="160" t="s">
        <v>21924</v>
      </c>
      <c r="C4386" s="42" t="s">
        <v>1757</v>
      </c>
      <c r="D4386" s="159" t="s">
        <v>2816</v>
      </c>
      <c r="E4386" s="159" t="s">
        <v>2846</v>
      </c>
      <c r="F4386" s="42" t="s">
        <v>2817</v>
      </c>
      <c r="G4386" s="159" t="s">
        <v>1776</v>
      </c>
      <c r="H4386" s="159" t="s">
        <v>1654</v>
      </c>
      <c r="I4386" s="159" t="s">
        <v>1808</v>
      </c>
      <c r="J4386" s="42" t="s">
        <v>21925</v>
      </c>
      <c r="K4386" s="42" t="s">
        <v>21926</v>
      </c>
      <c r="L4386" s="159" t="s">
        <v>2129</v>
      </c>
      <c r="M4386" s="159" t="s">
        <v>21927</v>
      </c>
      <c r="N4386" s="161"/>
      <c r="O4386" s="161"/>
      <c r="P4386" s="161"/>
    </row>
    <row r="4387" customFormat="false" ht="27" hidden="false" customHeight="true" outlineLevel="0" collapsed="false">
      <c r="A4387" s="159" t="s">
        <v>21928</v>
      </c>
      <c r="B4387" s="160" t="s">
        <v>21929</v>
      </c>
      <c r="C4387" s="42" t="s">
        <v>1757</v>
      </c>
      <c r="D4387" s="159" t="s">
        <v>2816</v>
      </c>
      <c r="E4387" s="159" t="s">
        <v>2846</v>
      </c>
      <c r="F4387" s="42" t="s">
        <v>2817</v>
      </c>
      <c r="G4387" s="159" t="s">
        <v>1776</v>
      </c>
      <c r="H4387" s="159" t="s">
        <v>1654</v>
      </c>
      <c r="I4387" s="159" t="s">
        <v>1808</v>
      </c>
      <c r="J4387" s="42" t="s">
        <v>21930</v>
      </c>
      <c r="K4387" s="42" t="s">
        <v>21931</v>
      </c>
      <c r="L4387" s="159" t="s">
        <v>2129</v>
      </c>
      <c r="M4387" s="159" t="s">
        <v>21932</v>
      </c>
      <c r="N4387" s="161"/>
      <c r="O4387" s="161"/>
      <c r="P4387" s="161"/>
    </row>
    <row r="4388" customFormat="false" ht="27" hidden="false" customHeight="true" outlineLevel="0" collapsed="false">
      <c r="A4388" s="159" t="s">
        <v>21933</v>
      </c>
      <c r="B4388" s="160" t="s">
        <v>21934</v>
      </c>
      <c r="C4388" s="42" t="s">
        <v>1757</v>
      </c>
      <c r="D4388" s="159" t="s">
        <v>2816</v>
      </c>
      <c r="E4388" s="159" t="s">
        <v>2846</v>
      </c>
      <c r="F4388" s="42" t="s">
        <v>2817</v>
      </c>
      <c r="G4388" s="159" t="s">
        <v>1776</v>
      </c>
      <c r="H4388" s="159" t="s">
        <v>1654</v>
      </c>
      <c r="I4388" s="159" t="s">
        <v>1808</v>
      </c>
      <c r="J4388" s="42" t="s">
        <v>21935</v>
      </c>
      <c r="K4388" s="42" t="s">
        <v>21936</v>
      </c>
      <c r="L4388" s="159" t="s">
        <v>2129</v>
      </c>
      <c r="M4388" s="159" t="s">
        <v>21937</v>
      </c>
      <c r="N4388" s="161"/>
      <c r="O4388" s="161"/>
      <c r="P4388" s="161"/>
    </row>
    <row r="4389" customFormat="false" ht="27" hidden="false" customHeight="true" outlineLevel="0" collapsed="false">
      <c r="A4389" s="159" t="s">
        <v>21938</v>
      </c>
      <c r="B4389" s="160" t="s">
        <v>21939</v>
      </c>
      <c r="C4389" s="42" t="s">
        <v>1757</v>
      </c>
      <c r="D4389" s="159" t="s">
        <v>2816</v>
      </c>
      <c r="E4389" s="159" t="s">
        <v>2846</v>
      </c>
      <c r="F4389" s="42" t="s">
        <v>2817</v>
      </c>
      <c r="G4389" s="159" t="s">
        <v>1776</v>
      </c>
      <c r="H4389" s="159" t="s">
        <v>1654</v>
      </c>
      <c r="I4389" s="159" t="s">
        <v>1808</v>
      </c>
      <c r="J4389" s="42" t="s">
        <v>21940</v>
      </c>
      <c r="K4389" s="42" t="s">
        <v>21941</v>
      </c>
      <c r="L4389" s="159" t="s">
        <v>2129</v>
      </c>
      <c r="M4389" s="159" t="s">
        <v>21942</v>
      </c>
      <c r="N4389" s="161"/>
      <c r="O4389" s="161"/>
      <c r="P4389" s="161"/>
    </row>
    <row r="4390" customFormat="false" ht="27" hidden="false" customHeight="true" outlineLevel="0" collapsed="false">
      <c r="A4390" s="159" t="s">
        <v>21943</v>
      </c>
      <c r="B4390" s="160" t="s">
        <v>21944</v>
      </c>
      <c r="C4390" s="42" t="s">
        <v>1757</v>
      </c>
      <c r="D4390" s="159" t="s">
        <v>2816</v>
      </c>
      <c r="E4390" s="159" t="s">
        <v>2846</v>
      </c>
      <c r="F4390" s="42" t="s">
        <v>2817</v>
      </c>
      <c r="G4390" s="159" t="s">
        <v>1776</v>
      </c>
      <c r="H4390" s="159" t="s">
        <v>1654</v>
      </c>
      <c r="I4390" s="159" t="s">
        <v>1808</v>
      </c>
      <c r="J4390" s="42" t="s">
        <v>21945</v>
      </c>
      <c r="K4390" s="42" t="s">
        <v>21946</v>
      </c>
      <c r="L4390" s="159" t="s">
        <v>2129</v>
      </c>
      <c r="M4390" s="159" t="s">
        <v>21947</v>
      </c>
      <c r="N4390" s="161"/>
      <c r="O4390" s="161"/>
      <c r="P4390" s="161"/>
    </row>
    <row r="4391" customFormat="false" ht="27" hidden="false" customHeight="true" outlineLevel="0" collapsed="false">
      <c r="A4391" s="159" t="s">
        <v>21948</v>
      </c>
      <c r="B4391" s="160" t="s">
        <v>21949</v>
      </c>
      <c r="C4391" s="42" t="s">
        <v>1757</v>
      </c>
      <c r="D4391" s="159" t="s">
        <v>2816</v>
      </c>
      <c r="E4391" s="159" t="s">
        <v>2846</v>
      </c>
      <c r="F4391" s="42" t="s">
        <v>2817</v>
      </c>
      <c r="G4391" s="159" t="s">
        <v>1776</v>
      </c>
      <c r="H4391" s="159" t="s">
        <v>1654</v>
      </c>
      <c r="I4391" s="159" t="s">
        <v>1808</v>
      </c>
      <c r="J4391" s="42" t="s">
        <v>21950</v>
      </c>
      <c r="K4391" s="42" t="s">
        <v>21951</v>
      </c>
      <c r="L4391" s="159" t="s">
        <v>2129</v>
      </c>
      <c r="M4391" s="159" t="s">
        <v>21952</v>
      </c>
      <c r="N4391" s="161"/>
      <c r="O4391" s="161"/>
      <c r="P4391" s="161"/>
    </row>
    <row r="4392" customFormat="false" ht="27" hidden="false" customHeight="true" outlineLevel="0" collapsed="false">
      <c r="A4392" s="159" t="s">
        <v>21953</v>
      </c>
      <c r="B4392" s="160" t="s">
        <v>21954</v>
      </c>
      <c r="C4392" s="42" t="s">
        <v>1757</v>
      </c>
      <c r="D4392" s="159" t="s">
        <v>2816</v>
      </c>
      <c r="E4392" s="159" t="s">
        <v>2846</v>
      </c>
      <c r="F4392" s="42" t="s">
        <v>2817</v>
      </c>
      <c r="G4392" s="159" t="s">
        <v>1776</v>
      </c>
      <c r="H4392" s="159" t="s">
        <v>1654</v>
      </c>
      <c r="I4392" s="159" t="s">
        <v>1808</v>
      </c>
      <c r="J4392" s="42" t="s">
        <v>21955</v>
      </c>
      <c r="K4392" s="42" t="s">
        <v>21956</v>
      </c>
      <c r="L4392" s="159" t="s">
        <v>2129</v>
      </c>
      <c r="M4392" s="159" t="s">
        <v>21957</v>
      </c>
      <c r="N4392" s="161"/>
      <c r="O4392" s="161"/>
      <c r="P4392" s="161"/>
    </row>
    <row r="4393" customFormat="false" ht="27" hidden="false" customHeight="true" outlineLevel="0" collapsed="false">
      <c r="A4393" s="159" t="s">
        <v>21958</v>
      </c>
      <c r="B4393" s="160" t="s">
        <v>21959</v>
      </c>
      <c r="C4393" s="42" t="s">
        <v>1757</v>
      </c>
      <c r="D4393" s="159" t="s">
        <v>2816</v>
      </c>
      <c r="E4393" s="159" t="s">
        <v>2846</v>
      </c>
      <c r="F4393" s="42" t="s">
        <v>2817</v>
      </c>
      <c r="G4393" s="159" t="s">
        <v>1776</v>
      </c>
      <c r="H4393" s="159" t="s">
        <v>1654</v>
      </c>
      <c r="I4393" s="159" t="s">
        <v>1808</v>
      </c>
      <c r="J4393" s="42" t="s">
        <v>21960</v>
      </c>
      <c r="K4393" s="42" t="s">
        <v>21961</v>
      </c>
      <c r="L4393" s="159" t="s">
        <v>2129</v>
      </c>
      <c r="M4393" s="159" t="s">
        <v>21962</v>
      </c>
      <c r="N4393" s="161"/>
      <c r="O4393" s="161"/>
      <c r="P4393" s="161"/>
    </row>
    <row r="4394" customFormat="false" ht="27" hidden="false" customHeight="true" outlineLevel="0" collapsed="false">
      <c r="A4394" s="159" t="s">
        <v>21963</v>
      </c>
      <c r="B4394" s="160" t="s">
        <v>21964</v>
      </c>
      <c r="C4394" s="42" t="s">
        <v>1757</v>
      </c>
      <c r="D4394" s="159" t="s">
        <v>2816</v>
      </c>
      <c r="E4394" s="159" t="s">
        <v>2846</v>
      </c>
      <c r="F4394" s="42" t="s">
        <v>2817</v>
      </c>
      <c r="G4394" s="159" t="s">
        <v>1776</v>
      </c>
      <c r="H4394" s="159" t="s">
        <v>1654</v>
      </c>
      <c r="I4394" s="159" t="s">
        <v>1808</v>
      </c>
      <c r="J4394" s="42" t="s">
        <v>21965</v>
      </c>
      <c r="K4394" s="42" t="s">
        <v>21966</v>
      </c>
      <c r="L4394" s="159" t="s">
        <v>2129</v>
      </c>
      <c r="M4394" s="159" t="s">
        <v>21967</v>
      </c>
      <c r="N4394" s="161"/>
      <c r="O4394" s="161"/>
      <c r="P4394" s="161"/>
    </row>
    <row r="4395" customFormat="false" ht="27" hidden="false" customHeight="true" outlineLevel="0" collapsed="false">
      <c r="A4395" s="159" t="s">
        <v>21968</v>
      </c>
      <c r="B4395" s="160" t="s">
        <v>21969</v>
      </c>
      <c r="C4395" s="42" t="s">
        <v>1757</v>
      </c>
      <c r="D4395" s="159" t="s">
        <v>2816</v>
      </c>
      <c r="E4395" s="159" t="s">
        <v>2846</v>
      </c>
      <c r="F4395" s="42" t="s">
        <v>2817</v>
      </c>
      <c r="G4395" s="159" t="s">
        <v>1776</v>
      </c>
      <c r="H4395" s="159" t="s">
        <v>1654</v>
      </c>
      <c r="I4395" s="159" t="s">
        <v>1808</v>
      </c>
      <c r="J4395" s="42" t="s">
        <v>21970</v>
      </c>
      <c r="K4395" s="42" t="s">
        <v>21971</v>
      </c>
      <c r="L4395" s="159" t="s">
        <v>2129</v>
      </c>
      <c r="M4395" s="159" t="s">
        <v>21972</v>
      </c>
      <c r="N4395" s="161"/>
      <c r="O4395" s="161"/>
      <c r="P4395" s="161"/>
    </row>
    <row r="4396" customFormat="false" ht="27" hidden="false" customHeight="true" outlineLevel="0" collapsed="false">
      <c r="A4396" s="159" t="s">
        <v>21973</v>
      </c>
      <c r="B4396" s="160" t="s">
        <v>21974</v>
      </c>
      <c r="C4396" s="42" t="s">
        <v>1757</v>
      </c>
      <c r="D4396" s="159" t="s">
        <v>2816</v>
      </c>
      <c r="E4396" s="159" t="s">
        <v>2846</v>
      </c>
      <c r="F4396" s="42" t="s">
        <v>2817</v>
      </c>
      <c r="G4396" s="159" t="s">
        <v>1776</v>
      </c>
      <c r="H4396" s="159" t="s">
        <v>1654</v>
      </c>
      <c r="I4396" s="159" t="s">
        <v>1808</v>
      </c>
      <c r="J4396" s="42" t="s">
        <v>21975</v>
      </c>
      <c r="K4396" s="42" t="s">
        <v>21976</v>
      </c>
      <c r="L4396" s="159" t="s">
        <v>2129</v>
      </c>
      <c r="M4396" s="159" t="s">
        <v>21977</v>
      </c>
      <c r="N4396" s="161"/>
      <c r="O4396" s="161"/>
      <c r="P4396" s="161"/>
    </row>
    <row r="4397" customFormat="false" ht="27" hidden="false" customHeight="true" outlineLevel="0" collapsed="false">
      <c r="A4397" s="159" t="s">
        <v>21978</v>
      </c>
      <c r="B4397" s="160" t="s">
        <v>21979</v>
      </c>
      <c r="C4397" s="42" t="s">
        <v>1757</v>
      </c>
      <c r="D4397" s="159" t="s">
        <v>2816</v>
      </c>
      <c r="E4397" s="159" t="s">
        <v>2846</v>
      </c>
      <c r="F4397" s="42" t="s">
        <v>2817</v>
      </c>
      <c r="G4397" s="159" t="s">
        <v>1776</v>
      </c>
      <c r="H4397" s="159" t="s">
        <v>1654</v>
      </c>
      <c r="I4397" s="159" t="s">
        <v>1808</v>
      </c>
      <c r="J4397" s="42" t="s">
        <v>21980</v>
      </c>
      <c r="K4397" s="42" t="s">
        <v>21981</v>
      </c>
      <c r="L4397" s="159" t="s">
        <v>2129</v>
      </c>
      <c r="M4397" s="159" t="s">
        <v>21982</v>
      </c>
      <c r="N4397" s="161"/>
      <c r="O4397" s="161"/>
      <c r="P4397" s="161"/>
    </row>
    <row r="4398" customFormat="false" ht="27" hidden="false" customHeight="true" outlineLevel="0" collapsed="false">
      <c r="A4398" s="159" t="s">
        <v>21983</v>
      </c>
      <c r="B4398" s="160" t="s">
        <v>21984</v>
      </c>
      <c r="C4398" s="42" t="s">
        <v>1757</v>
      </c>
      <c r="D4398" s="159" t="s">
        <v>2816</v>
      </c>
      <c r="E4398" s="159" t="s">
        <v>2846</v>
      </c>
      <c r="F4398" s="42" t="s">
        <v>2817</v>
      </c>
      <c r="G4398" s="159" t="s">
        <v>1776</v>
      </c>
      <c r="H4398" s="159" t="s">
        <v>1654</v>
      </c>
      <c r="I4398" s="159" t="s">
        <v>1808</v>
      </c>
      <c r="J4398" s="42" t="s">
        <v>21985</v>
      </c>
      <c r="K4398" s="42" t="s">
        <v>21986</v>
      </c>
      <c r="L4398" s="159" t="s">
        <v>2129</v>
      </c>
      <c r="M4398" s="159" t="s">
        <v>21987</v>
      </c>
      <c r="N4398" s="161"/>
      <c r="O4398" s="161"/>
      <c r="P4398" s="161"/>
    </row>
    <row r="4399" customFormat="false" ht="27" hidden="false" customHeight="true" outlineLevel="0" collapsed="false">
      <c r="A4399" s="159" t="s">
        <v>21988</v>
      </c>
      <c r="B4399" s="160" t="s">
        <v>21989</v>
      </c>
      <c r="C4399" s="42" t="s">
        <v>1757</v>
      </c>
      <c r="D4399" s="159" t="s">
        <v>2816</v>
      </c>
      <c r="E4399" s="159" t="s">
        <v>2846</v>
      </c>
      <c r="F4399" s="42" t="s">
        <v>2817</v>
      </c>
      <c r="G4399" s="159" t="s">
        <v>1776</v>
      </c>
      <c r="H4399" s="159" t="s">
        <v>1654</v>
      </c>
      <c r="I4399" s="159" t="s">
        <v>1808</v>
      </c>
      <c r="J4399" s="42" t="s">
        <v>21990</v>
      </c>
      <c r="K4399" s="42" t="s">
        <v>21991</v>
      </c>
      <c r="L4399" s="159" t="s">
        <v>2129</v>
      </c>
      <c r="M4399" s="159" t="s">
        <v>21992</v>
      </c>
      <c r="N4399" s="161"/>
      <c r="O4399" s="161"/>
      <c r="P4399" s="161"/>
    </row>
    <row r="4400" customFormat="false" ht="27" hidden="false" customHeight="true" outlineLevel="0" collapsed="false">
      <c r="A4400" s="159" t="s">
        <v>21993</v>
      </c>
      <c r="B4400" s="160" t="s">
        <v>21994</v>
      </c>
      <c r="C4400" s="42" t="s">
        <v>1757</v>
      </c>
      <c r="D4400" s="159" t="s">
        <v>2816</v>
      </c>
      <c r="E4400" s="159" t="s">
        <v>2846</v>
      </c>
      <c r="F4400" s="42" t="s">
        <v>2817</v>
      </c>
      <c r="G4400" s="159" t="s">
        <v>1776</v>
      </c>
      <c r="H4400" s="159" t="s">
        <v>1654</v>
      </c>
      <c r="I4400" s="159" t="s">
        <v>1808</v>
      </c>
      <c r="J4400" s="42" t="s">
        <v>21995</v>
      </c>
      <c r="K4400" s="42" t="s">
        <v>21996</v>
      </c>
      <c r="L4400" s="159" t="s">
        <v>2129</v>
      </c>
      <c r="M4400" s="159" t="s">
        <v>21997</v>
      </c>
      <c r="N4400" s="161"/>
      <c r="O4400" s="161"/>
      <c r="P4400" s="161"/>
    </row>
    <row r="4401" customFormat="false" ht="27" hidden="false" customHeight="true" outlineLevel="0" collapsed="false">
      <c r="A4401" s="159" t="s">
        <v>21998</v>
      </c>
      <c r="B4401" s="160" t="s">
        <v>21999</v>
      </c>
      <c r="C4401" s="42" t="s">
        <v>1757</v>
      </c>
      <c r="D4401" s="159" t="s">
        <v>2816</v>
      </c>
      <c r="E4401" s="159" t="s">
        <v>2846</v>
      </c>
      <c r="F4401" s="42" t="s">
        <v>2817</v>
      </c>
      <c r="G4401" s="159" t="s">
        <v>1776</v>
      </c>
      <c r="H4401" s="159" t="s">
        <v>1654</v>
      </c>
      <c r="I4401" s="159" t="s">
        <v>1808</v>
      </c>
      <c r="J4401" s="42" t="s">
        <v>22000</v>
      </c>
      <c r="K4401" s="42" t="s">
        <v>22001</v>
      </c>
      <c r="L4401" s="159" t="s">
        <v>2129</v>
      </c>
      <c r="M4401" s="159" t="s">
        <v>22002</v>
      </c>
      <c r="N4401" s="161"/>
      <c r="O4401" s="161"/>
      <c r="P4401" s="161"/>
    </row>
    <row r="4402" customFormat="false" ht="27" hidden="false" customHeight="true" outlineLevel="0" collapsed="false">
      <c r="A4402" s="159" t="s">
        <v>22003</v>
      </c>
      <c r="B4402" s="160" t="s">
        <v>22004</v>
      </c>
      <c r="C4402" s="42" t="s">
        <v>1757</v>
      </c>
      <c r="D4402" s="159" t="s">
        <v>2816</v>
      </c>
      <c r="E4402" s="159" t="s">
        <v>2846</v>
      </c>
      <c r="F4402" s="42" t="s">
        <v>2817</v>
      </c>
      <c r="G4402" s="159" t="s">
        <v>1776</v>
      </c>
      <c r="H4402" s="159" t="s">
        <v>1654</v>
      </c>
      <c r="I4402" s="159" t="s">
        <v>1808</v>
      </c>
      <c r="J4402" s="42" t="s">
        <v>22005</v>
      </c>
      <c r="K4402" s="42" t="s">
        <v>22006</v>
      </c>
      <c r="L4402" s="159" t="s">
        <v>2129</v>
      </c>
      <c r="M4402" s="159" t="s">
        <v>22007</v>
      </c>
      <c r="N4402" s="161"/>
      <c r="O4402" s="161"/>
      <c r="P4402" s="161"/>
    </row>
    <row r="4403" customFormat="false" ht="39" hidden="false" customHeight="true" outlineLevel="0" collapsed="false">
      <c r="A4403" s="159" t="s">
        <v>22008</v>
      </c>
      <c r="B4403" s="160" t="s">
        <v>22009</v>
      </c>
      <c r="C4403" s="42" t="s">
        <v>1757</v>
      </c>
      <c r="D4403" s="159" t="s">
        <v>2816</v>
      </c>
      <c r="E4403" s="159" t="s">
        <v>2846</v>
      </c>
      <c r="F4403" s="42" t="s">
        <v>2817</v>
      </c>
      <c r="G4403" s="159" t="s">
        <v>1776</v>
      </c>
      <c r="H4403" s="159" t="s">
        <v>1654</v>
      </c>
      <c r="I4403" s="159" t="s">
        <v>1808</v>
      </c>
      <c r="J4403" s="42" t="s">
        <v>22010</v>
      </c>
      <c r="K4403" s="42" t="s">
        <v>22011</v>
      </c>
      <c r="L4403" s="159" t="s">
        <v>2129</v>
      </c>
      <c r="M4403" s="159" t="s">
        <v>22012</v>
      </c>
      <c r="N4403" s="161"/>
      <c r="O4403" s="161"/>
      <c r="P4403" s="161"/>
    </row>
    <row r="4404" customFormat="false" ht="27" hidden="false" customHeight="true" outlineLevel="0" collapsed="false">
      <c r="A4404" s="159" t="s">
        <v>22013</v>
      </c>
      <c r="B4404" s="160" t="s">
        <v>22014</v>
      </c>
      <c r="C4404" s="42" t="s">
        <v>1757</v>
      </c>
      <c r="D4404" s="159" t="s">
        <v>2816</v>
      </c>
      <c r="E4404" s="159" t="s">
        <v>2846</v>
      </c>
      <c r="F4404" s="42" t="s">
        <v>2817</v>
      </c>
      <c r="G4404" s="159" t="s">
        <v>1776</v>
      </c>
      <c r="H4404" s="159" t="s">
        <v>1654</v>
      </c>
      <c r="I4404" s="159" t="s">
        <v>1808</v>
      </c>
      <c r="J4404" s="42" t="s">
        <v>22015</v>
      </c>
      <c r="K4404" s="42" t="s">
        <v>22016</v>
      </c>
      <c r="L4404" s="159" t="s">
        <v>2129</v>
      </c>
      <c r="M4404" s="159" t="s">
        <v>22017</v>
      </c>
      <c r="N4404" s="161"/>
      <c r="O4404" s="161"/>
      <c r="P4404" s="161"/>
    </row>
    <row r="4405" customFormat="false" ht="27" hidden="false" customHeight="true" outlineLevel="0" collapsed="false">
      <c r="A4405" s="159" t="s">
        <v>22018</v>
      </c>
      <c r="B4405" s="160" t="s">
        <v>22019</v>
      </c>
      <c r="C4405" s="42" t="s">
        <v>1757</v>
      </c>
      <c r="D4405" s="159" t="s">
        <v>2816</v>
      </c>
      <c r="E4405" s="159" t="s">
        <v>2846</v>
      </c>
      <c r="F4405" s="42" t="s">
        <v>2817</v>
      </c>
      <c r="G4405" s="159" t="s">
        <v>1776</v>
      </c>
      <c r="H4405" s="159" t="s">
        <v>1654</v>
      </c>
      <c r="I4405" s="159" t="s">
        <v>1808</v>
      </c>
      <c r="J4405" s="42" t="s">
        <v>22020</v>
      </c>
      <c r="K4405" s="42" t="s">
        <v>22021</v>
      </c>
      <c r="L4405" s="159" t="s">
        <v>2129</v>
      </c>
      <c r="M4405" s="159" t="s">
        <v>22022</v>
      </c>
      <c r="N4405" s="161"/>
      <c r="O4405" s="161"/>
      <c r="P4405" s="161"/>
    </row>
    <row r="4406" customFormat="false" ht="27" hidden="false" customHeight="true" outlineLevel="0" collapsed="false">
      <c r="A4406" s="159" t="s">
        <v>22023</v>
      </c>
      <c r="B4406" s="160" t="s">
        <v>22024</v>
      </c>
      <c r="C4406" s="42" t="s">
        <v>1757</v>
      </c>
      <c r="D4406" s="159" t="s">
        <v>2816</v>
      </c>
      <c r="E4406" s="159" t="s">
        <v>2846</v>
      </c>
      <c r="F4406" s="42" t="s">
        <v>2817</v>
      </c>
      <c r="G4406" s="159" t="s">
        <v>1776</v>
      </c>
      <c r="H4406" s="159" t="s">
        <v>1654</v>
      </c>
      <c r="I4406" s="159" t="s">
        <v>1808</v>
      </c>
      <c r="J4406" s="42" t="s">
        <v>22025</v>
      </c>
      <c r="K4406" s="42" t="s">
        <v>22026</v>
      </c>
      <c r="L4406" s="159" t="s">
        <v>2129</v>
      </c>
      <c r="M4406" s="159" t="s">
        <v>22027</v>
      </c>
      <c r="N4406" s="161"/>
      <c r="O4406" s="161"/>
      <c r="P4406" s="161"/>
    </row>
    <row r="4407" customFormat="false" ht="27" hidden="false" customHeight="true" outlineLevel="0" collapsed="false">
      <c r="A4407" s="159" t="s">
        <v>22028</v>
      </c>
      <c r="B4407" s="160" t="s">
        <v>22029</v>
      </c>
      <c r="C4407" s="42" t="s">
        <v>1757</v>
      </c>
      <c r="D4407" s="159" t="s">
        <v>2816</v>
      </c>
      <c r="E4407" s="159" t="s">
        <v>2846</v>
      </c>
      <c r="F4407" s="42" t="s">
        <v>2817</v>
      </c>
      <c r="G4407" s="159" t="s">
        <v>1776</v>
      </c>
      <c r="H4407" s="159" t="s">
        <v>1654</v>
      </c>
      <c r="I4407" s="159" t="s">
        <v>1808</v>
      </c>
      <c r="J4407" s="42" t="s">
        <v>22030</v>
      </c>
      <c r="K4407" s="42" t="s">
        <v>22031</v>
      </c>
      <c r="L4407" s="159" t="s">
        <v>2129</v>
      </c>
      <c r="M4407" s="159" t="s">
        <v>22032</v>
      </c>
      <c r="N4407" s="161"/>
      <c r="O4407" s="161"/>
      <c r="P4407" s="161"/>
    </row>
    <row r="4408" customFormat="false" ht="27" hidden="false" customHeight="true" outlineLevel="0" collapsed="false">
      <c r="A4408" s="159" t="s">
        <v>22033</v>
      </c>
      <c r="B4408" s="160" t="s">
        <v>22034</v>
      </c>
      <c r="C4408" s="42" t="s">
        <v>1757</v>
      </c>
      <c r="D4408" s="159" t="s">
        <v>2816</v>
      </c>
      <c r="E4408" s="159" t="s">
        <v>2846</v>
      </c>
      <c r="F4408" s="42" t="s">
        <v>2817</v>
      </c>
      <c r="G4408" s="159" t="s">
        <v>1776</v>
      </c>
      <c r="H4408" s="159" t="s">
        <v>1654</v>
      </c>
      <c r="I4408" s="159" t="s">
        <v>1808</v>
      </c>
      <c r="J4408" s="42" t="s">
        <v>22035</v>
      </c>
      <c r="K4408" s="42" t="s">
        <v>22036</v>
      </c>
      <c r="L4408" s="159" t="s">
        <v>2129</v>
      </c>
      <c r="M4408" s="159" t="s">
        <v>22037</v>
      </c>
      <c r="N4408" s="161"/>
      <c r="O4408" s="161"/>
      <c r="P4408" s="161"/>
    </row>
    <row r="4409" customFormat="false" ht="27" hidden="false" customHeight="true" outlineLevel="0" collapsed="false">
      <c r="A4409" s="159" t="s">
        <v>22038</v>
      </c>
      <c r="B4409" s="160" t="s">
        <v>22039</v>
      </c>
      <c r="C4409" s="42" t="s">
        <v>1757</v>
      </c>
      <c r="D4409" s="159" t="s">
        <v>2816</v>
      </c>
      <c r="E4409" s="159" t="s">
        <v>2846</v>
      </c>
      <c r="F4409" s="42" t="s">
        <v>2817</v>
      </c>
      <c r="G4409" s="159" t="s">
        <v>1776</v>
      </c>
      <c r="H4409" s="159" t="s">
        <v>1654</v>
      </c>
      <c r="I4409" s="159" t="s">
        <v>1808</v>
      </c>
      <c r="J4409" s="42" t="s">
        <v>22040</v>
      </c>
      <c r="K4409" s="42" t="s">
        <v>22041</v>
      </c>
      <c r="L4409" s="159" t="s">
        <v>2129</v>
      </c>
      <c r="M4409" s="159" t="s">
        <v>22042</v>
      </c>
      <c r="N4409" s="161"/>
      <c r="O4409" s="161"/>
      <c r="P4409" s="161"/>
    </row>
    <row r="4410" customFormat="false" ht="27" hidden="false" customHeight="true" outlineLevel="0" collapsed="false">
      <c r="A4410" s="159" t="s">
        <v>22043</v>
      </c>
      <c r="B4410" s="160" t="s">
        <v>22044</v>
      </c>
      <c r="C4410" s="42" t="s">
        <v>1757</v>
      </c>
      <c r="D4410" s="159" t="s">
        <v>2816</v>
      </c>
      <c r="E4410" s="159" t="s">
        <v>2846</v>
      </c>
      <c r="F4410" s="42" t="s">
        <v>2817</v>
      </c>
      <c r="G4410" s="159" t="s">
        <v>1776</v>
      </c>
      <c r="H4410" s="159" t="s">
        <v>1654</v>
      </c>
      <c r="I4410" s="159" t="s">
        <v>1808</v>
      </c>
      <c r="J4410" s="42" t="s">
        <v>22045</v>
      </c>
      <c r="K4410" s="42" t="s">
        <v>22046</v>
      </c>
      <c r="L4410" s="159" t="s">
        <v>2129</v>
      </c>
      <c r="M4410" s="159" t="s">
        <v>22047</v>
      </c>
      <c r="N4410" s="161"/>
      <c r="O4410" s="161"/>
      <c r="P4410" s="161"/>
    </row>
    <row r="4411" customFormat="false" ht="27" hidden="false" customHeight="true" outlineLevel="0" collapsed="false">
      <c r="A4411" s="159" t="s">
        <v>22048</v>
      </c>
      <c r="B4411" s="160" t="s">
        <v>22049</v>
      </c>
      <c r="C4411" s="42" t="s">
        <v>1757</v>
      </c>
      <c r="D4411" s="159" t="s">
        <v>2816</v>
      </c>
      <c r="E4411" s="159" t="s">
        <v>2846</v>
      </c>
      <c r="F4411" s="42" t="s">
        <v>2817</v>
      </c>
      <c r="G4411" s="159" t="s">
        <v>1776</v>
      </c>
      <c r="H4411" s="159" t="s">
        <v>1654</v>
      </c>
      <c r="I4411" s="159" t="s">
        <v>1808</v>
      </c>
      <c r="J4411" s="42" t="s">
        <v>22050</v>
      </c>
      <c r="K4411" s="42" t="s">
        <v>22051</v>
      </c>
      <c r="L4411" s="159" t="s">
        <v>2129</v>
      </c>
      <c r="M4411" s="159" t="s">
        <v>22052</v>
      </c>
      <c r="N4411" s="161"/>
      <c r="O4411" s="161"/>
      <c r="P4411" s="161"/>
    </row>
    <row r="4412" customFormat="false" ht="27" hidden="false" customHeight="true" outlineLevel="0" collapsed="false">
      <c r="A4412" s="159" t="s">
        <v>22053</v>
      </c>
      <c r="B4412" s="160" t="s">
        <v>22054</v>
      </c>
      <c r="C4412" s="42" t="s">
        <v>1757</v>
      </c>
      <c r="D4412" s="159" t="s">
        <v>2816</v>
      </c>
      <c r="E4412" s="159" t="s">
        <v>2846</v>
      </c>
      <c r="F4412" s="42" t="s">
        <v>2817</v>
      </c>
      <c r="G4412" s="159" t="s">
        <v>1776</v>
      </c>
      <c r="H4412" s="159" t="s">
        <v>1654</v>
      </c>
      <c r="I4412" s="159" t="s">
        <v>1808</v>
      </c>
      <c r="J4412" s="42" t="s">
        <v>22055</v>
      </c>
      <c r="K4412" s="42" t="s">
        <v>22056</v>
      </c>
      <c r="L4412" s="159" t="s">
        <v>2129</v>
      </c>
      <c r="M4412" s="159" t="s">
        <v>22057</v>
      </c>
      <c r="N4412" s="161"/>
      <c r="O4412" s="161"/>
      <c r="P4412" s="161"/>
    </row>
    <row r="4413" customFormat="false" ht="27" hidden="false" customHeight="true" outlineLevel="0" collapsed="false">
      <c r="A4413" s="159" t="s">
        <v>22058</v>
      </c>
      <c r="B4413" s="160" t="s">
        <v>22059</v>
      </c>
      <c r="C4413" s="42" t="s">
        <v>1757</v>
      </c>
      <c r="D4413" s="159" t="s">
        <v>2816</v>
      </c>
      <c r="E4413" s="159" t="s">
        <v>2846</v>
      </c>
      <c r="F4413" s="42" t="s">
        <v>2817</v>
      </c>
      <c r="G4413" s="159" t="s">
        <v>1776</v>
      </c>
      <c r="H4413" s="159" t="s">
        <v>1654</v>
      </c>
      <c r="I4413" s="159" t="s">
        <v>1808</v>
      </c>
      <c r="J4413" s="42" t="s">
        <v>22060</v>
      </c>
      <c r="K4413" s="42" t="s">
        <v>22061</v>
      </c>
      <c r="L4413" s="159" t="s">
        <v>2129</v>
      </c>
      <c r="M4413" s="159" t="s">
        <v>22062</v>
      </c>
      <c r="N4413" s="161"/>
      <c r="O4413" s="161"/>
      <c r="P4413" s="161"/>
    </row>
    <row r="4414" customFormat="false" ht="39" hidden="false" customHeight="true" outlineLevel="0" collapsed="false">
      <c r="A4414" s="159" t="s">
        <v>22063</v>
      </c>
      <c r="B4414" s="160" t="s">
        <v>22064</v>
      </c>
      <c r="C4414" s="42" t="s">
        <v>1757</v>
      </c>
      <c r="D4414" s="159" t="s">
        <v>2816</v>
      </c>
      <c r="E4414" s="159" t="s">
        <v>2846</v>
      </c>
      <c r="F4414" s="42" t="s">
        <v>2817</v>
      </c>
      <c r="G4414" s="159" t="s">
        <v>1776</v>
      </c>
      <c r="H4414" s="159" t="s">
        <v>1654</v>
      </c>
      <c r="I4414" s="159" t="s">
        <v>1808</v>
      </c>
      <c r="J4414" s="42" t="s">
        <v>22065</v>
      </c>
      <c r="K4414" s="42" t="s">
        <v>22066</v>
      </c>
      <c r="L4414" s="159" t="s">
        <v>2129</v>
      </c>
      <c r="M4414" s="159" t="s">
        <v>22067</v>
      </c>
      <c r="N4414" s="161"/>
      <c r="O4414" s="161"/>
      <c r="P4414" s="161"/>
    </row>
    <row r="4415" customFormat="false" ht="39" hidden="false" customHeight="true" outlineLevel="0" collapsed="false">
      <c r="A4415" s="159" t="s">
        <v>22068</v>
      </c>
      <c r="B4415" s="160" t="s">
        <v>22069</v>
      </c>
      <c r="C4415" s="42" t="s">
        <v>1757</v>
      </c>
      <c r="D4415" s="159" t="s">
        <v>2816</v>
      </c>
      <c r="E4415" s="159" t="s">
        <v>2846</v>
      </c>
      <c r="F4415" s="42" t="s">
        <v>2817</v>
      </c>
      <c r="G4415" s="159" t="s">
        <v>1776</v>
      </c>
      <c r="H4415" s="159" t="s">
        <v>1654</v>
      </c>
      <c r="I4415" s="159" t="s">
        <v>1808</v>
      </c>
      <c r="J4415" s="42" t="s">
        <v>22070</v>
      </c>
      <c r="K4415" s="42" t="s">
        <v>22071</v>
      </c>
      <c r="L4415" s="159" t="s">
        <v>2129</v>
      </c>
      <c r="M4415" s="159" t="s">
        <v>22072</v>
      </c>
      <c r="N4415" s="161"/>
      <c r="O4415" s="161"/>
      <c r="P4415" s="161"/>
    </row>
    <row r="4416" customFormat="false" ht="27" hidden="false" customHeight="true" outlineLevel="0" collapsed="false">
      <c r="A4416" s="159" t="s">
        <v>22073</v>
      </c>
      <c r="B4416" s="160" t="s">
        <v>22074</v>
      </c>
      <c r="C4416" s="42" t="s">
        <v>1757</v>
      </c>
      <c r="D4416" s="159" t="s">
        <v>2816</v>
      </c>
      <c r="E4416" s="159" t="s">
        <v>2846</v>
      </c>
      <c r="F4416" s="42" t="s">
        <v>2817</v>
      </c>
      <c r="G4416" s="159" t="s">
        <v>1776</v>
      </c>
      <c r="H4416" s="159" t="s">
        <v>1654</v>
      </c>
      <c r="I4416" s="159" t="s">
        <v>1808</v>
      </c>
      <c r="J4416" s="42" t="s">
        <v>22075</v>
      </c>
      <c r="K4416" s="42" t="s">
        <v>22076</v>
      </c>
      <c r="L4416" s="159" t="s">
        <v>2129</v>
      </c>
      <c r="M4416" s="159" t="s">
        <v>22077</v>
      </c>
      <c r="N4416" s="161"/>
      <c r="O4416" s="161"/>
      <c r="P4416" s="161"/>
    </row>
    <row r="4417" customFormat="false" ht="27" hidden="false" customHeight="true" outlineLevel="0" collapsed="false">
      <c r="A4417" s="159" t="s">
        <v>22078</v>
      </c>
      <c r="B4417" s="160" t="s">
        <v>22079</v>
      </c>
      <c r="C4417" s="42" t="s">
        <v>1757</v>
      </c>
      <c r="D4417" s="159" t="s">
        <v>2816</v>
      </c>
      <c r="E4417" s="159" t="s">
        <v>2846</v>
      </c>
      <c r="F4417" s="42" t="s">
        <v>2817</v>
      </c>
      <c r="G4417" s="159" t="s">
        <v>1776</v>
      </c>
      <c r="H4417" s="159" t="s">
        <v>1654</v>
      </c>
      <c r="I4417" s="159" t="s">
        <v>1808</v>
      </c>
      <c r="J4417" s="42" t="s">
        <v>22080</v>
      </c>
      <c r="K4417" s="42" t="s">
        <v>22081</v>
      </c>
      <c r="L4417" s="159" t="s">
        <v>2129</v>
      </c>
      <c r="M4417" s="159" t="s">
        <v>22082</v>
      </c>
      <c r="N4417" s="161"/>
      <c r="O4417" s="161"/>
      <c r="P4417" s="161"/>
    </row>
    <row r="4418" customFormat="false" ht="27" hidden="false" customHeight="true" outlineLevel="0" collapsed="false">
      <c r="A4418" s="159" t="s">
        <v>22083</v>
      </c>
      <c r="B4418" s="160" t="s">
        <v>22084</v>
      </c>
      <c r="C4418" s="42" t="s">
        <v>1757</v>
      </c>
      <c r="D4418" s="159" t="s">
        <v>2816</v>
      </c>
      <c r="E4418" s="159" t="s">
        <v>2846</v>
      </c>
      <c r="F4418" s="42" t="s">
        <v>2817</v>
      </c>
      <c r="G4418" s="159" t="s">
        <v>1776</v>
      </c>
      <c r="H4418" s="159" t="s">
        <v>1654</v>
      </c>
      <c r="I4418" s="159" t="s">
        <v>1808</v>
      </c>
      <c r="J4418" s="42" t="s">
        <v>22085</v>
      </c>
      <c r="K4418" s="42" t="s">
        <v>22086</v>
      </c>
      <c r="L4418" s="159" t="s">
        <v>2129</v>
      </c>
      <c r="M4418" s="159" t="s">
        <v>22087</v>
      </c>
      <c r="N4418" s="161"/>
      <c r="O4418" s="161"/>
      <c r="P4418" s="161"/>
    </row>
    <row r="4419" customFormat="false" ht="27" hidden="false" customHeight="true" outlineLevel="0" collapsed="false">
      <c r="A4419" s="159" t="s">
        <v>22088</v>
      </c>
      <c r="B4419" s="160" t="s">
        <v>22089</v>
      </c>
      <c r="C4419" s="42" t="s">
        <v>1757</v>
      </c>
      <c r="D4419" s="159" t="s">
        <v>2816</v>
      </c>
      <c r="E4419" s="159" t="s">
        <v>2846</v>
      </c>
      <c r="F4419" s="42" t="s">
        <v>2817</v>
      </c>
      <c r="G4419" s="159" t="s">
        <v>1776</v>
      </c>
      <c r="H4419" s="159" t="s">
        <v>1654</v>
      </c>
      <c r="I4419" s="159" t="s">
        <v>1808</v>
      </c>
      <c r="J4419" s="42" t="s">
        <v>22090</v>
      </c>
      <c r="K4419" s="42" t="s">
        <v>22091</v>
      </c>
      <c r="L4419" s="159" t="s">
        <v>2129</v>
      </c>
      <c r="M4419" s="159" t="s">
        <v>22092</v>
      </c>
      <c r="N4419" s="161"/>
      <c r="O4419" s="161"/>
      <c r="P4419" s="161"/>
    </row>
    <row r="4420" customFormat="false" ht="27" hidden="false" customHeight="true" outlineLevel="0" collapsed="false">
      <c r="A4420" s="159" t="s">
        <v>22093</v>
      </c>
      <c r="B4420" s="160" t="s">
        <v>22094</v>
      </c>
      <c r="C4420" s="42" t="s">
        <v>1757</v>
      </c>
      <c r="D4420" s="159" t="s">
        <v>2816</v>
      </c>
      <c r="E4420" s="159" t="s">
        <v>2846</v>
      </c>
      <c r="F4420" s="42" t="s">
        <v>2817</v>
      </c>
      <c r="G4420" s="159" t="s">
        <v>1776</v>
      </c>
      <c r="H4420" s="159" t="s">
        <v>1654</v>
      </c>
      <c r="I4420" s="159" t="s">
        <v>1808</v>
      </c>
      <c r="J4420" s="42" t="s">
        <v>22095</v>
      </c>
      <c r="K4420" s="42" t="s">
        <v>22096</v>
      </c>
      <c r="L4420" s="159" t="s">
        <v>2129</v>
      </c>
      <c r="M4420" s="159" t="s">
        <v>22097</v>
      </c>
      <c r="N4420" s="161"/>
      <c r="O4420" s="161"/>
      <c r="P4420" s="161"/>
    </row>
    <row r="4421" customFormat="false" ht="27" hidden="false" customHeight="true" outlineLevel="0" collapsed="false">
      <c r="A4421" s="159" t="s">
        <v>22098</v>
      </c>
      <c r="B4421" s="160" t="s">
        <v>22099</v>
      </c>
      <c r="C4421" s="42" t="s">
        <v>1757</v>
      </c>
      <c r="D4421" s="159" t="s">
        <v>2816</v>
      </c>
      <c r="E4421" s="159" t="s">
        <v>2846</v>
      </c>
      <c r="F4421" s="42" t="s">
        <v>2817</v>
      </c>
      <c r="G4421" s="159" t="s">
        <v>1776</v>
      </c>
      <c r="H4421" s="159" t="s">
        <v>1654</v>
      </c>
      <c r="I4421" s="159" t="s">
        <v>1808</v>
      </c>
      <c r="J4421" s="42" t="s">
        <v>22100</v>
      </c>
      <c r="K4421" s="42" t="s">
        <v>22101</v>
      </c>
      <c r="L4421" s="159" t="s">
        <v>2129</v>
      </c>
      <c r="M4421" s="159" t="s">
        <v>22102</v>
      </c>
      <c r="N4421" s="161"/>
      <c r="O4421" s="161"/>
      <c r="P4421" s="161"/>
    </row>
    <row r="4422" customFormat="false" ht="39" hidden="false" customHeight="true" outlineLevel="0" collapsed="false">
      <c r="A4422" s="159" t="s">
        <v>22103</v>
      </c>
      <c r="B4422" s="160" t="s">
        <v>22104</v>
      </c>
      <c r="C4422" s="42" t="s">
        <v>1757</v>
      </c>
      <c r="D4422" s="159" t="s">
        <v>2816</v>
      </c>
      <c r="E4422" s="159" t="s">
        <v>2846</v>
      </c>
      <c r="F4422" s="42" t="s">
        <v>2817</v>
      </c>
      <c r="G4422" s="159" t="s">
        <v>1776</v>
      </c>
      <c r="H4422" s="159" t="s">
        <v>1654</v>
      </c>
      <c r="I4422" s="159" t="s">
        <v>1808</v>
      </c>
      <c r="J4422" s="42" t="s">
        <v>22105</v>
      </c>
      <c r="K4422" s="42" t="s">
        <v>22106</v>
      </c>
      <c r="L4422" s="159" t="s">
        <v>2129</v>
      </c>
      <c r="M4422" s="159" t="s">
        <v>22107</v>
      </c>
      <c r="N4422" s="161"/>
      <c r="O4422" s="161"/>
      <c r="P4422" s="161"/>
    </row>
    <row r="4423" customFormat="false" ht="27" hidden="false" customHeight="true" outlineLevel="0" collapsed="false">
      <c r="A4423" s="159" t="s">
        <v>22108</v>
      </c>
      <c r="B4423" s="160" t="s">
        <v>22109</v>
      </c>
      <c r="C4423" s="42" t="s">
        <v>1757</v>
      </c>
      <c r="D4423" s="159" t="s">
        <v>2816</v>
      </c>
      <c r="E4423" s="159" t="s">
        <v>2846</v>
      </c>
      <c r="F4423" s="42" t="s">
        <v>2817</v>
      </c>
      <c r="G4423" s="159" t="s">
        <v>1776</v>
      </c>
      <c r="H4423" s="159" t="s">
        <v>1654</v>
      </c>
      <c r="I4423" s="159" t="s">
        <v>1808</v>
      </c>
      <c r="J4423" s="42" t="s">
        <v>22110</v>
      </c>
      <c r="K4423" s="42" t="s">
        <v>22111</v>
      </c>
      <c r="L4423" s="159" t="s">
        <v>2129</v>
      </c>
      <c r="M4423" s="159" t="s">
        <v>22112</v>
      </c>
      <c r="N4423" s="161"/>
      <c r="O4423" s="161"/>
      <c r="P4423" s="161"/>
    </row>
    <row r="4424" customFormat="false" ht="27" hidden="false" customHeight="true" outlineLevel="0" collapsed="false">
      <c r="A4424" s="159" t="s">
        <v>22113</v>
      </c>
      <c r="B4424" s="160" t="s">
        <v>22114</v>
      </c>
      <c r="C4424" s="42" t="s">
        <v>1757</v>
      </c>
      <c r="D4424" s="159" t="s">
        <v>2816</v>
      </c>
      <c r="E4424" s="159" t="s">
        <v>2846</v>
      </c>
      <c r="F4424" s="42" t="s">
        <v>2817</v>
      </c>
      <c r="G4424" s="159" t="s">
        <v>1776</v>
      </c>
      <c r="H4424" s="159" t="s">
        <v>1654</v>
      </c>
      <c r="I4424" s="159" t="s">
        <v>1808</v>
      </c>
      <c r="J4424" s="42" t="s">
        <v>22115</v>
      </c>
      <c r="K4424" s="42" t="s">
        <v>22116</v>
      </c>
      <c r="L4424" s="159" t="s">
        <v>2129</v>
      </c>
      <c r="M4424" s="159" t="s">
        <v>22117</v>
      </c>
      <c r="N4424" s="161"/>
      <c r="O4424" s="161"/>
      <c r="P4424" s="161"/>
    </row>
    <row r="4425" customFormat="false" ht="27" hidden="false" customHeight="true" outlineLevel="0" collapsed="false">
      <c r="A4425" s="159" t="s">
        <v>22118</v>
      </c>
      <c r="B4425" s="160" t="s">
        <v>22119</v>
      </c>
      <c r="C4425" s="42" t="s">
        <v>1757</v>
      </c>
      <c r="D4425" s="159" t="s">
        <v>2816</v>
      </c>
      <c r="E4425" s="159" t="s">
        <v>2846</v>
      </c>
      <c r="F4425" s="42" t="s">
        <v>2817</v>
      </c>
      <c r="G4425" s="159" t="s">
        <v>1776</v>
      </c>
      <c r="H4425" s="159" t="s">
        <v>1654</v>
      </c>
      <c r="I4425" s="159" t="s">
        <v>1808</v>
      </c>
      <c r="J4425" s="42" t="s">
        <v>22120</v>
      </c>
      <c r="K4425" s="42" t="s">
        <v>22121</v>
      </c>
      <c r="L4425" s="159" t="s">
        <v>2129</v>
      </c>
      <c r="M4425" s="159" t="s">
        <v>22122</v>
      </c>
      <c r="N4425" s="161"/>
      <c r="O4425" s="161"/>
      <c r="P4425" s="161"/>
    </row>
    <row r="4426" customFormat="false" ht="27" hidden="false" customHeight="true" outlineLevel="0" collapsed="false">
      <c r="A4426" s="159" t="s">
        <v>22123</v>
      </c>
      <c r="B4426" s="160" t="s">
        <v>22124</v>
      </c>
      <c r="C4426" s="42" t="s">
        <v>1757</v>
      </c>
      <c r="D4426" s="159" t="s">
        <v>2816</v>
      </c>
      <c r="E4426" s="159" t="s">
        <v>2846</v>
      </c>
      <c r="F4426" s="42" t="s">
        <v>2817</v>
      </c>
      <c r="G4426" s="159" t="s">
        <v>1776</v>
      </c>
      <c r="H4426" s="159" t="s">
        <v>1654</v>
      </c>
      <c r="I4426" s="159" t="s">
        <v>1808</v>
      </c>
      <c r="J4426" s="42" t="s">
        <v>22125</v>
      </c>
      <c r="K4426" s="42" t="s">
        <v>22126</v>
      </c>
      <c r="L4426" s="159" t="s">
        <v>2129</v>
      </c>
      <c r="M4426" s="159" t="s">
        <v>22127</v>
      </c>
      <c r="N4426" s="161"/>
      <c r="O4426" s="161"/>
      <c r="P4426" s="161"/>
    </row>
    <row r="4427" customFormat="false" ht="27" hidden="false" customHeight="true" outlineLevel="0" collapsed="false">
      <c r="A4427" s="159" t="s">
        <v>22128</v>
      </c>
      <c r="B4427" s="160" t="s">
        <v>22129</v>
      </c>
      <c r="C4427" s="42" t="s">
        <v>1757</v>
      </c>
      <c r="D4427" s="159" t="s">
        <v>2816</v>
      </c>
      <c r="E4427" s="159" t="s">
        <v>2846</v>
      </c>
      <c r="F4427" s="42" t="s">
        <v>2817</v>
      </c>
      <c r="G4427" s="159" t="s">
        <v>1776</v>
      </c>
      <c r="H4427" s="159" t="s">
        <v>1654</v>
      </c>
      <c r="I4427" s="159" t="s">
        <v>1808</v>
      </c>
      <c r="J4427" s="42" t="s">
        <v>22130</v>
      </c>
      <c r="K4427" s="42" t="s">
        <v>22131</v>
      </c>
      <c r="L4427" s="159" t="s">
        <v>2129</v>
      </c>
      <c r="M4427" s="159" t="s">
        <v>22132</v>
      </c>
      <c r="N4427" s="161"/>
      <c r="O4427" s="161"/>
      <c r="P4427" s="161"/>
    </row>
    <row r="4428" customFormat="false" ht="39" hidden="false" customHeight="true" outlineLevel="0" collapsed="false">
      <c r="A4428" s="159" t="s">
        <v>22133</v>
      </c>
      <c r="B4428" s="160" t="s">
        <v>22134</v>
      </c>
      <c r="C4428" s="42" t="s">
        <v>1757</v>
      </c>
      <c r="D4428" s="159" t="s">
        <v>2816</v>
      </c>
      <c r="E4428" s="159" t="s">
        <v>2846</v>
      </c>
      <c r="F4428" s="42" t="s">
        <v>2817</v>
      </c>
      <c r="G4428" s="159" t="s">
        <v>1776</v>
      </c>
      <c r="H4428" s="159" t="s">
        <v>1654</v>
      </c>
      <c r="I4428" s="159" t="s">
        <v>1808</v>
      </c>
      <c r="J4428" s="42" t="s">
        <v>22135</v>
      </c>
      <c r="K4428" s="42" t="s">
        <v>22136</v>
      </c>
      <c r="L4428" s="159" t="s">
        <v>2129</v>
      </c>
      <c r="M4428" s="159" t="s">
        <v>22137</v>
      </c>
      <c r="N4428" s="161"/>
      <c r="O4428" s="161"/>
      <c r="P4428" s="161"/>
    </row>
    <row r="4429" customFormat="false" ht="39" hidden="false" customHeight="true" outlineLevel="0" collapsed="false">
      <c r="A4429" s="159" t="s">
        <v>22138</v>
      </c>
      <c r="B4429" s="160" t="s">
        <v>22139</v>
      </c>
      <c r="C4429" s="42" t="s">
        <v>1757</v>
      </c>
      <c r="D4429" s="159" t="s">
        <v>2816</v>
      </c>
      <c r="E4429" s="159" t="s">
        <v>2846</v>
      </c>
      <c r="F4429" s="42" t="s">
        <v>2817</v>
      </c>
      <c r="G4429" s="159" t="s">
        <v>1776</v>
      </c>
      <c r="H4429" s="159" t="s">
        <v>1654</v>
      </c>
      <c r="I4429" s="159" t="s">
        <v>1808</v>
      </c>
      <c r="J4429" s="42" t="s">
        <v>8668</v>
      </c>
      <c r="K4429" s="42" t="s">
        <v>22140</v>
      </c>
      <c r="L4429" s="159" t="s">
        <v>2129</v>
      </c>
      <c r="M4429" s="159" t="s">
        <v>22141</v>
      </c>
      <c r="N4429" s="161"/>
      <c r="O4429" s="161"/>
      <c r="P4429" s="161"/>
    </row>
    <row r="4430" customFormat="false" ht="27" hidden="false" customHeight="true" outlineLevel="0" collapsed="false">
      <c r="A4430" s="159" t="s">
        <v>22142</v>
      </c>
      <c r="B4430" s="160" t="s">
        <v>22143</v>
      </c>
      <c r="C4430" s="42" t="s">
        <v>1757</v>
      </c>
      <c r="D4430" s="159" t="s">
        <v>2816</v>
      </c>
      <c r="E4430" s="159" t="s">
        <v>2846</v>
      </c>
      <c r="F4430" s="42" t="s">
        <v>2817</v>
      </c>
      <c r="G4430" s="159" t="s">
        <v>1776</v>
      </c>
      <c r="H4430" s="159" t="s">
        <v>1654</v>
      </c>
      <c r="I4430" s="159" t="s">
        <v>1808</v>
      </c>
      <c r="J4430" s="42" t="s">
        <v>22144</v>
      </c>
      <c r="K4430" s="42" t="s">
        <v>22145</v>
      </c>
      <c r="L4430" s="159" t="s">
        <v>2129</v>
      </c>
      <c r="M4430" s="159" t="s">
        <v>22146</v>
      </c>
      <c r="N4430" s="161"/>
      <c r="O4430" s="161"/>
      <c r="P4430" s="161"/>
    </row>
    <row r="4431" customFormat="false" ht="27" hidden="false" customHeight="true" outlineLevel="0" collapsed="false">
      <c r="A4431" s="159" t="s">
        <v>22147</v>
      </c>
      <c r="B4431" s="160" t="s">
        <v>22148</v>
      </c>
      <c r="C4431" s="42" t="s">
        <v>1757</v>
      </c>
      <c r="D4431" s="159" t="s">
        <v>2816</v>
      </c>
      <c r="E4431" s="159" t="s">
        <v>2846</v>
      </c>
      <c r="F4431" s="42" t="s">
        <v>2817</v>
      </c>
      <c r="G4431" s="159" t="s">
        <v>1776</v>
      </c>
      <c r="H4431" s="159" t="s">
        <v>1654</v>
      </c>
      <c r="I4431" s="159" t="s">
        <v>1808</v>
      </c>
      <c r="J4431" s="42" t="s">
        <v>22149</v>
      </c>
      <c r="K4431" s="42" t="s">
        <v>22150</v>
      </c>
      <c r="L4431" s="159" t="s">
        <v>2129</v>
      </c>
      <c r="M4431" s="159" t="s">
        <v>22151</v>
      </c>
      <c r="N4431" s="161"/>
      <c r="O4431" s="161"/>
      <c r="P4431" s="161"/>
    </row>
    <row r="4432" customFormat="false" ht="39" hidden="false" customHeight="true" outlineLevel="0" collapsed="false">
      <c r="A4432" s="159" t="s">
        <v>22152</v>
      </c>
      <c r="B4432" s="160" t="s">
        <v>22153</v>
      </c>
      <c r="C4432" s="42" t="s">
        <v>1757</v>
      </c>
      <c r="D4432" s="159" t="s">
        <v>2816</v>
      </c>
      <c r="E4432" s="159" t="s">
        <v>2846</v>
      </c>
      <c r="F4432" s="42" t="s">
        <v>2817</v>
      </c>
      <c r="G4432" s="159" t="s">
        <v>1776</v>
      </c>
      <c r="H4432" s="159" t="s">
        <v>1654</v>
      </c>
      <c r="I4432" s="159" t="s">
        <v>1808</v>
      </c>
      <c r="J4432" s="42" t="s">
        <v>8773</v>
      </c>
      <c r="K4432" s="42" t="s">
        <v>22154</v>
      </c>
      <c r="L4432" s="159" t="s">
        <v>2129</v>
      </c>
      <c r="M4432" s="159" t="s">
        <v>22155</v>
      </c>
      <c r="N4432" s="161"/>
      <c r="O4432" s="161"/>
      <c r="P4432" s="161"/>
    </row>
    <row r="4433" customFormat="false" ht="27" hidden="false" customHeight="true" outlineLevel="0" collapsed="false">
      <c r="A4433" s="159" t="s">
        <v>22156</v>
      </c>
      <c r="B4433" s="160" t="s">
        <v>22157</v>
      </c>
      <c r="C4433" s="42" t="s">
        <v>1757</v>
      </c>
      <c r="D4433" s="159" t="s">
        <v>2816</v>
      </c>
      <c r="E4433" s="159" t="s">
        <v>2846</v>
      </c>
      <c r="F4433" s="42" t="s">
        <v>2817</v>
      </c>
      <c r="G4433" s="159" t="s">
        <v>1776</v>
      </c>
      <c r="H4433" s="159" t="s">
        <v>1654</v>
      </c>
      <c r="I4433" s="159" t="s">
        <v>1808</v>
      </c>
      <c r="J4433" s="42" t="s">
        <v>22158</v>
      </c>
      <c r="K4433" s="42" t="s">
        <v>22159</v>
      </c>
      <c r="L4433" s="159" t="s">
        <v>2129</v>
      </c>
      <c r="M4433" s="159" t="s">
        <v>22160</v>
      </c>
      <c r="N4433" s="161"/>
      <c r="O4433" s="161"/>
      <c r="P4433" s="161"/>
    </row>
    <row r="4434" customFormat="false" ht="27" hidden="false" customHeight="true" outlineLevel="0" collapsed="false">
      <c r="A4434" s="159" t="s">
        <v>22161</v>
      </c>
      <c r="B4434" s="160" t="s">
        <v>22162</v>
      </c>
      <c r="C4434" s="42" t="s">
        <v>1757</v>
      </c>
      <c r="D4434" s="159" t="s">
        <v>2816</v>
      </c>
      <c r="E4434" s="159" t="s">
        <v>2846</v>
      </c>
      <c r="F4434" s="42" t="s">
        <v>2817</v>
      </c>
      <c r="G4434" s="159" t="s">
        <v>1776</v>
      </c>
      <c r="H4434" s="159" t="s">
        <v>1654</v>
      </c>
      <c r="I4434" s="159" t="s">
        <v>1808</v>
      </c>
      <c r="J4434" s="42" t="s">
        <v>22163</v>
      </c>
      <c r="K4434" s="42" t="s">
        <v>22164</v>
      </c>
      <c r="L4434" s="159" t="s">
        <v>2129</v>
      </c>
      <c r="M4434" s="159" t="s">
        <v>22165</v>
      </c>
      <c r="N4434" s="161"/>
      <c r="O4434" s="161"/>
      <c r="P4434" s="161"/>
    </row>
    <row r="4435" customFormat="false" ht="39" hidden="false" customHeight="true" outlineLevel="0" collapsed="false">
      <c r="A4435" s="159" t="s">
        <v>22166</v>
      </c>
      <c r="B4435" s="160" t="s">
        <v>22167</v>
      </c>
      <c r="C4435" s="42" t="s">
        <v>1757</v>
      </c>
      <c r="D4435" s="159" t="s">
        <v>2816</v>
      </c>
      <c r="E4435" s="159" t="s">
        <v>2846</v>
      </c>
      <c r="F4435" s="42" t="s">
        <v>2817</v>
      </c>
      <c r="G4435" s="159" t="s">
        <v>1776</v>
      </c>
      <c r="H4435" s="159" t="s">
        <v>1654</v>
      </c>
      <c r="I4435" s="159" t="s">
        <v>1808</v>
      </c>
      <c r="J4435" s="42" t="s">
        <v>8878</v>
      </c>
      <c r="K4435" s="42" t="s">
        <v>22168</v>
      </c>
      <c r="L4435" s="159" t="s">
        <v>2129</v>
      </c>
      <c r="M4435" s="159" t="s">
        <v>22169</v>
      </c>
      <c r="N4435" s="161"/>
      <c r="O4435" s="161"/>
      <c r="P4435" s="161"/>
    </row>
    <row r="4436" customFormat="false" ht="27" hidden="false" customHeight="true" outlineLevel="0" collapsed="false">
      <c r="A4436" s="159" t="s">
        <v>22170</v>
      </c>
      <c r="B4436" s="160" t="s">
        <v>22171</v>
      </c>
      <c r="C4436" s="42" t="s">
        <v>1757</v>
      </c>
      <c r="D4436" s="159" t="s">
        <v>2816</v>
      </c>
      <c r="E4436" s="159" t="s">
        <v>2846</v>
      </c>
      <c r="F4436" s="42" t="s">
        <v>2817</v>
      </c>
      <c r="G4436" s="159" t="s">
        <v>1776</v>
      </c>
      <c r="H4436" s="159" t="s">
        <v>1654</v>
      </c>
      <c r="I4436" s="159" t="s">
        <v>1808</v>
      </c>
      <c r="J4436" s="42" t="s">
        <v>22172</v>
      </c>
      <c r="K4436" s="42" t="s">
        <v>22173</v>
      </c>
      <c r="L4436" s="159" t="s">
        <v>2129</v>
      </c>
      <c r="M4436" s="159" t="s">
        <v>22174</v>
      </c>
      <c r="N4436" s="161"/>
      <c r="O4436" s="161"/>
      <c r="P4436" s="161"/>
    </row>
    <row r="4437" customFormat="false" ht="27" hidden="false" customHeight="true" outlineLevel="0" collapsed="false">
      <c r="A4437" s="159" t="s">
        <v>22175</v>
      </c>
      <c r="B4437" s="160" t="s">
        <v>22176</v>
      </c>
      <c r="C4437" s="42" t="s">
        <v>1757</v>
      </c>
      <c r="D4437" s="159" t="s">
        <v>2816</v>
      </c>
      <c r="E4437" s="159" t="s">
        <v>2846</v>
      </c>
      <c r="F4437" s="42" t="s">
        <v>2817</v>
      </c>
      <c r="G4437" s="159" t="s">
        <v>1776</v>
      </c>
      <c r="H4437" s="159" t="s">
        <v>1654</v>
      </c>
      <c r="I4437" s="159" t="s">
        <v>1808</v>
      </c>
      <c r="J4437" s="42" t="s">
        <v>22177</v>
      </c>
      <c r="K4437" s="42" t="s">
        <v>22178</v>
      </c>
      <c r="L4437" s="159" t="s">
        <v>2129</v>
      </c>
      <c r="M4437" s="159" t="s">
        <v>22179</v>
      </c>
      <c r="N4437" s="161"/>
      <c r="O4437" s="161"/>
      <c r="P4437" s="161"/>
    </row>
    <row r="4438" customFormat="false" ht="27" hidden="false" customHeight="true" outlineLevel="0" collapsed="false">
      <c r="A4438" s="159" t="s">
        <v>22180</v>
      </c>
      <c r="B4438" s="160" t="s">
        <v>22181</v>
      </c>
      <c r="C4438" s="42" t="s">
        <v>1757</v>
      </c>
      <c r="D4438" s="159" t="s">
        <v>2816</v>
      </c>
      <c r="E4438" s="159" t="s">
        <v>2846</v>
      </c>
      <c r="F4438" s="42" t="s">
        <v>2817</v>
      </c>
      <c r="G4438" s="159" t="s">
        <v>1776</v>
      </c>
      <c r="H4438" s="159" t="s">
        <v>1654</v>
      </c>
      <c r="I4438" s="159" t="s">
        <v>1808</v>
      </c>
      <c r="J4438" s="42" t="s">
        <v>22182</v>
      </c>
      <c r="K4438" s="42" t="s">
        <v>22183</v>
      </c>
      <c r="L4438" s="159" t="s">
        <v>2129</v>
      </c>
      <c r="M4438" s="159" t="s">
        <v>22184</v>
      </c>
      <c r="N4438" s="161"/>
      <c r="O4438" s="161"/>
      <c r="P4438" s="161"/>
    </row>
    <row r="4439" customFormat="false" ht="39" hidden="false" customHeight="true" outlineLevel="0" collapsed="false">
      <c r="A4439" s="159" t="s">
        <v>22185</v>
      </c>
      <c r="B4439" s="160" t="s">
        <v>22186</v>
      </c>
      <c r="C4439" s="42" t="s">
        <v>1757</v>
      </c>
      <c r="D4439" s="159" t="s">
        <v>2816</v>
      </c>
      <c r="E4439" s="159" t="s">
        <v>2846</v>
      </c>
      <c r="F4439" s="42" t="s">
        <v>2817</v>
      </c>
      <c r="G4439" s="159" t="s">
        <v>1776</v>
      </c>
      <c r="H4439" s="159" t="s">
        <v>1654</v>
      </c>
      <c r="I4439" s="159" t="s">
        <v>1808</v>
      </c>
      <c r="J4439" s="42" t="s">
        <v>22187</v>
      </c>
      <c r="K4439" s="42" t="s">
        <v>22188</v>
      </c>
      <c r="L4439" s="159" t="s">
        <v>2129</v>
      </c>
      <c r="M4439" s="159" t="s">
        <v>22189</v>
      </c>
      <c r="N4439" s="161"/>
      <c r="O4439" s="161"/>
      <c r="P4439" s="161"/>
    </row>
    <row r="4440" customFormat="false" ht="27" hidden="false" customHeight="true" outlineLevel="0" collapsed="false">
      <c r="A4440" s="159" t="s">
        <v>22190</v>
      </c>
      <c r="B4440" s="160" t="s">
        <v>22191</v>
      </c>
      <c r="C4440" s="42" t="s">
        <v>1757</v>
      </c>
      <c r="D4440" s="159" t="s">
        <v>2816</v>
      </c>
      <c r="E4440" s="159" t="s">
        <v>2846</v>
      </c>
      <c r="F4440" s="42" t="s">
        <v>2817</v>
      </c>
      <c r="G4440" s="159" t="s">
        <v>1776</v>
      </c>
      <c r="H4440" s="159" t="s">
        <v>1654</v>
      </c>
      <c r="I4440" s="159" t="s">
        <v>1808</v>
      </c>
      <c r="J4440" s="42" t="s">
        <v>22192</v>
      </c>
      <c r="K4440" s="42" t="s">
        <v>22193</v>
      </c>
      <c r="L4440" s="159" t="s">
        <v>2129</v>
      </c>
      <c r="M4440" s="159" t="s">
        <v>22194</v>
      </c>
      <c r="N4440" s="161"/>
      <c r="O4440" s="161"/>
      <c r="P4440" s="161"/>
    </row>
    <row r="4441" customFormat="false" ht="27" hidden="false" customHeight="true" outlineLevel="0" collapsed="false">
      <c r="A4441" s="159" t="s">
        <v>22195</v>
      </c>
      <c r="B4441" s="160" t="s">
        <v>22196</v>
      </c>
      <c r="C4441" s="42" t="s">
        <v>1757</v>
      </c>
      <c r="D4441" s="159" t="s">
        <v>2816</v>
      </c>
      <c r="E4441" s="159" t="s">
        <v>2846</v>
      </c>
      <c r="F4441" s="42" t="s">
        <v>2817</v>
      </c>
      <c r="G4441" s="159" t="s">
        <v>1776</v>
      </c>
      <c r="H4441" s="159" t="s">
        <v>1654</v>
      </c>
      <c r="I4441" s="159" t="s">
        <v>1808</v>
      </c>
      <c r="J4441" s="42" t="s">
        <v>22197</v>
      </c>
      <c r="K4441" s="42" t="s">
        <v>22198</v>
      </c>
      <c r="L4441" s="159" t="s">
        <v>2129</v>
      </c>
      <c r="M4441" s="159" t="s">
        <v>22199</v>
      </c>
      <c r="N4441" s="161"/>
      <c r="O4441" s="161"/>
      <c r="P4441" s="161"/>
    </row>
    <row r="4442" customFormat="false" ht="27" hidden="false" customHeight="true" outlineLevel="0" collapsed="false">
      <c r="A4442" s="159" t="s">
        <v>22200</v>
      </c>
      <c r="B4442" s="160" t="s">
        <v>22201</v>
      </c>
      <c r="C4442" s="42" t="s">
        <v>1757</v>
      </c>
      <c r="D4442" s="159" t="s">
        <v>2816</v>
      </c>
      <c r="E4442" s="159" t="s">
        <v>2846</v>
      </c>
      <c r="F4442" s="42" t="s">
        <v>2817</v>
      </c>
      <c r="G4442" s="159" t="s">
        <v>1776</v>
      </c>
      <c r="H4442" s="159" t="s">
        <v>1654</v>
      </c>
      <c r="I4442" s="159" t="s">
        <v>1808</v>
      </c>
      <c r="J4442" s="42" t="s">
        <v>22202</v>
      </c>
      <c r="K4442" s="42" t="s">
        <v>22203</v>
      </c>
      <c r="L4442" s="159" t="s">
        <v>2129</v>
      </c>
      <c r="M4442" s="159" t="s">
        <v>22204</v>
      </c>
      <c r="N4442" s="161"/>
      <c r="O4442" s="161"/>
      <c r="P4442" s="161"/>
    </row>
    <row r="4443" customFormat="false" ht="27" hidden="false" customHeight="true" outlineLevel="0" collapsed="false">
      <c r="A4443" s="159" t="s">
        <v>22205</v>
      </c>
      <c r="B4443" s="160" t="s">
        <v>22206</v>
      </c>
      <c r="C4443" s="42" t="s">
        <v>1757</v>
      </c>
      <c r="D4443" s="159" t="s">
        <v>2816</v>
      </c>
      <c r="E4443" s="159" t="s">
        <v>2846</v>
      </c>
      <c r="F4443" s="42" t="s">
        <v>2817</v>
      </c>
      <c r="G4443" s="159" t="s">
        <v>1776</v>
      </c>
      <c r="H4443" s="159" t="s">
        <v>1654</v>
      </c>
      <c r="I4443" s="159" t="s">
        <v>1808</v>
      </c>
      <c r="J4443" s="42" t="s">
        <v>22207</v>
      </c>
      <c r="K4443" s="42" t="s">
        <v>22208</v>
      </c>
      <c r="L4443" s="159" t="s">
        <v>2129</v>
      </c>
      <c r="M4443" s="159" t="s">
        <v>22209</v>
      </c>
      <c r="N4443" s="161"/>
      <c r="O4443" s="161"/>
      <c r="P4443" s="161"/>
    </row>
    <row r="4444" customFormat="false" ht="27" hidden="false" customHeight="true" outlineLevel="0" collapsed="false">
      <c r="A4444" s="159" t="s">
        <v>22210</v>
      </c>
      <c r="B4444" s="160" t="s">
        <v>22211</v>
      </c>
      <c r="C4444" s="42" t="s">
        <v>1757</v>
      </c>
      <c r="D4444" s="159" t="s">
        <v>2816</v>
      </c>
      <c r="E4444" s="159" t="s">
        <v>2846</v>
      </c>
      <c r="F4444" s="42" t="s">
        <v>2817</v>
      </c>
      <c r="G4444" s="159" t="s">
        <v>1776</v>
      </c>
      <c r="H4444" s="159" t="s">
        <v>1654</v>
      </c>
      <c r="I4444" s="159" t="s">
        <v>1808</v>
      </c>
      <c r="J4444" s="42" t="s">
        <v>22212</v>
      </c>
      <c r="K4444" s="42" t="s">
        <v>22213</v>
      </c>
      <c r="L4444" s="159" t="s">
        <v>2129</v>
      </c>
      <c r="M4444" s="159" t="s">
        <v>22214</v>
      </c>
      <c r="N4444" s="161"/>
      <c r="O4444" s="161"/>
      <c r="P4444" s="161"/>
    </row>
    <row r="4445" customFormat="false" ht="27" hidden="false" customHeight="true" outlineLevel="0" collapsed="false">
      <c r="A4445" s="159" t="s">
        <v>22215</v>
      </c>
      <c r="B4445" s="160" t="s">
        <v>22216</v>
      </c>
      <c r="C4445" s="42" t="s">
        <v>1757</v>
      </c>
      <c r="D4445" s="159" t="s">
        <v>2816</v>
      </c>
      <c r="E4445" s="159" t="s">
        <v>2846</v>
      </c>
      <c r="F4445" s="42" t="s">
        <v>2817</v>
      </c>
      <c r="G4445" s="159" t="s">
        <v>1776</v>
      </c>
      <c r="H4445" s="159" t="s">
        <v>1654</v>
      </c>
      <c r="I4445" s="159" t="s">
        <v>1808</v>
      </c>
      <c r="J4445" s="42" t="s">
        <v>22217</v>
      </c>
      <c r="K4445" s="42" t="s">
        <v>22218</v>
      </c>
      <c r="L4445" s="159" t="s">
        <v>2129</v>
      </c>
      <c r="M4445" s="159" t="s">
        <v>22219</v>
      </c>
      <c r="N4445" s="161"/>
      <c r="O4445" s="161"/>
      <c r="P4445" s="161"/>
    </row>
    <row r="4446" customFormat="false" ht="39" hidden="false" customHeight="true" outlineLevel="0" collapsed="false">
      <c r="A4446" s="159" t="s">
        <v>22220</v>
      </c>
      <c r="B4446" s="160" t="s">
        <v>22221</v>
      </c>
      <c r="C4446" s="42" t="s">
        <v>1757</v>
      </c>
      <c r="D4446" s="159" t="s">
        <v>2816</v>
      </c>
      <c r="E4446" s="159" t="s">
        <v>2846</v>
      </c>
      <c r="F4446" s="42" t="s">
        <v>2817</v>
      </c>
      <c r="G4446" s="159" t="s">
        <v>1776</v>
      </c>
      <c r="H4446" s="159" t="s">
        <v>1654</v>
      </c>
      <c r="I4446" s="159" t="s">
        <v>1808</v>
      </c>
      <c r="J4446" s="42" t="s">
        <v>22222</v>
      </c>
      <c r="K4446" s="42" t="s">
        <v>22223</v>
      </c>
      <c r="L4446" s="159" t="s">
        <v>2129</v>
      </c>
      <c r="M4446" s="159" t="s">
        <v>22224</v>
      </c>
      <c r="N4446" s="161"/>
      <c r="O4446" s="161"/>
      <c r="P4446" s="161"/>
    </row>
    <row r="4447" customFormat="false" ht="39" hidden="false" customHeight="true" outlineLevel="0" collapsed="false">
      <c r="A4447" s="159" t="s">
        <v>22225</v>
      </c>
      <c r="B4447" s="160" t="s">
        <v>22226</v>
      </c>
      <c r="C4447" s="42" t="s">
        <v>1757</v>
      </c>
      <c r="D4447" s="159" t="s">
        <v>2816</v>
      </c>
      <c r="E4447" s="159" t="s">
        <v>2846</v>
      </c>
      <c r="F4447" s="42" t="s">
        <v>2817</v>
      </c>
      <c r="G4447" s="159" t="s">
        <v>1776</v>
      </c>
      <c r="H4447" s="159" t="s">
        <v>1654</v>
      </c>
      <c r="I4447" s="159" t="s">
        <v>1808</v>
      </c>
      <c r="J4447" s="42" t="s">
        <v>22227</v>
      </c>
      <c r="K4447" s="42" t="s">
        <v>22228</v>
      </c>
      <c r="L4447" s="159" t="s">
        <v>2129</v>
      </c>
      <c r="M4447" s="159" t="s">
        <v>22229</v>
      </c>
      <c r="N4447" s="161"/>
      <c r="O4447" s="161"/>
      <c r="P4447" s="161"/>
    </row>
    <row r="4448" customFormat="false" ht="27" hidden="false" customHeight="true" outlineLevel="0" collapsed="false">
      <c r="A4448" s="159" t="s">
        <v>22230</v>
      </c>
      <c r="B4448" s="160" t="s">
        <v>22231</v>
      </c>
      <c r="C4448" s="42" t="s">
        <v>1757</v>
      </c>
      <c r="D4448" s="159" t="s">
        <v>2816</v>
      </c>
      <c r="E4448" s="159" t="s">
        <v>2846</v>
      </c>
      <c r="F4448" s="42" t="s">
        <v>2817</v>
      </c>
      <c r="G4448" s="159" t="s">
        <v>1776</v>
      </c>
      <c r="H4448" s="159" t="s">
        <v>1654</v>
      </c>
      <c r="I4448" s="159" t="s">
        <v>1808</v>
      </c>
      <c r="J4448" s="42" t="s">
        <v>22232</v>
      </c>
      <c r="K4448" s="42" t="s">
        <v>22233</v>
      </c>
      <c r="L4448" s="159" t="s">
        <v>2129</v>
      </c>
      <c r="M4448" s="159" t="s">
        <v>22234</v>
      </c>
      <c r="N4448" s="161"/>
      <c r="O4448" s="161"/>
      <c r="P4448" s="161"/>
    </row>
    <row r="4449" customFormat="false" ht="27" hidden="false" customHeight="true" outlineLevel="0" collapsed="false">
      <c r="A4449" s="159" t="s">
        <v>22235</v>
      </c>
      <c r="B4449" s="160" t="s">
        <v>22236</v>
      </c>
      <c r="C4449" s="42" t="s">
        <v>1757</v>
      </c>
      <c r="D4449" s="159" t="s">
        <v>2816</v>
      </c>
      <c r="E4449" s="159" t="s">
        <v>2846</v>
      </c>
      <c r="F4449" s="42" t="s">
        <v>2817</v>
      </c>
      <c r="G4449" s="159" t="s">
        <v>1776</v>
      </c>
      <c r="H4449" s="159" t="s">
        <v>1654</v>
      </c>
      <c r="I4449" s="159" t="s">
        <v>1808</v>
      </c>
      <c r="J4449" s="42" t="s">
        <v>22237</v>
      </c>
      <c r="K4449" s="42" t="s">
        <v>22238</v>
      </c>
      <c r="L4449" s="159" t="s">
        <v>2129</v>
      </c>
      <c r="M4449" s="159" t="s">
        <v>22239</v>
      </c>
      <c r="N4449" s="161"/>
      <c r="O4449" s="161"/>
      <c r="P4449" s="161"/>
    </row>
    <row r="4450" customFormat="false" ht="27" hidden="false" customHeight="true" outlineLevel="0" collapsed="false">
      <c r="A4450" s="159" t="s">
        <v>22240</v>
      </c>
      <c r="B4450" s="160" t="s">
        <v>22241</v>
      </c>
      <c r="C4450" s="42" t="s">
        <v>1757</v>
      </c>
      <c r="D4450" s="159" t="s">
        <v>2816</v>
      </c>
      <c r="E4450" s="159" t="s">
        <v>2846</v>
      </c>
      <c r="F4450" s="42" t="s">
        <v>2817</v>
      </c>
      <c r="G4450" s="159" t="s">
        <v>1776</v>
      </c>
      <c r="H4450" s="159" t="s">
        <v>1654</v>
      </c>
      <c r="I4450" s="159" t="s">
        <v>1808</v>
      </c>
      <c r="J4450" s="42" t="s">
        <v>22242</v>
      </c>
      <c r="K4450" s="42" t="s">
        <v>22243</v>
      </c>
      <c r="L4450" s="159" t="s">
        <v>2129</v>
      </c>
      <c r="M4450" s="159" t="s">
        <v>22244</v>
      </c>
      <c r="N4450" s="161"/>
      <c r="O4450" s="161"/>
      <c r="P4450" s="161"/>
    </row>
    <row r="4451" customFormat="false" ht="27" hidden="false" customHeight="true" outlineLevel="0" collapsed="false">
      <c r="A4451" s="159" t="s">
        <v>22245</v>
      </c>
      <c r="B4451" s="160" t="s">
        <v>22246</v>
      </c>
      <c r="C4451" s="42" t="s">
        <v>1757</v>
      </c>
      <c r="D4451" s="159" t="s">
        <v>2816</v>
      </c>
      <c r="E4451" s="159" t="s">
        <v>2846</v>
      </c>
      <c r="F4451" s="42" t="s">
        <v>2817</v>
      </c>
      <c r="G4451" s="159" t="s">
        <v>1776</v>
      </c>
      <c r="H4451" s="159" t="s">
        <v>1654</v>
      </c>
      <c r="I4451" s="159" t="s">
        <v>1808</v>
      </c>
      <c r="J4451" s="42" t="s">
        <v>22247</v>
      </c>
      <c r="K4451" s="42" t="s">
        <v>22248</v>
      </c>
      <c r="L4451" s="159" t="s">
        <v>2129</v>
      </c>
      <c r="M4451" s="159" t="s">
        <v>22249</v>
      </c>
      <c r="N4451" s="161"/>
      <c r="O4451" s="161"/>
      <c r="P4451" s="161"/>
    </row>
    <row r="4452" customFormat="false" ht="27" hidden="false" customHeight="true" outlineLevel="0" collapsed="false">
      <c r="A4452" s="159" t="s">
        <v>22250</v>
      </c>
      <c r="B4452" s="160" t="s">
        <v>22251</v>
      </c>
      <c r="C4452" s="42" t="s">
        <v>1757</v>
      </c>
      <c r="D4452" s="159" t="s">
        <v>2816</v>
      </c>
      <c r="E4452" s="159" t="s">
        <v>2846</v>
      </c>
      <c r="F4452" s="42" t="s">
        <v>2817</v>
      </c>
      <c r="G4452" s="159" t="s">
        <v>1776</v>
      </c>
      <c r="H4452" s="159" t="s">
        <v>1654</v>
      </c>
      <c r="I4452" s="159" t="s">
        <v>1808</v>
      </c>
      <c r="J4452" s="42" t="s">
        <v>22252</v>
      </c>
      <c r="K4452" s="42" t="s">
        <v>22253</v>
      </c>
      <c r="L4452" s="159" t="s">
        <v>2129</v>
      </c>
      <c r="M4452" s="159" t="s">
        <v>22254</v>
      </c>
      <c r="N4452" s="161"/>
      <c r="O4452" s="161"/>
      <c r="P4452" s="161"/>
    </row>
    <row r="4453" customFormat="false" ht="27" hidden="false" customHeight="true" outlineLevel="0" collapsed="false">
      <c r="A4453" s="159" t="s">
        <v>22255</v>
      </c>
      <c r="B4453" s="160" t="s">
        <v>22256</v>
      </c>
      <c r="C4453" s="42" t="s">
        <v>1757</v>
      </c>
      <c r="D4453" s="159" t="s">
        <v>2816</v>
      </c>
      <c r="E4453" s="159" t="s">
        <v>2846</v>
      </c>
      <c r="F4453" s="42" t="s">
        <v>2817</v>
      </c>
      <c r="G4453" s="159" t="s">
        <v>1776</v>
      </c>
      <c r="H4453" s="159" t="s">
        <v>1654</v>
      </c>
      <c r="I4453" s="159" t="s">
        <v>1808</v>
      </c>
      <c r="J4453" s="42" t="s">
        <v>22257</v>
      </c>
      <c r="K4453" s="42" t="s">
        <v>22258</v>
      </c>
      <c r="L4453" s="159" t="s">
        <v>2129</v>
      </c>
      <c r="M4453" s="159" t="s">
        <v>22259</v>
      </c>
      <c r="N4453" s="161"/>
      <c r="O4453" s="161"/>
      <c r="P4453" s="161"/>
    </row>
    <row r="4454" customFormat="false" ht="27" hidden="false" customHeight="true" outlineLevel="0" collapsed="false">
      <c r="A4454" s="159" t="s">
        <v>22260</v>
      </c>
      <c r="B4454" s="160" t="s">
        <v>22261</v>
      </c>
      <c r="C4454" s="42" t="s">
        <v>1757</v>
      </c>
      <c r="D4454" s="159" t="s">
        <v>2816</v>
      </c>
      <c r="E4454" s="159" t="s">
        <v>2846</v>
      </c>
      <c r="F4454" s="42" t="s">
        <v>2817</v>
      </c>
      <c r="G4454" s="159" t="s">
        <v>1776</v>
      </c>
      <c r="H4454" s="159" t="s">
        <v>1654</v>
      </c>
      <c r="I4454" s="159" t="s">
        <v>1808</v>
      </c>
      <c r="J4454" s="42" t="s">
        <v>22262</v>
      </c>
      <c r="K4454" s="42" t="s">
        <v>22263</v>
      </c>
      <c r="L4454" s="159" t="s">
        <v>2129</v>
      </c>
      <c r="M4454" s="159" t="s">
        <v>22264</v>
      </c>
      <c r="N4454" s="161"/>
      <c r="O4454" s="161"/>
      <c r="P4454" s="161"/>
    </row>
    <row r="4455" customFormat="false" ht="27" hidden="false" customHeight="true" outlineLevel="0" collapsed="false">
      <c r="A4455" s="159" t="s">
        <v>22265</v>
      </c>
      <c r="B4455" s="160" t="s">
        <v>22266</v>
      </c>
      <c r="C4455" s="42" t="s">
        <v>1757</v>
      </c>
      <c r="D4455" s="159" t="s">
        <v>2816</v>
      </c>
      <c r="E4455" s="159" t="s">
        <v>2846</v>
      </c>
      <c r="F4455" s="42" t="s">
        <v>2817</v>
      </c>
      <c r="G4455" s="159" t="s">
        <v>1776</v>
      </c>
      <c r="H4455" s="159" t="s">
        <v>1654</v>
      </c>
      <c r="I4455" s="159" t="s">
        <v>1808</v>
      </c>
      <c r="J4455" s="42" t="s">
        <v>22267</v>
      </c>
      <c r="K4455" s="42" t="s">
        <v>22268</v>
      </c>
      <c r="L4455" s="159" t="s">
        <v>2129</v>
      </c>
      <c r="M4455" s="159" t="s">
        <v>22269</v>
      </c>
      <c r="N4455" s="161"/>
      <c r="O4455" s="161"/>
      <c r="P4455" s="161"/>
    </row>
    <row r="4456" customFormat="false" ht="27" hidden="false" customHeight="true" outlineLevel="0" collapsed="false">
      <c r="A4456" s="159" t="s">
        <v>22270</v>
      </c>
      <c r="B4456" s="160" t="s">
        <v>22271</v>
      </c>
      <c r="C4456" s="42" t="s">
        <v>1757</v>
      </c>
      <c r="D4456" s="159" t="s">
        <v>2816</v>
      </c>
      <c r="E4456" s="159" t="s">
        <v>2846</v>
      </c>
      <c r="F4456" s="42" t="s">
        <v>2817</v>
      </c>
      <c r="G4456" s="159" t="s">
        <v>1776</v>
      </c>
      <c r="H4456" s="159" t="s">
        <v>1654</v>
      </c>
      <c r="I4456" s="159" t="s">
        <v>1808</v>
      </c>
      <c r="J4456" s="42" t="s">
        <v>22272</v>
      </c>
      <c r="K4456" s="42" t="s">
        <v>22273</v>
      </c>
      <c r="L4456" s="159" t="s">
        <v>2129</v>
      </c>
      <c r="M4456" s="159" t="s">
        <v>22274</v>
      </c>
      <c r="N4456" s="161"/>
      <c r="O4456" s="161"/>
      <c r="P4456" s="161"/>
    </row>
    <row r="4457" customFormat="false" ht="39" hidden="false" customHeight="true" outlineLevel="0" collapsed="false">
      <c r="A4457" s="159" t="s">
        <v>22275</v>
      </c>
      <c r="B4457" s="160" t="s">
        <v>22276</v>
      </c>
      <c r="C4457" s="42" t="s">
        <v>1757</v>
      </c>
      <c r="D4457" s="159" t="s">
        <v>2816</v>
      </c>
      <c r="E4457" s="159" t="s">
        <v>2846</v>
      </c>
      <c r="F4457" s="42" t="s">
        <v>2817</v>
      </c>
      <c r="G4457" s="159" t="s">
        <v>1776</v>
      </c>
      <c r="H4457" s="159" t="s">
        <v>1654</v>
      </c>
      <c r="I4457" s="159" t="s">
        <v>1808</v>
      </c>
      <c r="J4457" s="42" t="s">
        <v>22277</v>
      </c>
      <c r="K4457" s="42" t="s">
        <v>22278</v>
      </c>
      <c r="L4457" s="159" t="s">
        <v>2129</v>
      </c>
      <c r="M4457" s="159" t="s">
        <v>22279</v>
      </c>
      <c r="N4457" s="161"/>
      <c r="O4457" s="161"/>
      <c r="P4457" s="161"/>
    </row>
    <row r="4458" customFormat="false" ht="27" hidden="false" customHeight="true" outlineLevel="0" collapsed="false">
      <c r="A4458" s="159" t="s">
        <v>22280</v>
      </c>
      <c r="B4458" s="160" t="s">
        <v>22281</v>
      </c>
      <c r="C4458" s="42" t="s">
        <v>1757</v>
      </c>
      <c r="D4458" s="159" t="s">
        <v>2816</v>
      </c>
      <c r="E4458" s="159" t="s">
        <v>2846</v>
      </c>
      <c r="F4458" s="42" t="s">
        <v>2817</v>
      </c>
      <c r="G4458" s="159" t="s">
        <v>1776</v>
      </c>
      <c r="H4458" s="159" t="s">
        <v>1654</v>
      </c>
      <c r="I4458" s="159" t="s">
        <v>1808</v>
      </c>
      <c r="J4458" s="42" t="s">
        <v>22282</v>
      </c>
      <c r="K4458" s="42" t="s">
        <v>22283</v>
      </c>
      <c r="L4458" s="159" t="s">
        <v>2129</v>
      </c>
      <c r="M4458" s="159" t="s">
        <v>22284</v>
      </c>
      <c r="N4458" s="161"/>
      <c r="O4458" s="161"/>
      <c r="P4458" s="161"/>
    </row>
    <row r="4459" customFormat="false" ht="39" hidden="false" customHeight="true" outlineLevel="0" collapsed="false">
      <c r="A4459" s="159" t="s">
        <v>22285</v>
      </c>
      <c r="B4459" s="160" t="s">
        <v>22286</v>
      </c>
      <c r="C4459" s="42" t="s">
        <v>1757</v>
      </c>
      <c r="D4459" s="159" t="s">
        <v>2816</v>
      </c>
      <c r="E4459" s="159" t="s">
        <v>2846</v>
      </c>
      <c r="F4459" s="42" t="s">
        <v>2817</v>
      </c>
      <c r="G4459" s="159" t="s">
        <v>1776</v>
      </c>
      <c r="H4459" s="159" t="s">
        <v>1654</v>
      </c>
      <c r="I4459" s="159" t="s">
        <v>1808</v>
      </c>
      <c r="J4459" s="42" t="s">
        <v>10012</v>
      </c>
      <c r="K4459" s="42" t="s">
        <v>22287</v>
      </c>
      <c r="L4459" s="159" t="s">
        <v>2129</v>
      </c>
      <c r="M4459" s="159" t="s">
        <v>22288</v>
      </c>
      <c r="N4459" s="161"/>
      <c r="O4459" s="161"/>
      <c r="P4459" s="161"/>
    </row>
    <row r="4460" customFormat="false" ht="27" hidden="false" customHeight="true" outlineLevel="0" collapsed="false">
      <c r="A4460" s="159" t="s">
        <v>22289</v>
      </c>
      <c r="B4460" s="160" t="s">
        <v>22290</v>
      </c>
      <c r="C4460" s="42" t="s">
        <v>1757</v>
      </c>
      <c r="D4460" s="159" t="s">
        <v>2816</v>
      </c>
      <c r="E4460" s="159" t="s">
        <v>2846</v>
      </c>
      <c r="F4460" s="42" t="s">
        <v>2817</v>
      </c>
      <c r="G4460" s="159" t="s">
        <v>1776</v>
      </c>
      <c r="H4460" s="159" t="s">
        <v>1654</v>
      </c>
      <c r="I4460" s="159" t="s">
        <v>1808</v>
      </c>
      <c r="J4460" s="42" t="s">
        <v>22291</v>
      </c>
      <c r="K4460" s="42" t="s">
        <v>22292</v>
      </c>
      <c r="L4460" s="159" t="s">
        <v>2129</v>
      </c>
      <c r="M4460" s="159" t="s">
        <v>22293</v>
      </c>
      <c r="N4460" s="161"/>
      <c r="O4460" s="161"/>
      <c r="P4460" s="161"/>
    </row>
    <row r="4461" customFormat="false" ht="27" hidden="false" customHeight="true" outlineLevel="0" collapsed="false">
      <c r="A4461" s="159" t="s">
        <v>22294</v>
      </c>
      <c r="B4461" s="160" t="s">
        <v>22295</v>
      </c>
      <c r="C4461" s="42" t="s">
        <v>1757</v>
      </c>
      <c r="D4461" s="159" t="s">
        <v>2816</v>
      </c>
      <c r="E4461" s="159" t="s">
        <v>2846</v>
      </c>
      <c r="F4461" s="42" t="s">
        <v>2817</v>
      </c>
      <c r="G4461" s="159" t="s">
        <v>1776</v>
      </c>
      <c r="H4461" s="159" t="s">
        <v>1654</v>
      </c>
      <c r="I4461" s="159" t="s">
        <v>1808</v>
      </c>
      <c r="J4461" s="42" t="s">
        <v>22296</v>
      </c>
      <c r="K4461" s="42" t="s">
        <v>22297</v>
      </c>
      <c r="L4461" s="159" t="s">
        <v>2129</v>
      </c>
      <c r="M4461" s="159" t="s">
        <v>22298</v>
      </c>
      <c r="N4461" s="161"/>
      <c r="O4461" s="161"/>
      <c r="P4461" s="161"/>
    </row>
    <row r="4462" customFormat="false" ht="27" hidden="false" customHeight="true" outlineLevel="0" collapsed="false">
      <c r="A4462" s="159" t="s">
        <v>22299</v>
      </c>
      <c r="B4462" s="160" t="s">
        <v>22300</v>
      </c>
      <c r="C4462" s="42" t="s">
        <v>1757</v>
      </c>
      <c r="D4462" s="159" t="s">
        <v>2816</v>
      </c>
      <c r="E4462" s="159" t="s">
        <v>2846</v>
      </c>
      <c r="F4462" s="42" t="s">
        <v>2817</v>
      </c>
      <c r="G4462" s="159" t="s">
        <v>1776</v>
      </c>
      <c r="H4462" s="159" t="s">
        <v>1654</v>
      </c>
      <c r="I4462" s="159" t="s">
        <v>1808</v>
      </c>
      <c r="J4462" s="42" t="s">
        <v>22301</v>
      </c>
      <c r="K4462" s="42" t="s">
        <v>22302</v>
      </c>
      <c r="L4462" s="159" t="s">
        <v>2129</v>
      </c>
      <c r="M4462" s="159" t="s">
        <v>22303</v>
      </c>
      <c r="N4462" s="161"/>
      <c r="O4462" s="161"/>
      <c r="P4462" s="161"/>
    </row>
    <row r="4463" customFormat="false" ht="27" hidden="false" customHeight="true" outlineLevel="0" collapsed="false">
      <c r="A4463" s="159" t="s">
        <v>22304</v>
      </c>
      <c r="B4463" s="160" t="s">
        <v>22305</v>
      </c>
      <c r="C4463" s="42" t="s">
        <v>1757</v>
      </c>
      <c r="D4463" s="159" t="s">
        <v>2816</v>
      </c>
      <c r="E4463" s="159" t="s">
        <v>2846</v>
      </c>
      <c r="F4463" s="42" t="s">
        <v>2817</v>
      </c>
      <c r="G4463" s="159" t="s">
        <v>1776</v>
      </c>
      <c r="H4463" s="159" t="s">
        <v>1654</v>
      </c>
      <c r="I4463" s="159" t="s">
        <v>1808</v>
      </c>
      <c r="J4463" s="42" t="s">
        <v>22306</v>
      </c>
      <c r="K4463" s="42" t="s">
        <v>22307</v>
      </c>
      <c r="L4463" s="159" t="s">
        <v>2129</v>
      </c>
      <c r="M4463" s="159" t="s">
        <v>22308</v>
      </c>
      <c r="N4463" s="161"/>
      <c r="O4463" s="161"/>
      <c r="P4463" s="161"/>
    </row>
    <row r="4464" customFormat="false" ht="39" hidden="false" customHeight="true" outlineLevel="0" collapsed="false">
      <c r="A4464" s="159" t="s">
        <v>22309</v>
      </c>
      <c r="B4464" s="160" t="s">
        <v>22310</v>
      </c>
      <c r="C4464" s="42" t="s">
        <v>1757</v>
      </c>
      <c r="D4464" s="159" t="s">
        <v>2816</v>
      </c>
      <c r="E4464" s="159" t="s">
        <v>2846</v>
      </c>
      <c r="F4464" s="42" t="s">
        <v>2817</v>
      </c>
      <c r="G4464" s="159" t="s">
        <v>1776</v>
      </c>
      <c r="H4464" s="159" t="s">
        <v>1654</v>
      </c>
      <c r="I4464" s="159" t="s">
        <v>1808</v>
      </c>
      <c r="J4464" s="42" t="s">
        <v>10224</v>
      </c>
      <c r="K4464" s="42" t="s">
        <v>22311</v>
      </c>
      <c r="L4464" s="159" t="s">
        <v>2129</v>
      </c>
      <c r="M4464" s="159" t="s">
        <v>22312</v>
      </c>
      <c r="N4464" s="161"/>
      <c r="O4464" s="161"/>
      <c r="P4464" s="161"/>
    </row>
    <row r="4465" customFormat="false" ht="39" hidden="false" customHeight="true" outlineLevel="0" collapsed="false">
      <c r="A4465" s="159" t="s">
        <v>22313</v>
      </c>
      <c r="B4465" s="160" t="s">
        <v>22314</v>
      </c>
      <c r="C4465" s="42" t="s">
        <v>1757</v>
      </c>
      <c r="D4465" s="159" t="s">
        <v>2816</v>
      </c>
      <c r="E4465" s="159" t="s">
        <v>2846</v>
      </c>
      <c r="F4465" s="42" t="s">
        <v>2817</v>
      </c>
      <c r="G4465" s="159" t="s">
        <v>1776</v>
      </c>
      <c r="H4465" s="159" t="s">
        <v>1654</v>
      </c>
      <c r="I4465" s="159" t="s">
        <v>1808</v>
      </c>
      <c r="J4465" s="42" t="s">
        <v>22315</v>
      </c>
      <c r="K4465" s="42" t="s">
        <v>22316</v>
      </c>
      <c r="L4465" s="159" t="s">
        <v>2129</v>
      </c>
      <c r="M4465" s="159" t="s">
        <v>22317</v>
      </c>
      <c r="N4465" s="161"/>
      <c r="O4465" s="161"/>
      <c r="P4465" s="161"/>
    </row>
    <row r="4466" customFormat="false" ht="39" hidden="false" customHeight="true" outlineLevel="0" collapsed="false">
      <c r="A4466" s="159" t="s">
        <v>22318</v>
      </c>
      <c r="B4466" s="160" t="s">
        <v>22319</v>
      </c>
      <c r="C4466" s="42" t="s">
        <v>1757</v>
      </c>
      <c r="D4466" s="159" t="s">
        <v>2816</v>
      </c>
      <c r="E4466" s="159" t="s">
        <v>2846</v>
      </c>
      <c r="F4466" s="42" t="s">
        <v>2817</v>
      </c>
      <c r="G4466" s="159" t="s">
        <v>1776</v>
      </c>
      <c r="H4466" s="159" t="s">
        <v>1654</v>
      </c>
      <c r="I4466" s="159" t="s">
        <v>1808</v>
      </c>
      <c r="J4466" s="42" t="s">
        <v>22320</v>
      </c>
      <c r="K4466" s="42" t="s">
        <v>22321</v>
      </c>
      <c r="L4466" s="159" t="s">
        <v>2129</v>
      </c>
      <c r="M4466" s="159" t="s">
        <v>22322</v>
      </c>
      <c r="N4466" s="161"/>
      <c r="O4466" s="161"/>
      <c r="P4466" s="161"/>
    </row>
    <row r="4467" customFormat="false" ht="27" hidden="false" customHeight="true" outlineLevel="0" collapsed="false">
      <c r="A4467" s="159" t="s">
        <v>22323</v>
      </c>
      <c r="B4467" s="160" t="s">
        <v>22324</v>
      </c>
      <c r="C4467" s="42" t="s">
        <v>1757</v>
      </c>
      <c r="D4467" s="159" t="s">
        <v>2816</v>
      </c>
      <c r="E4467" s="159" t="s">
        <v>2846</v>
      </c>
      <c r="F4467" s="42" t="s">
        <v>2817</v>
      </c>
      <c r="G4467" s="159" t="s">
        <v>1776</v>
      </c>
      <c r="H4467" s="159" t="s">
        <v>1654</v>
      </c>
      <c r="I4467" s="159" t="s">
        <v>1808</v>
      </c>
      <c r="J4467" s="42" t="s">
        <v>22325</v>
      </c>
      <c r="K4467" s="42" t="s">
        <v>22326</v>
      </c>
      <c r="L4467" s="159" t="s">
        <v>2129</v>
      </c>
      <c r="M4467" s="159" t="s">
        <v>22327</v>
      </c>
      <c r="N4467" s="161"/>
      <c r="O4467" s="161"/>
      <c r="P4467" s="161"/>
    </row>
    <row r="4468" customFormat="false" ht="27" hidden="false" customHeight="true" outlineLevel="0" collapsed="false">
      <c r="A4468" s="159" t="s">
        <v>22328</v>
      </c>
      <c r="B4468" s="160" t="s">
        <v>22329</v>
      </c>
      <c r="C4468" s="42" t="s">
        <v>1757</v>
      </c>
      <c r="D4468" s="159" t="s">
        <v>2816</v>
      </c>
      <c r="E4468" s="159" t="s">
        <v>2846</v>
      </c>
      <c r="F4468" s="42" t="s">
        <v>2817</v>
      </c>
      <c r="G4468" s="159" t="s">
        <v>1776</v>
      </c>
      <c r="H4468" s="159" t="s">
        <v>1654</v>
      </c>
      <c r="I4468" s="159" t="s">
        <v>1808</v>
      </c>
      <c r="J4468" s="42" t="s">
        <v>22330</v>
      </c>
      <c r="K4468" s="42" t="s">
        <v>22331</v>
      </c>
      <c r="L4468" s="159" t="s">
        <v>2129</v>
      </c>
      <c r="M4468" s="159" t="s">
        <v>22332</v>
      </c>
      <c r="N4468" s="161"/>
      <c r="O4468" s="161"/>
      <c r="P4468" s="161"/>
    </row>
    <row r="4469" customFormat="false" ht="39" hidden="false" customHeight="true" outlineLevel="0" collapsed="false">
      <c r="A4469" s="159" t="s">
        <v>22333</v>
      </c>
      <c r="B4469" s="160" t="s">
        <v>22334</v>
      </c>
      <c r="C4469" s="42" t="s">
        <v>1757</v>
      </c>
      <c r="D4469" s="159" t="s">
        <v>2816</v>
      </c>
      <c r="E4469" s="159" t="s">
        <v>2846</v>
      </c>
      <c r="F4469" s="42" t="s">
        <v>2817</v>
      </c>
      <c r="G4469" s="159" t="s">
        <v>1776</v>
      </c>
      <c r="H4469" s="159" t="s">
        <v>1654</v>
      </c>
      <c r="I4469" s="159" t="s">
        <v>1808</v>
      </c>
      <c r="J4469" s="42" t="s">
        <v>22335</v>
      </c>
      <c r="K4469" s="42" t="s">
        <v>22336</v>
      </c>
      <c r="L4469" s="159" t="s">
        <v>2129</v>
      </c>
      <c r="M4469" s="159" t="s">
        <v>22337</v>
      </c>
      <c r="N4469" s="161"/>
      <c r="O4469" s="161"/>
      <c r="P4469" s="161"/>
    </row>
    <row r="4470" customFormat="false" ht="27" hidden="false" customHeight="true" outlineLevel="0" collapsed="false">
      <c r="A4470" s="159" t="s">
        <v>22338</v>
      </c>
      <c r="B4470" s="160" t="s">
        <v>22339</v>
      </c>
      <c r="C4470" s="42" t="s">
        <v>1757</v>
      </c>
      <c r="D4470" s="159" t="s">
        <v>2816</v>
      </c>
      <c r="E4470" s="159" t="s">
        <v>2846</v>
      </c>
      <c r="F4470" s="42" t="s">
        <v>2817</v>
      </c>
      <c r="G4470" s="159" t="s">
        <v>1776</v>
      </c>
      <c r="H4470" s="159" t="s">
        <v>1654</v>
      </c>
      <c r="I4470" s="159" t="s">
        <v>1808</v>
      </c>
      <c r="J4470" s="42" t="s">
        <v>22340</v>
      </c>
      <c r="K4470" s="42" t="s">
        <v>22341</v>
      </c>
      <c r="L4470" s="159" t="s">
        <v>2129</v>
      </c>
      <c r="M4470" s="159" t="s">
        <v>22342</v>
      </c>
      <c r="N4470" s="161"/>
      <c r="O4470" s="161"/>
      <c r="P4470" s="161"/>
    </row>
    <row r="4471" customFormat="false" ht="27" hidden="false" customHeight="true" outlineLevel="0" collapsed="false">
      <c r="A4471" s="159" t="s">
        <v>22343</v>
      </c>
      <c r="B4471" s="160" t="s">
        <v>22344</v>
      </c>
      <c r="C4471" s="42" t="s">
        <v>1757</v>
      </c>
      <c r="D4471" s="159" t="s">
        <v>2816</v>
      </c>
      <c r="E4471" s="159" t="s">
        <v>2846</v>
      </c>
      <c r="F4471" s="42" t="s">
        <v>2817</v>
      </c>
      <c r="G4471" s="159" t="s">
        <v>1776</v>
      </c>
      <c r="H4471" s="159" t="s">
        <v>1654</v>
      </c>
      <c r="I4471" s="159" t="s">
        <v>1808</v>
      </c>
      <c r="J4471" s="42" t="s">
        <v>22345</v>
      </c>
      <c r="K4471" s="42" t="s">
        <v>22346</v>
      </c>
      <c r="L4471" s="159" t="s">
        <v>2129</v>
      </c>
      <c r="M4471" s="159" t="s">
        <v>22347</v>
      </c>
      <c r="N4471" s="161"/>
      <c r="O4471" s="161"/>
      <c r="P4471" s="161"/>
    </row>
    <row r="4472" customFormat="false" ht="27" hidden="false" customHeight="true" outlineLevel="0" collapsed="false">
      <c r="A4472" s="159" t="s">
        <v>22348</v>
      </c>
      <c r="B4472" s="160" t="s">
        <v>22349</v>
      </c>
      <c r="C4472" s="42" t="s">
        <v>1757</v>
      </c>
      <c r="D4472" s="159" t="s">
        <v>2816</v>
      </c>
      <c r="E4472" s="159" t="s">
        <v>2846</v>
      </c>
      <c r="F4472" s="42" t="s">
        <v>2817</v>
      </c>
      <c r="G4472" s="159" t="s">
        <v>1776</v>
      </c>
      <c r="H4472" s="159" t="s">
        <v>1654</v>
      </c>
      <c r="I4472" s="159" t="s">
        <v>1808</v>
      </c>
      <c r="J4472" s="42" t="s">
        <v>22350</v>
      </c>
      <c r="K4472" s="42" t="s">
        <v>22351</v>
      </c>
      <c r="L4472" s="159" t="s">
        <v>2129</v>
      </c>
      <c r="M4472" s="159" t="s">
        <v>22352</v>
      </c>
      <c r="N4472" s="161"/>
      <c r="O4472" s="161"/>
      <c r="P4472" s="161"/>
    </row>
    <row r="4473" customFormat="false" ht="39" hidden="false" customHeight="true" outlineLevel="0" collapsed="false">
      <c r="A4473" s="159" t="s">
        <v>22353</v>
      </c>
      <c r="B4473" s="160" t="s">
        <v>22354</v>
      </c>
      <c r="C4473" s="42" t="s">
        <v>1757</v>
      </c>
      <c r="D4473" s="159" t="s">
        <v>2816</v>
      </c>
      <c r="E4473" s="159" t="s">
        <v>2846</v>
      </c>
      <c r="F4473" s="42" t="s">
        <v>2817</v>
      </c>
      <c r="G4473" s="159" t="s">
        <v>1776</v>
      </c>
      <c r="H4473" s="159" t="s">
        <v>1654</v>
      </c>
      <c r="I4473" s="159" t="s">
        <v>1808</v>
      </c>
      <c r="J4473" s="42" t="s">
        <v>22355</v>
      </c>
      <c r="K4473" s="42" t="s">
        <v>22356</v>
      </c>
      <c r="L4473" s="159" t="s">
        <v>2129</v>
      </c>
      <c r="M4473" s="159" t="s">
        <v>22357</v>
      </c>
      <c r="N4473" s="161"/>
      <c r="O4473" s="161"/>
      <c r="P4473" s="161"/>
    </row>
    <row r="4474" customFormat="false" ht="39" hidden="false" customHeight="true" outlineLevel="0" collapsed="false">
      <c r="A4474" s="159" t="s">
        <v>22358</v>
      </c>
      <c r="B4474" s="160" t="s">
        <v>22359</v>
      </c>
      <c r="C4474" s="42" t="s">
        <v>1757</v>
      </c>
      <c r="D4474" s="159" t="s">
        <v>2816</v>
      </c>
      <c r="E4474" s="159" t="s">
        <v>2846</v>
      </c>
      <c r="F4474" s="42" t="s">
        <v>2817</v>
      </c>
      <c r="G4474" s="159" t="s">
        <v>1776</v>
      </c>
      <c r="H4474" s="159" t="s">
        <v>1654</v>
      </c>
      <c r="I4474" s="159" t="s">
        <v>1808</v>
      </c>
      <c r="J4474" s="42" t="s">
        <v>10589</v>
      </c>
      <c r="K4474" s="42" t="s">
        <v>22360</v>
      </c>
      <c r="L4474" s="159" t="s">
        <v>2129</v>
      </c>
      <c r="M4474" s="159" t="s">
        <v>22361</v>
      </c>
      <c r="N4474" s="161"/>
      <c r="O4474" s="161"/>
      <c r="P4474" s="161"/>
    </row>
    <row r="4475" customFormat="false" ht="27" hidden="false" customHeight="true" outlineLevel="0" collapsed="false">
      <c r="A4475" s="159" t="s">
        <v>22362</v>
      </c>
      <c r="B4475" s="160" t="s">
        <v>22363</v>
      </c>
      <c r="C4475" s="42" t="s">
        <v>1757</v>
      </c>
      <c r="D4475" s="159" t="s">
        <v>2816</v>
      </c>
      <c r="E4475" s="159" t="s">
        <v>2846</v>
      </c>
      <c r="F4475" s="42" t="s">
        <v>2817</v>
      </c>
      <c r="G4475" s="159" t="s">
        <v>1776</v>
      </c>
      <c r="H4475" s="159" t="s">
        <v>1654</v>
      </c>
      <c r="I4475" s="159" t="s">
        <v>1808</v>
      </c>
      <c r="J4475" s="42" t="s">
        <v>22364</v>
      </c>
      <c r="K4475" s="42" t="s">
        <v>22365</v>
      </c>
      <c r="L4475" s="159" t="s">
        <v>2129</v>
      </c>
      <c r="M4475" s="159" t="s">
        <v>22366</v>
      </c>
      <c r="N4475" s="161"/>
      <c r="O4475" s="161"/>
      <c r="P4475" s="161"/>
    </row>
    <row r="4476" customFormat="false" ht="27" hidden="false" customHeight="true" outlineLevel="0" collapsed="false">
      <c r="A4476" s="159" t="s">
        <v>22367</v>
      </c>
      <c r="B4476" s="160" t="s">
        <v>22368</v>
      </c>
      <c r="C4476" s="42" t="s">
        <v>1757</v>
      </c>
      <c r="D4476" s="159" t="s">
        <v>2816</v>
      </c>
      <c r="E4476" s="159" t="s">
        <v>2846</v>
      </c>
      <c r="F4476" s="42" t="s">
        <v>2817</v>
      </c>
      <c r="G4476" s="159" t="s">
        <v>1776</v>
      </c>
      <c r="H4476" s="159" t="s">
        <v>1654</v>
      </c>
      <c r="I4476" s="159" t="s">
        <v>1808</v>
      </c>
      <c r="J4476" s="42" t="s">
        <v>22369</v>
      </c>
      <c r="K4476" s="42" t="s">
        <v>22370</v>
      </c>
      <c r="L4476" s="159" t="s">
        <v>2129</v>
      </c>
      <c r="M4476" s="159" t="s">
        <v>22371</v>
      </c>
      <c r="N4476" s="161"/>
      <c r="O4476" s="161"/>
      <c r="P4476" s="161"/>
    </row>
    <row r="4477" customFormat="false" ht="27" hidden="false" customHeight="true" outlineLevel="0" collapsed="false">
      <c r="A4477" s="159" t="s">
        <v>22372</v>
      </c>
      <c r="B4477" s="160" t="s">
        <v>22373</v>
      </c>
      <c r="C4477" s="42" t="s">
        <v>1757</v>
      </c>
      <c r="D4477" s="159" t="s">
        <v>2816</v>
      </c>
      <c r="E4477" s="159" t="s">
        <v>2846</v>
      </c>
      <c r="F4477" s="42" t="s">
        <v>2817</v>
      </c>
      <c r="G4477" s="159" t="s">
        <v>1776</v>
      </c>
      <c r="H4477" s="159" t="s">
        <v>1654</v>
      </c>
      <c r="I4477" s="159" t="s">
        <v>1808</v>
      </c>
      <c r="J4477" s="42" t="s">
        <v>22374</v>
      </c>
      <c r="K4477" s="42" t="s">
        <v>22375</v>
      </c>
      <c r="L4477" s="159" t="s">
        <v>2129</v>
      </c>
      <c r="M4477" s="159" t="s">
        <v>22376</v>
      </c>
      <c r="N4477" s="161"/>
      <c r="O4477" s="161"/>
      <c r="P4477" s="161"/>
    </row>
    <row r="4478" customFormat="false" ht="39" hidden="false" customHeight="true" outlineLevel="0" collapsed="false">
      <c r="A4478" s="159" t="s">
        <v>22377</v>
      </c>
      <c r="B4478" s="160" t="s">
        <v>22378</v>
      </c>
      <c r="C4478" s="42" t="s">
        <v>1757</v>
      </c>
      <c r="D4478" s="159" t="s">
        <v>2816</v>
      </c>
      <c r="E4478" s="159" t="s">
        <v>2846</v>
      </c>
      <c r="F4478" s="42" t="s">
        <v>2817</v>
      </c>
      <c r="G4478" s="159" t="s">
        <v>1776</v>
      </c>
      <c r="H4478" s="159" t="s">
        <v>1654</v>
      </c>
      <c r="I4478" s="159" t="s">
        <v>1808</v>
      </c>
      <c r="J4478" s="42" t="s">
        <v>22379</v>
      </c>
      <c r="K4478" s="42" t="s">
        <v>22380</v>
      </c>
      <c r="L4478" s="159" t="s">
        <v>2129</v>
      </c>
      <c r="M4478" s="159" t="s">
        <v>22381</v>
      </c>
      <c r="N4478" s="161"/>
      <c r="O4478" s="161"/>
      <c r="P4478" s="161"/>
    </row>
    <row r="4479" customFormat="false" ht="27" hidden="false" customHeight="true" outlineLevel="0" collapsed="false">
      <c r="A4479" s="159" t="s">
        <v>22382</v>
      </c>
      <c r="B4479" s="160" t="s">
        <v>22383</v>
      </c>
      <c r="C4479" s="42" t="s">
        <v>1757</v>
      </c>
      <c r="D4479" s="159" t="s">
        <v>2816</v>
      </c>
      <c r="E4479" s="159" t="s">
        <v>2846</v>
      </c>
      <c r="F4479" s="42" t="s">
        <v>2817</v>
      </c>
      <c r="G4479" s="159" t="s">
        <v>1776</v>
      </c>
      <c r="H4479" s="159" t="s">
        <v>1654</v>
      </c>
      <c r="I4479" s="159" t="s">
        <v>1808</v>
      </c>
      <c r="J4479" s="42" t="s">
        <v>22384</v>
      </c>
      <c r="K4479" s="42" t="s">
        <v>22385</v>
      </c>
      <c r="L4479" s="159" t="s">
        <v>2129</v>
      </c>
      <c r="M4479" s="159" t="s">
        <v>22386</v>
      </c>
      <c r="N4479" s="161"/>
      <c r="O4479" s="161"/>
      <c r="P4479" s="161"/>
    </row>
    <row r="4480" customFormat="false" ht="27" hidden="false" customHeight="true" outlineLevel="0" collapsed="false">
      <c r="A4480" s="159" t="s">
        <v>22387</v>
      </c>
      <c r="B4480" s="160" t="s">
        <v>22388</v>
      </c>
      <c r="C4480" s="42" t="s">
        <v>1757</v>
      </c>
      <c r="D4480" s="159" t="s">
        <v>2816</v>
      </c>
      <c r="E4480" s="159" t="s">
        <v>2846</v>
      </c>
      <c r="F4480" s="42" t="s">
        <v>2817</v>
      </c>
      <c r="G4480" s="159" t="s">
        <v>1776</v>
      </c>
      <c r="H4480" s="159" t="s">
        <v>1654</v>
      </c>
      <c r="I4480" s="159" t="s">
        <v>1808</v>
      </c>
      <c r="J4480" s="42" t="s">
        <v>22389</v>
      </c>
      <c r="K4480" s="42" t="s">
        <v>22390</v>
      </c>
      <c r="L4480" s="159" t="s">
        <v>2129</v>
      </c>
      <c r="M4480" s="159" t="s">
        <v>22391</v>
      </c>
      <c r="N4480" s="161"/>
      <c r="O4480" s="161"/>
      <c r="P4480" s="161"/>
    </row>
    <row r="4481" customFormat="false" ht="27" hidden="false" customHeight="true" outlineLevel="0" collapsed="false">
      <c r="A4481" s="159" t="s">
        <v>22392</v>
      </c>
      <c r="B4481" s="160" t="s">
        <v>22393</v>
      </c>
      <c r="C4481" s="42" t="s">
        <v>1757</v>
      </c>
      <c r="D4481" s="159" t="s">
        <v>2816</v>
      </c>
      <c r="E4481" s="159" t="s">
        <v>2846</v>
      </c>
      <c r="F4481" s="42" t="s">
        <v>2817</v>
      </c>
      <c r="G4481" s="159" t="s">
        <v>1776</v>
      </c>
      <c r="H4481" s="159" t="s">
        <v>1654</v>
      </c>
      <c r="I4481" s="159" t="s">
        <v>1808</v>
      </c>
      <c r="J4481" s="42" t="s">
        <v>22394</v>
      </c>
      <c r="K4481" s="42" t="s">
        <v>22395</v>
      </c>
      <c r="L4481" s="159" t="s">
        <v>2129</v>
      </c>
      <c r="M4481" s="159" t="s">
        <v>22396</v>
      </c>
      <c r="N4481" s="161"/>
      <c r="O4481" s="161"/>
      <c r="P4481" s="161"/>
    </row>
    <row r="4482" customFormat="false" ht="39" hidden="false" customHeight="true" outlineLevel="0" collapsed="false">
      <c r="A4482" s="159" t="s">
        <v>22397</v>
      </c>
      <c r="B4482" s="160" t="s">
        <v>22398</v>
      </c>
      <c r="C4482" s="42" t="s">
        <v>1757</v>
      </c>
      <c r="D4482" s="159" t="s">
        <v>2816</v>
      </c>
      <c r="E4482" s="159" t="s">
        <v>2846</v>
      </c>
      <c r="F4482" s="42" t="s">
        <v>2817</v>
      </c>
      <c r="G4482" s="159" t="s">
        <v>1776</v>
      </c>
      <c r="H4482" s="159" t="s">
        <v>1654</v>
      </c>
      <c r="I4482" s="159" t="s">
        <v>1808</v>
      </c>
      <c r="J4482" s="42" t="s">
        <v>10979</v>
      </c>
      <c r="K4482" s="42" t="s">
        <v>22399</v>
      </c>
      <c r="L4482" s="159" t="s">
        <v>2129</v>
      </c>
      <c r="M4482" s="159" t="s">
        <v>22400</v>
      </c>
      <c r="N4482" s="161"/>
      <c r="O4482" s="161"/>
      <c r="P4482" s="161"/>
    </row>
    <row r="4483" customFormat="false" ht="39" hidden="false" customHeight="true" outlineLevel="0" collapsed="false">
      <c r="A4483" s="159" t="s">
        <v>22401</v>
      </c>
      <c r="B4483" s="160" t="s">
        <v>22402</v>
      </c>
      <c r="C4483" s="42" t="s">
        <v>1757</v>
      </c>
      <c r="D4483" s="159" t="s">
        <v>2816</v>
      </c>
      <c r="E4483" s="159" t="s">
        <v>2846</v>
      </c>
      <c r="F4483" s="42" t="s">
        <v>2817</v>
      </c>
      <c r="G4483" s="159" t="s">
        <v>1776</v>
      </c>
      <c r="H4483" s="159" t="s">
        <v>1654</v>
      </c>
      <c r="I4483" s="159" t="s">
        <v>1808</v>
      </c>
      <c r="J4483" s="42" t="s">
        <v>22403</v>
      </c>
      <c r="K4483" s="42" t="s">
        <v>22404</v>
      </c>
      <c r="L4483" s="159" t="s">
        <v>2129</v>
      </c>
      <c r="M4483" s="159" t="s">
        <v>22405</v>
      </c>
      <c r="N4483" s="161"/>
      <c r="O4483" s="161"/>
      <c r="P4483" s="161"/>
    </row>
    <row r="4484" customFormat="false" ht="27" hidden="false" customHeight="true" outlineLevel="0" collapsed="false">
      <c r="A4484" s="159" t="s">
        <v>22406</v>
      </c>
      <c r="B4484" s="160" t="s">
        <v>22407</v>
      </c>
      <c r="C4484" s="42" t="s">
        <v>1757</v>
      </c>
      <c r="D4484" s="159" t="s">
        <v>2816</v>
      </c>
      <c r="E4484" s="159" t="s">
        <v>2846</v>
      </c>
      <c r="F4484" s="42" t="s">
        <v>2817</v>
      </c>
      <c r="G4484" s="159" t="s">
        <v>1776</v>
      </c>
      <c r="H4484" s="159" t="s">
        <v>1654</v>
      </c>
      <c r="I4484" s="159" t="s">
        <v>1808</v>
      </c>
      <c r="J4484" s="42" t="s">
        <v>22408</v>
      </c>
      <c r="K4484" s="42" t="s">
        <v>22409</v>
      </c>
      <c r="L4484" s="159" t="s">
        <v>2129</v>
      </c>
      <c r="M4484" s="159" t="s">
        <v>22410</v>
      </c>
      <c r="N4484" s="161"/>
      <c r="O4484" s="161"/>
      <c r="P4484" s="161"/>
    </row>
    <row r="4485" customFormat="false" ht="27" hidden="false" customHeight="true" outlineLevel="0" collapsed="false">
      <c r="A4485" s="159" t="s">
        <v>22411</v>
      </c>
      <c r="B4485" s="160" t="s">
        <v>22412</v>
      </c>
      <c r="C4485" s="42" t="s">
        <v>1757</v>
      </c>
      <c r="D4485" s="159" t="s">
        <v>2816</v>
      </c>
      <c r="E4485" s="159" t="s">
        <v>2846</v>
      </c>
      <c r="F4485" s="42" t="s">
        <v>2817</v>
      </c>
      <c r="G4485" s="159" t="s">
        <v>1776</v>
      </c>
      <c r="H4485" s="159" t="s">
        <v>1654</v>
      </c>
      <c r="I4485" s="159" t="s">
        <v>1808</v>
      </c>
      <c r="J4485" s="42" t="s">
        <v>22413</v>
      </c>
      <c r="K4485" s="42" t="s">
        <v>22414</v>
      </c>
      <c r="L4485" s="159" t="s">
        <v>2129</v>
      </c>
      <c r="M4485" s="159" t="s">
        <v>22415</v>
      </c>
      <c r="N4485" s="161"/>
      <c r="O4485" s="161"/>
      <c r="P4485" s="161"/>
    </row>
    <row r="4486" customFormat="false" ht="27" hidden="false" customHeight="true" outlineLevel="0" collapsed="false">
      <c r="A4486" s="159" t="s">
        <v>22416</v>
      </c>
      <c r="B4486" s="160" t="s">
        <v>22417</v>
      </c>
      <c r="C4486" s="42" t="s">
        <v>1757</v>
      </c>
      <c r="D4486" s="159" t="s">
        <v>2816</v>
      </c>
      <c r="E4486" s="159" t="s">
        <v>2846</v>
      </c>
      <c r="F4486" s="42" t="s">
        <v>2817</v>
      </c>
      <c r="G4486" s="159" t="s">
        <v>1776</v>
      </c>
      <c r="H4486" s="159" t="s">
        <v>1654</v>
      </c>
      <c r="I4486" s="159" t="s">
        <v>1808</v>
      </c>
      <c r="J4486" s="42" t="s">
        <v>22418</v>
      </c>
      <c r="K4486" s="42" t="s">
        <v>22419</v>
      </c>
      <c r="L4486" s="159" t="s">
        <v>2129</v>
      </c>
      <c r="M4486" s="159" t="s">
        <v>22420</v>
      </c>
      <c r="N4486" s="161"/>
      <c r="O4486" s="161"/>
      <c r="P4486" s="161"/>
    </row>
    <row r="4487" customFormat="false" ht="39" hidden="false" customHeight="true" outlineLevel="0" collapsed="false">
      <c r="A4487" s="159" t="s">
        <v>22421</v>
      </c>
      <c r="B4487" s="160" t="s">
        <v>22422</v>
      </c>
      <c r="C4487" s="42" t="s">
        <v>1757</v>
      </c>
      <c r="D4487" s="159" t="s">
        <v>2816</v>
      </c>
      <c r="E4487" s="159" t="s">
        <v>2846</v>
      </c>
      <c r="F4487" s="42" t="s">
        <v>2817</v>
      </c>
      <c r="G4487" s="159" t="s">
        <v>1776</v>
      </c>
      <c r="H4487" s="159" t="s">
        <v>1654</v>
      </c>
      <c r="I4487" s="159" t="s">
        <v>1808</v>
      </c>
      <c r="J4487" s="42" t="s">
        <v>22423</v>
      </c>
      <c r="K4487" s="42" t="s">
        <v>22424</v>
      </c>
      <c r="L4487" s="159" t="s">
        <v>2129</v>
      </c>
      <c r="M4487" s="159" t="s">
        <v>22425</v>
      </c>
      <c r="N4487" s="161"/>
      <c r="O4487" s="161"/>
      <c r="P4487" s="161"/>
    </row>
    <row r="4488" customFormat="false" ht="39" hidden="false" customHeight="true" outlineLevel="0" collapsed="false">
      <c r="A4488" s="159" t="s">
        <v>22426</v>
      </c>
      <c r="B4488" s="160" t="s">
        <v>22427</v>
      </c>
      <c r="C4488" s="42" t="s">
        <v>1757</v>
      </c>
      <c r="D4488" s="159" t="s">
        <v>2816</v>
      </c>
      <c r="E4488" s="159" t="s">
        <v>2846</v>
      </c>
      <c r="F4488" s="42" t="s">
        <v>2817</v>
      </c>
      <c r="G4488" s="159" t="s">
        <v>1776</v>
      </c>
      <c r="H4488" s="159" t="s">
        <v>1654</v>
      </c>
      <c r="I4488" s="159" t="s">
        <v>1808</v>
      </c>
      <c r="J4488" s="42" t="s">
        <v>22428</v>
      </c>
      <c r="K4488" s="42" t="s">
        <v>22429</v>
      </c>
      <c r="L4488" s="159" t="s">
        <v>2129</v>
      </c>
      <c r="M4488" s="159" t="s">
        <v>22430</v>
      </c>
      <c r="N4488" s="161"/>
      <c r="O4488" s="161"/>
      <c r="P4488" s="161"/>
    </row>
    <row r="4489" customFormat="false" ht="27" hidden="false" customHeight="true" outlineLevel="0" collapsed="false">
      <c r="A4489" s="159" t="s">
        <v>22431</v>
      </c>
      <c r="B4489" s="160" t="s">
        <v>22432</v>
      </c>
      <c r="C4489" s="42" t="s">
        <v>1757</v>
      </c>
      <c r="D4489" s="159" t="s">
        <v>2816</v>
      </c>
      <c r="E4489" s="159" t="s">
        <v>2846</v>
      </c>
      <c r="F4489" s="42" t="s">
        <v>2817</v>
      </c>
      <c r="G4489" s="159" t="s">
        <v>1776</v>
      </c>
      <c r="H4489" s="159" t="s">
        <v>1654</v>
      </c>
      <c r="I4489" s="159" t="s">
        <v>1808</v>
      </c>
      <c r="J4489" s="42" t="s">
        <v>22433</v>
      </c>
      <c r="K4489" s="42" t="s">
        <v>22434</v>
      </c>
      <c r="L4489" s="159" t="s">
        <v>2129</v>
      </c>
      <c r="M4489" s="159" t="s">
        <v>22435</v>
      </c>
      <c r="N4489" s="161"/>
      <c r="O4489" s="161"/>
      <c r="P4489" s="161"/>
    </row>
    <row r="4490" customFormat="false" ht="27" hidden="false" customHeight="true" outlineLevel="0" collapsed="false">
      <c r="A4490" s="159" t="s">
        <v>22436</v>
      </c>
      <c r="B4490" s="160" t="s">
        <v>22437</v>
      </c>
      <c r="C4490" s="42" t="s">
        <v>1757</v>
      </c>
      <c r="D4490" s="159" t="s">
        <v>2816</v>
      </c>
      <c r="E4490" s="159" t="s">
        <v>2846</v>
      </c>
      <c r="F4490" s="42" t="s">
        <v>2817</v>
      </c>
      <c r="G4490" s="159" t="s">
        <v>1776</v>
      </c>
      <c r="H4490" s="159" t="s">
        <v>1654</v>
      </c>
      <c r="I4490" s="159" t="s">
        <v>1808</v>
      </c>
      <c r="J4490" s="42" t="s">
        <v>22438</v>
      </c>
      <c r="K4490" s="42" t="s">
        <v>22439</v>
      </c>
      <c r="L4490" s="159" t="s">
        <v>2129</v>
      </c>
      <c r="M4490" s="159" t="s">
        <v>22440</v>
      </c>
      <c r="N4490" s="161"/>
      <c r="O4490" s="161"/>
      <c r="P4490" s="161"/>
    </row>
    <row r="4491" customFormat="false" ht="27" hidden="false" customHeight="true" outlineLevel="0" collapsed="false">
      <c r="A4491" s="159" t="s">
        <v>22441</v>
      </c>
      <c r="B4491" s="160" t="s">
        <v>22442</v>
      </c>
      <c r="C4491" s="42" t="s">
        <v>1757</v>
      </c>
      <c r="D4491" s="159" t="s">
        <v>2816</v>
      </c>
      <c r="E4491" s="159" t="s">
        <v>2846</v>
      </c>
      <c r="F4491" s="42" t="s">
        <v>2817</v>
      </c>
      <c r="G4491" s="159" t="s">
        <v>1776</v>
      </c>
      <c r="H4491" s="159" t="s">
        <v>1654</v>
      </c>
      <c r="I4491" s="159" t="s">
        <v>1808</v>
      </c>
      <c r="J4491" s="42" t="s">
        <v>22443</v>
      </c>
      <c r="K4491" s="42" t="s">
        <v>22444</v>
      </c>
      <c r="L4491" s="159" t="s">
        <v>2129</v>
      </c>
      <c r="M4491" s="159" t="s">
        <v>22445</v>
      </c>
      <c r="N4491" s="161"/>
      <c r="O4491" s="161"/>
      <c r="P4491" s="161"/>
    </row>
    <row r="4492" customFormat="false" ht="27" hidden="false" customHeight="true" outlineLevel="0" collapsed="false">
      <c r="A4492" s="159" t="s">
        <v>22446</v>
      </c>
      <c r="B4492" s="160" t="s">
        <v>22447</v>
      </c>
      <c r="C4492" s="42" t="s">
        <v>1757</v>
      </c>
      <c r="D4492" s="159" t="s">
        <v>2816</v>
      </c>
      <c r="E4492" s="159" t="s">
        <v>2846</v>
      </c>
      <c r="F4492" s="42" t="s">
        <v>2817</v>
      </c>
      <c r="G4492" s="159" t="s">
        <v>1776</v>
      </c>
      <c r="H4492" s="159" t="s">
        <v>1654</v>
      </c>
      <c r="I4492" s="159" t="s">
        <v>1808</v>
      </c>
      <c r="J4492" s="42" t="s">
        <v>22448</v>
      </c>
      <c r="K4492" s="42" t="s">
        <v>22449</v>
      </c>
      <c r="L4492" s="159" t="s">
        <v>2129</v>
      </c>
      <c r="M4492" s="159" t="s">
        <v>22450</v>
      </c>
      <c r="N4492" s="161"/>
      <c r="O4492" s="161"/>
      <c r="P4492" s="161"/>
    </row>
    <row r="4493" customFormat="false" ht="27" hidden="false" customHeight="true" outlineLevel="0" collapsed="false">
      <c r="A4493" s="159" t="s">
        <v>22451</v>
      </c>
      <c r="B4493" s="160" t="s">
        <v>22452</v>
      </c>
      <c r="C4493" s="42" t="s">
        <v>1757</v>
      </c>
      <c r="D4493" s="159" t="s">
        <v>2816</v>
      </c>
      <c r="E4493" s="159" t="s">
        <v>2846</v>
      </c>
      <c r="F4493" s="42" t="s">
        <v>2817</v>
      </c>
      <c r="G4493" s="159" t="s">
        <v>1776</v>
      </c>
      <c r="H4493" s="159" t="s">
        <v>1654</v>
      </c>
      <c r="I4493" s="159" t="s">
        <v>1808</v>
      </c>
      <c r="J4493" s="42" t="s">
        <v>22453</v>
      </c>
      <c r="K4493" s="42" t="s">
        <v>22454</v>
      </c>
      <c r="L4493" s="159" t="s">
        <v>2129</v>
      </c>
      <c r="M4493" s="159" t="s">
        <v>22455</v>
      </c>
      <c r="N4493" s="161"/>
      <c r="O4493" s="161"/>
      <c r="P4493" s="161"/>
    </row>
    <row r="4494" customFormat="false" ht="27" hidden="false" customHeight="true" outlineLevel="0" collapsed="false">
      <c r="A4494" s="159" t="s">
        <v>22456</v>
      </c>
      <c r="B4494" s="160" t="s">
        <v>22457</v>
      </c>
      <c r="C4494" s="42" t="s">
        <v>1757</v>
      </c>
      <c r="D4494" s="159" t="s">
        <v>2816</v>
      </c>
      <c r="E4494" s="159" t="s">
        <v>2846</v>
      </c>
      <c r="F4494" s="42" t="s">
        <v>2817</v>
      </c>
      <c r="G4494" s="159" t="s">
        <v>1776</v>
      </c>
      <c r="H4494" s="159" t="s">
        <v>1654</v>
      </c>
      <c r="I4494" s="159" t="s">
        <v>1808</v>
      </c>
      <c r="J4494" s="42" t="s">
        <v>22458</v>
      </c>
      <c r="K4494" s="42" t="s">
        <v>22459</v>
      </c>
      <c r="L4494" s="159" t="s">
        <v>2129</v>
      </c>
      <c r="M4494" s="159" t="s">
        <v>22460</v>
      </c>
      <c r="N4494" s="161"/>
      <c r="O4494" s="161"/>
      <c r="P4494" s="161"/>
    </row>
    <row r="4495" customFormat="false" ht="27" hidden="false" customHeight="true" outlineLevel="0" collapsed="false">
      <c r="A4495" s="159" t="s">
        <v>22461</v>
      </c>
      <c r="B4495" s="160" t="s">
        <v>22462</v>
      </c>
      <c r="C4495" s="42" t="s">
        <v>1757</v>
      </c>
      <c r="D4495" s="159" t="s">
        <v>2816</v>
      </c>
      <c r="E4495" s="159" t="s">
        <v>2846</v>
      </c>
      <c r="F4495" s="42" t="s">
        <v>2817</v>
      </c>
      <c r="G4495" s="159" t="s">
        <v>1776</v>
      </c>
      <c r="H4495" s="159" t="s">
        <v>1654</v>
      </c>
      <c r="I4495" s="159" t="s">
        <v>1808</v>
      </c>
      <c r="J4495" s="42" t="s">
        <v>22463</v>
      </c>
      <c r="K4495" s="42" t="s">
        <v>22464</v>
      </c>
      <c r="L4495" s="159" t="s">
        <v>2129</v>
      </c>
      <c r="M4495" s="159" t="s">
        <v>22465</v>
      </c>
      <c r="N4495" s="161"/>
      <c r="O4495" s="161"/>
      <c r="P4495" s="161"/>
    </row>
    <row r="4496" customFormat="false" ht="27" hidden="false" customHeight="true" outlineLevel="0" collapsed="false">
      <c r="A4496" s="159" t="s">
        <v>22466</v>
      </c>
      <c r="B4496" s="160" t="s">
        <v>22467</v>
      </c>
      <c r="C4496" s="42" t="s">
        <v>1757</v>
      </c>
      <c r="D4496" s="159" t="s">
        <v>2816</v>
      </c>
      <c r="E4496" s="159" t="s">
        <v>2846</v>
      </c>
      <c r="F4496" s="42" t="s">
        <v>2817</v>
      </c>
      <c r="G4496" s="159" t="s">
        <v>1776</v>
      </c>
      <c r="H4496" s="159" t="s">
        <v>1654</v>
      </c>
      <c r="I4496" s="159" t="s">
        <v>1808</v>
      </c>
      <c r="J4496" s="42" t="s">
        <v>22468</v>
      </c>
      <c r="K4496" s="42" t="s">
        <v>22469</v>
      </c>
      <c r="L4496" s="159" t="s">
        <v>2129</v>
      </c>
      <c r="M4496" s="159" t="s">
        <v>22470</v>
      </c>
      <c r="N4496" s="161"/>
      <c r="O4496" s="161"/>
      <c r="P4496" s="161"/>
    </row>
    <row r="4497" customFormat="false" ht="27" hidden="false" customHeight="true" outlineLevel="0" collapsed="false">
      <c r="A4497" s="159" t="s">
        <v>22471</v>
      </c>
      <c r="B4497" s="160" t="s">
        <v>22472</v>
      </c>
      <c r="C4497" s="42" t="s">
        <v>1757</v>
      </c>
      <c r="D4497" s="159" t="s">
        <v>2816</v>
      </c>
      <c r="E4497" s="159" t="s">
        <v>2846</v>
      </c>
      <c r="F4497" s="42" t="s">
        <v>2817</v>
      </c>
      <c r="G4497" s="159" t="s">
        <v>1776</v>
      </c>
      <c r="H4497" s="159" t="s">
        <v>1654</v>
      </c>
      <c r="I4497" s="159" t="s">
        <v>1808</v>
      </c>
      <c r="J4497" s="42" t="s">
        <v>22473</v>
      </c>
      <c r="K4497" s="42" t="s">
        <v>22474</v>
      </c>
      <c r="L4497" s="159" t="s">
        <v>2129</v>
      </c>
      <c r="M4497" s="159" t="s">
        <v>22475</v>
      </c>
      <c r="N4497" s="161"/>
      <c r="O4497" s="161"/>
      <c r="P4497" s="161"/>
    </row>
    <row r="4498" customFormat="false" ht="27" hidden="false" customHeight="true" outlineLevel="0" collapsed="false">
      <c r="A4498" s="159" t="s">
        <v>22476</v>
      </c>
      <c r="B4498" s="160" t="s">
        <v>22477</v>
      </c>
      <c r="C4498" s="42" t="s">
        <v>1757</v>
      </c>
      <c r="D4498" s="159" t="s">
        <v>2816</v>
      </c>
      <c r="E4498" s="159" t="s">
        <v>2846</v>
      </c>
      <c r="F4498" s="42" t="s">
        <v>2817</v>
      </c>
      <c r="G4498" s="159" t="s">
        <v>1776</v>
      </c>
      <c r="H4498" s="159" t="s">
        <v>1654</v>
      </c>
      <c r="I4498" s="159" t="s">
        <v>1808</v>
      </c>
      <c r="J4498" s="42" t="s">
        <v>22478</v>
      </c>
      <c r="K4498" s="42" t="s">
        <v>22479</v>
      </c>
      <c r="L4498" s="159" t="s">
        <v>2129</v>
      </c>
      <c r="M4498" s="159" t="s">
        <v>22480</v>
      </c>
      <c r="N4498" s="161"/>
      <c r="O4498" s="161"/>
      <c r="P4498" s="161"/>
    </row>
    <row r="4499" customFormat="false" ht="27" hidden="false" customHeight="true" outlineLevel="0" collapsed="false">
      <c r="A4499" s="159" t="s">
        <v>22481</v>
      </c>
      <c r="B4499" s="160" t="s">
        <v>22482</v>
      </c>
      <c r="C4499" s="42" t="s">
        <v>1757</v>
      </c>
      <c r="D4499" s="159" t="s">
        <v>2816</v>
      </c>
      <c r="E4499" s="159" t="s">
        <v>2846</v>
      </c>
      <c r="F4499" s="42" t="s">
        <v>2817</v>
      </c>
      <c r="G4499" s="159" t="s">
        <v>1776</v>
      </c>
      <c r="H4499" s="159" t="s">
        <v>1654</v>
      </c>
      <c r="I4499" s="159" t="s">
        <v>1808</v>
      </c>
      <c r="J4499" s="42" t="s">
        <v>22483</v>
      </c>
      <c r="K4499" s="42" t="s">
        <v>22484</v>
      </c>
      <c r="L4499" s="159" t="s">
        <v>2129</v>
      </c>
      <c r="M4499" s="159" t="s">
        <v>22485</v>
      </c>
      <c r="N4499" s="161"/>
      <c r="O4499" s="161"/>
      <c r="P4499" s="161"/>
    </row>
    <row r="4500" customFormat="false" ht="27" hidden="false" customHeight="true" outlineLevel="0" collapsed="false">
      <c r="A4500" s="159" t="s">
        <v>22486</v>
      </c>
      <c r="B4500" s="160" t="s">
        <v>22487</v>
      </c>
      <c r="C4500" s="42" t="s">
        <v>1757</v>
      </c>
      <c r="D4500" s="159" t="s">
        <v>2816</v>
      </c>
      <c r="E4500" s="159" t="s">
        <v>2846</v>
      </c>
      <c r="F4500" s="42" t="s">
        <v>2817</v>
      </c>
      <c r="G4500" s="159" t="s">
        <v>1776</v>
      </c>
      <c r="H4500" s="159" t="s">
        <v>1654</v>
      </c>
      <c r="I4500" s="159" t="s">
        <v>1808</v>
      </c>
      <c r="J4500" s="42" t="s">
        <v>22488</v>
      </c>
      <c r="K4500" s="42" t="s">
        <v>22489</v>
      </c>
      <c r="L4500" s="159" t="s">
        <v>2129</v>
      </c>
      <c r="M4500" s="159" t="s">
        <v>22490</v>
      </c>
      <c r="N4500" s="161"/>
      <c r="O4500" s="161"/>
      <c r="P4500" s="161"/>
    </row>
    <row r="4501" customFormat="false" ht="27" hidden="false" customHeight="true" outlineLevel="0" collapsed="false">
      <c r="A4501" s="159" t="s">
        <v>22491</v>
      </c>
      <c r="B4501" s="160" t="s">
        <v>22492</v>
      </c>
      <c r="C4501" s="42" t="s">
        <v>1757</v>
      </c>
      <c r="D4501" s="159" t="s">
        <v>2816</v>
      </c>
      <c r="E4501" s="159" t="s">
        <v>2846</v>
      </c>
      <c r="F4501" s="42" t="s">
        <v>2817</v>
      </c>
      <c r="G4501" s="159" t="s">
        <v>1776</v>
      </c>
      <c r="H4501" s="159" t="s">
        <v>1654</v>
      </c>
      <c r="I4501" s="159" t="s">
        <v>1808</v>
      </c>
      <c r="J4501" s="42" t="s">
        <v>22493</v>
      </c>
      <c r="K4501" s="42" t="s">
        <v>22494</v>
      </c>
      <c r="L4501" s="159" t="s">
        <v>2129</v>
      </c>
      <c r="M4501" s="159" t="s">
        <v>22495</v>
      </c>
      <c r="N4501" s="161"/>
      <c r="O4501" s="161"/>
      <c r="P4501" s="161"/>
    </row>
    <row r="4502" customFormat="false" ht="39" hidden="false" customHeight="true" outlineLevel="0" collapsed="false">
      <c r="A4502" s="159" t="s">
        <v>22496</v>
      </c>
      <c r="B4502" s="160" t="s">
        <v>22497</v>
      </c>
      <c r="C4502" s="42" t="s">
        <v>1757</v>
      </c>
      <c r="D4502" s="159" t="s">
        <v>2816</v>
      </c>
      <c r="E4502" s="159" t="s">
        <v>2846</v>
      </c>
      <c r="F4502" s="42" t="s">
        <v>2817</v>
      </c>
      <c r="G4502" s="159" t="s">
        <v>1776</v>
      </c>
      <c r="H4502" s="159" t="s">
        <v>1654</v>
      </c>
      <c r="I4502" s="159" t="s">
        <v>1808</v>
      </c>
      <c r="J4502" s="42" t="s">
        <v>22498</v>
      </c>
      <c r="K4502" s="42" t="s">
        <v>22499</v>
      </c>
      <c r="L4502" s="159" t="s">
        <v>2129</v>
      </c>
      <c r="M4502" s="159" t="s">
        <v>22500</v>
      </c>
      <c r="N4502" s="161"/>
      <c r="O4502" s="161"/>
      <c r="P4502" s="161"/>
    </row>
    <row r="4503" customFormat="false" ht="39" hidden="false" customHeight="true" outlineLevel="0" collapsed="false">
      <c r="A4503" s="159" t="s">
        <v>22501</v>
      </c>
      <c r="B4503" s="160" t="s">
        <v>22502</v>
      </c>
      <c r="C4503" s="42" t="s">
        <v>1757</v>
      </c>
      <c r="D4503" s="159" t="s">
        <v>2816</v>
      </c>
      <c r="E4503" s="159" t="s">
        <v>2846</v>
      </c>
      <c r="F4503" s="42" t="s">
        <v>2817</v>
      </c>
      <c r="G4503" s="159" t="s">
        <v>1776</v>
      </c>
      <c r="H4503" s="159" t="s">
        <v>1654</v>
      </c>
      <c r="I4503" s="159" t="s">
        <v>1808</v>
      </c>
      <c r="J4503" s="42" t="s">
        <v>22503</v>
      </c>
      <c r="K4503" s="42" t="s">
        <v>22504</v>
      </c>
      <c r="L4503" s="159" t="s">
        <v>2129</v>
      </c>
      <c r="M4503" s="159" t="s">
        <v>22505</v>
      </c>
      <c r="N4503" s="161"/>
      <c r="O4503" s="161"/>
      <c r="P4503" s="161"/>
    </row>
    <row r="4504" customFormat="false" ht="27" hidden="false" customHeight="true" outlineLevel="0" collapsed="false">
      <c r="A4504" s="159" t="s">
        <v>22506</v>
      </c>
      <c r="B4504" s="160" t="s">
        <v>22507</v>
      </c>
      <c r="C4504" s="42" t="s">
        <v>1757</v>
      </c>
      <c r="D4504" s="159" t="s">
        <v>2816</v>
      </c>
      <c r="E4504" s="159" t="s">
        <v>2846</v>
      </c>
      <c r="F4504" s="42" t="s">
        <v>2817</v>
      </c>
      <c r="G4504" s="159" t="s">
        <v>1776</v>
      </c>
      <c r="H4504" s="159" t="s">
        <v>1654</v>
      </c>
      <c r="I4504" s="159" t="s">
        <v>1808</v>
      </c>
      <c r="J4504" s="42" t="s">
        <v>22508</v>
      </c>
      <c r="K4504" s="42" t="s">
        <v>22509</v>
      </c>
      <c r="L4504" s="159" t="s">
        <v>2129</v>
      </c>
      <c r="M4504" s="159" t="s">
        <v>22510</v>
      </c>
      <c r="N4504" s="161"/>
      <c r="O4504" s="161"/>
      <c r="P4504" s="161"/>
    </row>
    <row r="4505" customFormat="false" ht="39" hidden="false" customHeight="true" outlineLevel="0" collapsed="false">
      <c r="A4505" s="159" t="s">
        <v>22511</v>
      </c>
      <c r="B4505" s="160" t="s">
        <v>22512</v>
      </c>
      <c r="C4505" s="42" t="s">
        <v>1757</v>
      </c>
      <c r="D4505" s="159" t="s">
        <v>2816</v>
      </c>
      <c r="E4505" s="159" t="s">
        <v>2846</v>
      </c>
      <c r="F4505" s="42" t="s">
        <v>2817</v>
      </c>
      <c r="G4505" s="159" t="s">
        <v>1776</v>
      </c>
      <c r="H4505" s="159" t="s">
        <v>1654</v>
      </c>
      <c r="I4505" s="159" t="s">
        <v>1808</v>
      </c>
      <c r="J4505" s="42" t="s">
        <v>22513</v>
      </c>
      <c r="K4505" s="42" t="s">
        <v>22514</v>
      </c>
      <c r="L4505" s="159" t="s">
        <v>2129</v>
      </c>
      <c r="M4505" s="159" t="s">
        <v>22515</v>
      </c>
      <c r="N4505" s="161"/>
      <c r="O4505" s="161"/>
      <c r="P4505" s="161"/>
    </row>
    <row r="4506" customFormat="false" ht="27" hidden="false" customHeight="true" outlineLevel="0" collapsed="false">
      <c r="A4506" s="159" t="s">
        <v>22516</v>
      </c>
      <c r="B4506" s="160" t="s">
        <v>22517</v>
      </c>
      <c r="C4506" s="42" t="s">
        <v>1757</v>
      </c>
      <c r="D4506" s="159" t="s">
        <v>2816</v>
      </c>
      <c r="E4506" s="159" t="s">
        <v>2846</v>
      </c>
      <c r="F4506" s="42" t="s">
        <v>2817</v>
      </c>
      <c r="G4506" s="159" t="s">
        <v>1776</v>
      </c>
      <c r="H4506" s="159" t="s">
        <v>1654</v>
      </c>
      <c r="I4506" s="159" t="s">
        <v>1808</v>
      </c>
      <c r="J4506" s="42" t="s">
        <v>22518</v>
      </c>
      <c r="K4506" s="42" t="s">
        <v>22519</v>
      </c>
      <c r="L4506" s="159" t="s">
        <v>2129</v>
      </c>
      <c r="M4506" s="159" t="s">
        <v>22520</v>
      </c>
      <c r="N4506" s="161"/>
      <c r="O4506" s="161"/>
      <c r="P4506" s="161"/>
    </row>
    <row r="4507" customFormat="false" ht="27" hidden="false" customHeight="true" outlineLevel="0" collapsed="false">
      <c r="A4507" s="159" t="s">
        <v>22521</v>
      </c>
      <c r="B4507" s="160" t="s">
        <v>22522</v>
      </c>
      <c r="C4507" s="42" t="s">
        <v>1757</v>
      </c>
      <c r="D4507" s="159" t="s">
        <v>2816</v>
      </c>
      <c r="E4507" s="159" t="s">
        <v>2846</v>
      </c>
      <c r="F4507" s="42" t="s">
        <v>2817</v>
      </c>
      <c r="G4507" s="159" t="s">
        <v>1776</v>
      </c>
      <c r="H4507" s="159" t="s">
        <v>1654</v>
      </c>
      <c r="I4507" s="159" t="s">
        <v>1808</v>
      </c>
      <c r="J4507" s="42" t="s">
        <v>22523</v>
      </c>
      <c r="K4507" s="42" t="s">
        <v>22524</v>
      </c>
      <c r="L4507" s="159" t="s">
        <v>2129</v>
      </c>
      <c r="M4507" s="159" t="s">
        <v>22525</v>
      </c>
      <c r="N4507" s="161"/>
      <c r="O4507" s="161"/>
      <c r="P4507" s="161"/>
    </row>
    <row r="4508" customFormat="false" ht="27" hidden="false" customHeight="true" outlineLevel="0" collapsed="false">
      <c r="A4508" s="159" t="s">
        <v>22526</v>
      </c>
      <c r="B4508" s="160" t="s">
        <v>22527</v>
      </c>
      <c r="C4508" s="42" t="s">
        <v>1757</v>
      </c>
      <c r="D4508" s="159" t="s">
        <v>2816</v>
      </c>
      <c r="E4508" s="159" t="s">
        <v>2846</v>
      </c>
      <c r="F4508" s="42" t="s">
        <v>2817</v>
      </c>
      <c r="G4508" s="159" t="s">
        <v>1776</v>
      </c>
      <c r="H4508" s="159" t="s">
        <v>1654</v>
      </c>
      <c r="I4508" s="159" t="s">
        <v>1808</v>
      </c>
      <c r="J4508" s="42" t="s">
        <v>22528</v>
      </c>
      <c r="K4508" s="42" t="s">
        <v>22529</v>
      </c>
      <c r="L4508" s="159" t="s">
        <v>2129</v>
      </c>
      <c r="M4508" s="159" t="s">
        <v>22530</v>
      </c>
      <c r="N4508" s="161"/>
      <c r="O4508" s="161"/>
      <c r="P4508" s="161"/>
    </row>
    <row r="4509" customFormat="false" ht="27" hidden="false" customHeight="true" outlineLevel="0" collapsed="false">
      <c r="A4509" s="159" t="s">
        <v>22531</v>
      </c>
      <c r="B4509" s="160" t="s">
        <v>22532</v>
      </c>
      <c r="C4509" s="42" t="s">
        <v>1757</v>
      </c>
      <c r="D4509" s="159" t="s">
        <v>2816</v>
      </c>
      <c r="E4509" s="159" t="s">
        <v>2846</v>
      </c>
      <c r="F4509" s="42" t="s">
        <v>2817</v>
      </c>
      <c r="G4509" s="159" t="s">
        <v>1776</v>
      </c>
      <c r="H4509" s="159" t="s">
        <v>1654</v>
      </c>
      <c r="I4509" s="159" t="s">
        <v>1808</v>
      </c>
      <c r="J4509" s="42" t="s">
        <v>22533</v>
      </c>
      <c r="K4509" s="42" t="s">
        <v>22534</v>
      </c>
      <c r="L4509" s="159" t="s">
        <v>2129</v>
      </c>
      <c r="M4509" s="159" t="s">
        <v>22535</v>
      </c>
      <c r="N4509" s="161"/>
      <c r="O4509" s="161"/>
      <c r="P4509" s="161"/>
    </row>
    <row r="4510" customFormat="false" ht="27" hidden="false" customHeight="true" outlineLevel="0" collapsed="false">
      <c r="A4510" s="159" t="s">
        <v>22536</v>
      </c>
      <c r="B4510" s="160" t="s">
        <v>22537</v>
      </c>
      <c r="C4510" s="42" t="s">
        <v>1757</v>
      </c>
      <c r="D4510" s="159" t="s">
        <v>2816</v>
      </c>
      <c r="E4510" s="159" t="s">
        <v>2846</v>
      </c>
      <c r="F4510" s="42" t="s">
        <v>2817</v>
      </c>
      <c r="G4510" s="159" t="s">
        <v>1776</v>
      </c>
      <c r="H4510" s="159" t="s">
        <v>1654</v>
      </c>
      <c r="I4510" s="159" t="s">
        <v>1808</v>
      </c>
      <c r="J4510" s="42" t="s">
        <v>22538</v>
      </c>
      <c r="K4510" s="42" t="s">
        <v>22539</v>
      </c>
      <c r="L4510" s="159" t="s">
        <v>2129</v>
      </c>
      <c r="M4510" s="159" t="s">
        <v>22540</v>
      </c>
      <c r="N4510" s="161"/>
      <c r="O4510" s="161"/>
      <c r="P4510" s="161"/>
    </row>
    <row r="4511" customFormat="false" ht="27" hidden="false" customHeight="true" outlineLevel="0" collapsed="false">
      <c r="A4511" s="159" t="s">
        <v>22541</v>
      </c>
      <c r="B4511" s="160" t="s">
        <v>22542</v>
      </c>
      <c r="C4511" s="42" t="s">
        <v>1757</v>
      </c>
      <c r="D4511" s="159" t="s">
        <v>2816</v>
      </c>
      <c r="E4511" s="159" t="s">
        <v>2846</v>
      </c>
      <c r="F4511" s="42" t="s">
        <v>2817</v>
      </c>
      <c r="G4511" s="159" t="s">
        <v>1776</v>
      </c>
      <c r="H4511" s="159" t="s">
        <v>1654</v>
      </c>
      <c r="I4511" s="159" t="s">
        <v>1808</v>
      </c>
      <c r="J4511" s="42" t="s">
        <v>22543</v>
      </c>
      <c r="K4511" s="42" t="s">
        <v>22544</v>
      </c>
      <c r="L4511" s="159" t="s">
        <v>2129</v>
      </c>
      <c r="M4511" s="159" t="s">
        <v>22545</v>
      </c>
      <c r="N4511" s="161"/>
      <c r="O4511" s="161"/>
      <c r="P4511" s="161"/>
    </row>
    <row r="4512" customFormat="false" ht="27" hidden="false" customHeight="true" outlineLevel="0" collapsed="false">
      <c r="A4512" s="159" t="s">
        <v>22546</v>
      </c>
      <c r="B4512" s="160" t="s">
        <v>22547</v>
      </c>
      <c r="C4512" s="42" t="s">
        <v>1757</v>
      </c>
      <c r="D4512" s="159" t="s">
        <v>2816</v>
      </c>
      <c r="E4512" s="159" t="s">
        <v>2846</v>
      </c>
      <c r="F4512" s="42" t="s">
        <v>2817</v>
      </c>
      <c r="G4512" s="159" t="s">
        <v>1776</v>
      </c>
      <c r="H4512" s="159" t="s">
        <v>1654</v>
      </c>
      <c r="I4512" s="159" t="s">
        <v>1808</v>
      </c>
      <c r="J4512" s="42" t="s">
        <v>22548</v>
      </c>
      <c r="K4512" s="42" t="s">
        <v>22549</v>
      </c>
      <c r="L4512" s="159" t="s">
        <v>2129</v>
      </c>
      <c r="M4512" s="159" t="s">
        <v>22550</v>
      </c>
      <c r="N4512" s="161"/>
      <c r="O4512" s="161"/>
      <c r="P4512" s="161"/>
    </row>
    <row r="4513" customFormat="false" ht="27" hidden="false" customHeight="true" outlineLevel="0" collapsed="false">
      <c r="A4513" s="159" t="s">
        <v>22551</v>
      </c>
      <c r="B4513" s="160" t="s">
        <v>22552</v>
      </c>
      <c r="C4513" s="42" t="s">
        <v>1757</v>
      </c>
      <c r="D4513" s="159" t="s">
        <v>2816</v>
      </c>
      <c r="E4513" s="159" t="s">
        <v>2846</v>
      </c>
      <c r="F4513" s="42" t="s">
        <v>2817</v>
      </c>
      <c r="G4513" s="159" t="s">
        <v>1776</v>
      </c>
      <c r="H4513" s="159" t="s">
        <v>1654</v>
      </c>
      <c r="I4513" s="159" t="s">
        <v>1808</v>
      </c>
      <c r="J4513" s="42" t="s">
        <v>22553</v>
      </c>
      <c r="K4513" s="42" t="s">
        <v>22554</v>
      </c>
      <c r="L4513" s="159" t="s">
        <v>2129</v>
      </c>
      <c r="M4513" s="159" t="s">
        <v>22555</v>
      </c>
      <c r="N4513" s="161"/>
      <c r="O4513" s="161"/>
      <c r="P4513" s="161"/>
    </row>
    <row r="4514" customFormat="false" ht="27" hidden="false" customHeight="true" outlineLevel="0" collapsed="false">
      <c r="A4514" s="159" t="s">
        <v>22556</v>
      </c>
      <c r="B4514" s="160" t="s">
        <v>22557</v>
      </c>
      <c r="C4514" s="42" t="s">
        <v>1757</v>
      </c>
      <c r="D4514" s="159" t="s">
        <v>2816</v>
      </c>
      <c r="E4514" s="159" t="s">
        <v>2846</v>
      </c>
      <c r="F4514" s="42" t="s">
        <v>2817</v>
      </c>
      <c r="G4514" s="159" t="s">
        <v>1776</v>
      </c>
      <c r="H4514" s="159" t="s">
        <v>1654</v>
      </c>
      <c r="I4514" s="159" t="s">
        <v>1808</v>
      </c>
      <c r="J4514" s="42" t="s">
        <v>22558</v>
      </c>
      <c r="K4514" s="42" t="s">
        <v>22559</v>
      </c>
      <c r="L4514" s="159" t="s">
        <v>2129</v>
      </c>
      <c r="M4514" s="159" t="s">
        <v>22560</v>
      </c>
      <c r="N4514" s="161"/>
      <c r="O4514" s="161"/>
      <c r="P4514" s="161"/>
    </row>
    <row r="4515" customFormat="false" ht="27" hidden="false" customHeight="true" outlineLevel="0" collapsed="false">
      <c r="A4515" s="159" t="s">
        <v>22561</v>
      </c>
      <c r="B4515" s="160" t="s">
        <v>22562</v>
      </c>
      <c r="C4515" s="42" t="s">
        <v>1757</v>
      </c>
      <c r="D4515" s="159" t="s">
        <v>2816</v>
      </c>
      <c r="E4515" s="159" t="s">
        <v>2846</v>
      </c>
      <c r="F4515" s="42" t="s">
        <v>2817</v>
      </c>
      <c r="G4515" s="159" t="s">
        <v>1776</v>
      </c>
      <c r="H4515" s="159" t="s">
        <v>1654</v>
      </c>
      <c r="I4515" s="159" t="s">
        <v>1808</v>
      </c>
      <c r="J4515" s="42" t="s">
        <v>22563</v>
      </c>
      <c r="K4515" s="42" t="s">
        <v>22564</v>
      </c>
      <c r="L4515" s="159" t="s">
        <v>2129</v>
      </c>
      <c r="M4515" s="159" t="s">
        <v>22565</v>
      </c>
      <c r="N4515" s="161"/>
      <c r="O4515" s="161"/>
      <c r="P4515" s="161"/>
    </row>
    <row r="4516" customFormat="false" ht="27" hidden="false" customHeight="true" outlineLevel="0" collapsed="false">
      <c r="A4516" s="159" t="s">
        <v>22566</v>
      </c>
      <c r="B4516" s="160" t="s">
        <v>22567</v>
      </c>
      <c r="C4516" s="42" t="s">
        <v>1757</v>
      </c>
      <c r="D4516" s="159" t="s">
        <v>2816</v>
      </c>
      <c r="E4516" s="159" t="s">
        <v>2846</v>
      </c>
      <c r="F4516" s="42" t="s">
        <v>2817</v>
      </c>
      <c r="G4516" s="159" t="s">
        <v>1776</v>
      </c>
      <c r="H4516" s="159" t="s">
        <v>1654</v>
      </c>
      <c r="I4516" s="159" t="s">
        <v>1808</v>
      </c>
      <c r="J4516" s="42" t="s">
        <v>22568</v>
      </c>
      <c r="K4516" s="42" t="s">
        <v>22569</v>
      </c>
      <c r="L4516" s="159" t="s">
        <v>2129</v>
      </c>
      <c r="M4516" s="159" t="s">
        <v>22570</v>
      </c>
      <c r="N4516" s="161"/>
      <c r="O4516" s="161"/>
      <c r="P4516" s="161"/>
    </row>
    <row r="4517" customFormat="false" ht="27" hidden="false" customHeight="true" outlineLevel="0" collapsed="false">
      <c r="A4517" s="159" t="s">
        <v>22571</v>
      </c>
      <c r="B4517" s="160" t="s">
        <v>22572</v>
      </c>
      <c r="C4517" s="42" t="s">
        <v>1757</v>
      </c>
      <c r="D4517" s="159" t="s">
        <v>2816</v>
      </c>
      <c r="E4517" s="159" t="s">
        <v>2846</v>
      </c>
      <c r="F4517" s="42" t="s">
        <v>2817</v>
      </c>
      <c r="G4517" s="159" t="s">
        <v>1776</v>
      </c>
      <c r="H4517" s="159" t="s">
        <v>1654</v>
      </c>
      <c r="I4517" s="159" t="s">
        <v>1808</v>
      </c>
      <c r="J4517" s="42" t="s">
        <v>22573</v>
      </c>
      <c r="K4517" s="42" t="s">
        <v>22574</v>
      </c>
      <c r="L4517" s="159" t="s">
        <v>2129</v>
      </c>
      <c r="M4517" s="159" t="s">
        <v>22575</v>
      </c>
      <c r="N4517" s="161"/>
      <c r="O4517" s="161"/>
      <c r="P4517" s="161"/>
    </row>
    <row r="4518" customFormat="false" ht="39" hidden="false" customHeight="true" outlineLevel="0" collapsed="false">
      <c r="A4518" s="159" t="s">
        <v>22576</v>
      </c>
      <c r="B4518" s="160" t="s">
        <v>22577</v>
      </c>
      <c r="C4518" s="42" t="s">
        <v>1757</v>
      </c>
      <c r="D4518" s="159" t="s">
        <v>2816</v>
      </c>
      <c r="E4518" s="159" t="s">
        <v>2846</v>
      </c>
      <c r="F4518" s="42" t="s">
        <v>2817</v>
      </c>
      <c r="G4518" s="159" t="s">
        <v>1776</v>
      </c>
      <c r="H4518" s="159" t="s">
        <v>1654</v>
      </c>
      <c r="I4518" s="159" t="s">
        <v>1808</v>
      </c>
      <c r="J4518" s="42" t="s">
        <v>22578</v>
      </c>
      <c r="K4518" s="42" t="s">
        <v>22579</v>
      </c>
      <c r="L4518" s="159" t="s">
        <v>2129</v>
      </c>
      <c r="M4518" s="159" t="s">
        <v>22580</v>
      </c>
      <c r="N4518" s="161"/>
      <c r="O4518" s="161"/>
      <c r="P4518" s="161"/>
    </row>
    <row r="4519" customFormat="false" ht="39" hidden="false" customHeight="true" outlineLevel="0" collapsed="false">
      <c r="A4519" s="159" t="s">
        <v>22581</v>
      </c>
      <c r="B4519" s="160" t="s">
        <v>22582</v>
      </c>
      <c r="C4519" s="42" t="s">
        <v>1757</v>
      </c>
      <c r="D4519" s="159" t="s">
        <v>2816</v>
      </c>
      <c r="E4519" s="159" t="s">
        <v>2846</v>
      </c>
      <c r="F4519" s="42" t="s">
        <v>2817</v>
      </c>
      <c r="G4519" s="159" t="s">
        <v>1776</v>
      </c>
      <c r="H4519" s="159" t="s">
        <v>1654</v>
      </c>
      <c r="I4519" s="159" t="s">
        <v>1808</v>
      </c>
      <c r="J4519" s="42" t="s">
        <v>22583</v>
      </c>
      <c r="K4519" s="42" t="s">
        <v>22584</v>
      </c>
      <c r="L4519" s="159" t="s">
        <v>2129</v>
      </c>
      <c r="M4519" s="159" t="s">
        <v>22585</v>
      </c>
      <c r="N4519" s="161"/>
      <c r="O4519" s="161"/>
      <c r="P4519" s="161"/>
    </row>
    <row r="4520" customFormat="false" ht="39" hidden="false" customHeight="true" outlineLevel="0" collapsed="false">
      <c r="A4520" s="159" t="s">
        <v>22586</v>
      </c>
      <c r="B4520" s="160" t="s">
        <v>22587</v>
      </c>
      <c r="C4520" s="42" t="s">
        <v>1757</v>
      </c>
      <c r="D4520" s="159" t="s">
        <v>2816</v>
      </c>
      <c r="E4520" s="159" t="s">
        <v>2846</v>
      </c>
      <c r="F4520" s="42" t="s">
        <v>2817</v>
      </c>
      <c r="G4520" s="159" t="s">
        <v>1776</v>
      </c>
      <c r="H4520" s="159" t="s">
        <v>1654</v>
      </c>
      <c r="I4520" s="159" t="s">
        <v>1808</v>
      </c>
      <c r="J4520" s="42" t="s">
        <v>22588</v>
      </c>
      <c r="K4520" s="42" t="s">
        <v>22589</v>
      </c>
      <c r="L4520" s="159" t="s">
        <v>2129</v>
      </c>
      <c r="M4520" s="159" t="s">
        <v>22590</v>
      </c>
      <c r="N4520" s="161"/>
      <c r="O4520" s="161"/>
      <c r="P4520" s="161"/>
    </row>
    <row r="4521" customFormat="false" ht="27" hidden="false" customHeight="true" outlineLevel="0" collapsed="false">
      <c r="A4521" s="159" t="s">
        <v>22591</v>
      </c>
      <c r="B4521" s="160" t="s">
        <v>22592</v>
      </c>
      <c r="C4521" s="42" t="s">
        <v>1757</v>
      </c>
      <c r="D4521" s="159" t="s">
        <v>2816</v>
      </c>
      <c r="E4521" s="159" t="s">
        <v>2846</v>
      </c>
      <c r="F4521" s="42" t="s">
        <v>2817</v>
      </c>
      <c r="G4521" s="159" t="s">
        <v>1776</v>
      </c>
      <c r="H4521" s="159" t="s">
        <v>1654</v>
      </c>
      <c r="I4521" s="159" t="s">
        <v>1808</v>
      </c>
      <c r="J4521" s="42" t="s">
        <v>22593</v>
      </c>
      <c r="K4521" s="42" t="s">
        <v>22594</v>
      </c>
      <c r="L4521" s="159" t="s">
        <v>2129</v>
      </c>
      <c r="M4521" s="159" t="s">
        <v>22595</v>
      </c>
      <c r="N4521" s="161"/>
      <c r="O4521" s="161"/>
      <c r="P4521" s="161"/>
    </row>
    <row r="4522" customFormat="false" ht="27" hidden="false" customHeight="true" outlineLevel="0" collapsed="false">
      <c r="A4522" s="159" t="s">
        <v>22596</v>
      </c>
      <c r="B4522" s="160" t="s">
        <v>22597</v>
      </c>
      <c r="C4522" s="42" t="s">
        <v>1757</v>
      </c>
      <c r="D4522" s="159" t="s">
        <v>2816</v>
      </c>
      <c r="E4522" s="159" t="s">
        <v>2846</v>
      </c>
      <c r="F4522" s="42" t="s">
        <v>2817</v>
      </c>
      <c r="G4522" s="159" t="s">
        <v>1776</v>
      </c>
      <c r="H4522" s="159" t="s">
        <v>1654</v>
      </c>
      <c r="I4522" s="159" t="s">
        <v>1808</v>
      </c>
      <c r="J4522" s="42" t="s">
        <v>22598</v>
      </c>
      <c r="K4522" s="42" t="s">
        <v>22599</v>
      </c>
      <c r="L4522" s="159" t="s">
        <v>2129</v>
      </c>
      <c r="M4522" s="159" t="s">
        <v>22600</v>
      </c>
      <c r="N4522" s="161"/>
      <c r="O4522" s="161"/>
      <c r="P4522" s="161"/>
    </row>
    <row r="4523" customFormat="false" ht="39" hidden="false" customHeight="true" outlineLevel="0" collapsed="false">
      <c r="A4523" s="159" t="s">
        <v>22601</v>
      </c>
      <c r="B4523" s="160" t="s">
        <v>22602</v>
      </c>
      <c r="C4523" s="42" t="s">
        <v>1757</v>
      </c>
      <c r="D4523" s="159" t="s">
        <v>2816</v>
      </c>
      <c r="E4523" s="159" t="s">
        <v>2846</v>
      </c>
      <c r="F4523" s="42" t="s">
        <v>2817</v>
      </c>
      <c r="G4523" s="159" t="s">
        <v>1776</v>
      </c>
      <c r="H4523" s="159" t="s">
        <v>1654</v>
      </c>
      <c r="I4523" s="159" t="s">
        <v>1808</v>
      </c>
      <c r="J4523" s="42" t="s">
        <v>22603</v>
      </c>
      <c r="K4523" s="42" t="s">
        <v>22604</v>
      </c>
      <c r="L4523" s="159" t="s">
        <v>2129</v>
      </c>
      <c r="M4523" s="159" t="s">
        <v>22605</v>
      </c>
      <c r="N4523" s="161"/>
      <c r="O4523" s="161"/>
      <c r="P4523" s="161"/>
    </row>
    <row r="4524" customFormat="false" ht="27" hidden="false" customHeight="true" outlineLevel="0" collapsed="false">
      <c r="A4524" s="159" t="s">
        <v>22606</v>
      </c>
      <c r="B4524" s="160" t="s">
        <v>22607</v>
      </c>
      <c r="C4524" s="42" t="s">
        <v>1757</v>
      </c>
      <c r="D4524" s="159" t="s">
        <v>2816</v>
      </c>
      <c r="E4524" s="159" t="s">
        <v>2846</v>
      </c>
      <c r="F4524" s="42" t="s">
        <v>2817</v>
      </c>
      <c r="G4524" s="159" t="s">
        <v>1776</v>
      </c>
      <c r="H4524" s="159" t="s">
        <v>1654</v>
      </c>
      <c r="I4524" s="159" t="s">
        <v>1808</v>
      </c>
      <c r="J4524" s="42" t="s">
        <v>22608</v>
      </c>
      <c r="K4524" s="42" t="s">
        <v>22609</v>
      </c>
      <c r="L4524" s="159" t="s">
        <v>2129</v>
      </c>
      <c r="M4524" s="159" t="s">
        <v>22610</v>
      </c>
      <c r="N4524" s="161"/>
      <c r="O4524" s="161"/>
      <c r="P4524" s="161"/>
    </row>
    <row r="4525" customFormat="false" ht="39" hidden="false" customHeight="true" outlineLevel="0" collapsed="false">
      <c r="A4525" s="159" t="s">
        <v>22611</v>
      </c>
      <c r="B4525" s="160" t="s">
        <v>22612</v>
      </c>
      <c r="C4525" s="42" t="s">
        <v>1757</v>
      </c>
      <c r="D4525" s="159" t="s">
        <v>2816</v>
      </c>
      <c r="E4525" s="159" t="s">
        <v>2846</v>
      </c>
      <c r="F4525" s="42" t="s">
        <v>2817</v>
      </c>
      <c r="G4525" s="159" t="s">
        <v>1776</v>
      </c>
      <c r="H4525" s="159" t="s">
        <v>1654</v>
      </c>
      <c r="I4525" s="159" t="s">
        <v>1808</v>
      </c>
      <c r="J4525" s="42" t="s">
        <v>22613</v>
      </c>
      <c r="K4525" s="42" t="s">
        <v>22614</v>
      </c>
      <c r="L4525" s="159" t="s">
        <v>2129</v>
      </c>
      <c r="M4525" s="159" t="s">
        <v>22615</v>
      </c>
      <c r="N4525" s="161"/>
      <c r="O4525" s="161"/>
      <c r="P4525" s="161"/>
    </row>
    <row r="4526" customFormat="false" ht="39" hidden="false" customHeight="true" outlineLevel="0" collapsed="false">
      <c r="A4526" s="159" t="s">
        <v>22616</v>
      </c>
      <c r="B4526" s="160" t="s">
        <v>22617</v>
      </c>
      <c r="C4526" s="42" t="s">
        <v>1757</v>
      </c>
      <c r="D4526" s="159" t="s">
        <v>2816</v>
      </c>
      <c r="E4526" s="159" t="s">
        <v>2846</v>
      </c>
      <c r="F4526" s="42" t="s">
        <v>2817</v>
      </c>
      <c r="G4526" s="159" t="s">
        <v>1776</v>
      </c>
      <c r="H4526" s="159" t="s">
        <v>1654</v>
      </c>
      <c r="I4526" s="159" t="s">
        <v>1808</v>
      </c>
      <c r="J4526" s="42" t="s">
        <v>22618</v>
      </c>
      <c r="K4526" s="42" t="s">
        <v>22619</v>
      </c>
      <c r="L4526" s="159" t="s">
        <v>2129</v>
      </c>
      <c r="M4526" s="159" t="s">
        <v>22620</v>
      </c>
      <c r="N4526" s="161"/>
      <c r="O4526" s="161"/>
      <c r="P4526" s="161"/>
    </row>
    <row r="4527" customFormat="false" ht="39" hidden="false" customHeight="true" outlineLevel="0" collapsed="false">
      <c r="A4527" s="159" t="s">
        <v>22621</v>
      </c>
      <c r="B4527" s="160" t="s">
        <v>22622</v>
      </c>
      <c r="C4527" s="42" t="s">
        <v>1757</v>
      </c>
      <c r="D4527" s="159" t="s">
        <v>2816</v>
      </c>
      <c r="E4527" s="159" t="s">
        <v>2846</v>
      </c>
      <c r="F4527" s="42" t="s">
        <v>2817</v>
      </c>
      <c r="G4527" s="159" t="s">
        <v>1776</v>
      </c>
      <c r="H4527" s="159" t="s">
        <v>1654</v>
      </c>
      <c r="I4527" s="159" t="s">
        <v>1808</v>
      </c>
      <c r="J4527" s="42" t="s">
        <v>22623</v>
      </c>
      <c r="K4527" s="42" t="s">
        <v>22624</v>
      </c>
      <c r="L4527" s="159" t="s">
        <v>2129</v>
      </c>
      <c r="M4527" s="159" t="s">
        <v>22625</v>
      </c>
      <c r="N4527" s="161"/>
      <c r="O4527" s="161"/>
      <c r="P4527" s="161"/>
    </row>
    <row r="4528" customFormat="false" ht="27" hidden="false" customHeight="true" outlineLevel="0" collapsed="false">
      <c r="A4528" s="159" t="s">
        <v>22626</v>
      </c>
      <c r="B4528" s="160" t="s">
        <v>22627</v>
      </c>
      <c r="C4528" s="42" t="s">
        <v>1757</v>
      </c>
      <c r="D4528" s="159" t="s">
        <v>2816</v>
      </c>
      <c r="E4528" s="159" t="s">
        <v>2846</v>
      </c>
      <c r="F4528" s="42" t="s">
        <v>2817</v>
      </c>
      <c r="G4528" s="159" t="s">
        <v>1776</v>
      </c>
      <c r="H4528" s="159" t="s">
        <v>1654</v>
      </c>
      <c r="I4528" s="159" t="s">
        <v>1808</v>
      </c>
      <c r="J4528" s="42" t="s">
        <v>22628</v>
      </c>
      <c r="K4528" s="42" t="s">
        <v>22629</v>
      </c>
      <c r="L4528" s="159" t="s">
        <v>2129</v>
      </c>
      <c r="M4528" s="159" t="s">
        <v>22630</v>
      </c>
      <c r="N4528" s="161"/>
      <c r="O4528" s="161"/>
      <c r="P4528" s="161"/>
    </row>
    <row r="4529" customFormat="false" ht="27" hidden="false" customHeight="true" outlineLevel="0" collapsed="false">
      <c r="A4529" s="159" t="s">
        <v>22631</v>
      </c>
      <c r="B4529" s="160" t="s">
        <v>22632</v>
      </c>
      <c r="C4529" s="42" t="s">
        <v>1757</v>
      </c>
      <c r="D4529" s="159" t="s">
        <v>2816</v>
      </c>
      <c r="E4529" s="159" t="s">
        <v>2846</v>
      </c>
      <c r="F4529" s="42" t="s">
        <v>2817</v>
      </c>
      <c r="G4529" s="159" t="s">
        <v>1776</v>
      </c>
      <c r="H4529" s="159" t="s">
        <v>1654</v>
      </c>
      <c r="I4529" s="159" t="s">
        <v>1808</v>
      </c>
      <c r="J4529" s="42" t="s">
        <v>22633</v>
      </c>
      <c r="K4529" s="42" t="s">
        <v>22634</v>
      </c>
      <c r="L4529" s="159" t="s">
        <v>2129</v>
      </c>
      <c r="M4529" s="159" t="s">
        <v>22635</v>
      </c>
      <c r="N4529" s="161"/>
      <c r="O4529" s="161"/>
      <c r="P4529" s="161"/>
    </row>
    <row r="4530" customFormat="false" ht="27" hidden="false" customHeight="true" outlineLevel="0" collapsed="false">
      <c r="A4530" s="159" t="s">
        <v>22636</v>
      </c>
      <c r="B4530" s="160" t="s">
        <v>22637</v>
      </c>
      <c r="C4530" s="42" t="s">
        <v>1757</v>
      </c>
      <c r="D4530" s="159" t="s">
        <v>2816</v>
      </c>
      <c r="E4530" s="159" t="s">
        <v>2846</v>
      </c>
      <c r="F4530" s="42" t="s">
        <v>2817</v>
      </c>
      <c r="G4530" s="159" t="s">
        <v>1776</v>
      </c>
      <c r="H4530" s="159" t="s">
        <v>1654</v>
      </c>
      <c r="I4530" s="159" t="s">
        <v>1808</v>
      </c>
      <c r="J4530" s="42" t="s">
        <v>22638</v>
      </c>
      <c r="K4530" s="42" t="s">
        <v>22639</v>
      </c>
      <c r="L4530" s="159" t="s">
        <v>2129</v>
      </c>
      <c r="M4530" s="159" t="s">
        <v>22640</v>
      </c>
      <c r="N4530" s="161"/>
      <c r="O4530" s="161"/>
      <c r="P4530" s="161"/>
    </row>
    <row r="4531" customFormat="false" ht="27" hidden="false" customHeight="true" outlineLevel="0" collapsed="false">
      <c r="A4531" s="159" t="s">
        <v>22641</v>
      </c>
      <c r="B4531" s="160" t="s">
        <v>22642</v>
      </c>
      <c r="C4531" s="42" t="s">
        <v>1757</v>
      </c>
      <c r="D4531" s="159" t="s">
        <v>2816</v>
      </c>
      <c r="E4531" s="159" t="s">
        <v>2846</v>
      </c>
      <c r="F4531" s="42" t="s">
        <v>2817</v>
      </c>
      <c r="G4531" s="159" t="s">
        <v>1776</v>
      </c>
      <c r="H4531" s="159" t="s">
        <v>1654</v>
      </c>
      <c r="I4531" s="159" t="s">
        <v>1808</v>
      </c>
      <c r="J4531" s="42" t="s">
        <v>22643</v>
      </c>
      <c r="K4531" s="42" t="s">
        <v>22644</v>
      </c>
      <c r="L4531" s="159" t="s">
        <v>2129</v>
      </c>
      <c r="M4531" s="159" t="s">
        <v>22645</v>
      </c>
      <c r="N4531" s="161"/>
      <c r="O4531" s="161"/>
      <c r="P4531" s="161"/>
    </row>
    <row r="4532" customFormat="false" ht="39" hidden="false" customHeight="true" outlineLevel="0" collapsed="false">
      <c r="A4532" s="159" t="s">
        <v>22646</v>
      </c>
      <c r="B4532" s="160" t="s">
        <v>22647</v>
      </c>
      <c r="C4532" s="42" t="s">
        <v>1757</v>
      </c>
      <c r="D4532" s="159" t="s">
        <v>2816</v>
      </c>
      <c r="E4532" s="159" t="s">
        <v>2846</v>
      </c>
      <c r="F4532" s="42" t="s">
        <v>2817</v>
      </c>
      <c r="G4532" s="159" t="s">
        <v>1776</v>
      </c>
      <c r="H4532" s="159" t="s">
        <v>1654</v>
      </c>
      <c r="I4532" s="159" t="s">
        <v>1808</v>
      </c>
      <c r="J4532" s="42" t="s">
        <v>22648</v>
      </c>
      <c r="K4532" s="42" t="s">
        <v>22649</v>
      </c>
      <c r="L4532" s="159" t="s">
        <v>2129</v>
      </c>
      <c r="M4532" s="159" t="s">
        <v>22650</v>
      </c>
      <c r="N4532" s="161"/>
      <c r="O4532" s="161"/>
      <c r="P4532" s="161"/>
    </row>
    <row r="4533" customFormat="false" ht="27" hidden="false" customHeight="true" outlineLevel="0" collapsed="false">
      <c r="A4533" s="159" t="s">
        <v>22651</v>
      </c>
      <c r="B4533" s="160" t="s">
        <v>22652</v>
      </c>
      <c r="C4533" s="42" t="s">
        <v>1757</v>
      </c>
      <c r="D4533" s="159" t="s">
        <v>2816</v>
      </c>
      <c r="E4533" s="159" t="s">
        <v>2846</v>
      </c>
      <c r="F4533" s="42" t="s">
        <v>2817</v>
      </c>
      <c r="G4533" s="159" t="s">
        <v>1776</v>
      </c>
      <c r="H4533" s="159" t="s">
        <v>1654</v>
      </c>
      <c r="I4533" s="159" t="s">
        <v>1808</v>
      </c>
      <c r="J4533" s="42" t="s">
        <v>12764</v>
      </c>
      <c r="K4533" s="42" t="s">
        <v>22653</v>
      </c>
      <c r="L4533" s="159" t="s">
        <v>2129</v>
      </c>
      <c r="M4533" s="159" t="s">
        <v>22654</v>
      </c>
      <c r="N4533" s="161"/>
      <c r="O4533" s="161"/>
      <c r="P4533" s="161"/>
    </row>
    <row r="4534" customFormat="false" ht="27" hidden="false" customHeight="true" outlineLevel="0" collapsed="false">
      <c r="A4534" s="159" t="s">
        <v>22655</v>
      </c>
      <c r="B4534" s="160" t="s">
        <v>22656</v>
      </c>
      <c r="C4534" s="42" t="s">
        <v>1757</v>
      </c>
      <c r="D4534" s="159" t="s">
        <v>2816</v>
      </c>
      <c r="E4534" s="159" t="s">
        <v>2846</v>
      </c>
      <c r="F4534" s="42" t="s">
        <v>2817</v>
      </c>
      <c r="G4534" s="159" t="s">
        <v>1776</v>
      </c>
      <c r="H4534" s="159" t="s">
        <v>1654</v>
      </c>
      <c r="I4534" s="159" t="s">
        <v>1808</v>
      </c>
      <c r="J4534" s="42" t="s">
        <v>12784</v>
      </c>
      <c r="K4534" s="42" t="s">
        <v>22657</v>
      </c>
      <c r="L4534" s="159" t="s">
        <v>2129</v>
      </c>
      <c r="M4534" s="159" t="s">
        <v>22658</v>
      </c>
      <c r="N4534" s="161"/>
      <c r="O4534" s="161"/>
      <c r="P4534" s="161"/>
    </row>
    <row r="4535" customFormat="false" ht="27" hidden="false" customHeight="true" outlineLevel="0" collapsed="false">
      <c r="A4535" s="159" t="s">
        <v>22659</v>
      </c>
      <c r="B4535" s="160" t="s">
        <v>22660</v>
      </c>
      <c r="C4535" s="42" t="s">
        <v>1757</v>
      </c>
      <c r="D4535" s="159" t="s">
        <v>2816</v>
      </c>
      <c r="E4535" s="159" t="s">
        <v>2846</v>
      </c>
      <c r="F4535" s="42" t="s">
        <v>2817</v>
      </c>
      <c r="G4535" s="159" t="s">
        <v>1776</v>
      </c>
      <c r="H4535" s="159" t="s">
        <v>1654</v>
      </c>
      <c r="I4535" s="159" t="s">
        <v>1808</v>
      </c>
      <c r="J4535" s="42" t="s">
        <v>22661</v>
      </c>
      <c r="K4535" s="42" t="s">
        <v>22662</v>
      </c>
      <c r="L4535" s="159" t="s">
        <v>2129</v>
      </c>
      <c r="M4535" s="159" t="s">
        <v>22663</v>
      </c>
      <c r="N4535" s="161"/>
      <c r="O4535" s="161"/>
      <c r="P4535" s="161"/>
    </row>
    <row r="4536" customFormat="false" ht="39" hidden="false" customHeight="true" outlineLevel="0" collapsed="false">
      <c r="A4536" s="159" t="s">
        <v>22664</v>
      </c>
      <c r="B4536" s="160" t="s">
        <v>22665</v>
      </c>
      <c r="C4536" s="42" t="s">
        <v>1757</v>
      </c>
      <c r="D4536" s="159" t="s">
        <v>2816</v>
      </c>
      <c r="E4536" s="159" t="s">
        <v>2846</v>
      </c>
      <c r="F4536" s="42" t="s">
        <v>2817</v>
      </c>
      <c r="G4536" s="159" t="s">
        <v>1776</v>
      </c>
      <c r="H4536" s="159" t="s">
        <v>1654</v>
      </c>
      <c r="I4536" s="159" t="s">
        <v>1808</v>
      </c>
      <c r="J4536" s="42" t="s">
        <v>22666</v>
      </c>
      <c r="K4536" s="42" t="s">
        <v>22667</v>
      </c>
      <c r="L4536" s="159" t="s">
        <v>2129</v>
      </c>
      <c r="M4536" s="159" t="s">
        <v>22668</v>
      </c>
      <c r="N4536" s="161"/>
      <c r="O4536" s="161"/>
      <c r="P4536" s="161"/>
    </row>
    <row r="4537" customFormat="false" ht="27" hidden="false" customHeight="true" outlineLevel="0" collapsed="false">
      <c r="A4537" s="159" t="s">
        <v>22669</v>
      </c>
      <c r="B4537" s="160" t="s">
        <v>22670</v>
      </c>
      <c r="C4537" s="42" t="s">
        <v>1757</v>
      </c>
      <c r="D4537" s="159" t="s">
        <v>2816</v>
      </c>
      <c r="E4537" s="159" t="s">
        <v>2846</v>
      </c>
      <c r="F4537" s="42" t="s">
        <v>2817</v>
      </c>
      <c r="G4537" s="159" t="s">
        <v>1776</v>
      </c>
      <c r="H4537" s="159" t="s">
        <v>1654</v>
      </c>
      <c r="I4537" s="159" t="s">
        <v>1808</v>
      </c>
      <c r="J4537" s="42" t="s">
        <v>22671</v>
      </c>
      <c r="K4537" s="42" t="s">
        <v>22672</v>
      </c>
      <c r="L4537" s="159" t="s">
        <v>2129</v>
      </c>
      <c r="M4537" s="159" t="s">
        <v>22673</v>
      </c>
      <c r="N4537" s="161"/>
      <c r="O4537" s="161"/>
      <c r="P4537" s="161"/>
    </row>
    <row r="4538" customFormat="false" ht="27" hidden="false" customHeight="true" outlineLevel="0" collapsed="false">
      <c r="A4538" s="159" t="s">
        <v>22674</v>
      </c>
      <c r="B4538" s="160" t="s">
        <v>22675</v>
      </c>
      <c r="C4538" s="42" t="s">
        <v>1757</v>
      </c>
      <c r="D4538" s="159" t="s">
        <v>2816</v>
      </c>
      <c r="E4538" s="159" t="s">
        <v>2846</v>
      </c>
      <c r="F4538" s="42" t="s">
        <v>2817</v>
      </c>
      <c r="G4538" s="159" t="s">
        <v>1776</v>
      </c>
      <c r="H4538" s="159" t="s">
        <v>1654</v>
      </c>
      <c r="I4538" s="159" t="s">
        <v>1808</v>
      </c>
      <c r="J4538" s="42" t="s">
        <v>22676</v>
      </c>
      <c r="K4538" s="42" t="s">
        <v>22677</v>
      </c>
      <c r="L4538" s="159" t="s">
        <v>2129</v>
      </c>
      <c r="M4538" s="159" t="s">
        <v>22678</v>
      </c>
      <c r="N4538" s="161"/>
      <c r="O4538" s="161"/>
      <c r="P4538" s="161"/>
    </row>
    <row r="4539" customFormat="false" ht="39" hidden="false" customHeight="true" outlineLevel="0" collapsed="false">
      <c r="A4539" s="159" t="s">
        <v>22679</v>
      </c>
      <c r="B4539" s="160" t="s">
        <v>22680</v>
      </c>
      <c r="C4539" s="42" t="s">
        <v>1757</v>
      </c>
      <c r="D4539" s="159" t="s">
        <v>2816</v>
      </c>
      <c r="E4539" s="159" t="s">
        <v>2846</v>
      </c>
      <c r="F4539" s="42" t="s">
        <v>2817</v>
      </c>
      <c r="G4539" s="159" t="s">
        <v>1776</v>
      </c>
      <c r="H4539" s="159" t="s">
        <v>1654</v>
      </c>
      <c r="I4539" s="159" t="s">
        <v>1808</v>
      </c>
      <c r="J4539" s="42" t="s">
        <v>22681</v>
      </c>
      <c r="K4539" s="42" t="s">
        <v>22682</v>
      </c>
      <c r="L4539" s="159" t="s">
        <v>2129</v>
      </c>
      <c r="M4539" s="159" t="s">
        <v>22683</v>
      </c>
      <c r="N4539" s="161"/>
      <c r="O4539" s="161"/>
      <c r="P4539" s="161"/>
    </row>
    <row r="4540" customFormat="false" ht="27" hidden="false" customHeight="true" outlineLevel="0" collapsed="false">
      <c r="A4540" s="159" t="s">
        <v>22684</v>
      </c>
      <c r="B4540" s="160" t="s">
        <v>22685</v>
      </c>
      <c r="C4540" s="42" t="s">
        <v>1757</v>
      </c>
      <c r="D4540" s="159" t="s">
        <v>2816</v>
      </c>
      <c r="E4540" s="159" t="s">
        <v>2846</v>
      </c>
      <c r="F4540" s="42" t="s">
        <v>2817</v>
      </c>
      <c r="G4540" s="159" t="s">
        <v>1776</v>
      </c>
      <c r="H4540" s="159" t="s">
        <v>1654</v>
      </c>
      <c r="I4540" s="159" t="s">
        <v>1808</v>
      </c>
      <c r="J4540" s="42" t="s">
        <v>22686</v>
      </c>
      <c r="K4540" s="42" t="s">
        <v>22687</v>
      </c>
      <c r="L4540" s="159" t="s">
        <v>2129</v>
      </c>
      <c r="M4540" s="159" t="s">
        <v>22688</v>
      </c>
      <c r="N4540" s="161"/>
      <c r="O4540" s="161"/>
      <c r="P4540" s="161"/>
    </row>
    <row r="4541" customFormat="false" ht="39" hidden="false" customHeight="true" outlineLevel="0" collapsed="false">
      <c r="A4541" s="159" t="s">
        <v>22689</v>
      </c>
      <c r="B4541" s="160" t="s">
        <v>22690</v>
      </c>
      <c r="C4541" s="42" t="s">
        <v>1757</v>
      </c>
      <c r="D4541" s="159" t="s">
        <v>2816</v>
      </c>
      <c r="E4541" s="159" t="s">
        <v>2846</v>
      </c>
      <c r="F4541" s="42" t="s">
        <v>2817</v>
      </c>
      <c r="G4541" s="159" t="s">
        <v>1776</v>
      </c>
      <c r="H4541" s="159" t="s">
        <v>1654</v>
      </c>
      <c r="I4541" s="159" t="s">
        <v>1808</v>
      </c>
      <c r="J4541" s="42" t="s">
        <v>13104</v>
      </c>
      <c r="K4541" s="42" t="s">
        <v>22691</v>
      </c>
      <c r="L4541" s="159" t="s">
        <v>2129</v>
      </c>
      <c r="M4541" s="159" t="s">
        <v>22692</v>
      </c>
      <c r="N4541" s="161"/>
      <c r="O4541" s="161"/>
      <c r="P4541" s="161"/>
    </row>
    <row r="4542" customFormat="false" ht="27" hidden="false" customHeight="true" outlineLevel="0" collapsed="false">
      <c r="A4542" s="159" t="s">
        <v>22693</v>
      </c>
      <c r="B4542" s="160" t="s">
        <v>22694</v>
      </c>
      <c r="C4542" s="42" t="s">
        <v>1757</v>
      </c>
      <c r="D4542" s="159" t="s">
        <v>2816</v>
      </c>
      <c r="E4542" s="159" t="s">
        <v>2846</v>
      </c>
      <c r="F4542" s="42" t="s">
        <v>2817</v>
      </c>
      <c r="G4542" s="159" t="s">
        <v>1776</v>
      </c>
      <c r="H4542" s="159" t="s">
        <v>1654</v>
      </c>
      <c r="I4542" s="159" t="s">
        <v>1808</v>
      </c>
      <c r="J4542" s="42" t="s">
        <v>22695</v>
      </c>
      <c r="K4542" s="42" t="s">
        <v>22696</v>
      </c>
      <c r="L4542" s="159" t="s">
        <v>2129</v>
      </c>
      <c r="M4542" s="159" t="s">
        <v>22697</v>
      </c>
      <c r="N4542" s="161"/>
      <c r="O4542" s="161"/>
      <c r="P4542" s="161"/>
    </row>
    <row r="4543" customFormat="false" ht="27" hidden="false" customHeight="true" outlineLevel="0" collapsed="false">
      <c r="A4543" s="159" t="s">
        <v>22698</v>
      </c>
      <c r="B4543" s="160" t="s">
        <v>22699</v>
      </c>
      <c r="C4543" s="42" t="s">
        <v>1757</v>
      </c>
      <c r="D4543" s="159" t="s">
        <v>2816</v>
      </c>
      <c r="E4543" s="159" t="s">
        <v>2846</v>
      </c>
      <c r="F4543" s="42" t="s">
        <v>2817</v>
      </c>
      <c r="G4543" s="159" t="s">
        <v>1776</v>
      </c>
      <c r="H4543" s="159" t="s">
        <v>1654</v>
      </c>
      <c r="I4543" s="159" t="s">
        <v>1808</v>
      </c>
      <c r="J4543" s="42" t="s">
        <v>22700</v>
      </c>
      <c r="K4543" s="42" t="s">
        <v>22701</v>
      </c>
      <c r="L4543" s="159" t="s">
        <v>2129</v>
      </c>
      <c r="M4543" s="159" t="s">
        <v>22702</v>
      </c>
      <c r="N4543" s="161"/>
      <c r="O4543" s="161"/>
      <c r="P4543" s="161"/>
    </row>
    <row r="4544" customFormat="false" ht="39" hidden="false" customHeight="true" outlineLevel="0" collapsed="false">
      <c r="A4544" s="159" t="s">
        <v>22703</v>
      </c>
      <c r="B4544" s="160" t="s">
        <v>22704</v>
      </c>
      <c r="C4544" s="42" t="s">
        <v>1757</v>
      </c>
      <c r="D4544" s="159" t="s">
        <v>2816</v>
      </c>
      <c r="E4544" s="159" t="s">
        <v>2846</v>
      </c>
      <c r="F4544" s="42" t="s">
        <v>2817</v>
      </c>
      <c r="G4544" s="159" t="s">
        <v>1776</v>
      </c>
      <c r="H4544" s="159" t="s">
        <v>1654</v>
      </c>
      <c r="I4544" s="159" t="s">
        <v>1808</v>
      </c>
      <c r="J4544" s="42" t="s">
        <v>22705</v>
      </c>
      <c r="K4544" s="42" t="s">
        <v>22706</v>
      </c>
      <c r="L4544" s="159" t="s">
        <v>2129</v>
      </c>
      <c r="M4544" s="159" t="s">
        <v>22707</v>
      </c>
      <c r="N4544" s="161"/>
      <c r="O4544" s="161"/>
      <c r="P4544" s="161"/>
    </row>
    <row r="4545" customFormat="false" ht="39" hidden="false" customHeight="true" outlineLevel="0" collapsed="false">
      <c r="A4545" s="159" t="s">
        <v>22708</v>
      </c>
      <c r="B4545" s="160" t="s">
        <v>22709</v>
      </c>
      <c r="C4545" s="42" t="s">
        <v>1757</v>
      </c>
      <c r="D4545" s="159" t="s">
        <v>2816</v>
      </c>
      <c r="E4545" s="159" t="s">
        <v>2846</v>
      </c>
      <c r="F4545" s="42" t="s">
        <v>2817</v>
      </c>
      <c r="G4545" s="159" t="s">
        <v>1776</v>
      </c>
      <c r="H4545" s="159" t="s">
        <v>1654</v>
      </c>
      <c r="I4545" s="159" t="s">
        <v>1808</v>
      </c>
      <c r="J4545" s="42" t="s">
        <v>22710</v>
      </c>
      <c r="K4545" s="42" t="s">
        <v>22711</v>
      </c>
      <c r="L4545" s="159" t="s">
        <v>2129</v>
      </c>
      <c r="M4545" s="159" t="s">
        <v>22712</v>
      </c>
      <c r="N4545" s="161"/>
      <c r="O4545" s="161"/>
      <c r="P4545" s="161"/>
    </row>
    <row r="4546" customFormat="false" ht="27" hidden="false" customHeight="true" outlineLevel="0" collapsed="false">
      <c r="A4546" s="159" t="s">
        <v>22713</v>
      </c>
      <c r="B4546" s="160" t="s">
        <v>22714</v>
      </c>
      <c r="C4546" s="42" t="s">
        <v>1757</v>
      </c>
      <c r="D4546" s="159" t="s">
        <v>2816</v>
      </c>
      <c r="E4546" s="159" t="s">
        <v>2846</v>
      </c>
      <c r="F4546" s="42" t="s">
        <v>2817</v>
      </c>
      <c r="G4546" s="159" t="s">
        <v>1776</v>
      </c>
      <c r="H4546" s="159" t="s">
        <v>1654</v>
      </c>
      <c r="I4546" s="159" t="s">
        <v>1808</v>
      </c>
      <c r="J4546" s="42" t="s">
        <v>22715</v>
      </c>
      <c r="K4546" s="42" t="s">
        <v>22716</v>
      </c>
      <c r="L4546" s="159" t="s">
        <v>2129</v>
      </c>
      <c r="M4546" s="159" t="s">
        <v>22717</v>
      </c>
      <c r="N4546" s="161"/>
      <c r="O4546" s="161"/>
      <c r="P4546" s="161"/>
    </row>
    <row r="4547" customFormat="false" ht="39" hidden="false" customHeight="true" outlineLevel="0" collapsed="false">
      <c r="A4547" s="159" t="s">
        <v>22718</v>
      </c>
      <c r="B4547" s="160" t="s">
        <v>22719</v>
      </c>
      <c r="C4547" s="42" t="s">
        <v>1757</v>
      </c>
      <c r="D4547" s="159" t="s">
        <v>2816</v>
      </c>
      <c r="E4547" s="159" t="s">
        <v>2846</v>
      </c>
      <c r="F4547" s="42" t="s">
        <v>2817</v>
      </c>
      <c r="G4547" s="159" t="s">
        <v>1776</v>
      </c>
      <c r="H4547" s="159" t="s">
        <v>1654</v>
      </c>
      <c r="I4547" s="159" t="s">
        <v>1808</v>
      </c>
      <c r="J4547" s="42" t="s">
        <v>22720</v>
      </c>
      <c r="K4547" s="42" t="s">
        <v>22721</v>
      </c>
      <c r="L4547" s="159" t="s">
        <v>2129</v>
      </c>
      <c r="M4547" s="159" t="s">
        <v>22722</v>
      </c>
      <c r="N4547" s="161"/>
      <c r="O4547" s="161"/>
      <c r="P4547" s="161"/>
    </row>
    <row r="4548" customFormat="false" ht="39" hidden="false" customHeight="true" outlineLevel="0" collapsed="false">
      <c r="A4548" s="159" t="s">
        <v>22723</v>
      </c>
      <c r="B4548" s="160" t="s">
        <v>22724</v>
      </c>
      <c r="C4548" s="42" t="s">
        <v>1757</v>
      </c>
      <c r="D4548" s="159" t="s">
        <v>2816</v>
      </c>
      <c r="E4548" s="159" t="s">
        <v>2846</v>
      </c>
      <c r="F4548" s="42" t="s">
        <v>2817</v>
      </c>
      <c r="G4548" s="159" t="s">
        <v>1776</v>
      </c>
      <c r="H4548" s="159" t="s">
        <v>1654</v>
      </c>
      <c r="I4548" s="159" t="s">
        <v>1808</v>
      </c>
      <c r="J4548" s="42" t="s">
        <v>22725</v>
      </c>
      <c r="K4548" s="42" t="s">
        <v>22726</v>
      </c>
      <c r="L4548" s="159" t="s">
        <v>2129</v>
      </c>
      <c r="M4548" s="159" t="s">
        <v>22727</v>
      </c>
      <c r="N4548" s="161"/>
      <c r="O4548" s="161"/>
      <c r="P4548" s="161"/>
    </row>
    <row r="4549" customFormat="false" ht="27" hidden="false" customHeight="true" outlineLevel="0" collapsed="false">
      <c r="A4549" s="159" t="s">
        <v>22728</v>
      </c>
      <c r="B4549" s="160" t="s">
        <v>22729</v>
      </c>
      <c r="C4549" s="42" t="s">
        <v>1757</v>
      </c>
      <c r="D4549" s="159" t="s">
        <v>2816</v>
      </c>
      <c r="E4549" s="159" t="s">
        <v>2846</v>
      </c>
      <c r="F4549" s="42" t="s">
        <v>2817</v>
      </c>
      <c r="G4549" s="159" t="s">
        <v>1776</v>
      </c>
      <c r="H4549" s="159" t="s">
        <v>1654</v>
      </c>
      <c r="I4549" s="159" t="s">
        <v>1808</v>
      </c>
      <c r="J4549" s="42" t="s">
        <v>22730</v>
      </c>
      <c r="K4549" s="42" t="s">
        <v>22731</v>
      </c>
      <c r="L4549" s="159" t="s">
        <v>2129</v>
      </c>
      <c r="M4549" s="159" t="s">
        <v>22732</v>
      </c>
      <c r="N4549" s="161"/>
      <c r="O4549" s="161"/>
      <c r="P4549" s="161"/>
    </row>
    <row r="4550" customFormat="false" ht="27" hidden="false" customHeight="true" outlineLevel="0" collapsed="false">
      <c r="A4550" s="159" t="s">
        <v>22733</v>
      </c>
      <c r="B4550" s="160" t="s">
        <v>22734</v>
      </c>
      <c r="C4550" s="42" t="s">
        <v>1757</v>
      </c>
      <c r="D4550" s="159" t="s">
        <v>2816</v>
      </c>
      <c r="E4550" s="159" t="s">
        <v>2846</v>
      </c>
      <c r="F4550" s="42" t="s">
        <v>2817</v>
      </c>
      <c r="G4550" s="159" t="s">
        <v>1776</v>
      </c>
      <c r="H4550" s="159" t="s">
        <v>1654</v>
      </c>
      <c r="I4550" s="159" t="s">
        <v>1808</v>
      </c>
      <c r="J4550" s="42" t="s">
        <v>22735</v>
      </c>
      <c r="K4550" s="42" t="s">
        <v>22736</v>
      </c>
      <c r="L4550" s="159" t="s">
        <v>2129</v>
      </c>
      <c r="M4550" s="159" t="s">
        <v>22737</v>
      </c>
      <c r="N4550" s="161"/>
      <c r="O4550" s="161"/>
      <c r="P4550" s="161"/>
    </row>
    <row r="4551" customFormat="false" ht="27" hidden="false" customHeight="true" outlineLevel="0" collapsed="false">
      <c r="A4551" s="159" t="s">
        <v>22738</v>
      </c>
      <c r="B4551" s="160" t="s">
        <v>22739</v>
      </c>
      <c r="C4551" s="42" t="s">
        <v>1757</v>
      </c>
      <c r="D4551" s="159" t="s">
        <v>2816</v>
      </c>
      <c r="E4551" s="159" t="s">
        <v>2846</v>
      </c>
      <c r="F4551" s="42" t="s">
        <v>2817</v>
      </c>
      <c r="G4551" s="159" t="s">
        <v>1776</v>
      </c>
      <c r="H4551" s="159" t="s">
        <v>1654</v>
      </c>
      <c r="I4551" s="159" t="s">
        <v>1808</v>
      </c>
      <c r="J4551" s="42" t="s">
        <v>22740</v>
      </c>
      <c r="K4551" s="42" t="s">
        <v>22741</v>
      </c>
      <c r="L4551" s="159" t="s">
        <v>2129</v>
      </c>
      <c r="M4551" s="159" t="s">
        <v>22742</v>
      </c>
      <c r="N4551" s="161"/>
      <c r="O4551" s="161"/>
      <c r="P4551" s="161"/>
    </row>
    <row r="4552" customFormat="false" ht="27" hidden="false" customHeight="true" outlineLevel="0" collapsed="false">
      <c r="A4552" s="159" t="s">
        <v>22743</v>
      </c>
      <c r="B4552" s="160" t="s">
        <v>22744</v>
      </c>
      <c r="C4552" s="42" t="s">
        <v>1757</v>
      </c>
      <c r="D4552" s="159" t="s">
        <v>2816</v>
      </c>
      <c r="E4552" s="159" t="s">
        <v>2846</v>
      </c>
      <c r="F4552" s="42" t="s">
        <v>2817</v>
      </c>
      <c r="G4552" s="159" t="s">
        <v>1776</v>
      </c>
      <c r="H4552" s="159" t="s">
        <v>1654</v>
      </c>
      <c r="I4552" s="159" t="s">
        <v>1808</v>
      </c>
      <c r="J4552" s="42" t="s">
        <v>22745</v>
      </c>
      <c r="K4552" s="42" t="s">
        <v>22746</v>
      </c>
      <c r="L4552" s="159" t="s">
        <v>2129</v>
      </c>
      <c r="M4552" s="159" t="s">
        <v>22747</v>
      </c>
      <c r="N4552" s="161"/>
      <c r="O4552" s="161"/>
      <c r="P4552" s="161"/>
    </row>
    <row r="4553" customFormat="false" ht="27" hidden="false" customHeight="true" outlineLevel="0" collapsed="false">
      <c r="A4553" s="159" t="s">
        <v>22748</v>
      </c>
      <c r="B4553" s="160" t="s">
        <v>22749</v>
      </c>
      <c r="C4553" s="42" t="s">
        <v>1757</v>
      </c>
      <c r="D4553" s="159" t="s">
        <v>2816</v>
      </c>
      <c r="E4553" s="159" t="s">
        <v>2846</v>
      </c>
      <c r="F4553" s="42" t="s">
        <v>2817</v>
      </c>
      <c r="G4553" s="159" t="s">
        <v>1776</v>
      </c>
      <c r="H4553" s="159" t="s">
        <v>1654</v>
      </c>
      <c r="I4553" s="159" t="s">
        <v>1808</v>
      </c>
      <c r="J4553" s="42" t="s">
        <v>22750</v>
      </c>
      <c r="K4553" s="42" t="s">
        <v>22751</v>
      </c>
      <c r="L4553" s="159" t="s">
        <v>2129</v>
      </c>
      <c r="M4553" s="159" t="s">
        <v>22752</v>
      </c>
      <c r="N4553" s="161"/>
      <c r="O4553" s="161"/>
      <c r="P4553" s="161"/>
    </row>
    <row r="4554" customFormat="false" ht="27" hidden="false" customHeight="true" outlineLevel="0" collapsed="false">
      <c r="A4554" s="159" t="s">
        <v>22753</v>
      </c>
      <c r="B4554" s="160" t="s">
        <v>22754</v>
      </c>
      <c r="C4554" s="42" t="s">
        <v>1757</v>
      </c>
      <c r="D4554" s="159" t="s">
        <v>2816</v>
      </c>
      <c r="E4554" s="159" t="s">
        <v>2846</v>
      </c>
      <c r="F4554" s="42" t="s">
        <v>2817</v>
      </c>
      <c r="G4554" s="159" t="s">
        <v>1776</v>
      </c>
      <c r="H4554" s="159" t="s">
        <v>1654</v>
      </c>
      <c r="I4554" s="159" t="s">
        <v>1808</v>
      </c>
      <c r="J4554" s="42" t="s">
        <v>22755</v>
      </c>
      <c r="K4554" s="42" t="s">
        <v>22756</v>
      </c>
      <c r="L4554" s="159" t="s">
        <v>2129</v>
      </c>
      <c r="M4554" s="159" t="s">
        <v>22757</v>
      </c>
      <c r="N4554" s="161"/>
      <c r="O4554" s="161"/>
      <c r="P4554" s="161"/>
    </row>
    <row r="4555" customFormat="false" ht="39" hidden="false" customHeight="true" outlineLevel="0" collapsed="false">
      <c r="A4555" s="159" t="s">
        <v>22758</v>
      </c>
      <c r="B4555" s="160" t="s">
        <v>22759</v>
      </c>
      <c r="C4555" s="42" t="s">
        <v>1757</v>
      </c>
      <c r="D4555" s="159" t="s">
        <v>2816</v>
      </c>
      <c r="E4555" s="159" t="s">
        <v>2846</v>
      </c>
      <c r="F4555" s="42" t="s">
        <v>2817</v>
      </c>
      <c r="G4555" s="159" t="s">
        <v>1776</v>
      </c>
      <c r="H4555" s="159" t="s">
        <v>1654</v>
      </c>
      <c r="I4555" s="159" t="s">
        <v>1808</v>
      </c>
      <c r="J4555" s="42" t="s">
        <v>22760</v>
      </c>
      <c r="K4555" s="42" t="s">
        <v>22761</v>
      </c>
      <c r="L4555" s="159" t="s">
        <v>2129</v>
      </c>
      <c r="M4555" s="159" t="s">
        <v>22762</v>
      </c>
      <c r="N4555" s="161"/>
      <c r="O4555" s="161"/>
      <c r="P4555" s="161"/>
    </row>
    <row r="4556" customFormat="false" ht="27" hidden="false" customHeight="true" outlineLevel="0" collapsed="false">
      <c r="A4556" s="159" t="s">
        <v>22763</v>
      </c>
      <c r="B4556" s="160" t="s">
        <v>22764</v>
      </c>
      <c r="C4556" s="42" t="s">
        <v>1757</v>
      </c>
      <c r="D4556" s="159" t="s">
        <v>2816</v>
      </c>
      <c r="E4556" s="159" t="s">
        <v>2846</v>
      </c>
      <c r="F4556" s="42" t="s">
        <v>2817</v>
      </c>
      <c r="G4556" s="159" t="s">
        <v>1776</v>
      </c>
      <c r="H4556" s="159" t="s">
        <v>1654</v>
      </c>
      <c r="I4556" s="159" t="s">
        <v>1808</v>
      </c>
      <c r="J4556" s="42" t="s">
        <v>22765</v>
      </c>
      <c r="K4556" s="42" t="s">
        <v>22766</v>
      </c>
      <c r="L4556" s="159" t="s">
        <v>2129</v>
      </c>
      <c r="M4556" s="159" t="s">
        <v>22767</v>
      </c>
      <c r="N4556" s="161"/>
      <c r="O4556" s="161"/>
      <c r="P4556" s="161"/>
    </row>
    <row r="4557" customFormat="false" ht="39" hidden="false" customHeight="true" outlineLevel="0" collapsed="false">
      <c r="A4557" s="159" t="s">
        <v>22768</v>
      </c>
      <c r="B4557" s="160" t="s">
        <v>22769</v>
      </c>
      <c r="C4557" s="42" t="s">
        <v>1757</v>
      </c>
      <c r="D4557" s="159" t="s">
        <v>2816</v>
      </c>
      <c r="E4557" s="159" t="s">
        <v>2846</v>
      </c>
      <c r="F4557" s="42" t="s">
        <v>2817</v>
      </c>
      <c r="G4557" s="159" t="s">
        <v>1776</v>
      </c>
      <c r="H4557" s="159" t="s">
        <v>1654</v>
      </c>
      <c r="I4557" s="159" t="s">
        <v>1808</v>
      </c>
      <c r="J4557" s="42" t="s">
        <v>22770</v>
      </c>
      <c r="K4557" s="42" t="s">
        <v>22771</v>
      </c>
      <c r="L4557" s="159" t="s">
        <v>2129</v>
      </c>
      <c r="M4557" s="159" t="s">
        <v>22772</v>
      </c>
      <c r="N4557" s="161"/>
      <c r="O4557" s="161"/>
      <c r="P4557" s="161"/>
    </row>
    <row r="4558" customFormat="false" ht="39" hidden="false" customHeight="true" outlineLevel="0" collapsed="false">
      <c r="A4558" s="159" t="s">
        <v>22773</v>
      </c>
      <c r="B4558" s="160" t="s">
        <v>22774</v>
      </c>
      <c r="C4558" s="42" t="s">
        <v>1757</v>
      </c>
      <c r="D4558" s="159" t="s">
        <v>2816</v>
      </c>
      <c r="E4558" s="159" t="s">
        <v>2846</v>
      </c>
      <c r="F4558" s="42" t="s">
        <v>2817</v>
      </c>
      <c r="G4558" s="159" t="s">
        <v>1776</v>
      </c>
      <c r="H4558" s="159" t="s">
        <v>1654</v>
      </c>
      <c r="I4558" s="159" t="s">
        <v>1808</v>
      </c>
      <c r="J4558" s="42" t="s">
        <v>22775</v>
      </c>
      <c r="K4558" s="42" t="s">
        <v>22776</v>
      </c>
      <c r="L4558" s="159" t="s">
        <v>2129</v>
      </c>
      <c r="M4558" s="159" t="s">
        <v>22777</v>
      </c>
      <c r="N4558" s="161"/>
      <c r="O4558" s="161"/>
      <c r="P4558" s="161"/>
    </row>
    <row r="4559" customFormat="false" ht="27" hidden="false" customHeight="true" outlineLevel="0" collapsed="false">
      <c r="A4559" s="159" t="s">
        <v>22778</v>
      </c>
      <c r="B4559" s="160" t="s">
        <v>22779</v>
      </c>
      <c r="C4559" s="42" t="s">
        <v>1757</v>
      </c>
      <c r="D4559" s="159" t="s">
        <v>2816</v>
      </c>
      <c r="E4559" s="159" t="s">
        <v>2846</v>
      </c>
      <c r="F4559" s="42" t="s">
        <v>2817</v>
      </c>
      <c r="G4559" s="159" t="s">
        <v>1776</v>
      </c>
      <c r="H4559" s="159" t="s">
        <v>1654</v>
      </c>
      <c r="I4559" s="159" t="s">
        <v>1808</v>
      </c>
      <c r="J4559" s="42" t="s">
        <v>22780</v>
      </c>
      <c r="K4559" s="42" t="s">
        <v>22781</v>
      </c>
      <c r="L4559" s="159" t="s">
        <v>2129</v>
      </c>
      <c r="M4559" s="159" t="s">
        <v>22782</v>
      </c>
      <c r="N4559" s="161"/>
      <c r="O4559" s="161"/>
      <c r="P4559" s="161"/>
    </row>
    <row r="4560" customFormat="false" ht="39" hidden="false" customHeight="true" outlineLevel="0" collapsed="false">
      <c r="A4560" s="159" t="s">
        <v>22783</v>
      </c>
      <c r="B4560" s="160" t="s">
        <v>22784</v>
      </c>
      <c r="C4560" s="42" t="s">
        <v>1757</v>
      </c>
      <c r="D4560" s="159" t="s">
        <v>2816</v>
      </c>
      <c r="E4560" s="159" t="s">
        <v>2846</v>
      </c>
      <c r="F4560" s="42" t="s">
        <v>2817</v>
      </c>
      <c r="G4560" s="159" t="s">
        <v>1776</v>
      </c>
      <c r="H4560" s="159" t="s">
        <v>1654</v>
      </c>
      <c r="I4560" s="159" t="s">
        <v>1808</v>
      </c>
      <c r="J4560" s="42" t="s">
        <v>22785</v>
      </c>
      <c r="K4560" s="42" t="s">
        <v>22786</v>
      </c>
      <c r="L4560" s="159" t="s">
        <v>2129</v>
      </c>
      <c r="M4560" s="159" t="s">
        <v>22787</v>
      </c>
      <c r="N4560" s="161"/>
      <c r="O4560" s="161"/>
      <c r="P4560" s="161"/>
    </row>
    <row r="4561" customFormat="false" ht="27" hidden="false" customHeight="true" outlineLevel="0" collapsed="false">
      <c r="A4561" s="159" t="s">
        <v>22788</v>
      </c>
      <c r="B4561" s="160" t="s">
        <v>22789</v>
      </c>
      <c r="C4561" s="42" t="s">
        <v>1757</v>
      </c>
      <c r="D4561" s="159" t="s">
        <v>2816</v>
      </c>
      <c r="E4561" s="159" t="s">
        <v>2846</v>
      </c>
      <c r="F4561" s="42" t="s">
        <v>2817</v>
      </c>
      <c r="G4561" s="159" t="s">
        <v>1776</v>
      </c>
      <c r="H4561" s="159" t="s">
        <v>1654</v>
      </c>
      <c r="I4561" s="159" t="s">
        <v>1808</v>
      </c>
      <c r="J4561" s="42" t="s">
        <v>22790</v>
      </c>
      <c r="K4561" s="42" t="s">
        <v>22791</v>
      </c>
      <c r="L4561" s="159" t="s">
        <v>2129</v>
      </c>
      <c r="M4561" s="159" t="s">
        <v>22792</v>
      </c>
      <c r="N4561" s="161"/>
      <c r="O4561" s="161"/>
      <c r="P4561" s="161"/>
    </row>
    <row r="4562" customFormat="false" ht="27" hidden="false" customHeight="true" outlineLevel="0" collapsed="false">
      <c r="A4562" s="159" t="s">
        <v>22793</v>
      </c>
      <c r="B4562" s="160" t="s">
        <v>22794</v>
      </c>
      <c r="C4562" s="42" t="s">
        <v>1757</v>
      </c>
      <c r="D4562" s="159" t="s">
        <v>2816</v>
      </c>
      <c r="E4562" s="159" t="s">
        <v>2846</v>
      </c>
      <c r="F4562" s="42" t="s">
        <v>2817</v>
      </c>
      <c r="G4562" s="159" t="s">
        <v>1776</v>
      </c>
      <c r="H4562" s="159" t="s">
        <v>1654</v>
      </c>
      <c r="I4562" s="159" t="s">
        <v>1808</v>
      </c>
      <c r="J4562" s="42" t="s">
        <v>22795</v>
      </c>
      <c r="K4562" s="42" t="s">
        <v>22796</v>
      </c>
      <c r="L4562" s="159" t="s">
        <v>2129</v>
      </c>
      <c r="M4562" s="159" t="s">
        <v>22797</v>
      </c>
      <c r="N4562" s="161"/>
      <c r="O4562" s="161"/>
      <c r="P4562" s="161"/>
    </row>
    <row r="4563" customFormat="false" ht="27" hidden="false" customHeight="true" outlineLevel="0" collapsed="false">
      <c r="A4563" s="159" t="s">
        <v>22798</v>
      </c>
      <c r="B4563" s="160" t="s">
        <v>22799</v>
      </c>
      <c r="C4563" s="42" t="s">
        <v>1757</v>
      </c>
      <c r="D4563" s="159" t="s">
        <v>2816</v>
      </c>
      <c r="E4563" s="159" t="s">
        <v>2846</v>
      </c>
      <c r="F4563" s="42" t="s">
        <v>2817</v>
      </c>
      <c r="G4563" s="159" t="s">
        <v>1776</v>
      </c>
      <c r="H4563" s="159" t="s">
        <v>1654</v>
      </c>
      <c r="I4563" s="159" t="s">
        <v>1808</v>
      </c>
      <c r="J4563" s="42" t="s">
        <v>22800</v>
      </c>
      <c r="K4563" s="42" t="s">
        <v>22801</v>
      </c>
      <c r="L4563" s="159" t="s">
        <v>2129</v>
      </c>
      <c r="M4563" s="159" t="s">
        <v>22802</v>
      </c>
      <c r="N4563" s="161"/>
      <c r="O4563" s="161"/>
      <c r="P4563" s="161"/>
    </row>
    <row r="4564" customFormat="false" ht="27" hidden="false" customHeight="true" outlineLevel="0" collapsed="false">
      <c r="A4564" s="159" t="s">
        <v>22803</v>
      </c>
      <c r="B4564" s="160" t="s">
        <v>22804</v>
      </c>
      <c r="C4564" s="42" t="s">
        <v>1757</v>
      </c>
      <c r="D4564" s="159" t="s">
        <v>2816</v>
      </c>
      <c r="E4564" s="159" t="s">
        <v>2846</v>
      </c>
      <c r="F4564" s="42" t="s">
        <v>2817</v>
      </c>
      <c r="G4564" s="159" t="s">
        <v>1776</v>
      </c>
      <c r="H4564" s="159" t="s">
        <v>1654</v>
      </c>
      <c r="I4564" s="159" t="s">
        <v>1808</v>
      </c>
      <c r="J4564" s="42" t="s">
        <v>22805</v>
      </c>
      <c r="K4564" s="42" t="s">
        <v>22806</v>
      </c>
      <c r="L4564" s="159" t="s">
        <v>2129</v>
      </c>
      <c r="M4564" s="159" t="s">
        <v>22807</v>
      </c>
      <c r="N4564" s="161"/>
      <c r="O4564" s="161"/>
      <c r="P4564" s="161"/>
    </row>
    <row r="4565" customFormat="false" ht="27" hidden="false" customHeight="true" outlineLevel="0" collapsed="false">
      <c r="A4565" s="159" t="s">
        <v>22808</v>
      </c>
      <c r="B4565" s="160" t="s">
        <v>22809</v>
      </c>
      <c r="C4565" s="42" t="s">
        <v>1757</v>
      </c>
      <c r="D4565" s="159" t="s">
        <v>2816</v>
      </c>
      <c r="E4565" s="159" t="s">
        <v>2846</v>
      </c>
      <c r="F4565" s="42" t="s">
        <v>2817</v>
      </c>
      <c r="G4565" s="159" t="s">
        <v>1776</v>
      </c>
      <c r="H4565" s="159" t="s">
        <v>1654</v>
      </c>
      <c r="I4565" s="159" t="s">
        <v>1808</v>
      </c>
      <c r="J4565" s="42" t="s">
        <v>22810</v>
      </c>
      <c r="K4565" s="42" t="s">
        <v>22811</v>
      </c>
      <c r="L4565" s="159" t="s">
        <v>2129</v>
      </c>
      <c r="M4565" s="159" t="s">
        <v>22812</v>
      </c>
      <c r="N4565" s="161"/>
      <c r="O4565" s="161"/>
      <c r="P4565" s="161"/>
    </row>
    <row r="4566" customFormat="false" ht="27" hidden="false" customHeight="true" outlineLevel="0" collapsed="false">
      <c r="A4566" s="159" t="s">
        <v>22813</v>
      </c>
      <c r="B4566" s="160" t="s">
        <v>22814</v>
      </c>
      <c r="C4566" s="42" t="s">
        <v>1757</v>
      </c>
      <c r="D4566" s="159" t="s">
        <v>2816</v>
      </c>
      <c r="E4566" s="159" t="s">
        <v>2846</v>
      </c>
      <c r="F4566" s="42" t="s">
        <v>2817</v>
      </c>
      <c r="G4566" s="159" t="s">
        <v>1776</v>
      </c>
      <c r="H4566" s="159" t="s">
        <v>1654</v>
      </c>
      <c r="I4566" s="159" t="s">
        <v>1808</v>
      </c>
      <c r="J4566" s="42" t="s">
        <v>22815</v>
      </c>
      <c r="K4566" s="42" t="s">
        <v>22816</v>
      </c>
      <c r="L4566" s="159" t="s">
        <v>2129</v>
      </c>
      <c r="M4566" s="159" t="s">
        <v>22817</v>
      </c>
      <c r="N4566" s="161"/>
      <c r="O4566" s="161"/>
      <c r="P4566" s="161"/>
    </row>
    <row r="4567" customFormat="false" ht="27" hidden="false" customHeight="true" outlineLevel="0" collapsed="false">
      <c r="A4567" s="159" t="s">
        <v>22818</v>
      </c>
      <c r="B4567" s="160" t="s">
        <v>22819</v>
      </c>
      <c r="C4567" s="42" t="s">
        <v>1757</v>
      </c>
      <c r="D4567" s="159" t="s">
        <v>2816</v>
      </c>
      <c r="E4567" s="159" t="s">
        <v>2846</v>
      </c>
      <c r="F4567" s="42" t="s">
        <v>2817</v>
      </c>
      <c r="G4567" s="159" t="s">
        <v>1776</v>
      </c>
      <c r="H4567" s="159" t="s">
        <v>1654</v>
      </c>
      <c r="I4567" s="159" t="s">
        <v>1808</v>
      </c>
      <c r="J4567" s="42" t="s">
        <v>22820</v>
      </c>
      <c r="K4567" s="42" t="s">
        <v>22821</v>
      </c>
      <c r="L4567" s="159" t="s">
        <v>2129</v>
      </c>
      <c r="M4567" s="159" t="s">
        <v>22822</v>
      </c>
      <c r="N4567" s="161"/>
      <c r="O4567" s="161"/>
      <c r="P4567" s="161"/>
    </row>
    <row r="4568" customFormat="false" ht="27" hidden="false" customHeight="true" outlineLevel="0" collapsed="false">
      <c r="A4568" s="159" t="s">
        <v>22823</v>
      </c>
      <c r="B4568" s="160" t="s">
        <v>22824</v>
      </c>
      <c r="C4568" s="42" t="s">
        <v>1757</v>
      </c>
      <c r="D4568" s="159" t="s">
        <v>2816</v>
      </c>
      <c r="E4568" s="159" t="s">
        <v>2846</v>
      </c>
      <c r="F4568" s="42" t="s">
        <v>2817</v>
      </c>
      <c r="G4568" s="159" t="s">
        <v>1776</v>
      </c>
      <c r="H4568" s="159" t="s">
        <v>1654</v>
      </c>
      <c r="I4568" s="159" t="s">
        <v>1808</v>
      </c>
      <c r="J4568" s="42" t="s">
        <v>22825</v>
      </c>
      <c r="K4568" s="42" t="s">
        <v>22826</v>
      </c>
      <c r="L4568" s="159" t="s">
        <v>2129</v>
      </c>
      <c r="M4568" s="159" t="s">
        <v>22827</v>
      </c>
      <c r="N4568" s="161"/>
      <c r="O4568" s="161"/>
      <c r="P4568" s="161"/>
    </row>
    <row r="4569" customFormat="false" ht="39" hidden="false" customHeight="true" outlineLevel="0" collapsed="false">
      <c r="A4569" s="159" t="s">
        <v>22828</v>
      </c>
      <c r="B4569" s="160" t="s">
        <v>22829</v>
      </c>
      <c r="C4569" s="42" t="s">
        <v>1757</v>
      </c>
      <c r="D4569" s="159" t="s">
        <v>2816</v>
      </c>
      <c r="E4569" s="159" t="s">
        <v>2846</v>
      </c>
      <c r="F4569" s="42" t="s">
        <v>2817</v>
      </c>
      <c r="G4569" s="159" t="s">
        <v>1776</v>
      </c>
      <c r="H4569" s="159" t="s">
        <v>1654</v>
      </c>
      <c r="I4569" s="159" t="s">
        <v>1808</v>
      </c>
      <c r="J4569" s="42" t="s">
        <v>22830</v>
      </c>
      <c r="K4569" s="42" t="s">
        <v>22831</v>
      </c>
      <c r="L4569" s="159" t="s">
        <v>2129</v>
      </c>
      <c r="M4569" s="159" t="s">
        <v>22832</v>
      </c>
      <c r="N4569" s="161"/>
      <c r="O4569" s="161"/>
      <c r="P4569" s="161"/>
    </row>
    <row r="4570" customFormat="false" ht="27" hidden="false" customHeight="true" outlineLevel="0" collapsed="false">
      <c r="A4570" s="159" t="s">
        <v>22833</v>
      </c>
      <c r="B4570" s="160" t="s">
        <v>22834</v>
      </c>
      <c r="C4570" s="42" t="s">
        <v>1757</v>
      </c>
      <c r="D4570" s="159" t="s">
        <v>2816</v>
      </c>
      <c r="E4570" s="159" t="s">
        <v>2846</v>
      </c>
      <c r="F4570" s="42" t="s">
        <v>2817</v>
      </c>
      <c r="G4570" s="159" t="s">
        <v>1776</v>
      </c>
      <c r="H4570" s="159" t="s">
        <v>1654</v>
      </c>
      <c r="I4570" s="159" t="s">
        <v>1808</v>
      </c>
      <c r="J4570" s="42" t="s">
        <v>22835</v>
      </c>
      <c r="K4570" s="42" t="s">
        <v>22836</v>
      </c>
      <c r="L4570" s="159" t="s">
        <v>2129</v>
      </c>
      <c r="M4570" s="159" t="s">
        <v>22837</v>
      </c>
      <c r="N4570" s="161"/>
      <c r="O4570" s="161"/>
      <c r="P4570" s="161"/>
    </row>
    <row r="4571" customFormat="false" ht="39" hidden="false" customHeight="true" outlineLevel="0" collapsed="false">
      <c r="A4571" s="159" t="s">
        <v>22838</v>
      </c>
      <c r="B4571" s="160" t="s">
        <v>22839</v>
      </c>
      <c r="C4571" s="42" t="s">
        <v>1757</v>
      </c>
      <c r="D4571" s="159" t="s">
        <v>2816</v>
      </c>
      <c r="E4571" s="159" t="s">
        <v>2846</v>
      </c>
      <c r="F4571" s="42" t="s">
        <v>2817</v>
      </c>
      <c r="G4571" s="159" t="s">
        <v>1776</v>
      </c>
      <c r="H4571" s="159" t="s">
        <v>1654</v>
      </c>
      <c r="I4571" s="159" t="s">
        <v>1808</v>
      </c>
      <c r="J4571" s="42" t="s">
        <v>14269</v>
      </c>
      <c r="K4571" s="42" t="s">
        <v>22840</v>
      </c>
      <c r="L4571" s="159" t="s">
        <v>2129</v>
      </c>
      <c r="M4571" s="159" t="s">
        <v>22841</v>
      </c>
      <c r="N4571" s="161"/>
      <c r="O4571" s="161"/>
      <c r="P4571" s="161"/>
    </row>
    <row r="4572" customFormat="false" ht="27" hidden="false" customHeight="true" outlineLevel="0" collapsed="false">
      <c r="A4572" s="159" t="s">
        <v>22842</v>
      </c>
      <c r="B4572" s="160" t="s">
        <v>22843</v>
      </c>
      <c r="C4572" s="42" t="s">
        <v>1757</v>
      </c>
      <c r="D4572" s="159" t="s">
        <v>2494</v>
      </c>
      <c r="E4572" s="159" t="s">
        <v>22844</v>
      </c>
      <c r="F4572" s="42" t="s">
        <v>2496</v>
      </c>
      <c r="G4572" s="159" t="s">
        <v>1842</v>
      </c>
      <c r="H4572" s="159" t="s">
        <v>2171</v>
      </c>
      <c r="I4572" s="159" t="s">
        <v>1808</v>
      </c>
      <c r="J4572" s="42" t="s">
        <v>22845</v>
      </c>
      <c r="K4572" s="42" t="s">
        <v>22846</v>
      </c>
      <c r="L4572" s="159" t="s">
        <v>2129</v>
      </c>
      <c r="M4572" s="159" t="s">
        <v>22847</v>
      </c>
      <c r="N4572" s="161"/>
      <c r="O4572" s="161"/>
      <c r="P4572" s="161"/>
    </row>
    <row r="4573" customFormat="false" ht="27" hidden="false" customHeight="true" outlineLevel="0" collapsed="false">
      <c r="A4573" s="159" t="s">
        <v>22848</v>
      </c>
      <c r="B4573" s="160" t="s">
        <v>22849</v>
      </c>
      <c r="C4573" s="42" t="s">
        <v>1757</v>
      </c>
      <c r="D4573" s="159" t="s">
        <v>2494</v>
      </c>
      <c r="E4573" s="159" t="s">
        <v>22844</v>
      </c>
      <c r="F4573" s="42" t="s">
        <v>2496</v>
      </c>
      <c r="G4573" s="159" t="s">
        <v>1842</v>
      </c>
      <c r="H4573" s="159" t="s">
        <v>2171</v>
      </c>
      <c r="I4573" s="159" t="s">
        <v>1808</v>
      </c>
      <c r="J4573" s="42" t="s">
        <v>22850</v>
      </c>
      <c r="K4573" s="42" t="s">
        <v>22851</v>
      </c>
      <c r="L4573" s="159" t="s">
        <v>2129</v>
      </c>
      <c r="M4573" s="159" t="s">
        <v>22852</v>
      </c>
      <c r="N4573" s="161"/>
      <c r="O4573" s="161"/>
      <c r="P4573" s="161"/>
    </row>
    <row r="4574" customFormat="false" ht="27" hidden="false" customHeight="true" outlineLevel="0" collapsed="false">
      <c r="A4574" s="159" t="s">
        <v>22853</v>
      </c>
      <c r="B4574" s="160" t="s">
        <v>22854</v>
      </c>
      <c r="C4574" s="42" t="s">
        <v>1757</v>
      </c>
      <c r="D4574" s="159" t="s">
        <v>2494</v>
      </c>
      <c r="E4574" s="159" t="s">
        <v>22844</v>
      </c>
      <c r="F4574" s="42" t="s">
        <v>2496</v>
      </c>
      <c r="G4574" s="159" t="s">
        <v>1842</v>
      </c>
      <c r="H4574" s="159" t="s">
        <v>2171</v>
      </c>
      <c r="I4574" s="159" t="s">
        <v>1808</v>
      </c>
      <c r="J4574" s="42" t="s">
        <v>22855</v>
      </c>
      <c r="K4574" s="42" t="s">
        <v>22856</v>
      </c>
      <c r="L4574" s="159" t="s">
        <v>2129</v>
      </c>
      <c r="M4574" s="159" t="s">
        <v>22857</v>
      </c>
      <c r="N4574" s="161"/>
      <c r="O4574" s="161"/>
      <c r="P4574" s="161"/>
    </row>
    <row r="4575" customFormat="false" ht="27" hidden="false" customHeight="true" outlineLevel="0" collapsed="false">
      <c r="A4575" s="159" t="s">
        <v>22858</v>
      </c>
      <c r="B4575" s="160" t="s">
        <v>22859</v>
      </c>
      <c r="C4575" s="42" t="s">
        <v>1757</v>
      </c>
      <c r="D4575" s="159" t="s">
        <v>2494</v>
      </c>
      <c r="E4575" s="159" t="s">
        <v>22844</v>
      </c>
      <c r="F4575" s="42" t="s">
        <v>2496</v>
      </c>
      <c r="G4575" s="159" t="s">
        <v>1842</v>
      </c>
      <c r="H4575" s="159" t="s">
        <v>2171</v>
      </c>
      <c r="I4575" s="159" t="s">
        <v>1808</v>
      </c>
      <c r="J4575" s="42" t="s">
        <v>22860</v>
      </c>
      <c r="K4575" s="42" t="s">
        <v>22861</v>
      </c>
      <c r="L4575" s="159" t="s">
        <v>2129</v>
      </c>
      <c r="M4575" s="159" t="s">
        <v>22862</v>
      </c>
      <c r="N4575" s="161"/>
      <c r="O4575" s="161"/>
      <c r="P4575" s="161"/>
    </row>
    <row r="4576" customFormat="false" ht="27" hidden="false" customHeight="true" outlineLevel="0" collapsed="false">
      <c r="A4576" s="159" t="s">
        <v>22863</v>
      </c>
      <c r="B4576" s="160" t="s">
        <v>22864</v>
      </c>
      <c r="C4576" s="42" t="s">
        <v>1757</v>
      </c>
      <c r="D4576" s="159" t="s">
        <v>2494</v>
      </c>
      <c r="E4576" s="159" t="s">
        <v>22844</v>
      </c>
      <c r="F4576" s="42" t="s">
        <v>2496</v>
      </c>
      <c r="G4576" s="159" t="s">
        <v>1842</v>
      </c>
      <c r="H4576" s="159" t="s">
        <v>2171</v>
      </c>
      <c r="I4576" s="159" t="s">
        <v>1808</v>
      </c>
      <c r="J4576" s="42" t="s">
        <v>22865</v>
      </c>
      <c r="K4576" s="42" t="s">
        <v>22866</v>
      </c>
      <c r="L4576" s="159" t="s">
        <v>2129</v>
      </c>
      <c r="M4576" s="159" t="s">
        <v>22867</v>
      </c>
      <c r="N4576" s="161"/>
      <c r="O4576" s="161"/>
      <c r="P4576" s="161"/>
    </row>
    <row r="4577" customFormat="false" ht="27" hidden="false" customHeight="true" outlineLevel="0" collapsed="false">
      <c r="A4577" s="159" t="s">
        <v>22868</v>
      </c>
      <c r="B4577" s="160" t="s">
        <v>22869</v>
      </c>
      <c r="C4577" s="42" t="s">
        <v>1757</v>
      </c>
      <c r="D4577" s="159" t="s">
        <v>2494</v>
      </c>
      <c r="E4577" s="159" t="s">
        <v>22844</v>
      </c>
      <c r="F4577" s="42" t="s">
        <v>2496</v>
      </c>
      <c r="G4577" s="159" t="s">
        <v>1842</v>
      </c>
      <c r="H4577" s="159" t="s">
        <v>2171</v>
      </c>
      <c r="I4577" s="159" t="s">
        <v>1808</v>
      </c>
      <c r="J4577" s="42" t="s">
        <v>22870</v>
      </c>
      <c r="K4577" s="42" t="s">
        <v>22871</v>
      </c>
      <c r="L4577" s="159" t="s">
        <v>2129</v>
      </c>
      <c r="M4577" s="159" t="s">
        <v>22872</v>
      </c>
      <c r="N4577" s="161"/>
      <c r="O4577" s="161"/>
      <c r="P4577" s="161"/>
    </row>
    <row r="4578" customFormat="false" ht="27" hidden="false" customHeight="true" outlineLevel="0" collapsed="false">
      <c r="A4578" s="159" t="s">
        <v>22873</v>
      </c>
      <c r="B4578" s="160" t="s">
        <v>22874</v>
      </c>
      <c r="C4578" s="42" t="s">
        <v>1757</v>
      </c>
      <c r="D4578" s="159" t="s">
        <v>2494</v>
      </c>
      <c r="E4578" s="159" t="s">
        <v>22844</v>
      </c>
      <c r="F4578" s="42" t="s">
        <v>2496</v>
      </c>
      <c r="G4578" s="159" t="s">
        <v>1842</v>
      </c>
      <c r="H4578" s="159" t="s">
        <v>2171</v>
      </c>
      <c r="I4578" s="159" t="s">
        <v>1808</v>
      </c>
      <c r="J4578" s="42" t="s">
        <v>22875</v>
      </c>
      <c r="K4578" s="42" t="s">
        <v>22876</v>
      </c>
      <c r="L4578" s="159" t="s">
        <v>2129</v>
      </c>
      <c r="M4578" s="159" t="s">
        <v>22877</v>
      </c>
      <c r="N4578" s="161"/>
      <c r="O4578" s="161"/>
      <c r="P4578" s="161"/>
    </row>
    <row r="4579" customFormat="false" ht="27" hidden="false" customHeight="true" outlineLevel="0" collapsed="false">
      <c r="A4579" s="159" t="s">
        <v>22878</v>
      </c>
      <c r="B4579" s="160" t="s">
        <v>22879</v>
      </c>
      <c r="C4579" s="42" t="s">
        <v>1757</v>
      </c>
      <c r="D4579" s="159" t="s">
        <v>2494</v>
      </c>
      <c r="E4579" s="159" t="s">
        <v>22844</v>
      </c>
      <c r="F4579" s="42" t="s">
        <v>2496</v>
      </c>
      <c r="G4579" s="159" t="s">
        <v>1842</v>
      </c>
      <c r="H4579" s="159" t="s">
        <v>2171</v>
      </c>
      <c r="I4579" s="159" t="s">
        <v>1808</v>
      </c>
      <c r="J4579" s="42" t="s">
        <v>22880</v>
      </c>
      <c r="K4579" s="42" t="s">
        <v>22881</v>
      </c>
      <c r="L4579" s="159" t="s">
        <v>2129</v>
      </c>
      <c r="M4579" s="159" t="s">
        <v>22882</v>
      </c>
      <c r="N4579" s="161"/>
      <c r="O4579" s="161"/>
      <c r="P4579" s="161"/>
    </row>
    <row r="4580" customFormat="false" ht="27" hidden="false" customHeight="true" outlineLevel="0" collapsed="false">
      <c r="A4580" s="159" t="s">
        <v>22883</v>
      </c>
      <c r="B4580" s="160" t="s">
        <v>22884</v>
      </c>
      <c r="C4580" s="42" t="s">
        <v>1757</v>
      </c>
      <c r="D4580" s="159" t="s">
        <v>2494</v>
      </c>
      <c r="E4580" s="159" t="s">
        <v>22844</v>
      </c>
      <c r="F4580" s="42" t="s">
        <v>2496</v>
      </c>
      <c r="G4580" s="159" t="s">
        <v>1842</v>
      </c>
      <c r="H4580" s="159" t="s">
        <v>2171</v>
      </c>
      <c r="I4580" s="159" t="s">
        <v>1808</v>
      </c>
      <c r="J4580" s="42" t="s">
        <v>22885</v>
      </c>
      <c r="K4580" s="42" t="s">
        <v>22886</v>
      </c>
      <c r="L4580" s="159" t="s">
        <v>2129</v>
      </c>
      <c r="M4580" s="159" t="s">
        <v>22887</v>
      </c>
      <c r="N4580" s="161"/>
      <c r="O4580" s="161"/>
      <c r="P4580" s="161"/>
    </row>
    <row r="4581" customFormat="false" ht="27" hidden="false" customHeight="true" outlineLevel="0" collapsed="false">
      <c r="A4581" s="159" t="s">
        <v>22888</v>
      </c>
      <c r="B4581" s="160" t="s">
        <v>22889</v>
      </c>
      <c r="C4581" s="42" t="s">
        <v>1757</v>
      </c>
      <c r="D4581" s="159" t="s">
        <v>2494</v>
      </c>
      <c r="E4581" s="159" t="s">
        <v>22844</v>
      </c>
      <c r="F4581" s="42" t="s">
        <v>2496</v>
      </c>
      <c r="G4581" s="159" t="s">
        <v>1842</v>
      </c>
      <c r="H4581" s="159" t="s">
        <v>2171</v>
      </c>
      <c r="I4581" s="159" t="s">
        <v>1808</v>
      </c>
      <c r="J4581" s="42" t="s">
        <v>22890</v>
      </c>
      <c r="K4581" s="42" t="s">
        <v>22891</v>
      </c>
      <c r="L4581" s="159" t="s">
        <v>2129</v>
      </c>
      <c r="M4581" s="159" t="s">
        <v>22892</v>
      </c>
      <c r="N4581" s="161"/>
      <c r="O4581" s="161"/>
      <c r="P4581" s="161"/>
    </row>
    <row r="4582" customFormat="false" ht="27" hidden="false" customHeight="true" outlineLevel="0" collapsed="false">
      <c r="A4582" s="159" t="s">
        <v>22893</v>
      </c>
      <c r="B4582" s="160" t="s">
        <v>22894</v>
      </c>
      <c r="C4582" s="42" t="s">
        <v>1757</v>
      </c>
      <c r="D4582" s="159" t="s">
        <v>2494</v>
      </c>
      <c r="E4582" s="159" t="s">
        <v>22844</v>
      </c>
      <c r="F4582" s="42" t="s">
        <v>2496</v>
      </c>
      <c r="G4582" s="159" t="s">
        <v>1842</v>
      </c>
      <c r="H4582" s="159" t="s">
        <v>2171</v>
      </c>
      <c r="I4582" s="159" t="s">
        <v>1808</v>
      </c>
      <c r="J4582" s="42" t="s">
        <v>22895</v>
      </c>
      <c r="K4582" s="42" t="s">
        <v>22896</v>
      </c>
      <c r="L4582" s="159" t="s">
        <v>2129</v>
      </c>
      <c r="M4582" s="159" t="s">
        <v>22897</v>
      </c>
      <c r="N4582" s="161"/>
      <c r="O4582" s="161"/>
      <c r="P4582" s="161"/>
    </row>
    <row r="4583" customFormat="false" ht="39" hidden="false" customHeight="true" outlineLevel="0" collapsed="false">
      <c r="A4583" s="159" t="s">
        <v>22898</v>
      </c>
      <c r="B4583" s="160" t="s">
        <v>22899</v>
      </c>
      <c r="C4583" s="42" t="s">
        <v>1757</v>
      </c>
      <c r="D4583" s="159" t="s">
        <v>2494</v>
      </c>
      <c r="E4583" s="159" t="s">
        <v>22844</v>
      </c>
      <c r="F4583" s="42" t="s">
        <v>2496</v>
      </c>
      <c r="G4583" s="159" t="s">
        <v>1842</v>
      </c>
      <c r="H4583" s="159" t="s">
        <v>2171</v>
      </c>
      <c r="I4583" s="159" t="s">
        <v>1808</v>
      </c>
      <c r="J4583" s="42" t="s">
        <v>22900</v>
      </c>
      <c r="K4583" s="42" t="s">
        <v>22901</v>
      </c>
      <c r="L4583" s="159" t="s">
        <v>2129</v>
      </c>
      <c r="M4583" s="159" t="s">
        <v>22902</v>
      </c>
      <c r="N4583" s="161"/>
      <c r="O4583" s="161"/>
      <c r="P4583" s="161"/>
    </row>
    <row r="4584" customFormat="false" ht="39" hidden="false" customHeight="true" outlineLevel="0" collapsed="false">
      <c r="A4584" s="159" t="s">
        <v>22903</v>
      </c>
      <c r="B4584" s="160" t="s">
        <v>22904</v>
      </c>
      <c r="C4584" s="42" t="s">
        <v>1757</v>
      </c>
      <c r="D4584" s="159" t="s">
        <v>2494</v>
      </c>
      <c r="E4584" s="159" t="s">
        <v>22844</v>
      </c>
      <c r="F4584" s="42" t="s">
        <v>2496</v>
      </c>
      <c r="G4584" s="159" t="s">
        <v>1842</v>
      </c>
      <c r="H4584" s="159" t="s">
        <v>2171</v>
      </c>
      <c r="I4584" s="159" t="s">
        <v>1808</v>
      </c>
      <c r="J4584" s="42" t="s">
        <v>22905</v>
      </c>
      <c r="K4584" s="42" t="s">
        <v>22906</v>
      </c>
      <c r="L4584" s="159" t="s">
        <v>2129</v>
      </c>
      <c r="M4584" s="159" t="s">
        <v>22907</v>
      </c>
      <c r="N4584" s="161"/>
      <c r="O4584" s="161"/>
      <c r="P4584" s="161"/>
    </row>
    <row r="4585" customFormat="false" ht="27" hidden="false" customHeight="true" outlineLevel="0" collapsed="false">
      <c r="A4585" s="159" t="s">
        <v>22908</v>
      </c>
      <c r="B4585" s="160" t="s">
        <v>22909</v>
      </c>
      <c r="C4585" s="42" t="s">
        <v>1757</v>
      </c>
      <c r="D4585" s="159" t="s">
        <v>2494</v>
      </c>
      <c r="E4585" s="159" t="s">
        <v>22844</v>
      </c>
      <c r="F4585" s="42" t="s">
        <v>2496</v>
      </c>
      <c r="G4585" s="159" t="s">
        <v>1842</v>
      </c>
      <c r="H4585" s="159" t="s">
        <v>2171</v>
      </c>
      <c r="I4585" s="159" t="s">
        <v>1808</v>
      </c>
      <c r="J4585" s="42" t="s">
        <v>22910</v>
      </c>
      <c r="K4585" s="42" t="s">
        <v>22911</v>
      </c>
      <c r="L4585" s="159" t="s">
        <v>2129</v>
      </c>
      <c r="M4585" s="159" t="s">
        <v>22912</v>
      </c>
      <c r="N4585" s="161"/>
      <c r="O4585" s="161"/>
      <c r="P4585" s="161"/>
    </row>
    <row r="4586" customFormat="false" ht="27" hidden="false" customHeight="true" outlineLevel="0" collapsed="false">
      <c r="A4586" s="159" t="s">
        <v>22913</v>
      </c>
      <c r="B4586" s="160" t="s">
        <v>22914</v>
      </c>
      <c r="C4586" s="42" t="s">
        <v>1757</v>
      </c>
      <c r="D4586" s="159" t="s">
        <v>2494</v>
      </c>
      <c r="E4586" s="159" t="s">
        <v>22844</v>
      </c>
      <c r="F4586" s="42" t="s">
        <v>2496</v>
      </c>
      <c r="G4586" s="159" t="s">
        <v>1842</v>
      </c>
      <c r="H4586" s="159" t="s">
        <v>2171</v>
      </c>
      <c r="I4586" s="159" t="s">
        <v>1808</v>
      </c>
      <c r="J4586" s="42" t="s">
        <v>22915</v>
      </c>
      <c r="K4586" s="42" t="s">
        <v>22916</v>
      </c>
      <c r="L4586" s="159" t="s">
        <v>2129</v>
      </c>
      <c r="M4586" s="159" t="s">
        <v>22917</v>
      </c>
      <c r="N4586" s="161"/>
      <c r="O4586" s="161"/>
      <c r="P4586" s="161"/>
    </row>
    <row r="4587" customFormat="false" ht="39" hidden="false" customHeight="true" outlineLevel="0" collapsed="false">
      <c r="A4587" s="159" t="s">
        <v>22918</v>
      </c>
      <c r="B4587" s="160" t="s">
        <v>22919</v>
      </c>
      <c r="C4587" s="42" t="s">
        <v>1757</v>
      </c>
      <c r="D4587" s="159" t="s">
        <v>2494</v>
      </c>
      <c r="E4587" s="159" t="s">
        <v>22844</v>
      </c>
      <c r="F4587" s="42" t="s">
        <v>2496</v>
      </c>
      <c r="G4587" s="159" t="s">
        <v>1842</v>
      </c>
      <c r="H4587" s="159" t="s">
        <v>2171</v>
      </c>
      <c r="I4587" s="159" t="s">
        <v>1808</v>
      </c>
      <c r="J4587" s="42" t="s">
        <v>22920</v>
      </c>
      <c r="K4587" s="42" t="s">
        <v>22921</v>
      </c>
      <c r="L4587" s="159" t="s">
        <v>2129</v>
      </c>
      <c r="M4587" s="159" t="s">
        <v>22922</v>
      </c>
      <c r="N4587" s="161"/>
      <c r="O4587" s="161"/>
      <c r="P4587" s="161"/>
    </row>
    <row r="4588" customFormat="false" ht="39" hidden="false" customHeight="true" outlineLevel="0" collapsed="false">
      <c r="A4588" s="159" t="s">
        <v>22923</v>
      </c>
      <c r="B4588" s="160" t="s">
        <v>22924</v>
      </c>
      <c r="C4588" s="42" t="s">
        <v>1757</v>
      </c>
      <c r="D4588" s="159" t="s">
        <v>2494</v>
      </c>
      <c r="E4588" s="159" t="s">
        <v>22844</v>
      </c>
      <c r="F4588" s="42" t="s">
        <v>2496</v>
      </c>
      <c r="G4588" s="159" t="s">
        <v>1842</v>
      </c>
      <c r="H4588" s="159" t="s">
        <v>2171</v>
      </c>
      <c r="I4588" s="159" t="s">
        <v>1808</v>
      </c>
      <c r="J4588" s="42" t="s">
        <v>22925</v>
      </c>
      <c r="K4588" s="42" t="s">
        <v>22926</v>
      </c>
      <c r="L4588" s="159" t="s">
        <v>2129</v>
      </c>
      <c r="M4588" s="159" t="s">
        <v>22927</v>
      </c>
      <c r="N4588" s="161"/>
      <c r="O4588" s="161"/>
      <c r="P4588" s="161"/>
    </row>
    <row r="4589" customFormat="false" ht="39" hidden="false" customHeight="true" outlineLevel="0" collapsed="false">
      <c r="A4589" s="159" t="s">
        <v>22928</v>
      </c>
      <c r="B4589" s="160" t="s">
        <v>22929</v>
      </c>
      <c r="C4589" s="42" t="s">
        <v>1757</v>
      </c>
      <c r="D4589" s="159" t="s">
        <v>2494</v>
      </c>
      <c r="E4589" s="159" t="s">
        <v>22844</v>
      </c>
      <c r="F4589" s="42" t="s">
        <v>2496</v>
      </c>
      <c r="G4589" s="159" t="s">
        <v>1842</v>
      </c>
      <c r="H4589" s="159" t="s">
        <v>2171</v>
      </c>
      <c r="I4589" s="159" t="s">
        <v>1808</v>
      </c>
      <c r="J4589" s="42" t="s">
        <v>22930</v>
      </c>
      <c r="K4589" s="42" t="s">
        <v>22931</v>
      </c>
      <c r="L4589" s="159" t="s">
        <v>2129</v>
      </c>
      <c r="M4589" s="159" t="s">
        <v>22932</v>
      </c>
      <c r="N4589" s="161"/>
      <c r="O4589" s="161"/>
      <c r="P4589" s="161"/>
    </row>
    <row r="4590" customFormat="false" ht="27" hidden="false" customHeight="true" outlineLevel="0" collapsed="false">
      <c r="A4590" s="159" t="s">
        <v>22933</v>
      </c>
      <c r="B4590" s="160" t="s">
        <v>22934</v>
      </c>
      <c r="C4590" s="42" t="s">
        <v>1757</v>
      </c>
      <c r="D4590" s="159" t="s">
        <v>2494</v>
      </c>
      <c r="E4590" s="159" t="s">
        <v>22844</v>
      </c>
      <c r="F4590" s="42" t="s">
        <v>2496</v>
      </c>
      <c r="G4590" s="159" t="s">
        <v>1842</v>
      </c>
      <c r="H4590" s="159" t="s">
        <v>2171</v>
      </c>
      <c r="I4590" s="159" t="s">
        <v>1808</v>
      </c>
      <c r="J4590" s="42" t="s">
        <v>22935</v>
      </c>
      <c r="K4590" s="42" t="s">
        <v>22936</v>
      </c>
      <c r="L4590" s="159" t="s">
        <v>2129</v>
      </c>
      <c r="M4590" s="159" t="s">
        <v>22937</v>
      </c>
      <c r="N4590" s="161"/>
      <c r="O4590" s="161"/>
      <c r="P4590" s="161"/>
    </row>
    <row r="4591" customFormat="false" ht="27" hidden="false" customHeight="true" outlineLevel="0" collapsed="false">
      <c r="A4591" s="159" t="s">
        <v>22938</v>
      </c>
      <c r="B4591" s="160" t="s">
        <v>22939</v>
      </c>
      <c r="C4591" s="42" t="s">
        <v>1757</v>
      </c>
      <c r="D4591" s="159" t="s">
        <v>2494</v>
      </c>
      <c r="E4591" s="159" t="s">
        <v>22844</v>
      </c>
      <c r="F4591" s="42" t="s">
        <v>2496</v>
      </c>
      <c r="G4591" s="159" t="s">
        <v>1842</v>
      </c>
      <c r="H4591" s="159" t="s">
        <v>2171</v>
      </c>
      <c r="I4591" s="159" t="s">
        <v>1808</v>
      </c>
      <c r="J4591" s="42" t="s">
        <v>22940</v>
      </c>
      <c r="K4591" s="42" t="s">
        <v>22941</v>
      </c>
      <c r="L4591" s="159" t="s">
        <v>2129</v>
      </c>
      <c r="M4591" s="159" t="s">
        <v>22942</v>
      </c>
      <c r="N4591" s="161"/>
      <c r="O4591" s="161"/>
      <c r="P4591" s="161"/>
    </row>
    <row r="4592" customFormat="false" ht="27" hidden="false" customHeight="true" outlineLevel="0" collapsed="false">
      <c r="A4592" s="159" t="s">
        <v>22943</v>
      </c>
      <c r="B4592" s="160" t="s">
        <v>22944</v>
      </c>
      <c r="C4592" s="42" t="s">
        <v>1757</v>
      </c>
      <c r="D4592" s="159" t="s">
        <v>2494</v>
      </c>
      <c r="E4592" s="159" t="s">
        <v>22844</v>
      </c>
      <c r="F4592" s="42" t="s">
        <v>2496</v>
      </c>
      <c r="G4592" s="159" t="s">
        <v>1842</v>
      </c>
      <c r="H4592" s="159" t="s">
        <v>2171</v>
      </c>
      <c r="I4592" s="159" t="s">
        <v>1808</v>
      </c>
      <c r="J4592" s="42" t="s">
        <v>22945</v>
      </c>
      <c r="K4592" s="42" t="s">
        <v>22946</v>
      </c>
      <c r="L4592" s="159" t="s">
        <v>2129</v>
      </c>
      <c r="M4592" s="159" t="s">
        <v>22947</v>
      </c>
      <c r="N4592" s="161"/>
      <c r="O4592" s="161"/>
      <c r="P4592" s="161"/>
    </row>
    <row r="4593" customFormat="false" ht="27" hidden="false" customHeight="true" outlineLevel="0" collapsed="false">
      <c r="A4593" s="159" t="s">
        <v>22948</v>
      </c>
      <c r="B4593" s="160" t="s">
        <v>22949</v>
      </c>
      <c r="C4593" s="42" t="s">
        <v>1757</v>
      </c>
      <c r="D4593" s="159" t="s">
        <v>2494</v>
      </c>
      <c r="E4593" s="159" t="s">
        <v>22844</v>
      </c>
      <c r="F4593" s="42" t="s">
        <v>2496</v>
      </c>
      <c r="G4593" s="159" t="s">
        <v>1842</v>
      </c>
      <c r="H4593" s="159" t="s">
        <v>2171</v>
      </c>
      <c r="I4593" s="159" t="s">
        <v>1808</v>
      </c>
      <c r="J4593" s="42" t="s">
        <v>22950</v>
      </c>
      <c r="K4593" s="42" t="s">
        <v>22951</v>
      </c>
      <c r="L4593" s="159" t="s">
        <v>2129</v>
      </c>
      <c r="M4593" s="159" t="s">
        <v>22952</v>
      </c>
      <c r="N4593" s="161"/>
      <c r="O4593" s="161"/>
      <c r="P4593" s="161"/>
    </row>
    <row r="4594" customFormat="false" ht="27" hidden="false" customHeight="true" outlineLevel="0" collapsed="false">
      <c r="A4594" s="159" t="s">
        <v>22953</v>
      </c>
      <c r="B4594" s="160" t="s">
        <v>22954</v>
      </c>
      <c r="C4594" s="42" t="s">
        <v>1757</v>
      </c>
      <c r="D4594" s="159" t="s">
        <v>2494</v>
      </c>
      <c r="E4594" s="159" t="s">
        <v>22844</v>
      </c>
      <c r="F4594" s="42" t="s">
        <v>2496</v>
      </c>
      <c r="G4594" s="159" t="s">
        <v>1842</v>
      </c>
      <c r="H4594" s="159" t="s">
        <v>2171</v>
      </c>
      <c r="I4594" s="159" t="s">
        <v>1808</v>
      </c>
      <c r="J4594" s="42" t="s">
        <v>22955</v>
      </c>
      <c r="K4594" s="42" t="s">
        <v>22956</v>
      </c>
      <c r="L4594" s="159" t="s">
        <v>2129</v>
      </c>
      <c r="M4594" s="159" t="s">
        <v>22957</v>
      </c>
      <c r="N4594" s="161"/>
      <c r="O4594" s="161"/>
      <c r="P4594" s="161"/>
    </row>
    <row r="4595" customFormat="false" ht="27" hidden="false" customHeight="true" outlineLevel="0" collapsed="false">
      <c r="A4595" s="159" t="s">
        <v>22958</v>
      </c>
      <c r="B4595" s="160" t="s">
        <v>22959</v>
      </c>
      <c r="C4595" s="42" t="s">
        <v>1757</v>
      </c>
      <c r="D4595" s="159" t="s">
        <v>2494</v>
      </c>
      <c r="E4595" s="159" t="s">
        <v>22844</v>
      </c>
      <c r="F4595" s="42" t="s">
        <v>2496</v>
      </c>
      <c r="G4595" s="159" t="s">
        <v>1842</v>
      </c>
      <c r="H4595" s="159" t="s">
        <v>2171</v>
      </c>
      <c r="I4595" s="159" t="s">
        <v>1808</v>
      </c>
      <c r="J4595" s="42" t="s">
        <v>22960</v>
      </c>
      <c r="K4595" s="42" t="s">
        <v>22961</v>
      </c>
      <c r="L4595" s="159" t="s">
        <v>2129</v>
      </c>
      <c r="M4595" s="159" t="s">
        <v>22962</v>
      </c>
      <c r="N4595" s="161"/>
      <c r="O4595" s="161"/>
      <c r="P4595" s="161"/>
    </row>
    <row r="4596" customFormat="false" ht="27" hidden="false" customHeight="true" outlineLevel="0" collapsed="false">
      <c r="A4596" s="159" t="s">
        <v>22963</v>
      </c>
      <c r="B4596" s="160" t="s">
        <v>22964</v>
      </c>
      <c r="C4596" s="42" t="s">
        <v>1757</v>
      </c>
      <c r="D4596" s="159" t="s">
        <v>2494</v>
      </c>
      <c r="E4596" s="159" t="s">
        <v>22844</v>
      </c>
      <c r="F4596" s="42" t="s">
        <v>2496</v>
      </c>
      <c r="G4596" s="159" t="s">
        <v>1842</v>
      </c>
      <c r="H4596" s="159" t="s">
        <v>2171</v>
      </c>
      <c r="I4596" s="159" t="s">
        <v>1808</v>
      </c>
      <c r="J4596" s="42" t="s">
        <v>22965</v>
      </c>
      <c r="K4596" s="42" t="s">
        <v>22966</v>
      </c>
      <c r="L4596" s="159" t="s">
        <v>2129</v>
      </c>
      <c r="M4596" s="159" t="s">
        <v>22967</v>
      </c>
      <c r="N4596" s="161"/>
      <c r="O4596" s="161"/>
      <c r="P4596" s="161"/>
    </row>
    <row r="4597" customFormat="false" ht="27" hidden="false" customHeight="true" outlineLevel="0" collapsed="false">
      <c r="A4597" s="159" t="s">
        <v>22968</v>
      </c>
      <c r="B4597" s="160" t="s">
        <v>22969</v>
      </c>
      <c r="C4597" s="42" t="s">
        <v>1757</v>
      </c>
      <c r="D4597" s="159" t="s">
        <v>2494</v>
      </c>
      <c r="E4597" s="159" t="s">
        <v>22844</v>
      </c>
      <c r="F4597" s="42" t="s">
        <v>2496</v>
      </c>
      <c r="G4597" s="159" t="s">
        <v>1842</v>
      </c>
      <c r="H4597" s="159" t="s">
        <v>2171</v>
      </c>
      <c r="I4597" s="159" t="s">
        <v>1808</v>
      </c>
      <c r="J4597" s="42" t="s">
        <v>22970</v>
      </c>
      <c r="K4597" s="42" t="s">
        <v>22971</v>
      </c>
      <c r="L4597" s="159" t="s">
        <v>2129</v>
      </c>
      <c r="M4597" s="159" t="s">
        <v>22972</v>
      </c>
      <c r="N4597" s="161"/>
      <c r="O4597" s="161"/>
      <c r="P4597" s="161"/>
    </row>
    <row r="4598" customFormat="false" ht="39" hidden="false" customHeight="true" outlineLevel="0" collapsed="false">
      <c r="A4598" s="159" t="s">
        <v>22973</v>
      </c>
      <c r="B4598" s="160" t="s">
        <v>22974</v>
      </c>
      <c r="C4598" s="42" t="s">
        <v>1757</v>
      </c>
      <c r="D4598" s="159" t="s">
        <v>2494</v>
      </c>
      <c r="E4598" s="159" t="s">
        <v>22844</v>
      </c>
      <c r="F4598" s="42" t="s">
        <v>2496</v>
      </c>
      <c r="G4598" s="159" t="s">
        <v>1842</v>
      </c>
      <c r="H4598" s="159" t="s">
        <v>2171</v>
      </c>
      <c r="I4598" s="159" t="s">
        <v>1808</v>
      </c>
      <c r="J4598" s="42" t="s">
        <v>22975</v>
      </c>
      <c r="K4598" s="42" t="s">
        <v>22976</v>
      </c>
      <c r="L4598" s="159" t="s">
        <v>2129</v>
      </c>
      <c r="M4598" s="159" t="s">
        <v>22977</v>
      </c>
      <c r="N4598" s="161"/>
      <c r="O4598" s="161"/>
      <c r="P4598" s="161"/>
    </row>
    <row r="4599" customFormat="false" ht="27" hidden="false" customHeight="true" outlineLevel="0" collapsed="false">
      <c r="A4599" s="159" t="s">
        <v>22978</v>
      </c>
      <c r="B4599" s="160" t="s">
        <v>22979</v>
      </c>
      <c r="C4599" s="42" t="s">
        <v>1757</v>
      </c>
      <c r="D4599" s="159" t="s">
        <v>2494</v>
      </c>
      <c r="E4599" s="159" t="s">
        <v>22844</v>
      </c>
      <c r="F4599" s="42" t="s">
        <v>2496</v>
      </c>
      <c r="G4599" s="159" t="s">
        <v>1842</v>
      </c>
      <c r="H4599" s="159" t="s">
        <v>2171</v>
      </c>
      <c r="I4599" s="159" t="s">
        <v>1808</v>
      </c>
      <c r="J4599" s="42" t="s">
        <v>22980</v>
      </c>
      <c r="K4599" s="42" t="s">
        <v>22981</v>
      </c>
      <c r="L4599" s="159" t="s">
        <v>2129</v>
      </c>
      <c r="M4599" s="159" t="s">
        <v>22982</v>
      </c>
      <c r="N4599" s="161"/>
      <c r="O4599" s="161"/>
      <c r="P4599" s="161"/>
    </row>
    <row r="4600" customFormat="false" ht="27" hidden="false" customHeight="true" outlineLevel="0" collapsed="false">
      <c r="A4600" s="159" t="s">
        <v>22983</v>
      </c>
      <c r="B4600" s="160" t="s">
        <v>22984</v>
      </c>
      <c r="C4600" s="42" t="s">
        <v>1757</v>
      </c>
      <c r="D4600" s="159" t="s">
        <v>2494</v>
      </c>
      <c r="E4600" s="159" t="s">
        <v>22844</v>
      </c>
      <c r="F4600" s="42" t="s">
        <v>2496</v>
      </c>
      <c r="G4600" s="159" t="s">
        <v>1842</v>
      </c>
      <c r="H4600" s="159" t="s">
        <v>2171</v>
      </c>
      <c r="I4600" s="159" t="s">
        <v>1808</v>
      </c>
      <c r="J4600" s="42" t="s">
        <v>22985</v>
      </c>
      <c r="K4600" s="42" t="s">
        <v>22986</v>
      </c>
      <c r="L4600" s="159" t="s">
        <v>2129</v>
      </c>
      <c r="M4600" s="159" t="s">
        <v>22987</v>
      </c>
      <c r="N4600" s="161"/>
      <c r="O4600" s="161"/>
      <c r="P4600" s="161"/>
    </row>
    <row r="4601" customFormat="false" ht="27" hidden="false" customHeight="true" outlineLevel="0" collapsed="false">
      <c r="A4601" s="159" t="s">
        <v>22988</v>
      </c>
      <c r="B4601" s="160" t="s">
        <v>22989</v>
      </c>
      <c r="C4601" s="42" t="s">
        <v>1757</v>
      </c>
      <c r="D4601" s="159" t="s">
        <v>2494</v>
      </c>
      <c r="E4601" s="159" t="s">
        <v>22844</v>
      </c>
      <c r="F4601" s="42" t="s">
        <v>2496</v>
      </c>
      <c r="G4601" s="159" t="s">
        <v>1842</v>
      </c>
      <c r="H4601" s="159" t="s">
        <v>2171</v>
      </c>
      <c r="I4601" s="159" t="s">
        <v>1808</v>
      </c>
      <c r="J4601" s="42" t="s">
        <v>22990</v>
      </c>
      <c r="K4601" s="42" t="s">
        <v>22991</v>
      </c>
      <c r="L4601" s="159" t="s">
        <v>2129</v>
      </c>
      <c r="M4601" s="159" t="s">
        <v>22992</v>
      </c>
      <c r="N4601" s="161"/>
      <c r="O4601" s="161"/>
      <c r="P4601" s="161"/>
    </row>
    <row r="4602" customFormat="false" ht="27" hidden="false" customHeight="true" outlineLevel="0" collapsed="false">
      <c r="A4602" s="159" t="s">
        <v>22993</v>
      </c>
      <c r="B4602" s="160" t="s">
        <v>22994</v>
      </c>
      <c r="C4602" s="42" t="s">
        <v>1757</v>
      </c>
      <c r="D4602" s="159" t="s">
        <v>2494</v>
      </c>
      <c r="E4602" s="159" t="s">
        <v>22844</v>
      </c>
      <c r="F4602" s="42" t="s">
        <v>2496</v>
      </c>
      <c r="G4602" s="159" t="s">
        <v>1842</v>
      </c>
      <c r="H4602" s="159" t="s">
        <v>2171</v>
      </c>
      <c r="I4602" s="159" t="s">
        <v>1808</v>
      </c>
      <c r="J4602" s="42" t="s">
        <v>22995</v>
      </c>
      <c r="K4602" s="42" t="s">
        <v>22996</v>
      </c>
      <c r="L4602" s="159" t="s">
        <v>2129</v>
      </c>
      <c r="M4602" s="159" t="s">
        <v>22997</v>
      </c>
      <c r="N4602" s="161"/>
      <c r="O4602" s="161"/>
      <c r="P4602" s="161"/>
    </row>
    <row r="4603" customFormat="false" ht="27" hidden="false" customHeight="true" outlineLevel="0" collapsed="false">
      <c r="A4603" s="159" t="s">
        <v>22998</v>
      </c>
      <c r="B4603" s="160" t="s">
        <v>22999</v>
      </c>
      <c r="C4603" s="42" t="s">
        <v>1757</v>
      </c>
      <c r="D4603" s="159" t="s">
        <v>2494</v>
      </c>
      <c r="E4603" s="159" t="s">
        <v>22844</v>
      </c>
      <c r="F4603" s="42" t="s">
        <v>2496</v>
      </c>
      <c r="G4603" s="159" t="s">
        <v>1842</v>
      </c>
      <c r="H4603" s="159" t="s">
        <v>2171</v>
      </c>
      <c r="I4603" s="159" t="s">
        <v>1808</v>
      </c>
      <c r="J4603" s="42" t="s">
        <v>23000</v>
      </c>
      <c r="K4603" s="42" t="s">
        <v>23001</v>
      </c>
      <c r="L4603" s="159" t="s">
        <v>2129</v>
      </c>
      <c r="M4603" s="159" t="s">
        <v>23002</v>
      </c>
      <c r="N4603" s="161"/>
      <c r="O4603" s="161"/>
      <c r="P4603" s="161"/>
    </row>
    <row r="4604" customFormat="false" ht="27" hidden="false" customHeight="true" outlineLevel="0" collapsed="false">
      <c r="A4604" s="159" t="s">
        <v>23003</v>
      </c>
      <c r="B4604" s="160" t="s">
        <v>23004</v>
      </c>
      <c r="C4604" s="42" t="s">
        <v>1757</v>
      </c>
      <c r="D4604" s="159" t="s">
        <v>2494</v>
      </c>
      <c r="E4604" s="159" t="s">
        <v>22844</v>
      </c>
      <c r="F4604" s="42" t="s">
        <v>2496</v>
      </c>
      <c r="G4604" s="159" t="s">
        <v>1842</v>
      </c>
      <c r="H4604" s="159" t="s">
        <v>2171</v>
      </c>
      <c r="I4604" s="159" t="s">
        <v>1808</v>
      </c>
      <c r="J4604" s="42" t="s">
        <v>23005</v>
      </c>
      <c r="K4604" s="42" t="s">
        <v>23006</v>
      </c>
      <c r="L4604" s="159" t="s">
        <v>2129</v>
      </c>
      <c r="M4604" s="159" t="s">
        <v>23007</v>
      </c>
      <c r="N4604" s="161"/>
      <c r="O4604" s="161"/>
      <c r="P4604" s="161"/>
    </row>
    <row r="4605" customFormat="false" ht="27" hidden="false" customHeight="true" outlineLevel="0" collapsed="false">
      <c r="A4605" s="159" t="s">
        <v>23008</v>
      </c>
      <c r="B4605" s="160" t="s">
        <v>23009</v>
      </c>
      <c r="C4605" s="42" t="s">
        <v>1757</v>
      </c>
      <c r="D4605" s="159" t="s">
        <v>2494</v>
      </c>
      <c r="E4605" s="159" t="s">
        <v>22844</v>
      </c>
      <c r="F4605" s="42" t="s">
        <v>2496</v>
      </c>
      <c r="G4605" s="159" t="s">
        <v>1842</v>
      </c>
      <c r="H4605" s="159" t="s">
        <v>2171</v>
      </c>
      <c r="I4605" s="159" t="s">
        <v>1808</v>
      </c>
      <c r="J4605" s="42" t="s">
        <v>23010</v>
      </c>
      <c r="K4605" s="42" t="s">
        <v>23011</v>
      </c>
      <c r="L4605" s="159" t="s">
        <v>2129</v>
      </c>
      <c r="M4605" s="159" t="s">
        <v>23012</v>
      </c>
      <c r="N4605" s="161"/>
      <c r="O4605" s="161"/>
      <c r="P4605" s="161"/>
    </row>
    <row r="4606" customFormat="false" ht="27" hidden="false" customHeight="true" outlineLevel="0" collapsed="false">
      <c r="A4606" s="159" t="s">
        <v>23013</v>
      </c>
      <c r="B4606" s="160" t="s">
        <v>23014</v>
      </c>
      <c r="C4606" s="42" t="s">
        <v>1757</v>
      </c>
      <c r="D4606" s="159" t="s">
        <v>2494</v>
      </c>
      <c r="E4606" s="159" t="s">
        <v>22844</v>
      </c>
      <c r="F4606" s="42" t="s">
        <v>2496</v>
      </c>
      <c r="G4606" s="159" t="s">
        <v>1842</v>
      </c>
      <c r="H4606" s="159" t="s">
        <v>2171</v>
      </c>
      <c r="I4606" s="159" t="s">
        <v>1808</v>
      </c>
      <c r="J4606" s="42" t="s">
        <v>23015</v>
      </c>
      <c r="K4606" s="42" t="s">
        <v>23016</v>
      </c>
      <c r="L4606" s="159" t="s">
        <v>2129</v>
      </c>
      <c r="M4606" s="159" t="s">
        <v>23017</v>
      </c>
      <c r="N4606" s="161"/>
      <c r="O4606" s="161"/>
      <c r="P4606" s="161"/>
    </row>
    <row r="4607" customFormat="false" ht="27" hidden="false" customHeight="true" outlineLevel="0" collapsed="false">
      <c r="A4607" s="159" t="s">
        <v>23018</v>
      </c>
      <c r="B4607" s="160" t="s">
        <v>23019</v>
      </c>
      <c r="C4607" s="42" t="s">
        <v>1757</v>
      </c>
      <c r="D4607" s="159" t="s">
        <v>2494</v>
      </c>
      <c r="E4607" s="159" t="s">
        <v>22844</v>
      </c>
      <c r="F4607" s="42" t="s">
        <v>2496</v>
      </c>
      <c r="G4607" s="159" t="s">
        <v>1842</v>
      </c>
      <c r="H4607" s="159" t="s">
        <v>2171</v>
      </c>
      <c r="I4607" s="159" t="s">
        <v>1808</v>
      </c>
      <c r="J4607" s="42" t="s">
        <v>23020</v>
      </c>
      <c r="K4607" s="42" t="s">
        <v>23021</v>
      </c>
      <c r="L4607" s="159" t="s">
        <v>2129</v>
      </c>
      <c r="M4607" s="159" t="s">
        <v>23022</v>
      </c>
      <c r="N4607" s="161"/>
      <c r="O4607" s="161"/>
      <c r="P4607" s="161"/>
    </row>
    <row r="4608" customFormat="false" ht="27" hidden="false" customHeight="true" outlineLevel="0" collapsed="false">
      <c r="A4608" s="159" t="s">
        <v>23023</v>
      </c>
      <c r="B4608" s="160" t="s">
        <v>23024</v>
      </c>
      <c r="C4608" s="42" t="s">
        <v>1757</v>
      </c>
      <c r="D4608" s="159" t="s">
        <v>2494</v>
      </c>
      <c r="E4608" s="159" t="s">
        <v>22844</v>
      </c>
      <c r="F4608" s="42" t="s">
        <v>2496</v>
      </c>
      <c r="G4608" s="159" t="s">
        <v>1842</v>
      </c>
      <c r="H4608" s="159" t="s">
        <v>2171</v>
      </c>
      <c r="I4608" s="159" t="s">
        <v>1808</v>
      </c>
      <c r="J4608" s="42" t="s">
        <v>23025</v>
      </c>
      <c r="K4608" s="42" t="s">
        <v>23026</v>
      </c>
      <c r="L4608" s="159" t="s">
        <v>2129</v>
      </c>
      <c r="M4608" s="159" t="s">
        <v>23027</v>
      </c>
      <c r="N4608" s="161"/>
      <c r="O4608" s="161"/>
      <c r="P4608" s="161"/>
    </row>
    <row r="4609" customFormat="false" ht="27" hidden="false" customHeight="true" outlineLevel="0" collapsed="false">
      <c r="A4609" s="159" t="s">
        <v>23028</v>
      </c>
      <c r="B4609" s="160" t="s">
        <v>23029</v>
      </c>
      <c r="C4609" s="42" t="s">
        <v>1757</v>
      </c>
      <c r="D4609" s="159" t="s">
        <v>2494</v>
      </c>
      <c r="E4609" s="159" t="s">
        <v>22844</v>
      </c>
      <c r="F4609" s="42" t="s">
        <v>2496</v>
      </c>
      <c r="G4609" s="159" t="s">
        <v>1842</v>
      </c>
      <c r="H4609" s="159" t="s">
        <v>2171</v>
      </c>
      <c r="I4609" s="159" t="s">
        <v>1808</v>
      </c>
      <c r="J4609" s="42" t="s">
        <v>23030</v>
      </c>
      <c r="K4609" s="42" t="s">
        <v>23031</v>
      </c>
      <c r="L4609" s="159" t="s">
        <v>2129</v>
      </c>
      <c r="M4609" s="159" t="s">
        <v>23032</v>
      </c>
      <c r="N4609" s="161"/>
      <c r="O4609" s="161"/>
      <c r="P4609" s="161"/>
    </row>
    <row r="4610" customFormat="false" ht="27" hidden="false" customHeight="true" outlineLevel="0" collapsed="false">
      <c r="A4610" s="159" t="s">
        <v>23033</v>
      </c>
      <c r="B4610" s="160" t="s">
        <v>23034</v>
      </c>
      <c r="C4610" s="42" t="s">
        <v>1757</v>
      </c>
      <c r="D4610" s="159" t="s">
        <v>2494</v>
      </c>
      <c r="E4610" s="159" t="s">
        <v>22844</v>
      </c>
      <c r="F4610" s="42" t="s">
        <v>2496</v>
      </c>
      <c r="G4610" s="159" t="s">
        <v>1842</v>
      </c>
      <c r="H4610" s="159" t="s">
        <v>2171</v>
      </c>
      <c r="I4610" s="159" t="s">
        <v>1808</v>
      </c>
      <c r="J4610" s="42" t="s">
        <v>23035</v>
      </c>
      <c r="K4610" s="42" t="s">
        <v>23036</v>
      </c>
      <c r="L4610" s="159" t="s">
        <v>2129</v>
      </c>
      <c r="M4610" s="159" t="s">
        <v>23037</v>
      </c>
      <c r="N4610" s="161"/>
      <c r="O4610" s="161"/>
      <c r="P4610" s="161"/>
    </row>
    <row r="4611" customFormat="false" ht="27" hidden="false" customHeight="true" outlineLevel="0" collapsed="false">
      <c r="A4611" s="159" t="s">
        <v>23038</v>
      </c>
      <c r="B4611" s="160" t="s">
        <v>23039</v>
      </c>
      <c r="C4611" s="42" t="s">
        <v>1757</v>
      </c>
      <c r="D4611" s="159" t="s">
        <v>2494</v>
      </c>
      <c r="E4611" s="159" t="s">
        <v>22844</v>
      </c>
      <c r="F4611" s="42" t="s">
        <v>2496</v>
      </c>
      <c r="G4611" s="159" t="s">
        <v>1842</v>
      </c>
      <c r="H4611" s="159" t="s">
        <v>2171</v>
      </c>
      <c r="I4611" s="159" t="s">
        <v>1808</v>
      </c>
      <c r="J4611" s="42" t="s">
        <v>23040</v>
      </c>
      <c r="K4611" s="42" t="s">
        <v>23041</v>
      </c>
      <c r="L4611" s="159" t="s">
        <v>2129</v>
      </c>
      <c r="M4611" s="159" t="s">
        <v>23042</v>
      </c>
      <c r="N4611" s="161"/>
      <c r="O4611" s="161"/>
      <c r="P4611" s="161"/>
    </row>
    <row r="4612" customFormat="false" ht="27" hidden="false" customHeight="true" outlineLevel="0" collapsed="false">
      <c r="A4612" s="159" t="s">
        <v>23043</v>
      </c>
      <c r="B4612" s="160" t="s">
        <v>23044</v>
      </c>
      <c r="C4612" s="42" t="s">
        <v>1757</v>
      </c>
      <c r="D4612" s="159" t="s">
        <v>2494</v>
      </c>
      <c r="E4612" s="159" t="s">
        <v>22844</v>
      </c>
      <c r="F4612" s="42" t="s">
        <v>2496</v>
      </c>
      <c r="G4612" s="159" t="s">
        <v>1842</v>
      </c>
      <c r="H4612" s="159" t="s">
        <v>2171</v>
      </c>
      <c r="I4612" s="159" t="s">
        <v>1808</v>
      </c>
      <c r="J4612" s="42" t="s">
        <v>23045</v>
      </c>
      <c r="K4612" s="42" t="s">
        <v>23046</v>
      </c>
      <c r="L4612" s="159" t="s">
        <v>2129</v>
      </c>
      <c r="M4612" s="159" t="s">
        <v>23047</v>
      </c>
      <c r="N4612" s="161"/>
      <c r="O4612" s="161"/>
      <c r="P4612" s="161"/>
    </row>
    <row r="4613" customFormat="false" ht="27" hidden="false" customHeight="true" outlineLevel="0" collapsed="false">
      <c r="A4613" s="159" t="s">
        <v>23048</v>
      </c>
      <c r="B4613" s="160" t="s">
        <v>23049</v>
      </c>
      <c r="C4613" s="42" t="s">
        <v>1757</v>
      </c>
      <c r="D4613" s="159" t="s">
        <v>2494</v>
      </c>
      <c r="E4613" s="159" t="s">
        <v>22844</v>
      </c>
      <c r="F4613" s="42" t="s">
        <v>2496</v>
      </c>
      <c r="G4613" s="159" t="s">
        <v>1842</v>
      </c>
      <c r="H4613" s="159" t="s">
        <v>2171</v>
      </c>
      <c r="I4613" s="159" t="s">
        <v>1808</v>
      </c>
      <c r="J4613" s="42" t="s">
        <v>23050</v>
      </c>
      <c r="K4613" s="42" t="s">
        <v>23051</v>
      </c>
      <c r="L4613" s="159" t="s">
        <v>2129</v>
      </c>
      <c r="M4613" s="159" t="s">
        <v>23052</v>
      </c>
      <c r="N4613" s="161"/>
      <c r="O4613" s="161"/>
      <c r="P4613" s="161"/>
    </row>
    <row r="4614" customFormat="false" ht="27" hidden="false" customHeight="true" outlineLevel="0" collapsed="false">
      <c r="A4614" s="159" t="s">
        <v>23053</v>
      </c>
      <c r="B4614" s="160" t="s">
        <v>23054</v>
      </c>
      <c r="C4614" s="42" t="s">
        <v>1757</v>
      </c>
      <c r="D4614" s="159" t="s">
        <v>2494</v>
      </c>
      <c r="E4614" s="159" t="s">
        <v>22844</v>
      </c>
      <c r="F4614" s="42" t="s">
        <v>2496</v>
      </c>
      <c r="G4614" s="159" t="s">
        <v>1842</v>
      </c>
      <c r="H4614" s="159" t="s">
        <v>2171</v>
      </c>
      <c r="I4614" s="159" t="s">
        <v>1808</v>
      </c>
      <c r="J4614" s="42" t="s">
        <v>23055</v>
      </c>
      <c r="K4614" s="42" t="s">
        <v>23056</v>
      </c>
      <c r="L4614" s="159" t="s">
        <v>2129</v>
      </c>
      <c r="M4614" s="159" t="s">
        <v>23057</v>
      </c>
      <c r="N4614" s="161"/>
      <c r="O4614" s="161"/>
      <c r="P4614" s="161"/>
    </row>
    <row r="4615" customFormat="false" ht="39" hidden="false" customHeight="true" outlineLevel="0" collapsed="false">
      <c r="A4615" s="159" t="s">
        <v>23058</v>
      </c>
      <c r="B4615" s="160" t="s">
        <v>23059</v>
      </c>
      <c r="C4615" s="42" t="s">
        <v>1757</v>
      </c>
      <c r="D4615" s="159" t="s">
        <v>2494</v>
      </c>
      <c r="E4615" s="159" t="s">
        <v>22844</v>
      </c>
      <c r="F4615" s="42" t="s">
        <v>2496</v>
      </c>
      <c r="G4615" s="159" t="s">
        <v>1842</v>
      </c>
      <c r="H4615" s="159" t="s">
        <v>2171</v>
      </c>
      <c r="I4615" s="159" t="s">
        <v>1808</v>
      </c>
      <c r="J4615" s="42" t="s">
        <v>23060</v>
      </c>
      <c r="K4615" s="42" t="s">
        <v>23061</v>
      </c>
      <c r="L4615" s="159" t="s">
        <v>2129</v>
      </c>
      <c r="M4615" s="159" t="s">
        <v>23062</v>
      </c>
      <c r="N4615" s="161"/>
      <c r="O4615" s="161"/>
      <c r="P4615" s="161"/>
    </row>
    <row r="4616" customFormat="false" ht="39" hidden="false" customHeight="true" outlineLevel="0" collapsed="false">
      <c r="A4616" s="159" t="s">
        <v>23063</v>
      </c>
      <c r="B4616" s="160" t="s">
        <v>23064</v>
      </c>
      <c r="C4616" s="42" t="s">
        <v>1757</v>
      </c>
      <c r="D4616" s="159" t="s">
        <v>2494</v>
      </c>
      <c r="E4616" s="159" t="s">
        <v>22844</v>
      </c>
      <c r="F4616" s="42" t="s">
        <v>2496</v>
      </c>
      <c r="G4616" s="159" t="s">
        <v>1842</v>
      </c>
      <c r="H4616" s="159" t="s">
        <v>2171</v>
      </c>
      <c r="I4616" s="159" t="s">
        <v>1808</v>
      </c>
      <c r="J4616" s="42" t="s">
        <v>5683</v>
      </c>
      <c r="K4616" s="42" t="s">
        <v>23065</v>
      </c>
      <c r="L4616" s="159" t="s">
        <v>2129</v>
      </c>
      <c r="M4616" s="159" t="s">
        <v>23066</v>
      </c>
      <c r="N4616" s="161"/>
      <c r="O4616" s="161"/>
      <c r="P4616" s="161"/>
    </row>
    <row r="4617" customFormat="false" ht="27" hidden="false" customHeight="true" outlineLevel="0" collapsed="false">
      <c r="A4617" s="159" t="s">
        <v>23067</v>
      </c>
      <c r="B4617" s="160" t="s">
        <v>23068</v>
      </c>
      <c r="C4617" s="42" t="s">
        <v>1757</v>
      </c>
      <c r="D4617" s="159" t="s">
        <v>2494</v>
      </c>
      <c r="E4617" s="159" t="s">
        <v>22844</v>
      </c>
      <c r="F4617" s="42" t="s">
        <v>2496</v>
      </c>
      <c r="G4617" s="159" t="s">
        <v>1842</v>
      </c>
      <c r="H4617" s="159" t="s">
        <v>2171</v>
      </c>
      <c r="I4617" s="159" t="s">
        <v>1808</v>
      </c>
      <c r="J4617" s="42" t="s">
        <v>23069</v>
      </c>
      <c r="K4617" s="42" t="s">
        <v>23070</v>
      </c>
      <c r="L4617" s="159" t="s">
        <v>2129</v>
      </c>
      <c r="M4617" s="159" t="s">
        <v>23071</v>
      </c>
      <c r="N4617" s="161"/>
      <c r="O4617" s="161"/>
      <c r="P4617" s="161"/>
    </row>
    <row r="4618" customFormat="false" ht="27" hidden="false" customHeight="true" outlineLevel="0" collapsed="false">
      <c r="A4618" s="159" t="s">
        <v>23072</v>
      </c>
      <c r="B4618" s="160" t="s">
        <v>23073</v>
      </c>
      <c r="C4618" s="42" t="s">
        <v>1757</v>
      </c>
      <c r="D4618" s="159" t="s">
        <v>2494</v>
      </c>
      <c r="E4618" s="159" t="s">
        <v>22844</v>
      </c>
      <c r="F4618" s="42" t="s">
        <v>2496</v>
      </c>
      <c r="G4618" s="159" t="s">
        <v>1842</v>
      </c>
      <c r="H4618" s="159" t="s">
        <v>2171</v>
      </c>
      <c r="I4618" s="159" t="s">
        <v>1808</v>
      </c>
      <c r="J4618" s="42" t="s">
        <v>23074</v>
      </c>
      <c r="K4618" s="42" t="s">
        <v>23075</v>
      </c>
      <c r="L4618" s="159" t="s">
        <v>2129</v>
      </c>
      <c r="M4618" s="159" t="s">
        <v>23076</v>
      </c>
      <c r="N4618" s="161"/>
      <c r="O4618" s="161"/>
      <c r="P4618" s="161"/>
    </row>
    <row r="4619" customFormat="false" ht="27" hidden="false" customHeight="true" outlineLevel="0" collapsed="false">
      <c r="A4619" s="159" t="s">
        <v>23077</v>
      </c>
      <c r="B4619" s="160" t="s">
        <v>23078</v>
      </c>
      <c r="C4619" s="42" t="s">
        <v>1757</v>
      </c>
      <c r="D4619" s="159" t="s">
        <v>2494</v>
      </c>
      <c r="E4619" s="159" t="s">
        <v>22844</v>
      </c>
      <c r="F4619" s="42" t="s">
        <v>2496</v>
      </c>
      <c r="G4619" s="159" t="s">
        <v>1842</v>
      </c>
      <c r="H4619" s="159" t="s">
        <v>2171</v>
      </c>
      <c r="I4619" s="159" t="s">
        <v>1808</v>
      </c>
      <c r="J4619" s="42" t="s">
        <v>23079</v>
      </c>
      <c r="K4619" s="42" t="s">
        <v>23080</v>
      </c>
      <c r="L4619" s="159" t="s">
        <v>2129</v>
      </c>
      <c r="M4619" s="159" t="s">
        <v>23081</v>
      </c>
      <c r="N4619" s="161"/>
      <c r="O4619" s="161"/>
      <c r="P4619" s="161"/>
    </row>
    <row r="4620" customFormat="false" ht="27" hidden="false" customHeight="true" outlineLevel="0" collapsed="false">
      <c r="A4620" s="159" t="s">
        <v>23082</v>
      </c>
      <c r="B4620" s="160" t="s">
        <v>23083</v>
      </c>
      <c r="C4620" s="42" t="s">
        <v>1757</v>
      </c>
      <c r="D4620" s="159" t="s">
        <v>2494</v>
      </c>
      <c r="E4620" s="159" t="s">
        <v>22844</v>
      </c>
      <c r="F4620" s="42" t="s">
        <v>2496</v>
      </c>
      <c r="G4620" s="159" t="s">
        <v>1842</v>
      </c>
      <c r="H4620" s="159" t="s">
        <v>2171</v>
      </c>
      <c r="I4620" s="159" t="s">
        <v>1808</v>
      </c>
      <c r="J4620" s="42" t="s">
        <v>23084</v>
      </c>
      <c r="K4620" s="42" t="s">
        <v>23085</v>
      </c>
      <c r="L4620" s="159" t="s">
        <v>2129</v>
      </c>
      <c r="M4620" s="159" t="s">
        <v>23086</v>
      </c>
      <c r="N4620" s="161"/>
      <c r="O4620" s="161"/>
      <c r="P4620" s="161"/>
    </row>
    <row r="4621" customFormat="false" ht="27" hidden="false" customHeight="true" outlineLevel="0" collapsed="false">
      <c r="A4621" s="159" t="s">
        <v>23087</v>
      </c>
      <c r="B4621" s="160" t="s">
        <v>23088</v>
      </c>
      <c r="C4621" s="42" t="s">
        <v>1757</v>
      </c>
      <c r="D4621" s="159" t="s">
        <v>2494</v>
      </c>
      <c r="E4621" s="159" t="s">
        <v>22844</v>
      </c>
      <c r="F4621" s="42" t="s">
        <v>2496</v>
      </c>
      <c r="G4621" s="159" t="s">
        <v>1842</v>
      </c>
      <c r="H4621" s="159" t="s">
        <v>2171</v>
      </c>
      <c r="I4621" s="159" t="s">
        <v>1808</v>
      </c>
      <c r="J4621" s="42" t="s">
        <v>23089</v>
      </c>
      <c r="K4621" s="42" t="s">
        <v>23090</v>
      </c>
      <c r="L4621" s="159" t="s">
        <v>2129</v>
      </c>
      <c r="M4621" s="159" t="s">
        <v>23091</v>
      </c>
      <c r="N4621" s="161"/>
      <c r="O4621" s="161"/>
      <c r="P4621" s="161"/>
    </row>
    <row r="4622" customFormat="false" ht="39" hidden="false" customHeight="true" outlineLevel="0" collapsed="false">
      <c r="A4622" s="159" t="s">
        <v>23092</v>
      </c>
      <c r="B4622" s="160" t="s">
        <v>23093</v>
      </c>
      <c r="C4622" s="42" t="s">
        <v>1757</v>
      </c>
      <c r="D4622" s="159" t="s">
        <v>2494</v>
      </c>
      <c r="E4622" s="159" t="s">
        <v>22844</v>
      </c>
      <c r="F4622" s="42" t="s">
        <v>2496</v>
      </c>
      <c r="G4622" s="159" t="s">
        <v>1842</v>
      </c>
      <c r="H4622" s="159" t="s">
        <v>2171</v>
      </c>
      <c r="I4622" s="159" t="s">
        <v>1808</v>
      </c>
      <c r="J4622" s="42" t="s">
        <v>23094</v>
      </c>
      <c r="K4622" s="42" t="s">
        <v>23095</v>
      </c>
      <c r="L4622" s="159" t="s">
        <v>2129</v>
      </c>
      <c r="M4622" s="159" t="s">
        <v>23096</v>
      </c>
      <c r="N4622" s="161"/>
      <c r="O4622" s="161"/>
      <c r="P4622" s="161"/>
    </row>
    <row r="4623" customFormat="false" ht="27" hidden="false" customHeight="true" outlineLevel="0" collapsed="false">
      <c r="A4623" s="159" t="s">
        <v>23097</v>
      </c>
      <c r="B4623" s="160" t="s">
        <v>23098</v>
      </c>
      <c r="C4623" s="42" t="s">
        <v>1757</v>
      </c>
      <c r="D4623" s="159" t="s">
        <v>2494</v>
      </c>
      <c r="E4623" s="159" t="s">
        <v>22844</v>
      </c>
      <c r="F4623" s="42" t="s">
        <v>2496</v>
      </c>
      <c r="G4623" s="159" t="s">
        <v>1842</v>
      </c>
      <c r="H4623" s="159" t="s">
        <v>2171</v>
      </c>
      <c r="I4623" s="159" t="s">
        <v>1808</v>
      </c>
      <c r="J4623" s="42" t="s">
        <v>23099</v>
      </c>
      <c r="K4623" s="42" t="s">
        <v>23100</v>
      </c>
      <c r="L4623" s="159" t="s">
        <v>2129</v>
      </c>
      <c r="M4623" s="159" t="s">
        <v>23101</v>
      </c>
      <c r="N4623" s="161"/>
      <c r="O4623" s="161"/>
      <c r="P4623" s="161"/>
    </row>
    <row r="4624" customFormat="false" ht="27" hidden="false" customHeight="true" outlineLevel="0" collapsed="false">
      <c r="A4624" s="159" t="s">
        <v>23102</v>
      </c>
      <c r="B4624" s="160" t="s">
        <v>23103</v>
      </c>
      <c r="C4624" s="42" t="s">
        <v>1757</v>
      </c>
      <c r="D4624" s="159" t="s">
        <v>2494</v>
      </c>
      <c r="E4624" s="159" t="s">
        <v>22844</v>
      </c>
      <c r="F4624" s="42" t="s">
        <v>2496</v>
      </c>
      <c r="G4624" s="159" t="s">
        <v>1842</v>
      </c>
      <c r="H4624" s="159" t="s">
        <v>2171</v>
      </c>
      <c r="I4624" s="159" t="s">
        <v>1808</v>
      </c>
      <c r="J4624" s="42" t="s">
        <v>23104</v>
      </c>
      <c r="K4624" s="42" t="s">
        <v>23105</v>
      </c>
      <c r="L4624" s="159" t="s">
        <v>2129</v>
      </c>
      <c r="M4624" s="159" t="s">
        <v>23106</v>
      </c>
      <c r="N4624" s="161"/>
      <c r="O4624" s="161"/>
      <c r="P4624" s="161"/>
    </row>
    <row r="4625" customFormat="false" ht="27" hidden="false" customHeight="true" outlineLevel="0" collapsed="false">
      <c r="A4625" s="159" t="s">
        <v>23107</v>
      </c>
      <c r="B4625" s="160" t="s">
        <v>23108</v>
      </c>
      <c r="C4625" s="42" t="s">
        <v>1757</v>
      </c>
      <c r="D4625" s="159" t="s">
        <v>2494</v>
      </c>
      <c r="E4625" s="159" t="s">
        <v>22844</v>
      </c>
      <c r="F4625" s="42" t="s">
        <v>2496</v>
      </c>
      <c r="G4625" s="159" t="s">
        <v>1842</v>
      </c>
      <c r="H4625" s="159" t="s">
        <v>2171</v>
      </c>
      <c r="I4625" s="159" t="s">
        <v>1808</v>
      </c>
      <c r="J4625" s="42" t="s">
        <v>23109</v>
      </c>
      <c r="K4625" s="42" t="s">
        <v>23110</v>
      </c>
      <c r="L4625" s="159" t="s">
        <v>2129</v>
      </c>
      <c r="M4625" s="159" t="s">
        <v>23111</v>
      </c>
      <c r="N4625" s="161"/>
      <c r="O4625" s="161"/>
      <c r="P4625" s="161"/>
    </row>
    <row r="4626" customFormat="false" ht="27" hidden="false" customHeight="true" outlineLevel="0" collapsed="false">
      <c r="A4626" s="159" t="s">
        <v>23112</v>
      </c>
      <c r="B4626" s="160" t="s">
        <v>23113</v>
      </c>
      <c r="C4626" s="42" t="s">
        <v>1757</v>
      </c>
      <c r="D4626" s="159" t="s">
        <v>2494</v>
      </c>
      <c r="E4626" s="159" t="s">
        <v>22844</v>
      </c>
      <c r="F4626" s="42" t="s">
        <v>2496</v>
      </c>
      <c r="G4626" s="159" t="s">
        <v>1842</v>
      </c>
      <c r="H4626" s="159" t="s">
        <v>2171</v>
      </c>
      <c r="I4626" s="159" t="s">
        <v>1808</v>
      </c>
      <c r="J4626" s="42" t="s">
        <v>23114</v>
      </c>
      <c r="K4626" s="42" t="s">
        <v>23115</v>
      </c>
      <c r="L4626" s="159" t="s">
        <v>2129</v>
      </c>
      <c r="M4626" s="159" t="s">
        <v>23116</v>
      </c>
      <c r="N4626" s="161"/>
      <c r="O4626" s="161"/>
      <c r="P4626" s="161"/>
    </row>
    <row r="4627" customFormat="false" ht="27" hidden="false" customHeight="true" outlineLevel="0" collapsed="false">
      <c r="A4627" s="159" t="s">
        <v>23117</v>
      </c>
      <c r="B4627" s="160" t="s">
        <v>23118</v>
      </c>
      <c r="C4627" s="42" t="s">
        <v>1757</v>
      </c>
      <c r="D4627" s="159" t="s">
        <v>2494</v>
      </c>
      <c r="E4627" s="159" t="s">
        <v>22844</v>
      </c>
      <c r="F4627" s="42" t="s">
        <v>2496</v>
      </c>
      <c r="G4627" s="159" t="s">
        <v>1842</v>
      </c>
      <c r="H4627" s="159" t="s">
        <v>2171</v>
      </c>
      <c r="I4627" s="159" t="s">
        <v>1808</v>
      </c>
      <c r="J4627" s="42" t="s">
        <v>23119</v>
      </c>
      <c r="K4627" s="42" t="s">
        <v>23120</v>
      </c>
      <c r="L4627" s="159" t="s">
        <v>2129</v>
      </c>
      <c r="M4627" s="159" t="s">
        <v>23121</v>
      </c>
      <c r="N4627" s="161"/>
      <c r="O4627" s="161"/>
      <c r="P4627" s="161"/>
    </row>
    <row r="4628" customFormat="false" ht="27" hidden="false" customHeight="true" outlineLevel="0" collapsed="false">
      <c r="A4628" s="159" t="s">
        <v>23122</v>
      </c>
      <c r="B4628" s="160" t="s">
        <v>23123</v>
      </c>
      <c r="C4628" s="42" t="s">
        <v>1757</v>
      </c>
      <c r="D4628" s="159" t="s">
        <v>2494</v>
      </c>
      <c r="E4628" s="159" t="s">
        <v>22844</v>
      </c>
      <c r="F4628" s="42" t="s">
        <v>2496</v>
      </c>
      <c r="G4628" s="159" t="s">
        <v>1842</v>
      </c>
      <c r="H4628" s="159" t="s">
        <v>2171</v>
      </c>
      <c r="I4628" s="159" t="s">
        <v>1808</v>
      </c>
      <c r="J4628" s="42" t="s">
        <v>23124</v>
      </c>
      <c r="K4628" s="42" t="s">
        <v>23125</v>
      </c>
      <c r="L4628" s="159" t="s">
        <v>2129</v>
      </c>
      <c r="M4628" s="159" t="s">
        <v>23126</v>
      </c>
      <c r="N4628" s="161"/>
      <c r="O4628" s="161"/>
      <c r="P4628" s="161"/>
    </row>
    <row r="4629" customFormat="false" ht="27" hidden="false" customHeight="true" outlineLevel="0" collapsed="false">
      <c r="A4629" s="159" t="s">
        <v>23127</v>
      </c>
      <c r="B4629" s="160" t="s">
        <v>23128</v>
      </c>
      <c r="C4629" s="42" t="s">
        <v>1757</v>
      </c>
      <c r="D4629" s="159" t="s">
        <v>2494</v>
      </c>
      <c r="E4629" s="159" t="s">
        <v>22844</v>
      </c>
      <c r="F4629" s="42" t="s">
        <v>2496</v>
      </c>
      <c r="G4629" s="159" t="s">
        <v>1842</v>
      </c>
      <c r="H4629" s="159" t="s">
        <v>2171</v>
      </c>
      <c r="I4629" s="159" t="s">
        <v>1808</v>
      </c>
      <c r="J4629" s="42" t="s">
        <v>23129</v>
      </c>
      <c r="K4629" s="42" t="s">
        <v>23130</v>
      </c>
      <c r="L4629" s="159" t="s">
        <v>2129</v>
      </c>
      <c r="M4629" s="159" t="s">
        <v>23131</v>
      </c>
      <c r="N4629" s="161"/>
      <c r="O4629" s="161"/>
      <c r="P4629" s="161"/>
    </row>
    <row r="4630" customFormat="false" ht="27" hidden="false" customHeight="true" outlineLevel="0" collapsed="false">
      <c r="A4630" s="159" t="s">
        <v>23132</v>
      </c>
      <c r="B4630" s="160" t="s">
        <v>23133</v>
      </c>
      <c r="C4630" s="42" t="s">
        <v>1757</v>
      </c>
      <c r="D4630" s="159" t="s">
        <v>2494</v>
      </c>
      <c r="E4630" s="159" t="s">
        <v>22844</v>
      </c>
      <c r="F4630" s="42" t="s">
        <v>2496</v>
      </c>
      <c r="G4630" s="159" t="s">
        <v>1842</v>
      </c>
      <c r="H4630" s="159" t="s">
        <v>2171</v>
      </c>
      <c r="I4630" s="159" t="s">
        <v>1808</v>
      </c>
      <c r="J4630" s="42" t="s">
        <v>23134</v>
      </c>
      <c r="K4630" s="42" t="s">
        <v>23135</v>
      </c>
      <c r="L4630" s="159" t="s">
        <v>2129</v>
      </c>
      <c r="M4630" s="159" t="s">
        <v>23136</v>
      </c>
      <c r="N4630" s="161"/>
      <c r="O4630" s="161"/>
      <c r="P4630" s="161"/>
    </row>
    <row r="4631" customFormat="false" ht="27" hidden="false" customHeight="true" outlineLevel="0" collapsed="false">
      <c r="A4631" s="159" t="s">
        <v>23137</v>
      </c>
      <c r="B4631" s="160" t="s">
        <v>23138</v>
      </c>
      <c r="C4631" s="42" t="s">
        <v>1757</v>
      </c>
      <c r="D4631" s="159" t="s">
        <v>2494</v>
      </c>
      <c r="E4631" s="159" t="s">
        <v>22844</v>
      </c>
      <c r="F4631" s="42" t="s">
        <v>2496</v>
      </c>
      <c r="G4631" s="159" t="s">
        <v>1842</v>
      </c>
      <c r="H4631" s="159" t="s">
        <v>2171</v>
      </c>
      <c r="I4631" s="159" t="s">
        <v>1808</v>
      </c>
      <c r="J4631" s="42" t="s">
        <v>23139</v>
      </c>
      <c r="K4631" s="42" t="s">
        <v>23140</v>
      </c>
      <c r="L4631" s="159" t="s">
        <v>2129</v>
      </c>
      <c r="M4631" s="159" t="s">
        <v>23141</v>
      </c>
      <c r="N4631" s="161"/>
      <c r="O4631" s="161"/>
      <c r="P4631" s="161"/>
    </row>
    <row r="4632" customFormat="false" ht="39" hidden="false" customHeight="true" outlineLevel="0" collapsed="false">
      <c r="A4632" s="159" t="s">
        <v>23142</v>
      </c>
      <c r="B4632" s="160" t="s">
        <v>23143</v>
      </c>
      <c r="C4632" s="42" t="s">
        <v>1757</v>
      </c>
      <c r="D4632" s="159" t="s">
        <v>2494</v>
      </c>
      <c r="E4632" s="159" t="s">
        <v>22844</v>
      </c>
      <c r="F4632" s="42" t="s">
        <v>2496</v>
      </c>
      <c r="G4632" s="159" t="s">
        <v>1842</v>
      </c>
      <c r="H4632" s="159" t="s">
        <v>2171</v>
      </c>
      <c r="I4632" s="159" t="s">
        <v>1808</v>
      </c>
      <c r="J4632" s="42" t="s">
        <v>23144</v>
      </c>
      <c r="K4632" s="42" t="s">
        <v>23145</v>
      </c>
      <c r="L4632" s="159" t="s">
        <v>2129</v>
      </c>
      <c r="M4632" s="159" t="s">
        <v>23146</v>
      </c>
      <c r="N4632" s="161"/>
      <c r="O4632" s="161"/>
      <c r="P4632" s="161"/>
    </row>
    <row r="4633" customFormat="false" ht="27" hidden="false" customHeight="true" outlineLevel="0" collapsed="false">
      <c r="A4633" s="159" t="s">
        <v>23147</v>
      </c>
      <c r="B4633" s="160" t="s">
        <v>23148</v>
      </c>
      <c r="C4633" s="42" t="s">
        <v>1757</v>
      </c>
      <c r="D4633" s="159" t="s">
        <v>2494</v>
      </c>
      <c r="E4633" s="159" t="s">
        <v>22844</v>
      </c>
      <c r="F4633" s="42" t="s">
        <v>2496</v>
      </c>
      <c r="G4633" s="159" t="s">
        <v>1842</v>
      </c>
      <c r="H4633" s="159" t="s">
        <v>2171</v>
      </c>
      <c r="I4633" s="159" t="s">
        <v>1808</v>
      </c>
      <c r="J4633" s="42" t="s">
        <v>23149</v>
      </c>
      <c r="K4633" s="42" t="s">
        <v>23150</v>
      </c>
      <c r="L4633" s="159" t="s">
        <v>2129</v>
      </c>
      <c r="M4633" s="159" t="s">
        <v>23151</v>
      </c>
      <c r="N4633" s="161"/>
      <c r="O4633" s="161"/>
      <c r="P4633" s="161"/>
    </row>
    <row r="4634" customFormat="false" ht="27" hidden="false" customHeight="true" outlineLevel="0" collapsed="false">
      <c r="A4634" s="159" t="s">
        <v>23152</v>
      </c>
      <c r="B4634" s="160" t="s">
        <v>23153</v>
      </c>
      <c r="C4634" s="42" t="s">
        <v>1757</v>
      </c>
      <c r="D4634" s="159" t="s">
        <v>2494</v>
      </c>
      <c r="E4634" s="159" t="s">
        <v>22844</v>
      </c>
      <c r="F4634" s="42" t="s">
        <v>2496</v>
      </c>
      <c r="G4634" s="159" t="s">
        <v>1842</v>
      </c>
      <c r="H4634" s="159" t="s">
        <v>2171</v>
      </c>
      <c r="I4634" s="159" t="s">
        <v>1808</v>
      </c>
      <c r="J4634" s="42" t="s">
        <v>23154</v>
      </c>
      <c r="K4634" s="42" t="s">
        <v>23155</v>
      </c>
      <c r="L4634" s="159" t="s">
        <v>2129</v>
      </c>
      <c r="M4634" s="159" t="s">
        <v>23156</v>
      </c>
      <c r="N4634" s="161"/>
      <c r="O4634" s="161"/>
      <c r="P4634" s="161"/>
    </row>
    <row r="4635" customFormat="false" ht="27" hidden="false" customHeight="true" outlineLevel="0" collapsed="false">
      <c r="A4635" s="159" t="s">
        <v>23157</v>
      </c>
      <c r="B4635" s="160" t="s">
        <v>23158</v>
      </c>
      <c r="C4635" s="42" t="s">
        <v>1757</v>
      </c>
      <c r="D4635" s="159" t="s">
        <v>2494</v>
      </c>
      <c r="E4635" s="159" t="s">
        <v>22844</v>
      </c>
      <c r="F4635" s="42" t="s">
        <v>2496</v>
      </c>
      <c r="G4635" s="159" t="s">
        <v>1842</v>
      </c>
      <c r="H4635" s="159" t="s">
        <v>2171</v>
      </c>
      <c r="I4635" s="159" t="s">
        <v>1808</v>
      </c>
      <c r="J4635" s="42" t="s">
        <v>23159</v>
      </c>
      <c r="K4635" s="42" t="s">
        <v>23160</v>
      </c>
      <c r="L4635" s="159" t="s">
        <v>2129</v>
      </c>
      <c r="M4635" s="159" t="s">
        <v>23161</v>
      </c>
      <c r="N4635" s="161"/>
      <c r="O4635" s="161"/>
      <c r="P4635" s="161"/>
    </row>
    <row r="4636" customFormat="false" ht="27" hidden="false" customHeight="true" outlineLevel="0" collapsed="false">
      <c r="A4636" s="159" t="s">
        <v>23162</v>
      </c>
      <c r="B4636" s="160" t="s">
        <v>23163</v>
      </c>
      <c r="C4636" s="42" t="s">
        <v>1757</v>
      </c>
      <c r="D4636" s="159" t="s">
        <v>2494</v>
      </c>
      <c r="E4636" s="159" t="s">
        <v>22844</v>
      </c>
      <c r="F4636" s="42" t="s">
        <v>2496</v>
      </c>
      <c r="G4636" s="159" t="s">
        <v>1842</v>
      </c>
      <c r="H4636" s="159" t="s">
        <v>2171</v>
      </c>
      <c r="I4636" s="159" t="s">
        <v>1808</v>
      </c>
      <c r="J4636" s="42" t="s">
        <v>23164</v>
      </c>
      <c r="K4636" s="42" t="s">
        <v>23165</v>
      </c>
      <c r="L4636" s="159" t="s">
        <v>2129</v>
      </c>
      <c r="M4636" s="159" t="s">
        <v>23166</v>
      </c>
      <c r="N4636" s="161"/>
      <c r="O4636" s="161"/>
      <c r="P4636" s="161"/>
    </row>
    <row r="4637" customFormat="false" ht="27" hidden="false" customHeight="true" outlineLevel="0" collapsed="false">
      <c r="A4637" s="159" t="s">
        <v>23167</v>
      </c>
      <c r="B4637" s="160" t="s">
        <v>23168</v>
      </c>
      <c r="C4637" s="42" t="s">
        <v>1757</v>
      </c>
      <c r="D4637" s="159" t="s">
        <v>2494</v>
      </c>
      <c r="E4637" s="159" t="s">
        <v>22844</v>
      </c>
      <c r="F4637" s="42" t="s">
        <v>2496</v>
      </c>
      <c r="G4637" s="159" t="s">
        <v>1842</v>
      </c>
      <c r="H4637" s="159" t="s">
        <v>2171</v>
      </c>
      <c r="I4637" s="159" t="s">
        <v>1808</v>
      </c>
      <c r="J4637" s="42" t="s">
        <v>23169</v>
      </c>
      <c r="K4637" s="42" t="s">
        <v>23170</v>
      </c>
      <c r="L4637" s="159" t="s">
        <v>2129</v>
      </c>
      <c r="M4637" s="159" t="s">
        <v>23171</v>
      </c>
      <c r="N4637" s="161"/>
      <c r="O4637" s="161"/>
      <c r="P4637" s="161"/>
    </row>
    <row r="4638" customFormat="false" ht="27" hidden="false" customHeight="true" outlineLevel="0" collapsed="false">
      <c r="A4638" s="159" t="s">
        <v>23172</v>
      </c>
      <c r="B4638" s="160" t="s">
        <v>23173</v>
      </c>
      <c r="C4638" s="42" t="s">
        <v>1757</v>
      </c>
      <c r="D4638" s="159" t="s">
        <v>2494</v>
      </c>
      <c r="E4638" s="159" t="s">
        <v>22844</v>
      </c>
      <c r="F4638" s="42" t="s">
        <v>2496</v>
      </c>
      <c r="G4638" s="159" t="s">
        <v>1842</v>
      </c>
      <c r="H4638" s="159" t="s">
        <v>2171</v>
      </c>
      <c r="I4638" s="159" t="s">
        <v>1808</v>
      </c>
      <c r="J4638" s="42" t="s">
        <v>23174</v>
      </c>
      <c r="K4638" s="42" t="s">
        <v>23175</v>
      </c>
      <c r="L4638" s="159" t="s">
        <v>2129</v>
      </c>
      <c r="M4638" s="159" t="s">
        <v>23176</v>
      </c>
      <c r="N4638" s="161"/>
      <c r="O4638" s="161"/>
      <c r="P4638" s="161"/>
    </row>
    <row r="4639" customFormat="false" ht="27" hidden="false" customHeight="true" outlineLevel="0" collapsed="false">
      <c r="A4639" s="159" t="s">
        <v>23177</v>
      </c>
      <c r="B4639" s="160" t="s">
        <v>23178</v>
      </c>
      <c r="C4639" s="42" t="s">
        <v>1757</v>
      </c>
      <c r="D4639" s="159" t="s">
        <v>2494</v>
      </c>
      <c r="E4639" s="159" t="s">
        <v>22844</v>
      </c>
      <c r="F4639" s="42" t="s">
        <v>2496</v>
      </c>
      <c r="G4639" s="159" t="s">
        <v>1842</v>
      </c>
      <c r="H4639" s="159" t="s">
        <v>2171</v>
      </c>
      <c r="I4639" s="159" t="s">
        <v>1808</v>
      </c>
      <c r="J4639" s="42" t="s">
        <v>23179</v>
      </c>
      <c r="K4639" s="42" t="s">
        <v>23180</v>
      </c>
      <c r="L4639" s="159" t="s">
        <v>2129</v>
      </c>
      <c r="M4639" s="159" t="s">
        <v>23181</v>
      </c>
      <c r="N4639" s="161"/>
      <c r="O4639" s="161"/>
      <c r="P4639" s="161"/>
    </row>
    <row r="4640" customFormat="false" ht="27" hidden="false" customHeight="true" outlineLevel="0" collapsed="false">
      <c r="A4640" s="159" t="s">
        <v>23182</v>
      </c>
      <c r="B4640" s="160" t="s">
        <v>23183</v>
      </c>
      <c r="C4640" s="42" t="s">
        <v>1757</v>
      </c>
      <c r="D4640" s="159" t="s">
        <v>2494</v>
      </c>
      <c r="E4640" s="159" t="s">
        <v>22844</v>
      </c>
      <c r="F4640" s="42" t="s">
        <v>2496</v>
      </c>
      <c r="G4640" s="159" t="s">
        <v>1842</v>
      </c>
      <c r="H4640" s="159" t="s">
        <v>2171</v>
      </c>
      <c r="I4640" s="159" t="s">
        <v>1808</v>
      </c>
      <c r="J4640" s="42" t="s">
        <v>23184</v>
      </c>
      <c r="K4640" s="42" t="s">
        <v>23185</v>
      </c>
      <c r="L4640" s="159" t="s">
        <v>2129</v>
      </c>
      <c r="M4640" s="159" t="s">
        <v>23186</v>
      </c>
      <c r="N4640" s="161"/>
      <c r="O4640" s="161"/>
      <c r="P4640" s="161"/>
    </row>
    <row r="4641" customFormat="false" ht="27" hidden="false" customHeight="true" outlineLevel="0" collapsed="false">
      <c r="A4641" s="159" t="s">
        <v>23187</v>
      </c>
      <c r="B4641" s="160" t="s">
        <v>23188</v>
      </c>
      <c r="C4641" s="42" t="s">
        <v>1757</v>
      </c>
      <c r="D4641" s="159" t="s">
        <v>2494</v>
      </c>
      <c r="E4641" s="159" t="s">
        <v>22844</v>
      </c>
      <c r="F4641" s="42" t="s">
        <v>2496</v>
      </c>
      <c r="G4641" s="159" t="s">
        <v>1842</v>
      </c>
      <c r="H4641" s="159" t="s">
        <v>2171</v>
      </c>
      <c r="I4641" s="159" t="s">
        <v>1808</v>
      </c>
      <c r="J4641" s="42" t="s">
        <v>23189</v>
      </c>
      <c r="K4641" s="42" t="s">
        <v>23190</v>
      </c>
      <c r="L4641" s="159" t="s">
        <v>2129</v>
      </c>
      <c r="M4641" s="159" t="s">
        <v>23191</v>
      </c>
      <c r="N4641" s="161"/>
      <c r="O4641" s="161"/>
      <c r="P4641" s="161"/>
    </row>
    <row r="4642" customFormat="false" ht="27" hidden="false" customHeight="true" outlineLevel="0" collapsed="false">
      <c r="A4642" s="159" t="s">
        <v>23192</v>
      </c>
      <c r="B4642" s="160" t="s">
        <v>23193</v>
      </c>
      <c r="C4642" s="42" t="s">
        <v>1757</v>
      </c>
      <c r="D4642" s="159" t="s">
        <v>2494</v>
      </c>
      <c r="E4642" s="159" t="s">
        <v>22844</v>
      </c>
      <c r="F4642" s="42" t="s">
        <v>2496</v>
      </c>
      <c r="G4642" s="159" t="s">
        <v>1842</v>
      </c>
      <c r="H4642" s="159" t="s">
        <v>2171</v>
      </c>
      <c r="I4642" s="159" t="s">
        <v>1808</v>
      </c>
      <c r="J4642" s="42" t="s">
        <v>23194</v>
      </c>
      <c r="K4642" s="42" t="s">
        <v>23195</v>
      </c>
      <c r="L4642" s="159" t="s">
        <v>2129</v>
      </c>
      <c r="M4642" s="159" t="s">
        <v>23196</v>
      </c>
      <c r="N4642" s="161"/>
      <c r="O4642" s="161"/>
      <c r="P4642" s="161"/>
    </row>
    <row r="4643" customFormat="false" ht="27" hidden="false" customHeight="true" outlineLevel="0" collapsed="false">
      <c r="A4643" s="159" t="s">
        <v>23197</v>
      </c>
      <c r="B4643" s="160" t="s">
        <v>23198</v>
      </c>
      <c r="C4643" s="42" t="s">
        <v>1757</v>
      </c>
      <c r="D4643" s="159" t="s">
        <v>2494</v>
      </c>
      <c r="E4643" s="159" t="s">
        <v>22844</v>
      </c>
      <c r="F4643" s="42" t="s">
        <v>2496</v>
      </c>
      <c r="G4643" s="159" t="s">
        <v>1842</v>
      </c>
      <c r="H4643" s="159" t="s">
        <v>2171</v>
      </c>
      <c r="I4643" s="159" t="s">
        <v>1808</v>
      </c>
      <c r="J4643" s="42" t="s">
        <v>23199</v>
      </c>
      <c r="K4643" s="42" t="s">
        <v>23200</v>
      </c>
      <c r="L4643" s="159" t="s">
        <v>2129</v>
      </c>
      <c r="M4643" s="159" t="s">
        <v>23201</v>
      </c>
      <c r="N4643" s="161"/>
      <c r="O4643" s="161"/>
      <c r="P4643" s="161"/>
    </row>
    <row r="4644" customFormat="false" ht="39" hidden="false" customHeight="true" outlineLevel="0" collapsed="false">
      <c r="A4644" s="159" t="s">
        <v>23202</v>
      </c>
      <c r="B4644" s="160" t="s">
        <v>23203</v>
      </c>
      <c r="C4644" s="42" t="s">
        <v>1757</v>
      </c>
      <c r="D4644" s="159" t="s">
        <v>2494</v>
      </c>
      <c r="E4644" s="159" t="s">
        <v>22844</v>
      </c>
      <c r="F4644" s="42" t="s">
        <v>2496</v>
      </c>
      <c r="G4644" s="159" t="s">
        <v>1842</v>
      </c>
      <c r="H4644" s="159" t="s">
        <v>2171</v>
      </c>
      <c r="I4644" s="159" t="s">
        <v>1808</v>
      </c>
      <c r="J4644" s="42" t="s">
        <v>23204</v>
      </c>
      <c r="K4644" s="42" t="s">
        <v>23205</v>
      </c>
      <c r="L4644" s="159" t="s">
        <v>2129</v>
      </c>
      <c r="M4644" s="159" t="s">
        <v>23206</v>
      </c>
      <c r="N4644" s="161"/>
      <c r="O4644" s="161"/>
      <c r="P4644" s="161"/>
    </row>
    <row r="4645" customFormat="false" ht="39" hidden="false" customHeight="true" outlineLevel="0" collapsed="false">
      <c r="A4645" s="159" t="s">
        <v>23207</v>
      </c>
      <c r="B4645" s="160" t="s">
        <v>23208</v>
      </c>
      <c r="C4645" s="42" t="s">
        <v>1757</v>
      </c>
      <c r="D4645" s="159" t="s">
        <v>2494</v>
      </c>
      <c r="E4645" s="159" t="s">
        <v>22844</v>
      </c>
      <c r="F4645" s="42" t="s">
        <v>2496</v>
      </c>
      <c r="G4645" s="159" t="s">
        <v>1842</v>
      </c>
      <c r="H4645" s="159" t="s">
        <v>2171</v>
      </c>
      <c r="I4645" s="159" t="s">
        <v>1808</v>
      </c>
      <c r="J4645" s="42" t="s">
        <v>23209</v>
      </c>
      <c r="K4645" s="42" t="s">
        <v>23210</v>
      </c>
      <c r="L4645" s="159" t="s">
        <v>2129</v>
      </c>
      <c r="M4645" s="159" t="s">
        <v>23211</v>
      </c>
      <c r="N4645" s="161"/>
      <c r="O4645" s="161"/>
      <c r="P4645" s="161"/>
    </row>
    <row r="4646" customFormat="false" ht="39" hidden="false" customHeight="true" outlineLevel="0" collapsed="false">
      <c r="A4646" s="159" t="s">
        <v>23212</v>
      </c>
      <c r="B4646" s="160" t="s">
        <v>23213</v>
      </c>
      <c r="C4646" s="42" t="s">
        <v>1757</v>
      </c>
      <c r="D4646" s="159" t="s">
        <v>2494</v>
      </c>
      <c r="E4646" s="159" t="s">
        <v>22844</v>
      </c>
      <c r="F4646" s="42" t="s">
        <v>2496</v>
      </c>
      <c r="G4646" s="159" t="s">
        <v>1842</v>
      </c>
      <c r="H4646" s="159" t="s">
        <v>2171</v>
      </c>
      <c r="I4646" s="159" t="s">
        <v>1808</v>
      </c>
      <c r="J4646" s="42" t="s">
        <v>23214</v>
      </c>
      <c r="K4646" s="42" t="s">
        <v>23215</v>
      </c>
      <c r="L4646" s="159" t="s">
        <v>2129</v>
      </c>
      <c r="M4646" s="159" t="s">
        <v>23216</v>
      </c>
      <c r="N4646" s="161"/>
      <c r="O4646" s="161"/>
      <c r="P4646" s="161"/>
    </row>
    <row r="4647" customFormat="false" ht="27" hidden="false" customHeight="true" outlineLevel="0" collapsed="false">
      <c r="A4647" s="159" t="s">
        <v>23217</v>
      </c>
      <c r="B4647" s="160" t="s">
        <v>23218</v>
      </c>
      <c r="C4647" s="42" t="s">
        <v>1757</v>
      </c>
      <c r="D4647" s="159" t="s">
        <v>2494</v>
      </c>
      <c r="E4647" s="159" t="s">
        <v>22844</v>
      </c>
      <c r="F4647" s="42" t="s">
        <v>2496</v>
      </c>
      <c r="G4647" s="159" t="s">
        <v>1842</v>
      </c>
      <c r="H4647" s="159" t="s">
        <v>2171</v>
      </c>
      <c r="I4647" s="159" t="s">
        <v>1808</v>
      </c>
      <c r="J4647" s="42" t="s">
        <v>23219</v>
      </c>
      <c r="K4647" s="42" t="s">
        <v>23220</v>
      </c>
      <c r="L4647" s="159" t="s">
        <v>2129</v>
      </c>
      <c r="M4647" s="159" t="s">
        <v>23221</v>
      </c>
      <c r="N4647" s="161"/>
      <c r="O4647" s="161"/>
      <c r="P4647" s="161"/>
    </row>
    <row r="4648" customFormat="false" ht="27" hidden="false" customHeight="true" outlineLevel="0" collapsed="false">
      <c r="A4648" s="159" t="s">
        <v>23222</v>
      </c>
      <c r="B4648" s="160" t="s">
        <v>23223</v>
      </c>
      <c r="C4648" s="42" t="s">
        <v>1757</v>
      </c>
      <c r="D4648" s="159" t="s">
        <v>2494</v>
      </c>
      <c r="E4648" s="159" t="s">
        <v>22844</v>
      </c>
      <c r="F4648" s="42" t="s">
        <v>2496</v>
      </c>
      <c r="G4648" s="159" t="s">
        <v>1842</v>
      </c>
      <c r="H4648" s="159" t="s">
        <v>2171</v>
      </c>
      <c r="I4648" s="159" t="s">
        <v>1808</v>
      </c>
      <c r="J4648" s="42" t="s">
        <v>23224</v>
      </c>
      <c r="K4648" s="42" t="s">
        <v>23225</v>
      </c>
      <c r="L4648" s="159" t="s">
        <v>2129</v>
      </c>
      <c r="M4648" s="159" t="s">
        <v>23226</v>
      </c>
      <c r="N4648" s="161"/>
      <c r="O4648" s="161"/>
      <c r="P4648" s="161"/>
    </row>
    <row r="4649" customFormat="false" ht="27" hidden="false" customHeight="true" outlineLevel="0" collapsed="false">
      <c r="A4649" s="159" t="s">
        <v>23227</v>
      </c>
      <c r="B4649" s="160" t="s">
        <v>23228</v>
      </c>
      <c r="C4649" s="42" t="s">
        <v>1757</v>
      </c>
      <c r="D4649" s="159" t="s">
        <v>2494</v>
      </c>
      <c r="E4649" s="159" t="s">
        <v>22844</v>
      </c>
      <c r="F4649" s="42" t="s">
        <v>2496</v>
      </c>
      <c r="G4649" s="159" t="s">
        <v>1842</v>
      </c>
      <c r="H4649" s="159" t="s">
        <v>2171</v>
      </c>
      <c r="I4649" s="159" t="s">
        <v>1808</v>
      </c>
      <c r="J4649" s="42" t="s">
        <v>23229</v>
      </c>
      <c r="K4649" s="42" t="s">
        <v>23230</v>
      </c>
      <c r="L4649" s="159" t="s">
        <v>2129</v>
      </c>
      <c r="M4649" s="159" t="s">
        <v>23231</v>
      </c>
      <c r="N4649" s="161"/>
      <c r="O4649" s="161"/>
      <c r="P4649" s="161"/>
    </row>
    <row r="4650" customFormat="false" ht="27" hidden="false" customHeight="true" outlineLevel="0" collapsed="false">
      <c r="A4650" s="159" t="s">
        <v>23232</v>
      </c>
      <c r="B4650" s="160" t="s">
        <v>23233</v>
      </c>
      <c r="C4650" s="42" t="s">
        <v>1757</v>
      </c>
      <c r="D4650" s="159" t="s">
        <v>2494</v>
      </c>
      <c r="E4650" s="159" t="s">
        <v>22844</v>
      </c>
      <c r="F4650" s="42" t="s">
        <v>2496</v>
      </c>
      <c r="G4650" s="159" t="s">
        <v>1842</v>
      </c>
      <c r="H4650" s="159" t="s">
        <v>2171</v>
      </c>
      <c r="I4650" s="159" t="s">
        <v>1808</v>
      </c>
      <c r="J4650" s="42" t="s">
        <v>23234</v>
      </c>
      <c r="K4650" s="42" t="s">
        <v>23235</v>
      </c>
      <c r="L4650" s="159" t="s">
        <v>2129</v>
      </c>
      <c r="M4650" s="159" t="s">
        <v>23236</v>
      </c>
      <c r="N4650" s="161"/>
      <c r="O4650" s="161"/>
      <c r="P4650" s="161"/>
    </row>
    <row r="4651" customFormat="false" ht="27" hidden="false" customHeight="true" outlineLevel="0" collapsed="false">
      <c r="A4651" s="159" t="s">
        <v>23237</v>
      </c>
      <c r="B4651" s="160" t="s">
        <v>23238</v>
      </c>
      <c r="C4651" s="42" t="s">
        <v>1757</v>
      </c>
      <c r="D4651" s="159" t="s">
        <v>2494</v>
      </c>
      <c r="E4651" s="159" t="s">
        <v>22844</v>
      </c>
      <c r="F4651" s="42" t="s">
        <v>2496</v>
      </c>
      <c r="G4651" s="159" t="s">
        <v>1842</v>
      </c>
      <c r="H4651" s="159" t="s">
        <v>2171</v>
      </c>
      <c r="I4651" s="159" t="s">
        <v>1808</v>
      </c>
      <c r="J4651" s="42" t="s">
        <v>23239</v>
      </c>
      <c r="K4651" s="42" t="s">
        <v>23240</v>
      </c>
      <c r="L4651" s="159" t="s">
        <v>2129</v>
      </c>
      <c r="M4651" s="159" t="s">
        <v>23241</v>
      </c>
      <c r="N4651" s="161"/>
      <c r="O4651" s="161"/>
      <c r="P4651" s="161"/>
    </row>
    <row r="4652" customFormat="false" ht="39" hidden="false" customHeight="true" outlineLevel="0" collapsed="false">
      <c r="A4652" s="159" t="s">
        <v>23242</v>
      </c>
      <c r="B4652" s="160" t="s">
        <v>23243</v>
      </c>
      <c r="C4652" s="42" t="s">
        <v>1757</v>
      </c>
      <c r="D4652" s="159" t="s">
        <v>2494</v>
      </c>
      <c r="E4652" s="159" t="s">
        <v>22844</v>
      </c>
      <c r="F4652" s="42" t="s">
        <v>2496</v>
      </c>
      <c r="G4652" s="159" t="s">
        <v>1842</v>
      </c>
      <c r="H4652" s="159" t="s">
        <v>2171</v>
      </c>
      <c r="I4652" s="159" t="s">
        <v>1808</v>
      </c>
      <c r="J4652" s="42" t="s">
        <v>23244</v>
      </c>
      <c r="K4652" s="42" t="s">
        <v>23245</v>
      </c>
      <c r="L4652" s="159" t="s">
        <v>2129</v>
      </c>
      <c r="M4652" s="159" t="s">
        <v>23246</v>
      </c>
      <c r="N4652" s="161"/>
      <c r="O4652" s="161"/>
      <c r="P4652" s="161"/>
    </row>
    <row r="4653" customFormat="false" ht="39" hidden="false" customHeight="true" outlineLevel="0" collapsed="false">
      <c r="A4653" s="159" t="s">
        <v>23247</v>
      </c>
      <c r="B4653" s="160" t="s">
        <v>23248</v>
      </c>
      <c r="C4653" s="42" t="s">
        <v>1757</v>
      </c>
      <c r="D4653" s="159" t="s">
        <v>2494</v>
      </c>
      <c r="E4653" s="159" t="s">
        <v>22844</v>
      </c>
      <c r="F4653" s="42" t="s">
        <v>2496</v>
      </c>
      <c r="G4653" s="159" t="s">
        <v>1842</v>
      </c>
      <c r="H4653" s="159" t="s">
        <v>2171</v>
      </c>
      <c r="I4653" s="159" t="s">
        <v>1808</v>
      </c>
      <c r="J4653" s="42" t="s">
        <v>23249</v>
      </c>
      <c r="K4653" s="42" t="s">
        <v>23250</v>
      </c>
      <c r="L4653" s="159" t="s">
        <v>2129</v>
      </c>
      <c r="M4653" s="159" t="s">
        <v>23251</v>
      </c>
      <c r="N4653" s="161"/>
      <c r="O4653" s="161"/>
      <c r="P4653" s="161"/>
    </row>
    <row r="4654" customFormat="false" ht="39" hidden="false" customHeight="true" outlineLevel="0" collapsed="false">
      <c r="A4654" s="159" t="s">
        <v>23252</v>
      </c>
      <c r="B4654" s="160" t="s">
        <v>23253</v>
      </c>
      <c r="C4654" s="42" t="s">
        <v>1757</v>
      </c>
      <c r="D4654" s="159" t="s">
        <v>2494</v>
      </c>
      <c r="E4654" s="159" t="s">
        <v>22844</v>
      </c>
      <c r="F4654" s="42" t="s">
        <v>2496</v>
      </c>
      <c r="G4654" s="159" t="s">
        <v>1842</v>
      </c>
      <c r="H4654" s="159" t="s">
        <v>2171</v>
      </c>
      <c r="I4654" s="159" t="s">
        <v>1808</v>
      </c>
      <c r="J4654" s="42" t="s">
        <v>23254</v>
      </c>
      <c r="K4654" s="42" t="s">
        <v>23255</v>
      </c>
      <c r="L4654" s="159" t="s">
        <v>2129</v>
      </c>
      <c r="M4654" s="159" t="s">
        <v>23256</v>
      </c>
      <c r="N4654" s="161"/>
      <c r="O4654" s="161"/>
      <c r="P4654" s="161"/>
    </row>
    <row r="4655" customFormat="false" ht="27" hidden="false" customHeight="true" outlineLevel="0" collapsed="false">
      <c r="A4655" s="159" t="s">
        <v>23257</v>
      </c>
      <c r="B4655" s="160" t="s">
        <v>23258</v>
      </c>
      <c r="C4655" s="42" t="s">
        <v>1757</v>
      </c>
      <c r="D4655" s="159" t="s">
        <v>2494</v>
      </c>
      <c r="E4655" s="159" t="s">
        <v>22844</v>
      </c>
      <c r="F4655" s="42" t="s">
        <v>2496</v>
      </c>
      <c r="G4655" s="159" t="s">
        <v>1842</v>
      </c>
      <c r="H4655" s="159" t="s">
        <v>2171</v>
      </c>
      <c r="I4655" s="159" t="s">
        <v>1808</v>
      </c>
      <c r="J4655" s="42" t="s">
        <v>23259</v>
      </c>
      <c r="K4655" s="42" t="s">
        <v>23260</v>
      </c>
      <c r="L4655" s="159" t="s">
        <v>2129</v>
      </c>
      <c r="M4655" s="159" t="s">
        <v>23261</v>
      </c>
      <c r="N4655" s="161"/>
      <c r="O4655" s="161"/>
      <c r="P4655" s="161"/>
    </row>
    <row r="4656" customFormat="false" ht="27" hidden="false" customHeight="true" outlineLevel="0" collapsed="false">
      <c r="A4656" s="159" t="s">
        <v>23262</v>
      </c>
      <c r="B4656" s="160" t="s">
        <v>23263</v>
      </c>
      <c r="C4656" s="42" t="s">
        <v>1757</v>
      </c>
      <c r="D4656" s="159" t="s">
        <v>2494</v>
      </c>
      <c r="E4656" s="159" t="s">
        <v>22844</v>
      </c>
      <c r="F4656" s="42" t="s">
        <v>2496</v>
      </c>
      <c r="G4656" s="159" t="s">
        <v>1842</v>
      </c>
      <c r="H4656" s="159" t="s">
        <v>2171</v>
      </c>
      <c r="I4656" s="159" t="s">
        <v>1808</v>
      </c>
      <c r="J4656" s="42" t="s">
        <v>23264</v>
      </c>
      <c r="K4656" s="42" t="s">
        <v>23265</v>
      </c>
      <c r="L4656" s="159" t="s">
        <v>2129</v>
      </c>
      <c r="M4656" s="159" t="s">
        <v>23266</v>
      </c>
      <c r="N4656" s="161"/>
      <c r="O4656" s="161"/>
      <c r="P4656" s="161"/>
    </row>
    <row r="4657" customFormat="false" ht="27" hidden="false" customHeight="true" outlineLevel="0" collapsed="false">
      <c r="A4657" s="159" t="s">
        <v>23267</v>
      </c>
      <c r="B4657" s="160" t="s">
        <v>23268</v>
      </c>
      <c r="C4657" s="42" t="s">
        <v>1757</v>
      </c>
      <c r="D4657" s="159" t="s">
        <v>2494</v>
      </c>
      <c r="E4657" s="159" t="s">
        <v>22844</v>
      </c>
      <c r="F4657" s="42" t="s">
        <v>2496</v>
      </c>
      <c r="G4657" s="159" t="s">
        <v>1842</v>
      </c>
      <c r="H4657" s="159" t="s">
        <v>2171</v>
      </c>
      <c r="I4657" s="159" t="s">
        <v>1808</v>
      </c>
      <c r="J4657" s="42" t="s">
        <v>23269</v>
      </c>
      <c r="K4657" s="42" t="s">
        <v>23270</v>
      </c>
      <c r="L4657" s="159" t="s">
        <v>2129</v>
      </c>
      <c r="M4657" s="159" t="s">
        <v>23271</v>
      </c>
      <c r="N4657" s="161"/>
      <c r="O4657" s="161"/>
      <c r="P4657" s="161"/>
    </row>
    <row r="4658" customFormat="false" ht="27" hidden="false" customHeight="true" outlineLevel="0" collapsed="false">
      <c r="A4658" s="159" t="s">
        <v>23272</v>
      </c>
      <c r="B4658" s="160" t="s">
        <v>23273</v>
      </c>
      <c r="C4658" s="42" t="s">
        <v>1757</v>
      </c>
      <c r="D4658" s="159" t="s">
        <v>2494</v>
      </c>
      <c r="E4658" s="159" t="s">
        <v>22844</v>
      </c>
      <c r="F4658" s="42" t="s">
        <v>2496</v>
      </c>
      <c r="G4658" s="159" t="s">
        <v>1842</v>
      </c>
      <c r="H4658" s="159" t="s">
        <v>2171</v>
      </c>
      <c r="I4658" s="159" t="s">
        <v>1808</v>
      </c>
      <c r="J4658" s="42" t="s">
        <v>23274</v>
      </c>
      <c r="K4658" s="42" t="s">
        <v>23275</v>
      </c>
      <c r="L4658" s="159" t="s">
        <v>2129</v>
      </c>
      <c r="M4658" s="159" t="s">
        <v>23276</v>
      </c>
      <c r="N4658" s="161"/>
      <c r="O4658" s="161"/>
      <c r="P4658" s="161"/>
    </row>
    <row r="4659" customFormat="false" ht="39" hidden="false" customHeight="true" outlineLevel="0" collapsed="false">
      <c r="A4659" s="159" t="s">
        <v>23277</v>
      </c>
      <c r="B4659" s="160" t="s">
        <v>23278</v>
      </c>
      <c r="C4659" s="42" t="s">
        <v>1757</v>
      </c>
      <c r="D4659" s="159" t="s">
        <v>2494</v>
      </c>
      <c r="E4659" s="159" t="s">
        <v>22844</v>
      </c>
      <c r="F4659" s="42" t="s">
        <v>2496</v>
      </c>
      <c r="G4659" s="159" t="s">
        <v>1842</v>
      </c>
      <c r="H4659" s="159" t="s">
        <v>2171</v>
      </c>
      <c r="I4659" s="159" t="s">
        <v>1808</v>
      </c>
      <c r="J4659" s="42" t="s">
        <v>23279</v>
      </c>
      <c r="K4659" s="42" t="s">
        <v>23280</v>
      </c>
      <c r="L4659" s="159" t="s">
        <v>2129</v>
      </c>
      <c r="M4659" s="159" t="s">
        <v>23281</v>
      </c>
      <c r="N4659" s="161"/>
      <c r="O4659" s="161"/>
      <c r="P4659" s="161"/>
    </row>
    <row r="4660" customFormat="false" ht="27" hidden="false" customHeight="true" outlineLevel="0" collapsed="false">
      <c r="A4660" s="159" t="s">
        <v>23282</v>
      </c>
      <c r="B4660" s="160" t="s">
        <v>23283</v>
      </c>
      <c r="C4660" s="42" t="s">
        <v>1757</v>
      </c>
      <c r="D4660" s="159" t="s">
        <v>2494</v>
      </c>
      <c r="E4660" s="159" t="s">
        <v>22844</v>
      </c>
      <c r="F4660" s="42" t="s">
        <v>2496</v>
      </c>
      <c r="G4660" s="159" t="s">
        <v>1842</v>
      </c>
      <c r="H4660" s="159" t="s">
        <v>2171</v>
      </c>
      <c r="I4660" s="159" t="s">
        <v>1808</v>
      </c>
      <c r="J4660" s="42" t="s">
        <v>23284</v>
      </c>
      <c r="K4660" s="42" t="s">
        <v>23285</v>
      </c>
      <c r="L4660" s="159" t="s">
        <v>2129</v>
      </c>
      <c r="M4660" s="159" t="s">
        <v>23286</v>
      </c>
      <c r="N4660" s="161"/>
      <c r="O4660" s="161"/>
      <c r="P4660" s="161"/>
    </row>
    <row r="4661" customFormat="false" ht="27" hidden="false" customHeight="true" outlineLevel="0" collapsed="false">
      <c r="A4661" s="159" t="s">
        <v>23287</v>
      </c>
      <c r="B4661" s="160" t="s">
        <v>23288</v>
      </c>
      <c r="C4661" s="42" t="s">
        <v>1757</v>
      </c>
      <c r="D4661" s="159" t="s">
        <v>2494</v>
      </c>
      <c r="E4661" s="159" t="s">
        <v>22844</v>
      </c>
      <c r="F4661" s="42" t="s">
        <v>2496</v>
      </c>
      <c r="G4661" s="159" t="s">
        <v>1842</v>
      </c>
      <c r="H4661" s="159" t="s">
        <v>2171</v>
      </c>
      <c r="I4661" s="159" t="s">
        <v>1808</v>
      </c>
      <c r="J4661" s="42" t="s">
        <v>23289</v>
      </c>
      <c r="K4661" s="42" t="s">
        <v>23290</v>
      </c>
      <c r="L4661" s="159" t="s">
        <v>2129</v>
      </c>
      <c r="M4661" s="159" t="s">
        <v>23291</v>
      </c>
      <c r="N4661" s="161"/>
      <c r="O4661" s="161"/>
      <c r="P4661" s="161"/>
    </row>
    <row r="4662" customFormat="false" ht="27" hidden="false" customHeight="true" outlineLevel="0" collapsed="false">
      <c r="A4662" s="159" t="s">
        <v>23292</v>
      </c>
      <c r="B4662" s="160" t="s">
        <v>23293</v>
      </c>
      <c r="C4662" s="42" t="s">
        <v>1757</v>
      </c>
      <c r="D4662" s="159" t="s">
        <v>2494</v>
      </c>
      <c r="E4662" s="159" t="s">
        <v>22844</v>
      </c>
      <c r="F4662" s="42" t="s">
        <v>2496</v>
      </c>
      <c r="G4662" s="159" t="s">
        <v>1842</v>
      </c>
      <c r="H4662" s="159" t="s">
        <v>2171</v>
      </c>
      <c r="I4662" s="159" t="s">
        <v>1808</v>
      </c>
      <c r="J4662" s="42" t="s">
        <v>23294</v>
      </c>
      <c r="K4662" s="42" t="s">
        <v>23295</v>
      </c>
      <c r="L4662" s="159" t="s">
        <v>2129</v>
      </c>
      <c r="M4662" s="159" t="s">
        <v>23296</v>
      </c>
      <c r="N4662" s="161"/>
      <c r="O4662" s="161"/>
      <c r="P4662" s="161"/>
    </row>
    <row r="4663" customFormat="false" ht="27" hidden="false" customHeight="true" outlineLevel="0" collapsed="false">
      <c r="A4663" s="159" t="s">
        <v>23297</v>
      </c>
      <c r="B4663" s="160" t="s">
        <v>23298</v>
      </c>
      <c r="C4663" s="42" t="s">
        <v>1757</v>
      </c>
      <c r="D4663" s="159" t="s">
        <v>2494</v>
      </c>
      <c r="E4663" s="159" t="s">
        <v>22844</v>
      </c>
      <c r="F4663" s="42" t="s">
        <v>2496</v>
      </c>
      <c r="G4663" s="159" t="s">
        <v>1842</v>
      </c>
      <c r="H4663" s="159" t="s">
        <v>2171</v>
      </c>
      <c r="I4663" s="159" t="s">
        <v>1808</v>
      </c>
      <c r="J4663" s="42" t="s">
        <v>23299</v>
      </c>
      <c r="K4663" s="42" t="s">
        <v>23300</v>
      </c>
      <c r="L4663" s="159" t="s">
        <v>2129</v>
      </c>
      <c r="M4663" s="159" t="s">
        <v>23301</v>
      </c>
      <c r="N4663" s="161"/>
      <c r="O4663" s="161"/>
      <c r="P4663" s="161"/>
    </row>
    <row r="4664" customFormat="false" ht="39" hidden="false" customHeight="true" outlineLevel="0" collapsed="false">
      <c r="A4664" s="159" t="s">
        <v>23302</v>
      </c>
      <c r="B4664" s="160" t="s">
        <v>23303</v>
      </c>
      <c r="C4664" s="42" t="s">
        <v>1757</v>
      </c>
      <c r="D4664" s="159" t="s">
        <v>2494</v>
      </c>
      <c r="E4664" s="159" t="s">
        <v>22844</v>
      </c>
      <c r="F4664" s="42" t="s">
        <v>2496</v>
      </c>
      <c r="G4664" s="159" t="s">
        <v>1842</v>
      </c>
      <c r="H4664" s="159" t="s">
        <v>2171</v>
      </c>
      <c r="I4664" s="159" t="s">
        <v>1808</v>
      </c>
      <c r="J4664" s="42" t="s">
        <v>23304</v>
      </c>
      <c r="K4664" s="42" t="s">
        <v>23305</v>
      </c>
      <c r="L4664" s="159" t="s">
        <v>2129</v>
      </c>
      <c r="M4664" s="159" t="s">
        <v>23306</v>
      </c>
      <c r="N4664" s="161"/>
      <c r="O4664" s="161"/>
      <c r="P4664" s="161"/>
    </row>
    <row r="4665" customFormat="false" ht="27" hidden="false" customHeight="true" outlineLevel="0" collapsed="false">
      <c r="A4665" s="159" t="s">
        <v>23307</v>
      </c>
      <c r="B4665" s="160" t="s">
        <v>23308</v>
      </c>
      <c r="C4665" s="42" t="s">
        <v>1757</v>
      </c>
      <c r="D4665" s="159" t="s">
        <v>2494</v>
      </c>
      <c r="E4665" s="159" t="s">
        <v>22844</v>
      </c>
      <c r="F4665" s="42" t="s">
        <v>2496</v>
      </c>
      <c r="G4665" s="159" t="s">
        <v>1842</v>
      </c>
      <c r="H4665" s="159" t="s">
        <v>2171</v>
      </c>
      <c r="I4665" s="159" t="s">
        <v>1808</v>
      </c>
      <c r="J4665" s="42" t="s">
        <v>23309</v>
      </c>
      <c r="K4665" s="42" t="s">
        <v>23310</v>
      </c>
      <c r="L4665" s="159" t="s">
        <v>2129</v>
      </c>
      <c r="M4665" s="159" t="s">
        <v>23311</v>
      </c>
      <c r="N4665" s="161"/>
      <c r="O4665" s="161"/>
      <c r="P4665" s="161"/>
    </row>
    <row r="4666" customFormat="false" ht="39" hidden="false" customHeight="true" outlineLevel="0" collapsed="false">
      <c r="A4666" s="159" t="s">
        <v>23312</v>
      </c>
      <c r="B4666" s="160" t="s">
        <v>23313</v>
      </c>
      <c r="C4666" s="42" t="s">
        <v>1757</v>
      </c>
      <c r="D4666" s="159" t="s">
        <v>2494</v>
      </c>
      <c r="E4666" s="159" t="s">
        <v>22844</v>
      </c>
      <c r="F4666" s="42" t="s">
        <v>2496</v>
      </c>
      <c r="G4666" s="159" t="s">
        <v>1842</v>
      </c>
      <c r="H4666" s="159" t="s">
        <v>2171</v>
      </c>
      <c r="I4666" s="159" t="s">
        <v>1808</v>
      </c>
      <c r="J4666" s="42" t="s">
        <v>23314</v>
      </c>
      <c r="K4666" s="42" t="s">
        <v>23315</v>
      </c>
      <c r="L4666" s="159" t="s">
        <v>2129</v>
      </c>
      <c r="M4666" s="159" t="s">
        <v>23316</v>
      </c>
      <c r="N4666" s="161"/>
      <c r="O4666" s="161"/>
      <c r="P4666" s="161"/>
    </row>
    <row r="4667" customFormat="false" ht="39" hidden="false" customHeight="true" outlineLevel="0" collapsed="false">
      <c r="A4667" s="159" t="s">
        <v>23317</v>
      </c>
      <c r="B4667" s="160" t="s">
        <v>23318</v>
      </c>
      <c r="C4667" s="42" t="s">
        <v>1757</v>
      </c>
      <c r="D4667" s="159" t="s">
        <v>2494</v>
      </c>
      <c r="E4667" s="159" t="s">
        <v>22844</v>
      </c>
      <c r="F4667" s="42" t="s">
        <v>2496</v>
      </c>
      <c r="G4667" s="159" t="s">
        <v>1842</v>
      </c>
      <c r="H4667" s="159" t="s">
        <v>2171</v>
      </c>
      <c r="I4667" s="159" t="s">
        <v>1808</v>
      </c>
      <c r="J4667" s="42" t="s">
        <v>23319</v>
      </c>
      <c r="K4667" s="42" t="s">
        <v>23320</v>
      </c>
      <c r="L4667" s="159" t="s">
        <v>2129</v>
      </c>
      <c r="M4667" s="159" t="s">
        <v>23321</v>
      </c>
      <c r="N4667" s="161"/>
      <c r="O4667" s="161"/>
      <c r="P4667" s="161"/>
    </row>
    <row r="4668" customFormat="false" ht="27" hidden="false" customHeight="true" outlineLevel="0" collapsed="false">
      <c r="A4668" s="159" t="s">
        <v>23322</v>
      </c>
      <c r="B4668" s="160" t="s">
        <v>23323</v>
      </c>
      <c r="C4668" s="42" t="s">
        <v>1757</v>
      </c>
      <c r="D4668" s="159" t="s">
        <v>2494</v>
      </c>
      <c r="E4668" s="159" t="s">
        <v>22844</v>
      </c>
      <c r="F4668" s="42" t="s">
        <v>2496</v>
      </c>
      <c r="G4668" s="159" t="s">
        <v>1842</v>
      </c>
      <c r="H4668" s="159" t="s">
        <v>2171</v>
      </c>
      <c r="I4668" s="159" t="s">
        <v>1808</v>
      </c>
      <c r="J4668" s="42" t="s">
        <v>23324</v>
      </c>
      <c r="K4668" s="42" t="s">
        <v>23325</v>
      </c>
      <c r="L4668" s="159" t="s">
        <v>2129</v>
      </c>
      <c r="M4668" s="159" t="s">
        <v>23326</v>
      </c>
      <c r="N4668" s="161"/>
      <c r="O4668" s="161"/>
      <c r="P4668" s="161"/>
    </row>
    <row r="4669" customFormat="false" ht="39" hidden="false" customHeight="true" outlineLevel="0" collapsed="false">
      <c r="A4669" s="159" t="s">
        <v>23327</v>
      </c>
      <c r="B4669" s="160" t="s">
        <v>23328</v>
      </c>
      <c r="C4669" s="42" t="s">
        <v>1757</v>
      </c>
      <c r="D4669" s="159" t="s">
        <v>2494</v>
      </c>
      <c r="E4669" s="159" t="s">
        <v>22844</v>
      </c>
      <c r="F4669" s="42" t="s">
        <v>2496</v>
      </c>
      <c r="G4669" s="159" t="s">
        <v>1842</v>
      </c>
      <c r="H4669" s="159" t="s">
        <v>2171</v>
      </c>
      <c r="I4669" s="159" t="s">
        <v>1808</v>
      </c>
      <c r="J4669" s="42" t="s">
        <v>23329</v>
      </c>
      <c r="K4669" s="42" t="s">
        <v>23330</v>
      </c>
      <c r="L4669" s="159" t="s">
        <v>2129</v>
      </c>
      <c r="M4669" s="159" t="s">
        <v>23331</v>
      </c>
      <c r="N4669" s="161"/>
      <c r="O4669" s="161"/>
      <c r="P4669" s="161"/>
    </row>
    <row r="4670" customFormat="false" ht="27" hidden="false" customHeight="true" outlineLevel="0" collapsed="false">
      <c r="A4670" s="159" t="s">
        <v>23332</v>
      </c>
      <c r="B4670" s="160" t="s">
        <v>23333</v>
      </c>
      <c r="C4670" s="42" t="s">
        <v>1757</v>
      </c>
      <c r="D4670" s="159" t="s">
        <v>2494</v>
      </c>
      <c r="E4670" s="159" t="s">
        <v>22844</v>
      </c>
      <c r="F4670" s="42" t="s">
        <v>2496</v>
      </c>
      <c r="G4670" s="159" t="s">
        <v>1842</v>
      </c>
      <c r="H4670" s="159" t="s">
        <v>2171</v>
      </c>
      <c r="I4670" s="159" t="s">
        <v>1808</v>
      </c>
      <c r="J4670" s="42" t="s">
        <v>23334</v>
      </c>
      <c r="K4670" s="42" t="s">
        <v>23335</v>
      </c>
      <c r="L4670" s="159" t="s">
        <v>2129</v>
      </c>
      <c r="M4670" s="159" t="s">
        <v>23336</v>
      </c>
      <c r="N4670" s="161"/>
      <c r="O4670" s="161"/>
      <c r="P4670" s="161"/>
    </row>
    <row r="4671" customFormat="false" ht="27" hidden="false" customHeight="true" outlineLevel="0" collapsed="false">
      <c r="A4671" s="159" t="s">
        <v>23337</v>
      </c>
      <c r="B4671" s="160" t="s">
        <v>23338</v>
      </c>
      <c r="C4671" s="42" t="s">
        <v>1757</v>
      </c>
      <c r="D4671" s="159" t="s">
        <v>2494</v>
      </c>
      <c r="E4671" s="159" t="s">
        <v>22844</v>
      </c>
      <c r="F4671" s="42" t="s">
        <v>2496</v>
      </c>
      <c r="G4671" s="159" t="s">
        <v>1842</v>
      </c>
      <c r="H4671" s="159" t="s">
        <v>2171</v>
      </c>
      <c r="I4671" s="159" t="s">
        <v>1808</v>
      </c>
      <c r="J4671" s="42" t="s">
        <v>23339</v>
      </c>
      <c r="K4671" s="42" t="s">
        <v>23340</v>
      </c>
      <c r="L4671" s="159" t="s">
        <v>2129</v>
      </c>
      <c r="M4671" s="159" t="s">
        <v>23341</v>
      </c>
      <c r="N4671" s="161"/>
      <c r="O4671" s="161"/>
      <c r="P4671" s="161"/>
    </row>
    <row r="4672" customFormat="false" ht="39" hidden="false" customHeight="true" outlineLevel="0" collapsed="false">
      <c r="A4672" s="159" t="s">
        <v>23342</v>
      </c>
      <c r="B4672" s="160" t="s">
        <v>23343</v>
      </c>
      <c r="C4672" s="42" t="s">
        <v>1757</v>
      </c>
      <c r="D4672" s="159" t="s">
        <v>2494</v>
      </c>
      <c r="E4672" s="159" t="s">
        <v>22844</v>
      </c>
      <c r="F4672" s="42" t="s">
        <v>2496</v>
      </c>
      <c r="G4672" s="159" t="s">
        <v>1842</v>
      </c>
      <c r="H4672" s="159" t="s">
        <v>2171</v>
      </c>
      <c r="I4672" s="159" t="s">
        <v>1808</v>
      </c>
      <c r="J4672" s="42" t="s">
        <v>23344</v>
      </c>
      <c r="K4672" s="42" t="s">
        <v>23345</v>
      </c>
      <c r="L4672" s="159" t="s">
        <v>2129</v>
      </c>
      <c r="M4672" s="159" t="s">
        <v>23346</v>
      </c>
      <c r="N4672" s="161"/>
      <c r="O4672" s="161"/>
      <c r="P4672" s="161"/>
    </row>
    <row r="4673" customFormat="false" ht="27" hidden="false" customHeight="true" outlineLevel="0" collapsed="false">
      <c r="A4673" s="159" t="s">
        <v>23347</v>
      </c>
      <c r="B4673" s="160" t="s">
        <v>23348</v>
      </c>
      <c r="C4673" s="42" t="s">
        <v>1757</v>
      </c>
      <c r="D4673" s="159" t="s">
        <v>2494</v>
      </c>
      <c r="E4673" s="159" t="s">
        <v>22844</v>
      </c>
      <c r="F4673" s="42" t="s">
        <v>2496</v>
      </c>
      <c r="G4673" s="159" t="s">
        <v>1842</v>
      </c>
      <c r="H4673" s="159" t="s">
        <v>2171</v>
      </c>
      <c r="I4673" s="159" t="s">
        <v>1808</v>
      </c>
      <c r="J4673" s="42" t="s">
        <v>23349</v>
      </c>
      <c r="K4673" s="42" t="s">
        <v>23350</v>
      </c>
      <c r="L4673" s="159" t="s">
        <v>2129</v>
      </c>
      <c r="M4673" s="159" t="s">
        <v>23351</v>
      </c>
      <c r="N4673" s="161"/>
      <c r="O4673" s="161"/>
      <c r="P4673" s="161"/>
    </row>
    <row r="4674" customFormat="false" ht="39" hidden="false" customHeight="true" outlineLevel="0" collapsed="false">
      <c r="A4674" s="159" t="s">
        <v>23352</v>
      </c>
      <c r="B4674" s="160" t="s">
        <v>23353</v>
      </c>
      <c r="C4674" s="42" t="s">
        <v>1757</v>
      </c>
      <c r="D4674" s="159" t="s">
        <v>2494</v>
      </c>
      <c r="E4674" s="159" t="s">
        <v>22844</v>
      </c>
      <c r="F4674" s="42" t="s">
        <v>2496</v>
      </c>
      <c r="G4674" s="159" t="s">
        <v>1842</v>
      </c>
      <c r="H4674" s="159" t="s">
        <v>2171</v>
      </c>
      <c r="I4674" s="159" t="s">
        <v>1808</v>
      </c>
      <c r="J4674" s="42" t="s">
        <v>23354</v>
      </c>
      <c r="K4674" s="42" t="s">
        <v>23355</v>
      </c>
      <c r="L4674" s="159" t="s">
        <v>2129</v>
      </c>
      <c r="M4674" s="159" t="s">
        <v>23356</v>
      </c>
      <c r="N4674" s="161"/>
      <c r="O4674" s="161"/>
      <c r="P4674" s="161"/>
    </row>
    <row r="4675" customFormat="false" ht="39" hidden="false" customHeight="true" outlineLevel="0" collapsed="false">
      <c r="A4675" s="159" t="s">
        <v>23357</v>
      </c>
      <c r="B4675" s="160" t="s">
        <v>23358</v>
      </c>
      <c r="C4675" s="42" t="s">
        <v>1757</v>
      </c>
      <c r="D4675" s="159" t="s">
        <v>2494</v>
      </c>
      <c r="E4675" s="159" t="s">
        <v>22844</v>
      </c>
      <c r="F4675" s="42" t="s">
        <v>2496</v>
      </c>
      <c r="G4675" s="159" t="s">
        <v>1842</v>
      </c>
      <c r="H4675" s="159" t="s">
        <v>2171</v>
      </c>
      <c r="I4675" s="159" t="s">
        <v>1808</v>
      </c>
      <c r="J4675" s="42" t="s">
        <v>23359</v>
      </c>
      <c r="K4675" s="42" t="s">
        <v>23360</v>
      </c>
      <c r="L4675" s="159" t="s">
        <v>2129</v>
      </c>
      <c r="M4675" s="159" t="s">
        <v>23361</v>
      </c>
      <c r="N4675" s="161"/>
      <c r="O4675" s="161"/>
      <c r="P4675" s="161"/>
    </row>
    <row r="4676" customFormat="false" ht="39" hidden="false" customHeight="true" outlineLevel="0" collapsed="false">
      <c r="A4676" s="159" t="s">
        <v>23362</v>
      </c>
      <c r="B4676" s="160" t="s">
        <v>23363</v>
      </c>
      <c r="C4676" s="42" t="s">
        <v>1757</v>
      </c>
      <c r="D4676" s="159" t="s">
        <v>2494</v>
      </c>
      <c r="E4676" s="159" t="s">
        <v>22844</v>
      </c>
      <c r="F4676" s="42" t="s">
        <v>2496</v>
      </c>
      <c r="G4676" s="159" t="s">
        <v>1842</v>
      </c>
      <c r="H4676" s="159" t="s">
        <v>2171</v>
      </c>
      <c r="I4676" s="159" t="s">
        <v>1808</v>
      </c>
      <c r="J4676" s="42" t="s">
        <v>23364</v>
      </c>
      <c r="K4676" s="42" t="s">
        <v>23365</v>
      </c>
      <c r="L4676" s="159" t="s">
        <v>2129</v>
      </c>
      <c r="M4676" s="159" t="s">
        <v>23366</v>
      </c>
      <c r="N4676" s="161"/>
      <c r="O4676" s="161"/>
      <c r="P4676" s="161"/>
    </row>
    <row r="4677" customFormat="false" ht="27" hidden="false" customHeight="true" outlineLevel="0" collapsed="false">
      <c r="A4677" s="159" t="s">
        <v>23367</v>
      </c>
      <c r="B4677" s="160" t="s">
        <v>23368</v>
      </c>
      <c r="C4677" s="42" t="s">
        <v>1757</v>
      </c>
      <c r="D4677" s="159" t="s">
        <v>2494</v>
      </c>
      <c r="E4677" s="159" t="s">
        <v>22844</v>
      </c>
      <c r="F4677" s="42" t="s">
        <v>2496</v>
      </c>
      <c r="G4677" s="159" t="s">
        <v>1842</v>
      </c>
      <c r="H4677" s="159" t="s">
        <v>2171</v>
      </c>
      <c r="I4677" s="159" t="s">
        <v>1808</v>
      </c>
      <c r="J4677" s="42" t="s">
        <v>23369</v>
      </c>
      <c r="K4677" s="42" t="s">
        <v>23370</v>
      </c>
      <c r="L4677" s="159" t="s">
        <v>2129</v>
      </c>
      <c r="M4677" s="159" t="s">
        <v>23371</v>
      </c>
      <c r="N4677" s="161"/>
      <c r="O4677" s="161"/>
      <c r="P4677" s="161"/>
    </row>
    <row r="4678" customFormat="false" ht="27" hidden="false" customHeight="true" outlineLevel="0" collapsed="false">
      <c r="A4678" s="159" t="s">
        <v>23372</v>
      </c>
      <c r="B4678" s="160" t="s">
        <v>23373</v>
      </c>
      <c r="C4678" s="42" t="s">
        <v>1757</v>
      </c>
      <c r="D4678" s="159" t="s">
        <v>2494</v>
      </c>
      <c r="E4678" s="159" t="s">
        <v>22844</v>
      </c>
      <c r="F4678" s="42" t="s">
        <v>2496</v>
      </c>
      <c r="G4678" s="159" t="s">
        <v>1842</v>
      </c>
      <c r="H4678" s="159" t="s">
        <v>2171</v>
      </c>
      <c r="I4678" s="159" t="s">
        <v>1808</v>
      </c>
      <c r="J4678" s="42" t="s">
        <v>23374</v>
      </c>
      <c r="K4678" s="42" t="s">
        <v>23375</v>
      </c>
      <c r="L4678" s="159" t="s">
        <v>2129</v>
      </c>
      <c r="M4678" s="159" t="s">
        <v>23376</v>
      </c>
      <c r="N4678" s="161"/>
      <c r="O4678" s="161"/>
      <c r="P4678" s="161"/>
    </row>
    <row r="4679" customFormat="false" ht="27" hidden="false" customHeight="true" outlineLevel="0" collapsed="false">
      <c r="A4679" s="159" t="s">
        <v>23377</v>
      </c>
      <c r="B4679" s="160" t="s">
        <v>23378</v>
      </c>
      <c r="C4679" s="42" t="s">
        <v>1757</v>
      </c>
      <c r="D4679" s="159" t="s">
        <v>2494</v>
      </c>
      <c r="E4679" s="159" t="s">
        <v>22844</v>
      </c>
      <c r="F4679" s="42" t="s">
        <v>2496</v>
      </c>
      <c r="G4679" s="159" t="s">
        <v>1842</v>
      </c>
      <c r="H4679" s="159" t="s">
        <v>2171</v>
      </c>
      <c r="I4679" s="159" t="s">
        <v>1808</v>
      </c>
      <c r="J4679" s="42" t="s">
        <v>23379</v>
      </c>
      <c r="K4679" s="42" t="s">
        <v>23380</v>
      </c>
      <c r="L4679" s="159" t="s">
        <v>2129</v>
      </c>
      <c r="M4679" s="159" t="s">
        <v>23381</v>
      </c>
      <c r="N4679" s="161"/>
      <c r="O4679" s="161"/>
      <c r="P4679" s="161"/>
    </row>
    <row r="4680" customFormat="false" ht="27" hidden="false" customHeight="true" outlineLevel="0" collapsed="false">
      <c r="A4680" s="159" t="s">
        <v>23382</v>
      </c>
      <c r="B4680" s="160" t="s">
        <v>23383</v>
      </c>
      <c r="C4680" s="42" t="s">
        <v>1757</v>
      </c>
      <c r="D4680" s="159" t="s">
        <v>2494</v>
      </c>
      <c r="E4680" s="159" t="s">
        <v>22844</v>
      </c>
      <c r="F4680" s="42" t="s">
        <v>2496</v>
      </c>
      <c r="G4680" s="159" t="s">
        <v>1842</v>
      </c>
      <c r="H4680" s="159" t="s">
        <v>2171</v>
      </c>
      <c r="I4680" s="159" t="s">
        <v>1808</v>
      </c>
      <c r="J4680" s="42" t="s">
        <v>23384</v>
      </c>
      <c r="K4680" s="42" t="s">
        <v>23385</v>
      </c>
      <c r="L4680" s="159" t="s">
        <v>2129</v>
      </c>
      <c r="M4680" s="159" t="s">
        <v>23386</v>
      </c>
      <c r="N4680" s="161"/>
      <c r="O4680" s="161"/>
      <c r="P4680" s="161"/>
    </row>
    <row r="4681" customFormat="false" ht="27" hidden="false" customHeight="true" outlineLevel="0" collapsed="false">
      <c r="A4681" s="159" t="s">
        <v>23387</v>
      </c>
      <c r="B4681" s="160" t="s">
        <v>23388</v>
      </c>
      <c r="C4681" s="42" t="s">
        <v>1757</v>
      </c>
      <c r="D4681" s="159" t="s">
        <v>2494</v>
      </c>
      <c r="E4681" s="159" t="s">
        <v>22844</v>
      </c>
      <c r="F4681" s="42" t="s">
        <v>2496</v>
      </c>
      <c r="G4681" s="159" t="s">
        <v>1842</v>
      </c>
      <c r="H4681" s="159" t="s">
        <v>2171</v>
      </c>
      <c r="I4681" s="159" t="s">
        <v>1808</v>
      </c>
      <c r="J4681" s="42" t="s">
        <v>23389</v>
      </c>
      <c r="K4681" s="42" t="s">
        <v>23390</v>
      </c>
      <c r="L4681" s="159" t="s">
        <v>2129</v>
      </c>
      <c r="M4681" s="159" t="s">
        <v>23391</v>
      </c>
      <c r="N4681" s="161"/>
      <c r="O4681" s="161"/>
      <c r="P4681" s="161"/>
    </row>
    <row r="4682" customFormat="false" ht="27" hidden="false" customHeight="true" outlineLevel="0" collapsed="false">
      <c r="A4682" s="159" t="s">
        <v>23392</v>
      </c>
      <c r="B4682" s="160" t="s">
        <v>23393</v>
      </c>
      <c r="C4682" s="42" t="s">
        <v>1757</v>
      </c>
      <c r="D4682" s="159" t="s">
        <v>2494</v>
      </c>
      <c r="E4682" s="159" t="s">
        <v>22844</v>
      </c>
      <c r="F4682" s="42" t="s">
        <v>2496</v>
      </c>
      <c r="G4682" s="159" t="s">
        <v>1842</v>
      </c>
      <c r="H4682" s="159" t="s">
        <v>2171</v>
      </c>
      <c r="I4682" s="159" t="s">
        <v>1808</v>
      </c>
      <c r="J4682" s="42" t="s">
        <v>23394</v>
      </c>
      <c r="K4682" s="42" t="s">
        <v>23395</v>
      </c>
      <c r="L4682" s="159" t="s">
        <v>2129</v>
      </c>
      <c r="M4682" s="159" t="s">
        <v>23396</v>
      </c>
      <c r="N4682" s="161"/>
      <c r="O4682" s="161"/>
      <c r="P4682" s="161"/>
    </row>
    <row r="4683" customFormat="false" ht="39" hidden="false" customHeight="true" outlineLevel="0" collapsed="false">
      <c r="A4683" s="159" t="s">
        <v>23397</v>
      </c>
      <c r="B4683" s="160" t="s">
        <v>23398</v>
      </c>
      <c r="C4683" s="42" t="s">
        <v>1757</v>
      </c>
      <c r="D4683" s="159" t="s">
        <v>2494</v>
      </c>
      <c r="E4683" s="159" t="s">
        <v>22844</v>
      </c>
      <c r="F4683" s="42" t="s">
        <v>2496</v>
      </c>
      <c r="G4683" s="159" t="s">
        <v>1842</v>
      </c>
      <c r="H4683" s="159" t="s">
        <v>2171</v>
      </c>
      <c r="I4683" s="159" t="s">
        <v>1808</v>
      </c>
      <c r="J4683" s="42" t="s">
        <v>23399</v>
      </c>
      <c r="K4683" s="42" t="s">
        <v>23400</v>
      </c>
      <c r="L4683" s="159" t="s">
        <v>2129</v>
      </c>
      <c r="M4683" s="159" t="s">
        <v>23401</v>
      </c>
      <c r="N4683" s="161"/>
      <c r="O4683" s="161"/>
      <c r="P4683" s="161"/>
    </row>
    <row r="4684" customFormat="false" ht="27" hidden="false" customHeight="true" outlineLevel="0" collapsed="false">
      <c r="A4684" s="159" t="s">
        <v>23402</v>
      </c>
      <c r="B4684" s="160" t="s">
        <v>23403</v>
      </c>
      <c r="C4684" s="42" t="s">
        <v>1757</v>
      </c>
      <c r="D4684" s="159" t="s">
        <v>2494</v>
      </c>
      <c r="E4684" s="159" t="s">
        <v>22844</v>
      </c>
      <c r="F4684" s="42" t="s">
        <v>2496</v>
      </c>
      <c r="G4684" s="159" t="s">
        <v>1842</v>
      </c>
      <c r="H4684" s="159" t="s">
        <v>2171</v>
      </c>
      <c r="I4684" s="159" t="s">
        <v>1808</v>
      </c>
      <c r="J4684" s="42" t="s">
        <v>23404</v>
      </c>
      <c r="K4684" s="42" t="s">
        <v>23405</v>
      </c>
      <c r="L4684" s="159" t="s">
        <v>2129</v>
      </c>
      <c r="M4684" s="159" t="s">
        <v>23406</v>
      </c>
      <c r="N4684" s="161"/>
      <c r="O4684" s="161"/>
      <c r="P4684" s="161"/>
    </row>
    <row r="4685" customFormat="false" ht="27" hidden="false" customHeight="true" outlineLevel="0" collapsed="false">
      <c r="A4685" s="159" t="s">
        <v>23407</v>
      </c>
      <c r="B4685" s="160" t="s">
        <v>23408</v>
      </c>
      <c r="C4685" s="42" t="s">
        <v>1757</v>
      </c>
      <c r="D4685" s="159" t="s">
        <v>2494</v>
      </c>
      <c r="E4685" s="159" t="s">
        <v>22844</v>
      </c>
      <c r="F4685" s="42" t="s">
        <v>2496</v>
      </c>
      <c r="G4685" s="159" t="s">
        <v>1842</v>
      </c>
      <c r="H4685" s="159" t="s">
        <v>2171</v>
      </c>
      <c r="I4685" s="159" t="s">
        <v>1808</v>
      </c>
      <c r="J4685" s="42" t="s">
        <v>23409</v>
      </c>
      <c r="K4685" s="42" t="s">
        <v>23410</v>
      </c>
      <c r="L4685" s="159" t="s">
        <v>2129</v>
      </c>
      <c r="M4685" s="159" t="s">
        <v>23411</v>
      </c>
      <c r="N4685" s="161"/>
      <c r="O4685" s="161"/>
      <c r="P4685" s="161"/>
    </row>
    <row r="4686" customFormat="false" ht="39" hidden="false" customHeight="true" outlineLevel="0" collapsed="false">
      <c r="A4686" s="159" t="s">
        <v>23412</v>
      </c>
      <c r="B4686" s="160" t="s">
        <v>23413</v>
      </c>
      <c r="C4686" s="42" t="s">
        <v>1757</v>
      </c>
      <c r="D4686" s="159" t="s">
        <v>2494</v>
      </c>
      <c r="E4686" s="159" t="s">
        <v>22844</v>
      </c>
      <c r="F4686" s="42" t="s">
        <v>2496</v>
      </c>
      <c r="G4686" s="159" t="s">
        <v>1842</v>
      </c>
      <c r="H4686" s="159" t="s">
        <v>2171</v>
      </c>
      <c r="I4686" s="159" t="s">
        <v>1808</v>
      </c>
      <c r="J4686" s="42" t="s">
        <v>23414</v>
      </c>
      <c r="K4686" s="42" t="s">
        <v>23415</v>
      </c>
      <c r="L4686" s="159" t="s">
        <v>2129</v>
      </c>
      <c r="M4686" s="159" t="s">
        <v>23416</v>
      </c>
      <c r="N4686" s="161"/>
      <c r="O4686" s="161"/>
      <c r="P4686" s="161"/>
    </row>
    <row r="4687" customFormat="false" ht="27" hidden="false" customHeight="true" outlineLevel="0" collapsed="false">
      <c r="A4687" s="159" t="s">
        <v>23417</v>
      </c>
      <c r="B4687" s="160" t="s">
        <v>23418</v>
      </c>
      <c r="C4687" s="42" t="s">
        <v>1757</v>
      </c>
      <c r="D4687" s="159" t="s">
        <v>2494</v>
      </c>
      <c r="E4687" s="159" t="s">
        <v>22844</v>
      </c>
      <c r="F4687" s="42" t="s">
        <v>2496</v>
      </c>
      <c r="G4687" s="159" t="s">
        <v>1842</v>
      </c>
      <c r="H4687" s="159" t="s">
        <v>2171</v>
      </c>
      <c r="I4687" s="159" t="s">
        <v>1808</v>
      </c>
      <c r="J4687" s="42" t="s">
        <v>23419</v>
      </c>
      <c r="K4687" s="42" t="s">
        <v>23420</v>
      </c>
      <c r="L4687" s="159" t="s">
        <v>2129</v>
      </c>
      <c r="M4687" s="159" t="s">
        <v>23421</v>
      </c>
      <c r="N4687" s="161"/>
      <c r="O4687" s="161"/>
      <c r="P4687" s="161"/>
    </row>
    <row r="4688" customFormat="false" ht="27" hidden="false" customHeight="true" outlineLevel="0" collapsed="false">
      <c r="A4688" s="159" t="s">
        <v>23422</v>
      </c>
      <c r="B4688" s="160" t="s">
        <v>23423</v>
      </c>
      <c r="C4688" s="42" t="s">
        <v>1757</v>
      </c>
      <c r="D4688" s="159" t="s">
        <v>2494</v>
      </c>
      <c r="E4688" s="159" t="s">
        <v>22844</v>
      </c>
      <c r="F4688" s="42" t="s">
        <v>2496</v>
      </c>
      <c r="G4688" s="159" t="s">
        <v>1842</v>
      </c>
      <c r="H4688" s="159" t="s">
        <v>2171</v>
      </c>
      <c r="I4688" s="159" t="s">
        <v>1808</v>
      </c>
      <c r="J4688" s="42" t="s">
        <v>23424</v>
      </c>
      <c r="K4688" s="42" t="s">
        <v>23425</v>
      </c>
      <c r="L4688" s="159" t="s">
        <v>2129</v>
      </c>
      <c r="M4688" s="159" t="s">
        <v>23426</v>
      </c>
      <c r="N4688" s="161"/>
      <c r="O4688" s="161"/>
      <c r="P4688" s="161"/>
    </row>
    <row r="4689" customFormat="false" ht="39" hidden="false" customHeight="true" outlineLevel="0" collapsed="false">
      <c r="A4689" s="159" t="s">
        <v>23427</v>
      </c>
      <c r="B4689" s="160" t="s">
        <v>23428</v>
      </c>
      <c r="C4689" s="42" t="s">
        <v>1757</v>
      </c>
      <c r="D4689" s="159" t="s">
        <v>2494</v>
      </c>
      <c r="E4689" s="159" t="s">
        <v>22844</v>
      </c>
      <c r="F4689" s="42" t="s">
        <v>2496</v>
      </c>
      <c r="G4689" s="159" t="s">
        <v>1842</v>
      </c>
      <c r="H4689" s="159" t="s">
        <v>2171</v>
      </c>
      <c r="I4689" s="159" t="s">
        <v>1808</v>
      </c>
      <c r="J4689" s="42" t="s">
        <v>23429</v>
      </c>
      <c r="K4689" s="42" t="s">
        <v>23430</v>
      </c>
      <c r="L4689" s="159" t="s">
        <v>2129</v>
      </c>
      <c r="M4689" s="159" t="s">
        <v>23431</v>
      </c>
      <c r="N4689" s="161"/>
      <c r="O4689" s="161"/>
      <c r="P4689" s="161"/>
    </row>
    <row r="4690" customFormat="false" ht="39" hidden="false" customHeight="true" outlineLevel="0" collapsed="false">
      <c r="A4690" s="159" t="s">
        <v>23432</v>
      </c>
      <c r="B4690" s="160" t="s">
        <v>23433</v>
      </c>
      <c r="C4690" s="42" t="s">
        <v>1757</v>
      </c>
      <c r="D4690" s="159" t="s">
        <v>2494</v>
      </c>
      <c r="E4690" s="159" t="s">
        <v>22844</v>
      </c>
      <c r="F4690" s="42" t="s">
        <v>2496</v>
      </c>
      <c r="G4690" s="159" t="s">
        <v>1842</v>
      </c>
      <c r="H4690" s="159" t="s">
        <v>2171</v>
      </c>
      <c r="I4690" s="159" t="s">
        <v>1808</v>
      </c>
      <c r="J4690" s="42" t="s">
        <v>8668</v>
      </c>
      <c r="K4690" s="42" t="s">
        <v>23434</v>
      </c>
      <c r="L4690" s="159" t="s">
        <v>2129</v>
      </c>
      <c r="M4690" s="159" t="s">
        <v>23435</v>
      </c>
      <c r="N4690" s="161"/>
      <c r="O4690" s="161"/>
      <c r="P4690" s="161"/>
    </row>
    <row r="4691" customFormat="false" ht="27" hidden="false" customHeight="true" outlineLevel="0" collapsed="false">
      <c r="A4691" s="159" t="s">
        <v>23436</v>
      </c>
      <c r="B4691" s="160" t="s">
        <v>23437</v>
      </c>
      <c r="C4691" s="42" t="s">
        <v>1757</v>
      </c>
      <c r="D4691" s="159" t="s">
        <v>2494</v>
      </c>
      <c r="E4691" s="159" t="s">
        <v>22844</v>
      </c>
      <c r="F4691" s="42" t="s">
        <v>2496</v>
      </c>
      <c r="G4691" s="159" t="s">
        <v>1842</v>
      </c>
      <c r="H4691" s="159" t="s">
        <v>2171</v>
      </c>
      <c r="I4691" s="159" t="s">
        <v>1808</v>
      </c>
      <c r="J4691" s="42" t="s">
        <v>23438</v>
      </c>
      <c r="K4691" s="42" t="s">
        <v>23439</v>
      </c>
      <c r="L4691" s="159" t="s">
        <v>2129</v>
      </c>
      <c r="M4691" s="159" t="s">
        <v>23440</v>
      </c>
      <c r="N4691" s="161"/>
      <c r="O4691" s="161"/>
      <c r="P4691" s="161"/>
    </row>
    <row r="4692" customFormat="false" ht="27" hidden="false" customHeight="true" outlineLevel="0" collapsed="false">
      <c r="A4692" s="159" t="s">
        <v>23441</v>
      </c>
      <c r="B4692" s="160" t="s">
        <v>23442</v>
      </c>
      <c r="C4692" s="42" t="s">
        <v>1757</v>
      </c>
      <c r="D4692" s="159" t="s">
        <v>2494</v>
      </c>
      <c r="E4692" s="159" t="s">
        <v>22844</v>
      </c>
      <c r="F4692" s="42" t="s">
        <v>2496</v>
      </c>
      <c r="G4692" s="159" t="s">
        <v>1842</v>
      </c>
      <c r="H4692" s="159" t="s">
        <v>2171</v>
      </c>
      <c r="I4692" s="159" t="s">
        <v>1808</v>
      </c>
      <c r="J4692" s="42" t="s">
        <v>23443</v>
      </c>
      <c r="K4692" s="42" t="s">
        <v>23444</v>
      </c>
      <c r="L4692" s="159" t="s">
        <v>2129</v>
      </c>
      <c r="M4692" s="159" t="s">
        <v>23445</v>
      </c>
      <c r="N4692" s="161"/>
      <c r="O4692" s="161"/>
      <c r="P4692" s="161"/>
    </row>
    <row r="4693" customFormat="false" ht="39" hidden="false" customHeight="true" outlineLevel="0" collapsed="false">
      <c r="A4693" s="159" t="s">
        <v>23446</v>
      </c>
      <c r="B4693" s="160" t="s">
        <v>23447</v>
      </c>
      <c r="C4693" s="42" t="s">
        <v>1757</v>
      </c>
      <c r="D4693" s="159" t="s">
        <v>2494</v>
      </c>
      <c r="E4693" s="159" t="s">
        <v>22844</v>
      </c>
      <c r="F4693" s="42" t="s">
        <v>2496</v>
      </c>
      <c r="G4693" s="159" t="s">
        <v>1842</v>
      </c>
      <c r="H4693" s="159" t="s">
        <v>2171</v>
      </c>
      <c r="I4693" s="159" t="s">
        <v>1808</v>
      </c>
      <c r="J4693" s="42" t="s">
        <v>8773</v>
      </c>
      <c r="K4693" s="42" t="s">
        <v>23448</v>
      </c>
      <c r="L4693" s="159" t="s">
        <v>2129</v>
      </c>
      <c r="M4693" s="159" t="s">
        <v>23449</v>
      </c>
      <c r="N4693" s="161"/>
      <c r="O4693" s="161"/>
      <c r="P4693" s="161"/>
    </row>
    <row r="4694" customFormat="false" ht="27" hidden="false" customHeight="true" outlineLevel="0" collapsed="false">
      <c r="A4694" s="159" t="s">
        <v>23450</v>
      </c>
      <c r="B4694" s="160" t="s">
        <v>23451</v>
      </c>
      <c r="C4694" s="42" t="s">
        <v>1757</v>
      </c>
      <c r="D4694" s="159" t="s">
        <v>2494</v>
      </c>
      <c r="E4694" s="159" t="s">
        <v>22844</v>
      </c>
      <c r="F4694" s="42" t="s">
        <v>2496</v>
      </c>
      <c r="G4694" s="159" t="s">
        <v>1842</v>
      </c>
      <c r="H4694" s="159" t="s">
        <v>2171</v>
      </c>
      <c r="I4694" s="159" t="s">
        <v>1808</v>
      </c>
      <c r="J4694" s="42" t="s">
        <v>23452</v>
      </c>
      <c r="K4694" s="42" t="s">
        <v>23453</v>
      </c>
      <c r="L4694" s="159" t="s">
        <v>2129</v>
      </c>
      <c r="M4694" s="159" t="s">
        <v>23454</v>
      </c>
      <c r="N4694" s="161"/>
      <c r="O4694" s="161"/>
      <c r="P4694" s="161"/>
    </row>
    <row r="4695" customFormat="false" ht="39" hidden="false" customHeight="true" outlineLevel="0" collapsed="false">
      <c r="A4695" s="159" t="s">
        <v>23455</v>
      </c>
      <c r="B4695" s="160" t="s">
        <v>23456</v>
      </c>
      <c r="C4695" s="42" t="s">
        <v>1757</v>
      </c>
      <c r="D4695" s="159" t="s">
        <v>2494</v>
      </c>
      <c r="E4695" s="159" t="s">
        <v>22844</v>
      </c>
      <c r="F4695" s="42" t="s">
        <v>2496</v>
      </c>
      <c r="G4695" s="159" t="s">
        <v>1842</v>
      </c>
      <c r="H4695" s="159" t="s">
        <v>2171</v>
      </c>
      <c r="I4695" s="159" t="s">
        <v>1808</v>
      </c>
      <c r="J4695" s="42" t="s">
        <v>23457</v>
      </c>
      <c r="K4695" s="42" t="s">
        <v>23458</v>
      </c>
      <c r="L4695" s="159" t="s">
        <v>2129</v>
      </c>
      <c r="M4695" s="159" t="s">
        <v>23459</v>
      </c>
      <c r="N4695" s="161"/>
      <c r="O4695" s="161"/>
      <c r="P4695" s="161"/>
    </row>
    <row r="4696" customFormat="false" ht="39" hidden="false" customHeight="true" outlineLevel="0" collapsed="false">
      <c r="A4696" s="159" t="s">
        <v>23460</v>
      </c>
      <c r="B4696" s="160" t="s">
        <v>23461</v>
      </c>
      <c r="C4696" s="42" t="s">
        <v>1757</v>
      </c>
      <c r="D4696" s="159" t="s">
        <v>2494</v>
      </c>
      <c r="E4696" s="159" t="s">
        <v>22844</v>
      </c>
      <c r="F4696" s="42" t="s">
        <v>2496</v>
      </c>
      <c r="G4696" s="159" t="s">
        <v>1842</v>
      </c>
      <c r="H4696" s="159" t="s">
        <v>2171</v>
      </c>
      <c r="I4696" s="159" t="s">
        <v>1808</v>
      </c>
      <c r="J4696" s="42" t="s">
        <v>8878</v>
      </c>
      <c r="K4696" s="42" t="s">
        <v>23462</v>
      </c>
      <c r="L4696" s="159" t="s">
        <v>2129</v>
      </c>
      <c r="M4696" s="159" t="s">
        <v>23463</v>
      </c>
      <c r="N4696" s="161"/>
      <c r="O4696" s="161"/>
      <c r="P4696" s="161"/>
    </row>
    <row r="4697" customFormat="false" ht="27" hidden="false" customHeight="true" outlineLevel="0" collapsed="false">
      <c r="A4697" s="159" t="s">
        <v>23464</v>
      </c>
      <c r="B4697" s="160" t="s">
        <v>23465</v>
      </c>
      <c r="C4697" s="42" t="s">
        <v>1757</v>
      </c>
      <c r="D4697" s="159" t="s">
        <v>2494</v>
      </c>
      <c r="E4697" s="159" t="s">
        <v>22844</v>
      </c>
      <c r="F4697" s="42" t="s">
        <v>2496</v>
      </c>
      <c r="G4697" s="159" t="s">
        <v>1842</v>
      </c>
      <c r="H4697" s="159" t="s">
        <v>2171</v>
      </c>
      <c r="I4697" s="159" t="s">
        <v>1808</v>
      </c>
      <c r="J4697" s="42" t="s">
        <v>23466</v>
      </c>
      <c r="K4697" s="42" t="s">
        <v>23467</v>
      </c>
      <c r="L4697" s="159" t="s">
        <v>2129</v>
      </c>
      <c r="M4697" s="159" t="s">
        <v>23468</v>
      </c>
      <c r="N4697" s="161"/>
      <c r="O4697" s="161"/>
      <c r="P4697" s="161"/>
    </row>
    <row r="4698" customFormat="false" ht="27" hidden="false" customHeight="true" outlineLevel="0" collapsed="false">
      <c r="A4698" s="159" t="s">
        <v>23469</v>
      </c>
      <c r="B4698" s="160" t="s">
        <v>23470</v>
      </c>
      <c r="C4698" s="42" t="s">
        <v>1757</v>
      </c>
      <c r="D4698" s="159" t="s">
        <v>2494</v>
      </c>
      <c r="E4698" s="159" t="s">
        <v>22844</v>
      </c>
      <c r="F4698" s="42" t="s">
        <v>2496</v>
      </c>
      <c r="G4698" s="159" t="s">
        <v>1842</v>
      </c>
      <c r="H4698" s="159" t="s">
        <v>2171</v>
      </c>
      <c r="I4698" s="159" t="s">
        <v>1808</v>
      </c>
      <c r="J4698" s="42" t="s">
        <v>23471</v>
      </c>
      <c r="K4698" s="42" t="s">
        <v>23472</v>
      </c>
      <c r="L4698" s="159" t="s">
        <v>2129</v>
      </c>
      <c r="M4698" s="159" t="s">
        <v>23473</v>
      </c>
      <c r="N4698" s="161"/>
      <c r="O4698" s="161"/>
      <c r="P4698" s="161"/>
    </row>
    <row r="4699" customFormat="false" ht="27" hidden="false" customHeight="true" outlineLevel="0" collapsed="false">
      <c r="A4699" s="159" t="s">
        <v>23474</v>
      </c>
      <c r="B4699" s="160" t="s">
        <v>23475</v>
      </c>
      <c r="C4699" s="42" t="s">
        <v>1757</v>
      </c>
      <c r="D4699" s="159" t="s">
        <v>2494</v>
      </c>
      <c r="E4699" s="159" t="s">
        <v>22844</v>
      </c>
      <c r="F4699" s="42" t="s">
        <v>2496</v>
      </c>
      <c r="G4699" s="159" t="s">
        <v>1842</v>
      </c>
      <c r="H4699" s="159" t="s">
        <v>2171</v>
      </c>
      <c r="I4699" s="159" t="s">
        <v>1808</v>
      </c>
      <c r="J4699" s="42" t="s">
        <v>23476</v>
      </c>
      <c r="K4699" s="42" t="s">
        <v>23477</v>
      </c>
      <c r="L4699" s="159" t="s">
        <v>2129</v>
      </c>
      <c r="M4699" s="159" t="s">
        <v>23478</v>
      </c>
      <c r="N4699" s="161"/>
      <c r="O4699" s="161"/>
      <c r="P4699" s="161"/>
    </row>
    <row r="4700" customFormat="false" ht="39" hidden="false" customHeight="true" outlineLevel="0" collapsed="false">
      <c r="A4700" s="159" t="s">
        <v>23479</v>
      </c>
      <c r="B4700" s="160" t="s">
        <v>23480</v>
      </c>
      <c r="C4700" s="42" t="s">
        <v>1757</v>
      </c>
      <c r="D4700" s="159" t="s">
        <v>2494</v>
      </c>
      <c r="E4700" s="159" t="s">
        <v>22844</v>
      </c>
      <c r="F4700" s="42" t="s">
        <v>2496</v>
      </c>
      <c r="G4700" s="159" t="s">
        <v>1842</v>
      </c>
      <c r="H4700" s="159" t="s">
        <v>2171</v>
      </c>
      <c r="I4700" s="159" t="s">
        <v>1808</v>
      </c>
      <c r="J4700" s="42" t="s">
        <v>23481</v>
      </c>
      <c r="K4700" s="42" t="s">
        <v>23482</v>
      </c>
      <c r="L4700" s="159" t="s">
        <v>2129</v>
      </c>
      <c r="M4700" s="159" t="s">
        <v>23483</v>
      </c>
      <c r="N4700" s="161"/>
      <c r="O4700" s="161"/>
      <c r="P4700" s="161"/>
    </row>
    <row r="4701" customFormat="false" ht="27" hidden="false" customHeight="true" outlineLevel="0" collapsed="false">
      <c r="A4701" s="159" t="s">
        <v>23484</v>
      </c>
      <c r="B4701" s="160" t="s">
        <v>23485</v>
      </c>
      <c r="C4701" s="42" t="s">
        <v>1757</v>
      </c>
      <c r="D4701" s="159" t="s">
        <v>2494</v>
      </c>
      <c r="E4701" s="159" t="s">
        <v>22844</v>
      </c>
      <c r="F4701" s="42" t="s">
        <v>2496</v>
      </c>
      <c r="G4701" s="159" t="s">
        <v>1842</v>
      </c>
      <c r="H4701" s="159" t="s">
        <v>2171</v>
      </c>
      <c r="I4701" s="159" t="s">
        <v>1808</v>
      </c>
      <c r="J4701" s="42" t="s">
        <v>23486</v>
      </c>
      <c r="K4701" s="42" t="s">
        <v>23487</v>
      </c>
      <c r="L4701" s="159" t="s">
        <v>2129</v>
      </c>
      <c r="M4701" s="159" t="s">
        <v>23488</v>
      </c>
      <c r="N4701" s="161"/>
      <c r="O4701" s="161"/>
      <c r="P4701" s="161"/>
    </row>
    <row r="4702" customFormat="false" ht="27" hidden="false" customHeight="true" outlineLevel="0" collapsed="false">
      <c r="A4702" s="159" t="s">
        <v>23489</v>
      </c>
      <c r="B4702" s="160" t="s">
        <v>23490</v>
      </c>
      <c r="C4702" s="42" t="s">
        <v>1757</v>
      </c>
      <c r="D4702" s="159" t="s">
        <v>2494</v>
      </c>
      <c r="E4702" s="159" t="s">
        <v>22844</v>
      </c>
      <c r="F4702" s="42" t="s">
        <v>2496</v>
      </c>
      <c r="G4702" s="159" t="s">
        <v>1842</v>
      </c>
      <c r="H4702" s="159" t="s">
        <v>2171</v>
      </c>
      <c r="I4702" s="159" t="s">
        <v>1808</v>
      </c>
      <c r="J4702" s="42" t="s">
        <v>23491</v>
      </c>
      <c r="K4702" s="42" t="s">
        <v>23492</v>
      </c>
      <c r="L4702" s="159" t="s">
        <v>2129</v>
      </c>
      <c r="M4702" s="159" t="s">
        <v>23493</v>
      </c>
      <c r="N4702" s="161"/>
      <c r="O4702" s="161"/>
      <c r="P4702" s="161"/>
    </row>
    <row r="4703" customFormat="false" ht="27" hidden="false" customHeight="true" outlineLevel="0" collapsed="false">
      <c r="A4703" s="159" t="s">
        <v>23494</v>
      </c>
      <c r="B4703" s="160" t="s">
        <v>23495</v>
      </c>
      <c r="C4703" s="42" t="s">
        <v>1757</v>
      </c>
      <c r="D4703" s="159" t="s">
        <v>2494</v>
      </c>
      <c r="E4703" s="159" t="s">
        <v>22844</v>
      </c>
      <c r="F4703" s="42" t="s">
        <v>2496</v>
      </c>
      <c r="G4703" s="159" t="s">
        <v>1842</v>
      </c>
      <c r="H4703" s="159" t="s">
        <v>2171</v>
      </c>
      <c r="I4703" s="159" t="s">
        <v>1808</v>
      </c>
      <c r="J4703" s="42" t="s">
        <v>23496</v>
      </c>
      <c r="K4703" s="42" t="s">
        <v>23497</v>
      </c>
      <c r="L4703" s="159" t="s">
        <v>2129</v>
      </c>
      <c r="M4703" s="159" t="s">
        <v>23498</v>
      </c>
      <c r="N4703" s="161"/>
      <c r="O4703" s="161"/>
      <c r="P4703" s="161"/>
    </row>
    <row r="4704" customFormat="false" ht="27" hidden="false" customHeight="true" outlineLevel="0" collapsed="false">
      <c r="A4704" s="159" t="s">
        <v>23499</v>
      </c>
      <c r="B4704" s="160" t="s">
        <v>23500</v>
      </c>
      <c r="C4704" s="42" t="s">
        <v>1757</v>
      </c>
      <c r="D4704" s="159" t="s">
        <v>2494</v>
      </c>
      <c r="E4704" s="159" t="s">
        <v>22844</v>
      </c>
      <c r="F4704" s="42" t="s">
        <v>2496</v>
      </c>
      <c r="G4704" s="159" t="s">
        <v>1842</v>
      </c>
      <c r="H4704" s="159" t="s">
        <v>2171</v>
      </c>
      <c r="I4704" s="159" t="s">
        <v>1808</v>
      </c>
      <c r="J4704" s="42" t="s">
        <v>23501</v>
      </c>
      <c r="K4704" s="42" t="s">
        <v>23502</v>
      </c>
      <c r="L4704" s="159" t="s">
        <v>2129</v>
      </c>
      <c r="M4704" s="159" t="s">
        <v>23503</v>
      </c>
      <c r="N4704" s="161"/>
      <c r="O4704" s="161"/>
      <c r="P4704" s="161"/>
    </row>
    <row r="4705" customFormat="false" ht="27" hidden="false" customHeight="true" outlineLevel="0" collapsed="false">
      <c r="A4705" s="159" t="s">
        <v>23504</v>
      </c>
      <c r="B4705" s="160" t="s">
        <v>23505</v>
      </c>
      <c r="C4705" s="42" t="s">
        <v>1757</v>
      </c>
      <c r="D4705" s="159" t="s">
        <v>2494</v>
      </c>
      <c r="E4705" s="159" t="s">
        <v>22844</v>
      </c>
      <c r="F4705" s="42" t="s">
        <v>2496</v>
      </c>
      <c r="G4705" s="159" t="s">
        <v>1842</v>
      </c>
      <c r="H4705" s="159" t="s">
        <v>2171</v>
      </c>
      <c r="I4705" s="159" t="s">
        <v>1808</v>
      </c>
      <c r="J4705" s="42" t="s">
        <v>23506</v>
      </c>
      <c r="K4705" s="42" t="s">
        <v>23507</v>
      </c>
      <c r="L4705" s="159" t="s">
        <v>2129</v>
      </c>
      <c r="M4705" s="159" t="s">
        <v>23508</v>
      </c>
      <c r="N4705" s="161"/>
      <c r="O4705" s="161"/>
      <c r="P4705" s="161"/>
    </row>
    <row r="4706" customFormat="false" ht="27" hidden="false" customHeight="true" outlineLevel="0" collapsed="false">
      <c r="A4706" s="159" t="s">
        <v>23509</v>
      </c>
      <c r="B4706" s="160" t="s">
        <v>23510</v>
      </c>
      <c r="C4706" s="42" t="s">
        <v>1757</v>
      </c>
      <c r="D4706" s="159" t="s">
        <v>2494</v>
      </c>
      <c r="E4706" s="159" t="s">
        <v>22844</v>
      </c>
      <c r="F4706" s="42" t="s">
        <v>2496</v>
      </c>
      <c r="G4706" s="159" t="s">
        <v>1842</v>
      </c>
      <c r="H4706" s="159" t="s">
        <v>2171</v>
      </c>
      <c r="I4706" s="159" t="s">
        <v>1808</v>
      </c>
      <c r="J4706" s="42" t="s">
        <v>23511</v>
      </c>
      <c r="K4706" s="42" t="s">
        <v>23512</v>
      </c>
      <c r="L4706" s="159" t="s">
        <v>2129</v>
      </c>
      <c r="M4706" s="159" t="s">
        <v>23513</v>
      </c>
      <c r="N4706" s="161"/>
      <c r="O4706" s="161"/>
      <c r="P4706" s="161"/>
    </row>
    <row r="4707" customFormat="false" ht="39" hidden="false" customHeight="true" outlineLevel="0" collapsed="false">
      <c r="A4707" s="159" t="s">
        <v>23514</v>
      </c>
      <c r="B4707" s="160" t="s">
        <v>23515</v>
      </c>
      <c r="C4707" s="42" t="s">
        <v>1757</v>
      </c>
      <c r="D4707" s="159" t="s">
        <v>2494</v>
      </c>
      <c r="E4707" s="159" t="s">
        <v>22844</v>
      </c>
      <c r="F4707" s="42" t="s">
        <v>2496</v>
      </c>
      <c r="G4707" s="159" t="s">
        <v>1842</v>
      </c>
      <c r="H4707" s="159" t="s">
        <v>2171</v>
      </c>
      <c r="I4707" s="159" t="s">
        <v>1808</v>
      </c>
      <c r="J4707" s="42" t="s">
        <v>23516</v>
      </c>
      <c r="K4707" s="42" t="s">
        <v>23517</v>
      </c>
      <c r="L4707" s="159" t="s">
        <v>2129</v>
      </c>
      <c r="M4707" s="159" t="s">
        <v>23518</v>
      </c>
      <c r="N4707" s="161"/>
      <c r="O4707" s="161"/>
      <c r="P4707" s="161"/>
    </row>
    <row r="4708" customFormat="false" ht="39" hidden="false" customHeight="true" outlineLevel="0" collapsed="false">
      <c r="A4708" s="159" t="s">
        <v>23519</v>
      </c>
      <c r="B4708" s="160" t="s">
        <v>23520</v>
      </c>
      <c r="C4708" s="42" t="s">
        <v>1757</v>
      </c>
      <c r="D4708" s="159" t="s">
        <v>2494</v>
      </c>
      <c r="E4708" s="159" t="s">
        <v>22844</v>
      </c>
      <c r="F4708" s="42" t="s">
        <v>2496</v>
      </c>
      <c r="G4708" s="159" t="s">
        <v>1842</v>
      </c>
      <c r="H4708" s="159" t="s">
        <v>2171</v>
      </c>
      <c r="I4708" s="159" t="s">
        <v>1808</v>
      </c>
      <c r="J4708" s="42" t="s">
        <v>23521</v>
      </c>
      <c r="K4708" s="42" t="s">
        <v>23522</v>
      </c>
      <c r="L4708" s="159" t="s">
        <v>2129</v>
      </c>
      <c r="M4708" s="159" t="s">
        <v>23523</v>
      </c>
      <c r="N4708" s="161"/>
      <c r="O4708" s="161"/>
      <c r="P4708" s="161"/>
    </row>
    <row r="4709" customFormat="false" ht="27" hidden="false" customHeight="true" outlineLevel="0" collapsed="false">
      <c r="A4709" s="159" t="s">
        <v>23524</v>
      </c>
      <c r="B4709" s="160" t="s">
        <v>23525</v>
      </c>
      <c r="C4709" s="42" t="s">
        <v>1757</v>
      </c>
      <c r="D4709" s="159" t="s">
        <v>2494</v>
      </c>
      <c r="E4709" s="159" t="s">
        <v>22844</v>
      </c>
      <c r="F4709" s="42" t="s">
        <v>2496</v>
      </c>
      <c r="G4709" s="159" t="s">
        <v>1842</v>
      </c>
      <c r="H4709" s="159" t="s">
        <v>2171</v>
      </c>
      <c r="I4709" s="159" t="s">
        <v>1808</v>
      </c>
      <c r="J4709" s="42" t="s">
        <v>23526</v>
      </c>
      <c r="K4709" s="42" t="s">
        <v>23527</v>
      </c>
      <c r="L4709" s="159" t="s">
        <v>2129</v>
      </c>
      <c r="M4709" s="159" t="s">
        <v>23528</v>
      </c>
      <c r="N4709" s="161"/>
      <c r="O4709" s="161"/>
      <c r="P4709" s="161"/>
    </row>
    <row r="4710" customFormat="false" ht="27" hidden="false" customHeight="true" outlineLevel="0" collapsed="false">
      <c r="A4710" s="159" t="s">
        <v>23529</v>
      </c>
      <c r="B4710" s="160" t="s">
        <v>23530</v>
      </c>
      <c r="C4710" s="42" t="s">
        <v>1757</v>
      </c>
      <c r="D4710" s="159" t="s">
        <v>2494</v>
      </c>
      <c r="E4710" s="159" t="s">
        <v>22844</v>
      </c>
      <c r="F4710" s="42" t="s">
        <v>2496</v>
      </c>
      <c r="G4710" s="159" t="s">
        <v>1842</v>
      </c>
      <c r="H4710" s="159" t="s">
        <v>2171</v>
      </c>
      <c r="I4710" s="159" t="s">
        <v>1808</v>
      </c>
      <c r="J4710" s="42" t="s">
        <v>23531</v>
      </c>
      <c r="K4710" s="42" t="s">
        <v>23532</v>
      </c>
      <c r="L4710" s="159" t="s">
        <v>2129</v>
      </c>
      <c r="M4710" s="159" t="s">
        <v>23533</v>
      </c>
      <c r="N4710" s="161"/>
      <c r="O4710" s="161"/>
      <c r="P4710" s="161"/>
    </row>
    <row r="4711" customFormat="false" ht="27" hidden="false" customHeight="true" outlineLevel="0" collapsed="false">
      <c r="A4711" s="159" t="s">
        <v>23534</v>
      </c>
      <c r="B4711" s="160" t="s">
        <v>23535</v>
      </c>
      <c r="C4711" s="42" t="s">
        <v>1757</v>
      </c>
      <c r="D4711" s="159" t="s">
        <v>2494</v>
      </c>
      <c r="E4711" s="159" t="s">
        <v>22844</v>
      </c>
      <c r="F4711" s="42" t="s">
        <v>2496</v>
      </c>
      <c r="G4711" s="159" t="s">
        <v>1842</v>
      </c>
      <c r="H4711" s="159" t="s">
        <v>2171</v>
      </c>
      <c r="I4711" s="159" t="s">
        <v>1808</v>
      </c>
      <c r="J4711" s="42" t="s">
        <v>23536</v>
      </c>
      <c r="K4711" s="42" t="s">
        <v>23537</v>
      </c>
      <c r="L4711" s="159" t="s">
        <v>2129</v>
      </c>
      <c r="M4711" s="159" t="s">
        <v>23538</v>
      </c>
      <c r="N4711" s="161"/>
      <c r="O4711" s="161"/>
      <c r="P4711" s="161"/>
    </row>
    <row r="4712" customFormat="false" ht="27" hidden="false" customHeight="true" outlineLevel="0" collapsed="false">
      <c r="A4712" s="159" t="s">
        <v>23539</v>
      </c>
      <c r="B4712" s="160" t="s">
        <v>23540</v>
      </c>
      <c r="C4712" s="42" t="s">
        <v>1757</v>
      </c>
      <c r="D4712" s="159" t="s">
        <v>2494</v>
      </c>
      <c r="E4712" s="159" t="s">
        <v>22844</v>
      </c>
      <c r="F4712" s="42" t="s">
        <v>2496</v>
      </c>
      <c r="G4712" s="159" t="s">
        <v>1842</v>
      </c>
      <c r="H4712" s="159" t="s">
        <v>2171</v>
      </c>
      <c r="I4712" s="159" t="s">
        <v>1808</v>
      </c>
      <c r="J4712" s="42" t="s">
        <v>23541</v>
      </c>
      <c r="K4712" s="42" t="s">
        <v>23542</v>
      </c>
      <c r="L4712" s="159" t="s">
        <v>2129</v>
      </c>
      <c r="M4712" s="159" t="s">
        <v>23543</v>
      </c>
      <c r="N4712" s="161"/>
      <c r="O4712" s="161"/>
      <c r="P4712" s="161"/>
    </row>
    <row r="4713" customFormat="false" ht="39" hidden="false" customHeight="true" outlineLevel="0" collapsed="false">
      <c r="A4713" s="159" t="s">
        <v>23544</v>
      </c>
      <c r="B4713" s="160" t="s">
        <v>23545</v>
      </c>
      <c r="C4713" s="42" t="s">
        <v>1757</v>
      </c>
      <c r="D4713" s="159" t="s">
        <v>2494</v>
      </c>
      <c r="E4713" s="159" t="s">
        <v>22844</v>
      </c>
      <c r="F4713" s="42" t="s">
        <v>2496</v>
      </c>
      <c r="G4713" s="159" t="s">
        <v>1842</v>
      </c>
      <c r="H4713" s="159" t="s">
        <v>2171</v>
      </c>
      <c r="I4713" s="159" t="s">
        <v>1808</v>
      </c>
      <c r="J4713" s="42" t="s">
        <v>23546</v>
      </c>
      <c r="K4713" s="42" t="s">
        <v>23547</v>
      </c>
      <c r="L4713" s="159" t="s">
        <v>2129</v>
      </c>
      <c r="M4713" s="159" t="s">
        <v>23548</v>
      </c>
      <c r="N4713" s="161"/>
      <c r="O4713" s="161"/>
      <c r="P4713" s="161"/>
    </row>
    <row r="4714" customFormat="false" ht="27" hidden="false" customHeight="true" outlineLevel="0" collapsed="false">
      <c r="A4714" s="159" t="s">
        <v>23549</v>
      </c>
      <c r="B4714" s="160" t="s">
        <v>23550</v>
      </c>
      <c r="C4714" s="42" t="s">
        <v>1757</v>
      </c>
      <c r="D4714" s="159" t="s">
        <v>2494</v>
      </c>
      <c r="E4714" s="159" t="s">
        <v>22844</v>
      </c>
      <c r="F4714" s="42" t="s">
        <v>2496</v>
      </c>
      <c r="G4714" s="159" t="s">
        <v>1842</v>
      </c>
      <c r="H4714" s="159" t="s">
        <v>2171</v>
      </c>
      <c r="I4714" s="159" t="s">
        <v>1808</v>
      </c>
      <c r="J4714" s="42" t="s">
        <v>23551</v>
      </c>
      <c r="K4714" s="42" t="s">
        <v>23552</v>
      </c>
      <c r="L4714" s="159" t="s">
        <v>2129</v>
      </c>
      <c r="M4714" s="159" t="s">
        <v>23553</v>
      </c>
      <c r="N4714" s="161"/>
      <c r="O4714" s="161"/>
      <c r="P4714" s="161"/>
    </row>
    <row r="4715" customFormat="false" ht="27" hidden="false" customHeight="true" outlineLevel="0" collapsed="false">
      <c r="A4715" s="159" t="s">
        <v>23554</v>
      </c>
      <c r="B4715" s="160" t="s">
        <v>23555</v>
      </c>
      <c r="C4715" s="42" t="s">
        <v>1757</v>
      </c>
      <c r="D4715" s="159" t="s">
        <v>2494</v>
      </c>
      <c r="E4715" s="159" t="s">
        <v>22844</v>
      </c>
      <c r="F4715" s="42" t="s">
        <v>2496</v>
      </c>
      <c r="G4715" s="159" t="s">
        <v>1842</v>
      </c>
      <c r="H4715" s="159" t="s">
        <v>2171</v>
      </c>
      <c r="I4715" s="159" t="s">
        <v>1808</v>
      </c>
      <c r="J4715" s="42" t="s">
        <v>23556</v>
      </c>
      <c r="K4715" s="42" t="s">
        <v>23557</v>
      </c>
      <c r="L4715" s="159" t="s">
        <v>2129</v>
      </c>
      <c r="M4715" s="159" t="s">
        <v>23558</v>
      </c>
      <c r="N4715" s="161"/>
      <c r="O4715" s="161"/>
      <c r="P4715" s="161"/>
    </row>
    <row r="4716" customFormat="false" ht="27" hidden="false" customHeight="true" outlineLevel="0" collapsed="false">
      <c r="A4716" s="159" t="s">
        <v>23559</v>
      </c>
      <c r="B4716" s="160" t="s">
        <v>23560</v>
      </c>
      <c r="C4716" s="42" t="s">
        <v>1757</v>
      </c>
      <c r="D4716" s="159" t="s">
        <v>2494</v>
      </c>
      <c r="E4716" s="159" t="s">
        <v>22844</v>
      </c>
      <c r="F4716" s="42" t="s">
        <v>2496</v>
      </c>
      <c r="G4716" s="159" t="s">
        <v>1842</v>
      </c>
      <c r="H4716" s="159" t="s">
        <v>2171</v>
      </c>
      <c r="I4716" s="159" t="s">
        <v>1808</v>
      </c>
      <c r="J4716" s="42" t="s">
        <v>23561</v>
      </c>
      <c r="K4716" s="42" t="s">
        <v>23562</v>
      </c>
      <c r="L4716" s="159" t="s">
        <v>2129</v>
      </c>
      <c r="M4716" s="159" t="s">
        <v>23563</v>
      </c>
      <c r="N4716" s="161"/>
      <c r="O4716" s="161"/>
      <c r="P4716" s="161"/>
    </row>
    <row r="4717" customFormat="false" ht="27" hidden="false" customHeight="true" outlineLevel="0" collapsed="false">
      <c r="A4717" s="159" t="s">
        <v>23564</v>
      </c>
      <c r="B4717" s="160" t="s">
        <v>23565</v>
      </c>
      <c r="C4717" s="42" t="s">
        <v>1757</v>
      </c>
      <c r="D4717" s="159" t="s">
        <v>2494</v>
      </c>
      <c r="E4717" s="159" t="s">
        <v>22844</v>
      </c>
      <c r="F4717" s="42" t="s">
        <v>2496</v>
      </c>
      <c r="G4717" s="159" t="s">
        <v>1842</v>
      </c>
      <c r="H4717" s="159" t="s">
        <v>2171</v>
      </c>
      <c r="I4717" s="159" t="s">
        <v>1808</v>
      </c>
      <c r="J4717" s="42" t="s">
        <v>23566</v>
      </c>
      <c r="K4717" s="42" t="s">
        <v>23567</v>
      </c>
      <c r="L4717" s="159" t="s">
        <v>2129</v>
      </c>
      <c r="M4717" s="159" t="s">
        <v>23568</v>
      </c>
      <c r="N4717" s="161"/>
      <c r="O4717" s="161"/>
      <c r="P4717" s="161"/>
    </row>
    <row r="4718" customFormat="false" ht="39" hidden="false" customHeight="true" outlineLevel="0" collapsed="false">
      <c r="A4718" s="159" t="s">
        <v>23569</v>
      </c>
      <c r="B4718" s="160" t="s">
        <v>23570</v>
      </c>
      <c r="C4718" s="42" t="s">
        <v>1757</v>
      </c>
      <c r="D4718" s="159" t="s">
        <v>2494</v>
      </c>
      <c r="E4718" s="159" t="s">
        <v>22844</v>
      </c>
      <c r="F4718" s="42" t="s">
        <v>2496</v>
      </c>
      <c r="G4718" s="159" t="s">
        <v>1842</v>
      </c>
      <c r="H4718" s="159" t="s">
        <v>2171</v>
      </c>
      <c r="I4718" s="159" t="s">
        <v>1808</v>
      </c>
      <c r="J4718" s="42" t="s">
        <v>23571</v>
      </c>
      <c r="K4718" s="42" t="s">
        <v>23572</v>
      </c>
      <c r="L4718" s="159" t="s">
        <v>2129</v>
      </c>
      <c r="M4718" s="159" t="s">
        <v>23573</v>
      </c>
      <c r="N4718" s="161"/>
      <c r="O4718" s="161"/>
      <c r="P4718" s="161"/>
    </row>
    <row r="4719" customFormat="false" ht="27" hidden="false" customHeight="true" outlineLevel="0" collapsed="false">
      <c r="A4719" s="159" t="s">
        <v>23574</v>
      </c>
      <c r="B4719" s="160" t="s">
        <v>23575</v>
      </c>
      <c r="C4719" s="42" t="s">
        <v>1757</v>
      </c>
      <c r="D4719" s="159" t="s">
        <v>2494</v>
      </c>
      <c r="E4719" s="159" t="s">
        <v>22844</v>
      </c>
      <c r="F4719" s="42" t="s">
        <v>2496</v>
      </c>
      <c r="G4719" s="159" t="s">
        <v>1842</v>
      </c>
      <c r="H4719" s="159" t="s">
        <v>2171</v>
      </c>
      <c r="I4719" s="159" t="s">
        <v>1808</v>
      </c>
      <c r="J4719" s="42" t="s">
        <v>23576</v>
      </c>
      <c r="K4719" s="42" t="s">
        <v>23577</v>
      </c>
      <c r="L4719" s="159" t="s">
        <v>2129</v>
      </c>
      <c r="M4719" s="159" t="s">
        <v>23578</v>
      </c>
      <c r="N4719" s="161"/>
      <c r="O4719" s="161"/>
      <c r="P4719" s="161"/>
    </row>
    <row r="4720" customFormat="false" ht="39" hidden="false" customHeight="true" outlineLevel="0" collapsed="false">
      <c r="A4720" s="159" t="s">
        <v>23579</v>
      </c>
      <c r="B4720" s="160" t="s">
        <v>23580</v>
      </c>
      <c r="C4720" s="42" t="s">
        <v>1757</v>
      </c>
      <c r="D4720" s="159" t="s">
        <v>2494</v>
      </c>
      <c r="E4720" s="159" t="s">
        <v>22844</v>
      </c>
      <c r="F4720" s="42" t="s">
        <v>2496</v>
      </c>
      <c r="G4720" s="159" t="s">
        <v>1842</v>
      </c>
      <c r="H4720" s="159" t="s">
        <v>2171</v>
      </c>
      <c r="I4720" s="159" t="s">
        <v>1808</v>
      </c>
      <c r="J4720" s="42" t="s">
        <v>10012</v>
      </c>
      <c r="K4720" s="42" t="s">
        <v>23581</v>
      </c>
      <c r="L4720" s="159" t="s">
        <v>2129</v>
      </c>
      <c r="M4720" s="159" t="s">
        <v>23582</v>
      </c>
      <c r="N4720" s="161"/>
      <c r="O4720" s="161"/>
      <c r="P4720" s="161"/>
    </row>
    <row r="4721" customFormat="false" ht="27" hidden="false" customHeight="true" outlineLevel="0" collapsed="false">
      <c r="A4721" s="159" t="s">
        <v>23583</v>
      </c>
      <c r="B4721" s="160" t="s">
        <v>23584</v>
      </c>
      <c r="C4721" s="42" t="s">
        <v>1757</v>
      </c>
      <c r="D4721" s="159" t="s">
        <v>2494</v>
      </c>
      <c r="E4721" s="159" t="s">
        <v>22844</v>
      </c>
      <c r="F4721" s="42" t="s">
        <v>2496</v>
      </c>
      <c r="G4721" s="159" t="s">
        <v>1842</v>
      </c>
      <c r="H4721" s="159" t="s">
        <v>2171</v>
      </c>
      <c r="I4721" s="159" t="s">
        <v>1808</v>
      </c>
      <c r="J4721" s="42" t="s">
        <v>23585</v>
      </c>
      <c r="K4721" s="42" t="s">
        <v>23586</v>
      </c>
      <c r="L4721" s="159" t="s">
        <v>2129</v>
      </c>
      <c r="M4721" s="159" t="s">
        <v>23587</v>
      </c>
      <c r="N4721" s="161"/>
      <c r="O4721" s="161"/>
      <c r="P4721" s="161"/>
    </row>
    <row r="4722" customFormat="false" ht="27" hidden="false" customHeight="true" outlineLevel="0" collapsed="false">
      <c r="A4722" s="159" t="s">
        <v>23588</v>
      </c>
      <c r="B4722" s="160" t="s">
        <v>23589</v>
      </c>
      <c r="C4722" s="42" t="s">
        <v>1757</v>
      </c>
      <c r="D4722" s="159" t="s">
        <v>2494</v>
      </c>
      <c r="E4722" s="159" t="s">
        <v>22844</v>
      </c>
      <c r="F4722" s="42" t="s">
        <v>2496</v>
      </c>
      <c r="G4722" s="159" t="s">
        <v>1842</v>
      </c>
      <c r="H4722" s="159" t="s">
        <v>2171</v>
      </c>
      <c r="I4722" s="159" t="s">
        <v>1808</v>
      </c>
      <c r="J4722" s="42" t="s">
        <v>23590</v>
      </c>
      <c r="K4722" s="42" t="s">
        <v>23591</v>
      </c>
      <c r="L4722" s="159" t="s">
        <v>2129</v>
      </c>
      <c r="M4722" s="159" t="s">
        <v>23592</v>
      </c>
      <c r="N4722" s="161"/>
      <c r="O4722" s="161"/>
      <c r="P4722" s="161"/>
    </row>
    <row r="4723" customFormat="false" ht="39" hidden="false" customHeight="true" outlineLevel="0" collapsed="false">
      <c r="A4723" s="159" t="s">
        <v>23593</v>
      </c>
      <c r="B4723" s="160" t="s">
        <v>23594</v>
      </c>
      <c r="C4723" s="42" t="s">
        <v>1757</v>
      </c>
      <c r="D4723" s="159" t="s">
        <v>2494</v>
      </c>
      <c r="E4723" s="159" t="s">
        <v>22844</v>
      </c>
      <c r="F4723" s="42" t="s">
        <v>2496</v>
      </c>
      <c r="G4723" s="159" t="s">
        <v>1842</v>
      </c>
      <c r="H4723" s="159" t="s">
        <v>2171</v>
      </c>
      <c r="I4723" s="159" t="s">
        <v>1808</v>
      </c>
      <c r="J4723" s="42" t="s">
        <v>23595</v>
      </c>
      <c r="K4723" s="42" t="s">
        <v>23596</v>
      </c>
      <c r="L4723" s="159" t="s">
        <v>2129</v>
      </c>
      <c r="M4723" s="159" t="s">
        <v>23597</v>
      </c>
      <c r="N4723" s="161"/>
      <c r="O4723" s="161"/>
      <c r="P4723" s="161"/>
    </row>
    <row r="4724" customFormat="false" ht="39" hidden="false" customHeight="true" outlineLevel="0" collapsed="false">
      <c r="A4724" s="159" t="s">
        <v>23598</v>
      </c>
      <c r="B4724" s="160" t="s">
        <v>23599</v>
      </c>
      <c r="C4724" s="42" t="s">
        <v>1757</v>
      </c>
      <c r="D4724" s="159" t="s">
        <v>2494</v>
      </c>
      <c r="E4724" s="159" t="s">
        <v>22844</v>
      </c>
      <c r="F4724" s="42" t="s">
        <v>2496</v>
      </c>
      <c r="G4724" s="159" t="s">
        <v>1842</v>
      </c>
      <c r="H4724" s="159" t="s">
        <v>2171</v>
      </c>
      <c r="I4724" s="159" t="s">
        <v>1808</v>
      </c>
      <c r="J4724" s="42" t="s">
        <v>23600</v>
      </c>
      <c r="K4724" s="42" t="s">
        <v>23601</v>
      </c>
      <c r="L4724" s="159" t="s">
        <v>2129</v>
      </c>
      <c r="M4724" s="159" t="s">
        <v>23602</v>
      </c>
      <c r="N4724" s="161"/>
      <c r="O4724" s="161"/>
      <c r="P4724" s="161"/>
    </row>
    <row r="4725" customFormat="false" ht="39" hidden="false" customHeight="true" outlineLevel="0" collapsed="false">
      <c r="A4725" s="159" t="s">
        <v>23603</v>
      </c>
      <c r="B4725" s="160" t="s">
        <v>23604</v>
      </c>
      <c r="C4725" s="42" t="s">
        <v>1757</v>
      </c>
      <c r="D4725" s="159" t="s">
        <v>2494</v>
      </c>
      <c r="E4725" s="159" t="s">
        <v>22844</v>
      </c>
      <c r="F4725" s="42" t="s">
        <v>2496</v>
      </c>
      <c r="G4725" s="159" t="s">
        <v>1842</v>
      </c>
      <c r="H4725" s="159" t="s">
        <v>2171</v>
      </c>
      <c r="I4725" s="159" t="s">
        <v>1808</v>
      </c>
      <c r="J4725" s="42" t="s">
        <v>10224</v>
      </c>
      <c r="K4725" s="42" t="s">
        <v>23605</v>
      </c>
      <c r="L4725" s="159" t="s">
        <v>2129</v>
      </c>
      <c r="M4725" s="159" t="s">
        <v>23606</v>
      </c>
      <c r="N4725" s="161"/>
      <c r="O4725" s="161"/>
      <c r="P4725" s="161"/>
    </row>
    <row r="4726" customFormat="false" ht="39" hidden="false" customHeight="true" outlineLevel="0" collapsed="false">
      <c r="A4726" s="159" t="s">
        <v>23607</v>
      </c>
      <c r="B4726" s="160" t="s">
        <v>23608</v>
      </c>
      <c r="C4726" s="42" t="s">
        <v>1757</v>
      </c>
      <c r="D4726" s="159" t="s">
        <v>2494</v>
      </c>
      <c r="E4726" s="159" t="s">
        <v>22844</v>
      </c>
      <c r="F4726" s="42" t="s">
        <v>2496</v>
      </c>
      <c r="G4726" s="159" t="s">
        <v>1842</v>
      </c>
      <c r="H4726" s="159" t="s">
        <v>2171</v>
      </c>
      <c r="I4726" s="159" t="s">
        <v>1808</v>
      </c>
      <c r="J4726" s="42" t="s">
        <v>23609</v>
      </c>
      <c r="K4726" s="42" t="s">
        <v>23610</v>
      </c>
      <c r="L4726" s="159" t="s">
        <v>2129</v>
      </c>
      <c r="M4726" s="159" t="s">
        <v>23611</v>
      </c>
      <c r="N4726" s="161"/>
      <c r="O4726" s="161"/>
      <c r="P4726" s="161"/>
    </row>
    <row r="4727" customFormat="false" ht="39" hidden="false" customHeight="true" outlineLevel="0" collapsed="false">
      <c r="A4727" s="159" t="s">
        <v>23612</v>
      </c>
      <c r="B4727" s="160" t="s">
        <v>23613</v>
      </c>
      <c r="C4727" s="42" t="s">
        <v>1757</v>
      </c>
      <c r="D4727" s="159" t="s">
        <v>2494</v>
      </c>
      <c r="E4727" s="159" t="s">
        <v>22844</v>
      </c>
      <c r="F4727" s="42" t="s">
        <v>2496</v>
      </c>
      <c r="G4727" s="159" t="s">
        <v>1842</v>
      </c>
      <c r="H4727" s="159" t="s">
        <v>2171</v>
      </c>
      <c r="I4727" s="159" t="s">
        <v>1808</v>
      </c>
      <c r="J4727" s="42" t="s">
        <v>23614</v>
      </c>
      <c r="K4727" s="42" t="s">
        <v>23615</v>
      </c>
      <c r="L4727" s="159" t="s">
        <v>2129</v>
      </c>
      <c r="M4727" s="159" t="s">
        <v>23616</v>
      </c>
      <c r="N4727" s="161"/>
      <c r="O4727" s="161"/>
      <c r="P4727" s="161"/>
    </row>
    <row r="4728" customFormat="false" ht="27" hidden="false" customHeight="true" outlineLevel="0" collapsed="false">
      <c r="A4728" s="159" t="s">
        <v>23617</v>
      </c>
      <c r="B4728" s="160" t="s">
        <v>23618</v>
      </c>
      <c r="C4728" s="42" t="s">
        <v>1757</v>
      </c>
      <c r="D4728" s="159" t="s">
        <v>2494</v>
      </c>
      <c r="E4728" s="159" t="s">
        <v>22844</v>
      </c>
      <c r="F4728" s="42" t="s">
        <v>2496</v>
      </c>
      <c r="G4728" s="159" t="s">
        <v>1842</v>
      </c>
      <c r="H4728" s="159" t="s">
        <v>2171</v>
      </c>
      <c r="I4728" s="159" t="s">
        <v>1808</v>
      </c>
      <c r="J4728" s="42" t="s">
        <v>23619</v>
      </c>
      <c r="K4728" s="42" t="s">
        <v>23620</v>
      </c>
      <c r="L4728" s="159" t="s">
        <v>2129</v>
      </c>
      <c r="M4728" s="159" t="s">
        <v>23621</v>
      </c>
      <c r="N4728" s="161"/>
      <c r="O4728" s="161"/>
      <c r="P4728" s="161"/>
    </row>
    <row r="4729" customFormat="false" ht="27" hidden="false" customHeight="true" outlineLevel="0" collapsed="false">
      <c r="A4729" s="159" t="s">
        <v>23622</v>
      </c>
      <c r="B4729" s="160" t="s">
        <v>23623</v>
      </c>
      <c r="C4729" s="42" t="s">
        <v>1757</v>
      </c>
      <c r="D4729" s="159" t="s">
        <v>2494</v>
      </c>
      <c r="E4729" s="159" t="s">
        <v>22844</v>
      </c>
      <c r="F4729" s="42" t="s">
        <v>2496</v>
      </c>
      <c r="G4729" s="159" t="s">
        <v>1842</v>
      </c>
      <c r="H4729" s="159" t="s">
        <v>2171</v>
      </c>
      <c r="I4729" s="159" t="s">
        <v>1808</v>
      </c>
      <c r="J4729" s="42" t="s">
        <v>23624</v>
      </c>
      <c r="K4729" s="42" t="s">
        <v>23625</v>
      </c>
      <c r="L4729" s="159" t="s">
        <v>2129</v>
      </c>
      <c r="M4729" s="159" t="s">
        <v>23626</v>
      </c>
      <c r="N4729" s="161"/>
      <c r="O4729" s="161"/>
      <c r="P4729" s="161"/>
    </row>
    <row r="4730" customFormat="false" ht="39" hidden="false" customHeight="true" outlineLevel="0" collapsed="false">
      <c r="A4730" s="159" t="s">
        <v>23627</v>
      </c>
      <c r="B4730" s="160" t="s">
        <v>23628</v>
      </c>
      <c r="C4730" s="42" t="s">
        <v>1757</v>
      </c>
      <c r="D4730" s="159" t="s">
        <v>2494</v>
      </c>
      <c r="E4730" s="159" t="s">
        <v>22844</v>
      </c>
      <c r="F4730" s="42" t="s">
        <v>2496</v>
      </c>
      <c r="G4730" s="159" t="s">
        <v>1842</v>
      </c>
      <c r="H4730" s="159" t="s">
        <v>2171</v>
      </c>
      <c r="I4730" s="159" t="s">
        <v>1808</v>
      </c>
      <c r="J4730" s="42" t="s">
        <v>23629</v>
      </c>
      <c r="K4730" s="42" t="s">
        <v>23630</v>
      </c>
      <c r="L4730" s="159" t="s">
        <v>2129</v>
      </c>
      <c r="M4730" s="159" t="s">
        <v>23631</v>
      </c>
      <c r="N4730" s="161"/>
      <c r="O4730" s="161"/>
      <c r="P4730" s="161"/>
    </row>
    <row r="4731" customFormat="false" ht="39" hidden="false" customHeight="true" outlineLevel="0" collapsed="false">
      <c r="A4731" s="159" t="s">
        <v>23632</v>
      </c>
      <c r="B4731" s="160" t="s">
        <v>23633</v>
      </c>
      <c r="C4731" s="42" t="s">
        <v>1757</v>
      </c>
      <c r="D4731" s="159" t="s">
        <v>2494</v>
      </c>
      <c r="E4731" s="159" t="s">
        <v>22844</v>
      </c>
      <c r="F4731" s="42" t="s">
        <v>2496</v>
      </c>
      <c r="G4731" s="159" t="s">
        <v>1842</v>
      </c>
      <c r="H4731" s="159" t="s">
        <v>2171</v>
      </c>
      <c r="I4731" s="159" t="s">
        <v>1808</v>
      </c>
      <c r="J4731" s="42" t="s">
        <v>23634</v>
      </c>
      <c r="K4731" s="42" t="s">
        <v>23635</v>
      </c>
      <c r="L4731" s="159" t="s">
        <v>2129</v>
      </c>
      <c r="M4731" s="159" t="s">
        <v>23636</v>
      </c>
      <c r="N4731" s="161"/>
      <c r="O4731" s="161"/>
      <c r="P4731" s="161"/>
    </row>
    <row r="4732" customFormat="false" ht="27" hidden="false" customHeight="true" outlineLevel="0" collapsed="false">
      <c r="A4732" s="159" t="s">
        <v>23637</v>
      </c>
      <c r="B4732" s="160" t="s">
        <v>23638</v>
      </c>
      <c r="C4732" s="42" t="s">
        <v>1757</v>
      </c>
      <c r="D4732" s="159" t="s">
        <v>2494</v>
      </c>
      <c r="E4732" s="159" t="s">
        <v>22844</v>
      </c>
      <c r="F4732" s="42" t="s">
        <v>2496</v>
      </c>
      <c r="G4732" s="159" t="s">
        <v>1842</v>
      </c>
      <c r="H4732" s="159" t="s">
        <v>2171</v>
      </c>
      <c r="I4732" s="159" t="s">
        <v>1808</v>
      </c>
      <c r="J4732" s="42" t="s">
        <v>23639</v>
      </c>
      <c r="K4732" s="42" t="s">
        <v>23640</v>
      </c>
      <c r="L4732" s="159" t="s">
        <v>2129</v>
      </c>
      <c r="M4732" s="159" t="s">
        <v>23641</v>
      </c>
      <c r="N4732" s="161"/>
      <c r="O4732" s="161"/>
      <c r="P4732" s="161"/>
    </row>
    <row r="4733" customFormat="false" ht="39" hidden="false" customHeight="true" outlineLevel="0" collapsed="false">
      <c r="A4733" s="159" t="s">
        <v>23642</v>
      </c>
      <c r="B4733" s="160" t="s">
        <v>23643</v>
      </c>
      <c r="C4733" s="42" t="s">
        <v>1757</v>
      </c>
      <c r="D4733" s="159" t="s">
        <v>2494</v>
      </c>
      <c r="E4733" s="159" t="s">
        <v>22844</v>
      </c>
      <c r="F4733" s="42" t="s">
        <v>2496</v>
      </c>
      <c r="G4733" s="159" t="s">
        <v>1842</v>
      </c>
      <c r="H4733" s="159" t="s">
        <v>2171</v>
      </c>
      <c r="I4733" s="159" t="s">
        <v>1808</v>
      </c>
      <c r="J4733" s="42" t="s">
        <v>23644</v>
      </c>
      <c r="K4733" s="42" t="s">
        <v>23645</v>
      </c>
      <c r="L4733" s="159" t="s">
        <v>2129</v>
      </c>
      <c r="M4733" s="159" t="s">
        <v>23646</v>
      </c>
      <c r="N4733" s="161"/>
      <c r="O4733" s="161"/>
      <c r="P4733" s="161"/>
    </row>
    <row r="4734" customFormat="false" ht="39" hidden="false" customHeight="true" outlineLevel="0" collapsed="false">
      <c r="A4734" s="159" t="s">
        <v>23647</v>
      </c>
      <c r="B4734" s="160" t="s">
        <v>23648</v>
      </c>
      <c r="C4734" s="42" t="s">
        <v>1757</v>
      </c>
      <c r="D4734" s="159" t="s">
        <v>2494</v>
      </c>
      <c r="E4734" s="159" t="s">
        <v>22844</v>
      </c>
      <c r="F4734" s="42" t="s">
        <v>2496</v>
      </c>
      <c r="G4734" s="159" t="s">
        <v>1842</v>
      </c>
      <c r="H4734" s="159" t="s">
        <v>2171</v>
      </c>
      <c r="I4734" s="159" t="s">
        <v>1808</v>
      </c>
      <c r="J4734" s="42" t="s">
        <v>23649</v>
      </c>
      <c r="K4734" s="42" t="s">
        <v>23650</v>
      </c>
      <c r="L4734" s="159" t="s">
        <v>2129</v>
      </c>
      <c r="M4734" s="159" t="s">
        <v>23651</v>
      </c>
      <c r="N4734" s="161"/>
      <c r="O4734" s="161"/>
      <c r="P4734" s="161"/>
    </row>
    <row r="4735" customFormat="false" ht="39" hidden="false" customHeight="true" outlineLevel="0" collapsed="false">
      <c r="A4735" s="159" t="s">
        <v>23652</v>
      </c>
      <c r="B4735" s="160" t="s">
        <v>23653</v>
      </c>
      <c r="C4735" s="42" t="s">
        <v>1757</v>
      </c>
      <c r="D4735" s="159" t="s">
        <v>2494</v>
      </c>
      <c r="E4735" s="159" t="s">
        <v>22844</v>
      </c>
      <c r="F4735" s="42" t="s">
        <v>2496</v>
      </c>
      <c r="G4735" s="159" t="s">
        <v>1842</v>
      </c>
      <c r="H4735" s="159" t="s">
        <v>2171</v>
      </c>
      <c r="I4735" s="159" t="s">
        <v>1808</v>
      </c>
      <c r="J4735" s="42" t="s">
        <v>10589</v>
      </c>
      <c r="K4735" s="42" t="s">
        <v>23654</v>
      </c>
      <c r="L4735" s="159" t="s">
        <v>2129</v>
      </c>
      <c r="M4735" s="159" t="s">
        <v>23655</v>
      </c>
      <c r="N4735" s="161"/>
      <c r="O4735" s="161"/>
      <c r="P4735" s="161"/>
    </row>
    <row r="4736" customFormat="false" ht="27" hidden="false" customHeight="true" outlineLevel="0" collapsed="false">
      <c r="A4736" s="159" t="s">
        <v>23656</v>
      </c>
      <c r="B4736" s="160" t="s">
        <v>23657</v>
      </c>
      <c r="C4736" s="42" t="s">
        <v>1757</v>
      </c>
      <c r="D4736" s="159" t="s">
        <v>2494</v>
      </c>
      <c r="E4736" s="159" t="s">
        <v>22844</v>
      </c>
      <c r="F4736" s="42" t="s">
        <v>2496</v>
      </c>
      <c r="G4736" s="159" t="s">
        <v>1842</v>
      </c>
      <c r="H4736" s="159" t="s">
        <v>2171</v>
      </c>
      <c r="I4736" s="159" t="s">
        <v>1808</v>
      </c>
      <c r="J4736" s="42" t="s">
        <v>23658</v>
      </c>
      <c r="K4736" s="42" t="s">
        <v>23659</v>
      </c>
      <c r="L4736" s="159" t="s">
        <v>2129</v>
      </c>
      <c r="M4736" s="159" t="s">
        <v>23660</v>
      </c>
      <c r="N4736" s="161"/>
      <c r="O4736" s="161"/>
      <c r="P4736" s="161"/>
    </row>
    <row r="4737" customFormat="false" ht="27" hidden="false" customHeight="true" outlineLevel="0" collapsed="false">
      <c r="A4737" s="159" t="s">
        <v>23661</v>
      </c>
      <c r="B4737" s="160" t="s">
        <v>23662</v>
      </c>
      <c r="C4737" s="42" t="s">
        <v>1757</v>
      </c>
      <c r="D4737" s="159" t="s">
        <v>2494</v>
      </c>
      <c r="E4737" s="159" t="s">
        <v>22844</v>
      </c>
      <c r="F4737" s="42" t="s">
        <v>2496</v>
      </c>
      <c r="G4737" s="159" t="s">
        <v>1842</v>
      </c>
      <c r="H4737" s="159" t="s">
        <v>2171</v>
      </c>
      <c r="I4737" s="159" t="s">
        <v>1808</v>
      </c>
      <c r="J4737" s="42" t="s">
        <v>23663</v>
      </c>
      <c r="K4737" s="42" t="s">
        <v>23664</v>
      </c>
      <c r="L4737" s="159" t="s">
        <v>2129</v>
      </c>
      <c r="M4737" s="159" t="s">
        <v>23665</v>
      </c>
      <c r="N4737" s="161"/>
      <c r="O4737" s="161"/>
      <c r="P4737" s="161"/>
    </row>
    <row r="4738" customFormat="false" ht="27" hidden="false" customHeight="true" outlineLevel="0" collapsed="false">
      <c r="A4738" s="159" t="s">
        <v>23666</v>
      </c>
      <c r="B4738" s="160" t="s">
        <v>23667</v>
      </c>
      <c r="C4738" s="42" t="s">
        <v>1757</v>
      </c>
      <c r="D4738" s="159" t="s">
        <v>2494</v>
      </c>
      <c r="E4738" s="159" t="s">
        <v>22844</v>
      </c>
      <c r="F4738" s="42" t="s">
        <v>2496</v>
      </c>
      <c r="G4738" s="159" t="s">
        <v>1842</v>
      </c>
      <c r="H4738" s="159" t="s">
        <v>2171</v>
      </c>
      <c r="I4738" s="159" t="s">
        <v>1808</v>
      </c>
      <c r="J4738" s="42" t="s">
        <v>23668</v>
      </c>
      <c r="K4738" s="42" t="s">
        <v>23669</v>
      </c>
      <c r="L4738" s="159" t="s">
        <v>2129</v>
      </c>
      <c r="M4738" s="159" t="s">
        <v>23670</v>
      </c>
      <c r="N4738" s="161"/>
      <c r="O4738" s="161"/>
      <c r="P4738" s="161"/>
    </row>
    <row r="4739" customFormat="false" ht="39" hidden="false" customHeight="true" outlineLevel="0" collapsed="false">
      <c r="A4739" s="159" t="s">
        <v>23671</v>
      </c>
      <c r="B4739" s="160" t="s">
        <v>23672</v>
      </c>
      <c r="C4739" s="42" t="s">
        <v>1757</v>
      </c>
      <c r="D4739" s="159" t="s">
        <v>2494</v>
      </c>
      <c r="E4739" s="159" t="s">
        <v>22844</v>
      </c>
      <c r="F4739" s="42" t="s">
        <v>2496</v>
      </c>
      <c r="G4739" s="159" t="s">
        <v>1842</v>
      </c>
      <c r="H4739" s="159" t="s">
        <v>2171</v>
      </c>
      <c r="I4739" s="159" t="s">
        <v>1808</v>
      </c>
      <c r="J4739" s="42" t="s">
        <v>23673</v>
      </c>
      <c r="K4739" s="42" t="s">
        <v>23674</v>
      </c>
      <c r="L4739" s="159" t="s">
        <v>2129</v>
      </c>
      <c r="M4739" s="159" t="s">
        <v>23675</v>
      </c>
      <c r="N4739" s="161"/>
      <c r="O4739" s="161"/>
      <c r="P4739" s="161"/>
    </row>
    <row r="4740" customFormat="false" ht="39" hidden="false" customHeight="true" outlineLevel="0" collapsed="false">
      <c r="A4740" s="159" t="s">
        <v>23676</v>
      </c>
      <c r="B4740" s="160" t="s">
        <v>23677</v>
      </c>
      <c r="C4740" s="42" t="s">
        <v>1757</v>
      </c>
      <c r="D4740" s="159" t="s">
        <v>2494</v>
      </c>
      <c r="E4740" s="159" t="s">
        <v>22844</v>
      </c>
      <c r="F4740" s="42" t="s">
        <v>2496</v>
      </c>
      <c r="G4740" s="159" t="s">
        <v>1842</v>
      </c>
      <c r="H4740" s="159" t="s">
        <v>2171</v>
      </c>
      <c r="I4740" s="159" t="s">
        <v>1808</v>
      </c>
      <c r="J4740" s="42" t="s">
        <v>23678</v>
      </c>
      <c r="K4740" s="42" t="s">
        <v>23679</v>
      </c>
      <c r="L4740" s="159" t="s">
        <v>2129</v>
      </c>
      <c r="M4740" s="159" t="s">
        <v>23680</v>
      </c>
      <c r="N4740" s="161"/>
      <c r="O4740" s="161"/>
      <c r="P4740" s="161"/>
    </row>
    <row r="4741" customFormat="false" ht="27" hidden="false" customHeight="true" outlineLevel="0" collapsed="false">
      <c r="A4741" s="159" t="s">
        <v>23681</v>
      </c>
      <c r="B4741" s="160" t="s">
        <v>23682</v>
      </c>
      <c r="C4741" s="42" t="s">
        <v>1757</v>
      </c>
      <c r="D4741" s="159" t="s">
        <v>2494</v>
      </c>
      <c r="E4741" s="159" t="s">
        <v>22844</v>
      </c>
      <c r="F4741" s="42" t="s">
        <v>2496</v>
      </c>
      <c r="G4741" s="159" t="s">
        <v>1842</v>
      </c>
      <c r="H4741" s="159" t="s">
        <v>2171</v>
      </c>
      <c r="I4741" s="159" t="s">
        <v>1808</v>
      </c>
      <c r="J4741" s="42" t="s">
        <v>23683</v>
      </c>
      <c r="K4741" s="42" t="s">
        <v>23684</v>
      </c>
      <c r="L4741" s="159" t="s">
        <v>2129</v>
      </c>
      <c r="M4741" s="159" t="s">
        <v>23685</v>
      </c>
      <c r="N4741" s="161"/>
      <c r="O4741" s="161"/>
      <c r="P4741" s="161"/>
    </row>
    <row r="4742" customFormat="false" ht="39" hidden="false" customHeight="true" outlineLevel="0" collapsed="false">
      <c r="A4742" s="159" t="s">
        <v>23686</v>
      </c>
      <c r="B4742" s="160" t="s">
        <v>23687</v>
      </c>
      <c r="C4742" s="42" t="s">
        <v>1757</v>
      </c>
      <c r="D4742" s="159" t="s">
        <v>2494</v>
      </c>
      <c r="E4742" s="159" t="s">
        <v>22844</v>
      </c>
      <c r="F4742" s="42" t="s">
        <v>2496</v>
      </c>
      <c r="G4742" s="159" t="s">
        <v>1842</v>
      </c>
      <c r="H4742" s="159" t="s">
        <v>2171</v>
      </c>
      <c r="I4742" s="159" t="s">
        <v>1808</v>
      </c>
      <c r="J4742" s="42" t="s">
        <v>23688</v>
      </c>
      <c r="K4742" s="42" t="s">
        <v>23689</v>
      </c>
      <c r="L4742" s="159" t="s">
        <v>2129</v>
      </c>
      <c r="M4742" s="159" t="s">
        <v>23690</v>
      </c>
      <c r="N4742" s="161"/>
      <c r="O4742" s="161"/>
      <c r="P4742" s="161"/>
    </row>
    <row r="4743" customFormat="false" ht="39" hidden="false" customHeight="true" outlineLevel="0" collapsed="false">
      <c r="A4743" s="159" t="s">
        <v>23691</v>
      </c>
      <c r="B4743" s="160" t="s">
        <v>23692</v>
      </c>
      <c r="C4743" s="42" t="s">
        <v>1757</v>
      </c>
      <c r="D4743" s="159" t="s">
        <v>2494</v>
      </c>
      <c r="E4743" s="159" t="s">
        <v>22844</v>
      </c>
      <c r="F4743" s="42" t="s">
        <v>2496</v>
      </c>
      <c r="G4743" s="159" t="s">
        <v>1842</v>
      </c>
      <c r="H4743" s="159" t="s">
        <v>2171</v>
      </c>
      <c r="I4743" s="159" t="s">
        <v>1808</v>
      </c>
      <c r="J4743" s="42" t="s">
        <v>10979</v>
      </c>
      <c r="K4743" s="42" t="s">
        <v>23693</v>
      </c>
      <c r="L4743" s="159" t="s">
        <v>2129</v>
      </c>
      <c r="M4743" s="159" t="s">
        <v>23694</v>
      </c>
      <c r="N4743" s="161"/>
      <c r="O4743" s="161"/>
      <c r="P4743" s="161"/>
    </row>
    <row r="4744" customFormat="false" ht="39" hidden="false" customHeight="true" outlineLevel="0" collapsed="false">
      <c r="A4744" s="159" t="s">
        <v>23695</v>
      </c>
      <c r="B4744" s="160" t="s">
        <v>23696</v>
      </c>
      <c r="C4744" s="42" t="s">
        <v>1757</v>
      </c>
      <c r="D4744" s="159" t="s">
        <v>2494</v>
      </c>
      <c r="E4744" s="159" t="s">
        <v>22844</v>
      </c>
      <c r="F4744" s="42" t="s">
        <v>2496</v>
      </c>
      <c r="G4744" s="159" t="s">
        <v>1842</v>
      </c>
      <c r="H4744" s="159" t="s">
        <v>2171</v>
      </c>
      <c r="I4744" s="159" t="s">
        <v>1808</v>
      </c>
      <c r="J4744" s="42" t="s">
        <v>23697</v>
      </c>
      <c r="K4744" s="42" t="s">
        <v>23698</v>
      </c>
      <c r="L4744" s="159" t="s">
        <v>2129</v>
      </c>
      <c r="M4744" s="159" t="s">
        <v>23699</v>
      </c>
      <c r="N4744" s="161"/>
      <c r="O4744" s="161"/>
      <c r="P4744" s="161"/>
    </row>
    <row r="4745" customFormat="false" ht="27" hidden="false" customHeight="true" outlineLevel="0" collapsed="false">
      <c r="A4745" s="159" t="s">
        <v>23700</v>
      </c>
      <c r="B4745" s="160" t="s">
        <v>23701</v>
      </c>
      <c r="C4745" s="42" t="s">
        <v>1757</v>
      </c>
      <c r="D4745" s="159" t="s">
        <v>2494</v>
      </c>
      <c r="E4745" s="159" t="s">
        <v>22844</v>
      </c>
      <c r="F4745" s="42" t="s">
        <v>2496</v>
      </c>
      <c r="G4745" s="159" t="s">
        <v>1842</v>
      </c>
      <c r="H4745" s="159" t="s">
        <v>2171</v>
      </c>
      <c r="I4745" s="159" t="s">
        <v>1808</v>
      </c>
      <c r="J4745" s="42" t="s">
        <v>23702</v>
      </c>
      <c r="K4745" s="42" t="s">
        <v>23703</v>
      </c>
      <c r="L4745" s="159" t="s">
        <v>2129</v>
      </c>
      <c r="M4745" s="159" t="s">
        <v>23704</v>
      </c>
      <c r="N4745" s="161"/>
      <c r="O4745" s="161"/>
      <c r="P4745" s="161"/>
    </row>
    <row r="4746" customFormat="false" ht="27" hidden="false" customHeight="true" outlineLevel="0" collapsed="false">
      <c r="A4746" s="159" t="s">
        <v>23705</v>
      </c>
      <c r="B4746" s="160" t="s">
        <v>23706</v>
      </c>
      <c r="C4746" s="42" t="s">
        <v>1757</v>
      </c>
      <c r="D4746" s="159" t="s">
        <v>2494</v>
      </c>
      <c r="E4746" s="159" t="s">
        <v>22844</v>
      </c>
      <c r="F4746" s="42" t="s">
        <v>2496</v>
      </c>
      <c r="G4746" s="159" t="s">
        <v>1842</v>
      </c>
      <c r="H4746" s="159" t="s">
        <v>2171</v>
      </c>
      <c r="I4746" s="159" t="s">
        <v>1808</v>
      </c>
      <c r="J4746" s="42" t="s">
        <v>23707</v>
      </c>
      <c r="K4746" s="42" t="s">
        <v>23708</v>
      </c>
      <c r="L4746" s="159" t="s">
        <v>2129</v>
      </c>
      <c r="M4746" s="159" t="s">
        <v>23709</v>
      </c>
      <c r="N4746" s="161"/>
      <c r="O4746" s="161"/>
      <c r="P4746" s="161"/>
    </row>
    <row r="4747" customFormat="false" ht="27" hidden="false" customHeight="true" outlineLevel="0" collapsed="false">
      <c r="A4747" s="159" t="s">
        <v>23710</v>
      </c>
      <c r="B4747" s="160" t="s">
        <v>23711</v>
      </c>
      <c r="C4747" s="42" t="s">
        <v>1757</v>
      </c>
      <c r="D4747" s="159" t="s">
        <v>2494</v>
      </c>
      <c r="E4747" s="159" t="s">
        <v>22844</v>
      </c>
      <c r="F4747" s="42" t="s">
        <v>2496</v>
      </c>
      <c r="G4747" s="159" t="s">
        <v>1842</v>
      </c>
      <c r="H4747" s="159" t="s">
        <v>2171</v>
      </c>
      <c r="I4747" s="159" t="s">
        <v>1808</v>
      </c>
      <c r="J4747" s="42" t="s">
        <v>23712</v>
      </c>
      <c r="K4747" s="42" t="s">
        <v>23713</v>
      </c>
      <c r="L4747" s="159" t="s">
        <v>2129</v>
      </c>
      <c r="M4747" s="159" t="s">
        <v>23714</v>
      </c>
      <c r="N4747" s="161"/>
      <c r="O4747" s="161"/>
      <c r="P4747" s="161"/>
    </row>
    <row r="4748" customFormat="false" ht="39" hidden="false" customHeight="true" outlineLevel="0" collapsed="false">
      <c r="A4748" s="159" t="s">
        <v>23715</v>
      </c>
      <c r="B4748" s="160" t="s">
        <v>23716</v>
      </c>
      <c r="C4748" s="42" t="s">
        <v>1757</v>
      </c>
      <c r="D4748" s="159" t="s">
        <v>2494</v>
      </c>
      <c r="E4748" s="159" t="s">
        <v>22844</v>
      </c>
      <c r="F4748" s="42" t="s">
        <v>2496</v>
      </c>
      <c r="G4748" s="159" t="s">
        <v>1842</v>
      </c>
      <c r="H4748" s="159" t="s">
        <v>2171</v>
      </c>
      <c r="I4748" s="159" t="s">
        <v>1808</v>
      </c>
      <c r="J4748" s="42" t="s">
        <v>23717</v>
      </c>
      <c r="K4748" s="42" t="s">
        <v>23718</v>
      </c>
      <c r="L4748" s="159" t="s">
        <v>2129</v>
      </c>
      <c r="M4748" s="159" t="s">
        <v>23719</v>
      </c>
      <c r="N4748" s="161"/>
      <c r="O4748" s="161"/>
      <c r="P4748" s="161"/>
    </row>
    <row r="4749" customFormat="false" ht="39" hidden="false" customHeight="true" outlineLevel="0" collapsed="false">
      <c r="A4749" s="159" t="s">
        <v>23720</v>
      </c>
      <c r="B4749" s="160" t="s">
        <v>23721</v>
      </c>
      <c r="C4749" s="42" t="s">
        <v>1757</v>
      </c>
      <c r="D4749" s="159" t="s">
        <v>2494</v>
      </c>
      <c r="E4749" s="159" t="s">
        <v>22844</v>
      </c>
      <c r="F4749" s="42" t="s">
        <v>2496</v>
      </c>
      <c r="G4749" s="159" t="s">
        <v>1842</v>
      </c>
      <c r="H4749" s="159" t="s">
        <v>2171</v>
      </c>
      <c r="I4749" s="159" t="s">
        <v>1808</v>
      </c>
      <c r="J4749" s="42" t="s">
        <v>23722</v>
      </c>
      <c r="K4749" s="42" t="s">
        <v>23723</v>
      </c>
      <c r="L4749" s="159" t="s">
        <v>2129</v>
      </c>
      <c r="M4749" s="159" t="s">
        <v>23724</v>
      </c>
      <c r="N4749" s="161"/>
      <c r="O4749" s="161"/>
      <c r="P4749" s="161"/>
    </row>
    <row r="4750" customFormat="false" ht="39" hidden="false" customHeight="true" outlineLevel="0" collapsed="false">
      <c r="A4750" s="159" t="s">
        <v>23725</v>
      </c>
      <c r="B4750" s="160" t="s">
        <v>23726</v>
      </c>
      <c r="C4750" s="42" t="s">
        <v>1757</v>
      </c>
      <c r="D4750" s="159" t="s">
        <v>2494</v>
      </c>
      <c r="E4750" s="159" t="s">
        <v>22844</v>
      </c>
      <c r="F4750" s="42" t="s">
        <v>2496</v>
      </c>
      <c r="G4750" s="159" t="s">
        <v>1842</v>
      </c>
      <c r="H4750" s="159" t="s">
        <v>2171</v>
      </c>
      <c r="I4750" s="159" t="s">
        <v>1808</v>
      </c>
      <c r="J4750" s="42" t="s">
        <v>23727</v>
      </c>
      <c r="K4750" s="42" t="s">
        <v>23728</v>
      </c>
      <c r="L4750" s="159" t="s">
        <v>2129</v>
      </c>
      <c r="M4750" s="159" t="s">
        <v>23729</v>
      </c>
      <c r="N4750" s="161"/>
      <c r="O4750" s="161"/>
      <c r="P4750" s="161"/>
    </row>
    <row r="4751" customFormat="false" ht="27" hidden="false" customHeight="true" outlineLevel="0" collapsed="false">
      <c r="A4751" s="159" t="s">
        <v>23730</v>
      </c>
      <c r="B4751" s="160" t="s">
        <v>23731</v>
      </c>
      <c r="C4751" s="42" t="s">
        <v>1757</v>
      </c>
      <c r="D4751" s="159" t="s">
        <v>2494</v>
      </c>
      <c r="E4751" s="159" t="s">
        <v>22844</v>
      </c>
      <c r="F4751" s="42" t="s">
        <v>2496</v>
      </c>
      <c r="G4751" s="159" t="s">
        <v>1842</v>
      </c>
      <c r="H4751" s="159" t="s">
        <v>2171</v>
      </c>
      <c r="I4751" s="159" t="s">
        <v>1808</v>
      </c>
      <c r="J4751" s="42" t="s">
        <v>23732</v>
      </c>
      <c r="K4751" s="42" t="s">
        <v>23733</v>
      </c>
      <c r="L4751" s="159" t="s">
        <v>2129</v>
      </c>
      <c r="M4751" s="159" t="s">
        <v>23734</v>
      </c>
      <c r="N4751" s="161"/>
      <c r="O4751" s="161"/>
      <c r="P4751" s="161"/>
    </row>
    <row r="4752" customFormat="false" ht="27" hidden="false" customHeight="true" outlineLevel="0" collapsed="false">
      <c r="A4752" s="159" t="s">
        <v>23735</v>
      </c>
      <c r="B4752" s="160" t="s">
        <v>23736</v>
      </c>
      <c r="C4752" s="42" t="s">
        <v>1757</v>
      </c>
      <c r="D4752" s="159" t="s">
        <v>2494</v>
      </c>
      <c r="E4752" s="159" t="s">
        <v>22844</v>
      </c>
      <c r="F4752" s="42" t="s">
        <v>2496</v>
      </c>
      <c r="G4752" s="159" t="s">
        <v>1842</v>
      </c>
      <c r="H4752" s="159" t="s">
        <v>2171</v>
      </c>
      <c r="I4752" s="159" t="s">
        <v>1808</v>
      </c>
      <c r="J4752" s="42" t="s">
        <v>23737</v>
      </c>
      <c r="K4752" s="42" t="s">
        <v>23738</v>
      </c>
      <c r="L4752" s="159" t="s">
        <v>2129</v>
      </c>
      <c r="M4752" s="159" t="s">
        <v>23739</v>
      </c>
      <c r="N4752" s="161"/>
      <c r="O4752" s="161"/>
      <c r="P4752" s="161"/>
    </row>
    <row r="4753" customFormat="false" ht="27" hidden="false" customHeight="true" outlineLevel="0" collapsed="false">
      <c r="A4753" s="159" t="s">
        <v>23740</v>
      </c>
      <c r="B4753" s="160" t="s">
        <v>23741</v>
      </c>
      <c r="C4753" s="42" t="s">
        <v>1757</v>
      </c>
      <c r="D4753" s="159" t="s">
        <v>2494</v>
      </c>
      <c r="E4753" s="159" t="s">
        <v>22844</v>
      </c>
      <c r="F4753" s="42" t="s">
        <v>2496</v>
      </c>
      <c r="G4753" s="159" t="s">
        <v>1842</v>
      </c>
      <c r="H4753" s="159" t="s">
        <v>2171</v>
      </c>
      <c r="I4753" s="159" t="s">
        <v>1808</v>
      </c>
      <c r="J4753" s="42" t="s">
        <v>23742</v>
      </c>
      <c r="K4753" s="42" t="s">
        <v>23743</v>
      </c>
      <c r="L4753" s="159" t="s">
        <v>2129</v>
      </c>
      <c r="M4753" s="159" t="s">
        <v>23744</v>
      </c>
      <c r="N4753" s="161"/>
      <c r="O4753" s="161"/>
      <c r="P4753" s="161"/>
    </row>
    <row r="4754" customFormat="false" ht="27" hidden="false" customHeight="true" outlineLevel="0" collapsed="false">
      <c r="A4754" s="159" t="s">
        <v>23745</v>
      </c>
      <c r="B4754" s="160" t="s">
        <v>23746</v>
      </c>
      <c r="C4754" s="42" t="s">
        <v>1757</v>
      </c>
      <c r="D4754" s="159" t="s">
        <v>2494</v>
      </c>
      <c r="E4754" s="159" t="s">
        <v>22844</v>
      </c>
      <c r="F4754" s="42" t="s">
        <v>2496</v>
      </c>
      <c r="G4754" s="159" t="s">
        <v>1842</v>
      </c>
      <c r="H4754" s="159" t="s">
        <v>2171</v>
      </c>
      <c r="I4754" s="159" t="s">
        <v>1808</v>
      </c>
      <c r="J4754" s="42" t="s">
        <v>23747</v>
      </c>
      <c r="K4754" s="42" t="s">
        <v>23748</v>
      </c>
      <c r="L4754" s="159" t="s">
        <v>2129</v>
      </c>
      <c r="M4754" s="159" t="s">
        <v>23749</v>
      </c>
      <c r="N4754" s="161"/>
      <c r="O4754" s="161"/>
      <c r="P4754" s="161"/>
    </row>
    <row r="4755" customFormat="false" ht="27" hidden="false" customHeight="true" outlineLevel="0" collapsed="false">
      <c r="A4755" s="159" t="s">
        <v>23750</v>
      </c>
      <c r="B4755" s="160" t="s">
        <v>23751</v>
      </c>
      <c r="C4755" s="42" t="s">
        <v>1757</v>
      </c>
      <c r="D4755" s="159" t="s">
        <v>2494</v>
      </c>
      <c r="E4755" s="159" t="s">
        <v>22844</v>
      </c>
      <c r="F4755" s="42" t="s">
        <v>2496</v>
      </c>
      <c r="G4755" s="159" t="s">
        <v>1842</v>
      </c>
      <c r="H4755" s="159" t="s">
        <v>2171</v>
      </c>
      <c r="I4755" s="159" t="s">
        <v>1808</v>
      </c>
      <c r="J4755" s="42" t="s">
        <v>23752</v>
      </c>
      <c r="K4755" s="42" t="s">
        <v>23753</v>
      </c>
      <c r="L4755" s="159" t="s">
        <v>2129</v>
      </c>
      <c r="M4755" s="159" t="s">
        <v>23754</v>
      </c>
      <c r="N4755" s="161"/>
      <c r="O4755" s="161"/>
      <c r="P4755" s="161"/>
    </row>
    <row r="4756" customFormat="false" ht="39" hidden="false" customHeight="true" outlineLevel="0" collapsed="false">
      <c r="A4756" s="159" t="s">
        <v>23755</v>
      </c>
      <c r="B4756" s="160" t="s">
        <v>23756</v>
      </c>
      <c r="C4756" s="42" t="s">
        <v>1757</v>
      </c>
      <c r="D4756" s="159" t="s">
        <v>2494</v>
      </c>
      <c r="E4756" s="159" t="s">
        <v>22844</v>
      </c>
      <c r="F4756" s="42" t="s">
        <v>2496</v>
      </c>
      <c r="G4756" s="159" t="s">
        <v>1842</v>
      </c>
      <c r="H4756" s="159" t="s">
        <v>2171</v>
      </c>
      <c r="I4756" s="159" t="s">
        <v>1808</v>
      </c>
      <c r="J4756" s="42" t="s">
        <v>23757</v>
      </c>
      <c r="K4756" s="42" t="s">
        <v>23758</v>
      </c>
      <c r="L4756" s="159" t="s">
        <v>2129</v>
      </c>
      <c r="M4756" s="159" t="s">
        <v>23759</v>
      </c>
      <c r="N4756" s="161"/>
      <c r="O4756" s="161"/>
      <c r="P4756" s="161"/>
    </row>
    <row r="4757" customFormat="false" ht="27" hidden="false" customHeight="true" outlineLevel="0" collapsed="false">
      <c r="A4757" s="159" t="s">
        <v>23760</v>
      </c>
      <c r="B4757" s="160" t="s">
        <v>23761</v>
      </c>
      <c r="C4757" s="42" t="s">
        <v>1757</v>
      </c>
      <c r="D4757" s="159" t="s">
        <v>2494</v>
      </c>
      <c r="E4757" s="159" t="s">
        <v>22844</v>
      </c>
      <c r="F4757" s="42" t="s">
        <v>2496</v>
      </c>
      <c r="G4757" s="159" t="s">
        <v>1842</v>
      </c>
      <c r="H4757" s="159" t="s">
        <v>2171</v>
      </c>
      <c r="I4757" s="159" t="s">
        <v>1808</v>
      </c>
      <c r="J4757" s="42" t="s">
        <v>23762</v>
      </c>
      <c r="K4757" s="42" t="s">
        <v>23763</v>
      </c>
      <c r="L4757" s="159" t="s">
        <v>2129</v>
      </c>
      <c r="M4757" s="159" t="s">
        <v>23764</v>
      </c>
      <c r="N4757" s="161"/>
      <c r="O4757" s="161"/>
      <c r="P4757" s="161"/>
    </row>
    <row r="4758" customFormat="false" ht="27" hidden="false" customHeight="true" outlineLevel="0" collapsed="false">
      <c r="A4758" s="159" t="s">
        <v>23765</v>
      </c>
      <c r="B4758" s="160" t="s">
        <v>23766</v>
      </c>
      <c r="C4758" s="42" t="s">
        <v>1757</v>
      </c>
      <c r="D4758" s="159" t="s">
        <v>2494</v>
      </c>
      <c r="E4758" s="159" t="s">
        <v>22844</v>
      </c>
      <c r="F4758" s="42" t="s">
        <v>2496</v>
      </c>
      <c r="G4758" s="159" t="s">
        <v>1842</v>
      </c>
      <c r="H4758" s="159" t="s">
        <v>2171</v>
      </c>
      <c r="I4758" s="159" t="s">
        <v>1808</v>
      </c>
      <c r="J4758" s="42" t="s">
        <v>23767</v>
      </c>
      <c r="K4758" s="42" t="s">
        <v>23768</v>
      </c>
      <c r="L4758" s="159" t="s">
        <v>2129</v>
      </c>
      <c r="M4758" s="159" t="s">
        <v>23769</v>
      </c>
      <c r="N4758" s="161"/>
      <c r="O4758" s="161"/>
      <c r="P4758" s="161"/>
    </row>
    <row r="4759" customFormat="false" ht="39" hidden="false" customHeight="true" outlineLevel="0" collapsed="false">
      <c r="A4759" s="159" t="s">
        <v>23770</v>
      </c>
      <c r="B4759" s="160" t="s">
        <v>23771</v>
      </c>
      <c r="C4759" s="42" t="s">
        <v>1757</v>
      </c>
      <c r="D4759" s="159" t="s">
        <v>2494</v>
      </c>
      <c r="E4759" s="159" t="s">
        <v>22844</v>
      </c>
      <c r="F4759" s="42" t="s">
        <v>2496</v>
      </c>
      <c r="G4759" s="159" t="s">
        <v>1842</v>
      </c>
      <c r="H4759" s="159" t="s">
        <v>2171</v>
      </c>
      <c r="I4759" s="159" t="s">
        <v>1808</v>
      </c>
      <c r="J4759" s="42" t="s">
        <v>23772</v>
      </c>
      <c r="K4759" s="42" t="s">
        <v>23773</v>
      </c>
      <c r="L4759" s="159" t="s">
        <v>2129</v>
      </c>
      <c r="M4759" s="159" t="s">
        <v>23774</v>
      </c>
      <c r="N4759" s="161"/>
      <c r="O4759" s="161"/>
      <c r="P4759" s="161"/>
    </row>
    <row r="4760" customFormat="false" ht="27" hidden="false" customHeight="true" outlineLevel="0" collapsed="false">
      <c r="A4760" s="159" t="s">
        <v>23775</v>
      </c>
      <c r="B4760" s="160" t="s">
        <v>23776</v>
      </c>
      <c r="C4760" s="42" t="s">
        <v>1757</v>
      </c>
      <c r="D4760" s="159" t="s">
        <v>2494</v>
      </c>
      <c r="E4760" s="159" t="s">
        <v>22844</v>
      </c>
      <c r="F4760" s="42" t="s">
        <v>2496</v>
      </c>
      <c r="G4760" s="159" t="s">
        <v>1842</v>
      </c>
      <c r="H4760" s="159" t="s">
        <v>2171</v>
      </c>
      <c r="I4760" s="159" t="s">
        <v>1808</v>
      </c>
      <c r="J4760" s="42" t="s">
        <v>23777</v>
      </c>
      <c r="K4760" s="42" t="s">
        <v>23778</v>
      </c>
      <c r="L4760" s="159" t="s">
        <v>2129</v>
      </c>
      <c r="M4760" s="159" t="s">
        <v>23779</v>
      </c>
      <c r="N4760" s="161"/>
      <c r="O4760" s="161"/>
      <c r="P4760" s="161"/>
    </row>
    <row r="4761" customFormat="false" ht="27" hidden="false" customHeight="true" outlineLevel="0" collapsed="false">
      <c r="A4761" s="159" t="s">
        <v>23780</v>
      </c>
      <c r="B4761" s="160" t="s">
        <v>23781</v>
      </c>
      <c r="C4761" s="42" t="s">
        <v>1757</v>
      </c>
      <c r="D4761" s="159" t="s">
        <v>2494</v>
      </c>
      <c r="E4761" s="159" t="s">
        <v>22844</v>
      </c>
      <c r="F4761" s="42" t="s">
        <v>2496</v>
      </c>
      <c r="G4761" s="159" t="s">
        <v>1842</v>
      </c>
      <c r="H4761" s="159" t="s">
        <v>2171</v>
      </c>
      <c r="I4761" s="159" t="s">
        <v>1808</v>
      </c>
      <c r="J4761" s="42" t="s">
        <v>23782</v>
      </c>
      <c r="K4761" s="42" t="s">
        <v>23783</v>
      </c>
      <c r="L4761" s="159" t="s">
        <v>2129</v>
      </c>
      <c r="M4761" s="159" t="s">
        <v>23784</v>
      </c>
      <c r="N4761" s="161"/>
      <c r="O4761" s="161"/>
      <c r="P4761" s="161"/>
    </row>
    <row r="4762" customFormat="false" ht="27" hidden="false" customHeight="true" outlineLevel="0" collapsed="false">
      <c r="A4762" s="159" t="s">
        <v>23785</v>
      </c>
      <c r="B4762" s="160" t="s">
        <v>23786</v>
      </c>
      <c r="C4762" s="42" t="s">
        <v>1757</v>
      </c>
      <c r="D4762" s="159" t="s">
        <v>2494</v>
      </c>
      <c r="E4762" s="159" t="s">
        <v>22844</v>
      </c>
      <c r="F4762" s="42" t="s">
        <v>2496</v>
      </c>
      <c r="G4762" s="159" t="s">
        <v>1842</v>
      </c>
      <c r="H4762" s="159" t="s">
        <v>2171</v>
      </c>
      <c r="I4762" s="159" t="s">
        <v>1808</v>
      </c>
      <c r="J4762" s="42" t="s">
        <v>23787</v>
      </c>
      <c r="K4762" s="42" t="s">
        <v>23788</v>
      </c>
      <c r="L4762" s="159" t="s">
        <v>2129</v>
      </c>
      <c r="M4762" s="159" t="s">
        <v>23789</v>
      </c>
      <c r="N4762" s="161"/>
      <c r="O4762" s="161"/>
      <c r="P4762" s="161"/>
    </row>
    <row r="4763" customFormat="false" ht="39" hidden="false" customHeight="true" outlineLevel="0" collapsed="false">
      <c r="A4763" s="159" t="s">
        <v>23790</v>
      </c>
      <c r="B4763" s="160" t="s">
        <v>23791</v>
      </c>
      <c r="C4763" s="42" t="s">
        <v>1757</v>
      </c>
      <c r="D4763" s="159" t="s">
        <v>2494</v>
      </c>
      <c r="E4763" s="159" t="s">
        <v>22844</v>
      </c>
      <c r="F4763" s="42" t="s">
        <v>2496</v>
      </c>
      <c r="G4763" s="159" t="s">
        <v>1842</v>
      </c>
      <c r="H4763" s="159" t="s">
        <v>2171</v>
      </c>
      <c r="I4763" s="159" t="s">
        <v>1808</v>
      </c>
      <c r="J4763" s="42" t="s">
        <v>23792</v>
      </c>
      <c r="K4763" s="42" t="s">
        <v>23793</v>
      </c>
      <c r="L4763" s="159" t="s">
        <v>2129</v>
      </c>
      <c r="M4763" s="159" t="s">
        <v>23794</v>
      </c>
      <c r="N4763" s="161"/>
      <c r="O4763" s="161"/>
      <c r="P4763" s="161"/>
    </row>
    <row r="4764" customFormat="false" ht="39" hidden="false" customHeight="true" outlineLevel="0" collapsed="false">
      <c r="A4764" s="159" t="s">
        <v>23795</v>
      </c>
      <c r="B4764" s="160" t="s">
        <v>23796</v>
      </c>
      <c r="C4764" s="42" t="s">
        <v>1757</v>
      </c>
      <c r="D4764" s="159" t="s">
        <v>2494</v>
      </c>
      <c r="E4764" s="159" t="s">
        <v>22844</v>
      </c>
      <c r="F4764" s="42" t="s">
        <v>2496</v>
      </c>
      <c r="G4764" s="159" t="s">
        <v>1842</v>
      </c>
      <c r="H4764" s="159" t="s">
        <v>2171</v>
      </c>
      <c r="I4764" s="159" t="s">
        <v>1808</v>
      </c>
      <c r="J4764" s="42" t="s">
        <v>23797</v>
      </c>
      <c r="K4764" s="42" t="s">
        <v>23798</v>
      </c>
      <c r="L4764" s="159" t="s">
        <v>2129</v>
      </c>
      <c r="M4764" s="159" t="s">
        <v>23799</v>
      </c>
      <c r="N4764" s="161"/>
      <c r="O4764" s="161"/>
      <c r="P4764" s="161"/>
    </row>
    <row r="4765" customFormat="false" ht="27" hidden="false" customHeight="true" outlineLevel="0" collapsed="false">
      <c r="A4765" s="159" t="s">
        <v>23800</v>
      </c>
      <c r="B4765" s="160" t="s">
        <v>23801</v>
      </c>
      <c r="C4765" s="42" t="s">
        <v>1757</v>
      </c>
      <c r="D4765" s="159" t="s">
        <v>2494</v>
      </c>
      <c r="E4765" s="159" t="s">
        <v>22844</v>
      </c>
      <c r="F4765" s="42" t="s">
        <v>2496</v>
      </c>
      <c r="G4765" s="159" t="s">
        <v>1842</v>
      </c>
      <c r="H4765" s="159" t="s">
        <v>2171</v>
      </c>
      <c r="I4765" s="159" t="s">
        <v>1808</v>
      </c>
      <c r="J4765" s="42" t="s">
        <v>23802</v>
      </c>
      <c r="K4765" s="42" t="s">
        <v>23803</v>
      </c>
      <c r="L4765" s="159" t="s">
        <v>2129</v>
      </c>
      <c r="M4765" s="159" t="s">
        <v>23804</v>
      </c>
      <c r="N4765" s="161"/>
      <c r="O4765" s="161"/>
      <c r="P4765" s="161"/>
    </row>
    <row r="4766" customFormat="false" ht="39" hidden="false" customHeight="true" outlineLevel="0" collapsed="false">
      <c r="A4766" s="159" t="s">
        <v>23805</v>
      </c>
      <c r="B4766" s="160" t="s">
        <v>23806</v>
      </c>
      <c r="C4766" s="42" t="s">
        <v>1757</v>
      </c>
      <c r="D4766" s="159" t="s">
        <v>2494</v>
      </c>
      <c r="E4766" s="159" t="s">
        <v>22844</v>
      </c>
      <c r="F4766" s="42" t="s">
        <v>2496</v>
      </c>
      <c r="G4766" s="159" t="s">
        <v>1842</v>
      </c>
      <c r="H4766" s="159" t="s">
        <v>2171</v>
      </c>
      <c r="I4766" s="159" t="s">
        <v>1808</v>
      </c>
      <c r="J4766" s="42" t="s">
        <v>23807</v>
      </c>
      <c r="K4766" s="42" t="s">
        <v>23808</v>
      </c>
      <c r="L4766" s="159" t="s">
        <v>2129</v>
      </c>
      <c r="M4766" s="159" t="s">
        <v>23809</v>
      </c>
      <c r="N4766" s="161"/>
      <c r="O4766" s="161"/>
      <c r="P4766" s="161"/>
    </row>
    <row r="4767" customFormat="false" ht="39" hidden="false" customHeight="true" outlineLevel="0" collapsed="false">
      <c r="A4767" s="159" t="s">
        <v>23810</v>
      </c>
      <c r="B4767" s="160" t="s">
        <v>23811</v>
      </c>
      <c r="C4767" s="42" t="s">
        <v>1757</v>
      </c>
      <c r="D4767" s="159" t="s">
        <v>2494</v>
      </c>
      <c r="E4767" s="159" t="s">
        <v>22844</v>
      </c>
      <c r="F4767" s="42" t="s">
        <v>2496</v>
      </c>
      <c r="G4767" s="159" t="s">
        <v>1842</v>
      </c>
      <c r="H4767" s="159" t="s">
        <v>2171</v>
      </c>
      <c r="I4767" s="159" t="s">
        <v>1808</v>
      </c>
      <c r="J4767" s="42" t="s">
        <v>23812</v>
      </c>
      <c r="K4767" s="42" t="s">
        <v>23813</v>
      </c>
      <c r="L4767" s="159" t="s">
        <v>2129</v>
      </c>
      <c r="M4767" s="159" t="s">
        <v>23814</v>
      </c>
      <c r="N4767" s="161"/>
      <c r="O4767" s="161"/>
      <c r="P4767" s="161"/>
    </row>
    <row r="4768" customFormat="false" ht="27" hidden="false" customHeight="true" outlineLevel="0" collapsed="false">
      <c r="A4768" s="159" t="s">
        <v>23815</v>
      </c>
      <c r="B4768" s="160" t="s">
        <v>23816</v>
      </c>
      <c r="C4768" s="42" t="s">
        <v>1757</v>
      </c>
      <c r="D4768" s="159" t="s">
        <v>2494</v>
      </c>
      <c r="E4768" s="159" t="s">
        <v>22844</v>
      </c>
      <c r="F4768" s="42" t="s">
        <v>2496</v>
      </c>
      <c r="G4768" s="159" t="s">
        <v>1842</v>
      </c>
      <c r="H4768" s="159" t="s">
        <v>2171</v>
      </c>
      <c r="I4768" s="159" t="s">
        <v>1808</v>
      </c>
      <c r="J4768" s="42" t="s">
        <v>23817</v>
      </c>
      <c r="K4768" s="42" t="s">
        <v>23818</v>
      </c>
      <c r="L4768" s="159" t="s">
        <v>2129</v>
      </c>
      <c r="M4768" s="159" t="s">
        <v>23819</v>
      </c>
      <c r="N4768" s="161"/>
      <c r="O4768" s="161"/>
      <c r="P4768" s="161"/>
    </row>
    <row r="4769" customFormat="false" ht="39" hidden="false" customHeight="true" outlineLevel="0" collapsed="false">
      <c r="A4769" s="159" t="s">
        <v>23820</v>
      </c>
      <c r="B4769" s="160" t="s">
        <v>23821</v>
      </c>
      <c r="C4769" s="42" t="s">
        <v>1757</v>
      </c>
      <c r="D4769" s="159" t="s">
        <v>2494</v>
      </c>
      <c r="E4769" s="159" t="s">
        <v>22844</v>
      </c>
      <c r="F4769" s="42" t="s">
        <v>2496</v>
      </c>
      <c r="G4769" s="159" t="s">
        <v>1842</v>
      </c>
      <c r="H4769" s="159" t="s">
        <v>2171</v>
      </c>
      <c r="I4769" s="159" t="s">
        <v>1808</v>
      </c>
      <c r="J4769" s="42" t="s">
        <v>23822</v>
      </c>
      <c r="K4769" s="42" t="s">
        <v>23823</v>
      </c>
      <c r="L4769" s="159" t="s">
        <v>2129</v>
      </c>
      <c r="M4769" s="159" t="s">
        <v>23824</v>
      </c>
      <c r="N4769" s="161"/>
      <c r="O4769" s="161"/>
      <c r="P4769" s="161"/>
    </row>
    <row r="4770" customFormat="false" ht="27" hidden="false" customHeight="true" outlineLevel="0" collapsed="false">
      <c r="A4770" s="159" t="s">
        <v>23825</v>
      </c>
      <c r="B4770" s="160" t="s">
        <v>23826</v>
      </c>
      <c r="C4770" s="42" t="s">
        <v>1757</v>
      </c>
      <c r="D4770" s="159" t="s">
        <v>2494</v>
      </c>
      <c r="E4770" s="159" t="s">
        <v>22844</v>
      </c>
      <c r="F4770" s="42" t="s">
        <v>2496</v>
      </c>
      <c r="G4770" s="159" t="s">
        <v>1842</v>
      </c>
      <c r="H4770" s="159" t="s">
        <v>2171</v>
      </c>
      <c r="I4770" s="159" t="s">
        <v>1808</v>
      </c>
      <c r="J4770" s="42" t="s">
        <v>23827</v>
      </c>
      <c r="K4770" s="42" t="s">
        <v>23828</v>
      </c>
      <c r="L4770" s="159" t="s">
        <v>2129</v>
      </c>
      <c r="M4770" s="159" t="s">
        <v>23829</v>
      </c>
      <c r="N4770" s="161"/>
      <c r="O4770" s="161"/>
      <c r="P4770" s="161"/>
    </row>
    <row r="4771" customFormat="false" ht="27" hidden="false" customHeight="true" outlineLevel="0" collapsed="false">
      <c r="A4771" s="159" t="s">
        <v>23830</v>
      </c>
      <c r="B4771" s="160" t="s">
        <v>23831</v>
      </c>
      <c r="C4771" s="42" t="s">
        <v>1757</v>
      </c>
      <c r="D4771" s="159" t="s">
        <v>2494</v>
      </c>
      <c r="E4771" s="159" t="s">
        <v>22844</v>
      </c>
      <c r="F4771" s="42" t="s">
        <v>2496</v>
      </c>
      <c r="G4771" s="159" t="s">
        <v>1842</v>
      </c>
      <c r="H4771" s="159" t="s">
        <v>2171</v>
      </c>
      <c r="I4771" s="159" t="s">
        <v>1808</v>
      </c>
      <c r="J4771" s="42" t="s">
        <v>23832</v>
      </c>
      <c r="K4771" s="42" t="s">
        <v>23833</v>
      </c>
      <c r="L4771" s="159" t="s">
        <v>2129</v>
      </c>
      <c r="M4771" s="159" t="s">
        <v>23834</v>
      </c>
      <c r="N4771" s="161"/>
      <c r="O4771" s="161"/>
      <c r="P4771" s="161"/>
    </row>
    <row r="4772" customFormat="false" ht="27" hidden="false" customHeight="true" outlineLevel="0" collapsed="false">
      <c r="A4772" s="159" t="s">
        <v>23835</v>
      </c>
      <c r="B4772" s="160" t="s">
        <v>23836</v>
      </c>
      <c r="C4772" s="42" t="s">
        <v>1757</v>
      </c>
      <c r="D4772" s="159" t="s">
        <v>2494</v>
      </c>
      <c r="E4772" s="159" t="s">
        <v>22844</v>
      </c>
      <c r="F4772" s="42" t="s">
        <v>2496</v>
      </c>
      <c r="G4772" s="159" t="s">
        <v>1842</v>
      </c>
      <c r="H4772" s="159" t="s">
        <v>2171</v>
      </c>
      <c r="I4772" s="159" t="s">
        <v>1808</v>
      </c>
      <c r="J4772" s="42" t="s">
        <v>23837</v>
      </c>
      <c r="K4772" s="42" t="s">
        <v>23838</v>
      </c>
      <c r="L4772" s="159" t="s">
        <v>2129</v>
      </c>
      <c r="M4772" s="159" t="s">
        <v>23839</v>
      </c>
      <c r="N4772" s="161"/>
      <c r="O4772" s="161"/>
      <c r="P4772" s="161"/>
    </row>
    <row r="4773" customFormat="false" ht="27" hidden="false" customHeight="true" outlineLevel="0" collapsed="false">
      <c r="A4773" s="159" t="s">
        <v>23840</v>
      </c>
      <c r="B4773" s="160" t="s">
        <v>23841</v>
      </c>
      <c r="C4773" s="42" t="s">
        <v>1757</v>
      </c>
      <c r="D4773" s="159" t="s">
        <v>2494</v>
      </c>
      <c r="E4773" s="159" t="s">
        <v>22844</v>
      </c>
      <c r="F4773" s="42" t="s">
        <v>2496</v>
      </c>
      <c r="G4773" s="159" t="s">
        <v>1842</v>
      </c>
      <c r="H4773" s="159" t="s">
        <v>2171</v>
      </c>
      <c r="I4773" s="159" t="s">
        <v>1808</v>
      </c>
      <c r="J4773" s="42" t="s">
        <v>23842</v>
      </c>
      <c r="K4773" s="42" t="s">
        <v>23843</v>
      </c>
      <c r="L4773" s="159" t="s">
        <v>2129</v>
      </c>
      <c r="M4773" s="159" t="s">
        <v>23844</v>
      </c>
      <c r="N4773" s="161"/>
      <c r="O4773" s="161"/>
      <c r="P4773" s="161"/>
    </row>
    <row r="4774" customFormat="false" ht="27" hidden="false" customHeight="true" outlineLevel="0" collapsed="false">
      <c r="A4774" s="159" t="s">
        <v>23845</v>
      </c>
      <c r="B4774" s="160" t="s">
        <v>23846</v>
      </c>
      <c r="C4774" s="42" t="s">
        <v>1757</v>
      </c>
      <c r="D4774" s="159" t="s">
        <v>2494</v>
      </c>
      <c r="E4774" s="159" t="s">
        <v>22844</v>
      </c>
      <c r="F4774" s="42" t="s">
        <v>2496</v>
      </c>
      <c r="G4774" s="159" t="s">
        <v>1842</v>
      </c>
      <c r="H4774" s="159" t="s">
        <v>2171</v>
      </c>
      <c r="I4774" s="159" t="s">
        <v>1808</v>
      </c>
      <c r="J4774" s="42" t="s">
        <v>23847</v>
      </c>
      <c r="K4774" s="42" t="s">
        <v>23848</v>
      </c>
      <c r="L4774" s="159" t="s">
        <v>2129</v>
      </c>
      <c r="M4774" s="159" t="s">
        <v>23849</v>
      </c>
      <c r="N4774" s="161"/>
      <c r="O4774" s="161"/>
      <c r="P4774" s="161"/>
    </row>
    <row r="4775" customFormat="false" ht="27" hidden="false" customHeight="true" outlineLevel="0" collapsed="false">
      <c r="A4775" s="159" t="s">
        <v>23850</v>
      </c>
      <c r="B4775" s="160" t="s">
        <v>23851</v>
      </c>
      <c r="C4775" s="42" t="s">
        <v>1757</v>
      </c>
      <c r="D4775" s="159" t="s">
        <v>2494</v>
      </c>
      <c r="E4775" s="159" t="s">
        <v>22844</v>
      </c>
      <c r="F4775" s="42" t="s">
        <v>2496</v>
      </c>
      <c r="G4775" s="159" t="s">
        <v>1842</v>
      </c>
      <c r="H4775" s="159" t="s">
        <v>2171</v>
      </c>
      <c r="I4775" s="159" t="s">
        <v>1808</v>
      </c>
      <c r="J4775" s="42" t="s">
        <v>23852</v>
      </c>
      <c r="K4775" s="42" t="s">
        <v>23853</v>
      </c>
      <c r="L4775" s="159" t="s">
        <v>2129</v>
      </c>
      <c r="M4775" s="159" t="s">
        <v>23854</v>
      </c>
      <c r="N4775" s="161"/>
      <c r="O4775" s="161"/>
      <c r="P4775" s="161"/>
    </row>
    <row r="4776" customFormat="false" ht="27" hidden="false" customHeight="true" outlineLevel="0" collapsed="false">
      <c r="A4776" s="159" t="s">
        <v>23855</v>
      </c>
      <c r="B4776" s="160" t="s">
        <v>23856</v>
      </c>
      <c r="C4776" s="42" t="s">
        <v>1757</v>
      </c>
      <c r="D4776" s="159" t="s">
        <v>2494</v>
      </c>
      <c r="E4776" s="159" t="s">
        <v>22844</v>
      </c>
      <c r="F4776" s="42" t="s">
        <v>2496</v>
      </c>
      <c r="G4776" s="159" t="s">
        <v>1842</v>
      </c>
      <c r="H4776" s="159" t="s">
        <v>2171</v>
      </c>
      <c r="I4776" s="159" t="s">
        <v>1808</v>
      </c>
      <c r="J4776" s="42" t="s">
        <v>23857</v>
      </c>
      <c r="K4776" s="42" t="s">
        <v>23858</v>
      </c>
      <c r="L4776" s="159" t="s">
        <v>2129</v>
      </c>
      <c r="M4776" s="159" t="s">
        <v>23859</v>
      </c>
      <c r="N4776" s="161"/>
      <c r="O4776" s="161"/>
      <c r="P4776" s="161"/>
    </row>
    <row r="4777" customFormat="false" ht="39" hidden="false" customHeight="true" outlineLevel="0" collapsed="false">
      <c r="A4777" s="159" t="s">
        <v>23860</v>
      </c>
      <c r="B4777" s="160" t="s">
        <v>23861</v>
      </c>
      <c r="C4777" s="42" t="s">
        <v>1757</v>
      </c>
      <c r="D4777" s="159" t="s">
        <v>2494</v>
      </c>
      <c r="E4777" s="159" t="s">
        <v>22844</v>
      </c>
      <c r="F4777" s="42" t="s">
        <v>2496</v>
      </c>
      <c r="G4777" s="159" t="s">
        <v>1842</v>
      </c>
      <c r="H4777" s="159" t="s">
        <v>2171</v>
      </c>
      <c r="I4777" s="159" t="s">
        <v>1808</v>
      </c>
      <c r="J4777" s="42" t="s">
        <v>23862</v>
      </c>
      <c r="K4777" s="42" t="s">
        <v>23863</v>
      </c>
      <c r="L4777" s="159" t="s">
        <v>2129</v>
      </c>
      <c r="M4777" s="159" t="s">
        <v>23864</v>
      </c>
      <c r="N4777" s="161"/>
      <c r="O4777" s="161"/>
      <c r="P4777" s="161"/>
    </row>
    <row r="4778" customFormat="false" ht="39" hidden="false" customHeight="true" outlineLevel="0" collapsed="false">
      <c r="A4778" s="159" t="s">
        <v>23865</v>
      </c>
      <c r="B4778" s="160" t="s">
        <v>23866</v>
      </c>
      <c r="C4778" s="42" t="s">
        <v>1757</v>
      </c>
      <c r="D4778" s="159" t="s">
        <v>2494</v>
      </c>
      <c r="E4778" s="159" t="s">
        <v>22844</v>
      </c>
      <c r="F4778" s="42" t="s">
        <v>2496</v>
      </c>
      <c r="G4778" s="159" t="s">
        <v>1842</v>
      </c>
      <c r="H4778" s="159" t="s">
        <v>2171</v>
      </c>
      <c r="I4778" s="159" t="s">
        <v>1808</v>
      </c>
      <c r="J4778" s="42" t="s">
        <v>23867</v>
      </c>
      <c r="K4778" s="42" t="s">
        <v>23868</v>
      </c>
      <c r="L4778" s="159" t="s">
        <v>2129</v>
      </c>
      <c r="M4778" s="159" t="s">
        <v>23869</v>
      </c>
      <c r="N4778" s="161"/>
      <c r="O4778" s="161"/>
      <c r="P4778" s="161"/>
    </row>
    <row r="4779" customFormat="false" ht="39" hidden="false" customHeight="true" outlineLevel="0" collapsed="false">
      <c r="A4779" s="159" t="s">
        <v>23870</v>
      </c>
      <c r="B4779" s="160" t="s">
        <v>23871</v>
      </c>
      <c r="C4779" s="42" t="s">
        <v>1757</v>
      </c>
      <c r="D4779" s="159" t="s">
        <v>2494</v>
      </c>
      <c r="E4779" s="159" t="s">
        <v>22844</v>
      </c>
      <c r="F4779" s="42" t="s">
        <v>2496</v>
      </c>
      <c r="G4779" s="159" t="s">
        <v>1842</v>
      </c>
      <c r="H4779" s="159" t="s">
        <v>2171</v>
      </c>
      <c r="I4779" s="159" t="s">
        <v>1808</v>
      </c>
      <c r="J4779" s="42" t="s">
        <v>23872</v>
      </c>
      <c r="K4779" s="42" t="s">
        <v>23873</v>
      </c>
      <c r="L4779" s="159" t="s">
        <v>2129</v>
      </c>
      <c r="M4779" s="159" t="s">
        <v>23874</v>
      </c>
      <c r="N4779" s="161"/>
      <c r="O4779" s="161"/>
      <c r="P4779" s="161"/>
    </row>
    <row r="4780" customFormat="false" ht="39" hidden="false" customHeight="true" outlineLevel="0" collapsed="false">
      <c r="A4780" s="159" t="s">
        <v>23875</v>
      </c>
      <c r="B4780" s="160" t="s">
        <v>23876</v>
      </c>
      <c r="C4780" s="42" t="s">
        <v>1757</v>
      </c>
      <c r="D4780" s="159" t="s">
        <v>2494</v>
      </c>
      <c r="E4780" s="159" t="s">
        <v>22844</v>
      </c>
      <c r="F4780" s="42" t="s">
        <v>2496</v>
      </c>
      <c r="G4780" s="159" t="s">
        <v>1842</v>
      </c>
      <c r="H4780" s="159" t="s">
        <v>2171</v>
      </c>
      <c r="I4780" s="159" t="s">
        <v>1808</v>
      </c>
      <c r="J4780" s="42" t="s">
        <v>23877</v>
      </c>
      <c r="K4780" s="42" t="s">
        <v>23878</v>
      </c>
      <c r="L4780" s="159" t="s">
        <v>2129</v>
      </c>
      <c r="M4780" s="159" t="s">
        <v>23879</v>
      </c>
      <c r="N4780" s="161"/>
      <c r="O4780" s="161"/>
      <c r="P4780" s="161"/>
    </row>
    <row r="4781" customFormat="false" ht="39" hidden="false" customHeight="true" outlineLevel="0" collapsed="false">
      <c r="A4781" s="159" t="s">
        <v>23880</v>
      </c>
      <c r="B4781" s="160" t="s">
        <v>23881</v>
      </c>
      <c r="C4781" s="42" t="s">
        <v>1757</v>
      </c>
      <c r="D4781" s="159" t="s">
        <v>2494</v>
      </c>
      <c r="E4781" s="159" t="s">
        <v>22844</v>
      </c>
      <c r="F4781" s="42" t="s">
        <v>2496</v>
      </c>
      <c r="G4781" s="159" t="s">
        <v>1842</v>
      </c>
      <c r="H4781" s="159" t="s">
        <v>2171</v>
      </c>
      <c r="I4781" s="159" t="s">
        <v>1808</v>
      </c>
      <c r="J4781" s="42" t="s">
        <v>23882</v>
      </c>
      <c r="K4781" s="42" t="s">
        <v>23883</v>
      </c>
      <c r="L4781" s="159" t="s">
        <v>2129</v>
      </c>
      <c r="M4781" s="159" t="s">
        <v>23884</v>
      </c>
      <c r="N4781" s="161"/>
      <c r="O4781" s="161"/>
      <c r="P4781" s="161"/>
    </row>
    <row r="4782" customFormat="false" ht="27" hidden="false" customHeight="true" outlineLevel="0" collapsed="false">
      <c r="A4782" s="159" t="s">
        <v>23885</v>
      </c>
      <c r="B4782" s="160" t="s">
        <v>23886</v>
      </c>
      <c r="C4782" s="42" t="s">
        <v>1757</v>
      </c>
      <c r="D4782" s="159" t="s">
        <v>2494</v>
      </c>
      <c r="E4782" s="159" t="s">
        <v>22844</v>
      </c>
      <c r="F4782" s="42" t="s">
        <v>2496</v>
      </c>
      <c r="G4782" s="159" t="s">
        <v>1842</v>
      </c>
      <c r="H4782" s="159" t="s">
        <v>2171</v>
      </c>
      <c r="I4782" s="159" t="s">
        <v>1808</v>
      </c>
      <c r="J4782" s="42" t="s">
        <v>23887</v>
      </c>
      <c r="K4782" s="42" t="s">
        <v>23888</v>
      </c>
      <c r="L4782" s="159" t="s">
        <v>2129</v>
      </c>
      <c r="M4782" s="159" t="s">
        <v>23889</v>
      </c>
      <c r="N4782" s="161"/>
      <c r="O4782" s="161"/>
      <c r="P4782" s="161"/>
    </row>
    <row r="4783" customFormat="false" ht="39" hidden="false" customHeight="true" outlineLevel="0" collapsed="false">
      <c r="A4783" s="159" t="s">
        <v>23890</v>
      </c>
      <c r="B4783" s="160" t="s">
        <v>23891</v>
      </c>
      <c r="C4783" s="42" t="s">
        <v>1757</v>
      </c>
      <c r="D4783" s="159" t="s">
        <v>2494</v>
      </c>
      <c r="E4783" s="159" t="s">
        <v>22844</v>
      </c>
      <c r="F4783" s="42" t="s">
        <v>2496</v>
      </c>
      <c r="G4783" s="159" t="s">
        <v>1842</v>
      </c>
      <c r="H4783" s="159" t="s">
        <v>2171</v>
      </c>
      <c r="I4783" s="159" t="s">
        <v>1808</v>
      </c>
      <c r="J4783" s="42" t="s">
        <v>23892</v>
      </c>
      <c r="K4783" s="42" t="s">
        <v>23893</v>
      </c>
      <c r="L4783" s="159" t="s">
        <v>2129</v>
      </c>
      <c r="M4783" s="159" t="s">
        <v>23894</v>
      </c>
      <c r="N4783" s="161"/>
      <c r="O4783" s="161"/>
      <c r="P4783" s="161"/>
    </row>
    <row r="4784" customFormat="false" ht="39" hidden="false" customHeight="true" outlineLevel="0" collapsed="false">
      <c r="A4784" s="159" t="s">
        <v>23895</v>
      </c>
      <c r="B4784" s="160" t="s">
        <v>23896</v>
      </c>
      <c r="C4784" s="42" t="s">
        <v>1757</v>
      </c>
      <c r="D4784" s="159" t="s">
        <v>2494</v>
      </c>
      <c r="E4784" s="159" t="s">
        <v>22844</v>
      </c>
      <c r="F4784" s="42" t="s">
        <v>2496</v>
      </c>
      <c r="G4784" s="159" t="s">
        <v>1842</v>
      </c>
      <c r="H4784" s="159" t="s">
        <v>2171</v>
      </c>
      <c r="I4784" s="159" t="s">
        <v>1808</v>
      </c>
      <c r="J4784" s="42" t="s">
        <v>23897</v>
      </c>
      <c r="K4784" s="42" t="s">
        <v>23898</v>
      </c>
      <c r="L4784" s="159" t="s">
        <v>2129</v>
      </c>
      <c r="M4784" s="159" t="s">
        <v>23899</v>
      </c>
      <c r="N4784" s="161"/>
      <c r="O4784" s="161"/>
      <c r="P4784" s="161"/>
    </row>
    <row r="4785" customFormat="false" ht="27" hidden="false" customHeight="true" outlineLevel="0" collapsed="false">
      <c r="A4785" s="159" t="s">
        <v>23900</v>
      </c>
      <c r="B4785" s="160" t="s">
        <v>23901</v>
      </c>
      <c r="C4785" s="42" t="s">
        <v>1757</v>
      </c>
      <c r="D4785" s="159" t="s">
        <v>2494</v>
      </c>
      <c r="E4785" s="159" t="s">
        <v>22844</v>
      </c>
      <c r="F4785" s="42" t="s">
        <v>2496</v>
      </c>
      <c r="G4785" s="159" t="s">
        <v>1842</v>
      </c>
      <c r="H4785" s="159" t="s">
        <v>2171</v>
      </c>
      <c r="I4785" s="159" t="s">
        <v>1808</v>
      </c>
      <c r="J4785" s="42" t="s">
        <v>23902</v>
      </c>
      <c r="K4785" s="42" t="s">
        <v>23903</v>
      </c>
      <c r="L4785" s="159" t="s">
        <v>2129</v>
      </c>
      <c r="M4785" s="159" t="s">
        <v>23904</v>
      </c>
      <c r="N4785" s="161"/>
      <c r="O4785" s="161"/>
      <c r="P4785" s="161"/>
    </row>
    <row r="4786" customFormat="false" ht="39" hidden="false" customHeight="true" outlineLevel="0" collapsed="false">
      <c r="A4786" s="159" t="s">
        <v>23905</v>
      </c>
      <c r="B4786" s="160" t="s">
        <v>23906</v>
      </c>
      <c r="C4786" s="42" t="s">
        <v>1757</v>
      </c>
      <c r="D4786" s="159" t="s">
        <v>2494</v>
      </c>
      <c r="E4786" s="159" t="s">
        <v>22844</v>
      </c>
      <c r="F4786" s="42" t="s">
        <v>2496</v>
      </c>
      <c r="G4786" s="159" t="s">
        <v>1842</v>
      </c>
      <c r="H4786" s="159" t="s">
        <v>2171</v>
      </c>
      <c r="I4786" s="159" t="s">
        <v>1808</v>
      </c>
      <c r="J4786" s="42" t="s">
        <v>23907</v>
      </c>
      <c r="K4786" s="42" t="s">
        <v>23908</v>
      </c>
      <c r="L4786" s="159" t="s">
        <v>2129</v>
      </c>
      <c r="M4786" s="159" t="s">
        <v>23909</v>
      </c>
      <c r="N4786" s="161"/>
      <c r="O4786" s="161"/>
      <c r="P4786" s="161"/>
    </row>
    <row r="4787" customFormat="false" ht="39" hidden="false" customHeight="true" outlineLevel="0" collapsed="false">
      <c r="A4787" s="159" t="s">
        <v>23910</v>
      </c>
      <c r="B4787" s="160" t="s">
        <v>23911</v>
      </c>
      <c r="C4787" s="42" t="s">
        <v>1757</v>
      </c>
      <c r="D4787" s="159" t="s">
        <v>2494</v>
      </c>
      <c r="E4787" s="159" t="s">
        <v>22844</v>
      </c>
      <c r="F4787" s="42" t="s">
        <v>2496</v>
      </c>
      <c r="G4787" s="159" t="s">
        <v>1842</v>
      </c>
      <c r="H4787" s="159" t="s">
        <v>2171</v>
      </c>
      <c r="I4787" s="159" t="s">
        <v>1808</v>
      </c>
      <c r="J4787" s="42" t="s">
        <v>23912</v>
      </c>
      <c r="K4787" s="42" t="s">
        <v>23913</v>
      </c>
      <c r="L4787" s="159" t="s">
        <v>2129</v>
      </c>
      <c r="M4787" s="159" t="s">
        <v>23914</v>
      </c>
      <c r="N4787" s="161"/>
      <c r="O4787" s="161"/>
      <c r="P4787" s="161"/>
    </row>
    <row r="4788" customFormat="false" ht="39" hidden="false" customHeight="true" outlineLevel="0" collapsed="false">
      <c r="A4788" s="159" t="s">
        <v>23915</v>
      </c>
      <c r="B4788" s="160" t="s">
        <v>23916</v>
      </c>
      <c r="C4788" s="42" t="s">
        <v>1757</v>
      </c>
      <c r="D4788" s="159" t="s">
        <v>2494</v>
      </c>
      <c r="E4788" s="159" t="s">
        <v>22844</v>
      </c>
      <c r="F4788" s="42" t="s">
        <v>2496</v>
      </c>
      <c r="G4788" s="159" t="s">
        <v>1842</v>
      </c>
      <c r="H4788" s="159" t="s">
        <v>2171</v>
      </c>
      <c r="I4788" s="159" t="s">
        <v>1808</v>
      </c>
      <c r="J4788" s="42" t="s">
        <v>23917</v>
      </c>
      <c r="K4788" s="42" t="s">
        <v>23918</v>
      </c>
      <c r="L4788" s="159" t="s">
        <v>2129</v>
      </c>
      <c r="M4788" s="159" t="s">
        <v>23919</v>
      </c>
      <c r="N4788" s="161"/>
      <c r="O4788" s="161"/>
      <c r="P4788" s="161"/>
    </row>
    <row r="4789" customFormat="false" ht="39" hidden="false" customHeight="true" outlineLevel="0" collapsed="false">
      <c r="A4789" s="159" t="s">
        <v>23920</v>
      </c>
      <c r="B4789" s="160" t="s">
        <v>23921</v>
      </c>
      <c r="C4789" s="42" t="s">
        <v>1757</v>
      </c>
      <c r="D4789" s="159" t="s">
        <v>2494</v>
      </c>
      <c r="E4789" s="159" t="s">
        <v>22844</v>
      </c>
      <c r="F4789" s="42" t="s">
        <v>2496</v>
      </c>
      <c r="G4789" s="159" t="s">
        <v>1842</v>
      </c>
      <c r="H4789" s="159" t="s">
        <v>2171</v>
      </c>
      <c r="I4789" s="159" t="s">
        <v>1808</v>
      </c>
      <c r="J4789" s="42" t="s">
        <v>23922</v>
      </c>
      <c r="K4789" s="42" t="s">
        <v>23923</v>
      </c>
      <c r="L4789" s="159" t="s">
        <v>2129</v>
      </c>
      <c r="M4789" s="159" t="s">
        <v>23924</v>
      </c>
      <c r="N4789" s="161"/>
      <c r="O4789" s="161"/>
      <c r="P4789" s="161"/>
    </row>
    <row r="4790" customFormat="false" ht="27" hidden="false" customHeight="true" outlineLevel="0" collapsed="false">
      <c r="A4790" s="159" t="s">
        <v>23925</v>
      </c>
      <c r="B4790" s="160" t="s">
        <v>23926</v>
      </c>
      <c r="C4790" s="42" t="s">
        <v>1757</v>
      </c>
      <c r="D4790" s="159" t="s">
        <v>2494</v>
      </c>
      <c r="E4790" s="159" t="s">
        <v>22844</v>
      </c>
      <c r="F4790" s="42" t="s">
        <v>2496</v>
      </c>
      <c r="G4790" s="159" t="s">
        <v>1842</v>
      </c>
      <c r="H4790" s="159" t="s">
        <v>2171</v>
      </c>
      <c r="I4790" s="159" t="s">
        <v>1808</v>
      </c>
      <c r="J4790" s="42" t="s">
        <v>23927</v>
      </c>
      <c r="K4790" s="42" t="s">
        <v>23928</v>
      </c>
      <c r="L4790" s="159" t="s">
        <v>2129</v>
      </c>
      <c r="M4790" s="159" t="s">
        <v>23929</v>
      </c>
      <c r="N4790" s="161"/>
      <c r="O4790" s="161"/>
      <c r="P4790" s="161"/>
    </row>
    <row r="4791" customFormat="false" ht="27" hidden="false" customHeight="true" outlineLevel="0" collapsed="false">
      <c r="A4791" s="159" t="s">
        <v>23930</v>
      </c>
      <c r="B4791" s="160" t="s">
        <v>23931</v>
      </c>
      <c r="C4791" s="42" t="s">
        <v>1757</v>
      </c>
      <c r="D4791" s="159" t="s">
        <v>2494</v>
      </c>
      <c r="E4791" s="159" t="s">
        <v>22844</v>
      </c>
      <c r="F4791" s="42" t="s">
        <v>2496</v>
      </c>
      <c r="G4791" s="159" t="s">
        <v>1842</v>
      </c>
      <c r="H4791" s="159" t="s">
        <v>2171</v>
      </c>
      <c r="I4791" s="159" t="s">
        <v>1808</v>
      </c>
      <c r="J4791" s="42" t="s">
        <v>23932</v>
      </c>
      <c r="K4791" s="42" t="s">
        <v>23933</v>
      </c>
      <c r="L4791" s="159" t="s">
        <v>2129</v>
      </c>
      <c r="M4791" s="159" t="s">
        <v>23934</v>
      </c>
      <c r="N4791" s="161"/>
      <c r="O4791" s="161"/>
      <c r="P4791" s="161"/>
    </row>
    <row r="4792" customFormat="false" ht="27" hidden="false" customHeight="true" outlineLevel="0" collapsed="false">
      <c r="A4792" s="159" t="s">
        <v>23935</v>
      </c>
      <c r="B4792" s="160" t="s">
        <v>23936</v>
      </c>
      <c r="C4792" s="42" t="s">
        <v>1757</v>
      </c>
      <c r="D4792" s="159" t="s">
        <v>2494</v>
      </c>
      <c r="E4792" s="159" t="s">
        <v>22844</v>
      </c>
      <c r="F4792" s="42" t="s">
        <v>2496</v>
      </c>
      <c r="G4792" s="159" t="s">
        <v>1842</v>
      </c>
      <c r="H4792" s="159" t="s">
        <v>2171</v>
      </c>
      <c r="I4792" s="159" t="s">
        <v>1808</v>
      </c>
      <c r="J4792" s="42" t="s">
        <v>23937</v>
      </c>
      <c r="K4792" s="42" t="s">
        <v>23938</v>
      </c>
      <c r="L4792" s="159" t="s">
        <v>2129</v>
      </c>
      <c r="M4792" s="159" t="s">
        <v>23939</v>
      </c>
      <c r="N4792" s="161"/>
      <c r="O4792" s="161"/>
      <c r="P4792" s="161"/>
    </row>
    <row r="4793" customFormat="false" ht="39" hidden="false" customHeight="true" outlineLevel="0" collapsed="false">
      <c r="A4793" s="159" t="s">
        <v>23940</v>
      </c>
      <c r="B4793" s="160" t="s">
        <v>23941</v>
      </c>
      <c r="C4793" s="42" t="s">
        <v>1757</v>
      </c>
      <c r="D4793" s="159" t="s">
        <v>2494</v>
      </c>
      <c r="E4793" s="159" t="s">
        <v>22844</v>
      </c>
      <c r="F4793" s="42" t="s">
        <v>2496</v>
      </c>
      <c r="G4793" s="159" t="s">
        <v>1842</v>
      </c>
      <c r="H4793" s="159" t="s">
        <v>2171</v>
      </c>
      <c r="I4793" s="159" t="s">
        <v>1808</v>
      </c>
      <c r="J4793" s="42" t="s">
        <v>23942</v>
      </c>
      <c r="K4793" s="42" t="s">
        <v>23943</v>
      </c>
      <c r="L4793" s="159" t="s">
        <v>2129</v>
      </c>
      <c r="M4793" s="159" t="s">
        <v>23944</v>
      </c>
      <c r="N4793" s="161"/>
      <c r="O4793" s="161"/>
      <c r="P4793" s="161"/>
    </row>
    <row r="4794" customFormat="false" ht="39" hidden="false" customHeight="true" outlineLevel="0" collapsed="false">
      <c r="A4794" s="159" t="s">
        <v>23945</v>
      </c>
      <c r="B4794" s="160" t="s">
        <v>23946</v>
      </c>
      <c r="C4794" s="42" t="s">
        <v>1757</v>
      </c>
      <c r="D4794" s="159" t="s">
        <v>2494</v>
      </c>
      <c r="E4794" s="159" t="s">
        <v>22844</v>
      </c>
      <c r="F4794" s="42" t="s">
        <v>2496</v>
      </c>
      <c r="G4794" s="159" t="s">
        <v>1842</v>
      </c>
      <c r="H4794" s="159" t="s">
        <v>2171</v>
      </c>
      <c r="I4794" s="159" t="s">
        <v>1808</v>
      </c>
      <c r="J4794" s="42" t="s">
        <v>12764</v>
      </c>
      <c r="K4794" s="42" t="s">
        <v>23947</v>
      </c>
      <c r="L4794" s="159" t="s">
        <v>2129</v>
      </c>
      <c r="M4794" s="159" t="s">
        <v>23948</v>
      </c>
      <c r="N4794" s="161"/>
      <c r="O4794" s="161"/>
      <c r="P4794" s="161"/>
    </row>
    <row r="4795" customFormat="false" ht="27" hidden="false" customHeight="true" outlineLevel="0" collapsed="false">
      <c r="A4795" s="159" t="s">
        <v>23949</v>
      </c>
      <c r="B4795" s="160" t="s">
        <v>23950</v>
      </c>
      <c r="C4795" s="42" t="s">
        <v>1757</v>
      </c>
      <c r="D4795" s="159" t="s">
        <v>2494</v>
      </c>
      <c r="E4795" s="159" t="s">
        <v>22844</v>
      </c>
      <c r="F4795" s="42" t="s">
        <v>2496</v>
      </c>
      <c r="G4795" s="159" t="s">
        <v>1842</v>
      </c>
      <c r="H4795" s="159" t="s">
        <v>2171</v>
      </c>
      <c r="I4795" s="159" t="s">
        <v>1808</v>
      </c>
      <c r="J4795" s="42" t="s">
        <v>12784</v>
      </c>
      <c r="K4795" s="42" t="s">
        <v>23951</v>
      </c>
      <c r="L4795" s="159" t="s">
        <v>2129</v>
      </c>
      <c r="M4795" s="159" t="s">
        <v>23952</v>
      </c>
      <c r="N4795" s="161"/>
      <c r="O4795" s="161"/>
      <c r="P4795" s="161"/>
    </row>
    <row r="4796" customFormat="false" ht="27" hidden="false" customHeight="true" outlineLevel="0" collapsed="false">
      <c r="A4796" s="159" t="s">
        <v>23953</v>
      </c>
      <c r="B4796" s="160" t="s">
        <v>23954</v>
      </c>
      <c r="C4796" s="42" t="s">
        <v>1757</v>
      </c>
      <c r="D4796" s="159" t="s">
        <v>2494</v>
      </c>
      <c r="E4796" s="159" t="s">
        <v>22844</v>
      </c>
      <c r="F4796" s="42" t="s">
        <v>2496</v>
      </c>
      <c r="G4796" s="159" t="s">
        <v>1842</v>
      </c>
      <c r="H4796" s="159" t="s">
        <v>2171</v>
      </c>
      <c r="I4796" s="159" t="s">
        <v>1808</v>
      </c>
      <c r="J4796" s="42" t="s">
        <v>23955</v>
      </c>
      <c r="K4796" s="42" t="s">
        <v>23956</v>
      </c>
      <c r="L4796" s="159" t="s">
        <v>2129</v>
      </c>
      <c r="M4796" s="159" t="s">
        <v>23957</v>
      </c>
      <c r="N4796" s="161"/>
      <c r="O4796" s="161"/>
      <c r="P4796" s="161"/>
    </row>
    <row r="4797" customFormat="false" ht="39" hidden="false" customHeight="true" outlineLevel="0" collapsed="false">
      <c r="A4797" s="159" t="s">
        <v>23958</v>
      </c>
      <c r="B4797" s="160" t="s">
        <v>23959</v>
      </c>
      <c r="C4797" s="42" t="s">
        <v>1757</v>
      </c>
      <c r="D4797" s="159" t="s">
        <v>2494</v>
      </c>
      <c r="E4797" s="159" t="s">
        <v>22844</v>
      </c>
      <c r="F4797" s="42" t="s">
        <v>2496</v>
      </c>
      <c r="G4797" s="159" t="s">
        <v>1842</v>
      </c>
      <c r="H4797" s="159" t="s">
        <v>2171</v>
      </c>
      <c r="I4797" s="159" t="s">
        <v>1808</v>
      </c>
      <c r="J4797" s="42" t="s">
        <v>23960</v>
      </c>
      <c r="K4797" s="42" t="s">
        <v>23961</v>
      </c>
      <c r="L4797" s="159" t="s">
        <v>2129</v>
      </c>
      <c r="M4797" s="159" t="s">
        <v>23962</v>
      </c>
      <c r="N4797" s="161"/>
      <c r="O4797" s="161"/>
      <c r="P4797" s="161"/>
    </row>
    <row r="4798" customFormat="false" ht="27" hidden="false" customHeight="true" outlineLevel="0" collapsed="false">
      <c r="A4798" s="159" t="s">
        <v>23963</v>
      </c>
      <c r="B4798" s="160" t="s">
        <v>23964</v>
      </c>
      <c r="C4798" s="42" t="s">
        <v>1757</v>
      </c>
      <c r="D4798" s="159" t="s">
        <v>2494</v>
      </c>
      <c r="E4798" s="159" t="s">
        <v>22844</v>
      </c>
      <c r="F4798" s="42" t="s">
        <v>2496</v>
      </c>
      <c r="G4798" s="159" t="s">
        <v>1842</v>
      </c>
      <c r="H4798" s="159" t="s">
        <v>2171</v>
      </c>
      <c r="I4798" s="159" t="s">
        <v>1808</v>
      </c>
      <c r="J4798" s="42" t="s">
        <v>23965</v>
      </c>
      <c r="K4798" s="42" t="s">
        <v>23966</v>
      </c>
      <c r="L4798" s="159" t="s">
        <v>2129</v>
      </c>
      <c r="M4798" s="159" t="s">
        <v>23967</v>
      </c>
      <c r="N4798" s="161"/>
      <c r="O4798" s="161"/>
      <c r="P4798" s="161"/>
    </row>
    <row r="4799" customFormat="false" ht="39" hidden="false" customHeight="true" outlineLevel="0" collapsed="false">
      <c r="A4799" s="159" t="s">
        <v>23968</v>
      </c>
      <c r="B4799" s="160" t="s">
        <v>23969</v>
      </c>
      <c r="C4799" s="42" t="s">
        <v>1757</v>
      </c>
      <c r="D4799" s="159" t="s">
        <v>2494</v>
      </c>
      <c r="E4799" s="159" t="s">
        <v>22844</v>
      </c>
      <c r="F4799" s="42" t="s">
        <v>2496</v>
      </c>
      <c r="G4799" s="159" t="s">
        <v>1842</v>
      </c>
      <c r="H4799" s="159" t="s">
        <v>2171</v>
      </c>
      <c r="I4799" s="159" t="s">
        <v>1808</v>
      </c>
      <c r="J4799" s="42" t="s">
        <v>23970</v>
      </c>
      <c r="K4799" s="42" t="s">
        <v>23971</v>
      </c>
      <c r="L4799" s="159" t="s">
        <v>2129</v>
      </c>
      <c r="M4799" s="159" t="s">
        <v>23972</v>
      </c>
      <c r="N4799" s="161"/>
      <c r="O4799" s="161"/>
      <c r="P4799" s="161"/>
    </row>
    <row r="4800" customFormat="false" ht="39" hidden="false" customHeight="true" outlineLevel="0" collapsed="false">
      <c r="A4800" s="159" t="s">
        <v>23973</v>
      </c>
      <c r="B4800" s="160" t="s">
        <v>23974</v>
      </c>
      <c r="C4800" s="42" t="s">
        <v>1757</v>
      </c>
      <c r="D4800" s="159" t="s">
        <v>2494</v>
      </c>
      <c r="E4800" s="159" t="s">
        <v>22844</v>
      </c>
      <c r="F4800" s="42" t="s">
        <v>2496</v>
      </c>
      <c r="G4800" s="159" t="s">
        <v>1842</v>
      </c>
      <c r="H4800" s="159" t="s">
        <v>2171</v>
      </c>
      <c r="I4800" s="159" t="s">
        <v>1808</v>
      </c>
      <c r="J4800" s="42" t="s">
        <v>23975</v>
      </c>
      <c r="K4800" s="42" t="s">
        <v>23976</v>
      </c>
      <c r="L4800" s="159" t="s">
        <v>2129</v>
      </c>
      <c r="M4800" s="159" t="s">
        <v>23977</v>
      </c>
      <c r="N4800" s="161"/>
      <c r="O4800" s="161"/>
      <c r="P4800" s="161"/>
    </row>
    <row r="4801" customFormat="false" ht="39" hidden="false" customHeight="true" outlineLevel="0" collapsed="false">
      <c r="A4801" s="159" t="s">
        <v>23978</v>
      </c>
      <c r="B4801" s="160" t="s">
        <v>23979</v>
      </c>
      <c r="C4801" s="42" t="s">
        <v>1757</v>
      </c>
      <c r="D4801" s="159" t="s">
        <v>2494</v>
      </c>
      <c r="E4801" s="159" t="s">
        <v>22844</v>
      </c>
      <c r="F4801" s="42" t="s">
        <v>2496</v>
      </c>
      <c r="G4801" s="159" t="s">
        <v>1842</v>
      </c>
      <c r="H4801" s="159" t="s">
        <v>2171</v>
      </c>
      <c r="I4801" s="159" t="s">
        <v>1808</v>
      </c>
      <c r="J4801" s="42" t="s">
        <v>23980</v>
      </c>
      <c r="K4801" s="42" t="s">
        <v>23981</v>
      </c>
      <c r="L4801" s="159" t="s">
        <v>2129</v>
      </c>
      <c r="M4801" s="159" t="s">
        <v>23982</v>
      </c>
      <c r="N4801" s="161"/>
      <c r="O4801" s="161"/>
      <c r="P4801" s="161"/>
    </row>
    <row r="4802" customFormat="false" ht="39" hidden="false" customHeight="true" outlineLevel="0" collapsed="false">
      <c r="A4802" s="159" t="s">
        <v>23983</v>
      </c>
      <c r="B4802" s="160" t="s">
        <v>23984</v>
      </c>
      <c r="C4802" s="42" t="s">
        <v>1757</v>
      </c>
      <c r="D4802" s="159" t="s">
        <v>2494</v>
      </c>
      <c r="E4802" s="159" t="s">
        <v>22844</v>
      </c>
      <c r="F4802" s="42" t="s">
        <v>2496</v>
      </c>
      <c r="G4802" s="159" t="s">
        <v>1842</v>
      </c>
      <c r="H4802" s="159" t="s">
        <v>2171</v>
      </c>
      <c r="I4802" s="159" t="s">
        <v>1808</v>
      </c>
      <c r="J4802" s="42" t="s">
        <v>13104</v>
      </c>
      <c r="K4802" s="42" t="s">
        <v>23985</v>
      </c>
      <c r="L4802" s="159" t="s">
        <v>2129</v>
      </c>
      <c r="M4802" s="159" t="s">
        <v>23986</v>
      </c>
      <c r="N4802" s="161"/>
      <c r="O4802" s="161"/>
      <c r="P4802" s="161"/>
    </row>
    <row r="4803" customFormat="false" ht="39" hidden="false" customHeight="true" outlineLevel="0" collapsed="false">
      <c r="A4803" s="159" t="s">
        <v>23987</v>
      </c>
      <c r="B4803" s="160" t="s">
        <v>23988</v>
      </c>
      <c r="C4803" s="42" t="s">
        <v>1757</v>
      </c>
      <c r="D4803" s="159" t="s">
        <v>2494</v>
      </c>
      <c r="E4803" s="159" t="s">
        <v>22844</v>
      </c>
      <c r="F4803" s="42" t="s">
        <v>2496</v>
      </c>
      <c r="G4803" s="159" t="s">
        <v>1842</v>
      </c>
      <c r="H4803" s="159" t="s">
        <v>2171</v>
      </c>
      <c r="I4803" s="159" t="s">
        <v>1808</v>
      </c>
      <c r="J4803" s="42" t="s">
        <v>23989</v>
      </c>
      <c r="K4803" s="42" t="s">
        <v>23990</v>
      </c>
      <c r="L4803" s="159" t="s">
        <v>2129</v>
      </c>
      <c r="M4803" s="159" t="s">
        <v>23991</v>
      </c>
      <c r="N4803" s="161"/>
      <c r="O4803" s="161"/>
      <c r="P4803" s="161"/>
    </row>
    <row r="4804" customFormat="false" ht="39" hidden="false" customHeight="true" outlineLevel="0" collapsed="false">
      <c r="A4804" s="159" t="s">
        <v>23992</v>
      </c>
      <c r="B4804" s="160" t="s">
        <v>23993</v>
      </c>
      <c r="C4804" s="42" t="s">
        <v>1757</v>
      </c>
      <c r="D4804" s="159" t="s">
        <v>2494</v>
      </c>
      <c r="E4804" s="159" t="s">
        <v>22844</v>
      </c>
      <c r="F4804" s="42" t="s">
        <v>2496</v>
      </c>
      <c r="G4804" s="159" t="s">
        <v>1842</v>
      </c>
      <c r="H4804" s="159" t="s">
        <v>2171</v>
      </c>
      <c r="I4804" s="159" t="s">
        <v>1808</v>
      </c>
      <c r="J4804" s="42" t="s">
        <v>23994</v>
      </c>
      <c r="K4804" s="42" t="s">
        <v>23995</v>
      </c>
      <c r="L4804" s="159" t="s">
        <v>2129</v>
      </c>
      <c r="M4804" s="159" t="s">
        <v>23996</v>
      </c>
      <c r="N4804" s="161"/>
      <c r="O4804" s="161"/>
      <c r="P4804" s="161"/>
    </row>
    <row r="4805" customFormat="false" ht="39" hidden="false" customHeight="true" outlineLevel="0" collapsed="false">
      <c r="A4805" s="159" t="s">
        <v>23997</v>
      </c>
      <c r="B4805" s="160" t="s">
        <v>23998</v>
      </c>
      <c r="C4805" s="42" t="s">
        <v>1757</v>
      </c>
      <c r="D4805" s="159" t="s">
        <v>2494</v>
      </c>
      <c r="E4805" s="159" t="s">
        <v>22844</v>
      </c>
      <c r="F4805" s="42" t="s">
        <v>2496</v>
      </c>
      <c r="G4805" s="159" t="s">
        <v>1842</v>
      </c>
      <c r="H4805" s="159" t="s">
        <v>2171</v>
      </c>
      <c r="I4805" s="159" t="s">
        <v>1808</v>
      </c>
      <c r="J4805" s="42" t="s">
        <v>23999</v>
      </c>
      <c r="K4805" s="42" t="s">
        <v>24000</v>
      </c>
      <c r="L4805" s="159" t="s">
        <v>2129</v>
      </c>
      <c r="M4805" s="159" t="s">
        <v>24001</v>
      </c>
      <c r="N4805" s="161"/>
      <c r="O4805" s="161"/>
      <c r="P4805" s="161"/>
    </row>
    <row r="4806" customFormat="false" ht="39" hidden="false" customHeight="true" outlineLevel="0" collapsed="false">
      <c r="A4806" s="159" t="s">
        <v>24002</v>
      </c>
      <c r="B4806" s="160" t="s">
        <v>24003</v>
      </c>
      <c r="C4806" s="42" t="s">
        <v>1757</v>
      </c>
      <c r="D4806" s="159" t="s">
        <v>2494</v>
      </c>
      <c r="E4806" s="159" t="s">
        <v>22844</v>
      </c>
      <c r="F4806" s="42" t="s">
        <v>2496</v>
      </c>
      <c r="G4806" s="159" t="s">
        <v>1842</v>
      </c>
      <c r="H4806" s="159" t="s">
        <v>2171</v>
      </c>
      <c r="I4806" s="159" t="s">
        <v>1808</v>
      </c>
      <c r="J4806" s="42" t="s">
        <v>24004</v>
      </c>
      <c r="K4806" s="42" t="s">
        <v>24005</v>
      </c>
      <c r="L4806" s="159" t="s">
        <v>2129</v>
      </c>
      <c r="M4806" s="159" t="s">
        <v>24006</v>
      </c>
      <c r="N4806" s="161"/>
      <c r="O4806" s="161"/>
      <c r="P4806" s="161"/>
    </row>
    <row r="4807" customFormat="false" ht="27" hidden="false" customHeight="true" outlineLevel="0" collapsed="false">
      <c r="A4807" s="159" t="s">
        <v>24007</v>
      </c>
      <c r="B4807" s="160" t="s">
        <v>24008</v>
      </c>
      <c r="C4807" s="42" t="s">
        <v>1757</v>
      </c>
      <c r="D4807" s="159" t="s">
        <v>2494</v>
      </c>
      <c r="E4807" s="159" t="s">
        <v>22844</v>
      </c>
      <c r="F4807" s="42" t="s">
        <v>2496</v>
      </c>
      <c r="G4807" s="159" t="s">
        <v>1842</v>
      </c>
      <c r="H4807" s="159" t="s">
        <v>2171</v>
      </c>
      <c r="I4807" s="159" t="s">
        <v>1808</v>
      </c>
      <c r="J4807" s="42" t="s">
        <v>24009</v>
      </c>
      <c r="K4807" s="42" t="s">
        <v>24010</v>
      </c>
      <c r="L4807" s="159" t="s">
        <v>2129</v>
      </c>
      <c r="M4807" s="159" t="s">
        <v>24011</v>
      </c>
      <c r="N4807" s="161"/>
      <c r="O4807" s="161"/>
      <c r="P4807" s="161"/>
    </row>
    <row r="4808" customFormat="false" ht="39" hidden="false" customHeight="true" outlineLevel="0" collapsed="false">
      <c r="A4808" s="159" t="s">
        <v>24012</v>
      </c>
      <c r="B4808" s="160" t="s">
        <v>24013</v>
      </c>
      <c r="C4808" s="42" t="s">
        <v>1757</v>
      </c>
      <c r="D4808" s="159" t="s">
        <v>2494</v>
      </c>
      <c r="E4808" s="159" t="s">
        <v>22844</v>
      </c>
      <c r="F4808" s="42" t="s">
        <v>2496</v>
      </c>
      <c r="G4808" s="159" t="s">
        <v>1842</v>
      </c>
      <c r="H4808" s="159" t="s">
        <v>2171</v>
      </c>
      <c r="I4808" s="159" t="s">
        <v>1808</v>
      </c>
      <c r="J4808" s="42" t="s">
        <v>24014</v>
      </c>
      <c r="K4808" s="42" t="s">
        <v>24015</v>
      </c>
      <c r="L4808" s="159" t="s">
        <v>2129</v>
      </c>
      <c r="M4808" s="159" t="s">
        <v>24016</v>
      </c>
      <c r="N4808" s="161"/>
      <c r="O4808" s="161"/>
      <c r="P4808" s="161"/>
    </row>
    <row r="4809" customFormat="false" ht="39" hidden="false" customHeight="true" outlineLevel="0" collapsed="false">
      <c r="A4809" s="159" t="s">
        <v>24017</v>
      </c>
      <c r="B4809" s="160" t="s">
        <v>24018</v>
      </c>
      <c r="C4809" s="42" t="s">
        <v>1757</v>
      </c>
      <c r="D4809" s="159" t="s">
        <v>2494</v>
      </c>
      <c r="E4809" s="159" t="s">
        <v>22844</v>
      </c>
      <c r="F4809" s="42" t="s">
        <v>2496</v>
      </c>
      <c r="G4809" s="159" t="s">
        <v>1842</v>
      </c>
      <c r="H4809" s="159" t="s">
        <v>2171</v>
      </c>
      <c r="I4809" s="159" t="s">
        <v>1808</v>
      </c>
      <c r="J4809" s="42" t="s">
        <v>24019</v>
      </c>
      <c r="K4809" s="42" t="s">
        <v>24020</v>
      </c>
      <c r="L4809" s="159" t="s">
        <v>2129</v>
      </c>
      <c r="M4809" s="159" t="s">
        <v>24021</v>
      </c>
      <c r="N4809" s="161"/>
      <c r="O4809" s="161"/>
      <c r="P4809" s="161"/>
    </row>
    <row r="4810" customFormat="false" ht="27" hidden="false" customHeight="true" outlineLevel="0" collapsed="false">
      <c r="A4810" s="159" t="s">
        <v>24022</v>
      </c>
      <c r="B4810" s="160" t="s">
        <v>24023</v>
      </c>
      <c r="C4810" s="42" t="s">
        <v>1757</v>
      </c>
      <c r="D4810" s="159" t="s">
        <v>2494</v>
      </c>
      <c r="E4810" s="159" t="s">
        <v>22844</v>
      </c>
      <c r="F4810" s="42" t="s">
        <v>2496</v>
      </c>
      <c r="G4810" s="159" t="s">
        <v>1842</v>
      </c>
      <c r="H4810" s="159" t="s">
        <v>2171</v>
      </c>
      <c r="I4810" s="159" t="s">
        <v>1808</v>
      </c>
      <c r="J4810" s="42" t="s">
        <v>24024</v>
      </c>
      <c r="K4810" s="42" t="s">
        <v>24025</v>
      </c>
      <c r="L4810" s="159" t="s">
        <v>2129</v>
      </c>
      <c r="M4810" s="159" t="s">
        <v>24026</v>
      </c>
      <c r="N4810" s="161"/>
      <c r="O4810" s="161"/>
      <c r="P4810" s="161"/>
    </row>
    <row r="4811" customFormat="false" ht="39" hidden="false" customHeight="true" outlineLevel="0" collapsed="false">
      <c r="A4811" s="159" t="s">
        <v>24027</v>
      </c>
      <c r="B4811" s="160" t="s">
        <v>24028</v>
      </c>
      <c r="C4811" s="42" t="s">
        <v>1757</v>
      </c>
      <c r="D4811" s="159" t="s">
        <v>2494</v>
      </c>
      <c r="E4811" s="159" t="s">
        <v>22844</v>
      </c>
      <c r="F4811" s="42" t="s">
        <v>2496</v>
      </c>
      <c r="G4811" s="159" t="s">
        <v>1842</v>
      </c>
      <c r="H4811" s="159" t="s">
        <v>2171</v>
      </c>
      <c r="I4811" s="159" t="s">
        <v>1808</v>
      </c>
      <c r="J4811" s="42" t="s">
        <v>24029</v>
      </c>
      <c r="K4811" s="42" t="s">
        <v>24030</v>
      </c>
      <c r="L4811" s="159" t="s">
        <v>2129</v>
      </c>
      <c r="M4811" s="159" t="s">
        <v>24031</v>
      </c>
      <c r="N4811" s="161"/>
      <c r="O4811" s="161"/>
      <c r="P4811" s="161"/>
    </row>
    <row r="4812" customFormat="false" ht="39" hidden="false" customHeight="true" outlineLevel="0" collapsed="false">
      <c r="A4812" s="159" t="s">
        <v>24032</v>
      </c>
      <c r="B4812" s="160" t="s">
        <v>24033</v>
      </c>
      <c r="C4812" s="42" t="s">
        <v>1757</v>
      </c>
      <c r="D4812" s="159" t="s">
        <v>2494</v>
      </c>
      <c r="E4812" s="159" t="s">
        <v>22844</v>
      </c>
      <c r="F4812" s="42" t="s">
        <v>2496</v>
      </c>
      <c r="G4812" s="159" t="s">
        <v>1842</v>
      </c>
      <c r="H4812" s="159" t="s">
        <v>2171</v>
      </c>
      <c r="I4812" s="159" t="s">
        <v>1808</v>
      </c>
      <c r="J4812" s="42" t="s">
        <v>24034</v>
      </c>
      <c r="K4812" s="42" t="s">
        <v>24035</v>
      </c>
      <c r="L4812" s="159" t="s">
        <v>2129</v>
      </c>
      <c r="M4812" s="159" t="s">
        <v>24036</v>
      </c>
      <c r="N4812" s="161"/>
      <c r="O4812" s="161"/>
      <c r="P4812" s="161"/>
    </row>
    <row r="4813" customFormat="false" ht="27" hidden="false" customHeight="true" outlineLevel="0" collapsed="false">
      <c r="A4813" s="159" t="s">
        <v>24037</v>
      </c>
      <c r="B4813" s="160" t="s">
        <v>24038</v>
      </c>
      <c r="C4813" s="42" t="s">
        <v>1757</v>
      </c>
      <c r="D4813" s="159" t="s">
        <v>2494</v>
      </c>
      <c r="E4813" s="159" t="s">
        <v>22844</v>
      </c>
      <c r="F4813" s="42" t="s">
        <v>2496</v>
      </c>
      <c r="G4813" s="159" t="s">
        <v>1842</v>
      </c>
      <c r="H4813" s="159" t="s">
        <v>2171</v>
      </c>
      <c r="I4813" s="159" t="s">
        <v>1808</v>
      </c>
      <c r="J4813" s="42" t="s">
        <v>24039</v>
      </c>
      <c r="K4813" s="42" t="s">
        <v>24040</v>
      </c>
      <c r="L4813" s="159" t="s">
        <v>2129</v>
      </c>
      <c r="M4813" s="159" t="s">
        <v>24041</v>
      </c>
      <c r="N4813" s="161"/>
      <c r="O4813" s="161"/>
      <c r="P4813" s="161"/>
    </row>
    <row r="4814" customFormat="false" ht="39" hidden="false" customHeight="true" outlineLevel="0" collapsed="false">
      <c r="A4814" s="159" t="s">
        <v>24042</v>
      </c>
      <c r="B4814" s="160" t="s">
        <v>24043</v>
      </c>
      <c r="C4814" s="42" t="s">
        <v>1757</v>
      </c>
      <c r="D4814" s="159" t="s">
        <v>2494</v>
      </c>
      <c r="E4814" s="159" t="s">
        <v>22844</v>
      </c>
      <c r="F4814" s="42" t="s">
        <v>2496</v>
      </c>
      <c r="G4814" s="159" t="s">
        <v>1842</v>
      </c>
      <c r="H4814" s="159" t="s">
        <v>2171</v>
      </c>
      <c r="I4814" s="159" t="s">
        <v>1808</v>
      </c>
      <c r="J4814" s="42" t="s">
        <v>24044</v>
      </c>
      <c r="K4814" s="42" t="s">
        <v>24045</v>
      </c>
      <c r="L4814" s="159" t="s">
        <v>2129</v>
      </c>
      <c r="M4814" s="159" t="s">
        <v>24046</v>
      </c>
      <c r="N4814" s="161"/>
      <c r="O4814" s="161"/>
      <c r="P4814" s="161"/>
    </row>
    <row r="4815" customFormat="false" ht="39" hidden="false" customHeight="true" outlineLevel="0" collapsed="false">
      <c r="A4815" s="159" t="s">
        <v>24047</v>
      </c>
      <c r="B4815" s="160" t="s">
        <v>24048</v>
      </c>
      <c r="C4815" s="42" t="s">
        <v>1757</v>
      </c>
      <c r="D4815" s="159" t="s">
        <v>2494</v>
      </c>
      <c r="E4815" s="159" t="s">
        <v>22844</v>
      </c>
      <c r="F4815" s="42" t="s">
        <v>2496</v>
      </c>
      <c r="G4815" s="159" t="s">
        <v>1842</v>
      </c>
      <c r="H4815" s="159" t="s">
        <v>2171</v>
      </c>
      <c r="I4815" s="159" t="s">
        <v>1808</v>
      </c>
      <c r="J4815" s="42" t="s">
        <v>24049</v>
      </c>
      <c r="K4815" s="42" t="s">
        <v>24050</v>
      </c>
      <c r="L4815" s="159" t="s">
        <v>2129</v>
      </c>
      <c r="M4815" s="159" t="s">
        <v>24051</v>
      </c>
      <c r="N4815" s="161"/>
      <c r="O4815" s="161"/>
      <c r="P4815" s="161"/>
    </row>
    <row r="4816" customFormat="false" ht="39" hidden="false" customHeight="true" outlineLevel="0" collapsed="false">
      <c r="A4816" s="159" t="s">
        <v>24052</v>
      </c>
      <c r="B4816" s="160" t="s">
        <v>24053</v>
      </c>
      <c r="C4816" s="42" t="s">
        <v>1757</v>
      </c>
      <c r="D4816" s="159" t="s">
        <v>2494</v>
      </c>
      <c r="E4816" s="159" t="s">
        <v>22844</v>
      </c>
      <c r="F4816" s="42" t="s">
        <v>2496</v>
      </c>
      <c r="G4816" s="159" t="s">
        <v>1842</v>
      </c>
      <c r="H4816" s="159" t="s">
        <v>2171</v>
      </c>
      <c r="I4816" s="159" t="s">
        <v>1808</v>
      </c>
      <c r="J4816" s="42" t="s">
        <v>24054</v>
      </c>
      <c r="K4816" s="42" t="s">
        <v>24055</v>
      </c>
      <c r="L4816" s="159" t="s">
        <v>2129</v>
      </c>
      <c r="M4816" s="159" t="s">
        <v>24056</v>
      </c>
      <c r="N4816" s="161"/>
      <c r="O4816" s="161"/>
      <c r="P4816" s="161"/>
    </row>
    <row r="4817" customFormat="false" ht="39" hidden="false" customHeight="true" outlineLevel="0" collapsed="false">
      <c r="A4817" s="159" t="s">
        <v>24057</v>
      </c>
      <c r="B4817" s="160" t="s">
        <v>24058</v>
      </c>
      <c r="C4817" s="42" t="s">
        <v>1757</v>
      </c>
      <c r="D4817" s="159" t="s">
        <v>2494</v>
      </c>
      <c r="E4817" s="159" t="s">
        <v>22844</v>
      </c>
      <c r="F4817" s="42" t="s">
        <v>2496</v>
      </c>
      <c r="G4817" s="159" t="s">
        <v>1842</v>
      </c>
      <c r="H4817" s="159" t="s">
        <v>2171</v>
      </c>
      <c r="I4817" s="159" t="s">
        <v>1808</v>
      </c>
      <c r="J4817" s="42" t="s">
        <v>24059</v>
      </c>
      <c r="K4817" s="42" t="s">
        <v>24060</v>
      </c>
      <c r="L4817" s="159" t="s">
        <v>2129</v>
      </c>
      <c r="M4817" s="159" t="s">
        <v>24061</v>
      </c>
      <c r="N4817" s="161"/>
      <c r="O4817" s="161"/>
      <c r="P4817" s="161"/>
    </row>
    <row r="4818" customFormat="false" ht="39" hidden="false" customHeight="true" outlineLevel="0" collapsed="false">
      <c r="A4818" s="159" t="s">
        <v>24062</v>
      </c>
      <c r="B4818" s="160" t="s">
        <v>24063</v>
      </c>
      <c r="C4818" s="42" t="s">
        <v>1757</v>
      </c>
      <c r="D4818" s="159" t="s">
        <v>2494</v>
      </c>
      <c r="E4818" s="159" t="s">
        <v>22844</v>
      </c>
      <c r="F4818" s="42" t="s">
        <v>2496</v>
      </c>
      <c r="G4818" s="159" t="s">
        <v>1842</v>
      </c>
      <c r="H4818" s="159" t="s">
        <v>2171</v>
      </c>
      <c r="I4818" s="159" t="s">
        <v>1808</v>
      </c>
      <c r="J4818" s="42" t="s">
        <v>24064</v>
      </c>
      <c r="K4818" s="42" t="s">
        <v>24065</v>
      </c>
      <c r="L4818" s="159" t="s">
        <v>2129</v>
      </c>
      <c r="M4818" s="159" t="s">
        <v>24066</v>
      </c>
      <c r="N4818" s="161"/>
      <c r="O4818" s="161"/>
      <c r="P4818" s="161"/>
    </row>
    <row r="4819" customFormat="false" ht="39" hidden="false" customHeight="true" outlineLevel="0" collapsed="false">
      <c r="A4819" s="159" t="s">
        <v>24067</v>
      </c>
      <c r="B4819" s="160" t="s">
        <v>24068</v>
      </c>
      <c r="C4819" s="42" t="s">
        <v>1757</v>
      </c>
      <c r="D4819" s="159" t="s">
        <v>2494</v>
      </c>
      <c r="E4819" s="159" t="s">
        <v>22844</v>
      </c>
      <c r="F4819" s="42" t="s">
        <v>2496</v>
      </c>
      <c r="G4819" s="159" t="s">
        <v>1842</v>
      </c>
      <c r="H4819" s="159" t="s">
        <v>2171</v>
      </c>
      <c r="I4819" s="159" t="s">
        <v>1808</v>
      </c>
      <c r="J4819" s="42" t="s">
        <v>24069</v>
      </c>
      <c r="K4819" s="42" t="s">
        <v>24070</v>
      </c>
      <c r="L4819" s="159" t="s">
        <v>2129</v>
      </c>
      <c r="M4819" s="159" t="s">
        <v>24071</v>
      </c>
      <c r="N4819" s="161"/>
      <c r="O4819" s="161"/>
      <c r="P4819" s="161"/>
    </row>
    <row r="4820" customFormat="false" ht="27" hidden="false" customHeight="true" outlineLevel="0" collapsed="false">
      <c r="A4820" s="159" t="s">
        <v>24072</v>
      </c>
      <c r="B4820" s="160" t="s">
        <v>24073</v>
      </c>
      <c r="C4820" s="42" t="s">
        <v>1757</v>
      </c>
      <c r="D4820" s="159" t="s">
        <v>2494</v>
      </c>
      <c r="E4820" s="159" t="s">
        <v>22844</v>
      </c>
      <c r="F4820" s="42" t="s">
        <v>2496</v>
      </c>
      <c r="G4820" s="159" t="s">
        <v>1842</v>
      </c>
      <c r="H4820" s="159" t="s">
        <v>2171</v>
      </c>
      <c r="I4820" s="159" t="s">
        <v>1808</v>
      </c>
      <c r="J4820" s="42" t="s">
        <v>24074</v>
      </c>
      <c r="K4820" s="42" t="s">
        <v>24075</v>
      </c>
      <c r="L4820" s="159" t="s">
        <v>2129</v>
      </c>
      <c r="M4820" s="159" t="s">
        <v>24076</v>
      </c>
      <c r="N4820" s="161"/>
      <c r="O4820" s="161"/>
      <c r="P4820" s="161"/>
    </row>
    <row r="4821" customFormat="false" ht="39" hidden="false" customHeight="true" outlineLevel="0" collapsed="false">
      <c r="A4821" s="159" t="s">
        <v>24077</v>
      </c>
      <c r="B4821" s="160" t="s">
        <v>24078</v>
      </c>
      <c r="C4821" s="42" t="s">
        <v>1757</v>
      </c>
      <c r="D4821" s="159" t="s">
        <v>2494</v>
      </c>
      <c r="E4821" s="159" t="s">
        <v>22844</v>
      </c>
      <c r="F4821" s="42" t="s">
        <v>2496</v>
      </c>
      <c r="G4821" s="159" t="s">
        <v>1842</v>
      </c>
      <c r="H4821" s="159" t="s">
        <v>2171</v>
      </c>
      <c r="I4821" s="159" t="s">
        <v>1808</v>
      </c>
      <c r="J4821" s="42" t="s">
        <v>24079</v>
      </c>
      <c r="K4821" s="42" t="s">
        <v>24080</v>
      </c>
      <c r="L4821" s="159" t="s">
        <v>2129</v>
      </c>
      <c r="M4821" s="159" t="s">
        <v>24081</v>
      </c>
      <c r="N4821" s="161"/>
      <c r="O4821" s="161"/>
      <c r="P4821" s="161"/>
    </row>
    <row r="4822" customFormat="false" ht="27" hidden="false" customHeight="true" outlineLevel="0" collapsed="false">
      <c r="A4822" s="159" t="s">
        <v>24082</v>
      </c>
      <c r="B4822" s="160" t="s">
        <v>24083</v>
      </c>
      <c r="C4822" s="42" t="s">
        <v>1757</v>
      </c>
      <c r="D4822" s="159" t="s">
        <v>2494</v>
      </c>
      <c r="E4822" s="159" t="s">
        <v>22844</v>
      </c>
      <c r="F4822" s="42" t="s">
        <v>2496</v>
      </c>
      <c r="G4822" s="159" t="s">
        <v>1842</v>
      </c>
      <c r="H4822" s="159" t="s">
        <v>2171</v>
      </c>
      <c r="I4822" s="159" t="s">
        <v>1808</v>
      </c>
      <c r="J4822" s="42" t="s">
        <v>24084</v>
      </c>
      <c r="K4822" s="42" t="s">
        <v>24085</v>
      </c>
      <c r="L4822" s="159" t="s">
        <v>2129</v>
      </c>
      <c r="M4822" s="159" t="s">
        <v>24086</v>
      </c>
      <c r="N4822" s="161"/>
      <c r="O4822" s="161"/>
      <c r="P4822" s="161"/>
    </row>
    <row r="4823" customFormat="false" ht="27" hidden="false" customHeight="true" outlineLevel="0" collapsed="false">
      <c r="A4823" s="159" t="s">
        <v>24087</v>
      </c>
      <c r="B4823" s="160" t="s">
        <v>24088</v>
      </c>
      <c r="C4823" s="42" t="s">
        <v>1757</v>
      </c>
      <c r="D4823" s="159" t="s">
        <v>2494</v>
      </c>
      <c r="E4823" s="159" t="s">
        <v>22844</v>
      </c>
      <c r="F4823" s="42" t="s">
        <v>2496</v>
      </c>
      <c r="G4823" s="159" t="s">
        <v>1842</v>
      </c>
      <c r="H4823" s="159" t="s">
        <v>2171</v>
      </c>
      <c r="I4823" s="159" t="s">
        <v>1808</v>
      </c>
      <c r="J4823" s="42" t="s">
        <v>24089</v>
      </c>
      <c r="K4823" s="42" t="s">
        <v>24090</v>
      </c>
      <c r="L4823" s="159" t="s">
        <v>2129</v>
      </c>
      <c r="M4823" s="159" t="s">
        <v>24091</v>
      </c>
      <c r="N4823" s="161"/>
      <c r="O4823" s="161"/>
      <c r="P4823" s="161"/>
    </row>
    <row r="4824" customFormat="false" ht="39" hidden="false" customHeight="true" outlineLevel="0" collapsed="false">
      <c r="A4824" s="159" t="s">
        <v>24092</v>
      </c>
      <c r="B4824" s="160" t="s">
        <v>24093</v>
      </c>
      <c r="C4824" s="42" t="s">
        <v>1757</v>
      </c>
      <c r="D4824" s="159" t="s">
        <v>2494</v>
      </c>
      <c r="E4824" s="159" t="s">
        <v>22844</v>
      </c>
      <c r="F4824" s="42" t="s">
        <v>2496</v>
      </c>
      <c r="G4824" s="159" t="s">
        <v>1842</v>
      </c>
      <c r="H4824" s="159" t="s">
        <v>2171</v>
      </c>
      <c r="I4824" s="159" t="s">
        <v>1808</v>
      </c>
      <c r="J4824" s="42" t="s">
        <v>24094</v>
      </c>
      <c r="K4824" s="42" t="s">
        <v>24095</v>
      </c>
      <c r="L4824" s="159" t="s">
        <v>2129</v>
      </c>
      <c r="M4824" s="159" t="s">
        <v>24096</v>
      </c>
      <c r="N4824" s="161"/>
      <c r="O4824" s="161"/>
      <c r="P4824" s="161"/>
    </row>
    <row r="4825" customFormat="false" ht="39" hidden="false" customHeight="true" outlineLevel="0" collapsed="false">
      <c r="A4825" s="159" t="s">
        <v>24097</v>
      </c>
      <c r="B4825" s="160" t="s">
        <v>24098</v>
      </c>
      <c r="C4825" s="42" t="s">
        <v>1757</v>
      </c>
      <c r="D4825" s="159" t="s">
        <v>2494</v>
      </c>
      <c r="E4825" s="159" t="s">
        <v>22844</v>
      </c>
      <c r="F4825" s="42" t="s">
        <v>2496</v>
      </c>
      <c r="G4825" s="159" t="s">
        <v>1842</v>
      </c>
      <c r="H4825" s="159" t="s">
        <v>2171</v>
      </c>
      <c r="I4825" s="159" t="s">
        <v>1808</v>
      </c>
      <c r="J4825" s="42" t="s">
        <v>24099</v>
      </c>
      <c r="K4825" s="42" t="s">
        <v>24100</v>
      </c>
      <c r="L4825" s="159" t="s">
        <v>2129</v>
      </c>
      <c r="M4825" s="159" t="s">
        <v>24101</v>
      </c>
      <c r="N4825" s="161"/>
      <c r="O4825" s="161"/>
      <c r="P4825" s="161"/>
    </row>
    <row r="4826" customFormat="false" ht="39" hidden="false" customHeight="true" outlineLevel="0" collapsed="false">
      <c r="A4826" s="159" t="s">
        <v>24102</v>
      </c>
      <c r="B4826" s="160" t="s">
        <v>24103</v>
      </c>
      <c r="C4826" s="42" t="s">
        <v>1757</v>
      </c>
      <c r="D4826" s="159" t="s">
        <v>2494</v>
      </c>
      <c r="E4826" s="159" t="s">
        <v>22844</v>
      </c>
      <c r="F4826" s="42" t="s">
        <v>2496</v>
      </c>
      <c r="G4826" s="159" t="s">
        <v>1842</v>
      </c>
      <c r="H4826" s="159" t="s">
        <v>2171</v>
      </c>
      <c r="I4826" s="159" t="s">
        <v>1808</v>
      </c>
      <c r="J4826" s="42" t="s">
        <v>24104</v>
      </c>
      <c r="K4826" s="42" t="s">
        <v>24105</v>
      </c>
      <c r="L4826" s="159" t="s">
        <v>2129</v>
      </c>
      <c r="M4826" s="159" t="s">
        <v>24106</v>
      </c>
      <c r="N4826" s="161"/>
      <c r="O4826" s="161"/>
      <c r="P4826" s="161"/>
    </row>
    <row r="4827" customFormat="false" ht="39" hidden="false" customHeight="true" outlineLevel="0" collapsed="false">
      <c r="A4827" s="159" t="s">
        <v>24107</v>
      </c>
      <c r="B4827" s="160" t="s">
        <v>24108</v>
      </c>
      <c r="C4827" s="42" t="s">
        <v>1757</v>
      </c>
      <c r="D4827" s="159" t="s">
        <v>2494</v>
      </c>
      <c r="E4827" s="159" t="s">
        <v>22844</v>
      </c>
      <c r="F4827" s="42" t="s">
        <v>2496</v>
      </c>
      <c r="G4827" s="159" t="s">
        <v>1842</v>
      </c>
      <c r="H4827" s="159" t="s">
        <v>2171</v>
      </c>
      <c r="I4827" s="159" t="s">
        <v>1808</v>
      </c>
      <c r="J4827" s="42" t="s">
        <v>24109</v>
      </c>
      <c r="K4827" s="42" t="s">
        <v>24110</v>
      </c>
      <c r="L4827" s="159" t="s">
        <v>2129</v>
      </c>
      <c r="M4827" s="159" t="s">
        <v>24111</v>
      </c>
      <c r="N4827" s="161"/>
      <c r="O4827" s="161"/>
      <c r="P4827" s="161"/>
    </row>
    <row r="4828" customFormat="false" ht="39" hidden="false" customHeight="true" outlineLevel="0" collapsed="false">
      <c r="A4828" s="159" t="s">
        <v>24112</v>
      </c>
      <c r="B4828" s="160" t="s">
        <v>24113</v>
      </c>
      <c r="C4828" s="42" t="s">
        <v>1757</v>
      </c>
      <c r="D4828" s="159" t="s">
        <v>2494</v>
      </c>
      <c r="E4828" s="159" t="s">
        <v>22844</v>
      </c>
      <c r="F4828" s="42" t="s">
        <v>2496</v>
      </c>
      <c r="G4828" s="159" t="s">
        <v>1842</v>
      </c>
      <c r="H4828" s="159" t="s">
        <v>2171</v>
      </c>
      <c r="I4828" s="159" t="s">
        <v>1808</v>
      </c>
      <c r="J4828" s="42" t="s">
        <v>24114</v>
      </c>
      <c r="K4828" s="42" t="s">
        <v>24115</v>
      </c>
      <c r="L4828" s="159" t="s">
        <v>2129</v>
      </c>
      <c r="M4828" s="159" t="s">
        <v>24116</v>
      </c>
      <c r="N4828" s="161"/>
      <c r="O4828" s="161"/>
      <c r="P4828" s="161"/>
    </row>
    <row r="4829" customFormat="false" ht="27" hidden="false" customHeight="true" outlineLevel="0" collapsed="false">
      <c r="A4829" s="159" t="s">
        <v>24117</v>
      </c>
      <c r="B4829" s="160" t="s">
        <v>24118</v>
      </c>
      <c r="C4829" s="42" t="s">
        <v>1757</v>
      </c>
      <c r="D4829" s="159" t="s">
        <v>2494</v>
      </c>
      <c r="E4829" s="159" t="s">
        <v>22844</v>
      </c>
      <c r="F4829" s="42" t="s">
        <v>2496</v>
      </c>
      <c r="G4829" s="159" t="s">
        <v>1842</v>
      </c>
      <c r="H4829" s="159" t="s">
        <v>2171</v>
      </c>
      <c r="I4829" s="159" t="s">
        <v>1808</v>
      </c>
      <c r="J4829" s="42" t="s">
        <v>24119</v>
      </c>
      <c r="K4829" s="42" t="s">
        <v>24120</v>
      </c>
      <c r="L4829" s="159" t="s">
        <v>2129</v>
      </c>
      <c r="M4829" s="159" t="s">
        <v>24121</v>
      </c>
      <c r="N4829" s="161"/>
      <c r="O4829" s="161"/>
      <c r="P4829" s="161"/>
    </row>
    <row r="4830" customFormat="false" ht="39" hidden="false" customHeight="true" outlineLevel="0" collapsed="false">
      <c r="A4830" s="159" t="s">
        <v>24122</v>
      </c>
      <c r="B4830" s="160" t="s">
        <v>24123</v>
      </c>
      <c r="C4830" s="42" t="s">
        <v>1757</v>
      </c>
      <c r="D4830" s="159" t="s">
        <v>2494</v>
      </c>
      <c r="E4830" s="159" t="s">
        <v>22844</v>
      </c>
      <c r="F4830" s="42" t="s">
        <v>2496</v>
      </c>
      <c r="G4830" s="159" t="s">
        <v>1842</v>
      </c>
      <c r="H4830" s="159" t="s">
        <v>2171</v>
      </c>
      <c r="I4830" s="159" t="s">
        <v>1808</v>
      </c>
      <c r="J4830" s="42" t="s">
        <v>24124</v>
      </c>
      <c r="K4830" s="42" t="s">
        <v>24125</v>
      </c>
      <c r="L4830" s="159" t="s">
        <v>2129</v>
      </c>
      <c r="M4830" s="159" t="s">
        <v>24126</v>
      </c>
      <c r="N4830" s="161"/>
      <c r="O4830" s="161"/>
      <c r="P4830" s="161"/>
    </row>
    <row r="4831" customFormat="false" ht="39" hidden="false" customHeight="true" outlineLevel="0" collapsed="false">
      <c r="A4831" s="159" t="s">
        <v>24127</v>
      </c>
      <c r="B4831" s="160" t="s">
        <v>24128</v>
      </c>
      <c r="C4831" s="42" t="s">
        <v>1757</v>
      </c>
      <c r="D4831" s="159" t="s">
        <v>2494</v>
      </c>
      <c r="E4831" s="159" t="s">
        <v>22844</v>
      </c>
      <c r="F4831" s="42" t="s">
        <v>2496</v>
      </c>
      <c r="G4831" s="159" t="s">
        <v>1842</v>
      </c>
      <c r="H4831" s="159" t="s">
        <v>2171</v>
      </c>
      <c r="I4831" s="159" t="s">
        <v>1808</v>
      </c>
      <c r="J4831" s="42" t="s">
        <v>24129</v>
      </c>
      <c r="K4831" s="42" t="s">
        <v>24130</v>
      </c>
      <c r="L4831" s="159" t="s">
        <v>2129</v>
      </c>
      <c r="M4831" s="159" t="s">
        <v>24131</v>
      </c>
      <c r="N4831" s="161"/>
      <c r="O4831" s="161"/>
      <c r="P4831" s="161"/>
    </row>
    <row r="4832" customFormat="false" ht="39" hidden="false" customHeight="true" outlineLevel="0" collapsed="false">
      <c r="A4832" s="159" t="s">
        <v>24132</v>
      </c>
      <c r="B4832" s="160" t="s">
        <v>24133</v>
      </c>
      <c r="C4832" s="42" t="s">
        <v>1757</v>
      </c>
      <c r="D4832" s="159" t="s">
        <v>2494</v>
      </c>
      <c r="E4832" s="159" t="s">
        <v>22844</v>
      </c>
      <c r="F4832" s="42" t="s">
        <v>2496</v>
      </c>
      <c r="G4832" s="159" t="s">
        <v>1842</v>
      </c>
      <c r="H4832" s="159" t="s">
        <v>2171</v>
      </c>
      <c r="I4832" s="159" t="s">
        <v>1808</v>
      </c>
      <c r="J4832" s="42" t="s">
        <v>14269</v>
      </c>
      <c r="K4832" s="42" t="s">
        <v>24134</v>
      </c>
      <c r="L4832" s="159" t="s">
        <v>2129</v>
      </c>
      <c r="M4832" s="159" t="s">
        <v>24135</v>
      </c>
      <c r="N4832" s="161"/>
      <c r="O4832" s="161"/>
      <c r="P4832" s="161"/>
    </row>
    <row r="4833" customFormat="false" ht="27" hidden="false" customHeight="true" outlineLevel="0" collapsed="false">
      <c r="A4833" s="159" t="s">
        <v>24136</v>
      </c>
      <c r="B4833" s="160" t="s">
        <v>24137</v>
      </c>
      <c r="C4833" s="42" t="s">
        <v>1748</v>
      </c>
      <c r="D4833" s="159" t="s">
        <v>2516</v>
      </c>
      <c r="E4833" s="159" t="s">
        <v>2126</v>
      </c>
      <c r="F4833" s="42" t="s">
        <v>2517</v>
      </c>
      <c r="G4833" s="159" t="s">
        <v>1842</v>
      </c>
      <c r="H4833" s="159" t="s">
        <v>1654</v>
      </c>
      <c r="I4833" s="159" t="s">
        <v>1808</v>
      </c>
      <c r="J4833" s="42" t="s">
        <v>24138</v>
      </c>
      <c r="K4833" s="42" t="s">
        <v>24139</v>
      </c>
      <c r="L4833" s="159" t="s">
        <v>2129</v>
      </c>
      <c r="M4833" s="159" t="s">
        <v>24140</v>
      </c>
      <c r="N4833" s="161"/>
      <c r="O4833" s="161"/>
      <c r="P4833" s="161"/>
    </row>
    <row r="4834" customFormat="false" ht="27" hidden="false" customHeight="true" outlineLevel="0" collapsed="false">
      <c r="A4834" s="159" t="s">
        <v>24141</v>
      </c>
      <c r="B4834" s="160" t="s">
        <v>24142</v>
      </c>
      <c r="C4834" s="42" t="s">
        <v>1748</v>
      </c>
      <c r="D4834" s="159" t="s">
        <v>2516</v>
      </c>
      <c r="E4834" s="159" t="s">
        <v>2126</v>
      </c>
      <c r="F4834" s="42" t="s">
        <v>2517</v>
      </c>
      <c r="G4834" s="159" t="s">
        <v>1842</v>
      </c>
      <c r="H4834" s="159" t="s">
        <v>1654</v>
      </c>
      <c r="I4834" s="159" t="s">
        <v>1808</v>
      </c>
      <c r="J4834" s="42" t="s">
        <v>24143</v>
      </c>
      <c r="K4834" s="42" t="s">
        <v>24144</v>
      </c>
      <c r="L4834" s="159" t="s">
        <v>2129</v>
      </c>
      <c r="M4834" s="159" t="s">
        <v>24145</v>
      </c>
      <c r="N4834" s="161"/>
      <c r="O4834" s="161"/>
      <c r="P4834" s="161"/>
    </row>
    <row r="4835" customFormat="false" ht="27" hidden="false" customHeight="true" outlineLevel="0" collapsed="false">
      <c r="A4835" s="159" t="s">
        <v>24146</v>
      </c>
      <c r="B4835" s="160" t="s">
        <v>24147</v>
      </c>
      <c r="C4835" s="42" t="s">
        <v>1748</v>
      </c>
      <c r="D4835" s="159" t="s">
        <v>2516</v>
      </c>
      <c r="E4835" s="159" t="s">
        <v>2126</v>
      </c>
      <c r="F4835" s="42" t="s">
        <v>2517</v>
      </c>
      <c r="G4835" s="159" t="s">
        <v>1842</v>
      </c>
      <c r="H4835" s="159" t="s">
        <v>1654</v>
      </c>
      <c r="I4835" s="159" t="s">
        <v>1808</v>
      </c>
      <c r="J4835" s="42" t="s">
        <v>24148</v>
      </c>
      <c r="K4835" s="42" t="s">
        <v>24149</v>
      </c>
      <c r="L4835" s="159" t="s">
        <v>2129</v>
      </c>
      <c r="M4835" s="159" t="s">
        <v>24150</v>
      </c>
      <c r="N4835" s="161"/>
      <c r="O4835" s="161"/>
      <c r="P4835" s="161"/>
    </row>
    <row r="4836" customFormat="false" ht="27" hidden="false" customHeight="true" outlineLevel="0" collapsed="false">
      <c r="A4836" s="159" t="s">
        <v>24151</v>
      </c>
      <c r="B4836" s="160" t="s">
        <v>24152</v>
      </c>
      <c r="C4836" s="42" t="s">
        <v>1748</v>
      </c>
      <c r="D4836" s="159" t="s">
        <v>2516</v>
      </c>
      <c r="E4836" s="159" t="s">
        <v>2126</v>
      </c>
      <c r="F4836" s="42" t="s">
        <v>2517</v>
      </c>
      <c r="G4836" s="159" t="s">
        <v>1842</v>
      </c>
      <c r="H4836" s="159" t="s">
        <v>1654</v>
      </c>
      <c r="I4836" s="159" t="s">
        <v>1808</v>
      </c>
      <c r="J4836" s="42" t="s">
        <v>24153</v>
      </c>
      <c r="K4836" s="42" t="s">
        <v>24154</v>
      </c>
      <c r="L4836" s="159" t="s">
        <v>2129</v>
      </c>
      <c r="M4836" s="159" t="s">
        <v>24155</v>
      </c>
      <c r="N4836" s="161"/>
      <c r="O4836" s="161"/>
      <c r="P4836" s="161"/>
    </row>
    <row r="4837" customFormat="false" ht="27" hidden="false" customHeight="true" outlineLevel="0" collapsed="false">
      <c r="A4837" s="159" t="s">
        <v>24156</v>
      </c>
      <c r="B4837" s="160" t="s">
        <v>24157</v>
      </c>
      <c r="C4837" s="42" t="s">
        <v>1748</v>
      </c>
      <c r="D4837" s="159" t="s">
        <v>2516</v>
      </c>
      <c r="E4837" s="159" t="s">
        <v>2126</v>
      </c>
      <c r="F4837" s="42" t="s">
        <v>2517</v>
      </c>
      <c r="G4837" s="159" t="s">
        <v>1842</v>
      </c>
      <c r="H4837" s="159" t="s">
        <v>1654</v>
      </c>
      <c r="I4837" s="159" t="s">
        <v>1808</v>
      </c>
      <c r="J4837" s="42" t="s">
        <v>24158</v>
      </c>
      <c r="K4837" s="42" t="s">
        <v>24159</v>
      </c>
      <c r="L4837" s="159" t="s">
        <v>2129</v>
      </c>
      <c r="M4837" s="159" t="s">
        <v>24160</v>
      </c>
      <c r="N4837" s="161"/>
      <c r="O4837" s="161"/>
      <c r="P4837" s="161"/>
    </row>
    <row r="4838" customFormat="false" ht="27" hidden="false" customHeight="true" outlineLevel="0" collapsed="false">
      <c r="A4838" s="159" t="s">
        <v>24161</v>
      </c>
      <c r="B4838" s="160" t="s">
        <v>24162</v>
      </c>
      <c r="C4838" s="42" t="s">
        <v>1748</v>
      </c>
      <c r="D4838" s="159" t="s">
        <v>2516</v>
      </c>
      <c r="E4838" s="159" t="s">
        <v>2126</v>
      </c>
      <c r="F4838" s="42" t="s">
        <v>2517</v>
      </c>
      <c r="G4838" s="159" t="s">
        <v>1842</v>
      </c>
      <c r="H4838" s="159" t="s">
        <v>1654</v>
      </c>
      <c r="I4838" s="159" t="s">
        <v>1808</v>
      </c>
      <c r="J4838" s="42" t="s">
        <v>24163</v>
      </c>
      <c r="K4838" s="42" t="s">
        <v>24164</v>
      </c>
      <c r="L4838" s="159" t="s">
        <v>2129</v>
      </c>
      <c r="M4838" s="159" t="s">
        <v>24165</v>
      </c>
      <c r="N4838" s="161"/>
      <c r="O4838" s="161"/>
      <c r="P4838" s="161"/>
    </row>
    <row r="4839" customFormat="false" ht="27" hidden="false" customHeight="true" outlineLevel="0" collapsed="false">
      <c r="A4839" s="159" t="s">
        <v>24166</v>
      </c>
      <c r="B4839" s="160" t="s">
        <v>24167</v>
      </c>
      <c r="C4839" s="42" t="s">
        <v>1748</v>
      </c>
      <c r="D4839" s="159" t="s">
        <v>2516</v>
      </c>
      <c r="E4839" s="159" t="s">
        <v>2126</v>
      </c>
      <c r="F4839" s="42" t="s">
        <v>2517</v>
      </c>
      <c r="G4839" s="159" t="s">
        <v>1842</v>
      </c>
      <c r="H4839" s="159" t="s">
        <v>1654</v>
      </c>
      <c r="I4839" s="159" t="s">
        <v>1808</v>
      </c>
      <c r="J4839" s="42" t="s">
        <v>24168</v>
      </c>
      <c r="K4839" s="42" t="s">
        <v>24169</v>
      </c>
      <c r="L4839" s="159" t="s">
        <v>2129</v>
      </c>
      <c r="M4839" s="159" t="s">
        <v>24170</v>
      </c>
      <c r="N4839" s="161"/>
      <c r="O4839" s="161"/>
      <c r="P4839" s="161"/>
    </row>
    <row r="4840" customFormat="false" ht="27" hidden="false" customHeight="true" outlineLevel="0" collapsed="false">
      <c r="A4840" s="159" t="s">
        <v>24171</v>
      </c>
      <c r="B4840" s="160" t="s">
        <v>24172</v>
      </c>
      <c r="C4840" s="42" t="s">
        <v>1748</v>
      </c>
      <c r="D4840" s="159" t="s">
        <v>2516</v>
      </c>
      <c r="E4840" s="159" t="s">
        <v>2126</v>
      </c>
      <c r="F4840" s="42" t="s">
        <v>2517</v>
      </c>
      <c r="G4840" s="159" t="s">
        <v>1842</v>
      </c>
      <c r="H4840" s="159" t="s">
        <v>1654</v>
      </c>
      <c r="I4840" s="159" t="s">
        <v>1808</v>
      </c>
      <c r="J4840" s="42" t="s">
        <v>24173</v>
      </c>
      <c r="K4840" s="42" t="s">
        <v>24174</v>
      </c>
      <c r="L4840" s="159" t="s">
        <v>2129</v>
      </c>
      <c r="M4840" s="159" t="s">
        <v>24175</v>
      </c>
      <c r="N4840" s="161"/>
      <c r="O4840" s="161"/>
      <c r="P4840" s="161"/>
    </row>
    <row r="4841" customFormat="false" ht="39" hidden="false" customHeight="true" outlineLevel="0" collapsed="false">
      <c r="A4841" s="159" t="s">
        <v>24176</v>
      </c>
      <c r="B4841" s="160" t="s">
        <v>24177</v>
      </c>
      <c r="C4841" s="42" t="s">
        <v>1748</v>
      </c>
      <c r="D4841" s="159" t="s">
        <v>2516</v>
      </c>
      <c r="E4841" s="159" t="s">
        <v>2126</v>
      </c>
      <c r="F4841" s="42" t="s">
        <v>2517</v>
      </c>
      <c r="G4841" s="159" t="s">
        <v>1842</v>
      </c>
      <c r="H4841" s="159" t="s">
        <v>1654</v>
      </c>
      <c r="I4841" s="159" t="s">
        <v>1808</v>
      </c>
      <c r="J4841" s="42" t="s">
        <v>24178</v>
      </c>
      <c r="K4841" s="42" t="s">
        <v>24179</v>
      </c>
      <c r="L4841" s="159" t="s">
        <v>2129</v>
      </c>
      <c r="M4841" s="159" t="s">
        <v>24180</v>
      </c>
      <c r="N4841" s="161"/>
      <c r="O4841" s="161"/>
      <c r="P4841" s="161"/>
    </row>
    <row r="4842" customFormat="false" ht="27" hidden="false" customHeight="true" outlineLevel="0" collapsed="false">
      <c r="A4842" s="159" t="s">
        <v>24181</v>
      </c>
      <c r="B4842" s="160" t="s">
        <v>24182</v>
      </c>
      <c r="C4842" s="42" t="s">
        <v>1748</v>
      </c>
      <c r="D4842" s="159" t="s">
        <v>2516</v>
      </c>
      <c r="E4842" s="159" t="s">
        <v>2126</v>
      </c>
      <c r="F4842" s="42" t="s">
        <v>2517</v>
      </c>
      <c r="G4842" s="159" t="s">
        <v>1842</v>
      </c>
      <c r="H4842" s="159" t="s">
        <v>1654</v>
      </c>
      <c r="I4842" s="159" t="s">
        <v>1808</v>
      </c>
      <c r="J4842" s="42" t="s">
        <v>24183</v>
      </c>
      <c r="K4842" s="42" t="s">
        <v>24184</v>
      </c>
      <c r="L4842" s="159" t="s">
        <v>2129</v>
      </c>
      <c r="M4842" s="159" t="s">
        <v>24185</v>
      </c>
      <c r="N4842" s="161"/>
      <c r="O4842" s="161"/>
      <c r="P4842" s="161"/>
    </row>
    <row r="4843" customFormat="false" ht="27" hidden="false" customHeight="true" outlineLevel="0" collapsed="false">
      <c r="A4843" s="159" t="s">
        <v>24186</v>
      </c>
      <c r="B4843" s="160" t="s">
        <v>24187</v>
      </c>
      <c r="C4843" s="42" t="s">
        <v>1748</v>
      </c>
      <c r="D4843" s="159" t="s">
        <v>2516</v>
      </c>
      <c r="E4843" s="159" t="s">
        <v>2126</v>
      </c>
      <c r="F4843" s="42" t="s">
        <v>2517</v>
      </c>
      <c r="G4843" s="159" t="s">
        <v>1842</v>
      </c>
      <c r="H4843" s="159" t="s">
        <v>1654</v>
      </c>
      <c r="I4843" s="159" t="s">
        <v>1808</v>
      </c>
      <c r="J4843" s="42" t="s">
        <v>24188</v>
      </c>
      <c r="K4843" s="42" t="s">
        <v>24189</v>
      </c>
      <c r="L4843" s="159" t="s">
        <v>2129</v>
      </c>
      <c r="M4843" s="159" t="s">
        <v>24190</v>
      </c>
      <c r="N4843" s="161"/>
      <c r="O4843" s="161"/>
      <c r="P4843" s="161"/>
    </row>
    <row r="4844" customFormat="false" ht="39" hidden="false" customHeight="true" outlineLevel="0" collapsed="false">
      <c r="A4844" s="159" t="s">
        <v>24191</v>
      </c>
      <c r="B4844" s="160" t="s">
        <v>24192</v>
      </c>
      <c r="C4844" s="42" t="s">
        <v>1748</v>
      </c>
      <c r="D4844" s="159" t="s">
        <v>2516</v>
      </c>
      <c r="E4844" s="159" t="s">
        <v>2126</v>
      </c>
      <c r="F4844" s="42" t="s">
        <v>2517</v>
      </c>
      <c r="G4844" s="159" t="s">
        <v>1842</v>
      </c>
      <c r="H4844" s="159" t="s">
        <v>1654</v>
      </c>
      <c r="I4844" s="159" t="s">
        <v>1808</v>
      </c>
      <c r="J4844" s="42" t="s">
        <v>24193</v>
      </c>
      <c r="K4844" s="42" t="s">
        <v>24194</v>
      </c>
      <c r="L4844" s="159" t="s">
        <v>2129</v>
      </c>
      <c r="M4844" s="159" t="s">
        <v>24195</v>
      </c>
      <c r="N4844" s="161"/>
      <c r="O4844" s="161"/>
      <c r="P4844" s="161"/>
    </row>
    <row r="4845" customFormat="false" ht="27" hidden="false" customHeight="true" outlineLevel="0" collapsed="false">
      <c r="A4845" s="159" t="s">
        <v>24196</v>
      </c>
      <c r="B4845" s="160" t="s">
        <v>24197</v>
      </c>
      <c r="C4845" s="42" t="s">
        <v>1748</v>
      </c>
      <c r="D4845" s="159" t="s">
        <v>2516</v>
      </c>
      <c r="E4845" s="159" t="s">
        <v>2126</v>
      </c>
      <c r="F4845" s="42" t="s">
        <v>2517</v>
      </c>
      <c r="G4845" s="159" t="s">
        <v>1842</v>
      </c>
      <c r="H4845" s="159" t="s">
        <v>1654</v>
      </c>
      <c r="I4845" s="159" t="s">
        <v>1808</v>
      </c>
      <c r="J4845" s="42" t="s">
        <v>24198</v>
      </c>
      <c r="K4845" s="42" t="s">
        <v>24199</v>
      </c>
      <c r="L4845" s="159" t="s">
        <v>2129</v>
      </c>
      <c r="M4845" s="159" t="s">
        <v>24200</v>
      </c>
      <c r="N4845" s="161"/>
      <c r="O4845" s="161"/>
      <c r="P4845" s="161"/>
    </row>
    <row r="4846" customFormat="false" ht="39" hidden="false" customHeight="true" outlineLevel="0" collapsed="false">
      <c r="A4846" s="159" t="s">
        <v>24201</v>
      </c>
      <c r="B4846" s="160" t="s">
        <v>24202</v>
      </c>
      <c r="C4846" s="42" t="s">
        <v>1748</v>
      </c>
      <c r="D4846" s="159" t="s">
        <v>2516</v>
      </c>
      <c r="E4846" s="159" t="s">
        <v>2126</v>
      </c>
      <c r="F4846" s="42" t="s">
        <v>2517</v>
      </c>
      <c r="G4846" s="159" t="s">
        <v>1842</v>
      </c>
      <c r="H4846" s="159" t="s">
        <v>1654</v>
      </c>
      <c r="I4846" s="159" t="s">
        <v>1808</v>
      </c>
      <c r="J4846" s="42" t="s">
        <v>24203</v>
      </c>
      <c r="K4846" s="42" t="s">
        <v>24204</v>
      </c>
      <c r="L4846" s="159" t="s">
        <v>2129</v>
      </c>
      <c r="M4846" s="159" t="s">
        <v>24205</v>
      </c>
      <c r="N4846" s="161"/>
      <c r="O4846" s="161"/>
      <c r="P4846" s="161"/>
    </row>
    <row r="4847" customFormat="false" ht="27" hidden="false" customHeight="true" outlineLevel="0" collapsed="false">
      <c r="A4847" s="159" t="s">
        <v>24206</v>
      </c>
      <c r="B4847" s="160" t="s">
        <v>24207</v>
      </c>
      <c r="C4847" s="42" t="s">
        <v>1748</v>
      </c>
      <c r="D4847" s="159" t="s">
        <v>2516</v>
      </c>
      <c r="E4847" s="159" t="s">
        <v>2126</v>
      </c>
      <c r="F4847" s="42" t="s">
        <v>2517</v>
      </c>
      <c r="G4847" s="159" t="s">
        <v>1842</v>
      </c>
      <c r="H4847" s="159" t="s">
        <v>1654</v>
      </c>
      <c r="I4847" s="159" t="s">
        <v>1808</v>
      </c>
      <c r="J4847" s="42" t="s">
        <v>24208</v>
      </c>
      <c r="K4847" s="42" t="s">
        <v>24209</v>
      </c>
      <c r="L4847" s="159" t="s">
        <v>2129</v>
      </c>
      <c r="M4847" s="159" t="s">
        <v>24210</v>
      </c>
      <c r="N4847" s="161"/>
      <c r="O4847" s="161"/>
      <c r="P4847" s="161"/>
    </row>
    <row r="4848" customFormat="false" ht="27" hidden="false" customHeight="true" outlineLevel="0" collapsed="false">
      <c r="A4848" s="159" t="s">
        <v>24211</v>
      </c>
      <c r="B4848" s="160" t="s">
        <v>24212</v>
      </c>
      <c r="C4848" s="42" t="s">
        <v>1748</v>
      </c>
      <c r="D4848" s="159" t="s">
        <v>2516</v>
      </c>
      <c r="E4848" s="159" t="s">
        <v>2126</v>
      </c>
      <c r="F4848" s="42" t="s">
        <v>2517</v>
      </c>
      <c r="G4848" s="159" t="s">
        <v>1842</v>
      </c>
      <c r="H4848" s="159" t="s">
        <v>1654</v>
      </c>
      <c r="I4848" s="159" t="s">
        <v>1808</v>
      </c>
      <c r="J4848" s="42" t="s">
        <v>24213</v>
      </c>
      <c r="K4848" s="42" t="s">
        <v>24214</v>
      </c>
      <c r="L4848" s="159" t="s">
        <v>2129</v>
      </c>
      <c r="M4848" s="159" t="s">
        <v>24215</v>
      </c>
      <c r="N4848" s="161"/>
      <c r="O4848" s="161"/>
      <c r="P4848" s="161"/>
    </row>
    <row r="4849" customFormat="false" ht="27" hidden="false" customHeight="true" outlineLevel="0" collapsed="false">
      <c r="A4849" s="159" t="s">
        <v>24216</v>
      </c>
      <c r="B4849" s="160" t="s">
        <v>24217</v>
      </c>
      <c r="C4849" s="42" t="s">
        <v>1748</v>
      </c>
      <c r="D4849" s="159" t="s">
        <v>2516</v>
      </c>
      <c r="E4849" s="159" t="s">
        <v>2126</v>
      </c>
      <c r="F4849" s="42" t="s">
        <v>2517</v>
      </c>
      <c r="G4849" s="159" t="s">
        <v>1842</v>
      </c>
      <c r="H4849" s="159" t="s">
        <v>1654</v>
      </c>
      <c r="I4849" s="159" t="s">
        <v>1808</v>
      </c>
      <c r="J4849" s="42" t="s">
        <v>24218</v>
      </c>
      <c r="K4849" s="42" t="s">
        <v>24219</v>
      </c>
      <c r="L4849" s="159" t="s">
        <v>2129</v>
      </c>
      <c r="M4849" s="159" t="s">
        <v>24220</v>
      </c>
      <c r="N4849" s="161"/>
      <c r="O4849" s="161"/>
      <c r="P4849" s="161"/>
    </row>
    <row r="4850" customFormat="false" ht="27" hidden="false" customHeight="true" outlineLevel="0" collapsed="false">
      <c r="A4850" s="159" t="s">
        <v>24221</v>
      </c>
      <c r="B4850" s="160" t="s">
        <v>24222</v>
      </c>
      <c r="C4850" s="42" t="s">
        <v>1745</v>
      </c>
      <c r="D4850" s="159" t="s">
        <v>2538</v>
      </c>
      <c r="E4850" s="159" t="s">
        <v>2126</v>
      </c>
      <c r="F4850" s="42" t="s">
        <v>2539</v>
      </c>
      <c r="G4850" s="159" t="s">
        <v>1842</v>
      </c>
      <c r="H4850" s="159" t="s">
        <v>1654</v>
      </c>
      <c r="I4850" s="159" t="s">
        <v>1808</v>
      </c>
      <c r="J4850" s="42" t="s">
        <v>24223</v>
      </c>
      <c r="K4850" s="42" t="s">
        <v>24224</v>
      </c>
      <c r="L4850" s="159" t="s">
        <v>2129</v>
      </c>
      <c r="M4850" s="159" t="s">
        <v>24225</v>
      </c>
      <c r="N4850" s="161"/>
      <c r="O4850" s="161"/>
      <c r="P4850" s="161"/>
    </row>
    <row r="4851" customFormat="false" ht="27" hidden="false" customHeight="true" outlineLevel="0" collapsed="false">
      <c r="A4851" s="159" t="s">
        <v>24226</v>
      </c>
      <c r="B4851" s="160" t="s">
        <v>24227</v>
      </c>
      <c r="C4851" s="42" t="s">
        <v>1745</v>
      </c>
      <c r="D4851" s="159" t="s">
        <v>2538</v>
      </c>
      <c r="E4851" s="159" t="s">
        <v>2126</v>
      </c>
      <c r="F4851" s="42" t="s">
        <v>2539</v>
      </c>
      <c r="G4851" s="159" t="s">
        <v>1842</v>
      </c>
      <c r="H4851" s="159" t="s">
        <v>1654</v>
      </c>
      <c r="I4851" s="159" t="s">
        <v>1808</v>
      </c>
      <c r="J4851" s="42" t="s">
        <v>24228</v>
      </c>
      <c r="K4851" s="42" t="s">
        <v>24229</v>
      </c>
      <c r="L4851" s="159" t="s">
        <v>2129</v>
      </c>
      <c r="M4851" s="159" t="s">
        <v>24230</v>
      </c>
      <c r="N4851" s="161"/>
      <c r="O4851" s="161"/>
      <c r="P4851" s="161"/>
    </row>
    <row r="4852" customFormat="false" ht="27" hidden="false" customHeight="true" outlineLevel="0" collapsed="false">
      <c r="A4852" s="159" t="s">
        <v>24231</v>
      </c>
      <c r="B4852" s="160" t="s">
        <v>24232</v>
      </c>
      <c r="C4852" s="42" t="s">
        <v>1745</v>
      </c>
      <c r="D4852" s="159" t="s">
        <v>2538</v>
      </c>
      <c r="E4852" s="159" t="s">
        <v>2126</v>
      </c>
      <c r="F4852" s="42" t="s">
        <v>2539</v>
      </c>
      <c r="G4852" s="159" t="s">
        <v>1842</v>
      </c>
      <c r="H4852" s="159" t="s">
        <v>1654</v>
      </c>
      <c r="I4852" s="159" t="s">
        <v>1808</v>
      </c>
      <c r="J4852" s="42" t="s">
        <v>24233</v>
      </c>
      <c r="K4852" s="42" t="s">
        <v>24234</v>
      </c>
      <c r="L4852" s="159" t="s">
        <v>2129</v>
      </c>
      <c r="M4852" s="159" t="s">
        <v>24235</v>
      </c>
      <c r="N4852" s="161"/>
      <c r="O4852" s="161"/>
      <c r="P4852" s="161"/>
    </row>
    <row r="4853" customFormat="false" ht="27" hidden="false" customHeight="true" outlineLevel="0" collapsed="false">
      <c r="A4853" s="159" t="s">
        <v>24236</v>
      </c>
      <c r="B4853" s="160" t="s">
        <v>24237</v>
      </c>
      <c r="C4853" s="42" t="s">
        <v>1745</v>
      </c>
      <c r="D4853" s="159" t="s">
        <v>2538</v>
      </c>
      <c r="E4853" s="159" t="s">
        <v>2126</v>
      </c>
      <c r="F4853" s="42" t="s">
        <v>2539</v>
      </c>
      <c r="G4853" s="159" t="s">
        <v>1842</v>
      </c>
      <c r="H4853" s="159" t="s">
        <v>1654</v>
      </c>
      <c r="I4853" s="159" t="s">
        <v>1808</v>
      </c>
      <c r="J4853" s="42" t="s">
        <v>24238</v>
      </c>
      <c r="K4853" s="42" t="s">
        <v>24239</v>
      </c>
      <c r="L4853" s="159" t="s">
        <v>2129</v>
      </c>
      <c r="M4853" s="159" t="s">
        <v>24240</v>
      </c>
      <c r="N4853" s="161"/>
      <c r="O4853" s="161"/>
      <c r="P4853" s="161"/>
    </row>
    <row r="4854" customFormat="false" ht="27" hidden="false" customHeight="true" outlineLevel="0" collapsed="false">
      <c r="A4854" s="159" t="s">
        <v>24241</v>
      </c>
      <c r="B4854" s="160" t="s">
        <v>24242</v>
      </c>
      <c r="C4854" s="42" t="s">
        <v>1745</v>
      </c>
      <c r="D4854" s="159" t="s">
        <v>2538</v>
      </c>
      <c r="E4854" s="159" t="s">
        <v>2126</v>
      </c>
      <c r="F4854" s="42" t="s">
        <v>2539</v>
      </c>
      <c r="G4854" s="159" t="s">
        <v>1842</v>
      </c>
      <c r="H4854" s="159" t="s">
        <v>1654</v>
      </c>
      <c r="I4854" s="159" t="s">
        <v>1808</v>
      </c>
      <c r="J4854" s="42" t="s">
        <v>24243</v>
      </c>
      <c r="K4854" s="42" t="s">
        <v>24244</v>
      </c>
      <c r="L4854" s="159" t="s">
        <v>2129</v>
      </c>
      <c r="M4854" s="159" t="s">
        <v>24245</v>
      </c>
      <c r="N4854" s="161"/>
      <c r="O4854" s="161"/>
      <c r="P4854" s="161"/>
    </row>
    <row r="4855" customFormat="false" ht="39" hidden="false" customHeight="true" outlineLevel="0" collapsed="false">
      <c r="A4855" s="159" t="s">
        <v>24246</v>
      </c>
      <c r="B4855" s="160" t="s">
        <v>24247</v>
      </c>
      <c r="C4855" s="42" t="s">
        <v>1745</v>
      </c>
      <c r="D4855" s="159" t="s">
        <v>2538</v>
      </c>
      <c r="E4855" s="159" t="s">
        <v>2126</v>
      </c>
      <c r="F4855" s="42" t="s">
        <v>2539</v>
      </c>
      <c r="G4855" s="159" t="s">
        <v>1842</v>
      </c>
      <c r="H4855" s="159" t="s">
        <v>1654</v>
      </c>
      <c r="I4855" s="159" t="s">
        <v>1808</v>
      </c>
      <c r="J4855" s="42" t="s">
        <v>24248</v>
      </c>
      <c r="K4855" s="42" t="s">
        <v>24249</v>
      </c>
      <c r="L4855" s="159" t="s">
        <v>2129</v>
      </c>
      <c r="M4855" s="159" t="s">
        <v>24250</v>
      </c>
      <c r="N4855" s="161"/>
      <c r="O4855" s="161"/>
      <c r="P4855" s="161"/>
    </row>
    <row r="4856" customFormat="false" ht="27" hidden="false" customHeight="true" outlineLevel="0" collapsed="false">
      <c r="A4856" s="159" t="s">
        <v>24251</v>
      </c>
      <c r="B4856" s="160" t="s">
        <v>24252</v>
      </c>
      <c r="C4856" s="42" t="s">
        <v>1745</v>
      </c>
      <c r="D4856" s="159" t="s">
        <v>2538</v>
      </c>
      <c r="E4856" s="159" t="s">
        <v>2126</v>
      </c>
      <c r="F4856" s="42" t="s">
        <v>2539</v>
      </c>
      <c r="G4856" s="159" t="s">
        <v>1842</v>
      </c>
      <c r="H4856" s="159" t="s">
        <v>1654</v>
      </c>
      <c r="I4856" s="159" t="s">
        <v>1808</v>
      </c>
      <c r="J4856" s="42" t="s">
        <v>24253</v>
      </c>
      <c r="K4856" s="42" t="s">
        <v>24254</v>
      </c>
      <c r="L4856" s="159" t="s">
        <v>2129</v>
      </c>
      <c r="M4856" s="159" t="s">
        <v>24255</v>
      </c>
      <c r="N4856" s="161"/>
      <c r="O4856" s="161"/>
      <c r="P4856" s="161"/>
    </row>
    <row r="4857" customFormat="false" ht="27" hidden="false" customHeight="true" outlineLevel="0" collapsed="false">
      <c r="A4857" s="159" t="s">
        <v>24256</v>
      </c>
      <c r="B4857" s="160" t="s">
        <v>24257</v>
      </c>
      <c r="C4857" s="42" t="s">
        <v>1745</v>
      </c>
      <c r="D4857" s="159" t="s">
        <v>2538</v>
      </c>
      <c r="E4857" s="159" t="s">
        <v>2126</v>
      </c>
      <c r="F4857" s="42" t="s">
        <v>2539</v>
      </c>
      <c r="G4857" s="159" t="s">
        <v>1842</v>
      </c>
      <c r="H4857" s="159" t="s">
        <v>1654</v>
      </c>
      <c r="I4857" s="159" t="s">
        <v>1808</v>
      </c>
      <c r="J4857" s="42" t="s">
        <v>24258</v>
      </c>
      <c r="K4857" s="42" t="s">
        <v>24259</v>
      </c>
      <c r="L4857" s="159" t="s">
        <v>2129</v>
      </c>
      <c r="M4857" s="159" t="s">
        <v>24260</v>
      </c>
      <c r="N4857" s="161"/>
      <c r="O4857" s="161"/>
      <c r="P4857" s="161"/>
    </row>
    <row r="4858" customFormat="false" ht="39" hidden="false" customHeight="true" outlineLevel="0" collapsed="false">
      <c r="A4858" s="159" t="s">
        <v>24261</v>
      </c>
      <c r="B4858" s="160" t="s">
        <v>24262</v>
      </c>
      <c r="C4858" s="42" t="s">
        <v>1745</v>
      </c>
      <c r="D4858" s="159" t="s">
        <v>2538</v>
      </c>
      <c r="E4858" s="159" t="s">
        <v>2126</v>
      </c>
      <c r="F4858" s="42" t="s">
        <v>2539</v>
      </c>
      <c r="G4858" s="159" t="s">
        <v>1842</v>
      </c>
      <c r="H4858" s="159" t="s">
        <v>1654</v>
      </c>
      <c r="I4858" s="159" t="s">
        <v>1808</v>
      </c>
      <c r="J4858" s="42" t="s">
        <v>6608</v>
      </c>
      <c r="K4858" s="42" t="s">
        <v>24263</v>
      </c>
      <c r="L4858" s="159" t="s">
        <v>2129</v>
      </c>
      <c r="M4858" s="159" t="s">
        <v>24264</v>
      </c>
      <c r="N4858" s="161"/>
      <c r="O4858" s="161"/>
      <c r="P4858" s="161"/>
    </row>
    <row r="4859" customFormat="false" ht="27" hidden="false" customHeight="true" outlineLevel="0" collapsed="false">
      <c r="A4859" s="159" t="s">
        <v>24265</v>
      </c>
      <c r="B4859" s="160" t="s">
        <v>24266</v>
      </c>
      <c r="C4859" s="42" t="s">
        <v>1745</v>
      </c>
      <c r="D4859" s="159" t="s">
        <v>2538</v>
      </c>
      <c r="E4859" s="159" t="s">
        <v>2126</v>
      </c>
      <c r="F4859" s="42" t="s">
        <v>2539</v>
      </c>
      <c r="G4859" s="159" t="s">
        <v>1842</v>
      </c>
      <c r="H4859" s="159" t="s">
        <v>1654</v>
      </c>
      <c r="I4859" s="159" t="s">
        <v>1808</v>
      </c>
      <c r="J4859" s="42" t="s">
        <v>24267</v>
      </c>
      <c r="K4859" s="42" t="s">
        <v>24268</v>
      </c>
      <c r="L4859" s="159" t="s">
        <v>2129</v>
      </c>
      <c r="M4859" s="159" t="s">
        <v>24269</v>
      </c>
      <c r="N4859" s="161"/>
      <c r="O4859" s="161"/>
      <c r="P4859" s="161"/>
    </row>
    <row r="4860" customFormat="false" ht="27" hidden="false" customHeight="true" outlineLevel="0" collapsed="false">
      <c r="A4860" s="159" t="s">
        <v>24270</v>
      </c>
      <c r="B4860" s="160" t="s">
        <v>24271</v>
      </c>
      <c r="C4860" s="42" t="s">
        <v>1745</v>
      </c>
      <c r="D4860" s="159" t="s">
        <v>2538</v>
      </c>
      <c r="E4860" s="159" t="s">
        <v>2126</v>
      </c>
      <c r="F4860" s="42" t="s">
        <v>2539</v>
      </c>
      <c r="G4860" s="159" t="s">
        <v>1842</v>
      </c>
      <c r="H4860" s="159" t="s">
        <v>1654</v>
      </c>
      <c r="I4860" s="159" t="s">
        <v>1808</v>
      </c>
      <c r="J4860" s="42" t="s">
        <v>24272</v>
      </c>
      <c r="K4860" s="42" t="s">
        <v>24273</v>
      </c>
      <c r="L4860" s="159" t="s">
        <v>2129</v>
      </c>
      <c r="M4860" s="159" t="s">
        <v>24274</v>
      </c>
      <c r="N4860" s="161"/>
      <c r="O4860" s="161"/>
      <c r="P4860" s="161"/>
    </row>
    <row r="4861" customFormat="false" ht="39" hidden="false" customHeight="true" outlineLevel="0" collapsed="false">
      <c r="A4861" s="159" t="s">
        <v>24275</v>
      </c>
      <c r="B4861" s="160" t="s">
        <v>24276</v>
      </c>
      <c r="C4861" s="42" t="s">
        <v>1745</v>
      </c>
      <c r="D4861" s="159" t="s">
        <v>2538</v>
      </c>
      <c r="E4861" s="159" t="s">
        <v>2126</v>
      </c>
      <c r="F4861" s="42" t="s">
        <v>2539</v>
      </c>
      <c r="G4861" s="159" t="s">
        <v>1842</v>
      </c>
      <c r="H4861" s="159" t="s">
        <v>1654</v>
      </c>
      <c r="I4861" s="159" t="s">
        <v>1808</v>
      </c>
      <c r="J4861" s="42" t="s">
        <v>24277</v>
      </c>
      <c r="K4861" s="42" t="s">
        <v>24278</v>
      </c>
      <c r="L4861" s="159" t="s">
        <v>2129</v>
      </c>
      <c r="M4861" s="159" t="s">
        <v>24279</v>
      </c>
      <c r="N4861" s="161"/>
      <c r="O4861" s="161"/>
      <c r="P4861" s="161"/>
    </row>
    <row r="4862" customFormat="false" ht="39" hidden="false" customHeight="true" outlineLevel="0" collapsed="false">
      <c r="A4862" s="159" t="s">
        <v>24280</v>
      </c>
      <c r="B4862" s="160" t="s">
        <v>24281</v>
      </c>
      <c r="C4862" s="42" t="s">
        <v>1745</v>
      </c>
      <c r="D4862" s="159" t="s">
        <v>2538</v>
      </c>
      <c r="E4862" s="159" t="s">
        <v>2126</v>
      </c>
      <c r="F4862" s="42" t="s">
        <v>2539</v>
      </c>
      <c r="G4862" s="159" t="s">
        <v>1842</v>
      </c>
      <c r="H4862" s="159" t="s">
        <v>1654</v>
      </c>
      <c r="I4862" s="159" t="s">
        <v>1808</v>
      </c>
      <c r="J4862" s="42" t="s">
        <v>24282</v>
      </c>
      <c r="K4862" s="42" t="s">
        <v>24283</v>
      </c>
      <c r="L4862" s="159" t="s">
        <v>2129</v>
      </c>
      <c r="M4862" s="159" t="s">
        <v>24284</v>
      </c>
      <c r="N4862" s="161"/>
      <c r="O4862" s="161"/>
      <c r="P4862" s="161"/>
    </row>
    <row r="4863" customFormat="false" ht="27" hidden="false" customHeight="true" outlineLevel="0" collapsed="false">
      <c r="A4863" s="159" t="s">
        <v>24285</v>
      </c>
      <c r="B4863" s="160" t="s">
        <v>24286</v>
      </c>
      <c r="C4863" s="42" t="s">
        <v>1745</v>
      </c>
      <c r="D4863" s="159" t="s">
        <v>2538</v>
      </c>
      <c r="E4863" s="159" t="s">
        <v>2126</v>
      </c>
      <c r="F4863" s="42" t="s">
        <v>2539</v>
      </c>
      <c r="G4863" s="159" t="s">
        <v>1842</v>
      </c>
      <c r="H4863" s="159" t="s">
        <v>1654</v>
      </c>
      <c r="I4863" s="159" t="s">
        <v>1808</v>
      </c>
      <c r="J4863" s="42" t="s">
        <v>24287</v>
      </c>
      <c r="K4863" s="42" t="s">
        <v>24288</v>
      </c>
      <c r="L4863" s="159" t="s">
        <v>2129</v>
      </c>
      <c r="M4863" s="159" t="s">
        <v>24289</v>
      </c>
      <c r="N4863" s="161"/>
      <c r="O4863" s="161"/>
      <c r="P4863" s="161"/>
    </row>
    <row r="4864" customFormat="false" ht="27" hidden="false" customHeight="true" outlineLevel="0" collapsed="false">
      <c r="A4864" s="159" t="s">
        <v>24290</v>
      </c>
      <c r="B4864" s="160" t="s">
        <v>24291</v>
      </c>
      <c r="C4864" s="42" t="s">
        <v>1745</v>
      </c>
      <c r="D4864" s="159" t="s">
        <v>2538</v>
      </c>
      <c r="E4864" s="159" t="s">
        <v>2126</v>
      </c>
      <c r="F4864" s="42" t="s">
        <v>2539</v>
      </c>
      <c r="G4864" s="159" t="s">
        <v>1842</v>
      </c>
      <c r="H4864" s="159" t="s">
        <v>1654</v>
      </c>
      <c r="I4864" s="159" t="s">
        <v>1808</v>
      </c>
      <c r="J4864" s="42" t="s">
        <v>24292</v>
      </c>
      <c r="K4864" s="42" t="s">
        <v>24293</v>
      </c>
      <c r="L4864" s="159" t="s">
        <v>2129</v>
      </c>
      <c r="M4864" s="159" t="s">
        <v>24294</v>
      </c>
      <c r="N4864" s="161"/>
      <c r="O4864" s="161"/>
      <c r="P4864" s="161"/>
    </row>
    <row r="4865" customFormat="false" ht="27" hidden="false" customHeight="true" outlineLevel="0" collapsed="false">
      <c r="A4865" s="159" t="s">
        <v>24295</v>
      </c>
      <c r="B4865" s="160" t="s">
        <v>24296</v>
      </c>
      <c r="C4865" s="42" t="s">
        <v>1745</v>
      </c>
      <c r="D4865" s="159" t="s">
        <v>2538</v>
      </c>
      <c r="E4865" s="159" t="s">
        <v>2126</v>
      </c>
      <c r="F4865" s="42" t="s">
        <v>2539</v>
      </c>
      <c r="G4865" s="159" t="s">
        <v>1842</v>
      </c>
      <c r="H4865" s="159" t="s">
        <v>1654</v>
      </c>
      <c r="I4865" s="159" t="s">
        <v>1808</v>
      </c>
      <c r="J4865" s="42" t="s">
        <v>24297</v>
      </c>
      <c r="K4865" s="42" t="s">
        <v>24298</v>
      </c>
      <c r="L4865" s="159" t="s">
        <v>2129</v>
      </c>
      <c r="M4865" s="159" t="s">
        <v>24299</v>
      </c>
      <c r="N4865" s="161"/>
      <c r="O4865" s="161"/>
      <c r="P4865" s="161"/>
    </row>
    <row r="4866" customFormat="false" ht="39" hidden="false" customHeight="true" outlineLevel="0" collapsed="false">
      <c r="A4866" s="159" t="s">
        <v>24300</v>
      </c>
      <c r="B4866" s="160" t="s">
        <v>24301</v>
      </c>
      <c r="C4866" s="42" t="s">
        <v>1745</v>
      </c>
      <c r="D4866" s="159" t="s">
        <v>2538</v>
      </c>
      <c r="E4866" s="159" t="s">
        <v>2126</v>
      </c>
      <c r="F4866" s="42" t="s">
        <v>2539</v>
      </c>
      <c r="G4866" s="159" t="s">
        <v>1842</v>
      </c>
      <c r="H4866" s="159" t="s">
        <v>1654</v>
      </c>
      <c r="I4866" s="159" t="s">
        <v>1808</v>
      </c>
      <c r="J4866" s="42" t="s">
        <v>24302</v>
      </c>
      <c r="K4866" s="42" t="s">
        <v>24303</v>
      </c>
      <c r="L4866" s="159" t="s">
        <v>2129</v>
      </c>
      <c r="M4866" s="159" t="s">
        <v>24304</v>
      </c>
      <c r="N4866" s="161"/>
      <c r="O4866" s="161"/>
      <c r="P4866" s="161"/>
    </row>
    <row r="4867" customFormat="false" ht="39" hidden="false" customHeight="true" outlineLevel="0" collapsed="false">
      <c r="A4867" s="159" t="s">
        <v>24305</v>
      </c>
      <c r="B4867" s="160" t="s">
        <v>24306</v>
      </c>
      <c r="C4867" s="42" t="s">
        <v>1745</v>
      </c>
      <c r="D4867" s="159" t="s">
        <v>2538</v>
      </c>
      <c r="E4867" s="159" t="s">
        <v>2126</v>
      </c>
      <c r="F4867" s="42" t="s">
        <v>2539</v>
      </c>
      <c r="G4867" s="159" t="s">
        <v>1842</v>
      </c>
      <c r="H4867" s="159" t="s">
        <v>1654</v>
      </c>
      <c r="I4867" s="159" t="s">
        <v>1808</v>
      </c>
      <c r="J4867" s="42" t="s">
        <v>24307</v>
      </c>
      <c r="K4867" s="42" t="s">
        <v>24308</v>
      </c>
      <c r="L4867" s="159" t="s">
        <v>2129</v>
      </c>
      <c r="M4867" s="159" t="s">
        <v>24309</v>
      </c>
      <c r="N4867" s="161"/>
      <c r="O4867" s="161"/>
      <c r="P4867" s="161"/>
    </row>
    <row r="4868" customFormat="false" ht="27" hidden="false" customHeight="true" outlineLevel="0" collapsed="false">
      <c r="A4868" s="159" t="s">
        <v>24310</v>
      </c>
      <c r="B4868" s="160" t="s">
        <v>24311</v>
      </c>
      <c r="C4868" s="42" t="s">
        <v>1745</v>
      </c>
      <c r="D4868" s="159" t="s">
        <v>2538</v>
      </c>
      <c r="E4868" s="159" t="s">
        <v>2126</v>
      </c>
      <c r="F4868" s="42" t="s">
        <v>2539</v>
      </c>
      <c r="G4868" s="159" t="s">
        <v>1842</v>
      </c>
      <c r="H4868" s="159" t="s">
        <v>1654</v>
      </c>
      <c r="I4868" s="159" t="s">
        <v>1808</v>
      </c>
      <c r="J4868" s="42" t="s">
        <v>24312</v>
      </c>
      <c r="K4868" s="42" t="s">
        <v>24313</v>
      </c>
      <c r="L4868" s="159" t="s">
        <v>2129</v>
      </c>
      <c r="M4868" s="159" t="s">
        <v>24314</v>
      </c>
      <c r="N4868" s="161"/>
      <c r="O4868" s="161"/>
      <c r="P4868" s="161"/>
    </row>
    <row r="4869" customFormat="false" ht="27" hidden="false" customHeight="true" outlineLevel="0" collapsed="false">
      <c r="A4869" s="159" t="s">
        <v>24315</v>
      </c>
      <c r="B4869" s="160" t="s">
        <v>24316</v>
      </c>
      <c r="C4869" s="42" t="s">
        <v>1745</v>
      </c>
      <c r="D4869" s="159" t="s">
        <v>2538</v>
      </c>
      <c r="E4869" s="159" t="s">
        <v>2126</v>
      </c>
      <c r="F4869" s="42" t="s">
        <v>2539</v>
      </c>
      <c r="G4869" s="159" t="s">
        <v>1842</v>
      </c>
      <c r="H4869" s="159" t="s">
        <v>1654</v>
      </c>
      <c r="I4869" s="159" t="s">
        <v>1808</v>
      </c>
      <c r="J4869" s="42" t="s">
        <v>24317</v>
      </c>
      <c r="K4869" s="42" t="s">
        <v>24318</v>
      </c>
      <c r="L4869" s="159" t="s">
        <v>2129</v>
      </c>
      <c r="M4869" s="159" t="s">
        <v>24319</v>
      </c>
      <c r="N4869" s="161"/>
      <c r="O4869" s="161"/>
      <c r="P4869" s="161"/>
    </row>
    <row r="4870" customFormat="false" ht="27" hidden="false" customHeight="true" outlineLevel="0" collapsed="false">
      <c r="A4870" s="159" t="s">
        <v>24320</v>
      </c>
      <c r="B4870" s="160" t="s">
        <v>24321</v>
      </c>
      <c r="C4870" s="42" t="s">
        <v>1745</v>
      </c>
      <c r="D4870" s="159" t="s">
        <v>2538</v>
      </c>
      <c r="E4870" s="159" t="s">
        <v>2126</v>
      </c>
      <c r="F4870" s="42" t="s">
        <v>2539</v>
      </c>
      <c r="G4870" s="159" t="s">
        <v>1842</v>
      </c>
      <c r="H4870" s="159" t="s">
        <v>1654</v>
      </c>
      <c r="I4870" s="159" t="s">
        <v>1808</v>
      </c>
      <c r="J4870" s="42" t="s">
        <v>24322</v>
      </c>
      <c r="K4870" s="42" t="s">
        <v>24323</v>
      </c>
      <c r="L4870" s="159" t="s">
        <v>2129</v>
      </c>
      <c r="M4870" s="159" t="s">
        <v>24324</v>
      </c>
      <c r="N4870" s="161"/>
      <c r="O4870" s="161"/>
      <c r="P4870" s="161"/>
    </row>
    <row r="4871" customFormat="false" ht="39" hidden="false" customHeight="true" outlineLevel="0" collapsed="false">
      <c r="A4871" s="159" t="s">
        <v>24325</v>
      </c>
      <c r="B4871" s="160" t="s">
        <v>24326</v>
      </c>
      <c r="C4871" s="42" t="s">
        <v>1745</v>
      </c>
      <c r="D4871" s="159" t="s">
        <v>2538</v>
      </c>
      <c r="E4871" s="159" t="s">
        <v>2126</v>
      </c>
      <c r="F4871" s="42" t="s">
        <v>2539</v>
      </c>
      <c r="G4871" s="159" t="s">
        <v>1842</v>
      </c>
      <c r="H4871" s="159" t="s">
        <v>1654</v>
      </c>
      <c r="I4871" s="159" t="s">
        <v>1808</v>
      </c>
      <c r="J4871" s="42" t="s">
        <v>24327</v>
      </c>
      <c r="K4871" s="42" t="s">
        <v>24328</v>
      </c>
      <c r="L4871" s="159" t="s">
        <v>2129</v>
      </c>
      <c r="M4871" s="159" t="s">
        <v>24329</v>
      </c>
      <c r="N4871" s="161"/>
      <c r="O4871" s="161"/>
      <c r="P4871" s="161"/>
    </row>
    <row r="4872" customFormat="false" ht="39" hidden="false" customHeight="true" outlineLevel="0" collapsed="false">
      <c r="A4872" s="159" t="s">
        <v>24330</v>
      </c>
      <c r="B4872" s="160" t="s">
        <v>24331</v>
      </c>
      <c r="C4872" s="42" t="s">
        <v>1745</v>
      </c>
      <c r="D4872" s="159" t="s">
        <v>2538</v>
      </c>
      <c r="E4872" s="159" t="s">
        <v>2126</v>
      </c>
      <c r="F4872" s="42" t="s">
        <v>2539</v>
      </c>
      <c r="G4872" s="159" t="s">
        <v>1842</v>
      </c>
      <c r="H4872" s="159" t="s">
        <v>1654</v>
      </c>
      <c r="I4872" s="159" t="s">
        <v>1808</v>
      </c>
      <c r="J4872" s="42" t="s">
        <v>24332</v>
      </c>
      <c r="K4872" s="42" t="s">
        <v>24333</v>
      </c>
      <c r="L4872" s="159" t="s">
        <v>2129</v>
      </c>
      <c r="M4872" s="159" t="s">
        <v>24334</v>
      </c>
      <c r="N4872" s="161"/>
      <c r="O4872" s="161"/>
      <c r="P4872" s="161"/>
    </row>
    <row r="4873" customFormat="false" ht="27" hidden="false" customHeight="true" outlineLevel="0" collapsed="false">
      <c r="A4873" s="159" t="s">
        <v>24335</v>
      </c>
      <c r="B4873" s="160" t="s">
        <v>24336</v>
      </c>
      <c r="C4873" s="42" t="s">
        <v>1745</v>
      </c>
      <c r="D4873" s="159" t="s">
        <v>2538</v>
      </c>
      <c r="E4873" s="159" t="s">
        <v>2126</v>
      </c>
      <c r="F4873" s="42" t="s">
        <v>2539</v>
      </c>
      <c r="G4873" s="159" t="s">
        <v>1842</v>
      </c>
      <c r="H4873" s="159" t="s">
        <v>1654</v>
      </c>
      <c r="I4873" s="159" t="s">
        <v>1808</v>
      </c>
      <c r="J4873" s="42" t="s">
        <v>24337</v>
      </c>
      <c r="K4873" s="42" t="s">
        <v>24338</v>
      </c>
      <c r="L4873" s="159" t="s">
        <v>2129</v>
      </c>
      <c r="M4873" s="159" t="s">
        <v>24339</v>
      </c>
      <c r="N4873" s="161"/>
      <c r="O4873" s="161"/>
      <c r="P4873" s="161"/>
    </row>
    <row r="4874" customFormat="false" ht="27" hidden="false" customHeight="true" outlineLevel="0" collapsed="false">
      <c r="A4874" s="159" t="s">
        <v>24340</v>
      </c>
      <c r="B4874" s="160" t="s">
        <v>24341</v>
      </c>
      <c r="C4874" s="42" t="s">
        <v>1751</v>
      </c>
      <c r="D4874" s="159" t="s">
        <v>3085</v>
      </c>
      <c r="E4874" s="159" t="s">
        <v>2126</v>
      </c>
      <c r="F4874" s="42" t="s">
        <v>3086</v>
      </c>
      <c r="G4874" s="159" t="s">
        <v>1842</v>
      </c>
      <c r="H4874" s="159" t="s">
        <v>1654</v>
      </c>
      <c r="I4874" s="159" t="s">
        <v>1808</v>
      </c>
      <c r="J4874" s="42" t="s">
        <v>24342</v>
      </c>
      <c r="K4874" s="42" t="s">
        <v>24343</v>
      </c>
      <c r="L4874" s="159" t="s">
        <v>2129</v>
      </c>
      <c r="M4874" s="159" t="s">
        <v>24344</v>
      </c>
      <c r="N4874" s="161"/>
      <c r="O4874" s="161"/>
      <c r="P4874" s="161"/>
    </row>
    <row r="4875" customFormat="false" ht="27" hidden="false" customHeight="true" outlineLevel="0" collapsed="false">
      <c r="A4875" s="159" t="s">
        <v>24345</v>
      </c>
      <c r="B4875" s="160" t="s">
        <v>24346</v>
      </c>
      <c r="C4875" s="42" t="s">
        <v>1751</v>
      </c>
      <c r="D4875" s="159" t="s">
        <v>3085</v>
      </c>
      <c r="E4875" s="159" t="s">
        <v>2126</v>
      </c>
      <c r="F4875" s="42" t="s">
        <v>3086</v>
      </c>
      <c r="G4875" s="159" t="s">
        <v>1842</v>
      </c>
      <c r="H4875" s="159" t="s">
        <v>1654</v>
      </c>
      <c r="I4875" s="159" t="s">
        <v>1808</v>
      </c>
      <c r="J4875" s="42" t="s">
        <v>24347</v>
      </c>
      <c r="K4875" s="42" t="s">
        <v>24348</v>
      </c>
      <c r="L4875" s="159" t="s">
        <v>2129</v>
      </c>
      <c r="M4875" s="159" t="s">
        <v>24349</v>
      </c>
      <c r="N4875" s="161"/>
      <c r="O4875" s="161"/>
      <c r="P4875" s="161"/>
    </row>
    <row r="4876" customFormat="false" ht="27" hidden="false" customHeight="true" outlineLevel="0" collapsed="false">
      <c r="A4876" s="159" t="s">
        <v>24350</v>
      </c>
      <c r="B4876" s="160" t="s">
        <v>24351</v>
      </c>
      <c r="C4876" s="42" t="s">
        <v>1751</v>
      </c>
      <c r="D4876" s="159" t="s">
        <v>3085</v>
      </c>
      <c r="E4876" s="159" t="s">
        <v>2126</v>
      </c>
      <c r="F4876" s="42" t="s">
        <v>3086</v>
      </c>
      <c r="G4876" s="159" t="s">
        <v>1842</v>
      </c>
      <c r="H4876" s="159" t="s">
        <v>1654</v>
      </c>
      <c r="I4876" s="159" t="s">
        <v>1808</v>
      </c>
      <c r="J4876" s="42" t="s">
        <v>24352</v>
      </c>
      <c r="K4876" s="42" t="s">
        <v>24353</v>
      </c>
      <c r="L4876" s="159" t="s">
        <v>2129</v>
      </c>
      <c r="M4876" s="159" t="s">
        <v>24354</v>
      </c>
      <c r="N4876" s="161"/>
      <c r="O4876" s="161"/>
      <c r="P4876" s="161"/>
    </row>
    <row r="4877" customFormat="false" ht="27" hidden="false" customHeight="true" outlineLevel="0" collapsed="false">
      <c r="A4877" s="159" t="s">
        <v>24355</v>
      </c>
      <c r="B4877" s="160" t="s">
        <v>24356</v>
      </c>
      <c r="C4877" s="42" t="s">
        <v>1751</v>
      </c>
      <c r="D4877" s="159" t="s">
        <v>3085</v>
      </c>
      <c r="E4877" s="159" t="s">
        <v>2126</v>
      </c>
      <c r="F4877" s="42" t="s">
        <v>3086</v>
      </c>
      <c r="G4877" s="159" t="s">
        <v>1842</v>
      </c>
      <c r="H4877" s="159" t="s">
        <v>1654</v>
      </c>
      <c r="I4877" s="159" t="s">
        <v>1808</v>
      </c>
      <c r="J4877" s="42" t="s">
        <v>24357</v>
      </c>
      <c r="K4877" s="42" t="s">
        <v>24358</v>
      </c>
      <c r="L4877" s="159" t="s">
        <v>2129</v>
      </c>
      <c r="M4877" s="159" t="s">
        <v>24359</v>
      </c>
      <c r="N4877" s="161"/>
      <c r="O4877" s="161"/>
      <c r="P4877" s="161"/>
    </row>
    <row r="4878" customFormat="false" ht="39" hidden="false" customHeight="true" outlineLevel="0" collapsed="false">
      <c r="A4878" s="159" t="s">
        <v>24360</v>
      </c>
      <c r="B4878" s="160" t="s">
        <v>24361</v>
      </c>
      <c r="C4878" s="42" t="s">
        <v>1751</v>
      </c>
      <c r="D4878" s="159" t="s">
        <v>3085</v>
      </c>
      <c r="E4878" s="159" t="s">
        <v>2126</v>
      </c>
      <c r="F4878" s="42" t="s">
        <v>3086</v>
      </c>
      <c r="G4878" s="159" t="s">
        <v>1842</v>
      </c>
      <c r="H4878" s="159" t="s">
        <v>1654</v>
      </c>
      <c r="I4878" s="159" t="s">
        <v>1808</v>
      </c>
      <c r="J4878" s="42" t="s">
        <v>24362</v>
      </c>
      <c r="K4878" s="42" t="s">
        <v>24363</v>
      </c>
      <c r="L4878" s="159" t="s">
        <v>2129</v>
      </c>
      <c r="M4878" s="159" t="s">
        <v>24364</v>
      </c>
      <c r="N4878" s="161"/>
      <c r="O4878" s="161"/>
      <c r="P4878" s="161"/>
    </row>
    <row r="4879" customFormat="false" ht="39" hidden="false" customHeight="true" outlineLevel="0" collapsed="false">
      <c r="A4879" s="159" t="s">
        <v>24365</v>
      </c>
      <c r="B4879" s="160" t="s">
        <v>24366</v>
      </c>
      <c r="C4879" s="42" t="s">
        <v>1751</v>
      </c>
      <c r="D4879" s="159" t="s">
        <v>3085</v>
      </c>
      <c r="E4879" s="159" t="s">
        <v>2126</v>
      </c>
      <c r="F4879" s="42" t="s">
        <v>3086</v>
      </c>
      <c r="G4879" s="159" t="s">
        <v>1842</v>
      </c>
      <c r="H4879" s="159" t="s">
        <v>1654</v>
      </c>
      <c r="I4879" s="159" t="s">
        <v>1808</v>
      </c>
      <c r="J4879" s="42" t="s">
        <v>24367</v>
      </c>
      <c r="K4879" s="42" t="s">
        <v>24368</v>
      </c>
      <c r="L4879" s="159" t="s">
        <v>2129</v>
      </c>
      <c r="M4879" s="159" t="s">
        <v>24369</v>
      </c>
      <c r="N4879" s="161"/>
      <c r="O4879" s="161"/>
      <c r="P4879" s="161"/>
    </row>
    <row r="4880" customFormat="false" ht="27" hidden="false" customHeight="true" outlineLevel="0" collapsed="false">
      <c r="A4880" s="159" t="s">
        <v>24370</v>
      </c>
      <c r="B4880" s="160" t="s">
        <v>24371</v>
      </c>
      <c r="C4880" s="42" t="s">
        <v>1751</v>
      </c>
      <c r="D4880" s="159" t="s">
        <v>3085</v>
      </c>
      <c r="E4880" s="159" t="s">
        <v>2126</v>
      </c>
      <c r="F4880" s="42" t="s">
        <v>3086</v>
      </c>
      <c r="G4880" s="159" t="s">
        <v>1842</v>
      </c>
      <c r="H4880" s="159" t="s">
        <v>1654</v>
      </c>
      <c r="I4880" s="159" t="s">
        <v>1808</v>
      </c>
      <c r="J4880" s="42" t="s">
        <v>24372</v>
      </c>
      <c r="K4880" s="42" t="s">
        <v>24373</v>
      </c>
      <c r="L4880" s="159" t="s">
        <v>2129</v>
      </c>
      <c r="M4880" s="159" t="s">
        <v>24374</v>
      </c>
      <c r="N4880" s="161"/>
      <c r="O4880" s="161"/>
      <c r="P4880" s="161"/>
    </row>
    <row r="4881" customFormat="false" ht="27" hidden="false" customHeight="true" outlineLevel="0" collapsed="false">
      <c r="A4881" s="159" t="s">
        <v>24375</v>
      </c>
      <c r="B4881" s="160" t="s">
        <v>24376</v>
      </c>
      <c r="C4881" s="42" t="s">
        <v>1751</v>
      </c>
      <c r="D4881" s="159" t="s">
        <v>3085</v>
      </c>
      <c r="E4881" s="159" t="s">
        <v>2126</v>
      </c>
      <c r="F4881" s="42" t="s">
        <v>3086</v>
      </c>
      <c r="G4881" s="159" t="s">
        <v>1842</v>
      </c>
      <c r="H4881" s="159" t="s">
        <v>1654</v>
      </c>
      <c r="I4881" s="159" t="s">
        <v>1808</v>
      </c>
      <c r="J4881" s="42" t="s">
        <v>24377</v>
      </c>
      <c r="K4881" s="42" t="s">
        <v>24378</v>
      </c>
      <c r="L4881" s="159" t="s">
        <v>2129</v>
      </c>
      <c r="M4881" s="159" t="s">
        <v>24379</v>
      </c>
      <c r="N4881" s="161"/>
      <c r="O4881" s="161"/>
      <c r="P4881" s="161"/>
    </row>
    <row r="4882" customFormat="false" ht="27" hidden="false" customHeight="true" outlineLevel="0" collapsed="false">
      <c r="A4882" s="159" t="s">
        <v>24380</v>
      </c>
      <c r="B4882" s="160" t="s">
        <v>24381</v>
      </c>
      <c r="C4882" s="42" t="s">
        <v>1751</v>
      </c>
      <c r="D4882" s="159" t="s">
        <v>3085</v>
      </c>
      <c r="E4882" s="159" t="s">
        <v>2126</v>
      </c>
      <c r="F4882" s="42" t="s">
        <v>3086</v>
      </c>
      <c r="G4882" s="159" t="s">
        <v>1842</v>
      </c>
      <c r="H4882" s="159" t="s">
        <v>1654</v>
      </c>
      <c r="I4882" s="159" t="s">
        <v>1808</v>
      </c>
      <c r="J4882" s="42" t="s">
        <v>24382</v>
      </c>
      <c r="K4882" s="42" t="s">
        <v>24383</v>
      </c>
      <c r="L4882" s="159" t="s">
        <v>2129</v>
      </c>
      <c r="M4882" s="159" t="s">
        <v>24384</v>
      </c>
      <c r="N4882" s="161"/>
      <c r="O4882" s="161"/>
      <c r="P4882" s="161"/>
    </row>
    <row r="4883" customFormat="false" ht="27" hidden="false" customHeight="true" outlineLevel="0" collapsed="false">
      <c r="A4883" s="159" t="s">
        <v>24385</v>
      </c>
      <c r="B4883" s="160" t="s">
        <v>24386</v>
      </c>
      <c r="C4883" s="42" t="s">
        <v>1751</v>
      </c>
      <c r="D4883" s="159" t="s">
        <v>3085</v>
      </c>
      <c r="E4883" s="159" t="s">
        <v>2126</v>
      </c>
      <c r="F4883" s="42" t="s">
        <v>3086</v>
      </c>
      <c r="G4883" s="159" t="s">
        <v>1842</v>
      </c>
      <c r="H4883" s="159" t="s">
        <v>1654</v>
      </c>
      <c r="I4883" s="159" t="s">
        <v>1808</v>
      </c>
      <c r="J4883" s="42" t="s">
        <v>24387</v>
      </c>
      <c r="K4883" s="42" t="s">
        <v>24388</v>
      </c>
      <c r="L4883" s="159" t="s">
        <v>2129</v>
      </c>
      <c r="M4883" s="159" t="s">
        <v>24389</v>
      </c>
      <c r="N4883" s="161"/>
      <c r="O4883" s="161"/>
      <c r="P4883" s="161"/>
    </row>
    <row r="4884" customFormat="false" ht="39" hidden="false" customHeight="true" outlineLevel="0" collapsed="false">
      <c r="A4884" s="159" t="s">
        <v>24390</v>
      </c>
      <c r="B4884" s="160" t="s">
        <v>24391</v>
      </c>
      <c r="C4884" s="42" t="s">
        <v>1751</v>
      </c>
      <c r="D4884" s="159" t="s">
        <v>3085</v>
      </c>
      <c r="E4884" s="159" t="s">
        <v>2126</v>
      </c>
      <c r="F4884" s="42" t="s">
        <v>3086</v>
      </c>
      <c r="G4884" s="159" t="s">
        <v>1842</v>
      </c>
      <c r="H4884" s="159" t="s">
        <v>1654</v>
      </c>
      <c r="I4884" s="159" t="s">
        <v>1808</v>
      </c>
      <c r="J4884" s="42" t="s">
        <v>24392</v>
      </c>
      <c r="K4884" s="42" t="s">
        <v>24393</v>
      </c>
      <c r="L4884" s="159" t="s">
        <v>2129</v>
      </c>
      <c r="M4884" s="159" t="s">
        <v>24394</v>
      </c>
      <c r="N4884" s="161"/>
      <c r="O4884" s="161"/>
      <c r="P4884" s="161"/>
    </row>
    <row r="4885" customFormat="false" ht="27" hidden="false" customHeight="true" outlineLevel="0" collapsed="false">
      <c r="A4885" s="159" t="s">
        <v>24395</v>
      </c>
      <c r="B4885" s="160" t="s">
        <v>24396</v>
      </c>
      <c r="C4885" s="42" t="s">
        <v>1751</v>
      </c>
      <c r="D4885" s="159" t="s">
        <v>3085</v>
      </c>
      <c r="E4885" s="159" t="s">
        <v>2126</v>
      </c>
      <c r="F4885" s="42" t="s">
        <v>3086</v>
      </c>
      <c r="G4885" s="159" t="s">
        <v>1842</v>
      </c>
      <c r="H4885" s="159" t="s">
        <v>1654</v>
      </c>
      <c r="I4885" s="159" t="s">
        <v>1808</v>
      </c>
      <c r="J4885" s="42" t="s">
        <v>24397</v>
      </c>
      <c r="K4885" s="42" t="s">
        <v>24398</v>
      </c>
      <c r="L4885" s="159" t="s">
        <v>2129</v>
      </c>
      <c r="M4885" s="159" t="s">
        <v>24399</v>
      </c>
      <c r="N4885" s="161"/>
      <c r="O4885" s="161"/>
      <c r="P4885" s="161"/>
    </row>
    <row r="4886" customFormat="false" ht="27" hidden="false" customHeight="true" outlineLevel="0" collapsed="false">
      <c r="A4886" s="159" t="s">
        <v>24400</v>
      </c>
      <c r="B4886" s="160" t="s">
        <v>24401</v>
      </c>
      <c r="C4886" s="42" t="s">
        <v>1751</v>
      </c>
      <c r="D4886" s="159" t="s">
        <v>3085</v>
      </c>
      <c r="E4886" s="159" t="s">
        <v>2126</v>
      </c>
      <c r="F4886" s="42" t="s">
        <v>3086</v>
      </c>
      <c r="G4886" s="159" t="s">
        <v>1842</v>
      </c>
      <c r="H4886" s="159" t="s">
        <v>1654</v>
      </c>
      <c r="I4886" s="159" t="s">
        <v>1808</v>
      </c>
      <c r="J4886" s="42" t="s">
        <v>24402</v>
      </c>
      <c r="K4886" s="42" t="s">
        <v>24403</v>
      </c>
      <c r="L4886" s="159" t="s">
        <v>2129</v>
      </c>
      <c r="M4886" s="159" t="s">
        <v>24404</v>
      </c>
      <c r="N4886" s="161"/>
      <c r="O4886" s="161"/>
      <c r="P4886" s="161"/>
    </row>
    <row r="4887" customFormat="false" ht="27" hidden="false" customHeight="true" outlineLevel="0" collapsed="false">
      <c r="A4887" s="159" t="s">
        <v>24405</v>
      </c>
      <c r="B4887" s="160" t="s">
        <v>24406</v>
      </c>
      <c r="C4887" s="42" t="s">
        <v>1751</v>
      </c>
      <c r="D4887" s="159" t="s">
        <v>3085</v>
      </c>
      <c r="E4887" s="159" t="s">
        <v>2126</v>
      </c>
      <c r="F4887" s="42" t="s">
        <v>3086</v>
      </c>
      <c r="G4887" s="159" t="s">
        <v>1842</v>
      </c>
      <c r="H4887" s="159" t="s">
        <v>1654</v>
      </c>
      <c r="I4887" s="159" t="s">
        <v>1808</v>
      </c>
      <c r="J4887" s="42" t="s">
        <v>24407</v>
      </c>
      <c r="K4887" s="42" t="s">
        <v>24408</v>
      </c>
      <c r="L4887" s="159" t="s">
        <v>2129</v>
      </c>
      <c r="M4887" s="159" t="s">
        <v>24409</v>
      </c>
      <c r="N4887" s="161"/>
      <c r="O4887" s="161"/>
      <c r="P4887" s="161"/>
    </row>
    <row r="4888" customFormat="false" ht="39" hidden="false" customHeight="true" outlineLevel="0" collapsed="false">
      <c r="A4888" s="159" t="s">
        <v>24410</v>
      </c>
      <c r="B4888" s="160" t="s">
        <v>24411</v>
      </c>
      <c r="C4888" s="42" t="s">
        <v>1751</v>
      </c>
      <c r="D4888" s="159" t="s">
        <v>3085</v>
      </c>
      <c r="E4888" s="159" t="s">
        <v>2126</v>
      </c>
      <c r="F4888" s="42" t="s">
        <v>3086</v>
      </c>
      <c r="G4888" s="159" t="s">
        <v>1842</v>
      </c>
      <c r="H4888" s="159" t="s">
        <v>1654</v>
      </c>
      <c r="I4888" s="159" t="s">
        <v>1808</v>
      </c>
      <c r="J4888" s="42" t="s">
        <v>24412</v>
      </c>
      <c r="K4888" s="42" t="s">
        <v>24413</v>
      </c>
      <c r="L4888" s="159" t="s">
        <v>2129</v>
      </c>
      <c r="M4888" s="159" t="s">
        <v>24414</v>
      </c>
      <c r="N4888" s="161"/>
      <c r="O4888" s="161"/>
      <c r="P4888" s="161"/>
    </row>
    <row r="4889" customFormat="false" ht="27" hidden="false" customHeight="true" outlineLevel="0" collapsed="false">
      <c r="A4889" s="159" t="s">
        <v>24415</v>
      </c>
      <c r="B4889" s="160" t="s">
        <v>24416</v>
      </c>
      <c r="C4889" s="42" t="s">
        <v>1751</v>
      </c>
      <c r="D4889" s="159" t="s">
        <v>3085</v>
      </c>
      <c r="E4889" s="159" t="s">
        <v>2126</v>
      </c>
      <c r="F4889" s="42" t="s">
        <v>3086</v>
      </c>
      <c r="G4889" s="159" t="s">
        <v>1842</v>
      </c>
      <c r="H4889" s="159" t="s">
        <v>1654</v>
      </c>
      <c r="I4889" s="159" t="s">
        <v>1808</v>
      </c>
      <c r="J4889" s="42" t="s">
        <v>24417</v>
      </c>
      <c r="K4889" s="42" t="s">
        <v>24418</v>
      </c>
      <c r="L4889" s="159" t="s">
        <v>2129</v>
      </c>
      <c r="M4889" s="159" t="s">
        <v>24419</v>
      </c>
      <c r="N4889" s="161"/>
      <c r="O4889" s="161"/>
      <c r="P4889" s="161"/>
    </row>
    <row r="4890" customFormat="false" ht="39" hidden="false" customHeight="true" outlineLevel="0" collapsed="false">
      <c r="A4890" s="159" t="s">
        <v>24420</v>
      </c>
      <c r="B4890" s="160" t="s">
        <v>24421</v>
      </c>
      <c r="C4890" s="42" t="s">
        <v>1751</v>
      </c>
      <c r="D4890" s="159" t="s">
        <v>3085</v>
      </c>
      <c r="E4890" s="159" t="s">
        <v>2126</v>
      </c>
      <c r="F4890" s="42" t="s">
        <v>3086</v>
      </c>
      <c r="G4890" s="159" t="s">
        <v>1842</v>
      </c>
      <c r="H4890" s="159" t="s">
        <v>1654</v>
      </c>
      <c r="I4890" s="159" t="s">
        <v>1808</v>
      </c>
      <c r="J4890" s="42" t="s">
        <v>7273</v>
      </c>
      <c r="K4890" s="42" t="s">
        <v>24422</v>
      </c>
      <c r="L4890" s="159" t="s">
        <v>2129</v>
      </c>
      <c r="M4890" s="159" t="s">
        <v>24423</v>
      </c>
      <c r="N4890" s="161"/>
      <c r="O4890" s="161"/>
      <c r="P4890" s="161"/>
    </row>
    <row r="4891" customFormat="false" ht="39" hidden="false" customHeight="true" outlineLevel="0" collapsed="false">
      <c r="A4891" s="159" t="s">
        <v>24424</v>
      </c>
      <c r="B4891" s="160" t="s">
        <v>24425</v>
      </c>
      <c r="C4891" s="42" t="s">
        <v>1751</v>
      </c>
      <c r="D4891" s="159" t="s">
        <v>3085</v>
      </c>
      <c r="E4891" s="159" t="s">
        <v>2126</v>
      </c>
      <c r="F4891" s="42" t="s">
        <v>3086</v>
      </c>
      <c r="G4891" s="159" t="s">
        <v>1842</v>
      </c>
      <c r="H4891" s="159" t="s">
        <v>1654</v>
      </c>
      <c r="I4891" s="159" t="s">
        <v>1808</v>
      </c>
      <c r="J4891" s="42" t="s">
        <v>24426</v>
      </c>
      <c r="K4891" s="42" t="s">
        <v>24427</v>
      </c>
      <c r="L4891" s="159" t="s">
        <v>2129</v>
      </c>
      <c r="M4891" s="159" t="s">
        <v>24428</v>
      </c>
      <c r="N4891" s="161"/>
      <c r="O4891" s="161"/>
      <c r="P4891" s="161"/>
    </row>
    <row r="4892" customFormat="false" ht="27" hidden="false" customHeight="true" outlineLevel="0" collapsed="false">
      <c r="A4892" s="159" t="s">
        <v>24429</v>
      </c>
      <c r="B4892" s="160" t="s">
        <v>24430</v>
      </c>
      <c r="C4892" s="42" t="s">
        <v>1751</v>
      </c>
      <c r="D4892" s="159" t="s">
        <v>3085</v>
      </c>
      <c r="E4892" s="159" t="s">
        <v>2126</v>
      </c>
      <c r="F4892" s="42" t="s">
        <v>3086</v>
      </c>
      <c r="G4892" s="159" t="s">
        <v>1842</v>
      </c>
      <c r="H4892" s="159" t="s">
        <v>1654</v>
      </c>
      <c r="I4892" s="159" t="s">
        <v>1808</v>
      </c>
      <c r="J4892" s="42" t="s">
        <v>24431</v>
      </c>
      <c r="K4892" s="42" t="s">
        <v>24432</v>
      </c>
      <c r="L4892" s="159" t="s">
        <v>2129</v>
      </c>
      <c r="M4892" s="159" t="s">
        <v>24433</v>
      </c>
      <c r="N4892" s="161"/>
      <c r="O4892" s="161"/>
      <c r="P4892" s="161"/>
    </row>
    <row r="4893" customFormat="false" ht="27" hidden="false" customHeight="true" outlineLevel="0" collapsed="false">
      <c r="A4893" s="159" t="s">
        <v>24434</v>
      </c>
      <c r="B4893" s="160" t="s">
        <v>24435</v>
      </c>
      <c r="C4893" s="42" t="s">
        <v>1751</v>
      </c>
      <c r="D4893" s="159" t="s">
        <v>3085</v>
      </c>
      <c r="E4893" s="159" t="s">
        <v>2126</v>
      </c>
      <c r="F4893" s="42" t="s">
        <v>3086</v>
      </c>
      <c r="G4893" s="159" t="s">
        <v>1842</v>
      </c>
      <c r="H4893" s="159" t="s">
        <v>1654</v>
      </c>
      <c r="I4893" s="159" t="s">
        <v>1808</v>
      </c>
      <c r="J4893" s="42" t="s">
        <v>24436</v>
      </c>
      <c r="K4893" s="42" t="s">
        <v>24437</v>
      </c>
      <c r="L4893" s="159" t="s">
        <v>2129</v>
      </c>
      <c r="M4893" s="159" t="s">
        <v>24438</v>
      </c>
      <c r="N4893" s="161"/>
      <c r="O4893" s="161"/>
      <c r="P4893" s="161"/>
    </row>
    <row r="4894" customFormat="false" ht="27" hidden="false" customHeight="true" outlineLevel="0" collapsed="false">
      <c r="A4894" s="159" t="s">
        <v>24439</v>
      </c>
      <c r="B4894" s="160" t="s">
        <v>24440</v>
      </c>
      <c r="C4894" s="42" t="s">
        <v>1738</v>
      </c>
      <c r="D4894" s="159" t="s">
        <v>2548</v>
      </c>
      <c r="E4894" s="159" t="s">
        <v>2126</v>
      </c>
      <c r="F4894" s="42" t="s">
        <v>2549</v>
      </c>
      <c r="G4894" s="159" t="s">
        <v>1842</v>
      </c>
      <c r="H4894" s="159" t="s">
        <v>1654</v>
      </c>
      <c r="I4894" s="159" t="s">
        <v>1808</v>
      </c>
      <c r="J4894" s="42" t="s">
        <v>24441</v>
      </c>
      <c r="K4894" s="42" t="s">
        <v>24442</v>
      </c>
      <c r="L4894" s="159" t="s">
        <v>2129</v>
      </c>
      <c r="M4894" s="159" t="s">
        <v>24443</v>
      </c>
      <c r="N4894" s="161"/>
      <c r="O4894" s="161"/>
      <c r="P4894" s="161"/>
    </row>
    <row r="4895" customFormat="false" ht="27" hidden="false" customHeight="true" outlineLevel="0" collapsed="false">
      <c r="A4895" s="159" t="s">
        <v>24444</v>
      </c>
      <c r="B4895" s="160" t="s">
        <v>24445</v>
      </c>
      <c r="C4895" s="42" t="s">
        <v>1738</v>
      </c>
      <c r="D4895" s="159" t="s">
        <v>2548</v>
      </c>
      <c r="E4895" s="159" t="s">
        <v>2126</v>
      </c>
      <c r="F4895" s="42" t="s">
        <v>2549</v>
      </c>
      <c r="G4895" s="159" t="s">
        <v>1842</v>
      </c>
      <c r="H4895" s="159" t="s">
        <v>1654</v>
      </c>
      <c r="I4895" s="159" t="s">
        <v>1808</v>
      </c>
      <c r="J4895" s="42" t="s">
        <v>24446</v>
      </c>
      <c r="K4895" s="42" t="s">
        <v>24447</v>
      </c>
      <c r="L4895" s="159" t="s">
        <v>2129</v>
      </c>
      <c r="M4895" s="159" t="s">
        <v>24448</v>
      </c>
      <c r="N4895" s="161"/>
      <c r="O4895" s="161"/>
      <c r="P4895" s="161"/>
    </row>
    <row r="4896" customFormat="false" ht="39" hidden="false" customHeight="true" outlineLevel="0" collapsed="false">
      <c r="A4896" s="159" t="s">
        <v>24449</v>
      </c>
      <c r="B4896" s="160" t="s">
        <v>24450</v>
      </c>
      <c r="C4896" s="42" t="s">
        <v>1738</v>
      </c>
      <c r="D4896" s="159" t="s">
        <v>2548</v>
      </c>
      <c r="E4896" s="159" t="s">
        <v>2126</v>
      </c>
      <c r="F4896" s="42" t="s">
        <v>2549</v>
      </c>
      <c r="G4896" s="159" t="s">
        <v>1842</v>
      </c>
      <c r="H4896" s="159" t="s">
        <v>1654</v>
      </c>
      <c r="I4896" s="159" t="s">
        <v>1808</v>
      </c>
      <c r="J4896" s="42" t="s">
        <v>24451</v>
      </c>
      <c r="K4896" s="42" t="s">
        <v>24452</v>
      </c>
      <c r="L4896" s="159" t="s">
        <v>2129</v>
      </c>
      <c r="M4896" s="159" t="s">
        <v>24453</v>
      </c>
      <c r="N4896" s="161"/>
      <c r="O4896" s="161"/>
      <c r="P4896" s="161"/>
    </row>
    <row r="4897" customFormat="false" ht="27" hidden="false" customHeight="true" outlineLevel="0" collapsed="false">
      <c r="A4897" s="159" t="s">
        <v>24454</v>
      </c>
      <c r="B4897" s="160" t="s">
        <v>24455</v>
      </c>
      <c r="C4897" s="42" t="s">
        <v>1738</v>
      </c>
      <c r="D4897" s="159" t="s">
        <v>2548</v>
      </c>
      <c r="E4897" s="159" t="s">
        <v>2126</v>
      </c>
      <c r="F4897" s="42" t="s">
        <v>2549</v>
      </c>
      <c r="G4897" s="159" t="s">
        <v>1842</v>
      </c>
      <c r="H4897" s="159" t="s">
        <v>1654</v>
      </c>
      <c r="I4897" s="159" t="s">
        <v>1808</v>
      </c>
      <c r="J4897" s="42" t="s">
        <v>24456</v>
      </c>
      <c r="K4897" s="42" t="s">
        <v>24457</v>
      </c>
      <c r="L4897" s="159" t="s">
        <v>2129</v>
      </c>
      <c r="M4897" s="159" t="s">
        <v>24458</v>
      </c>
      <c r="N4897" s="161"/>
      <c r="O4897" s="161"/>
      <c r="P4897" s="161"/>
    </row>
    <row r="4898" customFormat="false" ht="27" hidden="false" customHeight="true" outlineLevel="0" collapsed="false">
      <c r="A4898" s="159" t="s">
        <v>24459</v>
      </c>
      <c r="B4898" s="160" t="s">
        <v>24460</v>
      </c>
      <c r="C4898" s="42" t="s">
        <v>1738</v>
      </c>
      <c r="D4898" s="159" t="s">
        <v>2548</v>
      </c>
      <c r="E4898" s="159" t="s">
        <v>2126</v>
      </c>
      <c r="F4898" s="42" t="s">
        <v>2549</v>
      </c>
      <c r="G4898" s="159" t="s">
        <v>1842</v>
      </c>
      <c r="H4898" s="159" t="s">
        <v>1654</v>
      </c>
      <c r="I4898" s="159" t="s">
        <v>1808</v>
      </c>
      <c r="J4898" s="42" t="s">
        <v>24461</v>
      </c>
      <c r="K4898" s="42" t="s">
        <v>24462</v>
      </c>
      <c r="L4898" s="159" t="s">
        <v>2129</v>
      </c>
      <c r="M4898" s="159" t="s">
        <v>24463</v>
      </c>
      <c r="N4898" s="161"/>
      <c r="O4898" s="161"/>
      <c r="P4898" s="161"/>
    </row>
    <row r="4899" customFormat="false" ht="39" hidden="false" customHeight="true" outlineLevel="0" collapsed="false">
      <c r="A4899" s="159" t="s">
        <v>24464</v>
      </c>
      <c r="B4899" s="160" t="s">
        <v>24465</v>
      </c>
      <c r="C4899" s="42" t="s">
        <v>1738</v>
      </c>
      <c r="D4899" s="159" t="s">
        <v>2548</v>
      </c>
      <c r="E4899" s="159" t="s">
        <v>2126</v>
      </c>
      <c r="F4899" s="42" t="s">
        <v>2549</v>
      </c>
      <c r="G4899" s="159" t="s">
        <v>1842</v>
      </c>
      <c r="H4899" s="159" t="s">
        <v>1654</v>
      </c>
      <c r="I4899" s="159" t="s">
        <v>1808</v>
      </c>
      <c r="J4899" s="42" t="s">
        <v>7953</v>
      </c>
      <c r="K4899" s="42" t="s">
        <v>24466</v>
      </c>
      <c r="L4899" s="159" t="s">
        <v>2129</v>
      </c>
      <c r="M4899" s="159" t="s">
        <v>24467</v>
      </c>
      <c r="N4899" s="161"/>
      <c r="O4899" s="161"/>
      <c r="P4899" s="161"/>
    </row>
    <row r="4900" customFormat="false" ht="39" hidden="false" customHeight="true" outlineLevel="0" collapsed="false">
      <c r="A4900" s="159" t="s">
        <v>24468</v>
      </c>
      <c r="B4900" s="160" t="s">
        <v>24469</v>
      </c>
      <c r="C4900" s="42" t="s">
        <v>1738</v>
      </c>
      <c r="D4900" s="159" t="s">
        <v>2548</v>
      </c>
      <c r="E4900" s="159" t="s">
        <v>2126</v>
      </c>
      <c r="F4900" s="42" t="s">
        <v>2549</v>
      </c>
      <c r="G4900" s="159" t="s">
        <v>1842</v>
      </c>
      <c r="H4900" s="159" t="s">
        <v>1654</v>
      </c>
      <c r="I4900" s="159" t="s">
        <v>1808</v>
      </c>
      <c r="J4900" s="42" t="s">
        <v>24470</v>
      </c>
      <c r="K4900" s="42" t="s">
        <v>24471</v>
      </c>
      <c r="L4900" s="159" t="s">
        <v>2129</v>
      </c>
      <c r="M4900" s="159" t="s">
        <v>24472</v>
      </c>
      <c r="N4900" s="161"/>
      <c r="O4900" s="161"/>
      <c r="P4900" s="161"/>
    </row>
    <row r="4901" customFormat="false" ht="27" hidden="false" customHeight="true" outlineLevel="0" collapsed="false">
      <c r="A4901" s="159" t="s">
        <v>24473</v>
      </c>
      <c r="B4901" s="160" t="s">
        <v>24474</v>
      </c>
      <c r="C4901" s="42" t="s">
        <v>1738</v>
      </c>
      <c r="D4901" s="159" t="s">
        <v>2548</v>
      </c>
      <c r="E4901" s="159" t="s">
        <v>2126</v>
      </c>
      <c r="F4901" s="42" t="s">
        <v>2549</v>
      </c>
      <c r="G4901" s="159" t="s">
        <v>1842</v>
      </c>
      <c r="H4901" s="159" t="s">
        <v>1654</v>
      </c>
      <c r="I4901" s="159" t="s">
        <v>1808</v>
      </c>
      <c r="J4901" s="42" t="s">
        <v>24475</v>
      </c>
      <c r="K4901" s="42" t="s">
        <v>24476</v>
      </c>
      <c r="L4901" s="159" t="s">
        <v>2129</v>
      </c>
      <c r="M4901" s="159" t="s">
        <v>24477</v>
      </c>
      <c r="N4901" s="161"/>
      <c r="O4901" s="161"/>
      <c r="P4901" s="161"/>
    </row>
    <row r="4902" customFormat="false" ht="27" hidden="false" customHeight="true" outlineLevel="0" collapsed="false">
      <c r="A4902" s="159" t="s">
        <v>24478</v>
      </c>
      <c r="B4902" s="160" t="s">
        <v>24479</v>
      </c>
      <c r="C4902" s="42" t="s">
        <v>1738</v>
      </c>
      <c r="D4902" s="159" t="s">
        <v>2548</v>
      </c>
      <c r="E4902" s="159" t="s">
        <v>2126</v>
      </c>
      <c r="F4902" s="42" t="s">
        <v>2549</v>
      </c>
      <c r="G4902" s="159" t="s">
        <v>1842</v>
      </c>
      <c r="H4902" s="159" t="s">
        <v>1654</v>
      </c>
      <c r="I4902" s="159" t="s">
        <v>1808</v>
      </c>
      <c r="J4902" s="42" t="s">
        <v>24480</v>
      </c>
      <c r="K4902" s="42" t="s">
        <v>24481</v>
      </c>
      <c r="L4902" s="159" t="s">
        <v>2129</v>
      </c>
      <c r="M4902" s="159" t="s">
        <v>24482</v>
      </c>
      <c r="N4902" s="161"/>
      <c r="O4902" s="161"/>
      <c r="P4902" s="161"/>
    </row>
    <row r="4903" customFormat="false" ht="27" hidden="false" customHeight="true" outlineLevel="0" collapsed="false">
      <c r="A4903" s="159" t="s">
        <v>24483</v>
      </c>
      <c r="B4903" s="160" t="s">
        <v>24484</v>
      </c>
      <c r="C4903" s="42" t="s">
        <v>1738</v>
      </c>
      <c r="D4903" s="159" t="s">
        <v>2548</v>
      </c>
      <c r="E4903" s="159" t="s">
        <v>2126</v>
      </c>
      <c r="F4903" s="42" t="s">
        <v>2549</v>
      </c>
      <c r="G4903" s="159" t="s">
        <v>1842</v>
      </c>
      <c r="H4903" s="159" t="s">
        <v>1654</v>
      </c>
      <c r="I4903" s="159" t="s">
        <v>1808</v>
      </c>
      <c r="J4903" s="42" t="s">
        <v>24485</v>
      </c>
      <c r="K4903" s="42" t="s">
        <v>24486</v>
      </c>
      <c r="L4903" s="159" t="s">
        <v>2129</v>
      </c>
      <c r="M4903" s="159" t="s">
        <v>24487</v>
      </c>
      <c r="N4903" s="161"/>
      <c r="O4903" s="161"/>
      <c r="P4903" s="161"/>
    </row>
    <row r="4904" customFormat="false" ht="39" hidden="false" customHeight="true" outlineLevel="0" collapsed="false">
      <c r="A4904" s="159" t="s">
        <v>24488</v>
      </c>
      <c r="B4904" s="160" t="s">
        <v>24489</v>
      </c>
      <c r="C4904" s="42" t="s">
        <v>1738</v>
      </c>
      <c r="D4904" s="159" t="s">
        <v>2548</v>
      </c>
      <c r="E4904" s="159" t="s">
        <v>2126</v>
      </c>
      <c r="F4904" s="42" t="s">
        <v>2549</v>
      </c>
      <c r="G4904" s="159" t="s">
        <v>1842</v>
      </c>
      <c r="H4904" s="159" t="s">
        <v>1654</v>
      </c>
      <c r="I4904" s="159" t="s">
        <v>1808</v>
      </c>
      <c r="J4904" s="42" t="s">
        <v>24490</v>
      </c>
      <c r="K4904" s="42" t="s">
        <v>24491</v>
      </c>
      <c r="L4904" s="159" t="s">
        <v>2129</v>
      </c>
      <c r="M4904" s="159" t="s">
        <v>24492</v>
      </c>
      <c r="N4904" s="161"/>
      <c r="O4904" s="161"/>
      <c r="P4904" s="161"/>
    </row>
    <row r="4905" customFormat="false" ht="39" hidden="false" customHeight="true" outlineLevel="0" collapsed="false">
      <c r="A4905" s="159" t="s">
        <v>24493</v>
      </c>
      <c r="B4905" s="160" t="s">
        <v>24494</v>
      </c>
      <c r="C4905" s="42" t="s">
        <v>1738</v>
      </c>
      <c r="D4905" s="159" t="s">
        <v>2548</v>
      </c>
      <c r="E4905" s="159" t="s">
        <v>2126</v>
      </c>
      <c r="F4905" s="42" t="s">
        <v>2549</v>
      </c>
      <c r="G4905" s="159" t="s">
        <v>1842</v>
      </c>
      <c r="H4905" s="159" t="s">
        <v>1654</v>
      </c>
      <c r="I4905" s="159" t="s">
        <v>1808</v>
      </c>
      <c r="J4905" s="42" t="s">
        <v>24495</v>
      </c>
      <c r="K4905" s="42" t="s">
        <v>24496</v>
      </c>
      <c r="L4905" s="159" t="s">
        <v>2129</v>
      </c>
      <c r="M4905" s="159" t="s">
        <v>24497</v>
      </c>
      <c r="N4905" s="161"/>
      <c r="O4905" s="161"/>
      <c r="P4905" s="161"/>
    </row>
    <row r="4906" customFormat="false" ht="39" hidden="false" customHeight="true" outlineLevel="0" collapsed="false">
      <c r="A4906" s="159" t="s">
        <v>24498</v>
      </c>
      <c r="B4906" s="160" t="s">
        <v>24499</v>
      </c>
      <c r="C4906" s="42" t="s">
        <v>1738</v>
      </c>
      <c r="D4906" s="159" t="s">
        <v>2548</v>
      </c>
      <c r="E4906" s="159" t="s">
        <v>2126</v>
      </c>
      <c r="F4906" s="42" t="s">
        <v>2549</v>
      </c>
      <c r="G4906" s="159" t="s">
        <v>1842</v>
      </c>
      <c r="H4906" s="159" t="s">
        <v>1654</v>
      </c>
      <c r="I4906" s="159" t="s">
        <v>1808</v>
      </c>
      <c r="J4906" s="42" t="s">
        <v>24500</v>
      </c>
      <c r="K4906" s="42" t="s">
        <v>24501</v>
      </c>
      <c r="L4906" s="159" t="s">
        <v>2129</v>
      </c>
      <c r="M4906" s="159" t="s">
        <v>24502</v>
      </c>
      <c r="N4906" s="161"/>
      <c r="O4906" s="161"/>
      <c r="P4906" s="161"/>
    </row>
    <row r="4907" customFormat="false" ht="27" hidden="false" customHeight="true" outlineLevel="0" collapsed="false">
      <c r="A4907" s="159" t="s">
        <v>24503</v>
      </c>
      <c r="B4907" s="160" t="s">
        <v>24504</v>
      </c>
      <c r="C4907" s="42" t="s">
        <v>1738</v>
      </c>
      <c r="D4907" s="159" t="s">
        <v>2895</v>
      </c>
      <c r="E4907" s="159" t="s">
        <v>2126</v>
      </c>
      <c r="F4907" s="42" t="s">
        <v>2896</v>
      </c>
      <c r="G4907" s="159" t="s">
        <v>1842</v>
      </c>
      <c r="H4907" s="159" t="s">
        <v>1654</v>
      </c>
      <c r="I4907" s="159" t="s">
        <v>1808</v>
      </c>
      <c r="J4907" s="42" t="s">
        <v>24505</v>
      </c>
      <c r="K4907" s="42" t="s">
        <v>24506</v>
      </c>
      <c r="L4907" s="159" t="s">
        <v>2129</v>
      </c>
      <c r="M4907" s="159" t="s">
        <v>24507</v>
      </c>
      <c r="N4907" s="161"/>
      <c r="O4907" s="161"/>
      <c r="P4907" s="161"/>
    </row>
    <row r="4908" customFormat="false" ht="27" hidden="false" customHeight="true" outlineLevel="0" collapsed="false">
      <c r="A4908" s="159" t="s">
        <v>24508</v>
      </c>
      <c r="B4908" s="160" t="s">
        <v>24509</v>
      </c>
      <c r="C4908" s="42" t="s">
        <v>1738</v>
      </c>
      <c r="D4908" s="159" t="s">
        <v>2895</v>
      </c>
      <c r="E4908" s="159" t="s">
        <v>2126</v>
      </c>
      <c r="F4908" s="42" t="s">
        <v>2896</v>
      </c>
      <c r="G4908" s="159" t="s">
        <v>1842</v>
      </c>
      <c r="H4908" s="159" t="s">
        <v>1654</v>
      </c>
      <c r="I4908" s="159" t="s">
        <v>1808</v>
      </c>
      <c r="J4908" s="42" t="s">
        <v>24510</v>
      </c>
      <c r="K4908" s="42" t="s">
        <v>24511</v>
      </c>
      <c r="L4908" s="159" t="s">
        <v>2129</v>
      </c>
      <c r="M4908" s="159" t="s">
        <v>24512</v>
      </c>
      <c r="N4908" s="161"/>
      <c r="O4908" s="161"/>
      <c r="P4908" s="161"/>
    </row>
    <row r="4909" customFormat="false" ht="27" hidden="false" customHeight="true" outlineLevel="0" collapsed="false">
      <c r="A4909" s="159" t="s">
        <v>24513</v>
      </c>
      <c r="B4909" s="160" t="s">
        <v>24514</v>
      </c>
      <c r="C4909" s="42" t="s">
        <v>1738</v>
      </c>
      <c r="D4909" s="159" t="s">
        <v>2895</v>
      </c>
      <c r="E4909" s="159" t="s">
        <v>2126</v>
      </c>
      <c r="F4909" s="42" t="s">
        <v>2896</v>
      </c>
      <c r="G4909" s="159" t="s">
        <v>1842</v>
      </c>
      <c r="H4909" s="159" t="s">
        <v>1654</v>
      </c>
      <c r="I4909" s="159" t="s">
        <v>1808</v>
      </c>
      <c r="J4909" s="42" t="s">
        <v>24515</v>
      </c>
      <c r="K4909" s="42" t="s">
        <v>24516</v>
      </c>
      <c r="L4909" s="159" t="s">
        <v>2129</v>
      </c>
      <c r="M4909" s="159" t="s">
        <v>24517</v>
      </c>
      <c r="N4909" s="161"/>
      <c r="O4909" s="161"/>
      <c r="P4909" s="161"/>
    </row>
    <row r="4910" customFormat="false" ht="27" hidden="false" customHeight="true" outlineLevel="0" collapsed="false">
      <c r="A4910" s="159" t="s">
        <v>24518</v>
      </c>
      <c r="B4910" s="160" t="s">
        <v>24519</v>
      </c>
      <c r="C4910" s="42" t="s">
        <v>1738</v>
      </c>
      <c r="D4910" s="159" t="s">
        <v>2895</v>
      </c>
      <c r="E4910" s="159" t="s">
        <v>2126</v>
      </c>
      <c r="F4910" s="42" t="s">
        <v>2896</v>
      </c>
      <c r="G4910" s="159" t="s">
        <v>1842</v>
      </c>
      <c r="H4910" s="159" t="s">
        <v>1654</v>
      </c>
      <c r="I4910" s="159" t="s">
        <v>1808</v>
      </c>
      <c r="J4910" s="42" t="s">
        <v>24520</v>
      </c>
      <c r="K4910" s="42" t="s">
        <v>24521</v>
      </c>
      <c r="L4910" s="159" t="s">
        <v>2129</v>
      </c>
      <c r="M4910" s="159" t="s">
        <v>24522</v>
      </c>
      <c r="N4910" s="161"/>
      <c r="O4910" s="161"/>
      <c r="P4910" s="161"/>
    </row>
    <row r="4911" customFormat="false" ht="27" hidden="false" customHeight="true" outlineLevel="0" collapsed="false">
      <c r="A4911" s="159" t="s">
        <v>24523</v>
      </c>
      <c r="B4911" s="160" t="s">
        <v>24524</v>
      </c>
      <c r="C4911" s="42" t="s">
        <v>1738</v>
      </c>
      <c r="D4911" s="159" t="s">
        <v>2895</v>
      </c>
      <c r="E4911" s="159" t="s">
        <v>2126</v>
      </c>
      <c r="F4911" s="42" t="s">
        <v>2896</v>
      </c>
      <c r="G4911" s="159" t="s">
        <v>1842</v>
      </c>
      <c r="H4911" s="159" t="s">
        <v>1654</v>
      </c>
      <c r="I4911" s="159" t="s">
        <v>1808</v>
      </c>
      <c r="J4911" s="42" t="s">
        <v>24525</v>
      </c>
      <c r="K4911" s="42" t="s">
        <v>24526</v>
      </c>
      <c r="L4911" s="159" t="s">
        <v>2129</v>
      </c>
      <c r="M4911" s="159" t="s">
        <v>24527</v>
      </c>
      <c r="N4911" s="161"/>
      <c r="O4911" s="161"/>
      <c r="P4911" s="161"/>
    </row>
    <row r="4912" customFormat="false" ht="27" hidden="false" customHeight="true" outlineLevel="0" collapsed="false">
      <c r="A4912" s="159" t="s">
        <v>24528</v>
      </c>
      <c r="B4912" s="160" t="s">
        <v>24529</v>
      </c>
      <c r="C4912" s="42" t="s">
        <v>1738</v>
      </c>
      <c r="D4912" s="159" t="s">
        <v>2895</v>
      </c>
      <c r="E4912" s="159" t="s">
        <v>2126</v>
      </c>
      <c r="F4912" s="42" t="s">
        <v>2896</v>
      </c>
      <c r="G4912" s="159" t="s">
        <v>1842</v>
      </c>
      <c r="H4912" s="159" t="s">
        <v>1654</v>
      </c>
      <c r="I4912" s="159" t="s">
        <v>1808</v>
      </c>
      <c r="J4912" s="42" t="s">
        <v>24530</v>
      </c>
      <c r="K4912" s="42" t="s">
        <v>24531</v>
      </c>
      <c r="L4912" s="159" t="s">
        <v>2129</v>
      </c>
      <c r="M4912" s="159" t="s">
        <v>24532</v>
      </c>
      <c r="N4912" s="161"/>
      <c r="O4912" s="161"/>
      <c r="P4912" s="161"/>
    </row>
    <row r="4913" customFormat="false" ht="27" hidden="false" customHeight="true" outlineLevel="0" collapsed="false">
      <c r="A4913" s="159" t="s">
        <v>24533</v>
      </c>
      <c r="B4913" s="160" t="s">
        <v>24534</v>
      </c>
      <c r="C4913" s="42" t="s">
        <v>1738</v>
      </c>
      <c r="D4913" s="159" t="s">
        <v>2895</v>
      </c>
      <c r="E4913" s="159" t="s">
        <v>2126</v>
      </c>
      <c r="F4913" s="42" t="s">
        <v>2896</v>
      </c>
      <c r="G4913" s="159" t="s">
        <v>1842</v>
      </c>
      <c r="H4913" s="159" t="s">
        <v>1654</v>
      </c>
      <c r="I4913" s="159" t="s">
        <v>1808</v>
      </c>
      <c r="J4913" s="42" t="s">
        <v>24535</v>
      </c>
      <c r="K4913" s="42" t="s">
        <v>24536</v>
      </c>
      <c r="L4913" s="159" t="s">
        <v>2129</v>
      </c>
      <c r="M4913" s="159" t="s">
        <v>24537</v>
      </c>
      <c r="N4913" s="161"/>
      <c r="O4913" s="161"/>
      <c r="P4913" s="161"/>
    </row>
    <row r="4914" customFormat="false" ht="27" hidden="false" customHeight="true" outlineLevel="0" collapsed="false">
      <c r="A4914" s="159" t="s">
        <v>24538</v>
      </c>
      <c r="B4914" s="160" t="s">
        <v>24539</v>
      </c>
      <c r="C4914" s="42" t="s">
        <v>1738</v>
      </c>
      <c r="D4914" s="159" t="s">
        <v>2895</v>
      </c>
      <c r="E4914" s="159" t="s">
        <v>2126</v>
      </c>
      <c r="F4914" s="42" t="s">
        <v>2896</v>
      </c>
      <c r="G4914" s="159" t="s">
        <v>1842</v>
      </c>
      <c r="H4914" s="159" t="s">
        <v>1654</v>
      </c>
      <c r="I4914" s="159" t="s">
        <v>1808</v>
      </c>
      <c r="J4914" s="42" t="s">
        <v>24540</v>
      </c>
      <c r="K4914" s="42" t="s">
        <v>24541</v>
      </c>
      <c r="L4914" s="159" t="s">
        <v>2129</v>
      </c>
      <c r="M4914" s="159" t="s">
        <v>24542</v>
      </c>
      <c r="N4914" s="161"/>
      <c r="O4914" s="161"/>
      <c r="P4914" s="161"/>
    </row>
    <row r="4915" customFormat="false" ht="27" hidden="false" customHeight="true" outlineLevel="0" collapsed="false">
      <c r="A4915" s="159" t="s">
        <v>24543</v>
      </c>
      <c r="B4915" s="160" t="s">
        <v>24544</v>
      </c>
      <c r="C4915" s="42" t="s">
        <v>1738</v>
      </c>
      <c r="D4915" s="159" t="s">
        <v>2895</v>
      </c>
      <c r="E4915" s="159" t="s">
        <v>2126</v>
      </c>
      <c r="F4915" s="42" t="s">
        <v>2896</v>
      </c>
      <c r="G4915" s="159" t="s">
        <v>1842</v>
      </c>
      <c r="H4915" s="159" t="s">
        <v>1654</v>
      </c>
      <c r="I4915" s="159" t="s">
        <v>1808</v>
      </c>
      <c r="J4915" s="42" t="s">
        <v>24545</v>
      </c>
      <c r="K4915" s="42" t="s">
        <v>24546</v>
      </c>
      <c r="L4915" s="159" t="s">
        <v>2129</v>
      </c>
      <c r="M4915" s="159" t="s">
        <v>24547</v>
      </c>
      <c r="N4915" s="161"/>
      <c r="O4915" s="161"/>
      <c r="P4915" s="161"/>
    </row>
    <row r="4916" customFormat="false" ht="27" hidden="false" customHeight="true" outlineLevel="0" collapsed="false">
      <c r="A4916" s="159" t="s">
        <v>24548</v>
      </c>
      <c r="B4916" s="160" t="s">
        <v>24549</v>
      </c>
      <c r="C4916" s="42" t="s">
        <v>1738</v>
      </c>
      <c r="D4916" s="159" t="s">
        <v>2895</v>
      </c>
      <c r="E4916" s="159" t="s">
        <v>2126</v>
      </c>
      <c r="F4916" s="42" t="s">
        <v>2896</v>
      </c>
      <c r="G4916" s="159" t="s">
        <v>1842</v>
      </c>
      <c r="H4916" s="159" t="s">
        <v>1654</v>
      </c>
      <c r="I4916" s="159" t="s">
        <v>1808</v>
      </c>
      <c r="J4916" s="42" t="s">
        <v>24550</v>
      </c>
      <c r="K4916" s="42" t="s">
        <v>24551</v>
      </c>
      <c r="L4916" s="159" t="s">
        <v>2129</v>
      </c>
      <c r="M4916" s="159" t="s">
        <v>24552</v>
      </c>
      <c r="N4916" s="161"/>
      <c r="O4916" s="161"/>
      <c r="P4916" s="161"/>
    </row>
    <row r="4917" customFormat="false" ht="39" hidden="false" customHeight="true" outlineLevel="0" collapsed="false">
      <c r="A4917" s="159" t="s">
        <v>24553</v>
      </c>
      <c r="B4917" s="160" t="s">
        <v>24554</v>
      </c>
      <c r="C4917" s="42" t="s">
        <v>1738</v>
      </c>
      <c r="D4917" s="159" t="s">
        <v>2895</v>
      </c>
      <c r="E4917" s="159" t="s">
        <v>2126</v>
      </c>
      <c r="F4917" s="42" t="s">
        <v>2896</v>
      </c>
      <c r="G4917" s="159" t="s">
        <v>1842</v>
      </c>
      <c r="H4917" s="159" t="s">
        <v>1654</v>
      </c>
      <c r="I4917" s="159" t="s">
        <v>1808</v>
      </c>
      <c r="J4917" s="42" t="s">
        <v>24555</v>
      </c>
      <c r="K4917" s="42" t="s">
        <v>24556</v>
      </c>
      <c r="L4917" s="159" t="s">
        <v>2129</v>
      </c>
      <c r="M4917" s="159" t="s">
        <v>24557</v>
      </c>
      <c r="N4917" s="161"/>
      <c r="O4917" s="161"/>
      <c r="P4917" s="161"/>
    </row>
    <row r="4918" customFormat="false" ht="39" hidden="false" customHeight="true" outlineLevel="0" collapsed="false">
      <c r="A4918" s="159" t="s">
        <v>24558</v>
      </c>
      <c r="B4918" s="160" t="s">
        <v>24559</v>
      </c>
      <c r="C4918" s="42" t="s">
        <v>1738</v>
      </c>
      <c r="D4918" s="159" t="s">
        <v>2895</v>
      </c>
      <c r="E4918" s="159" t="s">
        <v>2126</v>
      </c>
      <c r="F4918" s="42" t="s">
        <v>2896</v>
      </c>
      <c r="G4918" s="159" t="s">
        <v>1842</v>
      </c>
      <c r="H4918" s="159" t="s">
        <v>1654</v>
      </c>
      <c r="I4918" s="159" t="s">
        <v>1808</v>
      </c>
      <c r="J4918" s="42" t="s">
        <v>8393</v>
      </c>
      <c r="K4918" s="42" t="s">
        <v>24560</v>
      </c>
      <c r="L4918" s="159" t="s">
        <v>2129</v>
      </c>
      <c r="M4918" s="159" t="s">
        <v>24561</v>
      </c>
      <c r="N4918" s="161"/>
      <c r="O4918" s="161"/>
      <c r="P4918" s="161"/>
    </row>
    <row r="4919" customFormat="false" ht="27" hidden="false" customHeight="true" outlineLevel="0" collapsed="false">
      <c r="A4919" s="159" t="s">
        <v>24562</v>
      </c>
      <c r="B4919" s="160" t="s">
        <v>24563</v>
      </c>
      <c r="C4919" s="42" t="s">
        <v>1745</v>
      </c>
      <c r="D4919" s="159" t="s">
        <v>9770</v>
      </c>
      <c r="E4919" s="159" t="s">
        <v>2126</v>
      </c>
      <c r="F4919" s="42" t="s">
        <v>9771</v>
      </c>
      <c r="G4919" s="159" t="s">
        <v>1842</v>
      </c>
      <c r="H4919" s="159" t="s">
        <v>1654</v>
      </c>
      <c r="I4919" s="159" t="s">
        <v>1808</v>
      </c>
      <c r="J4919" s="42" t="s">
        <v>24564</v>
      </c>
      <c r="K4919" s="42" t="s">
        <v>24565</v>
      </c>
      <c r="L4919" s="159" t="s">
        <v>2129</v>
      </c>
      <c r="M4919" s="159" t="s">
        <v>24566</v>
      </c>
      <c r="N4919" s="161"/>
      <c r="O4919" s="161"/>
      <c r="P4919" s="161"/>
    </row>
    <row r="4920" customFormat="false" ht="27" hidden="false" customHeight="true" outlineLevel="0" collapsed="false">
      <c r="A4920" s="159" t="s">
        <v>24567</v>
      </c>
      <c r="B4920" s="160" t="s">
        <v>24568</v>
      </c>
      <c r="C4920" s="42" t="s">
        <v>1745</v>
      </c>
      <c r="D4920" s="159" t="s">
        <v>9770</v>
      </c>
      <c r="E4920" s="159" t="s">
        <v>2126</v>
      </c>
      <c r="F4920" s="42" t="s">
        <v>9771</v>
      </c>
      <c r="G4920" s="159" t="s">
        <v>1842</v>
      </c>
      <c r="H4920" s="159" t="s">
        <v>1654</v>
      </c>
      <c r="I4920" s="159" t="s">
        <v>1808</v>
      </c>
      <c r="J4920" s="42" t="s">
        <v>24569</v>
      </c>
      <c r="K4920" s="42" t="s">
        <v>24570</v>
      </c>
      <c r="L4920" s="159" t="s">
        <v>2129</v>
      </c>
      <c r="M4920" s="159" t="s">
        <v>24571</v>
      </c>
      <c r="N4920" s="161"/>
      <c r="O4920" s="161"/>
      <c r="P4920" s="161"/>
    </row>
    <row r="4921" customFormat="false" ht="27" hidden="false" customHeight="true" outlineLevel="0" collapsed="false">
      <c r="A4921" s="159" t="s">
        <v>24572</v>
      </c>
      <c r="B4921" s="160" t="s">
        <v>24573</v>
      </c>
      <c r="C4921" s="42" t="s">
        <v>1745</v>
      </c>
      <c r="D4921" s="159" t="s">
        <v>9770</v>
      </c>
      <c r="E4921" s="159" t="s">
        <v>2126</v>
      </c>
      <c r="F4921" s="42" t="s">
        <v>9771</v>
      </c>
      <c r="G4921" s="159" t="s">
        <v>1842</v>
      </c>
      <c r="H4921" s="159" t="s">
        <v>1654</v>
      </c>
      <c r="I4921" s="159" t="s">
        <v>1808</v>
      </c>
      <c r="J4921" s="42" t="s">
        <v>24574</v>
      </c>
      <c r="K4921" s="42" t="s">
        <v>24575</v>
      </c>
      <c r="L4921" s="159" t="s">
        <v>2129</v>
      </c>
      <c r="M4921" s="159" t="s">
        <v>24576</v>
      </c>
      <c r="N4921" s="161"/>
      <c r="O4921" s="161"/>
      <c r="P4921" s="161"/>
    </row>
    <row r="4922" customFormat="false" ht="27" hidden="false" customHeight="true" outlineLevel="0" collapsed="false">
      <c r="A4922" s="159" t="s">
        <v>24577</v>
      </c>
      <c r="B4922" s="160" t="s">
        <v>24578</v>
      </c>
      <c r="C4922" s="42" t="s">
        <v>1745</v>
      </c>
      <c r="D4922" s="159" t="s">
        <v>9770</v>
      </c>
      <c r="E4922" s="159" t="s">
        <v>2126</v>
      </c>
      <c r="F4922" s="42" t="s">
        <v>9771</v>
      </c>
      <c r="G4922" s="159" t="s">
        <v>1842</v>
      </c>
      <c r="H4922" s="159" t="s">
        <v>1654</v>
      </c>
      <c r="I4922" s="159" t="s">
        <v>1808</v>
      </c>
      <c r="J4922" s="42" t="s">
        <v>24579</v>
      </c>
      <c r="K4922" s="42" t="s">
        <v>24580</v>
      </c>
      <c r="L4922" s="159" t="s">
        <v>2129</v>
      </c>
      <c r="M4922" s="159" t="s">
        <v>24581</v>
      </c>
      <c r="N4922" s="161"/>
      <c r="O4922" s="161"/>
      <c r="P4922" s="161"/>
    </row>
    <row r="4923" customFormat="false" ht="39" hidden="false" customHeight="true" outlineLevel="0" collapsed="false">
      <c r="A4923" s="159" t="s">
        <v>24582</v>
      </c>
      <c r="B4923" s="160" t="s">
        <v>24583</v>
      </c>
      <c r="C4923" s="42" t="s">
        <v>1745</v>
      </c>
      <c r="D4923" s="159" t="s">
        <v>9770</v>
      </c>
      <c r="E4923" s="159" t="s">
        <v>2126</v>
      </c>
      <c r="F4923" s="42" t="s">
        <v>9771</v>
      </c>
      <c r="G4923" s="159" t="s">
        <v>1842</v>
      </c>
      <c r="H4923" s="159" t="s">
        <v>1654</v>
      </c>
      <c r="I4923" s="159" t="s">
        <v>1808</v>
      </c>
      <c r="J4923" s="42" t="s">
        <v>9832</v>
      </c>
      <c r="K4923" s="42" t="s">
        <v>24584</v>
      </c>
      <c r="L4923" s="159" t="s">
        <v>2129</v>
      </c>
      <c r="M4923" s="159" t="s">
        <v>24585</v>
      </c>
      <c r="N4923" s="161"/>
      <c r="O4923" s="161"/>
      <c r="P4923" s="161"/>
    </row>
    <row r="4924" customFormat="false" ht="39" hidden="false" customHeight="true" outlineLevel="0" collapsed="false">
      <c r="A4924" s="159" t="s">
        <v>24586</v>
      </c>
      <c r="B4924" s="160" t="s">
        <v>24587</v>
      </c>
      <c r="C4924" s="42" t="s">
        <v>1745</v>
      </c>
      <c r="D4924" s="159" t="s">
        <v>9770</v>
      </c>
      <c r="E4924" s="159" t="s">
        <v>2126</v>
      </c>
      <c r="F4924" s="42" t="s">
        <v>9771</v>
      </c>
      <c r="G4924" s="159" t="s">
        <v>1842</v>
      </c>
      <c r="H4924" s="159" t="s">
        <v>1654</v>
      </c>
      <c r="I4924" s="159" t="s">
        <v>1808</v>
      </c>
      <c r="J4924" s="42" t="s">
        <v>24588</v>
      </c>
      <c r="K4924" s="42" t="s">
        <v>24589</v>
      </c>
      <c r="L4924" s="159" t="s">
        <v>2129</v>
      </c>
      <c r="M4924" s="159" t="s">
        <v>24590</v>
      </c>
      <c r="N4924" s="161"/>
      <c r="O4924" s="161"/>
      <c r="P4924" s="161"/>
    </row>
    <row r="4925" customFormat="false" ht="39" hidden="false" customHeight="true" outlineLevel="0" collapsed="false">
      <c r="A4925" s="159" t="s">
        <v>24591</v>
      </c>
      <c r="B4925" s="160" t="s">
        <v>24592</v>
      </c>
      <c r="C4925" s="42" t="s">
        <v>1745</v>
      </c>
      <c r="D4925" s="159" t="s">
        <v>9770</v>
      </c>
      <c r="E4925" s="159" t="s">
        <v>2126</v>
      </c>
      <c r="F4925" s="42" t="s">
        <v>9771</v>
      </c>
      <c r="G4925" s="159" t="s">
        <v>1842</v>
      </c>
      <c r="H4925" s="159" t="s">
        <v>1654</v>
      </c>
      <c r="I4925" s="159" t="s">
        <v>1808</v>
      </c>
      <c r="J4925" s="42" t="s">
        <v>24593</v>
      </c>
      <c r="K4925" s="42" t="s">
        <v>24594</v>
      </c>
      <c r="L4925" s="159" t="s">
        <v>2129</v>
      </c>
      <c r="M4925" s="159" t="s">
        <v>24595</v>
      </c>
      <c r="N4925" s="161"/>
      <c r="O4925" s="161"/>
      <c r="P4925" s="161"/>
    </row>
    <row r="4926" customFormat="false" ht="39" hidden="false" customHeight="true" outlineLevel="0" collapsed="false">
      <c r="A4926" s="159" t="s">
        <v>24596</v>
      </c>
      <c r="B4926" s="160" t="s">
        <v>24597</v>
      </c>
      <c r="C4926" s="42" t="s">
        <v>1745</v>
      </c>
      <c r="D4926" s="159" t="s">
        <v>9770</v>
      </c>
      <c r="E4926" s="159" t="s">
        <v>2126</v>
      </c>
      <c r="F4926" s="42" t="s">
        <v>9771</v>
      </c>
      <c r="G4926" s="159" t="s">
        <v>1842</v>
      </c>
      <c r="H4926" s="159" t="s">
        <v>1654</v>
      </c>
      <c r="I4926" s="159" t="s">
        <v>1808</v>
      </c>
      <c r="J4926" s="42" t="s">
        <v>24598</v>
      </c>
      <c r="K4926" s="42" t="s">
        <v>24599</v>
      </c>
      <c r="L4926" s="159" t="s">
        <v>2129</v>
      </c>
      <c r="M4926" s="159" t="s">
        <v>24600</v>
      </c>
      <c r="N4926" s="161"/>
      <c r="O4926" s="161"/>
      <c r="P4926" s="161"/>
    </row>
    <row r="4927" customFormat="false" ht="39" hidden="false" customHeight="true" outlineLevel="0" collapsed="false">
      <c r="A4927" s="159" t="s">
        <v>24601</v>
      </c>
      <c r="B4927" s="160" t="s">
        <v>24602</v>
      </c>
      <c r="C4927" s="42" t="s">
        <v>1745</v>
      </c>
      <c r="D4927" s="159" t="s">
        <v>9770</v>
      </c>
      <c r="E4927" s="159" t="s">
        <v>2126</v>
      </c>
      <c r="F4927" s="42" t="s">
        <v>9771</v>
      </c>
      <c r="G4927" s="159" t="s">
        <v>1842</v>
      </c>
      <c r="H4927" s="159" t="s">
        <v>1654</v>
      </c>
      <c r="I4927" s="159" t="s">
        <v>1808</v>
      </c>
      <c r="J4927" s="42" t="s">
        <v>24603</v>
      </c>
      <c r="K4927" s="42" t="s">
        <v>24604</v>
      </c>
      <c r="L4927" s="159" t="s">
        <v>2129</v>
      </c>
      <c r="M4927" s="159" t="s">
        <v>24605</v>
      </c>
      <c r="N4927" s="161"/>
      <c r="O4927" s="161"/>
      <c r="P4927" s="161"/>
    </row>
    <row r="4928" customFormat="false" ht="27" hidden="false" customHeight="true" outlineLevel="0" collapsed="false">
      <c r="A4928" s="159" t="s">
        <v>24606</v>
      </c>
      <c r="B4928" s="160" t="s">
        <v>24607</v>
      </c>
      <c r="C4928" s="42" t="s">
        <v>1745</v>
      </c>
      <c r="D4928" s="159" t="s">
        <v>9770</v>
      </c>
      <c r="E4928" s="159" t="s">
        <v>2126</v>
      </c>
      <c r="F4928" s="42" t="s">
        <v>9771</v>
      </c>
      <c r="G4928" s="159" t="s">
        <v>1842</v>
      </c>
      <c r="H4928" s="159" t="s">
        <v>1654</v>
      </c>
      <c r="I4928" s="159" t="s">
        <v>1808</v>
      </c>
      <c r="J4928" s="42" t="s">
        <v>24608</v>
      </c>
      <c r="K4928" s="42" t="s">
        <v>24609</v>
      </c>
      <c r="L4928" s="159" t="s">
        <v>2129</v>
      </c>
      <c r="M4928" s="159" t="s">
        <v>24610</v>
      </c>
      <c r="N4928" s="161"/>
      <c r="O4928" s="161"/>
      <c r="P4928" s="161"/>
    </row>
    <row r="4929" customFormat="false" ht="27" hidden="false" customHeight="true" outlineLevel="0" collapsed="false">
      <c r="A4929" s="159" t="s">
        <v>24611</v>
      </c>
      <c r="B4929" s="160" t="s">
        <v>24612</v>
      </c>
      <c r="C4929" s="42" t="s">
        <v>1745</v>
      </c>
      <c r="D4929" s="159" t="s">
        <v>9770</v>
      </c>
      <c r="E4929" s="159" t="s">
        <v>2126</v>
      </c>
      <c r="F4929" s="42" t="s">
        <v>9771</v>
      </c>
      <c r="G4929" s="159" t="s">
        <v>1842</v>
      </c>
      <c r="H4929" s="159" t="s">
        <v>1654</v>
      </c>
      <c r="I4929" s="159" t="s">
        <v>1808</v>
      </c>
      <c r="J4929" s="42" t="s">
        <v>9922</v>
      </c>
      <c r="K4929" s="42" t="s">
        <v>24613</v>
      </c>
      <c r="L4929" s="159" t="s">
        <v>2129</v>
      </c>
      <c r="M4929" s="159" t="s">
        <v>24614</v>
      </c>
      <c r="N4929" s="161"/>
      <c r="O4929" s="161"/>
      <c r="P4929" s="161"/>
    </row>
    <row r="4930" customFormat="false" ht="27" hidden="false" customHeight="true" outlineLevel="0" collapsed="false">
      <c r="A4930" s="159" t="s">
        <v>24615</v>
      </c>
      <c r="B4930" s="160" t="s">
        <v>24616</v>
      </c>
      <c r="C4930" s="42" t="s">
        <v>1745</v>
      </c>
      <c r="D4930" s="159" t="s">
        <v>9770</v>
      </c>
      <c r="E4930" s="159" t="s">
        <v>2126</v>
      </c>
      <c r="F4930" s="42" t="s">
        <v>9771</v>
      </c>
      <c r="G4930" s="159" t="s">
        <v>1842</v>
      </c>
      <c r="H4930" s="159" t="s">
        <v>1654</v>
      </c>
      <c r="I4930" s="159" t="s">
        <v>1808</v>
      </c>
      <c r="J4930" s="42" t="s">
        <v>9962</v>
      </c>
      <c r="K4930" s="42" t="s">
        <v>24617</v>
      </c>
      <c r="L4930" s="159" t="s">
        <v>2129</v>
      </c>
      <c r="M4930" s="159" t="s">
        <v>24618</v>
      </c>
      <c r="N4930" s="161"/>
      <c r="O4930" s="161"/>
      <c r="P4930" s="161"/>
    </row>
    <row r="4931" customFormat="false" ht="39" hidden="false" customHeight="true" outlineLevel="0" collapsed="false">
      <c r="A4931" s="159" t="s">
        <v>24619</v>
      </c>
      <c r="B4931" s="160" t="s">
        <v>24620</v>
      </c>
      <c r="C4931" s="42" t="s">
        <v>1745</v>
      </c>
      <c r="D4931" s="159" t="s">
        <v>9770</v>
      </c>
      <c r="E4931" s="159" t="s">
        <v>2126</v>
      </c>
      <c r="F4931" s="42" t="s">
        <v>9771</v>
      </c>
      <c r="G4931" s="159" t="s">
        <v>1842</v>
      </c>
      <c r="H4931" s="159" t="s">
        <v>1654</v>
      </c>
      <c r="I4931" s="159" t="s">
        <v>1808</v>
      </c>
      <c r="J4931" s="42" t="s">
        <v>9977</v>
      </c>
      <c r="K4931" s="42" t="s">
        <v>24621</v>
      </c>
      <c r="L4931" s="159" t="s">
        <v>2129</v>
      </c>
      <c r="M4931" s="159" t="s">
        <v>24622</v>
      </c>
      <c r="N4931" s="161"/>
      <c r="O4931" s="161"/>
      <c r="P4931" s="161"/>
    </row>
    <row r="4932" customFormat="false" ht="39" hidden="false" customHeight="true" outlineLevel="0" collapsed="false">
      <c r="A4932" s="159" t="s">
        <v>24623</v>
      </c>
      <c r="B4932" s="160" t="s">
        <v>24624</v>
      </c>
      <c r="C4932" s="42" t="s">
        <v>1745</v>
      </c>
      <c r="D4932" s="159" t="s">
        <v>9770</v>
      </c>
      <c r="E4932" s="159" t="s">
        <v>2126</v>
      </c>
      <c r="F4932" s="42" t="s">
        <v>9771</v>
      </c>
      <c r="G4932" s="159" t="s">
        <v>1842</v>
      </c>
      <c r="H4932" s="159" t="s">
        <v>1654</v>
      </c>
      <c r="I4932" s="159" t="s">
        <v>1808</v>
      </c>
      <c r="J4932" s="42" t="s">
        <v>10012</v>
      </c>
      <c r="K4932" s="42" t="s">
        <v>24625</v>
      </c>
      <c r="L4932" s="159" t="s">
        <v>2129</v>
      </c>
      <c r="M4932" s="159" t="s">
        <v>24626</v>
      </c>
      <c r="N4932" s="161"/>
      <c r="O4932" s="161"/>
      <c r="P4932" s="161"/>
    </row>
    <row r="4933" customFormat="false" ht="39" hidden="false" customHeight="true" outlineLevel="0" collapsed="false">
      <c r="A4933" s="159" t="s">
        <v>24627</v>
      </c>
      <c r="B4933" s="160" t="s">
        <v>24628</v>
      </c>
      <c r="C4933" s="42" t="s">
        <v>1745</v>
      </c>
      <c r="D4933" s="159" t="s">
        <v>9770</v>
      </c>
      <c r="E4933" s="159" t="s">
        <v>2126</v>
      </c>
      <c r="F4933" s="42" t="s">
        <v>9771</v>
      </c>
      <c r="G4933" s="159" t="s">
        <v>1842</v>
      </c>
      <c r="H4933" s="159" t="s">
        <v>1654</v>
      </c>
      <c r="I4933" s="159" t="s">
        <v>1808</v>
      </c>
      <c r="J4933" s="42" t="s">
        <v>10032</v>
      </c>
      <c r="K4933" s="42" t="s">
        <v>24629</v>
      </c>
      <c r="L4933" s="159" t="s">
        <v>2129</v>
      </c>
      <c r="M4933" s="159" t="s">
        <v>24630</v>
      </c>
      <c r="N4933" s="161"/>
      <c r="O4933" s="161"/>
      <c r="P4933" s="161"/>
    </row>
    <row r="4934" customFormat="false" ht="39" hidden="false" customHeight="true" outlineLevel="0" collapsed="false">
      <c r="A4934" s="159" t="s">
        <v>24631</v>
      </c>
      <c r="B4934" s="160" t="s">
        <v>24632</v>
      </c>
      <c r="C4934" s="42" t="s">
        <v>1745</v>
      </c>
      <c r="D4934" s="159" t="s">
        <v>9770</v>
      </c>
      <c r="E4934" s="159" t="s">
        <v>2126</v>
      </c>
      <c r="F4934" s="42" t="s">
        <v>9771</v>
      </c>
      <c r="G4934" s="159" t="s">
        <v>1842</v>
      </c>
      <c r="H4934" s="159" t="s">
        <v>1654</v>
      </c>
      <c r="I4934" s="159" t="s">
        <v>1808</v>
      </c>
      <c r="J4934" s="42" t="s">
        <v>10047</v>
      </c>
      <c r="K4934" s="42" t="s">
        <v>24633</v>
      </c>
      <c r="L4934" s="159" t="s">
        <v>2129</v>
      </c>
      <c r="M4934" s="159" t="s">
        <v>24634</v>
      </c>
      <c r="N4934" s="161"/>
      <c r="O4934" s="161"/>
      <c r="P4934" s="161"/>
    </row>
    <row r="4935" customFormat="false" ht="39" hidden="false" customHeight="true" outlineLevel="0" collapsed="false">
      <c r="A4935" s="159" t="s">
        <v>24635</v>
      </c>
      <c r="B4935" s="160" t="s">
        <v>24636</v>
      </c>
      <c r="C4935" s="42" t="s">
        <v>1745</v>
      </c>
      <c r="D4935" s="159" t="s">
        <v>9770</v>
      </c>
      <c r="E4935" s="159" t="s">
        <v>2126</v>
      </c>
      <c r="F4935" s="42" t="s">
        <v>9771</v>
      </c>
      <c r="G4935" s="159" t="s">
        <v>1842</v>
      </c>
      <c r="H4935" s="159" t="s">
        <v>1654</v>
      </c>
      <c r="I4935" s="159" t="s">
        <v>1808</v>
      </c>
      <c r="J4935" s="42" t="s">
        <v>10062</v>
      </c>
      <c r="K4935" s="42" t="s">
        <v>24637</v>
      </c>
      <c r="L4935" s="159" t="s">
        <v>2129</v>
      </c>
      <c r="M4935" s="159" t="s">
        <v>24638</v>
      </c>
      <c r="N4935" s="161"/>
      <c r="O4935" s="161"/>
      <c r="P4935" s="161"/>
    </row>
    <row r="4936" customFormat="false" ht="39" hidden="false" customHeight="true" outlineLevel="0" collapsed="false">
      <c r="A4936" s="159" t="s">
        <v>24639</v>
      </c>
      <c r="B4936" s="160" t="s">
        <v>24640</v>
      </c>
      <c r="C4936" s="42" t="s">
        <v>1745</v>
      </c>
      <c r="D4936" s="159" t="s">
        <v>9770</v>
      </c>
      <c r="E4936" s="159" t="s">
        <v>2126</v>
      </c>
      <c r="F4936" s="42" t="s">
        <v>9771</v>
      </c>
      <c r="G4936" s="159" t="s">
        <v>1842</v>
      </c>
      <c r="H4936" s="159" t="s">
        <v>1654</v>
      </c>
      <c r="I4936" s="159" t="s">
        <v>1808</v>
      </c>
      <c r="J4936" s="42" t="s">
        <v>10077</v>
      </c>
      <c r="K4936" s="42" t="s">
        <v>24641</v>
      </c>
      <c r="L4936" s="159" t="s">
        <v>2129</v>
      </c>
      <c r="M4936" s="159" t="s">
        <v>24642</v>
      </c>
      <c r="N4936" s="161"/>
      <c r="O4936" s="161"/>
      <c r="P4936" s="161"/>
    </row>
    <row r="4937" customFormat="false" ht="27" hidden="false" customHeight="true" outlineLevel="0" collapsed="false">
      <c r="A4937" s="159" t="s">
        <v>24643</v>
      </c>
      <c r="B4937" s="160" t="s">
        <v>24644</v>
      </c>
      <c r="C4937" s="42" t="s">
        <v>1751</v>
      </c>
      <c r="D4937" s="159" t="s">
        <v>3085</v>
      </c>
      <c r="E4937" s="159" t="s">
        <v>2126</v>
      </c>
      <c r="F4937" s="42" t="s">
        <v>3086</v>
      </c>
      <c r="G4937" s="159" t="s">
        <v>1842</v>
      </c>
      <c r="H4937" s="159" t="s">
        <v>1654</v>
      </c>
      <c r="I4937" s="159" t="s">
        <v>1808</v>
      </c>
      <c r="J4937" s="42" t="s">
        <v>24645</v>
      </c>
      <c r="K4937" s="42" t="s">
        <v>24646</v>
      </c>
      <c r="L4937" s="159" t="s">
        <v>2129</v>
      </c>
      <c r="M4937" s="159" t="s">
        <v>24647</v>
      </c>
      <c r="N4937" s="161"/>
      <c r="O4937" s="161"/>
      <c r="P4937" s="161"/>
    </row>
    <row r="4938" customFormat="false" ht="27" hidden="false" customHeight="true" outlineLevel="0" collapsed="false">
      <c r="A4938" s="159" t="s">
        <v>24648</v>
      </c>
      <c r="B4938" s="160" t="s">
        <v>24649</v>
      </c>
      <c r="C4938" s="42" t="s">
        <v>1751</v>
      </c>
      <c r="D4938" s="159" t="s">
        <v>3085</v>
      </c>
      <c r="E4938" s="159" t="s">
        <v>2126</v>
      </c>
      <c r="F4938" s="42" t="s">
        <v>3086</v>
      </c>
      <c r="G4938" s="159" t="s">
        <v>1842</v>
      </c>
      <c r="H4938" s="159" t="s">
        <v>1654</v>
      </c>
      <c r="I4938" s="159" t="s">
        <v>1808</v>
      </c>
      <c r="J4938" s="42" t="s">
        <v>24650</v>
      </c>
      <c r="K4938" s="42" t="s">
        <v>24651</v>
      </c>
      <c r="L4938" s="159" t="s">
        <v>2129</v>
      </c>
      <c r="M4938" s="159" t="s">
        <v>24652</v>
      </c>
      <c r="N4938" s="161"/>
      <c r="O4938" s="161"/>
      <c r="P4938" s="161"/>
    </row>
    <row r="4939" customFormat="false" ht="27" hidden="false" customHeight="true" outlineLevel="0" collapsed="false">
      <c r="A4939" s="159" t="s">
        <v>24653</v>
      </c>
      <c r="B4939" s="160" t="s">
        <v>24654</v>
      </c>
      <c r="C4939" s="42" t="s">
        <v>1751</v>
      </c>
      <c r="D4939" s="159" t="s">
        <v>3085</v>
      </c>
      <c r="E4939" s="159" t="s">
        <v>2126</v>
      </c>
      <c r="F4939" s="42" t="s">
        <v>3086</v>
      </c>
      <c r="G4939" s="159" t="s">
        <v>1842</v>
      </c>
      <c r="H4939" s="159" t="s">
        <v>1654</v>
      </c>
      <c r="I4939" s="159" t="s">
        <v>1808</v>
      </c>
      <c r="J4939" s="42" t="s">
        <v>24655</v>
      </c>
      <c r="K4939" s="42" t="s">
        <v>24656</v>
      </c>
      <c r="L4939" s="159" t="s">
        <v>2129</v>
      </c>
      <c r="M4939" s="159" t="s">
        <v>24657</v>
      </c>
      <c r="N4939" s="161"/>
      <c r="O4939" s="161"/>
      <c r="P4939" s="161"/>
    </row>
    <row r="4940" customFormat="false" ht="39" hidden="false" customHeight="true" outlineLevel="0" collapsed="false">
      <c r="A4940" s="159" t="s">
        <v>24658</v>
      </c>
      <c r="B4940" s="160" t="s">
        <v>24659</v>
      </c>
      <c r="C4940" s="42" t="s">
        <v>1751</v>
      </c>
      <c r="D4940" s="159" t="s">
        <v>3085</v>
      </c>
      <c r="E4940" s="159" t="s">
        <v>2126</v>
      </c>
      <c r="F4940" s="42" t="s">
        <v>3086</v>
      </c>
      <c r="G4940" s="159" t="s">
        <v>1842</v>
      </c>
      <c r="H4940" s="159" t="s">
        <v>1654</v>
      </c>
      <c r="I4940" s="159" t="s">
        <v>1808</v>
      </c>
      <c r="J4940" s="42" t="s">
        <v>24660</v>
      </c>
      <c r="K4940" s="42" t="s">
        <v>24661</v>
      </c>
      <c r="L4940" s="159" t="s">
        <v>2129</v>
      </c>
      <c r="M4940" s="159" t="s">
        <v>24662</v>
      </c>
      <c r="N4940" s="161"/>
      <c r="O4940" s="161"/>
      <c r="P4940" s="161"/>
    </row>
    <row r="4941" customFormat="false" ht="27" hidden="false" customHeight="true" outlineLevel="0" collapsed="false">
      <c r="A4941" s="159" t="s">
        <v>24663</v>
      </c>
      <c r="B4941" s="160" t="s">
        <v>24664</v>
      </c>
      <c r="C4941" s="42" t="s">
        <v>1751</v>
      </c>
      <c r="D4941" s="159" t="s">
        <v>3085</v>
      </c>
      <c r="E4941" s="159" t="s">
        <v>2126</v>
      </c>
      <c r="F4941" s="42" t="s">
        <v>3086</v>
      </c>
      <c r="G4941" s="159" t="s">
        <v>1842</v>
      </c>
      <c r="H4941" s="159" t="s">
        <v>1654</v>
      </c>
      <c r="I4941" s="159" t="s">
        <v>1808</v>
      </c>
      <c r="J4941" s="42" t="s">
        <v>24665</v>
      </c>
      <c r="K4941" s="42" t="s">
        <v>24666</v>
      </c>
      <c r="L4941" s="159" t="s">
        <v>2129</v>
      </c>
      <c r="M4941" s="159" t="s">
        <v>24667</v>
      </c>
      <c r="N4941" s="161"/>
      <c r="O4941" s="161"/>
      <c r="P4941" s="161"/>
    </row>
    <row r="4942" customFormat="false" ht="39" hidden="false" customHeight="true" outlineLevel="0" collapsed="false">
      <c r="A4942" s="159" t="s">
        <v>24668</v>
      </c>
      <c r="B4942" s="160" t="s">
        <v>24669</v>
      </c>
      <c r="C4942" s="42" t="s">
        <v>1751</v>
      </c>
      <c r="D4942" s="159" t="s">
        <v>3085</v>
      </c>
      <c r="E4942" s="159" t="s">
        <v>2126</v>
      </c>
      <c r="F4942" s="42" t="s">
        <v>3086</v>
      </c>
      <c r="G4942" s="159" t="s">
        <v>1842</v>
      </c>
      <c r="H4942" s="159" t="s">
        <v>1654</v>
      </c>
      <c r="I4942" s="159" t="s">
        <v>1808</v>
      </c>
      <c r="J4942" s="42" t="s">
        <v>24670</v>
      </c>
      <c r="K4942" s="42" t="s">
        <v>24671</v>
      </c>
      <c r="L4942" s="159" t="s">
        <v>2129</v>
      </c>
      <c r="M4942" s="159" t="s">
        <v>24672</v>
      </c>
      <c r="N4942" s="161"/>
      <c r="O4942" s="161"/>
      <c r="P4942" s="161"/>
    </row>
    <row r="4943" customFormat="false" ht="39" hidden="false" customHeight="true" outlineLevel="0" collapsed="false">
      <c r="A4943" s="159" t="s">
        <v>24673</v>
      </c>
      <c r="B4943" s="160" t="s">
        <v>24674</v>
      </c>
      <c r="C4943" s="42" t="s">
        <v>1751</v>
      </c>
      <c r="D4943" s="159" t="s">
        <v>3085</v>
      </c>
      <c r="E4943" s="159" t="s">
        <v>2126</v>
      </c>
      <c r="F4943" s="42" t="s">
        <v>3086</v>
      </c>
      <c r="G4943" s="159" t="s">
        <v>1842</v>
      </c>
      <c r="H4943" s="159" t="s">
        <v>1654</v>
      </c>
      <c r="I4943" s="159" t="s">
        <v>1808</v>
      </c>
      <c r="J4943" s="42" t="s">
        <v>10794</v>
      </c>
      <c r="K4943" s="42" t="s">
        <v>24675</v>
      </c>
      <c r="L4943" s="159" t="s">
        <v>2129</v>
      </c>
      <c r="M4943" s="159" t="s">
        <v>24676</v>
      </c>
      <c r="N4943" s="161"/>
      <c r="O4943" s="161"/>
      <c r="P4943" s="161"/>
    </row>
    <row r="4944" customFormat="false" ht="27" hidden="false" customHeight="true" outlineLevel="0" collapsed="false">
      <c r="A4944" s="159" t="s">
        <v>24677</v>
      </c>
      <c r="B4944" s="160" t="s">
        <v>24678</v>
      </c>
      <c r="C4944" s="42" t="s">
        <v>1751</v>
      </c>
      <c r="D4944" s="159" t="s">
        <v>3085</v>
      </c>
      <c r="E4944" s="159" t="s">
        <v>2126</v>
      </c>
      <c r="F4944" s="42" t="s">
        <v>3086</v>
      </c>
      <c r="G4944" s="159" t="s">
        <v>1842</v>
      </c>
      <c r="H4944" s="159" t="s">
        <v>1654</v>
      </c>
      <c r="I4944" s="159" t="s">
        <v>1808</v>
      </c>
      <c r="J4944" s="42" t="s">
        <v>24679</v>
      </c>
      <c r="K4944" s="42" t="s">
        <v>24680</v>
      </c>
      <c r="L4944" s="159" t="s">
        <v>2129</v>
      </c>
      <c r="M4944" s="159" t="s">
        <v>24681</v>
      </c>
      <c r="N4944" s="161"/>
      <c r="O4944" s="161"/>
      <c r="P4944" s="161"/>
    </row>
    <row r="4945" customFormat="false" ht="27" hidden="false" customHeight="true" outlineLevel="0" collapsed="false">
      <c r="A4945" s="159" t="s">
        <v>24682</v>
      </c>
      <c r="B4945" s="160" t="s">
        <v>24683</v>
      </c>
      <c r="C4945" s="42" t="s">
        <v>1738</v>
      </c>
      <c r="D4945" s="159" t="s">
        <v>2548</v>
      </c>
      <c r="E4945" s="159" t="s">
        <v>2126</v>
      </c>
      <c r="F4945" s="42" t="s">
        <v>2549</v>
      </c>
      <c r="G4945" s="159" t="s">
        <v>1842</v>
      </c>
      <c r="H4945" s="159" t="s">
        <v>1654</v>
      </c>
      <c r="I4945" s="159" t="s">
        <v>1808</v>
      </c>
      <c r="J4945" s="42" t="s">
        <v>24684</v>
      </c>
      <c r="K4945" s="42" t="s">
        <v>24685</v>
      </c>
      <c r="L4945" s="159" t="s">
        <v>2129</v>
      </c>
      <c r="M4945" s="159" t="s">
        <v>24686</v>
      </c>
      <c r="N4945" s="161"/>
      <c r="O4945" s="161"/>
      <c r="P4945" s="161"/>
    </row>
    <row r="4946" customFormat="false" ht="39" hidden="false" customHeight="true" outlineLevel="0" collapsed="false">
      <c r="A4946" s="159" t="s">
        <v>24687</v>
      </c>
      <c r="B4946" s="160" t="s">
        <v>24688</v>
      </c>
      <c r="C4946" s="42" t="s">
        <v>1738</v>
      </c>
      <c r="D4946" s="159" t="s">
        <v>2548</v>
      </c>
      <c r="E4946" s="159" t="s">
        <v>2126</v>
      </c>
      <c r="F4946" s="42" t="s">
        <v>2549</v>
      </c>
      <c r="G4946" s="159" t="s">
        <v>1842</v>
      </c>
      <c r="H4946" s="159" t="s">
        <v>1654</v>
      </c>
      <c r="I4946" s="159" t="s">
        <v>1808</v>
      </c>
      <c r="J4946" s="42" t="s">
        <v>24689</v>
      </c>
      <c r="K4946" s="42" t="s">
        <v>24690</v>
      </c>
      <c r="L4946" s="159" t="s">
        <v>2129</v>
      </c>
      <c r="M4946" s="159" t="s">
        <v>24691</v>
      </c>
      <c r="N4946" s="161"/>
      <c r="O4946" s="161"/>
      <c r="P4946" s="161"/>
    </row>
    <row r="4947" customFormat="false" ht="27" hidden="false" customHeight="true" outlineLevel="0" collapsed="false">
      <c r="A4947" s="159" t="s">
        <v>24692</v>
      </c>
      <c r="B4947" s="160" t="s">
        <v>24693</v>
      </c>
      <c r="C4947" s="42" t="s">
        <v>1738</v>
      </c>
      <c r="D4947" s="159" t="s">
        <v>2548</v>
      </c>
      <c r="E4947" s="159" t="s">
        <v>2126</v>
      </c>
      <c r="F4947" s="42" t="s">
        <v>2549</v>
      </c>
      <c r="G4947" s="159" t="s">
        <v>1842</v>
      </c>
      <c r="H4947" s="159" t="s">
        <v>1654</v>
      </c>
      <c r="I4947" s="159" t="s">
        <v>1808</v>
      </c>
      <c r="J4947" s="42" t="s">
        <v>24694</v>
      </c>
      <c r="K4947" s="42" t="s">
        <v>24695</v>
      </c>
      <c r="L4947" s="159" t="s">
        <v>2129</v>
      </c>
      <c r="M4947" s="159" t="s">
        <v>24696</v>
      </c>
      <c r="N4947" s="161"/>
      <c r="O4947" s="161"/>
      <c r="P4947" s="161"/>
    </row>
    <row r="4948" customFormat="false" ht="39" hidden="false" customHeight="true" outlineLevel="0" collapsed="false">
      <c r="A4948" s="159" t="s">
        <v>24697</v>
      </c>
      <c r="B4948" s="160" t="s">
        <v>24698</v>
      </c>
      <c r="C4948" s="42" t="s">
        <v>1748</v>
      </c>
      <c r="D4948" s="159" t="s">
        <v>2516</v>
      </c>
      <c r="E4948" s="159" t="s">
        <v>2126</v>
      </c>
      <c r="F4948" s="42" t="s">
        <v>2517</v>
      </c>
      <c r="G4948" s="159" t="s">
        <v>1842</v>
      </c>
      <c r="H4948" s="159" t="s">
        <v>1654</v>
      </c>
      <c r="I4948" s="159" t="s">
        <v>1808</v>
      </c>
      <c r="J4948" s="42" t="s">
        <v>24699</v>
      </c>
      <c r="K4948" s="42" t="s">
        <v>24700</v>
      </c>
      <c r="L4948" s="159" t="s">
        <v>2129</v>
      </c>
      <c r="M4948" s="159" t="s">
        <v>24701</v>
      </c>
      <c r="N4948" s="161"/>
      <c r="O4948" s="161"/>
      <c r="P4948" s="161"/>
    </row>
    <row r="4949" customFormat="false" ht="27" hidden="false" customHeight="true" outlineLevel="0" collapsed="false">
      <c r="A4949" s="159" t="s">
        <v>24702</v>
      </c>
      <c r="B4949" s="160" t="s">
        <v>24703</v>
      </c>
      <c r="C4949" s="42" t="s">
        <v>1748</v>
      </c>
      <c r="D4949" s="159" t="s">
        <v>2516</v>
      </c>
      <c r="E4949" s="159" t="s">
        <v>2126</v>
      </c>
      <c r="F4949" s="42" t="s">
        <v>2517</v>
      </c>
      <c r="G4949" s="159" t="s">
        <v>1842</v>
      </c>
      <c r="H4949" s="159" t="s">
        <v>1654</v>
      </c>
      <c r="I4949" s="159" t="s">
        <v>1808</v>
      </c>
      <c r="J4949" s="42" t="s">
        <v>24704</v>
      </c>
      <c r="K4949" s="42" t="s">
        <v>24705</v>
      </c>
      <c r="L4949" s="159" t="s">
        <v>2129</v>
      </c>
      <c r="M4949" s="159" t="s">
        <v>24706</v>
      </c>
      <c r="N4949" s="161"/>
      <c r="O4949" s="161"/>
      <c r="P4949" s="161"/>
    </row>
    <row r="4950" customFormat="false" ht="27" hidden="false" customHeight="true" outlineLevel="0" collapsed="false">
      <c r="A4950" s="159" t="s">
        <v>24707</v>
      </c>
      <c r="B4950" s="160" t="s">
        <v>24708</v>
      </c>
      <c r="C4950" s="42" t="s">
        <v>1748</v>
      </c>
      <c r="D4950" s="159" t="s">
        <v>2516</v>
      </c>
      <c r="E4950" s="159" t="s">
        <v>2126</v>
      </c>
      <c r="F4950" s="42" t="s">
        <v>2517</v>
      </c>
      <c r="G4950" s="159" t="s">
        <v>1842</v>
      </c>
      <c r="H4950" s="159" t="s">
        <v>1654</v>
      </c>
      <c r="I4950" s="159" t="s">
        <v>1808</v>
      </c>
      <c r="J4950" s="42" t="s">
        <v>24709</v>
      </c>
      <c r="K4950" s="42" t="s">
        <v>24710</v>
      </c>
      <c r="L4950" s="159" t="s">
        <v>2129</v>
      </c>
      <c r="M4950" s="159" t="s">
        <v>24711</v>
      </c>
      <c r="N4950" s="161"/>
      <c r="O4950" s="161"/>
      <c r="P4950" s="161"/>
    </row>
    <row r="4951" customFormat="false" ht="27" hidden="false" customHeight="true" outlineLevel="0" collapsed="false">
      <c r="A4951" s="159" t="s">
        <v>24712</v>
      </c>
      <c r="B4951" s="160" t="s">
        <v>24713</v>
      </c>
      <c r="C4951" s="42" t="s">
        <v>1748</v>
      </c>
      <c r="D4951" s="159" t="s">
        <v>2516</v>
      </c>
      <c r="E4951" s="159" t="s">
        <v>2126</v>
      </c>
      <c r="F4951" s="42" t="s">
        <v>2517</v>
      </c>
      <c r="G4951" s="159" t="s">
        <v>1842</v>
      </c>
      <c r="H4951" s="159" t="s">
        <v>1654</v>
      </c>
      <c r="I4951" s="159" t="s">
        <v>1808</v>
      </c>
      <c r="J4951" s="42" t="s">
        <v>24714</v>
      </c>
      <c r="K4951" s="42" t="s">
        <v>24715</v>
      </c>
      <c r="L4951" s="159" t="s">
        <v>2129</v>
      </c>
      <c r="M4951" s="159" t="s">
        <v>24716</v>
      </c>
      <c r="N4951" s="161"/>
      <c r="O4951" s="161"/>
      <c r="P4951" s="161"/>
    </row>
    <row r="4952" customFormat="false" ht="39" hidden="false" customHeight="true" outlineLevel="0" collapsed="false">
      <c r="A4952" s="159" t="s">
        <v>24717</v>
      </c>
      <c r="B4952" s="160" t="s">
        <v>24718</v>
      </c>
      <c r="C4952" s="42" t="s">
        <v>1748</v>
      </c>
      <c r="D4952" s="159" t="s">
        <v>2516</v>
      </c>
      <c r="E4952" s="159" t="s">
        <v>2126</v>
      </c>
      <c r="F4952" s="42" t="s">
        <v>2517</v>
      </c>
      <c r="G4952" s="159" t="s">
        <v>1842</v>
      </c>
      <c r="H4952" s="159" t="s">
        <v>1654</v>
      </c>
      <c r="I4952" s="159" t="s">
        <v>1808</v>
      </c>
      <c r="J4952" s="42" t="s">
        <v>24719</v>
      </c>
      <c r="K4952" s="42" t="s">
        <v>24720</v>
      </c>
      <c r="L4952" s="159" t="s">
        <v>2129</v>
      </c>
      <c r="M4952" s="159" t="s">
        <v>24721</v>
      </c>
      <c r="N4952" s="161"/>
      <c r="O4952" s="161"/>
      <c r="P4952" s="161"/>
    </row>
    <row r="4953" customFormat="false" ht="39" hidden="false" customHeight="true" outlineLevel="0" collapsed="false">
      <c r="A4953" s="159" t="s">
        <v>24722</v>
      </c>
      <c r="B4953" s="160" t="s">
        <v>24723</v>
      </c>
      <c r="C4953" s="42" t="s">
        <v>1748</v>
      </c>
      <c r="D4953" s="159" t="s">
        <v>2516</v>
      </c>
      <c r="E4953" s="159" t="s">
        <v>2126</v>
      </c>
      <c r="F4953" s="42" t="s">
        <v>2517</v>
      </c>
      <c r="G4953" s="159" t="s">
        <v>1842</v>
      </c>
      <c r="H4953" s="159" t="s">
        <v>1654</v>
      </c>
      <c r="I4953" s="159" t="s">
        <v>1808</v>
      </c>
      <c r="J4953" s="42" t="s">
        <v>24724</v>
      </c>
      <c r="K4953" s="42" t="s">
        <v>24725</v>
      </c>
      <c r="L4953" s="159" t="s">
        <v>2129</v>
      </c>
      <c r="M4953" s="159" t="s">
        <v>24726</v>
      </c>
      <c r="N4953" s="161"/>
      <c r="O4953" s="161"/>
      <c r="P4953" s="161"/>
    </row>
    <row r="4954" customFormat="false" ht="27" hidden="false" customHeight="true" outlineLevel="0" collapsed="false">
      <c r="A4954" s="159" t="s">
        <v>24727</v>
      </c>
      <c r="B4954" s="160" t="s">
        <v>24728</v>
      </c>
      <c r="C4954" s="42" t="s">
        <v>1748</v>
      </c>
      <c r="D4954" s="159" t="s">
        <v>2516</v>
      </c>
      <c r="E4954" s="159" t="s">
        <v>2126</v>
      </c>
      <c r="F4954" s="42" t="s">
        <v>2517</v>
      </c>
      <c r="G4954" s="159" t="s">
        <v>1842</v>
      </c>
      <c r="H4954" s="159" t="s">
        <v>1654</v>
      </c>
      <c r="I4954" s="159" t="s">
        <v>1808</v>
      </c>
      <c r="J4954" s="42" t="s">
        <v>24729</v>
      </c>
      <c r="K4954" s="42" t="s">
        <v>24730</v>
      </c>
      <c r="L4954" s="159" t="s">
        <v>2129</v>
      </c>
      <c r="M4954" s="159" t="s">
        <v>24731</v>
      </c>
      <c r="N4954" s="161"/>
      <c r="O4954" s="161"/>
      <c r="P4954" s="161"/>
    </row>
    <row r="4955" customFormat="false" ht="27" hidden="false" customHeight="true" outlineLevel="0" collapsed="false">
      <c r="A4955" s="159" t="s">
        <v>24732</v>
      </c>
      <c r="B4955" s="160" t="s">
        <v>24733</v>
      </c>
      <c r="C4955" s="42" t="s">
        <v>1748</v>
      </c>
      <c r="D4955" s="159" t="s">
        <v>2516</v>
      </c>
      <c r="E4955" s="159" t="s">
        <v>2126</v>
      </c>
      <c r="F4955" s="42" t="s">
        <v>2517</v>
      </c>
      <c r="G4955" s="159" t="s">
        <v>1842</v>
      </c>
      <c r="H4955" s="159" t="s">
        <v>1654</v>
      </c>
      <c r="I4955" s="159" t="s">
        <v>1808</v>
      </c>
      <c r="J4955" s="42" t="s">
        <v>24734</v>
      </c>
      <c r="K4955" s="42" t="s">
        <v>24735</v>
      </c>
      <c r="L4955" s="159" t="s">
        <v>2129</v>
      </c>
      <c r="M4955" s="159" t="s">
        <v>24736</v>
      </c>
      <c r="N4955" s="161"/>
      <c r="O4955" s="161"/>
      <c r="P4955" s="161"/>
    </row>
    <row r="4956" customFormat="false" ht="27" hidden="false" customHeight="true" outlineLevel="0" collapsed="false">
      <c r="A4956" s="159" t="s">
        <v>24737</v>
      </c>
      <c r="B4956" s="160" t="s">
        <v>24738</v>
      </c>
      <c r="C4956" s="42" t="s">
        <v>1748</v>
      </c>
      <c r="D4956" s="159" t="s">
        <v>2516</v>
      </c>
      <c r="E4956" s="159" t="s">
        <v>2126</v>
      </c>
      <c r="F4956" s="42" t="s">
        <v>2517</v>
      </c>
      <c r="G4956" s="159" t="s">
        <v>1842</v>
      </c>
      <c r="H4956" s="159" t="s">
        <v>1654</v>
      </c>
      <c r="I4956" s="159" t="s">
        <v>1808</v>
      </c>
      <c r="J4956" s="42" t="s">
        <v>24739</v>
      </c>
      <c r="K4956" s="42" t="s">
        <v>24740</v>
      </c>
      <c r="L4956" s="159" t="s">
        <v>2129</v>
      </c>
      <c r="M4956" s="159" t="s">
        <v>24741</v>
      </c>
      <c r="N4956" s="161"/>
      <c r="O4956" s="161"/>
      <c r="P4956" s="161"/>
    </row>
    <row r="4957" customFormat="false" ht="39" hidden="false" customHeight="true" outlineLevel="0" collapsed="false">
      <c r="A4957" s="159" t="s">
        <v>24742</v>
      </c>
      <c r="B4957" s="160" t="s">
        <v>24743</v>
      </c>
      <c r="C4957" s="42" t="s">
        <v>1748</v>
      </c>
      <c r="D4957" s="159" t="s">
        <v>2516</v>
      </c>
      <c r="E4957" s="159" t="s">
        <v>2126</v>
      </c>
      <c r="F4957" s="42" t="s">
        <v>2517</v>
      </c>
      <c r="G4957" s="159" t="s">
        <v>1842</v>
      </c>
      <c r="H4957" s="159" t="s">
        <v>1654</v>
      </c>
      <c r="I4957" s="159" t="s">
        <v>1808</v>
      </c>
      <c r="J4957" s="42" t="s">
        <v>12104</v>
      </c>
      <c r="K4957" s="42" t="s">
        <v>24744</v>
      </c>
      <c r="L4957" s="159" t="s">
        <v>2129</v>
      </c>
      <c r="M4957" s="159" t="s">
        <v>24745</v>
      </c>
      <c r="N4957" s="161"/>
      <c r="O4957" s="161"/>
      <c r="P4957" s="161"/>
    </row>
    <row r="4958" customFormat="false" ht="27" hidden="false" customHeight="true" outlineLevel="0" collapsed="false">
      <c r="A4958" s="159" t="s">
        <v>24746</v>
      </c>
      <c r="B4958" s="160" t="s">
        <v>24747</v>
      </c>
      <c r="C4958" s="42" t="s">
        <v>1748</v>
      </c>
      <c r="D4958" s="159" t="s">
        <v>2516</v>
      </c>
      <c r="E4958" s="159" t="s">
        <v>2126</v>
      </c>
      <c r="F4958" s="42" t="s">
        <v>2517</v>
      </c>
      <c r="G4958" s="159" t="s">
        <v>1842</v>
      </c>
      <c r="H4958" s="159" t="s">
        <v>1654</v>
      </c>
      <c r="I4958" s="159" t="s">
        <v>1808</v>
      </c>
      <c r="J4958" s="42" t="s">
        <v>24748</v>
      </c>
      <c r="K4958" s="42" t="s">
        <v>24749</v>
      </c>
      <c r="L4958" s="159" t="s">
        <v>2129</v>
      </c>
      <c r="M4958" s="159" t="s">
        <v>24750</v>
      </c>
      <c r="N4958" s="161"/>
      <c r="O4958" s="161"/>
      <c r="P4958" s="161"/>
    </row>
    <row r="4959" customFormat="false" ht="27" hidden="false" customHeight="true" outlineLevel="0" collapsed="false">
      <c r="A4959" s="159" t="s">
        <v>24751</v>
      </c>
      <c r="B4959" s="160" t="s">
        <v>24752</v>
      </c>
      <c r="C4959" s="42" t="s">
        <v>1751</v>
      </c>
      <c r="D4959" s="159" t="s">
        <v>3085</v>
      </c>
      <c r="E4959" s="159" t="s">
        <v>2126</v>
      </c>
      <c r="F4959" s="42" t="s">
        <v>3086</v>
      </c>
      <c r="G4959" s="159" t="s">
        <v>1842</v>
      </c>
      <c r="H4959" s="159" t="s">
        <v>1654</v>
      </c>
      <c r="I4959" s="159" t="s">
        <v>1808</v>
      </c>
      <c r="J4959" s="42" t="s">
        <v>24753</v>
      </c>
      <c r="K4959" s="42" t="s">
        <v>24754</v>
      </c>
      <c r="L4959" s="159" t="s">
        <v>2129</v>
      </c>
      <c r="M4959" s="159" t="s">
        <v>24755</v>
      </c>
      <c r="N4959" s="161"/>
      <c r="O4959" s="161"/>
      <c r="P4959" s="161"/>
    </row>
    <row r="4960" customFormat="false" ht="39" hidden="false" customHeight="true" outlineLevel="0" collapsed="false">
      <c r="A4960" s="159" t="s">
        <v>24756</v>
      </c>
      <c r="B4960" s="160" t="s">
        <v>24757</v>
      </c>
      <c r="C4960" s="42" t="s">
        <v>1751</v>
      </c>
      <c r="D4960" s="159" t="s">
        <v>3085</v>
      </c>
      <c r="E4960" s="159" t="s">
        <v>2126</v>
      </c>
      <c r="F4960" s="42" t="s">
        <v>3086</v>
      </c>
      <c r="G4960" s="159" t="s">
        <v>1842</v>
      </c>
      <c r="H4960" s="159" t="s">
        <v>1654</v>
      </c>
      <c r="I4960" s="159" t="s">
        <v>1808</v>
      </c>
      <c r="J4960" s="42" t="s">
        <v>24758</v>
      </c>
      <c r="K4960" s="42" t="s">
        <v>24759</v>
      </c>
      <c r="L4960" s="159" t="s">
        <v>2129</v>
      </c>
      <c r="M4960" s="159" t="s">
        <v>24760</v>
      </c>
      <c r="N4960" s="161"/>
      <c r="O4960" s="161"/>
      <c r="P4960" s="161"/>
    </row>
    <row r="4961" customFormat="false" ht="39" hidden="false" customHeight="true" outlineLevel="0" collapsed="false">
      <c r="A4961" s="159" t="s">
        <v>24761</v>
      </c>
      <c r="B4961" s="160" t="s">
        <v>24762</v>
      </c>
      <c r="C4961" s="42" t="s">
        <v>1751</v>
      </c>
      <c r="D4961" s="159" t="s">
        <v>3085</v>
      </c>
      <c r="E4961" s="159" t="s">
        <v>2126</v>
      </c>
      <c r="F4961" s="42" t="s">
        <v>3086</v>
      </c>
      <c r="G4961" s="159" t="s">
        <v>1842</v>
      </c>
      <c r="H4961" s="159" t="s">
        <v>1654</v>
      </c>
      <c r="I4961" s="159" t="s">
        <v>1808</v>
      </c>
      <c r="J4961" s="42" t="s">
        <v>24763</v>
      </c>
      <c r="K4961" s="42" t="s">
        <v>24764</v>
      </c>
      <c r="L4961" s="159" t="s">
        <v>2129</v>
      </c>
      <c r="M4961" s="159" t="s">
        <v>24765</v>
      </c>
      <c r="N4961" s="161"/>
      <c r="O4961" s="161"/>
      <c r="P4961" s="161"/>
    </row>
    <row r="4962" customFormat="false" ht="39" hidden="false" customHeight="true" outlineLevel="0" collapsed="false">
      <c r="A4962" s="159" t="s">
        <v>24766</v>
      </c>
      <c r="B4962" s="160" t="s">
        <v>24767</v>
      </c>
      <c r="C4962" s="42" t="s">
        <v>1751</v>
      </c>
      <c r="D4962" s="159" t="s">
        <v>3085</v>
      </c>
      <c r="E4962" s="159" t="s">
        <v>2126</v>
      </c>
      <c r="F4962" s="42" t="s">
        <v>3086</v>
      </c>
      <c r="G4962" s="159" t="s">
        <v>1842</v>
      </c>
      <c r="H4962" s="159" t="s">
        <v>1654</v>
      </c>
      <c r="I4962" s="159" t="s">
        <v>1808</v>
      </c>
      <c r="J4962" s="42" t="s">
        <v>24768</v>
      </c>
      <c r="K4962" s="42" t="s">
        <v>24769</v>
      </c>
      <c r="L4962" s="159" t="s">
        <v>2129</v>
      </c>
      <c r="M4962" s="159" t="s">
        <v>24770</v>
      </c>
      <c r="N4962" s="161"/>
      <c r="O4962" s="161"/>
      <c r="P4962" s="161"/>
    </row>
    <row r="4963" customFormat="false" ht="39" hidden="false" customHeight="true" outlineLevel="0" collapsed="false">
      <c r="A4963" s="159" t="s">
        <v>24771</v>
      </c>
      <c r="B4963" s="160" t="s">
        <v>24772</v>
      </c>
      <c r="C4963" s="42" t="s">
        <v>1751</v>
      </c>
      <c r="D4963" s="159" t="s">
        <v>3085</v>
      </c>
      <c r="E4963" s="159" t="s">
        <v>2126</v>
      </c>
      <c r="F4963" s="42" t="s">
        <v>3086</v>
      </c>
      <c r="G4963" s="159" t="s">
        <v>1842</v>
      </c>
      <c r="H4963" s="159" t="s">
        <v>1654</v>
      </c>
      <c r="I4963" s="159" t="s">
        <v>1808</v>
      </c>
      <c r="J4963" s="42" t="s">
        <v>24773</v>
      </c>
      <c r="K4963" s="42" t="s">
        <v>24774</v>
      </c>
      <c r="L4963" s="159" t="s">
        <v>2129</v>
      </c>
      <c r="M4963" s="159" t="s">
        <v>24775</v>
      </c>
      <c r="N4963" s="161"/>
      <c r="O4963" s="161"/>
      <c r="P4963" s="161"/>
    </row>
    <row r="4964" customFormat="false" ht="39" hidden="false" customHeight="true" outlineLevel="0" collapsed="false">
      <c r="A4964" s="159" t="s">
        <v>24776</v>
      </c>
      <c r="B4964" s="160" t="s">
        <v>24777</v>
      </c>
      <c r="C4964" s="42" t="s">
        <v>1751</v>
      </c>
      <c r="D4964" s="159" t="s">
        <v>3085</v>
      </c>
      <c r="E4964" s="159" t="s">
        <v>2126</v>
      </c>
      <c r="F4964" s="42" t="s">
        <v>3086</v>
      </c>
      <c r="G4964" s="159" t="s">
        <v>1842</v>
      </c>
      <c r="H4964" s="159" t="s">
        <v>1654</v>
      </c>
      <c r="I4964" s="159" t="s">
        <v>1808</v>
      </c>
      <c r="J4964" s="42" t="s">
        <v>24778</v>
      </c>
      <c r="K4964" s="42" t="s">
        <v>24779</v>
      </c>
      <c r="L4964" s="159" t="s">
        <v>2129</v>
      </c>
      <c r="M4964" s="159" t="s">
        <v>24780</v>
      </c>
      <c r="N4964" s="161"/>
      <c r="O4964" s="161"/>
      <c r="P4964" s="161"/>
    </row>
    <row r="4965" customFormat="false" ht="39" hidden="false" customHeight="true" outlineLevel="0" collapsed="false">
      <c r="A4965" s="159" t="s">
        <v>24781</v>
      </c>
      <c r="B4965" s="160" t="s">
        <v>24782</v>
      </c>
      <c r="C4965" s="42" t="s">
        <v>1751</v>
      </c>
      <c r="D4965" s="159" t="s">
        <v>3085</v>
      </c>
      <c r="E4965" s="159" t="s">
        <v>2126</v>
      </c>
      <c r="F4965" s="42" t="s">
        <v>3086</v>
      </c>
      <c r="G4965" s="159" t="s">
        <v>1842</v>
      </c>
      <c r="H4965" s="159" t="s">
        <v>1654</v>
      </c>
      <c r="I4965" s="159" t="s">
        <v>1808</v>
      </c>
      <c r="J4965" s="42" t="s">
        <v>24783</v>
      </c>
      <c r="K4965" s="42" t="s">
        <v>24784</v>
      </c>
      <c r="L4965" s="159" t="s">
        <v>2129</v>
      </c>
      <c r="M4965" s="159" t="s">
        <v>24785</v>
      </c>
      <c r="N4965" s="161"/>
      <c r="O4965" s="161"/>
      <c r="P4965" s="161"/>
    </row>
    <row r="4966" customFormat="false" ht="39" hidden="false" customHeight="true" outlineLevel="0" collapsed="false">
      <c r="A4966" s="159" t="s">
        <v>24786</v>
      </c>
      <c r="B4966" s="160" t="s">
        <v>24787</v>
      </c>
      <c r="C4966" s="42" t="s">
        <v>1751</v>
      </c>
      <c r="D4966" s="159" t="s">
        <v>3085</v>
      </c>
      <c r="E4966" s="159" t="s">
        <v>2126</v>
      </c>
      <c r="F4966" s="42" t="s">
        <v>3086</v>
      </c>
      <c r="G4966" s="159" t="s">
        <v>1842</v>
      </c>
      <c r="H4966" s="159" t="s">
        <v>1654</v>
      </c>
      <c r="I4966" s="159" t="s">
        <v>1808</v>
      </c>
      <c r="J4966" s="42" t="s">
        <v>24788</v>
      </c>
      <c r="K4966" s="42" t="s">
        <v>24789</v>
      </c>
      <c r="L4966" s="159" t="s">
        <v>2129</v>
      </c>
      <c r="M4966" s="159" t="s">
        <v>24790</v>
      </c>
      <c r="N4966" s="161"/>
      <c r="O4966" s="161"/>
      <c r="P4966" s="161"/>
    </row>
    <row r="4967" customFormat="false" ht="39" hidden="false" customHeight="true" outlineLevel="0" collapsed="false">
      <c r="A4967" s="159" t="s">
        <v>24791</v>
      </c>
      <c r="B4967" s="160" t="s">
        <v>24792</v>
      </c>
      <c r="C4967" s="42" t="s">
        <v>1751</v>
      </c>
      <c r="D4967" s="159" t="s">
        <v>3085</v>
      </c>
      <c r="E4967" s="159" t="s">
        <v>2126</v>
      </c>
      <c r="F4967" s="42" t="s">
        <v>3086</v>
      </c>
      <c r="G4967" s="159" t="s">
        <v>1842</v>
      </c>
      <c r="H4967" s="159" t="s">
        <v>1654</v>
      </c>
      <c r="I4967" s="159" t="s">
        <v>1808</v>
      </c>
      <c r="J4967" s="42" t="s">
        <v>24793</v>
      </c>
      <c r="K4967" s="42" t="s">
        <v>24794</v>
      </c>
      <c r="L4967" s="159" t="s">
        <v>2129</v>
      </c>
      <c r="M4967" s="159" t="s">
        <v>24795</v>
      </c>
      <c r="N4967" s="161"/>
      <c r="O4967" s="161"/>
      <c r="P4967" s="161"/>
    </row>
    <row r="4968" customFormat="false" ht="39" hidden="false" customHeight="true" outlineLevel="0" collapsed="false">
      <c r="A4968" s="159" t="s">
        <v>24796</v>
      </c>
      <c r="B4968" s="160" t="s">
        <v>24797</v>
      </c>
      <c r="C4968" s="42" t="s">
        <v>1738</v>
      </c>
      <c r="D4968" s="159" t="s">
        <v>2895</v>
      </c>
      <c r="E4968" s="159" t="s">
        <v>2126</v>
      </c>
      <c r="F4968" s="42" t="s">
        <v>2896</v>
      </c>
      <c r="G4968" s="159" t="s">
        <v>1842</v>
      </c>
      <c r="H4968" s="159" t="s">
        <v>1654</v>
      </c>
      <c r="I4968" s="159" t="s">
        <v>1808</v>
      </c>
      <c r="J4968" s="42" t="s">
        <v>24798</v>
      </c>
      <c r="K4968" s="42" t="s">
        <v>24799</v>
      </c>
      <c r="L4968" s="159" t="s">
        <v>2129</v>
      </c>
      <c r="M4968" s="159" t="s">
        <v>24800</v>
      </c>
      <c r="N4968" s="161"/>
      <c r="O4968" s="161"/>
      <c r="P4968" s="161"/>
    </row>
    <row r="4969" customFormat="false" ht="39" hidden="false" customHeight="true" outlineLevel="0" collapsed="false">
      <c r="A4969" s="159" t="s">
        <v>24801</v>
      </c>
      <c r="B4969" s="160" t="s">
        <v>24802</v>
      </c>
      <c r="C4969" s="42" t="s">
        <v>1738</v>
      </c>
      <c r="D4969" s="159" t="s">
        <v>2895</v>
      </c>
      <c r="E4969" s="159" t="s">
        <v>2126</v>
      </c>
      <c r="F4969" s="42" t="s">
        <v>2896</v>
      </c>
      <c r="G4969" s="159" t="s">
        <v>1842</v>
      </c>
      <c r="H4969" s="159" t="s">
        <v>1654</v>
      </c>
      <c r="I4969" s="159" t="s">
        <v>1808</v>
      </c>
      <c r="J4969" s="42" t="s">
        <v>24803</v>
      </c>
      <c r="K4969" s="42" t="s">
        <v>24804</v>
      </c>
      <c r="L4969" s="159" t="s">
        <v>2129</v>
      </c>
      <c r="M4969" s="159" t="s">
        <v>24805</v>
      </c>
      <c r="N4969" s="161"/>
      <c r="O4969" s="161"/>
      <c r="P4969" s="161"/>
    </row>
    <row r="4970" customFormat="false" ht="39" hidden="false" customHeight="true" outlineLevel="0" collapsed="false">
      <c r="A4970" s="159" t="s">
        <v>24806</v>
      </c>
      <c r="B4970" s="160" t="s">
        <v>24807</v>
      </c>
      <c r="C4970" s="42" t="s">
        <v>1738</v>
      </c>
      <c r="D4970" s="159" t="s">
        <v>2895</v>
      </c>
      <c r="E4970" s="159" t="s">
        <v>2126</v>
      </c>
      <c r="F4970" s="42" t="s">
        <v>2896</v>
      </c>
      <c r="G4970" s="159" t="s">
        <v>1842</v>
      </c>
      <c r="H4970" s="159" t="s">
        <v>1654</v>
      </c>
      <c r="I4970" s="159" t="s">
        <v>1808</v>
      </c>
      <c r="J4970" s="42" t="s">
        <v>24808</v>
      </c>
      <c r="K4970" s="42" t="s">
        <v>24809</v>
      </c>
      <c r="L4970" s="159" t="s">
        <v>2129</v>
      </c>
      <c r="M4970" s="159" t="s">
        <v>24810</v>
      </c>
      <c r="N4970" s="161"/>
      <c r="O4970" s="161"/>
      <c r="P4970" s="161"/>
    </row>
    <row r="4971" customFormat="false" ht="39" hidden="false" customHeight="true" outlineLevel="0" collapsed="false">
      <c r="A4971" s="159" t="s">
        <v>24811</v>
      </c>
      <c r="B4971" s="160" t="s">
        <v>24812</v>
      </c>
      <c r="C4971" s="42" t="s">
        <v>1738</v>
      </c>
      <c r="D4971" s="159" t="s">
        <v>2895</v>
      </c>
      <c r="E4971" s="159" t="s">
        <v>2126</v>
      </c>
      <c r="F4971" s="42" t="s">
        <v>2896</v>
      </c>
      <c r="G4971" s="159" t="s">
        <v>1842</v>
      </c>
      <c r="H4971" s="159" t="s">
        <v>1654</v>
      </c>
      <c r="I4971" s="159" t="s">
        <v>1808</v>
      </c>
      <c r="J4971" s="42" t="s">
        <v>24813</v>
      </c>
      <c r="K4971" s="42" t="s">
        <v>24814</v>
      </c>
      <c r="L4971" s="159" t="s">
        <v>2129</v>
      </c>
      <c r="M4971" s="159" t="s">
        <v>24815</v>
      </c>
      <c r="N4971" s="161"/>
      <c r="O4971" s="161"/>
      <c r="P4971" s="161"/>
    </row>
    <row r="4972" customFormat="false" ht="27" hidden="false" customHeight="true" outlineLevel="0" collapsed="false">
      <c r="A4972" s="159" t="s">
        <v>24816</v>
      </c>
      <c r="B4972" s="160" t="s">
        <v>24817</v>
      </c>
      <c r="C4972" s="42" t="s">
        <v>1738</v>
      </c>
      <c r="D4972" s="159" t="s">
        <v>2895</v>
      </c>
      <c r="E4972" s="159" t="s">
        <v>2126</v>
      </c>
      <c r="F4972" s="42" t="s">
        <v>2896</v>
      </c>
      <c r="G4972" s="159" t="s">
        <v>1842</v>
      </c>
      <c r="H4972" s="159" t="s">
        <v>1654</v>
      </c>
      <c r="I4972" s="159" t="s">
        <v>1808</v>
      </c>
      <c r="J4972" s="42" t="s">
        <v>24818</v>
      </c>
      <c r="K4972" s="42" t="s">
        <v>24819</v>
      </c>
      <c r="L4972" s="159" t="s">
        <v>2129</v>
      </c>
      <c r="M4972" s="159" t="s">
        <v>24820</v>
      </c>
      <c r="N4972" s="161"/>
      <c r="O4972" s="161"/>
      <c r="P4972" s="161"/>
    </row>
    <row r="4973" customFormat="false" ht="27" hidden="false" customHeight="true" outlineLevel="0" collapsed="false">
      <c r="A4973" s="159" t="s">
        <v>24821</v>
      </c>
      <c r="B4973" s="160" t="s">
        <v>24822</v>
      </c>
      <c r="C4973" s="42" t="s">
        <v>1738</v>
      </c>
      <c r="D4973" s="159" t="s">
        <v>2895</v>
      </c>
      <c r="E4973" s="159" t="s">
        <v>2126</v>
      </c>
      <c r="F4973" s="42" t="s">
        <v>2896</v>
      </c>
      <c r="G4973" s="159" t="s">
        <v>1842</v>
      </c>
      <c r="H4973" s="159" t="s">
        <v>1654</v>
      </c>
      <c r="I4973" s="159" t="s">
        <v>1808</v>
      </c>
      <c r="J4973" s="42" t="s">
        <v>24823</v>
      </c>
      <c r="K4973" s="42" t="s">
        <v>24824</v>
      </c>
      <c r="L4973" s="159" t="s">
        <v>2129</v>
      </c>
      <c r="M4973" s="159" t="s">
        <v>24825</v>
      </c>
      <c r="N4973" s="161"/>
      <c r="O4973" s="161"/>
      <c r="P4973" s="161"/>
    </row>
    <row r="4974" customFormat="false" ht="27" hidden="false" customHeight="true" outlineLevel="0" collapsed="false">
      <c r="A4974" s="159" t="s">
        <v>24826</v>
      </c>
      <c r="B4974" s="160" t="s">
        <v>24827</v>
      </c>
      <c r="C4974" s="42" t="s">
        <v>1738</v>
      </c>
      <c r="D4974" s="159" t="s">
        <v>2895</v>
      </c>
      <c r="E4974" s="159" t="s">
        <v>2126</v>
      </c>
      <c r="F4974" s="42" t="s">
        <v>2896</v>
      </c>
      <c r="G4974" s="159" t="s">
        <v>1842</v>
      </c>
      <c r="H4974" s="159" t="s">
        <v>1654</v>
      </c>
      <c r="I4974" s="159" t="s">
        <v>1808</v>
      </c>
      <c r="J4974" s="42" t="s">
        <v>24828</v>
      </c>
      <c r="K4974" s="42" t="s">
        <v>24829</v>
      </c>
      <c r="L4974" s="159" t="s">
        <v>2129</v>
      </c>
      <c r="M4974" s="159" t="s">
        <v>24830</v>
      </c>
      <c r="N4974" s="161"/>
      <c r="O4974" s="161"/>
      <c r="P4974" s="161"/>
    </row>
    <row r="4975" customFormat="false" ht="39" hidden="false" customHeight="true" outlineLevel="0" collapsed="false">
      <c r="A4975" s="159" t="s">
        <v>24831</v>
      </c>
      <c r="B4975" s="160" t="s">
        <v>24832</v>
      </c>
      <c r="C4975" s="42" t="s">
        <v>1738</v>
      </c>
      <c r="D4975" s="159" t="s">
        <v>2895</v>
      </c>
      <c r="E4975" s="159" t="s">
        <v>2126</v>
      </c>
      <c r="F4975" s="42" t="s">
        <v>2896</v>
      </c>
      <c r="G4975" s="159" t="s">
        <v>1842</v>
      </c>
      <c r="H4975" s="159" t="s">
        <v>1654</v>
      </c>
      <c r="I4975" s="159" t="s">
        <v>1808</v>
      </c>
      <c r="J4975" s="42" t="s">
        <v>24833</v>
      </c>
      <c r="K4975" s="42" t="s">
        <v>24834</v>
      </c>
      <c r="L4975" s="159" t="s">
        <v>2129</v>
      </c>
      <c r="M4975" s="159" t="s">
        <v>24835</v>
      </c>
      <c r="N4975" s="161"/>
      <c r="O4975" s="161"/>
      <c r="P4975" s="161"/>
    </row>
    <row r="4976" customFormat="false" ht="27" hidden="false" customHeight="true" outlineLevel="0" collapsed="false">
      <c r="A4976" s="159" t="s">
        <v>24836</v>
      </c>
      <c r="B4976" s="160" t="s">
        <v>24837</v>
      </c>
      <c r="C4976" s="42" t="s">
        <v>1745</v>
      </c>
      <c r="D4976" s="159" t="s">
        <v>9770</v>
      </c>
      <c r="E4976" s="159" t="s">
        <v>2126</v>
      </c>
      <c r="F4976" s="42" t="s">
        <v>9771</v>
      </c>
      <c r="G4976" s="159" t="s">
        <v>1842</v>
      </c>
      <c r="H4976" s="159" t="s">
        <v>1654</v>
      </c>
      <c r="I4976" s="159" t="s">
        <v>1808</v>
      </c>
      <c r="J4976" s="42" t="s">
        <v>24838</v>
      </c>
      <c r="K4976" s="42" t="s">
        <v>24839</v>
      </c>
      <c r="L4976" s="159" t="s">
        <v>2129</v>
      </c>
      <c r="M4976" s="159" t="s">
        <v>24840</v>
      </c>
      <c r="N4976" s="161"/>
      <c r="O4976" s="161"/>
      <c r="P4976" s="161"/>
    </row>
    <row r="4977" customFormat="false" ht="39" hidden="false" customHeight="true" outlineLevel="0" collapsed="false">
      <c r="A4977" s="159" t="s">
        <v>24841</v>
      </c>
      <c r="B4977" s="160" t="s">
        <v>24842</v>
      </c>
      <c r="C4977" s="42" t="s">
        <v>1745</v>
      </c>
      <c r="D4977" s="159" t="s">
        <v>9770</v>
      </c>
      <c r="E4977" s="159" t="s">
        <v>2126</v>
      </c>
      <c r="F4977" s="42" t="s">
        <v>9771</v>
      </c>
      <c r="G4977" s="159" t="s">
        <v>1842</v>
      </c>
      <c r="H4977" s="159" t="s">
        <v>1654</v>
      </c>
      <c r="I4977" s="159" t="s">
        <v>1808</v>
      </c>
      <c r="J4977" s="42" t="s">
        <v>24843</v>
      </c>
      <c r="K4977" s="42" t="s">
        <v>24844</v>
      </c>
      <c r="L4977" s="159" t="s">
        <v>2129</v>
      </c>
      <c r="M4977" s="159" t="s">
        <v>24845</v>
      </c>
      <c r="N4977" s="161"/>
      <c r="O4977" s="161"/>
      <c r="P4977" s="161"/>
    </row>
    <row r="4978" customFormat="false" ht="39" hidden="false" customHeight="true" outlineLevel="0" collapsed="false">
      <c r="A4978" s="159" t="s">
        <v>24846</v>
      </c>
      <c r="B4978" s="160" t="s">
        <v>24847</v>
      </c>
      <c r="C4978" s="42" t="s">
        <v>1745</v>
      </c>
      <c r="D4978" s="159" t="s">
        <v>9770</v>
      </c>
      <c r="E4978" s="159" t="s">
        <v>2126</v>
      </c>
      <c r="F4978" s="42" t="s">
        <v>9771</v>
      </c>
      <c r="G4978" s="159" t="s">
        <v>1842</v>
      </c>
      <c r="H4978" s="159" t="s">
        <v>1654</v>
      </c>
      <c r="I4978" s="159" t="s">
        <v>1808</v>
      </c>
      <c r="J4978" s="42" t="s">
        <v>24848</v>
      </c>
      <c r="K4978" s="42" t="s">
        <v>24849</v>
      </c>
      <c r="L4978" s="159" t="s">
        <v>2129</v>
      </c>
      <c r="M4978" s="159" t="s">
        <v>24850</v>
      </c>
      <c r="N4978" s="161"/>
      <c r="O4978" s="161"/>
      <c r="P4978" s="161"/>
    </row>
    <row r="4979" customFormat="false" ht="27" hidden="false" customHeight="true" outlineLevel="0" collapsed="false">
      <c r="A4979" s="159" t="s">
        <v>24851</v>
      </c>
      <c r="B4979" s="160" t="s">
        <v>24852</v>
      </c>
      <c r="C4979" s="42" t="s">
        <v>1745</v>
      </c>
      <c r="D4979" s="159" t="s">
        <v>9770</v>
      </c>
      <c r="E4979" s="159" t="s">
        <v>2126</v>
      </c>
      <c r="F4979" s="42" t="s">
        <v>9771</v>
      </c>
      <c r="G4979" s="159" t="s">
        <v>1842</v>
      </c>
      <c r="H4979" s="159" t="s">
        <v>1654</v>
      </c>
      <c r="I4979" s="159" t="s">
        <v>1808</v>
      </c>
      <c r="J4979" s="42" t="s">
        <v>24853</v>
      </c>
      <c r="K4979" s="42" t="s">
        <v>24854</v>
      </c>
      <c r="L4979" s="159" t="s">
        <v>2129</v>
      </c>
      <c r="M4979" s="159" t="s">
        <v>24855</v>
      </c>
      <c r="N4979" s="161"/>
      <c r="O4979" s="161"/>
      <c r="P4979" s="161"/>
    </row>
    <row r="4980" customFormat="false" ht="39" hidden="false" customHeight="true" outlineLevel="0" collapsed="false">
      <c r="A4980" s="159" t="s">
        <v>24856</v>
      </c>
      <c r="B4980" s="160" t="s">
        <v>24857</v>
      </c>
      <c r="C4980" s="42" t="s">
        <v>1745</v>
      </c>
      <c r="D4980" s="159" t="s">
        <v>9770</v>
      </c>
      <c r="E4980" s="159" t="s">
        <v>2126</v>
      </c>
      <c r="F4980" s="42" t="s">
        <v>9771</v>
      </c>
      <c r="G4980" s="159" t="s">
        <v>1842</v>
      </c>
      <c r="H4980" s="159" t="s">
        <v>1654</v>
      </c>
      <c r="I4980" s="159" t="s">
        <v>1808</v>
      </c>
      <c r="J4980" s="42" t="s">
        <v>24858</v>
      </c>
      <c r="K4980" s="42" t="s">
        <v>24859</v>
      </c>
      <c r="L4980" s="159" t="s">
        <v>2129</v>
      </c>
      <c r="M4980" s="159" t="s">
        <v>24860</v>
      </c>
      <c r="N4980" s="161"/>
      <c r="O4980" s="161"/>
      <c r="P4980" s="161"/>
    </row>
    <row r="4981" customFormat="false" ht="27" hidden="false" customHeight="true" outlineLevel="0" collapsed="false">
      <c r="A4981" s="159" t="s">
        <v>24861</v>
      </c>
      <c r="B4981" s="160" t="s">
        <v>24862</v>
      </c>
      <c r="C4981" s="42" t="s">
        <v>1745</v>
      </c>
      <c r="D4981" s="159" t="s">
        <v>9770</v>
      </c>
      <c r="E4981" s="159" t="s">
        <v>2126</v>
      </c>
      <c r="F4981" s="42" t="s">
        <v>9771</v>
      </c>
      <c r="G4981" s="159" t="s">
        <v>1842</v>
      </c>
      <c r="H4981" s="159" t="s">
        <v>1654</v>
      </c>
      <c r="I4981" s="159" t="s">
        <v>1808</v>
      </c>
      <c r="J4981" s="42" t="s">
        <v>24863</v>
      </c>
      <c r="K4981" s="42" t="s">
        <v>24864</v>
      </c>
      <c r="L4981" s="159" t="s">
        <v>2129</v>
      </c>
      <c r="M4981" s="159" t="s">
        <v>24865</v>
      </c>
      <c r="N4981" s="161"/>
      <c r="O4981" s="161"/>
      <c r="P4981" s="161"/>
    </row>
    <row r="4982" customFormat="false" ht="27" hidden="false" customHeight="true" outlineLevel="0" collapsed="false">
      <c r="A4982" s="159" t="s">
        <v>24866</v>
      </c>
      <c r="B4982" s="160" t="s">
        <v>24867</v>
      </c>
      <c r="C4982" s="42" t="s">
        <v>1745</v>
      </c>
      <c r="D4982" s="159" t="s">
        <v>9770</v>
      </c>
      <c r="E4982" s="159" t="s">
        <v>2126</v>
      </c>
      <c r="F4982" s="42" t="s">
        <v>9771</v>
      </c>
      <c r="G4982" s="159" t="s">
        <v>1842</v>
      </c>
      <c r="H4982" s="159" t="s">
        <v>1654</v>
      </c>
      <c r="I4982" s="159" t="s">
        <v>1808</v>
      </c>
      <c r="J4982" s="42" t="s">
        <v>24868</v>
      </c>
      <c r="K4982" s="42" t="s">
        <v>24869</v>
      </c>
      <c r="L4982" s="159" t="s">
        <v>2129</v>
      </c>
      <c r="M4982" s="159" t="s">
        <v>24870</v>
      </c>
      <c r="N4982" s="161"/>
      <c r="O4982" s="161"/>
      <c r="P4982" s="161"/>
    </row>
    <row r="4983" customFormat="false" ht="39" hidden="false" customHeight="true" outlineLevel="0" collapsed="false">
      <c r="A4983" s="159" t="s">
        <v>24871</v>
      </c>
      <c r="B4983" s="160" t="s">
        <v>24872</v>
      </c>
      <c r="C4983" s="42" t="s">
        <v>1745</v>
      </c>
      <c r="D4983" s="159" t="s">
        <v>9770</v>
      </c>
      <c r="E4983" s="159" t="s">
        <v>2126</v>
      </c>
      <c r="F4983" s="42" t="s">
        <v>9771</v>
      </c>
      <c r="G4983" s="159" t="s">
        <v>1842</v>
      </c>
      <c r="H4983" s="159" t="s">
        <v>1654</v>
      </c>
      <c r="I4983" s="159" t="s">
        <v>1808</v>
      </c>
      <c r="J4983" s="42" t="s">
        <v>24873</v>
      </c>
      <c r="K4983" s="42" t="s">
        <v>24874</v>
      </c>
      <c r="L4983" s="159" t="s">
        <v>2129</v>
      </c>
      <c r="M4983" s="159" t="s">
        <v>24875</v>
      </c>
      <c r="N4983" s="161"/>
      <c r="O4983" s="161"/>
      <c r="P4983" s="161"/>
    </row>
    <row r="4984" customFormat="false" ht="39" hidden="false" customHeight="true" outlineLevel="0" collapsed="false">
      <c r="A4984" s="159" t="s">
        <v>24876</v>
      </c>
      <c r="B4984" s="160" t="s">
        <v>24877</v>
      </c>
      <c r="C4984" s="42" t="s">
        <v>1738</v>
      </c>
      <c r="D4984" s="159" t="s">
        <v>2548</v>
      </c>
      <c r="E4984" s="159" t="s">
        <v>2126</v>
      </c>
      <c r="F4984" s="42" t="s">
        <v>2549</v>
      </c>
      <c r="G4984" s="159" t="s">
        <v>1842</v>
      </c>
      <c r="H4984" s="159" t="s">
        <v>1654</v>
      </c>
      <c r="I4984" s="159" t="s">
        <v>1808</v>
      </c>
      <c r="J4984" s="42" t="s">
        <v>24878</v>
      </c>
      <c r="K4984" s="42" t="s">
        <v>24879</v>
      </c>
      <c r="L4984" s="159" t="s">
        <v>2129</v>
      </c>
      <c r="M4984" s="159" t="s">
        <v>24880</v>
      </c>
      <c r="N4984" s="161"/>
      <c r="O4984" s="161"/>
      <c r="P4984" s="161"/>
    </row>
    <row r="4985" customFormat="false" ht="39" hidden="false" customHeight="true" outlineLevel="0" collapsed="false">
      <c r="A4985" s="159" t="s">
        <v>24881</v>
      </c>
      <c r="B4985" s="160" t="s">
        <v>24882</v>
      </c>
      <c r="C4985" s="42" t="s">
        <v>1738</v>
      </c>
      <c r="D4985" s="159" t="s">
        <v>2548</v>
      </c>
      <c r="E4985" s="159" t="s">
        <v>2126</v>
      </c>
      <c r="F4985" s="42" t="s">
        <v>2549</v>
      </c>
      <c r="G4985" s="159" t="s">
        <v>1842</v>
      </c>
      <c r="H4985" s="159" t="s">
        <v>1654</v>
      </c>
      <c r="I4985" s="159" t="s">
        <v>1808</v>
      </c>
      <c r="J4985" s="42" t="s">
        <v>24883</v>
      </c>
      <c r="K4985" s="42" t="s">
        <v>24884</v>
      </c>
      <c r="L4985" s="159" t="s">
        <v>2129</v>
      </c>
      <c r="M4985" s="159" t="s">
        <v>24885</v>
      </c>
      <c r="N4985" s="161"/>
      <c r="O4985" s="161"/>
      <c r="P4985" s="161"/>
    </row>
    <row r="4986" customFormat="false" ht="39" hidden="false" customHeight="true" outlineLevel="0" collapsed="false">
      <c r="A4986" s="159" t="s">
        <v>24886</v>
      </c>
      <c r="B4986" s="160" t="s">
        <v>24887</v>
      </c>
      <c r="C4986" s="42" t="s">
        <v>1738</v>
      </c>
      <c r="D4986" s="159" t="s">
        <v>2548</v>
      </c>
      <c r="E4986" s="159" t="s">
        <v>2126</v>
      </c>
      <c r="F4986" s="42" t="s">
        <v>2549</v>
      </c>
      <c r="G4986" s="159" t="s">
        <v>1842</v>
      </c>
      <c r="H4986" s="159" t="s">
        <v>1654</v>
      </c>
      <c r="I4986" s="159" t="s">
        <v>1808</v>
      </c>
      <c r="J4986" s="42" t="s">
        <v>24888</v>
      </c>
      <c r="K4986" s="42" t="s">
        <v>24889</v>
      </c>
      <c r="L4986" s="159" t="s">
        <v>2129</v>
      </c>
      <c r="M4986" s="159" t="s">
        <v>24890</v>
      </c>
      <c r="N4986" s="161"/>
      <c r="O4986" s="161"/>
      <c r="P4986" s="161"/>
    </row>
    <row r="4987" customFormat="false" ht="27" hidden="false" customHeight="true" outlineLevel="0" collapsed="false">
      <c r="A4987" s="159" t="s">
        <v>24891</v>
      </c>
      <c r="B4987" s="160" t="s">
        <v>24892</v>
      </c>
      <c r="C4987" s="42" t="s">
        <v>1738</v>
      </c>
      <c r="D4987" s="159" t="s">
        <v>2548</v>
      </c>
      <c r="E4987" s="159" t="s">
        <v>2126</v>
      </c>
      <c r="F4987" s="42" t="s">
        <v>2549</v>
      </c>
      <c r="G4987" s="159" t="s">
        <v>1842</v>
      </c>
      <c r="H4987" s="159" t="s">
        <v>1654</v>
      </c>
      <c r="I4987" s="159" t="s">
        <v>1808</v>
      </c>
      <c r="J4987" s="42" t="s">
        <v>24893</v>
      </c>
      <c r="K4987" s="42" t="s">
        <v>24894</v>
      </c>
      <c r="L4987" s="159" t="s">
        <v>2129</v>
      </c>
      <c r="M4987" s="159" t="s">
        <v>24895</v>
      </c>
      <c r="N4987" s="161"/>
      <c r="O4987" s="161"/>
      <c r="P4987" s="161"/>
    </row>
    <row r="4988" customFormat="false" ht="27" hidden="false" customHeight="true" outlineLevel="0" collapsed="false">
      <c r="A4988" s="159" t="s">
        <v>24896</v>
      </c>
      <c r="B4988" s="160" t="s">
        <v>24897</v>
      </c>
      <c r="C4988" s="42" t="s">
        <v>1745</v>
      </c>
      <c r="D4988" s="159" t="s">
        <v>2538</v>
      </c>
      <c r="E4988" s="159" t="s">
        <v>2126</v>
      </c>
      <c r="F4988" s="42" t="s">
        <v>2539</v>
      </c>
      <c r="G4988" s="159" t="s">
        <v>1842</v>
      </c>
      <c r="H4988" s="159" t="s">
        <v>1654</v>
      </c>
      <c r="I4988" s="159" t="s">
        <v>1808</v>
      </c>
      <c r="J4988" s="42" t="s">
        <v>24898</v>
      </c>
      <c r="K4988" s="42" t="s">
        <v>24899</v>
      </c>
      <c r="L4988" s="159" t="s">
        <v>2129</v>
      </c>
      <c r="M4988" s="159" t="s">
        <v>24900</v>
      </c>
      <c r="N4988" s="161"/>
      <c r="O4988" s="161"/>
      <c r="P4988" s="161"/>
    </row>
    <row r="4989" customFormat="false" ht="39" hidden="false" customHeight="true" outlineLevel="0" collapsed="false">
      <c r="A4989" s="159" t="s">
        <v>24901</v>
      </c>
      <c r="B4989" s="160" t="s">
        <v>24902</v>
      </c>
      <c r="C4989" s="42" t="s">
        <v>1745</v>
      </c>
      <c r="D4989" s="159" t="s">
        <v>2538</v>
      </c>
      <c r="E4989" s="159" t="s">
        <v>2126</v>
      </c>
      <c r="F4989" s="42" t="s">
        <v>2539</v>
      </c>
      <c r="G4989" s="159" t="s">
        <v>1842</v>
      </c>
      <c r="H4989" s="159" t="s">
        <v>1654</v>
      </c>
      <c r="I4989" s="159" t="s">
        <v>1808</v>
      </c>
      <c r="J4989" s="42" t="s">
        <v>24903</v>
      </c>
      <c r="K4989" s="42" t="s">
        <v>24904</v>
      </c>
      <c r="L4989" s="159" t="s">
        <v>2129</v>
      </c>
      <c r="M4989" s="159" t="s">
        <v>24905</v>
      </c>
      <c r="N4989" s="161"/>
      <c r="O4989" s="161"/>
      <c r="P4989" s="161"/>
    </row>
    <row r="4990" customFormat="false" ht="39" hidden="false" customHeight="true" outlineLevel="0" collapsed="false">
      <c r="A4990" s="159" t="s">
        <v>24906</v>
      </c>
      <c r="B4990" s="160" t="s">
        <v>24907</v>
      </c>
      <c r="C4990" s="42" t="s">
        <v>1745</v>
      </c>
      <c r="D4990" s="159" t="s">
        <v>2538</v>
      </c>
      <c r="E4990" s="159" t="s">
        <v>2126</v>
      </c>
      <c r="F4990" s="42" t="s">
        <v>2539</v>
      </c>
      <c r="G4990" s="159" t="s">
        <v>1842</v>
      </c>
      <c r="H4990" s="159" t="s">
        <v>1654</v>
      </c>
      <c r="I4990" s="159" t="s">
        <v>1808</v>
      </c>
      <c r="J4990" s="42" t="s">
        <v>24908</v>
      </c>
      <c r="K4990" s="42" t="s">
        <v>24909</v>
      </c>
      <c r="L4990" s="159" t="s">
        <v>2129</v>
      </c>
      <c r="M4990" s="159" t="s">
        <v>24910</v>
      </c>
      <c r="N4990" s="161"/>
      <c r="O4990" s="161"/>
      <c r="P4990" s="161"/>
    </row>
    <row r="4991" customFormat="false" ht="27" hidden="false" customHeight="true" outlineLevel="0" collapsed="false">
      <c r="A4991" s="159" t="s">
        <v>24911</v>
      </c>
      <c r="B4991" s="160" t="s">
        <v>24912</v>
      </c>
      <c r="C4991" s="42" t="s">
        <v>1745</v>
      </c>
      <c r="D4991" s="159" t="s">
        <v>2538</v>
      </c>
      <c r="E4991" s="159" t="s">
        <v>2126</v>
      </c>
      <c r="F4991" s="42" t="s">
        <v>2539</v>
      </c>
      <c r="G4991" s="159" t="s">
        <v>1842</v>
      </c>
      <c r="H4991" s="159" t="s">
        <v>1654</v>
      </c>
      <c r="I4991" s="159" t="s">
        <v>1808</v>
      </c>
      <c r="J4991" s="42" t="s">
        <v>24913</v>
      </c>
      <c r="K4991" s="42" t="s">
        <v>24914</v>
      </c>
      <c r="L4991" s="159" t="s">
        <v>2129</v>
      </c>
      <c r="M4991" s="159" t="s">
        <v>24915</v>
      </c>
      <c r="N4991" s="161"/>
      <c r="O4991" s="161"/>
      <c r="P4991" s="161"/>
    </row>
    <row r="4992" customFormat="false" ht="39" hidden="false" customHeight="true" outlineLevel="0" collapsed="false">
      <c r="A4992" s="159" t="s">
        <v>24916</v>
      </c>
      <c r="B4992" s="160" t="s">
        <v>24917</v>
      </c>
      <c r="C4992" s="42" t="s">
        <v>1745</v>
      </c>
      <c r="D4992" s="159" t="s">
        <v>2538</v>
      </c>
      <c r="E4992" s="159" t="s">
        <v>2126</v>
      </c>
      <c r="F4992" s="42" t="s">
        <v>2539</v>
      </c>
      <c r="G4992" s="159" t="s">
        <v>1842</v>
      </c>
      <c r="H4992" s="159" t="s">
        <v>1654</v>
      </c>
      <c r="I4992" s="159" t="s">
        <v>1808</v>
      </c>
      <c r="J4992" s="42" t="s">
        <v>24918</v>
      </c>
      <c r="K4992" s="42" t="s">
        <v>24919</v>
      </c>
      <c r="L4992" s="159" t="s">
        <v>2129</v>
      </c>
      <c r="M4992" s="159" t="s">
        <v>24920</v>
      </c>
      <c r="N4992" s="161"/>
      <c r="O4992" s="161"/>
      <c r="P4992" s="161"/>
    </row>
    <row r="4993" customFormat="false" ht="27" hidden="false" customHeight="true" outlineLevel="0" collapsed="false">
      <c r="A4993" s="159" t="s">
        <v>24921</v>
      </c>
      <c r="B4993" s="160" t="s">
        <v>24922</v>
      </c>
      <c r="C4993" s="42" t="s">
        <v>1745</v>
      </c>
      <c r="D4993" s="159" t="s">
        <v>2522</v>
      </c>
      <c r="E4993" s="159" t="s">
        <v>2126</v>
      </c>
      <c r="F4993" s="42" t="s">
        <v>2523</v>
      </c>
      <c r="G4993" s="159" t="s">
        <v>1842</v>
      </c>
      <c r="H4993" s="159" t="s">
        <v>1654</v>
      </c>
      <c r="I4993" s="159" t="s">
        <v>1808</v>
      </c>
      <c r="J4993" s="42" t="s">
        <v>24923</v>
      </c>
      <c r="K4993" s="42" t="s">
        <v>24924</v>
      </c>
      <c r="L4993" s="159" t="s">
        <v>2129</v>
      </c>
      <c r="M4993" s="159" t="s">
        <v>24925</v>
      </c>
      <c r="N4993" s="161"/>
      <c r="O4993" s="161"/>
      <c r="P4993" s="161"/>
    </row>
    <row r="4994" customFormat="false" ht="39" hidden="false" customHeight="true" outlineLevel="0" collapsed="false">
      <c r="A4994" s="159" t="s">
        <v>24926</v>
      </c>
      <c r="B4994" s="160" t="s">
        <v>24927</v>
      </c>
      <c r="C4994" s="42" t="s">
        <v>1745</v>
      </c>
      <c r="D4994" s="159" t="s">
        <v>2522</v>
      </c>
      <c r="E4994" s="159" t="s">
        <v>2126</v>
      </c>
      <c r="F4994" s="42" t="s">
        <v>2523</v>
      </c>
      <c r="G4994" s="159" t="s">
        <v>1842</v>
      </c>
      <c r="H4994" s="159" t="s">
        <v>1654</v>
      </c>
      <c r="I4994" s="159" t="s">
        <v>1808</v>
      </c>
      <c r="J4994" s="42" t="s">
        <v>14269</v>
      </c>
      <c r="K4994" s="42" t="s">
        <v>24928</v>
      </c>
      <c r="L4994" s="159" t="s">
        <v>2129</v>
      </c>
      <c r="M4994" s="159" t="s">
        <v>24929</v>
      </c>
      <c r="N4994" s="161"/>
      <c r="O4994" s="161"/>
      <c r="P4994" s="161"/>
    </row>
    <row r="4995" customFormat="false" ht="39" hidden="false" customHeight="true" outlineLevel="0" collapsed="false">
      <c r="A4995" s="159" t="s">
        <v>24930</v>
      </c>
      <c r="B4995" s="160" t="s">
        <v>24931</v>
      </c>
      <c r="C4995" s="42" t="s">
        <v>1745</v>
      </c>
      <c r="D4995" s="159" t="s">
        <v>2522</v>
      </c>
      <c r="E4995" s="159" t="s">
        <v>2126</v>
      </c>
      <c r="F4995" s="42" t="s">
        <v>2523</v>
      </c>
      <c r="G4995" s="159" t="s">
        <v>1842</v>
      </c>
      <c r="H4995" s="159" t="s">
        <v>1654</v>
      </c>
      <c r="I4995" s="159" t="s">
        <v>1808</v>
      </c>
      <c r="J4995" s="42" t="s">
        <v>24932</v>
      </c>
      <c r="K4995" s="42" t="s">
        <v>24933</v>
      </c>
      <c r="L4995" s="159" t="s">
        <v>2129</v>
      </c>
      <c r="M4995" s="159" t="s">
        <v>24934</v>
      </c>
      <c r="N4995" s="161"/>
      <c r="O4995" s="161"/>
      <c r="P4995" s="161"/>
    </row>
    <row r="4996" customFormat="false" ht="39" hidden="false" customHeight="true" outlineLevel="0" collapsed="false">
      <c r="A4996" s="159" t="s">
        <v>24935</v>
      </c>
      <c r="B4996" s="160" t="s">
        <v>24936</v>
      </c>
      <c r="C4996" s="42" t="s">
        <v>1745</v>
      </c>
      <c r="D4996" s="159" t="s">
        <v>2522</v>
      </c>
      <c r="E4996" s="159" t="s">
        <v>2126</v>
      </c>
      <c r="F4996" s="42" t="s">
        <v>2523</v>
      </c>
      <c r="G4996" s="159" t="s">
        <v>1842</v>
      </c>
      <c r="H4996" s="159" t="s">
        <v>1654</v>
      </c>
      <c r="I4996" s="159" t="s">
        <v>1808</v>
      </c>
      <c r="J4996" s="42" t="s">
        <v>24937</v>
      </c>
      <c r="K4996" s="42" t="s">
        <v>24938</v>
      </c>
      <c r="L4996" s="159" t="s">
        <v>2129</v>
      </c>
      <c r="M4996" s="159" t="s">
        <v>24939</v>
      </c>
      <c r="N4996" s="161"/>
      <c r="O4996" s="161"/>
      <c r="P4996" s="161"/>
    </row>
    <row r="4997" customFormat="false" ht="39" hidden="false" customHeight="true" outlineLevel="0" collapsed="false">
      <c r="A4997" s="159" t="s">
        <v>24940</v>
      </c>
      <c r="B4997" s="160" t="s">
        <v>24941</v>
      </c>
      <c r="C4997" s="42" t="s">
        <v>1748</v>
      </c>
      <c r="D4997" s="159" t="s">
        <v>2516</v>
      </c>
      <c r="E4997" s="159" t="s">
        <v>2126</v>
      </c>
      <c r="F4997" s="42" t="s">
        <v>2517</v>
      </c>
      <c r="G4997" s="159" t="s">
        <v>1842</v>
      </c>
      <c r="H4997" s="159" t="s">
        <v>1654</v>
      </c>
      <c r="I4997" s="159" t="s">
        <v>1808</v>
      </c>
      <c r="J4997" s="42" t="s">
        <v>24942</v>
      </c>
      <c r="K4997" s="42" t="s">
        <v>24943</v>
      </c>
      <c r="L4997" s="159" t="s">
        <v>2129</v>
      </c>
      <c r="M4997" s="159" t="s">
        <v>24944</v>
      </c>
      <c r="N4997" s="161"/>
      <c r="O4997" s="161"/>
      <c r="P4997" s="161"/>
    </row>
    <row r="4998" customFormat="false" ht="27" hidden="false" customHeight="true" outlineLevel="0" collapsed="false">
      <c r="A4998" s="159" t="s">
        <v>24945</v>
      </c>
      <c r="B4998" s="160" t="s">
        <v>24946</v>
      </c>
      <c r="C4998" s="42" t="s">
        <v>1748</v>
      </c>
      <c r="D4998" s="159" t="s">
        <v>2516</v>
      </c>
      <c r="E4998" s="159" t="s">
        <v>2126</v>
      </c>
      <c r="F4998" s="42" t="s">
        <v>2517</v>
      </c>
      <c r="G4998" s="159" t="s">
        <v>1842</v>
      </c>
      <c r="H4998" s="159" t="s">
        <v>1654</v>
      </c>
      <c r="I4998" s="159" t="s">
        <v>1808</v>
      </c>
      <c r="J4998" s="42" t="s">
        <v>24947</v>
      </c>
      <c r="K4998" s="42" t="s">
        <v>24948</v>
      </c>
      <c r="L4998" s="159" t="s">
        <v>2129</v>
      </c>
      <c r="M4998" s="159" t="s">
        <v>24949</v>
      </c>
      <c r="N4998" s="161"/>
      <c r="O4998" s="161"/>
      <c r="P4998" s="161"/>
    </row>
    <row r="4999" customFormat="false" ht="27" hidden="false" customHeight="true" outlineLevel="0" collapsed="false">
      <c r="A4999" s="159" t="s">
        <v>24950</v>
      </c>
      <c r="B4999" s="160" t="s">
        <v>24951</v>
      </c>
      <c r="C4999" s="42" t="s">
        <v>1748</v>
      </c>
      <c r="D4999" s="159" t="s">
        <v>2516</v>
      </c>
      <c r="E4999" s="159" t="s">
        <v>2126</v>
      </c>
      <c r="F4999" s="42" t="s">
        <v>2517</v>
      </c>
      <c r="G4999" s="159" t="s">
        <v>1842</v>
      </c>
      <c r="H4999" s="159" t="s">
        <v>1654</v>
      </c>
      <c r="I4999" s="159" t="s">
        <v>1808</v>
      </c>
      <c r="J4999" s="42" t="s">
        <v>24952</v>
      </c>
      <c r="K4999" s="42" t="s">
        <v>24953</v>
      </c>
      <c r="L4999" s="159" t="s">
        <v>2129</v>
      </c>
      <c r="M4999" s="159" t="s">
        <v>24954</v>
      </c>
      <c r="N4999" s="161"/>
      <c r="O4999" s="161"/>
      <c r="P4999" s="161"/>
    </row>
    <row r="5000" customFormat="false" ht="27" hidden="false" customHeight="true" outlineLevel="0" collapsed="false">
      <c r="A5000" s="159" t="s">
        <v>24955</v>
      </c>
      <c r="B5000" s="160" t="s">
        <v>24956</v>
      </c>
      <c r="C5000" s="42" t="s">
        <v>1748</v>
      </c>
      <c r="D5000" s="159" t="s">
        <v>2516</v>
      </c>
      <c r="E5000" s="159" t="s">
        <v>2126</v>
      </c>
      <c r="F5000" s="42" t="s">
        <v>2517</v>
      </c>
      <c r="G5000" s="159" t="s">
        <v>1842</v>
      </c>
      <c r="H5000" s="159" t="s">
        <v>1654</v>
      </c>
      <c r="I5000" s="159" t="s">
        <v>1808</v>
      </c>
      <c r="J5000" s="42" t="s">
        <v>24957</v>
      </c>
      <c r="K5000" s="42" t="s">
        <v>24958</v>
      </c>
      <c r="L5000" s="159" t="s">
        <v>2129</v>
      </c>
      <c r="M5000" s="159" t="s">
        <v>24959</v>
      </c>
      <c r="N5000" s="161"/>
      <c r="O5000" s="161"/>
      <c r="P5000" s="161"/>
    </row>
    <row r="5001" customFormat="false" ht="27" hidden="false" customHeight="true" outlineLevel="0" collapsed="false">
      <c r="A5001" s="159" t="s">
        <v>24960</v>
      </c>
      <c r="B5001" s="160" t="s">
        <v>24961</v>
      </c>
      <c r="C5001" s="42" t="s">
        <v>1748</v>
      </c>
      <c r="D5001" s="159" t="s">
        <v>2516</v>
      </c>
      <c r="E5001" s="159" t="s">
        <v>2126</v>
      </c>
      <c r="F5001" s="42" t="s">
        <v>2517</v>
      </c>
      <c r="G5001" s="159" t="s">
        <v>1842</v>
      </c>
      <c r="H5001" s="159" t="s">
        <v>1654</v>
      </c>
      <c r="I5001" s="159" t="s">
        <v>1808</v>
      </c>
      <c r="J5001" s="42" t="s">
        <v>24962</v>
      </c>
      <c r="K5001" s="42" t="s">
        <v>24963</v>
      </c>
      <c r="L5001" s="159" t="s">
        <v>2129</v>
      </c>
      <c r="M5001" s="159" t="s">
        <v>24964</v>
      </c>
      <c r="N5001" s="161"/>
      <c r="O5001" s="161"/>
      <c r="P5001" s="161"/>
    </row>
    <row r="5002" customFormat="false" ht="27" hidden="false" customHeight="true" outlineLevel="0" collapsed="false">
      <c r="A5002" s="159" t="s">
        <v>24965</v>
      </c>
      <c r="B5002" s="160" t="s">
        <v>24966</v>
      </c>
      <c r="C5002" s="42" t="s">
        <v>1748</v>
      </c>
      <c r="D5002" s="159" t="s">
        <v>2516</v>
      </c>
      <c r="E5002" s="159" t="s">
        <v>2126</v>
      </c>
      <c r="F5002" s="42" t="s">
        <v>2517</v>
      </c>
      <c r="G5002" s="159" t="s">
        <v>1842</v>
      </c>
      <c r="H5002" s="159" t="s">
        <v>1654</v>
      </c>
      <c r="I5002" s="159" t="s">
        <v>1808</v>
      </c>
      <c r="J5002" s="42" t="s">
        <v>24967</v>
      </c>
      <c r="K5002" s="42" t="s">
        <v>24968</v>
      </c>
      <c r="L5002" s="159" t="s">
        <v>2129</v>
      </c>
      <c r="M5002" s="159" t="s">
        <v>24969</v>
      </c>
      <c r="N5002" s="161"/>
      <c r="O5002" s="161"/>
      <c r="P5002" s="161"/>
    </row>
    <row r="5003" customFormat="false" ht="27" hidden="false" customHeight="true" outlineLevel="0" collapsed="false">
      <c r="A5003" s="159" t="s">
        <v>24970</v>
      </c>
      <c r="B5003" s="160" t="s">
        <v>24971</v>
      </c>
      <c r="C5003" s="42" t="s">
        <v>1748</v>
      </c>
      <c r="D5003" s="159" t="s">
        <v>2516</v>
      </c>
      <c r="E5003" s="159" t="s">
        <v>2126</v>
      </c>
      <c r="F5003" s="42" t="s">
        <v>2517</v>
      </c>
      <c r="G5003" s="159" t="s">
        <v>1842</v>
      </c>
      <c r="H5003" s="159" t="s">
        <v>1654</v>
      </c>
      <c r="I5003" s="159" t="s">
        <v>1808</v>
      </c>
      <c r="J5003" s="42" t="s">
        <v>24972</v>
      </c>
      <c r="K5003" s="42" t="s">
        <v>24973</v>
      </c>
      <c r="L5003" s="159" t="s">
        <v>2129</v>
      </c>
      <c r="M5003" s="159" t="s">
        <v>24974</v>
      </c>
      <c r="N5003" s="161"/>
      <c r="O5003" s="161"/>
      <c r="P5003" s="161"/>
    </row>
    <row r="5004" customFormat="false" ht="27" hidden="false" customHeight="true" outlineLevel="0" collapsed="false">
      <c r="A5004" s="159" t="s">
        <v>24975</v>
      </c>
      <c r="B5004" s="160" t="s">
        <v>24976</v>
      </c>
      <c r="C5004" s="42" t="s">
        <v>1748</v>
      </c>
      <c r="D5004" s="159" t="s">
        <v>2516</v>
      </c>
      <c r="E5004" s="159" t="s">
        <v>2126</v>
      </c>
      <c r="F5004" s="42" t="s">
        <v>2517</v>
      </c>
      <c r="G5004" s="159" t="s">
        <v>1842</v>
      </c>
      <c r="H5004" s="159" t="s">
        <v>1654</v>
      </c>
      <c r="I5004" s="159" t="s">
        <v>1808</v>
      </c>
      <c r="J5004" s="42" t="s">
        <v>24977</v>
      </c>
      <c r="K5004" s="42" t="s">
        <v>24978</v>
      </c>
      <c r="L5004" s="159" t="s">
        <v>2129</v>
      </c>
      <c r="M5004" s="159" t="s">
        <v>24979</v>
      </c>
      <c r="N5004" s="161"/>
      <c r="O5004" s="161"/>
      <c r="P5004" s="161"/>
    </row>
    <row r="5005" customFormat="false" ht="39" hidden="false" customHeight="true" outlineLevel="0" collapsed="false">
      <c r="A5005" s="159" t="s">
        <v>24980</v>
      </c>
      <c r="B5005" s="160" t="s">
        <v>24981</v>
      </c>
      <c r="C5005" s="42" t="s">
        <v>1748</v>
      </c>
      <c r="D5005" s="159" t="s">
        <v>2516</v>
      </c>
      <c r="E5005" s="159" t="s">
        <v>2126</v>
      </c>
      <c r="F5005" s="42" t="s">
        <v>2517</v>
      </c>
      <c r="G5005" s="159" t="s">
        <v>1842</v>
      </c>
      <c r="H5005" s="159" t="s">
        <v>1654</v>
      </c>
      <c r="I5005" s="159" t="s">
        <v>1808</v>
      </c>
      <c r="J5005" s="42" t="s">
        <v>24982</v>
      </c>
      <c r="K5005" s="42" t="s">
        <v>24983</v>
      </c>
      <c r="L5005" s="159" t="s">
        <v>2129</v>
      </c>
      <c r="M5005" s="159" t="s">
        <v>24984</v>
      </c>
      <c r="N5005" s="161"/>
      <c r="O5005" s="161"/>
      <c r="P5005" s="161"/>
    </row>
    <row r="5006" customFormat="false" ht="27" hidden="false" customHeight="true" outlineLevel="0" collapsed="false">
      <c r="A5006" s="159" t="s">
        <v>24985</v>
      </c>
      <c r="B5006" s="160" t="s">
        <v>24986</v>
      </c>
      <c r="C5006" s="42" t="s">
        <v>1748</v>
      </c>
      <c r="D5006" s="159" t="s">
        <v>2516</v>
      </c>
      <c r="E5006" s="159" t="s">
        <v>2126</v>
      </c>
      <c r="F5006" s="42" t="s">
        <v>2517</v>
      </c>
      <c r="G5006" s="159" t="s">
        <v>1842</v>
      </c>
      <c r="H5006" s="159" t="s">
        <v>1654</v>
      </c>
      <c r="I5006" s="159" t="s">
        <v>1808</v>
      </c>
      <c r="J5006" s="42" t="s">
        <v>24987</v>
      </c>
      <c r="K5006" s="42" t="s">
        <v>24988</v>
      </c>
      <c r="L5006" s="159" t="s">
        <v>2129</v>
      </c>
      <c r="M5006" s="159" t="s">
        <v>24989</v>
      </c>
      <c r="N5006" s="161"/>
      <c r="O5006" s="161"/>
      <c r="P5006" s="161"/>
    </row>
    <row r="5007" customFormat="false" ht="27" hidden="false" customHeight="true" outlineLevel="0" collapsed="false">
      <c r="A5007" s="159" t="s">
        <v>24990</v>
      </c>
      <c r="B5007" s="160" t="s">
        <v>24991</v>
      </c>
      <c r="C5007" s="42" t="s">
        <v>1748</v>
      </c>
      <c r="D5007" s="159" t="s">
        <v>2516</v>
      </c>
      <c r="E5007" s="159" t="s">
        <v>2126</v>
      </c>
      <c r="F5007" s="42" t="s">
        <v>2517</v>
      </c>
      <c r="G5007" s="159" t="s">
        <v>1842</v>
      </c>
      <c r="H5007" s="159" t="s">
        <v>1654</v>
      </c>
      <c r="I5007" s="159" t="s">
        <v>1808</v>
      </c>
      <c r="J5007" s="42" t="s">
        <v>24992</v>
      </c>
      <c r="K5007" s="42" t="s">
        <v>24993</v>
      </c>
      <c r="L5007" s="159" t="s">
        <v>2129</v>
      </c>
      <c r="M5007" s="159" t="s">
        <v>24994</v>
      </c>
      <c r="N5007" s="161"/>
      <c r="O5007" s="161"/>
      <c r="P5007" s="161"/>
    </row>
    <row r="5008" customFormat="false" ht="39" hidden="false" customHeight="true" outlineLevel="0" collapsed="false">
      <c r="A5008" s="159" t="s">
        <v>24995</v>
      </c>
      <c r="B5008" s="160" t="s">
        <v>24996</v>
      </c>
      <c r="C5008" s="42" t="s">
        <v>1748</v>
      </c>
      <c r="D5008" s="159" t="s">
        <v>2516</v>
      </c>
      <c r="E5008" s="159" t="s">
        <v>2126</v>
      </c>
      <c r="F5008" s="42" t="s">
        <v>2517</v>
      </c>
      <c r="G5008" s="159" t="s">
        <v>1842</v>
      </c>
      <c r="H5008" s="159" t="s">
        <v>1654</v>
      </c>
      <c r="I5008" s="159" t="s">
        <v>1808</v>
      </c>
      <c r="J5008" s="42" t="s">
        <v>24997</v>
      </c>
      <c r="K5008" s="42" t="s">
        <v>24998</v>
      </c>
      <c r="L5008" s="159" t="s">
        <v>2129</v>
      </c>
      <c r="M5008" s="159" t="s">
        <v>24999</v>
      </c>
      <c r="N5008" s="161"/>
      <c r="O5008" s="161"/>
      <c r="P5008" s="161"/>
    </row>
    <row r="5009" customFormat="false" ht="39" hidden="false" customHeight="true" outlineLevel="0" collapsed="false">
      <c r="A5009" s="159" t="s">
        <v>25000</v>
      </c>
      <c r="B5009" s="160" t="s">
        <v>25001</v>
      </c>
      <c r="C5009" s="42" t="s">
        <v>1748</v>
      </c>
      <c r="D5009" s="159" t="s">
        <v>2516</v>
      </c>
      <c r="E5009" s="159" t="s">
        <v>2126</v>
      </c>
      <c r="F5009" s="42" t="s">
        <v>2517</v>
      </c>
      <c r="G5009" s="159" t="s">
        <v>1842</v>
      </c>
      <c r="H5009" s="159" t="s">
        <v>1654</v>
      </c>
      <c r="I5009" s="159" t="s">
        <v>1808</v>
      </c>
      <c r="J5009" s="42" t="s">
        <v>25002</v>
      </c>
      <c r="K5009" s="42" t="s">
        <v>25003</v>
      </c>
      <c r="L5009" s="159" t="s">
        <v>2129</v>
      </c>
      <c r="M5009" s="159" t="s">
        <v>25004</v>
      </c>
      <c r="N5009" s="161"/>
      <c r="O5009" s="161"/>
      <c r="P5009" s="161"/>
    </row>
    <row r="5010" customFormat="false" ht="39" hidden="false" customHeight="true" outlineLevel="0" collapsed="false">
      <c r="A5010" s="159" t="s">
        <v>25005</v>
      </c>
      <c r="B5010" s="160" t="s">
        <v>25006</v>
      </c>
      <c r="C5010" s="42" t="s">
        <v>1748</v>
      </c>
      <c r="D5010" s="159" t="s">
        <v>2516</v>
      </c>
      <c r="E5010" s="159" t="s">
        <v>2126</v>
      </c>
      <c r="F5010" s="42" t="s">
        <v>2517</v>
      </c>
      <c r="G5010" s="159" t="s">
        <v>1842</v>
      </c>
      <c r="H5010" s="159" t="s">
        <v>1654</v>
      </c>
      <c r="I5010" s="159" t="s">
        <v>1808</v>
      </c>
      <c r="J5010" s="42" t="s">
        <v>25007</v>
      </c>
      <c r="K5010" s="42" t="s">
        <v>25008</v>
      </c>
      <c r="L5010" s="159" t="s">
        <v>2129</v>
      </c>
      <c r="M5010" s="159" t="s">
        <v>25009</v>
      </c>
      <c r="N5010" s="161"/>
      <c r="O5010" s="161"/>
      <c r="P5010" s="161"/>
    </row>
    <row r="5011" customFormat="false" ht="27" hidden="false" customHeight="true" outlineLevel="0" collapsed="false">
      <c r="A5011" s="159" t="s">
        <v>25010</v>
      </c>
      <c r="B5011" s="160" t="s">
        <v>25011</v>
      </c>
      <c r="C5011" s="42" t="s">
        <v>1748</v>
      </c>
      <c r="D5011" s="159" t="s">
        <v>2516</v>
      </c>
      <c r="E5011" s="159" t="s">
        <v>2126</v>
      </c>
      <c r="F5011" s="42" t="s">
        <v>2517</v>
      </c>
      <c r="G5011" s="159" t="s">
        <v>1842</v>
      </c>
      <c r="H5011" s="159" t="s">
        <v>1654</v>
      </c>
      <c r="I5011" s="159" t="s">
        <v>1808</v>
      </c>
      <c r="J5011" s="42" t="s">
        <v>25012</v>
      </c>
      <c r="K5011" s="42" t="s">
        <v>25013</v>
      </c>
      <c r="L5011" s="159" t="s">
        <v>2129</v>
      </c>
      <c r="M5011" s="159" t="s">
        <v>25014</v>
      </c>
      <c r="N5011" s="161"/>
      <c r="O5011" s="161"/>
      <c r="P5011" s="161"/>
    </row>
    <row r="5012" customFormat="false" ht="27" hidden="false" customHeight="true" outlineLevel="0" collapsed="false">
      <c r="A5012" s="159" t="s">
        <v>25015</v>
      </c>
      <c r="B5012" s="160" t="s">
        <v>25016</v>
      </c>
      <c r="C5012" s="42" t="s">
        <v>1748</v>
      </c>
      <c r="D5012" s="159" t="s">
        <v>2516</v>
      </c>
      <c r="E5012" s="159" t="s">
        <v>2126</v>
      </c>
      <c r="F5012" s="42" t="s">
        <v>2517</v>
      </c>
      <c r="G5012" s="159" t="s">
        <v>1842</v>
      </c>
      <c r="H5012" s="159" t="s">
        <v>1654</v>
      </c>
      <c r="I5012" s="159" t="s">
        <v>1808</v>
      </c>
      <c r="J5012" s="42" t="s">
        <v>25017</v>
      </c>
      <c r="K5012" s="42" t="s">
        <v>25018</v>
      </c>
      <c r="L5012" s="159" t="s">
        <v>2129</v>
      </c>
      <c r="M5012" s="159" t="s">
        <v>25019</v>
      </c>
      <c r="N5012" s="161"/>
      <c r="O5012" s="161"/>
      <c r="P5012" s="161"/>
    </row>
    <row r="5013" customFormat="false" ht="27" hidden="false" customHeight="true" outlineLevel="0" collapsed="false">
      <c r="A5013" s="159" t="s">
        <v>25020</v>
      </c>
      <c r="B5013" s="160" t="s">
        <v>25021</v>
      </c>
      <c r="C5013" s="42" t="s">
        <v>1748</v>
      </c>
      <c r="D5013" s="159" t="s">
        <v>2516</v>
      </c>
      <c r="E5013" s="159" t="s">
        <v>2126</v>
      </c>
      <c r="F5013" s="42" t="s">
        <v>2517</v>
      </c>
      <c r="G5013" s="159" t="s">
        <v>1842</v>
      </c>
      <c r="H5013" s="159" t="s">
        <v>1654</v>
      </c>
      <c r="I5013" s="159" t="s">
        <v>1808</v>
      </c>
      <c r="J5013" s="42" t="s">
        <v>25022</v>
      </c>
      <c r="K5013" s="42" t="s">
        <v>25023</v>
      </c>
      <c r="L5013" s="159" t="s">
        <v>2129</v>
      </c>
      <c r="M5013" s="159" t="s">
        <v>25024</v>
      </c>
      <c r="N5013" s="161"/>
      <c r="O5013" s="161"/>
      <c r="P5013" s="161"/>
    </row>
    <row r="5014" customFormat="false" ht="27" hidden="false" customHeight="true" outlineLevel="0" collapsed="false">
      <c r="A5014" s="159" t="s">
        <v>25025</v>
      </c>
      <c r="B5014" s="160" t="s">
        <v>25026</v>
      </c>
      <c r="C5014" s="42" t="s">
        <v>1742</v>
      </c>
      <c r="D5014" s="159" t="s">
        <v>2584</v>
      </c>
      <c r="E5014" s="159" t="s">
        <v>2126</v>
      </c>
      <c r="F5014" s="42" t="s">
        <v>2585</v>
      </c>
      <c r="G5014" s="159" t="s">
        <v>1842</v>
      </c>
      <c r="H5014" s="159" t="s">
        <v>1654</v>
      </c>
      <c r="I5014" s="159" t="s">
        <v>1808</v>
      </c>
      <c r="J5014" s="42" t="s">
        <v>25027</v>
      </c>
      <c r="K5014" s="42" t="s">
        <v>25028</v>
      </c>
      <c r="L5014" s="159" t="s">
        <v>2129</v>
      </c>
      <c r="M5014" s="159" t="s">
        <v>25029</v>
      </c>
      <c r="N5014" s="161"/>
      <c r="O5014" s="161"/>
      <c r="P5014" s="161"/>
    </row>
    <row r="5015" customFormat="false" ht="27" hidden="false" customHeight="true" outlineLevel="0" collapsed="false">
      <c r="A5015" s="159" t="s">
        <v>25030</v>
      </c>
      <c r="B5015" s="160" t="s">
        <v>25031</v>
      </c>
      <c r="C5015" s="42" t="s">
        <v>1742</v>
      </c>
      <c r="D5015" s="159" t="s">
        <v>2584</v>
      </c>
      <c r="E5015" s="159" t="s">
        <v>2126</v>
      </c>
      <c r="F5015" s="42" t="s">
        <v>2585</v>
      </c>
      <c r="G5015" s="159" t="s">
        <v>1842</v>
      </c>
      <c r="H5015" s="159" t="s">
        <v>1654</v>
      </c>
      <c r="I5015" s="159" t="s">
        <v>1808</v>
      </c>
      <c r="J5015" s="42" t="s">
        <v>25032</v>
      </c>
      <c r="K5015" s="42" t="s">
        <v>25033</v>
      </c>
      <c r="L5015" s="159" t="s">
        <v>2129</v>
      </c>
      <c r="M5015" s="159" t="s">
        <v>25034</v>
      </c>
      <c r="N5015" s="161"/>
      <c r="O5015" s="161"/>
      <c r="P5015" s="161"/>
    </row>
    <row r="5016" customFormat="false" ht="27" hidden="false" customHeight="true" outlineLevel="0" collapsed="false">
      <c r="A5016" s="159" t="s">
        <v>25035</v>
      </c>
      <c r="B5016" s="160" t="s">
        <v>25036</v>
      </c>
      <c r="C5016" s="42" t="s">
        <v>1742</v>
      </c>
      <c r="D5016" s="159" t="s">
        <v>2584</v>
      </c>
      <c r="E5016" s="159" t="s">
        <v>2126</v>
      </c>
      <c r="F5016" s="42" t="s">
        <v>2585</v>
      </c>
      <c r="G5016" s="159" t="s">
        <v>1842</v>
      </c>
      <c r="H5016" s="159" t="s">
        <v>1654</v>
      </c>
      <c r="I5016" s="159" t="s">
        <v>1808</v>
      </c>
      <c r="J5016" s="42" t="s">
        <v>25037</v>
      </c>
      <c r="K5016" s="42" t="s">
        <v>25038</v>
      </c>
      <c r="L5016" s="159" t="s">
        <v>2129</v>
      </c>
      <c r="M5016" s="159" t="s">
        <v>25039</v>
      </c>
      <c r="N5016" s="161"/>
      <c r="O5016" s="161"/>
      <c r="P5016" s="161"/>
    </row>
    <row r="5017" customFormat="false" ht="27" hidden="false" customHeight="true" outlineLevel="0" collapsed="false">
      <c r="A5017" s="159" t="s">
        <v>25040</v>
      </c>
      <c r="B5017" s="160" t="s">
        <v>25041</v>
      </c>
      <c r="C5017" s="42" t="s">
        <v>1742</v>
      </c>
      <c r="D5017" s="159" t="s">
        <v>2584</v>
      </c>
      <c r="E5017" s="159" t="s">
        <v>2126</v>
      </c>
      <c r="F5017" s="42" t="s">
        <v>2585</v>
      </c>
      <c r="G5017" s="159" t="s">
        <v>1842</v>
      </c>
      <c r="H5017" s="159" t="s">
        <v>1654</v>
      </c>
      <c r="I5017" s="159" t="s">
        <v>1808</v>
      </c>
      <c r="J5017" s="42" t="s">
        <v>25042</v>
      </c>
      <c r="K5017" s="42" t="s">
        <v>25043</v>
      </c>
      <c r="L5017" s="159" t="s">
        <v>2129</v>
      </c>
      <c r="M5017" s="159" t="s">
        <v>25044</v>
      </c>
      <c r="N5017" s="161"/>
      <c r="O5017" s="161"/>
      <c r="P5017" s="161"/>
    </row>
    <row r="5018" customFormat="false" ht="27" hidden="false" customHeight="true" outlineLevel="0" collapsed="false">
      <c r="A5018" s="159" t="s">
        <v>25045</v>
      </c>
      <c r="B5018" s="160" t="s">
        <v>25046</v>
      </c>
      <c r="C5018" s="42" t="s">
        <v>1742</v>
      </c>
      <c r="D5018" s="159" t="s">
        <v>2584</v>
      </c>
      <c r="E5018" s="159" t="s">
        <v>2126</v>
      </c>
      <c r="F5018" s="42" t="s">
        <v>2585</v>
      </c>
      <c r="G5018" s="159" t="s">
        <v>1842</v>
      </c>
      <c r="H5018" s="159" t="s">
        <v>1654</v>
      </c>
      <c r="I5018" s="159" t="s">
        <v>1808</v>
      </c>
      <c r="J5018" s="42" t="s">
        <v>25047</v>
      </c>
      <c r="K5018" s="42" t="s">
        <v>25048</v>
      </c>
      <c r="L5018" s="159" t="s">
        <v>2129</v>
      </c>
      <c r="M5018" s="159" t="s">
        <v>25049</v>
      </c>
      <c r="N5018" s="161"/>
      <c r="O5018" s="161"/>
      <c r="P5018" s="161"/>
    </row>
    <row r="5019" customFormat="false" ht="27" hidden="false" customHeight="true" outlineLevel="0" collapsed="false">
      <c r="A5019" s="159" t="s">
        <v>25050</v>
      </c>
      <c r="B5019" s="160" t="s">
        <v>25051</v>
      </c>
      <c r="C5019" s="42" t="s">
        <v>1742</v>
      </c>
      <c r="D5019" s="159" t="s">
        <v>2584</v>
      </c>
      <c r="E5019" s="159" t="s">
        <v>2126</v>
      </c>
      <c r="F5019" s="42" t="s">
        <v>2585</v>
      </c>
      <c r="G5019" s="159" t="s">
        <v>1842</v>
      </c>
      <c r="H5019" s="159" t="s">
        <v>1654</v>
      </c>
      <c r="I5019" s="159" t="s">
        <v>1808</v>
      </c>
      <c r="J5019" s="42" t="s">
        <v>25052</v>
      </c>
      <c r="K5019" s="42" t="s">
        <v>25053</v>
      </c>
      <c r="L5019" s="159" t="s">
        <v>2129</v>
      </c>
      <c r="M5019" s="159" t="s">
        <v>25054</v>
      </c>
      <c r="N5019" s="161"/>
      <c r="O5019" s="161"/>
      <c r="P5019" s="161"/>
    </row>
    <row r="5020" customFormat="false" ht="27" hidden="false" customHeight="true" outlineLevel="0" collapsed="false">
      <c r="A5020" s="159" t="s">
        <v>25055</v>
      </c>
      <c r="B5020" s="160" t="s">
        <v>25056</v>
      </c>
      <c r="C5020" s="42" t="s">
        <v>1742</v>
      </c>
      <c r="D5020" s="159" t="s">
        <v>2584</v>
      </c>
      <c r="E5020" s="159" t="s">
        <v>2126</v>
      </c>
      <c r="F5020" s="42" t="s">
        <v>2585</v>
      </c>
      <c r="G5020" s="159" t="s">
        <v>1842</v>
      </c>
      <c r="H5020" s="159" t="s">
        <v>1654</v>
      </c>
      <c r="I5020" s="159" t="s">
        <v>1808</v>
      </c>
      <c r="J5020" s="42" t="s">
        <v>25057</v>
      </c>
      <c r="K5020" s="42" t="s">
        <v>25058</v>
      </c>
      <c r="L5020" s="159" t="s">
        <v>2129</v>
      </c>
      <c r="M5020" s="159" t="s">
        <v>25059</v>
      </c>
      <c r="N5020" s="161"/>
      <c r="O5020" s="161"/>
      <c r="P5020" s="161"/>
    </row>
    <row r="5021" customFormat="false" ht="27" hidden="false" customHeight="true" outlineLevel="0" collapsed="false">
      <c r="A5021" s="159" t="s">
        <v>25060</v>
      </c>
      <c r="B5021" s="160" t="s">
        <v>25061</v>
      </c>
      <c r="C5021" s="42" t="s">
        <v>1742</v>
      </c>
      <c r="D5021" s="159" t="s">
        <v>2584</v>
      </c>
      <c r="E5021" s="159" t="s">
        <v>2126</v>
      </c>
      <c r="F5021" s="42" t="s">
        <v>2585</v>
      </c>
      <c r="G5021" s="159" t="s">
        <v>1842</v>
      </c>
      <c r="H5021" s="159" t="s">
        <v>1654</v>
      </c>
      <c r="I5021" s="159" t="s">
        <v>1808</v>
      </c>
      <c r="J5021" s="42" t="s">
        <v>25062</v>
      </c>
      <c r="K5021" s="42" t="s">
        <v>25063</v>
      </c>
      <c r="L5021" s="159" t="s">
        <v>2129</v>
      </c>
      <c r="M5021" s="159" t="s">
        <v>25064</v>
      </c>
      <c r="N5021" s="161"/>
      <c r="O5021" s="161"/>
      <c r="P5021" s="161"/>
    </row>
    <row r="5022" customFormat="false" ht="39" hidden="false" customHeight="true" outlineLevel="0" collapsed="false">
      <c r="A5022" s="159" t="s">
        <v>25065</v>
      </c>
      <c r="B5022" s="160" t="s">
        <v>25066</v>
      </c>
      <c r="C5022" s="42" t="s">
        <v>1742</v>
      </c>
      <c r="D5022" s="159" t="s">
        <v>2584</v>
      </c>
      <c r="E5022" s="159" t="s">
        <v>2126</v>
      </c>
      <c r="F5022" s="42" t="s">
        <v>2585</v>
      </c>
      <c r="G5022" s="159" t="s">
        <v>1842</v>
      </c>
      <c r="H5022" s="159" t="s">
        <v>1654</v>
      </c>
      <c r="I5022" s="159" t="s">
        <v>1808</v>
      </c>
      <c r="J5022" s="42" t="s">
        <v>25067</v>
      </c>
      <c r="K5022" s="42" t="s">
        <v>25068</v>
      </c>
      <c r="L5022" s="159" t="s">
        <v>2129</v>
      </c>
      <c r="M5022" s="159" t="s">
        <v>25069</v>
      </c>
      <c r="N5022" s="161"/>
      <c r="O5022" s="161"/>
      <c r="P5022" s="161"/>
    </row>
    <row r="5023" customFormat="false" ht="39" hidden="false" customHeight="true" outlineLevel="0" collapsed="false">
      <c r="A5023" s="159" t="s">
        <v>25070</v>
      </c>
      <c r="B5023" s="160" t="s">
        <v>25071</v>
      </c>
      <c r="C5023" s="42" t="s">
        <v>1742</v>
      </c>
      <c r="D5023" s="159" t="s">
        <v>2584</v>
      </c>
      <c r="E5023" s="159" t="s">
        <v>2126</v>
      </c>
      <c r="F5023" s="42" t="s">
        <v>2585</v>
      </c>
      <c r="G5023" s="159" t="s">
        <v>1842</v>
      </c>
      <c r="H5023" s="159" t="s">
        <v>1654</v>
      </c>
      <c r="I5023" s="159" t="s">
        <v>1808</v>
      </c>
      <c r="J5023" s="42" t="s">
        <v>25072</v>
      </c>
      <c r="K5023" s="42" t="s">
        <v>25073</v>
      </c>
      <c r="L5023" s="159" t="s">
        <v>2129</v>
      </c>
      <c r="M5023" s="159" t="s">
        <v>25074</v>
      </c>
      <c r="N5023" s="161"/>
      <c r="O5023" s="161"/>
      <c r="P5023" s="161"/>
    </row>
    <row r="5024" customFormat="false" ht="39" hidden="false" customHeight="true" outlineLevel="0" collapsed="false">
      <c r="A5024" s="159" t="s">
        <v>25075</v>
      </c>
      <c r="B5024" s="160" t="s">
        <v>25076</v>
      </c>
      <c r="C5024" s="42" t="s">
        <v>1742</v>
      </c>
      <c r="D5024" s="159" t="s">
        <v>2584</v>
      </c>
      <c r="E5024" s="159" t="s">
        <v>2126</v>
      </c>
      <c r="F5024" s="42" t="s">
        <v>2585</v>
      </c>
      <c r="G5024" s="159" t="s">
        <v>1842</v>
      </c>
      <c r="H5024" s="159" t="s">
        <v>1654</v>
      </c>
      <c r="I5024" s="159" t="s">
        <v>1808</v>
      </c>
      <c r="J5024" s="42" t="s">
        <v>25077</v>
      </c>
      <c r="K5024" s="42" t="s">
        <v>25078</v>
      </c>
      <c r="L5024" s="159" t="s">
        <v>2129</v>
      </c>
      <c r="M5024" s="159" t="s">
        <v>25079</v>
      </c>
      <c r="N5024" s="161"/>
      <c r="O5024" s="161"/>
      <c r="P5024" s="161"/>
    </row>
    <row r="5025" customFormat="false" ht="39" hidden="false" customHeight="true" outlineLevel="0" collapsed="false">
      <c r="A5025" s="159" t="s">
        <v>25080</v>
      </c>
      <c r="B5025" s="160" t="s">
        <v>25081</v>
      </c>
      <c r="C5025" s="42" t="s">
        <v>1742</v>
      </c>
      <c r="D5025" s="159" t="s">
        <v>2584</v>
      </c>
      <c r="E5025" s="159" t="s">
        <v>2126</v>
      </c>
      <c r="F5025" s="42" t="s">
        <v>2585</v>
      </c>
      <c r="G5025" s="159" t="s">
        <v>1842</v>
      </c>
      <c r="H5025" s="159" t="s">
        <v>1654</v>
      </c>
      <c r="I5025" s="159" t="s">
        <v>1808</v>
      </c>
      <c r="J5025" s="42" t="s">
        <v>25082</v>
      </c>
      <c r="K5025" s="42" t="s">
        <v>25083</v>
      </c>
      <c r="L5025" s="159" t="s">
        <v>2129</v>
      </c>
      <c r="M5025" s="159" t="s">
        <v>25084</v>
      </c>
      <c r="N5025" s="161"/>
      <c r="O5025" s="161"/>
      <c r="P5025" s="161"/>
    </row>
    <row r="5026" customFormat="false" ht="27" hidden="false" customHeight="true" outlineLevel="0" collapsed="false">
      <c r="A5026" s="159" t="s">
        <v>25085</v>
      </c>
      <c r="B5026" s="160" t="s">
        <v>25086</v>
      </c>
      <c r="C5026" s="42" t="s">
        <v>1742</v>
      </c>
      <c r="D5026" s="159" t="s">
        <v>2584</v>
      </c>
      <c r="E5026" s="159" t="s">
        <v>2126</v>
      </c>
      <c r="F5026" s="42" t="s">
        <v>2585</v>
      </c>
      <c r="G5026" s="159" t="s">
        <v>1842</v>
      </c>
      <c r="H5026" s="159" t="s">
        <v>1654</v>
      </c>
      <c r="I5026" s="159" t="s">
        <v>1808</v>
      </c>
      <c r="J5026" s="42" t="s">
        <v>25087</v>
      </c>
      <c r="K5026" s="42" t="s">
        <v>25088</v>
      </c>
      <c r="L5026" s="159" t="s">
        <v>2129</v>
      </c>
      <c r="M5026" s="159" t="s">
        <v>25089</v>
      </c>
      <c r="N5026" s="161"/>
      <c r="O5026" s="161"/>
      <c r="P5026" s="161"/>
    </row>
    <row r="5027" customFormat="false" ht="39" hidden="false" customHeight="true" outlineLevel="0" collapsed="false">
      <c r="A5027" s="159" t="s">
        <v>25090</v>
      </c>
      <c r="B5027" s="160" t="s">
        <v>25091</v>
      </c>
      <c r="C5027" s="42" t="s">
        <v>1742</v>
      </c>
      <c r="D5027" s="159" t="s">
        <v>2584</v>
      </c>
      <c r="E5027" s="159" t="s">
        <v>2126</v>
      </c>
      <c r="F5027" s="42" t="s">
        <v>2585</v>
      </c>
      <c r="G5027" s="159" t="s">
        <v>1842</v>
      </c>
      <c r="H5027" s="159" t="s">
        <v>1654</v>
      </c>
      <c r="I5027" s="159" t="s">
        <v>1808</v>
      </c>
      <c r="J5027" s="42" t="s">
        <v>25092</v>
      </c>
      <c r="K5027" s="42" t="s">
        <v>25093</v>
      </c>
      <c r="L5027" s="159" t="s">
        <v>2129</v>
      </c>
      <c r="M5027" s="159" t="s">
        <v>25094</v>
      </c>
      <c r="N5027" s="161"/>
      <c r="O5027" s="161"/>
      <c r="P5027" s="161"/>
    </row>
    <row r="5028" customFormat="false" ht="39" hidden="false" customHeight="true" outlineLevel="0" collapsed="false">
      <c r="A5028" s="159" t="s">
        <v>25095</v>
      </c>
      <c r="B5028" s="160" t="s">
        <v>25096</v>
      </c>
      <c r="C5028" s="42" t="s">
        <v>1742</v>
      </c>
      <c r="D5028" s="159" t="s">
        <v>2584</v>
      </c>
      <c r="E5028" s="159" t="s">
        <v>2126</v>
      </c>
      <c r="F5028" s="42" t="s">
        <v>2585</v>
      </c>
      <c r="G5028" s="159" t="s">
        <v>1842</v>
      </c>
      <c r="H5028" s="159" t="s">
        <v>1654</v>
      </c>
      <c r="I5028" s="159" t="s">
        <v>1808</v>
      </c>
      <c r="J5028" s="42" t="s">
        <v>25097</v>
      </c>
      <c r="K5028" s="42" t="s">
        <v>25098</v>
      </c>
      <c r="L5028" s="159" t="s">
        <v>2129</v>
      </c>
      <c r="M5028" s="159" t="s">
        <v>25099</v>
      </c>
      <c r="N5028" s="161"/>
      <c r="O5028" s="161"/>
      <c r="P5028" s="161"/>
    </row>
    <row r="5029" customFormat="false" ht="39" hidden="false" customHeight="true" outlineLevel="0" collapsed="false">
      <c r="A5029" s="159" t="s">
        <v>25100</v>
      </c>
      <c r="B5029" s="160" t="s">
        <v>25101</v>
      </c>
      <c r="C5029" s="42" t="s">
        <v>1742</v>
      </c>
      <c r="D5029" s="159" t="s">
        <v>2584</v>
      </c>
      <c r="E5029" s="159" t="s">
        <v>2126</v>
      </c>
      <c r="F5029" s="42" t="s">
        <v>2585</v>
      </c>
      <c r="G5029" s="159" t="s">
        <v>1842</v>
      </c>
      <c r="H5029" s="159" t="s">
        <v>1654</v>
      </c>
      <c r="I5029" s="159" t="s">
        <v>1808</v>
      </c>
      <c r="J5029" s="42" t="s">
        <v>25102</v>
      </c>
      <c r="K5029" s="42" t="s">
        <v>25103</v>
      </c>
      <c r="L5029" s="159" t="s">
        <v>2129</v>
      </c>
      <c r="M5029" s="159" t="s">
        <v>25104</v>
      </c>
      <c r="N5029" s="161"/>
      <c r="O5029" s="161"/>
      <c r="P5029" s="161"/>
    </row>
    <row r="5030" customFormat="false" ht="27" hidden="false" customHeight="true" outlineLevel="0" collapsed="false">
      <c r="A5030" s="159" t="s">
        <v>25105</v>
      </c>
      <c r="B5030" s="160" t="s">
        <v>25106</v>
      </c>
      <c r="C5030" s="42" t="s">
        <v>1742</v>
      </c>
      <c r="D5030" s="159" t="s">
        <v>2584</v>
      </c>
      <c r="E5030" s="159" t="s">
        <v>2126</v>
      </c>
      <c r="F5030" s="42" t="s">
        <v>2585</v>
      </c>
      <c r="G5030" s="159" t="s">
        <v>1842</v>
      </c>
      <c r="H5030" s="159" t="s">
        <v>1654</v>
      </c>
      <c r="I5030" s="159" t="s">
        <v>1808</v>
      </c>
      <c r="J5030" s="42" t="s">
        <v>25107</v>
      </c>
      <c r="K5030" s="42" t="s">
        <v>25108</v>
      </c>
      <c r="L5030" s="159" t="s">
        <v>2129</v>
      </c>
      <c r="M5030" s="159" t="s">
        <v>25109</v>
      </c>
      <c r="N5030" s="161"/>
      <c r="O5030" s="161"/>
      <c r="P5030" s="161"/>
    </row>
    <row r="5031" customFormat="false" ht="27" hidden="false" customHeight="true" outlineLevel="0" collapsed="false">
      <c r="A5031" s="159" t="s">
        <v>25110</v>
      </c>
      <c r="B5031" s="160" t="s">
        <v>25111</v>
      </c>
      <c r="C5031" s="42" t="s">
        <v>1742</v>
      </c>
      <c r="D5031" s="159" t="s">
        <v>2584</v>
      </c>
      <c r="E5031" s="159" t="s">
        <v>2126</v>
      </c>
      <c r="F5031" s="42" t="s">
        <v>2585</v>
      </c>
      <c r="G5031" s="159" t="s">
        <v>1842</v>
      </c>
      <c r="H5031" s="159" t="s">
        <v>1654</v>
      </c>
      <c r="I5031" s="159" t="s">
        <v>1808</v>
      </c>
      <c r="J5031" s="42" t="s">
        <v>25112</v>
      </c>
      <c r="K5031" s="42" t="s">
        <v>25113</v>
      </c>
      <c r="L5031" s="159" t="s">
        <v>2129</v>
      </c>
      <c r="M5031" s="159" t="s">
        <v>25114</v>
      </c>
      <c r="N5031" s="161"/>
      <c r="O5031" s="161"/>
      <c r="P5031" s="161"/>
    </row>
    <row r="5032" customFormat="false" ht="27" hidden="false" customHeight="true" outlineLevel="0" collapsed="false">
      <c r="A5032" s="159" t="s">
        <v>25115</v>
      </c>
      <c r="B5032" s="160" t="s">
        <v>25116</v>
      </c>
      <c r="C5032" s="42" t="s">
        <v>1742</v>
      </c>
      <c r="D5032" s="159" t="s">
        <v>2584</v>
      </c>
      <c r="E5032" s="159" t="s">
        <v>2126</v>
      </c>
      <c r="F5032" s="42" t="s">
        <v>2585</v>
      </c>
      <c r="G5032" s="159" t="s">
        <v>1842</v>
      </c>
      <c r="H5032" s="159" t="s">
        <v>1654</v>
      </c>
      <c r="I5032" s="159" t="s">
        <v>1808</v>
      </c>
      <c r="J5032" s="42" t="s">
        <v>25117</v>
      </c>
      <c r="K5032" s="42" t="s">
        <v>25118</v>
      </c>
      <c r="L5032" s="159" t="s">
        <v>2129</v>
      </c>
      <c r="M5032" s="159" t="s">
        <v>25119</v>
      </c>
      <c r="N5032" s="161"/>
      <c r="O5032" s="161"/>
      <c r="P5032" s="161"/>
    </row>
    <row r="5033" customFormat="false" ht="27" hidden="false" customHeight="true" outlineLevel="0" collapsed="false">
      <c r="A5033" s="159" t="s">
        <v>25120</v>
      </c>
      <c r="B5033" s="160" t="s">
        <v>25121</v>
      </c>
      <c r="C5033" s="42" t="s">
        <v>1742</v>
      </c>
      <c r="D5033" s="159" t="s">
        <v>2584</v>
      </c>
      <c r="E5033" s="159" t="s">
        <v>2126</v>
      </c>
      <c r="F5033" s="42" t="s">
        <v>2585</v>
      </c>
      <c r="G5033" s="159" t="s">
        <v>1842</v>
      </c>
      <c r="H5033" s="159" t="s">
        <v>1654</v>
      </c>
      <c r="I5033" s="159" t="s">
        <v>1808</v>
      </c>
      <c r="J5033" s="42" t="s">
        <v>25122</v>
      </c>
      <c r="K5033" s="42" t="s">
        <v>25123</v>
      </c>
      <c r="L5033" s="159" t="s">
        <v>2129</v>
      </c>
      <c r="M5033" s="159" t="s">
        <v>25124</v>
      </c>
      <c r="N5033" s="161"/>
      <c r="O5033" s="161"/>
      <c r="P5033" s="161"/>
    </row>
    <row r="5034" customFormat="false" ht="27" hidden="false" customHeight="true" outlineLevel="0" collapsed="false">
      <c r="A5034" s="159" t="s">
        <v>25125</v>
      </c>
      <c r="B5034" s="160" t="s">
        <v>25126</v>
      </c>
      <c r="C5034" s="42" t="s">
        <v>1742</v>
      </c>
      <c r="D5034" s="159" t="s">
        <v>2584</v>
      </c>
      <c r="E5034" s="159" t="s">
        <v>2126</v>
      </c>
      <c r="F5034" s="42" t="s">
        <v>2585</v>
      </c>
      <c r="G5034" s="159" t="s">
        <v>1842</v>
      </c>
      <c r="H5034" s="159" t="s">
        <v>1654</v>
      </c>
      <c r="I5034" s="159" t="s">
        <v>1808</v>
      </c>
      <c r="J5034" s="42" t="s">
        <v>25127</v>
      </c>
      <c r="K5034" s="42" t="s">
        <v>25128</v>
      </c>
      <c r="L5034" s="159" t="s">
        <v>2129</v>
      </c>
      <c r="M5034" s="159" t="s">
        <v>25129</v>
      </c>
      <c r="N5034" s="161"/>
      <c r="O5034" s="161"/>
      <c r="P5034" s="161"/>
    </row>
    <row r="5035" customFormat="false" ht="39" hidden="false" customHeight="true" outlineLevel="0" collapsed="false">
      <c r="A5035" s="159" t="s">
        <v>25130</v>
      </c>
      <c r="B5035" s="160" t="s">
        <v>25131</v>
      </c>
      <c r="C5035" s="42" t="s">
        <v>1742</v>
      </c>
      <c r="D5035" s="159" t="s">
        <v>2584</v>
      </c>
      <c r="E5035" s="159" t="s">
        <v>2126</v>
      </c>
      <c r="F5035" s="42" t="s">
        <v>2585</v>
      </c>
      <c r="G5035" s="159" t="s">
        <v>1842</v>
      </c>
      <c r="H5035" s="159" t="s">
        <v>1654</v>
      </c>
      <c r="I5035" s="159" t="s">
        <v>1808</v>
      </c>
      <c r="J5035" s="42" t="s">
        <v>25132</v>
      </c>
      <c r="K5035" s="42" t="s">
        <v>25133</v>
      </c>
      <c r="L5035" s="159" t="s">
        <v>2129</v>
      </c>
      <c r="M5035" s="159" t="s">
        <v>25134</v>
      </c>
      <c r="N5035" s="161"/>
      <c r="O5035" s="161"/>
      <c r="P5035" s="161"/>
    </row>
    <row r="5036" customFormat="false" ht="27" hidden="false" customHeight="true" outlineLevel="0" collapsed="false">
      <c r="A5036" s="159" t="s">
        <v>25135</v>
      </c>
      <c r="B5036" s="160" t="s">
        <v>25136</v>
      </c>
      <c r="C5036" s="42" t="s">
        <v>1742</v>
      </c>
      <c r="D5036" s="159" t="s">
        <v>2584</v>
      </c>
      <c r="E5036" s="159" t="s">
        <v>2126</v>
      </c>
      <c r="F5036" s="42" t="s">
        <v>2585</v>
      </c>
      <c r="G5036" s="159" t="s">
        <v>1842</v>
      </c>
      <c r="H5036" s="159" t="s">
        <v>1654</v>
      </c>
      <c r="I5036" s="159" t="s">
        <v>1808</v>
      </c>
      <c r="J5036" s="42" t="s">
        <v>25137</v>
      </c>
      <c r="K5036" s="42" t="s">
        <v>25138</v>
      </c>
      <c r="L5036" s="159" t="s">
        <v>2129</v>
      </c>
      <c r="M5036" s="159" t="s">
        <v>25139</v>
      </c>
      <c r="N5036" s="161"/>
      <c r="O5036" s="161"/>
      <c r="P5036" s="161"/>
    </row>
    <row r="5037" customFormat="false" ht="39" hidden="false" customHeight="true" outlineLevel="0" collapsed="false">
      <c r="A5037" s="159" t="s">
        <v>25140</v>
      </c>
      <c r="B5037" s="160" t="s">
        <v>25141</v>
      </c>
      <c r="C5037" s="42" t="s">
        <v>1742</v>
      </c>
      <c r="D5037" s="159" t="s">
        <v>2584</v>
      </c>
      <c r="E5037" s="159" t="s">
        <v>2126</v>
      </c>
      <c r="F5037" s="42" t="s">
        <v>2585</v>
      </c>
      <c r="G5037" s="159" t="s">
        <v>1842</v>
      </c>
      <c r="H5037" s="159" t="s">
        <v>1654</v>
      </c>
      <c r="I5037" s="159" t="s">
        <v>1808</v>
      </c>
      <c r="J5037" s="42" t="s">
        <v>25142</v>
      </c>
      <c r="K5037" s="42" t="s">
        <v>25143</v>
      </c>
      <c r="L5037" s="159" t="s">
        <v>2129</v>
      </c>
      <c r="M5037" s="159" t="s">
        <v>25144</v>
      </c>
      <c r="N5037" s="161"/>
      <c r="O5037" s="161"/>
      <c r="P5037" s="161"/>
    </row>
    <row r="5038" customFormat="false" ht="39" hidden="false" customHeight="true" outlineLevel="0" collapsed="false">
      <c r="A5038" s="159" t="s">
        <v>25145</v>
      </c>
      <c r="B5038" s="160" t="s">
        <v>25146</v>
      </c>
      <c r="C5038" s="42" t="s">
        <v>1742</v>
      </c>
      <c r="D5038" s="159" t="s">
        <v>2584</v>
      </c>
      <c r="E5038" s="159" t="s">
        <v>2126</v>
      </c>
      <c r="F5038" s="42" t="s">
        <v>2585</v>
      </c>
      <c r="G5038" s="159" t="s">
        <v>1842</v>
      </c>
      <c r="H5038" s="159" t="s">
        <v>1654</v>
      </c>
      <c r="I5038" s="159" t="s">
        <v>1808</v>
      </c>
      <c r="J5038" s="42" t="s">
        <v>25147</v>
      </c>
      <c r="K5038" s="42" t="s">
        <v>25148</v>
      </c>
      <c r="L5038" s="159" t="s">
        <v>2129</v>
      </c>
      <c r="M5038" s="159" t="s">
        <v>25149</v>
      </c>
      <c r="N5038" s="161"/>
      <c r="O5038" s="161"/>
      <c r="P5038" s="161"/>
    </row>
    <row r="5039" customFormat="false" ht="39" hidden="false" customHeight="true" outlineLevel="0" collapsed="false">
      <c r="A5039" s="159" t="s">
        <v>25150</v>
      </c>
      <c r="B5039" s="160" t="s">
        <v>25151</v>
      </c>
      <c r="C5039" s="42" t="s">
        <v>1742</v>
      </c>
      <c r="D5039" s="159" t="s">
        <v>2584</v>
      </c>
      <c r="E5039" s="159" t="s">
        <v>2126</v>
      </c>
      <c r="F5039" s="42" t="s">
        <v>2585</v>
      </c>
      <c r="G5039" s="159" t="s">
        <v>1842</v>
      </c>
      <c r="H5039" s="159" t="s">
        <v>1654</v>
      </c>
      <c r="I5039" s="159" t="s">
        <v>1808</v>
      </c>
      <c r="J5039" s="42" t="s">
        <v>25152</v>
      </c>
      <c r="K5039" s="42" t="s">
        <v>25153</v>
      </c>
      <c r="L5039" s="159" t="s">
        <v>2129</v>
      </c>
      <c r="M5039" s="159" t="s">
        <v>25154</v>
      </c>
      <c r="N5039" s="161"/>
      <c r="O5039" s="161"/>
      <c r="P5039" s="161"/>
    </row>
    <row r="5040" customFormat="false" ht="39" hidden="false" customHeight="true" outlineLevel="0" collapsed="false">
      <c r="A5040" s="159" t="s">
        <v>25155</v>
      </c>
      <c r="B5040" s="160" t="s">
        <v>25156</v>
      </c>
      <c r="C5040" s="42" t="s">
        <v>1742</v>
      </c>
      <c r="D5040" s="159" t="s">
        <v>2584</v>
      </c>
      <c r="E5040" s="159" t="s">
        <v>2126</v>
      </c>
      <c r="F5040" s="42" t="s">
        <v>2585</v>
      </c>
      <c r="G5040" s="159" t="s">
        <v>1842</v>
      </c>
      <c r="H5040" s="159" t="s">
        <v>1654</v>
      </c>
      <c r="I5040" s="159" t="s">
        <v>1808</v>
      </c>
      <c r="J5040" s="42" t="s">
        <v>5314</v>
      </c>
      <c r="K5040" s="42" t="s">
        <v>25157</v>
      </c>
      <c r="L5040" s="159" t="s">
        <v>2129</v>
      </c>
      <c r="M5040" s="159" t="s">
        <v>25158</v>
      </c>
      <c r="N5040" s="161"/>
      <c r="O5040" s="161"/>
      <c r="P5040" s="161"/>
    </row>
    <row r="5041" customFormat="false" ht="27" hidden="false" customHeight="true" outlineLevel="0" collapsed="false">
      <c r="A5041" s="159" t="s">
        <v>25159</v>
      </c>
      <c r="B5041" s="160" t="s">
        <v>25160</v>
      </c>
      <c r="C5041" s="42" t="s">
        <v>1742</v>
      </c>
      <c r="D5041" s="159" t="s">
        <v>2584</v>
      </c>
      <c r="E5041" s="159" t="s">
        <v>2126</v>
      </c>
      <c r="F5041" s="42" t="s">
        <v>2585</v>
      </c>
      <c r="G5041" s="159" t="s">
        <v>1842</v>
      </c>
      <c r="H5041" s="159" t="s">
        <v>1654</v>
      </c>
      <c r="I5041" s="159" t="s">
        <v>1808</v>
      </c>
      <c r="J5041" s="42" t="s">
        <v>25161</v>
      </c>
      <c r="K5041" s="42" t="s">
        <v>25162</v>
      </c>
      <c r="L5041" s="159" t="s">
        <v>2129</v>
      </c>
      <c r="M5041" s="159" t="s">
        <v>25163</v>
      </c>
      <c r="N5041" s="161"/>
      <c r="O5041" s="161"/>
      <c r="P5041" s="161"/>
    </row>
    <row r="5042" customFormat="false" ht="27" hidden="false" customHeight="true" outlineLevel="0" collapsed="false">
      <c r="A5042" s="159" t="s">
        <v>25164</v>
      </c>
      <c r="B5042" s="160" t="s">
        <v>25165</v>
      </c>
      <c r="C5042" s="42" t="s">
        <v>1742</v>
      </c>
      <c r="D5042" s="159" t="s">
        <v>2584</v>
      </c>
      <c r="E5042" s="159" t="s">
        <v>2126</v>
      </c>
      <c r="F5042" s="42" t="s">
        <v>2585</v>
      </c>
      <c r="G5042" s="159" t="s">
        <v>1842</v>
      </c>
      <c r="H5042" s="159" t="s">
        <v>1654</v>
      </c>
      <c r="I5042" s="159" t="s">
        <v>1808</v>
      </c>
      <c r="J5042" s="42" t="s">
        <v>25166</v>
      </c>
      <c r="K5042" s="42" t="s">
        <v>25167</v>
      </c>
      <c r="L5042" s="159" t="s">
        <v>2129</v>
      </c>
      <c r="M5042" s="159" t="s">
        <v>25168</v>
      </c>
      <c r="N5042" s="161"/>
      <c r="O5042" s="161"/>
      <c r="P5042" s="161"/>
    </row>
    <row r="5043" customFormat="false" ht="27" hidden="false" customHeight="true" outlineLevel="0" collapsed="false">
      <c r="A5043" s="159" t="s">
        <v>25169</v>
      </c>
      <c r="B5043" s="160" t="s">
        <v>25170</v>
      </c>
      <c r="C5043" s="42" t="s">
        <v>1742</v>
      </c>
      <c r="D5043" s="159" t="s">
        <v>2584</v>
      </c>
      <c r="E5043" s="159" t="s">
        <v>2126</v>
      </c>
      <c r="F5043" s="42" t="s">
        <v>2585</v>
      </c>
      <c r="G5043" s="159" t="s">
        <v>1842</v>
      </c>
      <c r="H5043" s="159" t="s">
        <v>1654</v>
      </c>
      <c r="I5043" s="159" t="s">
        <v>1808</v>
      </c>
      <c r="J5043" s="42" t="s">
        <v>25171</v>
      </c>
      <c r="K5043" s="42" t="s">
        <v>25172</v>
      </c>
      <c r="L5043" s="159" t="s">
        <v>2129</v>
      </c>
      <c r="M5043" s="159" t="s">
        <v>25173</v>
      </c>
      <c r="N5043" s="161"/>
      <c r="O5043" s="161"/>
      <c r="P5043" s="161"/>
    </row>
    <row r="5044" customFormat="false" ht="27" hidden="false" customHeight="true" outlineLevel="0" collapsed="false">
      <c r="A5044" s="159" t="s">
        <v>25174</v>
      </c>
      <c r="B5044" s="160" t="s">
        <v>25175</v>
      </c>
      <c r="C5044" s="42" t="s">
        <v>1742</v>
      </c>
      <c r="D5044" s="159" t="s">
        <v>2584</v>
      </c>
      <c r="E5044" s="159" t="s">
        <v>2126</v>
      </c>
      <c r="F5044" s="42" t="s">
        <v>2585</v>
      </c>
      <c r="G5044" s="159" t="s">
        <v>1842</v>
      </c>
      <c r="H5044" s="159" t="s">
        <v>1654</v>
      </c>
      <c r="I5044" s="159" t="s">
        <v>1808</v>
      </c>
      <c r="J5044" s="42" t="s">
        <v>25176</v>
      </c>
      <c r="K5044" s="42" t="s">
        <v>25177</v>
      </c>
      <c r="L5044" s="159" t="s">
        <v>2129</v>
      </c>
      <c r="M5044" s="159" t="s">
        <v>25178</v>
      </c>
      <c r="N5044" s="161"/>
      <c r="O5044" s="161"/>
      <c r="P5044" s="161"/>
    </row>
    <row r="5045" customFormat="false" ht="27" hidden="false" customHeight="true" outlineLevel="0" collapsed="false">
      <c r="A5045" s="159" t="s">
        <v>25179</v>
      </c>
      <c r="B5045" s="160" t="s">
        <v>25180</v>
      </c>
      <c r="C5045" s="42" t="s">
        <v>1742</v>
      </c>
      <c r="D5045" s="159" t="s">
        <v>2584</v>
      </c>
      <c r="E5045" s="159" t="s">
        <v>2126</v>
      </c>
      <c r="F5045" s="42" t="s">
        <v>2585</v>
      </c>
      <c r="G5045" s="159" t="s">
        <v>1842</v>
      </c>
      <c r="H5045" s="159" t="s">
        <v>1654</v>
      </c>
      <c r="I5045" s="159" t="s">
        <v>1808</v>
      </c>
      <c r="J5045" s="42" t="s">
        <v>25181</v>
      </c>
      <c r="K5045" s="42" t="s">
        <v>25182</v>
      </c>
      <c r="L5045" s="159" t="s">
        <v>2129</v>
      </c>
      <c r="M5045" s="159" t="s">
        <v>25183</v>
      </c>
      <c r="N5045" s="161"/>
      <c r="O5045" s="161"/>
      <c r="P5045" s="161"/>
    </row>
    <row r="5046" customFormat="false" ht="27" hidden="false" customHeight="true" outlineLevel="0" collapsed="false">
      <c r="A5046" s="159" t="s">
        <v>25184</v>
      </c>
      <c r="B5046" s="160" t="s">
        <v>25185</v>
      </c>
      <c r="C5046" s="42" t="s">
        <v>1742</v>
      </c>
      <c r="D5046" s="159" t="s">
        <v>2584</v>
      </c>
      <c r="E5046" s="159" t="s">
        <v>2126</v>
      </c>
      <c r="F5046" s="42" t="s">
        <v>2585</v>
      </c>
      <c r="G5046" s="159" t="s">
        <v>1842</v>
      </c>
      <c r="H5046" s="159" t="s">
        <v>1654</v>
      </c>
      <c r="I5046" s="159" t="s">
        <v>1808</v>
      </c>
      <c r="J5046" s="42" t="s">
        <v>25186</v>
      </c>
      <c r="K5046" s="42" t="s">
        <v>25187</v>
      </c>
      <c r="L5046" s="159" t="s">
        <v>2129</v>
      </c>
      <c r="M5046" s="159" t="s">
        <v>25188</v>
      </c>
      <c r="N5046" s="161"/>
      <c r="O5046" s="161"/>
      <c r="P5046" s="161"/>
    </row>
    <row r="5047" customFormat="false" ht="27" hidden="false" customHeight="true" outlineLevel="0" collapsed="false">
      <c r="A5047" s="159" t="s">
        <v>25189</v>
      </c>
      <c r="B5047" s="160" t="s">
        <v>25190</v>
      </c>
      <c r="C5047" s="42" t="s">
        <v>1742</v>
      </c>
      <c r="D5047" s="159" t="s">
        <v>2584</v>
      </c>
      <c r="E5047" s="159" t="s">
        <v>2126</v>
      </c>
      <c r="F5047" s="42" t="s">
        <v>2585</v>
      </c>
      <c r="G5047" s="159" t="s">
        <v>1842</v>
      </c>
      <c r="H5047" s="159" t="s">
        <v>1654</v>
      </c>
      <c r="I5047" s="159" t="s">
        <v>1808</v>
      </c>
      <c r="J5047" s="42" t="s">
        <v>25191</v>
      </c>
      <c r="K5047" s="42" t="s">
        <v>25192</v>
      </c>
      <c r="L5047" s="159" t="s">
        <v>2129</v>
      </c>
      <c r="M5047" s="159" t="s">
        <v>25193</v>
      </c>
      <c r="N5047" s="161"/>
      <c r="O5047" s="161"/>
      <c r="P5047" s="161"/>
    </row>
    <row r="5048" customFormat="false" ht="27" hidden="false" customHeight="true" outlineLevel="0" collapsed="false">
      <c r="A5048" s="159" t="s">
        <v>25194</v>
      </c>
      <c r="B5048" s="160" t="s">
        <v>25195</v>
      </c>
      <c r="C5048" s="42" t="s">
        <v>1742</v>
      </c>
      <c r="D5048" s="159" t="s">
        <v>2584</v>
      </c>
      <c r="E5048" s="159" t="s">
        <v>2126</v>
      </c>
      <c r="F5048" s="42" t="s">
        <v>2585</v>
      </c>
      <c r="G5048" s="159" t="s">
        <v>1842</v>
      </c>
      <c r="H5048" s="159" t="s">
        <v>1654</v>
      </c>
      <c r="I5048" s="159" t="s">
        <v>1808</v>
      </c>
      <c r="J5048" s="42" t="s">
        <v>25196</v>
      </c>
      <c r="K5048" s="42" t="s">
        <v>25197</v>
      </c>
      <c r="L5048" s="159" t="s">
        <v>2129</v>
      </c>
      <c r="M5048" s="159" t="s">
        <v>25198</v>
      </c>
      <c r="N5048" s="161"/>
      <c r="O5048" s="161"/>
      <c r="P5048" s="161"/>
    </row>
    <row r="5049" customFormat="false" ht="27" hidden="false" customHeight="true" outlineLevel="0" collapsed="false">
      <c r="A5049" s="159" t="s">
        <v>25199</v>
      </c>
      <c r="B5049" s="160" t="s">
        <v>25200</v>
      </c>
      <c r="C5049" s="42" t="s">
        <v>1742</v>
      </c>
      <c r="D5049" s="159" t="s">
        <v>2584</v>
      </c>
      <c r="E5049" s="159" t="s">
        <v>2126</v>
      </c>
      <c r="F5049" s="42" t="s">
        <v>2585</v>
      </c>
      <c r="G5049" s="159" t="s">
        <v>1842</v>
      </c>
      <c r="H5049" s="159" t="s">
        <v>1654</v>
      </c>
      <c r="I5049" s="159" t="s">
        <v>1808</v>
      </c>
      <c r="J5049" s="42" t="s">
        <v>25201</v>
      </c>
      <c r="K5049" s="42" t="s">
        <v>25202</v>
      </c>
      <c r="L5049" s="159" t="s">
        <v>2129</v>
      </c>
      <c r="M5049" s="159" t="s">
        <v>25203</v>
      </c>
      <c r="N5049" s="161"/>
      <c r="O5049" s="161"/>
      <c r="P5049" s="161"/>
    </row>
    <row r="5050" customFormat="false" ht="27" hidden="false" customHeight="true" outlineLevel="0" collapsed="false">
      <c r="A5050" s="159" t="s">
        <v>25204</v>
      </c>
      <c r="B5050" s="160" t="s">
        <v>25205</v>
      </c>
      <c r="C5050" s="42" t="s">
        <v>1742</v>
      </c>
      <c r="D5050" s="159" t="s">
        <v>2584</v>
      </c>
      <c r="E5050" s="159" t="s">
        <v>2126</v>
      </c>
      <c r="F5050" s="42" t="s">
        <v>2585</v>
      </c>
      <c r="G5050" s="159" t="s">
        <v>1842</v>
      </c>
      <c r="H5050" s="159" t="s">
        <v>1654</v>
      </c>
      <c r="I5050" s="159" t="s">
        <v>1808</v>
      </c>
      <c r="J5050" s="42" t="s">
        <v>25206</v>
      </c>
      <c r="K5050" s="42" t="s">
        <v>25207</v>
      </c>
      <c r="L5050" s="159" t="s">
        <v>2129</v>
      </c>
      <c r="M5050" s="159" t="s">
        <v>25208</v>
      </c>
      <c r="N5050" s="161"/>
      <c r="O5050" s="161"/>
      <c r="P5050" s="161"/>
    </row>
    <row r="5051" customFormat="false" ht="27" hidden="false" customHeight="true" outlineLevel="0" collapsed="false">
      <c r="A5051" s="159" t="s">
        <v>25209</v>
      </c>
      <c r="B5051" s="160" t="s">
        <v>25210</v>
      </c>
      <c r="C5051" s="42" t="s">
        <v>1742</v>
      </c>
      <c r="D5051" s="159" t="s">
        <v>2584</v>
      </c>
      <c r="E5051" s="159" t="s">
        <v>2126</v>
      </c>
      <c r="F5051" s="42" t="s">
        <v>2585</v>
      </c>
      <c r="G5051" s="159" t="s">
        <v>1842</v>
      </c>
      <c r="H5051" s="159" t="s">
        <v>1654</v>
      </c>
      <c r="I5051" s="159" t="s">
        <v>1808</v>
      </c>
      <c r="J5051" s="42" t="s">
        <v>25211</v>
      </c>
      <c r="K5051" s="42" t="s">
        <v>25212</v>
      </c>
      <c r="L5051" s="159" t="s">
        <v>2129</v>
      </c>
      <c r="M5051" s="159" t="s">
        <v>25213</v>
      </c>
      <c r="N5051" s="161"/>
      <c r="O5051" s="161"/>
      <c r="P5051" s="161"/>
    </row>
    <row r="5052" customFormat="false" ht="27" hidden="false" customHeight="true" outlineLevel="0" collapsed="false">
      <c r="A5052" s="159" t="s">
        <v>25214</v>
      </c>
      <c r="B5052" s="160" t="s">
        <v>25215</v>
      </c>
      <c r="C5052" s="42" t="s">
        <v>1742</v>
      </c>
      <c r="D5052" s="159" t="s">
        <v>2584</v>
      </c>
      <c r="E5052" s="159" t="s">
        <v>2126</v>
      </c>
      <c r="F5052" s="42" t="s">
        <v>2585</v>
      </c>
      <c r="G5052" s="159" t="s">
        <v>1842</v>
      </c>
      <c r="H5052" s="159" t="s">
        <v>1654</v>
      </c>
      <c r="I5052" s="159" t="s">
        <v>1808</v>
      </c>
      <c r="J5052" s="42" t="s">
        <v>25216</v>
      </c>
      <c r="K5052" s="42" t="s">
        <v>25217</v>
      </c>
      <c r="L5052" s="159" t="s">
        <v>2129</v>
      </c>
      <c r="M5052" s="159" t="s">
        <v>25218</v>
      </c>
      <c r="N5052" s="161"/>
      <c r="O5052" s="161"/>
      <c r="P5052" s="161"/>
    </row>
    <row r="5053" customFormat="false" ht="39" hidden="false" customHeight="true" outlineLevel="0" collapsed="false">
      <c r="A5053" s="159" t="s">
        <v>25219</v>
      </c>
      <c r="B5053" s="160" t="s">
        <v>25220</v>
      </c>
      <c r="C5053" s="42" t="s">
        <v>1742</v>
      </c>
      <c r="D5053" s="159" t="s">
        <v>2584</v>
      </c>
      <c r="E5053" s="159" t="s">
        <v>2126</v>
      </c>
      <c r="F5053" s="42" t="s">
        <v>2585</v>
      </c>
      <c r="G5053" s="159" t="s">
        <v>1842</v>
      </c>
      <c r="H5053" s="159" t="s">
        <v>1654</v>
      </c>
      <c r="I5053" s="159" t="s">
        <v>1808</v>
      </c>
      <c r="J5053" s="42" t="s">
        <v>25221</v>
      </c>
      <c r="K5053" s="42" t="s">
        <v>25222</v>
      </c>
      <c r="L5053" s="159" t="s">
        <v>2129</v>
      </c>
      <c r="M5053" s="159" t="s">
        <v>25223</v>
      </c>
      <c r="N5053" s="161"/>
      <c r="O5053" s="161"/>
      <c r="P5053" s="161"/>
    </row>
    <row r="5054" customFormat="false" ht="27" hidden="false" customHeight="true" outlineLevel="0" collapsed="false">
      <c r="A5054" s="159" t="s">
        <v>25224</v>
      </c>
      <c r="B5054" s="160" t="s">
        <v>25225</v>
      </c>
      <c r="C5054" s="42" t="s">
        <v>1742</v>
      </c>
      <c r="D5054" s="159" t="s">
        <v>2584</v>
      </c>
      <c r="E5054" s="159" t="s">
        <v>2126</v>
      </c>
      <c r="F5054" s="42" t="s">
        <v>2585</v>
      </c>
      <c r="G5054" s="159" t="s">
        <v>1842</v>
      </c>
      <c r="H5054" s="159" t="s">
        <v>1654</v>
      </c>
      <c r="I5054" s="159" t="s">
        <v>1808</v>
      </c>
      <c r="J5054" s="42" t="s">
        <v>25226</v>
      </c>
      <c r="K5054" s="42" t="s">
        <v>25227</v>
      </c>
      <c r="L5054" s="159" t="s">
        <v>2129</v>
      </c>
      <c r="M5054" s="159" t="s">
        <v>25228</v>
      </c>
      <c r="N5054" s="161"/>
      <c r="O5054" s="161"/>
      <c r="P5054" s="161"/>
    </row>
    <row r="5055" customFormat="false" ht="27" hidden="false" customHeight="true" outlineLevel="0" collapsed="false">
      <c r="A5055" s="159" t="s">
        <v>25229</v>
      </c>
      <c r="B5055" s="160" t="s">
        <v>25230</v>
      </c>
      <c r="C5055" s="42" t="s">
        <v>1742</v>
      </c>
      <c r="D5055" s="159" t="s">
        <v>2584</v>
      </c>
      <c r="E5055" s="159" t="s">
        <v>2126</v>
      </c>
      <c r="F5055" s="42" t="s">
        <v>2585</v>
      </c>
      <c r="G5055" s="159" t="s">
        <v>1842</v>
      </c>
      <c r="H5055" s="159" t="s">
        <v>1654</v>
      </c>
      <c r="I5055" s="159" t="s">
        <v>1808</v>
      </c>
      <c r="J5055" s="42" t="s">
        <v>25231</v>
      </c>
      <c r="K5055" s="42" t="s">
        <v>25232</v>
      </c>
      <c r="L5055" s="159" t="s">
        <v>2129</v>
      </c>
      <c r="M5055" s="159" t="s">
        <v>25233</v>
      </c>
      <c r="N5055" s="161"/>
      <c r="O5055" s="161"/>
      <c r="P5055" s="161"/>
    </row>
    <row r="5056" customFormat="false" ht="27" hidden="false" customHeight="true" outlineLevel="0" collapsed="false">
      <c r="A5056" s="159" t="s">
        <v>25234</v>
      </c>
      <c r="B5056" s="160" t="s">
        <v>25235</v>
      </c>
      <c r="C5056" s="42" t="s">
        <v>1742</v>
      </c>
      <c r="D5056" s="159" t="s">
        <v>2584</v>
      </c>
      <c r="E5056" s="159" t="s">
        <v>2126</v>
      </c>
      <c r="F5056" s="42" t="s">
        <v>2585</v>
      </c>
      <c r="G5056" s="159" t="s">
        <v>1842</v>
      </c>
      <c r="H5056" s="159" t="s">
        <v>1654</v>
      </c>
      <c r="I5056" s="159" t="s">
        <v>1808</v>
      </c>
      <c r="J5056" s="42" t="s">
        <v>25236</v>
      </c>
      <c r="K5056" s="42" t="s">
        <v>25237</v>
      </c>
      <c r="L5056" s="159" t="s">
        <v>2129</v>
      </c>
      <c r="M5056" s="159" t="s">
        <v>25238</v>
      </c>
      <c r="N5056" s="161"/>
      <c r="O5056" s="161"/>
      <c r="P5056" s="161"/>
    </row>
    <row r="5057" customFormat="false" ht="27" hidden="false" customHeight="true" outlineLevel="0" collapsed="false">
      <c r="A5057" s="159" t="s">
        <v>25239</v>
      </c>
      <c r="B5057" s="160" t="s">
        <v>25240</v>
      </c>
      <c r="C5057" s="42" t="s">
        <v>1742</v>
      </c>
      <c r="D5057" s="159" t="s">
        <v>2584</v>
      </c>
      <c r="E5057" s="159" t="s">
        <v>2126</v>
      </c>
      <c r="F5057" s="42" t="s">
        <v>2585</v>
      </c>
      <c r="G5057" s="159" t="s">
        <v>1842</v>
      </c>
      <c r="H5057" s="159" t="s">
        <v>1654</v>
      </c>
      <c r="I5057" s="159" t="s">
        <v>1808</v>
      </c>
      <c r="J5057" s="42" t="s">
        <v>25241</v>
      </c>
      <c r="K5057" s="42" t="s">
        <v>25242</v>
      </c>
      <c r="L5057" s="159" t="s">
        <v>2129</v>
      </c>
      <c r="M5057" s="159" t="s">
        <v>25243</v>
      </c>
      <c r="N5057" s="161"/>
      <c r="O5057" s="161"/>
      <c r="P5057" s="161"/>
    </row>
    <row r="5058" customFormat="false" ht="39" hidden="false" customHeight="true" outlineLevel="0" collapsed="false">
      <c r="A5058" s="159" t="s">
        <v>25244</v>
      </c>
      <c r="B5058" s="160" t="s">
        <v>25245</v>
      </c>
      <c r="C5058" s="42" t="s">
        <v>1742</v>
      </c>
      <c r="D5058" s="159" t="s">
        <v>2584</v>
      </c>
      <c r="E5058" s="159" t="s">
        <v>2126</v>
      </c>
      <c r="F5058" s="42" t="s">
        <v>2585</v>
      </c>
      <c r="G5058" s="159" t="s">
        <v>1842</v>
      </c>
      <c r="H5058" s="159" t="s">
        <v>1654</v>
      </c>
      <c r="I5058" s="159" t="s">
        <v>1808</v>
      </c>
      <c r="J5058" s="42" t="s">
        <v>25246</v>
      </c>
      <c r="K5058" s="42" t="s">
        <v>25247</v>
      </c>
      <c r="L5058" s="159" t="s">
        <v>2129</v>
      </c>
      <c r="M5058" s="159" t="s">
        <v>25248</v>
      </c>
      <c r="N5058" s="161"/>
      <c r="O5058" s="161"/>
      <c r="P5058" s="161"/>
    </row>
    <row r="5059" customFormat="false" ht="39" hidden="false" customHeight="true" outlineLevel="0" collapsed="false">
      <c r="A5059" s="159" t="s">
        <v>25249</v>
      </c>
      <c r="B5059" s="160" t="s">
        <v>25250</v>
      </c>
      <c r="C5059" s="42" t="s">
        <v>1742</v>
      </c>
      <c r="D5059" s="159" t="s">
        <v>2584</v>
      </c>
      <c r="E5059" s="159" t="s">
        <v>2126</v>
      </c>
      <c r="F5059" s="42" t="s">
        <v>2585</v>
      </c>
      <c r="G5059" s="159" t="s">
        <v>1842</v>
      </c>
      <c r="H5059" s="159" t="s">
        <v>1654</v>
      </c>
      <c r="I5059" s="159" t="s">
        <v>1808</v>
      </c>
      <c r="J5059" s="42" t="s">
        <v>5683</v>
      </c>
      <c r="K5059" s="42" t="s">
        <v>25251</v>
      </c>
      <c r="L5059" s="159" t="s">
        <v>2129</v>
      </c>
      <c r="M5059" s="159" t="s">
        <v>25252</v>
      </c>
      <c r="N5059" s="161"/>
      <c r="O5059" s="161"/>
      <c r="P5059" s="161"/>
    </row>
    <row r="5060" customFormat="false" ht="27" hidden="false" customHeight="true" outlineLevel="0" collapsed="false">
      <c r="A5060" s="159" t="s">
        <v>25253</v>
      </c>
      <c r="B5060" s="160" t="s">
        <v>25254</v>
      </c>
      <c r="C5060" s="42" t="s">
        <v>1742</v>
      </c>
      <c r="D5060" s="159" t="s">
        <v>2584</v>
      </c>
      <c r="E5060" s="159" t="s">
        <v>2126</v>
      </c>
      <c r="F5060" s="42" t="s">
        <v>2585</v>
      </c>
      <c r="G5060" s="159" t="s">
        <v>1842</v>
      </c>
      <c r="H5060" s="159" t="s">
        <v>1654</v>
      </c>
      <c r="I5060" s="159" t="s">
        <v>1808</v>
      </c>
      <c r="J5060" s="42" t="s">
        <v>25255</v>
      </c>
      <c r="K5060" s="42" t="s">
        <v>25256</v>
      </c>
      <c r="L5060" s="159" t="s">
        <v>2129</v>
      </c>
      <c r="M5060" s="159" t="s">
        <v>25257</v>
      </c>
      <c r="N5060" s="161"/>
      <c r="O5060" s="161"/>
      <c r="P5060" s="161"/>
    </row>
    <row r="5061" customFormat="false" ht="27" hidden="false" customHeight="true" outlineLevel="0" collapsed="false">
      <c r="A5061" s="159" t="s">
        <v>25258</v>
      </c>
      <c r="B5061" s="160" t="s">
        <v>25259</v>
      </c>
      <c r="C5061" s="42" t="s">
        <v>1745</v>
      </c>
      <c r="D5061" s="159" t="s">
        <v>2985</v>
      </c>
      <c r="E5061" s="159" t="s">
        <v>2126</v>
      </c>
      <c r="F5061" s="42" t="s">
        <v>2986</v>
      </c>
      <c r="G5061" s="159" t="s">
        <v>1842</v>
      </c>
      <c r="H5061" s="159" t="s">
        <v>1654</v>
      </c>
      <c r="I5061" s="159" t="s">
        <v>1808</v>
      </c>
      <c r="J5061" s="42" t="s">
        <v>25260</v>
      </c>
      <c r="K5061" s="42" t="s">
        <v>25261</v>
      </c>
      <c r="L5061" s="159" t="s">
        <v>2129</v>
      </c>
      <c r="M5061" s="159" t="s">
        <v>25262</v>
      </c>
      <c r="N5061" s="161"/>
      <c r="O5061" s="161"/>
      <c r="P5061" s="161"/>
    </row>
    <row r="5062" customFormat="false" ht="39" hidden="false" customHeight="true" outlineLevel="0" collapsed="false">
      <c r="A5062" s="159" t="s">
        <v>25263</v>
      </c>
      <c r="B5062" s="160" t="s">
        <v>25264</v>
      </c>
      <c r="C5062" s="42" t="s">
        <v>1745</v>
      </c>
      <c r="D5062" s="159" t="s">
        <v>2985</v>
      </c>
      <c r="E5062" s="159" t="s">
        <v>2126</v>
      </c>
      <c r="F5062" s="42" t="s">
        <v>2986</v>
      </c>
      <c r="G5062" s="159" t="s">
        <v>1842</v>
      </c>
      <c r="H5062" s="159" t="s">
        <v>1654</v>
      </c>
      <c r="I5062" s="159" t="s">
        <v>1808</v>
      </c>
      <c r="J5062" s="42" t="s">
        <v>25265</v>
      </c>
      <c r="K5062" s="42" t="s">
        <v>25266</v>
      </c>
      <c r="L5062" s="159" t="s">
        <v>2129</v>
      </c>
      <c r="M5062" s="159" t="s">
        <v>25267</v>
      </c>
      <c r="N5062" s="161"/>
      <c r="O5062" s="161"/>
      <c r="P5062" s="161"/>
    </row>
    <row r="5063" customFormat="false" ht="27" hidden="false" customHeight="true" outlineLevel="0" collapsed="false">
      <c r="A5063" s="159" t="s">
        <v>25268</v>
      </c>
      <c r="B5063" s="160" t="s">
        <v>25269</v>
      </c>
      <c r="C5063" s="42" t="s">
        <v>1745</v>
      </c>
      <c r="D5063" s="159" t="s">
        <v>2985</v>
      </c>
      <c r="E5063" s="159" t="s">
        <v>2126</v>
      </c>
      <c r="F5063" s="42" t="s">
        <v>2986</v>
      </c>
      <c r="G5063" s="159" t="s">
        <v>1842</v>
      </c>
      <c r="H5063" s="159" t="s">
        <v>1654</v>
      </c>
      <c r="I5063" s="159" t="s">
        <v>1808</v>
      </c>
      <c r="J5063" s="42" t="s">
        <v>25270</v>
      </c>
      <c r="K5063" s="42" t="s">
        <v>25271</v>
      </c>
      <c r="L5063" s="159" t="s">
        <v>2129</v>
      </c>
      <c r="M5063" s="159" t="s">
        <v>25272</v>
      </c>
      <c r="N5063" s="161"/>
      <c r="O5063" s="161"/>
      <c r="P5063" s="161"/>
    </row>
    <row r="5064" customFormat="false" ht="27" hidden="false" customHeight="true" outlineLevel="0" collapsed="false">
      <c r="A5064" s="159" t="s">
        <v>25273</v>
      </c>
      <c r="B5064" s="160" t="s">
        <v>25274</v>
      </c>
      <c r="C5064" s="42" t="s">
        <v>1745</v>
      </c>
      <c r="D5064" s="159" t="s">
        <v>2985</v>
      </c>
      <c r="E5064" s="159" t="s">
        <v>2126</v>
      </c>
      <c r="F5064" s="42" t="s">
        <v>2986</v>
      </c>
      <c r="G5064" s="159" t="s">
        <v>1842</v>
      </c>
      <c r="H5064" s="159" t="s">
        <v>1654</v>
      </c>
      <c r="I5064" s="159" t="s">
        <v>1808</v>
      </c>
      <c r="J5064" s="42" t="s">
        <v>25275</v>
      </c>
      <c r="K5064" s="42" t="s">
        <v>25276</v>
      </c>
      <c r="L5064" s="159" t="s">
        <v>2129</v>
      </c>
      <c r="M5064" s="159" t="s">
        <v>25277</v>
      </c>
      <c r="N5064" s="161"/>
      <c r="O5064" s="161"/>
      <c r="P5064" s="161"/>
    </row>
    <row r="5065" customFormat="false" ht="27" hidden="false" customHeight="true" outlineLevel="0" collapsed="false">
      <c r="A5065" s="159" t="s">
        <v>25278</v>
      </c>
      <c r="B5065" s="160" t="s">
        <v>25279</v>
      </c>
      <c r="C5065" s="42" t="s">
        <v>1745</v>
      </c>
      <c r="D5065" s="159" t="s">
        <v>2985</v>
      </c>
      <c r="E5065" s="159" t="s">
        <v>2126</v>
      </c>
      <c r="F5065" s="42" t="s">
        <v>2986</v>
      </c>
      <c r="G5065" s="159" t="s">
        <v>1842</v>
      </c>
      <c r="H5065" s="159" t="s">
        <v>1654</v>
      </c>
      <c r="I5065" s="159" t="s">
        <v>1808</v>
      </c>
      <c r="J5065" s="42" t="s">
        <v>25280</v>
      </c>
      <c r="K5065" s="42" t="s">
        <v>25281</v>
      </c>
      <c r="L5065" s="159" t="s">
        <v>2129</v>
      </c>
      <c r="M5065" s="159" t="s">
        <v>25282</v>
      </c>
      <c r="N5065" s="161"/>
      <c r="O5065" s="161"/>
      <c r="P5065" s="161"/>
    </row>
    <row r="5066" customFormat="false" ht="27" hidden="false" customHeight="true" outlineLevel="0" collapsed="false">
      <c r="A5066" s="159" t="s">
        <v>25283</v>
      </c>
      <c r="B5066" s="160" t="s">
        <v>25284</v>
      </c>
      <c r="C5066" s="42" t="s">
        <v>1745</v>
      </c>
      <c r="D5066" s="159" t="s">
        <v>2985</v>
      </c>
      <c r="E5066" s="159" t="s">
        <v>2126</v>
      </c>
      <c r="F5066" s="42" t="s">
        <v>2986</v>
      </c>
      <c r="G5066" s="159" t="s">
        <v>1842</v>
      </c>
      <c r="H5066" s="159" t="s">
        <v>1654</v>
      </c>
      <c r="I5066" s="159" t="s">
        <v>1808</v>
      </c>
      <c r="J5066" s="42" t="s">
        <v>25285</v>
      </c>
      <c r="K5066" s="42" t="s">
        <v>25286</v>
      </c>
      <c r="L5066" s="159" t="s">
        <v>2129</v>
      </c>
      <c r="M5066" s="159" t="s">
        <v>25287</v>
      </c>
      <c r="N5066" s="161"/>
      <c r="O5066" s="161"/>
      <c r="P5066" s="161"/>
    </row>
    <row r="5067" customFormat="false" ht="27" hidden="false" customHeight="true" outlineLevel="0" collapsed="false">
      <c r="A5067" s="159" t="s">
        <v>25288</v>
      </c>
      <c r="B5067" s="160" t="s">
        <v>25289</v>
      </c>
      <c r="C5067" s="42" t="s">
        <v>1745</v>
      </c>
      <c r="D5067" s="159" t="s">
        <v>2985</v>
      </c>
      <c r="E5067" s="159" t="s">
        <v>2126</v>
      </c>
      <c r="F5067" s="42" t="s">
        <v>2986</v>
      </c>
      <c r="G5067" s="159" t="s">
        <v>1842</v>
      </c>
      <c r="H5067" s="159" t="s">
        <v>1654</v>
      </c>
      <c r="I5067" s="159" t="s">
        <v>1808</v>
      </c>
      <c r="J5067" s="42" t="s">
        <v>25290</v>
      </c>
      <c r="K5067" s="42" t="s">
        <v>25291</v>
      </c>
      <c r="L5067" s="159" t="s">
        <v>2129</v>
      </c>
      <c r="M5067" s="159" t="s">
        <v>25292</v>
      </c>
      <c r="N5067" s="161"/>
      <c r="O5067" s="161"/>
      <c r="P5067" s="161"/>
    </row>
    <row r="5068" customFormat="false" ht="27" hidden="false" customHeight="true" outlineLevel="0" collapsed="false">
      <c r="A5068" s="159" t="s">
        <v>25293</v>
      </c>
      <c r="B5068" s="160" t="s">
        <v>25294</v>
      </c>
      <c r="C5068" s="42" t="s">
        <v>1745</v>
      </c>
      <c r="D5068" s="159" t="s">
        <v>2985</v>
      </c>
      <c r="E5068" s="159" t="s">
        <v>2126</v>
      </c>
      <c r="F5068" s="42" t="s">
        <v>2986</v>
      </c>
      <c r="G5068" s="159" t="s">
        <v>1842</v>
      </c>
      <c r="H5068" s="159" t="s">
        <v>1654</v>
      </c>
      <c r="I5068" s="159" t="s">
        <v>1808</v>
      </c>
      <c r="J5068" s="42" t="s">
        <v>25295</v>
      </c>
      <c r="K5068" s="42" t="s">
        <v>25296</v>
      </c>
      <c r="L5068" s="159" t="s">
        <v>2129</v>
      </c>
      <c r="M5068" s="159" t="s">
        <v>25297</v>
      </c>
      <c r="N5068" s="161"/>
      <c r="O5068" s="161"/>
      <c r="P5068" s="161"/>
    </row>
    <row r="5069" customFormat="false" ht="39" hidden="false" customHeight="true" outlineLevel="0" collapsed="false">
      <c r="A5069" s="159" t="s">
        <v>25298</v>
      </c>
      <c r="B5069" s="160" t="s">
        <v>25299</v>
      </c>
      <c r="C5069" s="42" t="s">
        <v>1745</v>
      </c>
      <c r="D5069" s="159" t="s">
        <v>2985</v>
      </c>
      <c r="E5069" s="159" t="s">
        <v>2126</v>
      </c>
      <c r="F5069" s="42" t="s">
        <v>2986</v>
      </c>
      <c r="G5069" s="159" t="s">
        <v>1842</v>
      </c>
      <c r="H5069" s="159" t="s">
        <v>1654</v>
      </c>
      <c r="I5069" s="159" t="s">
        <v>1808</v>
      </c>
      <c r="J5069" s="42" t="s">
        <v>25300</v>
      </c>
      <c r="K5069" s="42" t="s">
        <v>25301</v>
      </c>
      <c r="L5069" s="159" t="s">
        <v>2129</v>
      </c>
      <c r="M5069" s="159" t="s">
        <v>25302</v>
      </c>
      <c r="N5069" s="161"/>
      <c r="O5069" s="161"/>
      <c r="P5069" s="161"/>
    </row>
    <row r="5070" customFormat="false" ht="27" hidden="false" customHeight="true" outlineLevel="0" collapsed="false">
      <c r="A5070" s="159" t="s">
        <v>25303</v>
      </c>
      <c r="B5070" s="160" t="s">
        <v>25304</v>
      </c>
      <c r="C5070" s="42" t="s">
        <v>1745</v>
      </c>
      <c r="D5070" s="159" t="s">
        <v>2985</v>
      </c>
      <c r="E5070" s="159" t="s">
        <v>2126</v>
      </c>
      <c r="F5070" s="42" t="s">
        <v>2986</v>
      </c>
      <c r="G5070" s="159" t="s">
        <v>1842</v>
      </c>
      <c r="H5070" s="159" t="s">
        <v>1654</v>
      </c>
      <c r="I5070" s="159" t="s">
        <v>1808</v>
      </c>
      <c r="J5070" s="42" t="s">
        <v>25305</v>
      </c>
      <c r="K5070" s="42" t="s">
        <v>25306</v>
      </c>
      <c r="L5070" s="159" t="s">
        <v>2129</v>
      </c>
      <c r="M5070" s="159" t="s">
        <v>25307</v>
      </c>
      <c r="N5070" s="161"/>
      <c r="O5070" s="161"/>
      <c r="P5070" s="161"/>
    </row>
    <row r="5071" customFormat="false" ht="39" hidden="false" customHeight="true" outlineLevel="0" collapsed="false">
      <c r="A5071" s="159" t="s">
        <v>25308</v>
      </c>
      <c r="B5071" s="160" t="s">
        <v>25309</v>
      </c>
      <c r="C5071" s="42" t="s">
        <v>1745</v>
      </c>
      <c r="D5071" s="159" t="s">
        <v>2985</v>
      </c>
      <c r="E5071" s="159" t="s">
        <v>2126</v>
      </c>
      <c r="F5071" s="42" t="s">
        <v>2986</v>
      </c>
      <c r="G5071" s="159" t="s">
        <v>1842</v>
      </c>
      <c r="H5071" s="159" t="s">
        <v>1654</v>
      </c>
      <c r="I5071" s="159" t="s">
        <v>1808</v>
      </c>
      <c r="J5071" s="42" t="s">
        <v>25310</v>
      </c>
      <c r="K5071" s="42" t="s">
        <v>25311</v>
      </c>
      <c r="L5071" s="159" t="s">
        <v>2129</v>
      </c>
      <c r="M5071" s="159" t="s">
        <v>25312</v>
      </c>
      <c r="N5071" s="161"/>
      <c r="O5071" s="161"/>
      <c r="P5071" s="161"/>
    </row>
    <row r="5072" customFormat="false" ht="27" hidden="false" customHeight="true" outlineLevel="0" collapsed="false">
      <c r="A5072" s="159" t="s">
        <v>25313</v>
      </c>
      <c r="B5072" s="160" t="s">
        <v>25314</v>
      </c>
      <c r="C5072" s="42" t="s">
        <v>1745</v>
      </c>
      <c r="D5072" s="159" t="s">
        <v>2985</v>
      </c>
      <c r="E5072" s="159" t="s">
        <v>2126</v>
      </c>
      <c r="F5072" s="42" t="s">
        <v>2986</v>
      </c>
      <c r="G5072" s="159" t="s">
        <v>1842</v>
      </c>
      <c r="H5072" s="159" t="s">
        <v>1654</v>
      </c>
      <c r="I5072" s="159" t="s">
        <v>1808</v>
      </c>
      <c r="J5072" s="42" t="s">
        <v>25315</v>
      </c>
      <c r="K5072" s="42" t="s">
        <v>25316</v>
      </c>
      <c r="L5072" s="159" t="s">
        <v>2129</v>
      </c>
      <c r="M5072" s="159" t="s">
        <v>25317</v>
      </c>
      <c r="N5072" s="161"/>
      <c r="O5072" s="161"/>
      <c r="P5072" s="161"/>
    </row>
    <row r="5073" customFormat="false" ht="39" hidden="false" customHeight="true" outlineLevel="0" collapsed="false">
      <c r="A5073" s="159" t="s">
        <v>25318</v>
      </c>
      <c r="B5073" s="160" t="s">
        <v>25319</v>
      </c>
      <c r="C5073" s="42" t="s">
        <v>1745</v>
      </c>
      <c r="D5073" s="159" t="s">
        <v>2985</v>
      </c>
      <c r="E5073" s="159" t="s">
        <v>2126</v>
      </c>
      <c r="F5073" s="42" t="s">
        <v>2986</v>
      </c>
      <c r="G5073" s="159" t="s">
        <v>1842</v>
      </c>
      <c r="H5073" s="159" t="s">
        <v>1654</v>
      </c>
      <c r="I5073" s="159" t="s">
        <v>1808</v>
      </c>
      <c r="J5073" s="42" t="s">
        <v>25320</v>
      </c>
      <c r="K5073" s="42" t="s">
        <v>25321</v>
      </c>
      <c r="L5073" s="159" t="s">
        <v>2129</v>
      </c>
      <c r="M5073" s="159" t="s">
        <v>25322</v>
      </c>
      <c r="N5073" s="161"/>
      <c r="O5073" s="161"/>
      <c r="P5073" s="161"/>
    </row>
    <row r="5074" customFormat="false" ht="27" hidden="false" customHeight="true" outlineLevel="0" collapsed="false">
      <c r="A5074" s="159" t="s">
        <v>25323</v>
      </c>
      <c r="B5074" s="160" t="s">
        <v>25324</v>
      </c>
      <c r="C5074" s="42" t="s">
        <v>1745</v>
      </c>
      <c r="D5074" s="159" t="s">
        <v>2985</v>
      </c>
      <c r="E5074" s="159" t="s">
        <v>2126</v>
      </c>
      <c r="F5074" s="42" t="s">
        <v>2986</v>
      </c>
      <c r="G5074" s="159" t="s">
        <v>1842</v>
      </c>
      <c r="H5074" s="159" t="s">
        <v>1654</v>
      </c>
      <c r="I5074" s="159" t="s">
        <v>1808</v>
      </c>
      <c r="J5074" s="42" t="s">
        <v>25325</v>
      </c>
      <c r="K5074" s="42" t="s">
        <v>25326</v>
      </c>
      <c r="L5074" s="159" t="s">
        <v>2129</v>
      </c>
      <c r="M5074" s="159" t="s">
        <v>25327</v>
      </c>
      <c r="N5074" s="161"/>
      <c r="O5074" s="161"/>
      <c r="P5074" s="161"/>
    </row>
    <row r="5075" customFormat="false" ht="27" hidden="false" customHeight="true" outlineLevel="0" collapsed="false">
      <c r="A5075" s="159" t="s">
        <v>25328</v>
      </c>
      <c r="B5075" s="160" t="s">
        <v>25329</v>
      </c>
      <c r="C5075" s="42" t="s">
        <v>1745</v>
      </c>
      <c r="D5075" s="159" t="s">
        <v>2985</v>
      </c>
      <c r="E5075" s="159" t="s">
        <v>2126</v>
      </c>
      <c r="F5075" s="42" t="s">
        <v>2986</v>
      </c>
      <c r="G5075" s="159" t="s">
        <v>1842</v>
      </c>
      <c r="H5075" s="159" t="s">
        <v>1654</v>
      </c>
      <c r="I5075" s="159" t="s">
        <v>1808</v>
      </c>
      <c r="J5075" s="42" t="s">
        <v>25330</v>
      </c>
      <c r="K5075" s="42" t="s">
        <v>25331</v>
      </c>
      <c r="L5075" s="159" t="s">
        <v>2129</v>
      </c>
      <c r="M5075" s="159" t="s">
        <v>25332</v>
      </c>
      <c r="N5075" s="161"/>
      <c r="O5075" s="161"/>
      <c r="P5075" s="161"/>
    </row>
    <row r="5076" customFormat="false" ht="27" hidden="false" customHeight="true" outlineLevel="0" collapsed="false">
      <c r="A5076" s="159" t="s">
        <v>25333</v>
      </c>
      <c r="B5076" s="160" t="s">
        <v>25334</v>
      </c>
      <c r="C5076" s="42" t="s">
        <v>1745</v>
      </c>
      <c r="D5076" s="159" t="s">
        <v>2985</v>
      </c>
      <c r="E5076" s="159" t="s">
        <v>2126</v>
      </c>
      <c r="F5076" s="42" t="s">
        <v>2986</v>
      </c>
      <c r="G5076" s="159" t="s">
        <v>1842</v>
      </c>
      <c r="H5076" s="159" t="s">
        <v>1654</v>
      </c>
      <c r="I5076" s="159" t="s">
        <v>1808</v>
      </c>
      <c r="J5076" s="42" t="s">
        <v>25335</v>
      </c>
      <c r="K5076" s="42" t="s">
        <v>25336</v>
      </c>
      <c r="L5076" s="159" t="s">
        <v>2129</v>
      </c>
      <c r="M5076" s="159" t="s">
        <v>25337</v>
      </c>
      <c r="N5076" s="161"/>
      <c r="O5076" s="161"/>
      <c r="P5076" s="161"/>
    </row>
    <row r="5077" customFormat="false" ht="27" hidden="false" customHeight="true" outlineLevel="0" collapsed="false">
      <c r="A5077" s="159" t="s">
        <v>25338</v>
      </c>
      <c r="B5077" s="160" t="s">
        <v>25339</v>
      </c>
      <c r="C5077" s="42" t="s">
        <v>1745</v>
      </c>
      <c r="D5077" s="159" t="s">
        <v>2985</v>
      </c>
      <c r="E5077" s="159" t="s">
        <v>2126</v>
      </c>
      <c r="F5077" s="42" t="s">
        <v>2986</v>
      </c>
      <c r="G5077" s="159" t="s">
        <v>1842</v>
      </c>
      <c r="H5077" s="159" t="s">
        <v>1654</v>
      </c>
      <c r="I5077" s="159" t="s">
        <v>1808</v>
      </c>
      <c r="J5077" s="42" t="s">
        <v>25340</v>
      </c>
      <c r="K5077" s="42" t="s">
        <v>25341</v>
      </c>
      <c r="L5077" s="159" t="s">
        <v>2129</v>
      </c>
      <c r="M5077" s="159" t="s">
        <v>25342</v>
      </c>
      <c r="N5077" s="161"/>
      <c r="O5077" s="161"/>
      <c r="P5077" s="161"/>
    </row>
    <row r="5078" customFormat="false" ht="27" hidden="false" customHeight="true" outlineLevel="0" collapsed="false">
      <c r="A5078" s="159" t="s">
        <v>25343</v>
      </c>
      <c r="B5078" s="160" t="s">
        <v>25344</v>
      </c>
      <c r="C5078" s="42" t="s">
        <v>1745</v>
      </c>
      <c r="D5078" s="159" t="s">
        <v>2985</v>
      </c>
      <c r="E5078" s="159" t="s">
        <v>2126</v>
      </c>
      <c r="F5078" s="42" t="s">
        <v>2986</v>
      </c>
      <c r="G5078" s="159" t="s">
        <v>1842</v>
      </c>
      <c r="H5078" s="159" t="s">
        <v>1654</v>
      </c>
      <c r="I5078" s="159" t="s">
        <v>1808</v>
      </c>
      <c r="J5078" s="42" t="s">
        <v>25345</v>
      </c>
      <c r="K5078" s="42" t="s">
        <v>25346</v>
      </c>
      <c r="L5078" s="159" t="s">
        <v>2129</v>
      </c>
      <c r="M5078" s="159" t="s">
        <v>25347</v>
      </c>
      <c r="N5078" s="161"/>
      <c r="O5078" s="161"/>
      <c r="P5078" s="161"/>
    </row>
    <row r="5079" customFormat="false" ht="39" hidden="false" customHeight="true" outlineLevel="0" collapsed="false">
      <c r="A5079" s="159" t="s">
        <v>25348</v>
      </c>
      <c r="B5079" s="160" t="s">
        <v>25349</v>
      </c>
      <c r="C5079" s="42" t="s">
        <v>1745</v>
      </c>
      <c r="D5079" s="159" t="s">
        <v>2985</v>
      </c>
      <c r="E5079" s="159" t="s">
        <v>2126</v>
      </c>
      <c r="F5079" s="42" t="s">
        <v>2986</v>
      </c>
      <c r="G5079" s="159" t="s">
        <v>1842</v>
      </c>
      <c r="H5079" s="159" t="s">
        <v>1654</v>
      </c>
      <c r="I5079" s="159" t="s">
        <v>1808</v>
      </c>
      <c r="J5079" s="42" t="s">
        <v>25350</v>
      </c>
      <c r="K5079" s="42" t="s">
        <v>25351</v>
      </c>
      <c r="L5079" s="159" t="s">
        <v>2129</v>
      </c>
      <c r="M5079" s="159" t="s">
        <v>25352</v>
      </c>
      <c r="N5079" s="161"/>
      <c r="O5079" s="161"/>
      <c r="P5079" s="161"/>
    </row>
    <row r="5080" customFormat="false" ht="27" hidden="false" customHeight="true" outlineLevel="0" collapsed="false">
      <c r="A5080" s="159" t="s">
        <v>25353</v>
      </c>
      <c r="B5080" s="160" t="s">
        <v>25354</v>
      </c>
      <c r="C5080" s="42" t="s">
        <v>1745</v>
      </c>
      <c r="D5080" s="159" t="s">
        <v>2985</v>
      </c>
      <c r="E5080" s="159" t="s">
        <v>2126</v>
      </c>
      <c r="F5080" s="42" t="s">
        <v>2986</v>
      </c>
      <c r="G5080" s="159" t="s">
        <v>1842</v>
      </c>
      <c r="H5080" s="159" t="s">
        <v>1654</v>
      </c>
      <c r="I5080" s="159" t="s">
        <v>1808</v>
      </c>
      <c r="J5080" s="42" t="s">
        <v>25355</v>
      </c>
      <c r="K5080" s="42" t="s">
        <v>25356</v>
      </c>
      <c r="L5080" s="159" t="s">
        <v>2129</v>
      </c>
      <c r="M5080" s="159" t="s">
        <v>25357</v>
      </c>
      <c r="N5080" s="161"/>
      <c r="O5080" s="161"/>
      <c r="P5080" s="161"/>
    </row>
    <row r="5081" customFormat="false" ht="27" hidden="false" customHeight="true" outlineLevel="0" collapsed="false">
      <c r="A5081" s="159" t="s">
        <v>25358</v>
      </c>
      <c r="B5081" s="160" t="s">
        <v>25359</v>
      </c>
      <c r="C5081" s="42" t="s">
        <v>1745</v>
      </c>
      <c r="D5081" s="159" t="s">
        <v>2985</v>
      </c>
      <c r="E5081" s="159" t="s">
        <v>2126</v>
      </c>
      <c r="F5081" s="42" t="s">
        <v>2986</v>
      </c>
      <c r="G5081" s="159" t="s">
        <v>1842</v>
      </c>
      <c r="H5081" s="159" t="s">
        <v>1654</v>
      </c>
      <c r="I5081" s="159" t="s">
        <v>1808</v>
      </c>
      <c r="J5081" s="42" t="s">
        <v>25360</v>
      </c>
      <c r="K5081" s="42" t="s">
        <v>25361</v>
      </c>
      <c r="L5081" s="159" t="s">
        <v>2129</v>
      </c>
      <c r="M5081" s="159" t="s">
        <v>25362</v>
      </c>
      <c r="N5081" s="161"/>
      <c r="O5081" s="161"/>
      <c r="P5081" s="161"/>
    </row>
    <row r="5082" customFormat="false" ht="27" hidden="false" customHeight="true" outlineLevel="0" collapsed="false">
      <c r="A5082" s="159" t="s">
        <v>25363</v>
      </c>
      <c r="B5082" s="160" t="s">
        <v>25364</v>
      </c>
      <c r="C5082" s="42" t="s">
        <v>1745</v>
      </c>
      <c r="D5082" s="159" t="s">
        <v>2985</v>
      </c>
      <c r="E5082" s="159" t="s">
        <v>2126</v>
      </c>
      <c r="F5082" s="42" t="s">
        <v>2986</v>
      </c>
      <c r="G5082" s="159" t="s">
        <v>1842</v>
      </c>
      <c r="H5082" s="159" t="s">
        <v>1654</v>
      </c>
      <c r="I5082" s="159" t="s">
        <v>1808</v>
      </c>
      <c r="J5082" s="42" t="s">
        <v>25365</v>
      </c>
      <c r="K5082" s="42" t="s">
        <v>25366</v>
      </c>
      <c r="L5082" s="159" t="s">
        <v>2129</v>
      </c>
      <c r="M5082" s="159" t="s">
        <v>25367</v>
      </c>
      <c r="N5082" s="161"/>
      <c r="O5082" s="161"/>
      <c r="P5082" s="161"/>
    </row>
    <row r="5083" customFormat="false" ht="27" hidden="false" customHeight="true" outlineLevel="0" collapsed="false">
      <c r="A5083" s="159" t="s">
        <v>25368</v>
      </c>
      <c r="B5083" s="160" t="s">
        <v>25369</v>
      </c>
      <c r="C5083" s="42" t="s">
        <v>1745</v>
      </c>
      <c r="D5083" s="159" t="s">
        <v>2985</v>
      </c>
      <c r="E5083" s="159" t="s">
        <v>2126</v>
      </c>
      <c r="F5083" s="42" t="s">
        <v>2986</v>
      </c>
      <c r="G5083" s="159" t="s">
        <v>1842</v>
      </c>
      <c r="H5083" s="159" t="s">
        <v>1654</v>
      </c>
      <c r="I5083" s="159" t="s">
        <v>1808</v>
      </c>
      <c r="J5083" s="42" t="s">
        <v>25370</v>
      </c>
      <c r="K5083" s="42" t="s">
        <v>25371</v>
      </c>
      <c r="L5083" s="159" t="s">
        <v>2129</v>
      </c>
      <c r="M5083" s="159" t="s">
        <v>25372</v>
      </c>
      <c r="N5083" s="161"/>
      <c r="O5083" s="161"/>
      <c r="P5083" s="161"/>
    </row>
    <row r="5084" customFormat="false" ht="39" hidden="false" customHeight="true" outlineLevel="0" collapsed="false">
      <c r="A5084" s="159" t="s">
        <v>25373</v>
      </c>
      <c r="B5084" s="160" t="s">
        <v>25374</v>
      </c>
      <c r="C5084" s="42" t="s">
        <v>1745</v>
      </c>
      <c r="D5084" s="159" t="s">
        <v>2985</v>
      </c>
      <c r="E5084" s="159" t="s">
        <v>2126</v>
      </c>
      <c r="F5084" s="42" t="s">
        <v>2986</v>
      </c>
      <c r="G5084" s="159" t="s">
        <v>1842</v>
      </c>
      <c r="H5084" s="159" t="s">
        <v>1654</v>
      </c>
      <c r="I5084" s="159" t="s">
        <v>1808</v>
      </c>
      <c r="J5084" s="42" t="s">
        <v>25375</v>
      </c>
      <c r="K5084" s="42" t="s">
        <v>25376</v>
      </c>
      <c r="L5084" s="159" t="s">
        <v>2129</v>
      </c>
      <c r="M5084" s="159" t="s">
        <v>25377</v>
      </c>
      <c r="N5084" s="161"/>
      <c r="O5084" s="161"/>
      <c r="P5084" s="161"/>
    </row>
    <row r="5085" customFormat="false" ht="39" hidden="false" customHeight="true" outlineLevel="0" collapsed="false">
      <c r="A5085" s="159" t="s">
        <v>25378</v>
      </c>
      <c r="B5085" s="160" t="s">
        <v>25379</v>
      </c>
      <c r="C5085" s="42" t="s">
        <v>1745</v>
      </c>
      <c r="D5085" s="159" t="s">
        <v>2985</v>
      </c>
      <c r="E5085" s="159" t="s">
        <v>2126</v>
      </c>
      <c r="F5085" s="42" t="s">
        <v>2986</v>
      </c>
      <c r="G5085" s="159" t="s">
        <v>1842</v>
      </c>
      <c r="H5085" s="159" t="s">
        <v>1654</v>
      </c>
      <c r="I5085" s="159" t="s">
        <v>1808</v>
      </c>
      <c r="J5085" s="42" t="s">
        <v>25380</v>
      </c>
      <c r="K5085" s="42" t="s">
        <v>25381</v>
      </c>
      <c r="L5085" s="159" t="s">
        <v>2129</v>
      </c>
      <c r="M5085" s="159" t="s">
        <v>25382</v>
      </c>
      <c r="N5085" s="161"/>
      <c r="O5085" s="161"/>
      <c r="P5085" s="161"/>
    </row>
    <row r="5086" customFormat="false" ht="27" hidden="false" customHeight="true" outlineLevel="0" collapsed="false">
      <c r="A5086" s="159" t="s">
        <v>25383</v>
      </c>
      <c r="B5086" s="160" t="s">
        <v>25384</v>
      </c>
      <c r="C5086" s="42" t="s">
        <v>1745</v>
      </c>
      <c r="D5086" s="159" t="s">
        <v>2985</v>
      </c>
      <c r="E5086" s="159" t="s">
        <v>2126</v>
      </c>
      <c r="F5086" s="42" t="s">
        <v>2986</v>
      </c>
      <c r="G5086" s="159" t="s">
        <v>1842</v>
      </c>
      <c r="H5086" s="159" t="s">
        <v>1654</v>
      </c>
      <c r="I5086" s="159" t="s">
        <v>1808</v>
      </c>
      <c r="J5086" s="42" t="s">
        <v>25385</v>
      </c>
      <c r="K5086" s="42" t="s">
        <v>25386</v>
      </c>
      <c r="L5086" s="159" t="s">
        <v>2129</v>
      </c>
      <c r="M5086" s="159" t="s">
        <v>25387</v>
      </c>
      <c r="N5086" s="161"/>
      <c r="O5086" s="161"/>
      <c r="P5086" s="161"/>
    </row>
    <row r="5087" customFormat="false" ht="27" hidden="false" customHeight="true" outlineLevel="0" collapsed="false">
      <c r="A5087" s="159" t="s">
        <v>25388</v>
      </c>
      <c r="B5087" s="160" t="s">
        <v>25389</v>
      </c>
      <c r="C5087" s="42" t="s">
        <v>1745</v>
      </c>
      <c r="D5087" s="159" t="s">
        <v>2985</v>
      </c>
      <c r="E5087" s="159" t="s">
        <v>2126</v>
      </c>
      <c r="F5087" s="42" t="s">
        <v>2986</v>
      </c>
      <c r="G5087" s="159" t="s">
        <v>1842</v>
      </c>
      <c r="H5087" s="159" t="s">
        <v>1654</v>
      </c>
      <c r="I5087" s="159" t="s">
        <v>1808</v>
      </c>
      <c r="J5087" s="42" t="s">
        <v>25390</v>
      </c>
      <c r="K5087" s="42" t="s">
        <v>25391</v>
      </c>
      <c r="L5087" s="159" t="s">
        <v>2129</v>
      </c>
      <c r="M5087" s="159" t="s">
        <v>25392</v>
      </c>
      <c r="N5087" s="161"/>
      <c r="O5087" s="161"/>
      <c r="P5087" s="161"/>
    </row>
    <row r="5088" customFormat="false" ht="27" hidden="false" customHeight="true" outlineLevel="0" collapsed="false">
      <c r="A5088" s="159" t="s">
        <v>25393</v>
      </c>
      <c r="B5088" s="160" t="s">
        <v>25394</v>
      </c>
      <c r="C5088" s="42" t="s">
        <v>1745</v>
      </c>
      <c r="D5088" s="159" t="s">
        <v>2985</v>
      </c>
      <c r="E5088" s="159" t="s">
        <v>2126</v>
      </c>
      <c r="F5088" s="42" t="s">
        <v>2986</v>
      </c>
      <c r="G5088" s="159" t="s">
        <v>1842</v>
      </c>
      <c r="H5088" s="159" t="s">
        <v>1654</v>
      </c>
      <c r="I5088" s="159" t="s">
        <v>1808</v>
      </c>
      <c r="J5088" s="42" t="s">
        <v>25395</v>
      </c>
      <c r="K5088" s="42" t="s">
        <v>25396</v>
      </c>
      <c r="L5088" s="159" t="s">
        <v>2129</v>
      </c>
      <c r="M5088" s="159" t="s">
        <v>25397</v>
      </c>
      <c r="N5088" s="161"/>
      <c r="O5088" s="161"/>
      <c r="P5088" s="161"/>
    </row>
    <row r="5089" customFormat="false" ht="27" hidden="false" customHeight="true" outlineLevel="0" collapsed="false">
      <c r="A5089" s="159" t="s">
        <v>25398</v>
      </c>
      <c r="B5089" s="160" t="s">
        <v>25399</v>
      </c>
      <c r="C5089" s="42" t="s">
        <v>1745</v>
      </c>
      <c r="D5089" s="159" t="s">
        <v>2985</v>
      </c>
      <c r="E5089" s="159" t="s">
        <v>2126</v>
      </c>
      <c r="F5089" s="42" t="s">
        <v>2986</v>
      </c>
      <c r="G5089" s="159" t="s">
        <v>1842</v>
      </c>
      <c r="H5089" s="159" t="s">
        <v>1654</v>
      </c>
      <c r="I5089" s="159" t="s">
        <v>1808</v>
      </c>
      <c r="J5089" s="42" t="s">
        <v>25400</v>
      </c>
      <c r="K5089" s="42" t="s">
        <v>25401</v>
      </c>
      <c r="L5089" s="159" t="s">
        <v>2129</v>
      </c>
      <c r="M5089" s="159" t="s">
        <v>25402</v>
      </c>
      <c r="N5089" s="161"/>
      <c r="O5089" s="161"/>
      <c r="P5089" s="161"/>
    </row>
    <row r="5090" customFormat="false" ht="27" hidden="false" customHeight="true" outlineLevel="0" collapsed="false">
      <c r="A5090" s="159" t="s">
        <v>25403</v>
      </c>
      <c r="B5090" s="160" t="s">
        <v>25404</v>
      </c>
      <c r="C5090" s="42" t="s">
        <v>1745</v>
      </c>
      <c r="D5090" s="159" t="s">
        <v>2985</v>
      </c>
      <c r="E5090" s="159" t="s">
        <v>2126</v>
      </c>
      <c r="F5090" s="42" t="s">
        <v>2986</v>
      </c>
      <c r="G5090" s="159" t="s">
        <v>1842</v>
      </c>
      <c r="H5090" s="159" t="s">
        <v>1654</v>
      </c>
      <c r="I5090" s="159" t="s">
        <v>1808</v>
      </c>
      <c r="J5090" s="42" t="s">
        <v>25405</v>
      </c>
      <c r="K5090" s="42" t="s">
        <v>25406</v>
      </c>
      <c r="L5090" s="159" t="s">
        <v>2129</v>
      </c>
      <c r="M5090" s="159" t="s">
        <v>25407</v>
      </c>
      <c r="N5090" s="161"/>
      <c r="O5090" s="161"/>
      <c r="P5090" s="161"/>
    </row>
    <row r="5091" customFormat="false" ht="39" hidden="false" customHeight="true" outlineLevel="0" collapsed="false">
      <c r="A5091" s="159" t="s">
        <v>25408</v>
      </c>
      <c r="B5091" s="160" t="s">
        <v>25409</v>
      </c>
      <c r="C5091" s="42" t="s">
        <v>1745</v>
      </c>
      <c r="D5091" s="159" t="s">
        <v>2985</v>
      </c>
      <c r="E5091" s="159" t="s">
        <v>2126</v>
      </c>
      <c r="F5091" s="42" t="s">
        <v>2986</v>
      </c>
      <c r="G5091" s="159" t="s">
        <v>1842</v>
      </c>
      <c r="H5091" s="159" t="s">
        <v>1654</v>
      </c>
      <c r="I5091" s="159" t="s">
        <v>1808</v>
      </c>
      <c r="J5091" s="42" t="s">
        <v>25410</v>
      </c>
      <c r="K5091" s="42" t="s">
        <v>25411</v>
      </c>
      <c r="L5091" s="159" t="s">
        <v>2129</v>
      </c>
      <c r="M5091" s="159" t="s">
        <v>25412</v>
      </c>
      <c r="N5091" s="161"/>
      <c r="O5091" s="161"/>
      <c r="P5091" s="161"/>
    </row>
    <row r="5092" customFormat="false" ht="27" hidden="false" customHeight="true" outlineLevel="0" collapsed="false">
      <c r="A5092" s="159" t="s">
        <v>25413</v>
      </c>
      <c r="B5092" s="160" t="s">
        <v>25414</v>
      </c>
      <c r="C5092" s="42" t="s">
        <v>1745</v>
      </c>
      <c r="D5092" s="159" t="s">
        <v>2985</v>
      </c>
      <c r="E5092" s="159" t="s">
        <v>2126</v>
      </c>
      <c r="F5092" s="42" t="s">
        <v>2986</v>
      </c>
      <c r="G5092" s="159" t="s">
        <v>1842</v>
      </c>
      <c r="H5092" s="159" t="s">
        <v>1654</v>
      </c>
      <c r="I5092" s="159" t="s">
        <v>1808</v>
      </c>
      <c r="J5092" s="42" t="s">
        <v>25415</v>
      </c>
      <c r="K5092" s="42" t="s">
        <v>25416</v>
      </c>
      <c r="L5092" s="159" t="s">
        <v>2129</v>
      </c>
      <c r="M5092" s="159" t="s">
        <v>25417</v>
      </c>
      <c r="N5092" s="161"/>
      <c r="O5092" s="161"/>
      <c r="P5092" s="161"/>
    </row>
    <row r="5093" customFormat="false" ht="39" hidden="false" customHeight="true" outlineLevel="0" collapsed="false">
      <c r="A5093" s="159" t="s">
        <v>25418</v>
      </c>
      <c r="B5093" s="160" t="s">
        <v>25419</v>
      </c>
      <c r="C5093" s="42" t="s">
        <v>1745</v>
      </c>
      <c r="D5093" s="159" t="s">
        <v>2985</v>
      </c>
      <c r="E5093" s="159" t="s">
        <v>2126</v>
      </c>
      <c r="F5093" s="42" t="s">
        <v>2986</v>
      </c>
      <c r="G5093" s="159" t="s">
        <v>1842</v>
      </c>
      <c r="H5093" s="159" t="s">
        <v>1654</v>
      </c>
      <c r="I5093" s="159" t="s">
        <v>1808</v>
      </c>
      <c r="J5093" s="42" t="s">
        <v>6398</v>
      </c>
      <c r="K5093" s="42" t="s">
        <v>25420</v>
      </c>
      <c r="L5093" s="159" t="s">
        <v>2129</v>
      </c>
      <c r="M5093" s="159" t="s">
        <v>25421</v>
      </c>
      <c r="N5093" s="161"/>
      <c r="O5093" s="161"/>
      <c r="P5093" s="161"/>
    </row>
    <row r="5094" customFormat="false" ht="27" hidden="false" customHeight="true" outlineLevel="0" collapsed="false">
      <c r="A5094" s="159" t="s">
        <v>25422</v>
      </c>
      <c r="B5094" s="160" t="s">
        <v>25423</v>
      </c>
      <c r="C5094" s="42" t="s">
        <v>1745</v>
      </c>
      <c r="D5094" s="159" t="s">
        <v>2985</v>
      </c>
      <c r="E5094" s="159" t="s">
        <v>2126</v>
      </c>
      <c r="F5094" s="42" t="s">
        <v>2986</v>
      </c>
      <c r="G5094" s="159" t="s">
        <v>1842</v>
      </c>
      <c r="H5094" s="159" t="s">
        <v>1654</v>
      </c>
      <c r="I5094" s="159" t="s">
        <v>1808</v>
      </c>
      <c r="J5094" s="42" t="s">
        <v>25424</v>
      </c>
      <c r="K5094" s="42" t="s">
        <v>25425</v>
      </c>
      <c r="L5094" s="159" t="s">
        <v>2129</v>
      </c>
      <c r="M5094" s="159" t="s">
        <v>25426</v>
      </c>
      <c r="N5094" s="161"/>
      <c r="O5094" s="161"/>
      <c r="P5094" s="161"/>
    </row>
    <row r="5095" customFormat="false" ht="27" hidden="false" customHeight="true" outlineLevel="0" collapsed="false">
      <c r="A5095" s="159" t="s">
        <v>25427</v>
      </c>
      <c r="B5095" s="160" t="s">
        <v>25428</v>
      </c>
      <c r="C5095" s="42" t="s">
        <v>1745</v>
      </c>
      <c r="D5095" s="159" t="s">
        <v>2985</v>
      </c>
      <c r="E5095" s="159" t="s">
        <v>2126</v>
      </c>
      <c r="F5095" s="42" t="s">
        <v>2986</v>
      </c>
      <c r="G5095" s="159" t="s">
        <v>1842</v>
      </c>
      <c r="H5095" s="159" t="s">
        <v>1654</v>
      </c>
      <c r="I5095" s="159" t="s">
        <v>1808</v>
      </c>
      <c r="J5095" s="42" t="s">
        <v>25429</v>
      </c>
      <c r="K5095" s="42" t="s">
        <v>25430</v>
      </c>
      <c r="L5095" s="159" t="s">
        <v>2129</v>
      </c>
      <c r="M5095" s="159" t="s">
        <v>25431</v>
      </c>
      <c r="N5095" s="161"/>
      <c r="O5095" s="161"/>
      <c r="P5095" s="161"/>
    </row>
    <row r="5096" customFormat="false" ht="27" hidden="false" customHeight="true" outlineLevel="0" collapsed="false">
      <c r="A5096" s="159" t="s">
        <v>25432</v>
      </c>
      <c r="B5096" s="160" t="s">
        <v>25433</v>
      </c>
      <c r="C5096" s="42" t="s">
        <v>1745</v>
      </c>
      <c r="D5096" s="159" t="s">
        <v>2538</v>
      </c>
      <c r="E5096" s="159" t="s">
        <v>2126</v>
      </c>
      <c r="F5096" s="42" t="s">
        <v>2539</v>
      </c>
      <c r="G5096" s="159" t="s">
        <v>1842</v>
      </c>
      <c r="H5096" s="159" t="s">
        <v>1654</v>
      </c>
      <c r="I5096" s="159" t="s">
        <v>1808</v>
      </c>
      <c r="J5096" s="42" t="s">
        <v>25434</v>
      </c>
      <c r="K5096" s="42" t="s">
        <v>25435</v>
      </c>
      <c r="L5096" s="159" t="s">
        <v>2129</v>
      </c>
      <c r="M5096" s="159" t="s">
        <v>25436</v>
      </c>
      <c r="N5096" s="161"/>
      <c r="O5096" s="161"/>
      <c r="P5096" s="161"/>
    </row>
    <row r="5097" customFormat="false" ht="27" hidden="false" customHeight="true" outlineLevel="0" collapsed="false">
      <c r="A5097" s="159" t="s">
        <v>25437</v>
      </c>
      <c r="B5097" s="160" t="s">
        <v>25438</v>
      </c>
      <c r="C5097" s="42" t="s">
        <v>1745</v>
      </c>
      <c r="D5097" s="159" t="s">
        <v>2538</v>
      </c>
      <c r="E5097" s="159" t="s">
        <v>2126</v>
      </c>
      <c r="F5097" s="42" t="s">
        <v>2539</v>
      </c>
      <c r="G5097" s="159" t="s">
        <v>1842</v>
      </c>
      <c r="H5097" s="159" t="s">
        <v>1654</v>
      </c>
      <c r="I5097" s="159" t="s">
        <v>1808</v>
      </c>
      <c r="J5097" s="42" t="s">
        <v>25439</v>
      </c>
      <c r="K5097" s="42" t="s">
        <v>25440</v>
      </c>
      <c r="L5097" s="159" t="s">
        <v>2129</v>
      </c>
      <c r="M5097" s="159" t="s">
        <v>25441</v>
      </c>
      <c r="N5097" s="161"/>
      <c r="O5097" s="161"/>
      <c r="P5097" s="161"/>
    </row>
    <row r="5098" customFormat="false" ht="27" hidden="false" customHeight="true" outlineLevel="0" collapsed="false">
      <c r="A5098" s="159" t="s">
        <v>25442</v>
      </c>
      <c r="B5098" s="160" t="s">
        <v>25443</v>
      </c>
      <c r="C5098" s="42" t="s">
        <v>1745</v>
      </c>
      <c r="D5098" s="159" t="s">
        <v>2538</v>
      </c>
      <c r="E5098" s="159" t="s">
        <v>2126</v>
      </c>
      <c r="F5098" s="42" t="s">
        <v>2539</v>
      </c>
      <c r="G5098" s="159" t="s">
        <v>1842</v>
      </c>
      <c r="H5098" s="159" t="s">
        <v>1654</v>
      </c>
      <c r="I5098" s="159" t="s">
        <v>1808</v>
      </c>
      <c r="J5098" s="42" t="s">
        <v>25444</v>
      </c>
      <c r="K5098" s="42" t="s">
        <v>25445</v>
      </c>
      <c r="L5098" s="159" t="s">
        <v>2129</v>
      </c>
      <c r="M5098" s="159" t="s">
        <v>25446</v>
      </c>
      <c r="N5098" s="161"/>
      <c r="O5098" s="161"/>
      <c r="P5098" s="161"/>
    </row>
    <row r="5099" customFormat="false" ht="27" hidden="false" customHeight="true" outlineLevel="0" collapsed="false">
      <c r="A5099" s="159" t="s">
        <v>25447</v>
      </c>
      <c r="B5099" s="160" t="s">
        <v>25448</v>
      </c>
      <c r="C5099" s="42" t="s">
        <v>1745</v>
      </c>
      <c r="D5099" s="159" t="s">
        <v>2538</v>
      </c>
      <c r="E5099" s="159" t="s">
        <v>2126</v>
      </c>
      <c r="F5099" s="42" t="s">
        <v>2539</v>
      </c>
      <c r="G5099" s="159" t="s">
        <v>1842</v>
      </c>
      <c r="H5099" s="159" t="s">
        <v>1654</v>
      </c>
      <c r="I5099" s="159" t="s">
        <v>1808</v>
      </c>
      <c r="J5099" s="42" t="s">
        <v>25449</v>
      </c>
      <c r="K5099" s="42" t="s">
        <v>25450</v>
      </c>
      <c r="L5099" s="159" t="s">
        <v>2129</v>
      </c>
      <c r="M5099" s="159" t="s">
        <v>25451</v>
      </c>
      <c r="N5099" s="161"/>
      <c r="O5099" s="161"/>
      <c r="P5099" s="161"/>
    </row>
    <row r="5100" customFormat="false" ht="27" hidden="false" customHeight="true" outlineLevel="0" collapsed="false">
      <c r="A5100" s="159" t="s">
        <v>25452</v>
      </c>
      <c r="B5100" s="160" t="s">
        <v>25453</v>
      </c>
      <c r="C5100" s="42" t="s">
        <v>1745</v>
      </c>
      <c r="D5100" s="159" t="s">
        <v>2538</v>
      </c>
      <c r="E5100" s="159" t="s">
        <v>2126</v>
      </c>
      <c r="F5100" s="42" t="s">
        <v>2539</v>
      </c>
      <c r="G5100" s="159" t="s">
        <v>1842</v>
      </c>
      <c r="H5100" s="159" t="s">
        <v>1654</v>
      </c>
      <c r="I5100" s="159" t="s">
        <v>1808</v>
      </c>
      <c r="J5100" s="42" t="s">
        <v>25454</v>
      </c>
      <c r="K5100" s="42" t="s">
        <v>25455</v>
      </c>
      <c r="L5100" s="159" t="s">
        <v>2129</v>
      </c>
      <c r="M5100" s="159" t="s">
        <v>25456</v>
      </c>
      <c r="N5100" s="161"/>
      <c r="O5100" s="161"/>
      <c r="P5100" s="161"/>
    </row>
    <row r="5101" customFormat="false" ht="39" hidden="false" customHeight="true" outlineLevel="0" collapsed="false">
      <c r="A5101" s="159" t="s">
        <v>25457</v>
      </c>
      <c r="B5101" s="160" t="s">
        <v>25458</v>
      </c>
      <c r="C5101" s="42" t="s">
        <v>1745</v>
      </c>
      <c r="D5101" s="159" t="s">
        <v>2538</v>
      </c>
      <c r="E5101" s="159" t="s">
        <v>2126</v>
      </c>
      <c r="F5101" s="42" t="s">
        <v>2539</v>
      </c>
      <c r="G5101" s="159" t="s">
        <v>1842</v>
      </c>
      <c r="H5101" s="159" t="s">
        <v>1654</v>
      </c>
      <c r="I5101" s="159" t="s">
        <v>1808</v>
      </c>
      <c r="J5101" s="42" t="s">
        <v>25459</v>
      </c>
      <c r="K5101" s="42" t="s">
        <v>25460</v>
      </c>
      <c r="L5101" s="159" t="s">
        <v>2129</v>
      </c>
      <c r="M5101" s="159" t="s">
        <v>25461</v>
      </c>
      <c r="N5101" s="161"/>
      <c r="O5101" s="161"/>
      <c r="P5101" s="161"/>
    </row>
    <row r="5102" customFormat="false" ht="27" hidden="false" customHeight="true" outlineLevel="0" collapsed="false">
      <c r="A5102" s="159" t="s">
        <v>25462</v>
      </c>
      <c r="B5102" s="160" t="s">
        <v>25463</v>
      </c>
      <c r="C5102" s="42" t="s">
        <v>1745</v>
      </c>
      <c r="D5102" s="159" t="s">
        <v>2538</v>
      </c>
      <c r="E5102" s="159" t="s">
        <v>2126</v>
      </c>
      <c r="F5102" s="42" t="s">
        <v>2539</v>
      </c>
      <c r="G5102" s="159" t="s">
        <v>1842</v>
      </c>
      <c r="H5102" s="159" t="s">
        <v>1654</v>
      </c>
      <c r="I5102" s="159" t="s">
        <v>1808</v>
      </c>
      <c r="J5102" s="42" t="s">
        <v>25464</v>
      </c>
      <c r="K5102" s="42" t="s">
        <v>25465</v>
      </c>
      <c r="L5102" s="159" t="s">
        <v>2129</v>
      </c>
      <c r="M5102" s="159" t="s">
        <v>25466</v>
      </c>
      <c r="N5102" s="161"/>
      <c r="O5102" s="161"/>
      <c r="P5102" s="161"/>
    </row>
    <row r="5103" customFormat="false" ht="27" hidden="false" customHeight="true" outlineLevel="0" collapsed="false">
      <c r="A5103" s="159" t="s">
        <v>25467</v>
      </c>
      <c r="B5103" s="160" t="s">
        <v>25468</v>
      </c>
      <c r="C5103" s="42" t="s">
        <v>1745</v>
      </c>
      <c r="D5103" s="159" t="s">
        <v>2538</v>
      </c>
      <c r="E5103" s="159" t="s">
        <v>2126</v>
      </c>
      <c r="F5103" s="42" t="s">
        <v>2539</v>
      </c>
      <c r="G5103" s="159" t="s">
        <v>1842</v>
      </c>
      <c r="H5103" s="159" t="s">
        <v>1654</v>
      </c>
      <c r="I5103" s="159" t="s">
        <v>1808</v>
      </c>
      <c r="J5103" s="42" t="s">
        <v>25469</v>
      </c>
      <c r="K5103" s="42" t="s">
        <v>25470</v>
      </c>
      <c r="L5103" s="159" t="s">
        <v>2129</v>
      </c>
      <c r="M5103" s="159" t="s">
        <v>25471</v>
      </c>
      <c r="N5103" s="161"/>
      <c r="O5103" s="161"/>
      <c r="P5103" s="161"/>
    </row>
    <row r="5104" customFormat="false" ht="39" hidden="false" customHeight="true" outlineLevel="0" collapsed="false">
      <c r="A5104" s="159" t="s">
        <v>25472</v>
      </c>
      <c r="B5104" s="160" t="s">
        <v>25473</v>
      </c>
      <c r="C5104" s="42" t="s">
        <v>1745</v>
      </c>
      <c r="D5104" s="159" t="s">
        <v>2538</v>
      </c>
      <c r="E5104" s="159" t="s">
        <v>2126</v>
      </c>
      <c r="F5104" s="42" t="s">
        <v>2539</v>
      </c>
      <c r="G5104" s="159" t="s">
        <v>1842</v>
      </c>
      <c r="H5104" s="159" t="s">
        <v>1654</v>
      </c>
      <c r="I5104" s="159" t="s">
        <v>1808</v>
      </c>
      <c r="J5104" s="42" t="s">
        <v>25474</v>
      </c>
      <c r="K5104" s="42" t="s">
        <v>25475</v>
      </c>
      <c r="L5104" s="159" t="s">
        <v>2129</v>
      </c>
      <c r="M5104" s="159" t="s">
        <v>25476</v>
      </c>
      <c r="N5104" s="161"/>
      <c r="O5104" s="161"/>
      <c r="P5104" s="161"/>
    </row>
    <row r="5105" customFormat="false" ht="27" hidden="false" customHeight="true" outlineLevel="0" collapsed="false">
      <c r="A5105" s="159" t="s">
        <v>25477</v>
      </c>
      <c r="B5105" s="160" t="s">
        <v>25478</v>
      </c>
      <c r="C5105" s="42" t="s">
        <v>1745</v>
      </c>
      <c r="D5105" s="159" t="s">
        <v>2538</v>
      </c>
      <c r="E5105" s="159" t="s">
        <v>2126</v>
      </c>
      <c r="F5105" s="42" t="s">
        <v>2539</v>
      </c>
      <c r="G5105" s="159" t="s">
        <v>1842</v>
      </c>
      <c r="H5105" s="159" t="s">
        <v>1654</v>
      </c>
      <c r="I5105" s="159" t="s">
        <v>1808</v>
      </c>
      <c r="J5105" s="42" t="s">
        <v>25479</v>
      </c>
      <c r="K5105" s="42" t="s">
        <v>25480</v>
      </c>
      <c r="L5105" s="159" t="s">
        <v>2129</v>
      </c>
      <c r="M5105" s="159" t="s">
        <v>25481</v>
      </c>
      <c r="N5105" s="161"/>
      <c r="O5105" s="161"/>
      <c r="P5105" s="161"/>
    </row>
    <row r="5106" customFormat="false" ht="27" hidden="false" customHeight="true" outlineLevel="0" collapsed="false">
      <c r="A5106" s="159" t="s">
        <v>25482</v>
      </c>
      <c r="B5106" s="160" t="s">
        <v>25483</v>
      </c>
      <c r="C5106" s="42" t="s">
        <v>1745</v>
      </c>
      <c r="D5106" s="159" t="s">
        <v>2538</v>
      </c>
      <c r="E5106" s="159" t="s">
        <v>2126</v>
      </c>
      <c r="F5106" s="42" t="s">
        <v>2539</v>
      </c>
      <c r="G5106" s="159" t="s">
        <v>1842</v>
      </c>
      <c r="H5106" s="159" t="s">
        <v>1654</v>
      </c>
      <c r="I5106" s="159" t="s">
        <v>1808</v>
      </c>
      <c r="J5106" s="42" t="s">
        <v>25484</v>
      </c>
      <c r="K5106" s="42" t="s">
        <v>25485</v>
      </c>
      <c r="L5106" s="159" t="s">
        <v>2129</v>
      </c>
      <c r="M5106" s="159" t="s">
        <v>25486</v>
      </c>
      <c r="N5106" s="161"/>
      <c r="O5106" s="161"/>
      <c r="P5106" s="161"/>
    </row>
    <row r="5107" customFormat="false" ht="39" hidden="false" customHeight="true" outlineLevel="0" collapsed="false">
      <c r="A5107" s="159" t="s">
        <v>25487</v>
      </c>
      <c r="B5107" s="160" t="s">
        <v>25488</v>
      </c>
      <c r="C5107" s="42" t="s">
        <v>1745</v>
      </c>
      <c r="D5107" s="159" t="s">
        <v>2538</v>
      </c>
      <c r="E5107" s="159" t="s">
        <v>2126</v>
      </c>
      <c r="F5107" s="42" t="s">
        <v>2539</v>
      </c>
      <c r="G5107" s="159" t="s">
        <v>1842</v>
      </c>
      <c r="H5107" s="159" t="s">
        <v>1654</v>
      </c>
      <c r="I5107" s="159" t="s">
        <v>1808</v>
      </c>
      <c r="J5107" s="42" t="s">
        <v>25489</v>
      </c>
      <c r="K5107" s="42" t="s">
        <v>25490</v>
      </c>
      <c r="L5107" s="159" t="s">
        <v>2129</v>
      </c>
      <c r="M5107" s="159" t="s">
        <v>25491</v>
      </c>
      <c r="N5107" s="161"/>
      <c r="O5107" s="161"/>
      <c r="P5107" s="161"/>
    </row>
    <row r="5108" customFormat="false" ht="27" hidden="false" customHeight="true" outlineLevel="0" collapsed="false">
      <c r="A5108" s="159" t="s">
        <v>25492</v>
      </c>
      <c r="B5108" s="160" t="s">
        <v>25493</v>
      </c>
      <c r="C5108" s="42" t="s">
        <v>1745</v>
      </c>
      <c r="D5108" s="159" t="s">
        <v>2538</v>
      </c>
      <c r="E5108" s="159" t="s">
        <v>2126</v>
      </c>
      <c r="F5108" s="42" t="s">
        <v>2539</v>
      </c>
      <c r="G5108" s="159" t="s">
        <v>1842</v>
      </c>
      <c r="H5108" s="159" t="s">
        <v>1654</v>
      </c>
      <c r="I5108" s="159" t="s">
        <v>1808</v>
      </c>
      <c r="J5108" s="42" t="s">
        <v>25494</v>
      </c>
      <c r="K5108" s="42" t="s">
        <v>25495</v>
      </c>
      <c r="L5108" s="159" t="s">
        <v>2129</v>
      </c>
      <c r="M5108" s="159" t="s">
        <v>25496</v>
      </c>
      <c r="N5108" s="161"/>
      <c r="O5108" s="161"/>
      <c r="P5108" s="161"/>
    </row>
    <row r="5109" customFormat="false" ht="27" hidden="false" customHeight="true" outlineLevel="0" collapsed="false">
      <c r="A5109" s="159" t="s">
        <v>25497</v>
      </c>
      <c r="B5109" s="160" t="s">
        <v>25498</v>
      </c>
      <c r="C5109" s="42" t="s">
        <v>1745</v>
      </c>
      <c r="D5109" s="159" t="s">
        <v>2538</v>
      </c>
      <c r="E5109" s="159" t="s">
        <v>2126</v>
      </c>
      <c r="F5109" s="42" t="s">
        <v>2539</v>
      </c>
      <c r="G5109" s="159" t="s">
        <v>1842</v>
      </c>
      <c r="H5109" s="159" t="s">
        <v>1654</v>
      </c>
      <c r="I5109" s="159" t="s">
        <v>1808</v>
      </c>
      <c r="J5109" s="42" t="s">
        <v>25499</v>
      </c>
      <c r="K5109" s="42" t="s">
        <v>25500</v>
      </c>
      <c r="L5109" s="159" t="s">
        <v>2129</v>
      </c>
      <c r="M5109" s="159" t="s">
        <v>25501</v>
      </c>
      <c r="N5109" s="161"/>
      <c r="O5109" s="161"/>
      <c r="P5109" s="161"/>
    </row>
    <row r="5110" customFormat="false" ht="27" hidden="false" customHeight="true" outlineLevel="0" collapsed="false">
      <c r="A5110" s="159" t="s">
        <v>25502</v>
      </c>
      <c r="B5110" s="160" t="s">
        <v>25503</v>
      </c>
      <c r="C5110" s="42" t="s">
        <v>1745</v>
      </c>
      <c r="D5110" s="159" t="s">
        <v>2538</v>
      </c>
      <c r="E5110" s="159" t="s">
        <v>2126</v>
      </c>
      <c r="F5110" s="42" t="s">
        <v>2539</v>
      </c>
      <c r="G5110" s="159" t="s">
        <v>1842</v>
      </c>
      <c r="H5110" s="159" t="s">
        <v>1654</v>
      </c>
      <c r="I5110" s="159" t="s">
        <v>1808</v>
      </c>
      <c r="J5110" s="42" t="s">
        <v>25504</v>
      </c>
      <c r="K5110" s="42" t="s">
        <v>25505</v>
      </c>
      <c r="L5110" s="159" t="s">
        <v>2129</v>
      </c>
      <c r="M5110" s="159" t="s">
        <v>25506</v>
      </c>
      <c r="N5110" s="161"/>
      <c r="O5110" s="161"/>
      <c r="P5110" s="161"/>
    </row>
    <row r="5111" customFormat="false" ht="39" hidden="false" customHeight="true" outlineLevel="0" collapsed="false">
      <c r="A5111" s="159" t="s">
        <v>25507</v>
      </c>
      <c r="B5111" s="160" t="s">
        <v>25508</v>
      </c>
      <c r="C5111" s="42" t="s">
        <v>1745</v>
      </c>
      <c r="D5111" s="159" t="s">
        <v>2538</v>
      </c>
      <c r="E5111" s="159" t="s">
        <v>2126</v>
      </c>
      <c r="F5111" s="42" t="s">
        <v>2539</v>
      </c>
      <c r="G5111" s="159" t="s">
        <v>1842</v>
      </c>
      <c r="H5111" s="159" t="s">
        <v>1654</v>
      </c>
      <c r="I5111" s="159" t="s">
        <v>1808</v>
      </c>
      <c r="J5111" s="42" t="s">
        <v>25509</v>
      </c>
      <c r="K5111" s="42" t="s">
        <v>25510</v>
      </c>
      <c r="L5111" s="159" t="s">
        <v>2129</v>
      </c>
      <c r="M5111" s="159" t="s">
        <v>25511</v>
      </c>
      <c r="N5111" s="161"/>
      <c r="O5111" s="161"/>
      <c r="P5111" s="161"/>
    </row>
    <row r="5112" customFormat="false" ht="39" hidden="false" customHeight="true" outlineLevel="0" collapsed="false">
      <c r="A5112" s="159" t="s">
        <v>25512</v>
      </c>
      <c r="B5112" s="160" t="s">
        <v>25513</v>
      </c>
      <c r="C5112" s="42" t="s">
        <v>1745</v>
      </c>
      <c r="D5112" s="159" t="s">
        <v>2538</v>
      </c>
      <c r="E5112" s="159" t="s">
        <v>2126</v>
      </c>
      <c r="F5112" s="42" t="s">
        <v>2539</v>
      </c>
      <c r="G5112" s="159" t="s">
        <v>1842</v>
      </c>
      <c r="H5112" s="159" t="s">
        <v>1654</v>
      </c>
      <c r="I5112" s="159" t="s">
        <v>1808</v>
      </c>
      <c r="J5112" s="42" t="s">
        <v>25514</v>
      </c>
      <c r="K5112" s="42" t="s">
        <v>25515</v>
      </c>
      <c r="L5112" s="159" t="s">
        <v>2129</v>
      </c>
      <c r="M5112" s="159" t="s">
        <v>25516</v>
      </c>
      <c r="N5112" s="161"/>
      <c r="O5112" s="161"/>
      <c r="P5112" s="161"/>
    </row>
    <row r="5113" customFormat="false" ht="27" hidden="false" customHeight="true" outlineLevel="0" collapsed="false">
      <c r="A5113" s="159" t="s">
        <v>25517</v>
      </c>
      <c r="B5113" s="160" t="s">
        <v>25518</v>
      </c>
      <c r="C5113" s="42" t="s">
        <v>1745</v>
      </c>
      <c r="D5113" s="159" t="s">
        <v>2538</v>
      </c>
      <c r="E5113" s="159" t="s">
        <v>2126</v>
      </c>
      <c r="F5113" s="42" t="s">
        <v>2539</v>
      </c>
      <c r="G5113" s="159" t="s">
        <v>1842</v>
      </c>
      <c r="H5113" s="159" t="s">
        <v>1654</v>
      </c>
      <c r="I5113" s="159" t="s">
        <v>1808</v>
      </c>
      <c r="J5113" s="42" t="s">
        <v>25519</v>
      </c>
      <c r="K5113" s="42" t="s">
        <v>25520</v>
      </c>
      <c r="L5113" s="159" t="s">
        <v>2129</v>
      </c>
      <c r="M5113" s="159" t="s">
        <v>25521</v>
      </c>
      <c r="N5113" s="161"/>
      <c r="O5113" s="161"/>
      <c r="P5113" s="161"/>
    </row>
    <row r="5114" customFormat="false" ht="39" hidden="false" customHeight="true" outlineLevel="0" collapsed="false">
      <c r="A5114" s="159" t="s">
        <v>25522</v>
      </c>
      <c r="B5114" s="160" t="s">
        <v>25523</v>
      </c>
      <c r="C5114" s="42" t="s">
        <v>1745</v>
      </c>
      <c r="D5114" s="159" t="s">
        <v>2538</v>
      </c>
      <c r="E5114" s="159" t="s">
        <v>2126</v>
      </c>
      <c r="F5114" s="42" t="s">
        <v>2539</v>
      </c>
      <c r="G5114" s="159" t="s">
        <v>1842</v>
      </c>
      <c r="H5114" s="159" t="s">
        <v>1654</v>
      </c>
      <c r="I5114" s="159" t="s">
        <v>1808</v>
      </c>
      <c r="J5114" s="42" t="s">
        <v>25524</v>
      </c>
      <c r="K5114" s="42" t="s">
        <v>25525</v>
      </c>
      <c r="L5114" s="159" t="s">
        <v>2129</v>
      </c>
      <c r="M5114" s="159" t="s">
        <v>25526</v>
      </c>
      <c r="N5114" s="161"/>
      <c r="O5114" s="161"/>
      <c r="P5114" s="161"/>
    </row>
    <row r="5115" customFormat="false" ht="27" hidden="false" customHeight="true" outlineLevel="0" collapsed="false">
      <c r="A5115" s="159" t="s">
        <v>25527</v>
      </c>
      <c r="B5115" s="160" t="s">
        <v>25528</v>
      </c>
      <c r="C5115" s="42" t="s">
        <v>1745</v>
      </c>
      <c r="D5115" s="159" t="s">
        <v>2538</v>
      </c>
      <c r="E5115" s="159" t="s">
        <v>2126</v>
      </c>
      <c r="F5115" s="42" t="s">
        <v>2539</v>
      </c>
      <c r="G5115" s="159" t="s">
        <v>1842</v>
      </c>
      <c r="H5115" s="159" t="s">
        <v>1654</v>
      </c>
      <c r="I5115" s="159" t="s">
        <v>1808</v>
      </c>
      <c r="J5115" s="42" t="s">
        <v>25529</v>
      </c>
      <c r="K5115" s="42" t="s">
        <v>25530</v>
      </c>
      <c r="L5115" s="159" t="s">
        <v>2129</v>
      </c>
      <c r="M5115" s="159" t="s">
        <v>25531</v>
      </c>
      <c r="N5115" s="161"/>
      <c r="O5115" s="161"/>
      <c r="P5115" s="161"/>
    </row>
    <row r="5116" customFormat="false" ht="27" hidden="false" customHeight="true" outlineLevel="0" collapsed="false">
      <c r="A5116" s="159" t="s">
        <v>25532</v>
      </c>
      <c r="B5116" s="160" t="s">
        <v>25533</v>
      </c>
      <c r="C5116" s="42" t="s">
        <v>1745</v>
      </c>
      <c r="D5116" s="159" t="s">
        <v>2538</v>
      </c>
      <c r="E5116" s="159" t="s">
        <v>2126</v>
      </c>
      <c r="F5116" s="42" t="s">
        <v>2539</v>
      </c>
      <c r="G5116" s="159" t="s">
        <v>1842</v>
      </c>
      <c r="H5116" s="159" t="s">
        <v>1654</v>
      </c>
      <c r="I5116" s="159" t="s">
        <v>1808</v>
      </c>
      <c r="J5116" s="42" t="s">
        <v>25534</v>
      </c>
      <c r="K5116" s="42" t="s">
        <v>25535</v>
      </c>
      <c r="L5116" s="159" t="s">
        <v>2129</v>
      </c>
      <c r="M5116" s="159" t="s">
        <v>25536</v>
      </c>
      <c r="N5116" s="161"/>
      <c r="O5116" s="161"/>
      <c r="P5116" s="161"/>
    </row>
    <row r="5117" customFormat="false" ht="39" hidden="false" customHeight="true" outlineLevel="0" collapsed="false">
      <c r="A5117" s="159" t="s">
        <v>25537</v>
      </c>
      <c r="B5117" s="160" t="s">
        <v>25538</v>
      </c>
      <c r="C5117" s="42" t="s">
        <v>1745</v>
      </c>
      <c r="D5117" s="159" t="s">
        <v>2538</v>
      </c>
      <c r="E5117" s="159" t="s">
        <v>2126</v>
      </c>
      <c r="F5117" s="42" t="s">
        <v>2539</v>
      </c>
      <c r="G5117" s="159" t="s">
        <v>1842</v>
      </c>
      <c r="H5117" s="159" t="s">
        <v>1654</v>
      </c>
      <c r="I5117" s="159" t="s">
        <v>1808</v>
      </c>
      <c r="J5117" s="42" t="s">
        <v>25539</v>
      </c>
      <c r="K5117" s="42" t="s">
        <v>25540</v>
      </c>
      <c r="L5117" s="159" t="s">
        <v>2129</v>
      </c>
      <c r="M5117" s="159" t="s">
        <v>25541</v>
      </c>
      <c r="N5117" s="161"/>
      <c r="O5117" s="161"/>
      <c r="P5117" s="161"/>
    </row>
    <row r="5118" customFormat="false" ht="39" hidden="false" customHeight="true" outlineLevel="0" collapsed="false">
      <c r="A5118" s="159" t="s">
        <v>25542</v>
      </c>
      <c r="B5118" s="160" t="s">
        <v>25543</v>
      </c>
      <c r="C5118" s="42" t="s">
        <v>1745</v>
      </c>
      <c r="D5118" s="159" t="s">
        <v>2538</v>
      </c>
      <c r="E5118" s="159" t="s">
        <v>2126</v>
      </c>
      <c r="F5118" s="42" t="s">
        <v>2539</v>
      </c>
      <c r="G5118" s="159" t="s">
        <v>1842</v>
      </c>
      <c r="H5118" s="159" t="s">
        <v>1654</v>
      </c>
      <c r="I5118" s="159" t="s">
        <v>1808</v>
      </c>
      <c r="J5118" s="42" t="s">
        <v>25544</v>
      </c>
      <c r="K5118" s="42" t="s">
        <v>25545</v>
      </c>
      <c r="L5118" s="159" t="s">
        <v>2129</v>
      </c>
      <c r="M5118" s="159" t="s">
        <v>25546</v>
      </c>
      <c r="N5118" s="161"/>
      <c r="O5118" s="161"/>
      <c r="P5118" s="161"/>
    </row>
    <row r="5119" customFormat="false" ht="39" hidden="false" customHeight="true" outlineLevel="0" collapsed="false">
      <c r="A5119" s="159" t="s">
        <v>25547</v>
      </c>
      <c r="B5119" s="160" t="s">
        <v>25548</v>
      </c>
      <c r="C5119" s="42" t="s">
        <v>1745</v>
      </c>
      <c r="D5119" s="159" t="s">
        <v>2538</v>
      </c>
      <c r="E5119" s="159" t="s">
        <v>2126</v>
      </c>
      <c r="F5119" s="42" t="s">
        <v>2539</v>
      </c>
      <c r="G5119" s="159" t="s">
        <v>1842</v>
      </c>
      <c r="H5119" s="159" t="s">
        <v>1654</v>
      </c>
      <c r="I5119" s="159" t="s">
        <v>1808</v>
      </c>
      <c r="J5119" s="42" t="s">
        <v>25549</v>
      </c>
      <c r="K5119" s="42" t="s">
        <v>25550</v>
      </c>
      <c r="L5119" s="159" t="s">
        <v>2129</v>
      </c>
      <c r="M5119" s="159" t="s">
        <v>25551</v>
      </c>
      <c r="N5119" s="161"/>
      <c r="O5119" s="161"/>
      <c r="P5119" s="161"/>
    </row>
    <row r="5120" customFormat="false" ht="39" hidden="false" customHeight="true" outlineLevel="0" collapsed="false">
      <c r="A5120" s="159" t="s">
        <v>25552</v>
      </c>
      <c r="B5120" s="160" t="s">
        <v>25553</v>
      </c>
      <c r="C5120" s="42" t="s">
        <v>1751</v>
      </c>
      <c r="D5120" s="159" t="s">
        <v>3085</v>
      </c>
      <c r="E5120" s="159" t="s">
        <v>2126</v>
      </c>
      <c r="F5120" s="42" t="s">
        <v>3086</v>
      </c>
      <c r="G5120" s="159" t="s">
        <v>1842</v>
      </c>
      <c r="H5120" s="159" t="s">
        <v>1654</v>
      </c>
      <c r="I5120" s="159" t="s">
        <v>1808</v>
      </c>
      <c r="J5120" s="42" t="s">
        <v>25554</v>
      </c>
      <c r="K5120" s="42" t="s">
        <v>25555</v>
      </c>
      <c r="L5120" s="159" t="s">
        <v>2129</v>
      </c>
      <c r="M5120" s="159" t="s">
        <v>25556</v>
      </c>
      <c r="N5120" s="161"/>
      <c r="O5120" s="161"/>
      <c r="P5120" s="161"/>
    </row>
    <row r="5121" customFormat="false" ht="39" hidden="false" customHeight="true" outlineLevel="0" collapsed="false">
      <c r="A5121" s="159" t="s">
        <v>25557</v>
      </c>
      <c r="B5121" s="160" t="s">
        <v>25558</v>
      </c>
      <c r="C5121" s="42" t="s">
        <v>1751</v>
      </c>
      <c r="D5121" s="159" t="s">
        <v>3085</v>
      </c>
      <c r="E5121" s="159" t="s">
        <v>2126</v>
      </c>
      <c r="F5121" s="42" t="s">
        <v>3086</v>
      </c>
      <c r="G5121" s="159" t="s">
        <v>1842</v>
      </c>
      <c r="H5121" s="159" t="s">
        <v>1654</v>
      </c>
      <c r="I5121" s="159" t="s">
        <v>1808</v>
      </c>
      <c r="J5121" s="42" t="s">
        <v>25559</v>
      </c>
      <c r="K5121" s="42" t="s">
        <v>25560</v>
      </c>
      <c r="L5121" s="159" t="s">
        <v>2129</v>
      </c>
      <c r="M5121" s="159" t="s">
        <v>25561</v>
      </c>
      <c r="N5121" s="161"/>
      <c r="O5121" s="161"/>
      <c r="P5121" s="161"/>
    </row>
    <row r="5122" customFormat="false" ht="39" hidden="false" customHeight="true" outlineLevel="0" collapsed="false">
      <c r="A5122" s="159" t="s">
        <v>25562</v>
      </c>
      <c r="B5122" s="160" t="s">
        <v>25563</v>
      </c>
      <c r="C5122" s="42" t="s">
        <v>1751</v>
      </c>
      <c r="D5122" s="159" t="s">
        <v>3085</v>
      </c>
      <c r="E5122" s="159" t="s">
        <v>2126</v>
      </c>
      <c r="F5122" s="42" t="s">
        <v>3086</v>
      </c>
      <c r="G5122" s="159" t="s">
        <v>1842</v>
      </c>
      <c r="H5122" s="159" t="s">
        <v>1654</v>
      </c>
      <c r="I5122" s="159" t="s">
        <v>1808</v>
      </c>
      <c r="J5122" s="42" t="s">
        <v>25564</v>
      </c>
      <c r="K5122" s="42" t="s">
        <v>25565</v>
      </c>
      <c r="L5122" s="159" t="s">
        <v>2129</v>
      </c>
      <c r="M5122" s="159" t="s">
        <v>25566</v>
      </c>
      <c r="N5122" s="161"/>
      <c r="O5122" s="161"/>
      <c r="P5122" s="161"/>
    </row>
    <row r="5123" customFormat="false" ht="39" hidden="false" customHeight="true" outlineLevel="0" collapsed="false">
      <c r="A5123" s="159" t="s">
        <v>25567</v>
      </c>
      <c r="B5123" s="160" t="s">
        <v>25568</v>
      </c>
      <c r="C5123" s="42" t="s">
        <v>1751</v>
      </c>
      <c r="D5123" s="159" t="s">
        <v>3085</v>
      </c>
      <c r="E5123" s="159" t="s">
        <v>2126</v>
      </c>
      <c r="F5123" s="42" t="s">
        <v>3086</v>
      </c>
      <c r="G5123" s="159" t="s">
        <v>1842</v>
      </c>
      <c r="H5123" s="159" t="s">
        <v>1654</v>
      </c>
      <c r="I5123" s="159" t="s">
        <v>1808</v>
      </c>
      <c r="J5123" s="42" t="s">
        <v>25569</v>
      </c>
      <c r="K5123" s="42" t="s">
        <v>25570</v>
      </c>
      <c r="L5123" s="159" t="s">
        <v>2129</v>
      </c>
      <c r="M5123" s="159" t="s">
        <v>25571</v>
      </c>
      <c r="N5123" s="161"/>
      <c r="O5123" s="161"/>
      <c r="P5123" s="161"/>
    </row>
    <row r="5124" customFormat="false" ht="39" hidden="false" customHeight="true" outlineLevel="0" collapsed="false">
      <c r="A5124" s="159" t="s">
        <v>25572</v>
      </c>
      <c r="B5124" s="160" t="s">
        <v>25573</v>
      </c>
      <c r="C5124" s="42" t="s">
        <v>1751</v>
      </c>
      <c r="D5124" s="159" t="s">
        <v>3085</v>
      </c>
      <c r="E5124" s="159" t="s">
        <v>2126</v>
      </c>
      <c r="F5124" s="42" t="s">
        <v>3086</v>
      </c>
      <c r="G5124" s="159" t="s">
        <v>1842</v>
      </c>
      <c r="H5124" s="159" t="s">
        <v>1654</v>
      </c>
      <c r="I5124" s="159" t="s">
        <v>1808</v>
      </c>
      <c r="J5124" s="42" t="s">
        <v>25574</v>
      </c>
      <c r="K5124" s="42" t="s">
        <v>25575</v>
      </c>
      <c r="L5124" s="159" t="s">
        <v>2129</v>
      </c>
      <c r="M5124" s="159" t="s">
        <v>25576</v>
      </c>
      <c r="N5124" s="161"/>
      <c r="O5124" s="161"/>
      <c r="P5124" s="161"/>
    </row>
    <row r="5125" customFormat="false" ht="39" hidden="false" customHeight="true" outlineLevel="0" collapsed="false">
      <c r="A5125" s="159" t="s">
        <v>25577</v>
      </c>
      <c r="B5125" s="160" t="s">
        <v>25578</v>
      </c>
      <c r="C5125" s="42" t="s">
        <v>1751</v>
      </c>
      <c r="D5125" s="159" t="s">
        <v>3085</v>
      </c>
      <c r="E5125" s="159" t="s">
        <v>2126</v>
      </c>
      <c r="F5125" s="42" t="s">
        <v>3086</v>
      </c>
      <c r="G5125" s="159" t="s">
        <v>1842</v>
      </c>
      <c r="H5125" s="159" t="s">
        <v>1654</v>
      </c>
      <c r="I5125" s="159" t="s">
        <v>1808</v>
      </c>
      <c r="J5125" s="42" t="s">
        <v>25579</v>
      </c>
      <c r="K5125" s="42" t="s">
        <v>25580</v>
      </c>
      <c r="L5125" s="159" t="s">
        <v>2129</v>
      </c>
      <c r="M5125" s="159" t="s">
        <v>25581</v>
      </c>
      <c r="N5125" s="161"/>
      <c r="O5125" s="161"/>
      <c r="P5125" s="161"/>
    </row>
    <row r="5126" customFormat="false" ht="27" hidden="false" customHeight="true" outlineLevel="0" collapsed="false">
      <c r="A5126" s="159" t="s">
        <v>25582</v>
      </c>
      <c r="B5126" s="160" t="s">
        <v>25583</v>
      </c>
      <c r="C5126" s="42" t="s">
        <v>1751</v>
      </c>
      <c r="D5126" s="159" t="s">
        <v>3085</v>
      </c>
      <c r="E5126" s="159" t="s">
        <v>2126</v>
      </c>
      <c r="F5126" s="42" t="s">
        <v>3086</v>
      </c>
      <c r="G5126" s="159" t="s">
        <v>1842</v>
      </c>
      <c r="H5126" s="159" t="s">
        <v>1654</v>
      </c>
      <c r="I5126" s="159" t="s">
        <v>1808</v>
      </c>
      <c r="J5126" s="42" t="s">
        <v>25584</v>
      </c>
      <c r="K5126" s="42" t="s">
        <v>25585</v>
      </c>
      <c r="L5126" s="159" t="s">
        <v>2129</v>
      </c>
      <c r="M5126" s="159" t="s">
        <v>25586</v>
      </c>
      <c r="N5126" s="161"/>
      <c r="O5126" s="161"/>
      <c r="P5126" s="161"/>
    </row>
    <row r="5127" customFormat="false" ht="27" hidden="false" customHeight="true" outlineLevel="0" collapsed="false">
      <c r="A5127" s="159" t="s">
        <v>25587</v>
      </c>
      <c r="B5127" s="160" t="s">
        <v>25588</v>
      </c>
      <c r="C5127" s="42" t="s">
        <v>1751</v>
      </c>
      <c r="D5127" s="159" t="s">
        <v>3085</v>
      </c>
      <c r="E5127" s="159" t="s">
        <v>2126</v>
      </c>
      <c r="F5127" s="42" t="s">
        <v>3086</v>
      </c>
      <c r="G5127" s="159" t="s">
        <v>1842</v>
      </c>
      <c r="H5127" s="159" t="s">
        <v>1654</v>
      </c>
      <c r="I5127" s="159" t="s">
        <v>1808</v>
      </c>
      <c r="J5127" s="42" t="s">
        <v>25589</v>
      </c>
      <c r="K5127" s="42" t="s">
        <v>25590</v>
      </c>
      <c r="L5127" s="159" t="s">
        <v>2129</v>
      </c>
      <c r="M5127" s="159" t="s">
        <v>25591</v>
      </c>
      <c r="N5127" s="161"/>
      <c r="O5127" s="161"/>
      <c r="P5127" s="161"/>
    </row>
    <row r="5128" customFormat="false" ht="27" hidden="false" customHeight="true" outlineLevel="0" collapsed="false">
      <c r="A5128" s="159" t="s">
        <v>25592</v>
      </c>
      <c r="B5128" s="160" t="s">
        <v>25593</v>
      </c>
      <c r="C5128" s="42" t="s">
        <v>1751</v>
      </c>
      <c r="D5128" s="159" t="s">
        <v>3085</v>
      </c>
      <c r="E5128" s="159" t="s">
        <v>2126</v>
      </c>
      <c r="F5128" s="42" t="s">
        <v>3086</v>
      </c>
      <c r="G5128" s="159" t="s">
        <v>1842</v>
      </c>
      <c r="H5128" s="159" t="s">
        <v>1654</v>
      </c>
      <c r="I5128" s="159" t="s">
        <v>1808</v>
      </c>
      <c r="J5128" s="42" t="s">
        <v>25594</v>
      </c>
      <c r="K5128" s="42" t="s">
        <v>25595</v>
      </c>
      <c r="L5128" s="159" t="s">
        <v>2129</v>
      </c>
      <c r="M5128" s="159" t="s">
        <v>25596</v>
      </c>
      <c r="N5128" s="161"/>
      <c r="O5128" s="161"/>
      <c r="P5128" s="161"/>
    </row>
    <row r="5129" customFormat="false" ht="39" hidden="false" customHeight="true" outlineLevel="0" collapsed="false">
      <c r="A5129" s="159" t="s">
        <v>25597</v>
      </c>
      <c r="B5129" s="160" t="s">
        <v>25598</v>
      </c>
      <c r="C5129" s="42" t="s">
        <v>1751</v>
      </c>
      <c r="D5129" s="159" t="s">
        <v>3085</v>
      </c>
      <c r="E5129" s="159" t="s">
        <v>2126</v>
      </c>
      <c r="F5129" s="42" t="s">
        <v>3086</v>
      </c>
      <c r="G5129" s="159" t="s">
        <v>1842</v>
      </c>
      <c r="H5129" s="159" t="s">
        <v>1654</v>
      </c>
      <c r="I5129" s="159" t="s">
        <v>1808</v>
      </c>
      <c r="J5129" s="42" t="s">
        <v>25599</v>
      </c>
      <c r="K5129" s="42" t="s">
        <v>25600</v>
      </c>
      <c r="L5129" s="159" t="s">
        <v>2129</v>
      </c>
      <c r="M5129" s="159" t="s">
        <v>25601</v>
      </c>
      <c r="N5129" s="161"/>
      <c r="O5129" s="161"/>
      <c r="P5129" s="161"/>
    </row>
    <row r="5130" customFormat="false" ht="39" hidden="false" customHeight="true" outlineLevel="0" collapsed="false">
      <c r="A5130" s="159" t="s">
        <v>25602</v>
      </c>
      <c r="B5130" s="160" t="s">
        <v>25603</v>
      </c>
      <c r="C5130" s="42" t="s">
        <v>1751</v>
      </c>
      <c r="D5130" s="159" t="s">
        <v>3085</v>
      </c>
      <c r="E5130" s="159" t="s">
        <v>2126</v>
      </c>
      <c r="F5130" s="42" t="s">
        <v>3086</v>
      </c>
      <c r="G5130" s="159" t="s">
        <v>1842</v>
      </c>
      <c r="H5130" s="159" t="s">
        <v>1654</v>
      </c>
      <c r="I5130" s="159" t="s">
        <v>1808</v>
      </c>
      <c r="J5130" s="42" t="s">
        <v>25604</v>
      </c>
      <c r="K5130" s="42" t="s">
        <v>25605</v>
      </c>
      <c r="L5130" s="159" t="s">
        <v>2129</v>
      </c>
      <c r="M5130" s="159" t="s">
        <v>25606</v>
      </c>
      <c r="N5130" s="161"/>
      <c r="O5130" s="161"/>
      <c r="P5130" s="161"/>
    </row>
    <row r="5131" customFormat="false" ht="27" hidden="false" customHeight="true" outlineLevel="0" collapsed="false">
      <c r="A5131" s="159" t="s">
        <v>25607</v>
      </c>
      <c r="B5131" s="160" t="s">
        <v>25608</v>
      </c>
      <c r="C5131" s="42" t="s">
        <v>1751</v>
      </c>
      <c r="D5131" s="159" t="s">
        <v>3085</v>
      </c>
      <c r="E5131" s="159" t="s">
        <v>2126</v>
      </c>
      <c r="F5131" s="42" t="s">
        <v>3086</v>
      </c>
      <c r="G5131" s="159" t="s">
        <v>1842</v>
      </c>
      <c r="H5131" s="159" t="s">
        <v>1654</v>
      </c>
      <c r="I5131" s="159" t="s">
        <v>1808</v>
      </c>
      <c r="J5131" s="42" t="s">
        <v>25609</v>
      </c>
      <c r="K5131" s="42" t="s">
        <v>25610</v>
      </c>
      <c r="L5131" s="159" t="s">
        <v>2129</v>
      </c>
      <c r="M5131" s="159" t="s">
        <v>25611</v>
      </c>
      <c r="N5131" s="161"/>
      <c r="O5131" s="161"/>
      <c r="P5131" s="161"/>
    </row>
    <row r="5132" customFormat="false" ht="27" hidden="false" customHeight="true" outlineLevel="0" collapsed="false">
      <c r="A5132" s="159" t="s">
        <v>25612</v>
      </c>
      <c r="B5132" s="160" t="s">
        <v>25613</v>
      </c>
      <c r="C5132" s="42" t="s">
        <v>1751</v>
      </c>
      <c r="D5132" s="159" t="s">
        <v>3085</v>
      </c>
      <c r="E5132" s="159" t="s">
        <v>2126</v>
      </c>
      <c r="F5132" s="42" t="s">
        <v>3086</v>
      </c>
      <c r="G5132" s="159" t="s">
        <v>1842</v>
      </c>
      <c r="H5132" s="159" t="s">
        <v>1654</v>
      </c>
      <c r="I5132" s="159" t="s">
        <v>1808</v>
      </c>
      <c r="J5132" s="42" t="s">
        <v>25614</v>
      </c>
      <c r="K5132" s="42" t="s">
        <v>25615</v>
      </c>
      <c r="L5132" s="159" t="s">
        <v>2129</v>
      </c>
      <c r="M5132" s="159" t="s">
        <v>25616</v>
      </c>
      <c r="N5132" s="161"/>
      <c r="O5132" s="161"/>
      <c r="P5132" s="161"/>
    </row>
    <row r="5133" customFormat="false" ht="27" hidden="false" customHeight="true" outlineLevel="0" collapsed="false">
      <c r="A5133" s="159" t="s">
        <v>25617</v>
      </c>
      <c r="B5133" s="160" t="s">
        <v>25618</v>
      </c>
      <c r="C5133" s="42" t="s">
        <v>1751</v>
      </c>
      <c r="D5133" s="159" t="s">
        <v>3085</v>
      </c>
      <c r="E5133" s="159" t="s">
        <v>2126</v>
      </c>
      <c r="F5133" s="42" t="s">
        <v>3086</v>
      </c>
      <c r="G5133" s="159" t="s">
        <v>1842</v>
      </c>
      <c r="H5133" s="159" t="s">
        <v>1654</v>
      </c>
      <c r="I5133" s="159" t="s">
        <v>1808</v>
      </c>
      <c r="J5133" s="42" t="s">
        <v>25619</v>
      </c>
      <c r="K5133" s="42" t="s">
        <v>25620</v>
      </c>
      <c r="L5133" s="159" t="s">
        <v>2129</v>
      </c>
      <c r="M5133" s="159" t="s">
        <v>25621</v>
      </c>
      <c r="N5133" s="161"/>
      <c r="O5133" s="161"/>
      <c r="P5133" s="161"/>
    </row>
    <row r="5134" customFormat="false" ht="39" hidden="false" customHeight="true" outlineLevel="0" collapsed="false">
      <c r="A5134" s="159" t="s">
        <v>25622</v>
      </c>
      <c r="B5134" s="160" t="s">
        <v>25623</v>
      </c>
      <c r="C5134" s="42" t="s">
        <v>1751</v>
      </c>
      <c r="D5134" s="159" t="s">
        <v>3085</v>
      </c>
      <c r="E5134" s="159" t="s">
        <v>2126</v>
      </c>
      <c r="F5134" s="42" t="s">
        <v>3086</v>
      </c>
      <c r="G5134" s="159" t="s">
        <v>1842</v>
      </c>
      <c r="H5134" s="159" t="s">
        <v>1654</v>
      </c>
      <c r="I5134" s="159" t="s">
        <v>1808</v>
      </c>
      <c r="J5134" s="42" t="s">
        <v>25624</v>
      </c>
      <c r="K5134" s="42" t="s">
        <v>25625</v>
      </c>
      <c r="L5134" s="159" t="s">
        <v>2129</v>
      </c>
      <c r="M5134" s="159" t="s">
        <v>25626</v>
      </c>
      <c r="N5134" s="161"/>
      <c r="O5134" s="161"/>
      <c r="P5134" s="161"/>
    </row>
    <row r="5135" customFormat="false" ht="27" hidden="false" customHeight="true" outlineLevel="0" collapsed="false">
      <c r="A5135" s="159" t="s">
        <v>25627</v>
      </c>
      <c r="B5135" s="160" t="s">
        <v>25628</v>
      </c>
      <c r="C5135" s="42" t="s">
        <v>1751</v>
      </c>
      <c r="D5135" s="159" t="s">
        <v>3085</v>
      </c>
      <c r="E5135" s="159" t="s">
        <v>2126</v>
      </c>
      <c r="F5135" s="42" t="s">
        <v>3086</v>
      </c>
      <c r="G5135" s="159" t="s">
        <v>1842</v>
      </c>
      <c r="H5135" s="159" t="s">
        <v>1654</v>
      </c>
      <c r="I5135" s="159" t="s">
        <v>1808</v>
      </c>
      <c r="J5135" s="42" t="s">
        <v>25629</v>
      </c>
      <c r="K5135" s="42" t="s">
        <v>25630</v>
      </c>
      <c r="L5135" s="159" t="s">
        <v>2129</v>
      </c>
      <c r="M5135" s="159" t="s">
        <v>25631</v>
      </c>
      <c r="N5135" s="161"/>
      <c r="O5135" s="161"/>
      <c r="P5135" s="161"/>
    </row>
    <row r="5136" customFormat="false" ht="27" hidden="false" customHeight="true" outlineLevel="0" collapsed="false">
      <c r="A5136" s="159" t="s">
        <v>25632</v>
      </c>
      <c r="B5136" s="160" t="s">
        <v>25633</v>
      </c>
      <c r="C5136" s="42" t="s">
        <v>1751</v>
      </c>
      <c r="D5136" s="159" t="s">
        <v>3085</v>
      </c>
      <c r="E5136" s="159" t="s">
        <v>2126</v>
      </c>
      <c r="F5136" s="42" t="s">
        <v>3086</v>
      </c>
      <c r="G5136" s="159" t="s">
        <v>1842</v>
      </c>
      <c r="H5136" s="159" t="s">
        <v>1654</v>
      </c>
      <c r="I5136" s="159" t="s">
        <v>1808</v>
      </c>
      <c r="J5136" s="42" t="s">
        <v>25634</v>
      </c>
      <c r="K5136" s="42" t="s">
        <v>25635</v>
      </c>
      <c r="L5136" s="159" t="s">
        <v>2129</v>
      </c>
      <c r="M5136" s="159" t="s">
        <v>25636</v>
      </c>
      <c r="N5136" s="161"/>
      <c r="O5136" s="161"/>
      <c r="P5136" s="161"/>
    </row>
    <row r="5137" customFormat="false" ht="39" hidden="false" customHeight="true" outlineLevel="0" collapsed="false">
      <c r="A5137" s="159" t="s">
        <v>25637</v>
      </c>
      <c r="B5137" s="160" t="s">
        <v>25638</v>
      </c>
      <c r="C5137" s="42" t="s">
        <v>1751</v>
      </c>
      <c r="D5137" s="159" t="s">
        <v>3085</v>
      </c>
      <c r="E5137" s="159" t="s">
        <v>2126</v>
      </c>
      <c r="F5137" s="42" t="s">
        <v>3086</v>
      </c>
      <c r="G5137" s="159" t="s">
        <v>1842</v>
      </c>
      <c r="H5137" s="159" t="s">
        <v>1654</v>
      </c>
      <c r="I5137" s="159" t="s">
        <v>1808</v>
      </c>
      <c r="J5137" s="42" t="s">
        <v>25639</v>
      </c>
      <c r="K5137" s="42" t="s">
        <v>25640</v>
      </c>
      <c r="L5137" s="159" t="s">
        <v>2129</v>
      </c>
      <c r="M5137" s="159" t="s">
        <v>25641</v>
      </c>
      <c r="N5137" s="161"/>
      <c r="O5137" s="161"/>
      <c r="P5137" s="161"/>
    </row>
    <row r="5138" customFormat="false" ht="27" hidden="false" customHeight="true" outlineLevel="0" collapsed="false">
      <c r="A5138" s="159" t="s">
        <v>25642</v>
      </c>
      <c r="B5138" s="160" t="s">
        <v>25643</v>
      </c>
      <c r="C5138" s="42" t="s">
        <v>1751</v>
      </c>
      <c r="D5138" s="159" t="s">
        <v>3085</v>
      </c>
      <c r="E5138" s="159" t="s">
        <v>2126</v>
      </c>
      <c r="F5138" s="42" t="s">
        <v>3086</v>
      </c>
      <c r="G5138" s="159" t="s">
        <v>1842</v>
      </c>
      <c r="H5138" s="159" t="s">
        <v>1654</v>
      </c>
      <c r="I5138" s="159" t="s">
        <v>1808</v>
      </c>
      <c r="J5138" s="42" t="s">
        <v>25644</v>
      </c>
      <c r="K5138" s="42" t="s">
        <v>25645</v>
      </c>
      <c r="L5138" s="159" t="s">
        <v>2129</v>
      </c>
      <c r="M5138" s="159" t="s">
        <v>25646</v>
      </c>
      <c r="N5138" s="161"/>
      <c r="O5138" s="161"/>
      <c r="P5138" s="161"/>
    </row>
    <row r="5139" customFormat="false" ht="27" hidden="false" customHeight="true" outlineLevel="0" collapsed="false">
      <c r="A5139" s="159" t="s">
        <v>25647</v>
      </c>
      <c r="B5139" s="160" t="s">
        <v>25648</v>
      </c>
      <c r="C5139" s="42" t="s">
        <v>1751</v>
      </c>
      <c r="D5139" s="159" t="s">
        <v>3085</v>
      </c>
      <c r="E5139" s="159" t="s">
        <v>2126</v>
      </c>
      <c r="F5139" s="42" t="s">
        <v>3086</v>
      </c>
      <c r="G5139" s="159" t="s">
        <v>1842</v>
      </c>
      <c r="H5139" s="159" t="s">
        <v>1654</v>
      </c>
      <c r="I5139" s="159" t="s">
        <v>1808</v>
      </c>
      <c r="J5139" s="42" t="s">
        <v>25649</v>
      </c>
      <c r="K5139" s="42" t="s">
        <v>25650</v>
      </c>
      <c r="L5139" s="159" t="s">
        <v>2129</v>
      </c>
      <c r="M5139" s="159" t="s">
        <v>25651</v>
      </c>
      <c r="N5139" s="161"/>
      <c r="O5139" s="161"/>
      <c r="P5139" s="161"/>
    </row>
    <row r="5140" customFormat="false" ht="39" hidden="false" customHeight="true" outlineLevel="0" collapsed="false">
      <c r="A5140" s="159" t="s">
        <v>25652</v>
      </c>
      <c r="B5140" s="160" t="s">
        <v>25653</v>
      </c>
      <c r="C5140" s="42" t="s">
        <v>1738</v>
      </c>
      <c r="D5140" s="159" t="s">
        <v>2979</v>
      </c>
      <c r="E5140" s="159" t="s">
        <v>2126</v>
      </c>
      <c r="F5140" s="42" t="s">
        <v>2980</v>
      </c>
      <c r="G5140" s="159" t="s">
        <v>1842</v>
      </c>
      <c r="H5140" s="159" t="s">
        <v>1654</v>
      </c>
      <c r="I5140" s="159" t="s">
        <v>1808</v>
      </c>
      <c r="J5140" s="42" t="s">
        <v>25654</v>
      </c>
      <c r="K5140" s="42" t="s">
        <v>25655</v>
      </c>
      <c r="L5140" s="159" t="s">
        <v>2129</v>
      </c>
      <c r="M5140" s="159" t="s">
        <v>25656</v>
      </c>
      <c r="N5140" s="161"/>
      <c r="O5140" s="161"/>
      <c r="P5140" s="161"/>
    </row>
    <row r="5141" customFormat="false" ht="39" hidden="false" customHeight="true" outlineLevel="0" collapsed="false">
      <c r="A5141" s="159" t="s">
        <v>25657</v>
      </c>
      <c r="B5141" s="160" t="s">
        <v>25658</v>
      </c>
      <c r="C5141" s="42" t="s">
        <v>1738</v>
      </c>
      <c r="D5141" s="159" t="s">
        <v>2979</v>
      </c>
      <c r="E5141" s="159" t="s">
        <v>2126</v>
      </c>
      <c r="F5141" s="42" t="s">
        <v>2980</v>
      </c>
      <c r="G5141" s="159" t="s">
        <v>1842</v>
      </c>
      <c r="H5141" s="159" t="s">
        <v>1654</v>
      </c>
      <c r="I5141" s="159" t="s">
        <v>1808</v>
      </c>
      <c r="J5141" s="42" t="s">
        <v>25659</v>
      </c>
      <c r="K5141" s="42" t="s">
        <v>25660</v>
      </c>
      <c r="L5141" s="159" t="s">
        <v>2129</v>
      </c>
      <c r="M5141" s="159" t="s">
        <v>25661</v>
      </c>
      <c r="N5141" s="161"/>
      <c r="O5141" s="161"/>
      <c r="P5141" s="161"/>
    </row>
    <row r="5142" customFormat="false" ht="27" hidden="false" customHeight="true" outlineLevel="0" collapsed="false">
      <c r="A5142" s="159" t="s">
        <v>25662</v>
      </c>
      <c r="B5142" s="160" t="s">
        <v>25663</v>
      </c>
      <c r="C5142" s="42" t="s">
        <v>1738</v>
      </c>
      <c r="D5142" s="159" t="s">
        <v>2979</v>
      </c>
      <c r="E5142" s="159" t="s">
        <v>2126</v>
      </c>
      <c r="F5142" s="42" t="s">
        <v>2980</v>
      </c>
      <c r="G5142" s="159" t="s">
        <v>1842</v>
      </c>
      <c r="H5142" s="159" t="s">
        <v>1654</v>
      </c>
      <c r="I5142" s="159" t="s">
        <v>1808</v>
      </c>
      <c r="J5142" s="42" t="s">
        <v>25664</v>
      </c>
      <c r="K5142" s="42" t="s">
        <v>25665</v>
      </c>
      <c r="L5142" s="159" t="s">
        <v>2129</v>
      </c>
      <c r="M5142" s="159" t="s">
        <v>25666</v>
      </c>
      <c r="N5142" s="161"/>
      <c r="O5142" s="161"/>
      <c r="P5142" s="161"/>
    </row>
    <row r="5143" customFormat="false" ht="27" hidden="false" customHeight="true" outlineLevel="0" collapsed="false">
      <c r="A5143" s="159" t="s">
        <v>25667</v>
      </c>
      <c r="B5143" s="160" t="s">
        <v>25668</v>
      </c>
      <c r="C5143" s="42" t="s">
        <v>1738</v>
      </c>
      <c r="D5143" s="159" t="s">
        <v>2979</v>
      </c>
      <c r="E5143" s="159" t="s">
        <v>2126</v>
      </c>
      <c r="F5143" s="42" t="s">
        <v>2980</v>
      </c>
      <c r="G5143" s="159" t="s">
        <v>1842</v>
      </c>
      <c r="H5143" s="159" t="s">
        <v>1654</v>
      </c>
      <c r="I5143" s="159" t="s">
        <v>1808</v>
      </c>
      <c r="J5143" s="42" t="s">
        <v>25669</v>
      </c>
      <c r="K5143" s="42" t="s">
        <v>25670</v>
      </c>
      <c r="L5143" s="159" t="s">
        <v>2129</v>
      </c>
      <c r="M5143" s="159" t="s">
        <v>25671</v>
      </c>
      <c r="N5143" s="161"/>
      <c r="O5143" s="161"/>
      <c r="P5143" s="161"/>
    </row>
    <row r="5144" customFormat="false" ht="27" hidden="false" customHeight="true" outlineLevel="0" collapsed="false">
      <c r="A5144" s="159" t="s">
        <v>25672</v>
      </c>
      <c r="B5144" s="160" t="s">
        <v>25673</v>
      </c>
      <c r="C5144" s="42" t="s">
        <v>1738</v>
      </c>
      <c r="D5144" s="159" t="s">
        <v>2979</v>
      </c>
      <c r="E5144" s="159" t="s">
        <v>2126</v>
      </c>
      <c r="F5144" s="42" t="s">
        <v>2980</v>
      </c>
      <c r="G5144" s="159" t="s">
        <v>1842</v>
      </c>
      <c r="H5144" s="159" t="s">
        <v>1654</v>
      </c>
      <c r="I5144" s="159" t="s">
        <v>1808</v>
      </c>
      <c r="J5144" s="42" t="s">
        <v>25674</v>
      </c>
      <c r="K5144" s="42" t="s">
        <v>25675</v>
      </c>
      <c r="L5144" s="159" t="s">
        <v>2129</v>
      </c>
      <c r="M5144" s="159" t="s">
        <v>25676</v>
      </c>
      <c r="N5144" s="161"/>
      <c r="O5144" s="161"/>
      <c r="P5144" s="161"/>
    </row>
    <row r="5145" customFormat="false" ht="27" hidden="false" customHeight="true" outlineLevel="0" collapsed="false">
      <c r="A5145" s="159" t="s">
        <v>25677</v>
      </c>
      <c r="B5145" s="160" t="s">
        <v>25678</v>
      </c>
      <c r="C5145" s="42" t="s">
        <v>1738</v>
      </c>
      <c r="D5145" s="159" t="s">
        <v>2979</v>
      </c>
      <c r="E5145" s="159" t="s">
        <v>2126</v>
      </c>
      <c r="F5145" s="42" t="s">
        <v>2980</v>
      </c>
      <c r="G5145" s="159" t="s">
        <v>1842</v>
      </c>
      <c r="H5145" s="159" t="s">
        <v>1654</v>
      </c>
      <c r="I5145" s="159" t="s">
        <v>1808</v>
      </c>
      <c r="J5145" s="42" t="s">
        <v>25679</v>
      </c>
      <c r="K5145" s="42" t="s">
        <v>25680</v>
      </c>
      <c r="L5145" s="159" t="s">
        <v>2129</v>
      </c>
      <c r="M5145" s="159" t="s">
        <v>25681</v>
      </c>
      <c r="N5145" s="161"/>
      <c r="O5145" s="161"/>
      <c r="P5145" s="161"/>
    </row>
    <row r="5146" customFormat="false" ht="27" hidden="false" customHeight="true" outlineLevel="0" collapsed="false">
      <c r="A5146" s="159" t="s">
        <v>25682</v>
      </c>
      <c r="B5146" s="160" t="s">
        <v>25683</v>
      </c>
      <c r="C5146" s="42" t="s">
        <v>1738</v>
      </c>
      <c r="D5146" s="159" t="s">
        <v>2979</v>
      </c>
      <c r="E5146" s="159" t="s">
        <v>2126</v>
      </c>
      <c r="F5146" s="42" t="s">
        <v>2980</v>
      </c>
      <c r="G5146" s="159" t="s">
        <v>1842</v>
      </c>
      <c r="H5146" s="159" t="s">
        <v>1654</v>
      </c>
      <c r="I5146" s="159" t="s">
        <v>1808</v>
      </c>
      <c r="J5146" s="42" t="s">
        <v>25684</v>
      </c>
      <c r="K5146" s="42" t="s">
        <v>25685</v>
      </c>
      <c r="L5146" s="159" t="s">
        <v>2129</v>
      </c>
      <c r="M5146" s="159" t="s">
        <v>25686</v>
      </c>
      <c r="N5146" s="161"/>
      <c r="O5146" s="161"/>
      <c r="P5146" s="161"/>
    </row>
    <row r="5147" customFormat="false" ht="27" hidden="false" customHeight="true" outlineLevel="0" collapsed="false">
      <c r="A5147" s="159" t="s">
        <v>25687</v>
      </c>
      <c r="B5147" s="160" t="s">
        <v>25688</v>
      </c>
      <c r="C5147" s="42" t="s">
        <v>1738</v>
      </c>
      <c r="D5147" s="159" t="s">
        <v>2979</v>
      </c>
      <c r="E5147" s="159" t="s">
        <v>2126</v>
      </c>
      <c r="F5147" s="42" t="s">
        <v>2980</v>
      </c>
      <c r="G5147" s="159" t="s">
        <v>1842</v>
      </c>
      <c r="H5147" s="159" t="s">
        <v>1654</v>
      </c>
      <c r="I5147" s="159" t="s">
        <v>1808</v>
      </c>
      <c r="J5147" s="42" t="s">
        <v>25689</v>
      </c>
      <c r="K5147" s="42" t="s">
        <v>25690</v>
      </c>
      <c r="L5147" s="159" t="s">
        <v>2129</v>
      </c>
      <c r="M5147" s="159" t="s">
        <v>25691</v>
      </c>
      <c r="N5147" s="161"/>
      <c r="O5147" s="161"/>
      <c r="P5147" s="161"/>
    </row>
    <row r="5148" customFormat="false" ht="27" hidden="false" customHeight="true" outlineLevel="0" collapsed="false">
      <c r="A5148" s="159" t="s">
        <v>25692</v>
      </c>
      <c r="B5148" s="160" t="s">
        <v>25693</v>
      </c>
      <c r="C5148" s="42" t="s">
        <v>1738</v>
      </c>
      <c r="D5148" s="159" t="s">
        <v>2979</v>
      </c>
      <c r="E5148" s="159" t="s">
        <v>2126</v>
      </c>
      <c r="F5148" s="42" t="s">
        <v>2980</v>
      </c>
      <c r="G5148" s="159" t="s">
        <v>1842</v>
      </c>
      <c r="H5148" s="159" t="s">
        <v>1654</v>
      </c>
      <c r="I5148" s="159" t="s">
        <v>1808</v>
      </c>
      <c r="J5148" s="42" t="s">
        <v>25694</v>
      </c>
      <c r="K5148" s="42" t="s">
        <v>25695</v>
      </c>
      <c r="L5148" s="159" t="s">
        <v>2129</v>
      </c>
      <c r="M5148" s="159" t="s">
        <v>25696</v>
      </c>
      <c r="N5148" s="161"/>
      <c r="O5148" s="161"/>
      <c r="P5148" s="161"/>
    </row>
    <row r="5149" customFormat="false" ht="39" hidden="false" customHeight="true" outlineLevel="0" collapsed="false">
      <c r="A5149" s="159" t="s">
        <v>25697</v>
      </c>
      <c r="B5149" s="160" t="s">
        <v>25698</v>
      </c>
      <c r="C5149" s="42" t="s">
        <v>1738</v>
      </c>
      <c r="D5149" s="159" t="s">
        <v>2979</v>
      </c>
      <c r="E5149" s="159" t="s">
        <v>2126</v>
      </c>
      <c r="F5149" s="42" t="s">
        <v>2980</v>
      </c>
      <c r="G5149" s="159" t="s">
        <v>1842</v>
      </c>
      <c r="H5149" s="159" t="s">
        <v>1654</v>
      </c>
      <c r="I5149" s="159" t="s">
        <v>1808</v>
      </c>
      <c r="J5149" s="42" t="s">
        <v>25699</v>
      </c>
      <c r="K5149" s="42" t="s">
        <v>25700</v>
      </c>
      <c r="L5149" s="159" t="s">
        <v>2129</v>
      </c>
      <c r="M5149" s="159" t="s">
        <v>25701</v>
      </c>
      <c r="N5149" s="161"/>
      <c r="O5149" s="161"/>
      <c r="P5149" s="161"/>
    </row>
    <row r="5150" customFormat="false" ht="27" hidden="false" customHeight="true" outlineLevel="0" collapsed="false">
      <c r="A5150" s="159" t="s">
        <v>25702</v>
      </c>
      <c r="B5150" s="160" t="s">
        <v>25703</v>
      </c>
      <c r="C5150" s="42" t="s">
        <v>1738</v>
      </c>
      <c r="D5150" s="159" t="s">
        <v>2979</v>
      </c>
      <c r="E5150" s="159" t="s">
        <v>2126</v>
      </c>
      <c r="F5150" s="42" t="s">
        <v>2980</v>
      </c>
      <c r="G5150" s="159" t="s">
        <v>1842</v>
      </c>
      <c r="H5150" s="159" t="s">
        <v>1654</v>
      </c>
      <c r="I5150" s="159" t="s">
        <v>1808</v>
      </c>
      <c r="J5150" s="42" t="s">
        <v>25704</v>
      </c>
      <c r="K5150" s="42" t="s">
        <v>25705</v>
      </c>
      <c r="L5150" s="159" t="s">
        <v>2129</v>
      </c>
      <c r="M5150" s="159" t="s">
        <v>25706</v>
      </c>
      <c r="N5150" s="161"/>
      <c r="O5150" s="161"/>
      <c r="P5150" s="161"/>
    </row>
    <row r="5151" customFormat="false" ht="39" hidden="false" customHeight="true" outlineLevel="0" collapsed="false">
      <c r="A5151" s="159" t="s">
        <v>25707</v>
      </c>
      <c r="B5151" s="160" t="s">
        <v>25708</v>
      </c>
      <c r="C5151" s="42" t="s">
        <v>1738</v>
      </c>
      <c r="D5151" s="159" t="s">
        <v>2979</v>
      </c>
      <c r="E5151" s="159" t="s">
        <v>2126</v>
      </c>
      <c r="F5151" s="42" t="s">
        <v>2980</v>
      </c>
      <c r="G5151" s="159" t="s">
        <v>1842</v>
      </c>
      <c r="H5151" s="159" t="s">
        <v>1654</v>
      </c>
      <c r="I5151" s="159" t="s">
        <v>1808</v>
      </c>
      <c r="J5151" s="42" t="s">
        <v>25709</v>
      </c>
      <c r="K5151" s="42" t="s">
        <v>25710</v>
      </c>
      <c r="L5151" s="159" t="s">
        <v>2129</v>
      </c>
      <c r="M5151" s="159" t="s">
        <v>25711</v>
      </c>
      <c r="N5151" s="161"/>
      <c r="O5151" s="161"/>
      <c r="P5151" s="161"/>
    </row>
    <row r="5152" customFormat="false" ht="39" hidden="false" customHeight="true" outlineLevel="0" collapsed="false">
      <c r="A5152" s="159" t="s">
        <v>25712</v>
      </c>
      <c r="B5152" s="160" t="s">
        <v>25713</v>
      </c>
      <c r="C5152" s="42" t="s">
        <v>1738</v>
      </c>
      <c r="D5152" s="159" t="s">
        <v>2979</v>
      </c>
      <c r="E5152" s="159" t="s">
        <v>2126</v>
      </c>
      <c r="F5152" s="42" t="s">
        <v>2980</v>
      </c>
      <c r="G5152" s="159" t="s">
        <v>1842</v>
      </c>
      <c r="H5152" s="159" t="s">
        <v>1654</v>
      </c>
      <c r="I5152" s="159" t="s">
        <v>1808</v>
      </c>
      <c r="J5152" s="42" t="s">
        <v>25714</v>
      </c>
      <c r="K5152" s="42" t="s">
        <v>25715</v>
      </c>
      <c r="L5152" s="159" t="s">
        <v>2129</v>
      </c>
      <c r="M5152" s="159" t="s">
        <v>25716</v>
      </c>
      <c r="N5152" s="161"/>
      <c r="O5152" s="161"/>
      <c r="P5152" s="161"/>
    </row>
    <row r="5153" customFormat="false" ht="27" hidden="false" customHeight="true" outlineLevel="0" collapsed="false">
      <c r="A5153" s="159" t="s">
        <v>25717</v>
      </c>
      <c r="B5153" s="160" t="s">
        <v>25718</v>
      </c>
      <c r="C5153" s="42" t="s">
        <v>1738</v>
      </c>
      <c r="D5153" s="159" t="s">
        <v>2979</v>
      </c>
      <c r="E5153" s="159" t="s">
        <v>2126</v>
      </c>
      <c r="F5153" s="42" t="s">
        <v>2980</v>
      </c>
      <c r="G5153" s="159" t="s">
        <v>1842</v>
      </c>
      <c r="H5153" s="159" t="s">
        <v>1654</v>
      </c>
      <c r="I5153" s="159" t="s">
        <v>1808</v>
      </c>
      <c r="J5153" s="42" t="s">
        <v>25719</v>
      </c>
      <c r="K5153" s="42" t="s">
        <v>25720</v>
      </c>
      <c r="L5153" s="159" t="s">
        <v>2129</v>
      </c>
      <c r="M5153" s="159" t="s">
        <v>25721</v>
      </c>
      <c r="N5153" s="161"/>
      <c r="O5153" s="161"/>
      <c r="P5153" s="161"/>
    </row>
    <row r="5154" customFormat="false" ht="27" hidden="false" customHeight="true" outlineLevel="0" collapsed="false">
      <c r="A5154" s="159" t="s">
        <v>25722</v>
      </c>
      <c r="B5154" s="160" t="s">
        <v>25723</v>
      </c>
      <c r="C5154" s="42" t="s">
        <v>1738</v>
      </c>
      <c r="D5154" s="159" t="s">
        <v>2979</v>
      </c>
      <c r="E5154" s="159" t="s">
        <v>2126</v>
      </c>
      <c r="F5154" s="42" t="s">
        <v>2980</v>
      </c>
      <c r="G5154" s="159" t="s">
        <v>1842</v>
      </c>
      <c r="H5154" s="159" t="s">
        <v>1654</v>
      </c>
      <c r="I5154" s="159" t="s">
        <v>1808</v>
      </c>
      <c r="J5154" s="42" t="s">
        <v>25724</v>
      </c>
      <c r="K5154" s="42" t="s">
        <v>25725</v>
      </c>
      <c r="L5154" s="159" t="s">
        <v>2129</v>
      </c>
      <c r="M5154" s="159" t="s">
        <v>25726</v>
      </c>
      <c r="N5154" s="161"/>
      <c r="O5154" s="161"/>
      <c r="P5154" s="161"/>
    </row>
    <row r="5155" customFormat="false" ht="27" hidden="false" customHeight="true" outlineLevel="0" collapsed="false">
      <c r="A5155" s="159" t="s">
        <v>25727</v>
      </c>
      <c r="B5155" s="160" t="s">
        <v>25728</v>
      </c>
      <c r="C5155" s="42" t="s">
        <v>1738</v>
      </c>
      <c r="D5155" s="159" t="s">
        <v>2979</v>
      </c>
      <c r="E5155" s="159" t="s">
        <v>2126</v>
      </c>
      <c r="F5155" s="42" t="s">
        <v>2980</v>
      </c>
      <c r="G5155" s="159" t="s">
        <v>1842</v>
      </c>
      <c r="H5155" s="159" t="s">
        <v>1654</v>
      </c>
      <c r="I5155" s="159" t="s">
        <v>1808</v>
      </c>
      <c r="J5155" s="42" t="s">
        <v>25729</v>
      </c>
      <c r="K5155" s="42" t="s">
        <v>25730</v>
      </c>
      <c r="L5155" s="159" t="s">
        <v>2129</v>
      </c>
      <c r="M5155" s="159" t="s">
        <v>25731</v>
      </c>
      <c r="N5155" s="161"/>
      <c r="O5155" s="161"/>
      <c r="P5155" s="161"/>
    </row>
    <row r="5156" customFormat="false" ht="27" hidden="false" customHeight="true" outlineLevel="0" collapsed="false">
      <c r="A5156" s="159" t="s">
        <v>25732</v>
      </c>
      <c r="B5156" s="160" t="s">
        <v>25733</v>
      </c>
      <c r="C5156" s="42" t="s">
        <v>1738</v>
      </c>
      <c r="D5156" s="159" t="s">
        <v>2979</v>
      </c>
      <c r="E5156" s="159" t="s">
        <v>2126</v>
      </c>
      <c r="F5156" s="42" t="s">
        <v>2980</v>
      </c>
      <c r="G5156" s="159" t="s">
        <v>1842</v>
      </c>
      <c r="H5156" s="159" t="s">
        <v>1654</v>
      </c>
      <c r="I5156" s="159" t="s">
        <v>1808</v>
      </c>
      <c r="J5156" s="42" t="s">
        <v>25734</v>
      </c>
      <c r="K5156" s="42" t="s">
        <v>25735</v>
      </c>
      <c r="L5156" s="159" t="s">
        <v>2129</v>
      </c>
      <c r="M5156" s="159" t="s">
        <v>25736</v>
      </c>
      <c r="N5156" s="161"/>
      <c r="O5156" s="161"/>
      <c r="P5156" s="161"/>
    </row>
    <row r="5157" customFormat="false" ht="39" hidden="false" customHeight="true" outlineLevel="0" collapsed="false">
      <c r="A5157" s="159" t="s">
        <v>25737</v>
      </c>
      <c r="B5157" s="160" t="s">
        <v>25738</v>
      </c>
      <c r="C5157" s="42" t="s">
        <v>1738</v>
      </c>
      <c r="D5157" s="159" t="s">
        <v>2979</v>
      </c>
      <c r="E5157" s="159" t="s">
        <v>2126</v>
      </c>
      <c r="F5157" s="42" t="s">
        <v>2980</v>
      </c>
      <c r="G5157" s="159" t="s">
        <v>1842</v>
      </c>
      <c r="H5157" s="159" t="s">
        <v>1654</v>
      </c>
      <c r="I5157" s="159" t="s">
        <v>1808</v>
      </c>
      <c r="J5157" s="42" t="s">
        <v>25739</v>
      </c>
      <c r="K5157" s="42" t="s">
        <v>25740</v>
      </c>
      <c r="L5157" s="159" t="s">
        <v>2129</v>
      </c>
      <c r="M5157" s="159" t="s">
        <v>25741</v>
      </c>
      <c r="N5157" s="161"/>
      <c r="O5157" s="161"/>
      <c r="P5157" s="161"/>
    </row>
    <row r="5158" customFormat="false" ht="27" hidden="false" customHeight="true" outlineLevel="0" collapsed="false">
      <c r="A5158" s="159" t="s">
        <v>25742</v>
      </c>
      <c r="B5158" s="160" t="s">
        <v>25743</v>
      </c>
      <c r="C5158" s="42" t="s">
        <v>1738</v>
      </c>
      <c r="D5158" s="159" t="s">
        <v>2979</v>
      </c>
      <c r="E5158" s="159" t="s">
        <v>2126</v>
      </c>
      <c r="F5158" s="42" t="s">
        <v>2980</v>
      </c>
      <c r="G5158" s="159" t="s">
        <v>1842</v>
      </c>
      <c r="H5158" s="159" t="s">
        <v>1654</v>
      </c>
      <c r="I5158" s="159" t="s">
        <v>1808</v>
      </c>
      <c r="J5158" s="42" t="s">
        <v>25744</v>
      </c>
      <c r="K5158" s="42" t="s">
        <v>25745</v>
      </c>
      <c r="L5158" s="159" t="s">
        <v>2129</v>
      </c>
      <c r="M5158" s="159" t="s">
        <v>25746</v>
      </c>
      <c r="N5158" s="161"/>
      <c r="O5158" s="161"/>
      <c r="P5158" s="161"/>
    </row>
    <row r="5159" customFormat="false" ht="27" hidden="false" customHeight="true" outlineLevel="0" collapsed="false">
      <c r="A5159" s="159" t="s">
        <v>25747</v>
      </c>
      <c r="B5159" s="160" t="s">
        <v>25748</v>
      </c>
      <c r="C5159" s="42" t="s">
        <v>1738</v>
      </c>
      <c r="D5159" s="159" t="s">
        <v>2979</v>
      </c>
      <c r="E5159" s="159" t="s">
        <v>2126</v>
      </c>
      <c r="F5159" s="42" t="s">
        <v>2980</v>
      </c>
      <c r="G5159" s="159" t="s">
        <v>1842</v>
      </c>
      <c r="H5159" s="159" t="s">
        <v>1654</v>
      </c>
      <c r="I5159" s="159" t="s">
        <v>1808</v>
      </c>
      <c r="J5159" s="42" t="s">
        <v>25749</v>
      </c>
      <c r="K5159" s="42" t="s">
        <v>25750</v>
      </c>
      <c r="L5159" s="159" t="s">
        <v>2129</v>
      </c>
      <c r="M5159" s="159" t="s">
        <v>25751</v>
      </c>
      <c r="N5159" s="161"/>
      <c r="O5159" s="161"/>
      <c r="P5159" s="161"/>
    </row>
    <row r="5160" customFormat="false" ht="27" hidden="false" customHeight="true" outlineLevel="0" collapsed="false">
      <c r="A5160" s="159" t="s">
        <v>25752</v>
      </c>
      <c r="B5160" s="160" t="s">
        <v>25753</v>
      </c>
      <c r="C5160" s="42" t="s">
        <v>1738</v>
      </c>
      <c r="D5160" s="159" t="s">
        <v>2979</v>
      </c>
      <c r="E5160" s="159" t="s">
        <v>2126</v>
      </c>
      <c r="F5160" s="42" t="s">
        <v>2980</v>
      </c>
      <c r="G5160" s="159" t="s">
        <v>1842</v>
      </c>
      <c r="H5160" s="159" t="s">
        <v>1654</v>
      </c>
      <c r="I5160" s="159" t="s">
        <v>1808</v>
      </c>
      <c r="J5160" s="42" t="s">
        <v>25754</v>
      </c>
      <c r="K5160" s="42" t="s">
        <v>25755</v>
      </c>
      <c r="L5160" s="159" t="s">
        <v>2129</v>
      </c>
      <c r="M5160" s="159" t="s">
        <v>25756</v>
      </c>
      <c r="N5160" s="161"/>
      <c r="O5160" s="161"/>
      <c r="P5160" s="161"/>
    </row>
    <row r="5161" customFormat="false" ht="27" hidden="false" customHeight="true" outlineLevel="0" collapsed="false">
      <c r="A5161" s="159" t="s">
        <v>25757</v>
      </c>
      <c r="B5161" s="160" t="s">
        <v>25758</v>
      </c>
      <c r="C5161" s="42" t="s">
        <v>1738</v>
      </c>
      <c r="D5161" s="159" t="s">
        <v>2979</v>
      </c>
      <c r="E5161" s="159" t="s">
        <v>2126</v>
      </c>
      <c r="F5161" s="42" t="s">
        <v>2980</v>
      </c>
      <c r="G5161" s="159" t="s">
        <v>1842</v>
      </c>
      <c r="H5161" s="159" t="s">
        <v>1654</v>
      </c>
      <c r="I5161" s="159" t="s">
        <v>1808</v>
      </c>
      <c r="J5161" s="42" t="s">
        <v>25759</v>
      </c>
      <c r="K5161" s="42" t="s">
        <v>25760</v>
      </c>
      <c r="L5161" s="159" t="s">
        <v>2129</v>
      </c>
      <c r="M5161" s="159" t="s">
        <v>25761</v>
      </c>
      <c r="N5161" s="161"/>
      <c r="O5161" s="161"/>
      <c r="P5161" s="161"/>
    </row>
    <row r="5162" customFormat="false" ht="39" hidden="false" customHeight="true" outlineLevel="0" collapsed="false">
      <c r="A5162" s="159" t="s">
        <v>25762</v>
      </c>
      <c r="B5162" s="160" t="s">
        <v>25763</v>
      </c>
      <c r="C5162" s="42" t="s">
        <v>1738</v>
      </c>
      <c r="D5162" s="159" t="s">
        <v>2979</v>
      </c>
      <c r="E5162" s="159" t="s">
        <v>2126</v>
      </c>
      <c r="F5162" s="42" t="s">
        <v>2980</v>
      </c>
      <c r="G5162" s="159" t="s">
        <v>1842</v>
      </c>
      <c r="H5162" s="159" t="s">
        <v>1654</v>
      </c>
      <c r="I5162" s="159" t="s">
        <v>1808</v>
      </c>
      <c r="J5162" s="42" t="s">
        <v>7723</v>
      </c>
      <c r="K5162" s="42" t="s">
        <v>25764</v>
      </c>
      <c r="L5162" s="159" t="s">
        <v>2129</v>
      </c>
      <c r="M5162" s="159" t="s">
        <v>25765</v>
      </c>
      <c r="N5162" s="161"/>
      <c r="O5162" s="161"/>
      <c r="P5162" s="161"/>
    </row>
    <row r="5163" customFormat="false" ht="27" hidden="false" customHeight="true" outlineLevel="0" collapsed="false">
      <c r="A5163" s="159" t="s">
        <v>25766</v>
      </c>
      <c r="B5163" s="160" t="s">
        <v>25767</v>
      </c>
      <c r="C5163" s="42" t="s">
        <v>1738</v>
      </c>
      <c r="D5163" s="159" t="s">
        <v>2979</v>
      </c>
      <c r="E5163" s="159" t="s">
        <v>2126</v>
      </c>
      <c r="F5163" s="42" t="s">
        <v>2980</v>
      </c>
      <c r="G5163" s="159" t="s">
        <v>1842</v>
      </c>
      <c r="H5163" s="159" t="s">
        <v>1654</v>
      </c>
      <c r="I5163" s="159" t="s">
        <v>1808</v>
      </c>
      <c r="J5163" s="42" t="s">
        <v>25768</v>
      </c>
      <c r="K5163" s="42" t="s">
        <v>25769</v>
      </c>
      <c r="L5163" s="159" t="s">
        <v>2129</v>
      </c>
      <c r="M5163" s="159" t="s">
        <v>25770</v>
      </c>
      <c r="N5163" s="161"/>
      <c r="O5163" s="161"/>
      <c r="P5163" s="161"/>
    </row>
    <row r="5164" customFormat="false" ht="27" hidden="false" customHeight="true" outlineLevel="0" collapsed="false">
      <c r="A5164" s="159" t="s">
        <v>25771</v>
      </c>
      <c r="B5164" s="160" t="s">
        <v>25772</v>
      </c>
      <c r="C5164" s="42" t="s">
        <v>1738</v>
      </c>
      <c r="D5164" s="159" t="s">
        <v>2979</v>
      </c>
      <c r="E5164" s="159" t="s">
        <v>2126</v>
      </c>
      <c r="F5164" s="42" t="s">
        <v>2980</v>
      </c>
      <c r="G5164" s="159" t="s">
        <v>1842</v>
      </c>
      <c r="H5164" s="159" t="s">
        <v>1654</v>
      </c>
      <c r="I5164" s="159" t="s">
        <v>1808</v>
      </c>
      <c r="J5164" s="42" t="s">
        <v>25773</v>
      </c>
      <c r="K5164" s="42" t="s">
        <v>25774</v>
      </c>
      <c r="L5164" s="159" t="s">
        <v>2129</v>
      </c>
      <c r="M5164" s="159" t="s">
        <v>25775</v>
      </c>
      <c r="N5164" s="161"/>
      <c r="O5164" s="161"/>
      <c r="P5164" s="161"/>
    </row>
    <row r="5165" customFormat="false" ht="27" hidden="false" customHeight="true" outlineLevel="0" collapsed="false">
      <c r="A5165" s="159" t="s">
        <v>25776</v>
      </c>
      <c r="B5165" s="160" t="s">
        <v>25777</v>
      </c>
      <c r="C5165" s="42" t="s">
        <v>1738</v>
      </c>
      <c r="D5165" s="159" t="s">
        <v>2979</v>
      </c>
      <c r="E5165" s="159" t="s">
        <v>2126</v>
      </c>
      <c r="F5165" s="42" t="s">
        <v>2980</v>
      </c>
      <c r="G5165" s="159" t="s">
        <v>1842</v>
      </c>
      <c r="H5165" s="159" t="s">
        <v>1654</v>
      </c>
      <c r="I5165" s="159" t="s">
        <v>1808</v>
      </c>
      <c r="J5165" s="42" t="s">
        <v>25778</v>
      </c>
      <c r="K5165" s="42" t="s">
        <v>25779</v>
      </c>
      <c r="L5165" s="159" t="s">
        <v>2129</v>
      </c>
      <c r="M5165" s="159" t="s">
        <v>25780</v>
      </c>
      <c r="N5165" s="161"/>
      <c r="O5165" s="161"/>
      <c r="P5165" s="161"/>
    </row>
    <row r="5166" customFormat="false" ht="39" hidden="false" customHeight="true" outlineLevel="0" collapsed="false">
      <c r="A5166" s="159" t="s">
        <v>25781</v>
      </c>
      <c r="B5166" s="160" t="s">
        <v>25782</v>
      </c>
      <c r="C5166" s="42" t="s">
        <v>1738</v>
      </c>
      <c r="D5166" s="159" t="s">
        <v>2979</v>
      </c>
      <c r="E5166" s="159" t="s">
        <v>2126</v>
      </c>
      <c r="F5166" s="42" t="s">
        <v>2980</v>
      </c>
      <c r="G5166" s="159" t="s">
        <v>1842</v>
      </c>
      <c r="H5166" s="159" t="s">
        <v>1654</v>
      </c>
      <c r="I5166" s="159" t="s">
        <v>1808</v>
      </c>
      <c r="J5166" s="42" t="s">
        <v>25783</v>
      </c>
      <c r="K5166" s="42" t="s">
        <v>25784</v>
      </c>
      <c r="L5166" s="159" t="s">
        <v>2129</v>
      </c>
      <c r="M5166" s="159" t="s">
        <v>25785</v>
      </c>
      <c r="N5166" s="161"/>
      <c r="O5166" s="161"/>
      <c r="P5166" s="161"/>
    </row>
    <row r="5167" customFormat="false" ht="39" hidden="false" customHeight="true" outlineLevel="0" collapsed="false">
      <c r="A5167" s="159" t="s">
        <v>25786</v>
      </c>
      <c r="B5167" s="160" t="s">
        <v>25787</v>
      </c>
      <c r="C5167" s="42" t="s">
        <v>1738</v>
      </c>
      <c r="D5167" s="159" t="s">
        <v>2979</v>
      </c>
      <c r="E5167" s="159" t="s">
        <v>2126</v>
      </c>
      <c r="F5167" s="42" t="s">
        <v>2980</v>
      </c>
      <c r="G5167" s="159" t="s">
        <v>1842</v>
      </c>
      <c r="H5167" s="159" t="s">
        <v>1654</v>
      </c>
      <c r="I5167" s="159" t="s">
        <v>1808</v>
      </c>
      <c r="J5167" s="42" t="s">
        <v>7798</v>
      </c>
      <c r="K5167" s="42" t="s">
        <v>25788</v>
      </c>
      <c r="L5167" s="159" t="s">
        <v>2129</v>
      </c>
      <c r="M5167" s="159" t="s">
        <v>25789</v>
      </c>
      <c r="N5167" s="161"/>
      <c r="O5167" s="161"/>
      <c r="P5167" s="161"/>
    </row>
    <row r="5168" customFormat="false" ht="39" hidden="false" customHeight="true" outlineLevel="0" collapsed="false">
      <c r="A5168" s="159" t="s">
        <v>25790</v>
      </c>
      <c r="B5168" s="160" t="s">
        <v>25791</v>
      </c>
      <c r="C5168" s="42" t="s">
        <v>1738</v>
      </c>
      <c r="D5168" s="159" t="s">
        <v>2979</v>
      </c>
      <c r="E5168" s="159" t="s">
        <v>2126</v>
      </c>
      <c r="F5168" s="42" t="s">
        <v>2980</v>
      </c>
      <c r="G5168" s="159" t="s">
        <v>1842</v>
      </c>
      <c r="H5168" s="159" t="s">
        <v>1654</v>
      </c>
      <c r="I5168" s="159" t="s">
        <v>1808</v>
      </c>
      <c r="J5168" s="42" t="s">
        <v>25792</v>
      </c>
      <c r="K5168" s="42" t="s">
        <v>25793</v>
      </c>
      <c r="L5168" s="159" t="s">
        <v>2129</v>
      </c>
      <c r="M5168" s="159" t="s">
        <v>25794</v>
      </c>
      <c r="N5168" s="161"/>
      <c r="O5168" s="161"/>
      <c r="P5168" s="161"/>
    </row>
    <row r="5169" customFormat="false" ht="27" hidden="false" customHeight="true" outlineLevel="0" collapsed="false">
      <c r="A5169" s="159" t="s">
        <v>25795</v>
      </c>
      <c r="B5169" s="160" t="s">
        <v>25796</v>
      </c>
      <c r="C5169" s="42" t="s">
        <v>1738</v>
      </c>
      <c r="D5169" s="159" t="s">
        <v>2548</v>
      </c>
      <c r="E5169" s="159" t="s">
        <v>2126</v>
      </c>
      <c r="F5169" s="42" t="s">
        <v>2549</v>
      </c>
      <c r="G5169" s="159" t="s">
        <v>1842</v>
      </c>
      <c r="H5169" s="159" t="s">
        <v>1654</v>
      </c>
      <c r="I5169" s="159" t="s">
        <v>1808</v>
      </c>
      <c r="J5169" s="42" t="s">
        <v>25797</v>
      </c>
      <c r="K5169" s="42" t="s">
        <v>25798</v>
      </c>
      <c r="L5169" s="159" t="s">
        <v>2129</v>
      </c>
      <c r="M5169" s="159" t="s">
        <v>25799</v>
      </c>
      <c r="N5169" s="161"/>
      <c r="O5169" s="161"/>
      <c r="P5169" s="161"/>
    </row>
    <row r="5170" customFormat="false" ht="27" hidden="false" customHeight="true" outlineLevel="0" collapsed="false">
      <c r="A5170" s="159" t="s">
        <v>25800</v>
      </c>
      <c r="B5170" s="160" t="s">
        <v>25801</v>
      </c>
      <c r="C5170" s="42" t="s">
        <v>1738</v>
      </c>
      <c r="D5170" s="159" t="s">
        <v>2548</v>
      </c>
      <c r="E5170" s="159" t="s">
        <v>2126</v>
      </c>
      <c r="F5170" s="42" t="s">
        <v>2549</v>
      </c>
      <c r="G5170" s="159" t="s">
        <v>1842</v>
      </c>
      <c r="H5170" s="159" t="s">
        <v>1654</v>
      </c>
      <c r="I5170" s="159" t="s">
        <v>1808</v>
      </c>
      <c r="J5170" s="42" t="s">
        <v>25802</v>
      </c>
      <c r="K5170" s="42" t="s">
        <v>25803</v>
      </c>
      <c r="L5170" s="159" t="s">
        <v>2129</v>
      </c>
      <c r="M5170" s="159" t="s">
        <v>25804</v>
      </c>
      <c r="N5170" s="161"/>
      <c r="O5170" s="161"/>
      <c r="P5170" s="161"/>
    </row>
    <row r="5171" customFormat="false" ht="39" hidden="false" customHeight="true" outlineLevel="0" collapsed="false">
      <c r="A5171" s="159" t="s">
        <v>25805</v>
      </c>
      <c r="B5171" s="160" t="s">
        <v>25806</v>
      </c>
      <c r="C5171" s="42" t="s">
        <v>1738</v>
      </c>
      <c r="D5171" s="159" t="s">
        <v>2548</v>
      </c>
      <c r="E5171" s="159" t="s">
        <v>2126</v>
      </c>
      <c r="F5171" s="42" t="s">
        <v>2549</v>
      </c>
      <c r="G5171" s="159" t="s">
        <v>1842</v>
      </c>
      <c r="H5171" s="159" t="s">
        <v>1654</v>
      </c>
      <c r="I5171" s="159" t="s">
        <v>1808</v>
      </c>
      <c r="J5171" s="42" t="s">
        <v>25807</v>
      </c>
      <c r="K5171" s="42" t="s">
        <v>25808</v>
      </c>
      <c r="L5171" s="159" t="s">
        <v>2129</v>
      </c>
      <c r="M5171" s="159" t="s">
        <v>25809</v>
      </c>
      <c r="N5171" s="161"/>
      <c r="O5171" s="161"/>
      <c r="P5171" s="161"/>
    </row>
    <row r="5172" customFormat="false" ht="27" hidden="false" customHeight="true" outlineLevel="0" collapsed="false">
      <c r="A5172" s="159" t="s">
        <v>25810</v>
      </c>
      <c r="B5172" s="160" t="s">
        <v>25811</v>
      </c>
      <c r="C5172" s="42" t="s">
        <v>1738</v>
      </c>
      <c r="D5172" s="159" t="s">
        <v>2548</v>
      </c>
      <c r="E5172" s="159" t="s">
        <v>2126</v>
      </c>
      <c r="F5172" s="42" t="s">
        <v>2549</v>
      </c>
      <c r="G5172" s="159" t="s">
        <v>1842</v>
      </c>
      <c r="H5172" s="159" t="s">
        <v>1654</v>
      </c>
      <c r="I5172" s="159" t="s">
        <v>1808</v>
      </c>
      <c r="J5172" s="42" t="s">
        <v>25812</v>
      </c>
      <c r="K5172" s="42" t="s">
        <v>25813</v>
      </c>
      <c r="L5172" s="159" t="s">
        <v>2129</v>
      </c>
      <c r="M5172" s="159" t="s">
        <v>25814</v>
      </c>
      <c r="N5172" s="161"/>
      <c r="O5172" s="161"/>
      <c r="P5172" s="161"/>
    </row>
    <row r="5173" customFormat="false" ht="27" hidden="false" customHeight="true" outlineLevel="0" collapsed="false">
      <c r="A5173" s="159" t="s">
        <v>25815</v>
      </c>
      <c r="B5173" s="160" t="s">
        <v>25816</v>
      </c>
      <c r="C5173" s="42" t="s">
        <v>1738</v>
      </c>
      <c r="D5173" s="159" t="s">
        <v>2548</v>
      </c>
      <c r="E5173" s="159" t="s">
        <v>2126</v>
      </c>
      <c r="F5173" s="42" t="s">
        <v>2549</v>
      </c>
      <c r="G5173" s="159" t="s">
        <v>1842</v>
      </c>
      <c r="H5173" s="159" t="s">
        <v>1654</v>
      </c>
      <c r="I5173" s="159" t="s">
        <v>1808</v>
      </c>
      <c r="J5173" s="42" t="s">
        <v>25817</v>
      </c>
      <c r="K5173" s="42" t="s">
        <v>25818</v>
      </c>
      <c r="L5173" s="159" t="s">
        <v>2129</v>
      </c>
      <c r="M5173" s="159" t="s">
        <v>25819</v>
      </c>
      <c r="N5173" s="161"/>
      <c r="O5173" s="161"/>
      <c r="P5173" s="161"/>
    </row>
    <row r="5174" customFormat="false" ht="39" hidden="false" customHeight="true" outlineLevel="0" collapsed="false">
      <c r="A5174" s="159" t="s">
        <v>25820</v>
      </c>
      <c r="B5174" s="160" t="s">
        <v>25821</v>
      </c>
      <c r="C5174" s="42" t="s">
        <v>1738</v>
      </c>
      <c r="D5174" s="159" t="s">
        <v>2548</v>
      </c>
      <c r="E5174" s="159" t="s">
        <v>2126</v>
      </c>
      <c r="F5174" s="42" t="s">
        <v>2549</v>
      </c>
      <c r="G5174" s="159" t="s">
        <v>1842</v>
      </c>
      <c r="H5174" s="159" t="s">
        <v>1654</v>
      </c>
      <c r="I5174" s="159" t="s">
        <v>1808</v>
      </c>
      <c r="J5174" s="42" t="s">
        <v>7953</v>
      </c>
      <c r="K5174" s="42" t="s">
        <v>25822</v>
      </c>
      <c r="L5174" s="159" t="s">
        <v>2129</v>
      </c>
      <c r="M5174" s="159" t="s">
        <v>25823</v>
      </c>
      <c r="N5174" s="161"/>
      <c r="O5174" s="161"/>
      <c r="P5174" s="161"/>
    </row>
    <row r="5175" customFormat="false" ht="39" hidden="false" customHeight="true" outlineLevel="0" collapsed="false">
      <c r="A5175" s="159" t="s">
        <v>25824</v>
      </c>
      <c r="B5175" s="160" t="s">
        <v>25825</v>
      </c>
      <c r="C5175" s="42" t="s">
        <v>1738</v>
      </c>
      <c r="D5175" s="159" t="s">
        <v>2548</v>
      </c>
      <c r="E5175" s="159" t="s">
        <v>2126</v>
      </c>
      <c r="F5175" s="42" t="s">
        <v>2549</v>
      </c>
      <c r="G5175" s="159" t="s">
        <v>1842</v>
      </c>
      <c r="H5175" s="159" t="s">
        <v>1654</v>
      </c>
      <c r="I5175" s="159" t="s">
        <v>1808</v>
      </c>
      <c r="J5175" s="42" t="s">
        <v>25826</v>
      </c>
      <c r="K5175" s="42" t="s">
        <v>25827</v>
      </c>
      <c r="L5175" s="159" t="s">
        <v>2129</v>
      </c>
      <c r="M5175" s="159" t="s">
        <v>25828</v>
      </c>
      <c r="N5175" s="161"/>
      <c r="O5175" s="161"/>
      <c r="P5175" s="161"/>
    </row>
    <row r="5176" customFormat="false" ht="27" hidden="false" customHeight="true" outlineLevel="0" collapsed="false">
      <c r="A5176" s="159" t="s">
        <v>25829</v>
      </c>
      <c r="B5176" s="160" t="s">
        <v>25830</v>
      </c>
      <c r="C5176" s="42" t="s">
        <v>1738</v>
      </c>
      <c r="D5176" s="159" t="s">
        <v>2548</v>
      </c>
      <c r="E5176" s="159" t="s">
        <v>2126</v>
      </c>
      <c r="F5176" s="42" t="s">
        <v>2549</v>
      </c>
      <c r="G5176" s="159" t="s">
        <v>1842</v>
      </c>
      <c r="H5176" s="159" t="s">
        <v>1654</v>
      </c>
      <c r="I5176" s="159" t="s">
        <v>1808</v>
      </c>
      <c r="J5176" s="42" t="s">
        <v>25831</v>
      </c>
      <c r="K5176" s="42" t="s">
        <v>25832</v>
      </c>
      <c r="L5176" s="159" t="s">
        <v>2129</v>
      </c>
      <c r="M5176" s="159" t="s">
        <v>25833</v>
      </c>
      <c r="N5176" s="161"/>
      <c r="O5176" s="161"/>
      <c r="P5176" s="161"/>
    </row>
    <row r="5177" customFormat="false" ht="39" hidden="false" customHeight="true" outlineLevel="0" collapsed="false">
      <c r="A5177" s="159" t="s">
        <v>25834</v>
      </c>
      <c r="B5177" s="160" t="s">
        <v>25835</v>
      </c>
      <c r="C5177" s="42" t="s">
        <v>1738</v>
      </c>
      <c r="D5177" s="159" t="s">
        <v>2548</v>
      </c>
      <c r="E5177" s="159" t="s">
        <v>2126</v>
      </c>
      <c r="F5177" s="42" t="s">
        <v>2549</v>
      </c>
      <c r="G5177" s="159" t="s">
        <v>1842</v>
      </c>
      <c r="H5177" s="159" t="s">
        <v>1654</v>
      </c>
      <c r="I5177" s="159" t="s">
        <v>1808</v>
      </c>
      <c r="J5177" s="42" t="s">
        <v>25836</v>
      </c>
      <c r="K5177" s="42" t="s">
        <v>25837</v>
      </c>
      <c r="L5177" s="159" t="s">
        <v>2129</v>
      </c>
      <c r="M5177" s="159" t="s">
        <v>25838</v>
      </c>
      <c r="N5177" s="161"/>
      <c r="O5177" s="161"/>
      <c r="P5177" s="161"/>
    </row>
    <row r="5178" customFormat="false" ht="27" hidden="false" customHeight="true" outlineLevel="0" collapsed="false">
      <c r="A5178" s="159" t="s">
        <v>25839</v>
      </c>
      <c r="B5178" s="160" t="s">
        <v>25840</v>
      </c>
      <c r="C5178" s="42" t="s">
        <v>1738</v>
      </c>
      <c r="D5178" s="159" t="s">
        <v>2548</v>
      </c>
      <c r="E5178" s="159" t="s">
        <v>2126</v>
      </c>
      <c r="F5178" s="42" t="s">
        <v>2549</v>
      </c>
      <c r="G5178" s="159" t="s">
        <v>1842</v>
      </c>
      <c r="H5178" s="159" t="s">
        <v>1654</v>
      </c>
      <c r="I5178" s="159" t="s">
        <v>1808</v>
      </c>
      <c r="J5178" s="42" t="s">
        <v>25841</v>
      </c>
      <c r="K5178" s="42" t="s">
        <v>25842</v>
      </c>
      <c r="L5178" s="159" t="s">
        <v>2129</v>
      </c>
      <c r="M5178" s="159" t="s">
        <v>25843</v>
      </c>
      <c r="N5178" s="161"/>
      <c r="O5178" s="161"/>
      <c r="P5178" s="161"/>
    </row>
    <row r="5179" customFormat="false" ht="39" hidden="false" customHeight="true" outlineLevel="0" collapsed="false">
      <c r="A5179" s="159" t="s">
        <v>25844</v>
      </c>
      <c r="B5179" s="160" t="s">
        <v>25845</v>
      </c>
      <c r="C5179" s="42" t="s">
        <v>1738</v>
      </c>
      <c r="D5179" s="159" t="s">
        <v>2548</v>
      </c>
      <c r="E5179" s="159" t="s">
        <v>2126</v>
      </c>
      <c r="F5179" s="42" t="s">
        <v>2549</v>
      </c>
      <c r="G5179" s="159" t="s">
        <v>1842</v>
      </c>
      <c r="H5179" s="159" t="s">
        <v>1654</v>
      </c>
      <c r="I5179" s="159" t="s">
        <v>1808</v>
      </c>
      <c r="J5179" s="42" t="s">
        <v>25846</v>
      </c>
      <c r="K5179" s="42" t="s">
        <v>25847</v>
      </c>
      <c r="L5179" s="159" t="s">
        <v>2129</v>
      </c>
      <c r="M5179" s="159" t="s">
        <v>25848</v>
      </c>
      <c r="N5179" s="161"/>
      <c r="O5179" s="161"/>
      <c r="P5179" s="161"/>
    </row>
    <row r="5180" customFormat="false" ht="39" hidden="false" customHeight="true" outlineLevel="0" collapsed="false">
      <c r="A5180" s="159" t="s">
        <v>25849</v>
      </c>
      <c r="B5180" s="160" t="s">
        <v>25850</v>
      </c>
      <c r="C5180" s="42" t="s">
        <v>1738</v>
      </c>
      <c r="D5180" s="159" t="s">
        <v>2548</v>
      </c>
      <c r="E5180" s="159" t="s">
        <v>2126</v>
      </c>
      <c r="F5180" s="42" t="s">
        <v>2549</v>
      </c>
      <c r="G5180" s="159" t="s">
        <v>1842</v>
      </c>
      <c r="H5180" s="159" t="s">
        <v>1654</v>
      </c>
      <c r="I5180" s="159" t="s">
        <v>1808</v>
      </c>
      <c r="J5180" s="42" t="s">
        <v>25851</v>
      </c>
      <c r="K5180" s="42" t="s">
        <v>25852</v>
      </c>
      <c r="L5180" s="159" t="s">
        <v>2129</v>
      </c>
      <c r="M5180" s="159" t="s">
        <v>25853</v>
      </c>
      <c r="N5180" s="161"/>
      <c r="O5180" s="161"/>
      <c r="P5180" s="161"/>
    </row>
    <row r="5181" customFormat="false" ht="39" hidden="false" customHeight="true" outlineLevel="0" collapsed="false">
      <c r="A5181" s="159" t="s">
        <v>25854</v>
      </c>
      <c r="B5181" s="160" t="s">
        <v>25855</v>
      </c>
      <c r="C5181" s="42" t="s">
        <v>1738</v>
      </c>
      <c r="D5181" s="159" t="s">
        <v>2548</v>
      </c>
      <c r="E5181" s="159" t="s">
        <v>2126</v>
      </c>
      <c r="F5181" s="42" t="s">
        <v>2549</v>
      </c>
      <c r="G5181" s="159" t="s">
        <v>1842</v>
      </c>
      <c r="H5181" s="159" t="s">
        <v>1654</v>
      </c>
      <c r="I5181" s="159" t="s">
        <v>1808</v>
      </c>
      <c r="J5181" s="42" t="s">
        <v>25856</v>
      </c>
      <c r="K5181" s="42" t="s">
        <v>25857</v>
      </c>
      <c r="L5181" s="159" t="s">
        <v>2129</v>
      </c>
      <c r="M5181" s="159" t="s">
        <v>25858</v>
      </c>
      <c r="N5181" s="161"/>
      <c r="O5181" s="161"/>
      <c r="P5181" s="161"/>
    </row>
    <row r="5182" customFormat="false" ht="39" hidden="false" customHeight="true" outlineLevel="0" collapsed="false">
      <c r="A5182" s="159" t="s">
        <v>25859</v>
      </c>
      <c r="B5182" s="160" t="s">
        <v>25860</v>
      </c>
      <c r="C5182" s="42" t="s">
        <v>1738</v>
      </c>
      <c r="D5182" s="159" t="s">
        <v>2895</v>
      </c>
      <c r="E5182" s="159" t="s">
        <v>2126</v>
      </c>
      <c r="F5182" s="42" t="s">
        <v>2896</v>
      </c>
      <c r="G5182" s="159" t="s">
        <v>1842</v>
      </c>
      <c r="H5182" s="159" t="s">
        <v>1654</v>
      </c>
      <c r="I5182" s="159" t="s">
        <v>1808</v>
      </c>
      <c r="J5182" s="42" t="s">
        <v>25861</v>
      </c>
      <c r="K5182" s="42" t="s">
        <v>25862</v>
      </c>
      <c r="L5182" s="159" t="s">
        <v>2129</v>
      </c>
      <c r="M5182" s="159" t="s">
        <v>25863</v>
      </c>
      <c r="N5182" s="161"/>
      <c r="O5182" s="161"/>
      <c r="P5182" s="161"/>
    </row>
    <row r="5183" customFormat="false" ht="27" hidden="false" customHeight="true" outlineLevel="0" collapsed="false">
      <c r="A5183" s="159" t="s">
        <v>25864</v>
      </c>
      <c r="B5183" s="160" t="s">
        <v>25865</v>
      </c>
      <c r="C5183" s="42" t="s">
        <v>1738</v>
      </c>
      <c r="D5183" s="159" t="s">
        <v>2895</v>
      </c>
      <c r="E5183" s="159" t="s">
        <v>2126</v>
      </c>
      <c r="F5183" s="42" t="s">
        <v>2896</v>
      </c>
      <c r="G5183" s="159" t="s">
        <v>1842</v>
      </c>
      <c r="H5183" s="159" t="s">
        <v>1654</v>
      </c>
      <c r="I5183" s="159" t="s">
        <v>1808</v>
      </c>
      <c r="J5183" s="42" t="s">
        <v>25866</v>
      </c>
      <c r="K5183" s="42" t="s">
        <v>25867</v>
      </c>
      <c r="L5183" s="159" t="s">
        <v>2129</v>
      </c>
      <c r="M5183" s="159" t="s">
        <v>25868</v>
      </c>
      <c r="N5183" s="161"/>
      <c r="O5183" s="161"/>
      <c r="P5183" s="161"/>
    </row>
    <row r="5184" customFormat="false" ht="27" hidden="false" customHeight="true" outlineLevel="0" collapsed="false">
      <c r="A5184" s="159" t="s">
        <v>25869</v>
      </c>
      <c r="B5184" s="160" t="s">
        <v>25870</v>
      </c>
      <c r="C5184" s="42" t="s">
        <v>1738</v>
      </c>
      <c r="D5184" s="159" t="s">
        <v>2895</v>
      </c>
      <c r="E5184" s="159" t="s">
        <v>2126</v>
      </c>
      <c r="F5184" s="42" t="s">
        <v>2896</v>
      </c>
      <c r="G5184" s="159" t="s">
        <v>1842</v>
      </c>
      <c r="H5184" s="159" t="s">
        <v>1654</v>
      </c>
      <c r="I5184" s="159" t="s">
        <v>1808</v>
      </c>
      <c r="J5184" s="42" t="s">
        <v>25871</v>
      </c>
      <c r="K5184" s="42" t="s">
        <v>25872</v>
      </c>
      <c r="L5184" s="159" t="s">
        <v>2129</v>
      </c>
      <c r="M5184" s="159" t="s">
        <v>25873</v>
      </c>
      <c r="N5184" s="161"/>
      <c r="O5184" s="161"/>
      <c r="P5184" s="161"/>
    </row>
    <row r="5185" customFormat="false" ht="27" hidden="false" customHeight="true" outlineLevel="0" collapsed="false">
      <c r="A5185" s="159" t="s">
        <v>25874</v>
      </c>
      <c r="B5185" s="160" t="s">
        <v>25875</v>
      </c>
      <c r="C5185" s="42" t="s">
        <v>1738</v>
      </c>
      <c r="D5185" s="159" t="s">
        <v>2895</v>
      </c>
      <c r="E5185" s="159" t="s">
        <v>2126</v>
      </c>
      <c r="F5185" s="42" t="s">
        <v>2896</v>
      </c>
      <c r="G5185" s="159" t="s">
        <v>1842</v>
      </c>
      <c r="H5185" s="159" t="s">
        <v>1654</v>
      </c>
      <c r="I5185" s="159" t="s">
        <v>1808</v>
      </c>
      <c r="J5185" s="42" t="s">
        <v>25876</v>
      </c>
      <c r="K5185" s="42" t="s">
        <v>25877</v>
      </c>
      <c r="L5185" s="159" t="s">
        <v>2129</v>
      </c>
      <c r="M5185" s="159" t="s">
        <v>25878</v>
      </c>
      <c r="N5185" s="161"/>
      <c r="O5185" s="161"/>
      <c r="P5185" s="161"/>
    </row>
    <row r="5186" customFormat="false" ht="39" hidden="false" customHeight="true" outlineLevel="0" collapsed="false">
      <c r="A5186" s="159" t="s">
        <v>25879</v>
      </c>
      <c r="B5186" s="160" t="s">
        <v>25880</v>
      </c>
      <c r="C5186" s="42" t="s">
        <v>1738</v>
      </c>
      <c r="D5186" s="159" t="s">
        <v>2895</v>
      </c>
      <c r="E5186" s="159" t="s">
        <v>2126</v>
      </c>
      <c r="F5186" s="42" t="s">
        <v>2896</v>
      </c>
      <c r="G5186" s="159" t="s">
        <v>1842</v>
      </c>
      <c r="H5186" s="159" t="s">
        <v>1654</v>
      </c>
      <c r="I5186" s="159" t="s">
        <v>1808</v>
      </c>
      <c r="J5186" s="42" t="s">
        <v>25881</v>
      </c>
      <c r="K5186" s="42" t="s">
        <v>25882</v>
      </c>
      <c r="L5186" s="159" t="s">
        <v>2129</v>
      </c>
      <c r="M5186" s="159" t="s">
        <v>25883</v>
      </c>
      <c r="N5186" s="161"/>
      <c r="O5186" s="161"/>
      <c r="P5186" s="161"/>
    </row>
    <row r="5187" customFormat="false" ht="27" hidden="false" customHeight="true" outlineLevel="0" collapsed="false">
      <c r="A5187" s="159" t="s">
        <v>25884</v>
      </c>
      <c r="B5187" s="160" t="s">
        <v>25885</v>
      </c>
      <c r="C5187" s="42" t="s">
        <v>1738</v>
      </c>
      <c r="D5187" s="159" t="s">
        <v>2895</v>
      </c>
      <c r="E5187" s="159" t="s">
        <v>2126</v>
      </c>
      <c r="F5187" s="42" t="s">
        <v>2896</v>
      </c>
      <c r="G5187" s="159" t="s">
        <v>1842</v>
      </c>
      <c r="H5187" s="159" t="s">
        <v>1654</v>
      </c>
      <c r="I5187" s="159" t="s">
        <v>1808</v>
      </c>
      <c r="J5187" s="42" t="s">
        <v>25886</v>
      </c>
      <c r="K5187" s="42" t="s">
        <v>25887</v>
      </c>
      <c r="L5187" s="159" t="s">
        <v>2129</v>
      </c>
      <c r="M5187" s="159" t="s">
        <v>25888</v>
      </c>
      <c r="N5187" s="161"/>
      <c r="O5187" s="161"/>
      <c r="P5187" s="161"/>
    </row>
    <row r="5188" customFormat="false" ht="27" hidden="false" customHeight="true" outlineLevel="0" collapsed="false">
      <c r="A5188" s="159" t="s">
        <v>25889</v>
      </c>
      <c r="B5188" s="160" t="s">
        <v>25890</v>
      </c>
      <c r="C5188" s="42" t="s">
        <v>1738</v>
      </c>
      <c r="D5188" s="159" t="s">
        <v>2895</v>
      </c>
      <c r="E5188" s="159" t="s">
        <v>2126</v>
      </c>
      <c r="F5188" s="42" t="s">
        <v>2896</v>
      </c>
      <c r="G5188" s="159" t="s">
        <v>1842</v>
      </c>
      <c r="H5188" s="159" t="s">
        <v>1654</v>
      </c>
      <c r="I5188" s="159" t="s">
        <v>1808</v>
      </c>
      <c r="J5188" s="42" t="s">
        <v>25891</v>
      </c>
      <c r="K5188" s="42" t="s">
        <v>25892</v>
      </c>
      <c r="L5188" s="159" t="s">
        <v>2129</v>
      </c>
      <c r="M5188" s="159" t="s">
        <v>25893</v>
      </c>
      <c r="N5188" s="161"/>
      <c r="O5188" s="161"/>
      <c r="P5188" s="161"/>
    </row>
    <row r="5189" customFormat="false" ht="27" hidden="false" customHeight="true" outlineLevel="0" collapsed="false">
      <c r="A5189" s="159" t="s">
        <v>25894</v>
      </c>
      <c r="B5189" s="160" t="s">
        <v>25895</v>
      </c>
      <c r="C5189" s="42" t="s">
        <v>1738</v>
      </c>
      <c r="D5189" s="159" t="s">
        <v>2895</v>
      </c>
      <c r="E5189" s="159" t="s">
        <v>2126</v>
      </c>
      <c r="F5189" s="42" t="s">
        <v>2896</v>
      </c>
      <c r="G5189" s="159" t="s">
        <v>1842</v>
      </c>
      <c r="H5189" s="159" t="s">
        <v>1654</v>
      </c>
      <c r="I5189" s="159" t="s">
        <v>1808</v>
      </c>
      <c r="J5189" s="42" t="s">
        <v>25896</v>
      </c>
      <c r="K5189" s="42" t="s">
        <v>25897</v>
      </c>
      <c r="L5189" s="159" t="s">
        <v>2129</v>
      </c>
      <c r="M5189" s="159" t="s">
        <v>25898</v>
      </c>
      <c r="N5189" s="161"/>
      <c r="O5189" s="161"/>
      <c r="P5189" s="161"/>
    </row>
    <row r="5190" customFormat="false" ht="39" hidden="false" customHeight="true" outlineLevel="0" collapsed="false">
      <c r="A5190" s="159" t="s">
        <v>25899</v>
      </c>
      <c r="B5190" s="160" t="s">
        <v>25900</v>
      </c>
      <c r="C5190" s="42" t="s">
        <v>1738</v>
      </c>
      <c r="D5190" s="159" t="s">
        <v>2895</v>
      </c>
      <c r="E5190" s="159" t="s">
        <v>2126</v>
      </c>
      <c r="F5190" s="42" t="s">
        <v>2896</v>
      </c>
      <c r="G5190" s="159" t="s">
        <v>1842</v>
      </c>
      <c r="H5190" s="159" t="s">
        <v>1654</v>
      </c>
      <c r="I5190" s="159" t="s">
        <v>1808</v>
      </c>
      <c r="J5190" s="42" t="s">
        <v>25901</v>
      </c>
      <c r="K5190" s="42" t="s">
        <v>25902</v>
      </c>
      <c r="L5190" s="159" t="s">
        <v>2129</v>
      </c>
      <c r="M5190" s="159" t="s">
        <v>25903</v>
      </c>
      <c r="N5190" s="161"/>
      <c r="O5190" s="161"/>
      <c r="P5190" s="161"/>
    </row>
    <row r="5191" customFormat="false" ht="27" hidden="false" customHeight="true" outlineLevel="0" collapsed="false">
      <c r="A5191" s="159" t="s">
        <v>25904</v>
      </c>
      <c r="B5191" s="160" t="s">
        <v>25905</v>
      </c>
      <c r="C5191" s="42" t="s">
        <v>1738</v>
      </c>
      <c r="D5191" s="159" t="s">
        <v>2895</v>
      </c>
      <c r="E5191" s="159" t="s">
        <v>2126</v>
      </c>
      <c r="F5191" s="42" t="s">
        <v>2896</v>
      </c>
      <c r="G5191" s="159" t="s">
        <v>1842</v>
      </c>
      <c r="H5191" s="159" t="s">
        <v>1654</v>
      </c>
      <c r="I5191" s="159" t="s">
        <v>1808</v>
      </c>
      <c r="J5191" s="42" t="s">
        <v>25906</v>
      </c>
      <c r="K5191" s="42" t="s">
        <v>25907</v>
      </c>
      <c r="L5191" s="159" t="s">
        <v>2129</v>
      </c>
      <c r="M5191" s="159" t="s">
        <v>25908</v>
      </c>
      <c r="N5191" s="161"/>
      <c r="O5191" s="161"/>
      <c r="P5191" s="161"/>
    </row>
    <row r="5192" customFormat="false" ht="39" hidden="false" customHeight="true" outlineLevel="0" collapsed="false">
      <c r="A5192" s="159" t="s">
        <v>25909</v>
      </c>
      <c r="B5192" s="160" t="s">
        <v>25910</v>
      </c>
      <c r="C5192" s="42" t="s">
        <v>1738</v>
      </c>
      <c r="D5192" s="159" t="s">
        <v>2895</v>
      </c>
      <c r="E5192" s="159" t="s">
        <v>2126</v>
      </c>
      <c r="F5192" s="42" t="s">
        <v>2896</v>
      </c>
      <c r="G5192" s="159" t="s">
        <v>1842</v>
      </c>
      <c r="H5192" s="159" t="s">
        <v>1654</v>
      </c>
      <c r="I5192" s="159" t="s">
        <v>1808</v>
      </c>
      <c r="J5192" s="42" t="s">
        <v>25911</v>
      </c>
      <c r="K5192" s="42" t="s">
        <v>25912</v>
      </c>
      <c r="L5192" s="159" t="s">
        <v>2129</v>
      </c>
      <c r="M5192" s="159" t="s">
        <v>25913</v>
      </c>
      <c r="N5192" s="161"/>
      <c r="O5192" s="161"/>
      <c r="P5192" s="161"/>
    </row>
    <row r="5193" customFormat="false" ht="39" hidden="false" customHeight="true" outlineLevel="0" collapsed="false">
      <c r="A5193" s="159" t="s">
        <v>25914</v>
      </c>
      <c r="B5193" s="160" t="s">
        <v>25915</v>
      </c>
      <c r="C5193" s="42" t="s">
        <v>1738</v>
      </c>
      <c r="D5193" s="159" t="s">
        <v>2895</v>
      </c>
      <c r="E5193" s="159" t="s">
        <v>2126</v>
      </c>
      <c r="F5193" s="42" t="s">
        <v>2896</v>
      </c>
      <c r="G5193" s="159" t="s">
        <v>1842</v>
      </c>
      <c r="H5193" s="159" t="s">
        <v>1654</v>
      </c>
      <c r="I5193" s="159" t="s">
        <v>1808</v>
      </c>
      <c r="J5193" s="42" t="s">
        <v>8393</v>
      </c>
      <c r="K5193" s="42" t="s">
        <v>25916</v>
      </c>
      <c r="L5193" s="159" t="s">
        <v>2129</v>
      </c>
      <c r="M5193" s="159" t="s">
        <v>25917</v>
      </c>
      <c r="N5193" s="161"/>
      <c r="O5193" s="161"/>
      <c r="P5193" s="161"/>
    </row>
    <row r="5194" customFormat="false" ht="27" hidden="false" customHeight="true" outlineLevel="0" collapsed="false">
      <c r="A5194" s="159" t="s">
        <v>25918</v>
      </c>
      <c r="B5194" s="160" t="s">
        <v>25919</v>
      </c>
      <c r="C5194" s="42" t="s">
        <v>1742</v>
      </c>
      <c r="D5194" s="159" t="s">
        <v>2991</v>
      </c>
      <c r="E5194" s="159" t="s">
        <v>2126</v>
      </c>
      <c r="F5194" s="42" t="s">
        <v>2992</v>
      </c>
      <c r="G5194" s="159" t="s">
        <v>1842</v>
      </c>
      <c r="H5194" s="159" t="s">
        <v>1654</v>
      </c>
      <c r="I5194" s="159" t="s">
        <v>1808</v>
      </c>
      <c r="J5194" s="42" t="s">
        <v>25920</v>
      </c>
      <c r="K5194" s="42" t="s">
        <v>25921</v>
      </c>
      <c r="L5194" s="159" t="s">
        <v>2129</v>
      </c>
      <c r="M5194" s="159" t="s">
        <v>25922</v>
      </c>
      <c r="N5194" s="161"/>
      <c r="O5194" s="161"/>
      <c r="P5194" s="161"/>
    </row>
    <row r="5195" customFormat="false" ht="39" hidden="false" customHeight="true" outlineLevel="0" collapsed="false">
      <c r="A5195" s="159" t="s">
        <v>25923</v>
      </c>
      <c r="B5195" s="160" t="s">
        <v>25924</v>
      </c>
      <c r="C5195" s="42" t="s">
        <v>1742</v>
      </c>
      <c r="D5195" s="159" t="s">
        <v>2991</v>
      </c>
      <c r="E5195" s="159" t="s">
        <v>2126</v>
      </c>
      <c r="F5195" s="42" t="s">
        <v>2992</v>
      </c>
      <c r="G5195" s="159" t="s">
        <v>1842</v>
      </c>
      <c r="H5195" s="159" t="s">
        <v>1654</v>
      </c>
      <c r="I5195" s="159" t="s">
        <v>1808</v>
      </c>
      <c r="J5195" s="42" t="s">
        <v>25925</v>
      </c>
      <c r="K5195" s="42" t="s">
        <v>25926</v>
      </c>
      <c r="L5195" s="159" t="s">
        <v>2129</v>
      </c>
      <c r="M5195" s="159" t="s">
        <v>25927</v>
      </c>
      <c r="N5195" s="161"/>
      <c r="O5195" s="161"/>
      <c r="P5195" s="161"/>
    </row>
    <row r="5196" customFormat="false" ht="27" hidden="false" customHeight="true" outlineLevel="0" collapsed="false">
      <c r="A5196" s="159" t="s">
        <v>25928</v>
      </c>
      <c r="B5196" s="160" t="s">
        <v>25929</v>
      </c>
      <c r="C5196" s="42" t="s">
        <v>1742</v>
      </c>
      <c r="D5196" s="159" t="s">
        <v>2991</v>
      </c>
      <c r="E5196" s="159" t="s">
        <v>2126</v>
      </c>
      <c r="F5196" s="42" t="s">
        <v>2992</v>
      </c>
      <c r="G5196" s="159" t="s">
        <v>1842</v>
      </c>
      <c r="H5196" s="159" t="s">
        <v>1654</v>
      </c>
      <c r="I5196" s="159" t="s">
        <v>1808</v>
      </c>
      <c r="J5196" s="42" t="s">
        <v>25930</v>
      </c>
      <c r="K5196" s="42" t="s">
        <v>25931</v>
      </c>
      <c r="L5196" s="159" t="s">
        <v>2129</v>
      </c>
      <c r="M5196" s="159" t="s">
        <v>25932</v>
      </c>
      <c r="N5196" s="161"/>
      <c r="O5196" s="161"/>
      <c r="P5196" s="161"/>
    </row>
    <row r="5197" customFormat="false" ht="39" hidden="false" customHeight="true" outlineLevel="0" collapsed="false">
      <c r="A5197" s="159" t="s">
        <v>25933</v>
      </c>
      <c r="B5197" s="160" t="s">
        <v>25934</v>
      </c>
      <c r="C5197" s="42" t="s">
        <v>1742</v>
      </c>
      <c r="D5197" s="159" t="s">
        <v>2991</v>
      </c>
      <c r="E5197" s="159" t="s">
        <v>2126</v>
      </c>
      <c r="F5197" s="42" t="s">
        <v>2992</v>
      </c>
      <c r="G5197" s="159" t="s">
        <v>1842</v>
      </c>
      <c r="H5197" s="159" t="s">
        <v>1654</v>
      </c>
      <c r="I5197" s="159" t="s">
        <v>1808</v>
      </c>
      <c r="J5197" s="42" t="s">
        <v>25935</v>
      </c>
      <c r="K5197" s="42" t="s">
        <v>25936</v>
      </c>
      <c r="L5197" s="159" t="s">
        <v>2129</v>
      </c>
      <c r="M5197" s="159" t="s">
        <v>25937</v>
      </c>
      <c r="N5197" s="161"/>
      <c r="O5197" s="161"/>
      <c r="P5197" s="161"/>
    </row>
    <row r="5198" customFormat="false" ht="27" hidden="false" customHeight="true" outlineLevel="0" collapsed="false">
      <c r="A5198" s="159" t="s">
        <v>25938</v>
      </c>
      <c r="B5198" s="160" t="s">
        <v>25939</v>
      </c>
      <c r="C5198" s="42" t="s">
        <v>1742</v>
      </c>
      <c r="D5198" s="159" t="s">
        <v>2991</v>
      </c>
      <c r="E5198" s="159" t="s">
        <v>2126</v>
      </c>
      <c r="F5198" s="42" t="s">
        <v>2992</v>
      </c>
      <c r="G5198" s="159" t="s">
        <v>1842</v>
      </c>
      <c r="H5198" s="159" t="s">
        <v>1654</v>
      </c>
      <c r="I5198" s="159" t="s">
        <v>1808</v>
      </c>
      <c r="J5198" s="42" t="s">
        <v>25940</v>
      </c>
      <c r="K5198" s="42" t="s">
        <v>25941</v>
      </c>
      <c r="L5198" s="159" t="s">
        <v>2129</v>
      </c>
      <c r="M5198" s="159" t="s">
        <v>25942</v>
      </c>
      <c r="N5198" s="161"/>
      <c r="O5198" s="161"/>
      <c r="P5198" s="161"/>
    </row>
    <row r="5199" customFormat="false" ht="39" hidden="false" customHeight="true" outlineLevel="0" collapsed="false">
      <c r="A5199" s="159" t="s">
        <v>25943</v>
      </c>
      <c r="B5199" s="160" t="s">
        <v>25944</v>
      </c>
      <c r="C5199" s="42" t="s">
        <v>1742</v>
      </c>
      <c r="D5199" s="159" t="s">
        <v>2991</v>
      </c>
      <c r="E5199" s="159" t="s">
        <v>2126</v>
      </c>
      <c r="F5199" s="42" t="s">
        <v>2992</v>
      </c>
      <c r="G5199" s="159" t="s">
        <v>1842</v>
      </c>
      <c r="H5199" s="159" t="s">
        <v>1654</v>
      </c>
      <c r="I5199" s="159" t="s">
        <v>1808</v>
      </c>
      <c r="J5199" s="42" t="s">
        <v>25945</v>
      </c>
      <c r="K5199" s="42" t="s">
        <v>25946</v>
      </c>
      <c r="L5199" s="159" t="s">
        <v>2129</v>
      </c>
      <c r="M5199" s="159" t="s">
        <v>25947</v>
      </c>
      <c r="N5199" s="161"/>
      <c r="O5199" s="161"/>
      <c r="P5199" s="161"/>
    </row>
    <row r="5200" customFormat="false" ht="27" hidden="false" customHeight="true" outlineLevel="0" collapsed="false">
      <c r="A5200" s="159" t="s">
        <v>25948</v>
      </c>
      <c r="B5200" s="160" t="s">
        <v>25949</v>
      </c>
      <c r="C5200" s="42" t="s">
        <v>1742</v>
      </c>
      <c r="D5200" s="159" t="s">
        <v>2991</v>
      </c>
      <c r="E5200" s="159" t="s">
        <v>2126</v>
      </c>
      <c r="F5200" s="42" t="s">
        <v>2992</v>
      </c>
      <c r="G5200" s="159" t="s">
        <v>1842</v>
      </c>
      <c r="H5200" s="159" t="s">
        <v>1654</v>
      </c>
      <c r="I5200" s="159" t="s">
        <v>1808</v>
      </c>
      <c r="J5200" s="42" t="s">
        <v>25950</v>
      </c>
      <c r="K5200" s="42" t="s">
        <v>25951</v>
      </c>
      <c r="L5200" s="159" t="s">
        <v>2129</v>
      </c>
      <c r="M5200" s="159" t="s">
        <v>25952</v>
      </c>
      <c r="N5200" s="161"/>
      <c r="O5200" s="161"/>
      <c r="P5200" s="161"/>
    </row>
    <row r="5201" customFormat="false" ht="27" hidden="false" customHeight="true" outlineLevel="0" collapsed="false">
      <c r="A5201" s="159" t="s">
        <v>25953</v>
      </c>
      <c r="B5201" s="160" t="s">
        <v>25954</v>
      </c>
      <c r="C5201" s="42" t="s">
        <v>1742</v>
      </c>
      <c r="D5201" s="159" t="s">
        <v>2991</v>
      </c>
      <c r="E5201" s="159" t="s">
        <v>2126</v>
      </c>
      <c r="F5201" s="42" t="s">
        <v>2992</v>
      </c>
      <c r="G5201" s="159" t="s">
        <v>1842</v>
      </c>
      <c r="H5201" s="159" t="s">
        <v>1654</v>
      </c>
      <c r="I5201" s="159" t="s">
        <v>1808</v>
      </c>
      <c r="J5201" s="42" t="s">
        <v>25955</v>
      </c>
      <c r="K5201" s="42" t="s">
        <v>25956</v>
      </c>
      <c r="L5201" s="159" t="s">
        <v>2129</v>
      </c>
      <c r="M5201" s="159" t="s">
        <v>25957</v>
      </c>
      <c r="N5201" s="161"/>
      <c r="O5201" s="161"/>
      <c r="P5201" s="161"/>
    </row>
    <row r="5202" customFormat="false" ht="27" hidden="false" customHeight="true" outlineLevel="0" collapsed="false">
      <c r="A5202" s="159" t="s">
        <v>25958</v>
      </c>
      <c r="B5202" s="160" t="s">
        <v>25959</v>
      </c>
      <c r="C5202" s="42" t="s">
        <v>1742</v>
      </c>
      <c r="D5202" s="159" t="s">
        <v>2991</v>
      </c>
      <c r="E5202" s="159" t="s">
        <v>2126</v>
      </c>
      <c r="F5202" s="42" t="s">
        <v>2992</v>
      </c>
      <c r="G5202" s="159" t="s">
        <v>1842</v>
      </c>
      <c r="H5202" s="159" t="s">
        <v>1654</v>
      </c>
      <c r="I5202" s="159" t="s">
        <v>1808</v>
      </c>
      <c r="J5202" s="42" t="s">
        <v>25960</v>
      </c>
      <c r="K5202" s="42" t="s">
        <v>25961</v>
      </c>
      <c r="L5202" s="159" t="s">
        <v>2129</v>
      </c>
      <c r="M5202" s="159" t="s">
        <v>25962</v>
      </c>
      <c r="N5202" s="161"/>
      <c r="O5202" s="161"/>
      <c r="P5202" s="161"/>
    </row>
    <row r="5203" customFormat="false" ht="27" hidden="false" customHeight="true" outlineLevel="0" collapsed="false">
      <c r="A5203" s="159" t="s">
        <v>25963</v>
      </c>
      <c r="B5203" s="160" t="s">
        <v>25964</v>
      </c>
      <c r="C5203" s="42" t="s">
        <v>1742</v>
      </c>
      <c r="D5203" s="159" t="s">
        <v>2991</v>
      </c>
      <c r="E5203" s="159" t="s">
        <v>2126</v>
      </c>
      <c r="F5203" s="42" t="s">
        <v>2992</v>
      </c>
      <c r="G5203" s="159" t="s">
        <v>1842</v>
      </c>
      <c r="H5203" s="159" t="s">
        <v>1654</v>
      </c>
      <c r="I5203" s="159" t="s">
        <v>1808</v>
      </c>
      <c r="J5203" s="42" t="s">
        <v>25965</v>
      </c>
      <c r="K5203" s="42" t="s">
        <v>25966</v>
      </c>
      <c r="L5203" s="159" t="s">
        <v>2129</v>
      </c>
      <c r="M5203" s="159" t="s">
        <v>25967</v>
      </c>
      <c r="N5203" s="161"/>
      <c r="O5203" s="161"/>
      <c r="P5203" s="161"/>
    </row>
    <row r="5204" customFormat="false" ht="27" hidden="false" customHeight="true" outlineLevel="0" collapsed="false">
      <c r="A5204" s="159" t="s">
        <v>25968</v>
      </c>
      <c r="B5204" s="160" t="s">
        <v>25969</v>
      </c>
      <c r="C5204" s="42" t="s">
        <v>1742</v>
      </c>
      <c r="D5204" s="159" t="s">
        <v>2991</v>
      </c>
      <c r="E5204" s="159" t="s">
        <v>2126</v>
      </c>
      <c r="F5204" s="42" t="s">
        <v>2992</v>
      </c>
      <c r="G5204" s="159" t="s">
        <v>1842</v>
      </c>
      <c r="H5204" s="159" t="s">
        <v>1654</v>
      </c>
      <c r="I5204" s="159" t="s">
        <v>1808</v>
      </c>
      <c r="J5204" s="42" t="s">
        <v>25970</v>
      </c>
      <c r="K5204" s="42" t="s">
        <v>25971</v>
      </c>
      <c r="L5204" s="159" t="s">
        <v>2129</v>
      </c>
      <c r="M5204" s="159" t="s">
        <v>25972</v>
      </c>
      <c r="N5204" s="161"/>
      <c r="O5204" s="161"/>
      <c r="P5204" s="161"/>
    </row>
    <row r="5205" customFormat="false" ht="39" hidden="false" customHeight="true" outlineLevel="0" collapsed="false">
      <c r="A5205" s="159" t="s">
        <v>25973</v>
      </c>
      <c r="B5205" s="160" t="s">
        <v>25974</v>
      </c>
      <c r="C5205" s="42" t="s">
        <v>1742</v>
      </c>
      <c r="D5205" s="159" t="s">
        <v>2991</v>
      </c>
      <c r="E5205" s="159" t="s">
        <v>2126</v>
      </c>
      <c r="F5205" s="42" t="s">
        <v>2992</v>
      </c>
      <c r="G5205" s="159" t="s">
        <v>1842</v>
      </c>
      <c r="H5205" s="159" t="s">
        <v>1654</v>
      </c>
      <c r="I5205" s="159" t="s">
        <v>1808</v>
      </c>
      <c r="J5205" s="42" t="s">
        <v>8618</v>
      </c>
      <c r="K5205" s="42" t="s">
        <v>25975</v>
      </c>
      <c r="L5205" s="159" t="s">
        <v>2129</v>
      </c>
      <c r="M5205" s="159" t="s">
        <v>25976</v>
      </c>
      <c r="N5205" s="161"/>
      <c r="O5205" s="161"/>
      <c r="P5205" s="161"/>
    </row>
    <row r="5206" customFormat="false" ht="39" hidden="false" customHeight="true" outlineLevel="0" collapsed="false">
      <c r="A5206" s="159" t="s">
        <v>25977</v>
      </c>
      <c r="B5206" s="160" t="s">
        <v>25978</v>
      </c>
      <c r="C5206" s="42" t="s">
        <v>1742</v>
      </c>
      <c r="D5206" s="159" t="s">
        <v>2991</v>
      </c>
      <c r="E5206" s="159" t="s">
        <v>2126</v>
      </c>
      <c r="F5206" s="42" t="s">
        <v>2992</v>
      </c>
      <c r="G5206" s="159" t="s">
        <v>1842</v>
      </c>
      <c r="H5206" s="159" t="s">
        <v>1654</v>
      </c>
      <c r="I5206" s="159" t="s">
        <v>1808</v>
      </c>
      <c r="J5206" s="42" t="s">
        <v>25979</v>
      </c>
      <c r="K5206" s="42" t="s">
        <v>25980</v>
      </c>
      <c r="L5206" s="159" t="s">
        <v>2129</v>
      </c>
      <c r="M5206" s="159" t="s">
        <v>25981</v>
      </c>
      <c r="N5206" s="161"/>
      <c r="O5206" s="161"/>
      <c r="P5206" s="161"/>
    </row>
    <row r="5207" customFormat="false" ht="27" hidden="false" customHeight="true" outlineLevel="0" collapsed="false">
      <c r="A5207" s="159" t="s">
        <v>25982</v>
      </c>
      <c r="B5207" s="160" t="s">
        <v>25983</v>
      </c>
      <c r="C5207" s="42" t="s">
        <v>1754</v>
      </c>
      <c r="D5207" s="159" t="s">
        <v>2927</v>
      </c>
      <c r="E5207" s="159" t="s">
        <v>2126</v>
      </c>
      <c r="F5207" s="42" t="s">
        <v>2928</v>
      </c>
      <c r="G5207" s="159" t="s">
        <v>1842</v>
      </c>
      <c r="H5207" s="159" t="s">
        <v>1654</v>
      </c>
      <c r="I5207" s="159" t="s">
        <v>1808</v>
      </c>
      <c r="J5207" s="42" t="s">
        <v>25984</v>
      </c>
      <c r="K5207" s="42" t="s">
        <v>25985</v>
      </c>
      <c r="L5207" s="159" t="s">
        <v>2129</v>
      </c>
      <c r="M5207" s="159" t="s">
        <v>25986</v>
      </c>
      <c r="N5207" s="161"/>
      <c r="O5207" s="161"/>
      <c r="P5207" s="161"/>
    </row>
    <row r="5208" customFormat="false" ht="39" hidden="false" customHeight="true" outlineLevel="0" collapsed="false">
      <c r="A5208" s="159" t="s">
        <v>25987</v>
      </c>
      <c r="B5208" s="160" t="s">
        <v>25988</v>
      </c>
      <c r="C5208" s="42" t="s">
        <v>1754</v>
      </c>
      <c r="D5208" s="159" t="s">
        <v>2927</v>
      </c>
      <c r="E5208" s="159" t="s">
        <v>2126</v>
      </c>
      <c r="F5208" s="42" t="s">
        <v>2928</v>
      </c>
      <c r="G5208" s="159" t="s">
        <v>1842</v>
      </c>
      <c r="H5208" s="159" t="s">
        <v>1654</v>
      </c>
      <c r="I5208" s="159" t="s">
        <v>1808</v>
      </c>
      <c r="J5208" s="42" t="s">
        <v>8668</v>
      </c>
      <c r="K5208" s="42" t="s">
        <v>25989</v>
      </c>
      <c r="L5208" s="159" t="s">
        <v>2129</v>
      </c>
      <c r="M5208" s="159" t="s">
        <v>25990</v>
      </c>
      <c r="N5208" s="161"/>
      <c r="O5208" s="161"/>
      <c r="P5208" s="161"/>
    </row>
    <row r="5209" customFormat="false" ht="39" hidden="false" customHeight="true" outlineLevel="0" collapsed="false">
      <c r="A5209" s="159" t="s">
        <v>25991</v>
      </c>
      <c r="B5209" s="160" t="s">
        <v>25992</v>
      </c>
      <c r="C5209" s="42" t="s">
        <v>1754</v>
      </c>
      <c r="D5209" s="159" t="s">
        <v>2927</v>
      </c>
      <c r="E5209" s="159" t="s">
        <v>2126</v>
      </c>
      <c r="F5209" s="42" t="s">
        <v>2928</v>
      </c>
      <c r="G5209" s="159" t="s">
        <v>1842</v>
      </c>
      <c r="H5209" s="159" t="s">
        <v>1654</v>
      </c>
      <c r="I5209" s="159" t="s">
        <v>1808</v>
      </c>
      <c r="J5209" s="42" t="s">
        <v>8688</v>
      </c>
      <c r="K5209" s="42" t="s">
        <v>25993</v>
      </c>
      <c r="L5209" s="159" t="s">
        <v>2129</v>
      </c>
      <c r="M5209" s="159" t="s">
        <v>25994</v>
      </c>
      <c r="N5209" s="161"/>
      <c r="O5209" s="161"/>
      <c r="P5209" s="161"/>
    </row>
    <row r="5210" customFormat="false" ht="27" hidden="false" customHeight="true" outlineLevel="0" collapsed="false">
      <c r="A5210" s="159" t="s">
        <v>25995</v>
      </c>
      <c r="B5210" s="160" t="s">
        <v>25996</v>
      </c>
      <c r="C5210" s="42" t="s">
        <v>1754</v>
      </c>
      <c r="D5210" s="159" t="s">
        <v>2927</v>
      </c>
      <c r="E5210" s="159" t="s">
        <v>2126</v>
      </c>
      <c r="F5210" s="42" t="s">
        <v>2928</v>
      </c>
      <c r="G5210" s="159" t="s">
        <v>1842</v>
      </c>
      <c r="H5210" s="159" t="s">
        <v>1654</v>
      </c>
      <c r="I5210" s="159" t="s">
        <v>1808</v>
      </c>
      <c r="J5210" s="42" t="s">
        <v>25997</v>
      </c>
      <c r="K5210" s="42" t="s">
        <v>25998</v>
      </c>
      <c r="L5210" s="159" t="s">
        <v>2129</v>
      </c>
      <c r="M5210" s="159" t="s">
        <v>25999</v>
      </c>
      <c r="N5210" s="161"/>
      <c r="O5210" s="161"/>
      <c r="P5210" s="161"/>
    </row>
    <row r="5211" customFormat="false" ht="27" hidden="false" customHeight="true" outlineLevel="0" collapsed="false">
      <c r="A5211" s="159" t="s">
        <v>26000</v>
      </c>
      <c r="B5211" s="160" t="s">
        <v>26001</v>
      </c>
      <c r="C5211" s="42" t="s">
        <v>1754</v>
      </c>
      <c r="D5211" s="159" t="s">
        <v>2927</v>
      </c>
      <c r="E5211" s="159" t="s">
        <v>2126</v>
      </c>
      <c r="F5211" s="42" t="s">
        <v>2928</v>
      </c>
      <c r="G5211" s="159" t="s">
        <v>1842</v>
      </c>
      <c r="H5211" s="159" t="s">
        <v>1654</v>
      </c>
      <c r="I5211" s="159" t="s">
        <v>1808</v>
      </c>
      <c r="J5211" s="42" t="s">
        <v>26002</v>
      </c>
      <c r="K5211" s="42" t="s">
        <v>26003</v>
      </c>
      <c r="L5211" s="159" t="s">
        <v>2129</v>
      </c>
      <c r="M5211" s="159" t="s">
        <v>26004</v>
      </c>
      <c r="N5211" s="161"/>
      <c r="O5211" s="161"/>
      <c r="P5211" s="161"/>
    </row>
    <row r="5212" customFormat="false" ht="27" hidden="false" customHeight="true" outlineLevel="0" collapsed="false">
      <c r="A5212" s="159" t="s">
        <v>26005</v>
      </c>
      <c r="B5212" s="160" t="s">
        <v>26006</v>
      </c>
      <c r="C5212" s="42" t="s">
        <v>1754</v>
      </c>
      <c r="D5212" s="159" t="s">
        <v>2927</v>
      </c>
      <c r="E5212" s="159" t="s">
        <v>2126</v>
      </c>
      <c r="F5212" s="42" t="s">
        <v>2928</v>
      </c>
      <c r="G5212" s="159" t="s">
        <v>1842</v>
      </c>
      <c r="H5212" s="159" t="s">
        <v>1654</v>
      </c>
      <c r="I5212" s="159" t="s">
        <v>1808</v>
      </c>
      <c r="J5212" s="42" t="s">
        <v>26007</v>
      </c>
      <c r="K5212" s="42" t="s">
        <v>26008</v>
      </c>
      <c r="L5212" s="159" t="s">
        <v>2129</v>
      </c>
      <c r="M5212" s="159" t="s">
        <v>26009</v>
      </c>
      <c r="N5212" s="161"/>
      <c r="O5212" s="161"/>
      <c r="P5212" s="161"/>
    </row>
    <row r="5213" customFormat="false" ht="39" hidden="false" customHeight="true" outlineLevel="0" collapsed="false">
      <c r="A5213" s="159" t="s">
        <v>26010</v>
      </c>
      <c r="B5213" s="160" t="s">
        <v>26011</v>
      </c>
      <c r="C5213" s="42" t="s">
        <v>1754</v>
      </c>
      <c r="D5213" s="159" t="s">
        <v>2927</v>
      </c>
      <c r="E5213" s="159" t="s">
        <v>2126</v>
      </c>
      <c r="F5213" s="42" t="s">
        <v>2928</v>
      </c>
      <c r="G5213" s="159" t="s">
        <v>1842</v>
      </c>
      <c r="H5213" s="159" t="s">
        <v>1654</v>
      </c>
      <c r="I5213" s="159" t="s">
        <v>1808</v>
      </c>
      <c r="J5213" s="42" t="s">
        <v>26012</v>
      </c>
      <c r="K5213" s="42" t="s">
        <v>26013</v>
      </c>
      <c r="L5213" s="159" t="s">
        <v>2129</v>
      </c>
      <c r="M5213" s="159" t="s">
        <v>26014</v>
      </c>
      <c r="N5213" s="161"/>
      <c r="O5213" s="161"/>
      <c r="P5213" s="161"/>
    </row>
    <row r="5214" customFormat="false" ht="27" hidden="false" customHeight="true" outlineLevel="0" collapsed="false">
      <c r="A5214" s="159" t="s">
        <v>26015</v>
      </c>
      <c r="B5214" s="160" t="s">
        <v>26016</v>
      </c>
      <c r="C5214" s="42" t="s">
        <v>1754</v>
      </c>
      <c r="D5214" s="159" t="s">
        <v>2927</v>
      </c>
      <c r="E5214" s="159" t="s">
        <v>2126</v>
      </c>
      <c r="F5214" s="42" t="s">
        <v>2928</v>
      </c>
      <c r="G5214" s="159" t="s">
        <v>1842</v>
      </c>
      <c r="H5214" s="159" t="s">
        <v>1654</v>
      </c>
      <c r="I5214" s="159" t="s">
        <v>1808</v>
      </c>
      <c r="J5214" s="42" t="s">
        <v>26017</v>
      </c>
      <c r="K5214" s="42" t="s">
        <v>26018</v>
      </c>
      <c r="L5214" s="159" t="s">
        <v>2129</v>
      </c>
      <c r="M5214" s="159" t="s">
        <v>26019</v>
      </c>
      <c r="N5214" s="161"/>
      <c r="O5214" s="161"/>
      <c r="P5214" s="161"/>
    </row>
    <row r="5215" customFormat="false" ht="27" hidden="false" customHeight="true" outlineLevel="0" collapsed="false">
      <c r="A5215" s="159" t="s">
        <v>26020</v>
      </c>
      <c r="B5215" s="160" t="s">
        <v>26021</v>
      </c>
      <c r="C5215" s="42" t="s">
        <v>1754</v>
      </c>
      <c r="D5215" s="159" t="s">
        <v>2927</v>
      </c>
      <c r="E5215" s="159" t="s">
        <v>2126</v>
      </c>
      <c r="F5215" s="42" t="s">
        <v>2928</v>
      </c>
      <c r="G5215" s="159" t="s">
        <v>1842</v>
      </c>
      <c r="H5215" s="159" t="s">
        <v>1654</v>
      </c>
      <c r="I5215" s="159" t="s">
        <v>1808</v>
      </c>
      <c r="J5215" s="42" t="s">
        <v>26022</v>
      </c>
      <c r="K5215" s="42" t="s">
        <v>26023</v>
      </c>
      <c r="L5215" s="159" t="s">
        <v>2129</v>
      </c>
      <c r="M5215" s="159" t="s">
        <v>26024</v>
      </c>
      <c r="N5215" s="161"/>
      <c r="O5215" s="161"/>
      <c r="P5215" s="161"/>
    </row>
    <row r="5216" customFormat="false" ht="39" hidden="false" customHeight="true" outlineLevel="0" collapsed="false">
      <c r="A5216" s="159" t="s">
        <v>26025</v>
      </c>
      <c r="B5216" s="160" t="s">
        <v>26026</v>
      </c>
      <c r="C5216" s="42" t="s">
        <v>1754</v>
      </c>
      <c r="D5216" s="159" t="s">
        <v>2927</v>
      </c>
      <c r="E5216" s="159" t="s">
        <v>2126</v>
      </c>
      <c r="F5216" s="42" t="s">
        <v>2928</v>
      </c>
      <c r="G5216" s="159" t="s">
        <v>1842</v>
      </c>
      <c r="H5216" s="159" t="s">
        <v>1654</v>
      </c>
      <c r="I5216" s="159" t="s">
        <v>1808</v>
      </c>
      <c r="J5216" s="42" t="s">
        <v>26027</v>
      </c>
      <c r="K5216" s="42" t="s">
        <v>26028</v>
      </c>
      <c r="L5216" s="159" t="s">
        <v>2129</v>
      </c>
      <c r="M5216" s="159" t="s">
        <v>26029</v>
      </c>
      <c r="N5216" s="161"/>
      <c r="O5216" s="161"/>
      <c r="P5216" s="161"/>
    </row>
    <row r="5217" customFormat="false" ht="39" hidden="false" customHeight="true" outlineLevel="0" collapsed="false">
      <c r="A5217" s="159" t="s">
        <v>26030</v>
      </c>
      <c r="B5217" s="160" t="s">
        <v>26031</v>
      </c>
      <c r="C5217" s="42" t="s">
        <v>1754</v>
      </c>
      <c r="D5217" s="159" t="s">
        <v>2927</v>
      </c>
      <c r="E5217" s="159" t="s">
        <v>2126</v>
      </c>
      <c r="F5217" s="42" t="s">
        <v>2928</v>
      </c>
      <c r="G5217" s="159" t="s">
        <v>1842</v>
      </c>
      <c r="H5217" s="159" t="s">
        <v>1654</v>
      </c>
      <c r="I5217" s="159" t="s">
        <v>1808</v>
      </c>
      <c r="J5217" s="42" t="s">
        <v>26032</v>
      </c>
      <c r="K5217" s="42" t="s">
        <v>26033</v>
      </c>
      <c r="L5217" s="159" t="s">
        <v>2129</v>
      </c>
      <c r="M5217" s="159" t="s">
        <v>26034</v>
      </c>
      <c r="N5217" s="161"/>
      <c r="O5217" s="161"/>
      <c r="P5217" s="161"/>
    </row>
    <row r="5218" customFormat="false" ht="39" hidden="false" customHeight="true" outlineLevel="0" collapsed="false">
      <c r="A5218" s="159" t="s">
        <v>26035</v>
      </c>
      <c r="B5218" s="160" t="s">
        <v>26036</v>
      </c>
      <c r="C5218" s="42" t="s">
        <v>1754</v>
      </c>
      <c r="D5218" s="159" t="s">
        <v>2927</v>
      </c>
      <c r="E5218" s="159" t="s">
        <v>2126</v>
      </c>
      <c r="F5218" s="42" t="s">
        <v>2928</v>
      </c>
      <c r="G5218" s="159" t="s">
        <v>1842</v>
      </c>
      <c r="H5218" s="159" t="s">
        <v>1654</v>
      </c>
      <c r="I5218" s="159" t="s">
        <v>1808</v>
      </c>
      <c r="J5218" s="42" t="s">
        <v>26037</v>
      </c>
      <c r="K5218" s="42" t="s">
        <v>26038</v>
      </c>
      <c r="L5218" s="159" t="s">
        <v>2129</v>
      </c>
      <c r="M5218" s="159" t="s">
        <v>26039</v>
      </c>
      <c r="N5218" s="161"/>
      <c r="O5218" s="161"/>
      <c r="P5218" s="161"/>
    </row>
    <row r="5219" customFormat="false" ht="39" hidden="false" customHeight="true" outlineLevel="0" collapsed="false">
      <c r="A5219" s="159" t="s">
        <v>26040</v>
      </c>
      <c r="B5219" s="160" t="s">
        <v>26041</v>
      </c>
      <c r="C5219" s="42" t="s">
        <v>1754</v>
      </c>
      <c r="D5219" s="159" t="s">
        <v>2927</v>
      </c>
      <c r="E5219" s="159" t="s">
        <v>2126</v>
      </c>
      <c r="F5219" s="42" t="s">
        <v>2928</v>
      </c>
      <c r="G5219" s="159" t="s">
        <v>1842</v>
      </c>
      <c r="H5219" s="159" t="s">
        <v>1654</v>
      </c>
      <c r="I5219" s="159" t="s">
        <v>1808</v>
      </c>
      <c r="J5219" s="42" t="s">
        <v>8863</v>
      </c>
      <c r="K5219" s="42" t="s">
        <v>26042</v>
      </c>
      <c r="L5219" s="159" t="s">
        <v>2129</v>
      </c>
      <c r="M5219" s="159" t="s">
        <v>26043</v>
      </c>
      <c r="N5219" s="161"/>
      <c r="O5219" s="161"/>
      <c r="P5219" s="161"/>
    </row>
    <row r="5220" customFormat="false" ht="39" hidden="false" customHeight="true" outlineLevel="0" collapsed="false">
      <c r="A5220" s="159" t="s">
        <v>26044</v>
      </c>
      <c r="B5220" s="160" t="s">
        <v>26045</v>
      </c>
      <c r="C5220" s="42" t="s">
        <v>1754</v>
      </c>
      <c r="D5220" s="159" t="s">
        <v>2927</v>
      </c>
      <c r="E5220" s="159" t="s">
        <v>2126</v>
      </c>
      <c r="F5220" s="42" t="s">
        <v>2928</v>
      </c>
      <c r="G5220" s="159" t="s">
        <v>1842</v>
      </c>
      <c r="H5220" s="159" t="s">
        <v>1654</v>
      </c>
      <c r="I5220" s="159" t="s">
        <v>1808</v>
      </c>
      <c r="J5220" s="42" t="s">
        <v>8878</v>
      </c>
      <c r="K5220" s="42" t="s">
        <v>26046</v>
      </c>
      <c r="L5220" s="159" t="s">
        <v>2129</v>
      </c>
      <c r="M5220" s="159" t="s">
        <v>26047</v>
      </c>
      <c r="N5220" s="161"/>
      <c r="O5220" s="161"/>
      <c r="P5220" s="161"/>
    </row>
    <row r="5221" customFormat="false" ht="27" hidden="false" customHeight="true" outlineLevel="0" collapsed="false">
      <c r="A5221" s="159" t="s">
        <v>26048</v>
      </c>
      <c r="B5221" s="160" t="s">
        <v>26049</v>
      </c>
      <c r="C5221" s="42" t="s">
        <v>1745</v>
      </c>
      <c r="D5221" s="159" t="s">
        <v>8898</v>
      </c>
      <c r="E5221" s="159" t="s">
        <v>2126</v>
      </c>
      <c r="F5221" s="42" t="s">
        <v>8899</v>
      </c>
      <c r="G5221" s="159" t="s">
        <v>1842</v>
      </c>
      <c r="H5221" s="159" t="s">
        <v>1654</v>
      </c>
      <c r="I5221" s="159" t="s">
        <v>1808</v>
      </c>
      <c r="J5221" s="42" t="s">
        <v>26050</v>
      </c>
      <c r="K5221" s="42" t="s">
        <v>26051</v>
      </c>
      <c r="L5221" s="159" t="s">
        <v>2129</v>
      </c>
      <c r="M5221" s="159" t="s">
        <v>26052</v>
      </c>
      <c r="N5221" s="161"/>
      <c r="O5221" s="161"/>
      <c r="P5221" s="161"/>
    </row>
    <row r="5222" customFormat="false" ht="27" hidden="false" customHeight="true" outlineLevel="0" collapsed="false">
      <c r="A5222" s="159" t="s">
        <v>26053</v>
      </c>
      <c r="B5222" s="160" t="s">
        <v>26054</v>
      </c>
      <c r="C5222" s="42" t="s">
        <v>1745</v>
      </c>
      <c r="D5222" s="159" t="s">
        <v>8898</v>
      </c>
      <c r="E5222" s="159" t="s">
        <v>2126</v>
      </c>
      <c r="F5222" s="42" t="s">
        <v>8899</v>
      </c>
      <c r="G5222" s="159" t="s">
        <v>1842</v>
      </c>
      <c r="H5222" s="159" t="s">
        <v>1654</v>
      </c>
      <c r="I5222" s="159" t="s">
        <v>1808</v>
      </c>
      <c r="J5222" s="42" t="s">
        <v>26055</v>
      </c>
      <c r="K5222" s="42" t="s">
        <v>26056</v>
      </c>
      <c r="L5222" s="159" t="s">
        <v>2129</v>
      </c>
      <c r="M5222" s="159" t="s">
        <v>26057</v>
      </c>
      <c r="N5222" s="161"/>
      <c r="O5222" s="161"/>
      <c r="P5222" s="161"/>
    </row>
    <row r="5223" customFormat="false" ht="27" hidden="false" customHeight="true" outlineLevel="0" collapsed="false">
      <c r="A5223" s="159" t="s">
        <v>26058</v>
      </c>
      <c r="B5223" s="160" t="s">
        <v>26059</v>
      </c>
      <c r="C5223" s="42" t="s">
        <v>1745</v>
      </c>
      <c r="D5223" s="159" t="s">
        <v>8898</v>
      </c>
      <c r="E5223" s="159" t="s">
        <v>2126</v>
      </c>
      <c r="F5223" s="42" t="s">
        <v>8899</v>
      </c>
      <c r="G5223" s="159" t="s">
        <v>1842</v>
      </c>
      <c r="H5223" s="159" t="s">
        <v>1654</v>
      </c>
      <c r="I5223" s="159" t="s">
        <v>1808</v>
      </c>
      <c r="J5223" s="42" t="s">
        <v>26060</v>
      </c>
      <c r="K5223" s="42" t="s">
        <v>26061</v>
      </c>
      <c r="L5223" s="159" t="s">
        <v>2129</v>
      </c>
      <c r="M5223" s="159" t="s">
        <v>26062</v>
      </c>
      <c r="N5223" s="161"/>
      <c r="O5223" s="161"/>
      <c r="P5223" s="161"/>
    </row>
    <row r="5224" customFormat="false" ht="27" hidden="false" customHeight="true" outlineLevel="0" collapsed="false">
      <c r="A5224" s="159" t="s">
        <v>26063</v>
      </c>
      <c r="B5224" s="160" t="s">
        <v>26064</v>
      </c>
      <c r="C5224" s="42" t="s">
        <v>1745</v>
      </c>
      <c r="D5224" s="159" t="s">
        <v>8898</v>
      </c>
      <c r="E5224" s="159" t="s">
        <v>2126</v>
      </c>
      <c r="F5224" s="42" t="s">
        <v>8899</v>
      </c>
      <c r="G5224" s="159" t="s">
        <v>1842</v>
      </c>
      <c r="H5224" s="159" t="s">
        <v>1654</v>
      </c>
      <c r="I5224" s="159" t="s">
        <v>1808</v>
      </c>
      <c r="J5224" s="42" t="s">
        <v>26065</v>
      </c>
      <c r="K5224" s="42" t="s">
        <v>26066</v>
      </c>
      <c r="L5224" s="159" t="s">
        <v>2129</v>
      </c>
      <c r="M5224" s="159" t="s">
        <v>26067</v>
      </c>
      <c r="N5224" s="161"/>
      <c r="O5224" s="161"/>
      <c r="P5224" s="161"/>
    </row>
    <row r="5225" customFormat="false" ht="27" hidden="false" customHeight="true" outlineLevel="0" collapsed="false">
      <c r="A5225" s="159" t="s">
        <v>26068</v>
      </c>
      <c r="B5225" s="160" t="s">
        <v>26069</v>
      </c>
      <c r="C5225" s="42" t="s">
        <v>1745</v>
      </c>
      <c r="D5225" s="159" t="s">
        <v>8898</v>
      </c>
      <c r="E5225" s="159" t="s">
        <v>2126</v>
      </c>
      <c r="F5225" s="42" t="s">
        <v>8899</v>
      </c>
      <c r="G5225" s="159" t="s">
        <v>1842</v>
      </c>
      <c r="H5225" s="159" t="s">
        <v>1654</v>
      </c>
      <c r="I5225" s="159" t="s">
        <v>1808</v>
      </c>
      <c r="J5225" s="42" t="s">
        <v>26070</v>
      </c>
      <c r="K5225" s="42" t="s">
        <v>26071</v>
      </c>
      <c r="L5225" s="159" t="s">
        <v>2129</v>
      </c>
      <c r="M5225" s="159" t="s">
        <v>26072</v>
      </c>
      <c r="N5225" s="161"/>
      <c r="O5225" s="161"/>
      <c r="P5225" s="161"/>
    </row>
    <row r="5226" customFormat="false" ht="39" hidden="false" customHeight="true" outlineLevel="0" collapsed="false">
      <c r="A5226" s="159" t="s">
        <v>26073</v>
      </c>
      <c r="B5226" s="160" t="s">
        <v>26074</v>
      </c>
      <c r="C5226" s="42" t="s">
        <v>1745</v>
      </c>
      <c r="D5226" s="159" t="s">
        <v>8898</v>
      </c>
      <c r="E5226" s="159" t="s">
        <v>2126</v>
      </c>
      <c r="F5226" s="42" t="s">
        <v>8899</v>
      </c>
      <c r="G5226" s="159" t="s">
        <v>1842</v>
      </c>
      <c r="H5226" s="159" t="s">
        <v>1654</v>
      </c>
      <c r="I5226" s="159" t="s">
        <v>1808</v>
      </c>
      <c r="J5226" s="42" t="s">
        <v>26075</v>
      </c>
      <c r="K5226" s="42" t="s">
        <v>26076</v>
      </c>
      <c r="L5226" s="159" t="s">
        <v>2129</v>
      </c>
      <c r="M5226" s="159" t="s">
        <v>26077</v>
      </c>
      <c r="N5226" s="161"/>
      <c r="O5226" s="161"/>
      <c r="P5226" s="161"/>
    </row>
    <row r="5227" customFormat="false" ht="27" hidden="false" customHeight="true" outlineLevel="0" collapsed="false">
      <c r="A5227" s="159" t="s">
        <v>26078</v>
      </c>
      <c r="B5227" s="160" t="s">
        <v>26079</v>
      </c>
      <c r="C5227" s="42" t="s">
        <v>1745</v>
      </c>
      <c r="D5227" s="159" t="s">
        <v>8898</v>
      </c>
      <c r="E5227" s="159" t="s">
        <v>2126</v>
      </c>
      <c r="F5227" s="42" t="s">
        <v>8899</v>
      </c>
      <c r="G5227" s="159" t="s">
        <v>1842</v>
      </c>
      <c r="H5227" s="159" t="s">
        <v>1654</v>
      </c>
      <c r="I5227" s="159" t="s">
        <v>1808</v>
      </c>
      <c r="J5227" s="42" t="s">
        <v>26080</v>
      </c>
      <c r="K5227" s="42" t="s">
        <v>26081</v>
      </c>
      <c r="L5227" s="159" t="s">
        <v>2129</v>
      </c>
      <c r="M5227" s="159" t="s">
        <v>26082</v>
      </c>
      <c r="N5227" s="161"/>
      <c r="O5227" s="161"/>
      <c r="P5227" s="161"/>
    </row>
    <row r="5228" customFormat="false" ht="27" hidden="false" customHeight="true" outlineLevel="0" collapsed="false">
      <c r="A5228" s="159" t="s">
        <v>26083</v>
      </c>
      <c r="B5228" s="160" t="s">
        <v>26084</v>
      </c>
      <c r="C5228" s="42" t="s">
        <v>1745</v>
      </c>
      <c r="D5228" s="159" t="s">
        <v>8898</v>
      </c>
      <c r="E5228" s="159" t="s">
        <v>2126</v>
      </c>
      <c r="F5228" s="42" t="s">
        <v>8899</v>
      </c>
      <c r="G5228" s="159" t="s">
        <v>1842</v>
      </c>
      <c r="H5228" s="159" t="s">
        <v>1654</v>
      </c>
      <c r="I5228" s="159" t="s">
        <v>1808</v>
      </c>
      <c r="J5228" s="42" t="s">
        <v>26085</v>
      </c>
      <c r="K5228" s="42" t="s">
        <v>26086</v>
      </c>
      <c r="L5228" s="159" t="s">
        <v>2129</v>
      </c>
      <c r="M5228" s="159" t="s">
        <v>26087</v>
      </c>
      <c r="N5228" s="161"/>
      <c r="O5228" s="161"/>
      <c r="P5228" s="161"/>
    </row>
    <row r="5229" customFormat="false" ht="39" hidden="false" customHeight="true" outlineLevel="0" collapsed="false">
      <c r="A5229" s="159" t="s">
        <v>26088</v>
      </c>
      <c r="B5229" s="160" t="s">
        <v>26089</v>
      </c>
      <c r="C5229" s="42" t="s">
        <v>1745</v>
      </c>
      <c r="D5229" s="159" t="s">
        <v>8898</v>
      </c>
      <c r="E5229" s="159" t="s">
        <v>2126</v>
      </c>
      <c r="F5229" s="42" t="s">
        <v>8899</v>
      </c>
      <c r="G5229" s="159" t="s">
        <v>1842</v>
      </c>
      <c r="H5229" s="159" t="s">
        <v>1654</v>
      </c>
      <c r="I5229" s="159" t="s">
        <v>1808</v>
      </c>
      <c r="J5229" s="42" t="s">
        <v>26090</v>
      </c>
      <c r="K5229" s="42" t="s">
        <v>26091</v>
      </c>
      <c r="L5229" s="159" t="s">
        <v>2129</v>
      </c>
      <c r="M5229" s="159" t="s">
        <v>26092</v>
      </c>
      <c r="N5229" s="161"/>
      <c r="O5229" s="161"/>
      <c r="P5229" s="161"/>
    </row>
    <row r="5230" customFormat="false" ht="27" hidden="false" customHeight="true" outlineLevel="0" collapsed="false">
      <c r="A5230" s="159" t="s">
        <v>26093</v>
      </c>
      <c r="B5230" s="160" t="s">
        <v>26094</v>
      </c>
      <c r="C5230" s="42" t="s">
        <v>1738</v>
      </c>
      <c r="D5230" s="159" t="s">
        <v>2528</v>
      </c>
      <c r="E5230" s="159" t="s">
        <v>2126</v>
      </c>
      <c r="F5230" s="42" t="s">
        <v>2529</v>
      </c>
      <c r="G5230" s="159" t="s">
        <v>1842</v>
      </c>
      <c r="H5230" s="159" t="s">
        <v>1654</v>
      </c>
      <c r="I5230" s="159" t="s">
        <v>1808</v>
      </c>
      <c r="J5230" s="42" t="s">
        <v>26095</v>
      </c>
      <c r="K5230" s="42" t="s">
        <v>26096</v>
      </c>
      <c r="L5230" s="159" t="s">
        <v>2129</v>
      </c>
      <c r="M5230" s="159" t="s">
        <v>26097</v>
      </c>
      <c r="N5230" s="161"/>
      <c r="O5230" s="161"/>
      <c r="P5230" s="161"/>
    </row>
    <row r="5231" customFormat="false" ht="27" hidden="false" customHeight="true" outlineLevel="0" collapsed="false">
      <c r="A5231" s="159" t="s">
        <v>26098</v>
      </c>
      <c r="B5231" s="160" t="s">
        <v>26099</v>
      </c>
      <c r="C5231" s="42" t="s">
        <v>1738</v>
      </c>
      <c r="D5231" s="159" t="s">
        <v>2528</v>
      </c>
      <c r="E5231" s="159" t="s">
        <v>2126</v>
      </c>
      <c r="F5231" s="42" t="s">
        <v>2529</v>
      </c>
      <c r="G5231" s="159" t="s">
        <v>1842</v>
      </c>
      <c r="H5231" s="159" t="s">
        <v>1654</v>
      </c>
      <c r="I5231" s="159" t="s">
        <v>1808</v>
      </c>
      <c r="J5231" s="42" t="s">
        <v>26100</v>
      </c>
      <c r="K5231" s="42" t="s">
        <v>26101</v>
      </c>
      <c r="L5231" s="159" t="s">
        <v>2129</v>
      </c>
      <c r="M5231" s="159" t="s">
        <v>26102</v>
      </c>
      <c r="N5231" s="161"/>
      <c r="O5231" s="161"/>
      <c r="P5231" s="161"/>
    </row>
    <row r="5232" customFormat="false" ht="27" hidden="false" customHeight="true" outlineLevel="0" collapsed="false">
      <c r="A5232" s="159" t="s">
        <v>26103</v>
      </c>
      <c r="B5232" s="160" t="s">
        <v>26104</v>
      </c>
      <c r="C5232" s="42" t="s">
        <v>1738</v>
      </c>
      <c r="D5232" s="159" t="s">
        <v>2528</v>
      </c>
      <c r="E5232" s="159" t="s">
        <v>2126</v>
      </c>
      <c r="F5232" s="42" t="s">
        <v>2529</v>
      </c>
      <c r="G5232" s="159" t="s">
        <v>1842</v>
      </c>
      <c r="H5232" s="159" t="s">
        <v>1654</v>
      </c>
      <c r="I5232" s="159" t="s">
        <v>1808</v>
      </c>
      <c r="J5232" s="42" t="s">
        <v>26105</v>
      </c>
      <c r="K5232" s="42" t="s">
        <v>26106</v>
      </c>
      <c r="L5232" s="159" t="s">
        <v>2129</v>
      </c>
      <c r="M5232" s="159" t="s">
        <v>26107</v>
      </c>
      <c r="N5232" s="161"/>
      <c r="O5232" s="161"/>
      <c r="P5232" s="161"/>
    </row>
    <row r="5233" customFormat="false" ht="39" hidden="false" customHeight="true" outlineLevel="0" collapsed="false">
      <c r="A5233" s="159" t="s">
        <v>26108</v>
      </c>
      <c r="B5233" s="160" t="s">
        <v>26109</v>
      </c>
      <c r="C5233" s="42" t="s">
        <v>1738</v>
      </c>
      <c r="D5233" s="159" t="s">
        <v>2528</v>
      </c>
      <c r="E5233" s="159" t="s">
        <v>2126</v>
      </c>
      <c r="F5233" s="42" t="s">
        <v>2529</v>
      </c>
      <c r="G5233" s="159" t="s">
        <v>1842</v>
      </c>
      <c r="H5233" s="159" t="s">
        <v>1654</v>
      </c>
      <c r="I5233" s="159" t="s">
        <v>1808</v>
      </c>
      <c r="J5233" s="42" t="s">
        <v>26110</v>
      </c>
      <c r="K5233" s="42" t="s">
        <v>26111</v>
      </c>
      <c r="L5233" s="159" t="s">
        <v>2129</v>
      </c>
      <c r="M5233" s="159" t="s">
        <v>26112</v>
      </c>
      <c r="N5233" s="161"/>
      <c r="O5233" s="161"/>
      <c r="P5233" s="161"/>
    </row>
    <row r="5234" customFormat="false" ht="27" hidden="false" customHeight="true" outlineLevel="0" collapsed="false">
      <c r="A5234" s="159" t="s">
        <v>26113</v>
      </c>
      <c r="B5234" s="160" t="s">
        <v>26114</v>
      </c>
      <c r="C5234" s="42" t="s">
        <v>1738</v>
      </c>
      <c r="D5234" s="159" t="s">
        <v>2528</v>
      </c>
      <c r="E5234" s="159" t="s">
        <v>2126</v>
      </c>
      <c r="F5234" s="42" t="s">
        <v>2529</v>
      </c>
      <c r="G5234" s="159" t="s">
        <v>1842</v>
      </c>
      <c r="H5234" s="159" t="s">
        <v>1654</v>
      </c>
      <c r="I5234" s="159" t="s">
        <v>1808</v>
      </c>
      <c r="J5234" s="42" t="s">
        <v>26115</v>
      </c>
      <c r="K5234" s="42" t="s">
        <v>26116</v>
      </c>
      <c r="L5234" s="159" t="s">
        <v>2129</v>
      </c>
      <c r="M5234" s="159" t="s">
        <v>26117</v>
      </c>
      <c r="N5234" s="161"/>
      <c r="O5234" s="161"/>
      <c r="P5234" s="161"/>
    </row>
    <row r="5235" customFormat="false" ht="27" hidden="false" customHeight="true" outlineLevel="0" collapsed="false">
      <c r="A5235" s="159" t="s">
        <v>26118</v>
      </c>
      <c r="B5235" s="160" t="s">
        <v>26119</v>
      </c>
      <c r="C5235" s="42" t="s">
        <v>1738</v>
      </c>
      <c r="D5235" s="159" t="s">
        <v>2528</v>
      </c>
      <c r="E5235" s="159" t="s">
        <v>2126</v>
      </c>
      <c r="F5235" s="42" t="s">
        <v>2529</v>
      </c>
      <c r="G5235" s="159" t="s">
        <v>1842</v>
      </c>
      <c r="H5235" s="159" t="s">
        <v>1654</v>
      </c>
      <c r="I5235" s="159" t="s">
        <v>1808</v>
      </c>
      <c r="J5235" s="42" t="s">
        <v>26120</v>
      </c>
      <c r="K5235" s="42" t="s">
        <v>26121</v>
      </c>
      <c r="L5235" s="159" t="s">
        <v>2129</v>
      </c>
      <c r="M5235" s="159" t="s">
        <v>26122</v>
      </c>
      <c r="N5235" s="161"/>
      <c r="O5235" s="161"/>
      <c r="P5235" s="161"/>
    </row>
    <row r="5236" customFormat="false" ht="39" hidden="false" customHeight="true" outlineLevel="0" collapsed="false">
      <c r="A5236" s="159" t="s">
        <v>26123</v>
      </c>
      <c r="B5236" s="160" t="s">
        <v>26124</v>
      </c>
      <c r="C5236" s="42" t="s">
        <v>1738</v>
      </c>
      <c r="D5236" s="159" t="s">
        <v>2528</v>
      </c>
      <c r="E5236" s="159" t="s">
        <v>2126</v>
      </c>
      <c r="F5236" s="42" t="s">
        <v>2529</v>
      </c>
      <c r="G5236" s="159" t="s">
        <v>1842</v>
      </c>
      <c r="H5236" s="159" t="s">
        <v>1654</v>
      </c>
      <c r="I5236" s="159" t="s">
        <v>1808</v>
      </c>
      <c r="J5236" s="42" t="s">
        <v>26125</v>
      </c>
      <c r="K5236" s="42" t="s">
        <v>26126</v>
      </c>
      <c r="L5236" s="159" t="s">
        <v>2129</v>
      </c>
      <c r="M5236" s="159" t="s">
        <v>26127</v>
      </c>
      <c r="N5236" s="161"/>
      <c r="O5236" s="161"/>
      <c r="P5236" s="161"/>
    </row>
    <row r="5237" customFormat="false" ht="39" hidden="false" customHeight="true" outlineLevel="0" collapsed="false">
      <c r="A5237" s="159" t="s">
        <v>26128</v>
      </c>
      <c r="B5237" s="160" t="s">
        <v>26129</v>
      </c>
      <c r="C5237" s="42" t="s">
        <v>1738</v>
      </c>
      <c r="D5237" s="159" t="s">
        <v>2528</v>
      </c>
      <c r="E5237" s="159" t="s">
        <v>2126</v>
      </c>
      <c r="F5237" s="42" t="s">
        <v>2529</v>
      </c>
      <c r="G5237" s="159" t="s">
        <v>1842</v>
      </c>
      <c r="H5237" s="159" t="s">
        <v>1654</v>
      </c>
      <c r="I5237" s="159" t="s">
        <v>1808</v>
      </c>
      <c r="J5237" s="42" t="s">
        <v>26130</v>
      </c>
      <c r="K5237" s="42" t="s">
        <v>26131</v>
      </c>
      <c r="L5237" s="159" t="s">
        <v>2129</v>
      </c>
      <c r="M5237" s="159" t="s">
        <v>26132</v>
      </c>
      <c r="N5237" s="161"/>
      <c r="O5237" s="161"/>
      <c r="P5237" s="161"/>
    </row>
    <row r="5238" customFormat="false" ht="27" hidden="false" customHeight="true" outlineLevel="0" collapsed="false">
      <c r="A5238" s="159" t="s">
        <v>26133</v>
      </c>
      <c r="B5238" s="160" t="s">
        <v>26134</v>
      </c>
      <c r="C5238" s="42" t="s">
        <v>1738</v>
      </c>
      <c r="D5238" s="159" t="s">
        <v>2528</v>
      </c>
      <c r="E5238" s="159" t="s">
        <v>2126</v>
      </c>
      <c r="F5238" s="42" t="s">
        <v>2529</v>
      </c>
      <c r="G5238" s="159" t="s">
        <v>1842</v>
      </c>
      <c r="H5238" s="159" t="s">
        <v>1654</v>
      </c>
      <c r="I5238" s="159" t="s">
        <v>1808</v>
      </c>
      <c r="J5238" s="42" t="s">
        <v>26135</v>
      </c>
      <c r="K5238" s="42" t="s">
        <v>26136</v>
      </c>
      <c r="L5238" s="159" t="s">
        <v>2129</v>
      </c>
      <c r="M5238" s="159" t="s">
        <v>26137</v>
      </c>
      <c r="N5238" s="161"/>
      <c r="O5238" s="161"/>
      <c r="P5238" s="161"/>
    </row>
    <row r="5239" customFormat="false" ht="27" hidden="false" customHeight="true" outlineLevel="0" collapsed="false">
      <c r="A5239" s="159" t="s">
        <v>26138</v>
      </c>
      <c r="B5239" s="160" t="s">
        <v>26139</v>
      </c>
      <c r="C5239" s="42" t="s">
        <v>1738</v>
      </c>
      <c r="D5239" s="159" t="s">
        <v>2528</v>
      </c>
      <c r="E5239" s="159" t="s">
        <v>2126</v>
      </c>
      <c r="F5239" s="42" t="s">
        <v>2529</v>
      </c>
      <c r="G5239" s="159" t="s">
        <v>1842</v>
      </c>
      <c r="H5239" s="159" t="s">
        <v>1654</v>
      </c>
      <c r="I5239" s="159" t="s">
        <v>1808</v>
      </c>
      <c r="J5239" s="42" t="s">
        <v>26140</v>
      </c>
      <c r="K5239" s="42" t="s">
        <v>26141</v>
      </c>
      <c r="L5239" s="159" t="s">
        <v>2129</v>
      </c>
      <c r="M5239" s="159" t="s">
        <v>26142</v>
      </c>
      <c r="N5239" s="161"/>
      <c r="O5239" s="161"/>
      <c r="P5239" s="161"/>
    </row>
    <row r="5240" customFormat="false" ht="39" hidden="false" customHeight="true" outlineLevel="0" collapsed="false">
      <c r="A5240" s="159" t="s">
        <v>26143</v>
      </c>
      <c r="B5240" s="160" t="s">
        <v>26144</v>
      </c>
      <c r="C5240" s="42" t="s">
        <v>1738</v>
      </c>
      <c r="D5240" s="159" t="s">
        <v>2528</v>
      </c>
      <c r="E5240" s="159" t="s">
        <v>2126</v>
      </c>
      <c r="F5240" s="42" t="s">
        <v>2529</v>
      </c>
      <c r="G5240" s="159" t="s">
        <v>1842</v>
      </c>
      <c r="H5240" s="159" t="s">
        <v>1654</v>
      </c>
      <c r="I5240" s="159" t="s">
        <v>1808</v>
      </c>
      <c r="J5240" s="42" t="s">
        <v>26145</v>
      </c>
      <c r="K5240" s="42" t="s">
        <v>26146</v>
      </c>
      <c r="L5240" s="159" t="s">
        <v>2129</v>
      </c>
      <c r="M5240" s="159" t="s">
        <v>26147</v>
      </c>
      <c r="N5240" s="161"/>
      <c r="O5240" s="161"/>
      <c r="P5240" s="161"/>
    </row>
    <row r="5241" customFormat="false" ht="39" hidden="false" customHeight="true" outlineLevel="0" collapsed="false">
      <c r="A5241" s="159" t="s">
        <v>26148</v>
      </c>
      <c r="B5241" s="160" t="s">
        <v>26149</v>
      </c>
      <c r="C5241" s="42" t="s">
        <v>1738</v>
      </c>
      <c r="D5241" s="159" t="s">
        <v>2528</v>
      </c>
      <c r="E5241" s="159" t="s">
        <v>2126</v>
      </c>
      <c r="F5241" s="42" t="s">
        <v>2529</v>
      </c>
      <c r="G5241" s="159" t="s">
        <v>1842</v>
      </c>
      <c r="H5241" s="159" t="s">
        <v>1654</v>
      </c>
      <c r="I5241" s="159" t="s">
        <v>1808</v>
      </c>
      <c r="J5241" s="42" t="s">
        <v>26150</v>
      </c>
      <c r="K5241" s="42" t="s">
        <v>26151</v>
      </c>
      <c r="L5241" s="159" t="s">
        <v>2129</v>
      </c>
      <c r="M5241" s="159" t="s">
        <v>26152</v>
      </c>
      <c r="N5241" s="161"/>
      <c r="O5241" s="161"/>
      <c r="P5241" s="161"/>
    </row>
    <row r="5242" customFormat="false" ht="27" hidden="false" customHeight="true" outlineLevel="0" collapsed="false">
      <c r="A5242" s="159" t="s">
        <v>26153</v>
      </c>
      <c r="B5242" s="160" t="s">
        <v>26154</v>
      </c>
      <c r="C5242" s="42" t="s">
        <v>1738</v>
      </c>
      <c r="D5242" s="159" t="s">
        <v>2528</v>
      </c>
      <c r="E5242" s="159" t="s">
        <v>2126</v>
      </c>
      <c r="F5242" s="42" t="s">
        <v>2529</v>
      </c>
      <c r="G5242" s="159" t="s">
        <v>1842</v>
      </c>
      <c r="H5242" s="159" t="s">
        <v>1654</v>
      </c>
      <c r="I5242" s="159" t="s">
        <v>1808</v>
      </c>
      <c r="J5242" s="42" t="s">
        <v>26155</v>
      </c>
      <c r="K5242" s="42" t="s">
        <v>26156</v>
      </c>
      <c r="L5242" s="159" t="s">
        <v>2129</v>
      </c>
      <c r="M5242" s="159" t="s">
        <v>26157</v>
      </c>
      <c r="N5242" s="161"/>
      <c r="O5242" s="161"/>
      <c r="P5242" s="161"/>
    </row>
    <row r="5243" customFormat="false" ht="27" hidden="false" customHeight="true" outlineLevel="0" collapsed="false">
      <c r="A5243" s="159" t="s">
        <v>26158</v>
      </c>
      <c r="B5243" s="160" t="s">
        <v>26159</v>
      </c>
      <c r="C5243" s="42" t="s">
        <v>1738</v>
      </c>
      <c r="D5243" s="159" t="s">
        <v>2528</v>
      </c>
      <c r="E5243" s="159" t="s">
        <v>2126</v>
      </c>
      <c r="F5243" s="42" t="s">
        <v>2529</v>
      </c>
      <c r="G5243" s="159" t="s">
        <v>1842</v>
      </c>
      <c r="H5243" s="159" t="s">
        <v>1654</v>
      </c>
      <c r="I5243" s="159" t="s">
        <v>1808</v>
      </c>
      <c r="J5243" s="42" t="s">
        <v>26160</v>
      </c>
      <c r="K5243" s="42" t="s">
        <v>26161</v>
      </c>
      <c r="L5243" s="159" t="s">
        <v>2129</v>
      </c>
      <c r="M5243" s="159" t="s">
        <v>26162</v>
      </c>
      <c r="N5243" s="161"/>
      <c r="O5243" s="161"/>
      <c r="P5243" s="161"/>
    </row>
    <row r="5244" customFormat="false" ht="39" hidden="false" customHeight="true" outlineLevel="0" collapsed="false">
      <c r="A5244" s="159" t="s">
        <v>26163</v>
      </c>
      <c r="B5244" s="160" t="s">
        <v>26164</v>
      </c>
      <c r="C5244" s="42" t="s">
        <v>1738</v>
      </c>
      <c r="D5244" s="159" t="s">
        <v>2528</v>
      </c>
      <c r="E5244" s="159" t="s">
        <v>2126</v>
      </c>
      <c r="F5244" s="42" t="s">
        <v>2529</v>
      </c>
      <c r="G5244" s="159" t="s">
        <v>1842</v>
      </c>
      <c r="H5244" s="159" t="s">
        <v>1654</v>
      </c>
      <c r="I5244" s="159" t="s">
        <v>1808</v>
      </c>
      <c r="J5244" s="42" t="s">
        <v>26165</v>
      </c>
      <c r="K5244" s="42" t="s">
        <v>26166</v>
      </c>
      <c r="L5244" s="159" t="s">
        <v>2129</v>
      </c>
      <c r="M5244" s="159" t="s">
        <v>26167</v>
      </c>
      <c r="N5244" s="161"/>
      <c r="O5244" s="161"/>
      <c r="P5244" s="161"/>
    </row>
    <row r="5245" customFormat="false" ht="27" hidden="false" customHeight="true" outlineLevel="0" collapsed="false">
      <c r="A5245" s="159" t="s">
        <v>26168</v>
      </c>
      <c r="B5245" s="160" t="s">
        <v>26169</v>
      </c>
      <c r="C5245" s="42" t="s">
        <v>1738</v>
      </c>
      <c r="D5245" s="159" t="s">
        <v>2528</v>
      </c>
      <c r="E5245" s="159" t="s">
        <v>2126</v>
      </c>
      <c r="F5245" s="42" t="s">
        <v>2529</v>
      </c>
      <c r="G5245" s="159" t="s">
        <v>1842</v>
      </c>
      <c r="H5245" s="159" t="s">
        <v>1654</v>
      </c>
      <c r="I5245" s="159" t="s">
        <v>1808</v>
      </c>
      <c r="J5245" s="42" t="s">
        <v>26170</v>
      </c>
      <c r="K5245" s="42" t="s">
        <v>26171</v>
      </c>
      <c r="L5245" s="159" t="s">
        <v>2129</v>
      </c>
      <c r="M5245" s="159" t="s">
        <v>26172</v>
      </c>
      <c r="N5245" s="161"/>
      <c r="O5245" s="161"/>
      <c r="P5245" s="161"/>
    </row>
    <row r="5246" customFormat="false" ht="27" hidden="false" customHeight="true" outlineLevel="0" collapsed="false">
      <c r="A5246" s="159" t="s">
        <v>26173</v>
      </c>
      <c r="B5246" s="160" t="s">
        <v>26174</v>
      </c>
      <c r="C5246" s="42" t="s">
        <v>1738</v>
      </c>
      <c r="D5246" s="159" t="s">
        <v>2528</v>
      </c>
      <c r="E5246" s="159" t="s">
        <v>2126</v>
      </c>
      <c r="F5246" s="42" t="s">
        <v>2529</v>
      </c>
      <c r="G5246" s="159" t="s">
        <v>1842</v>
      </c>
      <c r="H5246" s="159" t="s">
        <v>1654</v>
      </c>
      <c r="I5246" s="159" t="s">
        <v>1808</v>
      </c>
      <c r="J5246" s="42" t="s">
        <v>26175</v>
      </c>
      <c r="K5246" s="42" t="s">
        <v>26176</v>
      </c>
      <c r="L5246" s="159" t="s">
        <v>2129</v>
      </c>
      <c r="M5246" s="159" t="s">
        <v>26177</v>
      </c>
      <c r="N5246" s="161"/>
      <c r="O5246" s="161"/>
      <c r="P5246" s="161"/>
    </row>
    <row r="5247" customFormat="false" ht="39" hidden="false" customHeight="true" outlineLevel="0" collapsed="false">
      <c r="A5247" s="159" t="s">
        <v>26178</v>
      </c>
      <c r="B5247" s="160" t="s">
        <v>26179</v>
      </c>
      <c r="C5247" s="42" t="s">
        <v>1738</v>
      </c>
      <c r="D5247" s="159" t="s">
        <v>2528</v>
      </c>
      <c r="E5247" s="159" t="s">
        <v>2126</v>
      </c>
      <c r="F5247" s="42" t="s">
        <v>2529</v>
      </c>
      <c r="G5247" s="159" t="s">
        <v>1842</v>
      </c>
      <c r="H5247" s="159" t="s">
        <v>1654</v>
      </c>
      <c r="I5247" s="159" t="s">
        <v>1808</v>
      </c>
      <c r="J5247" s="42" t="s">
        <v>26180</v>
      </c>
      <c r="K5247" s="42" t="s">
        <v>26181</v>
      </c>
      <c r="L5247" s="159" t="s">
        <v>2129</v>
      </c>
      <c r="M5247" s="159" t="s">
        <v>26182</v>
      </c>
      <c r="N5247" s="161"/>
      <c r="O5247" s="161"/>
      <c r="P5247" s="161"/>
    </row>
    <row r="5248" customFormat="false" ht="27" hidden="false" customHeight="true" outlineLevel="0" collapsed="false">
      <c r="A5248" s="159" t="s">
        <v>26183</v>
      </c>
      <c r="B5248" s="160" t="s">
        <v>26184</v>
      </c>
      <c r="C5248" s="42" t="s">
        <v>1738</v>
      </c>
      <c r="D5248" s="159" t="s">
        <v>2528</v>
      </c>
      <c r="E5248" s="159" t="s">
        <v>2126</v>
      </c>
      <c r="F5248" s="42" t="s">
        <v>2529</v>
      </c>
      <c r="G5248" s="159" t="s">
        <v>1842</v>
      </c>
      <c r="H5248" s="159" t="s">
        <v>1654</v>
      </c>
      <c r="I5248" s="159" t="s">
        <v>1808</v>
      </c>
      <c r="J5248" s="42" t="s">
        <v>26185</v>
      </c>
      <c r="K5248" s="42" t="s">
        <v>26186</v>
      </c>
      <c r="L5248" s="159" t="s">
        <v>2129</v>
      </c>
      <c r="M5248" s="159" t="s">
        <v>26187</v>
      </c>
      <c r="N5248" s="161"/>
      <c r="O5248" s="161"/>
      <c r="P5248" s="161"/>
    </row>
    <row r="5249" customFormat="false" ht="27" hidden="false" customHeight="true" outlineLevel="0" collapsed="false">
      <c r="A5249" s="159" t="s">
        <v>26188</v>
      </c>
      <c r="B5249" s="160" t="s">
        <v>26189</v>
      </c>
      <c r="C5249" s="42" t="s">
        <v>1745</v>
      </c>
      <c r="D5249" s="159" t="s">
        <v>3311</v>
      </c>
      <c r="E5249" s="159" t="s">
        <v>2126</v>
      </c>
      <c r="F5249" s="42" t="s">
        <v>3312</v>
      </c>
      <c r="G5249" s="159" t="s">
        <v>1842</v>
      </c>
      <c r="H5249" s="159" t="s">
        <v>1654</v>
      </c>
      <c r="I5249" s="159" t="s">
        <v>1808</v>
      </c>
      <c r="J5249" s="42" t="s">
        <v>26190</v>
      </c>
      <c r="K5249" s="42" t="s">
        <v>26191</v>
      </c>
      <c r="L5249" s="159" t="s">
        <v>2129</v>
      </c>
      <c r="M5249" s="159" t="s">
        <v>26192</v>
      </c>
      <c r="N5249" s="161"/>
      <c r="O5249" s="161"/>
      <c r="P5249" s="161"/>
    </row>
    <row r="5250" customFormat="false" ht="39" hidden="false" customHeight="true" outlineLevel="0" collapsed="false">
      <c r="A5250" s="159" t="s">
        <v>26193</v>
      </c>
      <c r="B5250" s="160" t="s">
        <v>26194</v>
      </c>
      <c r="C5250" s="42" t="s">
        <v>1745</v>
      </c>
      <c r="D5250" s="159" t="s">
        <v>3311</v>
      </c>
      <c r="E5250" s="159" t="s">
        <v>2126</v>
      </c>
      <c r="F5250" s="42" t="s">
        <v>3312</v>
      </c>
      <c r="G5250" s="159" t="s">
        <v>1842</v>
      </c>
      <c r="H5250" s="159" t="s">
        <v>1654</v>
      </c>
      <c r="I5250" s="159" t="s">
        <v>1808</v>
      </c>
      <c r="J5250" s="42" t="s">
        <v>9485</v>
      </c>
      <c r="K5250" s="42" t="s">
        <v>26195</v>
      </c>
      <c r="L5250" s="159" t="s">
        <v>2129</v>
      </c>
      <c r="M5250" s="159" t="s">
        <v>26196</v>
      </c>
      <c r="N5250" s="161"/>
      <c r="O5250" s="161"/>
      <c r="P5250" s="161"/>
    </row>
    <row r="5251" customFormat="false" ht="27" hidden="false" customHeight="true" outlineLevel="0" collapsed="false">
      <c r="A5251" s="159" t="s">
        <v>26197</v>
      </c>
      <c r="B5251" s="160" t="s">
        <v>26198</v>
      </c>
      <c r="C5251" s="42" t="s">
        <v>1745</v>
      </c>
      <c r="D5251" s="159" t="s">
        <v>3311</v>
      </c>
      <c r="E5251" s="159" t="s">
        <v>2126</v>
      </c>
      <c r="F5251" s="42" t="s">
        <v>3312</v>
      </c>
      <c r="G5251" s="159" t="s">
        <v>1842</v>
      </c>
      <c r="H5251" s="159" t="s">
        <v>1654</v>
      </c>
      <c r="I5251" s="159" t="s">
        <v>1808</v>
      </c>
      <c r="J5251" s="42" t="s">
        <v>26199</v>
      </c>
      <c r="K5251" s="42" t="s">
        <v>26200</v>
      </c>
      <c r="L5251" s="159" t="s">
        <v>2129</v>
      </c>
      <c r="M5251" s="159" t="s">
        <v>26201</v>
      </c>
      <c r="N5251" s="161"/>
      <c r="O5251" s="161"/>
      <c r="P5251" s="161"/>
    </row>
    <row r="5252" customFormat="false" ht="27" hidden="false" customHeight="true" outlineLevel="0" collapsed="false">
      <c r="A5252" s="159" t="s">
        <v>26202</v>
      </c>
      <c r="B5252" s="160" t="s">
        <v>26203</v>
      </c>
      <c r="C5252" s="42" t="s">
        <v>1745</v>
      </c>
      <c r="D5252" s="159" t="s">
        <v>3311</v>
      </c>
      <c r="E5252" s="159" t="s">
        <v>2126</v>
      </c>
      <c r="F5252" s="42" t="s">
        <v>3312</v>
      </c>
      <c r="G5252" s="159" t="s">
        <v>1842</v>
      </c>
      <c r="H5252" s="159" t="s">
        <v>1654</v>
      </c>
      <c r="I5252" s="159" t="s">
        <v>1808</v>
      </c>
      <c r="J5252" s="42" t="s">
        <v>26204</v>
      </c>
      <c r="K5252" s="42" t="s">
        <v>26205</v>
      </c>
      <c r="L5252" s="159" t="s">
        <v>2129</v>
      </c>
      <c r="M5252" s="159" t="s">
        <v>26206</v>
      </c>
      <c r="N5252" s="161"/>
      <c r="O5252" s="161"/>
      <c r="P5252" s="161"/>
    </row>
    <row r="5253" customFormat="false" ht="27" hidden="false" customHeight="true" outlineLevel="0" collapsed="false">
      <c r="A5253" s="159" t="s">
        <v>26207</v>
      </c>
      <c r="B5253" s="160" t="s">
        <v>26208</v>
      </c>
      <c r="C5253" s="42" t="s">
        <v>1745</v>
      </c>
      <c r="D5253" s="159" t="s">
        <v>3311</v>
      </c>
      <c r="E5253" s="159" t="s">
        <v>2126</v>
      </c>
      <c r="F5253" s="42" t="s">
        <v>3312</v>
      </c>
      <c r="G5253" s="159" t="s">
        <v>1842</v>
      </c>
      <c r="H5253" s="159" t="s">
        <v>1654</v>
      </c>
      <c r="I5253" s="159" t="s">
        <v>1808</v>
      </c>
      <c r="J5253" s="42" t="s">
        <v>26209</v>
      </c>
      <c r="K5253" s="42" t="s">
        <v>26210</v>
      </c>
      <c r="L5253" s="159" t="s">
        <v>2129</v>
      </c>
      <c r="M5253" s="159" t="s">
        <v>26211</v>
      </c>
      <c r="N5253" s="161"/>
      <c r="O5253" s="161"/>
      <c r="P5253" s="161"/>
    </row>
    <row r="5254" customFormat="false" ht="27" hidden="false" customHeight="true" outlineLevel="0" collapsed="false">
      <c r="A5254" s="159" t="s">
        <v>26212</v>
      </c>
      <c r="B5254" s="160" t="s">
        <v>26213</v>
      </c>
      <c r="C5254" s="42" t="s">
        <v>1745</v>
      </c>
      <c r="D5254" s="159" t="s">
        <v>3311</v>
      </c>
      <c r="E5254" s="159" t="s">
        <v>2126</v>
      </c>
      <c r="F5254" s="42" t="s">
        <v>3312</v>
      </c>
      <c r="G5254" s="159" t="s">
        <v>1842</v>
      </c>
      <c r="H5254" s="159" t="s">
        <v>1654</v>
      </c>
      <c r="I5254" s="159" t="s">
        <v>1808</v>
      </c>
      <c r="J5254" s="42" t="s">
        <v>26214</v>
      </c>
      <c r="K5254" s="42" t="s">
        <v>26215</v>
      </c>
      <c r="L5254" s="159" t="s">
        <v>2129</v>
      </c>
      <c r="M5254" s="159" t="s">
        <v>26216</v>
      </c>
      <c r="N5254" s="161"/>
      <c r="O5254" s="161"/>
      <c r="P5254" s="161"/>
    </row>
    <row r="5255" customFormat="false" ht="27" hidden="false" customHeight="true" outlineLevel="0" collapsed="false">
      <c r="A5255" s="159" t="s">
        <v>26217</v>
      </c>
      <c r="B5255" s="160" t="s">
        <v>26218</v>
      </c>
      <c r="C5255" s="42" t="s">
        <v>1745</v>
      </c>
      <c r="D5255" s="159" t="s">
        <v>3311</v>
      </c>
      <c r="E5255" s="159" t="s">
        <v>2126</v>
      </c>
      <c r="F5255" s="42" t="s">
        <v>3312</v>
      </c>
      <c r="G5255" s="159" t="s">
        <v>1842</v>
      </c>
      <c r="H5255" s="159" t="s">
        <v>1654</v>
      </c>
      <c r="I5255" s="159" t="s">
        <v>1808</v>
      </c>
      <c r="J5255" s="42" t="s">
        <v>26219</v>
      </c>
      <c r="K5255" s="42" t="s">
        <v>26220</v>
      </c>
      <c r="L5255" s="159" t="s">
        <v>2129</v>
      </c>
      <c r="M5255" s="159" t="s">
        <v>26221</v>
      </c>
      <c r="N5255" s="161"/>
      <c r="O5255" s="161"/>
      <c r="P5255" s="161"/>
    </row>
    <row r="5256" customFormat="false" ht="27" hidden="false" customHeight="true" outlineLevel="0" collapsed="false">
      <c r="A5256" s="159" t="s">
        <v>26222</v>
      </c>
      <c r="B5256" s="160" t="s">
        <v>26223</v>
      </c>
      <c r="C5256" s="42" t="s">
        <v>1745</v>
      </c>
      <c r="D5256" s="159" t="s">
        <v>3311</v>
      </c>
      <c r="E5256" s="159" t="s">
        <v>2126</v>
      </c>
      <c r="F5256" s="42" t="s">
        <v>3312</v>
      </c>
      <c r="G5256" s="159" t="s">
        <v>1842</v>
      </c>
      <c r="H5256" s="159" t="s">
        <v>1654</v>
      </c>
      <c r="I5256" s="159" t="s">
        <v>1808</v>
      </c>
      <c r="J5256" s="42" t="s">
        <v>26224</v>
      </c>
      <c r="K5256" s="42" t="s">
        <v>26225</v>
      </c>
      <c r="L5256" s="159" t="s">
        <v>2129</v>
      </c>
      <c r="M5256" s="159" t="s">
        <v>26226</v>
      </c>
      <c r="N5256" s="161"/>
      <c r="O5256" s="161"/>
      <c r="P5256" s="161"/>
    </row>
    <row r="5257" customFormat="false" ht="27" hidden="false" customHeight="true" outlineLevel="0" collapsed="false">
      <c r="A5257" s="159" t="s">
        <v>26227</v>
      </c>
      <c r="B5257" s="160" t="s">
        <v>26228</v>
      </c>
      <c r="C5257" s="42" t="s">
        <v>1745</v>
      </c>
      <c r="D5257" s="159" t="s">
        <v>3311</v>
      </c>
      <c r="E5257" s="159" t="s">
        <v>2126</v>
      </c>
      <c r="F5257" s="42" t="s">
        <v>3312</v>
      </c>
      <c r="G5257" s="159" t="s">
        <v>1842</v>
      </c>
      <c r="H5257" s="159" t="s">
        <v>1654</v>
      </c>
      <c r="I5257" s="159" t="s">
        <v>1808</v>
      </c>
      <c r="J5257" s="42" t="s">
        <v>26229</v>
      </c>
      <c r="K5257" s="42" t="s">
        <v>26230</v>
      </c>
      <c r="L5257" s="159" t="s">
        <v>2129</v>
      </c>
      <c r="M5257" s="159" t="s">
        <v>26231</v>
      </c>
      <c r="N5257" s="161"/>
      <c r="O5257" s="161"/>
      <c r="P5257" s="161"/>
    </row>
    <row r="5258" customFormat="false" ht="39" hidden="false" customHeight="true" outlineLevel="0" collapsed="false">
      <c r="A5258" s="159" t="s">
        <v>26232</v>
      </c>
      <c r="B5258" s="160" t="s">
        <v>26233</v>
      </c>
      <c r="C5258" s="42" t="s">
        <v>1745</v>
      </c>
      <c r="D5258" s="159" t="s">
        <v>3311</v>
      </c>
      <c r="E5258" s="159" t="s">
        <v>2126</v>
      </c>
      <c r="F5258" s="42" t="s">
        <v>3312</v>
      </c>
      <c r="G5258" s="159" t="s">
        <v>1842</v>
      </c>
      <c r="H5258" s="159" t="s">
        <v>1654</v>
      </c>
      <c r="I5258" s="159" t="s">
        <v>1808</v>
      </c>
      <c r="J5258" s="42" t="s">
        <v>26234</v>
      </c>
      <c r="K5258" s="42" t="s">
        <v>26235</v>
      </c>
      <c r="L5258" s="159" t="s">
        <v>2129</v>
      </c>
      <c r="M5258" s="159" t="s">
        <v>26236</v>
      </c>
      <c r="N5258" s="161"/>
      <c r="O5258" s="161"/>
      <c r="P5258" s="161"/>
    </row>
    <row r="5259" customFormat="false" ht="39" hidden="false" customHeight="true" outlineLevel="0" collapsed="false">
      <c r="A5259" s="159" t="s">
        <v>26237</v>
      </c>
      <c r="B5259" s="160" t="s">
        <v>26238</v>
      </c>
      <c r="C5259" s="42" t="s">
        <v>1745</v>
      </c>
      <c r="D5259" s="159" t="s">
        <v>3311</v>
      </c>
      <c r="E5259" s="159" t="s">
        <v>2126</v>
      </c>
      <c r="F5259" s="42" t="s">
        <v>3312</v>
      </c>
      <c r="G5259" s="159" t="s">
        <v>1842</v>
      </c>
      <c r="H5259" s="159" t="s">
        <v>1654</v>
      </c>
      <c r="I5259" s="159" t="s">
        <v>1808</v>
      </c>
      <c r="J5259" s="42" t="s">
        <v>26239</v>
      </c>
      <c r="K5259" s="42" t="s">
        <v>26240</v>
      </c>
      <c r="L5259" s="159" t="s">
        <v>2129</v>
      </c>
      <c r="M5259" s="159" t="s">
        <v>26241</v>
      </c>
      <c r="N5259" s="161"/>
      <c r="O5259" s="161"/>
      <c r="P5259" s="161"/>
    </row>
    <row r="5260" customFormat="false" ht="39" hidden="false" customHeight="true" outlineLevel="0" collapsed="false">
      <c r="A5260" s="159" t="s">
        <v>26242</v>
      </c>
      <c r="B5260" s="160" t="s">
        <v>26243</v>
      </c>
      <c r="C5260" s="42" t="s">
        <v>1745</v>
      </c>
      <c r="D5260" s="159" t="s">
        <v>3311</v>
      </c>
      <c r="E5260" s="159" t="s">
        <v>2126</v>
      </c>
      <c r="F5260" s="42" t="s">
        <v>3312</v>
      </c>
      <c r="G5260" s="159" t="s">
        <v>1842</v>
      </c>
      <c r="H5260" s="159" t="s">
        <v>1654</v>
      </c>
      <c r="I5260" s="159" t="s">
        <v>1808</v>
      </c>
      <c r="J5260" s="42" t="s">
        <v>26244</v>
      </c>
      <c r="K5260" s="42" t="s">
        <v>26245</v>
      </c>
      <c r="L5260" s="159" t="s">
        <v>2129</v>
      </c>
      <c r="M5260" s="159" t="s">
        <v>26246</v>
      </c>
      <c r="N5260" s="161"/>
      <c r="O5260" s="161"/>
      <c r="P5260" s="161"/>
    </row>
    <row r="5261" customFormat="false" ht="39" hidden="false" customHeight="true" outlineLevel="0" collapsed="false">
      <c r="A5261" s="159" t="s">
        <v>26247</v>
      </c>
      <c r="B5261" s="160" t="s">
        <v>26248</v>
      </c>
      <c r="C5261" s="42" t="s">
        <v>1745</v>
      </c>
      <c r="D5261" s="159" t="s">
        <v>3311</v>
      </c>
      <c r="E5261" s="159" t="s">
        <v>2126</v>
      </c>
      <c r="F5261" s="42" t="s">
        <v>3312</v>
      </c>
      <c r="G5261" s="159" t="s">
        <v>1842</v>
      </c>
      <c r="H5261" s="159" t="s">
        <v>1654</v>
      </c>
      <c r="I5261" s="159" t="s">
        <v>1808</v>
      </c>
      <c r="J5261" s="42" t="s">
        <v>26249</v>
      </c>
      <c r="K5261" s="42" t="s">
        <v>26250</v>
      </c>
      <c r="L5261" s="159" t="s">
        <v>2129</v>
      </c>
      <c r="M5261" s="159" t="s">
        <v>26251</v>
      </c>
      <c r="N5261" s="161"/>
      <c r="O5261" s="161"/>
      <c r="P5261" s="161"/>
    </row>
    <row r="5262" customFormat="false" ht="39" hidden="false" customHeight="true" outlineLevel="0" collapsed="false">
      <c r="A5262" s="159" t="s">
        <v>26252</v>
      </c>
      <c r="B5262" s="160" t="s">
        <v>26253</v>
      </c>
      <c r="C5262" s="42" t="s">
        <v>1745</v>
      </c>
      <c r="D5262" s="159" t="s">
        <v>3311</v>
      </c>
      <c r="E5262" s="159" t="s">
        <v>2126</v>
      </c>
      <c r="F5262" s="42" t="s">
        <v>3312</v>
      </c>
      <c r="G5262" s="159" t="s">
        <v>1842</v>
      </c>
      <c r="H5262" s="159" t="s">
        <v>1654</v>
      </c>
      <c r="I5262" s="159" t="s">
        <v>1808</v>
      </c>
      <c r="J5262" s="42" t="s">
        <v>26254</v>
      </c>
      <c r="K5262" s="42" t="s">
        <v>26255</v>
      </c>
      <c r="L5262" s="159" t="s">
        <v>2129</v>
      </c>
      <c r="M5262" s="159" t="s">
        <v>26256</v>
      </c>
      <c r="N5262" s="161"/>
      <c r="O5262" s="161"/>
      <c r="P5262" s="161"/>
    </row>
    <row r="5263" customFormat="false" ht="27" hidden="false" customHeight="true" outlineLevel="0" collapsed="false">
      <c r="A5263" s="159" t="s">
        <v>26257</v>
      </c>
      <c r="B5263" s="160" t="s">
        <v>26258</v>
      </c>
      <c r="C5263" s="42" t="s">
        <v>1745</v>
      </c>
      <c r="D5263" s="159" t="s">
        <v>3311</v>
      </c>
      <c r="E5263" s="159" t="s">
        <v>2126</v>
      </c>
      <c r="F5263" s="42" t="s">
        <v>3312</v>
      </c>
      <c r="G5263" s="159" t="s">
        <v>1842</v>
      </c>
      <c r="H5263" s="159" t="s">
        <v>1654</v>
      </c>
      <c r="I5263" s="159" t="s">
        <v>1808</v>
      </c>
      <c r="J5263" s="42" t="s">
        <v>26259</v>
      </c>
      <c r="K5263" s="42" t="s">
        <v>26260</v>
      </c>
      <c r="L5263" s="159" t="s">
        <v>2129</v>
      </c>
      <c r="M5263" s="159" t="s">
        <v>26261</v>
      </c>
      <c r="N5263" s="161"/>
      <c r="O5263" s="161"/>
      <c r="P5263" s="161"/>
    </row>
    <row r="5264" customFormat="false" ht="39" hidden="false" customHeight="true" outlineLevel="0" collapsed="false">
      <c r="A5264" s="159" t="s">
        <v>26262</v>
      </c>
      <c r="B5264" s="160" t="s">
        <v>26263</v>
      </c>
      <c r="C5264" s="42" t="s">
        <v>1745</v>
      </c>
      <c r="D5264" s="159" t="s">
        <v>3311</v>
      </c>
      <c r="E5264" s="159" t="s">
        <v>2126</v>
      </c>
      <c r="F5264" s="42" t="s">
        <v>3312</v>
      </c>
      <c r="G5264" s="159" t="s">
        <v>1842</v>
      </c>
      <c r="H5264" s="159" t="s">
        <v>1654</v>
      </c>
      <c r="I5264" s="159" t="s">
        <v>1808</v>
      </c>
      <c r="J5264" s="42" t="s">
        <v>26264</v>
      </c>
      <c r="K5264" s="42" t="s">
        <v>26265</v>
      </c>
      <c r="L5264" s="159" t="s">
        <v>2129</v>
      </c>
      <c r="M5264" s="159" t="s">
        <v>26266</v>
      </c>
      <c r="N5264" s="161"/>
      <c r="O5264" s="161"/>
      <c r="P5264" s="161"/>
    </row>
    <row r="5265" customFormat="false" ht="27" hidden="false" customHeight="true" outlineLevel="0" collapsed="false">
      <c r="A5265" s="159" t="s">
        <v>26267</v>
      </c>
      <c r="B5265" s="160" t="s">
        <v>26268</v>
      </c>
      <c r="C5265" s="42" t="s">
        <v>1745</v>
      </c>
      <c r="D5265" s="159" t="s">
        <v>9770</v>
      </c>
      <c r="E5265" s="159" t="s">
        <v>2126</v>
      </c>
      <c r="F5265" s="42" t="s">
        <v>9771</v>
      </c>
      <c r="G5265" s="159" t="s">
        <v>1842</v>
      </c>
      <c r="H5265" s="159" t="s">
        <v>1654</v>
      </c>
      <c r="I5265" s="159" t="s">
        <v>1808</v>
      </c>
      <c r="J5265" s="42" t="s">
        <v>26269</v>
      </c>
      <c r="K5265" s="42" t="s">
        <v>26270</v>
      </c>
      <c r="L5265" s="159" t="s">
        <v>2129</v>
      </c>
      <c r="M5265" s="159" t="s">
        <v>26271</v>
      </c>
      <c r="N5265" s="161"/>
      <c r="O5265" s="161"/>
      <c r="P5265" s="161"/>
    </row>
    <row r="5266" customFormat="false" ht="27" hidden="false" customHeight="true" outlineLevel="0" collapsed="false">
      <c r="A5266" s="159" t="s">
        <v>26272</v>
      </c>
      <c r="B5266" s="160" t="s">
        <v>26273</v>
      </c>
      <c r="C5266" s="42" t="s">
        <v>1745</v>
      </c>
      <c r="D5266" s="159" t="s">
        <v>9770</v>
      </c>
      <c r="E5266" s="159" t="s">
        <v>2126</v>
      </c>
      <c r="F5266" s="42" t="s">
        <v>9771</v>
      </c>
      <c r="G5266" s="159" t="s">
        <v>1842</v>
      </c>
      <c r="H5266" s="159" t="s">
        <v>1654</v>
      </c>
      <c r="I5266" s="159" t="s">
        <v>1808</v>
      </c>
      <c r="J5266" s="42" t="s">
        <v>26274</v>
      </c>
      <c r="K5266" s="42" t="s">
        <v>26275</v>
      </c>
      <c r="L5266" s="159" t="s">
        <v>2129</v>
      </c>
      <c r="M5266" s="159" t="s">
        <v>26276</v>
      </c>
      <c r="N5266" s="161"/>
      <c r="O5266" s="161"/>
      <c r="P5266" s="161"/>
    </row>
    <row r="5267" customFormat="false" ht="27" hidden="false" customHeight="true" outlineLevel="0" collapsed="false">
      <c r="A5267" s="159" t="s">
        <v>26277</v>
      </c>
      <c r="B5267" s="160" t="s">
        <v>26278</v>
      </c>
      <c r="C5267" s="42" t="s">
        <v>1745</v>
      </c>
      <c r="D5267" s="159" t="s">
        <v>9770</v>
      </c>
      <c r="E5267" s="159" t="s">
        <v>2126</v>
      </c>
      <c r="F5267" s="42" t="s">
        <v>9771</v>
      </c>
      <c r="G5267" s="159" t="s">
        <v>1842</v>
      </c>
      <c r="H5267" s="159" t="s">
        <v>1654</v>
      </c>
      <c r="I5267" s="159" t="s">
        <v>1808</v>
      </c>
      <c r="J5267" s="42" t="s">
        <v>26279</v>
      </c>
      <c r="K5267" s="42" t="s">
        <v>26280</v>
      </c>
      <c r="L5267" s="159" t="s">
        <v>2129</v>
      </c>
      <c r="M5267" s="159" t="s">
        <v>26281</v>
      </c>
      <c r="N5267" s="161"/>
      <c r="O5267" s="161"/>
      <c r="P5267" s="161"/>
    </row>
    <row r="5268" customFormat="false" ht="39" hidden="false" customHeight="true" outlineLevel="0" collapsed="false">
      <c r="A5268" s="159" t="s">
        <v>26282</v>
      </c>
      <c r="B5268" s="160" t="s">
        <v>26283</v>
      </c>
      <c r="C5268" s="42" t="s">
        <v>1745</v>
      </c>
      <c r="D5268" s="159" t="s">
        <v>9770</v>
      </c>
      <c r="E5268" s="159" t="s">
        <v>2126</v>
      </c>
      <c r="F5268" s="42" t="s">
        <v>9771</v>
      </c>
      <c r="G5268" s="159" t="s">
        <v>1842</v>
      </c>
      <c r="H5268" s="159" t="s">
        <v>1654</v>
      </c>
      <c r="I5268" s="159" t="s">
        <v>1808</v>
      </c>
      <c r="J5268" s="42" t="s">
        <v>26284</v>
      </c>
      <c r="K5268" s="42" t="s">
        <v>26285</v>
      </c>
      <c r="L5268" s="159" t="s">
        <v>2129</v>
      </c>
      <c r="M5268" s="159" t="s">
        <v>26286</v>
      </c>
      <c r="N5268" s="161"/>
      <c r="O5268" s="161"/>
      <c r="P5268" s="161"/>
    </row>
    <row r="5269" customFormat="false" ht="27" hidden="false" customHeight="true" outlineLevel="0" collapsed="false">
      <c r="A5269" s="159" t="s">
        <v>26287</v>
      </c>
      <c r="B5269" s="160" t="s">
        <v>26288</v>
      </c>
      <c r="C5269" s="42" t="s">
        <v>1745</v>
      </c>
      <c r="D5269" s="159" t="s">
        <v>9770</v>
      </c>
      <c r="E5269" s="159" t="s">
        <v>2126</v>
      </c>
      <c r="F5269" s="42" t="s">
        <v>9771</v>
      </c>
      <c r="G5269" s="159" t="s">
        <v>1842</v>
      </c>
      <c r="H5269" s="159" t="s">
        <v>1654</v>
      </c>
      <c r="I5269" s="159" t="s">
        <v>1808</v>
      </c>
      <c r="J5269" s="42" t="s">
        <v>26289</v>
      </c>
      <c r="K5269" s="42" t="s">
        <v>26290</v>
      </c>
      <c r="L5269" s="159" t="s">
        <v>2129</v>
      </c>
      <c r="M5269" s="159" t="s">
        <v>26291</v>
      </c>
      <c r="N5269" s="161"/>
      <c r="O5269" s="161"/>
      <c r="P5269" s="161"/>
    </row>
    <row r="5270" customFormat="false" ht="39" hidden="false" customHeight="true" outlineLevel="0" collapsed="false">
      <c r="A5270" s="159" t="s">
        <v>26292</v>
      </c>
      <c r="B5270" s="160" t="s">
        <v>26293</v>
      </c>
      <c r="C5270" s="42" t="s">
        <v>1745</v>
      </c>
      <c r="D5270" s="159" t="s">
        <v>9770</v>
      </c>
      <c r="E5270" s="159" t="s">
        <v>2126</v>
      </c>
      <c r="F5270" s="42" t="s">
        <v>9771</v>
      </c>
      <c r="G5270" s="159" t="s">
        <v>1842</v>
      </c>
      <c r="H5270" s="159" t="s">
        <v>1654</v>
      </c>
      <c r="I5270" s="159" t="s">
        <v>1808</v>
      </c>
      <c r="J5270" s="42" t="s">
        <v>26294</v>
      </c>
      <c r="K5270" s="42" t="s">
        <v>26295</v>
      </c>
      <c r="L5270" s="159" t="s">
        <v>2129</v>
      </c>
      <c r="M5270" s="159" t="s">
        <v>26296</v>
      </c>
      <c r="N5270" s="161"/>
      <c r="O5270" s="161"/>
      <c r="P5270" s="161"/>
    </row>
    <row r="5271" customFormat="false" ht="39" hidden="false" customHeight="true" outlineLevel="0" collapsed="false">
      <c r="A5271" s="159" t="s">
        <v>26297</v>
      </c>
      <c r="B5271" s="160" t="s">
        <v>26298</v>
      </c>
      <c r="C5271" s="42" t="s">
        <v>1745</v>
      </c>
      <c r="D5271" s="159" t="s">
        <v>9770</v>
      </c>
      <c r="E5271" s="159" t="s">
        <v>2126</v>
      </c>
      <c r="F5271" s="42" t="s">
        <v>9771</v>
      </c>
      <c r="G5271" s="159" t="s">
        <v>1842</v>
      </c>
      <c r="H5271" s="159" t="s">
        <v>1654</v>
      </c>
      <c r="I5271" s="159" t="s">
        <v>1808</v>
      </c>
      <c r="J5271" s="42" t="s">
        <v>26299</v>
      </c>
      <c r="K5271" s="42" t="s">
        <v>26300</v>
      </c>
      <c r="L5271" s="159" t="s">
        <v>2129</v>
      </c>
      <c r="M5271" s="159" t="s">
        <v>26301</v>
      </c>
      <c r="N5271" s="161"/>
      <c r="O5271" s="161"/>
      <c r="P5271" s="161"/>
    </row>
    <row r="5272" customFormat="false" ht="39" hidden="false" customHeight="true" outlineLevel="0" collapsed="false">
      <c r="A5272" s="159" t="s">
        <v>26302</v>
      </c>
      <c r="B5272" s="160" t="s">
        <v>26303</v>
      </c>
      <c r="C5272" s="42" t="s">
        <v>1745</v>
      </c>
      <c r="D5272" s="159" t="s">
        <v>9770</v>
      </c>
      <c r="E5272" s="159" t="s">
        <v>2126</v>
      </c>
      <c r="F5272" s="42" t="s">
        <v>9771</v>
      </c>
      <c r="G5272" s="159" t="s">
        <v>1842</v>
      </c>
      <c r="H5272" s="159" t="s">
        <v>1654</v>
      </c>
      <c r="I5272" s="159" t="s">
        <v>1808</v>
      </c>
      <c r="J5272" s="42" t="s">
        <v>26304</v>
      </c>
      <c r="K5272" s="42" t="s">
        <v>26305</v>
      </c>
      <c r="L5272" s="159" t="s">
        <v>2129</v>
      </c>
      <c r="M5272" s="159" t="s">
        <v>26306</v>
      </c>
      <c r="N5272" s="161"/>
      <c r="O5272" s="161"/>
      <c r="P5272" s="161"/>
    </row>
    <row r="5273" customFormat="false" ht="27" hidden="false" customHeight="true" outlineLevel="0" collapsed="false">
      <c r="A5273" s="159" t="s">
        <v>26307</v>
      </c>
      <c r="B5273" s="160" t="s">
        <v>26308</v>
      </c>
      <c r="C5273" s="42" t="s">
        <v>1745</v>
      </c>
      <c r="D5273" s="159" t="s">
        <v>9770</v>
      </c>
      <c r="E5273" s="159" t="s">
        <v>2126</v>
      </c>
      <c r="F5273" s="42" t="s">
        <v>9771</v>
      </c>
      <c r="G5273" s="159" t="s">
        <v>1842</v>
      </c>
      <c r="H5273" s="159" t="s">
        <v>1654</v>
      </c>
      <c r="I5273" s="159" t="s">
        <v>1808</v>
      </c>
      <c r="J5273" s="42" t="s">
        <v>26309</v>
      </c>
      <c r="K5273" s="42" t="s">
        <v>26310</v>
      </c>
      <c r="L5273" s="159" t="s">
        <v>2129</v>
      </c>
      <c r="M5273" s="159" t="s">
        <v>26311</v>
      </c>
      <c r="N5273" s="161"/>
      <c r="O5273" s="161"/>
      <c r="P5273" s="161"/>
    </row>
    <row r="5274" customFormat="false" ht="27" hidden="false" customHeight="true" outlineLevel="0" collapsed="false">
      <c r="A5274" s="159" t="s">
        <v>26312</v>
      </c>
      <c r="B5274" s="160" t="s">
        <v>26313</v>
      </c>
      <c r="C5274" s="42" t="s">
        <v>1745</v>
      </c>
      <c r="D5274" s="159" t="s">
        <v>9770</v>
      </c>
      <c r="E5274" s="159" t="s">
        <v>2126</v>
      </c>
      <c r="F5274" s="42" t="s">
        <v>9771</v>
      </c>
      <c r="G5274" s="159" t="s">
        <v>1842</v>
      </c>
      <c r="H5274" s="159" t="s">
        <v>1654</v>
      </c>
      <c r="I5274" s="159" t="s">
        <v>1808</v>
      </c>
      <c r="J5274" s="42" t="s">
        <v>26314</v>
      </c>
      <c r="K5274" s="42" t="s">
        <v>26315</v>
      </c>
      <c r="L5274" s="159" t="s">
        <v>2129</v>
      </c>
      <c r="M5274" s="159" t="s">
        <v>26316</v>
      </c>
      <c r="N5274" s="161"/>
      <c r="O5274" s="161"/>
      <c r="P5274" s="161"/>
    </row>
    <row r="5275" customFormat="false" ht="27" hidden="false" customHeight="true" outlineLevel="0" collapsed="false">
      <c r="A5275" s="159" t="s">
        <v>26317</v>
      </c>
      <c r="B5275" s="160" t="s">
        <v>26318</v>
      </c>
      <c r="C5275" s="42" t="s">
        <v>1745</v>
      </c>
      <c r="D5275" s="159" t="s">
        <v>9770</v>
      </c>
      <c r="E5275" s="159" t="s">
        <v>2126</v>
      </c>
      <c r="F5275" s="42" t="s">
        <v>9771</v>
      </c>
      <c r="G5275" s="159" t="s">
        <v>1842</v>
      </c>
      <c r="H5275" s="159" t="s">
        <v>1654</v>
      </c>
      <c r="I5275" s="159" t="s">
        <v>1808</v>
      </c>
      <c r="J5275" s="42" t="s">
        <v>26319</v>
      </c>
      <c r="K5275" s="42" t="s">
        <v>26320</v>
      </c>
      <c r="L5275" s="159" t="s">
        <v>2129</v>
      </c>
      <c r="M5275" s="159" t="s">
        <v>26321</v>
      </c>
      <c r="N5275" s="161"/>
      <c r="O5275" s="161"/>
      <c r="P5275" s="161"/>
    </row>
    <row r="5276" customFormat="false" ht="27" hidden="false" customHeight="true" outlineLevel="0" collapsed="false">
      <c r="A5276" s="159" t="s">
        <v>26322</v>
      </c>
      <c r="B5276" s="160" t="s">
        <v>26323</v>
      </c>
      <c r="C5276" s="42" t="s">
        <v>1745</v>
      </c>
      <c r="D5276" s="159" t="s">
        <v>9770</v>
      </c>
      <c r="E5276" s="159" t="s">
        <v>2126</v>
      </c>
      <c r="F5276" s="42" t="s">
        <v>9771</v>
      </c>
      <c r="G5276" s="159" t="s">
        <v>1842</v>
      </c>
      <c r="H5276" s="159" t="s">
        <v>1654</v>
      </c>
      <c r="I5276" s="159" t="s">
        <v>1808</v>
      </c>
      <c r="J5276" s="42" t="s">
        <v>26324</v>
      </c>
      <c r="K5276" s="42" t="s">
        <v>26325</v>
      </c>
      <c r="L5276" s="159" t="s">
        <v>2129</v>
      </c>
      <c r="M5276" s="159" t="s">
        <v>26326</v>
      </c>
      <c r="N5276" s="161"/>
      <c r="O5276" s="161"/>
      <c r="P5276" s="161"/>
    </row>
    <row r="5277" customFormat="false" ht="39" hidden="false" customHeight="true" outlineLevel="0" collapsed="false">
      <c r="A5277" s="159" t="s">
        <v>26327</v>
      </c>
      <c r="B5277" s="160" t="s">
        <v>26328</v>
      </c>
      <c r="C5277" s="42" t="s">
        <v>1745</v>
      </c>
      <c r="D5277" s="159" t="s">
        <v>9770</v>
      </c>
      <c r="E5277" s="159" t="s">
        <v>2126</v>
      </c>
      <c r="F5277" s="42" t="s">
        <v>9771</v>
      </c>
      <c r="G5277" s="159" t="s">
        <v>1842</v>
      </c>
      <c r="H5277" s="159" t="s">
        <v>1654</v>
      </c>
      <c r="I5277" s="159" t="s">
        <v>1808</v>
      </c>
      <c r="J5277" s="42" t="s">
        <v>9977</v>
      </c>
      <c r="K5277" s="42" t="s">
        <v>26329</v>
      </c>
      <c r="L5277" s="159" t="s">
        <v>2129</v>
      </c>
      <c r="M5277" s="159" t="s">
        <v>26330</v>
      </c>
      <c r="N5277" s="161"/>
      <c r="O5277" s="161"/>
      <c r="P5277" s="161"/>
    </row>
    <row r="5278" customFormat="false" ht="39" hidden="false" customHeight="true" outlineLevel="0" collapsed="false">
      <c r="A5278" s="159" t="s">
        <v>26331</v>
      </c>
      <c r="B5278" s="160" t="s">
        <v>26332</v>
      </c>
      <c r="C5278" s="42" t="s">
        <v>1745</v>
      </c>
      <c r="D5278" s="159" t="s">
        <v>9770</v>
      </c>
      <c r="E5278" s="159" t="s">
        <v>2126</v>
      </c>
      <c r="F5278" s="42" t="s">
        <v>9771</v>
      </c>
      <c r="G5278" s="159" t="s">
        <v>1842</v>
      </c>
      <c r="H5278" s="159" t="s">
        <v>1654</v>
      </c>
      <c r="I5278" s="159" t="s">
        <v>1808</v>
      </c>
      <c r="J5278" s="42" t="s">
        <v>10012</v>
      </c>
      <c r="K5278" s="42" t="s">
        <v>26333</v>
      </c>
      <c r="L5278" s="159" t="s">
        <v>2129</v>
      </c>
      <c r="M5278" s="159" t="s">
        <v>26334</v>
      </c>
      <c r="N5278" s="161"/>
      <c r="O5278" s="161"/>
      <c r="P5278" s="161"/>
    </row>
    <row r="5279" customFormat="false" ht="39" hidden="false" customHeight="true" outlineLevel="0" collapsed="false">
      <c r="A5279" s="159" t="s">
        <v>26335</v>
      </c>
      <c r="B5279" s="160" t="s">
        <v>26336</v>
      </c>
      <c r="C5279" s="42" t="s">
        <v>1745</v>
      </c>
      <c r="D5279" s="159" t="s">
        <v>9770</v>
      </c>
      <c r="E5279" s="159" t="s">
        <v>2126</v>
      </c>
      <c r="F5279" s="42" t="s">
        <v>9771</v>
      </c>
      <c r="G5279" s="159" t="s">
        <v>1842</v>
      </c>
      <c r="H5279" s="159" t="s">
        <v>1654</v>
      </c>
      <c r="I5279" s="159" t="s">
        <v>1808</v>
      </c>
      <c r="J5279" s="42" t="s">
        <v>10032</v>
      </c>
      <c r="K5279" s="42" t="s">
        <v>26337</v>
      </c>
      <c r="L5279" s="159" t="s">
        <v>2129</v>
      </c>
      <c r="M5279" s="159" t="s">
        <v>26338</v>
      </c>
      <c r="N5279" s="161"/>
      <c r="O5279" s="161"/>
      <c r="P5279" s="161"/>
    </row>
    <row r="5280" customFormat="false" ht="51" hidden="false" customHeight="true" outlineLevel="0" collapsed="false">
      <c r="A5280" s="159" t="s">
        <v>26339</v>
      </c>
      <c r="B5280" s="160" t="s">
        <v>26340</v>
      </c>
      <c r="C5280" s="42" t="s">
        <v>1745</v>
      </c>
      <c r="D5280" s="159" t="s">
        <v>9770</v>
      </c>
      <c r="E5280" s="159" t="s">
        <v>2126</v>
      </c>
      <c r="F5280" s="42" t="s">
        <v>9771</v>
      </c>
      <c r="G5280" s="159" t="s">
        <v>1842</v>
      </c>
      <c r="H5280" s="159" t="s">
        <v>1654</v>
      </c>
      <c r="I5280" s="159" t="s">
        <v>1808</v>
      </c>
      <c r="J5280" s="42" t="s">
        <v>10047</v>
      </c>
      <c r="K5280" s="42" t="s">
        <v>26341</v>
      </c>
      <c r="L5280" s="159" t="s">
        <v>2129</v>
      </c>
      <c r="M5280" s="159" t="s">
        <v>26342</v>
      </c>
      <c r="N5280" s="161"/>
      <c r="O5280" s="161"/>
      <c r="P5280" s="161"/>
    </row>
    <row r="5281" customFormat="false" ht="39" hidden="false" customHeight="true" outlineLevel="0" collapsed="false">
      <c r="A5281" s="159" t="s">
        <v>26343</v>
      </c>
      <c r="B5281" s="160" t="s">
        <v>26344</v>
      </c>
      <c r="C5281" s="42" t="s">
        <v>1745</v>
      </c>
      <c r="D5281" s="159" t="s">
        <v>9770</v>
      </c>
      <c r="E5281" s="159" t="s">
        <v>2126</v>
      </c>
      <c r="F5281" s="42" t="s">
        <v>9771</v>
      </c>
      <c r="G5281" s="159" t="s">
        <v>1842</v>
      </c>
      <c r="H5281" s="159" t="s">
        <v>1654</v>
      </c>
      <c r="I5281" s="159" t="s">
        <v>1808</v>
      </c>
      <c r="J5281" s="42" t="s">
        <v>10062</v>
      </c>
      <c r="K5281" s="42" t="s">
        <v>26345</v>
      </c>
      <c r="L5281" s="159" t="s">
        <v>2129</v>
      </c>
      <c r="M5281" s="159" t="s">
        <v>26346</v>
      </c>
      <c r="N5281" s="161"/>
      <c r="O5281" s="161"/>
      <c r="P5281" s="161"/>
    </row>
    <row r="5282" customFormat="false" ht="51" hidden="false" customHeight="true" outlineLevel="0" collapsed="false">
      <c r="A5282" s="159" t="s">
        <v>26347</v>
      </c>
      <c r="B5282" s="160" t="s">
        <v>26348</v>
      </c>
      <c r="C5282" s="42" t="s">
        <v>1745</v>
      </c>
      <c r="D5282" s="159" t="s">
        <v>9770</v>
      </c>
      <c r="E5282" s="159" t="s">
        <v>2126</v>
      </c>
      <c r="F5282" s="42" t="s">
        <v>9771</v>
      </c>
      <c r="G5282" s="159" t="s">
        <v>1842</v>
      </c>
      <c r="H5282" s="159" t="s">
        <v>1654</v>
      </c>
      <c r="I5282" s="159" t="s">
        <v>1808</v>
      </c>
      <c r="J5282" s="42" t="s">
        <v>10077</v>
      </c>
      <c r="K5282" s="42" t="s">
        <v>26349</v>
      </c>
      <c r="L5282" s="159" t="s">
        <v>2129</v>
      </c>
      <c r="M5282" s="159" t="s">
        <v>26350</v>
      </c>
      <c r="N5282" s="161"/>
      <c r="O5282" s="161"/>
      <c r="P5282" s="161"/>
    </row>
    <row r="5283" customFormat="false" ht="27" hidden="false" customHeight="true" outlineLevel="0" collapsed="false">
      <c r="A5283" s="159" t="s">
        <v>26351</v>
      </c>
      <c r="B5283" s="160" t="s">
        <v>26352</v>
      </c>
      <c r="C5283" s="42" t="s">
        <v>1738</v>
      </c>
      <c r="D5283" s="159" t="s">
        <v>10092</v>
      </c>
      <c r="E5283" s="159" t="s">
        <v>2126</v>
      </c>
      <c r="F5283" s="42" t="s">
        <v>10093</v>
      </c>
      <c r="G5283" s="159" t="s">
        <v>1842</v>
      </c>
      <c r="H5283" s="159" t="s">
        <v>1654</v>
      </c>
      <c r="I5283" s="159" t="s">
        <v>1808</v>
      </c>
      <c r="J5283" s="42" t="s">
        <v>26353</v>
      </c>
      <c r="K5283" s="42" t="s">
        <v>26354</v>
      </c>
      <c r="L5283" s="159" t="s">
        <v>2129</v>
      </c>
      <c r="M5283" s="159" t="s">
        <v>26355</v>
      </c>
      <c r="N5283" s="161"/>
      <c r="O5283" s="161"/>
      <c r="P5283" s="161"/>
    </row>
    <row r="5284" customFormat="false" ht="27" hidden="false" customHeight="true" outlineLevel="0" collapsed="false">
      <c r="A5284" s="159" t="s">
        <v>26356</v>
      </c>
      <c r="B5284" s="160" t="s">
        <v>26357</v>
      </c>
      <c r="C5284" s="42" t="s">
        <v>1738</v>
      </c>
      <c r="D5284" s="159" t="s">
        <v>10092</v>
      </c>
      <c r="E5284" s="159" t="s">
        <v>2126</v>
      </c>
      <c r="F5284" s="42" t="s">
        <v>10093</v>
      </c>
      <c r="G5284" s="159" t="s">
        <v>1842</v>
      </c>
      <c r="H5284" s="159" t="s">
        <v>1654</v>
      </c>
      <c r="I5284" s="159" t="s">
        <v>1808</v>
      </c>
      <c r="J5284" s="42" t="s">
        <v>26358</v>
      </c>
      <c r="K5284" s="42" t="s">
        <v>26359</v>
      </c>
      <c r="L5284" s="159" t="s">
        <v>2129</v>
      </c>
      <c r="M5284" s="159" t="s">
        <v>26360</v>
      </c>
      <c r="N5284" s="161"/>
      <c r="O5284" s="161"/>
      <c r="P5284" s="161"/>
    </row>
    <row r="5285" customFormat="false" ht="27" hidden="false" customHeight="true" outlineLevel="0" collapsed="false">
      <c r="A5285" s="159" t="s">
        <v>26361</v>
      </c>
      <c r="B5285" s="160" t="s">
        <v>26362</v>
      </c>
      <c r="C5285" s="42" t="s">
        <v>1738</v>
      </c>
      <c r="D5285" s="159" t="s">
        <v>10092</v>
      </c>
      <c r="E5285" s="159" t="s">
        <v>2126</v>
      </c>
      <c r="F5285" s="42" t="s">
        <v>10093</v>
      </c>
      <c r="G5285" s="159" t="s">
        <v>1842</v>
      </c>
      <c r="H5285" s="159" t="s">
        <v>1654</v>
      </c>
      <c r="I5285" s="159" t="s">
        <v>1808</v>
      </c>
      <c r="J5285" s="42" t="s">
        <v>26363</v>
      </c>
      <c r="K5285" s="42" t="s">
        <v>26364</v>
      </c>
      <c r="L5285" s="159" t="s">
        <v>2129</v>
      </c>
      <c r="M5285" s="159" t="s">
        <v>26365</v>
      </c>
      <c r="N5285" s="161"/>
      <c r="O5285" s="161"/>
      <c r="P5285" s="161"/>
    </row>
    <row r="5286" customFormat="false" ht="39" hidden="false" customHeight="true" outlineLevel="0" collapsed="false">
      <c r="A5286" s="159" t="s">
        <v>26366</v>
      </c>
      <c r="B5286" s="160" t="s">
        <v>26367</v>
      </c>
      <c r="C5286" s="42" t="s">
        <v>1738</v>
      </c>
      <c r="D5286" s="159" t="s">
        <v>10092</v>
      </c>
      <c r="E5286" s="159" t="s">
        <v>2126</v>
      </c>
      <c r="F5286" s="42" t="s">
        <v>10093</v>
      </c>
      <c r="G5286" s="159" t="s">
        <v>1842</v>
      </c>
      <c r="H5286" s="159" t="s">
        <v>1654</v>
      </c>
      <c r="I5286" s="159" t="s">
        <v>1808</v>
      </c>
      <c r="J5286" s="42" t="s">
        <v>10174</v>
      </c>
      <c r="K5286" s="42" t="s">
        <v>26368</v>
      </c>
      <c r="L5286" s="159" t="s">
        <v>2129</v>
      </c>
      <c r="M5286" s="159" t="s">
        <v>26369</v>
      </c>
      <c r="N5286" s="161"/>
      <c r="O5286" s="161"/>
      <c r="P5286" s="161"/>
    </row>
    <row r="5287" customFormat="false" ht="39" hidden="false" customHeight="true" outlineLevel="0" collapsed="false">
      <c r="A5287" s="159" t="s">
        <v>26370</v>
      </c>
      <c r="B5287" s="160" t="s">
        <v>26371</v>
      </c>
      <c r="C5287" s="42" t="s">
        <v>1738</v>
      </c>
      <c r="D5287" s="159" t="s">
        <v>10092</v>
      </c>
      <c r="E5287" s="159" t="s">
        <v>2126</v>
      </c>
      <c r="F5287" s="42" t="s">
        <v>10093</v>
      </c>
      <c r="G5287" s="159" t="s">
        <v>1842</v>
      </c>
      <c r="H5287" s="159" t="s">
        <v>1654</v>
      </c>
      <c r="I5287" s="159" t="s">
        <v>1808</v>
      </c>
      <c r="J5287" s="42" t="s">
        <v>26372</v>
      </c>
      <c r="K5287" s="42" t="s">
        <v>26373</v>
      </c>
      <c r="L5287" s="159" t="s">
        <v>2129</v>
      </c>
      <c r="M5287" s="159" t="s">
        <v>26374</v>
      </c>
      <c r="N5287" s="161"/>
      <c r="O5287" s="161"/>
      <c r="P5287" s="161"/>
    </row>
    <row r="5288" customFormat="false" ht="27" hidden="false" customHeight="true" outlineLevel="0" collapsed="false">
      <c r="A5288" s="159" t="s">
        <v>26375</v>
      </c>
      <c r="B5288" s="160" t="s">
        <v>26376</v>
      </c>
      <c r="C5288" s="42" t="s">
        <v>1738</v>
      </c>
      <c r="D5288" s="159" t="s">
        <v>10092</v>
      </c>
      <c r="E5288" s="159" t="s">
        <v>2126</v>
      </c>
      <c r="F5288" s="42" t="s">
        <v>10093</v>
      </c>
      <c r="G5288" s="159" t="s">
        <v>1842</v>
      </c>
      <c r="H5288" s="159" t="s">
        <v>1654</v>
      </c>
      <c r="I5288" s="159" t="s">
        <v>1808</v>
      </c>
      <c r="J5288" s="42" t="s">
        <v>26377</v>
      </c>
      <c r="K5288" s="42" t="s">
        <v>26378</v>
      </c>
      <c r="L5288" s="159" t="s">
        <v>2129</v>
      </c>
      <c r="M5288" s="159" t="s">
        <v>26379</v>
      </c>
      <c r="N5288" s="161"/>
      <c r="O5288" s="161"/>
      <c r="P5288" s="161"/>
    </row>
    <row r="5289" customFormat="false" ht="39" hidden="false" customHeight="true" outlineLevel="0" collapsed="false">
      <c r="A5289" s="159" t="s">
        <v>26380</v>
      </c>
      <c r="B5289" s="160" t="s">
        <v>26381</v>
      </c>
      <c r="C5289" s="42" t="s">
        <v>1738</v>
      </c>
      <c r="D5289" s="159" t="s">
        <v>10092</v>
      </c>
      <c r="E5289" s="159" t="s">
        <v>2126</v>
      </c>
      <c r="F5289" s="42" t="s">
        <v>10093</v>
      </c>
      <c r="G5289" s="159" t="s">
        <v>1842</v>
      </c>
      <c r="H5289" s="159" t="s">
        <v>1654</v>
      </c>
      <c r="I5289" s="159" t="s">
        <v>1808</v>
      </c>
      <c r="J5289" s="42" t="s">
        <v>10224</v>
      </c>
      <c r="K5289" s="42" t="s">
        <v>26382</v>
      </c>
      <c r="L5289" s="159" t="s">
        <v>2129</v>
      </c>
      <c r="M5289" s="159" t="s">
        <v>26383</v>
      </c>
      <c r="N5289" s="161"/>
      <c r="O5289" s="161"/>
      <c r="P5289" s="161"/>
    </row>
    <row r="5290" customFormat="false" ht="39" hidden="false" customHeight="true" outlineLevel="0" collapsed="false">
      <c r="A5290" s="159" t="s">
        <v>26384</v>
      </c>
      <c r="B5290" s="160" t="s">
        <v>26385</v>
      </c>
      <c r="C5290" s="42" t="s">
        <v>1738</v>
      </c>
      <c r="D5290" s="159" t="s">
        <v>10092</v>
      </c>
      <c r="E5290" s="159" t="s">
        <v>2126</v>
      </c>
      <c r="F5290" s="42" t="s">
        <v>10093</v>
      </c>
      <c r="G5290" s="159" t="s">
        <v>1842</v>
      </c>
      <c r="H5290" s="159" t="s">
        <v>1654</v>
      </c>
      <c r="I5290" s="159" t="s">
        <v>1808</v>
      </c>
      <c r="J5290" s="42" t="s">
        <v>26386</v>
      </c>
      <c r="K5290" s="42" t="s">
        <v>26387</v>
      </c>
      <c r="L5290" s="159" t="s">
        <v>2129</v>
      </c>
      <c r="M5290" s="159" t="s">
        <v>26388</v>
      </c>
      <c r="N5290" s="161"/>
      <c r="O5290" s="161"/>
      <c r="P5290" s="161"/>
    </row>
    <row r="5291" customFormat="false" ht="39" hidden="false" customHeight="true" outlineLevel="0" collapsed="false">
      <c r="A5291" s="159" t="s">
        <v>26389</v>
      </c>
      <c r="B5291" s="160" t="s">
        <v>26390</v>
      </c>
      <c r="C5291" s="42" t="s">
        <v>1738</v>
      </c>
      <c r="D5291" s="159" t="s">
        <v>10092</v>
      </c>
      <c r="E5291" s="159" t="s">
        <v>2126</v>
      </c>
      <c r="F5291" s="42" t="s">
        <v>10093</v>
      </c>
      <c r="G5291" s="159" t="s">
        <v>1842</v>
      </c>
      <c r="H5291" s="159" t="s">
        <v>1654</v>
      </c>
      <c r="I5291" s="159" t="s">
        <v>1808</v>
      </c>
      <c r="J5291" s="42" t="s">
        <v>26391</v>
      </c>
      <c r="K5291" s="42" t="s">
        <v>26392</v>
      </c>
      <c r="L5291" s="159" t="s">
        <v>2129</v>
      </c>
      <c r="M5291" s="159" t="s">
        <v>26393</v>
      </c>
      <c r="N5291" s="161"/>
      <c r="O5291" s="161"/>
      <c r="P5291" s="161"/>
    </row>
    <row r="5292" customFormat="false" ht="27" hidden="false" customHeight="true" outlineLevel="0" collapsed="false">
      <c r="A5292" s="159" t="s">
        <v>26394</v>
      </c>
      <c r="B5292" s="160" t="s">
        <v>26395</v>
      </c>
      <c r="C5292" s="42" t="s">
        <v>1742</v>
      </c>
      <c r="D5292" s="159" t="s">
        <v>2584</v>
      </c>
      <c r="E5292" s="159" t="s">
        <v>2126</v>
      </c>
      <c r="F5292" s="42" t="s">
        <v>2585</v>
      </c>
      <c r="G5292" s="159" t="s">
        <v>1842</v>
      </c>
      <c r="H5292" s="159" t="s">
        <v>1654</v>
      </c>
      <c r="I5292" s="159" t="s">
        <v>1808</v>
      </c>
      <c r="J5292" s="42" t="s">
        <v>26396</v>
      </c>
      <c r="K5292" s="42" t="s">
        <v>26397</v>
      </c>
      <c r="L5292" s="159" t="s">
        <v>2129</v>
      </c>
      <c r="M5292" s="159" t="s">
        <v>26398</v>
      </c>
      <c r="N5292" s="161"/>
      <c r="O5292" s="161"/>
      <c r="P5292" s="161"/>
    </row>
    <row r="5293" customFormat="false" ht="27" hidden="false" customHeight="true" outlineLevel="0" collapsed="false">
      <c r="A5293" s="159" t="s">
        <v>26399</v>
      </c>
      <c r="B5293" s="160" t="s">
        <v>26400</v>
      </c>
      <c r="C5293" s="42" t="s">
        <v>1742</v>
      </c>
      <c r="D5293" s="159" t="s">
        <v>2584</v>
      </c>
      <c r="E5293" s="159" t="s">
        <v>2126</v>
      </c>
      <c r="F5293" s="42" t="s">
        <v>2585</v>
      </c>
      <c r="G5293" s="159" t="s">
        <v>1842</v>
      </c>
      <c r="H5293" s="159" t="s">
        <v>1654</v>
      </c>
      <c r="I5293" s="159" t="s">
        <v>1808</v>
      </c>
      <c r="J5293" s="42" t="s">
        <v>26401</v>
      </c>
      <c r="K5293" s="42" t="s">
        <v>26402</v>
      </c>
      <c r="L5293" s="159" t="s">
        <v>2129</v>
      </c>
      <c r="M5293" s="159" t="s">
        <v>26403</v>
      </c>
      <c r="N5293" s="161"/>
      <c r="O5293" s="161"/>
      <c r="P5293" s="161"/>
    </row>
    <row r="5294" customFormat="false" ht="27" hidden="false" customHeight="true" outlineLevel="0" collapsed="false">
      <c r="A5294" s="159" t="s">
        <v>26404</v>
      </c>
      <c r="B5294" s="160" t="s">
        <v>26405</v>
      </c>
      <c r="C5294" s="42" t="s">
        <v>1742</v>
      </c>
      <c r="D5294" s="159" t="s">
        <v>2584</v>
      </c>
      <c r="E5294" s="159" t="s">
        <v>2126</v>
      </c>
      <c r="F5294" s="42" t="s">
        <v>2585</v>
      </c>
      <c r="G5294" s="159" t="s">
        <v>1842</v>
      </c>
      <c r="H5294" s="159" t="s">
        <v>1654</v>
      </c>
      <c r="I5294" s="159" t="s">
        <v>1808</v>
      </c>
      <c r="J5294" s="42" t="s">
        <v>26406</v>
      </c>
      <c r="K5294" s="42" t="s">
        <v>26407</v>
      </c>
      <c r="L5294" s="159" t="s">
        <v>2129</v>
      </c>
      <c r="M5294" s="159" t="s">
        <v>26408</v>
      </c>
      <c r="N5294" s="161"/>
      <c r="O5294" s="161"/>
      <c r="P5294" s="161"/>
    </row>
    <row r="5295" customFormat="false" ht="39" hidden="false" customHeight="true" outlineLevel="0" collapsed="false">
      <c r="A5295" s="159" t="s">
        <v>26409</v>
      </c>
      <c r="B5295" s="160" t="s">
        <v>26410</v>
      </c>
      <c r="C5295" s="42" t="s">
        <v>1742</v>
      </c>
      <c r="D5295" s="159" t="s">
        <v>2584</v>
      </c>
      <c r="E5295" s="159" t="s">
        <v>2126</v>
      </c>
      <c r="F5295" s="42" t="s">
        <v>2585</v>
      </c>
      <c r="G5295" s="159" t="s">
        <v>1842</v>
      </c>
      <c r="H5295" s="159" t="s">
        <v>1654</v>
      </c>
      <c r="I5295" s="159" t="s">
        <v>1808</v>
      </c>
      <c r="J5295" s="42" t="s">
        <v>26411</v>
      </c>
      <c r="K5295" s="42" t="s">
        <v>26412</v>
      </c>
      <c r="L5295" s="159" t="s">
        <v>2129</v>
      </c>
      <c r="M5295" s="159" t="s">
        <v>26413</v>
      </c>
      <c r="N5295" s="161"/>
      <c r="O5295" s="161"/>
      <c r="P5295" s="161"/>
    </row>
    <row r="5296" customFormat="false" ht="27" hidden="false" customHeight="true" outlineLevel="0" collapsed="false">
      <c r="A5296" s="159" t="s">
        <v>26414</v>
      </c>
      <c r="B5296" s="160" t="s">
        <v>26415</v>
      </c>
      <c r="C5296" s="42" t="s">
        <v>1742</v>
      </c>
      <c r="D5296" s="159" t="s">
        <v>2584</v>
      </c>
      <c r="E5296" s="159" t="s">
        <v>2126</v>
      </c>
      <c r="F5296" s="42" t="s">
        <v>2585</v>
      </c>
      <c r="G5296" s="159" t="s">
        <v>1842</v>
      </c>
      <c r="H5296" s="159" t="s">
        <v>1654</v>
      </c>
      <c r="I5296" s="159" t="s">
        <v>1808</v>
      </c>
      <c r="J5296" s="42" t="s">
        <v>26416</v>
      </c>
      <c r="K5296" s="42" t="s">
        <v>26417</v>
      </c>
      <c r="L5296" s="159" t="s">
        <v>2129</v>
      </c>
      <c r="M5296" s="159" t="s">
        <v>26418</v>
      </c>
      <c r="N5296" s="161"/>
      <c r="O5296" s="161"/>
      <c r="P5296" s="161"/>
    </row>
    <row r="5297" customFormat="false" ht="27" hidden="false" customHeight="true" outlineLevel="0" collapsed="false">
      <c r="A5297" s="159" t="s">
        <v>26419</v>
      </c>
      <c r="B5297" s="160" t="s">
        <v>26420</v>
      </c>
      <c r="C5297" s="42" t="s">
        <v>1742</v>
      </c>
      <c r="D5297" s="159" t="s">
        <v>2584</v>
      </c>
      <c r="E5297" s="159" t="s">
        <v>2126</v>
      </c>
      <c r="F5297" s="42" t="s">
        <v>2585</v>
      </c>
      <c r="G5297" s="159" t="s">
        <v>1842</v>
      </c>
      <c r="H5297" s="159" t="s">
        <v>1654</v>
      </c>
      <c r="I5297" s="159" t="s">
        <v>1808</v>
      </c>
      <c r="J5297" s="42" t="s">
        <v>26421</v>
      </c>
      <c r="K5297" s="42" t="s">
        <v>26422</v>
      </c>
      <c r="L5297" s="159" t="s">
        <v>2129</v>
      </c>
      <c r="M5297" s="159" t="s">
        <v>26423</v>
      </c>
      <c r="N5297" s="161"/>
      <c r="O5297" s="161"/>
      <c r="P5297" s="161"/>
    </row>
    <row r="5298" customFormat="false" ht="39" hidden="false" customHeight="true" outlineLevel="0" collapsed="false">
      <c r="A5298" s="159" t="s">
        <v>26424</v>
      </c>
      <c r="B5298" s="160" t="s">
        <v>26425</v>
      </c>
      <c r="C5298" s="42" t="s">
        <v>1754</v>
      </c>
      <c r="D5298" s="159" t="s">
        <v>2927</v>
      </c>
      <c r="E5298" s="159" t="s">
        <v>2126</v>
      </c>
      <c r="F5298" s="42" t="s">
        <v>2928</v>
      </c>
      <c r="G5298" s="159" t="s">
        <v>1842</v>
      </c>
      <c r="H5298" s="159" t="s">
        <v>1654</v>
      </c>
      <c r="I5298" s="159" t="s">
        <v>1808</v>
      </c>
      <c r="J5298" s="42" t="s">
        <v>26426</v>
      </c>
      <c r="K5298" s="42" t="s">
        <v>26427</v>
      </c>
      <c r="L5298" s="159" t="s">
        <v>2129</v>
      </c>
      <c r="M5298" s="159" t="s">
        <v>26428</v>
      </c>
      <c r="N5298" s="161"/>
      <c r="O5298" s="161"/>
      <c r="P5298" s="161"/>
    </row>
    <row r="5299" customFormat="false" ht="39" hidden="false" customHeight="true" outlineLevel="0" collapsed="false">
      <c r="A5299" s="159" t="s">
        <v>26429</v>
      </c>
      <c r="B5299" s="160" t="s">
        <v>26430</v>
      </c>
      <c r="C5299" s="42" t="s">
        <v>1754</v>
      </c>
      <c r="D5299" s="159" t="s">
        <v>2927</v>
      </c>
      <c r="E5299" s="159" t="s">
        <v>2126</v>
      </c>
      <c r="F5299" s="42" t="s">
        <v>2928</v>
      </c>
      <c r="G5299" s="159" t="s">
        <v>1842</v>
      </c>
      <c r="H5299" s="159" t="s">
        <v>1654</v>
      </c>
      <c r="I5299" s="159" t="s">
        <v>1808</v>
      </c>
      <c r="J5299" s="42" t="s">
        <v>10399</v>
      </c>
      <c r="K5299" s="42" t="s">
        <v>26431</v>
      </c>
      <c r="L5299" s="159" t="s">
        <v>2129</v>
      </c>
      <c r="M5299" s="159" t="s">
        <v>26432</v>
      </c>
      <c r="N5299" s="161"/>
      <c r="O5299" s="161"/>
      <c r="P5299" s="161"/>
    </row>
    <row r="5300" customFormat="false" ht="39" hidden="false" customHeight="true" outlineLevel="0" collapsed="false">
      <c r="A5300" s="159" t="s">
        <v>26433</v>
      </c>
      <c r="B5300" s="160" t="s">
        <v>26434</v>
      </c>
      <c r="C5300" s="42" t="s">
        <v>1754</v>
      </c>
      <c r="D5300" s="159" t="s">
        <v>2927</v>
      </c>
      <c r="E5300" s="159" t="s">
        <v>2126</v>
      </c>
      <c r="F5300" s="42" t="s">
        <v>2928</v>
      </c>
      <c r="G5300" s="159" t="s">
        <v>1842</v>
      </c>
      <c r="H5300" s="159" t="s">
        <v>1654</v>
      </c>
      <c r="I5300" s="159" t="s">
        <v>1808</v>
      </c>
      <c r="J5300" s="42" t="s">
        <v>26435</v>
      </c>
      <c r="K5300" s="42" t="s">
        <v>26436</v>
      </c>
      <c r="L5300" s="159" t="s">
        <v>2129</v>
      </c>
      <c r="M5300" s="159" t="s">
        <v>26437</v>
      </c>
      <c r="N5300" s="161"/>
      <c r="O5300" s="161"/>
      <c r="P5300" s="161"/>
    </row>
    <row r="5301" customFormat="false" ht="39" hidden="false" customHeight="true" outlineLevel="0" collapsed="false">
      <c r="A5301" s="159" t="s">
        <v>26438</v>
      </c>
      <c r="B5301" s="160" t="s">
        <v>26439</v>
      </c>
      <c r="C5301" s="42" t="s">
        <v>1745</v>
      </c>
      <c r="D5301" s="159" t="s">
        <v>2985</v>
      </c>
      <c r="E5301" s="159" t="s">
        <v>2126</v>
      </c>
      <c r="F5301" s="42" t="s">
        <v>2986</v>
      </c>
      <c r="G5301" s="159" t="s">
        <v>1842</v>
      </c>
      <c r="H5301" s="159" t="s">
        <v>1654</v>
      </c>
      <c r="I5301" s="159" t="s">
        <v>1808</v>
      </c>
      <c r="J5301" s="42" t="s">
        <v>26440</v>
      </c>
      <c r="K5301" s="42" t="s">
        <v>26441</v>
      </c>
      <c r="L5301" s="159" t="s">
        <v>2129</v>
      </c>
      <c r="M5301" s="159" t="s">
        <v>26442</v>
      </c>
      <c r="N5301" s="161"/>
      <c r="O5301" s="161"/>
      <c r="P5301" s="161"/>
    </row>
    <row r="5302" customFormat="false" ht="39" hidden="false" customHeight="true" outlineLevel="0" collapsed="false">
      <c r="A5302" s="159" t="s">
        <v>26443</v>
      </c>
      <c r="B5302" s="160" t="s">
        <v>26444</v>
      </c>
      <c r="C5302" s="42" t="s">
        <v>1745</v>
      </c>
      <c r="D5302" s="159" t="s">
        <v>2985</v>
      </c>
      <c r="E5302" s="159" t="s">
        <v>2126</v>
      </c>
      <c r="F5302" s="42" t="s">
        <v>2986</v>
      </c>
      <c r="G5302" s="159" t="s">
        <v>1842</v>
      </c>
      <c r="H5302" s="159" t="s">
        <v>1654</v>
      </c>
      <c r="I5302" s="159" t="s">
        <v>1808</v>
      </c>
      <c r="J5302" s="42" t="s">
        <v>26445</v>
      </c>
      <c r="K5302" s="42" t="s">
        <v>26446</v>
      </c>
      <c r="L5302" s="159" t="s">
        <v>2129</v>
      </c>
      <c r="M5302" s="159" t="s">
        <v>26447</v>
      </c>
      <c r="N5302" s="161"/>
      <c r="O5302" s="161"/>
      <c r="P5302" s="161"/>
    </row>
    <row r="5303" customFormat="false" ht="27" hidden="false" customHeight="true" outlineLevel="0" collapsed="false">
      <c r="A5303" s="159" t="s">
        <v>26448</v>
      </c>
      <c r="B5303" s="160" t="s">
        <v>26449</v>
      </c>
      <c r="C5303" s="42" t="s">
        <v>1745</v>
      </c>
      <c r="D5303" s="159" t="s">
        <v>2985</v>
      </c>
      <c r="E5303" s="159" t="s">
        <v>2126</v>
      </c>
      <c r="F5303" s="42" t="s">
        <v>2986</v>
      </c>
      <c r="G5303" s="159" t="s">
        <v>1842</v>
      </c>
      <c r="H5303" s="159" t="s">
        <v>1654</v>
      </c>
      <c r="I5303" s="159" t="s">
        <v>1808</v>
      </c>
      <c r="J5303" s="42" t="s">
        <v>26450</v>
      </c>
      <c r="K5303" s="42" t="s">
        <v>26451</v>
      </c>
      <c r="L5303" s="159" t="s">
        <v>2129</v>
      </c>
      <c r="M5303" s="159" t="s">
        <v>26452</v>
      </c>
      <c r="N5303" s="161"/>
      <c r="O5303" s="161"/>
      <c r="P5303" s="161"/>
    </row>
    <row r="5304" customFormat="false" ht="39" hidden="false" customHeight="true" outlineLevel="0" collapsed="false">
      <c r="A5304" s="159" t="s">
        <v>26453</v>
      </c>
      <c r="B5304" s="160" t="s">
        <v>26454</v>
      </c>
      <c r="C5304" s="42" t="s">
        <v>1745</v>
      </c>
      <c r="D5304" s="159" t="s">
        <v>2985</v>
      </c>
      <c r="E5304" s="159" t="s">
        <v>2126</v>
      </c>
      <c r="F5304" s="42" t="s">
        <v>2986</v>
      </c>
      <c r="G5304" s="159" t="s">
        <v>1842</v>
      </c>
      <c r="H5304" s="159" t="s">
        <v>1654</v>
      </c>
      <c r="I5304" s="159" t="s">
        <v>1808</v>
      </c>
      <c r="J5304" s="42" t="s">
        <v>26455</v>
      </c>
      <c r="K5304" s="42" t="s">
        <v>26456</v>
      </c>
      <c r="L5304" s="159" t="s">
        <v>2129</v>
      </c>
      <c r="M5304" s="159" t="s">
        <v>26457</v>
      </c>
      <c r="N5304" s="161"/>
      <c r="O5304" s="161"/>
      <c r="P5304" s="161"/>
    </row>
    <row r="5305" customFormat="false" ht="27" hidden="false" customHeight="true" outlineLevel="0" collapsed="false">
      <c r="A5305" s="159" t="s">
        <v>26458</v>
      </c>
      <c r="B5305" s="160" t="s">
        <v>26459</v>
      </c>
      <c r="C5305" s="42" t="s">
        <v>1745</v>
      </c>
      <c r="D5305" s="159" t="s">
        <v>2985</v>
      </c>
      <c r="E5305" s="159" t="s">
        <v>2126</v>
      </c>
      <c r="F5305" s="42" t="s">
        <v>2986</v>
      </c>
      <c r="G5305" s="159" t="s">
        <v>1842</v>
      </c>
      <c r="H5305" s="159" t="s">
        <v>1654</v>
      </c>
      <c r="I5305" s="159" t="s">
        <v>1808</v>
      </c>
      <c r="J5305" s="42" t="s">
        <v>26460</v>
      </c>
      <c r="K5305" s="42" t="s">
        <v>26461</v>
      </c>
      <c r="L5305" s="159" t="s">
        <v>2129</v>
      </c>
      <c r="M5305" s="159" t="s">
        <v>26462</v>
      </c>
      <c r="N5305" s="161"/>
      <c r="O5305" s="161"/>
      <c r="P5305" s="161"/>
    </row>
    <row r="5306" customFormat="false" ht="39" hidden="false" customHeight="true" outlineLevel="0" collapsed="false">
      <c r="A5306" s="159" t="s">
        <v>26463</v>
      </c>
      <c r="B5306" s="160" t="s">
        <v>26464</v>
      </c>
      <c r="C5306" s="42" t="s">
        <v>1745</v>
      </c>
      <c r="D5306" s="159" t="s">
        <v>2985</v>
      </c>
      <c r="E5306" s="159" t="s">
        <v>2126</v>
      </c>
      <c r="F5306" s="42" t="s">
        <v>2986</v>
      </c>
      <c r="G5306" s="159" t="s">
        <v>1842</v>
      </c>
      <c r="H5306" s="159" t="s">
        <v>1654</v>
      </c>
      <c r="I5306" s="159" t="s">
        <v>1808</v>
      </c>
      <c r="J5306" s="42" t="s">
        <v>26465</v>
      </c>
      <c r="K5306" s="42" t="s">
        <v>26466</v>
      </c>
      <c r="L5306" s="159" t="s">
        <v>2129</v>
      </c>
      <c r="M5306" s="159" t="s">
        <v>26467</v>
      </c>
      <c r="N5306" s="161"/>
      <c r="O5306" s="161"/>
      <c r="P5306" s="161"/>
    </row>
    <row r="5307" customFormat="false" ht="27" hidden="false" customHeight="true" outlineLevel="0" collapsed="false">
      <c r="A5307" s="159" t="s">
        <v>26468</v>
      </c>
      <c r="B5307" s="160" t="s">
        <v>26469</v>
      </c>
      <c r="C5307" s="42" t="s">
        <v>1745</v>
      </c>
      <c r="D5307" s="159" t="s">
        <v>2985</v>
      </c>
      <c r="E5307" s="159" t="s">
        <v>2126</v>
      </c>
      <c r="F5307" s="42" t="s">
        <v>2986</v>
      </c>
      <c r="G5307" s="159" t="s">
        <v>1842</v>
      </c>
      <c r="H5307" s="159" t="s">
        <v>1654</v>
      </c>
      <c r="I5307" s="159" t="s">
        <v>1808</v>
      </c>
      <c r="J5307" s="42" t="s">
        <v>26470</v>
      </c>
      <c r="K5307" s="42" t="s">
        <v>26471</v>
      </c>
      <c r="L5307" s="159" t="s">
        <v>2129</v>
      </c>
      <c r="M5307" s="159" t="s">
        <v>26472</v>
      </c>
      <c r="N5307" s="161"/>
      <c r="O5307" s="161"/>
      <c r="P5307" s="161"/>
    </row>
    <row r="5308" customFormat="false" ht="39" hidden="false" customHeight="true" outlineLevel="0" collapsed="false">
      <c r="A5308" s="159" t="s">
        <v>26473</v>
      </c>
      <c r="B5308" s="160" t="s">
        <v>26474</v>
      </c>
      <c r="C5308" s="42" t="s">
        <v>1745</v>
      </c>
      <c r="D5308" s="159" t="s">
        <v>2985</v>
      </c>
      <c r="E5308" s="159" t="s">
        <v>2126</v>
      </c>
      <c r="F5308" s="42" t="s">
        <v>2986</v>
      </c>
      <c r="G5308" s="159" t="s">
        <v>1842</v>
      </c>
      <c r="H5308" s="159" t="s">
        <v>1654</v>
      </c>
      <c r="I5308" s="159" t="s">
        <v>1808</v>
      </c>
      <c r="J5308" s="42" t="s">
        <v>26475</v>
      </c>
      <c r="K5308" s="42" t="s">
        <v>26476</v>
      </c>
      <c r="L5308" s="159" t="s">
        <v>2129</v>
      </c>
      <c r="M5308" s="159" t="s">
        <v>26477</v>
      </c>
      <c r="N5308" s="161"/>
      <c r="O5308" s="161"/>
      <c r="P5308" s="161"/>
    </row>
    <row r="5309" customFormat="false" ht="39" hidden="false" customHeight="true" outlineLevel="0" collapsed="false">
      <c r="A5309" s="159" t="s">
        <v>26478</v>
      </c>
      <c r="B5309" s="160" t="s">
        <v>26479</v>
      </c>
      <c r="C5309" s="42" t="s">
        <v>1745</v>
      </c>
      <c r="D5309" s="159" t="s">
        <v>2985</v>
      </c>
      <c r="E5309" s="159" t="s">
        <v>2126</v>
      </c>
      <c r="F5309" s="42" t="s">
        <v>2986</v>
      </c>
      <c r="G5309" s="159" t="s">
        <v>1842</v>
      </c>
      <c r="H5309" s="159" t="s">
        <v>1654</v>
      </c>
      <c r="I5309" s="159" t="s">
        <v>1808</v>
      </c>
      <c r="J5309" s="42" t="s">
        <v>26480</v>
      </c>
      <c r="K5309" s="42" t="s">
        <v>26481</v>
      </c>
      <c r="L5309" s="159" t="s">
        <v>2129</v>
      </c>
      <c r="M5309" s="159" t="s">
        <v>26482</v>
      </c>
      <c r="N5309" s="161"/>
      <c r="O5309" s="161"/>
      <c r="P5309" s="161"/>
    </row>
    <row r="5310" customFormat="false" ht="39" hidden="false" customHeight="true" outlineLevel="0" collapsed="false">
      <c r="A5310" s="159" t="s">
        <v>26483</v>
      </c>
      <c r="B5310" s="160" t="s">
        <v>26484</v>
      </c>
      <c r="C5310" s="42" t="s">
        <v>1745</v>
      </c>
      <c r="D5310" s="159" t="s">
        <v>2985</v>
      </c>
      <c r="E5310" s="159" t="s">
        <v>2126</v>
      </c>
      <c r="F5310" s="42" t="s">
        <v>2986</v>
      </c>
      <c r="G5310" s="159" t="s">
        <v>1842</v>
      </c>
      <c r="H5310" s="159" t="s">
        <v>1654</v>
      </c>
      <c r="I5310" s="159" t="s">
        <v>1808</v>
      </c>
      <c r="J5310" s="42" t="s">
        <v>10589</v>
      </c>
      <c r="K5310" s="42" t="s">
        <v>26485</v>
      </c>
      <c r="L5310" s="159" t="s">
        <v>2129</v>
      </c>
      <c r="M5310" s="159" t="s">
        <v>26486</v>
      </c>
      <c r="N5310" s="161"/>
      <c r="O5310" s="161"/>
      <c r="P5310" s="161"/>
    </row>
    <row r="5311" customFormat="false" ht="39" hidden="false" customHeight="true" outlineLevel="0" collapsed="false">
      <c r="A5311" s="159" t="s">
        <v>26487</v>
      </c>
      <c r="B5311" s="160" t="s">
        <v>26488</v>
      </c>
      <c r="C5311" s="42" t="s">
        <v>1745</v>
      </c>
      <c r="D5311" s="159" t="s">
        <v>2985</v>
      </c>
      <c r="E5311" s="159" t="s">
        <v>2126</v>
      </c>
      <c r="F5311" s="42" t="s">
        <v>2986</v>
      </c>
      <c r="G5311" s="159" t="s">
        <v>1842</v>
      </c>
      <c r="H5311" s="159" t="s">
        <v>1654</v>
      </c>
      <c r="I5311" s="159" t="s">
        <v>1808</v>
      </c>
      <c r="J5311" s="42" t="s">
        <v>10609</v>
      </c>
      <c r="K5311" s="42" t="s">
        <v>26489</v>
      </c>
      <c r="L5311" s="159" t="s">
        <v>2129</v>
      </c>
      <c r="M5311" s="159" t="s">
        <v>26490</v>
      </c>
      <c r="N5311" s="161"/>
      <c r="O5311" s="161"/>
      <c r="P5311" s="161"/>
    </row>
    <row r="5312" customFormat="false" ht="39" hidden="false" customHeight="true" outlineLevel="0" collapsed="false">
      <c r="A5312" s="159" t="s">
        <v>26491</v>
      </c>
      <c r="B5312" s="160" t="s">
        <v>26492</v>
      </c>
      <c r="C5312" s="42" t="s">
        <v>1745</v>
      </c>
      <c r="D5312" s="159" t="s">
        <v>2985</v>
      </c>
      <c r="E5312" s="159" t="s">
        <v>2126</v>
      </c>
      <c r="F5312" s="42" t="s">
        <v>2986</v>
      </c>
      <c r="G5312" s="159" t="s">
        <v>1842</v>
      </c>
      <c r="H5312" s="159" t="s">
        <v>1654</v>
      </c>
      <c r="I5312" s="159" t="s">
        <v>1808</v>
      </c>
      <c r="J5312" s="42" t="s">
        <v>26493</v>
      </c>
      <c r="K5312" s="42" t="s">
        <v>26494</v>
      </c>
      <c r="L5312" s="159" t="s">
        <v>2129</v>
      </c>
      <c r="M5312" s="159" t="s">
        <v>26495</v>
      </c>
      <c r="N5312" s="161"/>
      <c r="O5312" s="161"/>
      <c r="P5312" s="161"/>
    </row>
    <row r="5313" customFormat="false" ht="27" hidden="false" customHeight="true" outlineLevel="0" collapsed="false">
      <c r="A5313" s="159" t="s">
        <v>26496</v>
      </c>
      <c r="B5313" s="160" t="s">
        <v>26497</v>
      </c>
      <c r="C5313" s="42" t="s">
        <v>1751</v>
      </c>
      <c r="D5313" s="159" t="s">
        <v>3085</v>
      </c>
      <c r="E5313" s="159" t="s">
        <v>2126</v>
      </c>
      <c r="F5313" s="42" t="s">
        <v>3086</v>
      </c>
      <c r="G5313" s="159" t="s">
        <v>1842</v>
      </c>
      <c r="H5313" s="159" t="s">
        <v>1654</v>
      </c>
      <c r="I5313" s="159" t="s">
        <v>1808</v>
      </c>
      <c r="J5313" s="42" t="s">
        <v>26498</v>
      </c>
      <c r="K5313" s="42" t="s">
        <v>26499</v>
      </c>
      <c r="L5313" s="159" t="s">
        <v>2129</v>
      </c>
      <c r="M5313" s="159" t="s">
        <v>26500</v>
      </c>
      <c r="N5313" s="161"/>
      <c r="O5313" s="161"/>
      <c r="P5313" s="161"/>
    </row>
    <row r="5314" customFormat="false" ht="27" hidden="false" customHeight="true" outlineLevel="0" collapsed="false">
      <c r="A5314" s="159" t="s">
        <v>26501</v>
      </c>
      <c r="B5314" s="160" t="s">
        <v>26502</v>
      </c>
      <c r="C5314" s="42" t="s">
        <v>1751</v>
      </c>
      <c r="D5314" s="159" t="s">
        <v>3085</v>
      </c>
      <c r="E5314" s="159" t="s">
        <v>2126</v>
      </c>
      <c r="F5314" s="42" t="s">
        <v>3086</v>
      </c>
      <c r="G5314" s="159" t="s">
        <v>1842</v>
      </c>
      <c r="H5314" s="159" t="s">
        <v>1654</v>
      </c>
      <c r="I5314" s="159" t="s">
        <v>1808</v>
      </c>
      <c r="J5314" s="42" t="s">
        <v>26503</v>
      </c>
      <c r="K5314" s="42" t="s">
        <v>26504</v>
      </c>
      <c r="L5314" s="159" t="s">
        <v>2129</v>
      </c>
      <c r="M5314" s="159" t="s">
        <v>26505</v>
      </c>
      <c r="N5314" s="161"/>
      <c r="O5314" s="161"/>
      <c r="P5314" s="161"/>
    </row>
    <row r="5315" customFormat="false" ht="27" hidden="false" customHeight="true" outlineLevel="0" collapsed="false">
      <c r="A5315" s="159" t="s">
        <v>26506</v>
      </c>
      <c r="B5315" s="160" t="s">
        <v>26507</v>
      </c>
      <c r="C5315" s="42" t="s">
        <v>1751</v>
      </c>
      <c r="D5315" s="159" t="s">
        <v>3085</v>
      </c>
      <c r="E5315" s="159" t="s">
        <v>2126</v>
      </c>
      <c r="F5315" s="42" t="s">
        <v>3086</v>
      </c>
      <c r="G5315" s="159" t="s">
        <v>1842</v>
      </c>
      <c r="H5315" s="159" t="s">
        <v>1654</v>
      </c>
      <c r="I5315" s="159" t="s">
        <v>1808</v>
      </c>
      <c r="J5315" s="42" t="s">
        <v>26508</v>
      </c>
      <c r="K5315" s="42" t="s">
        <v>26509</v>
      </c>
      <c r="L5315" s="159" t="s">
        <v>2129</v>
      </c>
      <c r="M5315" s="159" t="s">
        <v>26510</v>
      </c>
      <c r="N5315" s="161"/>
      <c r="O5315" s="161"/>
      <c r="P5315" s="161"/>
    </row>
    <row r="5316" customFormat="false" ht="39" hidden="false" customHeight="true" outlineLevel="0" collapsed="false">
      <c r="A5316" s="159" t="s">
        <v>26511</v>
      </c>
      <c r="B5316" s="160" t="s">
        <v>26512</v>
      </c>
      <c r="C5316" s="42" t="s">
        <v>1751</v>
      </c>
      <c r="D5316" s="159" t="s">
        <v>3085</v>
      </c>
      <c r="E5316" s="159" t="s">
        <v>2126</v>
      </c>
      <c r="F5316" s="42" t="s">
        <v>3086</v>
      </c>
      <c r="G5316" s="159" t="s">
        <v>1842</v>
      </c>
      <c r="H5316" s="159" t="s">
        <v>1654</v>
      </c>
      <c r="I5316" s="159" t="s">
        <v>1808</v>
      </c>
      <c r="J5316" s="42" t="s">
        <v>26513</v>
      </c>
      <c r="K5316" s="42" t="s">
        <v>26514</v>
      </c>
      <c r="L5316" s="159" t="s">
        <v>2129</v>
      </c>
      <c r="M5316" s="159" t="s">
        <v>26515</v>
      </c>
      <c r="N5316" s="161"/>
      <c r="O5316" s="161"/>
      <c r="P5316" s="161"/>
    </row>
    <row r="5317" customFormat="false" ht="27" hidden="false" customHeight="true" outlineLevel="0" collapsed="false">
      <c r="A5317" s="159" t="s">
        <v>26516</v>
      </c>
      <c r="B5317" s="160" t="s">
        <v>26517</v>
      </c>
      <c r="C5317" s="42" t="s">
        <v>1751</v>
      </c>
      <c r="D5317" s="159" t="s">
        <v>3085</v>
      </c>
      <c r="E5317" s="159" t="s">
        <v>2126</v>
      </c>
      <c r="F5317" s="42" t="s">
        <v>3086</v>
      </c>
      <c r="G5317" s="159" t="s">
        <v>1842</v>
      </c>
      <c r="H5317" s="159" t="s">
        <v>1654</v>
      </c>
      <c r="I5317" s="159" t="s">
        <v>1808</v>
      </c>
      <c r="J5317" s="42" t="s">
        <v>26518</v>
      </c>
      <c r="K5317" s="42" t="s">
        <v>26519</v>
      </c>
      <c r="L5317" s="159" t="s">
        <v>2129</v>
      </c>
      <c r="M5317" s="159" t="s">
        <v>26520</v>
      </c>
      <c r="N5317" s="161"/>
      <c r="O5317" s="161"/>
      <c r="P5317" s="161"/>
    </row>
    <row r="5318" customFormat="false" ht="39" hidden="false" customHeight="true" outlineLevel="0" collapsed="false">
      <c r="A5318" s="159" t="s">
        <v>26521</v>
      </c>
      <c r="B5318" s="160" t="s">
        <v>26522</v>
      </c>
      <c r="C5318" s="42" t="s">
        <v>1751</v>
      </c>
      <c r="D5318" s="159" t="s">
        <v>3085</v>
      </c>
      <c r="E5318" s="159" t="s">
        <v>2126</v>
      </c>
      <c r="F5318" s="42" t="s">
        <v>3086</v>
      </c>
      <c r="G5318" s="159" t="s">
        <v>1842</v>
      </c>
      <c r="H5318" s="159" t="s">
        <v>1654</v>
      </c>
      <c r="I5318" s="159" t="s">
        <v>1808</v>
      </c>
      <c r="J5318" s="42" t="s">
        <v>26523</v>
      </c>
      <c r="K5318" s="42" t="s">
        <v>26524</v>
      </c>
      <c r="L5318" s="159" t="s">
        <v>2129</v>
      </c>
      <c r="M5318" s="159" t="s">
        <v>26525</v>
      </c>
      <c r="N5318" s="161"/>
      <c r="O5318" s="161"/>
      <c r="P5318" s="161"/>
    </row>
    <row r="5319" customFormat="false" ht="27" hidden="false" customHeight="true" outlineLevel="0" collapsed="false">
      <c r="A5319" s="159" t="s">
        <v>26526</v>
      </c>
      <c r="B5319" s="160" t="s">
        <v>26527</v>
      </c>
      <c r="C5319" s="42" t="s">
        <v>1751</v>
      </c>
      <c r="D5319" s="159" t="s">
        <v>3085</v>
      </c>
      <c r="E5319" s="159" t="s">
        <v>2126</v>
      </c>
      <c r="F5319" s="42" t="s">
        <v>3086</v>
      </c>
      <c r="G5319" s="159" t="s">
        <v>1842</v>
      </c>
      <c r="H5319" s="159" t="s">
        <v>1654</v>
      </c>
      <c r="I5319" s="159" t="s">
        <v>1808</v>
      </c>
      <c r="J5319" s="42" t="s">
        <v>26528</v>
      </c>
      <c r="K5319" s="42" t="s">
        <v>26529</v>
      </c>
      <c r="L5319" s="159" t="s">
        <v>2129</v>
      </c>
      <c r="M5319" s="159" t="s">
        <v>26530</v>
      </c>
      <c r="N5319" s="161"/>
      <c r="O5319" s="161"/>
      <c r="P5319" s="161"/>
    </row>
    <row r="5320" customFormat="false" ht="27" hidden="false" customHeight="true" outlineLevel="0" collapsed="false">
      <c r="A5320" s="159" t="s">
        <v>26531</v>
      </c>
      <c r="B5320" s="160" t="s">
        <v>26532</v>
      </c>
      <c r="C5320" s="42" t="s">
        <v>1751</v>
      </c>
      <c r="D5320" s="159" t="s">
        <v>3085</v>
      </c>
      <c r="E5320" s="159" t="s">
        <v>2126</v>
      </c>
      <c r="F5320" s="42" t="s">
        <v>3086</v>
      </c>
      <c r="G5320" s="159" t="s">
        <v>1842</v>
      </c>
      <c r="H5320" s="159" t="s">
        <v>1654</v>
      </c>
      <c r="I5320" s="159" t="s">
        <v>1808</v>
      </c>
      <c r="J5320" s="42" t="s">
        <v>26533</v>
      </c>
      <c r="K5320" s="42" t="s">
        <v>26534</v>
      </c>
      <c r="L5320" s="159" t="s">
        <v>2129</v>
      </c>
      <c r="M5320" s="159" t="s">
        <v>26535</v>
      </c>
      <c r="N5320" s="161"/>
      <c r="O5320" s="161"/>
      <c r="P5320" s="161"/>
    </row>
    <row r="5321" customFormat="false" ht="27" hidden="false" customHeight="true" outlineLevel="0" collapsed="false">
      <c r="A5321" s="159" t="s">
        <v>26536</v>
      </c>
      <c r="B5321" s="160" t="s">
        <v>26537</v>
      </c>
      <c r="C5321" s="42" t="s">
        <v>1738</v>
      </c>
      <c r="D5321" s="159" t="s">
        <v>2548</v>
      </c>
      <c r="E5321" s="159" t="s">
        <v>2126</v>
      </c>
      <c r="F5321" s="42" t="s">
        <v>2549</v>
      </c>
      <c r="G5321" s="159" t="s">
        <v>1842</v>
      </c>
      <c r="H5321" s="159" t="s">
        <v>1654</v>
      </c>
      <c r="I5321" s="159" t="s">
        <v>1808</v>
      </c>
      <c r="J5321" s="42" t="s">
        <v>26538</v>
      </c>
      <c r="K5321" s="42" t="s">
        <v>26539</v>
      </c>
      <c r="L5321" s="159" t="s">
        <v>2129</v>
      </c>
      <c r="M5321" s="159" t="s">
        <v>26540</v>
      </c>
      <c r="N5321" s="161"/>
      <c r="O5321" s="161"/>
      <c r="P5321" s="161"/>
    </row>
    <row r="5322" customFormat="false" ht="39" hidden="false" customHeight="true" outlineLevel="0" collapsed="false">
      <c r="A5322" s="159" t="s">
        <v>26541</v>
      </c>
      <c r="B5322" s="160" t="s">
        <v>26542</v>
      </c>
      <c r="C5322" s="42" t="s">
        <v>1738</v>
      </c>
      <c r="D5322" s="159" t="s">
        <v>2548</v>
      </c>
      <c r="E5322" s="159" t="s">
        <v>2126</v>
      </c>
      <c r="F5322" s="42" t="s">
        <v>2549</v>
      </c>
      <c r="G5322" s="159" t="s">
        <v>1842</v>
      </c>
      <c r="H5322" s="159" t="s">
        <v>1654</v>
      </c>
      <c r="I5322" s="159" t="s">
        <v>1808</v>
      </c>
      <c r="J5322" s="42" t="s">
        <v>26543</v>
      </c>
      <c r="K5322" s="42" t="s">
        <v>26544</v>
      </c>
      <c r="L5322" s="159" t="s">
        <v>2129</v>
      </c>
      <c r="M5322" s="159" t="s">
        <v>26545</v>
      </c>
      <c r="N5322" s="161"/>
      <c r="O5322" s="161"/>
      <c r="P5322" s="161"/>
    </row>
    <row r="5323" customFormat="false" ht="39" hidden="false" customHeight="true" outlineLevel="0" collapsed="false">
      <c r="A5323" s="159" t="s">
        <v>26546</v>
      </c>
      <c r="B5323" s="160" t="s">
        <v>26547</v>
      </c>
      <c r="C5323" s="42" t="s">
        <v>1738</v>
      </c>
      <c r="D5323" s="159" t="s">
        <v>2548</v>
      </c>
      <c r="E5323" s="159" t="s">
        <v>2126</v>
      </c>
      <c r="F5323" s="42" t="s">
        <v>2549</v>
      </c>
      <c r="G5323" s="159" t="s">
        <v>1842</v>
      </c>
      <c r="H5323" s="159" t="s">
        <v>1654</v>
      </c>
      <c r="I5323" s="159" t="s">
        <v>1808</v>
      </c>
      <c r="J5323" s="42" t="s">
        <v>26548</v>
      </c>
      <c r="K5323" s="42" t="s">
        <v>26549</v>
      </c>
      <c r="L5323" s="159" t="s">
        <v>2129</v>
      </c>
      <c r="M5323" s="159" t="s">
        <v>26550</v>
      </c>
      <c r="N5323" s="161"/>
      <c r="O5323" s="161"/>
      <c r="P5323" s="161"/>
    </row>
    <row r="5324" customFormat="false" ht="39" hidden="false" customHeight="true" outlineLevel="0" collapsed="false">
      <c r="A5324" s="159" t="s">
        <v>26551</v>
      </c>
      <c r="B5324" s="160" t="s">
        <v>26552</v>
      </c>
      <c r="C5324" s="42" t="s">
        <v>1738</v>
      </c>
      <c r="D5324" s="159" t="s">
        <v>2528</v>
      </c>
      <c r="E5324" s="159" t="s">
        <v>2126</v>
      </c>
      <c r="F5324" s="42" t="s">
        <v>2529</v>
      </c>
      <c r="G5324" s="159" t="s">
        <v>1842</v>
      </c>
      <c r="H5324" s="159" t="s">
        <v>1654</v>
      </c>
      <c r="I5324" s="159" t="s">
        <v>1808</v>
      </c>
      <c r="J5324" s="42" t="s">
        <v>10979</v>
      </c>
      <c r="K5324" s="42" t="s">
        <v>26553</v>
      </c>
      <c r="L5324" s="159" t="s">
        <v>2129</v>
      </c>
      <c r="M5324" s="159" t="s">
        <v>26554</v>
      </c>
      <c r="N5324" s="161"/>
      <c r="O5324" s="161"/>
      <c r="P5324" s="161"/>
    </row>
    <row r="5325" customFormat="false" ht="39" hidden="false" customHeight="true" outlineLevel="0" collapsed="false">
      <c r="A5325" s="159" t="s">
        <v>26555</v>
      </c>
      <c r="B5325" s="160" t="s">
        <v>26556</v>
      </c>
      <c r="C5325" s="42" t="s">
        <v>1738</v>
      </c>
      <c r="D5325" s="159" t="s">
        <v>2528</v>
      </c>
      <c r="E5325" s="159" t="s">
        <v>2126</v>
      </c>
      <c r="F5325" s="42" t="s">
        <v>2529</v>
      </c>
      <c r="G5325" s="159" t="s">
        <v>1842</v>
      </c>
      <c r="H5325" s="159" t="s">
        <v>1654</v>
      </c>
      <c r="I5325" s="159" t="s">
        <v>1808</v>
      </c>
      <c r="J5325" s="42" t="s">
        <v>26557</v>
      </c>
      <c r="K5325" s="42" t="s">
        <v>26558</v>
      </c>
      <c r="L5325" s="159" t="s">
        <v>2129</v>
      </c>
      <c r="M5325" s="159" t="s">
        <v>26559</v>
      </c>
      <c r="N5325" s="161"/>
      <c r="O5325" s="161"/>
      <c r="P5325" s="161"/>
    </row>
    <row r="5326" customFormat="false" ht="39" hidden="false" customHeight="true" outlineLevel="0" collapsed="false">
      <c r="A5326" s="159" t="s">
        <v>26560</v>
      </c>
      <c r="B5326" s="160" t="s">
        <v>26561</v>
      </c>
      <c r="C5326" s="42" t="s">
        <v>1738</v>
      </c>
      <c r="D5326" s="159" t="s">
        <v>2528</v>
      </c>
      <c r="E5326" s="159" t="s">
        <v>2126</v>
      </c>
      <c r="F5326" s="42" t="s">
        <v>2529</v>
      </c>
      <c r="G5326" s="159" t="s">
        <v>1842</v>
      </c>
      <c r="H5326" s="159" t="s">
        <v>1654</v>
      </c>
      <c r="I5326" s="159" t="s">
        <v>1808</v>
      </c>
      <c r="J5326" s="42" t="s">
        <v>11014</v>
      </c>
      <c r="K5326" s="42" t="s">
        <v>26562</v>
      </c>
      <c r="L5326" s="159" t="s">
        <v>2129</v>
      </c>
      <c r="M5326" s="159" t="s">
        <v>26563</v>
      </c>
      <c r="N5326" s="161"/>
      <c r="O5326" s="161"/>
      <c r="P5326" s="161"/>
    </row>
    <row r="5327" customFormat="false" ht="39" hidden="false" customHeight="true" outlineLevel="0" collapsed="false">
      <c r="A5327" s="159" t="s">
        <v>26564</v>
      </c>
      <c r="B5327" s="160" t="s">
        <v>26565</v>
      </c>
      <c r="C5327" s="42" t="s">
        <v>1738</v>
      </c>
      <c r="D5327" s="159" t="s">
        <v>2528</v>
      </c>
      <c r="E5327" s="159" t="s">
        <v>2126</v>
      </c>
      <c r="F5327" s="42" t="s">
        <v>2529</v>
      </c>
      <c r="G5327" s="159" t="s">
        <v>1842</v>
      </c>
      <c r="H5327" s="159" t="s">
        <v>1654</v>
      </c>
      <c r="I5327" s="159" t="s">
        <v>1808</v>
      </c>
      <c r="J5327" s="42" t="s">
        <v>26566</v>
      </c>
      <c r="K5327" s="42" t="s">
        <v>26567</v>
      </c>
      <c r="L5327" s="159" t="s">
        <v>2129</v>
      </c>
      <c r="M5327" s="159" t="s">
        <v>26568</v>
      </c>
      <c r="N5327" s="161"/>
      <c r="O5327" s="161"/>
      <c r="P5327" s="161"/>
    </row>
    <row r="5328" customFormat="false" ht="39" hidden="false" customHeight="true" outlineLevel="0" collapsed="false">
      <c r="A5328" s="159" t="s">
        <v>26569</v>
      </c>
      <c r="B5328" s="160" t="s">
        <v>26570</v>
      </c>
      <c r="C5328" s="42" t="s">
        <v>1738</v>
      </c>
      <c r="D5328" s="159" t="s">
        <v>2528</v>
      </c>
      <c r="E5328" s="159" t="s">
        <v>2126</v>
      </c>
      <c r="F5328" s="42" t="s">
        <v>2529</v>
      </c>
      <c r="G5328" s="159" t="s">
        <v>1842</v>
      </c>
      <c r="H5328" s="159" t="s">
        <v>1654</v>
      </c>
      <c r="I5328" s="159" t="s">
        <v>1808</v>
      </c>
      <c r="J5328" s="42" t="s">
        <v>26571</v>
      </c>
      <c r="K5328" s="42" t="s">
        <v>26572</v>
      </c>
      <c r="L5328" s="159" t="s">
        <v>2129</v>
      </c>
      <c r="M5328" s="159" t="s">
        <v>26573</v>
      </c>
      <c r="N5328" s="161"/>
      <c r="O5328" s="161"/>
      <c r="P5328" s="161"/>
    </row>
    <row r="5329" customFormat="false" ht="39" hidden="false" customHeight="true" outlineLevel="0" collapsed="false">
      <c r="A5329" s="159" t="s">
        <v>26574</v>
      </c>
      <c r="B5329" s="160" t="s">
        <v>26575</v>
      </c>
      <c r="C5329" s="42" t="s">
        <v>1738</v>
      </c>
      <c r="D5329" s="159" t="s">
        <v>2528</v>
      </c>
      <c r="E5329" s="159" t="s">
        <v>2126</v>
      </c>
      <c r="F5329" s="42" t="s">
        <v>2529</v>
      </c>
      <c r="G5329" s="159" t="s">
        <v>1842</v>
      </c>
      <c r="H5329" s="159" t="s">
        <v>1654</v>
      </c>
      <c r="I5329" s="159" t="s">
        <v>1808</v>
      </c>
      <c r="J5329" s="42" t="s">
        <v>26576</v>
      </c>
      <c r="K5329" s="42" t="s">
        <v>26577</v>
      </c>
      <c r="L5329" s="159" t="s">
        <v>2129</v>
      </c>
      <c r="M5329" s="159" t="s">
        <v>26578</v>
      </c>
      <c r="N5329" s="161"/>
      <c r="O5329" s="161"/>
      <c r="P5329" s="161"/>
    </row>
    <row r="5330" customFormat="false" ht="39" hidden="false" customHeight="true" outlineLevel="0" collapsed="false">
      <c r="A5330" s="159" t="s">
        <v>26579</v>
      </c>
      <c r="B5330" s="160" t="s">
        <v>26580</v>
      </c>
      <c r="C5330" s="42" t="s">
        <v>1742</v>
      </c>
      <c r="D5330" s="159" t="s">
        <v>2584</v>
      </c>
      <c r="E5330" s="159" t="s">
        <v>2126</v>
      </c>
      <c r="F5330" s="42" t="s">
        <v>2585</v>
      </c>
      <c r="G5330" s="159" t="s">
        <v>1842</v>
      </c>
      <c r="H5330" s="159" t="s">
        <v>1654</v>
      </c>
      <c r="I5330" s="159" t="s">
        <v>1808</v>
      </c>
      <c r="J5330" s="42" t="s">
        <v>26581</v>
      </c>
      <c r="K5330" s="42" t="s">
        <v>26582</v>
      </c>
      <c r="L5330" s="159" t="s">
        <v>2129</v>
      </c>
      <c r="M5330" s="159" t="s">
        <v>26583</v>
      </c>
      <c r="N5330" s="161"/>
      <c r="O5330" s="161"/>
      <c r="P5330" s="161"/>
    </row>
    <row r="5331" customFormat="false" ht="39" hidden="false" customHeight="true" outlineLevel="0" collapsed="false">
      <c r="A5331" s="159" t="s">
        <v>26584</v>
      </c>
      <c r="B5331" s="160" t="s">
        <v>26585</v>
      </c>
      <c r="C5331" s="42" t="s">
        <v>1742</v>
      </c>
      <c r="D5331" s="159" t="s">
        <v>2584</v>
      </c>
      <c r="E5331" s="159" t="s">
        <v>2126</v>
      </c>
      <c r="F5331" s="42" t="s">
        <v>2585</v>
      </c>
      <c r="G5331" s="159" t="s">
        <v>1842</v>
      </c>
      <c r="H5331" s="159" t="s">
        <v>1654</v>
      </c>
      <c r="I5331" s="159" t="s">
        <v>1808</v>
      </c>
      <c r="J5331" s="42" t="s">
        <v>11124</v>
      </c>
      <c r="K5331" s="42" t="s">
        <v>26586</v>
      </c>
      <c r="L5331" s="159" t="s">
        <v>2129</v>
      </c>
      <c r="M5331" s="159" t="s">
        <v>26587</v>
      </c>
      <c r="N5331" s="161"/>
      <c r="O5331" s="161"/>
      <c r="P5331" s="161"/>
    </row>
    <row r="5332" customFormat="false" ht="27" hidden="false" customHeight="true" outlineLevel="0" collapsed="false">
      <c r="A5332" s="159" t="s">
        <v>26588</v>
      </c>
      <c r="B5332" s="160" t="s">
        <v>26589</v>
      </c>
      <c r="C5332" s="42" t="s">
        <v>1742</v>
      </c>
      <c r="D5332" s="159" t="s">
        <v>2584</v>
      </c>
      <c r="E5332" s="159" t="s">
        <v>2126</v>
      </c>
      <c r="F5332" s="42" t="s">
        <v>2585</v>
      </c>
      <c r="G5332" s="159" t="s">
        <v>1842</v>
      </c>
      <c r="H5332" s="159" t="s">
        <v>1654</v>
      </c>
      <c r="I5332" s="159" t="s">
        <v>1808</v>
      </c>
      <c r="J5332" s="42" t="s">
        <v>26590</v>
      </c>
      <c r="K5332" s="42" t="s">
        <v>26591</v>
      </c>
      <c r="L5332" s="159" t="s">
        <v>2129</v>
      </c>
      <c r="M5332" s="159" t="s">
        <v>26592</v>
      </c>
      <c r="N5332" s="161"/>
      <c r="O5332" s="161"/>
      <c r="P5332" s="161"/>
    </row>
    <row r="5333" customFormat="false" ht="27" hidden="false" customHeight="true" outlineLevel="0" collapsed="false">
      <c r="A5333" s="159" t="s">
        <v>26593</v>
      </c>
      <c r="B5333" s="160" t="s">
        <v>26594</v>
      </c>
      <c r="C5333" s="42" t="s">
        <v>1742</v>
      </c>
      <c r="D5333" s="159" t="s">
        <v>2584</v>
      </c>
      <c r="E5333" s="159" t="s">
        <v>2126</v>
      </c>
      <c r="F5333" s="42" t="s">
        <v>2585</v>
      </c>
      <c r="G5333" s="159" t="s">
        <v>1842</v>
      </c>
      <c r="H5333" s="159" t="s">
        <v>1654</v>
      </c>
      <c r="I5333" s="159" t="s">
        <v>1808</v>
      </c>
      <c r="J5333" s="42" t="s">
        <v>26595</v>
      </c>
      <c r="K5333" s="42" t="s">
        <v>26596</v>
      </c>
      <c r="L5333" s="159" t="s">
        <v>2129</v>
      </c>
      <c r="M5333" s="159" t="s">
        <v>26597</v>
      </c>
      <c r="N5333" s="161"/>
      <c r="O5333" s="161"/>
      <c r="P5333" s="161"/>
    </row>
    <row r="5334" customFormat="false" ht="27" hidden="false" customHeight="true" outlineLevel="0" collapsed="false">
      <c r="A5334" s="159" t="s">
        <v>26598</v>
      </c>
      <c r="B5334" s="160" t="s">
        <v>26599</v>
      </c>
      <c r="C5334" s="42" t="s">
        <v>1742</v>
      </c>
      <c r="D5334" s="159" t="s">
        <v>2584</v>
      </c>
      <c r="E5334" s="159" t="s">
        <v>2126</v>
      </c>
      <c r="F5334" s="42" t="s">
        <v>2585</v>
      </c>
      <c r="G5334" s="159" t="s">
        <v>1842</v>
      </c>
      <c r="H5334" s="159" t="s">
        <v>1654</v>
      </c>
      <c r="I5334" s="159" t="s">
        <v>1808</v>
      </c>
      <c r="J5334" s="42" t="s">
        <v>26600</v>
      </c>
      <c r="K5334" s="42" t="s">
        <v>26601</v>
      </c>
      <c r="L5334" s="159" t="s">
        <v>2129</v>
      </c>
      <c r="M5334" s="159" t="s">
        <v>26602</v>
      </c>
      <c r="N5334" s="161"/>
      <c r="O5334" s="161"/>
      <c r="P5334" s="161"/>
    </row>
    <row r="5335" customFormat="false" ht="27" hidden="false" customHeight="true" outlineLevel="0" collapsed="false">
      <c r="A5335" s="159" t="s">
        <v>26603</v>
      </c>
      <c r="B5335" s="160" t="s">
        <v>26604</v>
      </c>
      <c r="C5335" s="42" t="s">
        <v>1742</v>
      </c>
      <c r="D5335" s="159" t="s">
        <v>2584</v>
      </c>
      <c r="E5335" s="159" t="s">
        <v>2126</v>
      </c>
      <c r="F5335" s="42" t="s">
        <v>2585</v>
      </c>
      <c r="G5335" s="159" t="s">
        <v>1842</v>
      </c>
      <c r="H5335" s="159" t="s">
        <v>1654</v>
      </c>
      <c r="I5335" s="159" t="s">
        <v>1808</v>
      </c>
      <c r="J5335" s="42" t="s">
        <v>26605</v>
      </c>
      <c r="K5335" s="42" t="s">
        <v>26606</v>
      </c>
      <c r="L5335" s="159" t="s">
        <v>2129</v>
      </c>
      <c r="M5335" s="159" t="s">
        <v>26607</v>
      </c>
      <c r="N5335" s="161"/>
      <c r="O5335" s="161"/>
      <c r="P5335" s="161"/>
    </row>
    <row r="5336" customFormat="false" ht="39" hidden="false" customHeight="true" outlineLevel="0" collapsed="false">
      <c r="A5336" s="159" t="s">
        <v>26608</v>
      </c>
      <c r="B5336" s="160" t="s">
        <v>26609</v>
      </c>
      <c r="C5336" s="42" t="s">
        <v>1742</v>
      </c>
      <c r="D5336" s="159" t="s">
        <v>2584</v>
      </c>
      <c r="E5336" s="159" t="s">
        <v>2126</v>
      </c>
      <c r="F5336" s="42" t="s">
        <v>2585</v>
      </c>
      <c r="G5336" s="159" t="s">
        <v>1842</v>
      </c>
      <c r="H5336" s="159" t="s">
        <v>1654</v>
      </c>
      <c r="I5336" s="159" t="s">
        <v>1808</v>
      </c>
      <c r="J5336" s="42" t="s">
        <v>26610</v>
      </c>
      <c r="K5336" s="42" t="s">
        <v>26611</v>
      </c>
      <c r="L5336" s="159" t="s">
        <v>2129</v>
      </c>
      <c r="M5336" s="159" t="s">
        <v>26612</v>
      </c>
      <c r="N5336" s="161"/>
      <c r="O5336" s="161"/>
      <c r="P5336" s="161"/>
    </row>
    <row r="5337" customFormat="false" ht="39" hidden="false" customHeight="true" outlineLevel="0" collapsed="false">
      <c r="A5337" s="159" t="s">
        <v>26613</v>
      </c>
      <c r="B5337" s="160" t="s">
        <v>26614</v>
      </c>
      <c r="C5337" s="42" t="s">
        <v>1742</v>
      </c>
      <c r="D5337" s="159" t="s">
        <v>2584</v>
      </c>
      <c r="E5337" s="159" t="s">
        <v>2126</v>
      </c>
      <c r="F5337" s="42" t="s">
        <v>2585</v>
      </c>
      <c r="G5337" s="159" t="s">
        <v>1842</v>
      </c>
      <c r="H5337" s="159" t="s">
        <v>1654</v>
      </c>
      <c r="I5337" s="159" t="s">
        <v>1808</v>
      </c>
      <c r="J5337" s="42" t="s">
        <v>26615</v>
      </c>
      <c r="K5337" s="42" t="s">
        <v>26616</v>
      </c>
      <c r="L5337" s="159" t="s">
        <v>2129</v>
      </c>
      <c r="M5337" s="159" t="s">
        <v>26617</v>
      </c>
      <c r="N5337" s="161"/>
      <c r="O5337" s="161"/>
      <c r="P5337" s="161"/>
    </row>
    <row r="5338" customFormat="false" ht="39" hidden="false" customHeight="true" outlineLevel="0" collapsed="false">
      <c r="A5338" s="159" t="s">
        <v>26618</v>
      </c>
      <c r="B5338" s="160" t="s">
        <v>26619</v>
      </c>
      <c r="C5338" s="42" t="s">
        <v>1742</v>
      </c>
      <c r="D5338" s="159" t="s">
        <v>2584</v>
      </c>
      <c r="E5338" s="159" t="s">
        <v>2126</v>
      </c>
      <c r="F5338" s="42" t="s">
        <v>2585</v>
      </c>
      <c r="G5338" s="159" t="s">
        <v>1842</v>
      </c>
      <c r="H5338" s="159" t="s">
        <v>1654</v>
      </c>
      <c r="I5338" s="159" t="s">
        <v>1808</v>
      </c>
      <c r="J5338" s="42" t="s">
        <v>26620</v>
      </c>
      <c r="K5338" s="42" t="s">
        <v>26621</v>
      </c>
      <c r="L5338" s="159" t="s">
        <v>2129</v>
      </c>
      <c r="M5338" s="159" t="s">
        <v>26622</v>
      </c>
      <c r="N5338" s="161"/>
      <c r="O5338" s="161"/>
      <c r="P5338" s="161"/>
    </row>
    <row r="5339" customFormat="false" ht="39" hidden="false" customHeight="true" outlineLevel="0" collapsed="false">
      <c r="A5339" s="159" t="s">
        <v>26623</v>
      </c>
      <c r="B5339" s="160" t="s">
        <v>26624</v>
      </c>
      <c r="C5339" s="42" t="s">
        <v>1742</v>
      </c>
      <c r="D5339" s="159" t="s">
        <v>2584</v>
      </c>
      <c r="E5339" s="159" t="s">
        <v>2126</v>
      </c>
      <c r="F5339" s="42" t="s">
        <v>2585</v>
      </c>
      <c r="G5339" s="159" t="s">
        <v>1842</v>
      </c>
      <c r="H5339" s="159" t="s">
        <v>1654</v>
      </c>
      <c r="I5339" s="159" t="s">
        <v>1808</v>
      </c>
      <c r="J5339" s="42" t="s">
        <v>26625</v>
      </c>
      <c r="K5339" s="42" t="s">
        <v>26626</v>
      </c>
      <c r="L5339" s="159" t="s">
        <v>2129</v>
      </c>
      <c r="M5339" s="159" t="s">
        <v>26627</v>
      </c>
      <c r="N5339" s="161"/>
      <c r="O5339" s="161"/>
      <c r="P5339" s="161"/>
    </row>
    <row r="5340" customFormat="false" ht="39" hidden="false" customHeight="true" outlineLevel="0" collapsed="false">
      <c r="A5340" s="159" t="s">
        <v>26628</v>
      </c>
      <c r="B5340" s="160" t="s">
        <v>26629</v>
      </c>
      <c r="C5340" s="42" t="s">
        <v>1742</v>
      </c>
      <c r="D5340" s="159" t="s">
        <v>2584</v>
      </c>
      <c r="E5340" s="159" t="s">
        <v>2126</v>
      </c>
      <c r="F5340" s="42" t="s">
        <v>2585</v>
      </c>
      <c r="G5340" s="159" t="s">
        <v>1842</v>
      </c>
      <c r="H5340" s="159" t="s">
        <v>1654</v>
      </c>
      <c r="I5340" s="159" t="s">
        <v>1808</v>
      </c>
      <c r="J5340" s="42" t="s">
        <v>26630</v>
      </c>
      <c r="K5340" s="42" t="s">
        <v>26631</v>
      </c>
      <c r="L5340" s="159" t="s">
        <v>2129</v>
      </c>
      <c r="M5340" s="159" t="s">
        <v>26632</v>
      </c>
      <c r="N5340" s="161"/>
      <c r="O5340" s="161"/>
      <c r="P5340" s="161"/>
    </row>
    <row r="5341" customFormat="false" ht="39" hidden="false" customHeight="true" outlineLevel="0" collapsed="false">
      <c r="A5341" s="159" t="s">
        <v>26633</v>
      </c>
      <c r="B5341" s="160" t="s">
        <v>26634</v>
      </c>
      <c r="C5341" s="42" t="s">
        <v>1742</v>
      </c>
      <c r="D5341" s="159" t="s">
        <v>2584</v>
      </c>
      <c r="E5341" s="159" t="s">
        <v>2126</v>
      </c>
      <c r="F5341" s="42" t="s">
        <v>2585</v>
      </c>
      <c r="G5341" s="159" t="s">
        <v>1842</v>
      </c>
      <c r="H5341" s="159" t="s">
        <v>1654</v>
      </c>
      <c r="I5341" s="159" t="s">
        <v>1808</v>
      </c>
      <c r="J5341" s="42" t="s">
        <v>26635</v>
      </c>
      <c r="K5341" s="42" t="s">
        <v>26636</v>
      </c>
      <c r="L5341" s="159" t="s">
        <v>2129</v>
      </c>
      <c r="M5341" s="159" t="s">
        <v>26637</v>
      </c>
      <c r="N5341" s="161"/>
      <c r="O5341" s="161"/>
      <c r="P5341" s="161"/>
    </row>
    <row r="5342" customFormat="false" ht="39" hidden="false" customHeight="true" outlineLevel="0" collapsed="false">
      <c r="A5342" s="159" t="s">
        <v>26638</v>
      </c>
      <c r="B5342" s="160" t="s">
        <v>26639</v>
      </c>
      <c r="C5342" s="42" t="s">
        <v>1742</v>
      </c>
      <c r="D5342" s="159" t="s">
        <v>2584</v>
      </c>
      <c r="E5342" s="159" t="s">
        <v>2126</v>
      </c>
      <c r="F5342" s="42" t="s">
        <v>2585</v>
      </c>
      <c r="G5342" s="159" t="s">
        <v>1842</v>
      </c>
      <c r="H5342" s="159" t="s">
        <v>1654</v>
      </c>
      <c r="I5342" s="159" t="s">
        <v>1808</v>
      </c>
      <c r="J5342" s="42" t="s">
        <v>11319</v>
      </c>
      <c r="K5342" s="42" t="s">
        <v>26640</v>
      </c>
      <c r="L5342" s="159" t="s">
        <v>2129</v>
      </c>
      <c r="M5342" s="159" t="s">
        <v>26641</v>
      </c>
      <c r="N5342" s="161"/>
      <c r="O5342" s="161"/>
      <c r="P5342" s="161"/>
    </row>
    <row r="5343" customFormat="false" ht="39" hidden="false" customHeight="true" outlineLevel="0" collapsed="false">
      <c r="A5343" s="159" t="s">
        <v>26642</v>
      </c>
      <c r="B5343" s="160" t="s">
        <v>26643</v>
      </c>
      <c r="C5343" s="42" t="s">
        <v>1742</v>
      </c>
      <c r="D5343" s="159" t="s">
        <v>2584</v>
      </c>
      <c r="E5343" s="159" t="s">
        <v>2126</v>
      </c>
      <c r="F5343" s="42" t="s">
        <v>2585</v>
      </c>
      <c r="G5343" s="159" t="s">
        <v>1842</v>
      </c>
      <c r="H5343" s="159" t="s">
        <v>1654</v>
      </c>
      <c r="I5343" s="159" t="s">
        <v>1808</v>
      </c>
      <c r="J5343" s="42" t="s">
        <v>26644</v>
      </c>
      <c r="K5343" s="42" t="s">
        <v>26645</v>
      </c>
      <c r="L5343" s="159" t="s">
        <v>2129</v>
      </c>
      <c r="M5343" s="159" t="s">
        <v>26646</v>
      </c>
      <c r="N5343" s="161"/>
      <c r="O5343" s="161"/>
      <c r="P5343" s="161"/>
    </row>
    <row r="5344" customFormat="false" ht="27" hidden="false" customHeight="true" outlineLevel="0" collapsed="false">
      <c r="A5344" s="159" t="s">
        <v>26647</v>
      </c>
      <c r="B5344" s="160" t="s">
        <v>26648</v>
      </c>
      <c r="C5344" s="42" t="s">
        <v>1742</v>
      </c>
      <c r="D5344" s="159" t="s">
        <v>2584</v>
      </c>
      <c r="E5344" s="159" t="s">
        <v>2126</v>
      </c>
      <c r="F5344" s="42" t="s">
        <v>2585</v>
      </c>
      <c r="G5344" s="159" t="s">
        <v>1842</v>
      </c>
      <c r="H5344" s="159" t="s">
        <v>1654</v>
      </c>
      <c r="I5344" s="159" t="s">
        <v>1808</v>
      </c>
      <c r="J5344" s="42" t="s">
        <v>26649</v>
      </c>
      <c r="K5344" s="42" t="s">
        <v>26650</v>
      </c>
      <c r="L5344" s="159" t="s">
        <v>2129</v>
      </c>
      <c r="M5344" s="159" t="s">
        <v>26651</v>
      </c>
      <c r="N5344" s="161"/>
      <c r="O5344" s="161"/>
      <c r="P5344" s="161"/>
    </row>
    <row r="5345" customFormat="false" ht="39" hidden="false" customHeight="true" outlineLevel="0" collapsed="false">
      <c r="A5345" s="159" t="s">
        <v>26652</v>
      </c>
      <c r="B5345" s="160" t="s">
        <v>26653</v>
      </c>
      <c r="C5345" s="42" t="s">
        <v>1742</v>
      </c>
      <c r="D5345" s="159" t="s">
        <v>2584</v>
      </c>
      <c r="E5345" s="159" t="s">
        <v>2126</v>
      </c>
      <c r="F5345" s="42" t="s">
        <v>2585</v>
      </c>
      <c r="G5345" s="159" t="s">
        <v>1842</v>
      </c>
      <c r="H5345" s="159" t="s">
        <v>1654</v>
      </c>
      <c r="I5345" s="159" t="s">
        <v>1808</v>
      </c>
      <c r="J5345" s="42" t="s">
        <v>11369</v>
      </c>
      <c r="K5345" s="42" t="s">
        <v>26654</v>
      </c>
      <c r="L5345" s="159" t="s">
        <v>2129</v>
      </c>
      <c r="M5345" s="159" t="s">
        <v>26655</v>
      </c>
      <c r="N5345" s="161"/>
      <c r="O5345" s="161"/>
      <c r="P5345" s="161"/>
    </row>
    <row r="5346" customFormat="false" ht="39" hidden="false" customHeight="true" outlineLevel="0" collapsed="false">
      <c r="A5346" s="159" t="s">
        <v>26656</v>
      </c>
      <c r="B5346" s="160" t="s">
        <v>26657</v>
      </c>
      <c r="C5346" s="42" t="s">
        <v>1742</v>
      </c>
      <c r="D5346" s="159" t="s">
        <v>2584</v>
      </c>
      <c r="E5346" s="159" t="s">
        <v>2126</v>
      </c>
      <c r="F5346" s="42" t="s">
        <v>2585</v>
      </c>
      <c r="G5346" s="159" t="s">
        <v>1842</v>
      </c>
      <c r="H5346" s="159" t="s">
        <v>1654</v>
      </c>
      <c r="I5346" s="159" t="s">
        <v>1808</v>
      </c>
      <c r="J5346" s="42" t="s">
        <v>26658</v>
      </c>
      <c r="K5346" s="42" t="s">
        <v>26659</v>
      </c>
      <c r="L5346" s="159" t="s">
        <v>2129</v>
      </c>
      <c r="M5346" s="159" t="s">
        <v>26660</v>
      </c>
      <c r="N5346" s="161"/>
      <c r="O5346" s="161"/>
      <c r="P5346" s="161"/>
    </row>
    <row r="5347" customFormat="false" ht="39" hidden="false" customHeight="true" outlineLevel="0" collapsed="false">
      <c r="A5347" s="159" t="s">
        <v>26661</v>
      </c>
      <c r="B5347" s="160" t="s">
        <v>26662</v>
      </c>
      <c r="C5347" s="42" t="s">
        <v>1742</v>
      </c>
      <c r="D5347" s="159" t="s">
        <v>2584</v>
      </c>
      <c r="E5347" s="159" t="s">
        <v>2126</v>
      </c>
      <c r="F5347" s="42" t="s">
        <v>2585</v>
      </c>
      <c r="G5347" s="159" t="s">
        <v>1842</v>
      </c>
      <c r="H5347" s="159" t="s">
        <v>1654</v>
      </c>
      <c r="I5347" s="159" t="s">
        <v>1808</v>
      </c>
      <c r="J5347" s="42" t="s">
        <v>26663</v>
      </c>
      <c r="K5347" s="42" t="s">
        <v>26664</v>
      </c>
      <c r="L5347" s="159" t="s">
        <v>2129</v>
      </c>
      <c r="M5347" s="159" t="s">
        <v>26665</v>
      </c>
      <c r="N5347" s="161"/>
      <c r="O5347" s="161"/>
      <c r="P5347" s="161"/>
    </row>
    <row r="5348" customFormat="false" ht="27" hidden="false" customHeight="true" outlineLevel="0" collapsed="false">
      <c r="A5348" s="159" t="s">
        <v>26666</v>
      </c>
      <c r="B5348" s="160" t="s">
        <v>26667</v>
      </c>
      <c r="C5348" s="42" t="s">
        <v>1745</v>
      </c>
      <c r="D5348" s="159" t="s">
        <v>2985</v>
      </c>
      <c r="E5348" s="159" t="s">
        <v>2126</v>
      </c>
      <c r="F5348" s="42" t="s">
        <v>2986</v>
      </c>
      <c r="G5348" s="159" t="s">
        <v>1842</v>
      </c>
      <c r="H5348" s="159" t="s">
        <v>1654</v>
      </c>
      <c r="I5348" s="159" t="s">
        <v>1808</v>
      </c>
      <c r="J5348" s="42" t="s">
        <v>26668</v>
      </c>
      <c r="K5348" s="42" t="s">
        <v>26669</v>
      </c>
      <c r="L5348" s="159" t="s">
        <v>2129</v>
      </c>
      <c r="M5348" s="159" t="s">
        <v>26670</v>
      </c>
      <c r="N5348" s="161"/>
      <c r="O5348" s="161"/>
      <c r="P5348" s="161"/>
    </row>
    <row r="5349" customFormat="false" ht="39" hidden="false" customHeight="true" outlineLevel="0" collapsed="false">
      <c r="A5349" s="159" t="s">
        <v>26671</v>
      </c>
      <c r="B5349" s="160" t="s">
        <v>26672</v>
      </c>
      <c r="C5349" s="42" t="s">
        <v>1745</v>
      </c>
      <c r="D5349" s="159" t="s">
        <v>2985</v>
      </c>
      <c r="E5349" s="159" t="s">
        <v>2126</v>
      </c>
      <c r="F5349" s="42" t="s">
        <v>2986</v>
      </c>
      <c r="G5349" s="159" t="s">
        <v>1842</v>
      </c>
      <c r="H5349" s="159" t="s">
        <v>1654</v>
      </c>
      <c r="I5349" s="159" t="s">
        <v>1808</v>
      </c>
      <c r="J5349" s="42" t="s">
        <v>26673</v>
      </c>
      <c r="K5349" s="42" t="s">
        <v>26674</v>
      </c>
      <c r="L5349" s="159" t="s">
        <v>2129</v>
      </c>
      <c r="M5349" s="159" t="s">
        <v>26675</v>
      </c>
      <c r="N5349" s="161"/>
      <c r="O5349" s="161"/>
      <c r="P5349" s="161"/>
    </row>
    <row r="5350" customFormat="false" ht="27" hidden="false" customHeight="true" outlineLevel="0" collapsed="false">
      <c r="A5350" s="159" t="s">
        <v>26676</v>
      </c>
      <c r="B5350" s="160" t="s">
        <v>26677</v>
      </c>
      <c r="C5350" s="42" t="s">
        <v>1745</v>
      </c>
      <c r="D5350" s="159" t="s">
        <v>2985</v>
      </c>
      <c r="E5350" s="159" t="s">
        <v>2126</v>
      </c>
      <c r="F5350" s="42" t="s">
        <v>2986</v>
      </c>
      <c r="G5350" s="159" t="s">
        <v>1842</v>
      </c>
      <c r="H5350" s="159" t="s">
        <v>1654</v>
      </c>
      <c r="I5350" s="159" t="s">
        <v>1808</v>
      </c>
      <c r="J5350" s="42" t="s">
        <v>26678</v>
      </c>
      <c r="K5350" s="42" t="s">
        <v>26679</v>
      </c>
      <c r="L5350" s="159" t="s">
        <v>2129</v>
      </c>
      <c r="M5350" s="159" t="s">
        <v>26680</v>
      </c>
      <c r="N5350" s="161"/>
      <c r="O5350" s="161"/>
      <c r="P5350" s="161"/>
    </row>
    <row r="5351" customFormat="false" ht="27" hidden="false" customHeight="true" outlineLevel="0" collapsed="false">
      <c r="A5351" s="159" t="s">
        <v>26681</v>
      </c>
      <c r="B5351" s="160" t="s">
        <v>26682</v>
      </c>
      <c r="C5351" s="42" t="s">
        <v>1745</v>
      </c>
      <c r="D5351" s="159" t="s">
        <v>2985</v>
      </c>
      <c r="E5351" s="159" t="s">
        <v>2126</v>
      </c>
      <c r="F5351" s="42" t="s">
        <v>2986</v>
      </c>
      <c r="G5351" s="159" t="s">
        <v>1842</v>
      </c>
      <c r="H5351" s="159" t="s">
        <v>1654</v>
      </c>
      <c r="I5351" s="159" t="s">
        <v>1808</v>
      </c>
      <c r="J5351" s="42" t="s">
        <v>26683</v>
      </c>
      <c r="K5351" s="42" t="s">
        <v>26684</v>
      </c>
      <c r="L5351" s="159" t="s">
        <v>2129</v>
      </c>
      <c r="M5351" s="159" t="s">
        <v>26685</v>
      </c>
      <c r="N5351" s="161"/>
      <c r="O5351" s="161"/>
      <c r="P5351" s="161"/>
    </row>
    <row r="5352" customFormat="false" ht="27" hidden="false" customHeight="true" outlineLevel="0" collapsed="false">
      <c r="A5352" s="159" t="s">
        <v>26686</v>
      </c>
      <c r="B5352" s="160" t="s">
        <v>26687</v>
      </c>
      <c r="C5352" s="42" t="s">
        <v>1745</v>
      </c>
      <c r="D5352" s="159" t="s">
        <v>2985</v>
      </c>
      <c r="E5352" s="159" t="s">
        <v>2126</v>
      </c>
      <c r="F5352" s="42" t="s">
        <v>2986</v>
      </c>
      <c r="G5352" s="159" t="s">
        <v>1842</v>
      </c>
      <c r="H5352" s="159" t="s">
        <v>1654</v>
      </c>
      <c r="I5352" s="159" t="s">
        <v>1808</v>
      </c>
      <c r="J5352" s="42" t="s">
        <v>26688</v>
      </c>
      <c r="K5352" s="42" t="s">
        <v>26689</v>
      </c>
      <c r="L5352" s="159" t="s">
        <v>2129</v>
      </c>
      <c r="M5352" s="159" t="s">
        <v>26690</v>
      </c>
      <c r="N5352" s="161"/>
      <c r="O5352" s="161"/>
      <c r="P5352" s="161"/>
    </row>
    <row r="5353" customFormat="false" ht="27" hidden="false" customHeight="true" outlineLevel="0" collapsed="false">
      <c r="A5353" s="159" t="s">
        <v>26691</v>
      </c>
      <c r="B5353" s="160" t="s">
        <v>26692</v>
      </c>
      <c r="C5353" s="42" t="s">
        <v>1745</v>
      </c>
      <c r="D5353" s="159" t="s">
        <v>2985</v>
      </c>
      <c r="E5353" s="159" t="s">
        <v>2126</v>
      </c>
      <c r="F5353" s="42" t="s">
        <v>2986</v>
      </c>
      <c r="G5353" s="159" t="s">
        <v>1842</v>
      </c>
      <c r="H5353" s="159" t="s">
        <v>1654</v>
      </c>
      <c r="I5353" s="159" t="s">
        <v>1808</v>
      </c>
      <c r="J5353" s="42" t="s">
        <v>26693</v>
      </c>
      <c r="K5353" s="42" t="s">
        <v>26694</v>
      </c>
      <c r="L5353" s="159" t="s">
        <v>2129</v>
      </c>
      <c r="M5353" s="159" t="s">
        <v>26695</v>
      </c>
      <c r="N5353" s="161"/>
      <c r="O5353" s="161"/>
      <c r="P5353" s="161"/>
    </row>
    <row r="5354" customFormat="false" ht="39" hidden="false" customHeight="true" outlineLevel="0" collapsed="false">
      <c r="A5354" s="159" t="s">
        <v>26696</v>
      </c>
      <c r="B5354" s="160" t="s">
        <v>26697</v>
      </c>
      <c r="C5354" s="42" t="s">
        <v>1745</v>
      </c>
      <c r="D5354" s="159" t="s">
        <v>2985</v>
      </c>
      <c r="E5354" s="159" t="s">
        <v>2126</v>
      </c>
      <c r="F5354" s="42" t="s">
        <v>2986</v>
      </c>
      <c r="G5354" s="159" t="s">
        <v>1842</v>
      </c>
      <c r="H5354" s="159" t="s">
        <v>1654</v>
      </c>
      <c r="I5354" s="159" t="s">
        <v>1808</v>
      </c>
      <c r="J5354" s="42" t="s">
        <v>26698</v>
      </c>
      <c r="K5354" s="42" t="s">
        <v>26699</v>
      </c>
      <c r="L5354" s="159" t="s">
        <v>2129</v>
      </c>
      <c r="M5354" s="159" t="s">
        <v>26700</v>
      </c>
      <c r="N5354" s="161"/>
      <c r="O5354" s="161"/>
      <c r="P5354" s="161"/>
    </row>
    <row r="5355" customFormat="false" ht="39" hidden="false" customHeight="true" outlineLevel="0" collapsed="false">
      <c r="A5355" s="159" t="s">
        <v>26701</v>
      </c>
      <c r="B5355" s="160" t="s">
        <v>26702</v>
      </c>
      <c r="C5355" s="42" t="s">
        <v>1745</v>
      </c>
      <c r="D5355" s="159" t="s">
        <v>2985</v>
      </c>
      <c r="E5355" s="159" t="s">
        <v>2126</v>
      </c>
      <c r="F5355" s="42" t="s">
        <v>2986</v>
      </c>
      <c r="G5355" s="159" t="s">
        <v>1842</v>
      </c>
      <c r="H5355" s="159" t="s">
        <v>1654</v>
      </c>
      <c r="I5355" s="159" t="s">
        <v>1808</v>
      </c>
      <c r="J5355" s="42" t="s">
        <v>26703</v>
      </c>
      <c r="K5355" s="42" t="s">
        <v>26704</v>
      </c>
      <c r="L5355" s="159" t="s">
        <v>2129</v>
      </c>
      <c r="M5355" s="159" t="s">
        <v>26705</v>
      </c>
      <c r="N5355" s="161"/>
      <c r="O5355" s="161"/>
      <c r="P5355" s="161"/>
    </row>
    <row r="5356" customFormat="false" ht="27" hidden="false" customHeight="true" outlineLevel="0" collapsed="false">
      <c r="A5356" s="159" t="s">
        <v>26706</v>
      </c>
      <c r="B5356" s="160" t="s">
        <v>26707</v>
      </c>
      <c r="C5356" s="42" t="s">
        <v>1745</v>
      </c>
      <c r="D5356" s="159" t="s">
        <v>2985</v>
      </c>
      <c r="E5356" s="159" t="s">
        <v>2126</v>
      </c>
      <c r="F5356" s="42" t="s">
        <v>2986</v>
      </c>
      <c r="G5356" s="159" t="s">
        <v>1842</v>
      </c>
      <c r="H5356" s="159" t="s">
        <v>1654</v>
      </c>
      <c r="I5356" s="159" t="s">
        <v>1808</v>
      </c>
      <c r="J5356" s="42" t="s">
        <v>26708</v>
      </c>
      <c r="K5356" s="42" t="s">
        <v>26709</v>
      </c>
      <c r="L5356" s="159" t="s">
        <v>2129</v>
      </c>
      <c r="M5356" s="159" t="s">
        <v>26710</v>
      </c>
      <c r="N5356" s="161"/>
      <c r="O5356" s="161"/>
      <c r="P5356" s="161"/>
    </row>
    <row r="5357" customFormat="false" ht="27" hidden="false" customHeight="true" outlineLevel="0" collapsed="false">
      <c r="A5357" s="159" t="s">
        <v>26711</v>
      </c>
      <c r="B5357" s="160" t="s">
        <v>26712</v>
      </c>
      <c r="C5357" s="42" t="s">
        <v>1745</v>
      </c>
      <c r="D5357" s="159" t="s">
        <v>2985</v>
      </c>
      <c r="E5357" s="159" t="s">
        <v>2126</v>
      </c>
      <c r="F5357" s="42" t="s">
        <v>2986</v>
      </c>
      <c r="G5357" s="159" t="s">
        <v>1842</v>
      </c>
      <c r="H5357" s="159" t="s">
        <v>1654</v>
      </c>
      <c r="I5357" s="159" t="s">
        <v>1808</v>
      </c>
      <c r="J5357" s="42" t="s">
        <v>26713</v>
      </c>
      <c r="K5357" s="42" t="s">
        <v>26714</v>
      </c>
      <c r="L5357" s="159" t="s">
        <v>2129</v>
      </c>
      <c r="M5357" s="159" t="s">
        <v>26715</v>
      </c>
      <c r="N5357" s="161"/>
      <c r="O5357" s="161"/>
      <c r="P5357" s="161"/>
    </row>
    <row r="5358" customFormat="false" ht="39" hidden="false" customHeight="true" outlineLevel="0" collapsed="false">
      <c r="A5358" s="159" t="s">
        <v>26716</v>
      </c>
      <c r="B5358" s="160" t="s">
        <v>26717</v>
      </c>
      <c r="C5358" s="42" t="s">
        <v>1745</v>
      </c>
      <c r="D5358" s="159" t="s">
        <v>2985</v>
      </c>
      <c r="E5358" s="159" t="s">
        <v>2126</v>
      </c>
      <c r="F5358" s="42" t="s">
        <v>2986</v>
      </c>
      <c r="G5358" s="159" t="s">
        <v>1842</v>
      </c>
      <c r="H5358" s="159" t="s">
        <v>1654</v>
      </c>
      <c r="I5358" s="159" t="s">
        <v>1808</v>
      </c>
      <c r="J5358" s="42" t="s">
        <v>26718</v>
      </c>
      <c r="K5358" s="42" t="s">
        <v>26719</v>
      </c>
      <c r="L5358" s="159" t="s">
        <v>2129</v>
      </c>
      <c r="M5358" s="159" t="s">
        <v>26720</v>
      </c>
      <c r="N5358" s="161"/>
      <c r="O5358" s="161"/>
      <c r="P5358" s="161"/>
    </row>
    <row r="5359" customFormat="false" ht="39" hidden="false" customHeight="true" outlineLevel="0" collapsed="false">
      <c r="A5359" s="159" t="s">
        <v>26721</v>
      </c>
      <c r="B5359" s="160" t="s">
        <v>26722</v>
      </c>
      <c r="C5359" s="42" t="s">
        <v>1745</v>
      </c>
      <c r="D5359" s="159" t="s">
        <v>2985</v>
      </c>
      <c r="E5359" s="159" t="s">
        <v>2126</v>
      </c>
      <c r="F5359" s="42" t="s">
        <v>2986</v>
      </c>
      <c r="G5359" s="159" t="s">
        <v>1842</v>
      </c>
      <c r="H5359" s="159" t="s">
        <v>1654</v>
      </c>
      <c r="I5359" s="159" t="s">
        <v>1808</v>
      </c>
      <c r="J5359" s="42" t="s">
        <v>26723</v>
      </c>
      <c r="K5359" s="42" t="s">
        <v>26724</v>
      </c>
      <c r="L5359" s="159" t="s">
        <v>2129</v>
      </c>
      <c r="M5359" s="159" t="s">
        <v>26725</v>
      </c>
      <c r="N5359" s="161"/>
      <c r="O5359" s="161"/>
      <c r="P5359" s="161"/>
    </row>
    <row r="5360" customFormat="false" ht="39" hidden="false" customHeight="true" outlineLevel="0" collapsed="false">
      <c r="A5360" s="159" t="s">
        <v>26726</v>
      </c>
      <c r="B5360" s="160" t="s">
        <v>26727</v>
      </c>
      <c r="C5360" s="42" t="s">
        <v>1745</v>
      </c>
      <c r="D5360" s="159" t="s">
        <v>2985</v>
      </c>
      <c r="E5360" s="159" t="s">
        <v>2126</v>
      </c>
      <c r="F5360" s="42" t="s">
        <v>2986</v>
      </c>
      <c r="G5360" s="159" t="s">
        <v>1842</v>
      </c>
      <c r="H5360" s="159" t="s">
        <v>1654</v>
      </c>
      <c r="I5360" s="159" t="s">
        <v>1808</v>
      </c>
      <c r="J5360" s="42" t="s">
        <v>26728</v>
      </c>
      <c r="K5360" s="42" t="s">
        <v>26729</v>
      </c>
      <c r="L5360" s="159" t="s">
        <v>2129</v>
      </c>
      <c r="M5360" s="159" t="s">
        <v>26730</v>
      </c>
      <c r="N5360" s="161"/>
      <c r="O5360" s="161"/>
      <c r="P5360" s="161"/>
    </row>
    <row r="5361" customFormat="false" ht="39" hidden="false" customHeight="true" outlineLevel="0" collapsed="false">
      <c r="A5361" s="159" t="s">
        <v>26731</v>
      </c>
      <c r="B5361" s="160" t="s">
        <v>26732</v>
      </c>
      <c r="C5361" s="42" t="s">
        <v>1745</v>
      </c>
      <c r="D5361" s="159" t="s">
        <v>2985</v>
      </c>
      <c r="E5361" s="159" t="s">
        <v>2126</v>
      </c>
      <c r="F5361" s="42" t="s">
        <v>2986</v>
      </c>
      <c r="G5361" s="159" t="s">
        <v>1842</v>
      </c>
      <c r="H5361" s="159" t="s">
        <v>1654</v>
      </c>
      <c r="I5361" s="159" t="s">
        <v>1808</v>
      </c>
      <c r="J5361" s="42" t="s">
        <v>26733</v>
      </c>
      <c r="K5361" s="42" t="s">
        <v>26734</v>
      </c>
      <c r="L5361" s="159" t="s">
        <v>2129</v>
      </c>
      <c r="M5361" s="159" t="s">
        <v>26735</v>
      </c>
      <c r="N5361" s="161"/>
      <c r="O5361" s="161"/>
      <c r="P5361" s="161"/>
    </row>
    <row r="5362" customFormat="false" ht="39" hidden="false" customHeight="true" outlineLevel="0" collapsed="false">
      <c r="A5362" s="159" t="s">
        <v>26736</v>
      </c>
      <c r="B5362" s="160" t="s">
        <v>26737</v>
      </c>
      <c r="C5362" s="42" t="s">
        <v>1745</v>
      </c>
      <c r="D5362" s="159" t="s">
        <v>2985</v>
      </c>
      <c r="E5362" s="159" t="s">
        <v>2126</v>
      </c>
      <c r="F5362" s="42" t="s">
        <v>2986</v>
      </c>
      <c r="G5362" s="159" t="s">
        <v>1842</v>
      </c>
      <c r="H5362" s="159" t="s">
        <v>1654</v>
      </c>
      <c r="I5362" s="159" t="s">
        <v>1808</v>
      </c>
      <c r="J5362" s="42" t="s">
        <v>26738</v>
      </c>
      <c r="K5362" s="42" t="s">
        <v>26739</v>
      </c>
      <c r="L5362" s="159" t="s">
        <v>2129</v>
      </c>
      <c r="M5362" s="159" t="s">
        <v>26740</v>
      </c>
      <c r="N5362" s="161"/>
      <c r="O5362" s="161"/>
      <c r="P5362" s="161"/>
    </row>
    <row r="5363" customFormat="false" ht="39" hidden="false" customHeight="true" outlineLevel="0" collapsed="false">
      <c r="A5363" s="159" t="s">
        <v>26741</v>
      </c>
      <c r="B5363" s="160" t="s">
        <v>26742</v>
      </c>
      <c r="C5363" s="42" t="s">
        <v>1748</v>
      </c>
      <c r="D5363" s="159" t="s">
        <v>2516</v>
      </c>
      <c r="E5363" s="159" t="s">
        <v>2126</v>
      </c>
      <c r="F5363" s="42" t="s">
        <v>2517</v>
      </c>
      <c r="G5363" s="159" t="s">
        <v>1842</v>
      </c>
      <c r="H5363" s="159" t="s">
        <v>1654</v>
      </c>
      <c r="I5363" s="159" t="s">
        <v>1808</v>
      </c>
      <c r="J5363" s="42" t="s">
        <v>26743</v>
      </c>
      <c r="K5363" s="42" t="s">
        <v>26744</v>
      </c>
      <c r="L5363" s="159" t="s">
        <v>2129</v>
      </c>
      <c r="M5363" s="159" t="s">
        <v>26745</v>
      </c>
      <c r="N5363" s="161"/>
      <c r="O5363" s="161"/>
      <c r="P5363" s="161"/>
    </row>
    <row r="5364" customFormat="false" ht="27" hidden="false" customHeight="true" outlineLevel="0" collapsed="false">
      <c r="A5364" s="159" t="s">
        <v>26746</v>
      </c>
      <c r="B5364" s="160" t="s">
        <v>26747</v>
      </c>
      <c r="C5364" s="42" t="s">
        <v>1748</v>
      </c>
      <c r="D5364" s="159" t="s">
        <v>2516</v>
      </c>
      <c r="E5364" s="159" t="s">
        <v>2126</v>
      </c>
      <c r="F5364" s="42" t="s">
        <v>2517</v>
      </c>
      <c r="G5364" s="159" t="s">
        <v>1842</v>
      </c>
      <c r="H5364" s="159" t="s">
        <v>1654</v>
      </c>
      <c r="I5364" s="159" t="s">
        <v>1808</v>
      </c>
      <c r="J5364" s="42" t="s">
        <v>26748</v>
      </c>
      <c r="K5364" s="42" t="s">
        <v>26749</v>
      </c>
      <c r="L5364" s="159" t="s">
        <v>2129</v>
      </c>
      <c r="M5364" s="159" t="s">
        <v>26750</v>
      </c>
      <c r="N5364" s="161"/>
      <c r="O5364" s="161"/>
      <c r="P5364" s="161"/>
    </row>
    <row r="5365" customFormat="false" ht="39" hidden="false" customHeight="true" outlineLevel="0" collapsed="false">
      <c r="A5365" s="159" t="s">
        <v>26751</v>
      </c>
      <c r="B5365" s="160" t="s">
        <v>26752</v>
      </c>
      <c r="C5365" s="42" t="s">
        <v>1748</v>
      </c>
      <c r="D5365" s="159" t="s">
        <v>2516</v>
      </c>
      <c r="E5365" s="159" t="s">
        <v>2126</v>
      </c>
      <c r="F5365" s="42" t="s">
        <v>2517</v>
      </c>
      <c r="G5365" s="159" t="s">
        <v>1842</v>
      </c>
      <c r="H5365" s="159" t="s">
        <v>1654</v>
      </c>
      <c r="I5365" s="159" t="s">
        <v>1808</v>
      </c>
      <c r="J5365" s="42" t="s">
        <v>26753</v>
      </c>
      <c r="K5365" s="42" t="s">
        <v>26754</v>
      </c>
      <c r="L5365" s="159" t="s">
        <v>2129</v>
      </c>
      <c r="M5365" s="159" t="s">
        <v>26755</v>
      </c>
      <c r="N5365" s="161"/>
      <c r="O5365" s="161"/>
      <c r="P5365" s="161"/>
    </row>
    <row r="5366" customFormat="false" ht="27" hidden="false" customHeight="true" outlineLevel="0" collapsed="false">
      <c r="A5366" s="159" t="s">
        <v>26756</v>
      </c>
      <c r="B5366" s="160" t="s">
        <v>26757</v>
      </c>
      <c r="C5366" s="42" t="s">
        <v>1748</v>
      </c>
      <c r="D5366" s="159" t="s">
        <v>2516</v>
      </c>
      <c r="E5366" s="159" t="s">
        <v>2126</v>
      </c>
      <c r="F5366" s="42" t="s">
        <v>2517</v>
      </c>
      <c r="G5366" s="159" t="s">
        <v>1842</v>
      </c>
      <c r="H5366" s="159" t="s">
        <v>1654</v>
      </c>
      <c r="I5366" s="159" t="s">
        <v>1808</v>
      </c>
      <c r="J5366" s="42" t="s">
        <v>26758</v>
      </c>
      <c r="K5366" s="42" t="s">
        <v>26759</v>
      </c>
      <c r="L5366" s="159" t="s">
        <v>2129</v>
      </c>
      <c r="M5366" s="159" t="s">
        <v>26760</v>
      </c>
      <c r="N5366" s="161"/>
      <c r="O5366" s="161"/>
      <c r="P5366" s="161"/>
    </row>
    <row r="5367" customFormat="false" ht="39" hidden="false" customHeight="true" outlineLevel="0" collapsed="false">
      <c r="A5367" s="159" t="s">
        <v>26761</v>
      </c>
      <c r="B5367" s="160" t="s">
        <v>26762</v>
      </c>
      <c r="C5367" s="42" t="s">
        <v>1748</v>
      </c>
      <c r="D5367" s="159" t="s">
        <v>2516</v>
      </c>
      <c r="E5367" s="159" t="s">
        <v>2126</v>
      </c>
      <c r="F5367" s="42" t="s">
        <v>2517</v>
      </c>
      <c r="G5367" s="159" t="s">
        <v>1842</v>
      </c>
      <c r="H5367" s="159" t="s">
        <v>1654</v>
      </c>
      <c r="I5367" s="159" t="s">
        <v>1808</v>
      </c>
      <c r="J5367" s="42" t="s">
        <v>26763</v>
      </c>
      <c r="K5367" s="42" t="s">
        <v>26764</v>
      </c>
      <c r="L5367" s="159" t="s">
        <v>2129</v>
      </c>
      <c r="M5367" s="159" t="s">
        <v>26765</v>
      </c>
      <c r="N5367" s="161"/>
      <c r="O5367" s="161"/>
      <c r="P5367" s="161"/>
    </row>
    <row r="5368" customFormat="false" ht="39" hidden="false" customHeight="true" outlineLevel="0" collapsed="false">
      <c r="A5368" s="159" t="s">
        <v>26766</v>
      </c>
      <c r="B5368" s="160" t="s">
        <v>26767</v>
      </c>
      <c r="C5368" s="42" t="s">
        <v>1748</v>
      </c>
      <c r="D5368" s="159" t="s">
        <v>2516</v>
      </c>
      <c r="E5368" s="159" t="s">
        <v>2126</v>
      </c>
      <c r="F5368" s="42" t="s">
        <v>2517</v>
      </c>
      <c r="G5368" s="159" t="s">
        <v>1842</v>
      </c>
      <c r="H5368" s="159" t="s">
        <v>1654</v>
      </c>
      <c r="I5368" s="159" t="s">
        <v>1808</v>
      </c>
      <c r="J5368" s="42" t="s">
        <v>26768</v>
      </c>
      <c r="K5368" s="42" t="s">
        <v>26769</v>
      </c>
      <c r="L5368" s="159" t="s">
        <v>2129</v>
      </c>
      <c r="M5368" s="159" t="s">
        <v>26770</v>
      </c>
      <c r="N5368" s="161"/>
      <c r="O5368" s="161"/>
      <c r="P5368" s="161"/>
    </row>
    <row r="5369" customFormat="false" ht="39" hidden="false" customHeight="true" outlineLevel="0" collapsed="false">
      <c r="A5369" s="159" t="s">
        <v>26771</v>
      </c>
      <c r="B5369" s="160" t="s">
        <v>26772</v>
      </c>
      <c r="C5369" s="42" t="s">
        <v>1748</v>
      </c>
      <c r="D5369" s="159" t="s">
        <v>2516</v>
      </c>
      <c r="E5369" s="159" t="s">
        <v>2126</v>
      </c>
      <c r="F5369" s="42" t="s">
        <v>2517</v>
      </c>
      <c r="G5369" s="159" t="s">
        <v>1842</v>
      </c>
      <c r="H5369" s="159" t="s">
        <v>1654</v>
      </c>
      <c r="I5369" s="159" t="s">
        <v>1808</v>
      </c>
      <c r="J5369" s="42" t="s">
        <v>26773</v>
      </c>
      <c r="K5369" s="42" t="s">
        <v>26774</v>
      </c>
      <c r="L5369" s="159" t="s">
        <v>2129</v>
      </c>
      <c r="M5369" s="159" t="s">
        <v>26775</v>
      </c>
      <c r="N5369" s="161"/>
      <c r="O5369" s="161"/>
      <c r="P5369" s="161"/>
    </row>
    <row r="5370" customFormat="false" ht="27" hidden="false" customHeight="true" outlineLevel="0" collapsed="false">
      <c r="A5370" s="159" t="s">
        <v>26776</v>
      </c>
      <c r="B5370" s="160" t="s">
        <v>26777</v>
      </c>
      <c r="C5370" s="42" t="s">
        <v>1748</v>
      </c>
      <c r="D5370" s="159" t="s">
        <v>2516</v>
      </c>
      <c r="E5370" s="159" t="s">
        <v>2126</v>
      </c>
      <c r="F5370" s="42" t="s">
        <v>2517</v>
      </c>
      <c r="G5370" s="159" t="s">
        <v>1842</v>
      </c>
      <c r="H5370" s="159" t="s">
        <v>1654</v>
      </c>
      <c r="I5370" s="159" t="s">
        <v>1808</v>
      </c>
      <c r="J5370" s="42" t="s">
        <v>26778</v>
      </c>
      <c r="K5370" s="42" t="s">
        <v>26779</v>
      </c>
      <c r="L5370" s="159" t="s">
        <v>2129</v>
      </c>
      <c r="M5370" s="159" t="s">
        <v>26780</v>
      </c>
      <c r="N5370" s="161"/>
      <c r="O5370" s="161"/>
      <c r="P5370" s="161"/>
    </row>
    <row r="5371" customFormat="false" ht="39" hidden="false" customHeight="true" outlineLevel="0" collapsed="false">
      <c r="A5371" s="159" t="s">
        <v>26781</v>
      </c>
      <c r="B5371" s="160" t="s">
        <v>26782</v>
      </c>
      <c r="C5371" s="42" t="s">
        <v>1748</v>
      </c>
      <c r="D5371" s="159" t="s">
        <v>2516</v>
      </c>
      <c r="E5371" s="159" t="s">
        <v>2126</v>
      </c>
      <c r="F5371" s="42" t="s">
        <v>2517</v>
      </c>
      <c r="G5371" s="159" t="s">
        <v>1842</v>
      </c>
      <c r="H5371" s="159" t="s">
        <v>1654</v>
      </c>
      <c r="I5371" s="159" t="s">
        <v>1808</v>
      </c>
      <c r="J5371" s="42" t="s">
        <v>26783</v>
      </c>
      <c r="K5371" s="42" t="s">
        <v>26784</v>
      </c>
      <c r="L5371" s="159" t="s">
        <v>2129</v>
      </c>
      <c r="M5371" s="159" t="s">
        <v>26785</v>
      </c>
      <c r="N5371" s="161"/>
      <c r="O5371" s="161"/>
      <c r="P5371" s="161"/>
    </row>
    <row r="5372" customFormat="false" ht="39" hidden="false" customHeight="true" outlineLevel="0" collapsed="false">
      <c r="A5372" s="159" t="s">
        <v>26786</v>
      </c>
      <c r="B5372" s="160" t="s">
        <v>26787</v>
      </c>
      <c r="C5372" s="42" t="s">
        <v>1748</v>
      </c>
      <c r="D5372" s="159" t="s">
        <v>2516</v>
      </c>
      <c r="E5372" s="159" t="s">
        <v>2126</v>
      </c>
      <c r="F5372" s="42" t="s">
        <v>2517</v>
      </c>
      <c r="G5372" s="159" t="s">
        <v>1842</v>
      </c>
      <c r="H5372" s="159" t="s">
        <v>1654</v>
      </c>
      <c r="I5372" s="159" t="s">
        <v>1808</v>
      </c>
      <c r="J5372" s="42" t="s">
        <v>12104</v>
      </c>
      <c r="K5372" s="42" t="s">
        <v>26788</v>
      </c>
      <c r="L5372" s="159" t="s">
        <v>2129</v>
      </c>
      <c r="M5372" s="159" t="s">
        <v>26789</v>
      </c>
      <c r="N5372" s="161"/>
      <c r="O5372" s="161"/>
      <c r="P5372" s="161"/>
    </row>
    <row r="5373" customFormat="false" ht="39" hidden="false" customHeight="true" outlineLevel="0" collapsed="false">
      <c r="A5373" s="159" t="s">
        <v>26790</v>
      </c>
      <c r="B5373" s="160" t="s">
        <v>26791</v>
      </c>
      <c r="C5373" s="42" t="s">
        <v>1748</v>
      </c>
      <c r="D5373" s="159" t="s">
        <v>2516</v>
      </c>
      <c r="E5373" s="159" t="s">
        <v>2126</v>
      </c>
      <c r="F5373" s="42" t="s">
        <v>2517</v>
      </c>
      <c r="G5373" s="159" t="s">
        <v>1842</v>
      </c>
      <c r="H5373" s="159" t="s">
        <v>1654</v>
      </c>
      <c r="I5373" s="159" t="s">
        <v>1808</v>
      </c>
      <c r="J5373" s="42" t="s">
        <v>26792</v>
      </c>
      <c r="K5373" s="42" t="s">
        <v>26793</v>
      </c>
      <c r="L5373" s="159" t="s">
        <v>2129</v>
      </c>
      <c r="M5373" s="159" t="s">
        <v>26794</v>
      </c>
      <c r="N5373" s="161"/>
      <c r="O5373" s="161"/>
      <c r="P5373" s="161"/>
    </row>
    <row r="5374" customFormat="false" ht="39" hidden="false" customHeight="true" outlineLevel="0" collapsed="false">
      <c r="A5374" s="159" t="s">
        <v>26795</v>
      </c>
      <c r="B5374" s="160" t="s">
        <v>26796</v>
      </c>
      <c r="C5374" s="42" t="s">
        <v>1751</v>
      </c>
      <c r="D5374" s="159" t="s">
        <v>3085</v>
      </c>
      <c r="E5374" s="159" t="s">
        <v>2126</v>
      </c>
      <c r="F5374" s="42" t="s">
        <v>3086</v>
      </c>
      <c r="G5374" s="159" t="s">
        <v>1842</v>
      </c>
      <c r="H5374" s="159" t="s">
        <v>1654</v>
      </c>
      <c r="I5374" s="159" t="s">
        <v>1808</v>
      </c>
      <c r="J5374" s="42" t="s">
        <v>26797</v>
      </c>
      <c r="K5374" s="42" t="s">
        <v>26798</v>
      </c>
      <c r="L5374" s="159" t="s">
        <v>2129</v>
      </c>
      <c r="M5374" s="159" t="s">
        <v>26799</v>
      </c>
      <c r="N5374" s="161"/>
      <c r="O5374" s="161"/>
      <c r="P5374" s="161"/>
    </row>
    <row r="5375" customFormat="false" ht="39" hidden="false" customHeight="true" outlineLevel="0" collapsed="false">
      <c r="A5375" s="159" t="s">
        <v>26800</v>
      </c>
      <c r="B5375" s="160" t="s">
        <v>26801</v>
      </c>
      <c r="C5375" s="42" t="s">
        <v>1751</v>
      </c>
      <c r="D5375" s="159" t="s">
        <v>3085</v>
      </c>
      <c r="E5375" s="159" t="s">
        <v>2126</v>
      </c>
      <c r="F5375" s="42" t="s">
        <v>3086</v>
      </c>
      <c r="G5375" s="159" t="s">
        <v>1842</v>
      </c>
      <c r="H5375" s="159" t="s">
        <v>1654</v>
      </c>
      <c r="I5375" s="159" t="s">
        <v>1808</v>
      </c>
      <c r="J5375" s="42" t="s">
        <v>26802</v>
      </c>
      <c r="K5375" s="42" t="s">
        <v>26803</v>
      </c>
      <c r="L5375" s="159" t="s">
        <v>2129</v>
      </c>
      <c r="M5375" s="159" t="s">
        <v>26804</v>
      </c>
      <c r="N5375" s="161"/>
      <c r="O5375" s="161"/>
      <c r="P5375" s="161"/>
    </row>
    <row r="5376" customFormat="false" ht="39" hidden="false" customHeight="true" outlineLevel="0" collapsed="false">
      <c r="A5376" s="159" t="s">
        <v>26805</v>
      </c>
      <c r="B5376" s="160" t="s">
        <v>26806</v>
      </c>
      <c r="C5376" s="42" t="s">
        <v>1751</v>
      </c>
      <c r="D5376" s="159" t="s">
        <v>3085</v>
      </c>
      <c r="E5376" s="159" t="s">
        <v>2126</v>
      </c>
      <c r="F5376" s="42" t="s">
        <v>3086</v>
      </c>
      <c r="G5376" s="159" t="s">
        <v>1842</v>
      </c>
      <c r="H5376" s="159" t="s">
        <v>1654</v>
      </c>
      <c r="I5376" s="159" t="s">
        <v>1808</v>
      </c>
      <c r="J5376" s="42" t="s">
        <v>26807</v>
      </c>
      <c r="K5376" s="42" t="s">
        <v>26808</v>
      </c>
      <c r="L5376" s="159" t="s">
        <v>2129</v>
      </c>
      <c r="M5376" s="159" t="s">
        <v>26809</v>
      </c>
      <c r="N5376" s="161"/>
      <c r="O5376" s="161"/>
      <c r="P5376" s="161"/>
    </row>
    <row r="5377" customFormat="false" ht="39" hidden="false" customHeight="true" outlineLevel="0" collapsed="false">
      <c r="A5377" s="159" t="s">
        <v>26810</v>
      </c>
      <c r="B5377" s="160" t="s">
        <v>26811</v>
      </c>
      <c r="C5377" s="42" t="s">
        <v>1751</v>
      </c>
      <c r="D5377" s="159" t="s">
        <v>3085</v>
      </c>
      <c r="E5377" s="159" t="s">
        <v>2126</v>
      </c>
      <c r="F5377" s="42" t="s">
        <v>3086</v>
      </c>
      <c r="G5377" s="159" t="s">
        <v>1842</v>
      </c>
      <c r="H5377" s="159" t="s">
        <v>1654</v>
      </c>
      <c r="I5377" s="159" t="s">
        <v>1808</v>
      </c>
      <c r="J5377" s="42" t="s">
        <v>26812</v>
      </c>
      <c r="K5377" s="42" t="s">
        <v>26813</v>
      </c>
      <c r="L5377" s="159" t="s">
        <v>2129</v>
      </c>
      <c r="M5377" s="159" t="s">
        <v>26814</v>
      </c>
      <c r="N5377" s="161"/>
      <c r="O5377" s="161"/>
      <c r="P5377" s="161"/>
    </row>
    <row r="5378" customFormat="false" ht="39" hidden="false" customHeight="true" outlineLevel="0" collapsed="false">
      <c r="A5378" s="159" t="s">
        <v>26815</v>
      </c>
      <c r="B5378" s="160" t="s">
        <v>26816</v>
      </c>
      <c r="C5378" s="42" t="s">
        <v>1751</v>
      </c>
      <c r="D5378" s="159" t="s">
        <v>3085</v>
      </c>
      <c r="E5378" s="159" t="s">
        <v>2126</v>
      </c>
      <c r="F5378" s="42" t="s">
        <v>3086</v>
      </c>
      <c r="G5378" s="159" t="s">
        <v>1842</v>
      </c>
      <c r="H5378" s="159" t="s">
        <v>1654</v>
      </c>
      <c r="I5378" s="159" t="s">
        <v>1808</v>
      </c>
      <c r="J5378" s="42" t="s">
        <v>26817</v>
      </c>
      <c r="K5378" s="42" t="s">
        <v>26818</v>
      </c>
      <c r="L5378" s="159" t="s">
        <v>2129</v>
      </c>
      <c r="M5378" s="159" t="s">
        <v>26819</v>
      </c>
      <c r="N5378" s="161"/>
      <c r="O5378" s="161"/>
      <c r="P5378" s="161"/>
    </row>
    <row r="5379" customFormat="false" ht="39" hidden="false" customHeight="true" outlineLevel="0" collapsed="false">
      <c r="A5379" s="159" t="s">
        <v>26820</v>
      </c>
      <c r="B5379" s="160" t="s">
        <v>26821</v>
      </c>
      <c r="C5379" s="42" t="s">
        <v>1751</v>
      </c>
      <c r="D5379" s="159" t="s">
        <v>3085</v>
      </c>
      <c r="E5379" s="159" t="s">
        <v>2126</v>
      </c>
      <c r="F5379" s="42" t="s">
        <v>3086</v>
      </c>
      <c r="G5379" s="159" t="s">
        <v>1842</v>
      </c>
      <c r="H5379" s="159" t="s">
        <v>1654</v>
      </c>
      <c r="I5379" s="159" t="s">
        <v>1808</v>
      </c>
      <c r="J5379" s="42" t="s">
        <v>26822</v>
      </c>
      <c r="K5379" s="42" t="s">
        <v>26823</v>
      </c>
      <c r="L5379" s="159" t="s">
        <v>2129</v>
      </c>
      <c r="M5379" s="159" t="s">
        <v>26824</v>
      </c>
      <c r="N5379" s="161"/>
      <c r="O5379" s="161"/>
      <c r="P5379" s="161"/>
    </row>
    <row r="5380" customFormat="false" ht="39" hidden="false" customHeight="true" outlineLevel="0" collapsed="false">
      <c r="A5380" s="159" t="s">
        <v>26825</v>
      </c>
      <c r="B5380" s="160" t="s">
        <v>26826</v>
      </c>
      <c r="C5380" s="42" t="s">
        <v>1751</v>
      </c>
      <c r="D5380" s="159" t="s">
        <v>3085</v>
      </c>
      <c r="E5380" s="159" t="s">
        <v>2126</v>
      </c>
      <c r="F5380" s="42" t="s">
        <v>3086</v>
      </c>
      <c r="G5380" s="159" t="s">
        <v>1842</v>
      </c>
      <c r="H5380" s="159" t="s">
        <v>1654</v>
      </c>
      <c r="I5380" s="159" t="s">
        <v>1808</v>
      </c>
      <c r="J5380" s="42" t="s">
        <v>26827</v>
      </c>
      <c r="K5380" s="42" t="s">
        <v>26828</v>
      </c>
      <c r="L5380" s="159" t="s">
        <v>2129</v>
      </c>
      <c r="M5380" s="159" t="s">
        <v>26829</v>
      </c>
      <c r="N5380" s="161"/>
      <c r="O5380" s="161"/>
      <c r="P5380" s="161"/>
    </row>
    <row r="5381" customFormat="false" ht="39" hidden="false" customHeight="true" outlineLevel="0" collapsed="false">
      <c r="A5381" s="159" t="s">
        <v>26830</v>
      </c>
      <c r="B5381" s="160" t="s">
        <v>26831</v>
      </c>
      <c r="C5381" s="42" t="s">
        <v>1751</v>
      </c>
      <c r="D5381" s="159" t="s">
        <v>3085</v>
      </c>
      <c r="E5381" s="159" t="s">
        <v>2126</v>
      </c>
      <c r="F5381" s="42" t="s">
        <v>3086</v>
      </c>
      <c r="G5381" s="159" t="s">
        <v>1842</v>
      </c>
      <c r="H5381" s="159" t="s">
        <v>1654</v>
      </c>
      <c r="I5381" s="159" t="s">
        <v>1808</v>
      </c>
      <c r="J5381" s="42" t="s">
        <v>26832</v>
      </c>
      <c r="K5381" s="42" t="s">
        <v>26833</v>
      </c>
      <c r="L5381" s="159" t="s">
        <v>2129</v>
      </c>
      <c r="M5381" s="159" t="s">
        <v>26834</v>
      </c>
      <c r="N5381" s="161"/>
      <c r="O5381" s="161"/>
      <c r="P5381" s="161"/>
    </row>
    <row r="5382" customFormat="false" ht="39" hidden="false" customHeight="true" outlineLevel="0" collapsed="false">
      <c r="A5382" s="159" t="s">
        <v>26835</v>
      </c>
      <c r="B5382" s="160" t="s">
        <v>26836</v>
      </c>
      <c r="C5382" s="42" t="s">
        <v>1751</v>
      </c>
      <c r="D5382" s="159" t="s">
        <v>3085</v>
      </c>
      <c r="E5382" s="159" t="s">
        <v>2126</v>
      </c>
      <c r="F5382" s="42" t="s">
        <v>3086</v>
      </c>
      <c r="G5382" s="159" t="s">
        <v>1842</v>
      </c>
      <c r="H5382" s="159" t="s">
        <v>1654</v>
      </c>
      <c r="I5382" s="159" t="s">
        <v>1808</v>
      </c>
      <c r="J5382" s="42" t="s">
        <v>26837</v>
      </c>
      <c r="K5382" s="42" t="s">
        <v>26838</v>
      </c>
      <c r="L5382" s="159" t="s">
        <v>2129</v>
      </c>
      <c r="M5382" s="159" t="s">
        <v>26839</v>
      </c>
      <c r="N5382" s="161"/>
      <c r="O5382" s="161"/>
      <c r="P5382" s="161"/>
    </row>
    <row r="5383" customFormat="false" ht="27" hidden="false" customHeight="true" outlineLevel="0" collapsed="false">
      <c r="A5383" s="159" t="s">
        <v>26840</v>
      </c>
      <c r="B5383" s="160" t="s">
        <v>26841</v>
      </c>
      <c r="C5383" s="42" t="s">
        <v>1738</v>
      </c>
      <c r="D5383" s="159" t="s">
        <v>2979</v>
      </c>
      <c r="E5383" s="159" t="s">
        <v>2126</v>
      </c>
      <c r="F5383" s="42" t="s">
        <v>2980</v>
      </c>
      <c r="G5383" s="159" t="s">
        <v>1842</v>
      </c>
      <c r="H5383" s="159" t="s">
        <v>1654</v>
      </c>
      <c r="I5383" s="159" t="s">
        <v>1808</v>
      </c>
      <c r="J5383" s="42" t="s">
        <v>26842</v>
      </c>
      <c r="K5383" s="42" t="s">
        <v>26843</v>
      </c>
      <c r="L5383" s="159" t="s">
        <v>2129</v>
      </c>
      <c r="M5383" s="159" t="s">
        <v>26844</v>
      </c>
      <c r="N5383" s="161"/>
      <c r="O5383" s="161"/>
      <c r="P5383" s="161"/>
    </row>
    <row r="5384" customFormat="false" ht="27" hidden="false" customHeight="true" outlineLevel="0" collapsed="false">
      <c r="A5384" s="159" t="s">
        <v>26845</v>
      </c>
      <c r="B5384" s="160" t="s">
        <v>26846</v>
      </c>
      <c r="C5384" s="42" t="s">
        <v>1738</v>
      </c>
      <c r="D5384" s="159" t="s">
        <v>2979</v>
      </c>
      <c r="E5384" s="159" t="s">
        <v>2126</v>
      </c>
      <c r="F5384" s="42" t="s">
        <v>2980</v>
      </c>
      <c r="G5384" s="159" t="s">
        <v>1842</v>
      </c>
      <c r="H5384" s="159" t="s">
        <v>1654</v>
      </c>
      <c r="I5384" s="159" t="s">
        <v>1808</v>
      </c>
      <c r="J5384" s="42" t="s">
        <v>26847</v>
      </c>
      <c r="K5384" s="42" t="s">
        <v>26848</v>
      </c>
      <c r="L5384" s="159" t="s">
        <v>2129</v>
      </c>
      <c r="M5384" s="159" t="s">
        <v>26849</v>
      </c>
      <c r="N5384" s="161"/>
      <c r="O5384" s="161"/>
      <c r="P5384" s="161"/>
    </row>
    <row r="5385" customFormat="false" ht="39" hidden="false" customHeight="true" outlineLevel="0" collapsed="false">
      <c r="A5385" s="159" t="s">
        <v>26850</v>
      </c>
      <c r="B5385" s="160" t="s">
        <v>26851</v>
      </c>
      <c r="C5385" s="42" t="s">
        <v>1738</v>
      </c>
      <c r="D5385" s="159" t="s">
        <v>2979</v>
      </c>
      <c r="E5385" s="159" t="s">
        <v>2126</v>
      </c>
      <c r="F5385" s="42" t="s">
        <v>2980</v>
      </c>
      <c r="G5385" s="159" t="s">
        <v>1842</v>
      </c>
      <c r="H5385" s="159" t="s">
        <v>1654</v>
      </c>
      <c r="I5385" s="159" t="s">
        <v>1808</v>
      </c>
      <c r="J5385" s="42" t="s">
        <v>26852</v>
      </c>
      <c r="K5385" s="42" t="s">
        <v>26853</v>
      </c>
      <c r="L5385" s="159" t="s">
        <v>2129</v>
      </c>
      <c r="M5385" s="159" t="s">
        <v>26854</v>
      </c>
      <c r="N5385" s="161"/>
      <c r="O5385" s="161"/>
      <c r="P5385" s="161"/>
    </row>
    <row r="5386" customFormat="false" ht="39" hidden="false" customHeight="true" outlineLevel="0" collapsed="false">
      <c r="A5386" s="159" t="s">
        <v>26855</v>
      </c>
      <c r="B5386" s="160" t="s">
        <v>26856</v>
      </c>
      <c r="C5386" s="42" t="s">
        <v>1738</v>
      </c>
      <c r="D5386" s="159" t="s">
        <v>2979</v>
      </c>
      <c r="E5386" s="159" t="s">
        <v>2126</v>
      </c>
      <c r="F5386" s="42" t="s">
        <v>2980</v>
      </c>
      <c r="G5386" s="159" t="s">
        <v>1842</v>
      </c>
      <c r="H5386" s="159" t="s">
        <v>1654</v>
      </c>
      <c r="I5386" s="159" t="s">
        <v>1808</v>
      </c>
      <c r="J5386" s="42" t="s">
        <v>26857</v>
      </c>
      <c r="K5386" s="42" t="s">
        <v>26858</v>
      </c>
      <c r="L5386" s="159" t="s">
        <v>2129</v>
      </c>
      <c r="M5386" s="159" t="s">
        <v>26859</v>
      </c>
      <c r="N5386" s="161"/>
      <c r="O5386" s="161"/>
      <c r="P5386" s="161"/>
    </row>
    <row r="5387" customFormat="false" ht="39" hidden="false" customHeight="true" outlineLevel="0" collapsed="false">
      <c r="A5387" s="159" t="s">
        <v>26860</v>
      </c>
      <c r="B5387" s="160" t="s">
        <v>26861</v>
      </c>
      <c r="C5387" s="42" t="s">
        <v>1738</v>
      </c>
      <c r="D5387" s="159" t="s">
        <v>2979</v>
      </c>
      <c r="E5387" s="159" t="s">
        <v>2126</v>
      </c>
      <c r="F5387" s="42" t="s">
        <v>2980</v>
      </c>
      <c r="G5387" s="159" t="s">
        <v>1842</v>
      </c>
      <c r="H5387" s="159" t="s">
        <v>1654</v>
      </c>
      <c r="I5387" s="159" t="s">
        <v>1808</v>
      </c>
      <c r="J5387" s="42" t="s">
        <v>26862</v>
      </c>
      <c r="K5387" s="42" t="s">
        <v>26863</v>
      </c>
      <c r="L5387" s="159" t="s">
        <v>2129</v>
      </c>
      <c r="M5387" s="159" t="s">
        <v>26864</v>
      </c>
      <c r="N5387" s="161"/>
      <c r="O5387" s="161"/>
      <c r="P5387" s="161"/>
    </row>
    <row r="5388" customFormat="false" ht="39" hidden="false" customHeight="true" outlineLevel="0" collapsed="false">
      <c r="A5388" s="159" t="s">
        <v>26865</v>
      </c>
      <c r="B5388" s="160" t="s">
        <v>26866</v>
      </c>
      <c r="C5388" s="42" t="s">
        <v>1738</v>
      </c>
      <c r="D5388" s="159" t="s">
        <v>2979</v>
      </c>
      <c r="E5388" s="159" t="s">
        <v>2126</v>
      </c>
      <c r="F5388" s="42" t="s">
        <v>2980</v>
      </c>
      <c r="G5388" s="159" t="s">
        <v>1842</v>
      </c>
      <c r="H5388" s="159" t="s">
        <v>1654</v>
      </c>
      <c r="I5388" s="159" t="s">
        <v>1808</v>
      </c>
      <c r="J5388" s="42" t="s">
        <v>26867</v>
      </c>
      <c r="K5388" s="42" t="s">
        <v>26868</v>
      </c>
      <c r="L5388" s="159" t="s">
        <v>2129</v>
      </c>
      <c r="M5388" s="159" t="s">
        <v>26869</v>
      </c>
      <c r="N5388" s="161"/>
      <c r="O5388" s="161"/>
      <c r="P5388" s="161"/>
    </row>
    <row r="5389" customFormat="false" ht="39" hidden="false" customHeight="true" outlineLevel="0" collapsed="false">
      <c r="A5389" s="159" t="s">
        <v>26870</v>
      </c>
      <c r="B5389" s="160" t="s">
        <v>26871</v>
      </c>
      <c r="C5389" s="42" t="s">
        <v>1738</v>
      </c>
      <c r="D5389" s="159" t="s">
        <v>2979</v>
      </c>
      <c r="E5389" s="159" t="s">
        <v>2126</v>
      </c>
      <c r="F5389" s="42" t="s">
        <v>2980</v>
      </c>
      <c r="G5389" s="159" t="s">
        <v>1842</v>
      </c>
      <c r="H5389" s="159" t="s">
        <v>1654</v>
      </c>
      <c r="I5389" s="159" t="s">
        <v>1808</v>
      </c>
      <c r="J5389" s="42" t="s">
        <v>12504</v>
      </c>
      <c r="K5389" s="42" t="s">
        <v>26872</v>
      </c>
      <c r="L5389" s="159" t="s">
        <v>2129</v>
      </c>
      <c r="M5389" s="159" t="s">
        <v>26873</v>
      </c>
      <c r="N5389" s="161"/>
      <c r="O5389" s="161"/>
      <c r="P5389" s="161"/>
    </row>
    <row r="5390" customFormat="false" ht="39" hidden="false" customHeight="true" outlineLevel="0" collapsed="false">
      <c r="A5390" s="159" t="s">
        <v>26874</v>
      </c>
      <c r="B5390" s="160" t="s">
        <v>26875</v>
      </c>
      <c r="C5390" s="42" t="s">
        <v>1738</v>
      </c>
      <c r="D5390" s="159" t="s">
        <v>2979</v>
      </c>
      <c r="E5390" s="159" t="s">
        <v>2126</v>
      </c>
      <c r="F5390" s="42" t="s">
        <v>2980</v>
      </c>
      <c r="G5390" s="159" t="s">
        <v>1842</v>
      </c>
      <c r="H5390" s="159" t="s">
        <v>1654</v>
      </c>
      <c r="I5390" s="159" t="s">
        <v>1808</v>
      </c>
      <c r="J5390" s="42" t="s">
        <v>26876</v>
      </c>
      <c r="K5390" s="42" t="s">
        <v>26877</v>
      </c>
      <c r="L5390" s="159" t="s">
        <v>2129</v>
      </c>
      <c r="M5390" s="159" t="s">
        <v>26878</v>
      </c>
      <c r="N5390" s="161"/>
      <c r="O5390" s="161"/>
      <c r="P5390" s="161"/>
    </row>
    <row r="5391" customFormat="false" ht="39" hidden="false" customHeight="true" outlineLevel="0" collapsed="false">
      <c r="A5391" s="159" t="s">
        <v>26879</v>
      </c>
      <c r="B5391" s="160" t="s">
        <v>26880</v>
      </c>
      <c r="C5391" s="42" t="s">
        <v>1738</v>
      </c>
      <c r="D5391" s="159" t="s">
        <v>2979</v>
      </c>
      <c r="E5391" s="159" t="s">
        <v>2126</v>
      </c>
      <c r="F5391" s="42" t="s">
        <v>2980</v>
      </c>
      <c r="G5391" s="159" t="s">
        <v>1842</v>
      </c>
      <c r="H5391" s="159" t="s">
        <v>1654</v>
      </c>
      <c r="I5391" s="159" t="s">
        <v>1808</v>
      </c>
      <c r="J5391" s="42" t="s">
        <v>26881</v>
      </c>
      <c r="K5391" s="42" t="s">
        <v>26882</v>
      </c>
      <c r="L5391" s="159" t="s">
        <v>2129</v>
      </c>
      <c r="M5391" s="159" t="s">
        <v>26883</v>
      </c>
      <c r="N5391" s="161"/>
      <c r="O5391" s="161"/>
      <c r="P5391" s="161"/>
    </row>
    <row r="5392" customFormat="false" ht="27" hidden="false" customHeight="true" outlineLevel="0" collapsed="false">
      <c r="A5392" s="159" t="s">
        <v>26884</v>
      </c>
      <c r="B5392" s="160" t="s">
        <v>26885</v>
      </c>
      <c r="C5392" s="42" t="s">
        <v>1738</v>
      </c>
      <c r="D5392" s="159" t="s">
        <v>2979</v>
      </c>
      <c r="E5392" s="159" t="s">
        <v>2126</v>
      </c>
      <c r="F5392" s="42" t="s">
        <v>2980</v>
      </c>
      <c r="G5392" s="159" t="s">
        <v>1842</v>
      </c>
      <c r="H5392" s="159" t="s">
        <v>1654</v>
      </c>
      <c r="I5392" s="159" t="s">
        <v>1808</v>
      </c>
      <c r="J5392" s="42" t="s">
        <v>26886</v>
      </c>
      <c r="K5392" s="42" t="s">
        <v>26887</v>
      </c>
      <c r="L5392" s="159" t="s">
        <v>2129</v>
      </c>
      <c r="M5392" s="159" t="s">
        <v>26888</v>
      </c>
      <c r="N5392" s="161"/>
      <c r="O5392" s="161"/>
      <c r="P5392" s="161"/>
    </row>
    <row r="5393" customFormat="false" ht="27" hidden="false" customHeight="true" outlineLevel="0" collapsed="false">
      <c r="A5393" s="159" t="s">
        <v>26889</v>
      </c>
      <c r="B5393" s="160" t="s">
        <v>26890</v>
      </c>
      <c r="C5393" s="42" t="s">
        <v>1738</v>
      </c>
      <c r="D5393" s="159" t="s">
        <v>2979</v>
      </c>
      <c r="E5393" s="159" t="s">
        <v>2126</v>
      </c>
      <c r="F5393" s="42" t="s">
        <v>2980</v>
      </c>
      <c r="G5393" s="159" t="s">
        <v>1842</v>
      </c>
      <c r="H5393" s="159" t="s">
        <v>1654</v>
      </c>
      <c r="I5393" s="159" t="s">
        <v>1808</v>
      </c>
      <c r="J5393" s="42" t="s">
        <v>26891</v>
      </c>
      <c r="K5393" s="42" t="s">
        <v>26892</v>
      </c>
      <c r="L5393" s="159" t="s">
        <v>2129</v>
      </c>
      <c r="M5393" s="159" t="s">
        <v>26893</v>
      </c>
      <c r="N5393" s="161"/>
      <c r="O5393" s="161"/>
      <c r="P5393" s="161"/>
    </row>
    <row r="5394" customFormat="false" ht="27" hidden="false" customHeight="true" outlineLevel="0" collapsed="false">
      <c r="A5394" s="159" t="s">
        <v>26894</v>
      </c>
      <c r="B5394" s="160" t="s">
        <v>26895</v>
      </c>
      <c r="C5394" s="42" t="s">
        <v>1738</v>
      </c>
      <c r="D5394" s="159" t="s">
        <v>2979</v>
      </c>
      <c r="E5394" s="159" t="s">
        <v>2126</v>
      </c>
      <c r="F5394" s="42" t="s">
        <v>2980</v>
      </c>
      <c r="G5394" s="159" t="s">
        <v>1842</v>
      </c>
      <c r="H5394" s="159" t="s">
        <v>1654</v>
      </c>
      <c r="I5394" s="159" t="s">
        <v>1808</v>
      </c>
      <c r="J5394" s="42" t="s">
        <v>26896</v>
      </c>
      <c r="K5394" s="42" t="s">
        <v>26897</v>
      </c>
      <c r="L5394" s="159" t="s">
        <v>2129</v>
      </c>
      <c r="M5394" s="159" t="s">
        <v>26898</v>
      </c>
      <c r="N5394" s="161"/>
      <c r="O5394" s="161"/>
      <c r="P5394" s="161"/>
    </row>
    <row r="5395" customFormat="false" ht="27" hidden="false" customHeight="true" outlineLevel="0" collapsed="false">
      <c r="A5395" s="159" t="s">
        <v>26899</v>
      </c>
      <c r="B5395" s="160" t="s">
        <v>26900</v>
      </c>
      <c r="C5395" s="42" t="s">
        <v>1738</v>
      </c>
      <c r="D5395" s="159" t="s">
        <v>2979</v>
      </c>
      <c r="E5395" s="159" t="s">
        <v>2126</v>
      </c>
      <c r="F5395" s="42" t="s">
        <v>2980</v>
      </c>
      <c r="G5395" s="159" t="s">
        <v>1842</v>
      </c>
      <c r="H5395" s="159" t="s">
        <v>1654</v>
      </c>
      <c r="I5395" s="159" t="s">
        <v>1808</v>
      </c>
      <c r="J5395" s="42" t="s">
        <v>26901</v>
      </c>
      <c r="K5395" s="42" t="s">
        <v>26902</v>
      </c>
      <c r="L5395" s="159" t="s">
        <v>2129</v>
      </c>
      <c r="M5395" s="159" t="s">
        <v>26903</v>
      </c>
      <c r="N5395" s="161"/>
      <c r="O5395" s="161"/>
      <c r="P5395" s="161"/>
    </row>
    <row r="5396" customFormat="false" ht="39" hidden="false" customHeight="true" outlineLevel="0" collapsed="false">
      <c r="A5396" s="159" t="s">
        <v>26904</v>
      </c>
      <c r="B5396" s="160" t="s">
        <v>26905</v>
      </c>
      <c r="C5396" s="42" t="s">
        <v>1745</v>
      </c>
      <c r="D5396" s="159" t="s">
        <v>3311</v>
      </c>
      <c r="E5396" s="159" t="s">
        <v>2126</v>
      </c>
      <c r="F5396" s="42" t="s">
        <v>3312</v>
      </c>
      <c r="G5396" s="159" t="s">
        <v>1842</v>
      </c>
      <c r="H5396" s="159" t="s">
        <v>1654</v>
      </c>
      <c r="I5396" s="159" t="s">
        <v>1808</v>
      </c>
      <c r="J5396" s="42" t="s">
        <v>26906</v>
      </c>
      <c r="K5396" s="42" t="s">
        <v>26907</v>
      </c>
      <c r="L5396" s="159" t="s">
        <v>2129</v>
      </c>
      <c r="M5396" s="159" t="s">
        <v>26908</v>
      </c>
      <c r="N5396" s="161"/>
      <c r="O5396" s="161"/>
      <c r="P5396" s="161"/>
    </row>
    <row r="5397" customFormat="false" ht="27" hidden="false" customHeight="true" outlineLevel="0" collapsed="false">
      <c r="A5397" s="159" t="s">
        <v>26909</v>
      </c>
      <c r="B5397" s="160" t="s">
        <v>26910</v>
      </c>
      <c r="C5397" s="42" t="s">
        <v>1745</v>
      </c>
      <c r="D5397" s="159" t="s">
        <v>3311</v>
      </c>
      <c r="E5397" s="159" t="s">
        <v>2126</v>
      </c>
      <c r="F5397" s="42" t="s">
        <v>3312</v>
      </c>
      <c r="G5397" s="159" t="s">
        <v>1842</v>
      </c>
      <c r="H5397" s="159" t="s">
        <v>1654</v>
      </c>
      <c r="I5397" s="159" t="s">
        <v>1808</v>
      </c>
      <c r="J5397" s="42" t="s">
        <v>26911</v>
      </c>
      <c r="K5397" s="42" t="s">
        <v>26912</v>
      </c>
      <c r="L5397" s="159" t="s">
        <v>2129</v>
      </c>
      <c r="M5397" s="159" t="s">
        <v>26913</v>
      </c>
      <c r="N5397" s="161"/>
      <c r="O5397" s="161"/>
      <c r="P5397" s="161"/>
    </row>
    <row r="5398" customFormat="false" ht="27" hidden="false" customHeight="true" outlineLevel="0" collapsed="false">
      <c r="A5398" s="159" t="s">
        <v>26914</v>
      </c>
      <c r="B5398" s="160" t="s">
        <v>26915</v>
      </c>
      <c r="C5398" s="42" t="s">
        <v>1745</v>
      </c>
      <c r="D5398" s="159" t="s">
        <v>3311</v>
      </c>
      <c r="E5398" s="159" t="s">
        <v>2126</v>
      </c>
      <c r="F5398" s="42" t="s">
        <v>3312</v>
      </c>
      <c r="G5398" s="159" t="s">
        <v>1842</v>
      </c>
      <c r="H5398" s="159" t="s">
        <v>1654</v>
      </c>
      <c r="I5398" s="159" t="s">
        <v>1808</v>
      </c>
      <c r="J5398" s="42" t="s">
        <v>26916</v>
      </c>
      <c r="K5398" s="42" t="s">
        <v>26917</v>
      </c>
      <c r="L5398" s="159" t="s">
        <v>2129</v>
      </c>
      <c r="M5398" s="159" t="s">
        <v>26918</v>
      </c>
      <c r="N5398" s="161"/>
      <c r="O5398" s="161"/>
      <c r="P5398" s="161"/>
    </row>
    <row r="5399" customFormat="false" ht="39" hidden="false" customHeight="true" outlineLevel="0" collapsed="false">
      <c r="A5399" s="159" t="s">
        <v>26919</v>
      </c>
      <c r="B5399" s="160" t="s">
        <v>26920</v>
      </c>
      <c r="C5399" s="42" t="s">
        <v>1745</v>
      </c>
      <c r="D5399" s="159" t="s">
        <v>3311</v>
      </c>
      <c r="E5399" s="159" t="s">
        <v>2126</v>
      </c>
      <c r="F5399" s="42" t="s">
        <v>3312</v>
      </c>
      <c r="G5399" s="159" t="s">
        <v>1842</v>
      </c>
      <c r="H5399" s="159" t="s">
        <v>1654</v>
      </c>
      <c r="I5399" s="159" t="s">
        <v>1808</v>
      </c>
      <c r="J5399" s="42" t="s">
        <v>26921</v>
      </c>
      <c r="K5399" s="42" t="s">
        <v>26922</v>
      </c>
      <c r="L5399" s="159" t="s">
        <v>2129</v>
      </c>
      <c r="M5399" s="159" t="s">
        <v>26923</v>
      </c>
      <c r="N5399" s="161"/>
      <c r="O5399" s="161"/>
      <c r="P5399" s="161"/>
    </row>
    <row r="5400" customFormat="false" ht="27" hidden="false" customHeight="true" outlineLevel="0" collapsed="false">
      <c r="A5400" s="159" t="s">
        <v>26924</v>
      </c>
      <c r="B5400" s="160" t="s">
        <v>26925</v>
      </c>
      <c r="C5400" s="42" t="s">
        <v>1745</v>
      </c>
      <c r="D5400" s="159" t="s">
        <v>3311</v>
      </c>
      <c r="E5400" s="159" t="s">
        <v>2126</v>
      </c>
      <c r="F5400" s="42" t="s">
        <v>3312</v>
      </c>
      <c r="G5400" s="159" t="s">
        <v>1842</v>
      </c>
      <c r="H5400" s="159" t="s">
        <v>1654</v>
      </c>
      <c r="I5400" s="159" t="s">
        <v>1808</v>
      </c>
      <c r="J5400" s="42" t="s">
        <v>26926</v>
      </c>
      <c r="K5400" s="42" t="s">
        <v>26927</v>
      </c>
      <c r="L5400" s="159" t="s">
        <v>2129</v>
      </c>
      <c r="M5400" s="159" t="s">
        <v>26928</v>
      </c>
      <c r="N5400" s="161"/>
      <c r="O5400" s="161"/>
      <c r="P5400" s="161"/>
    </row>
    <row r="5401" customFormat="false" ht="39" hidden="false" customHeight="true" outlineLevel="0" collapsed="false">
      <c r="A5401" s="159" t="s">
        <v>26929</v>
      </c>
      <c r="B5401" s="160" t="s">
        <v>26930</v>
      </c>
      <c r="C5401" s="42" t="s">
        <v>1745</v>
      </c>
      <c r="D5401" s="159" t="s">
        <v>3311</v>
      </c>
      <c r="E5401" s="159" t="s">
        <v>2126</v>
      </c>
      <c r="F5401" s="42" t="s">
        <v>3312</v>
      </c>
      <c r="G5401" s="159" t="s">
        <v>1842</v>
      </c>
      <c r="H5401" s="159" t="s">
        <v>1654</v>
      </c>
      <c r="I5401" s="159" t="s">
        <v>1808</v>
      </c>
      <c r="J5401" s="42" t="s">
        <v>26931</v>
      </c>
      <c r="K5401" s="42" t="s">
        <v>26932</v>
      </c>
      <c r="L5401" s="159" t="s">
        <v>2129</v>
      </c>
      <c r="M5401" s="159" t="s">
        <v>26933</v>
      </c>
      <c r="N5401" s="161"/>
      <c r="O5401" s="161"/>
      <c r="P5401" s="161"/>
    </row>
    <row r="5402" customFormat="false" ht="39" hidden="false" customHeight="true" outlineLevel="0" collapsed="false">
      <c r="A5402" s="159" t="s">
        <v>26934</v>
      </c>
      <c r="B5402" s="160" t="s">
        <v>26935</v>
      </c>
      <c r="C5402" s="42" t="s">
        <v>1745</v>
      </c>
      <c r="D5402" s="159" t="s">
        <v>3311</v>
      </c>
      <c r="E5402" s="159" t="s">
        <v>2126</v>
      </c>
      <c r="F5402" s="42" t="s">
        <v>3312</v>
      </c>
      <c r="G5402" s="159" t="s">
        <v>1842</v>
      </c>
      <c r="H5402" s="159" t="s">
        <v>1654</v>
      </c>
      <c r="I5402" s="159" t="s">
        <v>1808</v>
      </c>
      <c r="J5402" s="42" t="s">
        <v>12764</v>
      </c>
      <c r="K5402" s="42" t="s">
        <v>26936</v>
      </c>
      <c r="L5402" s="159" t="s">
        <v>2129</v>
      </c>
      <c r="M5402" s="159" t="s">
        <v>26937</v>
      </c>
      <c r="N5402" s="161"/>
      <c r="O5402" s="161"/>
      <c r="P5402" s="161"/>
    </row>
    <row r="5403" customFormat="false" ht="39" hidden="false" customHeight="true" outlineLevel="0" collapsed="false">
      <c r="A5403" s="159" t="s">
        <v>26938</v>
      </c>
      <c r="B5403" s="160" t="s">
        <v>26939</v>
      </c>
      <c r="C5403" s="42" t="s">
        <v>1745</v>
      </c>
      <c r="D5403" s="159" t="s">
        <v>3311</v>
      </c>
      <c r="E5403" s="159" t="s">
        <v>2126</v>
      </c>
      <c r="F5403" s="42" t="s">
        <v>3312</v>
      </c>
      <c r="G5403" s="159" t="s">
        <v>1842</v>
      </c>
      <c r="H5403" s="159" t="s">
        <v>1654</v>
      </c>
      <c r="I5403" s="159" t="s">
        <v>1808</v>
      </c>
      <c r="J5403" s="42" t="s">
        <v>12784</v>
      </c>
      <c r="K5403" s="42" t="s">
        <v>26940</v>
      </c>
      <c r="L5403" s="159" t="s">
        <v>2129</v>
      </c>
      <c r="M5403" s="159" t="s">
        <v>26941</v>
      </c>
      <c r="N5403" s="161"/>
      <c r="O5403" s="161"/>
      <c r="P5403" s="161"/>
    </row>
    <row r="5404" customFormat="false" ht="27" hidden="false" customHeight="true" outlineLevel="0" collapsed="false">
      <c r="A5404" s="159" t="s">
        <v>26942</v>
      </c>
      <c r="B5404" s="160" t="s">
        <v>26943</v>
      </c>
      <c r="C5404" s="42" t="s">
        <v>1745</v>
      </c>
      <c r="D5404" s="159" t="s">
        <v>3311</v>
      </c>
      <c r="E5404" s="159" t="s">
        <v>2126</v>
      </c>
      <c r="F5404" s="42" t="s">
        <v>3312</v>
      </c>
      <c r="G5404" s="159" t="s">
        <v>1842</v>
      </c>
      <c r="H5404" s="159" t="s">
        <v>1654</v>
      </c>
      <c r="I5404" s="159" t="s">
        <v>1808</v>
      </c>
      <c r="J5404" s="42" t="s">
        <v>26944</v>
      </c>
      <c r="K5404" s="42" t="s">
        <v>26945</v>
      </c>
      <c r="L5404" s="159" t="s">
        <v>2129</v>
      </c>
      <c r="M5404" s="159" t="s">
        <v>26946</v>
      </c>
      <c r="N5404" s="161"/>
      <c r="O5404" s="161"/>
      <c r="P5404" s="161"/>
    </row>
    <row r="5405" customFormat="false" ht="39" hidden="false" customHeight="true" outlineLevel="0" collapsed="false">
      <c r="A5405" s="159" t="s">
        <v>26947</v>
      </c>
      <c r="B5405" s="160" t="s">
        <v>26948</v>
      </c>
      <c r="C5405" s="42" t="s">
        <v>1745</v>
      </c>
      <c r="D5405" s="159" t="s">
        <v>8898</v>
      </c>
      <c r="E5405" s="159" t="s">
        <v>2126</v>
      </c>
      <c r="F5405" s="42" t="s">
        <v>8899</v>
      </c>
      <c r="G5405" s="159" t="s">
        <v>1842</v>
      </c>
      <c r="H5405" s="159" t="s">
        <v>1654</v>
      </c>
      <c r="I5405" s="159" t="s">
        <v>1808</v>
      </c>
      <c r="J5405" s="42" t="s">
        <v>26949</v>
      </c>
      <c r="K5405" s="42" t="s">
        <v>26950</v>
      </c>
      <c r="L5405" s="159" t="s">
        <v>2129</v>
      </c>
      <c r="M5405" s="159" t="s">
        <v>26951</v>
      </c>
      <c r="N5405" s="161"/>
      <c r="O5405" s="161"/>
      <c r="P5405" s="161"/>
    </row>
    <row r="5406" customFormat="false" ht="39" hidden="false" customHeight="true" outlineLevel="0" collapsed="false">
      <c r="A5406" s="159" t="s">
        <v>26952</v>
      </c>
      <c r="B5406" s="160" t="s">
        <v>26953</v>
      </c>
      <c r="C5406" s="42" t="s">
        <v>1745</v>
      </c>
      <c r="D5406" s="159" t="s">
        <v>8898</v>
      </c>
      <c r="E5406" s="159" t="s">
        <v>2126</v>
      </c>
      <c r="F5406" s="42" t="s">
        <v>8899</v>
      </c>
      <c r="G5406" s="159" t="s">
        <v>1842</v>
      </c>
      <c r="H5406" s="159" t="s">
        <v>1654</v>
      </c>
      <c r="I5406" s="159" t="s">
        <v>1808</v>
      </c>
      <c r="J5406" s="42" t="s">
        <v>26954</v>
      </c>
      <c r="K5406" s="42" t="s">
        <v>26955</v>
      </c>
      <c r="L5406" s="159" t="s">
        <v>2129</v>
      </c>
      <c r="M5406" s="159" t="s">
        <v>26956</v>
      </c>
      <c r="N5406" s="161"/>
      <c r="O5406" s="161"/>
      <c r="P5406" s="161"/>
    </row>
    <row r="5407" customFormat="false" ht="27" hidden="false" customHeight="true" outlineLevel="0" collapsed="false">
      <c r="A5407" s="159" t="s">
        <v>26957</v>
      </c>
      <c r="B5407" s="160" t="s">
        <v>26958</v>
      </c>
      <c r="C5407" s="42" t="s">
        <v>1745</v>
      </c>
      <c r="D5407" s="159" t="s">
        <v>8898</v>
      </c>
      <c r="E5407" s="159" t="s">
        <v>2126</v>
      </c>
      <c r="F5407" s="42" t="s">
        <v>8899</v>
      </c>
      <c r="G5407" s="159" t="s">
        <v>1842</v>
      </c>
      <c r="H5407" s="159" t="s">
        <v>1654</v>
      </c>
      <c r="I5407" s="159" t="s">
        <v>1808</v>
      </c>
      <c r="J5407" s="42" t="s">
        <v>26959</v>
      </c>
      <c r="K5407" s="42" t="s">
        <v>26960</v>
      </c>
      <c r="L5407" s="159" t="s">
        <v>2129</v>
      </c>
      <c r="M5407" s="159" t="s">
        <v>26961</v>
      </c>
      <c r="N5407" s="161"/>
      <c r="O5407" s="161"/>
      <c r="P5407" s="161"/>
    </row>
    <row r="5408" customFormat="false" ht="39" hidden="false" customHeight="true" outlineLevel="0" collapsed="false">
      <c r="A5408" s="159" t="s">
        <v>26962</v>
      </c>
      <c r="B5408" s="160" t="s">
        <v>26963</v>
      </c>
      <c r="C5408" s="42" t="s">
        <v>1745</v>
      </c>
      <c r="D5408" s="159" t="s">
        <v>8898</v>
      </c>
      <c r="E5408" s="159" t="s">
        <v>2126</v>
      </c>
      <c r="F5408" s="42" t="s">
        <v>8899</v>
      </c>
      <c r="G5408" s="159" t="s">
        <v>1842</v>
      </c>
      <c r="H5408" s="159" t="s">
        <v>1654</v>
      </c>
      <c r="I5408" s="159" t="s">
        <v>1808</v>
      </c>
      <c r="J5408" s="42" t="s">
        <v>26964</v>
      </c>
      <c r="K5408" s="42" t="s">
        <v>26965</v>
      </c>
      <c r="L5408" s="159" t="s">
        <v>2129</v>
      </c>
      <c r="M5408" s="159" t="s">
        <v>26966</v>
      </c>
      <c r="N5408" s="161"/>
      <c r="O5408" s="161"/>
      <c r="P5408" s="161"/>
    </row>
    <row r="5409" customFormat="false" ht="39" hidden="false" customHeight="true" outlineLevel="0" collapsed="false">
      <c r="A5409" s="159" t="s">
        <v>26967</v>
      </c>
      <c r="B5409" s="160" t="s">
        <v>26968</v>
      </c>
      <c r="C5409" s="42" t="s">
        <v>1745</v>
      </c>
      <c r="D5409" s="159" t="s">
        <v>8898</v>
      </c>
      <c r="E5409" s="159" t="s">
        <v>2126</v>
      </c>
      <c r="F5409" s="42" t="s">
        <v>8899</v>
      </c>
      <c r="G5409" s="159" t="s">
        <v>1842</v>
      </c>
      <c r="H5409" s="159" t="s">
        <v>1654</v>
      </c>
      <c r="I5409" s="159" t="s">
        <v>1808</v>
      </c>
      <c r="J5409" s="42" t="s">
        <v>26969</v>
      </c>
      <c r="K5409" s="42" t="s">
        <v>26970</v>
      </c>
      <c r="L5409" s="159" t="s">
        <v>2129</v>
      </c>
      <c r="M5409" s="159" t="s">
        <v>26971</v>
      </c>
      <c r="N5409" s="161"/>
      <c r="O5409" s="161"/>
      <c r="P5409" s="161"/>
    </row>
    <row r="5410" customFormat="false" ht="39" hidden="false" customHeight="true" outlineLevel="0" collapsed="false">
      <c r="A5410" s="159" t="s">
        <v>26972</v>
      </c>
      <c r="B5410" s="160" t="s">
        <v>26973</v>
      </c>
      <c r="C5410" s="42" t="s">
        <v>1745</v>
      </c>
      <c r="D5410" s="159" t="s">
        <v>8898</v>
      </c>
      <c r="E5410" s="159" t="s">
        <v>2126</v>
      </c>
      <c r="F5410" s="42" t="s">
        <v>8899</v>
      </c>
      <c r="G5410" s="159" t="s">
        <v>1842</v>
      </c>
      <c r="H5410" s="159" t="s">
        <v>1654</v>
      </c>
      <c r="I5410" s="159" t="s">
        <v>1808</v>
      </c>
      <c r="J5410" s="42" t="s">
        <v>26974</v>
      </c>
      <c r="K5410" s="42" t="s">
        <v>26975</v>
      </c>
      <c r="L5410" s="159" t="s">
        <v>2129</v>
      </c>
      <c r="M5410" s="159" t="s">
        <v>26976</v>
      </c>
      <c r="N5410" s="161"/>
      <c r="O5410" s="161"/>
      <c r="P5410" s="161"/>
    </row>
    <row r="5411" customFormat="false" ht="39" hidden="false" customHeight="true" outlineLevel="0" collapsed="false">
      <c r="A5411" s="159" t="s">
        <v>26977</v>
      </c>
      <c r="B5411" s="160" t="s">
        <v>26978</v>
      </c>
      <c r="C5411" s="42" t="s">
        <v>1745</v>
      </c>
      <c r="D5411" s="159" t="s">
        <v>8898</v>
      </c>
      <c r="E5411" s="159" t="s">
        <v>2126</v>
      </c>
      <c r="F5411" s="42" t="s">
        <v>8899</v>
      </c>
      <c r="G5411" s="159" t="s">
        <v>1842</v>
      </c>
      <c r="H5411" s="159" t="s">
        <v>1654</v>
      </c>
      <c r="I5411" s="159" t="s">
        <v>1808</v>
      </c>
      <c r="J5411" s="42" t="s">
        <v>26979</v>
      </c>
      <c r="K5411" s="42" t="s">
        <v>26980</v>
      </c>
      <c r="L5411" s="159" t="s">
        <v>2129</v>
      </c>
      <c r="M5411" s="159" t="s">
        <v>26981</v>
      </c>
      <c r="N5411" s="161"/>
      <c r="O5411" s="161"/>
      <c r="P5411" s="161"/>
    </row>
    <row r="5412" customFormat="false" ht="27" hidden="false" customHeight="true" outlineLevel="0" collapsed="false">
      <c r="A5412" s="159" t="s">
        <v>26982</v>
      </c>
      <c r="B5412" s="160" t="s">
        <v>26983</v>
      </c>
      <c r="C5412" s="42" t="s">
        <v>1745</v>
      </c>
      <c r="D5412" s="159" t="s">
        <v>8898</v>
      </c>
      <c r="E5412" s="159" t="s">
        <v>2126</v>
      </c>
      <c r="F5412" s="42" t="s">
        <v>8899</v>
      </c>
      <c r="G5412" s="159" t="s">
        <v>1842</v>
      </c>
      <c r="H5412" s="159" t="s">
        <v>1654</v>
      </c>
      <c r="I5412" s="159" t="s">
        <v>1808</v>
      </c>
      <c r="J5412" s="42" t="s">
        <v>26984</v>
      </c>
      <c r="K5412" s="42" t="s">
        <v>26985</v>
      </c>
      <c r="L5412" s="159" t="s">
        <v>2129</v>
      </c>
      <c r="M5412" s="159" t="s">
        <v>26986</v>
      </c>
      <c r="N5412" s="161"/>
      <c r="O5412" s="161"/>
      <c r="P5412" s="161"/>
    </row>
    <row r="5413" customFormat="false" ht="39" hidden="false" customHeight="true" outlineLevel="0" collapsed="false">
      <c r="A5413" s="159" t="s">
        <v>26987</v>
      </c>
      <c r="B5413" s="160" t="s">
        <v>26988</v>
      </c>
      <c r="C5413" s="42" t="s">
        <v>1754</v>
      </c>
      <c r="D5413" s="159" t="s">
        <v>2927</v>
      </c>
      <c r="E5413" s="159" t="s">
        <v>2126</v>
      </c>
      <c r="F5413" s="42" t="s">
        <v>2928</v>
      </c>
      <c r="G5413" s="159" t="s">
        <v>1842</v>
      </c>
      <c r="H5413" s="159" t="s">
        <v>1654</v>
      </c>
      <c r="I5413" s="159" t="s">
        <v>1808</v>
      </c>
      <c r="J5413" s="42" t="s">
        <v>26989</v>
      </c>
      <c r="K5413" s="42" t="s">
        <v>26990</v>
      </c>
      <c r="L5413" s="159" t="s">
        <v>2129</v>
      </c>
      <c r="M5413" s="159" t="s">
        <v>26991</v>
      </c>
      <c r="N5413" s="161"/>
      <c r="O5413" s="161"/>
      <c r="P5413" s="161"/>
    </row>
    <row r="5414" customFormat="false" ht="39" hidden="false" customHeight="true" outlineLevel="0" collapsed="false">
      <c r="A5414" s="159" t="s">
        <v>26992</v>
      </c>
      <c r="B5414" s="160" t="s">
        <v>26993</v>
      </c>
      <c r="C5414" s="42" t="s">
        <v>1754</v>
      </c>
      <c r="D5414" s="159" t="s">
        <v>2927</v>
      </c>
      <c r="E5414" s="159" t="s">
        <v>2126</v>
      </c>
      <c r="F5414" s="42" t="s">
        <v>2928</v>
      </c>
      <c r="G5414" s="159" t="s">
        <v>1842</v>
      </c>
      <c r="H5414" s="159" t="s">
        <v>1654</v>
      </c>
      <c r="I5414" s="159" t="s">
        <v>1808</v>
      </c>
      <c r="J5414" s="42" t="s">
        <v>26994</v>
      </c>
      <c r="K5414" s="42" t="s">
        <v>26995</v>
      </c>
      <c r="L5414" s="159" t="s">
        <v>2129</v>
      </c>
      <c r="M5414" s="159" t="s">
        <v>26996</v>
      </c>
      <c r="N5414" s="161"/>
      <c r="O5414" s="161"/>
      <c r="P5414" s="161"/>
    </row>
    <row r="5415" customFormat="false" ht="39" hidden="false" customHeight="true" outlineLevel="0" collapsed="false">
      <c r="A5415" s="159" t="s">
        <v>26997</v>
      </c>
      <c r="B5415" s="160" t="s">
        <v>26998</v>
      </c>
      <c r="C5415" s="42" t="s">
        <v>1754</v>
      </c>
      <c r="D5415" s="159" t="s">
        <v>2927</v>
      </c>
      <c r="E5415" s="159" t="s">
        <v>2126</v>
      </c>
      <c r="F5415" s="42" t="s">
        <v>2928</v>
      </c>
      <c r="G5415" s="159" t="s">
        <v>1842</v>
      </c>
      <c r="H5415" s="159" t="s">
        <v>1654</v>
      </c>
      <c r="I5415" s="159" t="s">
        <v>1808</v>
      </c>
      <c r="J5415" s="42" t="s">
        <v>26999</v>
      </c>
      <c r="K5415" s="42" t="s">
        <v>27000</v>
      </c>
      <c r="L5415" s="159" t="s">
        <v>2129</v>
      </c>
      <c r="M5415" s="159" t="s">
        <v>27001</v>
      </c>
      <c r="N5415" s="161"/>
      <c r="O5415" s="161"/>
      <c r="P5415" s="161"/>
    </row>
    <row r="5416" customFormat="false" ht="39" hidden="false" customHeight="true" outlineLevel="0" collapsed="false">
      <c r="A5416" s="159" t="s">
        <v>27002</v>
      </c>
      <c r="B5416" s="160" t="s">
        <v>27003</v>
      </c>
      <c r="C5416" s="42" t="s">
        <v>1754</v>
      </c>
      <c r="D5416" s="159" t="s">
        <v>2927</v>
      </c>
      <c r="E5416" s="159" t="s">
        <v>2126</v>
      </c>
      <c r="F5416" s="42" t="s">
        <v>2928</v>
      </c>
      <c r="G5416" s="159" t="s">
        <v>1842</v>
      </c>
      <c r="H5416" s="159" t="s">
        <v>1654</v>
      </c>
      <c r="I5416" s="159" t="s">
        <v>1808</v>
      </c>
      <c r="J5416" s="42" t="s">
        <v>13074</v>
      </c>
      <c r="K5416" s="42" t="s">
        <v>27004</v>
      </c>
      <c r="L5416" s="159" t="s">
        <v>2129</v>
      </c>
      <c r="M5416" s="159" t="s">
        <v>27005</v>
      </c>
      <c r="N5416" s="161"/>
      <c r="O5416" s="161"/>
      <c r="P5416" s="161"/>
    </row>
    <row r="5417" customFormat="false" ht="27" hidden="false" customHeight="true" outlineLevel="0" collapsed="false">
      <c r="A5417" s="159" t="s">
        <v>27006</v>
      </c>
      <c r="B5417" s="160" t="s">
        <v>27007</v>
      </c>
      <c r="C5417" s="42" t="s">
        <v>1754</v>
      </c>
      <c r="D5417" s="159" t="s">
        <v>2927</v>
      </c>
      <c r="E5417" s="159" t="s">
        <v>2126</v>
      </c>
      <c r="F5417" s="42" t="s">
        <v>2928</v>
      </c>
      <c r="G5417" s="159" t="s">
        <v>1842</v>
      </c>
      <c r="H5417" s="159" t="s">
        <v>1654</v>
      </c>
      <c r="I5417" s="159" t="s">
        <v>1808</v>
      </c>
      <c r="J5417" s="42" t="s">
        <v>27008</v>
      </c>
      <c r="K5417" s="42" t="s">
        <v>27009</v>
      </c>
      <c r="L5417" s="159" t="s">
        <v>2129</v>
      </c>
      <c r="M5417" s="159" t="s">
        <v>27010</v>
      </c>
      <c r="N5417" s="161"/>
      <c r="O5417" s="161"/>
      <c r="P5417" s="161"/>
    </row>
    <row r="5418" customFormat="false" ht="39" hidden="false" customHeight="true" outlineLevel="0" collapsed="false">
      <c r="A5418" s="159" t="s">
        <v>27011</v>
      </c>
      <c r="B5418" s="160" t="s">
        <v>27012</v>
      </c>
      <c r="C5418" s="42" t="s">
        <v>1754</v>
      </c>
      <c r="D5418" s="159" t="s">
        <v>2927</v>
      </c>
      <c r="E5418" s="159" t="s">
        <v>2126</v>
      </c>
      <c r="F5418" s="42" t="s">
        <v>2928</v>
      </c>
      <c r="G5418" s="159" t="s">
        <v>1842</v>
      </c>
      <c r="H5418" s="159" t="s">
        <v>1654</v>
      </c>
      <c r="I5418" s="159" t="s">
        <v>1808</v>
      </c>
      <c r="J5418" s="42" t="s">
        <v>13104</v>
      </c>
      <c r="K5418" s="42" t="s">
        <v>27013</v>
      </c>
      <c r="L5418" s="159" t="s">
        <v>2129</v>
      </c>
      <c r="M5418" s="159" t="s">
        <v>27014</v>
      </c>
      <c r="N5418" s="161"/>
      <c r="O5418" s="161"/>
      <c r="P5418" s="161"/>
    </row>
    <row r="5419" customFormat="false" ht="39" hidden="false" customHeight="true" outlineLevel="0" collapsed="false">
      <c r="A5419" s="159" t="s">
        <v>27015</v>
      </c>
      <c r="B5419" s="160" t="s">
        <v>27016</v>
      </c>
      <c r="C5419" s="42" t="s">
        <v>1754</v>
      </c>
      <c r="D5419" s="159" t="s">
        <v>2927</v>
      </c>
      <c r="E5419" s="159" t="s">
        <v>2126</v>
      </c>
      <c r="F5419" s="42" t="s">
        <v>2928</v>
      </c>
      <c r="G5419" s="159" t="s">
        <v>1842</v>
      </c>
      <c r="H5419" s="159" t="s">
        <v>1654</v>
      </c>
      <c r="I5419" s="159" t="s">
        <v>1808</v>
      </c>
      <c r="J5419" s="42" t="s">
        <v>27017</v>
      </c>
      <c r="K5419" s="42" t="s">
        <v>27018</v>
      </c>
      <c r="L5419" s="159" t="s">
        <v>2129</v>
      </c>
      <c r="M5419" s="159" t="s">
        <v>27019</v>
      </c>
      <c r="N5419" s="161"/>
      <c r="O5419" s="161"/>
      <c r="P5419" s="161"/>
    </row>
    <row r="5420" customFormat="false" ht="39" hidden="false" customHeight="true" outlineLevel="0" collapsed="false">
      <c r="A5420" s="159" t="s">
        <v>27020</v>
      </c>
      <c r="B5420" s="160" t="s">
        <v>27021</v>
      </c>
      <c r="C5420" s="42" t="s">
        <v>1754</v>
      </c>
      <c r="D5420" s="159" t="s">
        <v>2927</v>
      </c>
      <c r="E5420" s="159" t="s">
        <v>2126</v>
      </c>
      <c r="F5420" s="42" t="s">
        <v>2928</v>
      </c>
      <c r="G5420" s="159" t="s">
        <v>1842</v>
      </c>
      <c r="H5420" s="159" t="s">
        <v>1654</v>
      </c>
      <c r="I5420" s="159" t="s">
        <v>1808</v>
      </c>
      <c r="J5420" s="42" t="s">
        <v>13139</v>
      </c>
      <c r="K5420" s="42" t="s">
        <v>27022</v>
      </c>
      <c r="L5420" s="159" t="s">
        <v>2129</v>
      </c>
      <c r="M5420" s="159" t="s">
        <v>27023</v>
      </c>
      <c r="N5420" s="161"/>
      <c r="O5420" s="161"/>
      <c r="P5420" s="161"/>
    </row>
    <row r="5421" customFormat="false" ht="39" hidden="false" customHeight="true" outlineLevel="0" collapsed="false">
      <c r="A5421" s="159" t="s">
        <v>27024</v>
      </c>
      <c r="B5421" s="160" t="s">
        <v>27025</v>
      </c>
      <c r="C5421" s="42" t="s">
        <v>1754</v>
      </c>
      <c r="D5421" s="159" t="s">
        <v>2927</v>
      </c>
      <c r="E5421" s="159" t="s">
        <v>2126</v>
      </c>
      <c r="F5421" s="42" t="s">
        <v>2928</v>
      </c>
      <c r="G5421" s="159" t="s">
        <v>1842</v>
      </c>
      <c r="H5421" s="159" t="s">
        <v>1654</v>
      </c>
      <c r="I5421" s="159" t="s">
        <v>1808</v>
      </c>
      <c r="J5421" s="42" t="s">
        <v>13154</v>
      </c>
      <c r="K5421" s="42" t="s">
        <v>27026</v>
      </c>
      <c r="L5421" s="159" t="s">
        <v>2129</v>
      </c>
      <c r="M5421" s="159" t="s">
        <v>27027</v>
      </c>
      <c r="N5421" s="161"/>
      <c r="O5421" s="161"/>
      <c r="P5421" s="161"/>
    </row>
    <row r="5422" customFormat="false" ht="39" hidden="false" customHeight="true" outlineLevel="0" collapsed="false">
      <c r="A5422" s="159" t="s">
        <v>27028</v>
      </c>
      <c r="B5422" s="160" t="s">
        <v>27029</v>
      </c>
      <c r="C5422" s="42" t="s">
        <v>1738</v>
      </c>
      <c r="D5422" s="159" t="s">
        <v>2895</v>
      </c>
      <c r="E5422" s="159" t="s">
        <v>2126</v>
      </c>
      <c r="F5422" s="42" t="s">
        <v>2896</v>
      </c>
      <c r="G5422" s="159" t="s">
        <v>1842</v>
      </c>
      <c r="H5422" s="159" t="s">
        <v>1654</v>
      </c>
      <c r="I5422" s="159" t="s">
        <v>1808</v>
      </c>
      <c r="J5422" s="42" t="s">
        <v>27030</v>
      </c>
      <c r="K5422" s="42" t="s">
        <v>27031</v>
      </c>
      <c r="L5422" s="159" t="s">
        <v>2129</v>
      </c>
      <c r="M5422" s="159" t="s">
        <v>27032</v>
      </c>
      <c r="N5422" s="161"/>
      <c r="O5422" s="161"/>
      <c r="P5422" s="161"/>
    </row>
    <row r="5423" customFormat="false" ht="39" hidden="false" customHeight="true" outlineLevel="0" collapsed="false">
      <c r="A5423" s="159" t="s">
        <v>27033</v>
      </c>
      <c r="B5423" s="160" t="s">
        <v>27034</v>
      </c>
      <c r="C5423" s="42" t="s">
        <v>1738</v>
      </c>
      <c r="D5423" s="159" t="s">
        <v>2895</v>
      </c>
      <c r="E5423" s="159" t="s">
        <v>2126</v>
      </c>
      <c r="F5423" s="42" t="s">
        <v>2896</v>
      </c>
      <c r="G5423" s="159" t="s">
        <v>1842</v>
      </c>
      <c r="H5423" s="159" t="s">
        <v>1654</v>
      </c>
      <c r="I5423" s="159" t="s">
        <v>1808</v>
      </c>
      <c r="J5423" s="42" t="s">
        <v>27035</v>
      </c>
      <c r="K5423" s="42" t="s">
        <v>27036</v>
      </c>
      <c r="L5423" s="159" t="s">
        <v>2129</v>
      </c>
      <c r="M5423" s="159" t="s">
        <v>27037</v>
      </c>
      <c r="N5423" s="161"/>
      <c r="O5423" s="161"/>
      <c r="P5423" s="161"/>
    </row>
    <row r="5424" customFormat="false" ht="39" hidden="false" customHeight="true" outlineLevel="0" collapsed="false">
      <c r="A5424" s="159" t="s">
        <v>27038</v>
      </c>
      <c r="B5424" s="160" t="s">
        <v>27039</v>
      </c>
      <c r="C5424" s="42" t="s">
        <v>1738</v>
      </c>
      <c r="D5424" s="159" t="s">
        <v>2895</v>
      </c>
      <c r="E5424" s="159" t="s">
        <v>2126</v>
      </c>
      <c r="F5424" s="42" t="s">
        <v>2896</v>
      </c>
      <c r="G5424" s="159" t="s">
        <v>1842</v>
      </c>
      <c r="H5424" s="159" t="s">
        <v>1654</v>
      </c>
      <c r="I5424" s="159" t="s">
        <v>1808</v>
      </c>
      <c r="J5424" s="42" t="s">
        <v>27040</v>
      </c>
      <c r="K5424" s="42" t="s">
        <v>27041</v>
      </c>
      <c r="L5424" s="159" t="s">
        <v>2129</v>
      </c>
      <c r="M5424" s="159" t="s">
        <v>27042</v>
      </c>
      <c r="N5424" s="161"/>
      <c r="O5424" s="161"/>
      <c r="P5424" s="161"/>
    </row>
    <row r="5425" customFormat="false" ht="39" hidden="false" customHeight="true" outlineLevel="0" collapsed="false">
      <c r="A5425" s="159" t="s">
        <v>27043</v>
      </c>
      <c r="B5425" s="160" t="s">
        <v>27044</v>
      </c>
      <c r="C5425" s="42" t="s">
        <v>1738</v>
      </c>
      <c r="D5425" s="159" t="s">
        <v>2895</v>
      </c>
      <c r="E5425" s="159" t="s">
        <v>2126</v>
      </c>
      <c r="F5425" s="42" t="s">
        <v>2896</v>
      </c>
      <c r="G5425" s="159" t="s">
        <v>1842</v>
      </c>
      <c r="H5425" s="159" t="s">
        <v>1654</v>
      </c>
      <c r="I5425" s="159" t="s">
        <v>1808</v>
      </c>
      <c r="J5425" s="42" t="s">
        <v>27045</v>
      </c>
      <c r="K5425" s="42" t="s">
        <v>27046</v>
      </c>
      <c r="L5425" s="159" t="s">
        <v>2129</v>
      </c>
      <c r="M5425" s="159" t="s">
        <v>27047</v>
      </c>
      <c r="N5425" s="161"/>
      <c r="O5425" s="161"/>
      <c r="P5425" s="161"/>
    </row>
    <row r="5426" customFormat="false" ht="27" hidden="false" customHeight="true" outlineLevel="0" collapsed="false">
      <c r="A5426" s="159" t="s">
        <v>27048</v>
      </c>
      <c r="B5426" s="160" t="s">
        <v>27049</v>
      </c>
      <c r="C5426" s="42" t="s">
        <v>1738</v>
      </c>
      <c r="D5426" s="159" t="s">
        <v>2895</v>
      </c>
      <c r="E5426" s="159" t="s">
        <v>2126</v>
      </c>
      <c r="F5426" s="42" t="s">
        <v>2896</v>
      </c>
      <c r="G5426" s="159" t="s">
        <v>1842</v>
      </c>
      <c r="H5426" s="159" t="s">
        <v>1654</v>
      </c>
      <c r="I5426" s="159" t="s">
        <v>1808</v>
      </c>
      <c r="J5426" s="42" t="s">
        <v>27050</v>
      </c>
      <c r="K5426" s="42" t="s">
        <v>27051</v>
      </c>
      <c r="L5426" s="159" t="s">
        <v>2129</v>
      </c>
      <c r="M5426" s="159" t="s">
        <v>27052</v>
      </c>
      <c r="N5426" s="161"/>
      <c r="O5426" s="161"/>
      <c r="P5426" s="161"/>
    </row>
    <row r="5427" customFormat="false" ht="27" hidden="false" customHeight="true" outlineLevel="0" collapsed="false">
      <c r="A5427" s="159" t="s">
        <v>27053</v>
      </c>
      <c r="B5427" s="160" t="s">
        <v>27054</v>
      </c>
      <c r="C5427" s="42" t="s">
        <v>1738</v>
      </c>
      <c r="D5427" s="159" t="s">
        <v>2895</v>
      </c>
      <c r="E5427" s="159" t="s">
        <v>2126</v>
      </c>
      <c r="F5427" s="42" t="s">
        <v>2896</v>
      </c>
      <c r="G5427" s="159" t="s">
        <v>1842</v>
      </c>
      <c r="H5427" s="159" t="s">
        <v>1654</v>
      </c>
      <c r="I5427" s="159" t="s">
        <v>1808</v>
      </c>
      <c r="J5427" s="42" t="s">
        <v>27055</v>
      </c>
      <c r="K5427" s="42" t="s">
        <v>27056</v>
      </c>
      <c r="L5427" s="159" t="s">
        <v>2129</v>
      </c>
      <c r="M5427" s="159" t="s">
        <v>27057</v>
      </c>
      <c r="N5427" s="161"/>
      <c r="O5427" s="161"/>
      <c r="P5427" s="161"/>
    </row>
    <row r="5428" customFormat="false" ht="27" hidden="false" customHeight="true" outlineLevel="0" collapsed="false">
      <c r="A5428" s="159" t="s">
        <v>27058</v>
      </c>
      <c r="B5428" s="160" t="s">
        <v>27059</v>
      </c>
      <c r="C5428" s="42" t="s">
        <v>1738</v>
      </c>
      <c r="D5428" s="159" t="s">
        <v>2895</v>
      </c>
      <c r="E5428" s="159" t="s">
        <v>2126</v>
      </c>
      <c r="F5428" s="42" t="s">
        <v>2896</v>
      </c>
      <c r="G5428" s="159" t="s">
        <v>1842</v>
      </c>
      <c r="H5428" s="159" t="s">
        <v>1654</v>
      </c>
      <c r="I5428" s="159" t="s">
        <v>1808</v>
      </c>
      <c r="J5428" s="42" t="s">
        <v>27060</v>
      </c>
      <c r="K5428" s="42" t="s">
        <v>27061</v>
      </c>
      <c r="L5428" s="159" t="s">
        <v>2129</v>
      </c>
      <c r="M5428" s="159" t="s">
        <v>27062</v>
      </c>
      <c r="N5428" s="161"/>
      <c r="O5428" s="161"/>
      <c r="P5428" s="161"/>
    </row>
    <row r="5429" customFormat="false" ht="39" hidden="false" customHeight="true" outlineLevel="0" collapsed="false">
      <c r="A5429" s="159" t="s">
        <v>27063</v>
      </c>
      <c r="B5429" s="160" t="s">
        <v>27064</v>
      </c>
      <c r="C5429" s="42" t="s">
        <v>1738</v>
      </c>
      <c r="D5429" s="159" t="s">
        <v>2895</v>
      </c>
      <c r="E5429" s="159" t="s">
        <v>2126</v>
      </c>
      <c r="F5429" s="42" t="s">
        <v>2896</v>
      </c>
      <c r="G5429" s="159" t="s">
        <v>1842</v>
      </c>
      <c r="H5429" s="159" t="s">
        <v>1654</v>
      </c>
      <c r="I5429" s="159" t="s">
        <v>1808</v>
      </c>
      <c r="J5429" s="42" t="s">
        <v>27065</v>
      </c>
      <c r="K5429" s="42" t="s">
        <v>27066</v>
      </c>
      <c r="L5429" s="159" t="s">
        <v>2129</v>
      </c>
      <c r="M5429" s="159" t="s">
        <v>27067</v>
      </c>
      <c r="N5429" s="161"/>
      <c r="O5429" s="161"/>
      <c r="P5429" s="161"/>
    </row>
    <row r="5430" customFormat="false" ht="39" hidden="false" customHeight="true" outlineLevel="0" collapsed="false">
      <c r="A5430" s="159" t="s">
        <v>27068</v>
      </c>
      <c r="B5430" s="160" t="s">
        <v>27069</v>
      </c>
      <c r="C5430" s="42" t="s">
        <v>1742</v>
      </c>
      <c r="D5430" s="159" t="s">
        <v>2991</v>
      </c>
      <c r="E5430" s="159" t="s">
        <v>2126</v>
      </c>
      <c r="F5430" s="42" t="s">
        <v>2992</v>
      </c>
      <c r="G5430" s="159" t="s">
        <v>1842</v>
      </c>
      <c r="H5430" s="159" t="s">
        <v>1654</v>
      </c>
      <c r="I5430" s="159" t="s">
        <v>1808</v>
      </c>
      <c r="J5430" s="42" t="s">
        <v>27070</v>
      </c>
      <c r="K5430" s="42" t="s">
        <v>27071</v>
      </c>
      <c r="L5430" s="159" t="s">
        <v>2129</v>
      </c>
      <c r="M5430" s="159" t="s">
        <v>27072</v>
      </c>
      <c r="N5430" s="161"/>
      <c r="O5430" s="161"/>
      <c r="P5430" s="161"/>
    </row>
    <row r="5431" customFormat="false" ht="39" hidden="false" customHeight="true" outlineLevel="0" collapsed="false">
      <c r="A5431" s="159" t="s">
        <v>27073</v>
      </c>
      <c r="B5431" s="160" t="s">
        <v>27074</v>
      </c>
      <c r="C5431" s="42" t="s">
        <v>1742</v>
      </c>
      <c r="D5431" s="159" t="s">
        <v>2991</v>
      </c>
      <c r="E5431" s="159" t="s">
        <v>2126</v>
      </c>
      <c r="F5431" s="42" t="s">
        <v>2992</v>
      </c>
      <c r="G5431" s="159" t="s">
        <v>1842</v>
      </c>
      <c r="H5431" s="159" t="s">
        <v>1654</v>
      </c>
      <c r="I5431" s="159" t="s">
        <v>1808</v>
      </c>
      <c r="J5431" s="42" t="s">
        <v>27075</v>
      </c>
      <c r="K5431" s="42" t="s">
        <v>27076</v>
      </c>
      <c r="L5431" s="159" t="s">
        <v>2129</v>
      </c>
      <c r="M5431" s="159" t="s">
        <v>27077</v>
      </c>
      <c r="N5431" s="161"/>
      <c r="O5431" s="161"/>
      <c r="P5431" s="161"/>
    </row>
    <row r="5432" customFormat="false" ht="39" hidden="false" customHeight="true" outlineLevel="0" collapsed="false">
      <c r="A5432" s="159" t="s">
        <v>27078</v>
      </c>
      <c r="B5432" s="160" t="s">
        <v>27079</v>
      </c>
      <c r="C5432" s="42" t="s">
        <v>1742</v>
      </c>
      <c r="D5432" s="159" t="s">
        <v>2991</v>
      </c>
      <c r="E5432" s="159" t="s">
        <v>2126</v>
      </c>
      <c r="F5432" s="42" t="s">
        <v>2992</v>
      </c>
      <c r="G5432" s="159" t="s">
        <v>1842</v>
      </c>
      <c r="H5432" s="159" t="s">
        <v>1654</v>
      </c>
      <c r="I5432" s="159" t="s">
        <v>1808</v>
      </c>
      <c r="J5432" s="42" t="s">
        <v>27080</v>
      </c>
      <c r="K5432" s="42" t="s">
        <v>27081</v>
      </c>
      <c r="L5432" s="159" t="s">
        <v>2129</v>
      </c>
      <c r="M5432" s="159" t="s">
        <v>27082</v>
      </c>
      <c r="N5432" s="161"/>
      <c r="O5432" s="161"/>
      <c r="P5432" s="161"/>
    </row>
    <row r="5433" customFormat="false" ht="39" hidden="false" customHeight="true" outlineLevel="0" collapsed="false">
      <c r="A5433" s="159" t="s">
        <v>27083</v>
      </c>
      <c r="B5433" s="160" t="s">
        <v>27084</v>
      </c>
      <c r="C5433" s="42" t="s">
        <v>1742</v>
      </c>
      <c r="D5433" s="159" t="s">
        <v>2991</v>
      </c>
      <c r="E5433" s="159" t="s">
        <v>2126</v>
      </c>
      <c r="F5433" s="42" t="s">
        <v>2992</v>
      </c>
      <c r="G5433" s="159" t="s">
        <v>1842</v>
      </c>
      <c r="H5433" s="159" t="s">
        <v>1654</v>
      </c>
      <c r="I5433" s="159" t="s">
        <v>1808</v>
      </c>
      <c r="J5433" s="42" t="s">
        <v>27085</v>
      </c>
      <c r="K5433" s="42" t="s">
        <v>27086</v>
      </c>
      <c r="L5433" s="159" t="s">
        <v>2129</v>
      </c>
      <c r="M5433" s="159" t="s">
        <v>27087</v>
      </c>
      <c r="N5433" s="161"/>
      <c r="O5433" s="161"/>
      <c r="P5433" s="161"/>
    </row>
    <row r="5434" customFormat="false" ht="39" hidden="false" customHeight="true" outlineLevel="0" collapsed="false">
      <c r="A5434" s="159" t="s">
        <v>27088</v>
      </c>
      <c r="B5434" s="160" t="s">
        <v>27089</v>
      </c>
      <c r="C5434" s="42" t="s">
        <v>1742</v>
      </c>
      <c r="D5434" s="159" t="s">
        <v>2991</v>
      </c>
      <c r="E5434" s="159" t="s">
        <v>2126</v>
      </c>
      <c r="F5434" s="42" t="s">
        <v>2992</v>
      </c>
      <c r="G5434" s="159" t="s">
        <v>1842</v>
      </c>
      <c r="H5434" s="159" t="s">
        <v>1654</v>
      </c>
      <c r="I5434" s="159" t="s">
        <v>1808</v>
      </c>
      <c r="J5434" s="42" t="s">
        <v>27090</v>
      </c>
      <c r="K5434" s="42" t="s">
        <v>27091</v>
      </c>
      <c r="L5434" s="159" t="s">
        <v>2129</v>
      </c>
      <c r="M5434" s="159" t="s">
        <v>27092</v>
      </c>
      <c r="N5434" s="161"/>
      <c r="O5434" s="161"/>
      <c r="P5434" s="161"/>
    </row>
    <row r="5435" customFormat="false" ht="39" hidden="false" customHeight="true" outlineLevel="0" collapsed="false">
      <c r="A5435" s="159" t="s">
        <v>27093</v>
      </c>
      <c r="B5435" s="160" t="s">
        <v>27094</v>
      </c>
      <c r="C5435" s="42" t="s">
        <v>1742</v>
      </c>
      <c r="D5435" s="159" t="s">
        <v>2991</v>
      </c>
      <c r="E5435" s="159" t="s">
        <v>2126</v>
      </c>
      <c r="F5435" s="42" t="s">
        <v>2992</v>
      </c>
      <c r="G5435" s="159" t="s">
        <v>1842</v>
      </c>
      <c r="H5435" s="159" t="s">
        <v>1654</v>
      </c>
      <c r="I5435" s="159" t="s">
        <v>1808</v>
      </c>
      <c r="J5435" s="42" t="s">
        <v>27095</v>
      </c>
      <c r="K5435" s="42" t="s">
        <v>27096</v>
      </c>
      <c r="L5435" s="159" t="s">
        <v>2129</v>
      </c>
      <c r="M5435" s="159" t="s">
        <v>27097</v>
      </c>
      <c r="N5435" s="161"/>
      <c r="O5435" s="161"/>
      <c r="P5435" s="161"/>
    </row>
    <row r="5436" customFormat="false" ht="39" hidden="false" customHeight="true" outlineLevel="0" collapsed="false">
      <c r="A5436" s="159" t="s">
        <v>27098</v>
      </c>
      <c r="B5436" s="160" t="s">
        <v>27099</v>
      </c>
      <c r="C5436" s="42" t="s">
        <v>1745</v>
      </c>
      <c r="D5436" s="159" t="s">
        <v>9770</v>
      </c>
      <c r="E5436" s="159" t="s">
        <v>2126</v>
      </c>
      <c r="F5436" s="42" t="s">
        <v>9771</v>
      </c>
      <c r="G5436" s="159" t="s">
        <v>1842</v>
      </c>
      <c r="H5436" s="159" t="s">
        <v>1654</v>
      </c>
      <c r="I5436" s="159" t="s">
        <v>1808</v>
      </c>
      <c r="J5436" s="42" t="s">
        <v>27100</v>
      </c>
      <c r="K5436" s="42" t="s">
        <v>27101</v>
      </c>
      <c r="L5436" s="159" t="s">
        <v>2129</v>
      </c>
      <c r="M5436" s="159" t="s">
        <v>27102</v>
      </c>
      <c r="N5436" s="161"/>
      <c r="O5436" s="161"/>
      <c r="P5436" s="161"/>
    </row>
    <row r="5437" customFormat="false" ht="39" hidden="false" customHeight="true" outlineLevel="0" collapsed="false">
      <c r="A5437" s="159" t="s">
        <v>27103</v>
      </c>
      <c r="B5437" s="160" t="s">
        <v>27104</v>
      </c>
      <c r="C5437" s="42" t="s">
        <v>1745</v>
      </c>
      <c r="D5437" s="159" t="s">
        <v>9770</v>
      </c>
      <c r="E5437" s="159" t="s">
        <v>2126</v>
      </c>
      <c r="F5437" s="42" t="s">
        <v>9771</v>
      </c>
      <c r="G5437" s="159" t="s">
        <v>1842</v>
      </c>
      <c r="H5437" s="159" t="s">
        <v>1654</v>
      </c>
      <c r="I5437" s="159" t="s">
        <v>1808</v>
      </c>
      <c r="J5437" s="42" t="s">
        <v>27105</v>
      </c>
      <c r="K5437" s="42" t="s">
        <v>27106</v>
      </c>
      <c r="L5437" s="159" t="s">
        <v>2129</v>
      </c>
      <c r="M5437" s="159" t="s">
        <v>27107</v>
      </c>
      <c r="N5437" s="161"/>
      <c r="O5437" s="161"/>
      <c r="P5437" s="161"/>
    </row>
    <row r="5438" customFormat="false" ht="27" hidden="false" customHeight="true" outlineLevel="0" collapsed="false">
      <c r="A5438" s="159" t="s">
        <v>27108</v>
      </c>
      <c r="B5438" s="160" t="s">
        <v>27109</v>
      </c>
      <c r="C5438" s="42" t="s">
        <v>1745</v>
      </c>
      <c r="D5438" s="159" t="s">
        <v>9770</v>
      </c>
      <c r="E5438" s="159" t="s">
        <v>2126</v>
      </c>
      <c r="F5438" s="42" t="s">
        <v>9771</v>
      </c>
      <c r="G5438" s="159" t="s">
        <v>1842</v>
      </c>
      <c r="H5438" s="159" t="s">
        <v>1654</v>
      </c>
      <c r="I5438" s="159" t="s">
        <v>1808</v>
      </c>
      <c r="J5438" s="42" t="s">
        <v>27110</v>
      </c>
      <c r="K5438" s="42" t="s">
        <v>27111</v>
      </c>
      <c r="L5438" s="159" t="s">
        <v>2129</v>
      </c>
      <c r="M5438" s="159" t="s">
        <v>27112</v>
      </c>
      <c r="N5438" s="161"/>
      <c r="O5438" s="161"/>
      <c r="P5438" s="161"/>
    </row>
    <row r="5439" customFormat="false" ht="27" hidden="false" customHeight="true" outlineLevel="0" collapsed="false">
      <c r="A5439" s="159" t="s">
        <v>27113</v>
      </c>
      <c r="B5439" s="160" t="s">
        <v>27114</v>
      </c>
      <c r="C5439" s="42" t="s">
        <v>1745</v>
      </c>
      <c r="D5439" s="159" t="s">
        <v>9770</v>
      </c>
      <c r="E5439" s="159" t="s">
        <v>2126</v>
      </c>
      <c r="F5439" s="42" t="s">
        <v>9771</v>
      </c>
      <c r="G5439" s="159" t="s">
        <v>1842</v>
      </c>
      <c r="H5439" s="159" t="s">
        <v>1654</v>
      </c>
      <c r="I5439" s="159" t="s">
        <v>1808</v>
      </c>
      <c r="J5439" s="42" t="s">
        <v>27115</v>
      </c>
      <c r="K5439" s="42" t="s">
        <v>27116</v>
      </c>
      <c r="L5439" s="159" t="s">
        <v>2129</v>
      </c>
      <c r="M5439" s="159" t="s">
        <v>27117</v>
      </c>
      <c r="N5439" s="161"/>
      <c r="O5439" s="161"/>
      <c r="P5439" s="161"/>
    </row>
    <row r="5440" customFormat="false" ht="39" hidden="false" customHeight="true" outlineLevel="0" collapsed="false">
      <c r="A5440" s="159" t="s">
        <v>27118</v>
      </c>
      <c r="B5440" s="160" t="s">
        <v>27119</v>
      </c>
      <c r="C5440" s="42" t="s">
        <v>1745</v>
      </c>
      <c r="D5440" s="159" t="s">
        <v>9770</v>
      </c>
      <c r="E5440" s="159" t="s">
        <v>2126</v>
      </c>
      <c r="F5440" s="42" t="s">
        <v>9771</v>
      </c>
      <c r="G5440" s="159" t="s">
        <v>1842</v>
      </c>
      <c r="H5440" s="159" t="s">
        <v>1654</v>
      </c>
      <c r="I5440" s="159" t="s">
        <v>1808</v>
      </c>
      <c r="J5440" s="42" t="s">
        <v>27120</v>
      </c>
      <c r="K5440" s="42" t="s">
        <v>27121</v>
      </c>
      <c r="L5440" s="159" t="s">
        <v>2129</v>
      </c>
      <c r="M5440" s="159" t="s">
        <v>27122</v>
      </c>
      <c r="N5440" s="161"/>
      <c r="O5440" s="161"/>
      <c r="P5440" s="161"/>
    </row>
    <row r="5441" customFormat="false" ht="27" hidden="false" customHeight="true" outlineLevel="0" collapsed="false">
      <c r="A5441" s="159" t="s">
        <v>27123</v>
      </c>
      <c r="B5441" s="160" t="s">
        <v>27124</v>
      </c>
      <c r="C5441" s="42" t="s">
        <v>1745</v>
      </c>
      <c r="D5441" s="159" t="s">
        <v>9770</v>
      </c>
      <c r="E5441" s="159" t="s">
        <v>2126</v>
      </c>
      <c r="F5441" s="42" t="s">
        <v>9771</v>
      </c>
      <c r="G5441" s="159" t="s">
        <v>1842</v>
      </c>
      <c r="H5441" s="159" t="s">
        <v>1654</v>
      </c>
      <c r="I5441" s="159" t="s">
        <v>1808</v>
      </c>
      <c r="J5441" s="42" t="s">
        <v>27125</v>
      </c>
      <c r="K5441" s="42" t="s">
        <v>27126</v>
      </c>
      <c r="L5441" s="159" t="s">
        <v>2129</v>
      </c>
      <c r="M5441" s="159" t="s">
        <v>27127</v>
      </c>
      <c r="N5441" s="161"/>
      <c r="O5441" s="161"/>
      <c r="P5441" s="161"/>
    </row>
    <row r="5442" customFormat="false" ht="27" hidden="false" customHeight="true" outlineLevel="0" collapsed="false">
      <c r="A5442" s="159" t="s">
        <v>27128</v>
      </c>
      <c r="B5442" s="160" t="s">
        <v>27129</v>
      </c>
      <c r="C5442" s="42" t="s">
        <v>1745</v>
      </c>
      <c r="D5442" s="159" t="s">
        <v>9770</v>
      </c>
      <c r="E5442" s="159" t="s">
        <v>2126</v>
      </c>
      <c r="F5442" s="42" t="s">
        <v>9771</v>
      </c>
      <c r="G5442" s="159" t="s">
        <v>1842</v>
      </c>
      <c r="H5442" s="159" t="s">
        <v>1654</v>
      </c>
      <c r="I5442" s="159" t="s">
        <v>1808</v>
      </c>
      <c r="J5442" s="42" t="s">
        <v>27130</v>
      </c>
      <c r="K5442" s="42" t="s">
        <v>27131</v>
      </c>
      <c r="L5442" s="159" t="s">
        <v>2129</v>
      </c>
      <c r="M5442" s="159" t="s">
        <v>27132</v>
      </c>
      <c r="N5442" s="161"/>
      <c r="O5442" s="161"/>
      <c r="P5442" s="161"/>
    </row>
    <row r="5443" customFormat="false" ht="39" hidden="false" customHeight="true" outlineLevel="0" collapsed="false">
      <c r="A5443" s="159" t="s">
        <v>27133</v>
      </c>
      <c r="B5443" s="160" t="s">
        <v>27134</v>
      </c>
      <c r="C5443" s="42" t="s">
        <v>1745</v>
      </c>
      <c r="D5443" s="159" t="s">
        <v>9770</v>
      </c>
      <c r="E5443" s="159" t="s">
        <v>2126</v>
      </c>
      <c r="F5443" s="42" t="s">
        <v>9771</v>
      </c>
      <c r="G5443" s="159" t="s">
        <v>1842</v>
      </c>
      <c r="H5443" s="159" t="s">
        <v>1654</v>
      </c>
      <c r="I5443" s="159" t="s">
        <v>1808</v>
      </c>
      <c r="J5443" s="42" t="s">
        <v>27135</v>
      </c>
      <c r="K5443" s="42" t="s">
        <v>27136</v>
      </c>
      <c r="L5443" s="159" t="s">
        <v>2129</v>
      </c>
      <c r="M5443" s="159" t="s">
        <v>27137</v>
      </c>
      <c r="N5443" s="161"/>
      <c r="O5443" s="161"/>
      <c r="P5443" s="161"/>
    </row>
    <row r="5444" customFormat="false" ht="39" hidden="false" customHeight="true" outlineLevel="0" collapsed="false">
      <c r="A5444" s="159" t="s">
        <v>27138</v>
      </c>
      <c r="B5444" s="160" t="s">
        <v>27139</v>
      </c>
      <c r="C5444" s="42" t="s">
        <v>1738</v>
      </c>
      <c r="D5444" s="159" t="s">
        <v>10092</v>
      </c>
      <c r="E5444" s="159" t="s">
        <v>2126</v>
      </c>
      <c r="F5444" s="42" t="s">
        <v>10093</v>
      </c>
      <c r="G5444" s="159" t="s">
        <v>1842</v>
      </c>
      <c r="H5444" s="159" t="s">
        <v>1654</v>
      </c>
      <c r="I5444" s="159" t="s">
        <v>1808</v>
      </c>
      <c r="J5444" s="42" t="s">
        <v>27140</v>
      </c>
      <c r="K5444" s="42" t="s">
        <v>27141</v>
      </c>
      <c r="L5444" s="159" t="s">
        <v>2129</v>
      </c>
      <c r="M5444" s="159" t="s">
        <v>27142</v>
      </c>
      <c r="N5444" s="161"/>
      <c r="O5444" s="161"/>
      <c r="P5444" s="161"/>
    </row>
    <row r="5445" customFormat="false" ht="39" hidden="false" customHeight="true" outlineLevel="0" collapsed="false">
      <c r="A5445" s="159" t="s">
        <v>27143</v>
      </c>
      <c r="B5445" s="160" t="s">
        <v>27144</v>
      </c>
      <c r="C5445" s="42" t="s">
        <v>1738</v>
      </c>
      <c r="D5445" s="159" t="s">
        <v>10092</v>
      </c>
      <c r="E5445" s="159" t="s">
        <v>2126</v>
      </c>
      <c r="F5445" s="42" t="s">
        <v>10093</v>
      </c>
      <c r="G5445" s="159" t="s">
        <v>1842</v>
      </c>
      <c r="H5445" s="159" t="s">
        <v>1654</v>
      </c>
      <c r="I5445" s="159" t="s">
        <v>1808</v>
      </c>
      <c r="J5445" s="42" t="s">
        <v>13709</v>
      </c>
      <c r="K5445" s="42" t="s">
        <v>27145</v>
      </c>
      <c r="L5445" s="159" t="s">
        <v>2129</v>
      </c>
      <c r="M5445" s="159" t="s">
        <v>27146</v>
      </c>
      <c r="N5445" s="161"/>
      <c r="O5445" s="161"/>
      <c r="P5445" s="161"/>
    </row>
    <row r="5446" customFormat="false" ht="39" hidden="false" customHeight="true" outlineLevel="0" collapsed="false">
      <c r="A5446" s="159" t="s">
        <v>27147</v>
      </c>
      <c r="B5446" s="160" t="s">
        <v>27148</v>
      </c>
      <c r="C5446" s="42" t="s">
        <v>1738</v>
      </c>
      <c r="D5446" s="159" t="s">
        <v>10092</v>
      </c>
      <c r="E5446" s="159" t="s">
        <v>2126</v>
      </c>
      <c r="F5446" s="42" t="s">
        <v>10093</v>
      </c>
      <c r="G5446" s="159" t="s">
        <v>1842</v>
      </c>
      <c r="H5446" s="159" t="s">
        <v>1654</v>
      </c>
      <c r="I5446" s="159" t="s">
        <v>1808</v>
      </c>
      <c r="J5446" s="42" t="s">
        <v>27149</v>
      </c>
      <c r="K5446" s="42" t="s">
        <v>27150</v>
      </c>
      <c r="L5446" s="159" t="s">
        <v>2129</v>
      </c>
      <c r="M5446" s="159" t="s">
        <v>27151</v>
      </c>
      <c r="N5446" s="161"/>
      <c r="O5446" s="161"/>
      <c r="P5446" s="161"/>
    </row>
    <row r="5447" customFormat="false" ht="39" hidden="false" customHeight="true" outlineLevel="0" collapsed="false">
      <c r="A5447" s="159" t="s">
        <v>27152</v>
      </c>
      <c r="B5447" s="160" t="s">
        <v>27153</v>
      </c>
      <c r="C5447" s="42" t="s">
        <v>1738</v>
      </c>
      <c r="D5447" s="159" t="s">
        <v>10092</v>
      </c>
      <c r="E5447" s="159" t="s">
        <v>2126</v>
      </c>
      <c r="F5447" s="42" t="s">
        <v>10093</v>
      </c>
      <c r="G5447" s="159" t="s">
        <v>1842</v>
      </c>
      <c r="H5447" s="159" t="s">
        <v>1654</v>
      </c>
      <c r="I5447" s="159" t="s">
        <v>1808</v>
      </c>
      <c r="J5447" s="42" t="s">
        <v>27154</v>
      </c>
      <c r="K5447" s="42" t="s">
        <v>27155</v>
      </c>
      <c r="L5447" s="159" t="s">
        <v>2129</v>
      </c>
      <c r="M5447" s="159" t="s">
        <v>27156</v>
      </c>
      <c r="N5447" s="161"/>
      <c r="O5447" s="161"/>
      <c r="P5447" s="161"/>
    </row>
    <row r="5448" customFormat="false" ht="27" hidden="false" customHeight="true" outlineLevel="0" collapsed="false">
      <c r="A5448" s="159" t="s">
        <v>27157</v>
      </c>
      <c r="B5448" s="160" t="s">
        <v>27158</v>
      </c>
      <c r="C5448" s="42" t="s">
        <v>1738</v>
      </c>
      <c r="D5448" s="159" t="s">
        <v>10092</v>
      </c>
      <c r="E5448" s="159" t="s">
        <v>2126</v>
      </c>
      <c r="F5448" s="42" t="s">
        <v>10093</v>
      </c>
      <c r="G5448" s="159" t="s">
        <v>1842</v>
      </c>
      <c r="H5448" s="159" t="s">
        <v>1654</v>
      </c>
      <c r="I5448" s="159" t="s">
        <v>1808</v>
      </c>
      <c r="J5448" s="42" t="s">
        <v>27159</v>
      </c>
      <c r="K5448" s="42" t="s">
        <v>27160</v>
      </c>
      <c r="L5448" s="159" t="s">
        <v>2129</v>
      </c>
      <c r="M5448" s="159" t="s">
        <v>27161</v>
      </c>
      <c r="N5448" s="161"/>
      <c r="O5448" s="161"/>
      <c r="P5448" s="161"/>
    </row>
    <row r="5449" customFormat="false" ht="39" hidden="false" customHeight="true" outlineLevel="0" collapsed="false">
      <c r="A5449" s="159" t="s">
        <v>27162</v>
      </c>
      <c r="B5449" s="160" t="s">
        <v>27163</v>
      </c>
      <c r="C5449" s="42" t="s">
        <v>1738</v>
      </c>
      <c r="D5449" s="159" t="s">
        <v>10092</v>
      </c>
      <c r="E5449" s="159" t="s">
        <v>2126</v>
      </c>
      <c r="F5449" s="42" t="s">
        <v>10093</v>
      </c>
      <c r="G5449" s="159" t="s">
        <v>1842</v>
      </c>
      <c r="H5449" s="159" t="s">
        <v>1654</v>
      </c>
      <c r="I5449" s="159" t="s">
        <v>1808</v>
      </c>
      <c r="J5449" s="42" t="s">
        <v>27164</v>
      </c>
      <c r="K5449" s="42" t="s">
        <v>27165</v>
      </c>
      <c r="L5449" s="159" t="s">
        <v>2129</v>
      </c>
      <c r="M5449" s="159" t="s">
        <v>27166</v>
      </c>
      <c r="N5449" s="161"/>
      <c r="O5449" s="161"/>
      <c r="P5449" s="161"/>
    </row>
    <row r="5450" customFormat="false" ht="27" hidden="false" customHeight="true" outlineLevel="0" collapsed="false">
      <c r="A5450" s="159" t="s">
        <v>27167</v>
      </c>
      <c r="B5450" s="160" t="s">
        <v>27168</v>
      </c>
      <c r="C5450" s="42" t="s">
        <v>1738</v>
      </c>
      <c r="D5450" s="159" t="s">
        <v>2528</v>
      </c>
      <c r="E5450" s="159" t="s">
        <v>2126</v>
      </c>
      <c r="F5450" s="42" t="s">
        <v>2529</v>
      </c>
      <c r="G5450" s="159" t="s">
        <v>1842</v>
      </c>
      <c r="H5450" s="159" t="s">
        <v>1654</v>
      </c>
      <c r="I5450" s="159" t="s">
        <v>1808</v>
      </c>
      <c r="J5450" s="42" t="s">
        <v>27169</v>
      </c>
      <c r="K5450" s="42" t="s">
        <v>27170</v>
      </c>
      <c r="L5450" s="159" t="s">
        <v>2129</v>
      </c>
      <c r="M5450" s="159" t="s">
        <v>27171</v>
      </c>
      <c r="N5450" s="161"/>
      <c r="O5450" s="161"/>
      <c r="P5450" s="161"/>
    </row>
    <row r="5451" customFormat="false" ht="39" hidden="false" customHeight="true" outlineLevel="0" collapsed="false">
      <c r="A5451" s="159" t="s">
        <v>27172</v>
      </c>
      <c r="B5451" s="160" t="s">
        <v>27173</v>
      </c>
      <c r="C5451" s="42" t="s">
        <v>1738</v>
      </c>
      <c r="D5451" s="159" t="s">
        <v>2528</v>
      </c>
      <c r="E5451" s="159" t="s">
        <v>2126</v>
      </c>
      <c r="F5451" s="42" t="s">
        <v>2529</v>
      </c>
      <c r="G5451" s="159" t="s">
        <v>1842</v>
      </c>
      <c r="H5451" s="159" t="s">
        <v>1654</v>
      </c>
      <c r="I5451" s="159" t="s">
        <v>1808</v>
      </c>
      <c r="J5451" s="42" t="s">
        <v>27174</v>
      </c>
      <c r="K5451" s="42" t="s">
        <v>27175</v>
      </c>
      <c r="L5451" s="159" t="s">
        <v>2129</v>
      </c>
      <c r="M5451" s="159" t="s">
        <v>27176</v>
      </c>
      <c r="N5451" s="161"/>
      <c r="O5451" s="161"/>
      <c r="P5451" s="161"/>
    </row>
    <row r="5452" customFormat="false" ht="39" hidden="false" customHeight="true" outlineLevel="0" collapsed="false">
      <c r="A5452" s="159" t="s">
        <v>27177</v>
      </c>
      <c r="B5452" s="160" t="s">
        <v>27178</v>
      </c>
      <c r="C5452" s="42" t="s">
        <v>1738</v>
      </c>
      <c r="D5452" s="159" t="s">
        <v>2528</v>
      </c>
      <c r="E5452" s="159" t="s">
        <v>2126</v>
      </c>
      <c r="F5452" s="42" t="s">
        <v>2529</v>
      </c>
      <c r="G5452" s="159" t="s">
        <v>1842</v>
      </c>
      <c r="H5452" s="159" t="s">
        <v>1654</v>
      </c>
      <c r="I5452" s="159" t="s">
        <v>1808</v>
      </c>
      <c r="J5452" s="42" t="s">
        <v>27179</v>
      </c>
      <c r="K5452" s="42" t="s">
        <v>27180</v>
      </c>
      <c r="L5452" s="159" t="s">
        <v>2129</v>
      </c>
      <c r="M5452" s="159" t="s">
        <v>27181</v>
      </c>
      <c r="N5452" s="161"/>
      <c r="O5452" s="161"/>
      <c r="P5452" s="161"/>
    </row>
    <row r="5453" customFormat="false" ht="39" hidden="false" customHeight="true" outlineLevel="0" collapsed="false">
      <c r="A5453" s="159" t="s">
        <v>27182</v>
      </c>
      <c r="B5453" s="160" t="s">
        <v>27183</v>
      </c>
      <c r="C5453" s="42" t="s">
        <v>1738</v>
      </c>
      <c r="D5453" s="159" t="s">
        <v>2528</v>
      </c>
      <c r="E5453" s="159" t="s">
        <v>2126</v>
      </c>
      <c r="F5453" s="42" t="s">
        <v>2529</v>
      </c>
      <c r="G5453" s="159" t="s">
        <v>1842</v>
      </c>
      <c r="H5453" s="159" t="s">
        <v>1654</v>
      </c>
      <c r="I5453" s="159" t="s">
        <v>1808</v>
      </c>
      <c r="J5453" s="42" t="s">
        <v>27184</v>
      </c>
      <c r="K5453" s="42" t="s">
        <v>27185</v>
      </c>
      <c r="L5453" s="159" t="s">
        <v>2129</v>
      </c>
      <c r="M5453" s="159" t="s">
        <v>27186</v>
      </c>
      <c r="N5453" s="161"/>
      <c r="O5453" s="161"/>
      <c r="P5453" s="161"/>
    </row>
    <row r="5454" customFormat="false" ht="39" hidden="false" customHeight="true" outlineLevel="0" collapsed="false">
      <c r="A5454" s="159" t="s">
        <v>27187</v>
      </c>
      <c r="B5454" s="160" t="s">
        <v>27188</v>
      </c>
      <c r="C5454" s="42" t="s">
        <v>1738</v>
      </c>
      <c r="D5454" s="159" t="s">
        <v>2528</v>
      </c>
      <c r="E5454" s="159" t="s">
        <v>2126</v>
      </c>
      <c r="F5454" s="42" t="s">
        <v>2529</v>
      </c>
      <c r="G5454" s="159" t="s">
        <v>1842</v>
      </c>
      <c r="H5454" s="159" t="s">
        <v>1654</v>
      </c>
      <c r="I5454" s="159" t="s">
        <v>1808</v>
      </c>
      <c r="J5454" s="42" t="s">
        <v>27189</v>
      </c>
      <c r="K5454" s="42" t="s">
        <v>27190</v>
      </c>
      <c r="L5454" s="159" t="s">
        <v>2129</v>
      </c>
      <c r="M5454" s="159" t="s">
        <v>27191</v>
      </c>
      <c r="N5454" s="161"/>
      <c r="O5454" s="161"/>
      <c r="P5454" s="161"/>
    </row>
    <row r="5455" customFormat="false" ht="27" hidden="false" customHeight="true" outlineLevel="0" collapsed="false">
      <c r="A5455" s="159" t="s">
        <v>27192</v>
      </c>
      <c r="B5455" s="160" t="s">
        <v>27193</v>
      </c>
      <c r="C5455" s="42" t="s">
        <v>1738</v>
      </c>
      <c r="D5455" s="159" t="s">
        <v>2528</v>
      </c>
      <c r="E5455" s="159" t="s">
        <v>2126</v>
      </c>
      <c r="F5455" s="42" t="s">
        <v>2529</v>
      </c>
      <c r="G5455" s="159" t="s">
        <v>1842</v>
      </c>
      <c r="H5455" s="159" t="s">
        <v>1654</v>
      </c>
      <c r="I5455" s="159" t="s">
        <v>1808</v>
      </c>
      <c r="J5455" s="42" t="s">
        <v>27194</v>
      </c>
      <c r="K5455" s="42" t="s">
        <v>27195</v>
      </c>
      <c r="L5455" s="159" t="s">
        <v>2129</v>
      </c>
      <c r="M5455" s="159" t="s">
        <v>27196</v>
      </c>
      <c r="N5455" s="161"/>
      <c r="O5455" s="161"/>
      <c r="P5455" s="161"/>
    </row>
    <row r="5456" customFormat="false" ht="39" hidden="false" customHeight="true" outlineLevel="0" collapsed="false">
      <c r="A5456" s="159" t="s">
        <v>27197</v>
      </c>
      <c r="B5456" s="160" t="s">
        <v>27198</v>
      </c>
      <c r="C5456" s="42" t="s">
        <v>1738</v>
      </c>
      <c r="D5456" s="159" t="s">
        <v>2528</v>
      </c>
      <c r="E5456" s="159" t="s">
        <v>2126</v>
      </c>
      <c r="F5456" s="42" t="s">
        <v>2529</v>
      </c>
      <c r="G5456" s="159" t="s">
        <v>1842</v>
      </c>
      <c r="H5456" s="159" t="s">
        <v>1654</v>
      </c>
      <c r="I5456" s="159" t="s">
        <v>1808</v>
      </c>
      <c r="J5456" s="42" t="s">
        <v>27199</v>
      </c>
      <c r="K5456" s="42" t="s">
        <v>27200</v>
      </c>
      <c r="L5456" s="159" t="s">
        <v>2129</v>
      </c>
      <c r="M5456" s="159" t="s">
        <v>27201</v>
      </c>
      <c r="N5456" s="161"/>
      <c r="O5456" s="161"/>
      <c r="P5456" s="161"/>
    </row>
    <row r="5457" customFormat="false" ht="39" hidden="false" customHeight="true" outlineLevel="0" collapsed="false">
      <c r="A5457" s="159" t="s">
        <v>27202</v>
      </c>
      <c r="B5457" s="160" t="s">
        <v>27203</v>
      </c>
      <c r="C5457" s="42" t="s">
        <v>1738</v>
      </c>
      <c r="D5457" s="159" t="s">
        <v>2548</v>
      </c>
      <c r="E5457" s="159" t="s">
        <v>2126</v>
      </c>
      <c r="F5457" s="42" t="s">
        <v>2549</v>
      </c>
      <c r="G5457" s="159" t="s">
        <v>1842</v>
      </c>
      <c r="H5457" s="159" t="s">
        <v>1654</v>
      </c>
      <c r="I5457" s="159" t="s">
        <v>1808</v>
      </c>
      <c r="J5457" s="42" t="s">
        <v>27204</v>
      </c>
      <c r="K5457" s="42" t="s">
        <v>27205</v>
      </c>
      <c r="L5457" s="159" t="s">
        <v>2129</v>
      </c>
      <c r="M5457" s="159" t="s">
        <v>27206</v>
      </c>
      <c r="N5457" s="161"/>
      <c r="O5457" s="161"/>
      <c r="P5457" s="161"/>
    </row>
    <row r="5458" customFormat="false" ht="39" hidden="false" customHeight="true" outlineLevel="0" collapsed="false">
      <c r="A5458" s="159" t="s">
        <v>27207</v>
      </c>
      <c r="B5458" s="160" t="s">
        <v>27208</v>
      </c>
      <c r="C5458" s="42" t="s">
        <v>1738</v>
      </c>
      <c r="D5458" s="159" t="s">
        <v>2548</v>
      </c>
      <c r="E5458" s="159" t="s">
        <v>2126</v>
      </c>
      <c r="F5458" s="42" t="s">
        <v>2549</v>
      </c>
      <c r="G5458" s="159" t="s">
        <v>1842</v>
      </c>
      <c r="H5458" s="159" t="s">
        <v>1654</v>
      </c>
      <c r="I5458" s="159" t="s">
        <v>1808</v>
      </c>
      <c r="J5458" s="42" t="s">
        <v>27209</v>
      </c>
      <c r="K5458" s="42" t="s">
        <v>27210</v>
      </c>
      <c r="L5458" s="159" t="s">
        <v>2129</v>
      </c>
      <c r="M5458" s="159" t="s">
        <v>27211</v>
      </c>
      <c r="N5458" s="161"/>
      <c r="O5458" s="161"/>
      <c r="P5458" s="161"/>
    </row>
    <row r="5459" customFormat="false" ht="39" hidden="false" customHeight="true" outlineLevel="0" collapsed="false">
      <c r="A5459" s="159" t="s">
        <v>27212</v>
      </c>
      <c r="B5459" s="160" t="s">
        <v>27213</v>
      </c>
      <c r="C5459" s="42" t="s">
        <v>1738</v>
      </c>
      <c r="D5459" s="159" t="s">
        <v>2548</v>
      </c>
      <c r="E5459" s="159" t="s">
        <v>2126</v>
      </c>
      <c r="F5459" s="42" t="s">
        <v>2549</v>
      </c>
      <c r="G5459" s="159" t="s">
        <v>1842</v>
      </c>
      <c r="H5459" s="159" t="s">
        <v>1654</v>
      </c>
      <c r="I5459" s="159" t="s">
        <v>1808</v>
      </c>
      <c r="J5459" s="42" t="s">
        <v>27214</v>
      </c>
      <c r="K5459" s="42" t="s">
        <v>27215</v>
      </c>
      <c r="L5459" s="159" t="s">
        <v>2129</v>
      </c>
      <c r="M5459" s="159" t="s">
        <v>27216</v>
      </c>
      <c r="N5459" s="161"/>
      <c r="O5459" s="161"/>
      <c r="P5459" s="161"/>
    </row>
    <row r="5460" customFormat="false" ht="39" hidden="false" customHeight="true" outlineLevel="0" collapsed="false">
      <c r="A5460" s="159" t="s">
        <v>27217</v>
      </c>
      <c r="B5460" s="160" t="s">
        <v>27218</v>
      </c>
      <c r="C5460" s="42" t="s">
        <v>1738</v>
      </c>
      <c r="D5460" s="159" t="s">
        <v>2548</v>
      </c>
      <c r="E5460" s="159" t="s">
        <v>2126</v>
      </c>
      <c r="F5460" s="42" t="s">
        <v>2549</v>
      </c>
      <c r="G5460" s="159" t="s">
        <v>1842</v>
      </c>
      <c r="H5460" s="159" t="s">
        <v>1654</v>
      </c>
      <c r="I5460" s="159" t="s">
        <v>1808</v>
      </c>
      <c r="J5460" s="42" t="s">
        <v>27219</v>
      </c>
      <c r="K5460" s="42" t="s">
        <v>27220</v>
      </c>
      <c r="L5460" s="159" t="s">
        <v>2129</v>
      </c>
      <c r="M5460" s="159" t="s">
        <v>27221</v>
      </c>
      <c r="N5460" s="161"/>
      <c r="O5460" s="161"/>
      <c r="P5460" s="161"/>
    </row>
    <row r="5461" customFormat="false" ht="39" hidden="false" customHeight="true" outlineLevel="0" collapsed="false">
      <c r="A5461" s="159" t="s">
        <v>27222</v>
      </c>
      <c r="B5461" s="160" t="s">
        <v>27223</v>
      </c>
      <c r="C5461" s="42" t="s">
        <v>1745</v>
      </c>
      <c r="D5461" s="159" t="s">
        <v>2538</v>
      </c>
      <c r="E5461" s="159" t="s">
        <v>2126</v>
      </c>
      <c r="F5461" s="42" t="s">
        <v>2539</v>
      </c>
      <c r="G5461" s="159" t="s">
        <v>1842</v>
      </c>
      <c r="H5461" s="159" t="s">
        <v>1654</v>
      </c>
      <c r="I5461" s="159" t="s">
        <v>1808</v>
      </c>
      <c r="J5461" s="42" t="s">
        <v>27224</v>
      </c>
      <c r="K5461" s="42" t="s">
        <v>27225</v>
      </c>
      <c r="L5461" s="159" t="s">
        <v>2129</v>
      </c>
      <c r="M5461" s="159" t="s">
        <v>27226</v>
      </c>
      <c r="N5461" s="161"/>
      <c r="O5461" s="161"/>
      <c r="P5461" s="161"/>
    </row>
    <row r="5462" customFormat="false" ht="39" hidden="false" customHeight="true" outlineLevel="0" collapsed="false">
      <c r="A5462" s="159" t="s">
        <v>27227</v>
      </c>
      <c r="B5462" s="160" t="s">
        <v>27228</v>
      </c>
      <c r="C5462" s="42" t="s">
        <v>1745</v>
      </c>
      <c r="D5462" s="159" t="s">
        <v>2538</v>
      </c>
      <c r="E5462" s="159" t="s">
        <v>2126</v>
      </c>
      <c r="F5462" s="42" t="s">
        <v>2539</v>
      </c>
      <c r="G5462" s="159" t="s">
        <v>1842</v>
      </c>
      <c r="H5462" s="159" t="s">
        <v>1654</v>
      </c>
      <c r="I5462" s="159" t="s">
        <v>1808</v>
      </c>
      <c r="J5462" s="42" t="s">
        <v>27229</v>
      </c>
      <c r="K5462" s="42" t="s">
        <v>27230</v>
      </c>
      <c r="L5462" s="159" t="s">
        <v>2129</v>
      </c>
      <c r="M5462" s="159" t="s">
        <v>27231</v>
      </c>
      <c r="N5462" s="161"/>
      <c r="O5462" s="161"/>
      <c r="P5462" s="161"/>
    </row>
    <row r="5463" customFormat="false" ht="39" hidden="false" customHeight="true" outlineLevel="0" collapsed="false">
      <c r="A5463" s="159" t="s">
        <v>27232</v>
      </c>
      <c r="B5463" s="160" t="s">
        <v>27233</v>
      </c>
      <c r="C5463" s="42" t="s">
        <v>1745</v>
      </c>
      <c r="D5463" s="159" t="s">
        <v>2538</v>
      </c>
      <c r="E5463" s="159" t="s">
        <v>2126</v>
      </c>
      <c r="F5463" s="42" t="s">
        <v>2539</v>
      </c>
      <c r="G5463" s="159" t="s">
        <v>1842</v>
      </c>
      <c r="H5463" s="159" t="s">
        <v>1654</v>
      </c>
      <c r="I5463" s="159" t="s">
        <v>1808</v>
      </c>
      <c r="J5463" s="42" t="s">
        <v>27234</v>
      </c>
      <c r="K5463" s="42" t="s">
        <v>27235</v>
      </c>
      <c r="L5463" s="159" t="s">
        <v>2129</v>
      </c>
      <c r="M5463" s="159" t="s">
        <v>27236</v>
      </c>
      <c r="N5463" s="161"/>
      <c r="O5463" s="161"/>
      <c r="P5463" s="161"/>
    </row>
    <row r="5464" customFormat="false" ht="27" hidden="false" customHeight="true" outlineLevel="0" collapsed="false">
      <c r="A5464" s="159" t="s">
        <v>27237</v>
      </c>
      <c r="B5464" s="160" t="s">
        <v>27238</v>
      </c>
      <c r="C5464" s="42" t="s">
        <v>1745</v>
      </c>
      <c r="D5464" s="159" t="s">
        <v>2538</v>
      </c>
      <c r="E5464" s="159" t="s">
        <v>2126</v>
      </c>
      <c r="F5464" s="42" t="s">
        <v>2539</v>
      </c>
      <c r="G5464" s="159" t="s">
        <v>1842</v>
      </c>
      <c r="H5464" s="159" t="s">
        <v>1654</v>
      </c>
      <c r="I5464" s="159" t="s">
        <v>1808</v>
      </c>
      <c r="J5464" s="42" t="s">
        <v>27239</v>
      </c>
      <c r="K5464" s="42" t="s">
        <v>27240</v>
      </c>
      <c r="L5464" s="159" t="s">
        <v>2129</v>
      </c>
      <c r="M5464" s="159" t="s">
        <v>27241</v>
      </c>
      <c r="N5464" s="161"/>
      <c r="O5464" s="161"/>
      <c r="P5464" s="161"/>
    </row>
    <row r="5465" customFormat="false" ht="39" hidden="false" customHeight="true" outlineLevel="0" collapsed="false">
      <c r="A5465" s="159" t="s">
        <v>27242</v>
      </c>
      <c r="B5465" s="160" t="s">
        <v>27243</v>
      </c>
      <c r="C5465" s="42" t="s">
        <v>1745</v>
      </c>
      <c r="D5465" s="159" t="s">
        <v>2538</v>
      </c>
      <c r="E5465" s="159" t="s">
        <v>2126</v>
      </c>
      <c r="F5465" s="42" t="s">
        <v>2539</v>
      </c>
      <c r="G5465" s="159" t="s">
        <v>1842</v>
      </c>
      <c r="H5465" s="159" t="s">
        <v>1654</v>
      </c>
      <c r="I5465" s="159" t="s">
        <v>1808</v>
      </c>
      <c r="J5465" s="42" t="s">
        <v>27244</v>
      </c>
      <c r="K5465" s="42" t="s">
        <v>27245</v>
      </c>
      <c r="L5465" s="159" t="s">
        <v>2129</v>
      </c>
      <c r="M5465" s="159" t="s">
        <v>27246</v>
      </c>
      <c r="N5465" s="161"/>
      <c r="O5465" s="161"/>
      <c r="P5465" s="161"/>
    </row>
    <row r="5466" customFormat="false" ht="39" hidden="false" customHeight="true" outlineLevel="0" collapsed="false">
      <c r="A5466" s="159" t="s">
        <v>27247</v>
      </c>
      <c r="B5466" s="160" t="s">
        <v>27248</v>
      </c>
      <c r="C5466" s="42" t="s">
        <v>1745</v>
      </c>
      <c r="D5466" s="159" t="s">
        <v>2522</v>
      </c>
      <c r="E5466" s="159" t="s">
        <v>2126</v>
      </c>
      <c r="F5466" s="42" t="s">
        <v>2523</v>
      </c>
      <c r="G5466" s="159" t="s">
        <v>1842</v>
      </c>
      <c r="H5466" s="159" t="s">
        <v>1654</v>
      </c>
      <c r="I5466" s="159" t="s">
        <v>1808</v>
      </c>
      <c r="J5466" s="42" t="s">
        <v>27249</v>
      </c>
      <c r="K5466" s="42" t="s">
        <v>27250</v>
      </c>
      <c r="L5466" s="159" t="s">
        <v>2129</v>
      </c>
      <c r="M5466" s="159" t="s">
        <v>27251</v>
      </c>
      <c r="N5466" s="161"/>
      <c r="O5466" s="161"/>
      <c r="P5466" s="161"/>
    </row>
    <row r="5467" customFormat="false" ht="39" hidden="false" customHeight="true" outlineLevel="0" collapsed="false">
      <c r="A5467" s="159" t="s">
        <v>27252</v>
      </c>
      <c r="B5467" s="160" t="s">
        <v>27253</v>
      </c>
      <c r="C5467" s="42" t="s">
        <v>1745</v>
      </c>
      <c r="D5467" s="159" t="s">
        <v>2522</v>
      </c>
      <c r="E5467" s="159" t="s">
        <v>2126</v>
      </c>
      <c r="F5467" s="42" t="s">
        <v>2523</v>
      </c>
      <c r="G5467" s="159" t="s">
        <v>1842</v>
      </c>
      <c r="H5467" s="159" t="s">
        <v>1654</v>
      </c>
      <c r="I5467" s="159" t="s">
        <v>1808</v>
      </c>
      <c r="J5467" s="42" t="s">
        <v>14269</v>
      </c>
      <c r="K5467" s="42" t="s">
        <v>27254</v>
      </c>
      <c r="L5467" s="159" t="s">
        <v>2129</v>
      </c>
      <c r="M5467" s="159" t="s">
        <v>27255</v>
      </c>
      <c r="N5467" s="161"/>
      <c r="O5467" s="161"/>
      <c r="P5467" s="161"/>
    </row>
    <row r="5468" customFormat="false" ht="39" hidden="false" customHeight="true" outlineLevel="0" collapsed="false">
      <c r="A5468" s="159" t="s">
        <v>27256</v>
      </c>
      <c r="B5468" s="160" t="s">
        <v>27257</v>
      </c>
      <c r="C5468" s="42" t="s">
        <v>1745</v>
      </c>
      <c r="D5468" s="159" t="s">
        <v>2522</v>
      </c>
      <c r="E5468" s="159" t="s">
        <v>2126</v>
      </c>
      <c r="F5468" s="42" t="s">
        <v>2523</v>
      </c>
      <c r="G5468" s="159" t="s">
        <v>1842</v>
      </c>
      <c r="H5468" s="159" t="s">
        <v>1654</v>
      </c>
      <c r="I5468" s="159" t="s">
        <v>1808</v>
      </c>
      <c r="J5468" s="42" t="s">
        <v>27258</v>
      </c>
      <c r="K5468" s="42" t="s">
        <v>27259</v>
      </c>
      <c r="L5468" s="159" t="s">
        <v>2129</v>
      </c>
      <c r="M5468" s="159" t="s">
        <v>27260</v>
      </c>
      <c r="N5468" s="161"/>
      <c r="O5468" s="161"/>
      <c r="P5468" s="161"/>
    </row>
    <row r="5469" customFormat="false" ht="39" hidden="false" customHeight="true" outlineLevel="0" collapsed="false">
      <c r="A5469" s="159" t="s">
        <v>27261</v>
      </c>
      <c r="B5469" s="160" t="s">
        <v>27262</v>
      </c>
      <c r="C5469" s="42" t="s">
        <v>1745</v>
      </c>
      <c r="D5469" s="159" t="s">
        <v>2522</v>
      </c>
      <c r="E5469" s="159" t="s">
        <v>2126</v>
      </c>
      <c r="F5469" s="42" t="s">
        <v>2523</v>
      </c>
      <c r="G5469" s="159" t="s">
        <v>1842</v>
      </c>
      <c r="H5469" s="159" t="s">
        <v>1654</v>
      </c>
      <c r="I5469" s="159" t="s">
        <v>1808</v>
      </c>
      <c r="J5469" s="42" t="s">
        <v>27263</v>
      </c>
      <c r="K5469" s="42" t="s">
        <v>27264</v>
      </c>
      <c r="L5469" s="159" t="s">
        <v>2129</v>
      </c>
      <c r="M5469" s="159" t="s">
        <v>27265</v>
      </c>
      <c r="N5469" s="161"/>
      <c r="O5469" s="161"/>
      <c r="P5469" s="161"/>
    </row>
    <row r="5470" customFormat="false" ht="27" hidden="false" customHeight="true" outlineLevel="0" collapsed="false">
      <c r="A5470" s="159" t="s">
        <v>27266</v>
      </c>
      <c r="B5470" s="160" t="s">
        <v>27267</v>
      </c>
      <c r="C5470" s="42" t="s">
        <v>1748</v>
      </c>
      <c r="D5470" s="159" t="s">
        <v>2516</v>
      </c>
      <c r="E5470" s="159" t="s">
        <v>2730</v>
      </c>
      <c r="F5470" s="42" t="s">
        <v>2517</v>
      </c>
      <c r="G5470" s="159" t="s">
        <v>1796</v>
      </c>
      <c r="H5470" s="159" t="s">
        <v>1654</v>
      </c>
      <c r="I5470" s="159" t="s">
        <v>1808</v>
      </c>
      <c r="J5470" s="42" t="s">
        <v>27268</v>
      </c>
      <c r="K5470" s="42" t="s">
        <v>27269</v>
      </c>
      <c r="L5470" s="159" t="s">
        <v>2732</v>
      </c>
      <c r="M5470" s="159" t="s">
        <v>27270</v>
      </c>
      <c r="N5470" s="161"/>
      <c r="O5470" s="161"/>
      <c r="P5470" s="161"/>
    </row>
    <row r="5471" customFormat="false" ht="27" hidden="false" customHeight="true" outlineLevel="0" collapsed="false">
      <c r="A5471" s="159" t="s">
        <v>27271</v>
      </c>
      <c r="B5471" s="160" t="s">
        <v>27272</v>
      </c>
      <c r="C5471" s="42" t="s">
        <v>1748</v>
      </c>
      <c r="D5471" s="159" t="s">
        <v>2516</v>
      </c>
      <c r="E5471" s="159" t="s">
        <v>2730</v>
      </c>
      <c r="F5471" s="42" t="s">
        <v>2517</v>
      </c>
      <c r="G5471" s="159" t="s">
        <v>1796</v>
      </c>
      <c r="H5471" s="159" t="s">
        <v>1654</v>
      </c>
      <c r="I5471" s="159" t="s">
        <v>1808</v>
      </c>
      <c r="J5471" s="42" t="s">
        <v>27273</v>
      </c>
      <c r="K5471" s="42" t="s">
        <v>27274</v>
      </c>
      <c r="L5471" s="159" t="s">
        <v>2732</v>
      </c>
      <c r="M5471" s="159" t="s">
        <v>27275</v>
      </c>
      <c r="N5471" s="161"/>
      <c r="O5471" s="161"/>
      <c r="P5471" s="161"/>
    </row>
    <row r="5472" customFormat="false" ht="27" hidden="false" customHeight="true" outlineLevel="0" collapsed="false">
      <c r="A5472" s="159" t="s">
        <v>27276</v>
      </c>
      <c r="B5472" s="160" t="s">
        <v>27277</v>
      </c>
      <c r="C5472" s="42" t="s">
        <v>1748</v>
      </c>
      <c r="D5472" s="159" t="s">
        <v>2516</v>
      </c>
      <c r="E5472" s="159" t="s">
        <v>2730</v>
      </c>
      <c r="F5472" s="42" t="s">
        <v>2517</v>
      </c>
      <c r="G5472" s="159" t="s">
        <v>1796</v>
      </c>
      <c r="H5472" s="159" t="s">
        <v>1654</v>
      </c>
      <c r="I5472" s="159" t="s">
        <v>1808</v>
      </c>
      <c r="J5472" s="42" t="s">
        <v>27278</v>
      </c>
      <c r="K5472" s="42" t="s">
        <v>27279</v>
      </c>
      <c r="L5472" s="159" t="s">
        <v>2732</v>
      </c>
      <c r="M5472" s="159" t="s">
        <v>27280</v>
      </c>
      <c r="N5472" s="161"/>
      <c r="O5472" s="161"/>
      <c r="P5472" s="161"/>
    </row>
    <row r="5473" customFormat="false" ht="27" hidden="false" customHeight="true" outlineLevel="0" collapsed="false">
      <c r="A5473" s="159" t="s">
        <v>27281</v>
      </c>
      <c r="B5473" s="160" t="s">
        <v>27282</v>
      </c>
      <c r="C5473" s="42" t="s">
        <v>1748</v>
      </c>
      <c r="D5473" s="159" t="s">
        <v>2516</v>
      </c>
      <c r="E5473" s="159" t="s">
        <v>2730</v>
      </c>
      <c r="F5473" s="42" t="s">
        <v>2517</v>
      </c>
      <c r="G5473" s="159" t="s">
        <v>1796</v>
      </c>
      <c r="H5473" s="159" t="s">
        <v>1654</v>
      </c>
      <c r="I5473" s="159" t="s">
        <v>1808</v>
      </c>
      <c r="J5473" s="42" t="s">
        <v>27283</v>
      </c>
      <c r="K5473" s="42" t="s">
        <v>27284</v>
      </c>
      <c r="L5473" s="159" t="s">
        <v>2732</v>
      </c>
      <c r="M5473" s="159" t="s">
        <v>27285</v>
      </c>
      <c r="N5473" s="161"/>
      <c r="O5473" s="161"/>
      <c r="P5473" s="161"/>
    </row>
    <row r="5474" customFormat="false" ht="27" hidden="false" customHeight="true" outlineLevel="0" collapsed="false">
      <c r="A5474" s="159" t="s">
        <v>27286</v>
      </c>
      <c r="B5474" s="160" t="s">
        <v>27287</v>
      </c>
      <c r="C5474" s="42" t="s">
        <v>1748</v>
      </c>
      <c r="D5474" s="159" t="s">
        <v>2516</v>
      </c>
      <c r="E5474" s="159" t="s">
        <v>2730</v>
      </c>
      <c r="F5474" s="42" t="s">
        <v>2517</v>
      </c>
      <c r="G5474" s="159" t="s">
        <v>1796</v>
      </c>
      <c r="H5474" s="159" t="s">
        <v>1654</v>
      </c>
      <c r="I5474" s="159" t="s">
        <v>1808</v>
      </c>
      <c r="J5474" s="42" t="s">
        <v>27288</v>
      </c>
      <c r="K5474" s="42" t="s">
        <v>27289</v>
      </c>
      <c r="L5474" s="159" t="s">
        <v>2732</v>
      </c>
      <c r="M5474" s="159" t="s">
        <v>27290</v>
      </c>
      <c r="N5474" s="161"/>
      <c r="O5474" s="161"/>
      <c r="P5474" s="161"/>
    </row>
    <row r="5475" customFormat="false" ht="27" hidden="false" customHeight="true" outlineLevel="0" collapsed="false">
      <c r="A5475" s="159" t="s">
        <v>27291</v>
      </c>
      <c r="B5475" s="160" t="s">
        <v>27292</v>
      </c>
      <c r="C5475" s="42" t="s">
        <v>1742</v>
      </c>
      <c r="D5475" s="159" t="s">
        <v>2584</v>
      </c>
      <c r="E5475" s="159" t="s">
        <v>2730</v>
      </c>
      <c r="F5475" s="42" t="s">
        <v>2585</v>
      </c>
      <c r="G5475" s="159" t="s">
        <v>1796</v>
      </c>
      <c r="H5475" s="159" t="s">
        <v>1654</v>
      </c>
      <c r="I5475" s="159" t="s">
        <v>1808</v>
      </c>
      <c r="J5475" s="42" t="s">
        <v>27293</v>
      </c>
      <c r="K5475" s="42" t="s">
        <v>27294</v>
      </c>
      <c r="L5475" s="159" t="s">
        <v>2732</v>
      </c>
      <c r="M5475" s="159" t="s">
        <v>27295</v>
      </c>
      <c r="N5475" s="161"/>
      <c r="O5475" s="161"/>
      <c r="P5475" s="161"/>
    </row>
    <row r="5476" customFormat="false" ht="27" hidden="false" customHeight="true" outlineLevel="0" collapsed="false">
      <c r="A5476" s="159" t="s">
        <v>27296</v>
      </c>
      <c r="B5476" s="160" t="s">
        <v>27297</v>
      </c>
      <c r="C5476" s="42" t="s">
        <v>1742</v>
      </c>
      <c r="D5476" s="159" t="s">
        <v>2584</v>
      </c>
      <c r="E5476" s="159" t="s">
        <v>2730</v>
      </c>
      <c r="F5476" s="42" t="s">
        <v>2585</v>
      </c>
      <c r="G5476" s="159" t="s">
        <v>1796</v>
      </c>
      <c r="H5476" s="159" t="s">
        <v>1654</v>
      </c>
      <c r="I5476" s="159" t="s">
        <v>1808</v>
      </c>
      <c r="J5476" s="42" t="s">
        <v>27298</v>
      </c>
      <c r="K5476" s="42" t="s">
        <v>27299</v>
      </c>
      <c r="L5476" s="159" t="s">
        <v>2732</v>
      </c>
      <c r="M5476" s="159" t="s">
        <v>27300</v>
      </c>
      <c r="N5476" s="161"/>
      <c r="O5476" s="161"/>
      <c r="P5476" s="161"/>
    </row>
    <row r="5477" customFormat="false" ht="27" hidden="false" customHeight="true" outlineLevel="0" collapsed="false">
      <c r="A5477" s="159" t="s">
        <v>27301</v>
      </c>
      <c r="B5477" s="160" t="s">
        <v>27302</v>
      </c>
      <c r="C5477" s="42" t="s">
        <v>1742</v>
      </c>
      <c r="D5477" s="159" t="s">
        <v>2584</v>
      </c>
      <c r="E5477" s="159" t="s">
        <v>2730</v>
      </c>
      <c r="F5477" s="42" t="s">
        <v>2585</v>
      </c>
      <c r="G5477" s="159" t="s">
        <v>1796</v>
      </c>
      <c r="H5477" s="159" t="s">
        <v>1654</v>
      </c>
      <c r="I5477" s="159" t="s">
        <v>1808</v>
      </c>
      <c r="J5477" s="42" t="s">
        <v>27303</v>
      </c>
      <c r="K5477" s="42" t="s">
        <v>27304</v>
      </c>
      <c r="L5477" s="159" t="s">
        <v>2732</v>
      </c>
      <c r="M5477" s="159" t="s">
        <v>27305</v>
      </c>
      <c r="N5477" s="161"/>
      <c r="O5477" s="161"/>
      <c r="P5477" s="161"/>
    </row>
    <row r="5478" customFormat="false" ht="27" hidden="false" customHeight="true" outlineLevel="0" collapsed="false">
      <c r="A5478" s="159" t="s">
        <v>27306</v>
      </c>
      <c r="B5478" s="160" t="s">
        <v>27307</v>
      </c>
      <c r="C5478" s="42" t="s">
        <v>1742</v>
      </c>
      <c r="D5478" s="159" t="s">
        <v>2584</v>
      </c>
      <c r="E5478" s="159" t="s">
        <v>2730</v>
      </c>
      <c r="F5478" s="42" t="s">
        <v>2585</v>
      </c>
      <c r="G5478" s="159" t="s">
        <v>1796</v>
      </c>
      <c r="H5478" s="159" t="s">
        <v>1654</v>
      </c>
      <c r="I5478" s="159" t="s">
        <v>1808</v>
      </c>
      <c r="J5478" s="42" t="s">
        <v>27308</v>
      </c>
      <c r="K5478" s="42" t="s">
        <v>27309</v>
      </c>
      <c r="L5478" s="159" t="s">
        <v>2732</v>
      </c>
      <c r="M5478" s="159" t="s">
        <v>27310</v>
      </c>
      <c r="N5478" s="161"/>
      <c r="O5478" s="161"/>
      <c r="P5478" s="161"/>
    </row>
    <row r="5479" customFormat="false" ht="27" hidden="false" customHeight="true" outlineLevel="0" collapsed="false">
      <c r="A5479" s="159" t="s">
        <v>27311</v>
      </c>
      <c r="B5479" s="160" t="s">
        <v>27312</v>
      </c>
      <c r="C5479" s="42" t="s">
        <v>1742</v>
      </c>
      <c r="D5479" s="159" t="s">
        <v>2584</v>
      </c>
      <c r="E5479" s="159" t="s">
        <v>2730</v>
      </c>
      <c r="F5479" s="42" t="s">
        <v>2585</v>
      </c>
      <c r="G5479" s="159" t="s">
        <v>1796</v>
      </c>
      <c r="H5479" s="159" t="s">
        <v>1654</v>
      </c>
      <c r="I5479" s="159" t="s">
        <v>1808</v>
      </c>
      <c r="J5479" s="42" t="s">
        <v>27313</v>
      </c>
      <c r="K5479" s="42" t="s">
        <v>27314</v>
      </c>
      <c r="L5479" s="159" t="s">
        <v>2732</v>
      </c>
      <c r="M5479" s="159" t="s">
        <v>27315</v>
      </c>
      <c r="N5479" s="161"/>
      <c r="O5479" s="161"/>
      <c r="P5479" s="161"/>
    </row>
    <row r="5480" customFormat="false" ht="27" hidden="false" customHeight="true" outlineLevel="0" collapsed="false">
      <c r="A5480" s="159" t="s">
        <v>27316</v>
      </c>
      <c r="B5480" s="160" t="s">
        <v>27317</v>
      </c>
      <c r="C5480" s="42" t="s">
        <v>1742</v>
      </c>
      <c r="D5480" s="159" t="s">
        <v>2584</v>
      </c>
      <c r="E5480" s="159" t="s">
        <v>2730</v>
      </c>
      <c r="F5480" s="42" t="s">
        <v>2585</v>
      </c>
      <c r="G5480" s="159" t="s">
        <v>1796</v>
      </c>
      <c r="H5480" s="159" t="s">
        <v>1654</v>
      </c>
      <c r="I5480" s="159" t="s">
        <v>1808</v>
      </c>
      <c r="J5480" s="42" t="s">
        <v>27318</v>
      </c>
      <c r="K5480" s="42" t="s">
        <v>27319</v>
      </c>
      <c r="L5480" s="159" t="s">
        <v>2732</v>
      </c>
      <c r="M5480" s="159" t="s">
        <v>27320</v>
      </c>
      <c r="N5480" s="161"/>
      <c r="O5480" s="161"/>
      <c r="P5480" s="161"/>
    </row>
    <row r="5481" customFormat="false" ht="27" hidden="false" customHeight="true" outlineLevel="0" collapsed="false">
      <c r="A5481" s="159" t="s">
        <v>27321</v>
      </c>
      <c r="B5481" s="160" t="s">
        <v>27322</v>
      </c>
      <c r="C5481" s="42" t="s">
        <v>1742</v>
      </c>
      <c r="D5481" s="159" t="s">
        <v>2584</v>
      </c>
      <c r="E5481" s="159" t="s">
        <v>2730</v>
      </c>
      <c r="F5481" s="42" t="s">
        <v>2585</v>
      </c>
      <c r="G5481" s="159" t="s">
        <v>1796</v>
      </c>
      <c r="H5481" s="159" t="s">
        <v>1654</v>
      </c>
      <c r="I5481" s="159" t="s">
        <v>1808</v>
      </c>
      <c r="J5481" s="42" t="s">
        <v>27323</v>
      </c>
      <c r="K5481" s="42" t="s">
        <v>27324</v>
      </c>
      <c r="L5481" s="159" t="s">
        <v>2732</v>
      </c>
      <c r="M5481" s="159" t="s">
        <v>27325</v>
      </c>
      <c r="N5481" s="161"/>
      <c r="O5481" s="161"/>
      <c r="P5481" s="161"/>
    </row>
    <row r="5482" customFormat="false" ht="27" hidden="false" customHeight="true" outlineLevel="0" collapsed="false">
      <c r="A5482" s="159" t="s">
        <v>27326</v>
      </c>
      <c r="B5482" s="160" t="s">
        <v>27327</v>
      </c>
      <c r="C5482" s="42" t="s">
        <v>1742</v>
      </c>
      <c r="D5482" s="159" t="s">
        <v>2584</v>
      </c>
      <c r="E5482" s="159" t="s">
        <v>2730</v>
      </c>
      <c r="F5482" s="42" t="s">
        <v>2585</v>
      </c>
      <c r="G5482" s="159" t="s">
        <v>1796</v>
      </c>
      <c r="H5482" s="159" t="s">
        <v>1654</v>
      </c>
      <c r="I5482" s="159" t="s">
        <v>1808</v>
      </c>
      <c r="J5482" s="42" t="s">
        <v>27328</v>
      </c>
      <c r="K5482" s="42" t="s">
        <v>27329</v>
      </c>
      <c r="L5482" s="159" t="s">
        <v>2732</v>
      </c>
      <c r="M5482" s="159" t="s">
        <v>27330</v>
      </c>
      <c r="N5482" s="161"/>
      <c r="O5482" s="161"/>
      <c r="P5482" s="161"/>
    </row>
    <row r="5483" customFormat="false" ht="27" hidden="false" customHeight="true" outlineLevel="0" collapsed="false">
      <c r="A5483" s="159" t="s">
        <v>27331</v>
      </c>
      <c r="B5483" s="160" t="s">
        <v>27332</v>
      </c>
      <c r="C5483" s="42" t="s">
        <v>1742</v>
      </c>
      <c r="D5483" s="159" t="s">
        <v>2584</v>
      </c>
      <c r="E5483" s="159" t="s">
        <v>2730</v>
      </c>
      <c r="F5483" s="42" t="s">
        <v>2585</v>
      </c>
      <c r="G5483" s="159" t="s">
        <v>1796</v>
      </c>
      <c r="H5483" s="159" t="s">
        <v>1654</v>
      </c>
      <c r="I5483" s="159" t="s">
        <v>1808</v>
      </c>
      <c r="J5483" s="42" t="s">
        <v>27333</v>
      </c>
      <c r="K5483" s="42" t="s">
        <v>27334</v>
      </c>
      <c r="L5483" s="159" t="s">
        <v>2732</v>
      </c>
      <c r="M5483" s="159" t="s">
        <v>27335</v>
      </c>
      <c r="N5483" s="161"/>
      <c r="O5483" s="161"/>
      <c r="P5483" s="161"/>
    </row>
    <row r="5484" customFormat="false" ht="27" hidden="false" customHeight="true" outlineLevel="0" collapsed="false">
      <c r="A5484" s="159" t="s">
        <v>27336</v>
      </c>
      <c r="B5484" s="160" t="s">
        <v>27337</v>
      </c>
      <c r="C5484" s="42" t="s">
        <v>1742</v>
      </c>
      <c r="D5484" s="159" t="s">
        <v>2584</v>
      </c>
      <c r="E5484" s="159" t="s">
        <v>2730</v>
      </c>
      <c r="F5484" s="42" t="s">
        <v>2585</v>
      </c>
      <c r="G5484" s="159" t="s">
        <v>1796</v>
      </c>
      <c r="H5484" s="159" t="s">
        <v>1654</v>
      </c>
      <c r="I5484" s="159" t="s">
        <v>1808</v>
      </c>
      <c r="J5484" s="42" t="s">
        <v>27338</v>
      </c>
      <c r="K5484" s="42" t="s">
        <v>27339</v>
      </c>
      <c r="L5484" s="159" t="s">
        <v>2732</v>
      </c>
      <c r="M5484" s="159" t="s">
        <v>27340</v>
      </c>
      <c r="N5484" s="161"/>
      <c r="O5484" s="161"/>
      <c r="P5484" s="161"/>
    </row>
    <row r="5485" customFormat="false" ht="27" hidden="false" customHeight="true" outlineLevel="0" collapsed="false">
      <c r="A5485" s="159" t="s">
        <v>27341</v>
      </c>
      <c r="B5485" s="160" t="s">
        <v>27342</v>
      </c>
      <c r="C5485" s="42" t="s">
        <v>1742</v>
      </c>
      <c r="D5485" s="159" t="s">
        <v>2584</v>
      </c>
      <c r="E5485" s="159" t="s">
        <v>2730</v>
      </c>
      <c r="F5485" s="42" t="s">
        <v>2585</v>
      </c>
      <c r="G5485" s="159" t="s">
        <v>1796</v>
      </c>
      <c r="H5485" s="159" t="s">
        <v>1654</v>
      </c>
      <c r="I5485" s="159" t="s">
        <v>1808</v>
      </c>
      <c r="J5485" s="42" t="s">
        <v>27343</v>
      </c>
      <c r="K5485" s="42" t="s">
        <v>27344</v>
      </c>
      <c r="L5485" s="159" t="s">
        <v>2732</v>
      </c>
      <c r="M5485" s="159" t="s">
        <v>27345</v>
      </c>
      <c r="N5485" s="161"/>
      <c r="O5485" s="161"/>
      <c r="P5485" s="161"/>
    </row>
    <row r="5486" customFormat="false" ht="27" hidden="false" customHeight="true" outlineLevel="0" collapsed="false">
      <c r="A5486" s="159" t="s">
        <v>27346</v>
      </c>
      <c r="B5486" s="160" t="s">
        <v>27347</v>
      </c>
      <c r="C5486" s="42" t="s">
        <v>1742</v>
      </c>
      <c r="D5486" s="159" t="s">
        <v>2584</v>
      </c>
      <c r="E5486" s="159" t="s">
        <v>2730</v>
      </c>
      <c r="F5486" s="42" t="s">
        <v>2585</v>
      </c>
      <c r="G5486" s="159" t="s">
        <v>1796</v>
      </c>
      <c r="H5486" s="159" t="s">
        <v>1654</v>
      </c>
      <c r="I5486" s="159" t="s">
        <v>1808</v>
      </c>
      <c r="J5486" s="42" t="s">
        <v>27348</v>
      </c>
      <c r="K5486" s="42" t="s">
        <v>27349</v>
      </c>
      <c r="L5486" s="159" t="s">
        <v>2732</v>
      </c>
      <c r="M5486" s="159" t="s">
        <v>27350</v>
      </c>
      <c r="N5486" s="161"/>
      <c r="O5486" s="161"/>
      <c r="P5486" s="161"/>
    </row>
    <row r="5487" customFormat="false" ht="27" hidden="false" customHeight="true" outlineLevel="0" collapsed="false">
      <c r="A5487" s="159" t="s">
        <v>27351</v>
      </c>
      <c r="B5487" s="160" t="s">
        <v>27352</v>
      </c>
      <c r="C5487" s="42" t="s">
        <v>1742</v>
      </c>
      <c r="D5487" s="159" t="s">
        <v>2584</v>
      </c>
      <c r="E5487" s="159" t="s">
        <v>2730</v>
      </c>
      <c r="F5487" s="42" t="s">
        <v>2585</v>
      </c>
      <c r="G5487" s="159" t="s">
        <v>1796</v>
      </c>
      <c r="H5487" s="159" t="s">
        <v>1654</v>
      </c>
      <c r="I5487" s="159" t="s">
        <v>1808</v>
      </c>
      <c r="J5487" s="42" t="s">
        <v>27353</v>
      </c>
      <c r="K5487" s="42" t="s">
        <v>27354</v>
      </c>
      <c r="L5487" s="159" t="s">
        <v>2732</v>
      </c>
      <c r="M5487" s="159" t="s">
        <v>27355</v>
      </c>
      <c r="N5487" s="161"/>
      <c r="O5487" s="161"/>
      <c r="P5487" s="161"/>
    </row>
    <row r="5488" customFormat="false" ht="27" hidden="false" customHeight="true" outlineLevel="0" collapsed="false">
      <c r="A5488" s="159" t="s">
        <v>27356</v>
      </c>
      <c r="B5488" s="160" t="s">
        <v>27357</v>
      </c>
      <c r="C5488" s="42" t="s">
        <v>1742</v>
      </c>
      <c r="D5488" s="159" t="s">
        <v>2584</v>
      </c>
      <c r="E5488" s="159" t="s">
        <v>2730</v>
      </c>
      <c r="F5488" s="42" t="s">
        <v>2585</v>
      </c>
      <c r="G5488" s="159" t="s">
        <v>1796</v>
      </c>
      <c r="H5488" s="159" t="s">
        <v>1654</v>
      </c>
      <c r="I5488" s="159" t="s">
        <v>1808</v>
      </c>
      <c r="J5488" s="42" t="s">
        <v>27358</v>
      </c>
      <c r="K5488" s="42" t="s">
        <v>27359</v>
      </c>
      <c r="L5488" s="159" t="s">
        <v>2732</v>
      </c>
      <c r="M5488" s="159" t="s">
        <v>27360</v>
      </c>
      <c r="N5488" s="161"/>
      <c r="O5488" s="161"/>
      <c r="P5488" s="161"/>
    </row>
    <row r="5489" customFormat="false" ht="27" hidden="false" customHeight="true" outlineLevel="0" collapsed="false">
      <c r="A5489" s="159" t="s">
        <v>27361</v>
      </c>
      <c r="B5489" s="160" t="s">
        <v>27362</v>
      </c>
      <c r="C5489" s="42" t="s">
        <v>1742</v>
      </c>
      <c r="D5489" s="159" t="s">
        <v>2584</v>
      </c>
      <c r="E5489" s="159" t="s">
        <v>2730</v>
      </c>
      <c r="F5489" s="42" t="s">
        <v>2585</v>
      </c>
      <c r="G5489" s="159" t="s">
        <v>1796</v>
      </c>
      <c r="H5489" s="159" t="s">
        <v>1654</v>
      </c>
      <c r="I5489" s="159" t="s">
        <v>1808</v>
      </c>
      <c r="J5489" s="42" t="s">
        <v>27363</v>
      </c>
      <c r="K5489" s="42" t="s">
        <v>27364</v>
      </c>
      <c r="L5489" s="159" t="s">
        <v>2732</v>
      </c>
      <c r="M5489" s="159" t="s">
        <v>27365</v>
      </c>
      <c r="N5489" s="161"/>
      <c r="O5489" s="161"/>
      <c r="P5489" s="161"/>
    </row>
    <row r="5490" customFormat="false" ht="27" hidden="false" customHeight="true" outlineLevel="0" collapsed="false">
      <c r="A5490" s="159" t="s">
        <v>27366</v>
      </c>
      <c r="B5490" s="160" t="s">
        <v>27367</v>
      </c>
      <c r="C5490" s="42" t="s">
        <v>1742</v>
      </c>
      <c r="D5490" s="159" t="s">
        <v>2584</v>
      </c>
      <c r="E5490" s="159" t="s">
        <v>2730</v>
      </c>
      <c r="F5490" s="42" t="s">
        <v>2585</v>
      </c>
      <c r="G5490" s="159" t="s">
        <v>1796</v>
      </c>
      <c r="H5490" s="159" t="s">
        <v>1654</v>
      </c>
      <c r="I5490" s="159" t="s">
        <v>1808</v>
      </c>
      <c r="J5490" s="42" t="s">
        <v>27368</v>
      </c>
      <c r="K5490" s="42" t="s">
        <v>27369</v>
      </c>
      <c r="L5490" s="159" t="s">
        <v>2732</v>
      </c>
      <c r="M5490" s="159" t="s">
        <v>27370</v>
      </c>
      <c r="N5490" s="161"/>
      <c r="O5490" s="161"/>
      <c r="P5490" s="161"/>
    </row>
    <row r="5491" customFormat="false" ht="27" hidden="false" customHeight="true" outlineLevel="0" collapsed="false">
      <c r="A5491" s="159" t="s">
        <v>27371</v>
      </c>
      <c r="B5491" s="160" t="s">
        <v>27372</v>
      </c>
      <c r="C5491" s="42" t="s">
        <v>1742</v>
      </c>
      <c r="D5491" s="159" t="s">
        <v>2584</v>
      </c>
      <c r="E5491" s="159" t="s">
        <v>2730</v>
      </c>
      <c r="F5491" s="42" t="s">
        <v>2585</v>
      </c>
      <c r="G5491" s="159" t="s">
        <v>1796</v>
      </c>
      <c r="H5491" s="159" t="s">
        <v>1654</v>
      </c>
      <c r="I5491" s="159" t="s">
        <v>1808</v>
      </c>
      <c r="J5491" s="42" t="s">
        <v>27373</v>
      </c>
      <c r="K5491" s="42" t="s">
        <v>27374</v>
      </c>
      <c r="L5491" s="159" t="s">
        <v>2732</v>
      </c>
      <c r="M5491" s="159" t="s">
        <v>27375</v>
      </c>
      <c r="N5491" s="161"/>
      <c r="O5491" s="161"/>
      <c r="P5491" s="161"/>
    </row>
    <row r="5492" customFormat="false" ht="27" hidden="false" customHeight="true" outlineLevel="0" collapsed="false">
      <c r="A5492" s="159" t="s">
        <v>27376</v>
      </c>
      <c r="B5492" s="160" t="s">
        <v>27377</v>
      </c>
      <c r="C5492" s="42" t="s">
        <v>1742</v>
      </c>
      <c r="D5492" s="159" t="s">
        <v>2584</v>
      </c>
      <c r="E5492" s="159" t="s">
        <v>2730</v>
      </c>
      <c r="F5492" s="42" t="s">
        <v>2585</v>
      </c>
      <c r="G5492" s="159" t="s">
        <v>1796</v>
      </c>
      <c r="H5492" s="159" t="s">
        <v>1654</v>
      </c>
      <c r="I5492" s="159" t="s">
        <v>1808</v>
      </c>
      <c r="J5492" s="42" t="s">
        <v>27378</v>
      </c>
      <c r="K5492" s="42" t="s">
        <v>27379</v>
      </c>
      <c r="L5492" s="159" t="s">
        <v>2732</v>
      </c>
      <c r="M5492" s="159" t="s">
        <v>27380</v>
      </c>
      <c r="N5492" s="161"/>
      <c r="O5492" s="161"/>
      <c r="P5492" s="161"/>
    </row>
    <row r="5493" customFormat="false" ht="27" hidden="false" customHeight="true" outlineLevel="0" collapsed="false">
      <c r="A5493" s="159" t="s">
        <v>27381</v>
      </c>
      <c r="B5493" s="160" t="s">
        <v>27382</v>
      </c>
      <c r="C5493" s="42" t="s">
        <v>1742</v>
      </c>
      <c r="D5493" s="159" t="s">
        <v>2584</v>
      </c>
      <c r="E5493" s="159" t="s">
        <v>2730</v>
      </c>
      <c r="F5493" s="42" t="s">
        <v>2585</v>
      </c>
      <c r="G5493" s="159" t="s">
        <v>1796</v>
      </c>
      <c r="H5493" s="159" t="s">
        <v>1654</v>
      </c>
      <c r="I5493" s="159" t="s">
        <v>1808</v>
      </c>
      <c r="J5493" s="42" t="s">
        <v>27383</v>
      </c>
      <c r="K5493" s="42" t="s">
        <v>27384</v>
      </c>
      <c r="L5493" s="159" t="s">
        <v>2732</v>
      </c>
      <c r="M5493" s="159" t="s">
        <v>27385</v>
      </c>
      <c r="N5493" s="161"/>
      <c r="O5493" s="161"/>
      <c r="P5493" s="161"/>
    </row>
    <row r="5494" customFormat="false" ht="27" hidden="false" customHeight="true" outlineLevel="0" collapsed="false">
      <c r="A5494" s="159" t="s">
        <v>27386</v>
      </c>
      <c r="B5494" s="160" t="s">
        <v>27387</v>
      </c>
      <c r="C5494" s="42" t="s">
        <v>1742</v>
      </c>
      <c r="D5494" s="159" t="s">
        <v>2584</v>
      </c>
      <c r="E5494" s="159" t="s">
        <v>2730</v>
      </c>
      <c r="F5494" s="42" t="s">
        <v>2585</v>
      </c>
      <c r="G5494" s="159" t="s">
        <v>1796</v>
      </c>
      <c r="H5494" s="159" t="s">
        <v>1654</v>
      </c>
      <c r="I5494" s="159" t="s">
        <v>1808</v>
      </c>
      <c r="J5494" s="42" t="s">
        <v>27388</v>
      </c>
      <c r="K5494" s="42" t="s">
        <v>27389</v>
      </c>
      <c r="L5494" s="159" t="s">
        <v>2732</v>
      </c>
      <c r="M5494" s="159" t="s">
        <v>27390</v>
      </c>
      <c r="N5494" s="161"/>
      <c r="O5494" s="161"/>
      <c r="P5494" s="161"/>
    </row>
    <row r="5495" customFormat="false" ht="27" hidden="false" customHeight="true" outlineLevel="0" collapsed="false">
      <c r="A5495" s="159" t="s">
        <v>27391</v>
      </c>
      <c r="B5495" s="160" t="s">
        <v>27392</v>
      </c>
      <c r="C5495" s="42" t="s">
        <v>1742</v>
      </c>
      <c r="D5495" s="159" t="s">
        <v>2584</v>
      </c>
      <c r="E5495" s="159" t="s">
        <v>2730</v>
      </c>
      <c r="F5495" s="42" t="s">
        <v>2585</v>
      </c>
      <c r="G5495" s="159" t="s">
        <v>1796</v>
      </c>
      <c r="H5495" s="159" t="s">
        <v>1654</v>
      </c>
      <c r="I5495" s="159" t="s">
        <v>1808</v>
      </c>
      <c r="J5495" s="42" t="s">
        <v>27393</v>
      </c>
      <c r="K5495" s="42" t="s">
        <v>27394</v>
      </c>
      <c r="L5495" s="159" t="s">
        <v>2732</v>
      </c>
      <c r="M5495" s="159" t="s">
        <v>27395</v>
      </c>
      <c r="N5495" s="161"/>
      <c r="O5495" s="161"/>
      <c r="P5495" s="161"/>
    </row>
    <row r="5496" customFormat="false" ht="39" hidden="false" customHeight="true" outlineLevel="0" collapsed="false">
      <c r="A5496" s="159" t="s">
        <v>27396</v>
      </c>
      <c r="B5496" s="160" t="s">
        <v>27397</v>
      </c>
      <c r="C5496" s="42" t="s">
        <v>1742</v>
      </c>
      <c r="D5496" s="159" t="s">
        <v>2584</v>
      </c>
      <c r="E5496" s="159" t="s">
        <v>2730</v>
      </c>
      <c r="F5496" s="42" t="s">
        <v>2585</v>
      </c>
      <c r="G5496" s="159" t="s">
        <v>1796</v>
      </c>
      <c r="H5496" s="159" t="s">
        <v>1654</v>
      </c>
      <c r="I5496" s="159" t="s">
        <v>1808</v>
      </c>
      <c r="J5496" s="42" t="s">
        <v>5683</v>
      </c>
      <c r="K5496" s="42" t="s">
        <v>27398</v>
      </c>
      <c r="L5496" s="159" t="s">
        <v>2732</v>
      </c>
      <c r="M5496" s="159" t="s">
        <v>27399</v>
      </c>
      <c r="N5496" s="161"/>
      <c r="O5496" s="161"/>
      <c r="P5496" s="161"/>
    </row>
    <row r="5497" customFormat="false" ht="27" hidden="false" customHeight="true" outlineLevel="0" collapsed="false">
      <c r="A5497" s="159" t="s">
        <v>27400</v>
      </c>
      <c r="B5497" s="160" t="s">
        <v>27401</v>
      </c>
      <c r="C5497" s="42" t="s">
        <v>1742</v>
      </c>
      <c r="D5497" s="159" t="s">
        <v>2584</v>
      </c>
      <c r="E5497" s="159" t="s">
        <v>2730</v>
      </c>
      <c r="F5497" s="42" t="s">
        <v>2585</v>
      </c>
      <c r="G5497" s="159" t="s">
        <v>1796</v>
      </c>
      <c r="H5497" s="159" t="s">
        <v>1654</v>
      </c>
      <c r="I5497" s="159" t="s">
        <v>1808</v>
      </c>
      <c r="J5497" s="42" t="s">
        <v>27402</v>
      </c>
      <c r="K5497" s="42" t="s">
        <v>27403</v>
      </c>
      <c r="L5497" s="159" t="s">
        <v>2732</v>
      </c>
      <c r="M5497" s="159" t="s">
        <v>27404</v>
      </c>
      <c r="N5497" s="161"/>
      <c r="O5497" s="161"/>
      <c r="P5497" s="161"/>
    </row>
    <row r="5498" customFormat="false" ht="27" hidden="false" customHeight="true" outlineLevel="0" collapsed="false">
      <c r="A5498" s="159" t="s">
        <v>27405</v>
      </c>
      <c r="B5498" s="160" t="s">
        <v>27406</v>
      </c>
      <c r="C5498" s="42" t="s">
        <v>1745</v>
      </c>
      <c r="D5498" s="159" t="s">
        <v>2985</v>
      </c>
      <c r="E5498" s="159" t="s">
        <v>2730</v>
      </c>
      <c r="F5498" s="42" t="s">
        <v>2986</v>
      </c>
      <c r="G5498" s="159" t="s">
        <v>1796</v>
      </c>
      <c r="H5498" s="159" t="s">
        <v>1654</v>
      </c>
      <c r="I5498" s="159" t="s">
        <v>1808</v>
      </c>
      <c r="J5498" s="42" t="s">
        <v>27407</v>
      </c>
      <c r="K5498" s="42" t="s">
        <v>27408</v>
      </c>
      <c r="L5498" s="159" t="s">
        <v>2732</v>
      </c>
      <c r="M5498" s="159" t="s">
        <v>27409</v>
      </c>
      <c r="N5498" s="161"/>
      <c r="O5498" s="161"/>
      <c r="P5498" s="161"/>
    </row>
    <row r="5499" customFormat="false" ht="27" hidden="false" customHeight="true" outlineLevel="0" collapsed="false">
      <c r="A5499" s="159" t="s">
        <v>27410</v>
      </c>
      <c r="B5499" s="160" t="s">
        <v>27411</v>
      </c>
      <c r="C5499" s="42" t="s">
        <v>1745</v>
      </c>
      <c r="D5499" s="159" t="s">
        <v>2985</v>
      </c>
      <c r="E5499" s="159" t="s">
        <v>2730</v>
      </c>
      <c r="F5499" s="42" t="s">
        <v>2986</v>
      </c>
      <c r="G5499" s="159" t="s">
        <v>1796</v>
      </c>
      <c r="H5499" s="159" t="s">
        <v>1654</v>
      </c>
      <c r="I5499" s="159" t="s">
        <v>1808</v>
      </c>
      <c r="J5499" s="42" t="s">
        <v>27412</v>
      </c>
      <c r="K5499" s="42" t="s">
        <v>27413</v>
      </c>
      <c r="L5499" s="159" t="s">
        <v>2732</v>
      </c>
      <c r="M5499" s="159" t="s">
        <v>27414</v>
      </c>
      <c r="N5499" s="161"/>
      <c r="O5499" s="161"/>
      <c r="P5499" s="161"/>
    </row>
    <row r="5500" customFormat="false" ht="27" hidden="false" customHeight="true" outlineLevel="0" collapsed="false">
      <c r="A5500" s="159" t="s">
        <v>27415</v>
      </c>
      <c r="B5500" s="160" t="s">
        <v>27416</v>
      </c>
      <c r="C5500" s="42" t="s">
        <v>1745</v>
      </c>
      <c r="D5500" s="159" t="s">
        <v>2985</v>
      </c>
      <c r="E5500" s="159" t="s">
        <v>2730</v>
      </c>
      <c r="F5500" s="42" t="s">
        <v>2986</v>
      </c>
      <c r="G5500" s="159" t="s">
        <v>1796</v>
      </c>
      <c r="H5500" s="159" t="s">
        <v>1654</v>
      </c>
      <c r="I5500" s="159" t="s">
        <v>1808</v>
      </c>
      <c r="J5500" s="42" t="s">
        <v>27417</v>
      </c>
      <c r="K5500" s="42" t="s">
        <v>27418</v>
      </c>
      <c r="L5500" s="159" t="s">
        <v>2732</v>
      </c>
      <c r="M5500" s="159" t="s">
        <v>27419</v>
      </c>
      <c r="N5500" s="161"/>
      <c r="O5500" s="161"/>
      <c r="P5500" s="161"/>
    </row>
    <row r="5501" customFormat="false" ht="27" hidden="false" customHeight="true" outlineLevel="0" collapsed="false">
      <c r="A5501" s="159" t="s">
        <v>27420</v>
      </c>
      <c r="B5501" s="160" t="s">
        <v>27421</v>
      </c>
      <c r="C5501" s="42" t="s">
        <v>1745</v>
      </c>
      <c r="D5501" s="159" t="s">
        <v>2985</v>
      </c>
      <c r="E5501" s="159" t="s">
        <v>2730</v>
      </c>
      <c r="F5501" s="42" t="s">
        <v>2986</v>
      </c>
      <c r="G5501" s="159" t="s">
        <v>1796</v>
      </c>
      <c r="H5501" s="159" t="s">
        <v>1654</v>
      </c>
      <c r="I5501" s="159" t="s">
        <v>1808</v>
      </c>
      <c r="J5501" s="42" t="s">
        <v>27422</v>
      </c>
      <c r="K5501" s="42" t="s">
        <v>27423</v>
      </c>
      <c r="L5501" s="159" t="s">
        <v>2732</v>
      </c>
      <c r="M5501" s="159" t="s">
        <v>27424</v>
      </c>
      <c r="N5501" s="161"/>
      <c r="O5501" s="161"/>
      <c r="P5501" s="161"/>
    </row>
    <row r="5502" customFormat="false" ht="27" hidden="false" customHeight="true" outlineLevel="0" collapsed="false">
      <c r="A5502" s="159" t="s">
        <v>27425</v>
      </c>
      <c r="B5502" s="160" t="s">
        <v>27426</v>
      </c>
      <c r="C5502" s="42" t="s">
        <v>1745</v>
      </c>
      <c r="D5502" s="159" t="s">
        <v>2985</v>
      </c>
      <c r="E5502" s="159" t="s">
        <v>2730</v>
      </c>
      <c r="F5502" s="42" t="s">
        <v>2986</v>
      </c>
      <c r="G5502" s="159" t="s">
        <v>1796</v>
      </c>
      <c r="H5502" s="159" t="s">
        <v>1654</v>
      </c>
      <c r="I5502" s="159" t="s">
        <v>1808</v>
      </c>
      <c r="J5502" s="42" t="s">
        <v>27427</v>
      </c>
      <c r="K5502" s="42" t="s">
        <v>27428</v>
      </c>
      <c r="L5502" s="159" t="s">
        <v>2732</v>
      </c>
      <c r="M5502" s="159" t="s">
        <v>27429</v>
      </c>
      <c r="N5502" s="161"/>
      <c r="O5502" s="161"/>
      <c r="P5502" s="161"/>
    </row>
    <row r="5503" customFormat="false" ht="27" hidden="false" customHeight="true" outlineLevel="0" collapsed="false">
      <c r="A5503" s="159" t="s">
        <v>27430</v>
      </c>
      <c r="B5503" s="160" t="s">
        <v>27431</v>
      </c>
      <c r="C5503" s="42" t="s">
        <v>1745</v>
      </c>
      <c r="D5503" s="159" t="s">
        <v>2985</v>
      </c>
      <c r="E5503" s="159" t="s">
        <v>2730</v>
      </c>
      <c r="F5503" s="42" t="s">
        <v>2986</v>
      </c>
      <c r="G5503" s="159" t="s">
        <v>1796</v>
      </c>
      <c r="H5503" s="159" t="s">
        <v>1654</v>
      </c>
      <c r="I5503" s="159" t="s">
        <v>1808</v>
      </c>
      <c r="J5503" s="42" t="s">
        <v>27432</v>
      </c>
      <c r="K5503" s="42" t="s">
        <v>27433</v>
      </c>
      <c r="L5503" s="159" t="s">
        <v>2732</v>
      </c>
      <c r="M5503" s="159" t="s">
        <v>27434</v>
      </c>
      <c r="N5503" s="161"/>
      <c r="O5503" s="161"/>
      <c r="P5503" s="161"/>
    </row>
    <row r="5504" customFormat="false" ht="27" hidden="false" customHeight="true" outlineLevel="0" collapsed="false">
      <c r="A5504" s="159" t="s">
        <v>27435</v>
      </c>
      <c r="B5504" s="160" t="s">
        <v>27436</v>
      </c>
      <c r="C5504" s="42" t="s">
        <v>1745</v>
      </c>
      <c r="D5504" s="159" t="s">
        <v>2985</v>
      </c>
      <c r="E5504" s="159" t="s">
        <v>2730</v>
      </c>
      <c r="F5504" s="42" t="s">
        <v>2986</v>
      </c>
      <c r="G5504" s="159" t="s">
        <v>1796</v>
      </c>
      <c r="H5504" s="159" t="s">
        <v>1654</v>
      </c>
      <c r="I5504" s="159" t="s">
        <v>1808</v>
      </c>
      <c r="J5504" s="42" t="s">
        <v>27437</v>
      </c>
      <c r="K5504" s="42" t="s">
        <v>27438</v>
      </c>
      <c r="L5504" s="159" t="s">
        <v>2732</v>
      </c>
      <c r="M5504" s="159" t="s">
        <v>27439</v>
      </c>
      <c r="N5504" s="161"/>
      <c r="O5504" s="161"/>
      <c r="P5504" s="161"/>
    </row>
    <row r="5505" customFormat="false" ht="27" hidden="false" customHeight="true" outlineLevel="0" collapsed="false">
      <c r="A5505" s="159" t="s">
        <v>27440</v>
      </c>
      <c r="B5505" s="160" t="s">
        <v>27441</v>
      </c>
      <c r="C5505" s="42" t="s">
        <v>1745</v>
      </c>
      <c r="D5505" s="159" t="s">
        <v>2985</v>
      </c>
      <c r="E5505" s="159" t="s">
        <v>2730</v>
      </c>
      <c r="F5505" s="42" t="s">
        <v>2986</v>
      </c>
      <c r="G5505" s="159" t="s">
        <v>1796</v>
      </c>
      <c r="H5505" s="159" t="s">
        <v>1654</v>
      </c>
      <c r="I5505" s="159" t="s">
        <v>1808</v>
      </c>
      <c r="J5505" s="42" t="s">
        <v>27442</v>
      </c>
      <c r="K5505" s="42" t="s">
        <v>27443</v>
      </c>
      <c r="L5505" s="159" t="s">
        <v>2732</v>
      </c>
      <c r="M5505" s="159" t="s">
        <v>27444</v>
      </c>
      <c r="N5505" s="161"/>
      <c r="O5505" s="161"/>
      <c r="P5505" s="161"/>
    </row>
    <row r="5506" customFormat="false" ht="27" hidden="false" customHeight="true" outlineLevel="0" collapsed="false">
      <c r="A5506" s="159" t="s">
        <v>27445</v>
      </c>
      <c r="B5506" s="160" t="s">
        <v>27446</v>
      </c>
      <c r="C5506" s="42" t="s">
        <v>1745</v>
      </c>
      <c r="D5506" s="159" t="s">
        <v>2985</v>
      </c>
      <c r="E5506" s="159" t="s">
        <v>2730</v>
      </c>
      <c r="F5506" s="42" t="s">
        <v>2986</v>
      </c>
      <c r="G5506" s="159" t="s">
        <v>1796</v>
      </c>
      <c r="H5506" s="159" t="s">
        <v>1654</v>
      </c>
      <c r="I5506" s="159" t="s">
        <v>1808</v>
      </c>
      <c r="J5506" s="42" t="s">
        <v>27447</v>
      </c>
      <c r="K5506" s="42" t="s">
        <v>27448</v>
      </c>
      <c r="L5506" s="159" t="s">
        <v>2732</v>
      </c>
      <c r="M5506" s="159" t="s">
        <v>27449</v>
      </c>
      <c r="N5506" s="161"/>
      <c r="O5506" s="161"/>
      <c r="P5506" s="161"/>
    </row>
    <row r="5507" customFormat="false" ht="27" hidden="false" customHeight="true" outlineLevel="0" collapsed="false">
      <c r="A5507" s="159" t="s">
        <v>27450</v>
      </c>
      <c r="B5507" s="160" t="s">
        <v>27451</v>
      </c>
      <c r="C5507" s="42" t="s">
        <v>1745</v>
      </c>
      <c r="D5507" s="159" t="s">
        <v>2985</v>
      </c>
      <c r="E5507" s="159" t="s">
        <v>2730</v>
      </c>
      <c r="F5507" s="42" t="s">
        <v>2986</v>
      </c>
      <c r="G5507" s="159" t="s">
        <v>1796</v>
      </c>
      <c r="H5507" s="159" t="s">
        <v>1654</v>
      </c>
      <c r="I5507" s="159" t="s">
        <v>1808</v>
      </c>
      <c r="J5507" s="42" t="s">
        <v>27452</v>
      </c>
      <c r="K5507" s="42" t="s">
        <v>27453</v>
      </c>
      <c r="L5507" s="159" t="s">
        <v>2732</v>
      </c>
      <c r="M5507" s="159" t="s">
        <v>27454</v>
      </c>
      <c r="N5507" s="161"/>
      <c r="O5507" s="161"/>
      <c r="P5507" s="161"/>
    </row>
    <row r="5508" customFormat="false" ht="27" hidden="false" customHeight="true" outlineLevel="0" collapsed="false">
      <c r="A5508" s="159" t="s">
        <v>27455</v>
      </c>
      <c r="B5508" s="160" t="s">
        <v>27456</v>
      </c>
      <c r="C5508" s="42" t="s">
        <v>1745</v>
      </c>
      <c r="D5508" s="159" t="s">
        <v>2985</v>
      </c>
      <c r="E5508" s="159" t="s">
        <v>2730</v>
      </c>
      <c r="F5508" s="42" t="s">
        <v>2986</v>
      </c>
      <c r="G5508" s="159" t="s">
        <v>1796</v>
      </c>
      <c r="H5508" s="159" t="s">
        <v>1654</v>
      </c>
      <c r="I5508" s="159" t="s">
        <v>1808</v>
      </c>
      <c r="J5508" s="42" t="s">
        <v>27457</v>
      </c>
      <c r="K5508" s="42" t="s">
        <v>27458</v>
      </c>
      <c r="L5508" s="159" t="s">
        <v>2732</v>
      </c>
      <c r="M5508" s="159" t="s">
        <v>27459</v>
      </c>
      <c r="N5508" s="161"/>
      <c r="O5508" s="161"/>
      <c r="P5508" s="161"/>
    </row>
    <row r="5509" customFormat="false" ht="27" hidden="false" customHeight="true" outlineLevel="0" collapsed="false">
      <c r="A5509" s="159" t="s">
        <v>27460</v>
      </c>
      <c r="B5509" s="160" t="s">
        <v>27461</v>
      </c>
      <c r="C5509" s="42" t="s">
        <v>1745</v>
      </c>
      <c r="D5509" s="159" t="s">
        <v>2985</v>
      </c>
      <c r="E5509" s="159" t="s">
        <v>2730</v>
      </c>
      <c r="F5509" s="42" t="s">
        <v>2986</v>
      </c>
      <c r="G5509" s="159" t="s">
        <v>1796</v>
      </c>
      <c r="H5509" s="159" t="s">
        <v>1654</v>
      </c>
      <c r="I5509" s="159" t="s">
        <v>1808</v>
      </c>
      <c r="J5509" s="42" t="s">
        <v>27462</v>
      </c>
      <c r="K5509" s="42" t="s">
        <v>27463</v>
      </c>
      <c r="L5509" s="159" t="s">
        <v>2732</v>
      </c>
      <c r="M5509" s="159" t="s">
        <v>27464</v>
      </c>
      <c r="N5509" s="161"/>
      <c r="O5509" s="161"/>
      <c r="P5509" s="161"/>
    </row>
    <row r="5510" customFormat="false" ht="27" hidden="false" customHeight="true" outlineLevel="0" collapsed="false">
      <c r="A5510" s="159" t="s">
        <v>27465</v>
      </c>
      <c r="B5510" s="160" t="s">
        <v>27466</v>
      </c>
      <c r="C5510" s="42" t="s">
        <v>1745</v>
      </c>
      <c r="D5510" s="159" t="s">
        <v>2985</v>
      </c>
      <c r="E5510" s="159" t="s">
        <v>2730</v>
      </c>
      <c r="F5510" s="42" t="s">
        <v>2986</v>
      </c>
      <c r="G5510" s="159" t="s">
        <v>1796</v>
      </c>
      <c r="H5510" s="159" t="s">
        <v>1654</v>
      </c>
      <c r="I5510" s="159" t="s">
        <v>1808</v>
      </c>
      <c r="J5510" s="42" t="s">
        <v>27467</v>
      </c>
      <c r="K5510" s="42" t="s">
        <v>27468</v>
      </c>
      <c r="L5510" s="159" t="s">
        <v>2732</v>
      </c>
      <c r="M5510" s="159" t="s">
        <v>27469</v>
      </c>
      <c r="N5510" s="161"/>
      <c r="O5510" s="161"/>
      <c r="P5510" s="161"/>
    </row>
    <row r="5511" customFormat="false" ht="27" hidden="false" customHeight="true" outlineLevel="0" collapsed="false">
      <c r="A5511" s="159" t="s">
        <v>27470</v>
      </c>
      <c r="B5511" s="160" t="s">
        <v>27471</v>
      </c>
      <c r="C5511" s="42" t="s">
        <v>1745</v>
      </c>
      <c r="D5511" s="159" t="s">
        <v>2985</v>
      </c>
      <c r="E5511" s="159" t="s">
        <v>2730</v>
      </c>
      <c r="F5511" s="42" t="s">
        <v>2986</v>
      </c>
      <c r="G5511" s="159" t="s">
        <v>1796</v>
      </c>
      <c r="H5511" s="159" t="s">
        <v>1654</v>
      </c>
      <c r="I5511" s="159" t="s">
        <v>1808</v>
      </c>
      <c r="J5511" s="42" t="s">
        <v>27472</v>
      </c>
      <c r="K5511" s="42" t="s">
        <v>27473</v>
      </c>
      <c r="L5511" s="159" t="s">
        <v>2732</v>
      </c>
      <c r="M5511" s="159" t="s">
        <v>27474</v>
      </c>
      <c r="N5511" s="161"/>
      <c r="O5511" s="161"/>
      <c r="P5511" s="161"/>
    </row>
    <row r="5512" customFormat="false" ht="27" hidden="false" customHeight="true" outlineLevel="0" collapsed="false">
      <c r="A5512" s="159" t="s">
        <v>27475</v>
      </c>
      <c r="B5512" s="160" t="s">
        <v>27476</v>
      </c>
      <c r="C5512" s="42" t="s">
        <v>1745</v>
      </c>
      <c r="D5512" s="159" t="s">
        <v>2985</v>
      </c>
      <c r="E5512" s="159" t="s">
        <v>2730</v>
      </c>
      <c r="F5512" s="42" t="s">
        <v>2986</v>
      </c>
      <c r="G5512" s="159" t="s">
        <v>1796</v>
      </c>
      <c r="H5512" s="159" t="s">
        <v>1654</v>
      </c>
      <c r="I5512" s="159" t="s">
        <v>1808</v>
      </c>
      <c r="J5512" s="42" t="s">
        <v>27477</v>
      </c>
      <c r="K5512" s="42" t="s">
        <v>27478</v>
      </c>
      <c r="L5512" s="159" t="s">
        <v>2732</v>
      </c>
      <c r="M5512" s="159" t="s">
        <v>27479</v>
      </c>
      <c r="N5512" s="161"/>
      <c r="O5512" s="161"/>
      <c r="P5512" s="161"/>
    </row>
    <row r="5513" customFormat="false" ht="27" hidden="false" customHeight="true" outlineLevel="0" collapsed="false">
      <c r="A5513" s="159" t="s">
        <v>27480</v>
      </c>
      <c r="B5513" s="160" t="s">
        <v>27481</v>
      </c>
      <c r="C5513" s="42" t="s">
        <v>1745</v>
      </c>
      <c r="D5513" s="159" t="s">
        <v>2985</v>
      </c>
      <c r="E5513" s="159" t="s">
        <v>2730</v>
      </c>
      <c r="F5513" s="42" t="s">
        <v>2986</v>
      </c>
      <c r="G5513" s="159" t="s">
        <v>1796</v>
      </c>
      <c r="H5513" s="159" t="s">
        <v>1654</v>
      </c>
      <c r="I5513" s="159" t="s">
        <v>1808</v>
      </c>
      <c r="J5513" s="42" t="s">
        <v>27482</v>
      </c>
      <c r="K5513" s="42" t="s">
        <v>27483</v>
      </c>
      <c r="L5513" s="159" t="s">
        <v>2732</v>
      </c>
      <c r="M5513" s="159" t="s">
        <v>27484</v>
      </c>
      <c r="N5513" s="161"/>
      <c r="O5513" s="161"/>
      <c r="P5513" s="161"/>
    </row>
    <row r="5514" customFormat="false" ht="27" hidden="false" customHeight="true" outlineLevel="0" collapsed="false">
      <c r="A5514" s="159" t="s">
        <v>27485</v>
      </c>
      <c r="B5514" s="160" t="s">
        <v>27486</v>
      </c>
      <c r="C5514" s="42" t="s">
        <v>1745</v>
      </c>
      <c r="D5514" s="159" t="s">
        <v>2985</v>
      </c>
      <c r="E5514" s="159" t="s">
        <v>2730</v>
      </c>
      <c r="F5514" s="42" t="s">
        <v>2986</v>
      </c>
      <c r="G5514" s="159" t="s">
        <v>1796</v>
      </c>
      <c r="H5514" s="159" t="s">
        <v>1654</v>
      </c>
      <c r="I5514" s="159" t="s">
        <v>1808</v>
      </c>
      <c r="J5514" s="42" t="s">
        <v>27487</v>
      </c>
      <c r="K5514" s="42" t="s">
        <v>27488</v>
      </c>
      <c r="L5514" s="159" t="s">
        <v>2732</v>
      </c>
      <c r="M5514" s="159" t="s">
        <v>27489</v>
      </c>
      <c r="N5514" s="161"/>
      <c r="O5514" s="161"/>
      <c r="P5514" s="161"/>
    </row>
    <row r="5515" customFormat="false" ht="27" hidden="false" customHeight="true" outlineLevel="0" collapsed="false">
      <c r="A5515" s="159" t="s">
        <v>27490</v>
      </c>
      <c r="B5515" s="160" t="s">
        <v>27491</v>
      </c>
      <c r="C5515" s="42" t="s">
        <v>1745</v>
      </c>
      <c r="D5515" s="159" t="s">
        <v>2985</v>
      </c>
      <c r="E5515" s="159" t="s">
        <v>2730</v>
      </c>
      <c r="F5515" s="42" t="s">
        <v>2986</v>
      </c>
      <c r="G5515" s="159" t="s">
        <v>1796</v>
      </c>
      <c r="H5515" s="159" t="s">
        <v>1654</v>
      </c>
      <c r="I5515" s="159" t="s">
        <v>1808</v>
      </c>
      <c r="J5515" s="42" t="s">
        <v>27492</v>
      </c>
      <c r="K5515" s="42" t="s">
        <v>27493</v>
      </c>
      <c r="L5515" s="159" t="s">
        <v>2732</v>
      </c>
      <c r="M5515" s="159" t="s">
        <v>27494</v>
      </c>
      <c r="N5515" s="161"/>
      <c r="O5515" s="161"/>
      <c r="P5515" s="161"/>
    </row>
    <row r="5516" customFormat="false" ht="27" hidden="false" customHeight="true" outlineLevel="0" collapsed="false">
      <c r="A5516" s="159" t="s">
        <v>27495</v>
      </c>
      <c r="B5516" s="160" t="s">
        <v>27496</v>
      </c>
      <c r="C5516" s="42" t="s">
        <v>1745</v>
      </c>
      <c r="D5516" s="159" t="s">
        <v>2538</v>
      </c>
      <c r="E5516" s="159" t="s">
        <v>2730</v>
      </c>
      <c r="F5516" s="42" t="s">
        <v>2539</v>
      </c>
      <c r="G5516" s="159" t="s">
        <v>1796</v>
      </c>
      <c r="H5516" s="159" t="s">
        <v>1654</v>
      </c>
      <c r="I5516" s="159" t="s">
        <v>1808</v>
      </c>
      <c r="J5516" s="42" t="s">
        <v>27497</v>
      </c>
      <c r="K5516" s="42" t="s">
        <v>27498</v>
      </c>
      <c r="L5516" s="159" t="s">
        <v>2732</v>
      </c>
      <c r="M5516" s="159" t="s">
        <v>27499</v>
      </c>
      <c r="N5516" s="161"/>
      <c r="O5516" s="161"/>
      <c r="P5516" s="161"/>
    </row>
    <row r="5517" customFormat="false" ht="27" hidden="false" customHeight="true" outlineLevel="0" collapsed="false">
      <c r="A5517" s="159" t="s">
        <v>27500</v>
      </c>
      <c r="B5517" s="160" t="s">
        <v>27501</v>
      </c>
      <c r="C5517" s="42" t="s">
        <v>1745</v>
      </c>
      <c r="D5517" s="159" t="s">
        <v>2538</v>
      </c>
      <c r="E5517" s="159" t="s">
        <v>2730</v>
      </c>
      <c r="F5517" s="42" t="s">
        <v>2539</v>
      </c>
      <c r="G5517" s="159" t="s">
        <v>1796</v>
      </c>
      <c r="H5517" s="159" t="s">
        <v>1654</v>
      </c>
      <c r="I5517" s="159" t="s">
        <v>1808</v>
      </c>
      <c r="J5517" s="42" t="s">
        <v>27502</v>
      </c>
      <c r="K5517" s="42" t="s">
        <v>27503</v>
      </c>
      <c r="L5517" s="159" t="s">
        <v>2732</v>
      </c>
      <c r="M5517" s="159" t="s">
        <v>27504</v>
      </c>
      <c r="N5517" s="161"/>
      <c r="O5517" s="161"/>
      <c r="P5517" s="161"/>
    </row>
    <row r="5518" customFormat="false" ht="27" hidden="false" customHeight="true" outlineLevel="0" collapsed="false">
      <c r="A5518" s="159" t="s">
        <v>27505</v>
      </c>
      <c r="B5518" s="160" t="s">
        <v>27506</v>
      </c>
      <c r="C5518" s="42" t="s">
        <v>1745</v>
      </c>
      <c r="D5518" s="159" t="s">
        <v>2538</v>
      </c>
      <c r="E5518" s="159" t="s">
        <v>2730</v>
      </c>
      <c r="F5518" s="42" t="s">
        <v>2539</v>
      </c>
      <c r="G5518" s="159" t="s">
        <v>1796</v>
      </c>
      <c r="H5518" s="159" t="s">
        <v>1654</v>
      </c>
      <c r="I5518" s="159" t="s">
        <v>1808</v>
      </c>
      <c r="J5518" s="42" t="s">
        <v>27507</v>
      </c>
      <c r="K5518" s="42" t="s">
        <v>27508</v>
      </c>
      <c r="L5518" s="159" t="s">
        <v>2732</v>
      </c>
      <c r="M5518" s="159" t="s">
        <v>27509</v>
      </c>
      <c r="N5518" s="161"/>
      <c r="O5518" s="161"/>
      <c r="P5518" s="161"/>
    </row>
    <row r="5519" customFormat="false" ht="27" hidden="false" customHeight="true" outlineLevel="0" collapsed="false">
      <c r="A5519" s="159" t="s">
        <v>27510</v>
      </c>
      <c r="B5519" s="160" t="s">
        <v>27511</v>
      </c>
      <c r="C5519" s="42" t="s">
        <v>1745</v>
      </c>
      <c r="D5519" s="159" t="s">
        <v>2538</v>
      </c>
      <c r="E5519" s="159" t="s">
        <v>2730</v>
      </c>
      <c r="F5519" s="42" t="s">
        <v>2539</v>
      </c>
      <c r="G5519" s="159" t="s">
        <v>1796</v>
      </c>
      <c r="H5519" s="159" t="s">
        <v>1654</v>
      </c>
      <c r="I5519" s="159" t="s">
        <v>1808</v>
      </c>
      <c r="J5519" s="42" t="s">
        <v>27512</v>
      </c>
      <c r="K5519" s="42" t="s">
        <v>27513</v>
      </c>
      <c r="L5519" s="159" t="s">
        <v>2732</v>
      </c>
      <c r="M5519" s="159" t="s">
        <v>27514</v>
      </c>
      <c r="N5519" s="161"/>
      <c r="O5519" s="161"/>
      <c r="P5519" s="161"/>
    </row>
    <row r="5520" customFormat="false" ht="27" hidden="false" customHeight="true" outlineLevel="0" collapsed="false">
      <c r="A5520" s="159" t="s">
        <v>27515</v>
      </c>
      <c r="B5520" s="160" t="s">
        <v>27516</v>
      </c>
      <c r="C5520" s="42" t="s">
        <v>1745</v>
      </c>
      <c r="D5520" s="159" t="s">
        <v>2538</v>
      </c>
      <c r="E5520" s="159" t="s">
        <v>2730</v>
      </c>
      <c r="F5520" s="42" t="s">
        <v>2539</v>
      </c>
      <c r="G5520" s="159" t="s">
        <v>1796</v>
      </c>
      <c r="H5520" s="159" t="s">
        <v>1654</v>
      </c>
      <c r="I5520" s="159" t="s">
        <v>1808</v>
      </c>
      <c r="J5520" s="42" t="s">
        <v>27517</v>
      </c>
      <c r="K5520" s="42" t="s">
        <v>27518</v>
      </c>
      <c r="L5520" s="159" t="s">
        <v>2732</v>
      </c>
      <c r="M5520" s="159" t="s">
        <v>27519</v>
      </c>
      <c r="N5520" s="161"/>
      <c r="O5520" s="161"/>
      <c r="P5520" s="161"/>
    </row>
    <row r="5521" customFormat="false" ht="27" hidden="false" customHeight="true" outlineLevel="0" collapsed="false">
      <c r="A5521" s="159" t="s">
        <v>27520</v>
      </c>
      <c r="B5521" s="160" t="s">
        <v>27521</v>
      </c>
      <c r="C5521" s="42" t="s">
        <v>1745</v>
      </c>
      <c r="D5521" s="159" t="s">
        <v>2538</v>
      </c>
      <c r="E5521" s="159" t="s">
        <v>2730</v>
      </c>
      <c r="F5521" s="42" t="s">
        <v>2539</v>
      </c>
      <c r="G5521" s="159" t="s">
        <v>1796</v>
      </c>
      <c r="H5521" s="159" t="s">
        <v>1654</v>
      </c>
      <c r="I5521" s="159" t="s">
        <v>1808</v>
      </c>
      <c r="J5521" s="42" t="s">
        <v>27522</v>
      </c>
      <c r="K5521" s="42" t="s">
        <v>27523</v>
      </c>
      <c r="L5521" s="159" t="s">
        <v>2732</v>
      </c>
      <c r="M5521" s="159" t="s">
        <v>27524</v>
      </c>
      <c r="N5521" s="161"/>
      <c r="O5521" s="161"/>
      <c r="P5521" s="161"/>
    </row>
    <row r="5522" customFormat="false" ht="27" hidden="false" customHeight="true" outlineLevel="0" collapsed="false">
      <c r="A5522" s="159" t="s">
        <v>27525</v>
      </c>
      <c r="B5522" s="160" t="s">
        <v>27526</v>
      </c>
      <c r="C5522" s="42" t="s">
        <v>1745</v>
      </c>
      <c r="D5522" s="159" t="s">
        <v>2538</v>
      </c>
      <c r="E5522" s="159" t="s">
        <v>2730</v>
      </c>
      <c r="F5522" s="42" t="s">
        <v>2539</v>
      </c>
      <c r="G5522" s="159" t="s">
        <v>1796</v>
      </c>
      <c r="H5522" s="159" t="s">
        <v>1654</v>
      </c>
      <c r="I5522" s="159" t="s">
        <v>1808</v>
      </c>
      <c r="J5522" s="42" t="s">
        <v>27527</v>
      </c>
      <c r="K5522" s="42" t="s">
        <v>27528</v>
      </c>
      <c r="L5522" s="159" t="s">
        <v>2732</v>
      </c>
      <c r="M5522" s="159" t="s">
        <v>27529</v>
      </c>
      <c r="N5522" s="161"/>
      <c r="O5522" s="161"/>
      <c r="P5522" s="161"/>
    </row>
    <row r="5523" customFormat="false" ht="27" hidden="false" customHeight="true" outlineLevel="0" collapsed="false">
      <c r="A5523" s="159" t="s">
        <v>27530</v>
      </c>
      <c r="B5523" s="160" t="s">
        <v>27531</v>
      </c>
      <c r="C5523" s="42" t="s">
        <v>1745</v>
      </c>
      <c r="D5523" s="159" t="s">
        <v>2538</v>
      </c>
      <c r="E5523" s="159" t="s">
        <v>2730</v>
      </c>
      <c r="F5523" s="42" t="s">
        <v>2539</v>
      </c>
      <c r="G5523" s="159" t="s">
        <v>1796</v>
      </c>
      <c r="H5523" s="159" t="s">
        <v>1654</v>
      </c>
      <c r="I5523" s="159" t="s">
        <v>1808</v>
      </c>
      <c r="J5523" s="42" t="s">
        <v>27532</v>
      </c>
      <c r="K5523" s="42" t="s">
        <v>27533</v>
      </c>
      <c r="L5523" s="159" t="s">
        <v>2732</v>
      </c>
      <c r="M5523" s="159" t="s">
        <v>27534</v>
      </c>
      <c r="N5523" s="161"/>
      <c r="O5523" s="161"/>
      <c r="P5523" s="161"/>
    </row>
    <row r="5524" customFormat="false" ht="27" hidden="false" customHeight="true" outlineLevel="0" collapsed="false">
      <c r="A5524" s="159" t="s">
        <v>27535</v>
      </c>
      <c r="B5524" s="160" t="s">
        <v>27536</v>
      </c>
      <c r="C5524" s="42" t="s">
        <v>1745</v>
      </c>
      <c r="D5524" s="159" t="s">
        <v>2538</v>
      </c>
      <c r="E5524" s="159" t="s">
        <v>2730</v>
      </c>
      <c r="F5524" s="42" t="s">
        <v>2539</v>
      </c>
      <c r="G5524" s="159" t="s">
        <v>1796</v>
      </c>
      <c r="H5524" s="159" t="s">
        <v>1654</v>
      </c>
      <c r="I5524" s="159" t="s">
        <v>1808</v>
      </c>
      <c r="J5524" s="42" t="s">
        <v>27537</v>
      </c>
      <c r="K5524" s="42" t="s">
        <v>27538</v>
      </c>
      <c r="L5524" s="159" t="s">
        <v>2732</v>
      </c>
      <c r="M5524" s="159" t="s">
        <v>27539</v>
      </c>
      <c r="N5524" s="161"/>
      <c r="O5524" s="161"/>
      <c r="P5524" s="161"/>
    </row>
    <row r="5525" customFormat="false" ht="27" hidden="false" customHeight="true" outlineLevel="0" collapsed="false">
      <c r="A5525" s="159" t="s">
        <v>27540</v>
      </c>
      <c r="B5525" s="160" t="s">
        <v>27541</v>
      </c>
      <c r="C5525" s="42" t="s">
        <v>1745</v>
      </c>
      <c r="D5525" s="159" t="s">
        <v>2538</v>
      </c>
      <c r="E5525" s="159" t="s">
        <v>2730</v>
      </c>
      <c r="F5525" s="42" t="s">
        <v>2539</v>
      </c>
      <c r="G5525" s="159" t="s">
        <v>1796</v>
      </c>
      <c r="H5525" s="159" t="s">
        <v>1654</v>
      </c>
      <c r="I5525" s="159" t="s">
        <v>1808</v>
      </c>
      <c r="J5525" s="42" t="s">
        <v>27542</v>
      </c>
      <c r="K5525" s="42" t="s">
        <v>27543</v>
      </c>
      <c r="L5525" s="159" t="s">
        <v>2732</v>
      </c>
      <c r="M5525" s="159" t="s">
        <v>27544</v>
      </c>
      <c r="N5525" s="161"/>
      <c r="O5525" s="161"/>
      <c r="P5525" s="161"/>
    </row>
    <row r="5526" customFormat="false" ht="27" hidden="false" customHeight="true" outlineLevel="0" collapsed="false">
      <c r="A5526" s="159" t="s">
        <v>27545</v>
      </c>
      <c r="B5526" s="160" t="s">
        <v>27546</v>
      </c>
      <c r="C5526" s="42" t="s">
        <v>1751</v>
      </c>
      <c r="D5526" s="159" t="s">
        <v>3085</v>
      </c>
      <c r="E5526" s="159" t="s">
        <v>2730</v>
      </c>
      <c r="F5526" s="42" t="s">
        <v>3086</v>
      </c>
      <c r="G5526" s="159" t="s">
        <v>1796</v>
      </c>
      <c r="H5526" s="159" t="s">
        <v>1654</v>
      </c>
      <c r="I5526" s="159" t="s">
        <v>1808</v>
      </c>
      <c r="J5526" s="42" t="s">
        <v>27547</v>
      </c>
      <c r="K5526" s="42" t="s">
        <v>27548</v>
      </c>
      <c r="L5526" s="159" t="s">
        <v>2732</v>
      </c>
      <c r="M5526" s="159" t="s">
        <v>27549</v>
      </c>
      <c r="N5526" s="161"/>
      <c r="O5526" s="161"/>
      <c r="P5526" s="161"/>
    </row>
    <row r="5527" customFormat="false" ht="27" hidden="false" customHeight="true" outlineLevel="0" collapsed="false">
      <c r="A5527" s="159" t="s">
        <v>27550</v>
      </c>
      <c r="B5527" s="160" t="s">
        <v>27551</v>
      </c>
      <c r="C5527" s="42" t="s">
        <v>1751</v>
      </c>
      <c r="D5527" s="159" t="s">
        <v>3085</v>
      </c>
      <c r="E5527" s="159" t="s">
        <v>2730</v>
      </c>
      <c r="F5527" s="42" t="s">
        <v>3086</v>
      </c>
      <c r="G5527" s="159" t="s">
        <v>1796</v>
      </c>
      <c r="H5527" s="159" t="s">
        <v>1654</v>
      </c>
      <c r="I5527" s="159" t="s">
        <v>1808</v>
      </c>
      <c r="J5527" s="42" t="s">
        <v>27552</v>
      </c>
      <c r="K5527" s="42" t="s">
        <v>27553</v>
      </c>
      <c r="L5527" s="159" t="s">
        <v>2732</v>
      </c>
      <c r="M5527" s="159" t="s">
        <v>27554</v>
      </c>
      <c r="N5527" s="161"/>
      <c r="O5527" s="161"/>
      <c r="P5527" s="161"/>
    </row>
    <row r="5528" customFormat="false" ht="27" hidden="false" customHeight="true" outlineLevel="0" collapsed="false">
      <c r="A5528" s="159" t="s">
        <v>27555</v>
      </c>
      <c r="B5528" s="160" t="s">
        <v>27556</v>
      </c>
      <c r="C5528" s="42" t="s">
        <v>1751</v>
      </c>
      <c r="D5528" s="159" t="s">
        <v>3085</v>
      </c>
      <c r="E5528" s="159" t="s">
        <v>2730</v>
      </c>
      <c r="F5528" s="42" t="s">
        <v>3086</v>
      </c>
      <c r="G5528" s="159" t="s">
        <v>1796</v>
      </c>
      <c r="H5528" s="159" t="s">
        <v>1654</v>
      </c>
      <c r="I5528" s="159" t="s">
        <v>1808</v>
      </c>
      <c r="J5528" s="42" t="s">
        <v>27557</v>
      </c>
      <c r="K5528" s="42" t="s">
        <v>27558</v>
      </c>
      <c r="L5528" s="159" t="s">
        <v>2732</v>
      </c>
      <c r="M5528" s="159" t="s">
        <v>27559</v>
      </c>
      <c r="N5528" s="161"/>
      <c r="O5528" s="161"/>
      <c r="P5528" s="161"/>
    </row>
    <row r="5529" customFormat="false" ht="27" hidden="false" customHeight="true" outlineLevel="0" collapsed="false">
      <c r="A5529" s="159" t="s">
        <v>27560</v>
      </c>
      <c r="B5529" s="160" t="s">
        <v>27561</v>
      </c>
      <c r="C5529" s="42" t="s">
        <v>1751</v>
      </c>
      <c r="D5529" s="159" t="s">
        <v>3085</v>
      </c>
      <c r="E5529" s="159" t="s">
        <v>2730</v>
      </c>
      <c r="F5529" s="42" t="s">
        <v>3086</v>
      </c>
      <c r="G5529" s="159" t="s">
        <v>1796</v>
      </c>
      <c r="H5529" s="159" t="s">
        <v>1654</v>
      </c>
      <c r="I5529" s="159" t="s">
        <v>1808</v>
      </c>
      <c r="J5529" s="42" t="s">
        <v>27562</v>
      </c>
      <c r="K5529" s="42" t="s">
        <v>27563</v>
      </c>
      <c r="L5529" s="159" t="s">
        <v>2732</v>
      </c>
      <c r="M5529" s="159" t="s">
        <v>27564</v>
      </c>
      <c r="N5529" s="161"/>
      <c r="O5529" s="161"/>
      <c r="P5529" s="161"/>
    </row>
    <row r="5530" customFormat="false" ht="27" hidden="false" customHeight="true" outlineLevel="0" collapsed="false">
      <c r="A5530" s="159" t="s">
        <v>27565</v>
      </c>
      <c r="B5530" s="160" t="s">
        <v>27566</v>
      </c>
      <c r="C5530" s="42" t="s">
        <v>1751</v>
      </c>
      <c r="D5530" s="159" t="s">
        <v>3085</v>
      </c>
      <c r="E5530" s="159" t="s">
        <v>2730</v>
      </c>
      <c r="F5530" s="42" t="s">
        <v>3086</v>
      </c>
      <c r="G5530" s="159" t="s">
        <v>1796</v>
      </c>
      <c r="H5530" s="159" t="s">
        <v>1654</v>
      </c>
      <c r="I5530" s="159" t="s">
        <v>1808</v>
      </c>
      <c r="J5530" s="42" t="s">
        <v>27567</v>
      </c>
      <c r="K5530" s="42" t="s">
        <v>27568</v>
      </c>
      <c r="L5530" s="159" t="s">
        <v>2732</v>
      </c>
      <c r="M5530" s="159" t="s">
        <v>27569</v>
      </c>
      <c r="N5530" s="161"/>
      <c r="O5530" s="161"/>
      <c r="P5530" s="161"/>
    </row>
    <row r="5531" customFormat="false" ht="27" hidden="false" customHeight="true" outlineLevel="0" collapsed="false">
      <c r="A5531" s="159" t="s">
        <v>27570</v>
      </c>
      <c r="B5531" s="160" t="s">
        <v>27571</v>
      </c>
      <c r="C5531" s="42" t="s">
        <v>1751</v>
      </c>
      <c r="D5531" s="159" t="s">
        <v>3085</v>
      </c>
      <c r="E5531" s="159" t="s">
        <v>2730</v>
      </c>
      <c r="F5531" s="42" t="s">
        <v>3086</v>
      </c>
      <c r="G5531" s="159" t="s">
        <v>1796</v>
      </c>
      <c r="H5531" s="159" t="s">
        <v>1654</v>
      </c>
      <c r="I5531" s="159" t="s">
        <v>1808</v>
      </c>
      <c r="J5531" s="42" t="s">
        <v>27572</v>
      </c>
      <c r="K5531" s="42" t="s">
        <v>27573</v>
      </c>
      <c r="L5531" s="159" t="s">
        <v>2732</v>
      </c>
      <c r="M5531" s="159" t="s">
        <v>27574</v>
      </c>
      <c r="N5531" s="161"/>
      <c r="O5531" s="161"/>
      <c r="P5531" s="161"/>
    </row>
    <row r="5532" customFormat="false" ht="27" hidden="false" customHeight="true" outlineLevel="0" collapsed="false">
      <c r="A5532" s="159" t="s">
        <v>27575</v>
      </c>
      <c r="B5532" s="160" t="s">
        <v>27576</v>
      </c>
      <c r="C5532" s="42" t="s">
        <v>1751</v>
      </c>
      <c r="D5532" s="159" t="s">
        <v>3085</v>
      </c>
      <c r="E5532" s="159" t="s">
        <v>2730</v>
      </c>
      <c r="F5532" s="42" t="s">
        <v>3086</v>
      </c>
      <c r="G5532" s="159" t="s">
        <v>1796</v>
      </c>
      <c r="H5532" s="159" t="s">
        <v>1654</v>
      </c>
      <c r="I5532" s="159" t="s">
        <v>1808</v>
      </c>
      <c r="J5532" s="42" t="s">
        <v>27577</v>
      </c>
      <c r="K5532" s="42" t="s">
        <v>27578</v>
      </c>
      <c r="L5532" s="159" t="s">
        <v>2732</v>
      </c>
      <c r="M5532" s="159" t="s">
        <v>27579</v>
      </c>
      <c r="N5532" s="161"/>
      <c r="O5532" s="161"/>
      <c r="P5532" s="161"/>
    </row>
    <row r="5533" customFormat="false" ht="27" hidden="false" customHeight="true" outlineLevel="0" collapsed="false">
      <c r="A5533" s="159" t="s">
        <v>27580</v>
      </c>
      <c r="B5533" s="160" t="s">
        <v>27581</v>
      </c>
      <c r="C5533" s="42" t="s">
        <v>1751</v>
      </c>
      <c r="D5533" s="159" t="s">
        <v>3085</v>
      </c>
      <c r="E5533" s="159" t="s">
        <v>2730</v>
      </c>
      <c r="F5533" s="42" t="s">
        <v>3086</v>
      </c>
      <c r="G5533" s="159" t="s">
        <v>1796</v>
      </c>
      <c r="H5533" s="159" t="s">
        <v>1654</v>
      </c>
      <c r="I5533" s="159" t="s">
        <v>1808</v>
      </c>
      <c r="J5533" s="42" t="s">
        <v>27582</v>
      </c>
      <c r="K5533" s="42" t="s">
        <v>27583</v>
      </c>
      <c r="L5533" s="159" t="s">
        <v>2732</v>
      </c>
      <c r="M5533" s="159" t="s">
        <v>27584</v>
      </c>
      <c r="N5533" s="161"/>
      <c r="O5533" s="161"/>
      <c r="P5533" s="161"/>
    </row>
    <row r="5534" customFormat="false" ht="27" hidden="false" customHeight="true" outlineLevel="0" collapsed="false">
      <c r="A5534" s="159" t="s">
        <v>27585</v>
      </c>
      <c r="B5534" s="160" t="s">
        <v>27586</v>
      </c>
      <c r="C5534" s="42" t="s">
        <v>1751</v>
      </c>
      <c r="D5534" s="159" t="s">
        <v>3085</v>
      </c>
      <c r="E5534" s="159" t="s">
        <v>2730</v>
      </c>
      <c r="F5534" s="42" t="s">
        <v>3086</v>
      </c>
      <c r="G5534" s="159" t="s">
        <v>1796</v>
      </c>
      <c r="H5534" s="159" t="s">
        <v>1654</v>
      </c>
      <c r="I5534" s="159" t="s">
        <v>1808</v>
      </c>
      <c r="J5534" s="42" t="s">
        <v>27587</v>
      </c>
      <c r="K5534" s="42" t="s">
        <v>27588</v>
      </c>
      <c r="L5534" s="159" t="s">
        <v>2732</v>
      </c>
      <c r="M5534" s="159" t="s">
        <v>27589</v>
      </c>
      <c r="N5534" s="161"/>
      <c r="O5534" s="161"/>
      <c r="P5534" s="161"/>
    </row>
    <row r="5535" customFormat="false" ht="27" hidden="false" customHeight="true" outlineLevel="0" collapsed="false">
      <c r="A5535" s="159" t="s">
        <v>27590</v>
      </c>
      <c r="B5535" s="160" t="s">
        <v>27591</v>
      </c>
      <c r="C5535" s="42" t="s">
        <v>1738</v>
      </c>
      <c r="D5535" s="159" t="s">
        <v>2979</v>
      </c>
      <c r="E5535" s="159" t="s">
        <v>2730</v>
      </c>
      <c r="F5535" s="42" t="s">
        <v>2980</v>
      </c>
      <c r="G5535" s="159" t="s">
        <v>1796</v>
      </c>
      <c r="H5535" s="159" t="s">
        <v>1654</v>
      </c>
      <c r="I5535" s="159" t="s">
        <v>1808</v>
      </c>
      <c r="J5535" s="42" t="s">
        <v>27592</v>
      </c>
      <c r="K5535" s="42" t="s">
        <v>27593</v>
      </c>
      <c r="L5535" s="159" t="s">
        <v>2732</v>
      </c>
      <c r="M5535" s="159" t="s">
        <v>27594</v>
      </c>
      <c r="N5535" s="161"/>
      <c r="O5535" s="161"/>
      <c r="P5535" s="161"/>
    </row>
    <row r="5536" customFormat="false" ht="27" hidden="false" customHeight="true" outlineLevel="0" collapsed="false">
      <c r="A5536" s="159" t="s">
        <v>27595</v>
      </c>
      <c r="B5536" s="160" t="s">
        <v>27596</v>
      </c>
      <c r="C5536" s="42" t="s">
        <v>1738</v>
      </c>
      <c r="D5536" s="159" t="s">
        <v>2979</v>
      </c>
      <c r="E5536" s="159" t="s">
        <v>2730</v>
      </c>
      <c r="F5536" s="42" t="s">
        <v>2980</v>
      </c>
      <c r="G5536" s="159" t="s">
        <v>1796</v>
      </c>
      <c r="H5536" s="159" t="s">
        <v>1654</v>
      </c>
      <c r="I5536" s="159" t="s">
        <v>1808</v>
      </c>
      <c r="J5536" s="42" t="s">
        <v>27597</v>
      </c>
      <c r="K5536" s="42" t="s">
        <v>27598</v>
      </c>
      <c r="L5536" s="159" t="s">
        <v>2732</v>
      </c>
      <c r="M5536" s="159" t="s">
        <v>27599</v>
      </c>
      <c r="N5536" s="161"/>
      <c r="O5536" s="161"/>
      <c r="P5536" s="161"/>
    </row>
    <row r="5537" customFormat="false" ht="27" hidden="false" customHeight="true" outlineLevel="0" collapsed="false">
      <c r="A5537" s="159" t="s">
        <v>27600</v>
      </c>
      <c r="B5537" s="160" t="s">
        <v>27601</v>
      </c>
      <c r="C5537" s="42" t="s">
        <v>1738</v>
      </c>
      <c r="D5537" s="159" t="s">
        <v>2979</v>
      </c>
      <c r="E5537" s="159" t="s">
        <v>2730</v>
      </c>
      <c r="F5537" s="42" t="s">
        <v>2980</v>
      </c>
      <c r="G5537" s="159" t="s">
        <v>1796</v>
      </c>
      <c r="H5537" s="159" t="s">
        <v>1654</v>
      </c>
      <c r="I5537" s="159" t="s">
        <v>1808</v>
      </c>
      <c r="J5537" s="42" t="s">
        <v>27602</v>
      </c>
      <c r="K5537" s="42" t="s">
        <v>27603</v>
      </c>
      <c r="L5537" s="159" t="s">
        <v>2732</v>
      </c>
      <c r="M5537" s="159" t="s">
        <v>27604</v>
      </c>
      <c r="N5537" s="161"/>
      <c r="O5537" s="161"/>
      <c r="P5537" s="161"/>
    </row>
    <row r="5538" customFormat="false" ht="27" hidden="false" customHeight="true" outlineLevel="0" collapsed="false">
      <c r="A5538" s="159" t="s">
        <v>27605</v>
      </c>
      <c r="B5538" s="160" t="s">
        <v>27606</v>
      </c>
      <c r="C5538" s="42" t="s">
        <v>1738</v>
      </c>
      <c r="D5538" s="159" t="s">
        <v>2979</v>
      </c>
      <c r="E5538" s="159" t="s">
        <v>2730</v>
      </c>
      <c r="F5538" s="42" t="s">
        <v>2980</v>
      </c>
      <c r="G5538" s="159" t="s">
        <v>1796</v>
      </c>
      <c r="H5538" s="159" t="s">
        <v>1654</v>
      </c>
      <c r="I5538" s="159" t="s">
        <v>1808</v>
      </c>
      <c r="J5538" s="42" t="s">
        <v>27607</v>
      </c>
      <c r="K5538" s="42" t="s">
        <v>27608</v>
      </c>
      <c r="L5538" s="159" t="s">
        <v>2732</v>
      </c>
      <c r="M5538" s="159" t="s">
        <v>27609</v>
      </c>
      <c r="N5538" s="161"/>
      <c r="O5538" s="161"/>
      <c r="P5538" s="161"/>
    </row>
    <row r="5539" customFormat="false" ht="27" hidden="false" customHeight="true" outlineLevel="0" collapsed="false">
      <c r="A5539" s="159" t="s">
        <v>27610</v>
      </c>
      <c r="B5539" s="160" t="s">
        <v>27611</v>
      </c>
      <c r="C5539" s="42" t="s">
        <v>1738</v>
      </c>
      <c r="D5539" s="159" t="s">
        <v>2979</v>
      </c>
      <c r="E5539" s="159" t="s">
        <v>2730</v>
      </c>
      <c r="F5539" s="42" t="s">
        <v>2980</v>
      </c>
      <c r="G5539" s="159" t="s">
        <v>1796</v>
      </c>
      <c r="H5539" s="159" t="s">
        <v>1654</v>
      </c>
      <c r="I5539" s="159" t="s">
        <v>1808</v>
      </c>
      <c r="J5539" s="42" t="s">
        <v>27612</v>
      </c>
      <c r="K5539" s="42" t="s">
        <v>27613</v>
      </c>
      <c r="L5539" s="159" t="s">
        <v>2732</v>
      </c>
      <c r="M5539" s="159" t="s">
        <v>27614</v>
      </c>
      <c r="N5539" s="161"/>
      <c r="O5539" s="161"/>
      <c r="P5539" s="161"/>
    </row>
    <row r="5540" customFormat="false" ht="27" hidden="false" customHeight="true" outlineLevel="0" collapsed="false">
      <c r="A5540" s="159" t="s">
        <v>27615</v>
      </c>
      <c r="B5540" s="160" t="s">
        <v>27616</v>
      </c>
      <c r="C5540" s="42" t="s">
        <v>1738</v>
      </c>
      <c r="D5540" s="159" t="s">
        <v>2979</v>
      </c>
      <c r="E5540" s="159" t="s">
        <v>2730</v>
      </c>
      <c r="F5540" s="42" t="s">
        <v>2980</v>
      </c>
      <c r="G5540" s="159" t="s">
        <v>1796</v>
      </c>
      <c r="H5540" s="159" t="s">
        <v>1654</v>
      </c>
      <c r="I5540" s="159" t="s">
        <v>1808</v>
      </c>
      <c r="J5540" s="42" t="s">
        <v>27617</v>
      </c>
      <c r="K5540" s="42" t="s">
        <v>27618</v>
      </c>
      <c r="L5540" s="159" t="s">
        <v>2732</v>
      </c>
      <c r="M5540" s="159" t="s">
        <v>27619</v>
      </c>
      <c r="N5540" s="161"/>
      <c r="O5540" s="161"/>
      <c r="P5540" s="161"/>
    </row>
    <row r="5541" customFormat="false" ht="27" hidden="false" customHeight="true" outlineLevel="0" collapsed="false">
      <c r="A5541" s="159" t="s">
        <v>27620</v>
      </c>
      <c r="B5541" s="160" t="s">
        <v>27621</v>
      </c>
      <c r="C5541" s="42" t="s">
        <v>1738</v>
      </c>
      <c r="D5541" s="159" t="s">
        <v>2979</v>
      </c>
      <c r="E5541" s="159" t="s">
        <v>2730</v>
      </c>
      <c r="F5541" s="42" t="s">
        <v>2980</v>
      </c>
      <c r="G5541" s="159" t="s">
        <v>1796</v>
      </c>
      <c r="H5541" s="159" t="s">
        <v>1654</v>
      </c>
      <c r="I5541" s="159" t="s">
        <v>1808</v>
      </c>
      <c r="J5541" s="42" t="s">
        <v>27622</v>
      </c>
      <c r="K5541" s="42" t="s">
        <v>27623</v>
      </c>
      <c r="L5541" s="159" t="s">
        <v>2732</v>
      </c>
      <c r="M5541" s="159" t="s">
        <v>27624</v>
      </c>
      <c r="N5541" s="161"/>
      <c r="O5541" s="161"/>
      <c r="P5541" s="161"/>
    </row>
    <row r="5542" customFormat="false" ht="27" hidden="false" customHeight="true" outlineLevel="0" collapsed="false">
      <c r="A5542" s="159" t="s">
        <v>27625</v>
      </c>
      <c r="B5542" s="160" t="s">
        <v>27626</v>
      </c>
      <c r="C5542" s="42" t="s">
        <v>1738</v>
      </c>
      <c r="D5542" s="159" t="s">
        <v>2979</v>
      </c>
      <c r="E5542" s="159" t="s">
        <v>2730</v>
      </c>
      <c r="F5542" s="42" t="s">
        <v>2980</v>
      </c>
      <c r="G5542" s="159" t="s">
        <v>1796</v>
      </c>
      <c r="H5542" s="159" t="s">
        <v>1654</v>
      </c>
      <c r="I5542" s="159" t="s">
        <v>1808</v>
      </c>
      <c r="J5542" s="42" t="s">
        <v>27627</v>
      </c>
      <c r="K5542" s="42" t="s">
        <v>27628</v>
      </c>
      <c r="L5542" s="159" t="s">
        <v>2732</v>
      </c>
      <c r="M5542" s="159" t="s">
        <v>27629</v>
      </c>
      <c r="N5542" s="161"/>
      <c r="O5542" s="161"/>
      <c r="P5542" s="161"/>
    </row>
    <row r="5543" customFormat="false" ht="27" hidden="false" customHeight="true" outlineLevel="0" collapsed="false">
      <c r="A5543" s="159" t="s">
        <v>27630</v>
      </c>
      <c r="B5543" s="160" t="s">
        <v>27631</v>
      </c>
      <c r="C5543" s="42" t="s">
        <v>1738</v>
      </c>
      <c r="D5543" s="159" t="s">
        <v>2979</v>
      </c>
      <c r="E5543" s="159" t="s">
        <v>2730</v>
      </c>
      <c r="F5543" s="42" t="s">
        <v>2980</v>
      </c>
      <c r="G5543" s="159" t="s">
        <v>1796</v>
      </c>
      <c r="H5543" s="159" t="s">
        <v>1654</v>
      </c>
      <c r="I5543" s="159" t="s">
        <v>1808</v>
      </c>
      <c r="J5543" s="42" t="s">
        <v>27632</v>
      </c>
      <c r="K5543" s="42" t="s">
        <v>27633</v>
      </c>
      <c r="L5543" s="159" t="s">
        <v>2732</v>
      </c>
      <c r="M5543" s="159" t="s">
        <v>27634</v>
      </c>
      <c r="N5543" s="161"/>
      <c r="O5543" s="161"/>
      <c r="P5543" s="161"/>
    </row>
    <row r="5544" customFormat="false" ht="27" hidden="false" customHeight="true" outlineLevel="0" collapsed="false">
      <c r="A5544" s="159" t="s">
        <v>27635</v>
      </c>
      <c r="B5544" s="160" t="s">
        <v>27636</v>
      </c>
      <c r="C5544" s="42" t="s">
        <v>1738</v>
      </c>
      <c r="D5544" s="159" t="s">
        <v>2979</v>
      </c>
      <c r="E5544" s="159" t="s">
        <v>2730</v>
      </c>
      <c r="F5544" s="42" t="s">
        <v>2980</v>
      </c>
      <c r="G5544" s="159" t="s">
        <v>1796</v>
      </c>
      <c r="H5544" s="159" t="s">
        <v>1654</v>
      </c>
      <c r="I5544" s="159" t="s">
        <v>1808</v>
      </c>
      <c r="J5544" s="42" t="s">
        <v>27637</v>
      </c>
      <c r="K5544" s="42" t="s">
        <v>27638</v>
      </c>
      <c r="L5544" s="159" t="s">
        <v>2732</v>
      </c>
      <c r="M5544" s="159" t="s">
        <v>27639</v>
      </c>
      <c r="N5544" s="161"/>
      <c r="O5544" s="161"/>
      <c r="P5544" s="161"/>
    </row>
    <row r="5545" customFormat="false" ht="27" hidden="false" customHeight="true" outlineLevel="0" collapsed="false">
      <c r="A5545" s="159" t="s">
        <v>27640</v>
      </c>
      <c r="B5545" s="160" t="s">
        <v>27641</v>
      </c>
      <c r="C5545" s="42" t="s">
        <v>1738</v>
      </c>
      <c r="D5545" s="159" t="s">
        <v>2979</v>
      </c>
      <c r="E5545" s="159" t="s">
        <v>2730</v>
      </c>
      <c r="F5545" s="42" t="s">
        <v>2980</v>
      </c>
      <c r="G5545" s="159" t="s">
        <v>1796</v>
      </c>
      <c r="H5545" s="159" t="s">
        <v>1654</v>
      </c>
      <c r="I5545" s="159" t="s">
        <v>1808</v>
      </c>
      <c r="J5545" s="42" t="s">
        <v>27642</v>
      </c>
      <c r="K5545" s="42" t="s">
        <v>27643</v>
      </c>
      <c r="L5545" s="159" t="s">
        <v>2732</v>
      </c>
      <c r="M5545" s="159" t="s">
        <v>27644</v>
      </c>
      <c r="N5545" s="161"/>
      <c r="O5545" s="161"/>
      <c r="P5545" s="161"/>
    </row>
    <row r="5546" customFormat="false" ht="27" hidden="false" customHeight="true" outlineLevel="0" collapsed="false">
      <c r="A5546" s="159" t="s">
        <v>27645</v>
      </c>
      <c r="B5546" s="160" t="s">
        <v>27646</v>
      </c>
      <c r="C5546" s="42" t="s">
        <v>1738</v>
      </c>
      <c r="D5546" s="159" t="s">
        <v>2548</v>
      </c>
      <c r="E5546" s="159" t="s">
        <v>2730</v>
      </c>
      <c r="F5546" s="42" t="s">
        <v>2549</v>
      </c>
      <c r="G5546" s="159" t="s">
        <v>1796</v>
      </c>
      <c r="H5546" s="159" t="s">
        <v>1654</v>
      </c>
      <c r="I5546" s="159" t="s">
        <v>1808</v>
      </c>
      <c r="J5546" s="42" t="s">
        <v>27647</v>
      </c>
      <c r="K5546" s="42" t="s">
        <v>27648</v>
      </c>
      <c r="L5546" s="159" t="s">
        <v>2732</v>
      </c>
      <c r="M5546" s="159" t="s">
        <v>27649</v>
      </c>
      <c r="N5546" s="161"/>
      <c r="O5546" s="161"/>
      <c r="P5546" s="161"/>
    </row>
    <row r="5547" customFormat="false" ht="27" hidden="false" customHeight="true" outlineLevel="0" collapsed="false">
      <c r="A5547" s="159" t="s">
        <v>27650</v>
      </c>
      <c r="B5547" s="160" t="s">
        <v>27651</v>
      </c>
      <c r="C5547" s="42" t="s">
        <v>1738</v>
      </c>
      <c r="D5547" s="159" t="s">
        <v>2548</v>
      </c>
      <c r="E5547" s="159" t="s">
        <v>2730</v>
      </c>
      <c r="F5547" s="42" t="s">
        <v>2549</v>
      </c>
      <c r="G5547" s="159" t="s">
        <v>1796</v>
      </c>
      <c r="H5547" s="159" t="s">
        <v>1654</v>
      </c>
      <c r="I5547" s="159" t="s">
        <v>1808</v>
      </c>
      <c r="J5547" s="42" t="s">
        <v>27652</v>
      </c>
      <c r="K5547" s="42" t="s">
        <v>27653</v>
      </c>
      <c r="L5547" s="159" t="s">
        <v>2732</v>
      </c>
      <c r="M5547" s="159" t="s">
        <v>27654</v>
      </c>
      <c r="N5547" s="161"/>
      <c r="O5547" s="161"/>
      <c r="P5547" s="161"/>
    </row>
    <row r="5548" customFormat="false" ht="27" hidden="false" customHeight="true" outlineLevel="0" collapsed="false">
      <c r="A5548" s="159" t="s">
        <v>27655</v>
      </c>
      <c r="B5548" s="160" t="s">
        <v>27656</v>
      </c>
      <c r="C5548" s="42" t="s">
        <v>1738</v>
      </c>
      <c r="D5548" s="159" t="s">
        <v>2548</v>
      </c>
      <c r="E5548" s="159" t="s">
        <v>2730</v>
      </c>
      <c r="F5548" s="42" t="s">
        <v>2549</v>
      </c>
      <c r="G5548" s="159" t="s">
        <v>1796</v>
      </c>
      <c r="H5548" s="159" t="s">
        <v>1654</v>
      </c>
      <c r="I5548" s="159" t="s">
        <v>1808</v>
      </c>
      <c r="J5548" s="42" t="s">
        <v>27657</v>
      </c>
      <c r="K5548" s="42" t="s">
        <v>27658</v>
      </c>
      <c r="L5548" s="159" t="s">
        <v>2732</v>
      </c>
      <c r="M5548" s="159" t="s">
        <v>27659</v>
      </c>
      <c r="N5548" s="161"/>
      <c r="O5548" s="161"/>
      <c r="P5548" s="161"/>
    </row>
    <row r="5549" customFormat="false" ht="27" hidden="false" customHeight="true" outlineLevel="0" collapsed="false">
      <c r="A5549" s="159" t="s">
        <v>27660</v>
      </c>
      <c r="B5549" s="160" t="s">
        <v>27661</v>
      </c>
      <c r="C5549" s="42" t="s">
        <v>1738</v>
      </c>
      <c r="D5549" s="159" t="s">
        <v>2548</v>
      </c>
      <c r="E5549" s="159" t="s">
        <v>2730</v>
      </c>
      <c r="F5549" s="42" t="s">
        <v>2549</v>
      </c>
      <c r="G5549" s="159" t="s">
        <v>1796</v>
      </c>
      <c r="H5549" s="159" t="s">
        <v>1654</v>
      </c>
      <c r="I5549" s="159" t="s">
        <v>1808</v>
      </c>
      <c r="J5549" s="42" t="s">
        <v>27662</v>
      </c>
      <c r="K5549" s="42" t="s">
        <v>27663</v>
      </c>
      <c r="L5549" s="159" t="s">
        <v>2732</v>
      </c>
      <c r="M5549" s="159" t="s">
        <v>27664</v>
      </c>
      <c r="N5549" s="161"/>
      <c r="O5549" s="161"/>
      <c r="P5549" s="161"/>
    </row>
    <row r="5550" customFormat="false" ht="27" hidden="false" customHeight="true" outlineLevel="0" collapsed="false">
      <c r="A5550" s="159" t="s">
        <v>27665</v>
      </c>
      <c r="B5550" s="160" t="s">
        <v>27666</v>
      </c>
      <c r="C5550" s="42" t="s">
        <v>1738</v>
      </c>
      <c r="D5550" s="159" t="s">
        <v>2548</v>
      </c>
      <c r="E5550" s="159" t="s">
        <v>2730</v>
      </c>
      <c r="F5550" s="42" t="s">
        <v>2549</v>
      </c>
      <c r="G5550" s="159" t="s">
        <v>1796</v>
      </c>
      <c r="H5550" s="159" t="s">
        <v>1654</v>
      </c>
      <c r="I5550" s="159" t="s">
        <v>1808</v>
      </c>
      <c r="J5550" s="42" t="s">
        <v>27667</v>
      </c>
      <c r="K5550" s="42" t="s">
        <v>27668</v>
      </c>
      <c r="L5550" s="159" t="s">
        <v>2732</v>
      </c>
      <c r="M5550" s="159" t="s">
        <v>27669</v>
      </c>
      <c r="N5550" s="161"/>
      <c r="O5550" s="161"/>
      <c r="P5550" s="161"/>
    </row>
    <row r="5551" customFormat="false" ht="27" hidden="false" customHeight="true" outlineLevel="0" collapsed="false">
      <c r="A5551" s="159" t="s">
        <v>27670</v>
      </c>
      <c r="B5551" s="160" t="s">
        <v>27671</v>
      </c>
      <c r="C5551" s="42" t="s">
        <v>1738</v>
      </c>
      <c r="D5551" s="159" t="s">
        <v>2548</v>
      </c>
      <c r="E5551" s="159" t="s">
        <v>2730</v>
      </c>
      <c r="F5551" s="42" t="s">
        <v>2549</v>
      </c>
      <c r="G5551" s="159" t="s">
        <v>1796</v>
      </c>
      <c r="H5551" s="159" t="s">
        <v>1654</v>
      </c>
      <c r="I5551" s="159" t="s">
        <v>1808</v>
      </c>
      <c r="J5551" s="42" t="s">
        <v>27672</v>
      </c>
      <c r="K5551" s="42" t="s">
        <v>27673</v>
      </c>
      <c r="L5551" s="159" t="s">
        <v>2732</v>
      </c>
      <c r="M5551" s="159" t="s">
        <v>27674</v>
      </c>
      <c r="N5551" s="161"/>
      <c r="O5551" s="161"/>
      <c r="P5551" s="161"/>
    </row>
    <row r="5552" customFormat="false" ht="15" hidden="false" customHeight="true" outlineLevel="0" collapsed="false">
      <c r="A5552" s="159" t="s">
        <v>27675</v>
      </c>
      <c r="B5552" s="160" t="s">
        <v>27676</v>
      </c>
      <c r="C5552" s="42" t="s">
        <v>1738</v>
      </c>
      <c r="D5552" s="159" t="s">
        <v>2895</v>
      </c>
      <c r="E5552" s="159" t="s">
        <v>2730</v>
      </c>
      <c r="F5552" s="42" t="s">
        <v>2896</v>
      </c>
      <c r="G5552" s="159" t="s">
        <v>1796</v>
      </c>
      <c r="H5552" s="159" t="s">
        <v>1654</v>
      </c>
      <c r="I5552" s="159" t="s">
        <v>1808</v>
      </c>
      <c r="J5552" s="42" t="s">
        <v>27677</v>
      </c>
      <c r="K5552" s="42" t="s">
        <v>27678</v>
      </c>
      <c r="L5552" s="159" t="s">
        <v>2732</v>
      </c>
      <c r="M5552" s="159" t="s">
        <v>27679</v>
      </c>
      <c r="N5552" s="161"/>
      <c r="O5552" s="161"/>
      <c r="P5552" s="161"/>
    </row>
    <row r="5553" customFormat="false" ht="27" hidden="false" customHeight="true" outlineLevel="0" collapsed="false">
      <c r="A5553" s="159" t="s">
        <v>27680</v>
      </c>
      <c r="B5553" s="160" t="s">
        <v>27681</v>
      </c>
      <c r="C5553" s="42" t="s">
        <v>1738</v>
      </c>
      <c r="D5553" s="159" t="s">
        <v>2895</v>
      </c>
      <c r="E5553" s="159" t="s">
        <v>2730</v>
      </c>
      <c r="F5553" s="42" t="s">
        <v>2896</v>
      </c>
      <c r="G5553" s="159" t="s">
        <v>1796</v>
      </c>
      <c r="H5553" s="159" t="s">
        <v>1654</v>
      </c>
      <c r="I5553" s="159" t="s">
        <v>1808</v>
      </c>
      <c r="J5553" s="42" t="s">
        <v>27682</v>
      </c>
      <c r="K5553" s="42" t="s">
        <v>27683</v>
      </c>
      <c r="L5553" s="159" t="s">
        <v>2732</v>
      </c>
      <c r="M5553" s="159" t="s">
        <v>27684</v>
      </c>
      <c r="N5553" s="161"/>
      <c r="O5553" s="161"/>
      <c r="P5553" s="161"/>
    </row>
    <row r="5554" customFormat="false" ht="27" hidden="false" customHeight="true" outlineLevel="0" collapsed="false">
      <c r="A5554" s="159" t="s">
        <v>27685</v>
      </c>
      <c r="B5554" s="160" t="s">
        <v>27686</v>
      </c>
      <c r="C5554" s="42" t="s">
        <v>1738</v>
      </c>
      <c r="D5554" s="159" t="s">
        <v>2895</v>
      </c>
      <c r="E5554" s="159" t="s">
        <v>2730</v>
      </c>
      <c r="F5554" s="42" t="s">
        <v>2896</v>
      </c>
      <c r="G5554" s="159" t="s">
        <v>1796</v>
      </c>
      <c r="H5554" s="159" t="s">
        <v>1654</v>
      </c>
      <c r="I5554" s="159" t="s">
        <v>1808</v>
      </c>
      <c r="J5554" s="42" t="s">
        <v>27687</v>
      </c>
      <c r="K5554" s="42" t="s">
        <v>27688</v>
      </c>
      <c r="L5554" s="159" t="s">
        <v>2732</v>
      </c>
      <c r="M5554" s="159" t="s">
        <v>27689</v>
      </c>
      <c r="N5554" s="161"/>
      <c r="O5554" s="161"/>
      <c r="P5554" s="161"/>
    </row>
    <row r="5555" customFormat="false" ht="27" hidden="false" customHeight="true" outlineLevel="0" collapsed="false">
      <c r="A5555" s="159" t="s">
        <v>27690</v>
      </c>
      <c r="B5555" s="160" t="s">
        <v>27691</v>
      </c>
      <c r="C5555" s="42" t="s">
        <v>1738</v>
      </c>
      <c r="D5555" s="159" t="s">
        <v>2895</v>
      </c>
      <c r="E5555" s="159" t="s">
        <v>2730</v>
      </c>
      <c r="F5555" s="42" t="s">
        <v>2896</v>
      </c>
      <c r="G5555" s="159" t="s">
        <v>1796</v>
      </c>
      <c r="H5555" s="159" t="s">
        <v>1654</v>
      </c>
      <c r="I5555" s="159" t="s">
        <v>1808</v>
      </c>
      <c r="J5555" s="42" t="s">
        <v>27692</v>
      </c>
      <c r="K5555" s="42" t="s">
        <v>27693</v>
      </c>
      <c r="L5555" s="159" t="s">
        <v>2732</v>
      </c>
      <c r="M5555" s="159" t="s">
        <v>27694</v>
      </c>
      <c r="N5555" s="161"/>
      <c r="O5555" s="161"/>
      <c r="P5555" s="161"/>
    </row>
    <row r="5556" customFormat="false" ht="27" hidden="false" customHeight="true" outlineLevel="0" collapsed="false">
      <c r="A5556" s="159" t="s">
        <v>27695</v>
      </c>
      <c r="B5556" s="160" t="s">
        <v>27696</v>
      </c>
      <c r="C5556" s="42" t="s">
        <v>1738</v>
      </c>
      <c r="D5556" s="159" t="s">
        <v>2895</v>
      </c>
      <c r="E5556" s="159" t="s">
        <v>2730</v>
      </c>
      <c r="F5556" s="42" t="s">
        <v>2896</v>
      </c>
      <c r="G5556" s="159" t="s">
        <v>1796</v>
      </c>
      <c r="H5556" s="159" t="s">
        <v>1654</v>
      </c>
      <c r="I5556" s="159" t="s">
        <v>1808</v>
      </c>
      <c r="J5556" s="42" t="s">
        <v>27697</v>
      </c>
      <c r="K5556" s="42" t="s">
        <v>27698</v>
      </c>
      <c r="L5556" s="159" t="s">
        <v>2732</v>
      </c>
      <c r="M5556" s="159" t="s">
        <v>27699</v>
      </c>
      <c r="N5556" s="161"/>
      <c r="O5556" s="161"/>
      <c r="P5556" s="161"/>
    </row>
    <row r="5557" customFormat="false" ht="27" hidden="false" customHeight="true" outlineLevel="0" collapsed="false">
      <c r="A5557" s="159" t="s">
        <v>27700</v>
      </c>
      <c r="B5557" s="160" t="s">
        <v>27701</v>
      </c>
      <c r="C5557" s="42" t="s">
        <v>1738</v>
      </c>
      <c r="D5557" s="159" t="s">
        <v>2895</v>
      </c>
      <c r="E5557" s="159" t="s">
        <v>2730</v>
      </c>
      <c r="F5557" s="42" t="s">
        <v>2896</v>
      </c>
      <c r="G5557" s="159" t="s">
        <v>1796</v>
      </c>
      <c r="H5557" s="159" t="s">
        <v>1654</v>
      </c>
      <c r="I5557" s="159" t="s">
        <v>1808</v>
      </c>
      <c r="J5557" s="42" t="s">
        <v>27702</v>
      </c>
      <c r="K5557" s="42" t="s">
        <v>27703</v>
      </c>
      <c r="L5557" s="159" t="s">
        <v>2732</v>
      </c>
      <c r="M5557" s="159" t="s">
        <v>27704</v>
      </c>
      <c r="N5557" s="161"/>
      <c r="O5557" s="161"/>
      <c r="P5557" s="161"/>
    </row>
    <row r="5558" customFormat="false" ht="39" hidden="false" customHeight="true" outlineLevel="0" collapsed="false">
      <c r="A5558" s="159" t="s">
        <v>27705</v>
      </c>
      <c r="B5558" s="160" t="s">
        <v>27706</v>
      </c>
      <c r="C5558" s="42" t="s">
        <v>1738</v>
      </c>
      <c r="D5558" s="159" t="s">
        <v>2895</v>
      </c>
      <c r="E5558" s="159" t="s">
        <v>2730</v>
      </c>
      <c r="F5558" s="42" t="s">
        <v>2896</v>
      </c>
      <c r="G5558" s="159" t="s">
        <v>1796</v>
      </c>
      <c r="H5558" s="159" t="s">
        <v>1654</v>
      </c>
      <c r="I5558" s="159" t="s">
        <v>1808</v>
      </c>
      <c r="J5558" s="42" t="s">
        <v>27707</v>
      </c>
      <c r="K5558" s="42" t="s">
        <v>27708</v>
      </c>
      <c r="L5558" s="159" t="s">
        <v>2732</v>
      </c>
      <c r="M5558" s="159" t="s">
        <v>27709</v>
      </c>
      <c r="N5558" s="161"/>
      <c r="O5558" s="161"/>
      <c r="P5558" s="161"/>
    </row>
    <row r="5559" customFormat="false" ht="27" hidden="false" customHeight="true" outlineLevel="0" collapsed="false">
      <c r="A5559" s="159" t="s">
        <v>27710</v>
      </c>
      <c r="B5559" s="160" t="s">
        <v>27711</v>
      </c>
      <c r="C5559" s="42" t="s">
        <v>1742</v>
      </c>
      <c r="D5559" s="159" t="s">
        <v>2991</v>
      </c>
      <c r="E5559" s="159" t="s">
        <v>2730</v>
      </c>
      <c r="F5559" s="42" t="s">
        <v>2992</v>
      </c>
      <c r="G5559" s="159" t="s">
        <v>1796</v>
      </c>
      <c r="H5559" s="159" t="s">
        <v>1654</v>
      </c>
      <c r="I5559" s="159" t="s">
        <v>1808</v>
      </c>
      <c r="J5559" s="42" t="s">
        <v>27712</v>
      </c>
      <c r="K5559" s="42" t="s">
        <v>27713</v>
      </c>
      <c r="L5559" s="159" t="s">
        <v>2732</v>
      </c>
      <c r="M5559" s="159" t="s">
        <v>27714</v>
      </c>
      <c r="N5559" s="161"/>
      <c r="O5559" s="161"/>
      <c r="P5559" s="161"/>
    </row>
    <row r="5560" customFormat="false" ht="27" hidden="false" customHeight="true" outlineLevel="0" collapsed="false">
      <c r="A5560" s="159" t="s">
        <v>27715</v>
      </c>
      <c r="B5560" s="160" t="s">
        <v>27716</v>
      </c>
      <c r="C5560" s="42" t="s">
        <v>1742</v>
      </c>
      <c r="D5560" s="159" t="s">
        <v>2991</v>
      </c>
      <c r="E5560" s="159" t="s">
        <v>2730</v>
      </c>
      <c r="F5560" s="42" t="s">
        <v>2992</v>
      </c>
      <c r="G5560" s="159" t="s">
        <v>1796</v>
      </c>
      <c r="H5560" s="159" t="s">
        <v>1654</v>
      </c>
      <c r="I5560" s="159" t="s">
        <v>1808</v>
      </c>
      <c r="J5560" s="42" t="s">
        <v>27717</v>
      </c>
      <c r="K5560" s="42" t="s">
        <v>27718</v>
      </c>
      <c r="L5560" s="159" t="s">
        <v>2732</v>
      </c>
      <c r="M5560" s="159" t="s">
        <v>27719</v>
      </c>
      <c r="N5560" s="161"/>
      <c r="O5560" s="161"/>
      <c r="P5560" s="161"/>
    </row>
    <row r="5561" customFormat="false" ht="27" hidden="false" customHeight="true" outlineLevel="0" collapsed="false">
      <c r="A5561" s="159" t="s">
        <v>27720</v>
      </c>
      <c r="B5561" s="160" t="s">
        <v>27721</v>
      </c>
      <c r="C5561" s="42" t="s">
        <v>1742</v>
      </c>
      <c r="D5561" s="159" t="s">
        <v>2991</v>
      </c>
      <c r="E5561" s="159" t="s">
        <v>2730</v>
      </c>
      <c r="F5561" s="42" t="s">
        <v>2992</v>
      </c>
      <c r="G5561" s="159" t="s">
        <v>1796</v>
      </c>
      <c r="H5561" s="159" t="s">
        <v>1654</v>
      </c>
      <c r="I5561" s="159" t="s">
        <v>1808</v>
      </c>
      <c r="J5561" s="42" t="s">
        <v>27722</v>
      </c>
      <c r="K5561" s="42" t="s">
        <v>27723</v>
      </c>
      <c r="L5561" s="159" t="s">
        <v>2732</v>
      </c>
      <c r="M5561" s="159" t="s">
        <v>27724</v>
      </c>
      <c r="N5561" s="161"/>
      <c r="O5561" s="161"/>
      <c r="P5561" s="161"/>
    </row>
    <row r="5562" customFormat="false" ht="27" hidden="false" customHeight="true" outlineLevel="0" collapsed="false">
      <c r="A5562" s="159" t="s">
        <v>27725</v>
      </c>
      <c r="B5562" s="160" t="s">
        <v>27726</v>
      </c>
      <c r="C5562" s="42" t="s">
        <v>1742</v>
      </c>
      <c r="D5562" s="159" t="s">
        <v>2991</v>
      </c>
      <c r="E5562" s="159" t="s">
        <v>2730</v>
      </c>
      <c r="F5562" s="42" t="s">
        <v>2992</v>
      </c>
      <c r="G5562" s="159" t="s">
        <v>1796</v>
      </c>
      <c r="H5562" s="159" t="s">
        <v>1654</v>
      </c>
      <c r="I5562" s="159" t="s">
        <v>1808</v>
      </c>
      <c r="J5562" s="42" t="s">
        <v>27727</v>
      </c>
      <c r="K5562" s="42" t="s">
        <v>27728</v>
      </c>
      <c r="L5562" s="159" t="s">
        <v>2732</v>
      </c>
      <c r="M5562" s="159" t="s">
        <v>27729</v>
      </c>
      <c r="N5562" s="161"/>
      <c r="O5562" s="161"/>
      <c r="P5562" s="161"/>
    </row>
    <row r="5563" customFormat="false" ht="39" hidden="false" customHeight="true" outlineLevel="0" collapsed="false">
      <c r="A5563" s="159" t="s">
        <v>27730</v>
      </c>
      <c r="B5563" s="160" t="s">
        <v>27731</v>
      </c>
      <c r="C5563" s="42" t="s">
        <v>1742</v>
      </c>
      <c r="D5563" s="159" t="s">
        <v>2991</v>
      </c>
      <c r="E5563" s="159" t="s">
        <v>2730</v>
      </c>
      <c r="F5563" s="42" t="s">
        <v>2992</v>
      </c>
      <c r="G5563" s="159" t="s">
        <v>1796</v>
      </c>
      <c r="H5563" s="159" t="s">
        <v>1654</v>
      </c>
      <c r="I5563" s="159" t="s">
        <v>1808</v>
      </c>
      <c r="J5563" s="42" t="s">
        <v>27732</v>
      </c>
      <c r="K5563" s="42" t="s">
        <v>27733</v>
      </c>
      <c r="L5563" s="159" t="s">
        <v>2732</v>
      </c>
      <c r="M5563" s="159" t="s">
        <v>27734</v>
      </c>
      <c r="N5563" s="161"/>
      <c r="O5563" s="161"/>
      <c r="P5563" s="161"/>
    </row>
    <row r="5564" customFormat="false" ht="27" hidden="false" customHeight="true" outlineLevel="0" collapsed="false">
      <c r="A5564" s="159" t="s">
        <v>27735</v>
      </c>
      <c r="B5564" s="160" t="s">
        <v>27736</v>
      </c>
      <c r="C5564" s="42" t="s">
        <v>1754</v>
      </c>
      <c r="D5564" s="159" t="s">
        <v>2927</v>
      </c>
      <c r="E5564" s="159" t="s">
        <v>2730</v>
      </c>
      <c r="F5564" s="42" t="s">
        <v>2928</v>
      </c>
      <c r="G5564" s="159" t="s">
        <v>1796</v>
      </c>
      <c r="H5564" s="159" t="s">
        <v>1654</v>
      </c>
      <c r="I5564" s="159" t="s">
        <v>1808</v>
      </c>
      <c r="J5564" s="42" t="s">
        <v>8668</v>
      </c>
      <c r="K5564" s="42" t="s">
        <v>27737</v>
      </c>
      <c r="L5564" s="159" t="s">
        <v>2732</v>
      </c>
      <c r="M5564" s="159" t="s">
        <v>27738</v>
      </c>
      <c r="N5564" s="161"/>
      <c r="O5564" s="161"/>
      <c r="P5564" s="161"/>
    </row>
    <row r="5565" customFormat="false" ht="27" hidden="false" customHeight="true" outlineLevel="0" collapsed="false">
      <c r="A5565" s="159" t="s">
        <v>27739</v>
      </c>
      <c r="B5565" s="160" t="s">
        <v>27740</v>
      </c>
      <c r="C5565" s="42" t="s">
        <v>1754</v>
      </c>
      <c r="D5565" s="159" t="s">
        <v>2927</v>
      </c>
      <c r="E5565" s="159" t="s">
        <v>2730</v>
      </c>
      <c r="F5565" s="42" t="s">
        <v>2928</v>
      </c>
      <c r="G5565" s="159" t="s">
        <v>1796</v>
      </c>
      <c r="H5565" s="159" t="s">
        <v>1654</v>
      </c>
      <c r="I5565" s="159" t="s">
        <v>1808</v>
      </c>
      <c r="J5565" s="42" t="s">
        <v>27741</v>
      </c>
      <c r="K5565" s="42" t="s">
        <v>27742</v>
      </c>
      <c r="L5565" s="159" t="s">
        <v>2732</v>
      </c>
      <c r="M5565" s="159" t="s">
        <v>27743</v>
      </c>
      <c r="N5565" s="161"/>
      <c r="O5565" s="161"/>
      <c r="P5565" s="161"/>
    </row>
    <row r="5566" customFormat="false" ht="27" hidden="false" customHeight="true" outlineLevel="0" collapsed="false">
      <c r="A5566" s="159" t="s">
        <v>27744</v>
      </c>
      <c r="B5566" s="160" t="s">
        <v>27745</v>
      </c>
      <c r="C5566" s="42" t="s">
        <v>1754</v>
      </c>
      <c r="D5566" s="159" t="s">
        <v>2927</v>
      </c>
      <c r="E5566" s="159" t="s">
        <v>2730</v>
      </c>
      <c r="F5566" s="42" t="s">
        <v>2928</v>
      </c>
      <c r="G5566" s="159" t="s">
        <v>1796</v>
      </c>
      <c r="H5566" s="159" t="s">
        <v>1654</v>
      </c>
      <c r="I5566" s="159" t="s">
        <v>1808</v>
      </c>
      <c r="J5566" s="42" t="s">
        <v>27746</v>
      </c>
      <c r="K5566" s="42" t="s">
        <v>27747</v>
      </c>
      <c r="L5566" s="159" t="s">
        <v>2732</v>
      </c>
      <c r="M5566" s="159" t="s">
        <v>27748</v>
      </c>
      <c r="N5566" s="161"/>
      <c r="O5566" s="161"/>
      <c r="P5566" s="161"/>
    </row>
    <row r="5567" customFormat="false" ht="39" hidden="false" customHeight="true" outlineLevel="0" collapsed="false">
      <c r="A5567" s="159" t="s">
        <v>27749</v>
      </c>
      <c r="B5567" s="160" t="s">
        <v>27750</v>
      </c>
      <c r="C5567" s="42" t="s">
        <v>1754</v>
      </c>
      <c r="D5567" s="159" t="s">
        <v>2927</v>
      </c>
      <c r="E5567" s="159" t="s">
        <v>2730</v>
      </c>
      <c r="F5567" s="42" t="s">
        <v>2928</v>
      </c>
      <c r="G5567" s="159" t="s">
        <v>1796</v>
      </c>
      <c r="H5567" s="159" t="s">
        <v>1654</v>
      </c>
      <c r="I5567" s="159" t="s">
        <v>1808</v>
      </c>
      <c r="J5567" s="42" t="s">
        <v>8773</v>
      </c>
      <c r="K5567" s="42" t="s">
        <v>27751</v>
      </c>
      <c r="L5567" s="159" t="s">
        <v>2732</v>
      </c>
      <c r="M5567" s="159" t="s">
        <v>27752</v>
      </c>
      <c r="N5567" s="161"/>
      <c r="O5567" s="161"/>
      <c r="P5567" s="161"/>
    </row>
    <row r="5568" customFormat="false" ht="27" hidden="false" customHeight="true" outlineLevel="0" collapsed="false">
      <c r="A5568" s="159" t="s">
        <v>27753</v>
      </c>
      <c r="B5568" s="160" t="s">
        <v>27754</v>
      </c>
      <c r="C5568" s="42" t="s">
        <v>1754</v>
      </c>
      <c r="D5568" s="159" t="s">
        <v>2927</v>
      </c>
      <c r="E5568" s="159" t="s">
        <v>2730</v>
      </c>
      <c r="F5568" s="42" t="s">
        <v>2928</v>
      </c>
      <c r="G5568" s="159" t="s">
        <v>1796</v>
      </c>
      <c r="H5568" s="159" t="s">
        <v>1654</v>
      </c>
      <c r="I5568" s="159" t="s">
        <v>1808</v>
      </c>
      <c r="J5568" s="42" t="s">
        <v>27755</v>
      </c>
      <c r="K5568" s="42" t="s">
        <v>27756</v>
      </c>
      <c r="L5568" s="159" t="s">
        <v>2732</v>
      </c>
      <c r="M5568" s="159" t="s">
        <v>27757</v>
      </c>
      <c r="N5568" s="161"/>
      <c r="O5568" s="161"/>
      <c r="P5568" s="161"/>
    </row>
    <row r="5569" customFormat="false" ht="27" hidden="false" customHeight="true" outlineLevel="0" collapsed="false">
      <c r="A5569" s="159" t="s">
        <v>27758</v>
      </c>
      <c r="B5569" s="160" t="s">
        <v>27759</v>
      </c>
      <c r="C5569" s="42" t="s">
        <v>1754</v>
      </c>
      <c r="D5569" s="159" t="s">
        <v>2927</v>
      </c>
      <c r="E5569" s="159" t="s">
        <v>2730</v>
      </c>
      <c r="F5569" s="42" t="s">
        <v>2928</v>
      </c>
      <c r="G5569" s="159" t="s">
        <v>1796</v>
      </c>
      <c r="H5569" s="159" t="s">
        <v>1654</v>
      </c>
      <c r="I5569" s="159" t="s">
        <v>1808</v>
      </c>
      <c r="J5569" s="42" t="s">
        <v>27760</v>
      </c>
      <c r="K5569" s="42" t="s">
        <v>27761</v>
      </c>
      <c r="L5569" s="159" t="s">
        <v>2732</v>
      </c>
      <c r="M5569" s="159" t="s">
        <v>27762</v>
      </c>
      <c r="N5569" s="161"/>
      <c r="O5569" s="161"/>
      <c r="P5569" s="161"/>
    </row>
    <row r="5570" customFormat="false" ht="39" hidden="false" customHeight="true" outlineLevel="0" collapsed="false">
      <c r="A5570" s="159" t="s">
        <v>27763</v>
      </c>
      <c r="B5570" s="160" t="s">
        <v>27764</v>
      </c>
      <c r="C5570" s="42" t="s">
        <v>1754</v>
      </c>
      <c r="D5570" s="159" t="s">
        <v>2927</v>
      </c>
      <c r="E5570" s="159" t="s">
        <v>2730</v>
      </c>
      <c r="F5570" s="42" t="s">
        <v>2928</v>
      </c>
      <c r="G5570" s="159" t="s">
        <v>1796</v>
      </c>
      <c r="H5570" s="159" t="s">
        <v>1654</v>
      </c>
      <c r="I5570" s="159" t="s">
        <v>1808</v>
      </c>
      <c r="J5570" s="42" t="s">
        <v>8878</v>
      </c>
      <c r="K5570" s="42" t="s">
        <v>27765</v>
      </c>
      <c r="L5570" s="159" t="s">
        <v>2732</v>
      </c>
      <c r="M5570" s="159" t="s">
        <v>27766</v>
      </c>
      <c r="N5570" s="161"/>
      <c r="O5570" s="161"/>
      <c r="P5570" s="161"/>
    </row>
    <row r="5571" customFormat="false" ht="27" hidden="false" customHeight="true" outlineLevel="0" collapsed="false">
      <c r="A5571" s="159" t="s">
        <v>27767</v>
      </c>
      <c r="B5571" s="160" t="s">
        <v>27768</v>
      </c>
      <c r="C5571" s="42" t="s">
        <v>1745</v>
      </c>
      <c r="D5571" s="159" t="s">
        <v>8898</v>
      </c>
      <c r="E5571" s="159" t="s">
        <v>2730</v>
      </c>
      <c r="F5571" s="42" t="s">
        <v>8899</v>
      </c>
      <c r="G5571" s="159" t="s">
        <v>1796</v>
      </c>
      <c r="H5571" s="159" t="s">
        <v>1654</v>
      </c>
      <c r="I5571" s="159" t="s">
        <v>1808</v>
      </c>
      <c r="J5571" s="42" t="s">
        <v>27769</v>
      </c>
      <c r="K5571" s="42" t="s">
        <v>27770</v>
      </c>
      <c r="L5571" s="159" t="s">
        <v>2732</v>
      </c>
      <c r="M5571" s="159" t="s">
        <v>27771</v>
      </c>
      <c r="N5571" s="161"/>
      <c r="O5571" s="161"/>
      <c r="P5571" s="161"/>
    </row>
    <row r="5572" customFormat="false" ht="27" hidden="false" customHeight="true" outlineLevel="0" collapsed="false">
      <c r="A5572" s="159" t="s">
        <v>27772</v>
      </c>
      <c r="B5572" s="160" t="s">
        <v>27773</v>
      </c>
      <c r="C5572" s="42" t="s">
        <v>1745</v>
      </c>
      <c r="D5572" s="159" t="s">
        <v>8898</v>
      </c>
      <c r="E5572" s="159" t="s">
        <v>2730</v>
      </c>
      <c r="F5572" s="42" t="s">
        <v>8899</v>
      </c>
      <c r="G5572" s="159" t="s">
        <v>1796</v>
      </c>
      <c r="H5572" s="159" t="s">
        <v>1654</v>
      </c>
      <c r="I5572" s="159" t="s">
        <v>1808</v>
      </c>
      <c r="J5572" s="42" t="s">
        <v>27774</v>
      </c>
      <c r="K5572" s="42" t="s">
        <v>27775</v>
      </c>
      <c r="L5572" s="159" t="s">
        <v>2732</v>
      </c>
      <c r="M5572" s="159" t="s">
        <v>27776</v>
      </c>
      <c r="N5572" s="161"/>
      <c r="O5572" s="161"/>
      <c r="P5572" s="161"/>
    </row>
    <row r="5573" customFormat="false" ht="27" hidden="false" customHeight="true" outlineLevel="0" collapsed="false">
      <c r="A5573" s="159" t="s">
        <v>27777</v>
      </c>
      <c r="B5573" s="160" t="s">
        <v>27778</v>
      </c>
      <c r="C5573" s="42" t="s">
        <v>1745</v>
      </c>
      <c r="D5573" s="159" t="s">
        <v>8898</v>
      </c>
      <c r="E5573" s="159" t="s">
        <v>2730</v>
      </c>
      <c r="F5573" s="42" t="s">
        <v>8899</v>
      </c>
      <c r="G5573" s="159" t="s">
        <v>1796</v>
      </c>
      <c r="H5573" s="159" t="s">
        <v>1654</v>
      </c>
      <c r="I5573" s="159" t="s">
        <v>1808</v>
      </c>
      <c r="J5573" s="42" t="s">
        <v>27779</v>
      </c>
      <c r="K5573" s="42" t="s">
        <v>27780</v>
      </c>
      <c r="L5573" s="159" t="s">
        <v>2732</v>
      </c>
      <c r="M5573" s="159" t="s">
        <v>27781</v>
      </c>
      <c r="N5573" s="161"/>
      <c r="O5573" s="161"/>
      <c r="P5573" s="161"/>
    </row>
    <row r="5574" customFormat="false" ht="27" hidden="false" customHeight="true" outlineLevel="0" collapsed="false">
      <c r="A5574" s="159" t="s">
        <v>27782</v>
      </c>
      <c r="B5574" s="160" t="s">
        <v>27783</v>
      </c>
      <c r="C5574" s="42" t="s">
        <v>1745</v>
      </c>
      <c r="D5574" s="159" t="s">
        <v>8898</v>
      </c>
      <c r="E5574" s="159" t="s">
        <v>2730</v>
      </c>
      <c r="F5574" s="42" t="s">
        <v>8899</v>
      </c>
      <c r="G5574" s="159" t="s">
        <v>1796</v>
      </c>
      <c r="H5574" s="159" t="s">
        <v>1654</v>
      </c>
      <c r="I5574" s="159" t="s">
        <v>1808</v>
      </c>
      <c r="J5574" s="42" t="s">
        <v>27784</v>
      </c>
      <c r="K5574" s="42" t="s">
        <v>27785</v>
      </c>
      <c r="L5574" s="159" t="s">
        <v>2732</v>
      </c>
      <c r="M5574" s="159" t="s">
        <v>27786</v>
      </c>
      <c r="N5574" s="161"/>
      <c r="O5574" s="161"/>
      <c r="P5574" s="161"/>
    </row>
    <row r="5575" customFormat="false" ht="27" hidden="false" customHeight="true" outlineLevel="0" collapsed="false">
      <c r="A5575" s="159" t="s">
        <v>27787</v>
      </c>
      <c r="B5575" s="160" t="s">
        <v>27788</v>
      </c>
      <c r="C5575" s="42" t="s">
        <v>1745</v>
      </c>
      <c r="D5575" s="159" t="s">
        <v>8898</v>
      </c>
      <c r="E5575" s="159" t="s">
        <v>2730</v>
      </c>
      <c r="F5575" s="42" t="s">
        <v>8899</v>
      </c>
      <c r="G5575" s="159" t="s">
        <v>1796</v>
      </c>
      <c r="H5575" s="159" t="s">
        <v>1654</v>
      </c>
      <c r="I5575" s="159" t="s">
        <v>1808</v>
      </c>
      <c r="J5575" s="42" t="s">
        <v>27789</v>
      </c>
      <c r="K5575" s="42" t="s">
        <v>27790</v>
      </c>
      <c r="L5575" s="159" t="s">
        <v>2732</v>
      </c>
      <c r="M5575" s="159" t="s">
        <v>27791</v>
      </c>
      <c r="N5575" s="161"/>
      <c r="O5575" s="161"/>
      <c r="P5575" s="161"/>
    </row>
    <row r="5576" customFormat="false" ht="27" hidden="false" customHeight="true" outlineLevel="0" collapsed="false">
      <c r="A5576" s="159" t="s">
        <v>27792</v>
      </c>
      <c r="B5576" s="160" t="s">
        <v>27793</v>
      </c>
      <c r="C5576" s="42" t="s">
        <v>1738</v>
      </c>
      <c r="D5576" s="159" t="s">
        <v>2528</v>
      </c>
      <c r="E5576" s="159" t="s">
        <v>2730</v>
      </c>
      <c r="F5576" s="42" t="s">
        <v>2529</v>
      </c>
      <c r="G5576" s="159" t="s">
        <v>1796</v>
      </c>
      <c r="H5576" s="159" t="s">
        <v>1654</v>
      </c>
      <c r="I5576" s="159" t="s">
        <v>1808</v>
      </c>
      <c r="J5576" s="42" t="s">
        <v>27794</v>
      </c>
      <c r="K5576" s="42" t="s">
        <v>27795</v>
      </c>
      <c r="L5576" s="159" t="s">
        <v>2732</v>
      </c>
      <c r="M5576" s="159" t="s">
        <v>27796</v>
      </c>
      <c r="N5576" s="161"/>
      <c r="O5576" s="161"/>
      <c r="P5576" s="161"/>
    </row>
    <row r="5577" customFormat="false" ht="27" hidden="false" customHeight="true" outlineLevel="0" collapsed="false">
      <c r="A5577" s="159" t="s">
        <v>27797</v>
      </c>
      <c r="B5577" s="160" t="s">
        <v>27798</v>
      </c>
      <c r="C5577" s="42" t="s">
        <v>1738</v>
      </c>
      <c r="D5577" s="159" t="s">
        <v>2528</v>
      </c>
      <c r="E5577" s="159" t="s">
        <v>2730</v>
      </c>
      <c r="F5577" s="42" t="s">
        <v>2529</v>
      </c>
      <c r="G5577" s="159" t="s">
        <v>1796</v>
      </c>
      <c r="H5577" s="159" t="s">
        <v>1654</v>
      </c>
      <c r="I5577" s="159" t="s">
        <v>1808</v>
      </c>
      <c r="J5577" s="42" t="s">
        <v>27799</v>
      </c>
      <c r="K5577" s="42" t="s">
        <v>27800</v>
      </c>
      <c r="L5577" s="159" t="s">
        <v>2732</v>
      </c>
      <c r="M5577" s="159" t="s">
        <v>27801</v>
      </c>
      <c r="N5577" s="161"/>
      <c r="O5577" s="161"/>
      <c r="P5577" s="161"/>
    </row>
    <row r="5578" customFormat="false" ht="27" hidden="false" customHeight="true" outlineLevel="0" collapsed="false">
      <c r="A5578" s="159" t="s">
        <v>27802</v>
      </c>
      <c r="B5578" s="160" t="s">
        <v>27803</v>
      </c>
      <c r="C5578" s="42" t="s">
        <v>1738</v>
      </c>
      <c r="D5578" s="159" t="s">
        <v>2528</v>
      </c>
      <c r="E5578" s="159" t="s">
        <v>2730</v>
      </c>
      <c r="F5578" s="42" t="s">
        <v>2529</v>
      </c>
      <c r="G5578" s="159" t="s">
        <v>1796</v>
      </c>
      <c r="H5578" s="159" t="s">
        <v>1654</v>
      </c>
      <c r="I5578" s="159" t="s">
        <v>1808</v>
      </c>
      <c r="J5578" s="42" t="s">
        <v>27804</v>
      </c>
      <c r="K5578" s="42" t="s">
        <v>27805</v>
      </c>
      <c r="L5578" s="159" t="s">
        <v>2732</v>
      </c>
      <c r="M5578" s="159" t="s">
        <v>27806</v>
      </c>
      <c r="N5578" s="161"/>
      <c r="O5578" s="161"/>
      <c r="P5578" s="161"/>
    </row>
    <row r="5579" customFormat="false" ht="27" hidden="false" customHeight="true" outlineLevel="0" collapsed="false">
      <c r="A5579" s="159" t="s">
        <v>27807</v>
      </c>
      <c r="B5579" s="160" t="s">
        <v>27808</v>
      </c>
      <c r="C5579" s="42" t="s">
        <v>1738</v>
      </c>
      <c r="D5579" s="159" t="s">
        <v>2528</v>
      </c>
      <c r="E5579" s="159" t="s">
        <v>2730</v>
      </c>
      <c r="F5579" s="42" t="s">
        <v>2529</v>
      </c>
      <c r="G5579" s="159" t="s">
        <v>1796</v>
      </c>
      <c r="H5579" s="159" t="s">
        <v>1654</v>
      </c>
      <c r="I5579" s="159" t="s">
        <v>1808</v>
      </c>
      <c r="J5579" s="42" t="s">
        <v>27809</v>
      </c>
      <c r="K5579" s="42" t="s">
        <v>27810</v>
      </c>
      <c r="L5579" s="159" t="s">
        <v>2732</v>
      </c>
      <c r="M5579" s="159" t="s">
        <v>27811</v>
      </c>
      <c r="N5579" s="161"/>
      <c r="O5579" s="161"/>
      <c r="P5579" s="161"/>
    </row>
    <row r="5580" customFormat="false" ht="27" hidden="false" customHeight="true" outlineLevel="0" collapsed="false">
      <c r="A5580" s="159" t="s">
        <v>27812</v>
      </c>
      <c r="B5580" s="160" t="s">
        <v>27813</v>
      </c>
      <c r="C5580" s="42" t="s">
        <v>1738</v>
      </c>
      <c r="D5580" s="159" t="s">
        <v>2528</v>
      </c>
      <c r="E5580" s="159" t="s">
        <v>2730</v>
      </c>
      <c r="F5580" s="42" t="s">
        <v>2529</v>
      </c>
      <c r="G5580" s="159" t="s">
        <v>1796</v>
      </c>
      <c r="H5580" s="159" t="s">
        <v>1654</v>
      </c>
      <c r="I5580" s="159" t="s">
        <v>1808</v>
      </c>
      <c r="J5580" s="42" t="s">
        <v>27814</v>
      </c>
      <c r="K5580" s="42" t="s">
        <v>27815</v>
      </c>
      <c r="L5580" s="159" t="s">
        <v>2732</v>
      </c>
      <c r="M5580" s="159" t="s">
        <v>27816</v>
      </c>
      <c r="N5580" s="161"/>
      <c r="O5580" s="161"/>
      <c r="P5580" s="161"/>
    </row>
    <row r="5581" customFormat="false" ht="27" hidden="false" customHeight="true" outlineLevel="0" collapsed="false">
      <c r="A5581" s="159" t="s">
        <v>27817</v>
      </c>
      <c r="B5581" s="160" t="s">
        <v>27818</v>
      </c>
      <c r="C5581" s="42" t="s">
        <v>1738</v>
      </c>
      <c r="D5581" s="159" t="s">
        <v>2528</v>
      </c>
      <c r="E5581" s="159" t="s">
        <v>2730</v>
      </c>
      <c r="F5581" s="42" t="s">
        <v>2529</v>
      </c>
      <c r="G5581" s="159" t="s">
        <v>1796</v>
      </c>
      <c r="H5581" s="159" t="s">
        <v>1654</v>
      </c>
      <c r="I5581" s="159" t="s">
        <v>1808</v>
      </c>
      <c r="J5581" s="42" t="s">
        <v>27819</v>
      </c>
      <c r="K5581" s="42" t="s">
        <v>27820</v>
      </c>
      <c r="L5581" s="159" t="s">
        <v>2732</v>
      </c>
      <c r="M5581" s="159" t="s">
        <v>27821</v>
      </c>
      <c r="N5581" s="161"/>
      <c r="O5581" s="161"/>
      <c r="P5581" s="161"/>
    </row>
    <row r="5582" customFormat="false" ht="39" hidden="false" customHeight="true" outlineLevel="0" collapsed="false">
      <c r="A5582" s="159" t="s">
        <v>27822</v>
      </c>
      <c r="B5582" s="160" t="s">
        <v>27823</v>
      </c>
      <c r="C5582" s="42" t="s">
        <v>1738</v>
      </c>
      <c r="D5582" s="159" t="s">
        <v>2528</v>
      </c>
      <c r="E5582" s="159" t="s">
        <v>2730</v>
      </c>
      <c r="F5582" s="42" t="s">
        <v>2529</v>
      </c>
      <c r="G5582" s="159" t="s">
        <v>1796</v>
      </c>
      <c r="H5582" s="159" t="s">
        <v>1654</v>
      </c>
      <c r="I5582" s="159" t="s">
        <v>1808</v>
      </c>
      <c r="J5582" s="42" t="s">
        <v>27824</v>
      </c>
      <c r="K5582" s="42" t="s">
        <v>27825</v>
      </c>
      <c r="L5582" s="159" t="s">
        <v>2732</v>
      </c>
      <c r="M5582" s="159" t="s">
        <v>27826</v>
      </c>
      <c r="N5582" s="161"/>
      <c r="O5582" s="161"/>
      <c r="P5582" s="161"/>
    </row>
    <row r="5583" customFormat="false" ht="27" hidden="false" customHeight="true" outlineLevel="0" collapsed="false">
      <c r="A5583" s="159" t="s">
        <v>27827</v>
      </c>
      <c r="B5583" s="160" t="s">
        <v>27828</v>
      </c>
      <c r="C5583" s="42" t="s">
        <v>1738</v>
      </c>
      <c r="D5583" s="159" t="s">
        <v>2528</v>
      </c>
      <c r="E5583" s="159" t="s">
        <v>2730</v>
      </c>
      <c r="F5583" s="42" t="s">
        <v>2529</v>
      </c>
      <c r="G5583" s="159" t="s">
        <v>1796</v>
      </c>
      <c r="H5583" s="159" t="s">
        <v>1654</v>
      </c>
      <c r="I5583" s="159" t="s">
        <v>1808</v>
      </c>
      <c r="J5583" s="42" t="s">
        <v>27829</v>
      </c>
      <c r="K5583" s="42" t="s">
        <v>27830</v>
      </c>
      <c r="L5583" s="159" t="s">
        <v>2732</v>
      </c>
      <c r="M5583" s="159" t="s">
        <v>27831</v>
      </c>
      <c r="N5583" s="161"/>
      <c r="O5583" s="161"/>
      <c r="P5583" s="161"/>
    </row>
    <row r="5584" customFormat="false" ht="27" hidden="false" customHeight="true" outlineLevel="0" collapsed="false">
      <c r="A5584" s="159" t="s">
        <v>27832</v>
      </c>
      <c r="B5584" s="160" t="s">
        <v>27833</v>
      </c>
      <c r="C5584" s="42" t="s">
        <v>1738</v>
      </c>
      <c r="D5584" s="159" t="s">
        <v>2528</v>
      </c>
      <c r="E5584" s="159" t="s">
        <v>2730</v>
      </c>
      <c r="F5584" s="42" t="s">
        <v>2529</v>
      </c>
      <c r="G5584" s="159" t="s">
        <v>1796</v>
      </c>
      <c r="H5584" s="159" t="s">
        <v>1654</v>
      </c>
      <c r="I5584" s="159" t="s">
        <v>1808</v>
      </c>
      <c r="J5584" s="42" t="s">
        <v>27834</v>
      </c>
      <c r="K5584" s="42" t="s">
        <v>27835</v>
      </c>
      <c r="L5584" s="159" t="s">
        <v>2732</v>
      </c>
      <c r="M5584" s="159" t="s">
        <v>27836</v>
      </c>
      <c r="N5584" s="161"/>
      <c r="O5584" s="161"/>
      <c r="P5584" s="161"/>
    </row>
    <row r="5585" customFormat="false" ht="27" hidden="false" customHeight="true" outlineLevel="0" collapsed="false">
      <c r="A5585" s="159" t="s">
        <v>27837</v>
      </c>
      <c r="B5585" s="160" t="s">
        <v>27838</v>
      </c>
      <c r="C5585" s="42" t="s">
        <v>1738</v>
      </c>
      <c r="D5585" s="159" t="s">
        <v>2528</v>
      </c>
      <c r="E5585" s="159" t="s">
        <v>2730</v>
      </c>
      <c r="F5585" s="42" t="s">
        <v>2529</v>
      </c>
      <c r="G5585" s="159" t="s">
        <v>1796</v>
      </c>
      <c r="H5585" s="159" t="s">
        <v>1654</v>
      </c>
      <c r="I5585" s="159" t="s">
        <v>1808</v>
      </c>
      <c r="J5585" s="42" t="s">
        <v>27839</v>
      </c>
      <c r="K5585" s="42" t="s">
        <v>27840</v>
      </c>
      <c r="L5585" s="159" t="s">
        <v>2732</v>
      </c>
      <c r="M5585" s="159" t="s">
        <v>27841</v>
      </c>
      <c r="N5585" s="161"/>
      <c r="O5585" s="161"/>
      <c r="P5585" s="161"/>
    </row>
    <row r="5586" customFormat="false" ht="27" hidden="false" customHeight="true" outlineLevel="0" collapsed="false">
      <c r="A5586" s="159" t="s">
        <v>27842</v>
      </c>
      <c r="B5586" s="160" t="s">
        <v>27843</v>
      </c>
      <c r="C5586" s="42" t="s">
        <v>1738</v>
      </c>
      <c r="D5586" s="159" t="s">
        <v>2528</v>
      </c>
      <c r="E5586" s="159" t="s">
        <v>2730</v>
      </c>
      <c r="F5586" s="42" t="s">
        <v>2529</v>
      </c>
      <c r="G5586" s="159" t="s">
        <v>1796</v>
      </c>
      <c r="H5586" s="159" t="s">
        <v>1654</v>
      </c>
      <c r="I5586" s="159" t="s">
        <v>1808</v>
      </c>
      <c r="J5586" s="42" t="s">
        <v>27844</v>
      </c>
      <c r="K5586" s="42" t="s">
        <v>27845</v>
      </c>
      <c r="L5586" s="159" t="s">
        <v>2732</v>
      </c>
      <c r="M5586" s="159" t="s">
        <v>27846</v>
      </c>
      <c r="N5586" s="161"/>
      <c r="O5586" s="161"/>
      <c r="P5586" s="161"/>
    </row>
    <row r="5587" customFormat="false" ht="27" hidden="false" customHeight="true" outlineLevel="0" collapsed="false">
      <c r="A5587" s="159" t="s">
        <v>27847</v>
      </c>
      <c r="B5587" s="160" t="s">
        <v>27848</v>
      </c>
      <c r="C5587" s="42" t="s">
        <v>1738</v>
      </c>
      <c r="D5587" s="159" t="s">
        <v>2528</v>
      </c>
      <c r="E5587" s="159" t="s">
        <v>2730</v>
      </c>
      <c r="F5587" s="42" t="s">
        <v>2529</v>
      </c>
      <c r="G5587" s="159" t="s">
        <v>1796</v>
      </c>
      <c r="H5587" s="159" t="s">
        <v>1654</v>
      </c>
      <c r="I5587" s="159" t="s">
        <v>1808</v>
      </c>
      <c r="J5587" s="42" t="s">
        <v>27849</v>
      </c>
      <c r="K5587" s="42" t="s">
        <v>27850</v>
      </c>
      <c r="L5587" s="159" t="s">
        <v>2732</v>
      </c>
      <c r="M5587" s="159" t="s">
        <v>27851</v>
      </c>
      <c r="N5587" s="161"/>
      <c r="O5587" s="161"/>
      <c r="P5587" s="161"/>
    </row>
    <row r="5588" customFormat="false" ht="27" hidden="false" customHeight="true" outlineLevel="0" collapsed="false">
      <c r="A5588" s="159" t="s">
        <v>27852</v>
      </c>
      <c r="B5588" s="160" t="s">
        <v>27853</v>
      </c>
      <c r="C5588" s="42" t="s">
        <v>1745</v>
      </c>
      <c r="D5588" s="159" t="s">
        <v>3311</v>
      </c>
      <c r="E5588" s="159" t="s">
        <v>2730</v>
      </c>
      <c r="F5588" s="42" t="s">
        <v>3312</v>
      </c>
      <c r="G5588" s="159" t="s">
        <v>1796</v>
      </c>
      <c r="H5588" s="159" t="s">
        <v>1654</v>
      </c>
      <c r="I5588" s="159" t="s">
        <v>1808</v>
      </c>
      <c r="J5588" s="42" t="s">
        <v>27854</v>
      </c>
      <c r="K5588" s="42" t="s">
        <v>27855</v>
      </c>
      <c r="L5588" s="159" t="s">
        <v>2732</v>
      </c>
      <c r="M5588" s="159" t="s">
        <v>27856</v>
      </c>
      <c r="N5588" s="161"/>
      <c r="O5588" s="161"/>
      <c r="P5588" s="161"/>
    </row>
    <row r="5589" customFormat="false" ht="27" hidden="false" customHeight="true" outlineLevel="0" collapsed="false">
      <c r="A5589" s="159" t="s">
        <v>27857</v>
      </c>
      <c r="B5589" s="160" t="s">
        <v>27858</v>
      </c>
      <c r="C5589" s="42" t="s">
        <v>1745</v>
      </c>
      <c r="D5589" s="159" t="s">
        <v>3311</v>
      </c>
      <c r="E5589" s="159" t="s">
        <v>2730</v>
      </c>
      <c r="F5589" s="42" t="s">
        <v>3312</v>
      </c>
      <c r="G5589" s="159" t="s">
        <v>1796</v>
      </c>
      <c r="H5589" s="159" t="s">
        <v>1654</v>
      </c>
      <c r="I5589" s="159" t="s">
        <v>1808</v>
      </c>
      <c r="J5589" s="42" t="s">
        <v>27859</v>
      </c>
      <c r="K5589" s="42" t="s">
        <v>27860</v>
      </c>
      <c r="L5589" s="159" t="s">
        <v>2732</v>
      </c>
      <c r="M5589" s="159" t="s">
        <v>27861</v>
      </c>
      <c r="N5589" s="161"/>
      <c r="O5589" s="161"/>
      <c r="P5589" s="161"/>
    </row>
    <row r="5590" customFormat="false" ht="27" hidden="false" customHeight="true" outlineLevel="0" collapsed="false">
      <c r="A5590" s="159" t="s">
        <v>27862</v>
      </c>
      <c r="B5590" s="160" t="s">
        <v>27863</v>
      </c>
      <c r="C5590" s="42" t="s">
        <v>1745</v>
      </c>
      <c r="D5590" s="159" t="s">
        <v>3311</v>
      </c>
      <c r="E5590" s="159" t="s">
        <v>2730</v>
      </c>
      <c r="F5590" s="42" t="s">
        <v>3312</v>
      </c>
      <c r="G5590" s="159" t="s">
        <v>1796</v>
      </c>
      <c r="H5590" s="159" t="s">
        <v>1654</v>
      </c>
      <c r="I5590" s="159" t="s">
        <v>1808</v>
      </c>
      <c r="J5590" s="42" t="s">
        <v>27864</v>
      </c>
      <c r="K5590" s="42" t="s">
        <v>27865</v>
      </c>
      <c r="L5590" s="159" t="s">
        <v>2732</v>
      </c>
      <c r="M5590" s="159" t="s">
        <v>27866</v>
      </c>
      <c r="N5590" s="161"/>
      <c r="O5590" s="161"/>
      <c r="P5590" s="161"/>
    </row>
    <row r="5591" customFormat="false" ht="27" hidden="false" customHeight="true" outlineLevel="0" collapsed="false">
      <c r="A5591" s="159" t="s">
        <v>27867</v>
      </c>
      <c r="B5591" s="160" t="s">
        <v>27868</v>
      </c>
      <c r="C5591" s="42" t="s">
        <v>1745</v>
      </c>
      <c r="D5591" s="159" t="s">
        <v>3311</v>
      </c>
      <c r="E5591" s="159" t="s">
        <v>2730</v>
      </c>
      <c r="F5591" s="42" t="s">
        <v>3312</v>
      </c>
      <c r="G5591" s="159" t="s">
        <v>1796</v>
      </c>
      <c r="H5591" s="159" t="s">
        <v>1654</v>
      </c>
      <c r="I5591" s="159" t="s">
        <v>1808</v>
      </c>
      <c r="J5591" s="42" t="s">
        <v>27869</v>
      </c>
      <c r="K5591" s="42" t="s">
        <v>27870</v>
      </c>
      <c r="L5591" s="159" t="s">
        <v>2732</v>
      </c>
      <c r="M5591" s="159" t="s">
        <v>27871</v>
      </c>
      <c r="N5591" s="161"/>
      <c r="O5591" s="161"/>
      <c r="P5591" s="161"/>
    </row>
    <row r="5592" customFormat="false" ht="39" hidden="false" customHeight="true" outlineLevel="0" collapsed="false">
      <c r="A5592" s="159" t="s">
        <v>27872</v>
      </c>
      <c r="B5592" s="160" t="s">
        <v>27873</v>
      </c>
      <c r="C5592" s="42" t="s">
        <v>1745</v>
      </c>
      <c r="D5592" s="159" t="s">
        <v>3311</v>
      </c>
      <c r="E5592" s="159" t="s">
        <v>2730</v>
      </c>
      <c r="F5592" s="42" t="s">
        <v>3312</v>
      </c>
      <c r="G5592" s="159" t="s">
        <v>1796</v>
      </c>
      <c r="H5592" s="159" t="s">
        <v>1654</v>
      </c>
      <c r="I5592" s="159" t="s">
        <v>1808</v>
      </c>
      <c r="J5592" s="42" t="s">
        <v>27874</v>
      </c>
      <c r="K5592" s="42" t="s">
        <v>27875</v>
      </c>
      <c r="L5592" s="159" t="s">
        <v>2732</v>
      </c>
      <c r="M5592" s="159" t="s">
        <v>27876</v>
      </c>
      <c r="N5592" s="161"/>
      <c r="O5592" s="161"/>
      <c r="P5592" s="161"/>
    </row>
    <row r="5593" customFormat="false" ht="39" hidden="false" customHeight="true" outlineLevel="0" collapsed="false">
      <c r="A5593" s="159" t="s">
        <v>27877</v>
      </c>
      <c r="B5593" s="160" t="s">
        <v>27878</v>
      </c>
      <c r="C5593" s="42" t="s">
        <v>1745</v>
      </c>
      <c r="D5593" s="159" t="s">
        <v>9770</v>
      </c>
      <c r="E5593" s="159" t="s">
        <v>2730</v>
      </c>
      <c r="F5593" s="42" t="s">
        <v>9771</v>
      </c>
      <c r="G5593" s="159" t="s">
        <v>1796</v>
      </c>
      <c r="H5593" s="159" t="s">
        <v>1654</v>
      </c>
      <c r="I5593" s="159" t="s">
        <v>1808</v>
      </c>
      <c r="J5593" s="42" t="s">
        <v>10012</v>
      </c>
      <c r="K5593" s="42" t="s">
        <v>27879</v>
      </c>
      <c r="L5593" s="159" t="s">
        <v>2732</v>
      </c>
      <c r="M5593" s="159" t="s">
        <v>27880</v>
      </c>
      <c r="N5593" s="161"/>
      <c r="O5593" s="161"/>
      <c r="P5593" s="161"/>
    </row>
    <row r="5594" customFormat="false" ht="27" hidden="false" customHeight="true" outlineLevel="0" collapsed="false">
      <c r="A5594" s="159" t="s">
        <v>27881</v>
      </c>
      <c r="B5594" s="160" t="s">
        <v>27882</v>
      </c>
      <c r="C5594" s="42" t="s">
        <v>1738</v>
      </c>
      <c r="D5594" s="159" t="s">
        <v>10092</v>
      </c>
      <c r="E5594" s="159" t="s">
        <v>2730</v>
      </c>
      <c r="F5594" s="42" t="s">
        <v>10093</v>
      </c>
      <c r="G5594" s="159" t="s">
        <v>1796</v>
      </c>
      <c r="H5594" s="159" t="s">
        <v>1654</v>
      </c>
      <c r="I5594" s="159" t="s">
        <v>1808</v>
      </c>
      <c r="J5594" s="42" t="s">
        <v>27883</v>
      </c>
      <c r="K5594" s="42" t="s">
        <v>27884</v>
      </c>
      <c r="L5594" s="159" t="s">
        <v>2732</v>
      </c>
      <c r="M5594" s="159" t="s">
        <v>27885</v>
      </c>
      <c r="N5594" s="161"/>
      <c r="O5594" s="161"/>
      <c r="P5594" s="161"/>
    </row>
    <row r="5595" customFormat="false" ht="27" hidden="false" customHeight="true" outlineLevel="0" collapsed="false">
      <c r="A5595" s="159" t="s">
        <v>27886</v>
      </c>
      <c r="B5595" s="160" t="s">
        <v>27887</v>
      </c>
      <c r="C5595" s="42" t="s">
        <v>1738</v>
      </c>
      <c r="D5595" s="159" t="s">
        <v>10092</v>
      </c>
      <c r="E5595" s="159" t="s">
        <v>2730</v>
      </c>
      <c r="F5595" s="42" t="s">
        <v>10093</v>
      </c>
      <c r="G5595" s="159" t="s">
        <v>1796</v>
      </c>
      <c r="H5595" s="159" t="s">
        <v>1654</v>
      </c>
      <c r="I5595" s="159" t="s">
        <v>1808</v>
      </c>
      <c r="J5595" s="42" t="s">
        <v>27888</v>
      </c>
      <c r="K5595" s="42" t="s">
        <v>27889</v>
      </c>
      <c r="L5595" s="159" t="s">
        <v>2732</v>
      </c>
      <c r="M5595" s="159" t="s">
        <v>27890</v>
      </c>
      <c r="N5595" s="161"/>
      <c r="O5595" s="161"/>
      <c r="P5595" s="161"/>
    </row>
    <row r="5596" customFormat="false" ht="27" hidden="false" customHeight="true" outlineLevel="0" collapsed="false">
      <c r="A5596" s="159" t="s">
        <v>27891</v>
      </c>
      <c r="B5596" s="160" t="s">
        <v>27892</v>
      </c>
      <c r="C5596" s="42" t="s">
        <v>1738</v>
      </c>
      <c r="D5596" s="159" t="s">
        <v>10092</v>
      </c>
      <c r="E5596" s="159" t="s">
        <v>2730</v>
      </c>
      <c r="F5596" s="42" t="s">
        <v>10093</v>
      </c>
      <c r="G5596" s="159" t="s">
        <v>1796</v>
      </c>
      <c r="H5596" s="159" t="s">
        <v>1654</v>
      </c>
      <c r="I5596" s="159" t="s">
        <v>1808</v>
      </c>
      <c r="J5596" s="42" t="s">
        <v>27893</v>
      </c>
      <c r="K5596" s="42" t="s">
        <v>27894</v>
      </c>
      <c r="L5596" s="159" t="s">
        <v>2732</v>
      </c>
      <c r="M5596" s="159" t="s">
        <v>27895</v>
      </c>
      <c r="N5596" s="161"/>
      <c r="O5596" s="161"/>
      <c r="P5596" s="161"/>
    </row>
    <row r="5597" customFormat="false" ht="39" hidden="false" customHeight="true" outlineLevel="0" collapsed="false">
      <c r="A5597" s="159" t="s">
        <v>27896</v>
      </c>
      <c r="B5597" s="160" t="s">
        <v>27897</v>
      </c>
      <c r="C5597" s="42" t="s">
        <v>1738</v>
      </c>
      <c r="D5597" s="159" t="s">
        <v>10092</v>
      </c>
      <c r="E5597" s="159" t="s">
        <v>2730</v>
      </c>
      <c r="F5597" s="42" t="s">
        <v>10093</v>
      </c>
      <c r="G5597" s="159" t="s">
        <v>1796</v>
      </c>
      <c r="H5597" s="159" t="s">
        <v>1654</v>
      </c>
      <c r="I5597" s="159" t="s">
        <v>1808</v>
      </c>
      <c r="J5597" s="42" t="s">
        <v>10224</v>
      </c>
      <c r="K5597" s="42" t="s">
        <v>27898</v>
      </c>
      <c r="L5597" s="159" t="s">
        <v>2732</v>
      </c>
      <c r="M5597" s="159" t="s">
        <v>27899</v>
      </c>
      <c r="N5597" s="161"/>
      <c r="O5597" s="161"/>
      <c r="P5597" s="161"/>
    </row>
    <row r="5598" customFormat="false" ht="39" hidden="false" customHeight="true" outlineLevel="0" collapsed="false">
      <c r="A5598" s="159" t="s">
        <v>27900</v>
      </c>
      <c r="B5598" s="160" t="s">
        <v>27901</v>
      </c>
      <c r="C5598" s="42" t="s">
        <v>1738</v>
      </c>
      <c r="D5598" s="159" t="s">
        <v>10092</v>
      </c>
      <c r="E5598" s="159" t="s">
        <v>2730</v>
      </c>
      <c r="F5598" s="42" t="s">
        <v>10093</v>
      </c>
      <c r="G5598" s="159" t="s">
        <v>1796</v>
      </c>
      <c r="H5598" s="159" t="s">
        <v>1654</v>
      </c>
      <c r="I5598" s="159" t="s">
        <v>1808</v>
      </c>
      <c r="J5598" s="42" t="s">
        <v>27902</v>
      </c>
      <c r="K5598" s="42" t="s">
        <v>27903</v>
      </c>
      <c r="L5598" s="159" t="s">
        <v>2732</v>
      </c>
      <c r="M5598" s="159" t="s">
        <v>27904</v>
      </c>
      <c r="N5598" s="161"/>
      <c r="O5598" s="161"/>
      <c r="P5598" s="161"/>
    </row>
    <row r="5599" customFormat="false" ht="27" hidden="false" customHeight="true" outlineLevel="0" collapsed="false">
      <c r="A5599" s="159" t="s">
        <v>27905</v>
      </c>
      <c r="B5599" s="160" t="s">
        <v>27906</v>
      </c>
      <c r="C5599" s="42" t="s">
        <v>1738</v>
      </c>
      <c r="D5599" s="159" t="s">
        <v>10092</v>
      </c>
      <c r="E5599" s="159" t="s">
        <v>2730</v>
      </c>
      <c r="F5599" s="42" t="s">
        <v>10093</v>
      </c>
      <c r="G5599" s="159" t="s">
        <v>1796</v>
      </c>
      <c r="H5599" s="159" t="s">
        <v>1654</v>
      </c>
      <c r="I5599" s="159" t="s">
        <v>1808</v>
      </c>
      <c r="J5599" s="42" t="s">
        <v>27907</v>
      </c>
      <c r="K5599" s="42" t="s">
        <v>27908</v>
      </c>
      <c r="L5599" s="159" t="s">
        <v>2732</v>
      </c>
      <c r="M5599" s="159" t="s">
        <v>27909</v>
      </c>
      <c r="N5599" s="161"/>
      <c r="O5599" s="161"/>
      <c r="P5599" s="161"/>
    </row>
    <row r="5600" customFormat="false" ht="27" hidden="false" customHeight="true" outlineLevel="0" collapsed="false">
      <c r="A5600" s="159" t="s">
        <v>27910</v>
      </c>
      <c r="B5600" s="160" t="s">
        <v>27911</v>
      </c>
      <c r="C5600" s="42" t="s">
        <v>1742</v>
      </c>
      <c r="D5600" s="159" t="s">
        <v>2584</v>
      </c>
      <c r="E5600" s="159" t="s">
        <v>2730</v>
      </c>
      <c r="F5600" s="42" t="s">
        <v>2585</v>
      </c>
      <c r="G5600" s="159" t="s">
        <v>1796</v>
      </c>
      <c r="H5600" s="159" t="s">
        <v>1654</v>
      </c>
      <c r="I5600" s="159" t="s">
        <v>1808</v>
      </c>
      <c r="J5600" s="42" t="s">
        <v>27912</v>
      </c>
      <c r="K5600" s="42" t="s">
        <v>27913</v>
      </c>
      <c r="L5600" s="159" t="s">
        <v>2732</v>
      </c>
      <c r="M5600" s="159" t="s">
        <v>27914</v>
      </c>
      <c r="N5600" s="161"/>
      <c r="O5600" s="161"/>
      <c r="P5600" s="161"/>
    </row>
    <row r="5601" customFormat="false" ht="27" hidden="false" customHeight="true" outlineLevel="0" collapsed="false">
      <c r="A5601" s="159" t="s">
        <v>27915</v>
      </c>
      <c r="B5601" s="160" t="s">
        <v>27916</v>
      </c>
      <c r="C5601" s="42" t="s">
        <v>1742</v>
      </c>
      <c r="D5601" s="159" t="s">
        <v>2584</v>
      </c>
      <c r="E5601" s="159" t="s">
        <v>2730</v>
      </c>
      <c r="F5601" s="42" t="s">
        <v>2585</v>
      </c>
      <c r="G5601" s="159" t="s">
        <v>1796</v>
      </c>
      <c r="H5601" s="159" t="s">
        <v>1654</v>
      </c>
      <c r="I5601" s="159" t="s">
        <v>1808</v>
      </c>
      <c r="J5601" s="42" t="s">
        <v>27917</v>
      </c>
      <c r="K5601" s="42" t="s">
        <v>27918</v>
      </c>
      <c r="L5601" s="159" t="s">
        <v>2732</v>
      </c>
      <c r="M5601" s="159" t="s">
        <v>27919</v>
      </c>
      <c r="N5601" s="161"/>
      <c r="O5601" s="161"/>
      <c r="P5601" s="161"/>
    </row>
    <row r="5602" customFormat="false" ht="39" hidden="false" customHeight="true" outlineLevel="0" collapsed="false">
      <c r="A5602" s="159" t="s">
        <v>27920</v>
      </c>
      <c r="B5602" s="160" t="s">
        <v>27921</v>
      </c>
      <c r="C5602" s="42" t="s">
        <v>1754</v>
      </c>
      <c r="D5602" s="159" t="s">
        <v>2927</v>
      </c>
      <c r="E5602" s="159" t="s">
        <v>2730</v>
      </c>
      <c r="F5602" s="42" t="s">
        <v>2928</v>
      </c>
      <c r="G5602" s="159" t="s">
        <v>1796</v>
      </c>
      <c r="H5602" s="159" t="s">
        <v>1654</v>
      </c>
      <c r="I5602" s="159" t="s">
        <v>1808</v>
      </c>
      <c r="J5602" s="42" t="s">
        <v>27922</v>
      </c>
      <c r="K5602" s="42" t="s">
        <v>27923</v>
      </c>
      <c r="L5602" s="159" t="s">
        <v>2732</v>
      </c>
      <c r="M5602" s="159" t="s">
        <v>27924</v>
      </c>
      <c r="N5602" s="161"/>
      <c r="O5602" s="161"/>
      <c r="P5602" s="161"/>
    </row>
    <row r="5603" customFormat="false" ht="27" hidden="false" customHeight="true" outlineLevel="0" collapsed="false">
      <c r="A5603" s="159" t="s">
        <v>27925</v>
      </c>
      <c r="B5603" s="160" t="s">
        <v>27926</v>
      </c>
      <c r="C5603" s="42" t="s">
        <v>1745</v>
      </c>
      <c r="D5603" s="159" t="s">
        <v>2985</v>
      </c>
      <c r="E5603" s="159" t="s">
        <v>2730</v>
      </c>
      <c r="F5603" s="42" t="s">
        <v>2986</v>
      </c>
      <c r="G5603" s="159" t="s">
        <v>1796</v>
      </c>
      <c r="H5603" s="159" t="s">
        <v>1654</v>
      </c>
      <c r="I5603" s="159" t="s">
        <v>1808</v>
      </c>
      <c r="J5603" s="42" t="s">
        <v>27927</v>
      </c>
      <c r="K5603" s="42" t="s">
        <v>27928</v>
      </c>
      <c r="L5603" s="159" t="s">
        <v>2732</v>
      </c>
      <c r="M5603" s="159" t="s">
        <v>27929</v>
      </c>
      <c r="N5603" s="161"/>
      <c r="O5603" s="161"/>
      <c r="P5603" s="161"/>
    </row>
    <row r="5604" customFormat="false" ht="27" hidden="false" customHeight="true" outlineLevel="0" collapsed="false">
      <c r="A5604" s="159" t="s">
        <v>27930</v>
      </c>
      <c r="B5604" s="160" t="s">
        <v>27931</v>
      </c>
      <c r="C5604" s="42" t="s">
        <v>1745</v>
      </c>
      <c r="D5604" s="159" t="s">
        <v>2985</v>
      </c>
      <c r="E5604" s="159" t="s">
        <v>2730</v>
      </c>
      <c r="F5604" s="42" t="s">
        <v>2986</v>
      </c>
      <c r="G5604" s="159" t="s">
        <v>1796</v>
      </c>
      <c r="H5604" s="159" t="s">
        <v>1654</v>
      </c>
      <c r="I5604" s="159" t="s">
        <v>1808</v>
      </c>
      <c r="J5604" s="42" t="s">
        <v>27932</v>
      </c>
      <c r="K5604" s="42" t="s">
        <v>27933</v>
      </c>
      <c r="L5604" s="159" t="s">
        <v>2732</v>
      </c>
      <c r="M5604" s="159" t="s">
        <v>27934</v>
      </c>
      <c r="N5604" s="161"/>
      <c r="O5604" s="161"/>
      <c r="P5604" s="161"/>
    </row>
    <row r="5605" customFormat="false" ht="27" hidden="false" customHeight="true" outlineLevel="0" collapsed="false">
      <c r="A5605" s="159" t="s">
        <v>27935</v>
      </c>
      <c r="B5605" s="160" t="s">
        <v>27936</v>
      </c>
      <c r="C5605" s="42" t="s">
        <v>1745</v>
      </c>
      <c r="D5605" s="159" t="s">
        <v>2985</v>
      </c>
      <c r="E5605" s="159" t="s">
        <v>2730</v>
      </c>
      <c r="F5605" s="42" t="s">
        <v>2986</v>
      </c>
      <c r="G5605" s="159" t="s">
        <v>1796</v>
      </c>
      <c r="H5605" s="159" t="s">
        <v>1654</v>
      </c>
      <c r="I5605" s="159" t="s">
        <v>1808</v>
      </c>
      <c r="J5605" s="42" t="s">
        <v>27937</v>
      </c>
      <c r="K5605" s="42" t="s">
        <v>27938</v>
      </c>
      <c r="L5605" s="159" t="s">
        <v>2732</v>
      </c>
      <c r="M5605" s="159" t="s">
        <v>27939</v>
      </c>
      <c r="N5605" s="161"/>
      <c r="O5605" s="161"/>
      <c r="P5605" s="161"/>
    </row>
    <row r="5606" customFormat="false" ht="39" hidden="false" customHeight="true" outlineLevel="0" collapsed="false">
      <c r="A5606" s="159" t="s">
        <v>27940</v>
      </c>
      <c r="B5606" s="160" t="s">
        <v>27941</v>
      </c>
      <c r="C5606" s="42" t="s">
        <v>1745</v>
      </c>
      <c r="D5606" s="159" t="s">
        <v>2985</v>
      </c>
      <c r="E5606" s="159" t="s">
        <v>2730</v>
      </c>
      <c r="F5606" s="42" t="s">
        <v>2986</v>
      </c>
      <c r="G5606" s="159" t="s">
        <v>1796</v>
      </c>
      <c r="H5606" s="159" t="s">
        <v>1654</v>
      </c>
      <c r="I5606" s="159" t="s">
        <v>1808</v>
      </c>
      <c r="J5606" s="42" t="s">
        <v>27942</v>
      </c>
      <c r="K5606" s="42" t="s">
        <v>27943</v>
      </c>
      <c r="L5606" s="159" t="s">
        <v>2732</v>
      </c>
      <c r="M5606" s="159" t="s">
        <v>27944</v>
      </c>
      <c r="N5606" s="161"/>
      <c r="O5606" s="161"/>
      <c r="P5606" s="161"/>
    </row>
    <row r="5607" customFormat="false" ht="27" hidden="false" customHeight="true" outlineLevel="0" collapsed="false">
      <c r="A5607" s="159" t="s">
        <v>27945</v>
      </c>
      <c r="B5607" s="160" t="s">
        <v>27946</v>
      </c>
      <c r="C5607" s="42" t="s">
        <v>1745</v>
      </c>
      <c r="D5607" s="159" t="s">
        <v>2985</v>
      </c>
      <c r="E5607" s="159" t="s">
        <v>2730</v>
      </c>
      <c r="F5607" s="42" t="s">
        <v>2986</v>
      </c>
      <c r="G5607" s="159" t="s">
        <v>1796</v>
      </c>
      <c r="H5607" s="159" t="s">
        <v>1654</v>
      </c>
      <c r="I5607" s="159" t="s">
        <v>1808</v>
      </c>
      <c r="J5607" s="42" t="s">
        <v>10589</v>
      </c>
      <c r="K5607" s="42" t="s">
        <v>27947</v>
      </c>
      <c r="L5607" s="159" t="s">
        <v>2732</v>
      </c>
      <c r="M5607" s="159" t="s">
        <v>27948</v>
      </c>
      <c r="N5607" s="161"/>
      <c r="O5607" s="161"/>
      <c r="P5607" s="161"/>
    </row>
    <row r="5608" customFormat="false" ht="27" hidden="false" customHeight="true" outlineLevel="0" collapsed="false">
      <c r="A5608" s="159" t="s">
        <v>27949</v>
      </c>
      <c r="B5608" s="160" t="s">
        <v>27950</v>
      </c>
      <c r="C5608" s="42" t="s">
        <v>1751</v>
      </c>
      <c r="D5608" s="159" t="s">
        <v>3085</v>
      </c>
      <c r="E5608" s="159" t="s">
        <v>2730</v>
      </c>
      <c r="F5608" s="42" t="s">
        <v>3086</v>
      </c>
      <c r="G5608" s="159" t="s">
        <v>1796</v>
      </c>
      <c r="H5608" s="159" t="s">
        <v>1654</v>
      </c>
      <c r="I5608" s="159" t="s">
        <v>1808</v>
      </c>
      <c r="J5608" s="42" t="s">
        <v>27951</v>
      </c>
      <c r="K5608" s="42" t="s">
        <v>27952</v>
      </c>
      <c r="L5608" s="159" t="s">
        <v>2732</v>
      </c>
      <c r="M5608" s="159" t="s">
        <v>27953</v>
      </c>
      <c r="N5608" s="161"/>
      <c r="O5608" s="161"/>
      <c r="P5608" s="161"/>
    </row>
    <row r="5609" customFormat="false" ht="39" hidden="false" customHeight="true" outlineLevel="0" collapsed="false">
      <c r="A5609" s="159" t="s">
        <v>27954</v>
      </c>
      <c r="B5609" s="160" t="s">
        <v>27955</v>
      </c>
      <c r="C5609" s="42" t="s">
        <v>1751</v>
      </c>
      <c r="D5609" s="159" t="s">
        <v>3085</v>
      </c>
      <c r="E5609" s="159" t="s">
        <v>2730</v>
      </c>
      <c r="F5609" s="42" t="s">
        <v>3086</v>
      </c>
      <c r="G5609" s="159" t="s">
        <v>1796</v>
      </c>
      <c r="H5609" s="159" t="s">
        <v>1654</v>
      </c>
      <c r="I5609" s="159" t="s">
        <v>1808</v>
      </c>
      <c r="J5609" s="42" t="s">
        <v>27956</v>
      </c>
      <c r="K5609" s="42" t="s">
        <v>27957</v>
      </c>
      <c r="L5609" s="159" t="s">
        <v>2732</v>
      </c>
      <c r="M5609" s="159" t="s">
        <v>27958</v>
      </c>
      <c r="N5609" s="161"/>
      <c r="O5609" s="161"/>
      <c r="P5609" s="161"/>
    </row>
    <row r="5610" customFormat="false" ht="27" hidden="false" customHeight="true" outlineLevel="0" collapsed="false">
      <c r="A5610" s="159" t="s">
        <v>27959</v>
      </c>
      <c r="B5610" s="160" t="s">
        <v>27960</v>
      </c>
      <c r="C5610" s="42" t="s">
        <v>1751</v>
      </c>
      <c r="D5610" s="159" t="s">
        <v>3085</v>
      </c>
      <c r="E5610" s="159" t="s">
        <v>2730</v>
      </c>
      <c r="F5610" s="42" t="s">
        <v>3086</v>
      </c>
      <c r="G5610" s="159" t="s">
        <v>1796</v>
      </c>
      <c r="H5610" s="159" t="s">
        <v>1654</v>
      </c>
      <c r="I5610" s="159" t="s">
        <v>1808</v>
      </c>
      <c r="J5610" s="42" t="s">
        <v>27961</v>
      </c>
      <c r="K5610" s="42" t="s">
        <v>27962</v>
      </c>
      <c r="L5610" s="159" t="s">
        <v>2732</v>
      </c>
      <c r="M5610" s="159" t="s">
        <v>27963</v>
      </c>
      <c r="N5610" s="161"/>
      <c r="O5610" s="161"/>
      <c r="P5610" s="161"/>
    </row>
    <row r="5611" customFormat="false" ht="27" hidden="false" customHeight="true" outlineLevel="0" collapsed="false">
      <c r="A5611" s="159" t="s">
        <v>27964</v>
      </c>
      <c r="B5611" s="160" t="s">
        <v>27965</v>
      </c>
      <c r="C5611" s="42" t="s">
        <v>1738</v>
      </c>
      <c r="D5611" s="159" t="s">
        <v>2548</v>
      </c>
      <c r="E5611" s="159" t="s">
        <v>2730</v>
      </c>
      <c r="F5611" s="42" t="s">
        <v>2549</v>
      </c>
      <c r="G5611" s="159" t="s">
        <v>1796</v>
      </c>
      <c r="H5611" s="159" t="s">
        <v>1654</v>
      </c>
      <c r="I5611" s="159" t="s">
        <v>1808</v>
      </c>
      <c r="J5611" s="42" t="s">
        <v>27966</v>
      </c>
      <c r="K5611" s="42" t="s">
        <v>27967</v>
      </c>
      <c r="L5611" s="159" t="s">
        <v>2732</v>
      </c>
      <c r="M5611" s="159" t="s">
        <v>27968</v>
      </c>
      <c r="N5611" s="161"/>
      <c r="O5611" s="161"/>
      <c r="P5611" s="161"/>
    </row>
    <row r="5612" customFormat="false" ht="27" hidden="false" customHeight="true" outlineLevel="0" collapsed="false">
      <c r="A5612" s="159" t="s">
        <v>27969</v>
      </c>
      <c r="B5612" s="160" t="s">
        <v>27970</v>
      </c>
      <c r="C5612" s="42" t="s">
        <v>1738</v>
      </c>
      <c r="D5612" s="159" t="s">
        <v>2548</v>
      </c>
      <c r="E5612" s="159" t="s">
        <v>2730</v>
      </c>
      <c r="F5612" s="42" t="s">
        <v>2549</v>
      </c>
      <c r="G5612" s="159" t="s">
        <v>1796</v>
      </c>
      <c r="H5612" s="159" t="s">
        <v>1654</v>
      </c>
      <c r="I5612" s="159" t="s">
        <v>1808</v>
      </c>
      <c r="J5612" s="42" t="s">
        <v>27971</v>
      </c>
      <c r="K5612" s="42" t="s">
        <v>27972</v>
      </c>
      <c r="L5612" s="159" t="s">
        <v>2732</v>
      </c>
      <c r="M5612" s="159" t="s">
        <v>27973</v>
      </c>
      <c r="N5612" s="161"/>
      <c r="O5612" s="161"/>
      <c r="P5612" s="161"/>
    </row>
    <row r="5613" customFormat="false" ht="39" hidden="false" customHeight="true" outlineLevel="0" collapsed="false">
      <c r="A5613" s="159" t="s">
        <v>27974</v>
      </c>
      <c r="B5613" s="160" t="s">
        <v>27975</v>
      </c>
      <c r="C5613" s="42" t="s">
        <v>1738</v>
      </c>
      <c r="D5613" s="159" t="s">
        <v>2528</v>
      </c>
      <c r="E5613" s="159" t="s">
        <v>2730</v>
      </c>
      <c r="F5613" s="42" t="s">
        <v>2529</v>
      </c>
      <c r="G5613" s="159" t="s">
        <v>1796</v>
      </c>
      <c r="H5613" s="159" t="s">
        <v>1654</v>
      </c>
      <c r="I5613" s="159" t="s">
        <v>1808</v>
      </c>
      <c r="J5613" s="42" t="s">
        <v>10979</v>
      </c>
      <c r="K5613" s="42" t="s">
        <v>27976</v>
      </c>
      <c r="L5613" s="159" t="s">
        <v>2732</v>
      </c>
      <c r="M5613" s="159" t="s">
        <v>27977</v>
      </c>
      <c r="N5613" s="161"/>
      <c r="O5613" s="161"/>
      <c r="P5613" s="161"/>
    </row>
    <row r="5614" customFormat="false" ht="39" hidden="false" customHeight="true" outlineLevel="0" collapsed="false">
      <c r="A5614" s="159" t="s">
        <v>27978</v>
      </c>
      <c r="B5614" s="160" t="s">
        <v>27979</v>
      </c>
      <c r="C5614" s="42" t="s">
        <v>1738</v>
      </c>
      <c r="D5614" s="159" t="s">
        <v>2528</v>
      </c>
      <c r="E5614" s="159" t="s">
        <v>2730</v>
      </c>
      <c r="F5614" s="42" t="s">
        <v>2529</v>
      </c>
      <c r="G5614" s="159" t="s">
        <v>1796</v>
      </c>
      <c r="H5614" s="159" t="s">
        <v>1654</v>
      </c>
      <c r="I5614" s="159" t="s">
        <v>1808</v>
      </c>
      <c r="J5614" s="42" t="s">
        <v>27980</v>
      </c>
      <c r="K5614" s="42" t="s">
        <v>27981</v>
      </c>
      <c r="L5614" s="159" t="s">
        <v>2732</v>
      </c>
      <c r="M5614" s="159" t="s">
        <v>27982</v>
      </c>
      <c r="N5614" s="161"/>
      <c r="O5614" s="161"/>
      <c r="P5614" s="161"/>
    </row>
    <row r="5615" customFormat="false" ht="27" hidden="false" customHeight="true" outlineLevel="0" collapsed="false">
      <c r="A5615" s="159" t="s">
        <v>27983</v>
      </c>
      <c r="B5615" s="160" t="s">
        <v>27984</v>
      </c>
      <c r="C5615" s="42" t="s">
        <v>1738</v>
      </c>
      <c r="D5615" s="159" t="s">
        <v>2528</v>
      </c>
      <c r="E5615" s="159" t="s">
        <v>2730</v>
      </c>
      <c r="F5615" s="42" t="s">
        <v>2529</v>
      </c>
      <c r="G5615" s="159" t="s">
        <v>1796</v>
      </c>
      <c r="H5615" s="159" t="s">
        <v>1654</v>
      </c>
      <c r="I5615" s="159" t="s">
        <v>1808</v>
      </c>
      <c r="J5615" s="42" t="s">
        <v>27985</v>
      </c>
      <c r="K5615" s="42" t="s">
        <v>27986</v>
      </c>
      <c r="L5615" s="159" t="s">
        <v>2732</v>
      </c>
      <c r="M5615" s="159" t="s">
        <v>27987</v>
      </c>
      <c r="N5615" s="161"/>
      <c r="O5615" s="161"/>
      <c r="P5615" s="161"/>
    </row>
    <row r="5616" customFormat="false" ht="27" hidden="false" customHeight="true" outlineLevel="0" collapsed="false">
      <c r="A5616" s="159" t="s">
        <v>27988</v>
      </c>
      <c r="B5616" s="160" t="s">
        <v>27989</v>
      </c>
      <c r="C5616" s="42" t="s">
        <v>1742</v>
      </c>
      <c r="D5616" s="159" t="s">
        <v>2584</v>
      </c>
      <c r="E5616" s="159" t="s">
        <v>2730</v>
      </c>
      <c r="F5616" s="42" t="s">
        <v>2585</v>
      </c>
      <c r="G5616" s="159" t="s">
        <v>1796</v>
      </c>
      <c r="H5616" s="159" t="s">
        <v>1654</v>
      </c>
      <c r="I5616" s="159" t="s">
        <v>1808</v>
      </c>
      <c r="J5616" s="42" t="s">
        <v>27990</v>
      </c>
      <c r="K5616" s="42" t="s">
        <v>27991</v>
      </c>
      <c r="L5616" s="159" t="s">
        <v>2732</v>
      </c>
      <c r="M5616" s="159" t="s">
        <v>27992</v>
      </c>
      <c r="N5616" s="161"/>
      <c r="O5616" s="161"/>
      <c r="P5616" s="161"/>
    </row>
    <row r="5617" customFormat="false" ht="27" hidden="false" customHeight="true" outlineLevel="0" collapsed="false">
      <c r="A5617" s="159" t="s">
        <v>27993</v>
      </c>
      <c r="B5617" s="160" t="s">
        <v>27994</v>
      </c>
      <c r="C5617" s="42" t="s">
        <v>1742</v>
      </c>
      <c r="D5617" s="159" t="s">
        <v>2584</v>
      </c>
      <c r="E5617" s="159" t="s">
        <v>2730</v>
      </c>
      <c r="F5617" s="42" t="s">
        <v>2585</v>
      </c>
      <c r="G5617" s="159" t="s">
        <v>1796</v>
      </c>
      <c r="H5617" s="159" t="s">
        <v>1654</v>
      </c>
      <c r="I5617" s="159" t="s">
        <v>1808</v>
      </c>
      <c r="J5617" s="42" t="s">
        <v>27995</v>
      </c>
      <c r="K5617" s="42" t="s">
        <v>27996</v>
      </c>
      <c r="L5617" s="159" t="s">
        <v>2732</v>
      </c>
      <c r="M5617" s="159" t="s">
        <v>27997</v>
      </c>
      <c r="N5617" s="161"/>
      <c r="O5617" s="161"/>
      <c r="P5617" s="161"/>
    </row>
    <row r="5618" customFormat="false" ht="39" hidden="false" customHeight="true" outlineLevel="0" collapsed="false">
      <c r="A5618" s="159" t="s">
        <v>27998</v>
      </c>
      <c r="B5618" s="160" t="s">
        <v>27999</v>
      </c>
      <c r="C5618" s="42" t="s">
        <v>1742</v>
      </c>
      <c r="D5618" s="159" t="s">
        <v>2584</v>
      </c>
      <c r="E5618" s="159" t="s">
        <v>2730</v>
      </c>
      <c r="F5618" s="42" t="s">
        <v>2585</v>
      </c>
      <c r="G5618" s="159" t="s">
        <v>1796</v>
      </c>
      <c r="H5618" s="159" t="s">
        <v>1654</v>
      </c>
      <c r="I5618" s="159" t="s">
        <v>1808</v>
      </c>
      <c r="J5618" s="42" t="s">
        <v>28000</v>
      </c>
      <c r="K5618" s="42" t="s">
        <v>28001</v>
      </c>
      <c r="L5618" s="159" t="s">
        <v>2732</v>
      </c>
      <c r="M5618" s="159" t="s">
        <v>28002</v>
      </c>
      <c r="N5618" s="161"/>
      <c r="O5618" s="161"/>
      <c r="P5618" s="161"/>
    </row>
    <row r="5619" customFormat="false" ht="27" hidden="false" customHeight="true" outlineLevel="0" collapsed="false">
      <c r="A5619" s="159" t="s">
        <v>28003</v>
      </c>
      <c r="B5619" s="160" t="s">
        <v>28004</v>
      </c>
      <c r="C5619" s="42" t="s">
        <v>1742</v>
      </c>
      <c r="D5619" s="159" t="s">
        <v>2584</v>
      </c>
      <c r="E5619" s="159" t="s">
        <v>2730</v>
      </c>
      <c r="F5619" s="42" t="s">
        <v>2585</v>
      </c>
      <c r="G5619" s="159" t="s">
        <v>1796</v>
      </c>
      <c r="H5619" s="159" t="s">
        <v>1654</v>
      </c>
      <c r="I5619" s="159" t="s">
        <v>1808</v>
      </c>
      <c r="J5619" s="42" t="s">
        <v>28005</v>
      </c>
      <c r="K5619" s="42" t="s">
        <v>28006</v>
      </c>
      <c r="L5619" s="159" t="s">
        <v>2732</v>
      </c>
      <c r="M5619" s="159" t="s">
        <v>28007</v>
      </c>
      <c r="N5619" s="161"/>
      <c r="O5619" s="161"/>
      <c r="P5619" s="161"/>
    </row>
    <row r="5620" customFormat="false" ht="27" hidden="false" customHeight="true" outlineLevel="0" collapsed="false">
      <c r="A5620" s="159" t="s">
        <v>28008</v>
      </c>
      <c r="B5620" s="160" t="s">
        <v>28009</v>
      </c>
      <c r="C5620" s="42" t="s">
        <v>1742</v>
      </c>
      <c r="D5620" s="159" t="s">
        <v>2584</v>
      </c>
      <c r="E5620" s="159" t="s">
        <v>2730</v>
      </c>
      <c r="F5620" s="42" t="s">
        <v>2585</v>
      </c>
      <c r="G5620" s="159" t="s">
        <v>1796</v>
      </c>
      <c r="H5620" s="159" t="s">
        <v>1654</v>
      </c>
      <c r="I5620" s="159" t="s">
        <v>1808</v>
      </c>
      <c r="J5620" s="42" t="s">
        <v>28010</v>
      </c>
      <c r="K5620" s="42" t="s">
        <v>28011</v>
      </c>
      <c r="L5620" s="159" t="s">
        <v>2732</v>
      </c>
      <c r="M5620" s="159" t="s">
        <v>28012</v>
      </c>
      <c r="N5620" s="161"/>
      <c r="O5620" s="161"/>
      <c r="P5620" s="161"/>
    </row>
    <row r="5621" customFormat="false" ht="27" hidden="false" customHeight="true" outlineLevel="0" collapsed="false">
      <c r="A5621" s="159" t="s">
        <v>28013</v>
      </c>
      <c r="B5621" s="160" t="s">
        <v>28014</v>
      </c>
      <c r="C5621" s="42" t="s">
        <v>1745</v>
      </c>
      <c r="D5621" s="159" t="s">
        <v>2985</v>
      </c>
      <c r="E5621" s="159" t="s">
        <v>2730</v>
      </c>
      <c r="F5621" s="42" t="s">
        <v>2986</v>
      </c>
      <c r="G5621" s="159" t="s">
        <v>1796</v>
      </c>
      <c r="H5621" s="159" t="s">
        <v>1654</v>
      </c>
      <c r="I5621" s="159" t="s">
        <v>1808</v>
      </c>
      <c r="J5621" s="42" t="s">
        <v>28015</v>
      </c>
      <c r="K5621" s="42" t="s">
        <v>28016</v>
      </c>
      <c r="L5621" s="159" t="s">
        <v>2732</v>
      </c>
      <c r="M5621" s="159" t="s">
        <v>28017</v>
      </c>
      <c r="N5621" s="161"/>
      <c r="O5621" s="161"/>
      <c r="P5621" s="161"/>
    </row>
    <row r="5622" customFormat="false" ht="27" hidden="false" customHeight="true" outlineLevel="0" collapsed="false">
      <c r="A5622" s="159" t="s">
        <v>28018</v>
      </c>
      <c r="B5622" s="160" t="s">
        <v>28019</v>
      </c>
      <c r="C5622" s="42" t="s">
        <v>1745</v>
      </c>
      <c r="D5622" s="159" t="s">
        <v>2985</v>
      </c>
      <c r="E5622" s="159" t="s">
        <v>2730</v>
      </c>
      <c r="F5622" s="42" t="s">
        <v>2986</v>
      </c>
      <c r="G5622" s="159" t="s">
        <v>1796</v>
      </c>
      <c r="H5622" s="159" t="s">
        <v>1654</v>
      </c>
      <c r="I5622" s="159" t="s">
        <v>1808</v>
      </c>
      <c r="J5622" s="42" t="s">
        <v>28020</v>
      </c>
      <c r="K5622" s="42" t="s">
        <v>28021</v>
      </c>
      <c r="L5622" s="159" t="s">
        <v>2732</v>
      </c>
      <c r="M5622" s="159" t="s">
        <v>28022</v>
      </c>
      <c r="N5622" s="161"/>
      <c r="O5622" s="161"/>
      <c r="P5622" s="161"/>
    </row>
    <row r="5623" customFormat="false" ht="27" hidden="false" customHeight="true" outlineLevel="0" collapsed="false">
      <c r="A5623" s="159" t="s">
        <v>28023</v>
      </c>
      <c r="B5623" s="160" t="s">
        <v>28024</v>
      </c>
      <c r="C5623" s="42" t="s">
        <v>1745</v>
      </c>
      <c r="D5623" s="159" t="s">
        <v>2985</v>
      </c>
      <c r="E5623" s="159" t="s">
        <v>2730</v>
      </c>
      <c r="F5623" s="42" t="s">
        <v>2986</v>
      </c>
      <c r="G5623" s="159" t="s">
        <v>1796</v>
      </c>
      <c r="H5623" s="159" t="s">
        <v>1654</v>
      </c>
      <c r="I5623" s="159" t="s">
        <v>1808</v>
      </c>
      <c r="J5623" s="42" t="s">
        <v>28025</v>
      </c>
      <c r="K5623" s="42" t="s">
        <v>28026</v>
      </c>
      <c r="L5623" s="159" t="s">
        <v>2732</v>
      </c>
      <c r="M5623" s="159" t="s">
        <v>28027</v>
      </c>
      <c r="N5623" s="161"/>
      <c r="O5623" s="161"/>
      <c r="P5623" s="161"/>
    </row>
    <row r="5624" customFormat="false" ht="27" hidden="false" customHeight="true" outlineLevel="0" collapsed="false">
      <c r="A5624" s="159" t="s">
        <v>28028</v>
      </c>
      <c r="B5624" s="160" t="s">
        <v>28029</v>
      </c>
      <c r="C5624" s="42" t="s">
        <v>1745</v>
      </c>
      <c r="D5624" s="159" t="s">
        <v>2985</v>
      </c>
      <c r="E5624" s="159" t="s">
        <v>2730</v>
      </c>
      <c r="F5624" s="42" t="s">
        <v>2986</v>
      </c>
      <c r="G5624" s="159" t="s">
        <v>1796</v>
      </c>
      <c r="H5624" s="159" t="s">
        <v>1654</v>
      </c>
      <c r="I5624" s="159" t="s">
        <v>1808</v>
      </c>
      <c r="J5624" s="42" t="s">
        <v>28030</v>
      </c>
      <c r="K5624" s="42" t="s">
        <v>28031</v>
      </c>
      <c r="L5624" s="159" t="s">
        <v>2732</v>
      </c>
      <c r="M5624" s="159" t="s">
        <v>28032</v>
      </c>
      <c r="N5624" s="161"/>
      <c r="O5624" s="161"/>
      <c r="P5624" s="161"/>
    </row>
    <row r="5625" customFormat="false" ht="27" hidden="false" customHeight="true" outlineLevel="0" collapsed="false">
      <c r="A5625" s="159" t="s">
        <v>28033</v>
      </c>
      <c r="B5625" s="160" t="s">
        <v>28034</v>
      </c>
      <c r="C5625" s="42" t="s">
        <v>1745</v>
      </c>
      <c r="D5625" s="159" t="s">
        <v>2985</v>
      </c>
      <c r="E5625" s="159" t="s">
        <v>2730</v>
      </c>
      <c r="F5625" s="42" t="s">
        <v>2986</v>
      </c>
      <c r="G5625" s="159" t="s">
        <v>1796</v>
      </c>
      <c r="H5625" s="159" t="s">
        <v>1654</v>
      </c>
      <c r="I5625" s="159" t="s">
        <v>1808</v>
      </c>
      <c r="J5625" s="42" t="s">
        <v>28035</v>
      </c>
      <c r="K5625" s="42" t="s">
        <v>28036</v>
      </c>
      <c r="L5625" s="159" t="s">
        <v>2732</v>
      </c>
      <c r="M5625" s="159" t="s">
        <v>28037</v>
      </c>
      <c r="N5625" s="161"/>
      <c r="O5625" s="161"/>
      <c r="P5625" s="161"/>
    </row>
    <row r="5626" customFormat="false" ht="27" hidden="false" customHeight="true" outlineLevel="0" collapsed="false">
      <c r="A5626" s="159" t="s">
        <v>28038</v>
      </c>
      <c r="B5626" s="160" t="s">
        <v>28039</v>
      </c>
      <c r="C5626" s="42" t="s">
        <v>1745</v>
      </c>
      <c r="D5626" s="159" t="s">
        <v>2985</v>
      </c>
      <c r="E5626" s="159" t="s">
        <v>2730</v>
      </c>
      <c r="F5626" s="42" t="s">
        <v>2986</v>
      </c>
      <c r="G5626" s="159" t="s">
        <v>1796</v>
      </c>
      <c r="H5626" s="159" t="s">
        <v>1654</v>
      </c>
      <c r="I5626" s="159" t="s">
        <v>1808</v>
      </c>
      <c r="J5626" s="42" t="s">
        <v>28040</v>
      </c>
      <c r="K5626" s="42" t="s">
        <v>28041</v>
      </c>
      <c r="L5626" s="159" t="s">
        <v>2732</v>
      </c>
      <c r="M5626" s="159" t="s">
        <v>28042</v>
      </c>
      <c r="N5626" s="161"/>
      <c r="O5626" s="161"/>
      <c r="P5626" s="161"/>
    </row>
    <row r="5627" customFormat="false" ht="27" hidden="false" customHeight="true" outlineLevel="0" collapsed="false">
      <c r="A5627" s="159" t="s">
        <v>28043</v>
      </c>
      <c r="B5627" s="160" t="s">
        <v>28044</v>
      </c>
      <c r="C5627" s="42" t="s">
        <v>1745</v>
      </c>
      <c r="D5627" s="159" t="s">
        <v>2985</v>
      </c>
      <c r="E5627" s="159" t="s">
        <v>2730</v>
      </c>
      <c r="F5627" s="42" t="s">
        <v>2986</v>
      </c>
      <c r="G5627" s="159" t="s">
        <v>1796</v>
      </c>
      <c r="H5627" s="159" t="s">
        <v>1654</v>
      </c>
      <c r="I5627" s="159" t="s">
        <v>1808</v>
      </c>
      <c r="J5627" s="42" t="s">
        <v>28045</v>
      </c>
      <c r="K5627" s="42" t="s">
        <v>28046</v>
      </c>
      <c r="L5627" s="159" t="s">
        <v>2732</v>
      </c>
      <c r="M5627" s="159" t="s">
        <v>28047</v>
      </c>
      <c r="N5627" s="161"/>
      <c r="O5627" s="161"/>
      <c r="P5627" s="161"/>
    </row>
    <row r="5628" customFormat="false" ht="27" hidden="false" customHeight="true" outlineLevel="0" collapsed="false">
      <c r="A5628" s="159" t="s">
        <v>28048</v>
      </c>
      <c r="B5628" s="160" t="s">
        <v>28049</v>
      </c>
      <c r="C5628" s="42" t="s">
        <v>1745</v>
      </c>
      <c r="D5628" s="159" t="s">
        <v>2985</v>
      </c>
      <c r="E5628" s="159" t="s">
        <v>2730</v>
      </c>
      <c r="F5628" s="42" t="s">
        <v>2986</v>
      </c>
      <c r="G5628" s="159" t="s">
        <v>1796</v>
      </c>
      <c r="H5628" s="159" t="s">
        <v>1654</v>
      </c>
      <c r="I5628" s="159" t="s">
        <v>1808</v>
      </c>
      <c r="J5628" s="42" t="s">
        <v>28050</v>
      </c>
      <c r="K5628" s="42" t="s">
        <v>28051</v>
      </c>
      <c r="L5628" s="159" t="s">
        <v>2732</v>
      </c>
      <c r="M5628" s="159" t="s">
        <v>28052</v>
      </c>
      <c r="N5628" s="161"/>
      <c r="O5628" s="161"/>
      <c r="P5628" s="161"/>
    </row>
    <row r="5629" customFormat="false" ht="27" hidden="false" customHeight="true" outlineLevel="0" collapsed="false">
      <c r="A5629" s="159" t="s">
        <v>28053</v>
      </c>
      <c r="B5629" s="160" t="s">
        <v>28054</v>
      </c>
      <c r="C5629" s="42" t="s">
        <v>1745</v>
      </c>
      <c r="D5629" s="159" t="s">
        <v>2985</v>
      </c>
      <c r="E5629" s="159" t="s">
        <v>2730</v>
      </c>
      <c r="F5629" s="42" t="s">
        <v>2986</v>
      </c>
      <c r="G5629" s="159" t="s">
        <v>1796</v>
      </c>
      <c r="H5629" s="159" t="s">
        <v>1654</v>
      </c>
      <c r="I5629" s="159" t="s">
        <v>1808</v>
      </c>
      <c r="J5629" s="42" t="s">
        <v>28055</v>
      </c>
      <c r="K5629" s="42" t="s">
        <v>28056</v>
      </c>
      <c r="L5629" s="159" t="s">
        <v>2732</v>
      </c>
      <c r="M5629" s="159" t="s">
        <v>28057</v>
      </c>
      <c r="N5629" s="161"/>
      <c r="O5629" s="161"/>
      <c r="P5629" s="161"/>
    </row>
    <row r="5630" customFormat="false" ht="39" hidden="false" customHeight="true" outlineLevel="0" collapsed="false">
      <c r="A5630" s="159" t="s">
        <v>28058</v>
      </c>
      <c r="B5630" s="160" t="s">
        <v>28059</v>
      </c>
      <c r="C5630" s="42" t="s">
        <v>1745</v>
      </c>
      <c r="D5630" s="159" t="s">
        <v>2985</v>
      </c>
      <c r="E5630" s="159" t="s">
        <v>2730</v>
      </c>
      <c r="F5630" s="42" t="s">
        <v>2986</v>
      </c>
      <c r="G5630" s="159" t="s">
        <v>1796</v>
      </c>
      <c r="H5630" s="159" t="s">
        <v>1654</v>
      </c>
      <c r="I5630" s="159" t="s">
        <v>1808</v>
      </c>
      <c r="J5630" s="42" t="s">
        <v>28060</v>
      </c>
      <c r="K5630" s="42" t="s">
        <v>28061</v>
      </c>
      <c r="L5630" s="159" t="s">
        <v>2732</v>
      </c>
      <c r="M5630" s="159" t="s">
        <v>28062</v>
      </c>
      <c r="N5630" s="161"/>
      <c r="O5630" s="161"/>
      <c r="P5630" s="161"/>
    </row>
    <row r="5631" customFormat="false" ht="39" hidden="false" customHeight="true" outlineLevel="0" collapsed="false">
      <c r="A5631" s="159" t="s">
        <v>28063</v>
      </c>
      <c r="B5631" s="160" t="s">
        <v>28064</v>
      </c>
      <c r="C5631" s="42" t="s">
        <v>1748</v>
      </c>
      <c r="D5631" s="159" t="s">
        <v>2516</v>
      </c>
      <c r="E5631" s="159" t="s">
        <v>2730</v>
      </c>
      <c r="F5631" s="42" t="s">
        <v>2517</v>
      </c>
      <c r="G5631" s="159" t="s">
        <v>1796</v>
      </c>
      <c r="H5631" s="159" t="s">
        <v>1654</v>
      </c>
      <c r="I5631" s="159" t="s">
        <v>1808</v>
      </c>
      <c r="J5631" s="42" t="s">
        <v>28065</v>
      </c>
      <c r="K5631" s="42" t="s">
        <v>28066</v>
      </c>
      <c r="L5631" s="159" t="s">
        <v>2732</v>
      </c>
      <c r="M5631" s="159" t="s">
        <v>28067</v>
      </c>
      <c r="N5631" s="161"/>
      <c r="O5631" s="161"/>
      <c r="P5631" s="161"/>
    </row>
    <row r="5632" customFormat="false" ht="27" hidden="false" customHeight="true" outlineLevel="0" collapsed="false">
      <c r="A5632" s="159" t="s">
        <v>28068</v>
      </c>
      <c r="B5632" s="160" t="s">
        <v>28069</v>
      </c>
      <c r="C5632" s="42" t="s">
        <v>1748</v>
      </c>
      <c r="D5632" s="159" t="s">
        <v>2516</v>
      </c>
      <c r="E5632" s="159" t="s">
        <v>2730</v>
      </c>
      <c r="F5632" s="42" t="s">
        <v>2517</v>
      </c>
      <c r="G5632" s="159" t="s">
        <v>1796</v>
      </c>
      <c r="H5632" s="159" t="s">
        <v>1654</v>
      </c>
      <c r="I5632" s="159" t="s">
        <v>1808</v>
      </c>
      <c r="J5632" s="42" t="s">
        <v>28070</v>
      </c>
      <c r="K5632" s="42" t="s">
        <v>28071</v>
      </c>
      <c r="L5632" s="159" t="s">
        <v>2732</v>
      </c>
      <c r="M5632" s="159" t="s">
        <v>28072</v>
      </c>
      <c r="N5632" s="161"/>
      <c r="O5632" s="161"/>
      <c r="P5632" s="161"/>
    </row>
    <row r="5633" customFormat="false" ht="27" hidden="false" customHeight="true" outlineLevel="0" collapsed="false">
      <c r="A5633" s="159" t="s">
        <v>28073</v>
      </c>
      <c r="B5633" s="160" t="s">
        <v>28074</v>
      </c>
      <c r="C5633" s="42" t="s">
        <v>1748</v>
      </c>
      <c r="D5633" s="159" t="s">
        <v>2516</v>
      </c>
      <c r="E5633" s="159" t="s">
        <v>2730</v>
      </c>
      <c r="F5633" s="42" t="s">
        <v>2517</v>
      </c>
      <c r="G5633" s="159" t="s">
        <v>1796</v>
      </c>
      <c r="H5633" s="159" t="s">
        <v>1654</v>
      </c>
      <c r="I5633" s="159" t="s">
        <v>1808</v>
      </c>
      <c r="J5633" s="42" t="s">
        <v>28075</v>
      </c>
      <c r="K5633" s="42" t="s">
        <v>28076</v>
      </c>
      <c r="L5633" s="159" t="s">
        <v>2732</v>
      </c>
      <c r="M5633" s="159" t="s">
        <v>28077</v>
      </c>
      <c r="N5633" s="161"/>
      <c r="O5633" s="161"/>
      <c r="P5633" s="161"/>
    </row>
    <row r="5634" customFormat="false" ht="27" hidden="false" customHeight="true" outlineLevel="0" collapsed="false">
      <c r="A5634" s="159" t="s">
        <v>28078</v>
      </c>
      <c r="B5634" s="160" t="s">
        <v>28079</v>
      </c>
      <c r="C5634" s="42" t="s">
        <v>1748</v>
      </c>
      <c r="D5634" s="159" t="s">
        <v>2516</v>
      </c>
      <c r="E5634" s="159" t="s">
        <v>2730</v>
      </c>
      <c r="F5634" s="42" t="s">
        <v>2517</v>
      </c>
      <c r="G5634" s="159" t="s">
        <v>1796</v>
      </c>
      <c r="H5634" s="159" t="s">
        <v>1654</v>
      </c>
      <c r="I5634" s="159" t="s">
        <v>1808</v>
      </c>
      <c r="J5634" s="42" t="s">
        <v>28080</v>
      </c>
      <c r="K5634" s="42" t="s">
        <v>28081</v>
      </c>
      <c r="L5634" s="159" t="s">
        <v>2732</v>
      </c>
      <c r="M5634" s="159" t="s">
        <v>28082</v>
      </c>
      <c r="N5634" s="161"/>
      <c r="O5634" s="161"/>
      <c r="P5634" s="161"/>
    </row>
    <row r="5635" customFormat="false" ht="27" hidden="false" customHeight="true" outlineLevel="0" collapsed="false">
      <c r="A5635" s="159" t="s">
        <v>28083</v>
      </c>
      <c r="B5635" s="160" t="s">
        <v>28084</v>
      </c>
      <c r="C5635" s="42" t="s">
        <v>1748</v>
      </c>
      <c r="D5635" s="159" t="s">
        <v>2516</v>
      </c>
      <c r="E5635" s="159" t="s">
        <v>2730</v>
      </c>
      <c r="F5635" s="42" t="s">
        <v>2517</v>
      </c>
      <c r="G5635" s="159" t="s">
        <v>1796</v>
      </c>
      <c r="H5635" s="159" t="s">
        <v>1654</v>
      </c>
      <c r="I5635" s="159" t="s">
        <v>1808</v>
      </c>
      <c r="J5635" s="42" t="s">
        <v>28085</v>
      </c>
      <c r="K5635" s="42" t="s">
        <v>28086</v>
      </c>
      <c r="L5635" s="159" t="s">
        <v>2732</v>
      </c>
      <c r="M5635" s="159" t="s">
        <v>28087</v>
      </c>
      <c r="N5635" s="161"/>
      <c r="O5635" s="161"/>
      <c r="P5635" s="161"/>
    </row>
    <row r="5636" customFormat="false" ht="27" hidden="false" customHeight="true" outlineLevel="0" collapsed="false">
      <c r="A5636" s="159" t="s">
        <v>28088</v>
      </c>
      <c r="B5636" s="160" t="s">
        <v>28089</v>
      </c>
      <c r="C5636" s="42" t="s">
        <v>1748</v>
      </c>
      <c r="D5636" s="159" t="s">
        <v>2516</v>
      </c>
      <c r="E5636" s="159" t="s">
        <v>2730</v>
      </c>
      <c r="F5636" s="42" t="s">
        <v>2517</v>
      </c>
      <c r="G5636" s="159" t="s">
        <v>1796</v>
      </c>
      <c r="H5636" s="159" t="s">
        <v>1654</v>
      </c>
      <c r="I5636" s="159" t="s">
        <v>1808</v>
      </c>
      <c r="J5636" s="42" t="s">
        <v>28090</v>
      </c>
      <c r="K5636" s="42" t="s">
        <v>28091</v>
      </c>
      <c r="L5636" s="159" t="s">
        <v>2732</v>
      </c>
      <c r="M5636" s="159" t="s">
        <v>28092</v>
      </c>
      <c r="N5636" s="161"/>
      <c r="O5636" s="161"/>
      <c r="P5636" s="161"/>
    </row>
    <row r="5637" customFormat="false" ht="27" hidden="false" customHeight="true" outlineLevel="0" collapsed="false">
      <c r="A5637" s="159" t="s">
        <v>28093</v>
      </c>
      <c r="B5637" s="160" t="s">
        <v>28094</v>
      </c>
      <c r="C5637" s="42" t="s">
        <v>1751</v>
      </c>
      <c r="D5637" s="159" t="s">
        <v>3085</v>
      </c>
      <c r="E5637" s="159" t="s">
        <v>2730</v>
      </c>
      <c r="F5637" s="42" t="s">
        <v>3086</v>
      </c>
      <c r="G5637" s="159" t="s">
        <v>1796</v>
      </c>
      <c r="H5637" s="159" t="s">
        <v>1654</v>
      </c>
      <c r="I5637" s="159" t="s">
        <v>1808</v>
      </c>
      <c r="J5637" s="42" t="s">
        <v>28095</v>
      </c>
      <c r="K5637" s="42" t="s">
        <v>28096</v>
      </c>
      <c r="L5637" s="159" t="s">
        <v>2732</v>
      </c>
      <c r="M5637" s="159" t="s">
        <v>28097</v>
      </c>
      <c r="N5637" s="161"/>
      <c r="O5637" s="161"/>
      <c r="P5637" s="161"/>
    </row>
    <row r="5638" customFormat="false" ht="27" hidden="false" customHeight="true" outlineLevel="0" collapsed="false">
      <c r="A5638" s="159" t="s">
        <v>28098</v>
      </c>
      <c r="B5638" s="160" t="s">
        <v>28099</v>
      </c>
      <c r="C5638" s="42" t="s">
        <v>1751</v>
      </c>
      <c r="D5638" s="159" t="s">
        <v>3085</v>
      </c>
      <c r="E5638" s="159" t="s">
        <v>2730</v>
      </c>
      <c r="F5638" s="42" t="s">
        <v>3086</v>
      </c>
      <c r="G5638" s="159" t="s">
        <v>1796</v>
      </c>
      <c r="H5638" s="159" t="s">
        <v>1654</v>
      </c>
      <c r="I5638" s="159" t="s">
        <v>1808</v>
      </c>
      <c r="J5638" s="42" t="s">
        <v>28100</v>
      </c>
      <c r="K5638" s="42" t="s">
        <v>28101</v>
      </c>
      <c r="L5638" s="159" t="s">
        <v>2732</v>
      </c>
      <c r="M5638" s="159" t="s">
        <v>28102</v>
      </c>
      <c r="N5638" s="161"/>
      <c r="O5638" s="161"/>
      <c r="P5638" s="161"/>
    </row>
    <row r="5639" customFormat="false" ht="27" hidden="false" customHeight="true" outlineLevel="0" collapsed="false">
      <c r="A5639" s="159" t="s">
        <v>28103</v>
      </c>
      <c r="B5639" s="160" t="s">
        <v>28104</v>
      </c>
      <c r="C5639" s="42" t="s">
        <v>1751</v>
      </c>
      <c r="D5639" s="159" t="s">
        <v>3085</v>
      </c>
      <c r="E5639" s="159" t="s">
        <v>2730</v>
      </c>
      <c r="F5639" s="42" t="s">
        <v>3086</v>
      </c>
      <c r="G5639" s="159" t="s">
        <v>1796</v>
      </c>
      <c r="H5639" s="159" t="s">
        <v>1654</v>
      </c>
      <c r="I5639" s="159" t="s">
        <v>1808</v>
      </c>
      <c r="J5639" s="42" t="s">
        <v>28105</v>
      </c>
      <c r="K5639" s="42" t="s">
        <v>28106</v>
      </c>
      <c r="L5639" s="159" t="s">
        <v>2732</v>
      </c>
      <c r="M5639" s="159" t="s">
        <v>28107</v>
      </c>
      <c r="N5639" s="161"/>
      <c r="O5639" s="161"/>
      <c r="P5639" s="161"/>
    </row>
    <row r="5640" customFormat="false" ht="27" hidden="false" customHeight="true" outlineLevel="0" collapsed="false">
      <c r="A5640" s="159" t="s">
        <v>28108</v>
      </c>
      <c r="B5640" s="160" t="s">
        <v>28109</v>
      </c>
      <c r="C5640" s="42" t="s">
        <v>1751</v>
      </c>
      <c r="D5640" s="159" t="s">
        <v>3085</v>
      </c>
      <c r="E5640" s="159" t="s">
        <v>2730</v>
      </c>
      <c r="F5640" s="42" t="s">
        <v>3086</v>
      </c>
      <c r="G5640" s="159" t="s">
        <v>1796</v>
      </c>
      <c r="H5640" s="159" t="s">
        <v>1654</v>
      </c>
      <c r="I5640" s="159" t="s">
        <v>1808</v>
      </c>
      <c r="J5640" s="42" t="s">
        <v>28110</v>
      </c>
      <c r="K5640" s="42" t="s">
        <v>28111</v>
      </c>
      <c r="L5640" s="159" t="s">
        <v>2732</v>
      </c>
      <c r="M5640" s="159" t="s">
        <v>28112</v>
      </c>
      <c r="N5640" s="161"/>
      <c r="O5640" s="161"/>
      <c r="P5640" s="161"/>
    </row>
    <row r="5641" customFormat="false" ht="27" hidden="false" customHeight="true" outlineLevel="0" collapsed="false">
      <c r="A5641" s="159" t="s">
        <v>28113</v>
      </c>
      <c r="B5641" s="160" t="s">
        <v>28114</v>
      </c>
      <c r="C5641" s="42" t="s">
        <v>1751</v>
      </c>
      <c r="D5641" s="159" t="s">
        <v>3085</v>
      </c>
      <c r="E5641" s="159" t="s">
        <v>2730</v>
      </c>
      <c r="F5641" s="42" t="s">
        <v>3086</v>
      </c>
      <c r="G5641" s="159" t="s">
        <v>1796</v>
      </c>
      <c r="H5641" s="159" t="s">
        <v>1654</v>
      </c>
      <c r="I5641" s="159" t="s">
        <v>1808</v>
      </c>
      <c r="J5641" s="42" t="s">
        <v>28115</v>
      </c>
      <c r="K5641" s="42" t="s">
        <v>28116</v>
      </c>
      <c r="L5641" s="159" t="s">
        <v>2732</v>
      </c>
      <c r="M5641" s="159" t="s">
        <v>28117</v>
      </c>
      <c r="N5641" s="161"/>
      <c r="O5641" s="161"/>
      <c r="P5641" s="161"/>
    </row>
    <row r="5642" customFormat="false" ht="27" hidden="false" customHeight="true" outlineLevel="0" collapsed="false">
      <c r="A5642" s="159" t="s">
        <v>28118</v>
      </c>
      <c r="B5642" s="160" t="s">
        <v>28119</v>
      </c>
      <c r="C5642" s="42" t="s">
        <v>1751</v>
      </c>
      <c r="D5642" s="159" t="s">
        <v>3085</v>
      </c>
      <c r="E5642" s="159" t="s">
        <v>2730</v>
      </c>
      <c r="F5642" s="42" t="s">
        <v>3086</v>
      </c>
      <c r="G5642" s="159" t="s">
        <v>1796</v>
      </c>
      <c r="H5642" s="159" t="s">
        <v>1654</v>
      </c>
      <c r="I5642" s="159" t="s">
        <v>1808</v>
      </c>
      <c r="J5642" s="42" t="s">
        <v>28120</v>
      </c>
      <c r="K5642" s="42" t="s">
        <v>28121</v>
      </c>
      <c r="L5642" s="159" t="s">
        <v>2732</v>
      </c>
      <c r="M5642" s="159" t="s">
        <v>28122</v>
      </c>
      <c r="N5642" s="161"/>
      <c r="O5642" s="161"/>
      <c r="P5642" s="161"/>
    </row>
    <row r="5643" customFormat="false" ht="27" hidden="false" customHeight="true" outlineLevel="0" collapsed="false">
      <c r="A5643" s="159" t="s">
        <v>28123</v>
      </c>
      <c r="B5643" s="160" t="s">
        <v>28124</v>
      </c>
      <c r="C5643" s="42" t="s">
        <v>1738</v>
      </c>
      <c r="D5643" s="159" t="s">
        <v>2979</v>
      </c>
      <c r="E5643" s="159" t="s">
        <v>2730</v>
      </c>
      <c r="F5643" s="42" t="s">
        <v>2980</v>
      </c>
      <c r="G5643" s="159" t="s">
        <v>1796</v>
      </c>
      <c r="H5643" s="159" t="s">
        <v>1654</v>
      </c>
      <c r="I5643" s="159" t="s">
        <v>1808</v>
      </c>
      <c r="J5643" s="42" t="s">
        <v>28125</v>
      </c>
      <c r="K5643" s="42" t="s">
        <v>28126</v>
      </c>
      <c r="L5643" s="159" t="s">
        <v>2732</v>
      </c>
      <c r="M5643" s="159" t="s">
        <v>28127</v>
      </c>
      <c r="N5643" s="161"/>
      <c r="O5643" s="161"/>
      <c r="P5643" s="161"/>
    </row>
    <row r="5644" customFormat="false" ht="27" hidden="false" customHeight="true" outlineLevel="0" collapsed="false">
      <c r="A5644" s="159" t="s">
        <v>28128</v>
      </c>
      <c r="B5644" s="160" t="s">
        <v>28129</v>
      </c>
      <c r="C5644" s="42" t="s">
        <v>1738</v>
      </c>
      <c r="D5644" s="159" t="s">
        <v>2979</v>
      </c>
      <c r="E5644" s="159" t="s">
        <v>2730</v>
      </c>
      <c r="F5644" s="42" t="s">
        <v>2980</v>
      </c>
      <c r="G5644" s="159" t="s">
        <v>1796</v>
      </c>
      <c r="H5644" s="159" t="s">
        <v>1654</v>
      </c>
      <c r="I5644" s="159" t="s">
        <v>1808</v>
      </c>
      <c r="J5644" s="42" t="s">
        <v>28130</v>
      </c>
      <c r="K5644" s="42" t="s">
        <v>28131</v>
      </c>
      <c r="L5644" s="159" t="s">
        <v>2732</v>
      </c>
      <c r="M5644" s="159" t="s">
        <v>28132</v>
      </c>
      <c r="N5644" s="161"/>
      <c r="O5644" s="161"/>
      <c r="P5644" s="161"/>
    </row>
    <row r="5645" customFormat="false" ht="39" hidden="false" customHeight="true" outlineLevel="0" collapsed="false">
      <c r="A5645" s="159" t="s">
        <v>28133</v>
      </c>
      <c r="B5645" s="160" t="s">
        <v>28134</v>
      </c>
      <c r="C5645" s="42" t="s">
        <v>1738</v>
      </c>
      <c r="D5645" s="159" t="s">
        <v>2979</v>
      </c>
      <c r="E5645" s="159" t="s">
        <v>2730</v>
      </c>
      <c r="F5645" s="42" t="s">
        <v>2980</v>
      </c>
      <c r="G5645" s="159" t="s">
        <v>1796</v>
      </c>
      <c r="H5645" s="159" t="s">
        <v>1654</v>
      </c>
      <c r="I5645" s="159" t="s">
        <v>1808</v>
      </c>
      <c r="J5645" s="42" t="s">
        <v>28135</v>
      </c>
      <c r="K5645" s="42" t="s">
        <v>28136</v>
      </c>
      <c r="L5645" s="159" t="s">
        <v>2732</v>
      </c>
      <c r="M5645" s="159" t="s">
        <v>28137</v>
      </c>
      <c r="N5645" s="161"/>
      <c r="O5645" s="161"/>
      <c r="P5645" s="161"/>
    </row>
    <row r="5646" customFormat="false" ht="39" hidden="false" customHeight="true" outlineLevel="0" collapsed="false">
      <c r="A5646" s="159" t="s">
        <v>28138</v>
      </c>
      <c r="B5646" s="160" t="s">
        <v>28139</v>
      </c>
      <c r="C5646" s="42" t="s">
        <v>1738</v>
      </c>
      <c r="D5646" s="159" t="s">
        <v>2979</v>
      </c>
      <c r="E5646" s="159" t="s">
        <v>2730</v>
      </c>
      <c r="F5646" s="42" t="s">
        <v>2980</v>
      </c>
      <c r="G5646" s="159" t="s">
        <v>1796</v>
      </c>
      <c r="H5646" s="159" t="s">
        <v>1654</v>
      </c>
      <c r="I5646" s="159" t="s">
        <v>1808</v>
      </c>
      <c r="J5646" s="42" t="s">
        <v>28140</v>
      </c>
      <c r="K5646" s="42" t="s">
        <v>28141</v>
      </c>
      <c r="L5646" s="159" t="s">
        <v>2732</v>
      </c>
      <c r="M5646" s="159" t="s">
        <v>28142</v>
      </c>
      <c r="N5646" s="161"/>
      <c r="O5646" s="161"/>
      <c r="P5646" s="161"/>
    </row>
    <row r="5647" customFormat="false" ht="27" hidden="false" customHeight="true" outlineLevel="0" collapsed="false">
      <c r="A5647" s="159" t="s">
        <v>28143</v>
      </c>
      <c r="B5647" s="160" t="s">
        <v>28144</v>
      </c>
      <c r="C5647" s="42" t="s">
        <v>1738</v>
      </c>
      <c r="D5647" s="159" t="s">
        <v>2979</v>
      </c>
      <c r="E5647" s="159" t="s">
        <v>2730</v>
      </c>
      <c r="F5647" s="42" t="s">
        <v>2980</v>
      </c>
      <c r="G5647" s="159" t="s">
        <v>1796</v>
      </c>
      <c r="H5647" s="159" t="s">
        <v>1654</v>
      </c>
      <c r="I5647" s="159" t="s">
        <v>1808</v>
      </c>
      <c r="J5647" s="42" t="s">
        <v>28145</v>
      </c>
      <c r="K5647" s="42" t="s">
        <v>28146</v>
      </c>
      <c r="L5647" s="159" t="s">
        <v>2732</v>
      </c>
      <c r="M5647" s="159" t="s">
        <v>28147</v>
      </c>
      <c r="N5647" s="161"/>
      <c r="O5647" s="161"/>
      <c r="P5647" s="161"/>
    </row>
    <row r="5648" customFormat="false" ht="27" hidden="false" customHeight="true" outlineLevel="0" collapsed="false">
      <c r="A5648" s="159" t="s">
        <v>28148</v>
      </c>
      <c r="B5648" s="160" t="s">
        <v>28149</v>
      </c>
      <c r="C5648" s="42" t="s">
        <v>1738</v>
      </c>
      <c r="D5648" s="159" t="s">
        <v>2979</v>
      </c>
      <c r="E5648" s="159" t="s">
        <v>2730</v>
      </c>
      <c r="F5648" s="42" t="s">
        <v>2980</v>
      </c>
      <c r="G5648" s="159" t="s">
        <v>1796</v>
      </c>
      <c r="H5648" s="159" t="s">
        <v>1654</v>
      </c>
      <c r="I5648" s="159" t="s">
        <v>1808</v>
      </c>
      <c r="J5648" s="42" t="s">
        <v>28150</v>
      </c>
      <c r="K5648" s="42" t="s">
        <v>28151</v>
      </c>
      <c r="L5648" s="159" t="s">
        <v>2732</v>
      </c>
      <c r="M5648" s="159" t="s">
        <v>28152</v>
      </c>
      <c r="N5648" s="161"/>
      <c r="O5648" s="161"/>
      <c r="P5648" s="161"/>
    </row>
    <row r="5649" customFormat="false" ht="27" hidden="false" customHeight="true" outlineLevel="0" collapsed="false">
      <c r="A5649" s="159" t="s">
        <v>28153</v>
      </c>
      <c r="B5649" s="160" t="s">
        <v>28154</v>
      </c>
      <c r="C5649" s="42" t="s">
        <v>1745</v>
      </c>
      <c r="D5649" s="159" t="s">
        <v>3311</v>
      </c>
      <c r="E5649" s="159" t="s">
        <v>2730</v>
      </c>
      <c r="F5649" s="42" t="s">
        <v>3312</v>
      </c>
      <c r="G5649" s="159" t="s">
        <v>1796</v>
      </c>
      <c r="H5649" s="159" t="s">
        <v>1654</v>
      </c>
      <c r="I5649" s="159" t="s">
        <v>1808</v>
      </c>
      <c r="J5649" s="42" t="s">
        <v>28155</v>
      </c>
      <c r="K5649" s="42" t="s">
        <v>28156</v>
      </c>
      <c r="L5649" s="159" t="s">
        <v>2732</v>
      </c>
      <c r="M5649" s="159" t="s">
        <v>28157</v>
      </c>
      <c r="N5649" s="161"/>
      <c r="O5649" s="161"/>
      <c r="P5649" s="161"/>
    </row>
    <row r="5650" customFormat="false" ht="27" hidden="false" customHeight="true" outlineLevel="0" collapsed="false">
      <c r="A5650" s="159" t="s">
        <v>28158</v>
      </c>
      <c r="B5650" s="160" t="s">
        <v>28159</v>
      </c>
      <c r="C5650" s="42" t="s">
        <v>1745</v>
      </c>
      <c r="D5650" s="159" t="s">
        <v>3311</v>
      </c>
      <c r="E5650" s="159" t="s">
        <v>2730</v>
      </c>
      <c r="F5650" s="42" t="s">
        <v>3312</v>
      </c>
      <c r="G5650" s="159" t="s">
        <v>1796</v>
      </c>
      <c r="H5650" s="159" t="s">
        <v>1654</v>
      </c>
      <c r="I5650" s="159" t="s">
        <v>1808</v>
      </c>
      <c r="J5650" s="42" t="s">
        <v>28160</v>
      </c>
      <c r="K5650" s="42" t="s">
        <v>28161</v>
      </c>
      <c r="L5650" s="159" t="s">
        <v>2732</v>
      </c>
      <c r="M5650" s="159" t="s">
        <v>28162</v>
      </c>
      <c r="N5650" s="161"/>
      <c r="O5650" s="161"/>
      <c r="P5650" s="161"/>
    </row>
    <row r="5651" customFormat="false" ht="27" hidden="false" customHeight="true" outlineLevel="0" collapsed="false">
      <c r="A5651" s="159" t="s">
        <v>28163</v>
      </c>
      <c r="B5651" s="160" t="s">
        <v>28164</v>
      </c>
      <c r="C5651" s="42" t="s">
        <v>1745</v>
      </c>
      <c r="D5651" s="159" t="s">
        <v>3311</v>
      </c>
      <c r="E5651" s="159" t="s">
        <v>2730</v>
      </c>
      <c r="F5651" s="42" t="s">
        <v>3312</v>
      </c>
      <c r="G5651" s="159" t="s">
        <v>1796</v>
      </c>
      <c r="H5651" s="159" t="s">
        <v>1654</v>
      </c>
      <c r="I5651" s="159" t="s">
        <v>1808</v>
      </c>
      <c r="J5651" s="42" t="s">
        <v>28165</v>
      </c>
      <c r="K5651" s="42" t="s">
        <v>28166</v>
      </c>
      <c r="L5651" s="159" t="s">
        <v>2732</v>
      </c>
      <c r="M5651" s="159" t="s">
        <v>28167</v>
      </c>
      <c r="N5651" s="161"/>
      <c r="O5651" s="161"/>
      <c r="P5651" s="161"/>
    </row>
    <row r="5652" customFormat="false" ht="27" hidden="false" customHeight="true" outlineLevel="0" collapsed="false">
      <c r="A5652" s="159" t="s">
        <v>28168</v>
      </c>
      <c r="B5652" s="160" t="s">
        <v>28169</v>
      </c>
      <c r="C5652" s="42" t="s">
        <v>1745</v>
      </c>
      <c r="D5652" s="159" t="s">
        <v>3311</v>
      </c>
      <c r="E5652" s="159" t="s">
        <v>2730</v>
      </c>
      <c r="F5652" s="42" t="s">
        <v>3312</v>
      </c>
      <c r="G5652" s="159" t="s">
        <v>1796</v>
      </c>
      <c r="H5652" s="159" t="s">
        <v>1654</v>
      </c>
      <c r="I5652" s="159" t="s">
        <v>1808</v>
      </c>
      <c r="J5652" s="42" t="s">
        <v>12764</v>
      </c>
      <c r="K5652" s="42" t="s">
        <v>28170</v>
      </c>
      <c r="L5652" s="159" t="s">
        <v>2732</v>
      </c>
      <c r="M5652" s="159" t="s">
        <v>28171</v>
      </c>
      <c r="N5652" s="161"/>
      <c r="O5652" s="161"/>
      <c r="P5652" s="161"/>
    </row>
    <row r="5653" customFormat="false" ht="27" hidden="false" customHeight="true" outlineLevel="0" collapsed="false">
      <c r="A5653" s="159" t="s">
        <v>28172</v>
      </c>
      <c r="B5653" s="160" t="s">
        <v>28173</v>
      </c>
      <c r="C5653" s="42" t="s">
        <v>1745</v>
      </c>
      <c r="D5653" s="159" t="s">
        <v>3311</v>
      </c>
      <c r="E5653" s="159" t="s">
        <v>2730</v>
      </c>
      <c r="F5653" s="42" t="s">
        <v>3312</v>
      </c>
      <c r="G5653" s="159" t="s">
        <v>1796</v>
      </c>
      <c r="H5653" s="159" t="s">
        <v>1654</v>
      </c>
      <c r="I5653" s="159" t="s">
        <v>1808</v>
      </c>
      <c r="J5653" s="42" t="s">
        <v>12784</v>
      </c>
      <c r="K5653" s="42" t="s">
        <v>28174</v>
      </c>
      <c r="L5653" s="159" t="s">
        <v>2732</v>
      </c>
      <c r="M5653" s="159" t="s">
        <v>28175</v>
      </c>
      <c r="N5653" s="161"/>
      <c r="O5653" s="161"/>
      <c r="P5653" s="161"/>
    </row>
    <row r="5654" customFormat="false" ht="27" hidden="false" customHeight="true" outlineLevel="0" collapsed="false">
      <c r="A5654" s="159" t="s">
        <v>28176</v>
      </c>
      <c r="B5654" s="160" t="s">
        <v>28177</v>
      </c>
      <c r="C5654" s="42" t="s">
        <v>1745</v>
      </c>
      <c r="D5654" s="159" t="s">
        <v>3311</v>
      </c>
      <c r="E5654" s="159" t="s">
        <v>2730</v>
      </c>
      <c r="F5654" s="42" t="s">
        <v>3312</v>
      </c>
      <c r="G5654" s="159" t="s">
        <v>1796</v>
      </c>
      <c r="H5654" s="159" t="s">
        <v>1654</v>
      </c>
      <c r="I5654" s="159" t="s">
        <v>1808</v>
      </c>
      <c r="J5654" s="42" t="s">
        <v>28178</v>
      </c>
      <c r="K5654" s="42" t="s">
        <v>28179</v>
      </c>
      <c r="L5654" s="159" t="s">
        <v>2732</v>
      </c>
      <c r="M5654" s="159" t="s">
        <v>28180</v>
      </c>
      <c r="N5654" s="161"/>
      <c r="O5654" s="161"/>
      <c r="P5654" s="161"/>
    </row>
    <row r="5655" customFormat="false" ht="27" hidden="false" customHeight="true" outlineLevel="0" collapsed="false">
      <c r="A5655" s="159" t="s">
        <v>28181</v>
      </c>
      <c r="B5655" s="160" t="s">
        <v>28182</v>
      </c>
      <c r="C5655" s="42" t="s">
        <v>1745</v>
      </c>
      <c r="D5655" s="159" t="s">
        <v>8898</v>
      </c>
      <c r="E5655" s="159" t="s">
        <v>2730</v>
      </c>
      <c r="F5655" s="42" t="s">
        <v>8899</v>
      </c>
      <c r="G5655" s="159" t="s">
        <v>1796</v>
      </c>
      <c r="H5655" s="159" t="s">
        <v>1654</v>
      </c>
      <c r="I5655" s="159" t="s">
        <v>1808</v>
      </c>
      <c r="J5655" s="42" t="s">
        <v>28183</v>
      </c>
      <c r="K5655" s="42" t="s">
        <v>28184</v>
      </c>
      <c r="L5655" s="159" t="s">
        <v>2732</v>
      </c>
      <c r="M5655" s="159" t="s">
        <v>28185</v>
      </c>
      <c r="N5655" s="161"/>
      <c r="O5655" s="161"/>
      <c r="P5655" s="161"/>
    </row>
    <row r="5656" customFormat="false" ht="27" hidden="false" customHeight="true" outlineLevel="0" collapsed="false">
      <c r="A5656" s="159" t="s">
        <v>28186</v>
      </c>
      <c r="B5656" s="160" t="s">
        <v>28187</v>
      </c>
      <c r="C5656" s="42" t="s">
        <v>1745</v>
      </c>
      <c r="D5656" s="159" t="s">
        <v>8898</v>
      </c>
      <c r="E5656" s="159" t="s">
        <v>2730</v>
      </c>
      <c r="F5656" s="42" t="s">
        <v>8899</v>
      </c>
      <c r="G5656" s="159" t="s">
        <v>1796</v>
      </c>
      <c r="H5656" s="159" t="s">
        <v>1654</v>
      </c>
      <c r="I5656" s="159" t="s">
        <v>1808</v>
      </c>
      <c r="J5656" s="42" t="s">
        <v>28188</v>
      </c>
      <c r="K5656" s="42" t="s">
        <v>28189</v>
      </c>
      <c r="L5656" s="159" t="s">
        <v>2732</v>
      </c>
      <c r="M5656" s="159" t="s">
        <v>28190</v>
      </c>
      <c r="N5656" s="161"/>
      <c r="O5656" s="161"/>
      <c r="P5656" s="161"/>
    </row>
    <row r="5657" customFormat="false" ht="27" hidden="false" customHeight="true" outlineLevel="0" collapsed="false">
      <c r="A5657" s="159" t="s">
        <v>28191</v>
      </c>
      <c r="B5657" s="160" t="s">
        <v>28192</v>
      </c>
      <c r="C5657" s="42" t="s">
        <v>1745</v>
      </c>
      <c r="D5657" s="159" t="s">
        <v>8898</v>
      </c>
      <c r="E5657" s="159" t="s">
        <v>2730</v>
      </c>
      <c r="F5657" s="42" t="s">
        <v>8899</v>
      </c>
      <c r="G5657" s="159" t="s">
        <v>1796</v>
      </c>
      <c r="H5657" s="159" t="s">
        <v>1654</v>
      </c>
      <c r="I5657" s="159" t="s">
        <v>1808</v>
      </c>
      <c r="J5657" s="42" t="s">
        <v>28193</v>
      </c>
      <c r="K5657" s="42" t="s">
        <v>28194</v>
      </c>
      <c r="L5657" s="159" t="s">
        <v>2732</v>
      </c>
      <c r="M5657" s="159" t="s">
        <v>28195</v>
      </c>
      <c r="N5657" s="161"/>
      <c r="O5657" s="161"/>
      <c r="P5657" s="161"/>
    </row>
    <row r="5658" customFormat="false" ht="27" hidden="false" customHeight="true" outlineLevel="0" collapsed="false">
      <c r="A5658" s="159" t="s">
        <v>28196</v>
      </c>
      <c r="B5658" s="160" t="s">
        <v>28197</v>
      </c>
      <c r="C5658" s="42" t="s">
        <v>1754</v>
      </c>
      <c r="D5658" s="159" t="s">
        <v>2927</v>
      </c>
      <c r="E5658" s="159" t="s">
        <v>2730</v>
      </c>
      <c r="F5658" s="42" t="s">
        <v>2928</v>
      </c>
      <c r="G5658" s="159" t="s">
        <v>1796</v>
      </c>
      <c r="H5658" s="159" t="s">
        <v>1654</v>
      </c>
      <c r="I5658" s="159" t="s">
        <v>1808</v>
      </c>
      <c r="J5658" s="42" t="s">
        <v>28198</v>
      </c>
      <c r="K5658" s="42" t="s">
        <v>28199</v>
      </c>
      <c r="L5658" s="159" t="s">
        <v>2732</v>
      </c>
      <c r="M5658" s="159" t="s">
        <v>28200</v>
      </c>
      <c r="N5658" s="161"/>
      <c r="O5658" s="161"/>
      <c r="P5658" s="161"/>
    </row>
    <row r="5659" customFormat="false" ht="27" hidden="false" customHeight="true" outlineLevel="0" collapsed="false">
      <c r="A5659" s="159" t="s">
        <v>28201</v>
      </c>
      <c r="B5659" s="160" t="s">
        <v>28202</v>
      </c>
      <c r="C5659" s="42" t="s">
        <v>1754</v>
      </c>
      <c r="D5659" s="159" t="s">
        <v>2927</v>
      </c>
      <c r="E5659" s="159" t="s">
        <v>2730</v>
      </c>
      <c r="F5659" s="42" t="s">
        <v>2928</v>
      </c>
      <c r="G5659" s="159" t="s">
        <v>1796</v>
      </c>
      <c r="H5659" s="159" t="s">
        <v>1654</v>
      </c>
      <c r="I5659" s="159" t="s">
        <v>1808</v>
      </c>
      <c r="J5659" s="42" t="s">
        <v>28203</v>
      </c>
      <c r="K5659" s="42" t="s">
        <v>28204</v>
      </c>
      <c r="L5659" s="159" t="s">
        <v>2732</v>
      </c>
      <c r="M5659" s="159" t="s">
        <v>28205</v>
      </c>
      <c r="N5659" s="161"/>
      <c r="O5659" s="161"/>
      <c r="P5659" s="161"/>
    </row>
    <row r="5660" customFormat="false" ht="39" hidden="false" customHeight="true" outlineLevel="0" collapsed="false">
      <c r="A5660" s="159" t="s">
        <v>28206</v>
      </c>
      <c r="B5660" s="160" t="s">
        <v>28207</v>
      </c>
      <c r="C5660" s="42" t="s">
        <v>1754</v>
      </c>
      <c r="D5660" s="159" t="s">
        <v>2927</v>
      </c>
      <c r="E5660" s="159" t="s">
        <v>2730</v>
      </c>
      <c r="F5660" s="42" t="s">
        <v>2928</v>
      </c>
      <c r="G5660" s="159" t="s">
        <v>1796</v>
      </c>
      <c r="H5660" s="159" t="s">
        <v>1654</v>
      </c>
      <c r="I5660" s="159" t="s">
        <v>1808</v>
      </c>
      <c r="J5660" s="42" t="s">
        <v>13104</v>
      </c>
      <c r="K5660" s="42" t="s">
        <v>28208</v>
      </c>
      <c r="L5660" s="159" t="s">
        <v>2732</v>
      </c>
      <c r="M5660" s="159" t="s">
        <v>28209</v>
      </c>
      <c r="N5660" s="161"/>
      <c r="O5660" s="161"/>
      <c r="P5660" s="161"/>
    </row>
    <row r="5661" customFormat="false" ht="27" hidden="false" customHeight="true" outlineLevel="0" collapsed="false">
      <c r="A5661" s="159" t="s">
        <v>28210</v>
      </c>
      <c r="B5661" s="160" t="s">
        <v>28211</v>
      </c>
      <c r="C5661" s="42" t="s">
        <v>1738</v>
      </c>
      <c r="D5661" s="159" t="s">
        <v>2895</v>
      </c>
      <c r="E5661" s="159" t="s">
        <v>2730</v>
      </c>
      <c r="F5661" s="42" t="s">
        <v>2896</v>
      </c>
      <c r="G5661" s="159" t="s">
        <v>1796</v>
      </c>
      <c r="H5661" s="159" t="s">
        <v>1654</v>
      </c>
      <c r="I5661" s="159" t="s">
        <v>1808</v>
      </c>
      <c r="J5661" s="42" t="s">
        <v>28212</v>
      </c>
      <c r="K5661" s="42" t="s">
        <v>28213</v>
      </c>
      <c r="L5661" s="159" t="s">
        <v>2732</v>
      </c>
      <c r="M5661" s="159" t="s">
        <v>28214</v>
      </c>
      <c r="N5661" s="161"/>
      <c r="O5661" s="161"/>
      <c r="P5661" s="161"/>
    </row>
    <row r="5662" customFormat="false" ht="27" hidden="false" customHeight="true" outlineLevel="0" collapsed="false">
      <c r="A5662" s="159" t="s">
        <v>28215</v>
      </c>
      <c r="B5662" s="160" t="s">
        <v>28216</v>
      </c>
      <c r="C5662" s="42" t="s">
        <v>1738</v>
      </c>
      <c r="D5662" s="159" t="s">
        <v>2895</v>
      </c>
      <c r="E5662" s="159" t="s">
        <v>2730</v>
      </c>
      <c r="F5662" s="42" t="s">
        <v>2896</v>
      </c>
      <c r="G5662" s="159" t="s">
        <v>1796</v>
      </c>
      <c r="H5662" s="159" t="s">
        <v>1654</v>
      </c>
      <c r="I5662" s="159" t="s">
        <v>1808</v>
      </c>
      <c r="J5662" s="42" t="s">
        <v>28217</v>
      </c>
      <c r="K5662" s="42" t="s">
        <v>28218</v>
      </c>
      <c r="L5662" s="159" t="s">
        <v>2732</v>
      </c>
      <c r="M5662" s="159" t="s">
        <v>28219</v>
      </c>
      <c r="N5662" s="161"/>
      <c r="O5662" s="161"/>
      <c r="P5662" s="161"/>
    </row>
    <row r="5663" customFormat="false" ht="27" hidden="false" customHeight="true" outlineLevel="0" collapsed="false">
      <c r="A5663" s="159" t="s">
        <v>28220</v>
      </c>
      <c r="B5663" s="160" t="s">
        <v>28221</v>
      </c>
      <c r="C5663" s="42" t="s">
        <v>1738</v>
      </c>
      <c r="D5663" s="159" t="s">
        <v>2895</v>
      </c>
      <c r="E5663" s="159" t="s">
        <v>2730</v>
      </c>
      <c r="F5663" s="42" t="s">
        <v>2896</v>
      </c>
      <c r="G5663" s="159" t="s">
        <v>1796</v>
      </c>
      <c r="H5663" s="159" t="s">
        <v>1654</v>
      </c>
      <c r="I5663" s="159" t="s">
        <v>1808</v>
      </c>
      <c r="J5663" s="42" t="s">
        <v>28222</v>
      </c>
      <c r="K5663" s="42" t="s">
        <v>28223</v>
      </c>
      <c r="L5663" s="159" t="s">
        <v>2732</v>
      </c>
      <c r="M5663" s="159" t="s">
        <v>28224</v>
      </c>
      <c r="N5663" s="161"/>
      <c r="O5663" s="161"/>
      <c r="P5663" s="161"/>
    </row>
    <row r="5664" customFormat="false" ht="27" hidden="false" customHeight="true" outlineLevel="0" collapsed="false">
      <c r="A5664" s="159" t="s">
        <v>28225</v>
      </c>
      <c r="B5664" s="160" t="s">
        <v>28226</v>
      </c>
      <c r="C5664" s="42" t="s">
        <v>1738</v>
      </c>
      <c r="D5664" s="159" t="s">
        <v>2895</v>
      </c>
      <c r="E5664" s="159" t="s">
        <v>2730</v>
      </c>
      <c r="F5664" s="42" t="s">
        <v>2896</v>
      </c>
      <c r="G5664" s="159" t="s">
        <v>1796</v>
      </c>
      <c r="H5664" s="159" t="s">
        <v>1654</v>
      </c>
      <c r="I5664" s="159" t="s">
        <v>1808</v>
      </c>
      <c r="J5664" s="42" t="s">
        <v>28227</v>
      </c>
      <c r="K5664" s="42" t="s">
        <v>28228</v>
      </c>
      <c r="L5664" s="159" t="s">
        <v>2732</v>
      </c>
      <c r="M5664" s="159" t="s">
        <v>28229</v>
      </c>
      <c r="N5664" s="161"/>
      <c r="O5664" s="161"/>
      <c r="P5664" s="161"/>
    </row>
    <row r="5665" customFormat="false" ht="27" hidden="false" customHeight="true" outlineLevel="0" collapsed="false">
      <c r="A5665" s="159" t="s">
        <v>28230</v>
      </c>
      <c r="B5665" s="160" t="s">
        <v>28231</v>
      </c>
      <c r="C5665" s="42" t="s">
        <v>1738</v>
      </c>
      <c r="D5665" s="159" t="s">
        <v>2895</v>
      </c>
      <c r="E5665" s="159" t="s">
        <v>2730</v>
      </c>
      <c r="F5665" s="42" t="s">
        <v>2896</v>
      </c>
      <c r="G5665" s="159" t="s">
        <v>1796</v>
      </c>
      <c r="H5665" s="159" t="s">
        <v>1654</v>
      </c>
      <c r="I5665" s="159" t="s">
        <v>1808</v>
      </c>
      <c r="J5665" s="42" t="s">
        <v>28232</v>
      </c>
      <c r="K5665" s="42" t="s">
        <v>28233</v>
      </c>
      <c r="L5665" s="159" t="s">
        <v>2732</v>
      </c>
      <c r="M5665" s="159" t="s">
        <v>28234</v>
      </c>
      <c r="N5665" s="161"/>
      <c r="O5665" s="161"/>
      <c r="P5665" s="161"/>
    </row>
    <row r="5666" customFormat="false" ht="27" hidden="false" customHeight="true" outlineLevel="0" collapsed="false">
      <c r="A5666" s="159" t="s">
        <v>28235</v>
      </c>
      <c r="B5666" s="160" t="s">
        <v>28236</v>
      </c>
      <c r="C5666" s="42" t="s">
        <v>1738</v>
      </c>
      <c r="D5666" s="159" t="s">
        <v>2895</v>
      </c>
      <c r="E5666" s="159" t="s">
        <v>2730</v>
      </c>
      <c r="F5666" s="42" t="s">
        <v>2896</v>
      </c>
      <c r="G5666" s="159" t="s">
        <v>1796</v>
      </c>
      <c r="H5666" s="159" t="s">
        <v>1654</v>
      </c>
      <c r="I5666" s="159" t="s">
        <v>1808</v>
      </c>
      <c r="J5666" s="42" t="s">
        <v>28237</v>
      </c>
      <c r="K5666" s="42" t="s">
        <v>28238</v>
      </c>
      <c r="L5666" s="159" t="s">
        <v>2732</v>
      </c>
      <c r="M5666" s="159" t="s">
        <v>28239</v>
      </c>
      <c r="N5666" s="161"/>
      <c r="O5666" s="161"/>
      <c r="P5666" s="161"/>
    </row>
    <row r="5667" customFormat="false" ht="27" hidden="false" customHeight="true" outlineLevel="0" collapsed="false">
      <c r="A5667" s="159" t="s">
        <v>28240</v>
      </c>
      <c r="B5667" s="160" t="s">
        <v>28241</v>
      </c>
      <c r="C5667" s="42" t="s">
        <v>1742</v>
      </c>
      <c r="D5667" s="159" t="s">
        <v>2991</v>
      </c>
      <c r="E5667" s="159" t="s">
        <v>2730</v>
      </c>
      <c r="F5667" s="42" t="s">
        <v>2992</v>
      </c>
      <c r="G5667" s="159" t="s">
        <v>1796</v>
      </c>
      <c r="H5667" s="159" t="s">
        <v>1654</v>
      </c>
      <c r="I5667" s="159" t="s">
        <v>1808</v>
      </c>
      <c r="J5667" s="42" t="s">
        <v>28242</v>
      </c>
      <c r="K5667" s="42" t="s">
        <v>28243</v>
      </c>
      <c r="L5667" s="159" t="s">
        <v>2732</v>
      </c>
      <c r="M5667" s="159" t="s">
        <v>28244</v>
      </c>
      <c r="N5667" s="161"/>
      <c r="O5667" s="161"/>
      <c r="P5667" s="161"/>
    </row>
    <row r="5668" customFormat="false" ht="27" hidden="false" customHeight="true" outlineLevel="0" collapsed="false">
      <c r="A5668" s="159" t="s">
        <v>28245</v>
      </c>
      <c r="B5668" s="160" t="s">
        <v>28246</v>
      </c>
      <c r="C5668" s="42" t="s">
        <v>1742</v>
      </c>
      <c r="D5668" s="159" t="s">
        <v>2991</v>
      </c>
      <c r="E5668" s="159" t="s">
        <v>2730</v>
      </c>
      <c r="F5668" s="42" t="s">
        <v>2992</v>
      </c>
      <c r="G5668" s="159" t="s">
        <v>1796</v>
      </c>
      <c r="H5668" s="159" t="s">
        <v>1654</v>
      </c>
      <c r="I5668" s="159" t="s">
        <v>1808</v>
      </c>
      <c r="J5668" s="42" t="s">
        <v>28247</v>
      </c>
      <c r="K5668" s="42" t="s">
        <v>28248</v>
      </c>
      <c r="L5668" s="159" t="s">
        <v>2732</v>
      </c>
      <c r="M5668" s="159" t="s">
        <v>28249</v>
      </c>
      <c r="N5668" s="161"/>
      <c r="O5668" s="161"/>
      <c r="P5668" s="161"/>
    </row>
    <row r="5669" customFormat="false" ht="27" hidden="false" customHeight="true" outlineLevel="0" collapsed="false">
      <c r="A5669" s="159" t="s">
        <v>28250</v>
      </c>
      <c r="B5669" s="160" t="s">
        <v>28251</v>
      </c>
      <c r="C5669" s="42" t="s">
        <v>1742</v>
      </c>
      <c r="D5669" s="159" t="s">
        <v>2991</v>
      </c>
      <c r="E5669" s="159" t="s">
        <v>2730</v>
      </c>
      <c r="F5669" s="42" t="s">
        <v>2992</v>
      </c>
      <c r="G5669" s="159" t="s">
        <v>1796</v>
      </c>
      <c r="H5669" s="159" t="s">
        <v>1654</v>
      </c>
      <c r="I5669" s="159" t="s">
        <v>1808</v>
      </c>
      <c r="J5669" s="42" t="s">
        <v>28252</v>
      </c>
      <c r="K5669" s="42" t="s">
        <v>28253</v>
      </c>
      <c r="L5669" s="159" t="s">
        <v>2732</v>
      </c>
      <c r="M5669" s="159" t="s">
        <v>28254</v>
      </c>
      <c r="N5669" s="161"/>
      <c r="O5669" s="161"/>
      <c r="P5669" s="161"/>
    </row>
    <row r="5670" customFormat="false" ht="27" hidden="false" customHeight="true" outlineLevel="0" collapsed="false">
      <c r="A5670" s="159" t="s">
        <v>28255</v>
      </c>
      <c r="B5670" s="160" t="s">
        <v>28256</v>
      </c>
      <c r="C5670" s="42" t="s">
        <v>1745</v>
      </c>
      <c r="D5670" s="159" t="s">
        <v>9770</v>
      </c>
      <c r="E5670" s="159" t="s">
        <v>2730</v>
      </c>
      <c r="F5670" s="42" t="s">
        <v>9771</v>
      </c>
      <c r="G5670" s="159" t="s">
        <v>1796</v>
      </c>
      <c r="H5670" s="159" t="s">
        <v>1654</v>
      </c>
      <c r="I5670" s="159" t="s">
        <v>1808</v>
      </c>
      <c r="J5670" s="42" t="s">
        <v>28257</v>
      </c>
      <c r="K5670" s="42" t="s">
        <v>28258</v>
      </c>
      <c r="L5670" s="159" t="s">
        <v>2732</v>
      </c>
      <c r="M5670" s="159" t="s">
        <v>28259</v>
      </c>
      <c r="N5670" s="161"/>
      <c r="O5670" s="161"/>
      <c r="P5670" s="161"/>
    </row>
    <row r="5671" customFormat="false" ht="27" hidden="false" customHeight="true" outlineLevel="0" collapsed="false">
      <c r="A5671" s="159" t="s">
        <v>28260</v>
      </c>
      <c r="B5671" s="160" t="s">
        <v>28261</v>
      </c>
      <c r="C5671" s="42" t="s">
        <v>1745</v>
      </c>
      <c r="D5671" s="159" t="s">
        <v>9770</v>
      </c>
      <c r="E5671" s="159" t="s">
        <v>2730</v>
      </c>
      <c r="F5671" s="42" t="s">
        <v>9771</v>
      </c>
      <c r="G5671" s="159" t="s">
        <v>1796</v>
      </c>
      <c r="H5671" s="159" t="s">
        <v>1654</v>
      </c>
      <c r="I5671" s="159" t="s">
        <v>1808</v>
      </c>
      <c r="J5671" s="42" t="s">
        <v>28262</v>
      </c>
      <c r="K5671" s="42" t="s">
        <v>28263</v>
      </c>
      <c r="L5671" s="159" t="s">
        <v>2732</v>
      </c>
      <c r="M5671" s="159" t="s">
        <v>28264</v>
      </c>
      <c r="N5671" s="161"/>
      <c r="O5671" s="161"/>
      <c r="P5671" s="161"/>
    </row>
    <row r="5672" customFormat="false" ht="27" hidden="false" customHeight="true" outlineLevel="0" collapsed="false">
      <c r="A5672" s="159" t="s">
        <v>28265</v>
      </c>
      <c r="B5672" s="160" t="s">
        <v>28266</v>
      </c>
      <c r="C5672" s="42" t="s">
        <v>1738</v>
      </c>
      <c r="D5672" s="159" t="s">
        <v>10092</v>
      </c>
      <c r="E5672" s="159" t="s">
        <v>2730</v>
      </c>
      <c r="F5672" s="42" t="s">
        <v>10093</v>
      </c>
      <c r="G5672" s="159" t="s">
        <v>1796</v>
      </c>
      <c r="H5672" s="159" t="s">
        <v>1654</v>
      </c>
      <c r="I5672" s="159" t="s">
        <v>1808</v>
      </c>
      <c r="J5672" s="42" t="s">
        <v>28267</v>
      </c>
      <c r="K5672" s="42" t="s">
        <v>28268</v>
      </c>
      <c r="L5672" s="159" t="s">
        <v>2732</v>
      </c>
      <c r="M5672" s="159" t="s">
        <v>28269</v>
      </c>
      <c r="N5672" s="161"/>
      <c r="O5672" s="161"/>
      <c r="P5672" s="161"/>
    </row>
    <row r="5673" customFormat="false" ht="27" hidden="false" customHeight="true" outlineLevel="0" collapsed="false">
      <c r="A5673" s="159" t="s">
        <v>28270</v>
      </c>
      <c r="B5673" s="160" t="s">
        <v>28271</v>
      </c>
      <c r="C5673" s="42" t="s">
        <v>1738</v>
      </c>
      <c r="D5673" s="159" t="s">
        <v>10092</v>
      </c>
      <c r="E5673" s="159" t="s">
        <v>2730</v>
      </c>
      <c r="F5673" s="42" t="s">
        <v>10093</v>
      </c>
      <c r="G5673" s="159" t="s">
        <v>1796</v>
      </c>
      <c r="H5673" s="159" t="s">
        <v>1654</v>
      </c>
      <c r="I5673" s="159" t="s">
        <v>1808</v>
      </c>
      <c r="J5673" s="42" t="s">
        <v>28272</v>
      </c>
      <c r="K5673" s="42" t="s">
        <v>28273</v>
      </c>
      <c r="L5673" s="159" t="s">
        <v>2732</v>
      </c>
      <c r="M5673" s="159" t="s">
        <v>28274</v>
      </c>
      <c r="N5673" s="161"/>
      <c r="O5673" s="161"/>
      <c r="P5673" s="161"/>
    </row>
    <row r="5674" customFormat="false" ht="27" hidden="false" customHeight="true" outlineLevel="0" collapsed="false">
      <c r="A5674" s="159" t="s">
        <v>28275</v>
      </c>
      <c r="B5674" s="160" t="s">
        <v>28276</v>
      </c>
      <c r="C5674" s="42" t="s">
        <v>1738</v>
      </c>
      <c r="D5674" s="159" t="s">
        <v>10092</v>
      </c>
      <c r="E5674" s="159" t="s">
        <v>2730</v>
      </c>
      <c r="F5674" s="42" t="s">
        <v>10093</v>
      </c>
      <c r="G5674" s="159" t="s">
        <v>1796</v>
      </c>
      <c r="H5674" s="159" t="s">
        <v>1654</v>
      </c>
      <c r="I5674" s="159" t="s">
        <v>1808</v>
      </c>
      <c r="J5674" s="42" t="s">
        <v>28277</v>
      </c>
      <c r="K5674" s="42" t="s">
        <v>28278</v>
      </c>
      <c r="L5674" s="159" t="s">
        <v>2732</v>
      </c>
      <c r="M5674" s="159" t="s">
        <v>28279</v>
      </c>
      <c r="N5674" s="161"/>
      <c r="O5674" s="161"/>
      <c r="P5674" s="161"/>
    </row>
    <row r="5675" customFormat="false" ht="27" hidden="false" customHeight="true" outlineLevel="0" collapsed="false">
      <c r="A5675" s="159" t="s">
        <v>28280</v>
      </c>
      <c r="B5675" s="160" t="s">
        <v>28281</v>
      </c>
      <c r="C5675" s="42" t="s">
        <v>1738</v>
      </c>
      <c r="D5675" s="159" t="s">
        <v>10092</v>
      </c>
      <c r="E5675" s="159" t="s">
        <v>2730</v>
      </c>
      <c r="F5675" s="42" t="s">
        <v>10093</v>
      </c>
      <c r="G5675" s="159" t="s">
        <v>1796</v>
      </c>
      <c r="H5675" s="159" t="s">
        <v>1654</v>
      </c>
      <c r="I5675" s="159" t="s">
        <v>1808</v>
      </c>
      <c r="J5675" s="42" t="s">
        <v>28282</v>
      </c>
      <c r="K5675" s="42" t="s">
        <v>28283</v>
      </c>
      <c r="L5675" s="159" t="s">
        <v>2732</v>
      </c>
      <c r="M5675" s="159" t="s">
        <v>28284</v>
      </c>
      <c r="N5675" s="161"/>
      <c r="O5675" s="161"/>
      <c r="P5675" s="161"/>
    </row>
    <row r="5676" customFormat="false" ht="39" hidden="false" customHeight="true" outlineLevel="0" collapsed="false">
      <c r="A5676" s="159" t="s">
        <v>28285</v>
      </c>
      <c r="B5676" s="160" t="s">
        <v>28286</v>
      </c>
      <c r="C5676" s="42" t="s">
        <v>1738</v>
      </c>
      <c r="D5676" s="159" t="s">
        <v>10092</v>
      </c>
      <c r="E5676" s="159" t="s">
        <v>2730</v>
      </c>
      <c r="F5676" s="42" t="s">
        <v>10093</v>
      </c>
      <c r="G5676" s="159" t="s">
        <v>1796</v>
      </c>
      <c r="H5676" s="159" t="s">
        <v>1654</v>
      </c>
      <c r="I5676" s="159" t="s">
        <v>1808</v>
      </c>
      <c r="J5676" s="42" t="s">
        <v>28287</v>
      </c>
      <c r="K5676" s="42" t="s">
        <v>28288</v>
      </c>
      <c r="L5676" s="159" t="s">
        <v>2732</v>
      </c>
      <c r="M5676" s="159" t="s">
        <v>28289</v>
      </c>
      <c r="N5676" s="161"/>
      <c r="O5676" s="161"/>
      <c r="P5676" s="161"/>
    </row>
    <row r="5677" customFormat="false" ht="27" hidden="false" customHeight="true" outlineLevel="0" collapsed="false">
      <c r="A5677" s="159" t="s">
        <v>28290</v>
      </c>
      <c r="B5677" s="160" t="s">
        <v>28291</v>
      </c>
      <c r="C5677" s="42" t="s">
        <v>1738</v>
      </c>
      <c r="D5677" s="159" t="s">
        <v>2528</v>
      </c>
      <c r="E5677" s="159" t="s">
        <v>2730</v>
      </c>
      <c r="F5677" s="42" t="s">
        <v>2529</v>
      </c>
      <c r="G5677" s="159" t="s">
        <v>1796</v>
      </c>
      <c r="H5677" s="159" t="s">
        <v>1654</v>
      </c>
      <c r="I5677" s="159" t="s">
        <v>1808</v>
      </c>
      <c r="J5677" s="42" t="s">
        <v>28292</v>
      </c>
      <c r="K5677" s="42" t="s">
        <v>28293</v>
      </c>
      <c r="L5677" s="159" t="s">
        <v>2732</v>
      </c>
      <c r="M5677" s="159" t="s">
        <v>28294</v>
      </c>
      <c r="N5677" s="161"/>
      <c r="O5677" s="161"/>
      <c r="P5677" s="161"/>
    </row>
    <row r="5678" customFormat="false" ht="27" hidden="false" customHeight="true" outlineLevel="0" collapsed="false">
      <c r="A5678" s="159" t="s">
        <v>28295</v>
      </c>
      <c r="B5678" s="160" t="s">
        <v>28296</v>
      </c>
      <c r="C5678" s="42" t="s">
        <v>1738</v>
      </c>
      <c r="D5678" s="159" t="s">
        <v>2528</v>
      </c>
      <c r="E5678" s="159" t="s">
        <v>2730</v>
      </c>
      <c r="F5678" s="42" t="s">
        <v>2529</v>
      </c>
      <c r="G5678" s="159" t="s">
        <v>1796</v>
      </c>
      <c r="H5678" s="159" t="s">
        <v>1654</v>
      </c>
      <c r="I5678" s="159" t="s">
        <v>1808</v>
      </c>
      <c r="J5678" s="42" t="s">
        <v>28297</v>
      </c>
      <c r="K5678" s="42" t="s">
        <v>28298</v>
      </c>
      <c r="L5678" s="159" t="s">
        <v>2732</v>
      </c>
      <c r="M5678" s="159" t="s">
        <v>28299</v>
      </c>
      <c r="N5678" s="161"/>
      <c r="O5678" s="161"/>
      <c r="P5678" s="161"/>
    </row>
    <row r="5679" customFormat="false" ht="27" hidden="false" customHeight="true" outlineLevel="0" collapsed="false">
      <c r="A5679" s="159" t="s">
        <v>28300</v>
      </c>
      <c r="B5679" s="160" t="s">
        <v>28301</v>
      </c>
      <c r="C5679" s="42" t="s">
        <v>1738</v>
      </c>
      <c r="D5679" s="159" t="s">
        <v>2528</v>
      </c>
      <c r="E5679" s="159" t="s">
        <v>2730</v>
      </c>
      <c r="F5679" s="42" t="s">
        <v>2529</v>
      </c>
      <c r="G5679" s="159" t="s">
        <v>1796</v>
      </c>
      <c r="H5679" s="159" t="s">
        <v>1654</v>
      </c>
      <c r="I5679" s="159" t="s">
        <v>1808</v>
      </c>
      <c r="J5679" s="42" t="s">
        <v>28302</v>
      </c>
      <c r="K5679" s="42" t="s">
        <v>28303</v>
      </c>
      <c r="L5679" s="159" t="s">
        <v>2732</v>
      </c>
      <c r="M5679" s="159" t="s">
        <v>28304</v>
      </c>
      <c r="N5679" s="161"/>
      <c r="O5679" s="161"/>
      <c r="P5679" s="161"/>
    </row>
    <row r="5680" customFormat="false" ht="27" hidden="false" customHeight="true" outlineLevel="0" collapsed="false">
      <c r="A5680" s="159" t="s">
        <v>28305</v>
      </c>
      <c r="B5680" s="160" t="s">
        <v>28306</v>
      </c>
      <c r="C5680" s="42" t="s">
        <v>1738</v>
      </c>
      <c r="D5680" s="159" t="s">
        <v>2528</v>
      </c>
      <c r="E5680" s="159" t="s">
        <v>2730</v>
      </c>
      <c r="F5680" s="42" t="s">
        <v>2529</v>
      </c>
      <c r="G5680" s="159" t="s">
        <v>1796</v>
      </c>
      <c r="H5680" s="159" t="s">
        <v>1654</v>
      </c>
      <c r="I5680" s="159" t="s">
        <v>1808</v>
      </c>
      <c r="J5680" s="42" t="s">
        <v>28307</v>
      </c>
      <c r="K5680" s="42" t="s">
        <v>28308</v>
      </c>
      <c r="L5680" s="159" t="s">
        <v>2732</v>
      </c>
      <c r="M5680" s="159" t="s">
        <v>28309</v>
      </c>
      <c r="N5680" s="161"/>
      <c r="O5680" s="161"/>
      <c r="P5680" s="161"/>
    </row>
    <row r="5681" customFormat="false" ht="27" hidden="false" customHeight="true" outlineLevel="0" collapsed="false">
      <c r="A5681" s="159" t="s">
        <v>28310</v>
      </c>
      <c r="B5681" s="160" t="s">
        <v>28311</v>
      </c>
      <c r="C5681" s="42" t="s">
        <v>1738</v>
      </c>
      <c r="D5681" s="159" t="s">
        <v>2548</v>
      </c>
      <c r="E5681" s="159" t="s">
        <v>2730</v>
      </c>
      <c r="F5681" s="42" t="s">
        <v>2549</v>
      </c>
      <c r="G5681" s="159" t="s">
        <v>1796</v>
      </c>
      <c r="H5681" s="159" t="s">
        <v>1654</v>
      </c>
      <c r="I5681" s="159" t="s">
        <v>1808</v>
      </c>
      <c r="J5681" s="42" t="s">
        <v>28312</v>
      </c>
      <c r="K5681" s="42" t="s">
        <v>28313</v>
      </c>
      <c r="L5681" s="159" t="s">
        <v>2732</v>
      </c>
      <c r="M5681" s="159" t="s">
        <v>28314</v>
      </c>
      <c r="N5681" s="161"/>
      <c r="O5681" s="161"/>
      <c r="P5681" s="161"/>
    </row>
    <row r="5682" customFormat="false" ht="27" hidden="false" customHeight="true" outlineLevel="0" collapsed="false">
      <c r="A5682" s="159" t="s">
        <v>28315</v>
      </c>
      <c r="B5682" s="160" t="s">
        <v>28316</v>
      </c>
      <c r="C5682" s="42" t="s">
        <v>1738</v>
      </c>
      <c r="D5682" s="159" t="s">
        <v>2548</v>
      </c>
      <c r="E5682" s="159" t="s">
        <v>2730</v>
      </c>
      <c r="F5682" s="42" t="s">
        <v>2549</v>
      </c>
      <c r="G5682" s="159" t="s">
        <v>1796</v>
      </c>
      <c r="H5682" s="159" t="s">
        <v>1654</v>
      </c>
      <c r="I5682" s="159" t="s">
        <v>1808</v>
      </c>
      <c r="J5682" s="42" t="s">
        <v>28317</v>
      </c>
      <c r="K5682" s="42" t="s">
        <v>28318</v>
      </c>
      <c r="L5682" s="159" t="s">
        <v>2732</v>
      </c>
      <c r="M5682" s="159" t="s">
        <v>28319</v>
      </c>
      <c r="N5682" s="161"/>
      <c r="O5682" s="161"/>
      <c r="P5682" s="161"/>
    </row>
    <row r="5683" customFormat="false" ht="27" hidden="false" customHeight="true" outlineLevel="0" collapsed="false">
      <c r="A5683" s="159" t="s">
        <v>28320</v>
      </c>
      <c r="B5683" s="160" t="s">
        <v>28321</v>
      </c>
      <c r="C5683" s="42" t="s">
        <v>1745</v>
      </c>
      <c r="D5683" s="159" t="s">
        <v>2538</v>
      </c>
      <c r="E5683" s="159" t="s">
        <v>2730</v>
      </c>
      <c r="F5683" s="42" t="s">
        <v>2539</v>
      </c>
      <c r="G5683" s="159" t="s">
        <v>1796</v>
      </c>
      <c r="H5683" s="159" t="s">
        <v>1654</v>
      </c>
      <c r="I5683" s="159" t="s">
        <v>1808</v>
      </c>
      <c r="J5683" s="42" t="s">
        <v>28322</v>
      </c>
      <c r="K5683" s="42" t="s">
        <v>28323</v>
      </c>
      <c r="L5683" s="159" t="s">
        <v>2732</v>
      </c>
      <c r="M5683" s="159" t="s">
        <v>28324</v>
      </c>
      <c r="N5683" s="161"/>
      <c r="O5683" s="161"/>
      <c r="P5683" s="161"/>
    </row>
    <row r="5684" customFormat="false" ht="27" hidden="false" customHeight="true" outlineLevel="0" collapsed="false">
      <c r="A5684" s="159" t="s">
        <v>28325</v>
      </c>
      <c r="B5684" s="160" t="s">
        <v>28326</v>
      </c>
      <c r="C5684" s="42" t="s">
        <v>1745</v>
      </c>
      <c r="D5684" s="159" t="s">
        <v>2538</v>
      </c>
      <c r="E5684" s="159" t="s">
        <v>2730</v>
      </c>
      <c r="F5684" s="42" t="s">
        <v>2539</v>
      </c>
      <c r="G5684" s="159" t="s">
        <v>1796</v>
      </c>
      <c r="H5684" s="159" t="s">
        <v>1654</v>
      </c>
      <c r="I5684" s="159" t="s">
        <v>1808</v>
      </c>
      <c r="J5684" s="42" t="s">
        <v>28327</v>
      </c>
      <c r="K5684" s="42" t="s">
        <v>28328</v>
      </c>
      <c r="L5684" s="159" t="s">
        <v>2732</v>
      </c>
      <c r="M5684" s="159" t="s">
        <v>28329</v>
      </c>
      <c r="N5684" s="161"/>
      <c r="O5684" s="161"/>
      <c r="P5684" s="161"/>
    </row>
    <row r="5685" customFormat="false" ht="27" hidden="false" customHeight="true" outlineLevel="0" collapsed="false">
      <c r="A5685" s="159" t="s">
        <v>28330</v>
      </c>
      <c r="B5685" s="160" t="s">
        <v>28331</v>
      </c>
      <c r="C5685" s="42" t="s">
        <v>1745</v>
      </c>
      <c r="D5685" s="159" t="s">
        <v>2538</v>
      </c>
      <c r="E5685" s="159" t="s">
        <v>2730</v>
      </c>
      <c r="F5685" s="42" t="s">
        <v>2539</v>
      </c>
      <c r="G5685" s="159" t="s">
        <v>1796</v>
      </c>
      <c r="H5685" s="159" t="s">
        <v>1654</v>
      </c>
      <c r="I5685" s="159" t="s">
        <v>1808</v>
      </c>
      <c r="J5685" s="42" t="s">
        <v>28332</v>
      </c>
      <c r="K5685" s="42" t="s">
        <v>28333</v>
      </c>
      <c r="L5685" s="159" t="s">
        <v>2732</v>
      </c>
      <c r="M5685" s="159" t="s">
        <v>28334</v>
      </c>
      <c r="N5685" s="161"/>
      <c r="O5685" s="161"/>
      <c r="P5685" s="161"/>
    </row>
    <row r="5686" customFormat="false" ht="39" hidden="false" customHeight="true" outlineLevel="0" collapsed="false">
      <c r="A5686" s="159" t="s">
        <v>28335</v>
      </c>
      <c r="B5686" s="160" t="s">
        <v>28336</v>
      </c>
      <c r="C5686" s="42" t="s">
        <v>1745</v>
      </c>
      <c r="D5686" s="159" t="s">
        <v>2522</v>
      </c>
      <c r="E5686" s="159" t="s">
        <v>2730</v>
      </c>
      <c r="F5686" s="42" t="s">
        <v>2523</v>
      </c>
      <c r="G5686" s="159" t="s">
        <v>1796</v>
      </c>
      <c r="H5686" s="159" t="s">
        <v>1654</v>
      </c>
      <c r="I5686" s="159" t="s">
        <v>1808</v>
      </c>
      <c r="J5686" s="42" t="s">
        <v>14269</v>
      </c>
      <c r="K5686" s="42" t="s">
        <v>28337</v>
      </c>
      <c r="L5686" s="159" t="s">
        <v>2732</v>
      </c>
      <c r="M5686" s="159" t="s">
        <v>28338</v>
      </c>
      <c r="N5686" s="161"/>
      <c r="O5686" s="161"/>
      <c r="P5686" s="161"/>
    </row>
  </sheetData>
  <sheetProtection sheet="true" password="dd42" formatCells="false" formatColumns="false" formatRows="false" sort="false" autoFilter="false"/>
  <autoFilter ref="A3:P5686"/>
  <mergeCells count="2">
    <mergeCell ref="A1:O1"/>
    <mergeCell ref="B2:O2"/>
  </mergeCells>
  <conditionalFormatting sqref="A4:P5686">
    <cfRule type="expression" priority="2" aboveAverage="0" equalAverage="0" bottom="0" percent="0" rank="0" text="" dxfId="22">
      <formula>MOD(ROW(),2)=0</formula>
    </cfRule>
  </conditionalFormatting>
  <conditionalFormatting sqref="A4:B5686">
    <cfRule type="expression" priority="3" aboveAverage="0" equalAverage="0" bottom="0" percent="0" rank="0" text="" dxfId="0">
      <formula>$I4="P1"</formula>
    </cfRule>
    <cfRule type="expression" priority="4" aboveAverage="0" equalAverage="0" bottom="0" percent="0" rank="0" text="" dxfId="23">
      <formula>$O4="Published"</formula>
    </cfRule>
  </conditionalFormatting>
  <dataValidations count="2">
    <dataValidation allowBlank="true" errorStyle="stop" operator="between" prompt="Free-typed values fall out of every report — use the dropdown. If the value you need is missing, ask the manager to add it to the Lists sheet." promptTitle="Pick from the list" showDropDown="false" showErrorMessage="true" showInputMessage="true" sqref="N4:N5686" type="list">
      <formula1>'START HERE'!$B$55:$B$64</formula1>
      <formula2>0</formula2>
    </dataValidation>
    <dataValidation allowBlank="true" errorStyle="stop" operator="between" prompt="Free-typed values fall out of every report — use the dropdown. If the value you need is missing, ask the manager to add it to the Lists sheet." promptTitle="Pick from the list" showDropDown="false" showErrorMessage="true" showInputMessage="true" sqref="O4:O5686" type="list">
      <formula1>"Not started,Assigned,Drafted,Published,Ranking top 10,Needs refresh"</formula1>
      <formula2>0</formula2>
    </dataValidation>
  </dataValidations>
  <hyperlinks>
    <hyperlink ref="A2" location="'MAP'!A1" display="◀  MAP"/>
  </hyperlinks>
  <printOptions headings="false" gridLines="false" gridLinesSet="true" horizontalCentered="false" verticalCentered="false"/>
  <pageMargins left="0.4" right="0.4" top="0.55" bottom="0.55" header="0.511811023622047" footer="0.3"/>
  <pageSetup paperSize="1" scale="100" fitToWidth="1" fitToHeight="0" pageOrder="downThenOver" orientation="landscape" blackAndWhite="false" draft="false" cellComments="none" horizontalDpi="300" verticalDpi="300" copies="1"/>
  <headerFooter differentFirst="false" differentOddEven="false">
    <oddHeader/>
    <oddFooter>&amp;L&amp;7 &amp;K808080PCI AI  —  Growth OS&amp;R&amp;7 &amp;K808080Page &amp;P of &amp;N</oddFooter>
  </headerFooter>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true"/>
  </sheetPr>
  <dimension ref="A1:P40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14"/>
    <col collapsed="false" customWidth="true" hidden="false" outlineLevel="0" max="3" min="3" style="1" width="9"/>
    <col collapsed="false" customWidth="true" hidden="false" outlineLevel="0" max="6" min="4" style="1" width="11"/>
    <col collapsed="false" customWidth="true" hidden="false" outlineLevel="0" max="8" min="7" style="1" width="10"/>
    <col collapsed="false" customWidth="true" hidden="false" outlineLevel="0" max="9" min="9" style="1" width="11"/>
    <col collapsed="false" customWidth="true" hidden="false" outlineLevel="0" max="11" min="10" style="1" width="12"/>
    <col collapsed="false" customWidth="true" hidden="false" outlineLevel="0" max="12" min="12" style="1" width="10"/>
    <col collapsed="false" customWidth="true" hidden="false" outlineLevel="0" max="14" min="13" style="1" width="40"/>
    <col collapsed="false" customWidth="true" hidden="false" outlineLevel="0" max="15" min="15" style="1" width="12"/>
    <col collapsed="false" customWidth="true" hidden="false" outlineLevel="0" max="16" min="16" style="1" width="16"/>
  </cols>
  <sheetData>
    <row r="1" customFormat="false" ht="25.5" hidden="false" customHeight="true" outlineLevel="0" collapsed="false">
      <c r="A1" s="2" t="s">
        <v>28339</v>
      </c>
      <c r="B1" s="2"/>
      <c r="C1" s="2"/>
      <c r="D1" s="2"/>
      <c r="E1" s="2"/>
      <c r="F1" s="2"/>
      <c r="G1" s="2"/>
      <c r="H1" s="2"/>
      <c r="I1" s="2"/>
      <c r="J1" s="2"/>
      <c r="K1" s="2"/>
      <c r="L1" s="2"/>
      <c r="M1" s="2"/>
      <c r="N1" s="2"/>
    </row>
    <row r="2" customFormat="false" ht="18" hidden="false" customHeight="true" outlineLevel="0" collapsed="false">
      <c r="A2" s="3" t="s">
        <v>1</v>
      </c>
      <c r="B2" s="4" t="s">
        <v>28340</v>
      </c>
      <c r="C2" s="4"/>
      <c r="D2" s="4"/>
      <c r="E2" s="4"/>
      <c r="F2" s="4"/>
      <c r="G2" s="4"/>
      <c r="H2" s="4"/>
      <c r="I2" s="4"/>
      <c r="J2" s="4"/>
      <c r="K2" s="4"/>
      <c r="L2" s="4"/>
      <c r="M2" s="4"/>
      <c r="N2" s="4"/>
    </row>
    <row r="3" customFormat="false" ht="43.5" hidden="false" customHeight="true" outlineLevel="0" collapsed="false">
      <c r="A3" s="72" t="s">
        <v>1469</v>
      </c>
      <c r="B3" s="72" t="s">
        <v>1485</v>
      </c>
      <c r="C3" s="72" t="s">
        <v>28341</v>
      </c>
      <c r="D3" s="72" t="s">
        <v>28342</v>
      </c>
      <c r="E3" s="72" t="s">
        <v>28343</v>
      </c>
      <c r="F3" s="72" t="s">
        <v>28344</v>
      </c>
      <c r="G3" s="72" t="s">
        <v>1505</v>
      </c>
      <c r="H3" s="72" t="s">
        <v>28345</v>
      </c>
      <c r="I3" s="72" t="s">
        <v>28346</v>
      </c>
      <c r="J3" s="72" t="s">
        <v>28347</v>
      </c>
      <c r="K3" s="72" t="s">
        <v>28348</v>
      </c>
      <c r="L3" s="72" t="s">
        <v>28349</v>
      </c>
      <c r="M3" s="72" t="s">
        <v>28350</v>
      </c>
      <c r="N3" s="72" t="s">
        <v>28351</v>
      </c>
      <c r="O3" s="72" t="s">
        <v>28352</v>
      </c>
      <c r="P3" s="72" t="s">
        <v>28353</v>
      </c>
    </row>
    <row r="4" customFormat="false" ht="24" hidden="false" customHeight="true" outlineLevel="0" collapsed="false">
      <c r="A4" s="131"/>
      <c r="B4" s="132"/>
      <c r="C4" s="162" t="str">
        <f aca="false">IF($A4="","",ROUND(SUMIFS('DAILY ENTRY'!$G$4:$G$1006,'DAILY ENTRY'!$A$4:$A$1006,$A4,'DAILY ENTRY'!$B$4:$B$1006,$B4)/60,1))</f>
        <v/>
      </c>
      <c r="D4" s="162" t="str">
        <f aca="false">IF($A4="","",SUMIFS('DAILY ENTRY'!$F$4:$F$1006,'DAILY ENTRY'!$A$4:$A$1006,$A4,'DAILY ENTRY'!$B$4:$B$1006,$B4,'DAILY ENTRY'!$D$4:$D$1006,"Lead researched (Sales Navigator)"))</f>
        <v/>
      </c>
      <c r="E4" s="162" t="str">
        <f aca="false">IF($A4="","",SUMIFS('DAILY ENTRY'!$F$4:$F$1006,'DAILY ENTRY'!$A$4:$A$1006,$A4,'DAILY ENTRY'!$B$4:$B$1006,$B4,'DAILY ENTRY'!$D$4:$D$1006,"Connection request sent"))</f>
        <v/>
      </c>
      <c r="F4" s="162" t="str">
        <f aca="false">IF($A4="","",SUMIFS('DAILY ENTRY'!$F$4:$F$1006,'DAILY ENTRY'!$A$4:$A$1006,$A4,'DAILY ENTRY'!$B$4:$B$1006,$B4,'DAILY ENTRY'!$D$4:$D$1006,"First message sent"))</f>
        <v/>
      </c>
      <c r="G4" s="162" t="str">
        <f aca="false">IF($A4="","",SUMIFS('DAILY ENTRY'!$F$4:$F$1006,'DAILY ENTRY'!$A$4:$A$1006,$A4,'DAILY ENTRY'!$B$4:$B$1006,$B4,'DAILY ENTRY'!$D$4:$D$1006,"Follow-up message sent"))</f>
        <v/>
      </c>
      <c r="H4" s="162" t="str">
        <f aca="false">IF($A4="","",SUMIFS('DAILY ENTRY'!$F$4:$F$1006,'DAILY ENTRY'!$A$4:$A$1006,$A4,'DAILY ENTRY'!$B$4:$B$1006,$B4,'DAILY ENTRY'!$D$4:$D$1006,"Post / content published"))</f>
        <v/>
      </c>
      <c r="I4" s="162" t="str">
        <f aca="false">IF($A4="","",SUMIFS('DAILY ENTRY'!$F$4:$F$1006,'DAILY ENTRY'!$A$4:$A$1006,$A4,'DAILY ENTRY'!$B$4:$B$1006,$B4,'DAILY ENTRY'!$D$4:$D$1006,"Community answer or comment"))</f>
        <v/>
      </c>
      <c r="J4" s="162" t="str">
        <f aca="false">IF($A4="","",SUMIFS('DAILY ENTRY'!$F$4:$F$1006,'DAILY ENTRY'!$A$4:$A$1006,$A4,'DAILY ENTRY'!$B$4:$B$1006,$B4,'DAILY ENTRY'!$D$4:$D$1006,"Partnership / PR contact"))</f>
        <v/>
      </c>
      <c r="K4" s="162" t="str">
        <f aca="false">IF($A4="","",SUMIFS('DAILY ENTRY'!$F$4:$F$1006,'DAILY ENTRY'!$A$4:$A$1006,$A4,'DAILY ENTRY'!$B$4:$B$1006,$B4,'DAILY ENTRY'!$D$4:$D$1006,"Engagement (commented on someone else)"))</f>
        <v/>
      </c>
      <c r="L4" s="162" t="str">
        <f aca="false">IF($A4="","",SUMIFS('DAILY ENTRY'!$F$4:$F$1006,'DAILY ENTRY'!$A$4:$A$1006,$A4,'DAILY ENTRY'!$B$4:$B$1006,$B4,'DAILY ENTRY'!$D$4:$D$1006,"Account created / profile completed"))</f>
        <v/>
      </c>
      <c r="M4" s="163" t="str">
        <f aca="false">IF($A4="","",IFERROR(INDEX('DAILY ENTRY'!$E$4:$E$1006,MATCH(1,INDEX(('DAILY ENTRY'!$A$4:$A$1006=$A4)*('DAILY ENTRY'!$B$4:$B$1006=$B4)*('DAILY ENTRY'!$I$4:$I$1006="Meeting booked"),0),0)),IFERROR(INDEX('DAILY ENTRY'!$E$4:$E$1006,MATCH(1,INDEX(('DAILY ENTRY'!$A$4:$A$1006=$A4)*('DAILY ENTRY'!$B$4:$B$1006=$B4)*('DAILY ENTRY'!$I$4:$I$1006="Positive reply"),0),0)),"")))</f>
        <v/>
      </c>
      <c r="N4" s="163" t="str">
        <f aca="false">IF($A4="","",IFERROR(INDEX('DAILY ENTRY'!$J$4:$J$1006,MATCH(1,INDEX(('DAILY ENTRY'!$A$4:$A$1006=$A4)*('DAILY ENTRY'!$B$4:$B$1006=$B4)*('DAILY ENTRY'!$I$4:$I$1006="Blocked"),0),0)),""))</f>
        <v/>
      </c>
      <c r="O4" s="106" t="str">
        <f aca="false">IF($A4="","",(D4&gt;='START HERE'!$B$25)+(E4&gt;='START HERE'!$B$26)+(F4&gt;='START HERE'!$B$27)+(G4&gt;='START HERE'!$B$28)+(H4&gt;='START HERE'!$B$29)+(I4&gt;='START HERE'!$B$30)+(J4&gt;='START HERE'!$B$31)+(K4&gt;='START HERE'!$B$32))</f>
        <v/>
      </c>
      <c r="P4" s="107" t="str">
        <f aca="false">IF($A4="","",IF(O4&gt;=7,"Full day",IF(O4&gt;=5,"Most targets met",IF(O4&gt;=3,"Half day","Below plan - explain in the blocker column"))))</f>
        <v/>
      </c>
    </row>
    <row r="5" customFormat="false" ht="24" hidden="false" customHeight="true" outlineLevel="0" collapsed="false">
      <c r="A5" s="79"/>
      <c r="B5" s="80"/>
      <c r="C5" s="162" t="str">
        <f aca="false">IF($A5="","",ROUND(SUMIFS('DAILY ENTRY'!$G$4:$G$1006,'DAILY ENTRY'!$A$4:$A$1006,$A5,'DAILY ENTRY'!$B$4:$B$1006,$B5)/60,1))</f>
        <v/>
      </c>
      <c r="D5" s="162" t="str">
        <f aca="false">IF($A5="","",SUMIFS('DAILY ENTRY'!$F$4:$F$1006,'DAILY ENTRY'!$A$4:$A$1006,$A5,'DAILY ENTRY'!$B$4:$B$1006,$B5,'DAILY ENTRY'!$D$4:$D$1006,"Lead researched (Sales Navigator)"))</f>
        <v/>
      </c>
      <c r="E5" s="162" t="str">
        <f aca="false">IF($A5="","",SUMIFS('DAILY ENTRY'!$F$4:$F$1006,'DAILY ENTRY'!$A$4:$A$1006,$A5,'DAILY ENTRY'!$B$4:$B$1006,$B5,'DAILY ENTRY'!$D$4:$D$1006,"Connection request sent"))</f>
        <v/>
      </c>
      <c r="F5" s="162" t="str">
        <f aca="false">IF($A5="","",SUMIFS('DAILY ENTRY'!$F$4:$F$1006,'DAILY ENTRY'!$A$4:$A$1006,$A5,'DAILY ENTRY'!$B$4:$B$1006,$B5,'DAILY ENTRY'!$D$4:$D$1006,"First message sent"))</f>
        <v/>
      </c>
      <c r="G5" s="162" t="str">
        <f aca="false">IF($A5="","",SUMIFS('DAILY ENTRY'!$F$4:$F$1006,'DAILY ENTRY'!$A$4:$A$1006,$A5,'DAILY ENTRY'!$B$4:$B$1006,$B5,'DAILY ENTRY'!$D$4:$D$1006,"Follow-up message sent"))</f>
        <v/>
      </c>
      <c r="H5" s="162" t="str">
        <f aca="false">IF($A5="","",SUMIFS('DAILY ENTRY'!$F$4:$F$1006,'DAILY ENTRY'!$A$4:$A$1006,$A5,'DAILY ENTRY'!$B$4:$B$1006,$B5,'DAILY ENTRY'!$D$4:$D$1006,"Post / content published"))</f>
        <v/>
      </c>
      <c r="I5" s="162" t="str">
        <f aca="false">IF($A5="","",SUMIFS('DAILY ENTRY'!$F$4:$F$1006,'DAILY ENTRY'!$A$4:$A$1006,$A5,'DAILY ENTRY'!$B$4:$B$1006,$B5,'DAILY ENTRY'!$D$4:$D$1006,"Community answer or comment"))</f>
        <v/>
      </c>
      <c r="J5" s="162" t="str">
        <f aca="false">IF($A5="","",SUMIFS('DAILY ENTRY'!$F$4:$F$1006,'DAILY ENTRY'!$A$4:$A$1006,$A5,'DAILY ENTRY'!$B$4:$B$1006,$B5,'DAILY ENTRY'!$D$4:$D$1006,"Partnership / PR contact"))</f>
        <v/>
      </c>
      <c r="K5" s="162" t="str">
        <f aca="false">IF($A5="","",SUMIFS('DAILY ENTRY'!$F$4:$F$1006,'DAILY ENTRY'!$A$4:$A$1006,$A5,'DAILY ENTRY'!$B$4:$B$1006,$B5,'DAILY ENTRY'!$D$4:$D$1006,"Engagement (commented on someone else)"))</f>
        <v/>
      </c>
      <c r="L5" s="162" t="str">
        <f aca="false">IF($A5="","",SUMIFS('DAILY ENTRY'!$F$4:$F$1006,'DAILY ENTRY'!$A$4:$A$1006,$A5,'DAILY ENTRY'!$B$4:$B$1006,$B5,'DAILY ENTRY'!$D$4:$D$1006,"Account created / profile completed"))</f>
        <v/>
      </c>
      <c r="M5" s="163" t="str">
        <f aca="false">IF($A5="","",IFERROR(INDEX('DAILY ENTRY'!$E$4:$E$1006,MATCH(1,INDEX(('DAILY ENTRY'!$A$4:$A$1006=$A5)*('DAILY ENTRY'!$B$4:$B$1006=$B5)*('DAILY ENTRY'!$I$4:$I$1006="Meeting booked"),0),0)),IFERROR(INDEX('DAILY ENTRY'!$E$4:$E$1006,MATCH(1,INDEX(('DAILY ENTRY'!$A$4:$A$1006=$A5)*('DAILY ENTRY'!$B$4:$B$1006=$B5)*('DAILY ENTRY'!$I$4:$I$1006="Positive reply"),0),0)),"")))</f>
        <v/>
      </c>
      <c r="N5" s="163" t="str">
        <f aca="false">IF($A5="","",IFERROR(INDEX('DAILY ENTRY'!$J$4:$J$1006,MATCH(1,INDEX(('DAILY ENTRY'!$A$4:$A$1006=$A5)*('DAILY ENTRY'!$B$4:$B$1006=$B5)*('DAILY ENTRY'!$I$4:$I$1006="Blocked"),0),0)),""))</f>
        <v/>
      </c>
      <c r="O5" s="106" t="str">
        <f aca="false">IF($A5="","",(D5&gt;='START HERE'!$B$25)+(E5&gt;='START HERE'!$B$26)+(F5&gt;='START HERE'!$B$27)+(G5&gt;='START HERE'!$B$28)+(H5&gt;='START HERE'!$B$29)+(I5&gt;='START HERE'!$B$30)+(J5&gt;='START HERE'!$B$31)+(K5&gt;='START HERE'!$B$32))</f>
        <v/>
      </c>
      <c r="P5" s="107" t="str">
        <f aca="false">IF($A5="","",IF(O5&gt;=7,"Full day",IF(O5&gt;=5,"Most targets met",IF(O5&gt;=3,"Half day","Below plan - explain in the blocker column"))))</f>
        <v/>
      </c>
    </row>
    <row r="6" customFormat="false" ht="24" hidden="false" customHeight="true" outlineLevel="0" collapsed="false">
      <c r="A6" s="79"/>
      <c r="B6" s="80"/>
      <c r="C6" s="162" t="str">
        <f aca="false">IF($A6="","",ROUND(SUMIFS('DAILY ENTRY'!$G$4:$G$1006,'DAILY ENTRY'!$A$4:$A$1006,$A6,'DAILY ENTRY'!$B$4:$B$1006,$B6)/60,1))</f>
        <v/>
      </c>
      <c r="D6" s="162" t="str">
        <f aca="false">IF($A6="","",SUMIFS('DAILY ENTRY'!$F$4:$F$1006,'DAILY ENTRY'!$A$4:$A$1006,$A6,'DAILY ENTRY'!$B$4:$B$1006,$B6,'DAILY ENTRY'!$D$4:$D$1006,"Lead researched (Sales Navigator)"))</f>
        <v/>
      </c>
      <c r="E6" s="162" t="str">
        <f aca="false">IF($A6="","",SUMIFS('DAILY ENTRY'!$F$4:$F$1006,'DAILY ENTRY'!$A$4:$A$1006,$A6,'DAILY ENTRY'!$B$4:$B$1006,$B6,'DAILY ENTRY'!$D$4:$D$1006,"Connection request sent"))</f>
        <v/>
      </c>
      <c r="F6" s="162" t="str">
        <f aca="false">IF($A6="","",SUMIFS('DAILY ENTRY'!$F$4:$F$1006,'DAILY ENTRY'!$A$4:$A$1006,$A6,'DAILY ENTRY'!$B$4:$B$1006,$B6,'DAILY ENTRY'!$D$4:$D$1006,"First message sent"))</f>
        <v/>
      </c>
      <c r="G6" s="162" t="str">
        <f aca="false">IF($A6="","",SUMIFS('DAILY ENTRY'!$F$4:$F$1006,'DAILY ENTRY'!$A$4:$A$1006,$A6,'DAILY ENTRY'!$B$4:$B$1006,$B6,'DAILY ENTRY'!$D$4:$D$1006,"Follow-up message sent"))</f>
        <v/>
      </c>
      <c r="H6" s="162" t="str">
        <f aca="false">IF($A6="","",SUMIFS('DAILY ENTRY'!$F$4:$F$1006,'DAILY ENTRY'!$A$4:$A$1006,$A6,'DAILY ENTRY'!$B$4:$B$1006,$B6,'DAILY ENTRY'!$D$4:$D$1006,"Post / content published"))</f>
        <v/>
      </c>
      <c r="I6" s="162" t="str">
        <f aca="false">IF($A6="","",SUMIFS('DAILY ENTRY'!$F$4:$F$1006,'DAILY ENTRY'!$A$4:$A$1006,$A6,'DAILY ENTRY'!$B$4:$B$1006,$B6,'DAILY ENTRY'!$D$4:$D$1006,"Community answer or comment"))</f>
        <v/>
      </c>
      <c r="J6" s="162" t="str">
        <f aca="false">IF($A6="","",SUMIFS('DAILY ENTRY'!$F$4:$F$1006,'DAILY ENTRY'!$A$4:$A$1006,$A6,'DAILY ENTRY'!$B$4:$B$1006,$B6,'DAILY ENTRY'!$D$4:$D$1006,"Partnership / PR contact"))</f>
        <v/>
      </c>
      <c r="K6" s="162" t="str">
        <f aca="false">IF($A6="","",SUMIFS('DAILY ENTRY'!$F$4:$F$1006,'DAILY ENTRY'!$A$4:$A$1006,$A6,'DAILY ENTRY'!$B$4:$B$1006,$B6,'DAILY ENTRY'!$D$4:$D$1006,"Engagement (commented on someone else)"))</f>
        <v/>
      </c>
      <c r="L6" s="162" t="str">
        <f aca="false">IF($A6="","",SUMIFS('DAILY ENTRY'!$F$4:$F$1006,'DAILY ENTRY'!$A$4:$A$1006,$A6,'DAILY ENTRY'!$B$4:$B$1006,$B6,'DAILY ENTRY'!$D$4:$D$1006,"Account created / profile completed"))</f>
        <v/>
      </c>
      <c r="M6" s="163" t="str">
        <f aca="false">IF($A6="","",IFERROR(INDEX('DAILY ENTRY'!$E$4:$E$1006,MATCH(1,INDEX(('DAILY ENTRY'!$A$4:$A$1006=$A6)*('DAILY ENTRY'!$B$4:$B$1006=$B6)*('DAILY ENTRY'!$I$4:$I$1006="Meeting booked"),0),0)),IFERROR(INDEX('DAILY ENTRY'!$E$4:$E$1006,MATCH(1,INDEX(('DAILY ENTRY'!$A$4:$A$1006=$A6)*('DAILY ENTRY'!$B$4:$B$1006=$B6)*('DAILY ENTRY'!$I$4:$I$1006="Positive reply"),0),0)),"")))</f>
        <v/>
      </c>
      <c r="N6" s="163" t="str">
        <f aca="false">IF($A6="","",IFERROR(INDEX('DAILY ENTRY'!$J$4:$J$1006,MATCH(1,INDEX(('DAILY ENTRY'!$A$4:$A$1006=$A6)*('DAILY ENTRY'!$B$4:$B$1006=$B6)*('DAILY ENTRY'!$I$4:$I$1006="Blocked"),0),0)),""))</f>
        <v/>
      </c>
      <c r="O6" s="106" t="str">
        <f aca="false">IF($A6="","",(D6&gt;='START HERE'!$B$25)+(E6&gt;='START HERE'!$B$26)+(F6&gt;='START HERE'!$B$27)+(G6&gt;='START HERE'!$B$28)+(H6&gt;='START HERE'!$B$29)+(I6&gt;='START HERE'!$B$30)+(J6&gt;='START HERE'!$B$31)+(K6&gt;='START HERE'!$B$32))</f>
        <v/>
      </c>
      <c r="P6" s="107" t="str">
        <f aca="false">IF($A6="","",IF(O6&gt;=7,"Full day",IF(O6&gt;=5,"Most targets met",IF(O6&gt;=3,"Half day","Below plan - explain in the blocker column"))))</f>
        <v/>
      </c>
    </row>
    <row r="7" customFormat="false" ht="24" hidden="false" customHeight="true" outlineLevel="0" collapsed="false">
      <c r="A7" s="79"/>
      <c r="B7" s="80"/>
      <c r="C7" s="162" t="str">
        <f aca="false">IF($A7="","",ROUND(SUMIFS('DAILY ENTRY'!$G$4:$G$1006,'DAILY ENTRY'!$A$4:$A$1006,$A7,'DAILY ENTRY'!$B$4:$B$1006,$B7)/60,1))</f>
        <v/>
      </c>
      <c r="D7" s="162" t="str">
        <f aca="false">IF($A7="","",SUMIFS('DAILY ENTRY'!$F$4:$F$1006,'DAILY ENTRY'!$A$4:$A$1006,$A7,'DAILY ENTRY'!$B$4:$B$1006,$B7,'DAILY ENTRY'!$D$4:$D$1006,"Lead researched (Sales Navigator)"))</f>
        <v/>
      </c>
      <c r="E7" s="162" t="str">
        <f aca="false">IF($A7="","",SUMIFS('DAILY ENTRY'!$F$4:$F$1006,'DAILY ENTRY'!$A$4:$A$1006,$A7,'DAILY ENTRY'!$B$4:$B$1006,$B7,'DAILY ENTRY'!$D$4:$D$1006,"Connection request sent"))</f>
        <v/>
      </c>
      <c r="F7" s="162" t="str">
        <f aca="false">IF($A7="","",SUMIFS('DAILY ENTRY'!$F$4:$F$1006,'DAILY ENTRY'!$A$4:$A$1006,$A7,'DAILY ENTRY'!$B$4:$B$1006,$B7,'DAILY ENTRY'!$D$4:$D$1006,"First message sent"))</f>
        <v/>
      </c>
      <c r="G7" s="162" t="str">
        <f aca="false">IF($A7="","",SUMIFS('DAILY ENTRY'!$F$4:$F$1006,'DAILY ENTRY'!$A$4:$A$1006,$A7,'DAILY ENTRY'!$B$4:$B$1006,$B7,'DAILY ENTRY'!$D$4:$D$1006,"Follow-up message sent"))</f>
        <v/>
      </c>
      <c r="H7" s="162" t="str">
        <f aca="false">IF($A7="","",SUMIFS('DAILY ENTRY'!$F$4:$F$1006,'DAILY ENTRY'!$A$4:$A$1006,$A7,'DAILY ENTRY'!$B$4:$B$1006,$B7,'DAILY ENTRY'!$D$4:$D$1006,"Post / content published"))</f>
        <v/>
      </c>
      <c r="I7" s="162" t="str">
        <f aca="false">IF($A7="","",SUMIFS('DAILY ENTRY'!$F$4:$F$1006,'DAILY ENTRY'!$A$4:$A$1006,$A7,'DAILY ENTRY'!$B$4:$B$1006,$B7,'DAILY ENTRY'!$D$4:$D$1006,"Community answer or comment"))</f>
        <v/>
      </c>
      <c r="J7" s="162" t="str">
        <f aca="false">IF($A7="","",SUMIFS('DAILY ENTRY'!$F$4:$F$1006,'DAILY ENTRY'!$A$4:$A$1006,$A7,'DAILY ENTRY'!$B$4:$B$1006,$B7,'DAILY ENTRY'!$D$4:$D$1006,"Partnership / PR contact"))</f>
        <v/>
      </c>
      <c r="K7" s="162" t="str">
        <f aca="false">IF($A7="","",SUMIFS('DAILY ENTRY'!$F$4:$F$1006,'DAILY ENTRY'!$A$4:$A$1006,$A7,'DAILY ENTRY'!$B$4:$B$1006,$B7,'DAILY ENTRY'!$D$4:$D$1006,"Engagement (commented on someone else)"))</f>
        <v/>
      </c>
      <c r="L7" s="162" t="str">
        <f aca="false">IF($A7="","",SUMIFS('DAILY ENTRY'!$F$4:$F$1006,'DAILY ENTRY'!$A$4:$A$1006,$A7,'DAILY ENTRY'!$B$4:$B$1006,$B7,'DAILY ENTRY'!$D$4:$D$1006,"Account created / profile completed"))</f>
        <v/>
      </c>
      <c r="M7" s="163" t="str">
        <f aca="false">IF($A7="","",IFERROR(INDEX('DAILY ENTRY'!$E$4:$E$1006,MATCH(1,INDEX(('DAILY ENTRY'!$A$4:$A$1006=$A7)*('DAILY ENTRY'!$B$4:$B$1006=$B7)*('DAILY ENTRY'!$I$4:$I$1006="Meeting booked"),0),0)),IFERROR(INDEX('DAILY ENTRY'!$E$4:$E$1006,MATCH(1,INDEX(('DAILY ENTRY'!$A$4:$A$1006=$A7)*('DAILY ENTRY'!$B$4:$B$1006=$B7)*('DAILY ENTRY'!$I$4:$I$1006="Positive reply"),0),0)),"")))</f>
        <v/>
      </c>
      <c r="N7" s="163" t="str">
        <f aca="false">IF($A7="","",IFERROR(INDEX('DAILY ENTRY'!$J$4:$J$1006,MATCH(1,INDEX(('DAILY ENTRY'!$A$4:$A$1006=$A7)*('DAILY ENTRY'!$B$4:$B$1006=$B7)*('DAILY ENTRY'!$I$4:$I$1006="Blocked"),0),0)),""))</f>
        <v/>
      </c>
      <c r="O7" s="106" t="str">
        <f aca="false">IF($A7="","",(D7&gt;='START HERE'!$B$25)+(E7&gt;='START HERE'!$B$26)+(F7&gt;='START HERE'!$B$27)+(G7&gt;='START HERE'!$B$28)+(H7&gt;='START HERE'!$B$29)+(I7&gt;='START HERE'!$B$30)+(J7&gt;='START HERE'!$B$31)+(K7&gt;='START HERE'!$B$32))</f>
        <v/>
      </c>
      <c r="P7" s="107" t="str">
        <f aca="false">IF($A7="","",IF(O7&gt;=7,"Full day",IF(O7&gt;=5,"Most targets met",IF(O7&gt;=3,"Half day","Below plan - explain in the blocker column"))))</f>
        <v/>
      </c>
    </row>
    <row r="8" customFormat="false" ht="24" hidden="false" customHeight="true" outlineLevel="0" collapsed="false">
      <c r="A8" s="79"/>
      <c r="B8" s="80"/>
      <c r="C8" s="162" t="str">
        <f aca="false">IF($A8="","",ROUND(SUMIFS('DAILY ENTRY'!$G$4:$G$1006,'DAILY ENTRY'!$A$4:$A$1006,$A8,'DAILY ENTRY'!$B$4:$B$1006,$B8)/60,1))</f>
        <v/>
      </c>
      <c r="D8" s="162" t="str">
        <f aca="false">IF($A8="","",SUMIFS('DAILY ENTRY'!$F$4:$F$1006,'DAILY ENTRY'!$A$4:$A$1006,$A8,'DAILY ENTRY'!$B$4:$B$1006,$B8,'DAILY ENTRY'!$D$4:$D$1006,"Lead researched (Sales Navigator)"))</f>
        <v/>
      </c>
      <c r="E8" s="162" t="str">
        <f aca="false">IF($A8="","",SUMIFS('DAILY ENTRY'!$F$4:$F$1006,'DAILY ENTRY'!$A$4:$A$1006,$A8,'DAILY ENTRY'!$B$4:$B$1006,$B8,'DAILY ENTRY'!$D$4:$D$1006,"Connection request sent"))</f>
        <v/>
      </c>
      <c r="F8" s="162" t="str">
        <f aca="false">IF($A8="","",SUMIFS('DAILY ENTRY'!$F$4:$F$1006,'DAILY ENTRY'!$A$4:$A$1006,$A8,'DAILY ENTRY'!$B$4:$B$1006,$B8,'DAILY ENTRY'!$D$4:$D$1006,"First message sent"))</f>
        <v/>
      </c>
      <c r="G8" s="162" t="str">
        <f aca="false">IF($A8="","",SUMIFS('DAILY ENTRY'!$F$4:$F$1006,'DAILY ENTRY'!$A$4:$A$1006,$A8,'DAILY ENTRY'!$B$4:$B$1006,$B8,'DAILY ENTRY'!$D$4:$D$1006,"Follow-up message sent"))</f>
        <v/>
      </c>
      <c r="H8" s="162" t="str">
        <f aca="false">IF($A8="","",SUMIFS('DAILY ENTRY'!$F$4:$F$1006,'DAILY ENTRY'!$A$4:$A$1006,$A8,'DAILY ENTRY'!$B$4:$B$1006,$B8,'DAILY ENTRY'!$D$4:$D$1006,"Post / content published"))</f>
        <v/>
      </c>
      <c r="I8" s="162" t="str">
        <f aca="false">IF($A8="","",SUMIFS('DAILY ENTRY'!$F$4:$F$1006,'DAILY ENTRY'!$A$4:$A$1006,$A8,'DAILY ENTRY'!$B$4:$B$1006,$B8,'DAILY ENTRY'!$D$4:$D$1006,"Community answer or comment"))</f>
        <v/>
      </c>
      <c r="J8" s="162" t="str">
        <f aca="false">IF($A8="","",SUMIFS('DAILY ENTRY'!$F$4:$F$1006,'DAILY ENTRY'!$A$4:$A$1006,$A8,'DAILY ENTRY'!$B$4:$B$1006,$B8,'DAILY ENTRY'!$D$4:$D$1006,"Partnership / PR contact"))</f>
        <v/>
      </c>
      <c r="K8" s="162" t="str">
        <f aca="false">IF($A8="","",SUMIFS('DAILY ENTRY'!$F$4:$F$1006,'DAILY ENTRY'!$A$4:$A$1006,$A8,'DAILY ENTRY'!$B$4:$B$1006,$B8,'DAILY ENTRY'!$D$4:$D$1006,"Engagement (commented on someone else)"))</f>
        <v/>
      </c>
      <c r="L8" s="162" t="str">
        <f aca="false">IF($A8="","",SUMIFS('DAILY ENTRY'!$F$4:$F$1006,'DAILY ENTRY'!$A$4:$A$1006,$A8,'DAILY ENTRY'!$B$4:$B$1006,$B8,'DAILY ENTRY'!$D$4:$D$1006,"Account created / profile completed"))</f>
        <v/>
      </c>
      <c r="M8" s="163" t="str">
        <f aca="false">IF($A8="","",IFERROR(INDEX('DAILY ENTRY'!$E$4:$E$1006,MATCH(1,INDEX(('DAILY ENTRY'!$A$4:$A$1006=$A8)*('DAILY ENTRY'!$B$4:$B$1006=$B8)*('DAILY ENTRY'!$I$4:$I$1006="Meeting booked"),0),0)),IFERROR(INDEX('DAILY ENTRY'!$E$4:$E$1006,MATCH(1,INDEX(('DAILY ENTRY'!$A$4:$A$1006=$A8)*('DAILY ENTRY'!$B$4:$B$1006=$B8)*('DAILY ENTRY'!$I$4:$I$1006="Positive reply"),0),0)),"")))</f>
        <v/>
      </c>
      <c r="N8" s="163" t="str">
        <f aca="false">IF($A8="","",IFERROR(INDEX('DAILY ENTRY'!$J$4:$J$1006,MATCH(1,INDEX(('DAILY ENTRY'!$A$4:$A$1006=$A8)*('DAILY ENTRY'!$B$4:$B$1006=$B8)*('DAILY ENTRY'!$I$4:$I$1006="Blocked"),0),0)),""))</f>
        <v/>
      </c>
      <c r="O8" s="106" t="str">
        <f aca="false">IF($A8="","",(D8&gt;='START HERE'!$B$25)+(E8&gt;='START HERE'!$B$26)+(F8&gt;='START HERE'!$B$27)+(G8&gt;='START HERE'!$B$28)+(H8&gt;='START HERE'!$B$29)+(I8&gt;='START HERE'!$B$30)+(J8&gt;='START HERE'!$B$31)+(K8&gt;='START HERE'!$B$32))</f>
        <v/>
      </c>
      <c r="P8" s="107" t="str">
        <f aca="false">IF($A8="","",IF(O8&gt;=7,"Full day",IF(O8&gt;=5,"Most targets met",IF(O8&gt;=3,"Half day","Below plan - explain in the blocker column"))))</f>
        <v/>
      </c>
    </row>
    <row r="9" customFormat="false" ht="24" hidden="false" customHeight="true" outlineLevel="0" collapsed="false">
      <c r="A9" s="79"/>
      <c r="B9" s="80"/>
      <c r="C9" s="162" t="str">
        <f aca="false">IF($A9="","",ROUND(SUMIFS('DAILY ENTRY'!$G$4:$G$1006,'DAILY ENTRY'!$A$4:$A$1006,$A9,'DAILY ENTRY'!$B$4:$B$1006,$B9)/60,1))</f>
        <v/>
      </c>
      <c r="D9" s="162" t="str">
        <f aca="false">IF($A9="","",SUMIFS('DAILY ENTRY'!$F$4:$F$1006,'DAILY ENTRY'!$A$4:$A$1006,$A9,'DAILY ENTRY'!$B$4:$B$1006,$B9,'DAILY ENTRY'!$D$4:$D$1006,"Lead researched (Sales Navigator)"))</f>
        <v/>
      </c>
      <c r="E9" s="162" t="str">
        <f aca="false">IF($A9="","",SUMIFS('DAILY ENTRY'!$F$4:$F$1006,'DAILY ENTRY'!$A$4:$A$1006,$A9,'DAILY ENTRY'!$B$4:$B$1006,$B9,'DAILY ENTRY'!$D$4:$D$1006,"Connection request sent"))</f>
        <v/>
      </c>
      <c r="F9" s="162" t="str">
        <f aca="false">IF($A9="","",SUMIFS('DAILY ENTRY'!$F$4:$F$1006,'DAILY ENTRY'!$A$4:$A$1006,$A9,'DAILY ENTRY'!$B$4:$B$1006,$B9,'DAILY ENTRY'!$D$4:$D$1006,"First message sent"))</f>
        <v/>
      </c>
      <c r="G9" s="162" t="str">
        <f aca="false">IF($A9="","",SUMIFS('DAILY ENTRY'!$F$4:$F$1006,'DAILY ENTRY'!$A$4:$A$1006,$A9,'DAILY ENTRY'!$B$4:$B$1006,$B9,'DAILY ENTRY'!$D$4:$D$1006,"Follow-up message sent"))</f>
        <v/>
      </c>
      <c r="H9" s="162" t="str">
        <f aca="false">IF($A9="","",SUMIFS('DAILY ENTRY'!$F$4:$F$1006,'DAILY ENTRY'!$A$4:$A$1006,$A9,'DAILY ENTRY'!$B$4:$B$1006,$B9,'DAILY ENTRY'!$D$4:$D$1006,"Post / content published"))</f>
        <v/>
      </c>
      <c r="I9" s="162" t="str">
        <f aca="false">IF($A9="","",SUMIFS('DAILY ENTRY'!$F$4:$F$1006,'DAILY ENTRY'!$A$4:$A$1006,$A9,'DAILY ENTRY'!$B$4:$B$1006,$B9,'DAILY ENTRY'!$D$4:$D$1006,"Community answer or comment"))</f>
        <v/>
      </c>
      <c r="J9" s="162" t="str">
        <f aca="false">IF($A9="","",SUMIFS('DAILY ENTRY'!$F$4:$F$1006,'DAILY ENTRY'!$A$4:$A$1006,$A9,'DAILY ENTRY'!$B$4:$B$1006,$B9,'DAILY ENTRY'!$D$4:$D$1006,"Partnership / PR contact"))</f>
        <v/>
      </c>
      <c r="K9" s="162" t="str">
        <f aca="false">IF($A9="","",SUMIFS('DAILY ENTRY'!$F$4:$F$1006,'DAILY ENTRY'!$A$4:$A$1006,$A9,'DAILY ENTRY'!$B$4:$B$1006,$B9,'DAILY ENTRY'!$D$4:$D$1006,"Engagement (commented on someone else)"))</f>
        <v/>
      </c>
      <c r="L9" s="162" t="str">
        <f aca="false">IF($A9="","",SUMIFS('DAILY ENTRY'!$F$4:$F$1006,'DAILY ENTRY'!$A$4:$A$1006,$A9,'DAILY ENTRY'!$B$4:$B$1006,$B9,'DAILY ENTRY'!$D$4:$D$1006,"Account created / profile completed"))</f>
        <v/>
      </c>
      <c r="M9" s="163" t="str">
        <f aca="false">IF($A9="","",IFERROR(INDEX('DAILY ENTRY'!$E$4:$E$1006,MATCH(1,INDEX(('DAILY ENTRY'!$A$4:$A$1006=$A9)*('DAILY ENTRY'!$B$4:$B$1006=$B9)*('DAILY ENTRY'!$I$4:$I$1006="Meeting booked"),0),0)),IFERROR(INDEX('DAILY ENTRY'!$E$4:$E$1006,MATCH(1,INDEX(('DAILY ENTRY'!$A$4:$A$1006=$A9)*('DAILY ENTRY'!$B$4:$B$1006=$B9)*('DAILY ENTRY'!$I$4:$I$1006="Positive reply"),0),0)),"")))</f>
        <v/>
      </c>
      <c r="N9" s="163" t="str">
        <f aca="false">IF($A9="","",IFERROR(INDEX('DAILY ENTRY'!$J$4:$J$1006,MATCH(1,INDEX(('DAILY ENTRY'!$A$4:$A$1006=$A9)*('DAILY ENTRY'!$B$4:$B$1006=$B9)*('DAILY ENTRY'!$I$4:$I$1006="Blocked"),0),0)),""))</f>
        <v/>
      </c>
      <c r="O9" s="106" t="str">
        <f aca="false">IF($A9="","",(D9&gt;='START HERE'!$B$25)+(E9&gt;='START HERE'!$B$26)+(F9&gt;='START HERE'!$B$27)+(G9&gt;='START HERE'!$B$28)+(H9&gt;='START HERE'!$B$29)+(I9&gt;='START HERE'!$B$30)+(J9&gt;='START HERE'!$B$31)+(K9&gt;='START HERE'!$B$32))</f>
        <v/>
      </c>
      <c r="P9" s="107" t="str">
        <f aca="false">IF($A9="","",IF(O9&gt;=7,"Full day",IF(O9&gt;=5,"Most targets met",IF(O9&gt;=3,"Half day","Below plan - explain in the blocker column"))))</f>
        <v/>
      </c>
    </row>
    <row r="10" customFormat="false" ht="24" hidden="false" customHeight="true" outlineLevel="0" collapsed="false">
      <c r="A10" s="79"/>
      <c r="B10" s="80"/>
      <c r="C10" s="162" t="str">
        <f aca="false">IF($A10="","",ROUND(SUMIFS('DAILY ENTRY'!$G$4:$G$1006,'DAILY ENTRY'!$A$4:$A$1006,$A10,'DAILY ENTRY'!$B$4:$B$1006,$B10)/60,1))</f>
        <v/>
      </c>
      <c r="D10" s="162" t="str">
        <f aca="false">IF($A10="","",SUMIFS('DAILY ENTRY'!$F$4:$F$1006,'DAILY ENTRY'!$A$4:$A$1006,$A10,'DAILY ENTRY'!$B$4:$B$1006,$B10,'DAILY ENTRY'!$D$4:$D$1006,"Lead researched (Sales Navigator)"))</f>
        <v/>
      </c>
      <c r="E10" s="162" t="str">
        <f aca="false">IF($A10="","",SUMIFS('DAILY ENTRY'!$F$4:$F$1006,'DAILY ENTRY'!$A$4:$A$1006,$A10,'DAILY ENTRY'!$B$4:$B$1006,$B10,'DAILY ENTRY'!$D$4:$D$1006,"Connection request sent"))</f>
        <v/>
      </c>
      <c r="F10" s="162" t="str">
        <f aca="false">IF($A10="","",SUMIFS('DAILY ENTRY'!$F$4:$F$1006,'DAILY ENTRY'!$A$4:$A$1006,$A10,'DAILY ENTRY'!$B$4:$B$1006,$B10,'DAILY ENTRY'!$D$4:$D$1006,"First message sent"))</f>
        <v/>
      </c>
      <c r="G10" s="162" t="str">
        <f aca="false">IF($A10="","",SUMIFS('DAILY ENTRY'!$F$4:$F$1006,'DAILY ENTRY'!$A$4:$A$1006,$A10,'DAILY ENTRY'!$B$4:$B$1006,$B10,'DAILY ENTRY'!$D$4:$D$1006,"Follow-up message sent"))</f>
        <v/>
      </c>
      <c r="H10" s="162" t="str">
        <f aca="false">IF($A10="","",SUMIFS('DAILY ENTRY'!$F$4:$F$1006,'DAILY ENTRY'!$A$4:$A$1006,$A10,'DAILY ENTRY'!$B$4:$B$1006,$B10,'DAILY ENTRY'!$D$4:$D$1006,"Post / content published"))</f>
        <v/>
      </c>
      <c r="I10" s="162" t="str">
        <f aca="false">IF($A10="","",SUMIFS('DAILY ENTRY'!$F$4:$F$1006,'DAILY ENTRY'!$A$4:$A$1006,$A10,'DAILY ENTRY'!$B$4:$B$1006,$B10,'DAILY ENTRY'!$D$4:$D$1006,"Community answer or comment"))</f>
        <v/>
      </c>
      <c r="J10" s="162" t="str">
        <f aca="false">IF($A10="","",SUMIFS('DAILY ENTRY'!$F$4:$F$1006,'DAILY ENTRY'!$A$4:$A$1006,$A10,'DAILY ENTRY'!$B$4:$B$1006,$B10,'DAILY ENTRY'!$D$4:$D$1006,"Partnership / PR contact"))</f>
        <v/>
      </c>
      <c r="K10" s="162" t="str">
        <f aca="false">IF($A10="","",SUMIFS('DAILY ENTRY'!$F$4:$F$1006,'DAILY ENTRY'!$A$4:$A$1006,$A10,'DAILY ENTRY'!$B$4:$B$1006,$B10,'DAILY ENTRY'!$D$4:$D$1006,"Engagement (commented on someone else)"))</f>
        <v/>
      </c>
      <c r="L10" s="162" t="str">
        <f aca="false">IF($A10="","",SUMIFS('DAILY ENTRY'!$F$4:$F$1006,'DAILY ENTRY'!$A$4:$A$1006,$A10,'DAILY ENTRY'!$B$4:$B$1006,$B10,'DAILY ENTRY'!$D$4:$D$1006,"Account created / profile completed"))</f>
        <v/>
      </c>
      <c r="M10" s="163" t="str">
        <f aca="false">IF($A10="","",IFERROR(INDEX('DAILY ENTRY'!$E$4:$E$1006,MATCH(1,INDEX(('DAILY ENTRY'!$A$4:$A$1006=$A10)*('DAILY ENTRY'!$B$4:$B$1006=$B10)*('DAILY ENTRY'!$I$4:$I$1006="Meeting booked"),0),0)),IFERROR(INDEX('DAILY ENTRY'!$E$4:$E$1006,MATCH(1,INDEX(('DAILY ENTRY'!$A$4:$A$1006=$A10)*('DAILY ENTRY'!$B$4:$B$1006=$B10)*('DAILY ENTRY'!$I$4:$I$1006="Positive reply"),0),0)),"")))</f>
        <v/>
      </c>
      <c r="N10" s="163" t="str">
        <f aca="false">IF($A10="","",IFERROR(INDEX('DAILY ENTRY'!$J$4:$J$1006,MATCH(1,INDEX(('DAILY ENTRY'!$A$4:$A$1006=$A10)*('DAILY ENTRY'!$B$4:$B$1006=$B10)*('DAILY ENTRY'!$I$4:$I$1006="Blocked"),0),0)),""))</f>
        <v/>
      </c>
      <c r="O10" s="106" t="str">
        <f aca="false">IF($A10="","",(D10&gt;='START HERE'!$B$25)+(E10&gt;='START HERE'!$B$26)+(F10&gt;='START HERE'!$B$27)+(G10&gt;='START HERE'!$B$28)+(H10&gt;='START HERE'!$B$29)+(I10&gt;='START HERE'!$B$30)+(J10&gt;='START HERE'!$B$31)+(K10&gt;='START HERE'!$B$32))</f>
        <v/>
      </c>
      <c r="P10" s="107" t="str">
        <f aca="false">IF($A10="","",IF(O10&gt;=7,"Full day",IF(O10&gt;=5,"Most targets met",IF(O10&gt;=3,"Half day","Below plan - explain in the blocker column"))))</f>
        <v/>
      </c>
    </row>
    <row r="11" customFormat="false" ht="24" hidden="false" customHeight="true" outlineLevel="0" collapsed="false">
      <c r="A11" s="79"/>
      <c r="B11" s="80"/>
      <c r="C11" s="162" t="str">
        <f aca="false">IF($A11="","",ROUND(SUMIFS('DAILY ENTRY'!$G$4:$G$1006,'DAILY ENTRY'!$A$4:$A$1006,$A11,'DAILY ENTRY'!$B$4:$B$1006,$B11)/60,1))</f>
        <v/>
      </c>
      <c r="D11" s="162" t="str">
        <f aca="false">IF($A11="","",SUMIFS('DAILY ENTRY'!$F$4:$F$1006,'DAILY ENTRY'!$A$4:$A$1006,$A11,'DAILY ENTRY'!$B$4:$B$1006,$B11,'DAILY ENTRY'!$D$4:$D$1006,"Lead researched (Sales Navigator)"))</f>
        <v/>
      </c>
      <c r="E11" s="162" t="str">
        <f aca="false">IF($A11="","",SUMIFS('DAILY ENTRY'!$F$4:$F$1006,'DAILY ENTRY'!$A$4:$A$1006,$A11,'DAILY ENTRY'!$B$4:$B$1006,$B11,'DAILY ENTRY'!$D$4:$D$1006,"Connection request sent"))</f>
        <v/>
      </c>
      <c r="F11" s="162" t="str">
        <f aca="false">IF($A11="","",SUMIFS('DAILY ENTRY'!$F$4:$F$1006,'DAILY ENTRY'!$A$4:$A$1006,$A11,'DAILY ENTRY'!$B$4:$B$1006,$B11,'DAILY ENTRY'!$D$4:$D$1006,"First message sent"))</f>
        <v/>
      </c>
      <c r="G11" s="162" t="str">
        <f aca="false">IF($A11="","",SUMIFS('DAILY ENTRY'!$F$4:$F$1006,'DAILY ENTRY'!$A$4:$A$1006,$A11,'DAILY ENTRY'!$B$4:$B$1006,$B11,'DAILY ENTRY'!$D$4:$D$1006,"Follow-up message sent"))</f>
        <v/>
      </c>
      <c r="H11" s="162" t="str">
        <f aca="false">IF($A11="","",SUMIFS('DAILY ENTRY'!$F$4:$F$1006,'DAILY ENTRY'!$A$4:$A$1006,$A11,'DAILY ENTRY'!$B$4:$B$1006,$B11,'DAILY ENTRY'!$D$4:$D$1006,"Post / content published"))</f>
        <v/>
      </c>
      <c r="I11" s="162" t="str">
        <f aca="false">IF($A11="","",SUMIFS('DAILY ENTRY'!$F$4:$F$1006,'DAILY ENTRY'!$A$4:$A$1006,$A11,'DAILY ENTRY'!$B$4:$B$1006,$B11,'DAILY ENTRY'!$D$4:$D$1006,"Community answer or comment"))</f>
        <v/>
      </c>
      <c r="J11" s="162" t="str">
        <f aca="false">IF($A11="","",SUMIFS('DAILY ENTRY'!$F$4:$F$1006,'DAILY ENTRY'!$A$4:$A$1006,$A11,'DAILY ENTRY'!$B$4:$B$1006,$B11,'DAILY ENTRY'!$D$4:$D$1006,"Partnership / PR contact"))</f>
        <v/>
      </c>
      <c r="K11" s="162" t="str">
        <f aca="false">IF($A11="","",SUMIFS('DAILY ENTRY'!$F$4:$F$1006,'DAILY ENTRY'!$A$4:$A$1006,$A11,'DAILY ENTRY'!$B$4:$B$1006,$B11,'DAILY ENTRY'!$D$4:$D$1006,"Engagement (commented on someone else)"))</f>
        <v/>
      </c>
      <c r="L11" s="162" t="str">
        <f aca="false">IF($A11="","",SUMIFS('DAILY ENTRY'!$F$4:$F$1006,'DAILY ENTRY'!$A$4:$A$1006,$A11,'DAILY ENTRY'!$B$4:$B$1006,$B11,'DAILY ENTRY'!$D$4:$D$1006,"Account created / profile completed"))</f>
        <v/>
      </c>
      <c r="M11" s="163" t="str">
        <f aca="false">IF($A11="","",IFERROR(INDEX('DAILY ENTRY'!$E$4:$E$1006,MATCH(1,INDEX(('DAILY ENTRY'!$A$4:$A$1006=$A11)*('DAILY ENTRY'!$B$4:$B$1006=$B11)*('DAILY ENTRY'!$I$4:$I$1006="Meeting booked"),0),0)),IFERROR(INDEX('DAILY ENTRY'!$E$4:$E$1006,MATCH(1,INDEX(('DAILY ENTRY'!$A$4:$A$1006=$A11)*('DAILY ENTRY'!$B$4:$B$1006=$B11)*('DAILY ENTRY'!$I$4:$I$1006="Positive reply"),0),0)),"")))</f>
        <v/>
      </c>
      <c r="N11" s="163" t="str">
        <f aca="false">IF($A11="","",IFERROR(INDEX('DAILY ENTRY'!$J$4:$J$1006,MATCH(1,INDEX(('DAILY ENTRY'!$A$4:$A$1006=$A11)*('DAILY ENTRY'!$B$4:$B$1006=$B11)*('DAILY ENTRY'!$I$4:$I$1006="Blocked"),0),0)),""))</f>
        <v/>
      </c>
      <c r="O11" s="106" t="str">
        <f aca="false">IF($A11="","",(D11&gt;='START HERE'!$B$25)+(E11&gt;='START HERE'!$B$26)+(F11&gt;='START HERE'!$B$27)+(G11&gt;='START HERE'!$B$28)+(H11&gt;='START HERE'!$B$29)+(I11&gt;='START HERE'!$B$30)+(J11&gt;='START HERE'!$B$31)+(K11&gt;='START HERE'!$B$32))</f>
        <v/>
      </c>
      <c r="P11" s="107" t="str">
        <f aca="false">IF($A11="","",IF(O11&gt;=7,"Full day",IF(O11&gt;=5,"Most targets met",IF(O11&gt;=3,"Half day","Below plan - explain in the blocker column"))))</f>
        <v/>
      </c>
    </row>
    <row r="12" customFormat="false" ht="24" hidden="false" customHeight="true" outlineLevel="0" collapsed="false">
      <c r="A12" s="79"/>
      <c r="B12" s="80"/>
      <c r="C12" s="162" t="str">
        <f aca="false">IF($A12="","",ROUND(SUMIFS('DAILY ENTRY'!$G$4:$G$1006,'DAILY ENTRY'!$A$4:$A$1006,$A12,'DAILY ENTRY'!$B$4:$B$1006,$B12)/60,1))</f>
        <v/>
      </c>
      <c r="D12" s="162" t="str">
        <f aca="false">IF($A12="","",SUMIFS('DAILY ENTRY'!$F$4:$F$1006,'DAILY ENTRY'!$A$4:$A$1006,$A12,'DAILY ENTRY'!$B$4:$B$1006,$B12,'DAILY ENTRY'!$D$4:$D$1006,"Lead researched (Sales Navigator)"))</f>
        <v/>
      </c>
      <c r="E12" s="162" t="str">
        <f aca="false">IF($A12="","",SUMIFS('DAILY ENTRY'!$F$4:$F$1006,'DAILY ENTRY'!$A$4:$A$1006,$A12,'DAILY ENTRY'!$B$4:$B$1006,$B12,'DAILY ENTRY'!$D$4:$D$1006,"Connection request sent"))</f>
        <v/>
      </c>
      <c r="F12" s="162" t="str">
        <f aca="false">IF($A12="","",SUMIFS('DAILY ENTRY'!$F$4:$F$1006,'DAILY ENTRY'!$A$4:$A$1006,$A12,'DAILY ENTRY'!$B$4:$B$1006,$B12,'DAILY ENTRY'!$D$4:$D$1006,"First message sent"))</f>
        <v/>
      </c>
      <c r="G12" s="162" t="str">
        <f aca="false">IF($A12="","",SUMIFS('DAILY ENTRY'!$F$4:$F$1006,'DAILY ENTRY'!$A$4:$A$1006,$A12,'DAILY ENTRY'!$B$4:$B$1006,$B12,'DAILY ENTRY'!$D$4:$D$1006,"Follow-up message sent"))</f>
        <v/>
      </c>
      <c r="H12" s="162" t="str">
        <f aca="false">IF($A12="","",SUMIFS('DAILY ENTRY'!$F$4:$F$1006,'DAILY ENTRY'!$A$4:$A$1006,$A12,'DAILY ENTRY'!$B$4:$B$1006,$B12,'DAILY ENTRY'!$D$4:$D$1006,"Post / content published"))</f>
        <v/>
      </c>
      <c r="I12" s="162" t="str">
        <f aca="false">IF($A12="","",SUMIFS('DAILY ENTRY'!$F$4:$F$1006,'DAILY ENTRY'!$A$4:$A$1006,$A12,'DAILY ENTRY'!$B$4:$B$1006,$B12,'DAILY ENTRY'!$D$4:$D$1006,"Community answer or comment"))</f>
        <v/>
      </c>
      <c r="J12" s="162" t="str">
        <f aca="false">IF($A12="","",SUMIFS('DAILY ENTRY'!$F$4:$F$1006,'DAILY ENTRY'!$A$4:$A$1006,$A12,'DAILY ENTRY'!$B$4:$B$1006,$B12,'DAILY ENTRY'!$D$4:$D$1006,"Partnership / PR contact"))</f>
        <v/>
      </c>
      <c r="K12" s="162" t="str">
        <f aca="false">IF($A12="","",SUMIFS('DAILY ENTRY'!$F$4:$F$1006,'DAILY ENTRY'!$A$4:$A$1006,$A12,'DAILY ENTRY'!$B$4:$B$1006,$B12,'DAILY ENTRY'!$D$4:$D$1006,"Engagement (commented on someone else)"))</f>
        <v/>
      </c>
      <c r="L12" s="162" t="str">
        <f aca="false">IF($A12="","",SUMIFS('DAILY ENTRY'!$F$4:$F$1006,'DAILY ENTRY'!$A$4:$A$1006,$A12,'DAILY ENTRY'!$B$4:$B$1006,$B12,'DAILY ENTRY'!$D$4:$D$1006,"Account created / profile completed"))</f>
        <v/>
      </c>
      <c r="M12" s="163" t="str">
        <f aca="false">IF($A12="","",IFERROR(INDEX('DAILY ENTRY'!$E$4:$E$1006,MATCH(1,INDEX(('DAILY ENTRY'!$A$4:$A$1006=$A12)*('DAILY ENTRY'!$B$4:$B$1006=$B12)*('DAILY ENTRY'!$I$4:$I$1006="Meeting booked"),0),0)),IFERROR(INDEX('DAILY ENTRY'!$E$4:$E$1006,MATCH(1,INDEX(('DAILY ENTRY'!$A$4:$A$1006=$A12)*('DAILY ENTRY'!$B$4:$B$1006=$B12)*('DAILY ENTRY'!$I$4:$I$1006="Positive reply"),0),0)),"")))</f>
        <v/>
      </c>
      <c r="N12" s="163" t="str">
        <f aca="false">IF($A12="","",IFERROR(INDEX('DAILY ENTRY'!$J$4:$J$1006,MATCH(1,INDEX(('DAILY ENTRY'!$A$4:$A$1006=$A12)*('DAILY ENTRY'!$B$4:$B$1006=$B12)*('DAILY ENTRY'!$I$4:$I$1006="Blocked"),0),0)),""))</f>
        <v/>
      </c>
      <c r="O12" s="106" t="str">
        <f aca="false">IF($A12="","",(D12&gt;='START HERE'!$B$25)+(E12&gt;='START HERE'!$B$26)+(F12&gt;='START HERE'!$B$27)+(G12&gt;='START HERE'!$B$28)+(H12&gt;='START HERE'!$B$29)+(I12&gt;='START HERE'!$B$30)+(J12&gt;='START HERE'!$B$31)+(K12&gt;='START HERE'!$B$32))</f>
        <v/>
      </c>
      <c r="P12" s="107" t="str">
        <f aca="false">IF($A12="","",IF(O12&gt;=7,"Full day",IF(O12&gt;=5,"Most targets met",IF(O12&gt;=3,"Half day","Below plan - explain in the blocker column"))))</f>
        <v/>
      </c>
    </row>
    <row r="13" customFormat="false" ht="24" hidden="false" customHeight="true" outlineLevel="0" collapsed="false">
      <c r="A13" s="79"/>
      <c r="B13" s="80"/>
      <c r="C13" s="162" t="str">
        <f aca="false">IF($A13="","",ROUND(SUMIFS('DAILY ENTRY'!$G$4:$G$1006,'DAILY ENTRY'!$A$4:$A$1006,$A13,'DAILY ENTRY'!$B$4:$B$1006,$B13)/60,1))</f>
        <v/>
      </c>
      <c r="D13" s="162" t="str">
        <f aca="false">IF($A13="","",SUMIFS('DAILY ENTRY'!$F$4:$F$1006,'DAILY ENTRY'!$A$4:$A$1006,$A13,'DAILY ENTRY'!$B$4:$B$1006,$B13,'DAILY ENTRY'!$D$4:$D$1006,"Lead researched (Sales Navigator)"))</f>
        <v/>
      </c>
      <c r="E13" s="162" t="str">
        <f aca="false">IF($A13="","",SUMIFS('DAILY ENTRY'!$F$4:$F$1006,'DAILY ENTRY'!$A$4:$A$1006,$A13,'DAILY ENTRY'!$B$4:$B$1006,$B13,'DAILY ENTRY'!$D$4:$D$1006,"Connection request sent"))</f>
        <v/>
      </c>
      <c r="F13" s="162" t="str">
        <f aca="false">IF($A13="","",SUMIFS('DAILY ENTRY'!$F$4:$F$1006,'DAILY ENTRY'!$A$4:$A$1006,$A13,'DAILY ENTRY'!$B$4:$B$1006,$B13,'DAILY ENTRY'!$D$4:$D$1006,"First message sent"))</f>
        <v/>
      </c>
      <c r="G13" s="162" t="str">
        <f aca="false">IF($A13="","",SUMIFS('DAILY ENTRY'!$F$4:$F$1006,'DAILY ENTRY'!$A$4:$A$1006,$A13,'DAILY ENTRY'!$B$4:$B$1006,$B13,'DAILY ENTRY'!$D$4:$D$1006,"Follow-up message sent"))</f>
        <v/>
      </c>
      <c r="H13" s="162" t="str">
        <f aca="false">IF($A13="","",SUMIFS('DAILY ENTRY'!$F$4:$F$1006,'DAILY ENTRY'!$A$4:$A$1006,$A13,'DAILY ENTRY'!$B$4:$B$1006,$B13,'DAILY ENTRY'!$D$4:$D$1006,"Post / content published"))</f>
        <v/>
      </c>
      <c r="I13" s="162" t="str">
        <f aca="false">IF($A13="","",SUMIFS('DAILY ENTRY'!$F$4:$F$1006,'DAILY ENTRY'!$A$4:$A$1006,$A13,'DAILY ENTRY'!$B$4:$B$1006,$B13,'DAILY ENTRY'!$D$4:$D$1006,"Community answer or comment"))</f>
        <v/>
      </c>
      <c r="J13" s="162" t="str">
        <f aca="false">IF($A13="","",SUMIFS('DAILY ENTRY'!$F$4:$F$1006,'DAILY ENTRY'!$A$4:$A$1006,$A13,'DAILY ENTRY'!$B$4:$B$1006,$B13,'DAILY ENTRY'!$D$4:$D$1006,"Partnership / PR contact"))</f>
        <v/>
      </c>
      <c r="K13" s="162" t="str">
        <f aca="false">IF($A13="","",SUMIFS('DAILY ENTRY'!$F$4:$F$1006,'DAILY ENTRY'!$A$4:$A$1006,$A13,'DAILY ENTRY'!$B$4:$B$1006,$B13,'DAILY ENTRY'!$D$4:$D$1006,"Engagement (commented on someone else)"))</f>
        <v/>
      </c>
      <c r="L13" s="162" t="str">
        <f aca="false">IF($A13="","",SUMIFS('DAILY ENTRY'!$F$4:$F$1006,'DAILY ENTRY'!$A$4:$A$1006,$A13,'DAILY ENTRY'!$B$4:$B$1006,$B13,'DAILY ENTRY'!$D$4:$D$1006,"Account created / profile completed"))</f>
        <v/>
      </c>
      <c r="M13" s="163" t="str">
        <f aca="false">IF($A13="","",IFERROR(INDEX('DAILY ENTRY'!$E$4:$E$1006,MATCH(1,INDEX(('DAILY ENTRY'!$A$4:$A$1006=$A13)*('DAILY ENTRY'!$B$4:$B$1006=$B13)*('DAILY ENTRY'!$I$4:$I$1006="Meeting booked"),0),0)),IFERROR(INDEX('DAILY ENTRY'!$E$4:$E$1006,MATCH(1,INDEX(('DAILY ENTRY'!$A$4:$A$1006=$A13)*('DAILY ENTRY'!$B$4:$B$1006=$B13)*('DAILY ENTRY'!$I$4:$I$1006="Positive reply"),0),0)),"")))</f>
        <v/>
      </c>
      <c r="N13" s="163" t="str">
        <f aca="false">IF($A13="","",IFERROR(INDEX('DAILY ENTRY'!$J$4:$J$1006,MATCH(1,INDEX(('DAILY ENTRY'!$A$4:$A$1006=$A13)*('DAILY ENTRY'!$B$4:$B$1006=$B13)*('DAILY ENTRY'!$I$4:$I$1006="Blocked"),0),0)),""))</f>
        <v/>
      </c>
      <c r="O13" s="106" t="str">
        <f aca="false">IF($A13="","",(D13&gt;='START HERE'!$B$25)+(E13&gt;='START HERE'!$B$26)+(F13&gt;='START HERE'!$B$27)+(G13&gt;='START HERE'!$B$28)+(H13&gt;='START HERE'!$B$29)+(I13&gt;='START HERE'!$B$30)+(J13&gt;='START HERE'!$B$31)+(K13&gt;='START HERE'!$B$32))</f>
        <v/>
      </c>
      <c r="P13" s="107" t="str">
        <f aca="false">IF($A13="","",IF(O13&gt;=7,"Full day",IF(O13&gt;=5,"Most targets met",IF(O13&gt;=3,"Half day","Below plan - explain in the blocker column"))))</f>
        <v/>
      </c>
    </row>
    <row r="14" customFormat="false" ht="24" hidden="false" customHeight="true" outlineLevel="0" collapsed="false">
      <c r="A14" s="79"/>
      <c r="B14" s="80"/>
      <c r="C14" s="162" t="str">
        <f aca="false">IF($A14="","",ROUND(SUMIFS('DAILY ENTRY'!$G$4:$G$1006,'DAILY ENTRY'!$A$4:$A$1006,$A14,'DAILY ENTRY'!$B$4:$B$1006,$B14)/60,1))</f>
        <v/>
      </c>
      <c r="D14" s="162" t="str">
        <f aca="false">IF($A14="","",SUMIFS('DAILY ENTRY'!$F$4:$F$1006,'DAILY ENTRY'!$A$4:$A$1006,$A14,'DAILY ENTRY'!$B$4:$B$1006,$B14,'DAILY ENTRY'!$D$4:$D$1006,"Lead researched (Sales Navigator)"))</f>
        <v/>
      </c>
      <c r="E14" s="162" t="str">
        <f aca="false">IF($A14="","",SUMIFS('DAILY ENTRY'!$F$4:$F$1006,'DAILY ENTRY'!$A$4:$A$1006,$A14,'DAILY ENTRY'!$B$4:$B$1006,$B14,'DAILY ENTRY'!$D$4:$D$1006,"Connection request sent"))</f>
        <v/>
      </c>
      <c r="F14" s="162" t="str">
        <f aca="false">IF($A14="","",SUMIFS('DAILY ENTRY'!$F$4:$F$1006,'DAILY ENTRY'!$A$4:$A$1006,$A14,'DAILY ENTRY'!$B$4:$B$1006,$B14,'DAILY ENTRY'!$D$4:$D$1006,"First message sent"))</f>
        <v/>
      </c>
      <c r="G14" s="162" t="str">
        <f aca="false">IF($A14="","",SUMIFS('DAILY ENTRY'!$F$4:$F$1006,'DAILY ENTRY'!$A$4:$A$1006,$A14,'DAILY ENTRY'!$B$4:$B$1006,$B14,'DAILY ENTRY'!$D$4:$D$1006,"Follow-up message sent"))</f>
        <v/>
      </c>
      <c r="H14" s="162" t="str">
        <f aca="false">IF($A14="","",SUMIFS('DAILY ENTRY'!$F$4:$F$1006,'DAILY ENTRY'!$A$4:$A$1006,$A14,'DAILY ENTRY'!$B$4:$B$1006,$B14,'DAILY ENTRY'!$D$4:$D$1006,"Post / content published"))</f>
        <v/>
      </c>
      <c r="I14" s="162" t="str">
        <f aca="false">IF($A14="","",SUMIFS('DAILY ENTRY'!$F$4:$F$1006,'DAILY ENTRY'!$A$4:$A$1006,$A14,'DAILY ENTRY'!$B$4:$B$1006,$B14,'DAILY ENTRY'!$D$4:$D$1006,"Community answer or comment"))</f>
        <v/>
      </c>
      <c r="J14" s="162" t="str">
        <f aca="false">IF($A14="","",SUMIFS('DAILY ENTRY'!$F$4:$F$1006,'DAILY ENTRY'!$A$4:$A$1006,$A14,'DAILY ENTRY'!$B$4:$B$1006,$B14,'DAILY ENTRY'!$D$4:$D$1006,"Partnership / PR contact"))</f>
        <v/>
      </c>
      <c r="K14" s="162" t="str">
        <f aca="false">IF($A14="","",SUMIFS('DAILY ENTRY'!$F$4:$F$1006,'DAILY ENTRY'!$A$4:$A$1006,$A14,'DAILY ENTRY'!$B$4:$B$1006,$B14,'DAILY ENTRY'!$D$4:$D$1006,"Engagement (commented on someone else)"))</f>
        <v/>
      </c>
      <c r="L14" s="162" t="str">
        <f aca="false">IF($A14="","",SUMIFS('DAILY ENTRY'!$F$4:$F$1006,'DAILY ENTRY'!$A$4:$A$1006,$A14,'DAILY ENTRY'!$B$4:$B$1006,$B14,'DAILY ENTRY'!$D$4:$D$1006,"Account created / profile completed"))</f>
        <v/>
      </c>
      <c r="M14" s="163" t="str">
        <f aca="false">IF($A14="","",IFERROR(INDEX('DAILY ENTRY'!$E$4:$E$1006,MATCH(1,INDEX(('DAILY ENTRY'!$A$4:$A$1006=$A14)*('DAILY ENTRY'!$B$4:$B$1006=$B14)*('DAILY ENTRY'!$I$4:$I$1006="Meeting booked"),0),0)),IFERROR(INDEX('DAILY ENTRY'!$E$4:$E$1006,MATCH(1,INDEX(('DAILY ENTRY'!$A$4:$A$1006=$A14)*('DAILY ENTRY'!$B$4:$B$1006=$B14)*('DAILY ENTRY'!$I$4:$I$1006="Positive reply"),0),0)),"")))</f>
        <v/>
      </c>
      <c r="N14" s="163" t="str">
        <f aca="false">IF($A14="","",IFERROR(INDEX('DAILY ENTRY'!$J$4:$J$1006,MATCH(1,INDEX(('DAILY ENTRY'!$A$4:$A$1006=$A14)*('DAILY ENTRY'!$B$4:$B$1006=$B14)*('DAILY ENTRY'!$I$4:$I$1006="Blocked"),0),0)),""))</f>
        <v/>
      </c>
      <c r="O14" s="106" t="str">
        <f aca="false">IF($A14="","",(D14&gt;='START HERE'!$B$25)+(E14&gt;='START HERE'!$B$26)+(F14&gt;='START HERE'!$B$27)+(G14&gt;='START HERE'!$B$28)+(H14&gt;='START HERE'!$B$29)+(I14&gt;='START HERE'!$B$30)+(J14&gt;='START HERE'!$B$31)+(K14&gt;='START HERE'!$B$32))</f>
        <v/>
      </c>
      <c r="P14" s="107" t="str">
        <f aca="false">IF($A14="","",IF(O14&gt;=7,"Full day",IF(O14&gt;=5,"Most targets met",IF(O14&gt;=3,"Half day","Below plan - explain in the blocker column"))))</f>
        <v/>
      </c>
    </row>
    <row r="15" customFormat="false" ht="24" hidden="false" customHeight="true" outlineLevel="0" collapsed="false">
      <c r="A15" s="79"/>
      <c r="B15" s="80"/>
      <c r="C15" s="162" t="str">
        <f aca="false">IF($A15="","",ROUND(SUMIFS('DAILY ENTRY'!$G$4:$G$1006,'DAILY ENTRY'!$A$4:$A$1006,$A15,'DAILY ENTRY'!$B$4:$B$1006,$B15)/60,1))</f>
        <v/>
      </c>
      <c r="D15" s="162" t="str">
        <f aca="false">IF($A15="","",SUMIFS('DAILY ENTRY'!$F$4:$F$1006,'DAILY ENTRY'!$A$4:$A$1006,$A15,'DAILY ENTRY'!$B$4:$B$1006,$B15,'DAILY ENTRY'!$D$4:$D$1006,"Lead researched (Sales Navigator)"))</f>
        <v/>
      </c>
      <c r="E15" s="162" t="str">
        <f aca="false">IF($A15="","",SUMIFS('DAILY ENTRY'!$F$4:$F$1006,'DAILY ENTRY'!$A$4:$A$1006,$A15,'DAILY ENTRY'!$B$4:$B$1006,$B15,'DAILY ENTRY'!$D$4:$D$1006,"Connection request sent"))</f>
        <v/>
      </c>
      <c r="F15" s="162" t="str">
        <f aca="false">IF($A15="","",SUMIFS('DAILY ENTRY'!$F$4:$F$1006,'DAILY ENTRY'!$A$4:$A$1006,$A15,'DAILY ENTRY'!$B$4:$B$1006,$B15,'DAILY ENTRY'!$D$4:$D$1006,"First message sent"))</f>
        <v/>
      </c>
      <c r="G15" s="162" t="str">
        <f aca="false">IF($A15="","",SUMIFS('DAILY ENTRY'!$F$4:$F$1006,'DAILY ENTRY'!$A$4:$A$1006,$A15,'DAILY ENTRY'!$B$4:$B$1006,$B15,'DAILY ENTRY'!$D$4:$D$1006,"Follow-up message sent"))</f>
        <v/>
      </c>
      <c r="H15" s="162" t="str">
        <f aca="false">IF($A15="","",SUMIFS('DAILY ENTRY'!$F$4:$F$1006,'DAILY ENTRY'!$A$4:$A$1006,$A15,'DAILY ENTRY'!$B$4:$B$1006,$B15,'DAILY ENTRY'!$D$4:$D$1006,"Post / content published"))</f>
        <v/>
      </c>
      <c r="I15" s="162" t="str">
        <f aca="false">IF($A15="","",SUMIFS('DAILY ENTRY'!$F$4:$F$1006,'DAILY ENTRY'!$A$4:$A$1006,$A15,'DAILY ENTRY'!$B$4:$B$1006,$B15,'DAILY ENTRY'!$D$4:$D$1006,"Community answer or comment"))</f>
        <v/>
      </c>
      <c r="J15" s="162" t="str">
        <f aca="false">IF($A15="","",SUMIFS('DAILY ENTRY'!$F$4:$F$1006,'DAILY ENTRY'!$A$4:$A$1006,$A15,'DAILY ENTRY'!$B$4:$B$1006,$B15,'DAILY ENTRY'!$D$4:$D$1006,"Partnership / PR contact"))</f>
        <v/>
      </c>
      <c r="K15" s="162" t="str">
        <f aca="false">IF($A15="","",SUMIFS('DAILY ENTRY'!$F$4:$F$1006,'DAILY ENTRY'!$A$4:$A$1006,$A15,'DAILY ENTRY'!$B$4:$B$1006,$B15,'DAILY ENTRY'!$D$4:$D$1006,"Engagement (commented on someone else)"))</f>
        <v/>
      </c>
      <c r="L15" s="162" t="str">
        <f aca="false">IF($A15="","",SUMIFS('DAILY ENTRY'!$F$4:$F$1006,'DAILY ENTRY'!$A$4:$A$1006,$A15,'DAILY ENTRY'!$B$4:$B$1006,$B15,'DAILY ENTRY'!$D$4:$D$1006,"Account created / profile completed"))</f>
        <v/>
      </c>
      <c r="M15" s="163" t="str">
        <f aca="false">IF($A15="","",IFERROR(INDEX('DAILY ENTRY'!$E$4:$E$1006,MATCH(1,INDEX(('DAILY ENTRY'!$A$4:$A$1006=$A15)*('DAILY ENTRY'!$B$4:$B$1006=$B15)*('DAILY ENTRY'!$I$4:$I$1006="Meeting booked"),0),0)),IFERROR(INDEX('DAILY ENTRY'!$E$4:$E$1006,MATCH(1,INDEX(('DAILY ENTRY'!$A$4:$A$1006=$A15)*('DAILY ENTRY'!$B$4:$B$1006=$B15)*('DAILY ENTRY'!$I$4:$I$1006="Positive reply"),0),0)),"")))</f>
        <v/>
      </c>
      <c r="N15" s="163" t="str">
        <f aca="false">IF($A15="","",IFERROR(INDEX('DAILY ENTRY'!$J$4:$J$1006,MATCH(1,INDEX(('DAILY ENTRY'!$A$4:$A$1006=$A15)*('DAILY ENTRY'!$B$4:$B$1006=$B15)*('DAILY ENTRY'!$I$4:$I$1006="Blocked"),0),0)),""))</f>
        <v/>
      </c>
      <c r="O15" s="106" t="str">
        <f aca="false">IF($A15="","",(D15&gt;='START HERE'!$B$25)+(E15&gt;='START HERE'!$B$26)+(F15&gt;='START HERE'!$B$27)+(G15&gt;='START HERE'!$B$28)+(H15&gt;='START HERE'!$B$29)+(I15&gt;='START HERE'!$B$30)+(J15&gt;='START HERE'!$B$31)+(K15&gt;='START HERE'!$B$32))</f>
        <v/>
      </c>
      <c r="P15" s="107" t="str">
        <f aca="false">IF($A15="","",IF(O15&gt;=7,"Full day",IF(O15&gt;=5,"Most targets met",IF(O15&gt;=3,"Half day","Below plan - explain in the blocker column"))))</f>
        <v/>
      </c>
    </row>
    <row r="16" customFormat="false" ht="24" hidden="false" customHeight="true" outlineLevel="0" collapsed="false">
      <c r="A16" s="79"/>
      <c r="B16" s="80"/>
      <c r="C16" s="162" t="str">
        <f aca="false">IF($A16="","",ROUND(SUMIFS('DAILY ENTRY'!$G$4:$G$1006,'DAILY ENTRY'!$A$4:$A$1006,$A16,'DAILY ENTRY'!$B$4:$B$1006,$B16)/60,1))</f>
        <v/>
      </c>
      <c r="D16" s="162" t="str">
        <f aca="false">IF($A16="","",SUMIFS('DAILY ENTRY'!$F$4:$F$1006,'DAILY ENTRY'!$A$4:$A$1006,$A16,'DAILY ENTRY'!$B$4:$B$1006,$B16,'DAILY ENTRY'!$D$4:$D$1006,"Lead researched (Sales Navigator)"))</f>
        <v/>
      </c>
      <c r="E16" s="162" t="str">
        <f aca="false">IF($A16="","",SUMIFS('DAILY ENTRY'!$F$4:$F$1006,'DAILY ENTRY'!$A$4:$A$1006,$A16,'DAILY ENTRY'!$B$4:$B$1006,$B16,'DAILY ENTRY'!$D$4:$D$1006,"Connection request sent"))</f>
        <v/>
      </c>
      <c r="F16" s="162" t="str">
        <f aca="false">IF($A16="","",SUMIFS('DAILY ENTRY'!$F$4:$F$1006,'DAILY ENTRY'!$A$4:$A$1006,$A16,'DAILY ENTRY'!$B$4:$B$1006,$B16,'DAILY ENTRY'!$D$4:$D$1006,"First message sent"))</f>
        <v/>
      </c>
      <c r="G16" s="162" t="str">
        <f aca="false">IF($A16="","",SUMIFS('DAILY ENTRY'!$F$4:$F$1006,'DAILY ENTRY'!$A$4:$A$1006,$A16,'DAILY ENTRY'!$B$4:$B$1006,$B16,'DAILY ENTRY'!$D$4:$D$1006,"Follow-up message sent"))</f>
        <v/>
      </c>
      <c r="H16" s="162" t="str">
        <f aca="false">IF($A16="","",SUMIFS('DAILY ENTRY'!$F$4:$F$1006,'DAILY ENTRY'!$A$4:$A$1006,$A16,'DAILY ENTRY'!$B$4:$B$1006,$B16,'DAILY ENTRY'!$D$4:$D$1006,"Post / content published"))</f>
        <v/>
      </c>
      <c r="I16" s="162" t="str">
        <f aca="false">IF($A16="","",SUMIFS('DAILY ENTRY'!$F$4:$F$1006,'DAILY ENTRY'!$A$4:$A$1006,$A16,'DAILY ENTRY'!$B$4:$B$1006,$B16,'DAILY ENTRY'!$D$4:$D$1006,"Community answer or comment"))</f>
        <v/>
      </c>
      <c r="J16" s="162" t="str">
        <f aca="false">IF($A16="","",SUMIFS('DAILY ENTRY'!$F$4:$F$1006,'DAILY ENTRY'!$A$4:$A$1006,$A16,'DAILY ENTRY'!$B$4:$B$1006,$B16,'DAILY ENTRY'!$D$4:$D$1006,"Partnership / PR contact"))</f>
        <v/>
      </c>
      <c r="K16" s="162" t="str">
        <f aca="false">IF($A16="","",SUMIFS('DAILY ENTRY'!$F$4:$F$1006,'DAILY ENTRY'!$A$4:$A$1006,$A16,'DAILY ENTRY'!$B$4:$B$1006,$B16,'DAILY ENTRY'!$D$4:$D$1006,"Engagement (commented on someone else)"))</f>
        <v/>
      </c>
      <c r="L16" s="162" t="str">
        <f aca="false">IF($A16="","",SUMIFS('DAILY ENTRY'!$F$4:$F$1006,'DAILY ENTRY'!$A$4:$A$1006,$A16,'DAILY ENTRY'!$B$4:$B$1006,$B16,'DAILY ENTRY'!$D$4:$D$1006,"Account created / profile completed"))</f>
        <v/>
      </c>
      <c r="M16" s="163" t="str">
        <f aca="false">IF($A16="","",IFERROR(INDEX('DAILY ENTRY'!$E$4:$E$1006,MATCH(1,INDEX(('DAILY ENTRY'!$A$4:$A$1006=$A16)*('DAILY ENTRY'!$B$4:$B$1006=$B16)*('DAILY ENTRY'!$I$4:$I$1006="Meeting booked"),0),0)),IFERROR(INDEX('DAILY ENTRY'!$E$4:$E$1006,MATCH(1,INDEX(('DAILY ENTRY'!$A$4:$A$1006=$A16)*('DAILY ENTRY'!$B$4:$B$1006=$B16)*('DAILY ENTRY'!$I$4:$I$1006="Positive reply"),0),0)),"")))</f>
        <v/>
      </c>
      <c r="N16" s="163" t="str">
        <f aca="false">IF($A16="","",IFERROR(INDEX('DAILY ENTRY'!$J$4:$J$1006,MATCH(1,INDEX(('DAILY ENTRY'!$A$4:$A$1006=$A16)*('DAILY ENTRY'!$B$4:$B$1006=$B16)*('DAILY ENTRY'!$I$4:$I$1006="Blocked"),0),0)),""))</f>
        <v/>
      </c>
      <c r="O16" s="106" t="str">
        <f aca="false">IF($A16="","",(D16&gt;='START HERE'!$B$25)+(E16&gt;='START HERE'!$B$26)+(F16&gt;='START HERE'!$B$27)+(G16&gt;='START HERE'!$B$28)+(H16&gt;='START HERE'!$B$29)+(I16&gt;='START HERE'!$B$30)+(J16&gt;='START HERE'!$B$31)+(K16&gt;='START HERE'!$B$32))</f>
        <v/>
      </c>
      <c r="P16" s="107" t="str">
        <f aca="false">IF($A16="","",IF(O16&gt;=7,"Full day",IF(O16&gt;=5,"Most targets met",IF(O16&gt;=3,"Half day","Below plan - explain in the blocker column"))))</f>
        <v/>
      </c>
    </row>
    <row r="17" customFormat="false" ht="24" hidden="false" customHeight="true" outlineLevel="0" collapsed="false">
      <c r="A17" s="79"/>
      <c r="B17" s="80"/>
      <c r="C17" s="162" t="str">
        <f aca="false">IF($A17="","",ROUND(SUMIFS('DAILY ENTRY'!$G$4:$G$1006,'DAILY ENTRY'!$A$4:$A$1006,$A17,'DAILY ENTRY'!$B$4:$B$1006,$B17)/60,1))</f>
        <v/>
      </c>
      <c r="D17" s="162" t="str">
        <f aca="false">IF($A17="","",SUMIFS('DAILY ENTRY'!$F$4:$F$1006,'DAILY ENTRY'!$A$4:$A$1006,$A17,'DAILY ENTRY'!$B$4:$B$1006,$B17,'DAILY ENTRY'!$D$4:$D$1006,"Lead researched (Sales Navigator)"))</f>
        <v/>
      </c>
      <c r="E17" s="162" t="str">
        <f aca="false">IF($A17="","",SUMIFS('DAILY ENTRY'!$F$4:$F$1006,'DAILY ENTRY'!$A$4:$A$1006,$A17,'DAILY ENTRY'!$B$4:$B$1006,$B17,'DAILY ENTRY'!$D$4:$D$1006,"Connection request sent"))</f>
        <v/>
      </c>
      <c r="F17" s="162" t="str">
        <f aca="false">IF($A17="","",SUMIFS('DAILY ENTRY'!$F$4:$F$1006,'DAILY ENTRY'!$A$4:$A$1006,$A17,'DAILY ENTRY'!$B$4:$B$1006,$B17,'DAILY ENTRY'!$D$4:$D$1006,"First message sent"))</f>
        <v/>
      </c>
      <c r="G17" s="162" t="str">
        <f aca="false">IF($A17="","",SUMIFS('DAILY ENTRY'!$F$4:$F$1006,'DAILY ENTRY'!$A$4:$A$1006,$A17,'DAILY ENTRY'!$B$4:$B$1006,$B17,'DAILY ENTRY'!$D$4:$D$1006,"Follow-up message sent"))</f>
        <v/>
      </c>
      <c r="H17" s="162" t="str">
        <f aca="false">IF($A17="","",SUMIFS('DAILY ENTRY'!$F$4:$F$1006,'DAILY ENTRY'!$A$4:$A$1006,$A17,'DAILY ENTRY'!$B$4:$B$1006,$B17,'DAILY ENTRY'!$D$4:$D$1006,"Post / content published"))</f>
        <v/>
      </c>
      <c r="I17" s="162" t="str">
        <f aca="false">IF($A17="","",SUMIFS('DAILY ENTRY'!$F$4:$F$1006,'DAILY ENTRY'!$A$4:$A$1006,$A17,'DAILY ENTRY'!$B$4:$B$1006,$B17,'DAILY ENTRY'!$D$4:$D$1006,"Community answer or comment"))</f>
        <v/>
      </c>
      <c r="J17" s="162" t="str">
        <f aca="false">IF($A17="","",SUMIFS('DAILY ENTRY'!$F$4:$F$1006,'DAILY ENTRY'!$A$4:$A$1006,$A17,'DAILY ENTRY'!$B$4:$B$1006,$B17,'DAILY ENTRY'!$D$4:$D$1006,"Partnership / PR contact"))</f>
        <v/>
      </c>
      <c r="K17" s="162" t="str">
        <f aca="false">IF($A17="","",SUMIFS('DAILY ENTRY'!$F$4:$F$1006,'DAILY ENTRY'!$A$4:$A$1006,$A17,'DAILY ENTRY'!$B$4:$B$1006,$B17,'DAILY ENTRY'!$D$4:$D$1006,"Engagement (commented on someone else)"))</f>
        <v/>
      </c>
      <c r="L17" s="162" t="str">
        <f aca="false">IF($A17="","",SUMIFS('DAILY ENTRY'!$F$4:$F$1006,'DAILY ENTRY'!$A$4:$A$1006,$A17,'DAILY ENTRY'!$B$4:$B$1006,$B17,'DAILY ENTRY'!$D$4:$D$1006,"Account created / profile completed"))</f>
        <v/>
      </c>
      <c r="M17" s="163" t="str">
        <f aca="false">IF($A17="","",IFERROR(INDEX('DAILY ENTRY'!$E$4:$E$1006,MATCH(1,INDEX(('DAILY ENTRY'!$A$4:$A$1006=$A17)*('DAILY ENTRY'!$B$4:$B$1006=$B17)*('DAILY ENTRY'!$I$4:$I$1006="Meeting booked"),0),0)),IFERROR(INDEX('DAILY ENTRY'!$E$4:$E$1006,MATCH(1,INDEX(('DAILY ENTRY'!$A$4:$A$1006=$A17)*('DAILY ENTRY'!$B$4:$B$1006=$B17)*('DAILY ENTRY'!$I$4:$I$1006="Positive reply"),0),0)),"")))</f>
        <v/>
      </c>
      <c r="N17" s="163" t="str">
        <f aca="false">IF($A17="","",IFERROR(INDEX('DAILY ENTRY'!$J$4:$J$1006,MATCH(1,INDEX(('DAILY ENTRY'!$A$4:$A$1006=$A17)*('DAILY ENTRY'!$B$4:$B$1006=$B17)*('DAILY ENTRY'!$I$4:$I$1006="Blocked"),0),0)),""))</f>
        <v/>
      </c>
      <c r="O17" s="106" t="str">
        <f aca="false">IF($A17="","",(D17&gt;='START HERE'!$B$25)+(E17&gt;='START HERE'!$B$26)+(F17&gt;='START HERE'!$B$27)+(G17&gt;='START HERE'!$B$28)+(H17&gt;='START HERE'!$B$29)+(I17&gt;='START HERE'!$B$30)+(J17&gt;='START HERE'!$B$31)+(K17&gt;='START HERE'!$B$32))</f>
        <v/>
      </c>
      <c r="P17" s="107" t="str">
        <f aca="false">IF($A17="","",IF(O17&gt;=7,"Full day",IF(O17&gt;=5,"Most targets met",IF(O17&gt;=3,"Half day","Below plan - explain in the blocker column"))))</f>
        <v/>
      </c>
    </row>
    <row r="18" customFormat="false" ht="24" hidden="false" customHeight="true" outlineLevel="0" collapsed="false">
      <c r="A18" s="79"/>
      <c r="B18" s="80"/>
      <c r="C18" s="162" t="str">
        <f aca="false">IF($A18="","",ROUND(SUMIFS('DAILY ENTRY'!$G$4:$G$1006,'DAILY ENTRY'!$A$4:$A$1006,$A18,'DAILY ENTRY'!$B$4:$B$1006,$B18)/60,1))</f>
        <v/>
      </c>
      <c r="D18" s="162" t="str">
        <f aca="false">IF($A18="","",SUMIFS('DAILY ENTRY'!$F$4:$F$1006,'DAILY ENTRY'!$A$4:$A$1006,$A18,'DAILY ENTRY'!$B$4:$B$1006,$B18,'DAILY ENTRY'!$D$4:$D$1006,"Lead researched (Sales Navigator)"))</f>
        <v/>
      </c>
      <c r="E18" s="162" t="str">
        <f aca="false">IF($A18="","",SUMIFS('DAILY ENTRY'!$F$4:$F$1006,'DAILY ENTRY'!$A$4:$A$1006,$A18,'DAILY ENTRY'!$B$4:$B$1006,$B18,'DAILY ENTRY'!$D$4:$D$1006,"Connection request sent"))</f>
        <v/>
      </c>
      <c r="F18" s="162" t="str">
        <f aca="false">IF($A18="","",SUMIFS('DAILY ENTRY'!$F$4:$F$1006,'DAILY ENTRY'!$A$4:$A$1006,$A18,'DAILY ENTRY'!$B$4:$B$1006,$B18,'DAILY ENTRY'!$D$4:$D$1006,"First message sent"))</f>
        <v/>
      </c>
      <c r="G18" s="162" t="str">
        <f aca="false">IF($A18="","",SUMIFS('DAILY ENTRY'!$F$4:$F$1006,'DAILY ENTRY'!$A$4:$A$1006,$A18,'DAILY ENTRY'!$B$4:$B$1006,$B18,'DAILY ENTRY'!$D$4:$D$1006,"Follow-up message sent"))</f>
        <v/>
      </c>
      <c r="H18" s="162" t="str">
        <f aca="false">IF($A18="","",SUMIFS('DAILY ENTRY'!$F$4:$F$1006,'DAILY ENTRY'!$A$4:$A$1006,$A18,'DAILY ENTRY'!$B$4:$B$1006,$B18,'DAILY ENTRY'!$D$4:$D$1006,"Post / content published"))</f>
        <v/>
      </c>
      <c r="I18" s="162" t="str">
        <f aca="false">IF($A18="","",SUMIFS('DAILY ENTRY'!$F$4:$F$1006,'DAILY ENTRY'!$A$4:$A$1006,$A18,'DAILY ENTRY'!$B$4:$B$1006,$B18,'DAILY ENTRY'!$D$4:$D$1006,"Community answer or comment"))</f>
        <v/>
      </c>
      <c r="J18" s="162" t="str">
        <f aca="false">IF($A18="","",SUMIFS('DAILY ENTRY'!$F$4:$F$1006,'DAILY ENTRY'!$A$4:$A$1006,$A18,'DAILY ENTRY'!$B$4:$B$1006,$B18,'DAILY ENTRY'!$D$4:$D$1006,"Partnership / PR contact"))</f>
        <v/>
      </c>
      <c r="K18" s="162" t="str">
        <f aca="false">IF($A18="","",SUMIFS('DAILY ENTRY'!$F$4:$F$1006,'DAILY ENTRY'!$A$4:$A$1006,$A18,'DAILY ENTRY'!$B$4:$B$1006,$B18,'DAILY ENTRY'!$D$4:$D$1006,"Engagement (commented on someone else)"))</f>
        <v/>
      </c>
      <c r="L18" s="162" t="str">
        <f aca="false">IF($A18="","",SUMIFS('DAILY ENTRY'!$F$4:$F$1006,'DAILY ENTRY'!$A$4:$A$1006,$A18,'DAILY ENTRY'!$B$4:$B$1006,$B18,'DAILY ENTRY'!$D$4:$D$1006,"Account created / profile completed"))</f>
        <v/>
      </c>
      <c r="M18" s="163" t="str">
        <f aca="false">IF($A18="","",IFERROR(INDEX('DAILY ENTRY'!$E$4:$E$1006,MATCH(1,INDEX(('DAILY ENTRY'!$A$4:$A$1006=$A18)*('DAILY ENTRY'!$B$4:$B$1006=$B18)*('DAILY ENTRY'!$I$4:$I$1006="Meeting booked"),0),0)),IFERROR(INDEX('DAILY ENTRY'!$E$4:$E$1006,MATCH(1,INDEX(('DAILY ENTRY'!$A$4:$A$1006=$A18)*('DAILY ENTRY'!$B$4:$B$1006=$B18)*('DAILY ENTRY'!$I$4:$I$1006="Positive reply"),0),0)),"")))</f>
        <v/>
      </c>
      <c r="N18" s="163" t="str">
        <f aca="false">IF($A18="","",IFERROR(INDEX('DAILY ENTRY'!$J$4:$J$1006,MATCH(1,INDEX(('DAILY ENTRY'!$A$4:$A$1006=$A18)*('DAILY ENTRY'!$B$4:$B$1006=$B18)*('DAILY ENTRY'!$I$4:$I$1006="Blocked"),0),0)),""))</f>
        <v/>
      </c>
      <c r="O18" s="106" t="str">
        <f aca="false">IF($A18="","",(D18&gt;='START HERE'!$B$25)+(E18&gt;='START HERE'!$B$26)+(F18&gt;='START HERE'!$B$27)+(G18&gt;='START HERE'!$B$28)+(H18&gt;='START HERE'!$B$29)+(I18&gt;='START HERE'!$B$30)+(J18&gt;='START HERE'!$B$31)+(K18&gt;='START HERE'!$B$32))</f>
        <v/>
      </c>
      <c r="P18" s="107" t="str">
        <f aca="false">IF($A18="","",IF(O18&gt;=7,"Full day",IF(O18&gt;=5,"Most targets met",IF(O18&gt;=3,"Half day","Below plan - explain in the blocker column"))))</f>
        <v/>
      </c>
    </row>
    <row r="19" customFormat="false" ht="24" hidden="false" customHeight="true" outlineLevel="0" collapsed="false">
      <c r="A19" s="79"/>
      <c r="B19" s="80"/>
      <c r="C19" s="162" t="str">
        <f aca="false">IF($A19="","",ROUND(SUMIFS('DAILY ENTRY'!$G$4:$G$1006,'DAILY ENTRY'!$A$4:$A$1006,$A19,'DAILY ENTRY'!$B$4:$B$1006,$B19)/60,1))</f>
        <v/>
      </c>
      <c r="D19" s="162" t="str">
        <f aca="false">IF($A19="","",SUMIFS('DAILY ENTRY'!$F$4:$F$1006,'DAILY ENTRY'!$A$4:$A$1006,$A19,'DAILY ENTRY'!$B$4:$B$1006,$B19,'DAILY ENTRY'!$D$4:$D$1006,"Lead researched (Sales Navigator)"))</f>
        <v/>
      </c>
      <c r="E19" s="162" t="str">
        <f aca="false">IF($A19="","",SUMIFS('DAILY ENTRY'!$F$4:$F$1006,'DAILY ENTRY'!$A$4:$A$1006,$A19,'DAILY ENTRY'!$B$4:$B$1006,$B19,'DAILY ENTRY'!$D$4:$D$1006,"Connection request sent"))</f>
        <v/>
      </c>
      <c r="F19" s="162" t="str">
        <f aca="false">IF($A19="","",SUMIFS('DAILY ENTRY'!$F$4:$F$1006,'DAILY ENTRY'!$A$4:$A$1006,$A19,'DAILY ENTRY'!$B$4:$B$1006,$B19,'DAILY ENTRY'!$D$4:$D$1006,"First message sent"))</f>
        <v/>
      </c>
      <c r="G19" s="162" t="str">
        <f aca="false">IF($A19="","",SUMIFS('DAILY ENTRY'!$F$4:$F$1006,'DAILY ENTRY'!$A$4:$A$1006,$A19,'DAILY ENTRY'!$B$4:$B$1006,$B19,'DAILY ENTRY'!$D$4:$D$1006,"Follow-up message sent"))</f>
        <v/>
      </c>
      <c r="H19" s="162" t="str">
        <f aca="false">IF($A19="","",SUMIFS('DAILY ENTRY'!$F$4:$F$1006,'DAILY ENTRY'!$A$4:$A$1006,$A19,'DAILY ENTRY'!$B$4:$B$1006,$B19,'DAILY ENTRY'!$D$4:$D$1006,"Post / content published"))</f>
        <v/>
      </c>
      <c r="I19" s="162" t="str">
        <f aca="false">IF($A19="","",SUMIFS('DAILY ENTRY'!$F$4:$F$1006,'DAILY ENTRY'!$A$4:$A$1006,$A19,'DAILY ENTRY'!$B$4:$B$1006,$B19,'DAILY ENTRY'!$D$4:$D$1006,"Community answer or comment"))</f>
        <v/>
      </c>
      <c r="J19" s="162" t="str">
        <f aca="false">IF($A19="","",SUMIFS('DAILY ENTRY'!$F$4:$F$1006,'DAILY ENTRY'!$A$4:$A$1006,$A19,'DAILY ENTRY'!$B$4:$B$1006,$B19,'DAILY ENTRY'!$D$4:$D$1006,"Partnership / PR contact"))</f>
        <v/>
      </c>
      <c r="K19" s="162" t="str">
        <f aca="false">IF($A19="","",SUMIFS('DAILY ENTRY'!$F$4:$F$1006,'DAILY ENTRY'!$A$4:$A$1006,$A19,'DAILY ENTRY'!$B$4:$B$1006,$B19,'DAILY ENTRY'!$D$4:$D$1006,"Engagement (commented on someone else)"))</f>
        <v/>
      </c>
      <c r="L19" s="162" t="str">
        <f aca="false">IF($A19="","",SUMIFS('DAILY ENTRY'!$F$4:$F$1006,'DAILY ENTRY'!$A$4:$A$1006,$A19,'DAILY ENTRY'!$B$4:$B$1006,$B19,'DAILY ENTRY'!$D$4:$D$1006,"Account created / profile completed"))</f>
        <v/>
      </c>
      <c r="M19" s="163" t="str">
        <f aca="false">IF($A19="","",IFERROR(INDEX('DAILY ENTRY'!$E$4:$E$1006,MATCH(1,INDEX(('DAILY ENTRY'!$A$4:$A$1006=$A19)*('DAILY ENTRY'!$B$4:$B$1006=$B19)*('DAILY ENTRY'!$I$4:$I$1006="Meeting booked"),0),0)),IFERROR(INDEX('DAILY ENTRY'!$E$4:$E$1006,MATCH(1,INDEX(('DAILY ENTRY'!$A$4:$A$1006=$A19)*('DAILY ENTRY'!$B$4:$B$1006=$B19)*('DAILY ENTRY'!$I$4:$I$1006="Positive reply"),0),0)),"")))</f>
        <v/>
      </c>
      <c r="N19" s="163" t="str">
        <f aca="false">IF($A19="","",IFERROR(INDEX('DAILY ENTRY'!$J$4:$J$1006,MATCH(1,INDEX(('DAILY ENTRY'!$A$4:$A$1006=$A19)*('DAILY ENTRY'!$B$4:$B$1006=$B19)*('DAILY ENTRY'!$I$4:$I$1006="Blocked"),0),0)),""))</f>
        <v/>
      </c>
      <c r="O19" s="106" t="str">
        <f aca="false">IF($A19="","",(D19&gt;='START HERE'!$B$25)+(E19&gt;='START HERE'!$B$26)+(F19&gt;='START HERE'!$B$27)+(G19&gt;='START HERE'!$B$28)+(H19&gt;='START HERE'!$B$29)+(I19&gt;='START HERE'!$B$30)+(J19&gt;='START HERE'!$B$31)+(K19&gt;='START HERE'!$B$32))</f>
        <v/>
      </c>
      <c r="P19" s="107" t="str">
        <f aca="false">IF($A19="","",IF(O19&gt;=7,"Full day",IF(O19&gt;=5,"Most targets met",IF(O19&gt;=3,"Half day","Below plan - explain in the blocker column"))))</f>
        <v/>
      </c>
    </row>
    <row r="20" customFormat="false" ht="24" hidden="false" customHeight="true" outlineLevel="0" collapsed="false">
      <c r="A20" s="79"/>
      <c r="B20" s="80"/>
      <c r="C20" s="162" t="str">
        <f aca="false">IF($A20="","",ROUND(SUMIFS('DAILY ENTRY'!$G$4:$G$1006,'DAILY ENTRY'!$A$4:$A$1006,$A20,'DAILY ENTRY'!$B$4:$B$1006,$B20)/60,1))</f>
        <v/>
      </c>
      <c r="D20" s="162" t="str">
        <f aca="false">IF($A20="","",SUMIFS('DAILY ENTRY'!$F$4:$F$1006,'DAILY ENTRY'!$A$4:$A$1006,$A20,'DAILY ENTRY'!$B$4:$B$1006,$B20,'DAILY ENTRY'!$D$4:$D$1006,"Lead researched (Sales Navigator)"))</f>
        <v/>
      </c>
      <c r="E20" s="162" t="str">
        <f aca="false">IF($A20="","",SUMIFS('DAILY ENTRY'!$F$4:$F$1006,'DAILY ENTRY'!$A$4:$A$1006,$A20,'DAILY ENTRY'!$B$4:$B$1006,$B20,'DAILY ENTRY'!$D$4:$D$1006,"Connection request sent"))</f>
        <v/>
      </c>
      <c r="F20" s="162" t="str">
        <f aca="false">IF($A20="","",SUMIFS('DAILY ENTRY'!$F$4:$F$1006,'DAILY ENTRY'!$A$4:$A$1006,$A20,'DAILY ENTRY'!$B$4:$B$1006,$B20,'DAILY ENTRY'!$D$4:$D$1006,"First message sent"))</f>
        <v/>
      </c>
      <c r="G20" s="162" t="str">
        <f aca="false">IF($A20="","",SUMIFS('DAILY ENTRY'!$F$4:$F$1006,'DAILY ENTRY'!$A$4:$A$1006,$A20,'DAILY ENTRY'!$B$4:$B$1006,$B20,'DAILY ENTRY'!$D$4:$D$1006,"Follow-up message sent"))</f>
        <v/>
      </c>
      <c r="H20" s="162" t="str">
        <f aca="false">IF($A20="","",SUMIFS('DAILY ENTRY'!$F$4:$F$1006,'DAILY ENTRY'!$A$4:$A$1006,$A20,'DAILY ENTRY'!$B$4:$B$1006,$B20,'DAILY ENTRY'!$D$4:$D$1006,"Post / content published"))</f>
        <v/>
      </c>
      <c r="I20" s="162" t="str">
        <f aca="false">IF($A20="","",SUMIFS('DAILY ENTRY'!$F$4:$F$1006,'DAILY ENTRY'!$A$4:$A$1006,$A20,'DAILY ENTRY'!$B$4:$B$1006,$B20,'DAILY ENTRY'!$D$4:$D$1006,"Community answer or comment"))</f>
        <v/>
      </c>
      <c r="J20" s="162" t="str">
        <f aca="false">IF($A20="","",SUMIFS('DAILY ENTRY'!$F$4:$F$1006,'DAILY ENTRY'!$A$4:$A$1006,$A20,'DAILY ENTRY'!$B$4:$B$1006,$B20,'DAILY ENTRY'!$D$4:$D$1006,"Partnership / PR contact"))</f>
        <v/>
      </c>
      <c r="K20" s="162" t="str">
        <f aca="false">IF($A20="","",SUMIFS('DAILY ENTRY'!$F$4:$F$1006,'DAILY ENTRY'!$A$4:$A$1006,$A20,'DAILY ENTRY'!$B$4:$B$1006,$B20,'DAILY ENTRY'!$D$4:$D$1006,"Engagement (commented on someone else)"))</f>
        <v/>
      </c>
      <c r="L20" s="162" t="str">
        <f aca="false">IF($A20="","",SUMIFS('DAILY ENTRY'!$F$4:$F$1006,'DAILY ENTRY'!$A$4:$A$1006,$A20,'DAILY ENTRY'!$B$4:$B$1006,$B20,'DAILY ENTRY'!$D$4:$D$1006,"Account created / profile completed"))</f>
        <v/>
      </c>
      <c r="M20" s="163" t="str">
        <f aca="false">IF($A20="","",IFERROR(INDEX('DAILY ENTRY'!$E$4:$E$1006,MATCH(1,INDEX(('DAILY ENTRY'!$A$4:$A$1006=$A20)*('DAILY ENTRY'!$B$4:$B$1006=$B20)*('DAILY ENTRY'!$I$4:$I$1006="Meeting booked"),0),0)),IFERROR(INDEX('DAILY ENTRY'!$E$4:$E$1006,MATCH(1,INDEX(('DAILY ENTRY'!$A$4:$A$1006=$A20)*('DAILY ENTRY'!$B$4:$B$1006=$B20)*('DAILY ENTRY'!$I$4:$I$1006="Positive reply"),0),0)),"")))</f>
        <v/>
      </c>
      <c r="N20" s="163" t="str">
        <f aca="false">IF($A20="","",IFERROR(INDEX('DAILY ENTRY'!$J$4:$J$1006,MATCH(1,INDEX(('DAILY ENTRY'!$A$4:$A$1006=$A20)*('DAILY ENTRY'!$B$4:$B$1006=$B20)*('DAILY ENTRY'!$I$4:$I$1006="Blocked"),0),0)),""))</f>
        <v/>
      </c>
      <c r="O20" s="106" t="str">
        <f aca="false">IF($A20="","",(D20&gt;='START HERE'!$B$25)+(E20&gt;='START HERE'!$B$26)+(F20&gt;='START HERE'!$B$27)+(G20&gt;='START HERE'!$B$28)+(H20&gt;='START HERE'!$B$29)+(I20&gt;='START HERE'!$B$30)+(J20&gt;='START HERE'!$B$31)+(K20&gt;='START HERE'!$B$32))</f>
        <v/>
      </c>
      <c r="P20" s="107" t="str">
        <f aca="false">IF($A20="","",IF(O20&gt;=7,"Full day",IF(O20&gt;=5,"Most targets met",IF(O20&gt;=3,"Half day","Below plan - explain in the blocker column"))))</f>
        <v/>
      </c>
    </row>
    <row r="21" customFormat="false" ht="24" hidden="false" customHeight="true" outlineLevel="0" collapsed="false">
      <c r="A21" s="79"/>
      <c r="B21" s="80"/>
      <c r="C21" s="162" t="str">
        <f aca="false">IF($A21="","",ROUND(SUMIFS('DAILY ENTRY'!$G$4:$G$1006,'DAILY ENTRY'!$A$4:$A$1006,$A21,'DAILY ENTRY'!$B$4:$B$1006,$B21)/60,1))</f>
        <v/>
      </c>
      <c r="D21" s="162" t="str">
        <f aca="false">IF($A21="","",SUMIFS('DAILY ENTRY'!$F$4:$F$1006,'DAILY ENTRY'!$A$4:$A$1006,$A21,'DAILY ENTRY'!$B$4:$B$1006,$B21,'DAILY ENTRY'!$D$4:$D$1006,"Lead researched (Sales Navigator)"))</f>
        <v/>
      </c>
      <c r="E21" s="162" t="str">
        <f aca="false">IF($A21="","",SUMIFS('DAILY ENTRY'!$F$4:$F$1006,'DAILY ENTRY'!$A$4:$A$1006,$A21,'DAILY ENTRY'!$B$4:$B$1006,$B21,'DAILY ENTRY'!$D$4:$D$1006,"Connection request sent"))</f>
        <v/>
      </c>
      <c r="F21" s="162" t="str">
        <f aca="false">IF($A21="","",SUMIFS('DAILY ENTRY'!$F$4:$F$1006,'DAILY ENTRY'!$A$4:$A$1006,$A21,'DAILY ENTRY'!$B$4:$B$1006,$B21,'DAILY ENTRY'!$D$4:$D$1006,"First message sent"))</f>
        <v/>
      </c>
      <c r="G21" s="162" t="str">
        <f aca="false">IF($A21="","",SUMIFS('DAILY ENTRY'!$F$4:$F$1006,'DAILY ENTRY'!$A$4:$A$1006,$A21,'DAILY ENTRY'!$B$4:$B$1006,$B21,'DAILY ENTRY'!$D$4:$D$1006,"Follow-up message sent"))</f>
        <v/>
      </c>
      <c r="H21" s="162" t="str">
        <f aca="false">IF($A21="","",SUMIFS('DAILY ENTRY'!$F$4:$F$1006,'DAILY ENTRY'!$A$4:$A$1006,$A21,'DAILY ENTRY'!$B$4:$B$1006,$B21,'DAILY ENTRY'!$D$4:$D$1006,"Post / content published"))</f>
        <v/>
      </c>
      <c r="I21" s="162" t="str">
        <f aca="false">IF($A21="","",SUMIFS('DAILY ENTRY'!$F$4:$F$1006,'DAILY ENTRY'!$A$4:$A$1006,$A21,'DAILY ENTRY'!$B$4:$B$1006,$B21,'DAILY ENTRY'!$D$4:$D$1006,"Community answer or comment"))</f>
        <v/>
      </c>
      <c r="J21" s="162" t="str">
        <f aca="false">IF($A21="","",SUMIFS('DAILY ENTRY'!$F$4:$F$1006,'DAILY ENTRY'!$A$4:$A$1006,$A21,'DAILY ENTRY'!$B$4:$B$1006,$B21,'DAILY ENTRY'!$D$4:$D$1006,"Partnership / PR contact"))</f>
        <v/>
      </c>
      <c r="K21" s="162" t="str">
        <f aca="false">IF($A21="","",SUMIFS('DAILY ENTRY'!$F$4:$F$1006,'DAILY ENTRY'!$A$4:$A$1006,$A21,'DAILY ENTRY'!$B$4:$B$1006,$B21,'DAILY ENTRY'!$D$4:$D$1006,"Engagement (commented on someone else)"))</f>
        <v/>
      </c>
      <c r="L21" s="162" t="str">
        <f aca="false">IF($A21="","",SUMIFS('DAILY ENTRY'!$F$4:$F$1006,'DAILY ENTRY'!$A$4:$A$1006,$A21,'DAILY ENTRY'!$B$4:$B$1006,$B21,'DAILY ENTRY'!$D$4:$D$1006,"Account created / profile completed"))</f>
        <v/>
      </c>
      <c r="M21" s="163" t="str">
        <f aca="false">IF($A21="","",IFERROR(INDEX('DAILY ENTRY'!$E$4:$E$1006,MATCH(1,INDEX(('DAILY ENTRY'!$A$4:$A$1006=$A21)*('DAILY ENTRY'!$B$4:$B$1006=$B21)*('DAILY ENTRY'!$I$4:$I$1006="Meeting booked"),0),0)),IFERROR(INDEX('DAILY ENTRY'!$E$4:$E$1006,MATCH(1,INDEX(('DAILY ENTRY'!$A$4:$A$1006=$A21)*('DAILY ENTRY'!$B$4:$B$1006=$B21)*('DAILY ENTRY'!$I$4:$I$1006="Positive reply"),0),0)),"")))</f>
        <v/>
      </c>
      <c r="N21" s="163" t="str">
        <f aca="false">IF($A21="","",IFERROR(INDEX('DAILY ENTRY'!$J$4:$J$1006,MATCH(1,INDEX(('DAILY ENTRY'!$A$4:$A$1006=$A21)*('DAILY ENTRY'!$B$4:$B$1006=$B21)*('DAILY ENTRY'!$I$4:$I$1006="Blocked"),0),0)),""))</f>
        <v/>
      </c>
      <c r="O21" s="106" t="str">
        <f aca="false">IF($A21="","",(D21&gt;='START HERE'!$B$25)+(E21&gt;='START HERE'!$B$26)+(F21&gt;='START HERE'!$B$27)+(G21&gt;='START HERE'!$B$28)+(H21&gt;='START HERE'!$B$29)+(I21&gt;='START HERE'!$B$30)+(J21&gt;='START HERE'!$B$31)+(K21&gt;='START HERE'!$B$32))</f>
        <v/>
      </c>
      <c r="P21" s="107" t="str">
        <f aca="false">IF($A21="","",IF(O21&gt;=7,"Full day",IF(O21&gt;=5,"Most targets met",IF(O21&gt;=3,"Half day","Below plan - explain in the blocker column"))))</f>
        <v/>
      </c>
    </row>
    <row r="22" customFormat="false" ht="24" hidden="false" customHeight="true" outlineLevel="0" collapsed="false">
      <c r="A22" s="79"/>
      <c r="B22" s="80"/>
      <c r="C22" s="162" t="str">
        <f aca="false">IF($A22="","",ROUND(SUMIFS('DAILY ENTRY'!$G$4:$G$1006,'DAILY ENTRY'!$A$4:$A$1006,$A22,'DAILY ENTRY'!$B$4:$B$1006,$B22)/60,1))</f>
        <v/>
      </c>
      <c r="D22" s="162" t="str">
        <f aca="false">IF($A22="","",SUMIFS('DAILY ENTRY'!$F$4:$F$1006,'DAILY ENTRY'!$A$4:$A$1006,$A22,'DAILY ENTRY'!$B$4:$B$1006,$B22,'DAILY ENTRY'!$D$4:$D$1006,"Lead researched (Sales Navigator)"))</f>
        <v/>
      </c>
      <c r="E22" s="162" t="str">
        <f aca="false">IF($A22="","",SUMIFS('DAILY ENTRY'!$F$4:$F$1006,'DAILY ENTRY'!$A$4:$A$1006,$A22,'DAILY ENTRY'!$B$4:$B$1006,$B22,'DAILY ENTRY'!$D$4:$D$1006,"Connection request sent"))</f>
        <v/>
      </c>
      <c r="F22" s="162" t="str">
        <f aca="false">IF($A22="","",SUMIFS('DAILY ENTRY'!$F$4:$F$1006,'DAILY ENTRY'!$A$4:$A$1006,$A22,'DAILY ENTRY'!$B$4:$B$1006,$B22,'DAILY ENTRY'!$D$4:$D$1006,"First message sent"))</f>
        <v/>
      </c>
      <c r="G22" s="162" t="str">
        <f aca="false">IF($A22="","",SUMIFS('DAILY ENTRY'!$F$4:$F$1006,'DAILY ENTRY'!$A$4:$A$1006,$A22,'DAILY ENTRY'!$B$4:$B$1006,$B22,'DAILY ENTRY'!$D$4:$D$1006,"Follow-up message sent"))</f>
        <v/>
      </c>
      <c r="H22" s="162" t="str">
        <f aca="false">IF($A22="","",SUMIFS('DAILY ENTRY'!$F$4:$F$1006,'DAILY ENTRY'!$A$4:$A$1006,$A22,'DAILY ENTRY'!$B$4:$B$1006,$B22,'DAILY ENTRY'!$D$4:$D$1006,"Post / content published"))</f>
        <v/>
      </c>
      <c r="I22" s="162" t="str">
        <f aca="false">IF($A22="","",SUMIFS('DAILY ENTRY'!$F$4:$F$1006,'DAILY ENTRY'!$A$4:$A$1006,$A22,'DAILY ENTRY'!$B$4:$B$1006,$B22,'DAILY ENTRY'!$D$4:$D$1006,"Community answer or comment"))</f>
        <v/>
      </c>
      <c r="J22" s="162" t="str">
        <f aca="false">IF($A22="","",SUMIFS('DAILY ENTRY'!$F$4:$F$1006,'DAILY ENTRY'!$A$4:$A$1006,$A22,'DAILY ENTRY'!$B$4:$B$1006,$B22,'DAILY ENTRY'!$D$4:$D$1006,"Partnership / PR contact"))</f>
        <v/>
      </c>
      <c r="K22" s="162" t="str">
        <f aca="false">IF($A22="","",SUMIFS('DAILY ENTRY'!$F$4:$F$1006,'DAILY ENTRY'!$A$4:$A$1006,$A22,'DAILY ENTRY'!$B$4:$B$1006,$B22,'DAILY ENTRY'!$D$4:$D$1006,"Engagement (commented on someone else)"))</f>
        <v/>
      </c>
      <c r="L22" s="162" t="str">
        <f aca="false">IF($A22="","",SUMIFS('DAILY ENTRY'!$F$4:$F$1006,'DAILY ENTRY'!$A$4:$A$1006,$A22,'DAILY ENTRY'!$B$4:$B$1006,$B22,'DAILY ENTRY'!$D$4:$D$1006,"Account created / profile completed"))</f>
        <v/>
      </c>
      <c r="M22" s="163" t="str">
        <f aca="false">IF($A22="","",IFERROR(INDEX('DAILY ENTRY'!$E$4:$E$1006,MATCH(1,INDEX(('DAILY ENTRY'!$A$4:$A$1006=$A22)*('DAILY ENTRY'!$B$4:$B$1006=$B22)*('DAILY ENTRY'!$I$4:$I$1006="Meeting booked"),0),0)),IFERROR(INDEX('DAILY ENTRY'!$E$4:$E$1006,MATCH(1,INDEX(('DAILY ENTRY'!$A$4:$A$1006=$A22)*('DAILY ENTRY'!$B$4:$B$1006=$B22)*('DAILY ENTRY'!$I$4:$I$1006="Positive reply"),0),0)),"")))</f>
        <v/>
      </c>
      <c r="N22" s="163" t="str">
        <f aca="false">IF($A22="","",IFERROR(INDEX('DAILY ENTRY'!$J$4:$J$1006,MATCH(1,INDEX(('DAILY ENTRY'!$A$4:$A$1006=$A22)*('DAILY ENTRY'!$B$4:$B$1006=$B22)*('DAILY ENTRY'!$I$4:$I$1006="Blocked"),0),0)),""))</f>
        <v/>
      </c>
      <c r="O22" s="106" t="str">
        <f aca="false">IF($A22="","",(D22&gt;='START HERE'!$B$25)+(E22&gt;='START HERE'!$B$26)+(F22&gt;='START HERE'!$B$27)+(G22&gt;='START HERE'!$B$28)+(H22&gt;='START HERE'!$B$29)+(I22&gt;='START HERE'!$B$30)+(J22&gt;='START HERE'!$B$31)+(K22&gt;='START HERE'!$B$32))</f>
        <v/>
      </c>
      <c r="P22" s="107" t="str">
        <f aca="false">IF($A22="","",IF(O22&gt;=7,"Full day",IF(O22&gt;=5,"Most targets met",IF(O22&gt;=3,"Half day","Below plan - explain in the blocker column"))))</f>
        <v/>
      </c>
    </row>
    <row r="23" customFormat="false" ht="24" hidden="false" customHeight="true" outlineLevel="0" collapsed="false">
      <c r="A23" s="79"/>
      <c r="B23" s="80"/>
      <c r="C23" s="162" t="str">
        <f aca="false">IF($A23="","",ROUND(SUMIFS('DAILY ENTRY'!$G$4:$G$1006,'DAILY ENTRY'!$A$4:$A$1006,$A23,'DAILY ENTRY'!$B$4:$B$1006,$B23)/60,1))</f>
        <v/>
      </c>
      <c r="D23" s="162" t="str">
        <f aca="false">IF($A23="","",SUMIFS('DAILY ENTRY'!$F$4:$F$1006,'DAILY ENTRY'!$A$4:$A$1006,$A23,'DAILY ENTRY'!$B$4:$B$1006,$B23,'DAILY ENTRY'!$D$4:$D$1006,"Lead researched (Sales Navigator)"))</f>
        <v/>
      </c>
      <c r="E23" s="162" t="str">
        <f aca="false">IF($A23="","",SUMIFS('DAILY ENTRY'!$F$4:$F$1006,'DAILY ENTRY'!$A$4:$A$1006,$A23,'DAILY ENTRY'!$B$4:$B$1006,$B23,'DAILY ENTRY'!$D$4:$D$1006,"Connection request sent"))</f>
        <v/>
      </c>
      <c r="F23" s="162" t="str">
        <f aca="false">IF($A23="","",SUMIFS('DAILY ENTRY'!$F$4:$F$1006,'DAILY ENTRY'!$A$4:$A$1006,$A23,'DAILY ENTRY'!$B$4:$B$1006,$B23,'DAILY ENTRY'!$D$4:$D$1006,"First message sent"))</f>
        <v/>
      </c>
      <c r="G23" s="162" t="str">
        <f aca="false">IF($A23="","",SUMIFS('DAILY ENTRY'!$F$4:$F$1006,'DAILY ENTRY'!$A$4:$A$1006,$A23,'DAILY ENTRY'!$B$4:$B$1006,$B23,'DAILY ENTRY'!$D$4:$D$1006,"Follow-up message sent"))</f>
        <v/>
      </c>
      <c r="H23" s="162" t="str">
        <f aca="false">IF($A23="","",SUMIFS('DAILY ENTRY'!$F$4:$F$1006,'DAILY ENTRY'!$A$4:$A$1006,$A23,'DAILY ENTRY'!$B$4:$B$1006,$B23,'DAILY ENTRY'!$D$4:$D$1006,"Post / content published"))</f>
        <v/>
      </c>
      <c r="I23" s="162" t="str">
        <f aca="false">IF($A23="","",SUMIFS('DAILY ENTRY'!$F$4:$F$1006,'DAILY ENTRY'!$A$4:$A$1006,$A23,'DAILY ENTRY'!$B$4:$B$1006,$B23,'DAILY ENTRY'!$D$4:$D$1006,"Community answer or comment"))</f>
        <v/>
      </c>
      <c r="J23" s="162" t="str">
        <f aca="false">IF($A23="","",SUMIFS('DAILY ENTRY'!$F$4:$F$1006,'DAILY ENTRY'!$A$4:$A$1006,$A23,'DAILY ENTRY'!$B$4:$B$1006,$B23,'DAILY ENTRY'!$D$4:$D$1006,"Partnership / PR contact"))</f>
        <v/>
      </c>
      <c r="K23" s="162" t="str">
        <f aca="false">IF($A23="","",SUMIFS('DAILY ENTRY'!$F$4:$F$1006,'DAILY ENTRY'!$A$4:$A$1006,$A23,'DAILY ENTRY'!$B$4:$B$1006,$B23,'DAILY ENTRY'!$D$4:$D$1006,"Engagement (commented on someone else)"))</f>
        <v/>
      </c>
      <c r="L23" s="162" t="str">
        <f aca="false">IF($A23="","",SUMIFS('DAILY ENTRY'!$F$4:$F$1006,'DAILY ENTRY'!$A$4:$A$1006,$A23,'DAILY ENTRY'!$B$4:$B$1006,$B23,'DAILY ENTRY'!$D$4:$D$1006,"Account created / profile completed"))</f>
        <v/>
      </c>
      <c r="M23" s="163" t="str">
        <f aca="false">IF($A23="","",IFERROR(INDEX('DAILY ENTRY'!$E$4:$E$1006,MATCH(1,INDEX(('DAILY ENTRY'!$A$4:$A$1006=$A23)*('DAILY ENTRY'!$B$4:$B$1006=$B23)*('DAILY ENTRY'!$I$4:$I$1006="Meeting booked"),0),0)),IFERROR(INDEX('DAILY ENTRY'!$E$4:$E$1006,MATCH(1,INDEX(('DAILY ENTRY'!$A$4:$A$1006=$A23)*('DAILY ENTRY'!$B$4:$B$1006=$B23)*('DAILY ENTRY'!$I$4:$I$1006="Positive reply"),0),0)),"")))</f>
        <v/>
      </c>
      <c r="N23" s="163" t="str">
        <f aca="false">IF($A23="","",IFERROR(INDEX('DAILY ENTRY'!$J$4:$J$1006,MATCH(1,INDEX(('DAILY ENTRY'!$A$4:$A$1006=$A23)*('DAILY ENTRY'!$B$4:$B$1006=$B23)*('DAILY ENTRY'!$I$4:$I$1006="Blocked"),0),0)),""))</f>
        <v/>
      </c>
      <c r="O23" s="106" t="str">
        <f aca="false">IF($A23="","",(D23&gt;='START HERE'!$B$25)+(E23&gt;='START HERE'!$B$26)+(F23&gt;='START HERE'!$B$27)+(G23&gt;='START HERE'!$B$28)+(H23&gt;='START HERE'!$B$29)+(I23&gt;='START HERE'!$B$30)+(J23&gt;='START HERE'!$B$31)+(K23&gt;='START HERE'!$B$32))</f>
        <v/>
      </c>
      <c r="P23" s="107" t="str">
        <f aca="false">IF($A23="","",IF(O23&gt;=7,"Full day",IF(O23&gt;=5,"Most targets met",IF(O23&gt;=3,"Half day","Below plan - explain in the blocker column"))))</f>
        <v/>
      </c>
    </row>
    <row r="24" customFormat="false" ht="24" hidden="false" customHeight="true" outlineLevel="0" collapsed="false">
      <c r="A24" s="79"/>
      <c r="B24" s="80"/>
      <c r="C24" s="162" t="str">
        <f aca="false">IF($A24="","",ROUND(SUMIFS('DAILY ENTRY'!$G$4:$G$1006,'DAILY ENTRY'!$A$4:$A$1006,$A24,'DAILY ENTRY'!$B$4:$B$1006,$B24)/60,1))</f>
        <v/>
      </c>
      <c r="D24" s="162" t="str">
        <f aca="false">IF($A24="","",SUMIFS('DAILY ENTRY'!$F$4:$F$1006,'DAILY ENTRY'!$A$4:$A$1006,$A24,'DAILY ENTRY'!$B$4:$B$1006,$B24,'DAILY ENTRY'!$D$4:$D$1006,"Lead researched (Sales Navigator)"))</f>
        <v/>
      </c>
      <c r="E24" s="162" t="str">
        <f aca="false">IF($A24="","",SUMIFS('DAILY ENTRY'!$F$4:$F$1006,'DAILY ENTRY'!$A$4:$A$1006,$A24,'DAILY ENTRY'!$B$4:$B$1006,$B24,'DAILY ENTRY'!$D$4:$D$1006,"Connection request sent"))</f>
        <v/>
      </c>
      <c r="F24" s="162" t="str">
        <f aca="false">IF($A24="","",SUMIFS('DAILY ENTRY'!$F$4:$F$1006,'DAILY ENTRY'!$A$4:$A$1006,$A24,'DAILY ENTRY'!$B$4:$B$1006,$B24,'DAILY ENTRY'!$D$4:$D$1006,"First message sent"))</f>
        <v/>
      </c>
      <c r="G24" s="162" t="str">
        <f aca="false">IF($A24="","",SUMIFS('DAILY ENTRY'!$F$4:$F$1006,'DAILY ENTRY'!$A$4:$A$1006,$A24,'DAILY ENTRY'!$B$4:$B$1006,$B24,'DAILY ENTRY'!$D$4:$D$1006,"Follow-up message sent"))</f>
        <v/>
      </c>
      <c r="H24" s="162" t="str">
        <f aca="false">IF($A24="","",SUMIFS('DAILY ENTRY'!$F$4:$F$1006,'DAILY ENTRY'!$A$4:$A$1006,$A24,'DAILY ENTRY'!$B$4:$B$1006,$B24,'DAILY ENTRY'!$D$4:$D$1006,"Post / content published"))</f>
        <v/>
      </c>
      <c r="I24" s="162" t="str">
        <f aca="false">IF($A24="","",SUMIFS('DAILY ENTRY'!$F$4:$F$1006,'DAILY ENTRY'!$A$4:$A$1006,$A24,'DAILY ENTRY'!$B$4:$B$1006,$B24,'DAILY ENTRY'!$D$4:$D$1006,"Community answer or comment"))</f>
        <v/>
      </c>
      <c r="J24" s="162" t="str">
        <f aca="false">IF($A24="","",SUMIFS('DAILY ENTRY'!$F$4:$F$1006,'DAILY ENTRY'!$A$4:$A$1006,$A24,'DAILY ENTRY'!$B$4:$B$1006,$B24,'DAILY ENTRY'!$D$4:$D$1006,"Partnership / PR contact"))</f>
        <v/>
      </c>
      <c r="K24" s="162" t="str">
        <f aca="false">IF($A24="","",SUMIFS('DAILY ENTRY'!$F$4:$F$1006,'DAILY ENTRY'!$A$4:$A$1006,$A24,'DAILY ENTRY'!$B$4:$B$1006,$B24,'DAILY ENTRY'!$D$4:$D$1006,"Engagement (commented on someone else)"))</f>
        <v/>
      </c>
      <c r="L24" s="162" t="str">
        <f aca="false">IF($A24="","",SUMIFS('DAILY ENTRY'!$F$4:$F$1006,'DAILY ENTRY'!$A$4:$A$1006,$A24,'DAILY ENTRY'!$B$4:$B$1006,$B24,'DAILY ENTRY'!$D$4:$D$1006,"Account created / profile completed"))</f>
        <v/>
      </c>
      <c r="M24" s="163" t="str">
        <f aca="false">IF($A24="","",IFERROR(INDEX('DAILY ENTRY'!$E$4:$E$1006,MATCH(1,INDEX(('DAILY ENTRY'!$A$4:$A$1006=$A24)*('DAILY ENTRY'!$B$4:$B$1006=$B24)*('DAILY ENTRY'!$I$4:$I$1006="Meeting booked"),0),0)),IFERROR(INDEX('DAILY ENTRY'!$E$4:$E$1006,MATCH(1,INDEX(('DAILY ENTRY'!$A$4:$A$1006=$A24)*('DAILY ENTRY'!$B$4:$B$1006=$B24)*('DAILY ENTRY'!$I$4:$I$1006="Positive reply"),0),0)),"")))</f>
        <v/>
      </c>
      <c r="N24" s="163" t="str">
        <f aca="false">IF($A24="","",IFERROR(INDEX('DAILY ENTRY'!$J$4:$J$1006,MATCH(1,INDEX(('DAILY ENTRY'!$A$4:$A$1006=$A24)*('DAILY ENTRY'!$B$4:$B$1006=$B24)*('DAILY ENTRY'!$I$4:$I$1006="Blocked"),0),0)),""))</f>
        <v/>
      </c>
      <c r="O24" s="106" t="str">
        <f aca="false">IF($A24="","",(D24&gt;='START HERE'!$B$25)+(E24&gt;='START HERE'!$B$26)+(F24&gt;='START HERE'!$B$27)+(G24&gt;='START HERE'!$B$28)+(H24&gt;='START HERE'!$B$29)+(I24&gt;='START HERE'!$B$30)+(J24&gt;='START HERE'!$B$31)+(K24&gt;='START HERE'!$B$32))</f>
        <v/>
      </c>
      <c r="P24" s="107" t="str">
        <f aca="false">IF($A24="","",IF(O24&gt;=7,"Full day",IF(O24&gt;=5,"Most targets met",IF(O24&gt;=3,"Half day","Below plan - explain in the blocker column"))))</f>
        <v/>
      </c>
    </row>
    <row r="25" customFormat="false" ht="24" hidden="false" customHeight="true" outlineLevel="0" collapsed="false">
      <c r="A25" s="79"/>
      <c r="B25" s="80"/>
      <c r="C25" s="162" t="str">
        <f aca="false">IF($A25="","",ROUND(SUMIFS('DAILY ENTRY'!$G$4:$G$1006,'DAILY ENTRY'!$A$4:$A$1006,$A25,'DAILY ENTRY'!$B$4:$B$1006,$B25)/60,1))</f>
        <v/>
      </c>
      <c r="D25" s="162" t="str">
        <f aca="false">IF($A25="","",SUMIFS('DAILY ENTRY'!$F$4:$F$1006,'DAILY ENTRY'!$A$4:$A$1006,$A25,'DAILY ENTRY'!$B$4:$B$1006,$B25,'DAILY ENTRY'!$D$4:$D$1006,"Lead researched (Sales Navigator)"))</f>
        <v/>
      </c>
      <c r="E25" s="162" t="str">
        <f aca="false">IF($A25="","",SUMIFS('DAILY ENTRY'!$F$4:$F$1006,'DAILY ENTRY'!$A$4:$A$1006,$A25,'DAILY ENTRY'!$B$4:$B$1006,$B25,'DAILY ENTRY'!$D$4:$D$1006,"Connection request sent"))</f>
        <v/>
      </c>
      <c r="F25" s="162" t="str">
        <f aca="false">IF($A25="","",SUMIFS('DAILY ENTRY'!$F$4:$F$1006,'DAILY ENTRY'!$A$4:$A$1006,$A25,'DAILY ENTRY'!$B$4:$B$1006,$B25,'DAILY ENTRY'!$D$4:$D$1006,"First message sent"))</f>
        <v/>
      </c>
      <c r="G25" s="162" t="str">
        <f aca="false">IF($A25="","",SUMIFS('DAILY ENTRY'!$F$4:$F$1006,'DAILY ENTRY'!$A$4:$A$1006,$A25,'DAILY ENTRY'!$B$4:$B$1006,$B25,'DAILY ENTRY'!$D$4:$D$1006,"Follow-up message sent"))</f>
        <v/>
      </c>
      <c r="H25" s="162" t="str">
        <f aca="false">IF($A25="","",SUMIFS('DAILY ENTRY'!$F$4:$F$1006,'DAILY ENTRY'!$A$4:$A$1006,$A25,'DAILY ENTRY'!$B$4:$B$1006,$B25,'DAILY ENTRY'!$D$4:$D$1006,"Post / content published"))</f>
        <v/>
      </c>
      <c r="I25" s="162" t="str">
        <f aca="false">IF($A25="","",SUMIFS('DAILY ENTRY'!$F$4:$F$1006,'DAILY ENTRY'!$A$4:$A$1006,$A25,'DAILY ENTRY'!$B$4:$B$1006,$B25,'DAILY ENTRY'!$D$4:$D$1006,"Community answer or comment"))</f>
        <v/>
      </c>
      <c r="J25" s="162" t="str">
        <f aca="false">IF($A25="","",SUMIFS('DAILY ENTRY'!$F$4:$F$1006,'DAILY ENTRY'!$A$4:$A$1006,$A25,'DAILY ENTRY'!$B$4:$B$1006,$B25,'DAILY ENTRY'!$D$4:$D$1006,"Partnership / PR contact"))</f>
        <v/>
      </c>
      <c r="K25" s="162" t="str">
        <f aca="false">IF($A25="","",SUMIFS('DAILY ENTRY'!$F$4:$F$1006,'DAILY ENTRY'!$A$4:$A$1006,$A25,'DAILY ENTRY'!$B$4:$B$1006,$B25,'DAILY ENTRY'!$D$4:$D$1006,"Engagement (commented on someone else)"))</f>
        <v/>
      </c>
      <c r="L25" s="162" t="str">
        <f aca="false">IF($A25="","",SUMIFS('DAILY ENTRY'!$F$4:$F$1006,'DAILY ENTRY'!$A$4:$A$1006,$A25,'DAILY ENTRY'!$B$4:$B$1006,$B25,'DAILY ENTRY'!$D$4:$D$1006,"Account created / profile completed"))</f>
        <v/>
      </c>
      <c r="M25" s="163" t="str">
        <f aca="false">IF($A25="","",IFERROR(INDEX('DAILY ENTRY'!$E$4:$E$1006,MATCH(1,INDEX(('DAILY ENTRY'!$A$4:$A$1006=$A25)*('DAILY ENTRY'!$B$4:$B$1006=$B25)*('DAILY ENTRY'!$I$4:$I$1006="Meeting booked"),0),0)),IFERROR(INDEX('DAILY ENTRY'!$E$4:$E$1006,MATCH(1,INDEX(('DAILY ENTRY'!$A$4:$A$1006=$A25)*('DAILY ENTRY'!$B$4:$B$1006=$B25)*('DAILY ENTRY'!$I$4:$I$1006="Positive reply"),0),0)),"")))</f>
        <v/>
      </c>
      <c r="N25" s="163" t="str">
        <f aca="false">IF($A25="","",IFERROR(INDEX('DAILY ENTRY'!$J$4:$J$1006,MATCH(1,INDEX(('DAILY ENTRY'!$A$4:$A$1006=$A25)*('DAILY ENTRY'!$B$4:$B$1006=$B25)*('DAILY ENTRY'!$I$4:$I$1006="Blocked"),0),0)),""))</f>
        <v/>
      </c>
      <c r="O25" s="106" t="str">
        <f aca="false">IF($A25="","",(D25&gt;='START HERE'!$B$25)+(E25&gt;='START HERE'!$B$26)+(F25&gt;='START HERE'!$B$27)+(G25&gt;='START HERE'!$B$28)+(H25&gt;='START HERE'!$B$29)+(I25&gt;='START HERE'!$B$30)+(J25&gt;='START HERE'!$B$31)+(K25&gt;='START HERE'!$B$32))</f>
        <v/>
      </c>
      <c r="P25" s="107" t="str">
        <f aca="false">IF($A25="","",IF(O25&gt;=7,"Full day",IF(O25&gt;=5,"Most targets met",IF(O25&gt;=3,"Half day","Below plan - explain in the blocker column"))))</f>
        <v/>
      </c>
    </row>
    <row r="26" customFormat="false" ht="24" hidden="false" customHeight="true" outlineLevel="0" collapsed="false">
      <c r="A26" s="79"/>
      <c r="B26" s="80"/>
      <c r="C26" s="162" t="str">
        <f aca="false">IF($A26="","",ROUND(SUMIFS('DAILY ENTRY'!$G$4:$G$1006,'DAILY ENTRY'!$A$4:$A$1006,$A26,'DAILY ENTRY'!$B$4:$B$1006,$B26)/60,1))</f>
        <v/>
      </c>
      <c r="D26" s="162" t="str">
        <f aca="false">IF($A26="","",SUMIFS('DAILY ENTRY'!$F$4:$F$1006,'DAILY ENTRY'!$A$4:$A$1006,$A26,'DAILY ENTRY'!$B$4:$B$1006,$B26,'DAILY ENTRY'!$D$4:$D$1006,"Lead researched (Sales Navigator)"))</f>
        <v/>
      </c>
      <c r="E26" s="162" t="str">
        <f aca="false">IF($A26="","",SUMIFS('DAILY ENTRY'!$F$4:$F$1006,'DAILY ENTRY'!$A$4:$A$1006,$A26,'DAILY ENTRY'!$B$4:$B$1006,$B26,'DAILY ENTRY'!$D$4:$D$1006,"Connection request sent"))</f>
        <v/>
      </c>
      <c r="F26" s="162" t="str">
        <f aca="false">IF($A26="","",SUMIFS('DAILY ENTRY'!$F$4:$F$1006,'DAILY ENTRY'!$A$4:$A$1006,$A26,'DAILY ENTRY'!$B$4:$B$1006,$B26,'DAILY ENTRY'!$D$4:$D$1006,"First message sent"))</f>
        <v/>
      </c>
      <c r="G26" s="162" t="str">
        <f aca="false">IF($A26="","",SUMIFS('DAILY ENTRY'!$F$4:$F$1006,'DAILY ENTRY'!$A$4:$A$1006,$A26,'DAILY ENTRY'!$B$4:$B$1006,$B26,'DAILY ENTRY'!$D$4:$D$1006,"Follow-up message sent"))</f>
        <v/>
      </c>
      <c r="H26" s="162" t="str">
        <f aca="false">IF($A26="","",SUMIFS('DAILY ENTRY'!$F$4:$F$1006,'DAILY ENTRY'!$A$4:$A$1006,$A26,'DAILY ENTRY'!$B$4:$B$1006,$B26,'DAILY ENTRY'!$D$4:$D$1006,"Post / content published"))</f>
        <v/>
      </c>
      <c r="I26" s="162" t="str">
        <f aca="false">IF($A26="","",SUMIFS('DAILY ENTRY'!$F$4:$F$1006,'DAILY ENTRY'!$A$4:$A$1006,$A26,'DAILY ENTRY'!$B$4:$B$1006,$B26,'DAILY ENTRY'!$D$4:$D$1006,"Community answer or comment"))</f>
        <v/>
      </c>
      <c r="J26" s="162" t="str">
        <f aca="false">IF($A26="","",SUMIFS('DAILY ENTRY'!$F$4:$F$1006,'DAILY ENTRY'!$A$4:$A$1006,$A26,'DAILY ENTRY'!$B$4:$B$1006,$B26,'DAILY ENTRY'!$D$4:$D$1006,"Partnership / PR contact"))</f>
        <v/>
      </c>
      <c r="K26" s="162" t="str">
        <f aca="false">IF($A26="","",SUMIFS('DAILY ENTRY'!$F$4:$F$1006,'DAILY ENTRY'!$A$4:$A$1006,$A26,'DAILY ENTRY'!$B$4:$B$1006,$B26,'DAILY ENTRY'!$D$4:$D$1006,"Engagement (commented on someone else)"))</f>
        <v/>
      </c>
      <c r="L26" s="162" t="str">
        <f aca="false">IF($A26="","",SUMIFS('DAILY ENTRY'!$F$4:$F$1006,'DAILY ENTRY'!$A$4:$A$1006,$A26,'DAILY ENTRY'!$B$4:$B$1006,$B26,'DAILY ENTRY'!$D$4:$D$1006,"Account created / profile completed"))</f>
        <v/>
      </c>
      <c r="M26" s="163" t="str">
        <f aca="false">IF($A26="","",IFERROR(INDEX('DAILY ENTRY'!$E$4:$E$1006,MATCH(1,INDEX(('DAILY ENTRY'!$A$4:$A$1006=$A26)*('DAILY ENTRY'!$B$4:$B$1006=$B26)*('DAILY ENTRY'!$I$4:$I$1006="Meeting booked"),0),0)),IFERROR(INDEX('DAILY ENTRY'!$E$4:$E$1006,MATCH(1,INDEX(('DAILY ENTRY'!$A$4:$A$1006=$A26)*('DAILY ENTRY'!$B$4:$B$1006=$B26)*('DAILY ENTRY'!$I$4:$I$1006="Positive reply"),0),0)),"")))</f>
        <v/>
      </c>
      <c r="N26" s="163" t="str">
        <f aca="false">IF($A26="","",IFERROR(INDEX('DAILY ENTRY'!$J$4:$J$1006,MATCH(1,INDEX(('DAILY ENTRY'!$A$4:$A$1006=$A26)*('DAILY ENTRY'!$B$4:$B$1006=$B26)*('DAILY ENTRY'!$I$4:$I$1006="Blocked"),0),0)),""))</f>
        <v/>
      </c>
      <c r="O26" s="106" t="str">
        <f aca="false">IF($A26="","",(D26&gt;='START HERE'!$B$25)+(E26&gt;='START HERE'!$B$26)+(F26&gt;='START HERE'!$B$27)+(G26&gt;='START HERE'!$B$28)+(H26&gt;='START HERE'!$B$29)+(I26&gt;='START HERE'!$B$30)+(J26&gt;='START HERE'!$B$31)+(K26&gt;='START HERE'!$B$32))</f>
        <v/>
      </c>
      <c r="P26" s="107" t="str">
        <f aca="false">IF($A26="","",IF(O26&gt;=7,"Full day",IF(O26&gt;=5,"Most targets met",IF(O26&gt;=3,"Half day","Below plan - explain in the blocker column"))))</f>
        <v/>
      </c>
    </row>
    <row r="27" customFormat="false" ht="24" hidden="false" customHeight="true" outlineLevel="0" collapsed="false">
      <c r="A27" s="79"/>
      <c r="B27" s="80"/>
      <c r="C27" s="162" t="str">
        <f aca="false">IF($A27="","",ROUND(SUMIFS('DAILY ENTRY'!$G$4:$G$1006,'DAILY ENTRY'!$A$4:$A$1006,$A27,'DAILY ENTRY'!$B$4:$B$1006,$B27)/60,1))</f>
        <v/>
      </c>
      <c r="D27" s="162" t="str">
        <f aca="false">IF($A27="","",SUMIFS('DAILY ENTRY'!$F$4:$F$1006,'DAILY ENTRY'!$A$4:$A$1006,$A27,'DAILY ENTRY'!$B$4:$B$1006,$B27,'DAILY ENTRY'!$D$4:$D$1006,"Lead researched (Sales Navigator)"))</f>
        <v/>
      </c>
      <c r="E27" s="162" t="str">
        <f aca="false">IF($A27="","",SUMIFS('DAILY ENTRY'!$F$4:$F$1006,'DAILY ENTRY'!$A$4:$A$1006,$A27,'DAILY ENTRY'!$B$4:$B$1006,$B27,'DAILY ENTRY'!$D$4:$D$1006,"Connection request sent"))</f>
        <v/>
      </c>
      <c r="F27" s="162" t="str">
        <f aca="false">IF($A27="","",SUMIFS('DAILY ENTRY'!$F$4:$F$1006,'DAILY ENTRY'!$A$4:$A$1006,$A27,'DAILY ENTRY'!$B$4:$B$1006,$B27,'DAILY ENTRY'!$D$4:$D$1006,"First message sent"))</f>
        <v/>
      </c>
      <c r="G27" s="162" t="str">
        <f aca="false">IF($A27="","",SUMIFS('DAILY ENTRY'!$F$4:$F$1006,'DAILY ENTRY'!$A$4:$A$1006,$A27,'DAILY ENTRY'!$B$4:$B$1006,$B27,'DAILY ENTRY'!$D$4:$D$1006,"Follow-up message sent"))</f>
        <v/>
      </c>
      <c r="H27" s="162" t="str">
        <f aca="false">IF($A27="","",SUMIFS('DAILY ENTRY'!$F$4:$F$1006,'DAILY ENTRY'!$A$4:$A$1006,$A27,'DAILY ENTRY'!$B$4:$B$1006,$B27,'DAILY ENTRY'!$D$4:$D$1006,"Post / content published"))</f>
        <v/>
      </c>
      <c r="I27" s="162" t="str">
        <f aca="false">IF($A27="","",SUMIFS('DAILY ENTRY'!$F$4:$F$1006,'DAILY ENTRY'!$A$4:$A$1006,$A27,'DAILY ENTRY'!$B$4:$B$1006,$B27,'DAILY ENTRY'!$D$4:$D$1006,"Community answer or comment"))</f>
        <v/>
      </c>
      <c r="J27" s="162" t="str">
        <f aca="false">IF($A27="","",SUMIFS('DAILY ENTRY'!$F$4:$F$1006,'DAILY ENTRY'!$A$4:$A$1006,$A27,'DAILY ENTRY'!$B$4:$B$1006,$B27,'DAILY ENTRY'!$D$4:$D$1006,"Partnership / PR contact"))</f>
        <v/>
      </c>
      <c r="K27" s="162" t="str">
        <f aca="false">IF($A27="","",SUMIFS('DAILY ENTRY'!$F$4:$F$1006,'DAILY ENTRY'!$A$4:$A$1006,$A27,'DAILY ENTRY'!$B$4:$B$1006,$B27,'DAILY ENTRY'!$D$4:$D$1006,"Engagement (commented on someone else)"))</f>
        <v/>
      </c>
      <c r="L27" s="162" t="str">
        <f aca="false">IF($A27="","",SUMIFS('DAILY ENTRY'!$F$4:$F$1006,'DAILY ENTRY'!$A$4:$A$1006,$A27,'DAILY ENTRY'!$B$4:$B$1006,$B27,'DAILY ENTRY'!$D$4:$D$1006,"Account created / profile completed"))</f>
        <v/>
      </c>
      <c r="M27" s="163" t="str">
        <f aca="false">IF($A27="","",IFERROR(INDEX('DAILY ENTRY'!$E$4:$E$1006,MATCH(1,INDEX(('DAILY ENTRY'!$A$4:$A$1006=$A27)*('DAILY ENTRY'!$B$4:$B$1006=$B27)*('DAILY ENTRY'!$I$4:$I$1006="Meeting booked"),0),0)),IFERROR(INDEX('DAILY ENTRY'!$E$4:$E$1006,MATCH(1,INDEX(('DAILY ENTRY'!$A$4:$A$1006=$A27)*('DAILY ENTRY'!$B$4:$B$1006=$B27)*('DAILY ENTRY'!$I$4:$I$1006="Positive reply"),0),0)),"")))</f>
        <v/>
      </c>
      <c r="N27" s="163" t="str">
        <f aca="false">IF($A27="","",IFERROR(INDEX('DAILY ENTRY'!$J$4:$J$1006,MATCH(1,INDEX(('DAILY ENTRY'!$A$4:$A$1006=$A27)*('DAILY ENTRY'!$B$4:$B$1006=$B27)*('DAILY ENTRY'!$I$4:$I$1006="Blocked"),0),0)),""))</f>
        <v/>
      </c>
      <c r="O27" s="106" t="str">
        <f aca="false">IF($A27="","",(D27&gt;='START HERE'!$B$25)+(E27&gt;='START HERE'!$B$26)+(F27&gt;='START HERE'!$B$27)+(G27&gt;='START HERE'!$B$28)+(H27&gt;='START HERE'!$B$29)+(I27&gt;='START HERE'!$B$30)+(J27&gt;='START HERE'!$B$31)+(K27&gt;='START HERE'!$B$32))</f>
        <v/>
      </c>
      <c r="P27" s="107" t="str">
        <f aca="false">IF($A27="","",IF(O27&gt;=7,"Full day",IF(O27&gt;=5,"Most targets met",IF(O27&gt;=3,"Half day","Below plan - explain in the blocker column"))))</f>
        <v/>
      </c>
    </row>
    <row r="28" customFormat="false" ht="24" hidden="false" customHeight="true" outlineLevel="0" collapsed="false">
      <c r="A28" s="79"/>
      <c r="B28" s="80"/>
      <c r="C28" s="162" t="str">
        <f aca="false">IF($A28="","",ROUND(SUMIFS('DAILY ENTRY'!$G$4:$G$1006,'DAILY ENTRY'!$A$4:$A$1006,$A28,'DAILY ENTRY'!$B$4:$B$1006,$B28)/60,1))</f>
        <v/>
      </c>
      <c r="D28" s="162" t="str">
        <f aca="false">IF($A28="","",SUMIFS('DAILY ENTRY'!$F$4:$F$1006,'DAILY ENTRY'!$A$4:$A$1006,$A28,'DAILY ENTRY'!$B$4:$B$1006,$B28,'DAILY ENTRY'!$D$4:$D$1006,"Lead researched (Sales Navigator)"))</f>
        <v/>
      </c>
      <c r="E28" s="162" t="str">
        <f aca="false">IF($A28="","",SUMIFS('DAILY ENTRY'!$F$4:$F$1006,'DAILY ENTRY'!$A$4:$A$1006,$A28,'DAILY ENTRY'!$B$4:$B$1006,$B28,'DAILY ENTRY'!$D$4:$D$1006,"Connection request sent"))</f>
        <v/>
      </c>
      <c r="F28" s="162" t="str">
        <f aca="false">IF($A28="","",SUMIFS('DAILY ENTRY'!$F$4:$F$1006,'DAILY ENTRY'!$A$4:$A$1006,$A28,'DAILY ENTRY'!$B$4:$B$1006,$B28,'DAILY ENTRY'!$D$4:$D$1006,"First message sent"))</f>
        <v/>
      </c>
      <c r="G28" s="162" t="str">
        <f aca="false">IF($A28="","",SUMIFS('DAILY ENTRY'!$F$4:$F$1006,'DAILY ENTRY'!$A$4:$A$1006,$A28,'DAILY ENTRY'!$B$4:$B$1006,$B28,'DAILY ENTRY'!$D$4:$D$1006,"Follow-up message sent"))</f>
        <v/>
      </c>
      <c r="H28" s="162" t="str">
        <f aca="false">IF($A28="","",SUMIFS('DAILY ENTRY'!$F$4:$F$1006,'DAILY ENTRY'!$A$4:$A$1006,$A28,'DAILY ENTRY'!$B$4:$B$1006,$B28,'DAILY ENTRY'!$D$4:$D$1006,"Post / content published"))</f>
        <v/>
      </c>
      <c r="I28" s="162" t="str">
        <f aca="false">IF($A28="","",SUMIFS('DAILY ENTRY'!$F$4:$F$1006,'DAILY ENTRY'!$A$4:$A$1006,$A28,'DAILY ENTRY'!$B$4:$B$1006,$B28,'DAILY ENTRY'!$D$4:$D$1006,"Community answer or comment"))</f>
        <v/>
      </c>
      <c r="J28" s="162" t="str">
        <f aca="false">IF($A28="","",SUMIFS('DAILY ENTRY'!$F$4:$F$1006,'DAILY ENTRY'!$A$4:$A$1006,$A28,'DAILY ENTRY'!$B$4:$B$1006,$B28,'DAILY ENTRY'!$D$4:$D$1006,"Partnership / PR contact"))</f>
        <v/>
      </c>
      <c r="K28" s="162" t="str">
        <f aca="false">IF($A28="","",SUMIFS('DAILY ENTRY'!$F$4:$F$1006,'DAILY ENTRY'!$A$4:$A$1006,$A28,'DAILY ENTRY'!$B$4:$B$1006,$B28,'DAILY ENTRY'!$D$4:$D$1006,"Engagement (commented on someone else)"))</f>
        <v/>
      </c>
      <c r="L28" s="162" t="str">
        <f aca="false">IF($A28="","",SUMIFS('DAILY ENTRY'!$F$4:$F$1006,'DAILY ENTRY'!$A$4:$A$1006,$A28,'DAILY ENTRY'!$B$4:$B$1006,$B28,'DAILY ENTRY'!$D$4:$D$1006,"Account created / profile completed"))</f>
        <v/>
      </c>
      <c r="M28" s="163" t="str">
        <f aca="false">IF($A28="","",IFERROR(INDEX('DAILY ENTRY'!$E$4:$E$1006,MATCH(1,INDEX(('DAILY ENTRY'!$A$4:$A$1006=$A28)*('DAILY ENTRY'!$B$4:$B$1006=$B28)*('DAILY ENTRY'!$I$4:$I$1006="Meeting booked"),0),0)),IFERROR(INDEX('DAILY ENTRY'!$E$4:$E$1006,MATCH(1,INDEX(('DAILY ENTRY'!$A$4:$A$1006=$A28)*('DAILY ENTRY'!$B$4:$B$1006=$B28)*('DAILY ENTRY'!$I$4:$I$1006="Positive reply"),0),0)),"")))</f>
        <v/>
      </c>
      <c r="N28" s="163" t="str">
        <f aca="false">IF($A28="","",IFERROR(INDEX('DAILY ENTRY'!$J$4:$J$1006,MATCH(1,INDEX(('DAILY ENTRY'!$A$4:$A$1006=$A28)*('DAILY ENTRY'!$B$4:$B$1006=$B28)*('DAILY ENTRY'!$I$4:$I$1006="Blocked"),0),0)),""))</f>
        <v/>
      </c>
      <c r="O28" s="106" t="str">
        <f aca="false">IF($A28="","",(D28&gt;='START HERE'!$B$25)+(E28&gt;='START HERE'!$B$26)+(F28&gt;='START HERE'!$B$27)+(G28&gt;='START HERE'!$B$28)+(H28&gt;='START HERE'!$B$29)+(I28&gt;='START HERE'!$B$30)+(J28&gt;='START HERE'!$B$31)+(K28&gt;='START HERE'!$B$32))</f>
        <v/>
      </c>
      <c r="P28" s="107" t="str">
        <f aca="false">IF($A28="","",IF(O28&gt;=7,"Full day",IF(O28&gt;=5,"Most targets met",IF(O28&gt;=3,"Half day","Below plan - explain in the blocker column"))))</f>
        <v/>
      </c>
    </row>
    <row r="29" customFormat="false" ht="24" hidden="false" customHeight="true" outlineLevel="0" collapsed="false">
      <c r="A29" s="79"/>
      <c r="B29" s="80"/>
      <c r="C29" s="162" t="str">
        <f aca="false">IF($A29="","",ROUND(SUMIFS('DAILY ENTRY'!$G$4:$G$1006,'DAILY ENTRY'!$A$4:$A$1006,$A29,'DAILY ENTRY'!$B$4:$B$1006,$B29)/60,1))</f>
        <v/>
      </c>
      <c r="D29" s="162" t="str">
        <f aca="false">IF($A29="","",SUMIFS('DAILY ENTRY'!$F$4:$F$1006,'DAILY ENTRY'!$A$4:$A$1006,$A29,'DAILY ENTRY'!$B$4:$B$1006,$B29,'DAILY ENTRY'!$D$4:$D$1006,"Lead researched (Sales Navigator)"))</f>
        <v/>
      </c>
      <c r="E29" s="162" t="str">
        <f aca="false">IF($A29="","",SUMIFS('DAILY ENTRY'!$F$4:$F$1006,'DAILY ENTRY'!$A$4:$A$1006,$A29,'DAILY ENTRY'!$B$4:$B$1006,$B29,'DAILY ENTRY'!$D$4:$D$1006,"Connection request sent"))</f>
        <v/>
      </c>
      <c r="F29" s="162" t="str">
        <f aca="false">IF($A29="","",SUMIFS('DAILY ENTRY'!$F$4:$F$1006,'DAILY ENTRY'!$A$4:$A$1006,$A29,'DAILY ENTRY'!$B$4:$B$1006,$B29,'DAILY ENTRY'!$D$4:$D$1006,"First message sent"))</f>
        <v/>
      </c>
      <c r="G29" s="162" t="str">
        <f aca="false">IF($A29="","",SUMIFS('DAILY ENTRY'!$F$4:$F$1006,'DAILY ENTRY'!$A$4:$A$1006,$A29,'DAILY ENTRY'!$B$4:$B$1006,$B29,'DAILY ENTRY'!$D$4:$D$1006,"Follow-up message sent"))</f>
        <v/>
      </c>
      <c r="H29" s="162" t="str">
        <f aca="false">IF($A29="","",SUMIFS('DAILY ENTRY'!$F$4:$F$1006,'DAILY ENTRY'!$A$4:$A$1006,$A29,'DAILY ENTRY'!$B$4:$B$1006,$B29,'DAILY ENTRY'!$D$4:$D$1006,"Post / content published"))</f>
        <v/>
      </c>
      <c r="I29" s="162" t="str">
        <f aca="false">IF($A29="","",SUMIFS('DAILY ENTRY'!$F$4:$F$1006,'DAILY ENTRY'!$A$4:$A$1006,$A29,'DAILY ENTRY'!$B$4:$B$1006,$B29,'DAILY ENTRY'!$D$4:$D$1006,"Community answer or comment"))</f>
        <v/>
      </c>
      <c r="J29" s="162" t="str">
        <f aca="false">IF($A29="","",SUMIFS('DAILY ENTRY'!$F$4:$F$1006,'DAILY ENTRY'!$A$4:$A$1006,$A29,'DAILY ENTRY'!$B$4:$B$1006,$B29,'DAILY ENTRY'!$D$4:$D$1006,"Partnership / PR contact"))</f>
        <v/>
      </c>
      <c r="K29" s="162" t="str">
        <f aca="false">IF($A29="","",SUMIFS('DAILY ENTRY'!$F$4:$F$1006,'DAILY ENTRY'!$A$4:$A$1006,$A29,'DAILY ENTRY'!$B$4:$B$1006,$B29,'DAILY ENTRY'!$D$4:$D$1006,"Engagement (commented on someone else)"))</f>
        <v/>
      </c>
      <c r="L29" s="162" t="str">
        <f aca="false">IF($A29="","",SUMIFS('DAILY ENTRY'!$F$4:$F$1006,'DAILY ENTRY'!$A$4:$A$1006,$A29,'DAILY ENTRY'!$B$4:$B$1006,$B29,'DAILY ENTRY'!$D$4:$D$1006,"Account created / profile completed"))</f>
        <v/>
      </c>
      <c r="M29" s="163" t="str">
        <f aca="false">IF($A29="","",IFERROR(INDEX('DAILY ENTRY'!$E$4:$E$1006,MATCH(1,INDEX(('DAILY ENTRY'!$A$4:$A$1006=$A29)*('DAILY ENTRY'!$B$4:$B$1006=$B29)*('DAILY ENTRY'!$I$4:$I$1006="Meeting booked"),0),0)),IFERROR(INDEX('DAILY ENTRY'!$E$4:$E$1006,MATCH(1,INDEX(('DAILY ENTRY'!$A$4:$A$1006=$A29)*('DAILY ENTRY'!$B$4:$B$1006=$B29)*('DAILY ENTRY'!$I$4:$I$1006="Positive reply"),0),0)),"")))</f>
        <v/>
      </c>
      <c r="N29" s="163" t="str">
        <f aca="false">IF($A29="","",IFERROR(INDEX('DAILY ENTRY'!$J$4:$J$1006,MATCH(1,INDEX(('DAILY ENTRY'!$A$4:$A$1006=$A29)*('DAILY ENTRY'!$B$4:$B$1006=$B29)*('DAILY ENTRY'!$I$4:$I$1006="Blocked"),0),0)),""))</f>
        <v/>
      </c>
      <c r="O29" s="106" t="str">
        <f aca="false">IF($A29="","",(D29&gt;='START HERE'!$B$25)+(E29&gt;='START HERE'!$B$26)+(F29&gt;='START HERE'!$B$27)+(G29&gt;='START HERE'!$B$28)+(H29&gt;='START HERE'!$B$29)+(I29&gt;='START HERE'!$B$30)+(J29&gt;='START HERE'!$B$31)+(K29&gt;='START HERE'!$B$32))</f>
        <v/>
      </c>
      <c r="P29" s="107" t="str">
        <f aca="false">IF($A29="","",IF(O29&gt;=7,"Full day",IF(O29&gt;=5,"Most targets met",IF(O29&gt;=3,"Half day","Below plan - explain in the blocker column"))))</f>
        <v/>
      </c>
    </row>
    <row r="30" customFormat="false" ht="24" hidden="false" customHeight="true" outlineLevel="0" collapsed="false">
      <c r="A30" s="79"/>
      <c r="B30" s="80"/>
      <c r="C30" s="162" t="str">
        <f aca="false">IF($A30="","",ROUND(SUMIFS('DAILY ENTRY'!$G$4:$G$1006,'DAILY ENTRY'!$A$4:$A$1006,$A30,'DAILY ENTRY'!$B$4:$B$1006,$B30)/60,1))</f>
        <v/>
      </c>
      <c r="D30" s="162" t="str">
        <f aca="false">IF($A30="","",SUMIFS('DAILY ENTRY'!$F$4:$F$1006,'DAILY ENTRY'!$A$4:$A$1006,$A30,'DAILY ENTRY'!$B$4:$B$1006,$B30,'DAILY ENTRY'!$D$4:$D$1006,"Lead researched (Sales Navigator)"))</f>
        <v/>
      </c>
      <c r="E30" s="162" t="str">
        <f aca="false">IF($A30="","",SUMIFS('DAILY ENTRY'!$F$4:$F$1006,'DAILY ENTRY'!$A$4:$A$1006,$A30,'DAILY ENTRY'!$B$4:$B$1006,$B30,'DAILY ENTRY'!$D$4:$D$1006,"Connection request sent"))</f>
        <v/>
      </c>
      <c r="F30" s="162" t="str">
        <f aca="false">IF($A30="","",SUMIFS('DAILY ENTRY'!$F$4:$F$1006,'DAILY ENTRY'!$A$4:$A$1006,$A30,'DAILY ENTRY'!$B$4:$B$1006,$B30,'DAILY ENTRY'!$D$4:$D$1006,"First message sent"))</f>
        <v/>
      </c>
      <c r="G30" s="162" t="str">
        <f aca="false">IF($A30="","",SUMIFS('DAILY ENTRY'!$F$4:$F$1006,'DAILY ENTRY'!$A$4:$A$1006,$A30,'DAILY ENTRY'!$B$4:$B$1006,$B30,'DAILY ENTRY'!$D$4:$D$1006,"Follow-up message sent"))</f>
        <v/>
      </c>
      <c r="H30" s="162" t="str">
        <f aca="false">IF($A30="","",SUMIFS('DAILY ENTRY'!$F$4:$F$1006,'DAILY ENTRY'!$A$4:$A$1006,$A30,'DAILY ENTRY'!$B$4:$B$1006,$B30,'DAILY ENTRY'!$D$4:$D$1006,"Post / content published"))</f>
        <v/>
      </c>
      <c r="I30" s="162" t="str">
        <f aca="false">IF($A30="","",SUMIFS('DAILY ENTRY'!$F$4:$F$1006,'DAILY ENTRY'!$A$4:$A$1006,$A30,'DAILY ENTRY'!$B$4:$B$1006,$B30,'DAILY ENTRY'!$D$4:$D$1006,"Community answer or comment"))</f>
        <v/>
      </c>
      <c r="J30" s="162" t="str">
        <f aca="false">IF($A30="","",SUMIFS('DAILY ENTRY'!$F$4:$F$1006,'DAILY ENTRY'!$A$4:$A$1006,$A30,'DAILY ENTRY'!$B$4:$B$1006,$B30,'DAILY ENTRY'!$D$4:$D$1006,"Partnership / PR contact"))</f>
        <v/>
      </c>
      <c r="K30" s="162" t="str">
        <f aca="false">IF($A30="","",SUMIFS('DAILY ENTRY'!$F$4:$F$1006,'DAILY ENTRY'!$A$4:$A$1006,$A30,'DAILY ENTRY'!$B$4:$B$1006,$B30,'DAILY ENTRY'!$D$4:$D$1006,"Engagement (commented on someone else)"))</f>
        <v/>
      </c>
      <c r="L30" s="162" t="str">
        <f aca="false">IF($A30="","",SUMIFS('DAILY ENTRY'!$F$4:$F$1006,'DAILY ENTRY'!$A$4:$A$1006,$A30,'DAILY ENTRY'!$B$4:$B$1006,$B30,'DAILY ENTRY'!$D$4:$D$1006,"Account created / profile completed"))</f>
        <v/>
      </c>
      <c r="M30" s="163" t="str">
        <f aca="false">IF($A30="","",IFERROR(INDEX('DAILY ENTRY'!$E$4:$E$1006,MATCH(1,INDEX(('DAILY ENTRY'!$A$4:$A$1006=$A30)*('DAILY ENTRY'!$B$4:$B$1006=$B30)*('DAILY ENTRY'!$I$4:$I$1006="Meeting booked"),0),0)),IFERROR(INDEX('DAILY ENTRY'!$E$4:$E$1006,MATCH(1,INDEX(('DAILY ENTRY'!$A$4:$A$1006=$A30)*('DAILY ENTRY'!$B$4:$B$1006=$B30)*('DAILY ENTRY'!$I$4:$I$1006="Positive reply"),0),0)),"")))</f>
        <v/>
      </c>
      <c r="N30" s="163" t="str">
        <f aca="false">IF($A30="","",IFERROR(INDEX('DAILY ENTRY'!$J$4:$J$1006,MATCH(1,INDEX(('DAILY ENTRY'!$A$4:$A$1006=$A30)*('DAILY ENTRY'!$B$4:$B$1006=$B30)*('DAILY ENTRY'!$I$4:$I$1006="Blocked"),0),0)),""))</f>
        <v/>
      </c>
      <c r="O30" s="106" t="str">
        <f aca="false">IF($A30="","",(D30&gt;='START HERE'!$B$25)+(E30&gt;='START HERE'!$B$26)+(F30&gt;='START HERE'!$B$27)+(G30&gt;='START HERE'!$B$28)+(H30&gt;='START HERE'!$B$29)+(I30&gt;='START HERE'!$B$30)+(J30&gt;='START HERE'!$B$31)+(K30&gt;='START HERE'!$B$32))</f>
        <v/>
      </c>
      <c r="P30" s="107" t="str">
        <f aca="false">IF($A30="","",IF(O30&gt;=7,"Full day",IF(O30&gt;=5,"Most targets met",IF(O30&gt;=3,"Half day","Below plan - explain in the blocker column"))))</f>
        <v/>
      </c>
    </row>
    <row r="31" customFormat="false" ht="24" hidden="false" customHeight="true" outlineLevel="0" collapsed="false">
      <c r="A31" s="79"/>
      <c r="B31" s="80"/>
      <c r="C31" s="162" t="str">
        <f aca="false">IF($A31="","",ROUND(SUMIFS('DAILY ENTRY'!$G$4:$G$1006,'DAILY ENTRY'!$A$4:$A$1006,$A31,'DAILY ENTRY'!$B$4:$B$1006,$B31)/60,1))</f>
        <v/>
      </c>
      <c r="D31" s="162" t="str">
        <f aca="false">IF($A31="","",SUMIFS('DAILY ENTRY'!$F$4:$F$1006,'DAILY ENTRY'!$A$4:$A$1006,$A31,'DAILY ENTRY'!$B$4:$B$1006,$B31,'DAILY ENTRY'!$D$4:$D$1006,"Lead researched (Sales Navigator)"))</f>
        <v/>
      </c>
      <c r="E31" s="162" t="str">
        <f aca="false">IF($A31="","",SUMIFS('DAILY ENTRY'!$F$4:$F$1006,'DAILY ENTRY'!$A$4:$A$1006,$A31,'DAILY ENTRY'!$B$4:$B$1006,$B31,'DAILY ENTRY'!$D$4:$D$1006,"Connection request sent"))</f>
        <v/>
      </c>
      <c r="F31" s="162" t="str">
        <f aca="false">IF($A31="","",SUMIFS('DAILY ENTRY'!$F$4:$F$1006,'DAILY ENTRY'!$A$4:$A$1006,$A31,'DAILY ENTRY'!$B$4:$B$1006,$B31,'DAILY ENTRY'!$D$4:$D$1006,"First message sent"))</f>
        <v/>
      </c>
      <c r="G31" s="162" t="str">
        <f aca="false">IF($A31="","",SUMIFS('DAILY ENTRY'!$F$4:$F$1006,'DAILY ENTRY'!$A$4:$A$1006,$A31,'DAILY ENTRY'!$B$4:$B$1006,$B31,'DAILY ENTRY'!$D$4:$D$1006,"Follow-up message sent"))</f>
        <v/>
      </c>
      <c r="H31" s="162" t="str">
        <f aca="false">IF($A31="","",SUMIFS('DAILY ENTRY'!$F$4:$F$1006,'DAILY ENTRY'!$A$4:$A$1006,$A31,'DAILY ENTRY'!$B$4:$B$1006,$B31,'DAILY ENTRY'!$D$4:$D$1006,"Post / content published"))</f>
        <v/>
      </c>
      <c r="I31" s="162" t="str">
        <f aca="false">IF($A31="","",SUMIFS('DAILY ENTRY'!$F$4:$F$1006,'DAILY ENTRY'!$A$4:$A$1006,$A31,'DAILY ENTRY'!$B$4:$B$1006,$B31,'DAILY ENTRY'!$D$4:$D$1006,"Community answer or comment"))</f>
        <v/>
      </c>
      <c r="J31" s="162" t="str">
        <f aca="false">IF($A31="","",SUMIFS('DAILY ENTRY'!$F$4:$F$1006,'DAILY ENTRY'!$A$4:$A$1006,$A31,'DAILY ENTRY'!$B$4:$B$1006,$B31,'DAILY ENTRY'!$D$4:$D$1006,"Partnership / PR contact"))</f>
        <v/>
      </c>
      <c r="K31" s="162" t="str">
        <f aca="false">IF($A31="","",SUMIFS('DAILY ENTRY'!$F$4:$F$1006,'DAILY ENTRY'!$A$4:$A$1006,$A31,'DAILY ENTRY'!$B$4:$B$1006,$B31,'DAILY ENTRY'!$D$4:$D$1006,"Engagement (commented on someone else)"))</f>
        <v/>
      </c>
      <c r="L31" s="162" t="str">
        <f aca="false">IF($A31="","",SUMIFS('DAILY ENTRY'!$F$4:$F$1006,'DAILY ENTRY'!$A$4:$A$1006,$A31,'DAILY ENTRY'!$B$4:$B$1006,$B31,'DAILY ENTRY'!$D$4:$D$1006,"Account created / profile completed"))</f>
        <v/>
      </c>
      <c r="M31" s="163" t="str">
        <f aca="false">IF($A31="","",IFERROR(INDEX('DAILY ENTRY'!$E$4:$E$1006,MATCH(1,INDEX(('DAILY ENTRY'!$A$4:$A$1006=$A31)*('DAILY ENTRY'!$B$4:$B$1006=$B31)*('DAILY ENTRY'!$I$4:$I$1006="Meeting booked"),0),0)),IFERROR(INDEX('DAILY ENTRY'!$E$4:$E$1006,MATCH(1,INDEX(('DAILY ENTRY'!$A$4:$A$1006=$A31)*('DAILY ENTRY'!$B$4:$B$1006=$B31)*('DAILY ENTRY'!$I$4:$I$1006="Positive reply"),0),0)),"")))</f>
        <v/>
      </c>
      <c r="N31" s="163" t="str">
        <f aca="false">IF($A31="","",IFERROR(INDEX('DAILY ENTRY'!$J$4:$J$1006,MATCH(1,INDEX(('DAILY ENTRY'!$A$4:$A$1006=$A31)*('DAILY ENTRY'!$B$4:$B$1006=$B31)*('DAILY ENTRY'!$I$4:$I$1006="Blocked"),0),0)),""))</f>
        <v/>
      </c>
      <c r="O31" s="106" t="str">
        <f aca="false">IF($A31="","",(D31&gt;='START HERE'!$B$25)+(E31&gt;='START HERE'!$B$26)+(F31&gt;='START HERE'!$B$27)+(G31&gt;='START HERE'!$B$28)+(H31&gt;='START HERE'!$B$29)+(I31&gt;='START HERE'!$B$30)+(J31&gt;='START HERE'!$B$31)+(K31&gt;='START HERE'!$B$32))</f>
        <v/>
      </c>
      <c r="P31" s="107" t="str">
        <f aca="false">IF($A31="","",IF(O31&gt;=7,"Full day",IF(O31&gt;=5,"Most targets met",IF(O31&gt;=3,"Half day","Below plan - explain in the blocker column"))))</f>
        <v/>
      </c>
    </row>
    <row r="32" customFormat="false" ht="24" hidden="false" customHeight="true" outlineLevel="0" collapsed="false">
      <c r="A32" s="79"/>
      <c r="B32" s="80"/>
      <c r="C32" s="162" t="str">
        <f aca="false">IF($A32="","",ROUND(SUMIFS('DAILY ENTRY'!$G$4:$G$1006,'DAILY ENTRY'!$A$4:$A$1006,$A32,'DAILY ENTRY'!$B$4:$B$1006,$B32)/60,1))</f>
        <v/>
      </c>
      <c r="D32" s="162" t="str">
        <f aca="false">IF($A32="","",SUMIFS('DAILY ENTRY'!$F$4:$F$1006,'DAILY ENTRY'!$A$4:$A$1006,$A32,'DAILY ENTRY'!$B$4:$B$1006,$B32,'DAILY ENTRY'!$D$4:$D$1006,"Lead researched (Sales Navigator)"))</f>
        <v/>
      </c>
      <c r="E32" s="162" t="str">
        <f aca="false">IF($A32="","",SUMIFS('DAILY ENTRY'!$F$4:$F$1006,'DAILY ENTRY'!$A$4:$A$1006,$A32,'DAILY ENTRY'!$B$4:$B$1006,$B32,'DAILY ENTRY'!$D$4:$D$1006,"Connection request sent"))</f>
        <v/>
      </c>
      <c r="F32" s="162" t="str">
        <f aca="false">IF($A32="","",SUMIFS('DAILY ENTRY'!$F$4:$F$1006,'DAILY ENTRY'!$A$4:$A$1006,$A32,'DAILY ENTRY'!$B$4:$B$1006,$B32,'DAILY ENTRY'!$D$4:$D$1006,"First message sent"))</f>
        <v/>
      </c>
      <c r="G32" s="162" t="str">
        <f aca="false">IF($A32="","",SUMIFS('DAILY ENTRY'!$F$4:$F$1006,'DAILY ENTRY'!$A$4:$A$1006,$A32,'DAILY ENTRY'!$B$4:$B$1006,$B32,'DAILY ENTRY'!$D$4:$D$1006,"Follow-up message sent"))</f>
        <v/>
      </c>
      <c r="H32" s="162" t="str">
        <f aca="false">IF($A32="","",SUMIFS('DAILY ENTRY'!$F$4:$F$1006,'DAILY ENTRY'!$A$4:$A$1006,$A32,'DAILY ENTRY'!$B$4:$B$1006,$B32,'DAILY ENTRY'!$D$4:$D$1006,"Post / content published"))</f>
        <v/>
      </c>
      <c r="I32" s="162" t="str">
        <f aca="false">IF($A32="","",SUMIFS('DAILY ENTRY'!$F$4:$F$1006,'DAILY ENTRY'!$A$4:$A$1006,$A32,'DAILY ENTRY'!$B$4:$B$1006,$B32,'DAILY ENTRY'!$D$4:$D$1006,"Community answer or comment"))</f>
        <v/>
      </c>
      <c r="J32" s="162" t="str">
        <f aca="false">IF($A32="","",SUMIFS('DAILY ENTRY'!$F$4:$F$1006,'DAILY ENTRY'!$A$4:$A$1006,$A32,'DAILY ENTRY'!$B$4:$B$1006,$B32,'DAILY ENTRY'!$D$4:$D$1006,"Partnership / PR contact"))</f>
        <v/>
      </c>
      <c r="K32" s="162" t="str">
        <f aca="false">IF($A32="","",SUMIFS('DAILY ENTRY'!$F$4:$F$1006,'DAILY ENTRY'!$A$4:$A$1006,$A32,'DAILY ENTRY'!$B$4:$B$1006,$B32,'DAILY ENTRY'!$D$4:$D$1006,"Engagement (commented on someone else)"))</f>
        <v/>
      </c>
      <c r="L32" s="162" t="str">
        <f aca="false">IF($A32="","",SUMIFS('DAILY ENTRY'!$F$4:$F$1006,'DAILY ENTRY'!$A$4:$A$1006,$A32,'DAILY ENTRY'!$B$4:$B$1006,$B32,'DAILY ENTRY'!$D$4:$D$1006,"Account created / profile completed"))</f>
        <v/>
      </c>
      <c r="M32" s="163" t="str">
        <f aca="false">IF($A32="","",IFERROR(INDEX('DAILY ENTRY'!$E$4:$E$1006,MATCH(1,INDEX(('DAILY ENTRY'!$A$4:$A$1006=$A32)*('DAILY ENTRY'!$B$4:$B$1006=$B32)*('DAILY ENTRY'!$I$4:$I$1006="Meeting booked"),0),0)),IFERROR(INDEX('DAILY ENTRY'!$E$4:$E$1006,MATCH(1,INDEX(('DAILY ENTRY'!$A$4:$A$1006=$A32)*('DAILY ENTRY'!$B$4:$B$1006=$B32)*('DAILY ENTRY'!$I$4:$I$1006="Positive reply"),0),0)),"")))</f>
        <v/>
      </c>
      <c r="N32" s="163" t="str">
        <f aca="false">IF($A32="","",IFERROR(INDEX('DAILY ENTRY'!$J$4:$J$1006,MATCH(1,INDEX(('DAILY ENTRY'!$A$4:$A$1006=$A32)*('DAILY ENTRY'!$B$4:$B$1006=$B32)*('DAILY ENTRY'!$I$4:$I$1006="Blocked"),0),0)),""))</f>
        <v/>
      </c>
      <c r="O32" s="106" t="str">
        <f aca="false">IF($A32="","",(D32&gt;='START HERE'!$B$25)+(E32&gt;='START HERE'!$B$26)+(F32&gt;='START HERE'!$B$27)+(G32&gt;='START HERE'!$B$28)+(H32&gt;='START HERE'!$B$29)+(I32&gt;='START HERE'!$B$30)+(J32&gt;='START HERE'!$B$31)+(K32&gt;='START HERE'!$B$32))</f>
        <v/>
      </c>
      <c r="P32" s="107" t="str">
        <f aca="false">IF($A32="","",IF(O32&gt;=7,"Full day",IF(O32&gt;=5,"Most targets met",IF(O32&gt;=3,"Half day","Below plan - explain in the blocker column"))))</f>
        <v/>
      </c>
    </row>
    <row r="33" customFormat="false" ht="24" hidden="false" customHeight="true" outlineLevel="0" collapsed="false">
      <c r="A33" s="79"/>
      <c r="B33" s="80"/>
      <c r="C33" s="162" t="str">
        <f aca="false">IF($A33="","",ROUND(SUMIFS('DAILY ENTRY'!$G$4:$G$1006,'DAILY ENTRY'!$A$4:$A$1006,$A33,'DAILY ENTRY'!$B$4:$B$1006,$B33)/60,1))</f>
        <v/>
      </c>
      <c r="D33" s="162" t="str">
        <f aca="false">IF($A33="","",SUMIFS('DAILY ENTRY'!$F$4:$F$1006,'DAILY ENTRY'!$A$4:$A$1006,$A33,'DAILY ENTRY'!$B$4:$B$1006,$B33,'DAILY ENTRY'!$D$4:$D$1006,"Lead researched (Sales Navigator)"))</f>
        <v/>
      </c>
      <c r="E33" s="162" t="str">
        <f aca="false">IF($A33="","",SUMIFS('DAILY ENTRY'!$F$4:$F$1006,'DAILY ENTRY'!$A$4:$A$1006,$A33,'DAILY ENTRY'!$B$4:$B$1006,$B33,'DAILY ENTRY'!$D$4:$D$1006,"Connection request sent"))</f>
        <v/>
      </c>
      <c r="F33" s="162" t="str">
        <f aca="false">IF($A33="","",SUMIFS('DAILY ENTRY'!$F$4:$F$1006,'DAILY ENTRY'!$A$4:$A$1006,$A33,'DAILY ENTRY'!$B$4:$B$1006,$B33,'DAILY ENTRY'!$D$4:$D$1006,"First message sent"))</f>
        <v/>
      </c>
      <c r="G33" s="162" t="str">
        <f aca="false">IF($A33="","",SUMIFS('DAILY ENTRY'!$F$4:$F$1006,'DAILY ENTRY'!$A$4:$A$1006,$A33,'DAILY ENTRY'!$B$4:$B$1006,$B33,'DAILY ENTRY'!$D$4:$D$1006,"Follow-up message sent"))</f>
        <v/>
      </c>
      <c r="H33" s="162" t="str">
        <f aca="false">IF($A33="","",SUMIFS('DAILY ENTRY'!$F$4:$F$1006,'DAILY ENTRY'!$A$4:$A$1006,$A33,'DAILY ENTRY'!$B$4:$B$1006,$B33,'DAILY ENTRY'!$D$4:$D$1006,"Post / content published"))</f>
        <v/>
      </c>
      <c r="I33" s="162" t="str">
        <f aca="false">IF($A33="","",SUMIFS('DAILY ENTRY'!$F$4:$F$1006,'DAILY ENTRY'!$A$4:$A$1006,$A33,'DAILY ENTRY'!$B$4:$B$1006,$B33,'DAILY ENTRY'!$D$4:$D$1006,"Community answer or comment"))</f>
        <v/>
      </c>
      <c r="J33" s="162" t="str">
        <f aca="false">IF($A33="","",SUMIFS('DAILY ENTRY'!$F$4:$F$1006,'DAILY ENTRY'!$A$4:$A$1006,$A33,'DAILY ENTRY'!$B$4:$B$1006,$B33,'DAILY ENTRY'!$D$4:$D$1006,"Partnership / PR contact"))</f>
        <v/>
      </c>
      <c r="K33" s="162" t="str">
        <f aca="false">IF($A33="","",SUMIFS('DAILY ENTRY'!$F$4:$F$1006,'DAILY ENTRY'!$A$4:$A$1006,$A33,'DAILY ENTRY'!$B$4:$B$1006,$B33,'DAILY ENTRY'!$D$4:$D$1006,"Engagement (commented on someone else)"))</f>
        <v/>
      </c>
      <c r="L33" s="162" t="str">
        <f aca="false">IF($A33="","",SUMIFS('DAILY ENTRY'!$F$4:$F$1006,'DAILY ENTRY'!$A$4:$A$1006,$A33,'DAILY ENTRY'!$B$4:$B$1006,$B33,'DAILY ENTRY'!$D$4:$D$1006,"Account created / profile completed"))</f>
        <v/>
      </c>
      <c r="M33" s="163" t="str">
        <f aca="false">IF($A33="","",IFERROR(INDEX('DAILY ENTRY'!$E$4:$E$1006,MATCH(1,INDEX(('DAILY ENTRY'!$A$4:$A$1006=$A33)*('DAILY ENTRY'!$B$4:$B$1006=$B33)*('DAILY ENTRY'!$I$4:$I$1006="Meeting booked"),0),0)),IFERROR(INDEX('DAILY ENTRY'!$E$4:$E$1006,MATCH(1,INDEX(('DAILY ENTRY'!$A$4:$A$1006=$A33)*('DAILY ENTRY'!$B$4:$B$1006=$B33)*('DAILY ENTRY'!$I$4:$I$1006="Positive reply"),0),0)),"")))</f>
        <v/>
      </c>
      <c r="N33" s="163" t="str">
        <f aca="false">IF($A33="","",IFERROR(INDEX('DAILY ENTRY'!$J$4:$J$1006,MATCH(1,INDEX(('DAILY ENTRY'!$A$4:$A$1006=$A33)*('DAILY ENTRY'!$B$4:$B$1006=$B33)*('DAILY ENTRY'!$I$4:$I$1006="Blocked"),0),0)),""))</f>
        <v/>
      </c>
      <c r="O33" s="106" t="str">
        <f aca="false">IF($A33="","",(D33&gt;='START HERE'!$B$25)+(E33&gt;='START HERE'!$B$26)+(F33&gt;='START HERE'!$B$27)+(G33&gt;='START HERE'!$B$28)+(H33&gt;='START HERE'!$B$29)+(I33&gt;='START HERE'!$B$30)+(J33&gt;='START HERE'!$B$31)+(K33&gt;='START HERE'!$B$32))</f>
        <v/>
      </c>
      <c r="P33" s="107" t="str">
        <f aca="false">IF($A33="","",IF(O33&gt;=7,"Full day",IF(O33&gt;=5,"Most targets met",IF(O33&gt;=3,"Half day","Below plan - explain in the blocker column"))))</f>
        <v/>
      </c>
    </row>
    <row r="34" customFormat="false" ht="24" hidden="false" customHeight="true" outlineLevel="0" collapsed="false">
      <c r="A34" s="79"/>
      <c r="B34" s="80"/>
      <c r="C34" s="162" t="str">
        <f aca="false">IF($A34="","",ROUND(SUMIFS('DAILY ENTRY'!$G$4:$G$1006,'DAILY ENTRY'!$A$4:$A$1006,$A34,'DAILY ENTRY'!$B$4:$B$1006,$B34)/60,1))</f>
        <v/>
      </c>
      <c r="D34" s="162" t="str">
        <f aca="false">IF($A34="","",SUMIFS('DAILY ENTRY'!$F$4:$F$1006,'DAILY ENTRY'!$A$4:$A$1006,$A34,'DAILY ENTRY'!$B$4:$B$1006,$B34,'DAILY ENTRY'!$D$4:$D$1006,"Lead researched (Sales Navigator)"))</f>
        <v/>
      </c>
      <c r="E34" s="162" t="str">
        <f aca="false">IF($A34="","",SUMIFS('DAILY ENTRY'!$F$4:$F$1006,'DAILY ENTRY'!$A$4:$A$1006,$A34,'DAILY ENTRY'!$B$4:$B$1006,$B34,'DAILY ENTRY'!$D$4:$D$1006,"Connection request sent"))</f>
        <v/>
      </c>
      <c r="F34" s="162" t="str">
        <f aca="false">IF($A34="","",SUMIFS('DAILY ENTRY'!$F$4:$F$1006,'DAILY ENTRY'!$A$4:$A$1006,$A34,'DAILY ENTRY'!$B$4:$B$1006,$B34,'DAILY ENTRY'!$D$4:$D$1006,"First message sent"))</f>
        <v/>
      </c>
      <c r="G34" s="162" t="str">
        <f aca="false">IF($A34="","",SUMIFS('DAILY ENTRY'!$F$4:$F$1006,'DAILY ENTRY'!$A$4:$A$1006,$A34,'DAILY ENTRY'!$B$4:$B$1006,$B34,'DAILY ENTRY'!$D$4:$D$1006,"Follow-up message sent"))</f>
        <v/>
      </c>
      <c r="H34" s="162" t="str">
        <f aca="false">IF($A34="","",SUMIFS('DAILY ENTRY'!$F$4:$F$1006,'DAILY ENTRY'!$A$4:$A$1006,$A34,'DAILY ENTRY'!$B$4:$B$1006,$B34,'DAILY ENTRY'!$D$4:$D$1006,"Post / content published"))</f>
        <v/>
      </c>
      <c r="I34" s="162" t="str">
        <f aca="false">IF($A34="","",SUMIFS('DAILY ENTRY'!$F$4:$F$1006,'DAILY ENTRY'!$A$4:$A$1006,$A34,'DAILY ENTRY'!$B$4:$B$1006,$B34,'DAILY ENTRY'!$D$4:$D$1006,"Community answer or comment"))</f>
        <v/>
      </c>
      <c r="J34" s="162" t="str">
        <f aca="false">IF($A34="","",SUMIFS('DAILY ENTRY'!$F$4:$F$1006,'DAILY ENTRY'!$A$4:$A$1006,$A34,'DAILY ENTRY'!$B$4:$B$1006,$B34,'DAILY ENTRY'!$D$4:$D$1006,"Partnership / PR contact"))</f>
        <v/>
      </c>
      <c r="K34" s="162" t="str">
        <f aca="false">IF($A34="","",SUMIFS('DAILY ENTRY'!$F$4:$F$1006,'DAILY ENTRY'!$A$4:$A$1006,$A34,'DAILY ENTRY'!$B$4:$B$1006,$B34,'DAILY ENTRY'!$D$4:$D$1006,"Engagement (commented on someone else)"))</f>
        <v/>
      </c>
      <c r="L34" s="162" t="str">
        <f aca="false">IF($A34="","",SUMIFS('DAILY ENTRY'!$F$4:$F$1006,'DAILY ENTRY'!$A$4:$A$1006,$A34,'DAILY ENTRY'!$B$4:$B$1006,$B34,'DAILY ENTRY'!$D$4:$D$1006,"Account created / profile completed"))</f>
        <v/>
      </c>
      <c r="M34" s="163" t="str">
        <f aca="false">IF($A34="","",IFERROR(INDEX('DAILY ENTRY'!$E$4:$E$1006,MATCH(1,INDEX(('DAILY ENTRY'!$A$4:$A$1006=$A34)*('DAILY ENTRY'!$B$4:$B$1006=$B34)*('DAILY ENTRY'!$I$4:$I$1006="Meeting booked"),0),0)),IFERROR(INDEX('DAILY ENTRY'!$E$4:$E$1006,MATCH(1,INDEX(('DAILY ENTRY'!$A$4:$A$1006=$A34)*('DAILY ENTRY'!$B$4:$B$1006=$B34)*('DAILY ENTRY'!$I$4:$I$1006="Positive reply"),0),0)),"")))</f>
        <v/>
      </c>
      <c r="N34" s="163" t="str">
        <f aca="false">IF($A34="","",IFERROR(INDEX('DAILY ENTRY'!$J$4:$J$1006,MATCH(1,INDEX(('DAILY ENTRY'!$A$4:$A$1006=$A34)*('DAILY ENTRY'!$B$4:$B$1006=$B34)*('DAILY ENTRY'!$I$4:$I$1006="Blocked"),0),0)),""))</f>
        <v/>
      </c>
      <c r="O34" s="106" t="str">
        <f aca="false">IF($A34="","",(D34&gt;='START HERE'!$B$25)+(E34&gt;='START HERE'!$B$26)+(F34&gt;='START HERE'!$B$27)+(G34&gt;='START HERE'!$B$28)+(H34&gt;='START HERE'!$B$29)+(I34&gt;='START HERE'!$B$30)+(J34&gt;='START HERE'!$B$31)+(K34&gt;='START HERE'!$B$32))</f>
        <v/>
      </c>
      <c r="P34" s="107" t="str">
        <f aca="false">IF($A34="","",IF(O34&gt;=7,"Full day",IF(O34&gt;=5,"Most targets met",IF(O34&gt;=3,"Half day","Below plan - explain in the blocker column"))))</f>
        <v/>
      </c>
    </row>
    <row r="35" customFormat="false" ht="24" hidden="false" customHeight="true" outlineLevel="0" collapsed="false">
      <c r="A35" s="79"/>
      <c r="B35" s="80"/>
      <c r="C35" s="162" t="str">
        <f aca="false">IF($A35="","",ROUND(SUMIFS('DAILY ENTRY'!$G$4:$G$1006,'DAILY ENTRY'!$A$4:$A$1006,$A35,'DAILY ENTRY'!$B$4:$B$1006,$B35)/60,1))</f>
        <v/>
      </c>
      <c r="D35" s="162" t="str">
        <f aca="false">IF($A35="","",SUMIFS('DAILY ENTRY'!$F$4:$F$1006,'DAILY ENTRY'!$A$4:$A$1006,$A35,'DAILY ENTRY'!$B$4:$B$1006,$B35,'DAILY ENTRY'!$D$4:$D$1006,"Lead researched (Sales Navigator)"))</f>
        <v/>
      </c>
      <c r="E35" s="162" t="str">
        <f aca="false">IF($A35="","",SUMIFS('DAILY ENTRY'!$F$4:$F$1006,'DAILY ENTRY'!$A$4:$A$1006,$A35,'DAILY ENTRY'!$B$4:$B$1006,$B35,'DAILY ENTRY'!$D$4:$D$1006,"Connection request sent"))</f>
        <v/>
      </c>
      <c r="F35" s="162" t="str">
        <f aca="false">IF($A35="","",SUMIFS('DAILY ENTRY'!$F$4:$F$1006,'DAILY ENTRY'!$A$4:$A$1006,$A35,'DAILY ENTRY'!$B$4:$B$1006,$B35,'DAILY ENTRY'!$D$4:$D$1006,"First message sent"))</f>
        <v/>
      </c>
      <c r="G35" s="162" t="str">
        <f aca="false">IF($A35="","",SUMIFS('DAILY ENTRY'!$F$4:$F$1006,'DAILY ENTRY'!$A$4:$A$1006,$A35,'DAILY ENTRY'!$B$4:$B$1006,$B35,'DAILY ENTRY'!$D$4:$D$1006,"Follow-up message sent"))</f>
        <v/>
      </c>
      <c r="H35" s="162" t="str">
        <f aca="false">IF($A35="","",SUMIFS('DAILY ENTRY'!$F$4:$F$1006,'DAILY ENTRY'!$A$4:$A$1006,$A35,'DAILY ENTRY'!$B$4:$B$1006,$B35,'DAILY ENTRY'!$D$4:$D$1006,"Post / content published"))</f>
        <v/>
      </c>
      <c r="I35" s="162" t="str">
        <f aca="false">IF($A35="","",SUMIFS('DAILY ENTRY'!$F$4:$F$1006,'DAILY ENTRY'!$A$4:$A$1006,$A35,'DAILY ENTRY'!$B$4:$B$1006,$B35,'DAILY ENTRY'!$D$4:$D$1006,"Community answer or comment"))</f>
        <v/>
      </c>
      <c r="J35" s="162" t="str">
        <f aca="false">IF($A35="","",SUMIFS('DAILY ENTRY'!$F$4:$F$1006,'DAILY ENTRY'!$A$4:$A$1006,$A35,'DAILY ENTRY'!$B$4:$B$1006,$B35,'DAILY ENTRY'!$D$4:$D$1006,"Partnership / PR contact"))</f>
        <v/>
      </c>
      <c r="K35" s="162" t="str">
        <f aca="false">IF($A35="","",SUMIFS('DAILY ENTRY'!$F$4:$F$1006,'DAILY ENTRY'!$A$4:$A$1006,$A35,'DAILY ENTRY'!$B$4:$B$1006,$B35,'DAILY ENTRY'!$D$4:$D$1006,"Engagement (commented on someone else)"))</f>
        <v/>
      </c>
      <c r="L35" s="162" t="str">
        <f aca="false">IF($A35="","",SUMIFS('DAILY ENTRY'!$F$4:$F$1006,'DAILY ENTRY'!$A$4:$A$1006,$A35,'DAILY ENTRY'!$B$4:$B$1006,$B35,'DAILY ENTRY'!$D$4:$D$1006,"Account created / profile completed"))</f>
        <v/>
      </c>
      <c r="M35" s="163" t="str">
        <f aca="false">IF($A35="","",IFERROR(INDEX('DAILY ENTRY'!$E$4:$E$1006,MATCH(1,INDEX(('DAILY ENTRY'!$A$4:$A$1006=$A35)*('DAILY ENTRY'!$B$4:$B$1006=$B35)*('DAILY ENTRY'!$I$4:$I$1006="Meeting booked"),0),0)),IFERROR(INDEX('DAILY ENTRY'!$E$4:$E$1006,MATCH(1,INDEX(('DAILY ENTRY'!$A$4:$A$1006=$A35)*('DAILY ENTRY'!$B$4:$B$1006=$B35)*('DAILY ENTRY'!$I$4:$I$1006="Positive reply"),0),0)),"")))</f>
        <v/>
      </c>
      <c r="N35" s="163" t="str">
        <f aca="false">IF($A35="","",IFERROR(INDEX('DAILY ENTRY'!$J$4:$J$1006,MATCH(1,INDEX(('DAILY ENTRY'!$A$4:$A$1006=$A35)*('DAILY ENTRY'!$B$4:$B$1006=$B35)*('DAILY ENTRY'!$I$4:$I$1006="Blocked"),0),0)),""))</f>
        <v/>
      </c>
      <c r="O35" s="106" t="str">
        <f aca="false">IF($A35="","",(D35&gt;='START HERE'!$B$25)+(E35&gt;='START HERE'!$B$26)+(F35&gt;='START HERE'!$B$27)+(G35&gt;='START HERE'!$B$28)+(H35&gt;='START HERE'!$B$29)+(I35&gt;='START HERE'!$B$30)+(J35&gt;='START HERE'!$B$31)+(K35&gt;='START HERE'!$B$32))</f>
        <v/>
      </c>
      <c r="P35" s="107" t="str">
        <f aca="false">IF($A35="","",IF(O35&gt;=7,"Full day",IF(O35&gt;=5,"Most targets met",IF(O35&gt;=3,"Half day","Below plan - explain in the blocker column"))))</f>
        <v/>
      </c>
    </row>
    <row r="36" customFormat="false" ht="24" hidden="false" customHeight="true" outlineLevel="0" collapsed="false">
      <c r="A36" s="79"/>
      <c r="B36" s="80"/>
      <c r="C36" s="162" t="str">
        <f aca="false">IF($A36="","",ROUND(SUMIFS('DAILY ENTRY'!$G$4:$G$1006,'DAILY ENTRY'!$A$4:$A$1006,$A36,'DAILY ENTRY'!$B$4:$B$1006,$B36)/60,1))</f>
        <v/>
      </c>
      <c r="D36" s="162" t="str">
        <f aca="false">IF($A36="","",SUMIFS('DAILY ENTRY'!$F$4:$F$1006,'DAILY ENTRY'!$A$4:$A$1006,$A36,'DAILY ENTRY'!$B$4:$B$1006,$B36,'DAILY ENTRY'!$D$4:$D$1006,"Lead researched (Sales Navigator)"))</f>
        <v/>
      </c>
      <c r="E36" s="162" t="str">
        <f aca="false">IF($A36="","",SUMIFS('DAILY ENTRY'!$F$4:$F$1006,'DAILY ENTRY'!$A$4:$A$1006,$A36,'DAILY ENTRY'!$B$4:$B$1006,$B36,'DAILY ENTRY'!$D$4:$D$1006,"Connection request sent"))</f>
        <v/>
      </c>
      <c r="F36" s="162" t="str">
        <f aca="false">IF($A36="","",SUMIFS('DAILY ENTRY'!$F$4:$F$1006,'DAILY ENTRY'!$A$4:$A$1006,$A36,'DAILY ENTRY'!$B$4:$B$1006,$B36,'DAILY ENTRY'!$D$4:$D$1006,"First message sent"))</f>
        <v/>
      </c>
      <c r="G36" s="162" t="str">
        <f aca="false">IF($A36="","",SUMIFS('DAILY ENTRY'!$F$4:$F$1006,'DAILY ENTRY'!$A$4:$A$1006,$A36,'DAILY ENTRY'!$B$4:$B$1006,$B36,'DAILY ENTRY'!$D$4:$D$1006,"Follow-up message sent"))</f>
        <v/>
      </c>
      <c r="H36" s="162" t="str">
        <f aca="false">IF($A36="","",SUMIFS('DAILY ENTRY'!$F$4:$F$1006,'DAILY ENTRY'!$A$4:$A$1006,$A36,'DAILY ENTRY'!$B$4:$B$1006,$B36,'DAILY ENTRY'!$D$4:$D$1006,"Post / content published"))</f>
        <v/>
      </c>
      <c r="I36" s="162" t="str">
        <f aca="false">IF($A36="","",SUMIFS('DAILY ENTRY'!$F$4:$F$1006,'DAILY ENTRY'!$A$4:$A$1006,$A36,'DAILY ENTRY'!$B$4:$B$1006,$B36,'DAILY ENTRY'!$D$4:$D$1006,"Community answer or comment"))</f>
        <v/>
      </c>
      <c r="J36" s="162" t="str">
        <f aca="false">IF($A36="","",SUMIFS('DAILY ENTRY'!$F$4:$F$1006,'DAILY ENTRY'!$A$4:$A$1006,$A36,'DAILY ENTRY'!$B$4:$B$1006,$B36,'DAILY ENTRY'!$D$4:$D$1006,"Partnership / PR contact"))</f>
        <v/>
      </c>
      <c r="K36" s="162" t="str">
        <f aca="false">IF($A36="","",SUMIFS('DAILY ENTRY'!$F$4:$F$1006,'DAILY ENTRY'!$A$4:$A$1006,$A36,'DAILY ENTRY'!$B$4:$B$1006,$B36,'DAILY ENTRY'!$D$4:$D$1006,"Engagement (commented on someone else)"))</f>
        <v/>
      </c>
      <c r="L36" s="162" t="str">
        <f aca="false">IF($A36="","",SUMIFS('DAILY ENTRY'!$F$4:$F$1006,'DAILY ENTRY'!$A$4:$A$1006,$A36,'DAILY ENTRY'!$B$4:$B$1006,$B36,'DAILY ENTRY'!$D$4:$D$1006,"Account created / profile completed"))</f>
        <v/>
      </c>
      <c r="M36" s="163" t="str">
        <f aca="false">IF($A36="","",IFERROR(INDEX('DAILY ENTRY'!$E$4:$E$1006,MATCH(1,INDEX(('DAILY ENTRY'!$A$4:$A$1006=$A36)*('DAILY ENTRY'!$B$4:$B$1006=$B36)*('DAILY ENTRY'!$I$4:$I$1006="Meeting booked"),0),0)),IFERROR(INDEX('DAILY ENTRY'!$E$4:$E$1006,MATCH(1,INDEX(('DAILY ENTRY'!$A$4:$A$1006=$A36)*('DAILY ENTRY'!$B$4:$B$1006=$B36)*('DAILY ENTRY'!$I$4:$I$1006="Positive reply"),0),0)),"")))</f>
        <v/>
      </c>
      <c r="N36" s="163" t="str">
        <f aca="false">IF($A36="","",IFERROR(INDEX('DAILY ENTRY'!$J$4:$J$1006,MATCH(1,INDEX(('DAILY ENTRY'!$A$4:$A$1006=$A36)*('DAILY ENTRY'!$B$4:$B$1006=$B36)*('DAILY ENTRY'!$I$4:$I$1006="Blocked"),0),0)),""))</f>
        <v/>
      </c>
      <c r="O36" s="106" t="str">
        <f aca="false">IF($A36="","",(D36&gt;='START HERE'!$B$25)+(E36&gt;='START HERE'!$B$26)+(F36&gt;='START HERE'!$B$27)+(G36&gt;='START HERE'!$B$28)+(H36&gt;='START HERE'!$B$29)+(I36&gt;='START HERE'!$B$30)+(J36&gt;='START HERE'!$B$31)+(K36&gt;='START HERE'!$B$32))</f>
        <v/>
      </c>
      <c r="P36" s="107" t="str">
        <f aca="false">IF($A36="","",IF(O36&gt;=7,"Full day",IF(O36&gt;=5,"Most targets met",IF(O36&gt;=3,"Half day","Below plan - explain in the blocker column"))))</f>
        <v/>
      </c>
    </row>
    <row r="37" customFormat="false" ht="24" hidden="false" customHeight="true" outlineLevel="0" collapsed="false">
      <c r="A37" s="79"/>
      <c r="B37" s="80"/>
      <c r="C37" s="162" t="str">
        <f aca="false">IF($A37="","",ROUND(SUMIFS('DAILY ENTRY'!$G$4:$G$1006,'DAILY ENTRY'!$A$4:$A$1006,$A37,'DAILY ENTRY'!$B$4:$B$1006,$B37)/60,1))</f>
        <v/>
      </c>
      <c r="D37" s="162" t="str">
        <f aca="false">IF($A37="","",SUMIFS('DAILY ENTRY'!$F$4:$F$1006,'DAILY ENTRY'!$A$4:$A$1006,$A37,'DAILY ENTRY'!$B$4:$B$1006,$B37,'DAILY ENTRY'!$D$4:$D$1006,"Lead researched (Sales Navigator)"))</f>
        <v/>
      </c>
      <c r="E37" s="162" t="str">
        <f aca="false">IF($A37="","",SUMIFS('DAILY ENTRY'!$F$4:$F$1006,'DAILY ENTRY'!$A$4:$A$1006,$A37,'DAILY ENTRY'!$B$4:$B$1006,$B37,'DAILY ENTRY'!$D$4:$D$1006,"Connection request sent"))</f>
        <v/>
      </c>
      <c r="F37" s="162" t="str">
        <f aca="false">IF($A37="","",SUMIFS('DAILY ENTRY'!$F$4:$F$1006,'DAILY ENTRY'!$A$4:$A$1006,$A37,'DAILY ENTRY'!$B$4:$B$1006,$B37,'DAILY ENTRY'!$D$4:$D$1006,"First message sent"))</f>
        <v/>
      </c>
      <c r="G37" s="162" t="str">
        <f aca="false">IF($A37="","",SUMIFS('DAILY ENTRY'!$F$4:$F$1006,'DAILY ENTRY'!$A$4:$A$1006,$A37,'DAILY ENTRY'!$B$4:$B$1006,$B37,'DAILY ENTRY'!$D$4:$D$1006,"Follow-up message sent"))</f>
        <v/>
      </c>
      <c r="H37" s="162" t="str">
        <f aca="false">IF($A37="","",SUMIFS('DAILY ENTRY'!$F$4:$F$1006,'DAILY ENTRY'!$A$4:$A$1006,$A37,'DAILY ENTRY'!$B$4:$B$1006,$B37,'DAILY ENTRY'!$D$4:$D$1006,"Post / content published"))</f>
        <v/>
      </c>
      <c r="I37" s="162" t="str">
        <f aca="false">IF($A37="","",SUMIFS('DAILY ENTRY'!$F$4:$F$1006,'DAILY ENTRY'!$A$4:$A$1006,$A37,'DAILY ENTRY'!$B$4:$B$1006,$B37,'DAILY ENTRY'!$D$4:$D$1006,"Community answer or comment"))</f>
        <v/>
      </c>
      <c r="J37" s="162" t="str">
        <f aca="false">IF($A37="","",SUMIFS('DAILY ENTRY'!$F$4:$F$1006,'DAILY ENTRY'!$A$4:$A$1006,$A37,'DAILY ENTRY'!$B$4:$B$1006,$B37,'DAILY ENTRY'!$D$4:$D$1006,"Partnership / PR contact"))</f>
        <v/>
      </c>
      <c r="K37" s="162" t="str">
        <f aca="false">IF($A37="","",SUMIFS('DAILY ENTRY'!$F$4:$F$1006,'DAILY ENTRY'!$A$4:$A$1006,$A37,'DAILY ENTRY'!$B$4:$B$1006,$B37,'DAILY ENTRY'!$D$4:$D$1006,"Engagement (commented on someone else)"))</f>
        <v/>
      </c>
      <c r="L37" s="162" t="str">
        <f aca="false">IF($A37="","",SUMIFS('DAILY ENTRY'!$F$4:$F$1006,'DAILY ENTRY'!$A$4:$A$1006,$A37,'DAILY ENTRY'!$B$4:$B$1006,$B37,'DAILY ENTRY'!$D$4:$D$1006,"Account created / profile completed"))</f>
        <v/>
      </c>
      <c r="M37" s="163" t="str">
        <f aca="false">IF($A37="","",IFERROR(INDEX('DAILY ENTRY'!$E$4:$E$1006,MATCH(1,INDEX(('DAILY ENTRY'!$A$4:$A$1006=$A37)*('DAILY ENTRY'!$B$4:$B$1006=$B37)*('DAILY ENTRY'!$I$4:$I$1006="Meeting booked"),0),0)),IFERROR(INDEX('DAILY ENTRY'!$E$4:$E$1006,MATCH(1,INDEX(('DAILY ENTRY'!$A$4:$A$1006=$A37)*('DAILY ENTRY'!$B$4:$B$1006=$B37)*('DAILY ENTRY'!$I$4:$I$1006="Positive reply"),0),0)),"")))</f>
        <v/>
      </c>
      <c r="N37" s="163" t="str">
        <f aca="false">IF($A37="","",IFERROR(INDEX('DAILY ENTRY'!$J$4:$J$1006,MATCH(1,INDEX(('DAILY ENTRY'!$A$4:$A$1006=$A37)*('DAILY ENTRY'!$B$4:$B$1006=$B37)*('DAILY ENTRY'!$I$4:$I$1006="Blocked"),0),0)),""))</f>
        <v/>
      </c>
      <c r="O37" s="106" t="str">
        <f aca="false">IF($A37="","",(D37&gt;='START HERE'!$B$25)+(E37&gt;='START HERE'!$B$26)+(F37&gt;='START HERE'!$B$27)+(G37&gt;='START HERE'!$B$28)+(H37&gt;='START HERE'!$B$29)+(I37&gt;='START HERE'!$B$30)+(J37&gt;='START HERE'!$B$31)+(K37&gt;='START HERE'!$B$32))</f>
        <v/>
      </c>
      <c r="P37" s="107" t="str">
        <f aca="false">IF($A37="","",IF(O37&gt;=7,"Full day",IF(O37&gt;=5,"Most targets met",IF(O37&gt;=3,"Half day","Below plan - explain in the blocker column"))))</f>
        <v/>
      </c>
    </row>
    <row r="38" customFormat="false" ht="24" hidden="false" customHeight="true" outlineLevel="0" collapsed="false">
      <c r="A38" s="79"/>
      <c r="B38" s="80"/>
      <c r="C38" s="162" t="str">
        <f aca="false">IF($A38="","",ROUND(SUMIFS('DAILY ENTRY'!$G$4:$G$1006,'DAILY ENTRY'!$A$4:$A$1006,$A38,'DAILY ENTRY'!$B$4:$B$1006,$B38)/60,1))</f>
        <v/>
      </c>
      <c r="D38" s="162" t="str">
        <f aca="false">IF($A38="","",SUMIFS('DAILY ENTRY'!$F$4:$F$1006,'DAILY ENTRY'!$A$4:$A$1006,$A38,'DAILY ENTRY'!$B$4:$B$1006,$B38,'DAILY ENTRY'!$D$4:$D$1006,"Lead researched (Sales Navigator)"))</f>
        <v/>
      </c>
      <c r="E38" s="162" t="str">
        <f aca="false">IF($A38="","",SUMIFS('DAILY ENTRY'!$F$4:$F$1006,'DAILY ENTRY'!$A$4:$A$1006,$A38,'DAILY ENTRY'!$B$4:$B$1006,$B38,'DAILY ENTRY'!$D$4:$D$1006,"Connection request sent"))</f>
        <v/>
      </c>
      <c r="F38" s="162" t="str">
        <f aca="false">IF($A38="","",SUMIFS('DAILY ENTRY'!$F$4:$F$1006,'DAILY ENTRY'!$A$4:$A$1006,$A38,'DAILY ENTRY'!$B$4:$B$1006,$B38,'DAILY ENTRY'!$D$4:$D$1006,"First message sent"))</f>
        <v/>
      </c>
      <c r="G38" s="162" t="str">
        <f aca="false">IF($A38="","",SUMIFS('DAILY ENTRY'!$F$4:$F$1006,'DAILY ENTRY'!$A$4:$A$1006,$A38,'DAILY ENTRY'!$B$4:$B$1006,$B38,'DAILY ENTRY'!$D$4:$D$1006,"Follow-up message sent"))</f>
        <v/>
      </c>
      <c r="H38" s="162" t="str">
        <f aca="false">IF($A38="","",SUMIFS('DAILY ENTRY'!$F$4:$F$1006,'DAILY ENTRY'!$A$4:$A$1006,$A38,'DAILY ENTRY'!$B$4:$B$1006,$B38,'DAILY ENTRY'!$D$4:$D$1006,"Post / content published"))</f>
        <v/>
      </c>
      <c r="I38" s="162" t="str">
        <f aca="false">IF($A38="","",SUMIFS('DAILY ENTRY'!$F$4:$F$1006,'DAILY ENTRY'!$A$4:$A$1006,$A38,'DAILY ENTRY'!$B$4:$B$1006,$B38,'DAILY ENTRY'!$D$4:$D$1006,"Community answer or comment"))</f>
        <v/>
      </c>
      <c r="J38" s="162" t="str">
        <f aca="false">IF($A38="","",SUMIFS('DAILY ENTRY'!$F$4:$F$1006,'DAILY ENTRY'!$A$4:$A$1006,$A38,'DAILY ENTRY'!$B$4:$B$1006,$B38,'DAILY ENTRY'!$D$4:$D$1006,"Partnership / PR contact"))</f>
        <v/>
      </c>
      <c r="K38" s="162" t="str">
        <f aca="false">IF($A38="","",SUMIFS('DAILY ENTRY'!$F$4:$F$1006,'DAILY ENTRY'!$A$4:$A$1006,$A38,'DAILY ENTRY'!$B$4:$B$1006,$B38,'DAILY ENTRY'!$D$4:$D$1006,"Engagement (commented on someone else)"))</f>
        <v/>
      </c>
      <c r="L38" s="162" t="str">
        <f aca="false">IF($A38="","",SUMIFS('DAILY ENTRY'!$F$4:$F$1006,'DAILY ENTRY'!$A$4:$A$1006,$A38,'DAILY ENTRY'!$B$4:$B$1006,$B38,'DAILY ENTRY'!$D$4:$D$1006,"Account created / profile completed"))</f>
        <v/>
      </c>
      <c r="M38" s="163" t="str">
        <f aca="false">IF($A38="","",IFERROR(INDEX('DAILY ENTRY'!$E$4:$E$1006,MATCH(1,INDEX(('DAILY ENTRY'!$A$4:$A$1006=$A38)*('DAILY ENTRY'!$B$4:$B$1006=$B38)*('DAILY ENTRY'!$I$4:$I$1006="Meeting booked"),0),0)),IFERROR(INDEX('DAILY ENTRY'!$E$4:$E$1006,MATCH(1,INDEX(('DAILY ENTRY'!$A$4:$A$1006=$A38)*('DAILY ENTRY'!$B$4:$B$1006=$B38)*('DAILY ENTRY'!$I$4:$I$1006="Positive reply"),0),0)),"")))</f>
        <v/>
      </c>
      <c r="N38" s="163" t="str">
        <f aca="false">IF($A38="","",IFERROR(INDEX('DAILY ENTRY'!$J$4:$J$1006,MATCH(1,INDEX(('DAILY ENTRY'!$A$4:$A$1006=$A38)*('DAILY ENTRY'!$B$4:$B$1006=$B38)*('DAILY ENTRY'!$I$4:$I$1006="Blocked"),0),0)),""))</f>
        <v/>
      </c>
      <c r="O38" s="106" t="str">
        <f aca="false">IF($A38="","",(D38&gt;='START HERE'!$B$25)+(E38&gt;='START HERE'!$B$26)+(F38&gt;='START HERE'!$B$27)+(G38&gt;='START HERE'!$B$28)+(H38&gt;='START HERE'!$B$29)+(I38&gt;='START HERE'!$B$30)+(J38&gt;='START HERE'!$B$31)+(K38&gt;='START HERE'!$B$32))</f>
        <v/>
      </c>
      <c r="P38" s="107" t="str">
        <f aca="false">IF($A38="","",IF(O38&gt;=7,"Full day",IF(O38&gt;=5,"Most targets met",IF(O38&gt;=3,"Half day","Below plan - explain in the blocker column"))))</f>
        <v/>
      </c>
    </row>
    <row r="39" customFormat="false" ht="24" hidden="false" customHeight="true" outlineLevel="0" collapsed="false">
      <c r="A39" s="79"/>
      <c r="B39" s="80"/>
      <c r="C39" s="162" t="str">
        <f aca="false">IF($A39="","",ROUND(SUMIFS('DAILY ENTRY'!$G$4:$G$1006,'DAILY ENTRY'!$A$4:$A$1006,$A39,'DAILY ENTRY'!$B$4:$B$1006,$B39)/60,1))</f>
        <v/>
      </c>
      <c r="D39" s="162" t="str">
        <f aca="false">IF($A39="","",SUMIFS('DAILY ENTRY'!$F$4:$F$1006,'DAILY ENTRY'!$A$4:$A$1006,$A39,'DAILY ENTRY'!$B$4:$B$1006,$B39,'DAILY ENTRY'!$D$4:$D$1006,"Lead researched (Sales Navigator)"))</f>
        <v/>
      </c>
      <c r="E39" s="162" t="str">
        <f aca="false">IF($A39="","",SUMIFS('DAILY ENTRY'!$F$4:$F$1006,'DAILY ENTRY'!$A$4:$A$1006,$A39,'DAILY ENTRY'!$B$4:$B$1006,$B39,'DAILY ENTRY'!$D$4:$D$1006,"Connection request sent"))</f>
        <v/>
      </c>
      <c r="F39" s="162" t="str">
        <f aca="false">IF($A39="","",SUMIFS('DAILY ENTRY'!$F$4:$F$1006,'DAILY ENTRY'!$A$4:$A$1006,$A39,'DAILY ENTRY'!$B$4:$B$1006,$B39,'DAILY ENTRY'!$D$4:$D$1006,"First message sent"))</f>
        <v/>
      </c>
      <c r="G39" s="162" t="str">
        <f aca="false">IF($A39="","",SUMIFS('DAILY ENTRY'!$F$4:$F$1006,'DAILY ENTRY'!$A$4:$A$1006,$A39,'DAILY ENTRY'!$B$4:$B$1006,$B39,'DAILY ENTRY'!$D$4:$D$1006,"Follow-up message sent"))</f>
        <v/>
      </c>
      <c r="H39" s="162" t="str">
        <f aca="false">IF($A39="","",SUMIFS('DAILY ENTRY'!$F$4:$F$1006,'DAILY ENTRY'!$A$4:$A$1006,$A39,'DAILY ENTRY'!$B$4:$B$1006,$B39,'DAILY ENTRY'!$D$4:$D$1006,"Post / content published"))</f>
        <v/>
      </c>
      <c r="I39" s="162" t="str">
        <f aca="false">IF($A39="","",SUMIFS('DAILY ENTRY'!$F$4:$F$1006,'DAILY ENTRY'!$A$4:$A$1006,$A39,'DAILY ENTRY'!$B$4:$B$1006,$B39,'DAILY ENTRY'!$D$4:$D$1006,"Community answer or comment"))</f>
        <v/>
      </c>
      <c r="J39" s="162" t="str">
        <f aca="false">IF($A39="","",SUMIFS('DAILY ENTRY'!$F$4:$F$1006,'DAILY ENTRY'!$A$4:$A$1006,$A39,'DAILY ENTRY'!$B$4:$B$1006,$B39,'DAILY ENTRY'!$D$4:$D$1006,"Partnership / PR contact"))</f>
        <v/>
      </c>
      <c r="K39" s="162" t="str">
        <f aca="false">IF($A39="","",SUMIFS('DAILY ENTRY'!$F$4:$F$1006,'DAILY ENTRY'!$A$4:$A$1006,$A39,'DAILY ENTRY'!$B$4:$B$1006,$B39,'DAILY ENTRY'!$D$4:$D$1006,"Engagement (commented on someone else)"))</f>
        <v/>
      </c>
      <c r="L39" s="162" t="str">
        <f aca="false">IF($A39="","",SUMIFS('DAILY ENTRY'!$F$4:$F$1006,'DAILY ENTRY'!$A$4:$A$1006,$A39,'DAILY ENTRY'!$B$4:$B$1006,$B39,'DAILY ENTRY'!$D$4:$D$1006,"Account created / profile completed"))</f>
        <v/>
      </c>
      <c r="M39" s="163" t="str">
        <f aca="false">IF($A39="","",IFERROR(INDEX('DAILY ENTRY'!$E$4:$E$1006,MATCH(1,INDEX(('DAILY ENTRY'!$A$4:$A$1006=$A39)*('DAILY ENTRY'!$B$4:$B$1006=$B39)*('DAILY ENTRY'!$I$4:$I$1006="Meeting booked"),0),0)),IFERROR(INDEX('DAILY ENTRY'!$E$4:$E$1006,MATCH(1,INDEX(('DAILY ENTRY'!$A$4:$A$1006=$A39)*('DAILY ENTRY'!$B$4:$B$1006=$B39)*('DAILY ENTRY'!$I$4:$I$1006="Positive reply"),0),0)),"")))</f>
        <v/>
      </c>
      <c r="N39" s="163" t="str">
        <f aca="false">IF($A39="","",IFERROR(INDEX('DAILY ENTRY'!$J$4:$J$1006,MATCH(1,INDEX(('DAILY ENTRY'!$A$4:$A$1006=$A39)*('DAILY ENTRY'!$B$4:$B$1006=$B39)*('DAILY ENTRY'!$I$4:$I$1006="Blocked"),0),0)),""))</f>
        <v/>
      </c>
      <c r="O39" s="106" t="str">
        <f aca="false">IF($A39="","",(D39&gt;='START HERE'!$B$25)+(E39&gt;='START HERE'!$B$26)+(F39&gt;='START HERE'!$B$27)+(G39&gt;='START HERE'!$B$28)+(H39&gt;='START HERE'!$B$29)+(I39&gt;='START HERE'!$B$30)+(J39&gt;='START HERE'!$B$31)+(K39&gt;='START HERE'!$B$32))</f>
        <v/>
      </c>
      <c r="P39" s="107" t="str">
        <f aca="false">IF($A39="","",IF(O39&gt;=7,"Full day",IF(O39&gt;=5,"Most targets met",IF(O39&gt;=3,"Half day","Below plan - explain in the blocker column"))))</f>
        <v/>
      </c>
    </row>
    <row r="40" customFormat="false" ht="24" hidden="false" customHeight="true" outlineLevel="0" collapsed="false">
      <c r="A40" s="79"/>
      <c r="B40" s="80"/>
      <c r="C40" s="162" t="str">
        <f aca="false">IF($A40="","",ROUND(SUMIFS('DAILY ENTRY'!$G$4:$G$1006,'DAILY ENTRY'!$A$4:$A$1006,$A40,'DAILY ENTRY'!$B$4:$B$1006,$B40)/60,1))</f>
        <v/>
      </c>
      <c r="D40" s="162" t="str">
        <f aca="false">IF($A40="","",SUMIFS('DAILY ENTRY'!$F$4:$F$1006,'DAILY ENTRY'!$A$4:$A$1006,$A40,'DAILY ENTRY'!$B$4:$B$1006,$B40,'DAILY ENTRY'!$D$4:$D$1006,"Lead researched (Sales Navigator)"))</f>
        <v/>
      </c>
      <c r="E40" s="162" t="str">
        <f aca="false">IF($A40="","",SUMIFS('DAILY ENTRY'!$F$4:$F$1006,'DAILY ENTRY'!$A$4:$A$1006,$A40,'DAILY ENTRY'!$B$4:$B$1006,$B40,'DAILY ENTRY'!$D$4:$D$1006,"Connection request sent"))</f>
        <v/>
      </c>
      <c r="F40" s="162" t="str">
        <f aca="false">IF($A40="","",SUMIFS('DAILY ENTRY'!$F$4:$F$1006,'DAILY ENTRY'!$A$4:$A$1006,$A40,'DAILY ENTRY'!$B$4:$B$1006,$B40,'DAILY ENTRY'!$D$4:$D$1006,"First message sent"))</f>
        <v/>
      </c>
      <c r="G40" s="162" t="str">
        <f aca="false">IF($A40="","",SUMIFS('DAILY ENTRY'!$F$4:$F$1006,'DAILY ENTRY'!$A$4:$A$1006,$A40,'DAILY ENTRY'!$B$4:$B$1006,$B40,'DAILY ENTRY'!$D$4:$D$1006,"Follow-up message sent"))</f>
        <v/>
      </c>
      <c r="H40" s="162" t="str">
        <f aca="false">IF($A40="","",SUMIFS('DAILY ENTRY'!$F$4:$F$1006,'DAILY ENTRY'!$A$4:$A$1006,$A40,'DAILY ENTRY'!$B$4:$B$1006,$B40,'DAILY ENTRY'!$D$4:$D$1006,"Post / content published"))</f>
        <v/>
      </c>
      <c r="I40" s="162" t="str">
        <f aca="false">IF($A40="","",SUMIFS('DAILY ENTRY'!$F$4:$F$1006,'DAILY ENTRY'!$A$4:$A$1006,$A40,'DAILY ENTRY'!$B$4:$B$1006,$B40,'DAILY ENTRY'!$D$4:$D$1006,"Community answer or comment"))</f>
        <v/>
      </c>
      <c r="J40" s="162" t="str">
        <f aca="false">IF($A40="","",SUMIFS('DAILY ENTRY'!$F$4:$F$1006,'DAILY ENTRY'!$A$4:$A$1006,$A40,'DAILY ENTRY'!$B$4:$B$1006,$B40,'DAILY ENTRY'!$D$4:$D$1006,"Partnership / PR contact"))</f>
        <v/>
      </c>
      <c r="K40" s="162" t="str">
        <f aca="false">IF($A40="","",SUMIFS('DAILY ENTRY'!$F$4:$F$1006,'DAILY ENTRY'!$A$4:$A$1006,$A40,'DAILY ENTRY'!$B$4:$B$1006,$B40,'DAILY ENTRY'!$D$4:$D$1006,"Engagement (commented on someone else)"))</f>
        <v/>
      </c>
      <c r="L40" s="162" t="str">
        <f aca="false">IF($A40="","",SUMIFS('DAILY ENTRY'!$F$4:$F$1006,'DAILY ENTRY'!$A$4:$A$1006,$A40,'DAILY ENTRY'!$B$4:$B$1006,$B40,'DAILY ENTRY'!$D$4:$D$1006,"Account created / profile completed"))</f>
        <v/>
      </c>
      <c r="M40" s="163" t="str">
        <f aca="false">IF($A40="","",IFERROR(INDEX('DAILY ENTRY'!$E$4:$E$1006,MATCH(1,INDEX(('DAILY ENTRY'!$A$4:$A$1006=$A40)*('DAILY ENTRY'!$B$4:$B$1006=$B40)*('DAILY ENTRY'!$I$4:$I$1006="Meeting booked"),0),0)),IFERROR(INDEX('DAILY ENTRY'!$E$4:$E$1006,MATCH(1,INDEX(('DAILY ENTRY'!$A$4:$A$1006=$A40)*('DAILY ENTRY'!$B$4:$B$1006=$B40)*('DAILY ENTRY'!$I$4:$I$1006="Positive reply"),0),0)),"")))</f>
        <v/>
      </c>
      <c r="N40" s="163" t="str">
        <f aca="false">IF($A40="","",IFERROR(INDEX('DAILY ENTRY'!$J$4:$J$1006,MATCH(1,INDEX(('DAILY ENTRY'!$A$4:$A$1006=$A40)*('DAILY ENTRY'!$B$4:$B$1006=$B40)*('DAILY ENTRY'!$I$4:$I$1006="Blocked"),0),0)),""))</f>
        <v/>
      </c>
      <c r="O40" s="106" t="str">
        <f aca="false">IF($A40="","",(D40&gt;='START HERE'!$B$25)+(E40&gt;='START HERE'!$B$26)+(F40&gt;='START HERE'!$B$27)+(G40&gt;='START HERE'!$B$28)+(H40&gt;='START HERE'!$B$29)+(I40&gt;='START HERE'!$B$30)+(J40&gt;='START HERE'!$B$31)+(K40&gt;='START HERE'!$B$32))</f>
        <v/>
      </c>
      <c r="P40" s="107" t="str">
        <f aca="false">IF($A40="","",IF(O40&gt;=7,"Full day",IF(O40&gt;=5,"Most targets met",IF(O40&gt;=3,"Half day","Below plan - explain in the blocker column"))))</f>
        <v/>
      </c>
    </row>
    <row r="41" customFormat="false" ht="24" hidden="false" customHeight="true" outlineLevel="0" collapsed="false">
      <c r="A41" s="79"/>
      <c r="B41" s="80"/>
      <c r="C41" s="162" t="str">
        <f aca="false">IF($A41="","",ROUND(SUMIFS('DAILY ENTRY'!$G$4:$G$1006,'DAILY ENTRY'!$A$4:$A$1006,$A41,'DAILY ENTRY'!$B$4:$B$1006,$B41)/60,1))</f>
        <v/>
      </c>
      <c r="D41" s="162" t="str">
        <f aca="false">IF($A41="","",SUMIFS('DAILY ENTRY'!$F$4:$F$1006,'DAILY ENTRY'!$A$4:$A$1006,$A41,'DAILY ENTRY'!$B$4:$B$1006,$B41,'DAILY ENTRY'!$D$4:$D$1006,"Lead researched (Sales Navigator)"))</f>
        <v/>
      </c>
      <c r="E41" s="162" t="str">
        <f aca="false">IF($A41="","",SUMIFS('DAILY ENTRY'!$F$4:$F$1006,'DAILY ENTRY'!$A$4:$A$1006,$A41,'DAILY ENTRY'!$B$4:$B$1006,$B41,'DAILY ENTRY'!$D$4:$D$1006,"Connection request sent"))</f>
        <v/>
      </c>
      <c r="F41" s="162" t="str">
        <f aca="false">IF($A41="","",SUMIFS('DAILY ENTRY'!$F$4:$F$1006,'DAILY ENTRY'!$A$4:$A$1006,$A41,'DAILY ENTRY'!$B$4:$B$1006,$B41,'DAILY ENTRY'!$D$4:$D$1006,"First message sent"))</f>
        <v/>
      </c>
      <c r="G41" s="162" t="str">
        <f aca="false">IF($A41="","",SUMIFS('DAILY ENTRY'!$F$4:$F$1006,'DAILY ENTRY'!$A$4:$A$1006,$A41,'DAILY ENTRY'!$B$4:$B$1006,$B41,'DAILY ENTRY'!$D$4:$D$1006,"Follow-up message sent"))</f>
        <v/>
      </c>
      <c r="H41" s="162" t="str">
        <f aca="false">IF($A41="","",SUMIFS('DAILY ENTRY'!$F$4:$F$1006,'DAILY ENTRY'!$A$4:$A$1006,$A41,'DAILY ENTRY'!$B$4:$B$1006,$B41,'DAILY ENTRY'!$D$4:$D$1006,"Post / content published"))</f>
        <v/>
      </c>
      <c r="I41" s="162" t="str">
        <f aca="false">IF($A41="","",SUMIFS('DAILY ENTRY'!$F$4:$F$1006,'DAILY ENTRY'!$A$4:$A$1006,$A41,'DAILY ENTRY'!$B$4:$B$1006,$B41,'DAILY ENTRY'!$D$4:$D$1006,"Community answer or comment"))</f>
        <v/>
      </c>
      <c r="J41" s="162" t="str">
        <f aca="false">IF($A41="","",SUMIFS('DAILY ENTRY'!$F$4:$F$1006,'DAILY ENTRY'!$A$4:$A$1006,$A41,'DAILY ENTRY'!$B$4:$B$1006,$B41,'DAILY ENTRY'!$D$4:$D$1006,"Partnership / PR contact"))</f>
        <v/>
      </c>
      <c r="K41" s="162" t="str">
        <f aca="false">IF($A41="","",SUMIFS('DAILY ENTRY'!$F$4:$F$1006,'DAILY ENTRY'!$A$4:$A$1006,$A41,'DAILY ENTRY'!$B$4:$B$1006,$B41,'DAILY ENTRY'!$D$4:$D$1006,"Engagement (commented on someone else)"))</f>
        <v/>
      </c>
      <c r="L41" s="162" t="str">
        <f aca="false">IF($A41="","",SUMIFS('DAILY ENTRY'!$F$4:$F$1006,'DAILY ENTRY'!$A$4:$A$1006,$A41,'DAILY ENTRY'!$B$4:$B$1006,$B41,'DAILY ENTRY'!$D$4:$D$1006,"Account created / profile completed"))</f>
        <v/>
      </c>
      <c r="M41" s="163" t="str">
        <f aca="false">IF($A41="","",IFERROR(INDEX('DAILY ENTRY'!$E$4:$E$1006,MATCH(1,INDEX(('DAILY ENTRY'!$A$4:$A$1006=$A41)*('DAILY ENTRY'!$B$4:$B$1006=$B41)*('DAILY ENTRY'!$I$4:$I$1006="Meeting booked"),0),0)),IFERROR(INDEX('DAILY ENTRY'!$E$4:$E$1006,MATCH(1,INDEX(('DAILY ENTRY'!$A$4:$A$1006=$A41)*('DAILY ENTRY'!$B$4:$B$1006=$B41)*('DAILY ENTRY'!$I$4:$I$1006="Positive reply"),0),0)),"")))</f>
        <v/>
      </c>
      <c r="N41" s="163" t="str">
        <f aca="false">IF($A41="","",IFERROR(INDEX('DAILY ENTRY'!$J$4:$J$1006,MATCH(1,INDEX(('DAILY ENTRY'!$A$4:$A$1006=$A41)*('DAILY ENTRY'!$B$4:$B$1006=$B41)*('DAILY ENTRY'!$I$4:$I$1006="Blocked"),0),0)),""))</f>
        <v/>
      </c>
      <c r="O41" s="106" t="str">
        <f aca="false">IF($A41="","",(D41&gt;='START HERE'!$B$25)+(E41&gt;='START HERE'!$B$26)+(F41&gt;='START HERE'!$B$27)+(G41&gt;='START HERE'!$B$28)+(H41&gt;='START HERE'!$B$29)+(I41&gt;='START HERE'!$B$30)+(J41&gt;='START HERE'!$B$31)+(K41&gt;='START HERE'!$B$32))</f>
        <v/>
      </c>
      <c r="P41" s="107" t="str">
        <f aca="false">IF($A41="","",IF(O41&gt;=7,"Full day",IF(O41&gt;=5,"Most targets met",IF(O41&gt;=3,"Half day","Below plan - explain in the blocker column"))))</f>
        <v/>
      </c>
    </row>
    <row r="42" customFormat="false" ht="24" hidden="false" customHeight="true" outlineLevel="0" collapsed="false">
      <c r="A42" s="79"/>
      <c r="B42" s="80"/>
      <c r="C42" s="162" t="str">
        <f aca="false">IF($A42="","",ROUND(SUMIFS('DAILY ENTRY'!$G$4:$G$1006,'DAILY ENTRY'!$A$4:$A$1006,$A42,'DAILY ENTRY'!$B$4:$B$1006,$B42)/60,1))</f>
        <v/>
      </c>
      <c r="D42" s="162" t="str">
        <f aca="false">IF($A42="","",SUMIFS('DAILY ENTRY'!$F$4:$F$1006,'DAILY ENTRY'!$A$4:$A$1006,$A42,'DAILY ENTRY'!$B$4:$B$1006,$B42,'DAILY ENTRY'!$D$4:$D$1006,"Lead researched (Sales Navigator)"))</f>
        <v/>
      </c>
      <c r="E42" s="162" t="str">
        <f aca="false">IF($A42="","",SUMIFS('DAILY ENTRY'!$F$4:$F$1006,'DAILY ENTRY'!$A$4:$A$1006,$A42,'DAILY ENTRY'!$B$4:$B$1006,$B42,'DAILY ENTRY'!$D$4:$D$1006,"Connection request sent"))</f>
        <v/>
      </c>
      <c r="F42" s="162" t="str">
        <f aca="false">IF($A42="","",SUMIFS('DAILY ENTRY'!$F$4:$F$1006,'DAILY ENTRY'!$A$4:$A$1006,$A42,'DAILY ENTRY'!$B$4:$B$1006,$B42,'DAILY ENTRY'!$D$4:$D$1006,"First message sent"))</f>
        <v/>
      </c>
      <c r="G42" s="162" t="str">
        <f aca="false">IF($A42="","",SUMIFS('DAILY ENTRY'!$F$4:$F$1006,'DAILY ENTRY'!$A$4:$A$1006,$A42,'DAILY ENTRY'!$B$4:$B$1006,$B42,'DAILY ENTRY'!$D$4:$D$1006,"Follow-up message sent"))</f>
        <v/>
      </c>
      <c r="H42" s="162" t="str">
        <f aca="false">IF($A42="","",SUMIFS('DAILY ENTRY'!$F$4:$F$1006,'DAILY ENTRY'!$A$4:$A$1006,$A42,'DAILY ENTRY'!$B$4:$B$1006,$B42,'DAILY ENTRY'!$D$4:$D$1006,"Post / content published"))</f>
        <v/>
      </c>
      <c r="I42" s="162" t="str">
        <f aca="false">IF($A42="","",SUMIFS('DAILY ENTRY'!$F$4:$F$1006,'DAILY ENTRY'!$A$4:$A$1006,$A42,'DAILY ENTRY'!$B$4:$B$1006,$B42,'DAILY ENTRY'!$D$4:$D$1006,"Community answer or comment"))</f>
        <v/>
      </c>
      <c r="J42" s="162" t="str">
        <f aca="false">IF($A42="","",SUMIFS('DAILY ENTRY'!$F$4:$F$1006,'DAILY ENTRY'!$A$4:$A$1006,$A42,'DAILY ENTRY'!$B$4:$B$1006,$B42,'DAILY ENTRY'!$D$4:$D$1006,"Partnership / PR contact"))</f>
        <v/>
      </c>
      <c r="K42" s="162" t="str">
        <f aca="false">IF($A42="","",SUMIFS('DAILY ENTRY'!$F$4:$F$1006,'DAILY ENTRY'!$A$4:$A$1006,$A42,'DAILY ENTRY'!$B$4:$B$1006,$B42,'DAILY ENTRY'!$D$4:$D$1006,"Engagement (commented on someone else)"))</f>
        <v/>
      </c>
      <c r="L42" s="162" t="str">
        <f aca="false">IF($A42="","",SUMIFS('DAILY ENTRY'!$F$4:$F$1006,'DAILY ENTRY'!$A$4:$A$1006,$A42,'DAILY ENTRY'!$B$4:$B$1006,$B42,'DAILY ENTRY'!$D$4:$D$1006,"Account created / profile completed"))</f>
        <v/>
      </c>
      <c r="M42" s="163" t="str">
        <f aca="false">IF($A42="","",IFERROR(INDEX('DAILY ENTRY'!$E$4:$E$1006,MATCH(1,INDEX(('DAILY ENTRY'!$A$4:$A$1006=$A42)*('DAILY ENTRY'!$B$4:$B$1006=$B42)*('DAILY ENTRY'!$I$4:$I$1006="Meeting booked"),0),0)),IFERROR(INDEX('DAILY ENTRY'!$E$4:$E$1006,MATCH(1,INDEX(('DAILY ENTRY'!$A$4:$A$1006=$A42)*('DAILY ENTRY'!$B$4:$B$1006=$B42)*('DAILY ENTRY'!$I$4:$I$1006="Positive reply"),0),0)),"")))</f>
        <v/>
      </c>
      <c r="N42" s="163" t="str">
        <f aca="false">IF($A42="","",IFERROR(INDEX('DAILY ENTRY'!$J$4:$J$1006,MATCH(1,INDEX(('DAILY ENTRY'!$A$4:$A$1006=$A42)*('DAILY ENTRY'!$B$4:$B$1006=$B42)*('DAILY ENTRY'!$I$4:$I$1006="Blocked"),0),0)),""))</f>
        <v/>
      </c>
      <c r="O42" s="106" t="str">
        <f aca="false">IF($A42="","",(D42&gt;='START HERE'!$B$25)+(E42&gt;='START HERE'!$B$26)+(F42&gt;='START HERE'!$B$27)+(G42&gt;='START HERE'!$B$28)+(H42&gt;='START HERE'!$B$29)+(I42&gt;='START HERE'!$B$30)+(J42&gt;='START HERE'!$B$31)+(K42&gt;='START HERE'!$B$32))</f>
        <v/>
      </c>
      <c r="P42" s="107" t="str">
        <f aca="false">IF($A42="","",IF(O42&gt;=7,"Full day",IF(O42&gt;=5,"Most targets met",IF(O42&gt;=3,"Half day","Below plan - explain in the blocker column"))))</f>
        <v/>
      </c>
    </row>
    <row r="43" customFormat="false" ht="24" hidden="false" customHeight="true" outlineLevel="0" collapsed="false">
      <c r="A43" s="79"/>
      <c r="B43" s="80"/>
      <c r="C43" s="162" t="str">
        <f aca="false">IF($A43="","",ROUND(SUMIFS('DAILY ENTRY'!$G$4:$G$1006,'DAILY ENTRY'!$A$4:$A$1006,$A43,'DAILY ENTRY'!$B$4:$B$1006,$B43)/60,1))</f>
        <v/>
      </c>
      <c r="D43" s="162" t="str">
        <f aca="false">IF($A43="","",SUMIFS('DAILY ENTRY'!$F$4:$F$1006,'DAILY ENTRY'!$A$4:$A$1006,$A43,'DAILY ENTRY'!$B$4:$B$1006,$B43,'DAILY ENTRY'!$D$4:$D$1006,"Lead researched (Sales Navigator)"))</f>
        <v/>
      </c>
      <c r="E43" s="162" t="str">
        <f aca="false">IF($A43="","",SUMIFS('DAILY ENTRY'!$F$4:$F$1006,'DAILY ENTRY'!$A$4:$A$1006,$A43,'DAILY ENTRY'!$B$4:$B$1006,$B43,'DAILY ENTRY'!$D$4:$D$1006,"Connection request sent"))</f>
        <v/>
      </c>
      <c r="F43" s="162" t="str">
        <f aca="false">IF($A43="","",SUMIFS('DAILY ENTRY'!$F$4:$F$1006,'DAILY ENTRY'!$A$4:$A$1006,$A43,'DAILY ENTRY'!$B$4:$B$1006,$B43,'DAILY ENTRY'!$D$4:$D$1006,"First message sent"))</f>
        <v/>
      </c>
      <c r="G43" s="162" t="str">
        <f aca="false">IF($A43="","",SUMIFS('DAILY ENTRY'!$F$4:$F$1006,'DAILY ENTRY'!$A$4:$A$1006,$A43,'DAILY ENTRY'!$B$4:$B$1006,$B43,'DAILY ENTRY'!$D$4:$D$1006,"Follow-up message sent"))</f>
        <v/>
      </c>
      <c r="H43" s="162" t="str">
        <f aca="false">IF($A43="","",SUMIFS('DAILY ENTRY'!$F$4:$F$1006,'DAILY ENTRY'!$A$4:$A$1006,$A43,'DAILY ENTRY'!$B$4:$B$1006,$B43,'DAILY ENTRY'!$D$4:$D$1006,"Post / content published"))</f>
        <v/>
      </c>
      <c r="I43" s="162" t="str">
        <f aca="false">IF($A43="","",SUMIFS('DAILY ENTRY'!$F$4:$F$1006,'DAILY ENTRY'!$A$4:$A$1006,$A43,'DAILY ENTRY'!$B$4:$B$1006,$B43,'DAILY ENTRY'!$D$4:$D$1006,"Community answer or comment"))</f>
        <v/>
      </c>
      <c r="J43" s="162" t="str">
        <f aca="false">IF($A43="","",SUMIFS('DAILY ENTRY'!$F$4:$F$1006,'DAILY ENTRY'!$A$4:$A$1006,$A43,'DAILY ENTRY'!$B$4:$B$1006,$B43,'DAILY ENTRY'!$D$4:$D$1006,"Partnership / PR contact"))</f>
        <v/>
      </c>
      <c r="K43" s="162" t="str">
        <f aca="false">IF($A43="","",SUMIFS('DAILY ENTRY'!$F$4:$F$1006,'DAILY ENTRY'!$A$4:$A$1006,$A43,'DAILY ENTRY'!$B$4:$B$1006,$B43,'DAILY ENTRY'!$D$4:$D$1006,"Engagement (commented on someone else)"))</f>
        <v/>
      </c>
      <c r="L43" s="162" t="str">
        <f aca="false">IF($A43="","",SUMIFS('DAILY ENTRY'!$F$4:$F$1006,'DAILY ENTRY'!$A$4:$A$1006,$A43,'DAILY ENTRY'!$B$4:$B$1006,$B43,'DAILY ENTRY'!$D$4:$D$1006,"Account created / profile completed"))</f>
        <v/>
      </c>
      <c r="M43" s="163" t="str">
        <f aca="false">IF($A43="","",IFERROR(INDEX('DAILY ENTRY'!$E$4:$E$1006,MATCH(1,INDEX(('DAILY ENTRY'!$A$4:$A$1006=$A43)*('DAILY ENTRY'!$B$4:$B$1006=$B43)*('DAILY ENTRY'!$I$4:$I$1006="Meeting booked"),0),0)),IFERROR(INDEX('DAILY ENTRY'!$E$4:$E$1006,MATCH(1,INDEX(('DAILY ENTRY'!$A$4:$A$1006=$A43)*('DAILY ENTRY'!$B$4:$B$1006=$B43)*('DAILY ENTRY'!$I$4:$I$1006="Positive reply"),0),0)),"")))</f>
        <v/>
      </c>
      <c r="N43" s="163" t="str">
        <f aca="false">IF($A43="","",IFERROR(INDEX('DAILY ENTRY'!$J$4:$J$1006,MATCH(1,INDEX(('DAILY ENTRY'!$A$4:$A$1006=$A43)*('DAILY ENTRY'!$B$4:$B$1006=$B43)*('DAILY ENTRY'!$I$4:$I$1006="Blocked"),0),0)),""))</f>
        <v/>
      </c>
      <c r="O43" s="106" t="str">
        <f aca="false">IF($A43="","",(D43&gt;='START HERE'!$B$25)+(E43&gt;='START HERE'!$B$26)+(F43&gt;='START HERE'!$B$27)+(G43&gt;='START HERE'!$B$28)+(H43&gt;='START HERE'!$B$29)+(I43&gt;='START HERE'!$B$30)+(J43&gt;='START HERE'!$B$31)+(K43&gt;='START HERE'!$B$32))</f>
        <v/>
      </c>
      <c r="P43" s="107" t="str">
        <f aca="false">IF($A43="","",IF(O43&gt;=7,"Full day",IF(O43&gt;=5,"Most targets met",IF(O43&gt;=3,"Half day","Below plan - explain in the blocker column"))))</f>
        <v/>
      </c>
    </row>
    <row r="44" customFormat="false" ht="24" hidden="false" customHeight="true" outlineLevel="0" collapsed="false">
      <c r="A44" s="79"/>
      <c r="B44" s="80"/>
      <c r="C44" s="162" t="str">
        <f aca="false">IF($A44="","",ROUND(SUMIFS('DAILY ENTRY'!$G$4:$G$1006,'DAILY ENTRY'!$A$4:$A$1006,$A44,'DAILY ENTRY'!$B$4:$B$1006,$B44)/60,1))</f>
        <v/>
      </c>
      <c r="D44" s="162" t="str">
        <f aca="false">IF($A44="","",SUMIFS('DAILY ENTRY'!$F$4:$F$1006,'DAILY ENTRY'!$A$4:$A$1006,$A44,'DAILY ENTRY'!$B$4:$B$1006,$B44,'DAILY ENTRY'!$D$4:$D$1006,"Lead researched (Sales Navigator)"))</f>
        <v/>
      </c>
      <c r="E44" s="162" t="str">
        <f aca="false">IF($A44="","",SUMIFS('DAILY ENTRY'!$F$4:$F$1006,'DAILY ENTRY'!$A$4:$A$1006,$A44,'DAILY ENTRY'!$B$4:$B$1006,$B44,'DAILY ENTRY'!$D$4:$D$1006,"Connection request sent"))</f>
        <v/>
      </c>
      <c r="F44" s="162" t="str">
        <f aca="false">IF($A44="","",SUMIFS('DAILY ENTRY'!$F$4:$F$1006,'DAILY ENTRY'!$A$4:$A$1006,$A44,'DAILY ENTRY'!$B$4:$B$1006,$B44,'DAILY ENTRY'!$D$4:$D$1006,"First message sent"))</f>
        <v/>
      </c>
      <c r="G44" s="162" t="str">
        <f aca="false">IF($A44="","",SUMIFS('DAILY ENTRY'!$F$4:$F$1006,'DAILY ENTRY'!$A$4:$A$1006,$A44,'DAILY ENTRY'!$B$4:$B$1006,$B44,'DAILY ENTRY'!$D$4:$D$1006,"Follow-up message sent"))</f>
        <v/>
      </c>
      <c r="H44" s="162" t="str">
        <f aca="false">IF($A44="","",SUMIFS('DAILY ENTRY'!$F$4:$F$1006,'DAILY ENTRY'!$A$4:$A$1006,$A44,'DAILY ENTRY'!$B$4:$B$1006,$B44,'DAILY ENTRY'!$D$4:$D$1006,"Post / content published"))</f>
        <v/>
      </c>
      <c r="I44" s="162" t="str">
        <f aca="false">IF($A44="","",SUMIFS('DAILY ENTRY'!$F$4:$F$1006,'DAILY ENTRY'!$A$4:$A$1006,$A44,'DAILY ENTRY'!$B$4:$B$1006,$B44,'DAILY ENTRY'!$D$4:$D$1006,"Community answer or comment"))</f>
        <v/>
      </c>
      <c r="J44" s="162" t="str">
        <f aca="false">IF($A44="","",SUMIFS('DAILY ENTRY'!$F$4:$F$1006,'DAILY ENTRY'!$A$4:$A$1006,$A44,'DAILY ENTRY'!$B$4:$B$1006,$B44,'DAILY ENTRY'!$D$4:$D$1006,"Partnership / PR contact"))</f>
        <v/>
      </c>
      <c r="K44" s="162" t="str">
        <f aca="false">IF($A44="","",SUMIFS('DAILY ENTRY'!$F$4:$F$1006,'DAILY ENTRY'!$A$4:$A$1006,$A44,'DAILY ENTRY'!$B$4:$B$1006,$B44,'DAILY ENTRY'!$D$4:$D$1006,"Engagement (commented on someone else)"))</f>
        <v/>
      </c>
      <c r="L44" s="162" t="str">
        <f aca="false">IF($A44="","",SUMIFS('DAILY ENTRY'!$F$4:$F$1006,'DAILY ENTRY'!$A$4:$A$1006,$A44,'DAILY ENTRY'!$B$4:$B$1006,$B44,'DAILY ENTRY'!$D$4:$D$1006,"Account created / profile completed"))</f>
        <v/>
      </c>
      <c r="M44" s="163" t="str">
        <f aca="false">IF($A44="","",IFERROR(INDEX('DAILY ENTRY'!$E$4:$E$1006,MATCH(1,INDEX(('DAILY ENTRY'!$A$4:$A$1006=$A44)*('DAILY ENTRY'!$B$4:$B$1006=$B44)*('DAILY ENTRY'!$I$4:$I$1006="Meeting booked"),0),0)),IFERROR(INDEX('DAILY ENTRY'!$E$4:$E$1006,MATCH(1,INDEX(('DAILY ENTRY'!$A$4:$A$1006=$A44)*('DAILY ENTRY'!$B$4:$B$1006=$B44)*('DAILY ENTRY'!$I$4:$I$1006="Positive reply"),0),0)),"")))</f>
        <v/>
      </c>
      <c r="N44" s="163" t="str">
        <f aca="false">IF($A44="","",IFERROR(INDEX('DAILY ENTRY'!$J$4:$J$1006,MATCH(1,INDEX(('DAILY ENTRY'!$A$4:$A$1006=$A44)*('DAILY ENTRY'!$B$4:$B$1006=$B44)*('DAILY ENTRY'!$I$4:$I$1006="Blocked"),0),0)),""))</f>
        <v/>
      </c>
      <c r="O44" s="106" t="str">
        <f aca="false">IF($A44="","",(D44&gt;='START HERE'!$B$25)+(E44&gt;='START HERE'!$B$26)+(F44&gt;='START HERE'!$B$27)+(G44&gt;='START HERE'!$B$28)+(H44&gt;='START HERE'!$B$29)+(I44&gt;='START HERE'!$B$30)+(J44&gt;='START HERE'!$B$31)+(K44&gt;='START HERE'!$B$32))</f>
        <v/>
      </c>
      <c r="P44" s="107" t="str">
        <f aca="false">IF($A44="","",IF(O44&gt;=7,"Full day",IF(O44&gt;=5,"Most targets met",IF(O44&gt;=3,"Half day","Below plan - explain in the blocker column"))))</f>
        <v/>
      </c>
    </row>
    <row r="45" customFormat="false" ht="24" hidden="false" customHeight="true" outlineLevel="0" collapsed="false">
      <c r="A45" s="79"/>
      <c r="B45" s="80"/>
      <c r="C45" s="162" t="str">
        <f aca="false">IF($A45="","",ROUND(SUMIFS('DAILY ENTRY'!$G$4:$G$1006,'DAILY ENTRY'!$A$4:$A$1006,$A45,'DAILY ENTRY'!$B$4:$B$1006,$B45)/60,1))</f>
        <v/>
      </c>
      <c r="D45" s="162" t="str">
        <f aca="false">IF($A45="","",SUMIFS('DAILY ENTRY'!$F$4:$F$1006,'DAILY ENTRY'!$A$4:$A$1006,$A45,'DAILY ENTRY'!$B$4:$B$1006,$B45,'DAILY ENTRY'!$D$4:$D$1006,"Lead researched (Sales Navigator)"))</f>
        <v/>
      </c>
      <c r="E45" s="162" t="str">
        <f aca="false">IF($A45="","",SUMIFS('DAILY ENTRY'!$F$4:$F$1006,'DAILY ENTRY'!$A$4:$A$1006,$A45,'DAILY ENTRY'!$B$4:$B$1006,$B45,'DAILY ENTRY'!$D$4:$D$1006,"Connection request sent"))</f>
        <v/>
      </c>
      <c r="F45" s="162" t="str">
        <f aca="false">IF($A45="","",SUMIFS('DAILY ENTRY'!$F$4:$F$1006,'DAILY ENTRY'!$A$4:$A$1006,$A45,'DAILY ENTRY'!$B$4:$B$1006,$B45,'DAILY ENTRY'!$D$4:$D$1006,"First message sent"))</f>
        <v/>
      </c>
      <c r="G45" s="162" t="str">
        <f aca="false">IF($A45="","",SUMIFS('DAILY ENTRY'!$F$4:$F$1006,'DAILY ENTRY'!$A$4:$A$1006,$A45,'DAILY ENTRY'!$B$4:$B$1006,$B45,'DAILY ENTRY'!$D$4:$D$1006,"Follow-up message sent"))</f>
        <v/>
      </c>
      <c r="H45" s="162" t="str">
        <f aca="false">IF($A45="","",SUMIFS('DAILY ENTRY'!$F$4:$F$1006,'DAILY ENTRY'!$A$4:$A$1006,$A45,'DAILY ENTRY'!$B$4:$B$1006,$B45,'DAILY ENTRY'!$D$4:$D$1006,"Post / content published"))</f>
        <v/>
      </c>
      <c r="I45" s="162" t="str">
        <f aca="false">IF($A45="","",SUMIFS('DAILY ENTRY'!$F$4:$F$1006,'DAILY ENTRY'!$A$4:$A$1006,$A45,'DAILY ENTRY'!$B$4:$B$1006,$B45,'DAILY ENTRY'!$D$4:$D$1006,"Community answer or comment"))</f>
        <v/>
      </c>
      <c r="J45" s="162" t="str">
        <f aca="false">IF($A45="","",SUMIFS('DAILY ENTRY'!$F$4:$F$1006,'DAILY ENTRY'!$A$4:$A$1006,$A45,'DAILY ENTRY'!$B$4:$B$1006,$B45,'DAILY ENTRY'!$D$4:$D$1006,"Partnership / PR contact"))</f>
        <v/>
      </c>
      <c r="K45" s="162" t="str">
        <f aca="false">IF($A45="","",SUMIFS('DAILY ENTRY'!$F$4:$F$1006,'DAILY ENTRY'!$A$4:$A$1006,$A45,'DAILY ENTRY'!$B$4:$B$1006,$B45,'DAILY ENTRY'!$D$4:$D$1006,"Engagement (commented on someone else)"))</f>
        <v/>
      </c>
      <c r="L45" s="162" t="str">
        <f aca="false">IF($A45="","",SUMIFS('DAILY ENTRY'!$F$4:$F$1006,'DAILY ENTRY'!$A$4:$A$1006,$A45,'DAILY ENTRY'!$B$4:$B$1006,$B45,'DAILY ENTRY'!$D$4:$D$1006,"Account created / profile completed"))</f>
        <v/>
      </c>
      <c r="M45" s="163" t="str">
        <f aca="false">IF($A45="","",IFERROR(INDEX('DAILY ENTRY'!$E$4:$E$1006,MATCH(1,INDEX(('DAILY ENTRY'!$A$4:$A$1006=$A45)*('DAILY ENTRY'!$B$4:$B$1006=$B45)*('DAILY ENTRY'!$I$4:$I$1006="Meeting booked"),0),0)),IFERROR(INDEX('DAILY ENTRY'!$E$4:$E$1006,MATCH(1,INDEX(('DAILY ENTRY'!$A$4:$A$1006=$A45)*('DAILY ENTRY'!$B$4:$B$1006=$B45)*('DAILY ENTRY'!$I$4:$I$1006="Positive reply"),0),0)),"")))</f>
        <v/>
      </c>
      <c r="N45" s="163" t="str">
        <f aca="false">IF($A45="","",IFERROR(INDEX('DAILY ENTRY'!$J$4:$J$1006,MATCH(1,INDEX(('DAILY ENTRY'!$A$4:$A$1006=$A45)*('DAILY ENTRY'!$B$4:$B$1006=$B45)*('DAILY ENTRY'!$I$4:$I$1006="Blocked"),0),0)),""))</f>
        <v/>
      </c>
      <c r="O45" s="106" t="str">
        <f aca="false">IF($A45="","",(D45&gt;='START HERE'!$B$25)+(E45&gt;='START HERE'!$B$26)+(F45&gt;='START HERE'!$B$27)+(G45&gt;='START HERE'!$B$28)+(H45&gt;='START HERE'!$B$29)+(I45&gt;='START HERE'!$B$30)+(J45&gt;='START HERE'!$B$31)+(K45&gt;='START HERE'!$B$32))</f>
        <v/>
      </c>
      <c r="P45" s="107" t="str">
        <f aca="false">IF($A45="","",IF(O45&gt;=7,"Full day",IF(O45&gt;=5,"Most targets met",IF(O45&gt;=3,"Half day","Below plan - explain in the blocker column"))))</f>
        <v/>
      </c>
    </row>
    <row r="46" customFormat="false" ht="24" hidden="false" customHeight="true" outlineLevel="0" collapsed="false">
      <c r="A46" s="79"/>
      <c r="B46" s="80"/>
      <c r="C46" s="162" t="str">
        <f aca="false">IF($A46="","",ROUND(SUMIFS('DAILY ENTRY'!$G$4:$G$1006,'DAILY ENTRY'!$A$4:$A$1006,$A46,'DAILY ENTRY'!$B$4:$B$1006,$B46)/60,1))</f>
        <v/>
      </c>
      <c r="D46" s="162" t="str">
        <f aca="false">IF($A46="","",SUMIFS('DAILY ENTRY'!$F$4:$F$1006,'DAILY ENTRY'!$A$4:$A$1006,$A46,'DAILY ENTRY'!$B$4:$B$1006,$B46,'DAILY ENTRY'!$D$4:$D$1006,"Lead researched (Sales Navigator)"))</f>
        <v/>
      </c>
      <c r="E46" s="162" t="str">
        <f aca="false">IF($A46="","",SUMIFS('DAILY ENTRY'!$F$4:$F$1006,'DAILY ENTRY'!$A$4:$A$1006,$A46,'DAILY ENTRY'!$B$4:$B$1006,$B46,'DAILY ENTRY'!$D$4:$D$1006,"Connection request sent"))</f>
        <v/>
      </c>
      <c r="F46" s="162" t="str">
        <f aca="false">IF($A46="","",SUMIFS('DAILY ENTRY'!$F$4:$F$1006,'DAILY ENTRY'!$A$4:$A$1006,$A46,'DAILY ENTRY'!$B$4:$B$1006,$B46,'DAILY ENTRY'!$D$4:$D$1006,"First message sent"))</f>
        <v/>
      </c>
      <c r="G46" s="162" t="str">
        <f aca="false">IF($A46="","",SUMIFS('DAILY ENTRY'!$F$4:$F$1006,'DAILY ENTRY'!$A$4:$A$1006,$A46,'DAILY ENTRY'!$B$4:$B$1006,$B46,'DAILY ENTRY'!$D$4:$D$1006,"Follow-up message sent"))</f>
        <v/>
      </c>
      <c r="H46" s="162" t="str">
        <f aca="false">IF($A46="","",SUMIFS('DAILY ENTRY'!$F$4:$F$1006,'DAILY ENTRY'!$A$4:$A$1006,$A46,'DAILY ENTRY'!$B$4:$B$1006,$B46,'DAILY ENTRY'!$D$4:$D$1006,"Post / content published"))</f>
        <v/>
      </c>
      <c r="I46" s="162" t="str">
        <f aca="false">IF($A46="","",SUMIFS('DAILY ENTRY'!$F$4:$F$1006,'DAILY ENTRY'!$A$4:$A$1006,$A46,'DAILY ENTRY'!$B$4:$B$1006,$B46,'DAILY ENTRY'!$D$4:$D$1006,"Community answer or comment"))</f>
        <v/>
      </c>
      <c r="J46" s="162" t="str">
        <f aca="false">IF($A46="","",SUMIFS('DAILY ENTRY'!$F$4:$F$1006,'DAILY ENTRY'!$A$4:$A$1006,$A46,'DAILY ENTRY'!$B$4:$B$1006,$B46,'DAILY ENTRY'!$D$4:$D$1006,"Partnership / PR contact"))</f>
        <v/>
      </c>
      <c r="K46" s="162" t="str">
        <f aca="false">IF($A46="","",SUMIFS('DAILY ENTRY'!$F$4:$F$1006,'DAILY ENTRY'!$A$4:$A$1006,$A46,'DAILY ENTRY'!$B$4:$B$1006,$B46,'DAILY ENTRY'!$D$4:$D$1006,"Engagement (commented on someone else)"))</f>
        <v/>
      </c>
      <c r="L46" s="162" t="str">
        <f aca="false">IF($A46="","",SUMIFS('DAILY ENTRY'!$F$4:$F$1006,'DAILY ENTRY'!$A$4:$A$1006,$A46,'DAILY ENTRY'!$B$4:$B$1006,$B46,'DAILY ENTRY'!$D$4:$D$1006,"Account created / profile completed"))</f>
        <v/>
      </c>
      <c r="M46" s="163" t="str">
        <f aca="false">IF($A46="","",IFERROR(INDEX('DAILY ENTRY'!$E$4:$E$1006,MATCH(1,INDEX(('DAILY ENTRY'!$A$4:$A$1006=$A46)*('DAILY ENTRY'!$B$4:$B$1006=$B46)*('DAILY ENTRY'!$I$4:$I$1006="Meeting booked"),0),0)),IFERROR(INDEX('DAILY ENTRY'!$E$4:$E$1006,MATCH(1,INDEX(('DAILY ENTRY'!$A$4:$A$1006=$A46)*('DAILY ENTRY'!$B$4:$B$1006=$B46)*('DAILY ENTRY'!$I$4:$I$1006="Positive reply"),0),0)),"")))</f>
        <v/>
      </c>
      <c r="N46" s="163" t="str">
        <f aca="false">IF($A46="","",IFERROR(INDEX('DAILY ENTRY'!$J$4:$J$1006,MATCH(1,INDEX(('DAILY ENTRY'!$A$4:$A$1006=$A46)*('DAILY ENTRY'!$B$4:$B$1006=$B46)*('DAILY ENTRY'!$I$4:$I$1006="Blocked"),0),0)),""))</f>
        <v/>
      </c>
      <c r="O46" s="106" t="str">
        <f aca="false">IF($A46="","",(D46&gt;='START HERE'!$B$25)+(E46&gt;='START HERE'!$B$26)+(F46&gt;='START HERE'!$B$27)+(G46&gt;='START HERE'!$B$28)+(H46&gt;='START HERE'!$B$29)+(I46&gt;='START HERE'!$B$30)+(J46&gt;='START HERE'!$B$31)+(K46&gt;='START HERE'!$B$32))</f>
        <v/>
      </c>
      <c r="P46" s="107" t="str">
        <f aca="false">IF($A46="","",IF(O46&gt;=7,"Full day",IF(O46&gt;=5,"Most targets met",IF(O46&gt;=3,"Half day","Below plan - explain in the blocker column"))))</f>
        <v/>
      </c>
    </row>
    <row r="47" customFormat="false" ht="24" hidden="false" customHeight="true" outlineLevel="0" collapsed="false">
      <c r="A47" s="79"/>
      <c r="B47" s="80"/>
      <c r="C47" s="162" t="str">
        <f aca="false">IF($A47="","",ROUND(SUMIFS('DAILY ENTRY'!$G$4:$G$1006,'DAILY ENTRY'!$A$4:$A$1006,$A47,'DAILY ENTRY'!$B$4:$B$1006,$B47)/60,1))</f>
        <v/>
      </c>
      <c r="D47" s="162" t="str">
        <f aca="false">IF($A47="","",SUMIFS('DAILY ENTRY'!$F$4:$F$1006,'DAILY ENTRY'!$A$4:$A$1006,$A47,'DAILY ENTRY'!$B$4:$B$1006,$B47,'DAILY ENTRY'!$D$4:$D$1006,"Lead researched (Sales Navigator)"))</f>
        <v/>
      </c>
      <c r="E47" s="162" t="str">
        <f aca="false">IF($A47="","",SUMIFS('DAILY ENTRY'!$F$4:$F$1006,'DAILY ENTRY'!$A$4:$A$1006,$A47,'DAILY ENTRY'!$B$4:$B$1006,$B47,'DAILY ENTRY'!$D$4:$D$1006,"Connection request sent"))</f>
        <v/>
      </c>
      <c r="F47" s="162" t="str">
        <f aca="false">IF($A47="","",SUMIFS('DAILY ENTRY'!$F$4:$F$1006,'DAILY ENTRY'!$A$4:$A$1006,$A47,'DAILY ENTRY'!$B$4:$B$1006,$B47,'DAILY ENTRY'!$D$4:$D$1006,"First message sent"))</f>
        <v/>
      </c>
      <c r="G47" s="162" t="str">
        <f aca="false">IF($A47="","",SUMIFS('DAILY ENTRY'!$F$4:$F$1006,'DAILY ENTRY'!$A$4:$A$1006,$A47,'DAILY ENTRY'!$B$4:$B$1006,$B47,'DAILY ENTRY'!$D$4:$D$1006,"Follow-up message sent"))</f>
        <v/>
      </c>
      <c r="H47" s="162" t="str">
        <f aca="false">IF($A47="","",SUMIFS('DAILY ENTRY'!$F$4:$F$1006,'DAILY ENTRY'!$A$4:$A$1006,$A47,'DAILY ENTRY'!$B$4:$B$1006,$B47,'DAILY ENTRY'!$D$4:$D$1006,"Post / content published"))</f>
        <v/>
      </c>
      <c r="I47" s="162" t="str">
        <f aca="false">IF($A47="","",SUMIFS('DAILY ENTRY'!$F$4:$F$1006,'DAILY ENTRY'!$A$4:$A$1006,$A47,'DAILY ENTRY'!$B$4:$B$1006,$B47,'DAILY ENTRY'!$D$4:$D$1006,"Community answer or comment"))</f>
        <v/>
      </c>
      <c r="J47" s="162" t="str">
        <f aca="false">IF($A47="","",SUMIFS('DAILY ENTRY'!$F$4:$F$1006,'DAILY ENTRY'!$A$4:$A$1006,$A47,'DAILY ENTRY'!$B$4:$B$1006,$B47,'DAILY ENTRY'!$D$4:$D$1006,"Partnership / PR contact"))</f>
        <v/>
      </c>
      <c r="K47" s="162" t="str">
        <f aca="false">IF($A47="","",SUMIFS('DAILY ENTRY'!$F$4:$F$1006,'DAILY ENTRY'!$A$4:$A$1006,$A47,'DAILY ENTRY'!$B$4:$B$1006,$B47,'DAILY ENTRY'!$D$4:$D$1006,"Engagement (commented on someone else)"))</f>
        <v/>
      </c>
      <c r="L47" s="162" t="str">
        <f aca="false">IF($A47="","",SUMIFS('DAILY ENTRY'!$F$4:$F$1006,'DAILY ENTRY'!$A$4:$A$1006,$A47,'DAILY ENTRY'!$B$4:$B$1006,$B47,'DAILY ENTRY'!$D$4:$D$1006,"Account created / profile completed"))</f>
        <v/>
      </c>
      <c r="M47" s="163" t="str">
        <f aca="false">IF($A47="","",IFERROR(INDEX('DAILY ENTRY'!$E$4:$E$1006,MATCH(1,INDEX(('DAILY ENTRY'!$A$4:$A$1006=$A47)*('DAILY ENTRY'!$B$4:$B$1006=$B47)*('DAILY ENTRY'!$I$4:$I$1006="Meeting booked"),0),0)),IFERROR(INDEX('DAILY ENTRY'!$E$4:$E$1006,MATCH(1,INDEX(('DAILY ENTRY'!$A$4:$A$1006=$A47)*('DAILY ENTRY'!$B$4:$B$1006=$B47)*('DAILY ENTRY'!$I$4:$I$1006="Positive reply"),0),0)),"")))</f>
        <v/>
      </c>
      <c r="N47" s="163" t="str">
        <f aca="false">IF($A47="","",IFERROR(INDEX('DAILY ENTRY'!$J$4:$J$1006,MATCH(1,INDEX(('DAILY ENTRY'!$A$4:$A$1006=$A47)*('DAILY ENTRY'!$B$4:$B$1006=$B47)*('DAILY ENTRY'!$I$4:$I$1006="Blocked"),0),0)),""))</f>
        <v/>
      </c>
      <c r="O47" s="106" t="str">
        <f aca="false">IF($A47="","",(D47&gt;='START HERE'!$B$25)+(E47&gt;='START HERE'!$B$26)+(F47&gt;='START HERE'!$B$27)+(G47&gt;='START HERE'!$B$28)+(H47&gt;='START HERE'!$B$29)+(I47&gt;='START HERE'!$B$30)+(J47&gt;='START HERE'!$B$31)+(K47&gt;='START HERE'!$B$32))</f>
        <v/>
      </c>
      <c r="P47" s="107" t="str">
        <f aca="false">IF($A47="","",IF(O47&gt;=7,"Full day",IF(O47&gt;=5,"Most targets met",IF(O47&gt;=3,"Half day","Below plan - explain in the blocker column"))))</f>
        <v/>
      </c>
    </row>
    <row r="48" customFormat="false" ht="24" hidden="false" customHeight="true" outlineLevel="0" collapsed="false">
      <c r="A48" s="79"/>
      <c r="B48" s="80"/>
      <c r="C48" s="162" t="str">
        <f aca="false">IF($A48="","",ROUND(SUMIFS('DAILY ENTRY'!$G$4:$G$1006,'DAILY ENTRY'!$A$4:$A$1006,$A48,'DAILY ENTRY'!$B$4:$B$1006,$B48)/60,1))</f>
        <v/>
      </c>
      <c r="D48" s="162" t="str">
        <f aca="false">IF($A48="","",SUMIFS('DAILY ENTRY'!$F$4:$F$1006,'DAILY ENTRY'!$A$4:$A$1006,$A48,'DAILY ENTRY'!$B$4:$B$1006,$B48,'DAILY ENTRY'!$D$4:$D$1006,"Lead researched (Sales Navigator)"))</f>
        <v/>
      </c>
      <c r="E48" s="162" t="str">
        <f aca="false">IF($A48="","",SUMIFS('DAILY ENTRY'!$F$4:$F$1006,'DAILY ENTRY'!$A$4:$A$1006,$A48,'DAILY ENTRY'!$B$4:$B$1006,$B48,'DAILY ENTRY'!$D$4:$D$1006,"Connection request sent"))</f>
        <v/>
      </c>
      <c r="F48" s="162" t="str">
        <f aca="false">IF($A48="","",SUMIFS('DAILY ENTRY'!$F$4:$F$1006,'DAILY ENTRY'!$A$4:$A$1006,$A48,'DAILY ENTRY'!$B$4:$B$1006,$B48,'DAILY ENTRY'!$D$4:$D$1006,"First message sent"))</f>
        <v/>
      </c>
      <c r="G48" s="162" t="str">
        <f aca="false">IF($A48="","",SUMIFS('DAILY ENTRY'!$F$4:$F$1006,'DAILY ENTRY'!$A$4:$A$1006,$A48,'DAILY ENTRY'!$B$4:$B$1006,$B48,'DAILY ENTRY'!$D$4:$D$1006,"Follow-up message sent"))</f>
        <v/>
      </c>
      <c r="H48" s="162" t="str">
        <f aca="false">IF($A48="","",SUMIFS('DAILY ENTRY'!$F$4:$F$1006,'DAILY ENTRY'!$A$4:$A$1006,$A48,'DAILY ENTRY'!$B$4:$B$1006,$B48,'DAILY ENTRY'!$D$4:$D$1006,"Post / content published"))</f>
        <v/>
      </c>
      <c r="I48" s="162" t="str">
        <f aca="false">IF($A48="","",SUMIFS('DAILY ENTRY'!$F$4:$F$1006,'DAILY ENTRY'!$A$4:$A$1006,$A48,'DAILY ENTRY'!$B$4:$B$1006,$B48,'DAILY ENTRY'!$D$4:$D$1006,"Community answer or comment"))</f>
        <v/>
      </c>
      <c r="J48" s="162" t="str">
        <f aca="false">IF($A48="","",SUMIFS('DAILY ENTRY'!$F$4:$F$1006,'DAILY ENTRY'!$A$4:$A$1006,$A48,'DAILY ENTRY'!$B$4:$B$1006,$B48,'DAILY ENTRY'!$D$4:$D$1006,"Partnership / PR contact"))</f>
        <v/>
      </c>
      <c r="K48" s="162" t="str">
        <f aca="false">IF($A48="","",SUMIFS('DAILY ENTRY'!$F$4:$F$1006,'DAILY ENTRY'!$A$4:$A$1006,$A48,'DAILY ENTRY'!$B$4:$B$1006,$B48,'DAILY ENTRY'!$D$4:$D$1006,"Engagement (commented on someone else)"))</f>
        <v/>
      </c>
      <c r="L48" s="162" t="str">
        <f aca="false">IF($A48="","",SUMIFS('DAILY ENTRY'!$F$4:$F$1006,'DAILY ENTRY'!$A$4:$A$1006,$A48,'DAILY ENTRY'!$B$4:$B$1006,$B48,'DAILY ENTRY'!$D$4:$D$1006,"Account created / profile completed"))</f>
        <v/>
      </c>
      <c r="M48" s="163" t="str">
        <f aca="false">IF($A48="","",IFERROR(INDEX('DAILY ENTRY'!$E$4:$E$1006,MATCH(1,INDEX(('DAILY ENTRY'!$A$4:$A$1006=$A48)*('DAILY ENTRY'!$B$4:$B$1006=$B48)*('DAILY ENTRY'!$I$4:$I$1006="Meeting booked"),0),0)),IFERROR(INDEX('DAILY ENTRY'!$E$4:$E$1006,MATCH(1,INDEX(('DAILY ENTRY'!$A$4:$A$1006=$A48)*('DAILY ENTRY'!$B$4:$B$1006=$B48)*('DAILY ENTRY'!$I$4:$I$1006="Positive reply"),0),0)),"")))</f>
        <v/>
      </c>
      <c r="N48" s="163" t="str">
        <f aca="false">IF($A48="","",IFERROR(INDEX('DAILY ENTRY'!$J$4:$J$1006,MATCH(1,INDEX(('DAILY ENTRY'!$A$4:$A$1006=$A48)*('DAILY ENTRY'!$B$4:$B$1006=$B48)*('DAILY ENTRY'!$I$4:$I$1006="Blocked"),0),0)),""))</f>
        <v/>
      </c>
      <c r="O48" s="106" t="str">
        <f aca="false">IF($A48="","",(D48&gt;='START HERE'!$B$25)+(E48&gt;='START HERE'!$B$26)+(F48&gt;='START HERE'!$B$27)+(G48&gt;='START HERE'!$B$28)+(H48&gt;='START HERE'!$B$29)+(I48&gt;='START HERE'!$B$30)+(J48&gt;='START HERE'!$B$31)+(K48&gt;='START HERE'!$B$32))</f>
        <v/>
      </c>
      <c r="P48" s="107" t="str">
        <f aca="false">IF($A48="","",IF(O48&gt;=7,"Full day",IF(O48&gt;=5,"Most targets met",IF(O48&gt;=3,"Half day","Below plan - explain in the blocker column"))))</f>
        <v/>
      </c>
    </row>
    <row r="49" customFormat="false" ht="24" hidden="false" customHeight="true" outlineLevel="0" collapsed="false">
      <c r="A49" s="79"/>
      <c r="B49" s="80"/>
      <c r="C49" s="162" t="str">
        <f aca="false">IF($A49="","",ROUND(SUMIFS('DAILY ENTRY'!$G$4:$G$1006,'DAILY ENTRY'!$A$4:$A$1006,$A49,'DAILY ENTRY'!$B$4:$B$1006,$B49)/60,1))</f>
        <v/>
      </c>
      <c r="D49" s="162" t="str">
        <f aca="false">IF($A49="","",SUMIFS('DAILY ENTRY'!$F$4:$F$1006,'DAILY ENTRY'!$A$4:$A$1006,$A49,'DAILY ENTRY'!$B$4:$B$1006,$B49,'DAILY ENTRY'!$D$4:$D$1006,"Lead researched (Sales Navigator)"))</f>
        <v/>
      </c>
      <c r="E49" s="162" t="str">
        <f aca="false">IF($A49="","",SUMIFS('DAILY ENTRY'!$F$4:$F$1006,'DAILY ENTRY'!$A$4:$A$1006,$A49,'DAILY ENTRY'!$B$4:$B$1006,$B49,'DAILY ENTRY'!$D$4:$D$1006,"Connection request sent"))</f>
        <v/>
      </c>
      <c r="F49" s="162" t="str">
        <f aca="false">IF($A49="","",SUMIFS('DAILY ENTRY'!$F$4:$F$1006,'DAILY ENTRY'!$A$4:$A$1006,$A49,'DAILY ENTRY'!$B$4:$B$1006,$B49,'DAILY ENTRY'!$D$4:$D$1006,"First message sent"))</f>
        <v/>
      </c>
      <c r="G49" s="162" t="str">
        <f aca="false">IF($A49="","",SUMIFS('DAILY ENTRY'!$F$4:$F$1006,'DAILY ENTRY'!$A$4:$A$1006,$A49,'DAILY ENTRY'!$B$4:$B$1006,$B49,'DAILY ENTRY'!$D$4:$D$1006,"Follow-up message sent"))</f>
        <v/>
      </c>
      <c r="H49" s="162" t="str">
        <f aca="false">IF($A49="","",SUMIFS('DAILY ENTRY'!$F$4:$F$1006,'DAILY ENTRY'!$A$4:$A$1006,$A49,'DAILY ENTRY'!$B$4:$B$1006,$B49,'DAILY ENTRY'!$D$4:$D$1006,"Post / content published"))</f>
        <v/>
      </c>
      <c r="I49" s="162" t="str">
        <f aca="false">IF($A49="","",SUMIFS('DAILY ENTRY'!$F$4:$F$1006,'DAILY ENTRY'!$A$4:$A$1006,$A49,'DAILY ENTRY'!$B$4:$B$1006,$B49,'DAILY ENTRY'!$D$4:$D$1006,"Community answer or comment"))</f>
        <v/>
      </c>
      <c r="J49" s="162" t="str">
        <f aca="false">IF($A49="","",SUMIFS('DAILY ENTRY'!$F$4:$F$1006,'DAILY ENTRY'!$A$4:$A$1006,$A49,'DAILY ENTRY'!$B$4:$B$1006,$B49,'DAILY ENTRY'!$D$4:$D$1006,"Partnership / PR contact"))</f>
        <v/>
      </c>
      <c r="K49" s="162" t="str">
        <f aca="false">IF($A49="","",SUMIFS('DAILY ENTRY'!$F$4:$F$1006,'DAILY ENTRY'!$A$4:$A$1006,$A49,'DAILY ENTRY'!$B$4:$B$1006,$B49,'DAILY ENTRY'!$D$4:$D$1006,"Engagement (commented on someone else)"))</f>
        <v/>
      </c>
      <c r="L49" s="162" t="str">
        <f aca="false">IF($A49="","",SUMIFS('DAILY ENTRY'!$F$4:$F$1006,'DAILY ENTRY'!$A$4:$A$1006,$A49,'DAILY ENTRY'!$B$4:$B$1006,$B49,'DAILY ENTRY'!$D$4:$D$1006,"Account created / profile completed"))</f>
        <v/>
      </c>
      <c r="M49" s="163" t="str">
        <f aca="false">IF($A49="","",IFERROR(INDEX('DAILY ENTRY'!$E$4:$E$1006,MATCH(1,INDEX(('DAILY ENTRY'!$A$4:$A$1006=$A49)*('DAILY ENTRY'!$B$4:$B$1006=$B49)*('DAILY ENTRY'!$I$4:$I$1006="Meeting booked"),0),0)),IFERROR(INDEX('DAILY ENTRY'!$E$4:$E$1006,MATCH(1,INDEX(('DAILY ENTRY'!$A$4:$A$1006=$A49)*('DAILY ENTRY'!$B$4:$B$1006=$B49)*('DAILY ENTRY'!$I$4:$I$1006="Positive reply"),0),0)),"")))</f>
        <v/>
      </c>
      <c r="N49" s="163" t="str">
        <f aca="false">IF($A49="","",IFERROR(INDEX('DAILY ENTRY'!$J$4:$J$1006,MATCH(1,INDEX(('DAILY ENTRY'!$A$4:$A$1006=$A49)*('DAILY ENTRY'!$B$4:$B$1006=$B49)*('DAILY ENTRY'!$I$4:$I$1006="Blocked"),0),0)),""))</f>
        <v/>
      </c>
      <c r="O49" s="106" t="str">
        <f aca="false">IF($A49="","",(D49&gt;='START HERE'!$B$25)+(E49&gt;='START HERE'!$B$26)+(F49&gt;='START HERE'!$B$27)+(G49&gt;='START HERE'!$B$28)+(H49&gt;='START HERE'!$B$29)+(I49&gt;='START HERE'!$B$30)+(J49&gt;='START HERE'!$B$31)+(K49&gt;='START HERE'!$B$32))</f>
        <v/>
      </c>
      <c r="P49" s="107" t="str">
        <f aca="false">IF($A49="","",IF(O49&gt;=7,"Full day",IF(O49&gt;=5,"Most targets met",IF(O49&gt;=3,"Half day","Below plan - explain in the blocker column"))))</f>
        <v/>
      </c>
    </row>
    <row r="50" customFormat="false" ht="24" hidden="false" customHeight="true" outlineLevel="0" collapsed="false">
      <c r="A50" s="79"/>
      <c r="B50" s="80"/>
      <c r="C50" s="162" t="str">
        <f aca="false">IF($A50="","",ROUND(SUMIFS('DAILY ENTRY'!$G$4:$G$1006,'DAILY ENTRY'!$A$4:$A$1006,$A50,'DAILY ENTRY'!$B$4:$B$1006,$B50)/60,1))</f>
        <v/>
      </c>
      <c r="D50" s="162" t="str">
        <f aca="false">IF($A50="","",SUMIFS('DAILY ENTRY'!$F$4:$F$1006,'DAILY ENTRY'!$A$4:$A$1006,$A50,'DAILY ENTRY'!$B$4:$B$1006,$B50,'DAILY ENTRY'!$D$4:$D$1006,"Lead researched (Sales Navigator)"))</f>
        <v/>
      </c>
      <c r="E50" s="162" t="str">
        <f aca="false">IF($A50="","",SUMIFS('DAILY ENTRY'!$F$4:$F$1006,'DAILY ENTRY'!$A$4:$A$1006,$A50,'DAILY ENTRY'!$B$4:$B$1006,$B50,'DAILY ENTRY'!$D$4:$D$1006,"Connection request sent"))</f>
        <v/>
      </c>
      <c r="F50" s="162" t="str">
        <f aca="false">IF($A50="","",SUMIFS('DAILY ENTRY'!$F$4:$F$1006,'DAILY ENTRY'!$A$4:$A$1006,$A50,'DAILY ENTRY'!$B$4:$B$1006,$B50,'DAILY ENTRY'!$D$4:$D$1006,"First message sent"))</f>
        <v/>
      </c>
      <c r="G50" s="162" t="str">
        <f aca="false">IF($A50="","",SUMIFS('DAILY ENTRY'!$F$4:$F$1006,'DAILY ENTRY'!$A$4:$A$1006,$A50,'DAILY ENTRY'!$B$4:$B$1006,$B50,'DAILY ENTRY'!$D$4:$D$1006,"Follow-up message sent"))</f>
        <v/>
      </c>
      <c r="H50" s="162" t="str">
        <f aca="false">IF($A50="","",SUMIFS('DAILY ENTRY'!$F$4:$F$1006,'DAILY ENTRY'!$A$4:$A$1006,$A50,'DAILY ENTRY'!$B$4:$B$1006,$B50,'DAILY ENTRY'!$D$4:$D$1006,"Post / content published"))</f>
        <v/>
      </c>
      <c r="I50" s="162" t="str">
        <f aca="false">IF($A50="","",SUMIFS('DAILY ENTRY'!$F$4:$F$1006,'DAILY ENTRY'!$A$4:$A$1006,$A50,'DAILY ENTRY'!$B$4:$B$1006,$B50,'DAILY ENTRY'!$D$4:$D$1006,"Community answer or comment"))</f>
        <v/>
      </c>
      <c r="J50" s="162" t="str">
        <f aca="false">IF($A50="","",SUMIFS('DAILY ENTRY'!$F$4:$F$1006,'DAILY ENTRY'!$A$4:$A$1006,$A50,'DAILY ENTRY'!$B$4:$B$1006,$B50,'DAILY ENTRY'!$D$4:$D$1006,"Partnership / PR contact"))</f>
        <v/>
      </c>
      <c r="K50" s="162" t="str">
        <f aca="false">IF($A50="","",SUMIFS('DAILY ENTRY'!$F$4:$F$1006,'DAILY ENTRY'!$A$4:$A$1006,$A50,'DAILY ENTRY'!$B$4:$B$1006,$B50,'DAILY ENTRY'!$D$4:$D$1006,"Engagement (commented on someone else)"))</f>
        <v/>
      </c>
      <c r="L50" s="162" t="str">
        <f aca="false">IF($A50="","",SUMIFS('DAILY ENTRY'!$F$4:$F$1006,'DAILY ENTRY'!$A$4:$A$1006,$A50,'DAILY ENTRY'!$B$4:$B$1006,$B50,'DAILY ENTRY'!$D$4:$D$1006,"Account created / profile completed"))</f>
        <v/>
      </c>
      <c r="M50" s="163" t="str">
        <f aca="false">IF($A50="","",IFERROR(INDEX('DAILY ENTRY'!$E$4:$E$1006,MATCH(1,INDEX(('DAILY ENTRY'!$A$4:$A$1006=$A50)*('DAILY ENTRY'!$B$4:$B$1006=$B50)*('DAILY ENTRY'!$I$4:$I$1006="Meeting booked"),0),0)),IFERROR(INDEX('DAILY ENTRY'!$E$4:$E$1006,MATCH(1,INDEX(('DAILY ENTRY'!$A$4:$A$1006=$A50)*('DAILY ENTRY'!$B$4:$B$1006=$B50)*('DAILY ENTRY'!$I$4:$I$1006="Positive reply"),0),0)),"")))</f>
        <v/>
      </c>
      <c r="N50" s="163" t="str">
        <f aca="false">IF($A50="","",IFERROR(INDEX('DAILY ENTRY'!$J$4:$J$1006,MATCH(1,INDEX(('DAILY ENTRY'!$A$4:$A$1006=$A50)*('DAILY ENTRY'!$B$4:$B$1006=$B50)*('DAILY ENTRY'!$I$4:$I$1006="Blocked"),0),0)),""))</f>
        <v/>
      </c>
      <c r="O50" s="106" t="str">
        <f aca="false">IF($A50="","",(D50&gt;='START HERE'!$B$25)+(E50&gt;='START HERE'!$B$26)+(F50&gt;='START HERE'!$B$27)+(G50&gt;='START HERE'!$B$28)+(H50&gt;='START HERE'!$B$29)+(I50&gt;='START HERE'!$B$30)+(J50&gt;='START HERE'!$B$31)+(K50&gt;='START HERE'!$B$32))</f>
        <v/>
      </c>
      <c r="P50" s="107" t="str">
        <f aca="false">IF($A50="","",IF(O50&gt;=7,"Full day",IF(O50&gt;=5,"Most targets met",IF(O50&gt;=3,"Half day","Below plan - explain in the blocker column"))))</f>
        <v/>
      </c>
    </row>
    <row r="51" customFormat="false" ht="24" hidden="false" customHeight="true" outlineLevel="0" collapsed="false">
      <c r="A51" s="79"/>
      <c r="B51" s="80"/>
      <c r="C51" s="162" t="str">
        <f aca="false">IF($A51="","",ROUND(SUMIFS('DAILY ENTRY'!$G$4:$G$1006,'DAILY ENTRY'!$A$4:$A$1006,$A51,'DAILY ENTRY'!$B$4:$B$1006,$B51)/60,1))</f>
        <v/>
      </c>
      <c r="D51" s="162" t="str">
        <f aca="false">IF($A51="","",SUMIFS('DAILY ENTRY'!$F$4:$F$1006,'DAILY ENTRY'!$A$4:$A$1006,$A51,'DAILY ENTRY'!$B$4:$B$1006,$B51,'DAILY ENTRY'!$D$4:$D$1006,"Lead researched (Sales Navigator)"))</f>
        <v/>
      </c>
      <c r="E51" s="162" t="str">
        <f aca="false">IF($A51="","",SUMIFS('DAILY ENTRY'!$F$4:$F$1006,'DAILY ENTRY'!$A$4:$A$1006,$A51,'DAILY ENTRY'!$B$4:$B$1006,$B51,'DAILY ENTRY'!$D$4:$D$1006,"Connection request sent"))</f>
        <v/>
      </c>
      <c r="F51" s="162" t="str">
        <f aca="false">IF($A51="","",SUMIFS('DAILY ENTRY'!$F$4:$F$1006,'DAILY ENTRY'!$A$4:$A$1006,$A51,'DAILY ENTRY'!$B$4:$B$1006,$B51,'DAILY ENTRY'!$D$4:$D$1006,"First message sent"))</f>
        <v/>
      </c>
      <c r="G51" s="162" t="str">
        <f aca="false">IF($A51="","",SUMIFS('DAILY ENTRY'!$F$4:$F$1006,'DAILY ENTRY'!$A$4:$A$1006,$A51,'DAILY ENTRY'!$B$4:$B$1006,$B51,'DAILY ENTRY'!$D$4:$D$1006,"Follow-up message sent"))</f>
        <v/>
      </c>
      <c r="H51" s="162" t="str">
        <f aca="false">IF($A51="","",SUMIFS('DAILY ENTRY'!$F$4:$F$1006,'DAILY ENTRY'!$A$4:$A$1006,$A51,'DAILY ENTRY'!$B$4:$B$1006,$B51,'DAILY ENTRY'!$D$4:$D$1006,"Post / content published"))</f>
        <v/>
      </c>
      <c r="I51" s="162" t="str">
        <f aca="false">IF($A51="","",SUMIFS('DAILY ENTRY'!$F$4:$F$1006,'DAILY ENTRY'!$A$4:$A$1006,$A51,'DAILY ENTRY'!$B$4:$B$1006,$B51,'DAILY ENTRY'!$D$4:$D$1006,"Community answer or comment"))</f>
        <v/>
      </c>
      <c r="J51" s="162" t="str">
        <f aca="false">IF($A51="","",SUMIFS('DAILY ENTRY'!$F$4:$F$1006,'DAILY ENTRY'!$A$4:$A$1006,$A51,'DAILY ENTRY'!$B$4:$B$1006,$B51,'DAILY ENTRY'!$D$4:$D$1006,"Partnership / PR contact"))</f>
        <v/>
      </c>
      <c r="K51" s="162" t="str">
        <f aca="false">IF($A51="","",SUMIFS('DAILY ENTRY'!$F$4:$F$1006,'DAILY ENTRY'!$A$4:$A$1006,$A51,'DAILY ENTRY'!$B$4:$B$1006,$B51,'DAILY ENTRY'!$D$4:$D$1006,"Engagement (commented on someone else)"))</f>
        <v/>
      </c>
      <c r="L51" s="162" t="str">
        <f aca="false">IF($A51="","",SUMIFS('DAILY ENTRY'!$F$4:$F$1006,'DAILY ENTRY'!$A$4:$A$1006,$A51,'DAILY ENTRY'!$B$4:$B$1006,$B51,'DAILY ENTRY'!$D$4:$D$1006,"Account created / profile completed"))</f>
        <v/>
      </c>
      <c r="M51" s="163" t="str">
        <f aca="false">IF($A51="","",IFERROR(INDEX('DAILY ENTRY'!$E$4:$E$1006,MATCH(1,INDEX(('DAILY ENTRY'!$A$4:$A$1006=$A51)*('DAILY ENTRY'!$B$4:$B$1006=$B51)*('DAILY ENTRY'!$I$4:$I$1006="Meeting booked"),0),0)),IFERROR(INDEX('DAILY ENTRY'!$E$4:$E$1006,MATCH(1,INDEX(('DAILY ENTRY'!$A$4:$A$1006=$A51)*('DAILY ENTRY'!$B$4:$B$1006=$B51)*('DAILY ENTRY'!$I$4:$I$1006="Positive reply"),0),0)),"")))</f>
        <v/>
      </c>
      <c r="N51" s="163" t="str">
        <f aca="false">IF($A51="","",IFERROR(INDEX('DAILY ENTRY'!$J$4:$J$1006,MATCH(1,INDEX(('DAILY ENTRY'!$A$4:$A$1006=$A51)*('DAILY ENTRY'!$B$4:$B$1006=$B51)*('DAILY ENTRY'!$I$4:$I$1006="Blocked"),0),0)),""))</f>
        <v/>
      </c>
      <c r="O51" s="106" t="str">
        <f aca="false">IF($A51="","",(D51&gt;='START HERE'!$B$25)+(E51&gt;='START HERE'!$B$26)+(F51&gt;='START HERE'!$B$27)+(G51&gt;='START HERE'!$B$28)+(H51&gt;='START HERE'!$B$29)+(I51&gt;='START HERE'!$B$30)+(J51&gt;='START HERE'!$B$31)+(K51&gt;='START HERE'!$B$32))</f>
        <v/>
      </c>
      <c r="P51" s="107" t="str">
        <f aca="false">IF($A51="","",IF(O51&gt;=7,"Full day",IF(O51&gt;=5,"Most targets met",IF(O51&gt;=3,"Half day","Below plan - explain in the blocker column"))))</f>
        <v/>
      </c>
    </row>
    <row r="52" customFormat="false" ht="24" hidden="false" customHeight="true" outlineLevel="0" collapsed="false">
      <c r="A52" s="79"/>
      <c r="B52" s="80"/>
      <c r="C52" s="162" t="str">
        <f aca="false">IF($A52="","",ROUND(SUMIFS('DAILY ENTRY'!$G$4:$G$1006,'DAILY ENTRY'!$A$4:$A$1006,$A52,'DAILY ENTRY'!$B$4:$B$1006,$B52)/60,1))</f>
        <v/>
      </c>
      <c r="D52" s="162" t="str">
        <f aca="false">IF($A52="","",SUMIFS('DAILY ENTRY'!$F$4:$F$1006,'DAILY ENTRY'!$A$4:$A$1006,$A52,'DAILY ENTRY'!$B$4:$B$1006,$B52,'DAILY ENTRY'!$D$4:$D$1006,"Lead researched (Sales Navigator)"))</f>
        <v/>
      </c>
      <c r="E52" s="162" t="str">
        <f aca="false">IF($A52="","",SUMIFS('DAILY ENTRY'!$F$4:$F$1006,'DAILY ENTRY'!$A$4:$A$1006,$A52,'DAILY ENTRY'!$B$4:$B$1006,$B52,'DAILY ENTRY'!$D$4:$D$1006,"Connection request sent"))</f>
        <v/>
      </c>
      <c r="F52" s="162" t="str">
        <f aca="false">IF($A52="","",SUMIFS('DAILY ENTRY'!$F$4:$F$1006,'DAILY ENTRY'!$A$4:$A$1006,$A52,'DAILY ENTRY'!$B$4:$B$1006,$B52,'DAILY ENTRY'!$D$4:$D$1006,"First message sent"))</f>
        <v/>
      </c>
      <c r="G52" s="162" t="str">
        <f aca="false">IF($A52="","",SUMIFS('DAILY ENTRY'!$F$4:$F$1006,'DAILY ENTRY'!$A$4:$A$1006,$A52,'DAILY ENTRY'!$B$4:$B$1006,$B52,'DAILY ENTRY'!$D$4:$D$1006,"Follow-up message sent"))</f>
        <v/>
      </c>
      <c r="H52" s="162" t="str">
        <f aca="false">IF($A52="","",SUMIFS('DAILY ENTRY'!$F$4:$F$1006,'DAILY ENTRY'!$A$4:$A$1006,$A52,'DAILY ENTRY'!$B$4:$B$1006,$B52,'DAILY ENTRY'!$D$4:$D$1006,"Post / content published"))</f>
        <v/>
      </c>
      <c r="I52" s="162" t="str">
        <f aca="false">IF($A52="","",SUMIFS('DAILY ENTRY'!$F$4:$F$1006,'DAILY ENTRY'!$A$4:$A$1006,$A52,'DAILY ENTRY'!$B$4:$B$1006,$B52,'DAILY ENTRY'!$D$4:$D$1006,"Community answer or comment"))</f>
        <v/>
      </c>
      <c r="J52" s="162" t="str">
        <f aca="false">IF($A52="","",SUMIFS('DAILY ENTRY'!$F$4:$F$1006,'DAILY ENTRY'!$A$4:$A$1006,$A52,'DAILY ENTRY'!$B$4:$B$1006,$B52,'DAILY ENTRY'!$D$4:$D$1006,"Partnership / PR contact"))</f>
        <v/>
      </c>
      <c r="K52" s="162" t="str">
        <f aca="false">IF($A52="","",SUMIFS('DAILY ENTRY'!$F$4:$F$1006,'DAILY ENTRY'!$A$4:$A$1006,$A52,'DAILY ENTRY'!$B$4:$B$1006,$B52,'DAILY ENTRY'!$D$4:$D$1006,"Engagement (commented on someone else)"))</f>
        <v/>
      </c>
      <c r="L52" s="162" t="str">
        <f aca="false">IF($A52="","",SUMIFS('DAILY ENTRY'!$F$4:$F$1006,'DAILY ENTRY'!$A$4:$A$1006,$A52,'DAILY ENTRY'!$B$4:$B$1006,$B52,'DAILY ENTRY'!$D$4:$D$1006,"Account created / profile completed"))</f>
        <v/>
      </c>
      <c r="M52" s="163" t="str">
        <f aca="false">IF($A52="","",IFERROR(INDEX('DAILY ENTRY'!$E$4:$E$1006,MATCH(1,INDEX(('DAILY ENTRY'!$A$4:$A$1006=$A52)*('DAILY ENTRY'!$B$4:$B$1006=$B52)*('DAILY ENTRY'!$I$4:$I$1006="Meeting booked"),0),0)),IFERROR(INDEX('DAILY ENTRY'!$E$4:$E$1006,MATCH(1,INDEX(('DAILY ENTRY'!$A$4:$A$1006=$A52)*('DAILY ENTRY'!$B$4:$B$1006=$B52)*('DAILY ENTRY'!$I$4:$I$1006="Positive reply"),0),0)),"")))</f>
        <v/>
      </c>
      <c r="N52" s="163" t="str">
        <f aca="false">IF($A52="","",IFERROR(INDEX('DAILY ENTRY'!$J$4:$J$1006,MATCH(1,INDEX(('DAILY ENTRY'!$A$4:$A$1006=$A52)*('DAILY ENTRY'!$B$4:$B$1006=$B52)*('DAILY ENTRY'!$I$4:$I$1006="Blocked"),0),0)),""))</f>
        <v/>
      </c>
      <c r="O52" s="106" t="str">
        <f aca="false">IF($A52="","",(D52&gt;='START HERE'!$B$25)+(E52&gt;='START HERE'!$B$26)+(F52&gt;='START HERE'!$B$27)+(G52&gt;='START HERE'!$B$28)+(H52&gt;='START HERE'!$B$29)+(I52&gt;='START HERE'!$B$30)+(J52&gt;='START HERE'!$B$31)+(K52&gt;='START HERE'!$B$32))</f>
        <v/>
      </c>
      <c r="P52" s="107" t="str">
        <f aca="false">IF($A52="","",IF(O52&gt;=7,"Full day",IF(O52&gt;=5,"Most targets met",IF(O52&gt;=3,"Half day","Below plan - explain in the blocker column"))))</f>
        <v/>
      </c>
    </row>
    <row r="53" customFormat="false" ht="24" hidden="false" customHeight="true" outlineLevel="0" collapsed="false">
      <c r="A53" s="79"/>
      <c r="B53" s="80"/>
      <c r="C53" s="162" t="str">
        <f aca="false">IF($A53="","",ROUND(SUMIFS('DAILY ENTRY'!$G$4:$G$1006,'DAILY ENTRY'!$A$4:$A$1006,$A53,'DAILY ENTRY'!$B$4:$B$1006,$B53)/60,1))</f>
        <v/>
      </c>
      <c r="D53" s="162" t="str">
        <f aca="false">IF($A53="","",SUMIFS('DAILY ENTRY'!$F$4:$F$1006,'DAILY ENTRY'!$A$4:$A$1006,$A53,'DAILY ENTRY'!$B$4:$B$1006,$B53,'DAILY ENTRY'!$D$4:$D$1006,"Lead researched (Sales Navigator)"))</f>
        <v/>
      </c>
      <c r="E53" s="162" t="str">
        <f aca="false">IF($A53="","",SUMIFS('DAILY ENTRY'!$F$4:$F$1006,'DAILY ENTRY'!$A$4:$A$1006,$A53,'DAILY ENTRY'!$B$4:$B$1006,$B53,'DAILY ENTRY'!$D$4:$D$1006,"Connection request sent"))</f>
        <v/>
      </c>
      <c r="F53" s="162" t="str">
        <f aca="false">IF($A53="","",SUMIFS('DAILY ENTRY'!$F$4:$F$1006,'DAILY ENTRY'!$A$4:$A$1006,$A53,'DAILY ENTRY'!$B$4:$B$1006,$B53,'DAILY ENTRY'!$D$4:$D$1006,"First message sent"))</f>
        <v/>
      </c>
      <c r="G53" s="162" t="str">
        <f aca="false">IF($A53="","",SUMIFS('DAILY ENTRY'!$F$4:$F$1006,'DAILY ENTRY'!$A$4:$A$1006,$A53,'DAILY ENTRY'!$B$4:$B$1006,$B53,'DAILY ENTRY'!$D$4:$D$1006,"Follow-up message sent"))</f>
        <v/>
      </c>
      <c r="H53" s="162" t="str">
        <f aca="false">IF($A53="","",SUMIFS('DAILY ENTRY'!$F$4:$F$1006,'DAILY ENTRY'!$A$4:$A$1006,$A53,'DAILY ENTRY'!$B$4:$B$1006,$B53,'DAILY ENTRY'!$D$4:$D$1006,"Post / content published"))</f>
        <v/>
      </c>
      <c r="I53" s="162" t="str">
        <f aca="false">IF($A53="","",SUMIFS('DAILY ENTRY'!$F$4:$F$1006,'DAILY ENTRY'!$A$4:$A$1006,$A53,'DAILY ENTRY'!$B$4:$B$1006,$B53,'DAILY ENTRY'!$D$4:$D$1006,"Community answer or comment"))</f>
        <v/>
      </c>
      <c r="J53" s="162" t="str">
        <f aca="false">IF($A53="","",SUMIFS('DAILY ENTRY'!$F$4:$F$1006,'DAILY ENTRY'!$A$4:$A$1006,$A53,'DAILY ENTRY'!$B$4:$B$1006,$B53,'DAILY ENTRY'!$D$4:$D$1006,"Partnership / PR contact"))</f>
        <v/>
      </c>
      <c r="K53" s="162" t="str">
        <f aca="false">IF($A53="","",SUMIFS('DAILY ENTRY'!$F$4:$F$1006,'DAILY ENTRY'!$A$4:$A$1006,$A53,'DAILY ENTRY'!$B$4:$B$1006,$B53,'DAILY ENTRY'!$D$4:$D$1006,"Engagement (commented on someone else)"))</f>
        <v/>
      </c>
      <c r="L53" s="162" t="str">
        <f aca="false">IF($A53="","",SUMIFS('DAILY ENTRY'!$F$4:$F$1006,'DAILY ENTRY'!$A$4:$A$1006,$A53,'DAILY ENTRY'!$B$4:$B$1006,$B53,'DAILY ENTRY'!$D$4:$D$1006,"Account created / profile completed"))</f>
        <v/>
      </c>
      <c r="M53" s="163" t="str">
        <f aca="false">IF($A53="","",IFERROR(INDEX('DAILY ENTRY'!$E$4:$E$1006,MATCH(1,INDEX(('DAILY ENTRY'!$A$4:$A$1006=$A53)*('DAILY ENTRY'!$B$4:$B$1006=$B53)*('DAILY ENTRY'!$I$4:$I$1006="Meeting booked"),0),0)),IFERROR(INDEX('DAILY ENTRY'!$E$4:$E$1006,MATCH(1,INDEX(('DAILY ENTRY'!$A$4:$A$1006=$A53)*('DAILY ENTRY'!$B$4:$B$1006=$B53)*('DAILY ENTRY'!$I$4:$I$1006="Positive reply"),0),0)),"")))</f>
        <v/>
      </c>
      <c r="N53" s="163" t="str">
        <f aca="false">IF($A53="","",IFERROR(INDEX('DAILY ENTRY'!$J$4:$J$1006,MATCH(1,INDEX(('DAILY ENTRY'!$A$4:$A$1006=$A53)*('DAILY ENTRY'!$B$4:$B$1006=$B53)*('DAILY ENTRY'!$I$4:$I$1006="Blocked"),0),0)),""))</f>
        <v/>
      </c>
      <c r="O53" s="106" t="str">
        <f aca="false">IF($A53="","",(D53&gt;='START HERE'!$B$25)+(E53&gt;='START HERE'!$B$26)+(F53&gt;='START HERE'!$B$27)+(G53&gt;='START HERE'!$B$28)+(H53&gt;='START HERE'!$B$29)+(I53&gt;='START HERE'!$B$30)+(J53&gt;='START HERE'!$B$31)+(K53&gt;='START HERE'!$B$32))</f>
        <v/>
      </c>
      <c r="P53" s="107" t="str">
        <f aca="false">IF($A53="","",IF(O53&gt;=7,"Full day",IF(O53&gt;=5,"Most targets met",IF(O53&gt;=3,"Half day","Below plan - explain in the blocker column"))))</f>
        <v/>
      </c>
    </row>
    <row r="54" customFormat="false" ht="24" hidden="false" customHeight="true" outlineLevel="0" collapsed="false">
      <c r="A54" s="79"/>
      <c r="B54" s="80"/>
      <c r="C54" s="162" t="str">
        <f aca="false">IF($A54="","",ROUND(SUMIFS('DAILY ENTRY'!$G$4:$G$1006,'DAILY ENTRY'!$A$4:$A$1006,$A54,'DAILY ENTRY'!$B$4:$B$1006,$B54)/60,1))</f>
        <v/>
      </c>
      <c r="D54" s="162" t="str">
        <f aca="false">IF($A54="","",SUMIFS('DAILY ENTRY'!$F$4:$F$1006,'DAILY ENTRY'!$A$4:$A$1006,$A54,'DAILY ENTRY'!$B$4:$B$1006,$B54,'DAILY ENTRY'!$D$4:$D$1006,"Lead researched (Sales Navigator)"))</f>
        <v/>
      </c>
      <c r="E54" s="162" t="str">
        <f aca="false">IF($A54="","",SUMIFS('DAILY ENTRY'!$F$4:$F$1006,'DAILY ENTRY'!$A$4:$A$1006,$A54,'DAILY ENTRY'!$B$4:$B$1006,$B54,'DAILY ENTRY'!$D$4:$D$1006,"Connection request sent"))</f>
        <v/>
      </c>
      <c r="F54" s="162" t="str">
        <f aca="false">IF($A54="","",SUMIFS('DAILY ENTRY'!$F$4:$F$1006,'DAILY ENTRY'!$A$4:$A$1006,$A54,'DAILY ENTRY'!$B$4:$B$1006,$B54,'DAILY ENTRY'!$D$4:$D$1006,"First message sent"))</f>
        <v/>
      </c>
      <c r="G54" s="162" t="str">
        <f aca="false">IF($A54="","",SUMIFS('DAILY ENTRY'!$F$4:$F$1006,'DAILY ENTRY'!$A$4:$A$1006,$A54,'DAILY ENTRY'!$B$4:$B$1006,$B54,'DAILY ENTRY'!$D$4:$D$1006,"Follow-up message sent"))</f>
        <v/>
      </c>
      <c r="H54" s="162" t="str">
        <f aca="false">IF($A54="","",SUMIFS('DAILY ENTRY'!$F$4:$F$1006,'DAILY ENTRY'!$A$4:$A$1006,$A54,'DAILY ENTRY'!$B$4:$B$1006,$B54,'DAILY ENTRY'!$D$4:$D$1006,"Post / content published"))</f>
        <v/>
      </c>
      <c r="I54" s="162" t="str">
        <f aca="false">IF($A54="","",SUMIFS('DAILY ENTRY'!$F$4:$F$1006,'DAILY ENTRY'!$A$4:$A$1006,$A54,'DAILY ENTRY'!$B$4:$B$1006,$B54,'DAILY ENTRY'!$D$4:$D$1006,"Community answer or comment"))</f>
        <v/>
      </c>
      <c r="J54" s="162" t="str">
        <f aca="false">IF($A54="","",SUMIFS('DAILY ENTRY'!$F$4:$F$1006,'DAILY ENTRY'!$A$4:$A$1006,$A54,'DAILY ENTRY'!$B$4:$B$1006,$B54,'DAILY ENTRY'!$D$4:$D$1006,"Partnership / PR contact"))</f>
        <v/>
      </c>
      <c r="K54" s="162" t="str">
        <f aca="false">IF($A54="","",SUMIFS('DAILY ENTRY'!$F$4:$F$1006,'DAILY ENTRY'!$A$4:$A$1006,$A54,'DAILY ENTRY'!$B$4:$B$1006,$B54,'DAILY ENTRY'!$D$4:$D$1006,"Engagement (commented on someone else)"))</f>
        <v/>
      </c>
      <c r="L54" s="162" t="str">
        <f aca="false">IF($A54="","",SUMIFS('DAILY ENTRY'!$F$4:$F$1006,'DAILY ENTRY'!$A$4:$A$1006,$A54,'DAILY ENTRY'!$B$4:$B$1006,$B54,'DAILY ENTRY'!$D$4:$D$1006,"Account created / profile completed"))</f>
        <v/>
      </c>
      <c r="M54" s="163" t="str">
        <f aca="false">IF($A54="","",IFERROR(INDEX('DAILY ENTRY'!$E$4:$E$1006,MATCH(1,INDEX(('DAILY ENTRY'!$A$4:$A$1006=$A54)*('DAILY ENTRY'!$B$4:$B$1006=$B54)*('DAILY ENTRY'!$I$4:$I$1006="Meeting booked"),0),0)),IFERROR(INDEX('DAILY ENTRY'!$E$4:$E$1006,MATCH(1,INDEX(('DAILY ENTRY'!$A$4:$A$1006=$A54)*('DAILY ENTRY'!$B$4:$B$1006=$B54)*('DAILY ENTRY'!$I$4:$I$1006="Positive reply"),0),0)),"")))</f>
        <v/>
      </c>
      <c r="N54" s="163" t="str">
        <f aca="false">IF($A54="","",IFERROR(INDEX('DAILY ENTRY'!$J$4:$J$1006,MATCH(1,INDEX(('DAILY ENTRY'!$A$4:$A$1006=$A54)*('DAILY ENTRY'!$B$4:$B$1006=$B54)*('DAILY ENTRY'!$I$4:$I$1006="Blocked"),0),0)),""))</f>
        <v/>
      </c>
      <c r="O54" s="106" t="str">
        <f aca="false">IF($A54="","",(D54&gt;='START HERE'!$B$25)+(E54&gt;='START HERE'!$B$26)+(F54&gt;='START HERE'!$B$27)+(G54&gt;='START HERE'!$B$28)+(H54&gt;='START HERE'!$B$29)+(I54&gt;='START HERE'!$B$30)+(J54&gt;='START HERE'!$B$31)+(K54&gt;='START HERE'!$B$32))</f>
        <v/>
      </c>
      <c r="P54" s="107" t="str">
        <f aca="false">IF($A54="","",IF(O54&gt;=7,"Full day",IF(O54&gt;=5,"Most targets met",IF(O54&gt;=3,"Half day","Below plan - explain in the blocker column"))))</f>
        <v/>
      </c>
    </row>
    <row r="55" customFormat="false" ht="24" hidden="false" customHeight="true" outlineLevel="0" collapsed="false">
      <c r="A55" s="79"/>
      <c r="B55" s="80"/>
      <c r="C55" s="162" t="str">
        <f aca="false">IF($A55="","",ROUND(SUMIFS('DAILY ENTRY'!$G$4:$G$1006,'DAILY ENTRY'!$A$4:$A$1006,$A55,'DAILY ENTRY'!$B$4:$B$1006,$B55)/60,1))</f>
        <v/>
      </c>
      <c r="D55" s="162" t="str">
        <f aca="false">IF($A55="","",SUMIFS('DAILY ENTRY'!$F$4:$F$1006,'DAILY ENTRY'!$A$4:$A$1006,$A55,'DAILY ENTRY'!$B$4:$B$1006,$B55,'DAILY ENTRY'!$D$4:$D$1006,"Lead researched (Sales Navigator)"))</f>
        <v/>
      </c>
      <c r="E55" s="162" t="str">
        <f aca="false">IF($A55="","",SUMIFS('DAILY ENTRY'!$F$4:$F$1006,'DAILY ENTRY'!$A$4:$A$1006,$A55,'DAILY ENTRY'!$B$4:$B$1006,$B55,'DAILY ENTRY'!$D$4:$D$1006,"Connection request sent"))</f>
        <v/>
      </c>
      <c r="F55" s="162" t="str">
        <f aca="false">IF($A55="","",SUMIFS('DAILY ENTRY'!$F$4:$F$1006,'DAILY ENTRY'!$A$4:$A$1006,$A55,'DAILY ENTRY'!$B$4:$B$1006,$B55,'DAILY ENTRY'!$D$4:$D$1006,"First message sent"))</f>
        <v/>
      </c>
      <c r="G55" s="162" t="str">
        <f aca="false">IF($A55="","",SUMIFS('DAILY ENTRY'!$F$4:$F$1006,'DAILY ENTRY'!$A$4:$A$1006,$A55,'DAILY ENTRY'!$B$4:$B$1006,$B55,'DAILY ENTRY'!$D$4:$D$1006,"Follow-up message sent"))</f>
        <v/>
      </c>
      <c r="H55" s="162" t="str">
        <f aca="false">IF($A55="","",SUMIFS('DAILY ENTRY'!$F$4:$F$1006,'DAILY ENTRY'!$A$4:$A$1006,$A55,'DAILY ENTRY'!$B$4:$B$1006,$B55,'DAILY ENTRY'!$D$4:$D$1006,"Post / content published"))</f>
        <v/>
      </c>
      <c r="I55" s="162" t="str">
        <f aca="false">IF($A55="","",SUMIFS('DAILY ENTRY'!$F$4:$F$1006,'DAILY ENTRY'!$A$4:$A$1006,$A55,'DAILY ENTRY'!$B$4:$B$1006,$B55,'DAILY ENTRY'!$D$4:$D$1006,"Community answer or comment"))</f>
        <v/>
      </c>
      <c r="J55" s="162" t="str">
        <f aca="false">IF($A55="","",SUMIFS('DAILY ENTRY'!$F$4:$F$1006,'DAILY ENTRY'!$A$4:$A$1006,$A55,'DAILY ENTRY'!$B$4:$B$1006,$B55,'DAILY ENTRY'!$D$4:$D$1006,"Partnership / PR contact"))</f>
        <v/>
      </c>
      <c r="K55" s="162" t="str">
        <f aca="false">IF($A55="","",SUMIFS('DAILY ENTRY'!$F$4:$F$1006,'DAILY ENTRY'!$A$4:$A$1006,$A55,'DAILY ENTRY'!$B$4:$B$1006,$B55,'DAILY ENTRY'!$D$4:$D$1006,"Engagement (commented on someone else)"))</f>
        <v/>
      </c>
      <c r="L55" s="162" t="str">
        <f aca="false">IF($A55="","",SUMIFS('DAILY ENTRY'!$F$4:$F$1006,'DAILY ENTRY'!$A$4:$A$1006,$A55,'DAILY ENTRY'!$B$4:$B$1006,$B55,'DAILY ENTRY'!$D$4:$D$1006,"Account created / profile completed"))</f>
        <v/>
      </c>
      <c r="M55" s="163" t="str">
        <f aca="false">IF($A55="","",IFERROR(INDEX('DAILY ENTRY'!$E$4:$E$1006,MATCH(1,INDEX(('DAILY ENTRY'!$A$4:$A$1006=$A55)*('DAILY ENTRY'!$B$4:$B$1006=$B55)*('DAILY ENTRY'!$I$4:$I$1006="Meeting booked"),0),0)),IFERROR(INDEX('DAILY ENTRY'!$E$4:$E$1006,MATCH(1,INDEX(('DAILY ENTRY'!$A$4:$A$1006=$A55)*('DAILY ENTRY'!$B$4:$B$1006=$B55)*('DAILY ENTRY'!$I$4:$I$1006="Positive reply"),0),0)),"")))</f>
        <v/>
      </c>
      <c r="N55" s="163" t="str">
        <f aca="false">IF($A55="","",IFERROR(INDEX('DAILY ENTRY'!$J$4:$J$1006,MATCH(1,INDEX(('DAILY ENTRY'!$A$4:$A$1006=$A55)*('DAILY ENTRY'!$B$4:$B$1006=$B55)*('DAILY ENTRY'!$I$4:$I$1006="Blocked"),0),0)),""))</f>
        <v/>
      </c>
      <c r="O55" s="106" t="str">
        <f aca="false">IF($A55="","",(D55&gt;='START HERE'!$B$25)+(E55&gt;='START HERE'!$B$26)+(F55&gt;='START HERE'!$B$27)+(G55&gt;='START HERE'!$B$28)+(H55&gt;='START HERE'!$B$29)+(I55&gt;='START HERE'!$B$30)+(J55&gt;='START HERE'!$B$31)+(K55&gt;='START HERE'!$B$32))</f>
        <v/>
      </c>
      <c r="P55" s="107" t="str">
        <f aca="false">IF($A55="","",IF(O55&gt;=7,"Full day",IF(O55&gt;=5,"Most targets met",IF(O55&gt;=3,"Half day","Below plan - explain in the blocker column"))))</f>
        <v/>
      </c>
    </row>
    <row r="56" customFormat="false" ht="24" hidden="false" customHeight="true" outlineLevel="0" collapsed="false">
      <c r="A56" s="79"/>
      <c r="B56" s="80"/>
      <c r="C56" s="162" t="str">
        <f aca="false">IF($A56="","",ROUND(SUMIFS('DAILY ENTRY'!$G$4:$G$1006,'DAILY ENTRY'!$A$4:$A$1006,$A56,'DAILY ENTRY'!$B$4:$B$1006,$B56)/60,1))</f>
        <v/>
      </c>
      <c r="D56" s="162" t="str">
        <f aca="false">IF($A56="","",SUMIFS('DAILY ENTRY'!$F$4:$F$1006,'DAILY ENTRY'!$A$4:$A$1006,$A56,'DAILY ENTRY'!$B$4:$B$1006,$B56,'DAILY ENTRY'!$D$4:$D$1006,"Lead researched (Sales Navigator)"))</f>
        <v/>
      </c>
      <c r="E56" s="162" t="str">
        <f aca="false">IF($A56="","",SUMIFS('DAILY ENTRY'!$F$4:$F$1006,'DAILY ENTRY'!$A$4:$A$1006,$A56,'DAILY ENTRY'!$B$4:$B$1006,$B56,'DAILY ENTRY'!$D$4:$D$1006,"Connection request sent"))</f>
        <v/>
      </c>
      <c r="F56" s="162" t="str">
        <f aca="false">IF($A56="","",SUMIFS('DAILY ENTRY'!$F$4:$F$1006,'DAILY ENTRY'!$A$4:$A$1006,$A56,'DAILY ENTRY'!$B$4:$B$1006,$B56,'DAILY ENTRY'!$D$4:$D$1006,"First message sent"))</f>
        <v/>
      </c>
      <c r="G56" s="162" t="str">
        <f aca="false">IF($A56="","",SUMIFS('DAILY ENTRY'!$F$4:$F$1006,'DAILY ENTRY'!$A$4:$A$1006,$A56,'DAILY ENTRY'!$B$4:$B$1006,$B56,'DAILY ENTRY'!$D$4:$D$1006,"Follow-up message sent"))</f>
        <v/>
      </c>
      <c r="H56" s="162" t="str">
        <f aca="false">IF($A56="","",SUMIFS('DAILY ENTRY'!$F$4:$F$1006,'DAILY ENTRY'!$A$4:$A$1006,$A56,'DAILY ENTRY'!$B$4:$B$1006,$B56,'DAILY ENTRY'!$D$4:$D$1006,"Post / content published"))</f>
        <v/>
      </c>
      <c r="I56" s="162" t="str">
        <f aca="false">IF($A56="","",SUMIFS('DAILY ENTRY'!$F$4:$F$1006,'DAILY ENTRY'!$A$4:$A$1006,$A56,'DAILY ENTRY'!$B$4:$B$1006,$B56,'DAILY ENTRY'!$D$4:$D$1006,"Community answer or comment"))</f>
        <v/>
      </c>
      <c r="J56" s="162" t="str">
        <f aca="false">IF($A56="","",SUMIFS('DAILY ENTRY'!$F$4:$F$1006,'DAILY ENTRY'!$A$4:$A$1006,$A56,'DAILY ENTRY'!$B$4:$B$1006,$B56,'DAILY ENTRY'!$D$4:$D$1006,"Partnership / PR contact"))</f>
        <v/>
      </c>
      <c r="K56" s="162" t="str">
        <f aca="false">IF($A56="","",SUMIFS('DAILY ENTRY'!$F$4:$F$1006,'DAILY ENTRY'!$A$4:$A$1006,$A56,'DAILY ENTRY'!$B$4:$B$1006,$B56,'DAILY ENTRY'!$D$4:$D$1006,"Engagement (commented on someone else)"))</f>
        <v/>
      </c>
      <c r="L56" s="162" t="str">
        <f aca="false">IF($A56="","",SUMIFS('DAILY ENTRY'!$F$4:$F$1006,'DAILY ENTRY'!$A$4:$A$1006,$A56,'DAILY ENTRY'!$B$4:$B$1006,$B56,'DAILY ENTRY'!$D$4:$D$1006,"Account created / profile completed"))</f>
        <v/>
      </c>
      <c r="M56" s="163" t="str">
        <f aca="false">IF($A56="","",IFERROR(INDEX('DAILY ENTRY'!$E$4:$E$1006,MATCH(1,INDEX(('DAILY ENTRY'!$A$4:$A$1006=$A56)*('DAILY ENTRY'!$B$4:$B$1006=$B56)*('DAILY ENTRY'!$I$4:$I$1006="Meeting booked"),0),0)),IFERROR(INDEX('DAILY ENTRY'!$E$4:$E$1006,MATCH(1,INDEX(('DAILY ENTRY'!$A$4:$A$1006=$A56)*('DAILY ENTRY'!$B$4:$B$1006=$B56)*('DAILY ENTRY'!$I$4:$I$1006="Positive reply"),0),0)),"")))</f>
        <v/>
      </c>
      <c r="N56" s="163" t="str">
        <f aca="false">IF($A56="","",IFERROR(INDEX('DAILY ENTRY'!$J$4:$J$1006,MATCH(1,INDEX(('DAILY ENTRY'!$A$4:$A$1006=$A56)*('DAILY ENTRY'!$B$4:$B$1006=$B56)*('DAILY ENTRY'!$I$4:$I$1006="Blocked"),0),0)),""))</f>
        <v/>
      </c>
      <c r="O56" s="106" t="str">
        <f aca="false">IF($A56="","",(D56&gt;='START HERE'!$B$25)+(E56&gt;='START HERE'!$B$26)+(F56&gt;='START HERE'!$B$27)+(G56&gt;='START HERE'!$B$28)+(H56&gt;='START HERE'!$B$29)+(I56&gt;='START HERE'!$B$30)+(J56&gt;='START HERE'!$B$31)+(K56&gt;='START HERE'!$B$32))</f>
        <v/>
      </c>
      <c r="P56" s="107" t="str">
        <f aca="false">IF($A56="","",IF(O56&gt;=7,"Full day",IF(O56&gt;=5,"Most targets met",IF(O56&gt;=3,"Half day","Below plan - explain in the blocker column"))))</f>
        <v/>
      </c>
    </row>
    <row r="57" customFormat="false" ht="24" hidden="false" customHeight="true" outlineLevel="0" collapsed="false">
      <c r="A57" s="79"/>
      <c r="B57" s="80"/>
      <c r="C57" s="162" t="str">
        <f aca="false">IF($A57="","",ROUND(SUMIFS('DAILY ENTRY'!$G$4:$G$1006,'DAILY ENTRY'!$A$4:$A$1006,$A57,'DAILY ENTRY'!$B$4:$B$1006,$B57)/60,1))</f>
        <v/>
      </c>
      <c r="D57" s="162" t="str">
        <f aca="false">IF($A57="","",SUMIFS('DAILY ENTRY'!$F$4:$F$1006,'DAILY ENTRY'!$A$4:$A$1006,$A57,'DAILY ENTRY'!$B$4:$B$1006,$B57,'DAILY ENTRY'!$D$4:$D$1006,"Lead researched (Sales Navigator)"))</f>
        <v/>
      </c>
      <c r="E57" s="162" t="str">
        <f aca="false">IF($A57="","",SUMIFS('DAILY ENTRY'!$F$4:$F$1006,'DAILY ENTRY'!$A$4:$A$1006,$A57,'DAILY ENTRY'!$B$4:$B$1006,$B57,'DAILY ENTRY'!$D$4:$D$1006,"Connection request sent"))</f>
        <v/>
      </c>
      <c r="F57" s="162" t="str">
        <f aca="false">IF($A57="","",SUMIFS('DAILY ENTRY'!$F$4:$F$1006,'DAILY ENTRY'!$A$4:$A$1006,$A57,'DAILY ENTRY'!$B$4:$B$1006,$B57,'DAILY ENTRY'!$D$4:$D$1006,"First message sent"))</f>
        <v/>
      </c>
      <c r="G57" s="162" t="str">
        <f aca="false">IF($A57="","",SUMIFS('DAILY ENTRY'!$F$4:$F$1006,'DAILY ENTRY'!$A$4:$A$1006,$A57,'DAILY ENTRY'!$B$4:$B$1006,$B57,'DAILY ENTRY'!$D$4:$D$1006,"Follow-up message sent"))</f>
        <v/>
      </c>
      <c r="H57" s="162" t="str">
        <f aca="false">IF($A57="","",SUMIFS('DAILY ENTRY'!$F$4:$F$1006,'DAILY ENTRY'!$A$4:$A$1006,$A57,'DAILY ENTRY'!$B$4:$B$1006,$B57,'DAILY ENTRY'!$D$4:$D$1006,"Post / content published"))</f>
        <v/>
      </c>
      <c r="I57" s="162" t="str">
        <f aca="false">IF($A57="","",SUMIFS('DAILY ENTRY'!$F$4:$F$1006,'DAILY ENTRY'!$A$4:$A$1006,$A57,'DAILY ENTRY'!$B$4:$B$1006,$B57,'DAILY ENTRY'!$D$4:$D$1006,"Community answer or comment"))</f>
        <v/>
      </c>
      <c r="J57" s="162" t="str">
        <f aca="false">IF($A57="","",SUMIFS('DAILY ENTRY'!$F$4:$F$1006,'DAILY ENTRY'!$A$4:$A$1006,$A57,'DAILY ENTRY'!$B$4:$B$1006,$B57,'DAILY ENTRY'!$D$4:$D$1006,"Partnership / PR contact"))</f>
        <v/>
      </c>
      <c r="K57" s="162" t="str">
        <f aca="false">IF($A57="","",SUMIFS('DAILY ENTRY'!$F$4:$F$1006,'DAILY ENTRY'!$A$4:$A$1006,$A57,'DAILY ENTRY'!$B$4:$B$1006,$B57,'DAILY ENTRY'!$D$4:$D$1006,"Engagement (commented on someone else)"))</f>
        <v/>
      </c>
      <c r="L57" s="162" t="str">
        <f aca="false">IF($A57="","",SUMIFS('DAILY ENTRY'!$F$4:$F$1006,'DAILY ENTRY'!$A$4:$A$1006,$A57,'DAILY ENTRY'!$B$4:$B$1006,$B57,'DAILY ENTRY'!$D$4:$D$1006,"Account created / profile completed"))</f>
        <v/>
      </c>
      <c r="M57" s="163" t="str">
        <f aca="false">IF($A57="","",IFERROR(INDEX('DAILY ENTRY'!$E$4:$E$1006,MATCH(1,INDEX(('DAILY ENTRY'!$A$4:$A$1006=$A57)*('DAILY ENTRY'!$B$4:$B$1006=$B57)*('DAILY ENTRY'!$I$4:$I$1006="Meeting booked"),0),0)),IFERROR(INDEX('DAILY ENTRY'!$E$4:$E$1006,MATCH(1,INDEX(('DAILY ENTRY'!$A$4:$A$1006=$A57)*('DAILY ENTRY'!$B$4:$B$1006=$B57)*('DAILY ENTRY'!$I$4:$I$1006="Positive reply"),0),0)),"")))</f>
        <v/>
      </c>
      <c r="N57" s="163" t="str">
        <f aca="false">IF($A57="","",IFERROR(INDEX('DAILY ENTRY'!$J$4:$J$1006,MATCH(1,INDEX(('DAILY ENTRY'!$A$4:$A$1006=$A57)*('DAILY ENTRY'!$B$4:$B$1006=$B57)*('DAILY ENTRY'!$I$4:$I$1006="Blocked"),0),0)),""))</f>
        <v/>
      </c>
      <c r="O57" s="106" t="str">
        <f aca="false">IF($A57="","",(D57&gt;='START HERE'!$B$25)+(E57&gt;='START HERE'!$B$26)+(F57&gt;='START HERE'!$B$27)+(G57&gt;='START HERE'!$B$28)+(H57&gt;='START HERE'!$B$29)+(I57&gt;='START HERE'!$B$30)+(J57&gt;='START HERE'!$B$31)+(K57&gt;='START HERE'!$B$32))</f>
        <v/>
      </c>
      <c r="P57" s="107" t="str">
        <f aca="false">IF($A57="","",IF(O57&gt;=7,"Full day",IF(O57&gt;=5,"Most targets met",IF(O57&gt;=3,"Half day","Below plan - explain in the blocker column"))))</f>
        <v/>
      </c>
    </row>
    <row r="58" customFormat="false" ht="24" hidden="false" customHeight="true" outlineLevel="0" collapsed="false">
      <c r="A58" s="79"/>
      <c r="B58" s="80"/>
      <c r="C58" s="162" t="str">
        <f aca="false">IF($A58="","",ROUND(SUMIFS('DAILY ENTRY'!$G$4:$G$1006,'DAILY ENTRY'!$A$4:$A$1006,$A58,'DAILY ENTRY'!$B$4:$B$1006,$B58)/60,1))</f>
        <v/>
      </c>
      <c r="D58" s="162" t="str">
        <f aca="false">IF($A58="","",SUMIFS('DAILY ENTRY'!$F$4:$F$1006,'DAILY ENTRY'!$A$4:$A$1006,$A58,'DAILY ENTRY'!$B$4:$B$1006,$B58,'DAILY ENTRY'!$D$4:$D$1006,"Lead researched (Sales Navigator)"))</f>
        <v/>
      </c>
      <c r="E58" s="162" t="str">
        <f aca="false">IF($A58="","",SUMIFS('DAILY ENTRY'!$F$4:$F$1006,'DAILY ENTRY'!$A$4:$A$1006,$A58,'DAILY ENTRY'!$B$4:$B$1006,$B58,'DAILY ENTRY'!$D$4:$D$1006,"Connection request sent"))</f>
        <v/>
      </c>
      <c r="F58" s="162" t="str">
        <f aca="false">IF($A58="","",SUMIFS('DAILY ENTRY'!$F$4:$F$1006,'DAILY ENTRY'!$A$4:$A$1006,$A58,'DAILY ENTRY'!$B$4:$B$1006,$B58,'DAILY ENTRY'!$D$4:$D$1006,"First message sent"))</f>
        <v/>
      </c>
      <c r="G58" s="162" t="str">
        <f aca="false">IF($A58="","",SUMIFS('DAILY ENTRY'!$F$4:$F$1006,'DAILY ENTRY'!$A$4:$A$1006,$A58,'DAILY ENTRY'!$B$4:$B$1006,$B58,'DAILY ENTRY'!$D$4:$D$1006,"Follow-up message sent"))</f>
        <v/>
      </c>
      <c r="H58" s="162" t="str">
        <f aca="false">IF($A58="","",SUMIFS('DAILY ENTRY'!$F$4:$F$1006,'DAILY ENTRY'!$A$4:$A$1006,$A58,'DAILY ENTRY'!$B$4:$B$1006,$B58,'DAILY ENTRY'!$D$4:$D$1006,"Post / content published"))</f>
        <v/>
      </c>
      <c r="I58" s="162" t="str">
        <f aca="false">IF($A58="","",SUMIFS('DAILY ENTRY'!$F$4:$F$1006,'DAILY ENTRY'!$A$4:$A$1006,$A58,'DAILY ENTRY'!$B$4:$B$1006,$B58,'DAILY ENTRY'!$D$4:$D$1006,"Community answer or comment"))</f>
        <v/>
      </c>
      <c r="J58" s="162" t="str">
        <f aca="false">IF($A58="","",SUMIFS('DAILY ENTRY'!$F$4:$F$1006,'DAILY ENTRY'!$A$4:$A$1006,$A58,'DAILY ENTRY'!$B$4:$B$1006,$B58,'DAILY ENTRY'!$D$4:$D$1006,"Partnership / PR contact"))</f>
        <v/>
      </c>
      <c r="K58" s="162" t="str">
        <f aca="false">IF($A58="","",SUMIFS('DAILY ENTRY'!$F$4:$F$1006,'DAILY ENTRY'!$A$4:$A$1006,$A58,'DAILY ENTRY'!$B$4:$B$1006,$B58,'DAILY ENTRY'!$D$4:$D$1006,"Engagement (commented on someone else)"))</f>
        <v/>
      </c>
      <c r="L58" s="162" t="str">
        <f aca="false">IF($A58="","",SUMIFS('DAILY ENTRY'!$F$4:$F$1006,'DAILY ENTRY'!$A$4:$A$1006,$A58,'DAILY ENTRY'!$B$4:$B$1006,$B58,'DAILY ENTRY'!$D$4:$D$1006,"Account created / profile completed"))</f>
        <v/>
      </c>
      <c r="M58" s="163" t="str">
        <f aca="false">IF($A58="","",IFERROR(INDEX('DAILY ENTRY'!$E$4:$E$1006,MATCH(1,INDEX(('DAILY ENTRY'!$A$4:$A$1006=$A58)*('DAILY ENTRY'!$B$4:$B$1006=$B58)*('DAILY ENTRY'!$I$4:$I$1006="Meeting booked"),0),0)),IFERROR(INDEX('DAILY ENTRY'!$E$4:$E$1006,MATCH(1,INDEX(('DAILY ENTRY'!$A$4:$A$1006=$A58)*('DAILY ENTRY'!$B$4:$B$1006=$B58)*('DAILY ENTRY'!$I$4:$I$1006="Positive reply"),0),0)),"")))</f>
        <v/>
      </c>
      <c r="N58" s="163" t="str">
        <f aca="false">IF($A58="","",IFERROR(INDEX('DAILY ENTRY'!$J$4:$J$1006,MATCH(1,INDEX(('DAILY ENTRY'!$A$4:$A$1006=$A58)*('DAILY ENTRY'!$B$4:$B$1006=$B58)*('DAILY ENTRY'!$I$4:$I$1006="Blocked"),0),0)),""))</f>
        <v/>
      </c>
      <c r="O58" s="106" t="str">
        <f aca="false">IF($A58="","",(D58&gt;='START HERE'!$B$25)+(E58&gt;='START HERE'!$B$26)+(F58&gt;='START HERE'!$B$27)+(G58&gt;='START HERE'!$B$28)+(H58&gt;='START HERE'!$B$29)+(I58&gt;='START HERE'!$B$30)+(J58&gt;='START HERE'!$B$31)+(K58&gt;='START HERE'!$B$32))</f>
        <v/>
      </c>
      <c r="P58" s="107" t="str">
        <f aca="false">IF($A58="","",IF(O58&gt;=7,"Full day",IF(O58&gt;=5,"Most targets met",IF(O58&gt;=3,"Half day","Below plan - explain in the blocker column"))))</f>
        <v/>
      </c>
    </row>
    <row r="59" customFormat="false" ht="24" hidden="false" customHeight="true" outlineLevel="0" collapsed="false">
      <c r="A59" s="79"/>
      <c r="B59" s="80"/>
      <c r="C59" s="162" t="str">
        <f aca="false">IF($A59="","",ROUND(SUMIFS('DAILY ENTRY'!$G$4:$G$1006,'DAILY ENTRY'!$A$4:$A$1006,$A59,'DAILY ENTRY'!$B$4:$B$1006,$B59)/60,1))</f>
        <v/>
      </c>
      <c r="D59" s="162" t="str">
        <f aca="false">IF($A59="","",SUMIFS('DAILY ENTRY'!$F$4:$F$1006,'DAILY ENTRY'!$A$4:$A$1006,$A59,'DAILY ENTRY'!$B$4:$B$1006,$B59,'DAILY ENTRY'!$D$4:$D$1006,"Lead researched (Sales Navigator)"))</f>
        <v/>
      </c>
      <c r="E59" s="162" t="str">
        <f aca="false">IF($A59="","",SUMIFS('DAILY ENTRY'!$F$4:$F$1006,'DAILY ENTRY'!$A$4:$A$1006,$A59,'DAILY ENTRY'!$B$4:$B$1006,$B59,'DAILY ENTRY'!$D$4:$D$1006,"Connection request sent"))</f>
        <v/>
      </c>
      <c r="F59" s="162" t="str">
        <f aca="false">IF($A59="","",SUMIFS('DAILY ENTRY'!$F$4:$F$1006,'DAILY ENTRY'!$A$4:$A$1006,$A59,'DAILY ENTRY'!$B$4:$B$1006,$B59,'DAILY ENTRY'!$D$4:$D$1006,"First message sent"))</f>
        <v/>
      </c>
      <c r="G59" s="162" t="str">
        <f aca="false">IF($A59="","",SUMIFS('DAILY ENTRY'!$F$4:$F$1006,'DAILY ENTRY'!$A$4:$A$1006,$A59,'DAILY ENTRY'!$B$4:$B$1006,$B59,'DAILY ENTRY'!$D$4:$D$1006,"Follow-up message sent"))</f>
        <v/>
      </c>
      <c r="H59" s="162" t="str">
        <f aca="false">IF($A59="","",SUMIFS('DAILY ENTRY'!$F$4:$F$1006,'DAILY ENTRY'!$A$4:$A$1006,$A59,'DAILY ENTRY'!$B$4:$B$1006,$B59,'DAILY ENTRY'!$D$4:$D$1006,"Post / content published"))</f>
        <v/>
      </c>
      <c r="I59" s="162" t="str">
        <f aca="false">IF($A59="","",SUMIFS('DAILY ENTRY'!$F$4:$F$1006,'DAILY ENTRY'!$A$4:$A$1006,$A59,'DAILY ENTRY'!$B$4:$B$1006,$B59,'DAILY ENTRY'!$D$4:$D$1006,"Community answer or comment"))</f>
        <v/>
      </c>
      <c r="J59" s="162" t="str">
        <f aca="false">IF($A59="","",SUMIFS('DAILY ENTRY'!$F$4:$F$1006,'DAILY ENTRY'!$A$4:$A$1006,$A59,'DAILY ENTRY'!$B$4:$B$1006,$B59,'DAILY ENTRY'!$D$4:$D$1006,"Partnership / PR contact"))</f>
        <v/>
      </c>
      <c r="K59" s="162" t="str">
        <f aca="false">IF($A59="","",SUMIFS('DAILY ENTRY'!$F$4:$F$1006,'DAILY ENTRY'!$A$4:$A$1006,$A59,'DAILY ENTRY'!$B$4:$B$1006,$B59,'DAILY ENTRY'!$D$4:$D$1006,"Engagement (commented on someone else)"))</f>
        <v/>
      </c>
      <c r="L59" s="162" t="str">
        <f aca="false">IF($A59="","",SUMIFS('DAILY ENTRY'!$F$4:$F$1006,'DAILY ENTRY'!$A$4:$A$1006,$A59,'DAILY ENTRY'!$B$4:$B$1006,$B59,'DAILY ENTRY'!$D$4:$D$1006,"Account created / profile completed"))</f>
        <v/>
      </c>
      <c r="M59" s="163" t="str">
        <f aca="false">IF($A59="","",IFERROR(INDEX('DAILY ENTRY'!$E$4:$E$1006,MATCH(1,INDEX(('DAILY ENTRY'!$A$4:$A$1006=$A59)*('DAILY ENTRY'!$B$4:$B$1006=$B59)*('DAILY ENTRY'!$I$4:$I$1006="Meeting booked"),0),0)),IFERROR(INDEX('DAILY ENTRY'!$E$4:$E$1006,MATCH(1,INDEX(('DAILY ENTRY'!$A$4:$A$1006=$A59)*('DAILY ENTRY'!$B$4:$B$1006=$B59)*('DAILY ENTRY'!$I$4:$I$1006="Positive reply"),0),0)),"")))</f>
        <v/>
      </c>
      <c r="N59" s="163" t="str">
        <f aca="false">IF($A59="","",IFERROR(INDEX('DAILY ENTRY'!$J$4:$J$1006,MATCH(1,INDEX(('DAILY ENTRY'!$A$4:$A$1006=$A59)*('DAILY ENTRY'!$B$4:$B$1006=$B59)*('DAILY ENTRY'!$I$4:$I$1006="Blocked"),0),0)),""))</f>
        <v/>
      </c>
      <c r="O59" s="106" t="str">
        <f aca="false">IF($A59="","",(D59&gt;='START HERE'!$B$25)+(E59&gt;='START HERE'!$B$26)+(F59&gt;='START HERE'!$B$27)+(G59&gt;='START HERE'!$B$28)+(H59&gt;='START HERE'!$B$29)+(I59&gt;='START HERE'!$B$30)+(J59&gt;='START HERE'!$B$31)+(K59&gt;='START HERE'!$B$32))</f>
        <v/>
      </c>
      <c r="P59" s="107" t="str">
        <f aca="false">IF($A59="","",IF(O59&gt;=7,"Full day",IF(O59&gt;=5,"Most targets met",IF(O59&gt;=3,"Half day","Below plan - explain in the blocker column"))))</f>
        <v/>
      </c>
    </row>
    <row r="60" customFormat="false" ht="24" hidden="false" customHeight="true" outlineLevel="0" collapsed="false">
      <c r="A60" s="79"/>
      <c r="B60" s="80"/>
      <c r="C60" s="162" t="str">
        <f aca="false">IF($A60="","",ROUND(SUMIFS('DAILY ENTRY'!$G$4:$G$1006,'DAILY ENTRY'!$A$4:$A$1006,$A60,'DAILY ENTRY'!$B$4:$B$1006,$B60)/60,1))</f>
        <v/>
      </c>
      <c r="D60" s="162" t="str">
        <f aca="false">IF($A60="","",SUMIFS('DAILY ENTRY'!$F$4:$F$1006,'DAILY ENTRY'!$A$4:$A$1006,$A60,'DAILY ENTRY'!$B$4:$B$1006,$B60,'DAILY ENTRY'!$D$4:$D$1006,"Lead researched (Sales Navigator)"))</f>
        <v/>
      </c>
      <c r="E60" s="162" t="str">
        <f aca="false">IF($A60="","",SUMIFS('DAILY ENTRY'!$F$4:$F$1006,'DAILY ENTRY'!$A$4:$A$1006,$A60,'DAILY ENTRY'!$B$4:$B$1006,$B60,'DAILY ENTRY'!$D$4:$D$1006,"Connection request sent"))</f>
        <v/>
      </c>
      <c r="F60" s="162" t="str">
        <f aca="false">IF($A60="","",SUMIFS('DAILY ENTRY'!$F$4:$F$1006,'DAILY ENTRY'!$A$4:$A$1006,$A60,'DAILY ENTRY'!$B$4:$B$1006,$B60,'DAILY ENTRY'!$D$4:$D$1006,"First message sent"))</f>
        <v/>
      </c>
      <c r="G60" s="162" t="str">
        <f aca="false">IF($A60="","",SUMIFS('DAILY ENTRY'!$F$4:$F$1006,'DAILY ENTRY'!$A$4:$A$1006,$A60,'DAILY ENTRY'!$B$4:$B$1006,$B60,'DAILY ENTRY'!$D$4:$D$1006,"Follow-up message sent"))</f>
        <v/>
      </c>
      <c r="H60" s="162" t="str">
        <f aca="false">IF($A60="","",SUMIFS('DAILY ENTRY'!$F$4:$F$1006,'DAILY ENTRY'!$A$4:$A$1006,$A60,'DAILY ENTRY'!$B$4:$B$1006,$B60,'DAILY ENTRY'!$D$4:$D$1006,"Post / content published"))</f>
        <v/>
      </c>
      <c r="I60" s="162" t="str">
        <f aca="false">IF($A60="","",SUMIFS('DAILY ENTRY'!$F$4:$F$1006,'DAILY ENTRY'!$A$4:$A$1006,$A60,'DAILY ENTRY'!$B$4:$B$1006,$B60,'DAILY ENTRY'!$D$4:$D$1006,"Community answer or comment"))</f>
        <v/>
      </c>
      <c r="J60" s="162" t="str">
        <f aca="false">IF($A60="","",SUMIFS('DAILY ENTRY'!$F$4:$F$1006,'DAILY ENTRY'!$A$4:$A$1006,$A60,'DAILY ENTRY'!$B$4:$B$1006,$B60,'DAILY ENTRY'!$D$4:$D$1006,"Partnership / PR contact"))</f>
        <v/>
      </c>
      <c r="K60" s="162" t="str">
        <f aca="false">IF($A60="","",SUMIFS('DAILY ENTRY'!$F$4:$F$1006,'DAILY ENTRY'!$A$4:$A$1006,$A60,'DAILY ENTRY'!$B$4:$B$1006,$B60,'DAILY ENTRY'!$D$4:$D$1006,"Engagement (commented on someone else)"))</f>
        <v/>
      </c>
      <c r="L60" s="162" t="str">
        <f aca="false">IF($A60="","",SUMIFS('DAILY ENTRY'!$F$4:$F$1006,'DAILY ENTRY'!$A$4:$A$1006,$A60,'DAILY ENTRY'!$B$4:$B$1006,$B60,'DAILY ENTRY'!$D$4:$D$1006,"Account created / profile completed"))</f>
        <v/>
      </c>
      <c r="M60" s="163" t="str">
        <f aca="false">IF($A60="","",IFERROR(INDEX('DAILY ENTRY'!$E$4:$E$1006,MATCH(1,INDEX(('DAILY ENTRY'!$A$4:$A$1006=$A60)*('DAILY ENTRY'!$B$4:$B$1006=$B60)*('DAILY ENTRY'!$I$4:$I$1006="Meeting booked"),0),0)),IFERROR(INDEX('DAILY ENTRY'!$E$4:$E$1006,MATCH(1,INDEX(('DAILY ENTRY'!$A$4:$A$1006=$A60)*('DAILY ENTRY'!$B$4:$B$1006=$B60)*('DAILY ENTRY'!$I$4:$I$1006="Positive reply"),0),0)),"")))</f>
        <v/>
      </c>
      <c r="N60" s="163" t="str">
        <f aca="false">IF($A60="","",IFERROR(INDEX('DAILY ENTRY'!$J$4:$J$1006,MATCH(1,INDEX(('DAILY ENTRY'!$A$4:$A$1006=$A60)*('DAILY ENTRY'!$B$4:$B$1006=$B60)*('DAILY ENTRY'!$I$4:$I$1006="Blocked"),0),0)),""))</f>
        <v/>
      </c>
      <c r="O60" s="106" t="str">
        <f aca="false">IF($A60="","",(D60&gt;='START HERE'!$B$25)+(E60&gt;='START HERE'!$B$26)+(F60&gt;='START HERE'!$B$27)+(G60&gt;='START HERE'!$B$28)+(H60&gt;='START HERE'!$B$29)+(I60&gt;='START HERE'!$B$30)+(J60&gt;='START HERE'!$B$31)+(K60&gt;='START HERE'!$B$32))</f>
        <v/>
      </c>
      <c r="P60" s="107" t="str">
        <f aca="false">IF($A60="","",IF(O60&gt;=7,"Full day",IF(O60&gt;=5,"Most targets met",IF(O60&gt;=3,"Half day","Below plan - explain in the blocker column"))))</f>
        <v/>
      </c>
    </row>
    <row r="61" customFormat="false" ht="24" hidden="false" customHeight="true" outlineLevel="0" collapsed="false">
      <c r="A61" s="79"/>
      <c r="B61" s="80"/>
      <c r="C61" s="162" t="str">
        <f aca="false">IF($A61="","",ROUND(SUMIFS('DAILY ENTRY'!$G$4:$G$1006,'DAILY ENTRY'!$A$4:$A$1006,$A61,'DAILY ENTRY'!$B$4:$B$1006,$B61)/60,1))</f>
        <v/>
      </c>
      <c r="D61" s="162" t="str">
        <f aca="false">IF($A61="","",SUMIFS('DAILY ENTRY'!$F$4:$F$1006,'DAILY ENTRY'!$A$4:$A$1006,$A61,'DAILY ENTRY'!$B$4:$B$1006,$B61,'DAILY ENTRY'!$D$4:$D$1006,"Lead researched (Sales Navigator)"))</f>
        <v/>
      </c>
      <c r="E61" s="162" t="str">
        <f aca="false">IF($A61="","",SUMIFS('DAILY ENTRY'!$F$4:$F$1006,'DAILY ENTRY'!$A$4:$A$1006,$A61,'DAILY ENTRY'!$B$4:$B$1006,$B61,'DAILY ENTRY'!$D$4:$D$1006,"Connection request sent"))</f>
        <v/>
      </c>
      <c r="F61" s="162" t="str">
        <f aca="false">IF($A61="","",SUMIFS('DAILY ENTRY'!$F$4:$F$1006,'DAILY ENTRY'!$A$4:$A$1006,$A61,'DAILY ENTRY'!$B$4:$B$1006,$B61,'DAILY ENTRY'!$D$4:$D$1006,"First message sent"))</f>
        <v/>
      </c>
      <c r="G61" s="162" t="str">
        <f aca="false">IF($A61="","",SUMIFS('DAILY ENTRY'!$F$4:$F$1006,'DAILY ENTRY'!$A$4:$A$1006,$A61,'DAILY ENTRY'!$B$4:$B$1006,$B61,'DAILY ENTRY'!$D$4:$D$1006,"Follow-up message sent"))</f>
        <v/>
      </c>
      <c r="H61" s="162" t="str">
        <f aca="false">IF($A61="","",SUMIFS('DAILY ENTRY'!$F$4:$F$1006,'DAILY ENTRY'!$A$4:$A$1006,$A61,'DAILY ENTRY'!$B$4:$B$1006,$B61,'DAILY ENTRY'!$D$4:$D$1006,"Post / content published"))</f>
        <v/>
      </c>
      <c r="I61" s="162" t="str">
        <f aca="false">IF($A61="","",SUMIFS('DAILY ENTRY'!$F$4:$F$1006,'DAILY ENTRY'!$A$4:$A$1006,$A61,'DAILY ENTRY'!$B$4:$B$1006,$B61,'DAILY ENTRY'!$D$4:$D$1006,"Community answer or comment"))</f>
        <v/>
      </c>
      <c r="J61" s="162" t="str">
        <f aca="false">IF($A61="","",SUMIFS('DAILY ENTRY'!$F$4:$F$1006,'DAILY ENTRY'!$A$4:$A$1006,$A61,'DAILY ENTRY'!$B$4:$B$1006,$B61,'DAILY ENTRY'!$D$4:$D$1006,"Partnership / PR contact"))</f>
        <v/>
      </c>
      <c r="K61" s="162" t="str">
        <f aca="false">IF($A61="","",SUMIFS('DAILY ENTRY'!$F$4:$F$1006,'DAILY ENTRY'!$A$4:$A$1006,$A61,'DAILY ENTRY'!$B$4:$B$1006,$B61,'DAILY ENTRY'!$D$4:$D$1006,"Engagement (commented on someone else)"))</f>
        <v/>
      </c>
      <c r="L61" s="162" t="str">
        <f aca="false">IF($A61="","",SUMIFS('DAILY ENTRY'!$F$4:$F$1006,'DAILY ENTRY'!$A$4:$A$1006,$A61,'DAILY ENTRY'!$B$4:$B$1006,$B61,'DAILY ENTRY'!$D$4:$D$1006,"Account created / profile completed"))</f>
        <v/>
      </c>
      <c r="M61" s="163" t="str">
        <f aca="false">IF($A61="","",IFERROR(INDEX('DAILY ENTRY'!$E$4:$E$1006,MATCH(1,INDEX(('DAILY ENTRY'!$A$4:$A$1006=$A61)*('DAILY ENTRY'!$B$4:$B$1006=$B61)*('DAILY ENTRY'!$I$4:$I$1006="Meeting booked"),0),0)),IFERROR(INDEX('DAILY ENTRY'!$E$4:$E$1006,MATCH(1,INDEX(('DAILY ENTRY'!$A$4:$A$1006=$A61)*('DAILY ENTRY'!$B$4:$B$1006=$B61)*('DAILY ENTRY'!$I$4:$I$1006="Positive reply"),0),0)),"")))</f>
        <v/>
      </c>
      <c r="N61" s="163" t="str">
        <f aca="false">IF($A61="","",IFERROR(INDEX('DAILY ENTRY'!$J$4:$J$1006,MATCH(1,INDEX(('DAILY ENTRY'!$A$4:$A$1006=$A61)*('DAILY ENTRY'!$B$4:$B$1006=$B61)*('DAILY ENTRY'!$I$4:$I$1006="Blocked"),0),0)),""))</f>
        <v/>
      </c>
      <c r="O61" s="106" t="str">
        <f aca="false">IF($A61="","",(D61&gt;='START HERE'!$B$25)+(E61&gt;='START HERE'!$B$26)+(F61&gt;='START HERE'!$B$27)+(G61&gt;='START HERE'!$B$28)+(H61&gt;='START HERE'!$B$29)+(I61&gt;='START HERE'!$B$30)+(J61&gt;='START HERE'!$B$31)+(K61&gt;='START HERE'!$B$32))</f>
        <v/>
      </c>
      <c r="P61" s="107" t="str">
        <f aca="false">IF($A61="","",IF(O61&gt;=7,"Full day",IF(O61&gt;=5,"Most targets met",IF(O61&gt;=3,"Half day","Below plan - explain in the blocker column"))))</f>
        <v/>
      </c>
    </row>
    <row r="62" customFormat="false" ht="24" hidden="false" customHeight="true" outlineLevel="0" collapsed="false">
      <c r="A62" s="79"/>
      <c r="B62" s="80"/>
      <c r="C62" s="162" t="str">
        <f aca="false">IF($A62="","",ROUND(SUMIFS('DAILY ENTRY'!$G$4:$G$1006,'DAILY ENTRY'!$A$4:$A$1006,$A62,'DAILY ENTRY'!$B$4:$B$1006,$B62)/60,1))</f>
        <v/>
      </c>
      <c r="D62" s="162" t="str">
        <f aca="false">IF($A62="","",SUMIFS('DAILY ENTRY'!$F$4:$F$1006,'DAILY ENTRY'!$A$4:$A$1006,$A62,'DAILY ENTRY'!$B$4:$B$1006,$B62,'DAILY ENTRY'!$D$4:$D$1006,"Lead researched (Sales Navigator)"))</f>
        <v/>
      </c>
      <c r="E62" s="162" t="str">
        <f aca="false">IF($A62="","",SUMIFS('DAILY ENTRY'!$F$4:$F$1006,'DAILY ENTRY'!$A$4:$A$1006,$A62,'DAILY ENTRY'!$B$4:$B$1006,$B62,'DAILY ENTRY'!$D$4:$D$1006,"Connection request sent"))</f>
        <v/>
      </c>
      <c r="F62" s="162" t="str">
        <f aca="false">IF($A62="","",SUMIFS('DAILY ENTRY'!$F$4:$F$1006,'DAILY ENTRY'!$A$4:$A$1006,$A62,'DAILY ENTRY'!$B$4:$B$1006,$B62,'DAILY ENTRY'!$D$4:$D$1006,"First message sent"))</f>
        <v/>
      </c>
      <c r="G62" s="162" t="str">
        <f aca="false">IF($A62="","",SUMIFS('DAILY ENTRY'!$F$4:$F$1006,'DAILY ENTRY'!$A$4:$A$1006,$A62,'DAILY ENTRY'!$B$4:$B$1006,$B62,'DAILY ENTRY'!$D$4:$D$1006,"Follow-up message sent"))</f>
        <v/>
      </c>
      <c r="H62" s="162" t="str">
        <f aca="false">IF($A62="","",SUMIFS('DAILY ENTRY'!$F$4:$F$1006,'DAILY ENTRY'!$A$4:$A$1006,$A62,'DAILY ENTRY'!$B$4:$B$1006,$B62,'DAILY ENTRY'!$D$4:$D$1006,"Post / content published"))</f>
        <v/>
      </c>
      <c r="I62" s="162" t="str">
        <f aca="false">IF($A62="","",SUMIFS('DAILY ENTRY'!$F$4:$F$1006,'DAILY ENTRY'!$A$4:$A$1006,$A62,'DAILY ENTRY'!$B$4:$B$1006,$B62,'DAILY ENTRY'!$D$4:$D$1006,"Community answer or comment"))</f>
        <v/>
      </c>
      <c r="J62" s="162" t="str">
        <f aca="false">IF($A62="","",SUMIFS('DAILY ENTRY'!$F$4:$F$1006,'DAILY ENTRY'!$A$4:$A$1006,$A62,'DAILY ENTRY'!$B$4:$B$1006,$B62,'DAILY ENTRY'!$D$4:$D$1006,"Partnership / PR contact"))</f>
        <v/>
      </c>
      <c r="K62" s="162" t="str">
        <f aca="false">IF($A62="","",SUMIFS('DAILY ENTRY'!$F$4:$F$1006,'DAILY ENTRY'!$A$4:$A$1006,$A62,'DAILY ENTRY'!$B$4:$B$1006,$B62,'DAILY ENTRY'!$D$4:$D$1006,"Engagement (commented on someone else)"))</f>
        <v/>
      </c>
      <c r="L62" s="162" t="str">
        <f aca="false">IF($A62="","",SUMIFS('DAILY ENTRY'!$F$4:$F$1006,'DAILY ENTRY'!$A$4:$A$1006,$A62,'DAILY ENTRY'!$B$4:$B$1006,$B62,'DAILY ENTRY'!$D$4:$D$1006,"Account created / profile completed"))</f>
        <v/>
      </c>
      <c r="M62" s="163" t="str">
        <f aca="false">IF($A62="","",IFERROR(INDEX('DAILY ENTRY'!$E$4:$E$1006,MATCH(1,INDEX(('DAILY ENTRY'!$A$4:$A$1006=$A62)*('DAILY ENTRY'!$B$4:$B$1006=$B62)*('DAILY ENTRY'!$I$4:$I$1006="Meeting booked"),0),0)),IFERROR(INDEX('DAILY ENTRY'!$E$4:$E$1006,MATCH(1,INDEX(('DAILY ENTRY'!$A$4:$A$1006=$A62)*('DAILY ENTRY'!$B$4:$B$1006=$B62)*('DAILY ENTRY'!$I$4:$I$1006="Positive reply"),0),0)),"")))</f>
        <v/>
      </c>
      <c r="N62" s="163" t="str">
        <f aca="false">IF($A62="","",IFERROR(INDEX('DAILY ENTRY'!$J$4:$J$1006,MATCH(1,INDEX(('DAILY ENTRY'!$A$4:$A$1006=$A62)*('DAILY ENTRY'!$B$4:$B$1006=$B62)*('DAILY ENTRY'!$I$4:$I$1006="Blocked"),0),0)),""))</f>
        <v/>
      </c>
      <c r="O62" s="106" t="str">
        <f aca="false">IF($A62="","",(D62&gt;='START HERE'!$B$25)+(E62&gt;='START HERE'!$B$26)+(F62&gt;='START HERE'!$B$27)+(G62&gt;='START HERE'!$B$28)+(H62&gt;='START HERE'!$B$29)+(I62&gt;='START HERE'!$B$30)+(J62&gt;='START HERE'!$B$31)+(K62&gt;='START HERE'!$B$32))</f>
        <v/>
      </c>
      <c r="P62" s="107" t="str">
        <f aca="false">IF($A62="","",IF(O62&gt;=7,"Full day",IF(O62&gt;=5,"Most targets met",IF(O62&gt;=3,"Half day","Below plan - explain in the blocker column"))))</f>
        <v/>
      </c>
    </row>
    <row r="63" customFormat="false" ht="24" hidden="false" customHeight="true" outlineLevel="0" collapsed="false">
      <c r="A63" s="79"/>
      <c r="B63" s="80"/>
      <c r="C63" s="162" t="str">
        <f aca="false">IF($A63="","",ROUND(SUMIFS('DAILY ENTRY'!$G$4:$G$1006,'DAILY ENTRY'!$A$4:$A$1006,$A63,'DAILY ENTRY'!$B$4:$B$1006,$B63)/60,1))</f>
        <v/>
      </c>
      <c r="D63" s="162" t="str">
        <f aca="false">IF($A63="","",SUMIFS('DAILY ENTRY'!$F$4:$F$1006,'DAILY ENTRY'!$A$4:$A$1006,$A63,'DAILY ENTRY'!$B$4:$B$1006,$B63,'DAILY ENTRY'!$D$4:$D$1006,"Lead researched (Sales Navigator)"))</f>
        <v/>
      </c>
      <c r="E63" s="162" t="str">
        <f aca="false">IF($A63="","",SUMIFS('DAILY ENTRY'!$F$4:$F$1006,'DAILY ENTRY'!$A$4:$A$1006,$A63,'DAILY ENTRY'!$B$4:$B$1006,$B63,'DAILY ENTRY'!$D$4:$D$1006,"Connection request sent"))</f>
        <v/>
      </c>
      <c r="F63" s="162" t="str">
        <f aca="false">IF($A63="","",SUMIFS('DAILY ENTRY'!$F$4:$F$1006,'DAILY ENTRY'!$A$4:$A$1006,$A63,'DAILY ENTRY'!$B$4:$B$1006,$B63,'DAILY ENTRY'!$D$4:$D$1006,"First message sent"))</f>
        <v/>
      </c>
      <c r="G63" s="162" t="str">
        <f aca="false">IF($A63="","",SUMIFS('DAILY ENTRY'!$F$4:$F$1006,'DAILY ENTRY'!$A$4:$A$1006,$A63,'DAILY ENTRY'!$B$4:$B$1006,$B63,'DAILY ENTRY'!$D$4:$D$1006,"Follow-up message sent"))</f>
        <v/>
      </c>
      <c r="H63" s="162" t="str">
        <f aca="false">IF($A63="","",SUMIFS('DAILY ENTRY'!$F$4:$F$1006,'DAILY ENTRY'!$A$4:$A$1006,$A63,'DAILY ENTRY'!$B$4:$B$1006,$B63,'DAILY ENTRY'!$D$4:$D$1006,"Post / content published"))</f>
        <v/>
      </c>
      <c r="I63" s="162" t="str">
        <f aca="false">IF($A63="","",SUMIFS('DAILY ENTRY'!$F$4:$F$1006,'DAILY ENTRY'!$A$4:$A$1006,$A63,'DAILY ENTRY'!$B$4:$B$1006,$B63,'DAILY ENTRY'!$D$4:$D$1006,"Community answer or comment"))</f>
        <v/>
      </c>
      <c r="J63" s="162" t="str">
        <f aca="false">IF($A63="","",SUMIFS('DAILY ENTRY'!$F$4:$F$1006,'DAILY ENTRY'!$A$4:$A$1006,$A63,'DAILY ENTRY'!$B$4:$B$1006,$B63,'DAILY ENTRY'!$D$4:$D$1006,"Partnership / PR contact"))</f>
        <v/>
      </c>
      <c r="K63" s="162" t="str">
        <f aca="false">IF($A63="","",SUMIFS('DAILY ENTRY'!$F$4:$F$1006,'DAILY ENTRY'!$A$4:$A$1006,$A63,'DAILY ENTRY'!$B$4:$B$1006,$B63,'DAILY ENTRY'!$D$4:$D$1006,"Engagement (commented on someone else)"))</f>
        <v/>
      </c>
      <c r="L63" s="162" t="str">
        <f aca="false">IF($A63="","",SUMIFS('DAILY ENTRY'!$F$4:$F$1006,'DAILY ENTRY'!$A$4:$A$1006,$A63,'DAILY ENTRY'!$B$4:$B$1006,$B63,'DAILY ENTRY'!$D$4:$D$1006,"Account created / profile completed"))</f>
        <v/>
      </c>
      <c r="M63" s="163" t="str">
        <f aca="false">IF($A63="","",IFERROR(INDEX('DAILY ENTRY'!$E$4:$E$1006,MATCH(1,INDEX(('DAILY ENTRY'!$A$4:$A$1006=$A63)*('DAILY ENTRY'!$B$4:$B$1006=$B63)*('DAILY ENTRY'!$I$4:$I$1006="Meeting booked"),0),0)),IFERROR(INDEX('DAILY ENTRY'!$E$4:$E$1006,MATCH(1,INDEX(('DAILY ENTRY'!$A$4:$A$1006=$A63)*('DAILY ENTRY'!$B$4:$B$1006=$B63)*('DAILY ENTRY'!$I$4:$I$1006="Positive reply"),0),0)),"")))</f>
        <v/>
      </c>
      <c r="N63" s="163" t="str">
        <f aca="false">IF($A63="","",IFERROR(INDEX('DAILY ENTRY'!$J$4:$J$1006,MATCH(1,INDEX(('DAILY ENTRY'!$A$4:$A$1006=$A63)*('DAILY ENTRY'!$B$4:$B$1006=$B63)*('DAILY ENTRY'!$I$4:$I$1006="Blocked"),0),0)),""))</f>
        <v/>
      </c>
      <c r="O63" s="106" t="str">
        <f aca="false">IF($A63="","",(D63&gt;='START HERE'!$B$25)+(E63&gt;='START HERE'!$B$26)+(F63&gt;='START HERE'!$B$27)+(G63&gt;='START HERE'!$B$28)+(H63&gt;='START HERE'!$B$29)+(I63&gt;='START HERE'!$B$30)+(J63&gt;='START HERE'!$B$31)+(K63&gt;='START HERE'!$B$32))</f>
        <v/>
      </c>
      <c r="P63" s="107" t="str">
        <f aca="false">IF($A63="","",IF(O63&gt;=7,"Full day",IF(O63&gt;=5,"Most targets met",IF(O63&gt;=3,"Half day","Below plan - explain in the blocker column"))))</f>
        <v/>
      </c>
    </row>
    <row r="64" customFormat="false" ht="24" hidden="false" customHeight="true" outlineLevel="0" collapsed="false">
      <c r="A64" s="79"/>
      <c r="B64" s="80"/>
      <c r="C64" s="162" t="str">
        <f aca="false">IF($A64="","",ROUND(SUMIFS('DAILY ENTRY'!$G$4:$G$1006,'DAILY ENTRY'!$A$4:$A$1006,$A64,'DAILY ENTRY'!$B$4:$B$1006,$B64)/60,1))</f>
        <v/>
      </c>
      <c r="D64" s="162" t="str">
        <f aca="false">IF($A64="","",SUMIFS('DAILY ENTRY'!$F$4:$F$1006,'DAILY ENTRY'!$A$4:$A$1006,$A64,'DAILY ENTRY'!$B$4:$B$1006,$B64,'DAILY ENTRY'!$D$4:$D$1006,"Lead researched (Sales Navigator)"))</f>
        <v/>
      </c>
      <c r="E64" s="162" t="str">
        <f aca="false">IF($A64="","",SUMIFS('DAILY ENTRY'!$F$4:$F$1006,'DAILY ENTRY'!$A$4:$A$1006,$A64,'DAILY ENTRY'!$B$4:$B$1006,$B64,'DAILY ENTRY'!$D$4:$D$1006,"Connection request sent"))</f>
        <v/>
      </c>
      <c r="F64" s="162" t="str">
        <f aca="false">IF($A64="","",SUMIFS('DAILY ENTRY'!$F$4:$F$1006,'DAILY ENTRY'!$A$4:$A$1006,$A64,'DAILY ENTRY'!$B$4:$B$1006,$B64,'DAILY ENTRY'!$D$4:$D$1006,"First message sent"))</f>
        <v/>
      </c>
      <c r="G64" s="162" t="str">
        <f aca="false">IF($A64="","",SUMIFS('DAILY ENTRY'!$F$4:$F$1006,'DAILY ENTRY'!$A$4:$A$1006,$A64,'DAILY ENTRY'!$B$4:$B$1006,$B64,'DAILY ENTRY'!$D$4:$D$1006,"Follow-up message sent"))</f>
        <v/>
      </c>
      <c r="H64" s="162" t="str">
        <f aca="false">IF($A64="","",SUMIFS('DAILY ENTRY'!$F$4:$F$1006,'DAILY ENTRY'!$A$4:$A$1006,$A64,'DAILY ENTRY'!$B$4:$B$1006,$B64,'DAILY ENTRY'!$D$4:$D$1006,"Post / content published"))</f>
        <v/>
      </c>
      <c r="I64" s="162" t="str">
        <f aca="false">IF($A64="","",SUMIFS('DAILY ENTRY'!$F$4:$F$1006,'DAILY ENTRY'!$A$4:$A$1006,$A64,'DAILY ENTRY'!$B$4:$B$1006,$B64,'DAILY ENTRY'!$D$4:$D$1006,"Community answer or comment"))</f>
        <v/>
      </c>
      <c r="J64" s="162" t="str">
        <f aca="false">IF($A64="","",SUMIFS('DAILY ENTRY'!$F$4:$F$1006,'DAILY ENTRY'!$A$4:$A$1006,$A64,'DAILY ENTRY'!$B$4:$B$1006,$B64,'DAILY ENTRY'!$D$4:$D$1006,"Partnership / PR contact"))</f>
        <v/>
      </c>
      <c r="K64" s="162" t="str">
        <f aca="false">IF($A64="","",SUMIFS('DAILY ENTRY'!$F$4:$F$1006,'DAILY ENTRY'!$A$4:$A$1006,$A64,'DAILY ENTRY'!$B$4:$B$1006,$B64,'DAILY ENTRY'!$D$4:$D$1006,"Engagement (commented on someone else)"))</f>
        <v/>
      </c>
      <c r="L64" s="162" t="str">
        <f aca="false">IF($A64="","",SUMIFS('DAILY ENTRY'!$F$4:$F$1006,'DAILY ENTRY'!$A$4:$A$1006,$A64,'DAILY ENTRY'!$B$4:$B$1006,$B64,'DAILY ENTRY'!$D$4:$D$1006,"Account created / profile completed"))</f>
        <v/>
      </c>
      <c r="M64" s="163" t="str">
        <f aca="false">IF($A64="","",IFERROR(INDEX('DAILY ENTRY'!$E$4:$E$1006,MATCH(1,INDEX(('DAILY ENTRY'!$A$4:$A$1006=$A64)*('DAILY ENTRY'!$B$4:$B$1006=$B64)*('DAILY ENTRY'!$I$4:$I$1006="Meeting booked"),0),0)),IFERROR(INDEX('DAILY ENTRY'!$E$4:$E$1006,MATCH(1,INDEX(('DAILY ENTRY'!$A$4:$A$1006=$A64)*('DAILY ENTRY'!$B$4:$B$1006=$B64)*('DAILY ENTRY'!$I$4:$I$1006="Positive reply"),0),0)),"")))</f>
        <v/>
      </c>
      <c r="N64" s="163" t="str">
        <f aca="false">IF($A64="","",IFERROR(INDEX('DAILY ENTRY'!$J$4:$J$1006,MATCH(1,INDEX(('DAILY ENTRY'!$A$4:$A$1006=$A64)*('DAILY ENTRY'!$B$4:$B$1006=$B64)*('DAILY ENTRY'!$I$4:$I$1006="Blocked"),0),0)),""))</f>
        <v/>
      </c>
      <c r="O64" s="106" t="str">
        <f aca="false">IF($A64="","",(D64&gt;='START HERE'!$B$25)+(E64&gt;='START HERE'!$B$26)+(F64&gt;='START HERE'!$B$27)+(G64&gt;='START HERE'!$B$28)+(H64&gt;='START HERE'!$B$29)+(I64&gt;='START HERE'!$B$30)+(J64&gt;='START HERE'!$B$31)+(K64&gt;='START HERE'!$B$32))</f>
        <v/>
      </c>
      <c r="P64" s="107" t="str">
        <f aca="false">IF($A64="","",IF(O64&gt;=7,"Full day",IF(O64&gt;=5,"Most targets met",IF(O64&gt;=3,"Half day","Below plan - explain in the blocker column"))))</f>
        <v/>
      </c>
    </row>
    <row r="65" customFormat="false" ht="24" hidden="false" customHeight="true" outlineLevel="0" collapsed="false">
      <c r="A65" s="79"/>
      <c r="B65" s="80"/>
      <c r="C65" s="162" t="str">
        <f aca="false">IF($A65="","",ROUND(SUMIFS('DAILY ENTRY'!$G$4:$G$1006,'DAILY ENTRY'!$A$4:$A$1006,$A65,'DAILY ENTRY'!$B$4:$B$1006,$B65)/60,1))</f>
        <v/>
      </c>
      <c r="D65" s="162" t="str">
        <f aca="false">IF($A65="","",SUMIFS('DAILY ENTRY'!$F$4:$F$1006,'DAILY ENTRY'!$A$4:$A$1006,$A65,'DAILY ENTRY'!$B$4:$B$1006,$B65,'DAILY ENTRY'!$D$4:$D$1006,"Lead researched (Sales Navigator)"))</f>
        <v/>
      </c>
      <c r="E65" s="162" t="str">
        <f aca="false">IF($A65="","",SUMIFS('DAILY ENTRY'!$F$4:$F$1006,'DAILY ENTRY'!$A$4:$A$1006,$A65,'DAILY ENTRY'!$B$4:$B$1006,$B65,'DAILY ENTRY'!$D$4:$D$1006,"Connection request sent"))</f>
        <v/>
      </c>
      <c r="F65" s="162" t="str">
        <f aca="false">IF($A65="","",SUMIFS('DAILY ENTRY'!$F$4:$F$1006,'DAILY ENTRY'!$A$4:$A$1006,$A65,'DAILY ENTRY'!$B$4:$B$1006,$B65,'DAILY ENTRY'!$D$4:$D$1006,"First message sent"))</f>
        <v/>
      </c>
      <c r="G65" s="162" t="str">
        <f aca="false">IF($A65="","",SUMIFS('DAILY ENTRY'!$F$4:$F$1006,'DAILY ENTRY'!$A$4:$A$1006,$A65,'DAILY ENTRY'!$B$4:$B$1006,$B65,'DAILY ENTRY'!$D$4:$D$1006,"Follow-up message sent"))</f>
        <v/>
      </c>
      <c r="H65" s="162" t="str">
        <f aca="false">IF($A65="","",SUMIFS('DAILY ENTRY'!$F$4:$F$1006,'DAILY ENTRY'!$A$4:$A$1006,$A65,'DAILY ENTRY'!$B$4:$B$1006,$B65,'DAILY ENTRY'!$D$4:$D$1006,"Post / content published"))</f>
        <v/>
      </c>
      <c r="I65" s="162" t="str">
        <f aca="false">IF($A65="","",SUMIFS('DAILY ENTRY'!$F$4:$F$1006,'DAILY ENTRY'!$A$4:$A$1006,$A65,'DAILY ENTRY'!$B$4:$B$1006,$B65,'DAILY ENTRY'!$D$4:$D$1006,"Community answer or comment"))</f>
        <v/>
      </c>
      <c r="J65" s="162" t="str">
        <f aca="false">IF($A65="","",SUMIFS('DAILY ENTRY'!$F$4:$F$1006,'DAILY ENTRY'!$A$4:$A$1006,$A65,'DAILY ENTRY'!$B$4:$B$1006,$B65,'DAILY ENTRY'!$D$4:$D$1006,"Partnership / PR contact"))</f>
        <v/>
      </c>
      <c r="K65" s="162" t="str">
        <f aca="false">IF($A65="","",SUMIFS('DAILY ENTRY'!$F$4:$F$1006,'DAILY ENTRY'!$A$4:$A$1006,$A65,'DAILY ENTRY'!$B$4:$B$1006,$B65,'DAILY ENTRY'!$D$4:$D$1006,"Engagement (commented on someone else)"))</f>
        <v/>
      </c>
      <c r="L65" s="162" t="str">
        <f aca="false">IF($A65="","",SUMIFS('DAILY ENTRY'!$F$4:$F$1006,'DAILY ENTRY'!$A$4:$A$1006,$A65,'DAILY ENTRY'!$B$4:$B$1006,$B65,'DAILY ENTRY'!$D$4:$D$1006,"Account created / profile completed"))</f>
        <v/>
      </c>
      <c r="M65" s="163" t="str">
        <f aca="false">IF($A65="","",IFERROR(INDEX('DAILY ENTRY'!$E$4:$E$1006,MATCH(1,INDEX(('DAILY ENTRY'!$A$4:$A$1006=$A65)*('DAILY ENTRY'!$B$4:$B$1006=$B65)*('DAILY ENTRY'!$I$4:$I$1006="Meeting booked"),0),0)),IFERROR(INDEX('DAILY ENTRY'!$E$4:$E$1006,MATCH(1,INDEX(('DAILY ENTRY'!$A$4:$A$1006=$A65)*('DAILY ENTRY'!$B$4:$B$1006=$B65)*('DAILY ENTRY'!$I$4:$I$1006="Positive reply"),0),0)),"")))</f>
        <v/>
      </c>
      <c r="N65" s="163" t="str">
        <f aca="false">IF($A65="","",IFERROR(INDEX('DAILY ENTRY'!$J$4:$J$1006,MATCH(1,INDEX(('DAILY ENTRY'!$A$4:$A$1006=$A65)*('DAILY ENTRY'!$B$4:$B$1006=$B65)*('DAILY ENTRY'!$I$4:$I$1006="Blocked"),0),0)),""))</f>
        <v/>
      </c>
      <c r="O65" s="106" t="str">
        <f aca="false">IF($A65="","",(D65&gt;='START HERE'!$B$25)+(E65&gt;='START HERE'!$B$26)+(F65&gt;='START HERE'!$B$27)+(G65&gt;='START HERE'!$B$28)+(H65&gt;='START HERE'!$B$29)+(I65&gt;='START HERE'!$B$30)+(J65&gt;='START HERE'!$B$31)+(K65&gt;='START HERE'!$B$32))</f>
        <v/>
      </c>
      <c r="P65" s="107" t="str">
        <f aca="false">IF($A65="","",IF(O65&gt;=7,"Full day",IF(O65&gt;=5,"Most targets met",IF(O65&gt;=3,"Half day","Below plan - explain in the blocker column"))))</f>
        <v/>
      </c>
    </row>
    <row r="66" customFormat="false" ht="24" hidden="false" customHeight="true" outlineLevel="0" collapsed="false">
      <c r="A66" s="79"/>
      <c r="B66" s="80"/>
      <c r="C66" s="162" t="str">
        <f aca="false">IF($A66="","",ROUND(SUMIFS('DAILY ENTRY'!$G$4:$G$1006,'DAILY ENTRY'!$A$4:$A$1006,$A66,'DAILY ENTRY'!$B$4:$B$1006,$B66)/60,1))</f>
        <v/>
      </c>
      <c r="D66" s="162" t="str">
        <f aca="false">IF($A66="","",SUMIFS('DAILY ENTRY'!$F$4:$F$1006,'DAILY ENTRY'!$A$4:$A$1006,$A66,'DAILY ENTRY'!$B$4:$B$1006,$B66,'DAILY ENTRY'!$D$4:$D$1006,"Lead researched (Sales Navigator)"))</f>
        <v/>
      </c>
      <c r="E66" s="162" t="str">
        <f aca="false">IF($A66="","",SUMIFS('DAILY ENTRY'!$F$4:$F$1006,'DAILY ENTRY'!$A$4:$A$1006,$A66,'DAILY ENTRY'!$B$4:$B$1006,$B66,'DAILY ENTRY'!$D$4:$D$1006,"Connection request sent"))</f>
        <v/>
      </c>
      <c r="F66" s="162" t="str">
        <f aca="false">IF($A66="","",SUMIFS('DAILY ENTRY'!$F$4:$F$1006,'DAILY ENTRY'!$A$4:$A$1006,$A66,'DAILY ENTRY'!$B$4:$B$1006,$B66,'DAILY ENTRY'!$D$4:$D$1006,"First message sent"))</f>
        <v/>
      </c>
      <c r="G66" s="162" t="str">
        <f aca="false">IF($A66="","",SUMIFS('DAILY ENTRY'!$F$4:$F$1006,'DAILY ENTRY'!$A$4:$A$1006,$A66,'DAILY ENTRY'!$B$4:$B$1006,$B66,'DAILY ENTRY'!$D$4:$D$1006,"Follow-up message sent"))</f>
        <v/>
      </c>
      <c r="H66" s="162" t="str">
        <f aca="false">IF($A66="","",SUMIFS('DAILY ENTRY'!$F$4:$F$1006,'DAILY ENTRY'!$A$4:$A$1006,$A66,'DAILY ENTRY'!$B$4:$B$1006,$B66,'DAILY ENTRY'!$D$4:$D$1006,"Post / content published"))</f>
        <v/>
      </c>
      <c r="I66" s="162" t="str">
        <f aca="false">IF($A66="","",SUMIFS('DAILY ENTRY'!$F$4:$F$1006,'DAILY ENTRY'!$A$4:$A$1006,$A66,'DAILY ENTRY'!$B$4:$B$1006,$B66,'DAILY ENTRY'!$D$4:$D$1006,"Community answer or comment"))</f>
        <v/>
      </c>
      <c r="J66" s="162" t="str">
        <f aca="false">IF($A66="","",SUMIFS('DAILY ENTRY'!$F$4:$F$1006,'DAILY ENTRY'!$A$4:$A$1006,$A66,'DAILY ENTRY'!$B$4:$B$1006,$B66,'DAILY ENTRY'!$D$4:$D$1006,"Partnership / PR contact"))</f>
        <v/>
      </c>
      <c r="K66" s="162" t="str">
        <f aca="false">IF($A66="","",SUMIFS('DAILY ENTRY'!$F$4:$F$1006,'DAILY ENTRY'!$A$4:$A$1006,$A66,'DAILY ENTRY'!$B$4:$B$1006,$B66,'DAILY ENTRY'!$D$4:$D$1006,"Engagement (commented on someone else)"))</f>
        <v/>
      </c>
      <c r="L66" s="162" t="str">
        <f aca="false">IF($A66="","",SUMIFS('DAILY ENTRY'!$F$4:$F$1006,'DAILY ENTRY'!$A$4:$A$1006,$A66,'DAILY ENTRY'!$B$4:$B$1006,$B66,'DAILY ENTRY'!$D$4:$D$1006,"Account created / profile completed"))</f>
        <v/>
      </c>
      <c r="M66" s="163" t="str">
        <f aca="false">IF($A66="","",IFERROR(INDEX('DAILY ENTRY'!$E$4:$E$1006,MATCH(1,INDEX(('DAILY ENTRY'!$A$4:$A$1006=$A66)*('DAILY ENTRY'!$B$4:$B$1006=$B66)*('DAILY ENTRY'!$I$4:$I$1006="Meeting booked"),0),0)),IFERROR(INDEX('DAILY ENTRY'!$E$4:$E$1006,MATCH(1,INDEX(('DAILY ENTRY'!$A$4:$A$1006=$A66)*('DAILY ENTRY'!$B$4:$B$1006=$B66)*('DAILY ENTRY'!$I$4:$I$1006="Positive reply"),0),0)),"")))</f>
        <v/>
      </c>
      <c r="N66" s="163" t="str">
        <f aca="false">IF($A66="","",IFERROR(INDEX('DAILY ENTRY'!$J$4:$J$1006,MATCH(1,INDEX(('DAILY ENTRY'!$A$4:$A$1006=$A66)*('DAILY ENTRY'!$B$4:$B$1006=$B66)*('DAILY ENTRY'!$I$4:$I$1006="Blocked"),0),0)),""))</f>
        <v/>
      </c>
      <c r="O66" s="106" t="str">
        <f aca="false">IF($A66="","",(D66&gt;='START HERE'!$B$25)+(E66&gt;='START HERE'!$B$26)+(F66&gt;='START HERE'!$B$27)+(G66&gt;='START HERE'!$B$28)+(H66&gt;='START HERE'!$B$29)+(I66&gt;='START HERE'!$B$30)+(J66&gt;='START HERE'!$B$31)+(K66&gt;='START HERE'!$B$32))</f>
        <v/>
      </c>
      <c r="P66" s="107" t="str">
        <f aca="false">IF($A66="","",IF(O66&gt;=7,"Full day",IF(O66&gt;=5,"Most targets met",IF(O66&gt;=3,"Half day","Below plan - explain in the blocker column"))))</f>
        <v/>
      </c>
    </row>
    <row r="67" customFormat="false" ht="24" hidden="false" customHeight="true" outlineLevel="0" collapsed="false">
      <c r="A67" s="79"/>
      <c r="B67" s="80"/>
      <c r="C67" s="162" t="str">
        <f aca="false">IF($A67="","",ROUND(SUMIFS('DAILY ENTRY'!$G$4:$G$1006,'DAILY ENTRY'!$A$4:$A$1006,$A67,'DAILY ENTRY'!$B$4:$B$1006,$B67)/60,1))</f>
        <v/>
      </c>
      <c r="D67" s="162" t="str">
        <f aca="false">IF($A67="","",SUMIFS('DAILY ENTRY'!$F$4:$F$1006,'DAILY ENTRY'!$A$4:$A$1006,$A67,'DAILY ENTRY'!$B$4:$B$1006,$B67,'DAILY ENTRY'!$D$4:$D$1006,"Lead researched (Sales Navigator)"))</f>
        <v/>
      </c>
      <c r="E67" s="162" t="str">
        <f aca="false">IF($A67="","",SUMIFS('DAILY ENTRY'!$F$4:$F$1006,'DAILY ENTRY'!$A$4:$A$1006,$A67,'DAILY ENTRY'!$B$4:$B$1006,$B67,'DAILY ENTRY'!$D$4:$D$1006,"Connection request sent"))</f>
        <v/>
      </c>
      <c r="F67" s="162" t="str">
        <f aca="false">IF($A67="","",SUMIFS('DAILY ENTRY'!$F$4:$F$1006,'DAILY ENTRY'!$A$4:$A$1006,$A67,'DAILY ENTRY'!$B$4:$B$1006,$B67,'DAILY ENTRY'!$D$4:$D$1006,"First message sent"))</f>
        <v/>
      </c>
      <c r="G67" s="162" t="str">
        <f aca="false">IF($A67="","",SUMIFS('DAILY ENTRY'!$F$4:$F$1006,'DAILY ENTRY'!$A$4:$A$1006,$A67,'DAILY ENTRY'!$B$4:$B$1006,$B67,'DAILY ENTRY'!$D$4:$D$1006,"Follow-up message sent"))</f>
        <v/>
      </c>
      <c r="H67" s="162" t="str">
        <f aca="false">IF($A67="","",SUMIFS('DAILY ENTRY'!$F$4:$F$1006,'DAILY ENTRY'!$A$4:$A$1006,$A67,'DAILY ENTRY'!$B$4:$B$1006,$B67,'DAILY ENTRY'!$D$4:$D$1006,"Post / content published"))</f>
        <v/>
      </c>
      <c r="I67" s="162" t="str">
        <f aca="false">IF($A67="","",SUMIFS('DAILY ENTRY'!$F$4:$F$1006,'DAILY ENTRY'!$A$4:$A$1006,$A67,'DAILY ENTRY'!$B$4:$B$1006,$B67,'DAILY ENTRY'!$D$4:$D$1006,"Community answer or comment"))</f>
        <v/>
      </c>
      <c r="J67" s="162" t="str">
        <f aca="false">IF($A67="","",SUMIFS('DAILY ENTRY'!$F$4:$F$1006,'DAILY ENTRY'!$A$4:$A$1006,$A67,'DAILY ENTRY'!$B$4:$B$1006,$B67,'DAILY ENTRY'!$D$4:$D$1006,"Partnership / PR contact"))</f>
        <v/>
      </c>
      <c r="K67" s="162" t="str">
        <f aca="false">IF($A67="","",SUMIFS('DAILY ENTRY'!$F$4:$F$1006,'DAILY ENTRY'!$A$4:$A$1006,$A67,'DAILY ENTRY'!$B$4:$B$1006,$B67,'DAILY ENTRY'!$D$4:$D$1006,"Engagement (commented on someone else)"))</f>
        <v/>
      </c>
      <c r="L67" s="162" t="str">
        <f aca="false">IF($A67="","",SUMIFS('DAILY ENTRY'!$F$4:$F$1006,'DAILY ENTRY'!$A$4:$A$1006,$A67,'DAILY ENTRY'!$B$4:$B$1006,$B67,'DAILY ENTRY'!$D$4:$D$1006,"Account created / profile completed"))</f>
        <v/>
      </c>
      <c r="M67" s="163" t="str">
        <f aca="false">IF($A67="","",IFERROR(INDEX('DAILY ENTRY'!$E$4:$E$1006,MATCH(1,INDEX(('DAILY ENTRY'!$A$4:$A$1006=$A67)*('DAILY ENTRY'!$B$4:$B$1006=$B67)*('DAILY ENTRY'!$I$4:$I$1006="Meeting booked"),0),0)),IFERROR(INDEX('DAILY ENTRY'!$E$4:$E$1006,MATCH(1,INDEX(('DAILY ENTRY'!$A$4:$A$1006=$A67)*('DAILY ENTRY'!$B$4:$B$1006=$B67)*('DAILY ENTRY'!$I$4:$I$1006="Positive reply"),0),0)),"")))</f>
        <v/>
      </c>
      <c r="N67" s="163" t="str">
        <f aca="false">IF($A67="","",IFERROR(INDEX('DAILY ENTRY'!$J$4:$J$1006,MATCH(1,INDEX(('DAILY ENTRY'!$A$4:$A$1006=$A67)*('DAILY ENTRY'!$B$4:$B$1006=$B67)*('DAILY ENTRY'!$I$4:$I$1006="Blocked"),0),0)),""))</f>
        <v/>
      </c>
      <c r="O67" s="106" t="str">
        <f aca="false">IF($A67="","",(D67&gt;='START HERE'!$B$25)+(E67&gt;='START HERE'!$B$26)+(F67&gt;='START HERE'!$B$27)+(G67&gt;='START HERE'!$B$28)+(H67&gt;='START HERE'!$B$29)+(I67&gt;='START HERE'!$B$30)+(J67&gt;='START HERE'!$B$31)+(K67&gt;='START HERE'!$B$32))</f>
        <v/>
      </c>
      <c r="P67" s="107" t="str">
        <f aca="false">IF($A67="","",IF(O67&gt;=7,"Full day",IF(O67&gt;=5,"Most targets met",IF(O67&gt;=3,"Half day","Below plan - explain in the blocker column"))))</f>
        <v/>
      </c>
    </row>
    <row r="68" customFormat="false" ht="24" hidden="false" customHeight="true" outlineLevel="0" collapsed="false">
      <c r="A68" s="79"/>
      <c r="B68" s="80"/>
      <c r="C68" s="162" t="str">
        <f aca="false">IF($A68="","",ROUND(SUMIFS('DAILY ENTRY'!$G$4:$G$1006,'DAILY ENTRY'!$A$4:$A$1006,$A68,'DAILY ENTRY'!$B$4:$B$1006,$B68)/60,1))</f>
        <v/>
      </c>
      <c r="D68" s="162" t="str">
        <f aca="false">IF($A68="","",SUMIFS('DAILY ENTRY'!$F$4:$F$1006,'DAILY ENTRY'!$A$4:$A$1006,$A68,'DAILY ENTRY'!$B$4:$B$1006,$B68,'DAILY ENTRY'!$D$4:$D$1006,"Lead researched (Sales Navigator)"))</f>
        <v/>
      </c>
      <c r="E68" s="162" t="str">
        <f aca="false">IF($A68="","",SUMIFS('DAILY ENTRY'!$F$4:$F$1006,'DAILY ENTRY'!$A$4:$A$1006,$A68,'DAILY ENTRY'!$B$4:$B$1006,$B68,'DAILY ENTRY'!$D$4:$D$1006,"Connection request sent"))</f>
        <v/>
      </c>
      <c r="F68" s="162" t="str">
        <f aca="false">IF($A68="","",SUMIFS('DAILY ENTRY'!$F$4:$F$1006,'DAILY ENTRY'!$A$4:$A$1006,$A68,'DAILY ENTRY'!$B$4:$B$1006,$B68,'DAILY ENTRY'!$D$4:$D$1006,"First message sent"))</f>
        <v/>
      </c>
      <c r="G68" s="162" t="str">
        <f aca="false">IF($A68="","",SUMIFS('DAILY ENTRY'!$F$4:$F$1006,'DAILY ENTRY'!$A$4:$A$1006,$A68,'DAILY ENTRY'!$B$4:$B$1006,$B68,'DAILY ENTRY'!$D$4:$D$1006,"Follow-up message sent"))</f>
        <v/>
      </c>
      <c r="H68" s="162" t="str">
        <f aca="false">IF($A68="","",SUMIFS('DAILY ENTRY'!$F$4:$F$1006,'DAILY ENTRY'!$A$4:$A$1006,$A68,'DAILY ENTRY'!$B$4:$B$1006,$B68,'DAILY ENTRY'!$D$4:$D$1006,"Post / content published"))</f>
        <v/>
      </c>
      <c r="I68" s="162" t="str">
        <f aca="false">IF($A68="","",SUMIFS('DAILY ENTRY'!$F$4:$F$1006,'DAILY ENTRY'!$A$4:$A$1006,$A68,'DAILY ENTRY'!$B$4:$B$1006,$B68,'DAILY ENTRY'!$D$4:$D$1006,"Community answer or comment"))</f>
        <v/>
      </c>
      <c r="J68" s="162" t="str">
        <f aca="false">IF($A68="","",SUMIFS('DAILY ENTRY'!$F$4:$F$1006,'DAILY ENTRY'!$A$4:$A$1006,$A68,'DAILY ENTRY'!$B$4:$B$1006,$B68,'DAILY ENTRY'!$D$4:$D$1006,"Partnership / PR contact"))</f>
        <v/>
      </c>
      <c r="K68" s="162" t="str">
        <f aca="false">IF($A68="","",SUMIFS('DAILY ENTRY'!$F$4:$F$1006,'DAILY ENTRY'!$A$4:$A$1006,$A68,'DAILY ENTRY'!$B$4:$B$1006,$B68,'DAILY ENTRY'!$D$4:$D$1006,"Engagement (commented on someone else)"))</f>
        <v/>
      </c>
      <c r="L68" s="162" t="str">
        <f aca="false">IF($A68="","",SUMIFS('DAILY ENTRY'!$F$4:$F$1006,'DAILY ENTRY'!$A$4:$A$1006,$A68,'DAILY ENTRY'!$B$4:$B$1006,$B68,'DAILY ENTRY'!$D$4:$D$1006,"Account created / profile completed"))</f>
        <v/>
      </c>
      <c r="M68" s="163" t="str">
        <f aca="false">IF($A68="","",IFERROR(INDEX('DAILY ENTRY'!$E$4:$E$1006,MATCH(1,INDEX(('DAILY ENTRY'!$A$4:$A$1006=$A68)*('DAILY ENTRY'!$B$4:$B$1006=$B68)*('DAILY ENTRY'!$I$4:$I$1006="Meeting booked"),0),0)),IFERROR(INDEX('DAILY ENTRY'!$E$4:$E$1006,MATCH(1,INDEX(('DAILY ENTRY'!$A$4:$A$1006=$A68)*('DAILY ENTRY'!$B$4:$B$1006=$B68)*('DAILY ENTRY'!$I$4:$I$1006="Positive reply"),0),0)),"")))</f>
        <v/>
      </c>
      <c r="N68" s="163" t="str">
        <f aca="false">IF($A68="","",IFERROR(INDEX('DAILY ENTRY'!$J$4:$J$1006,MATCH(1,INDEX(('DAILY ENTRY'!$A$4:$A$1006=$A68)*('DAILY ENTRY'!$B$4:$B$1006=$B68)*('DAILY ENTRY'!$I$4:$I$1006="Blocked"),0),0)),""))</f>
        <v/>
      </c>
      <c r="O68" s="106" t="str">
        <f aca="false">IF($A68="","",(D68&gt;='START HERE'!$B$25)+(E68&gt;='START HERE'!$B$26)+(F68&gt;='START HERE'!$B$27)+(G68&gt;='START HERE'!$B$28)+(H68&gt;='START HERE'!$B$29)+(I68&gt;='START HERE'!$B$30)+(J68&gt;='START HERE'!$B$31)+(K68&gt;='START HERE'!$B$32))</f>
        <v/>
      </c>
      <c r="P68" s="107" t="str">
        <f aca="false">IF($A68="","",IF(O68&gt;=7,"Full day",IF(O68&gt;=5,"Most targets met",IF(O68&gt;=3,"Half day","Below plan - explain in the blocker column"))))</f>
        <v/>
      </c>
    </row>
    <row r="69" customFormat="false" ht="24" hidden="false" customHeight="true" outlineLevel="0" collapsed="false">
      <c r="A69" s="79"/>
      <c r="B69" s="80"/>
      <c r="C69" s="162" t="str">
        <f aca="false">IF($A69="","",ROUND(SUMIFS('DAILY ENTRY'!$G$4:$G$1006,'DAILY ENTRY'!$A$4:$A$1006,$A69,'DAILY ENTRY'!$B$4:$B$1006,$B69)/60,1))</f>
        <v/>
      </c>
      <c r="D69" s="162" t="str">
        <f aca="false">IF($A69="","",SUMIFS('DAILY ENTRY'!$F$4:$F$1006,'DAILY ENTRY'!$A$4:$A$1006,$A69,'DAILY ENTRY'!$B$4:$B$1006,$B69,'DAILY ENTRY'!$D$4:$D$1006,"Lead researched (Sales Navigator)"))</f>
        <v/>
      </c>
      <c r="E69" s="162" t="str">
        <f aca="false">IF($A69="","",SUMIFS('DAILY ENTRY'!$F$4:$F$1006,'DAILY ENTRY'!$A$4:$A$1006,$A69,'DAILY ENTRY'!$B$4:$B$1006,$B69,'DAILY ENTRY'!$D$4:$D$1006,"Connection request sent"))</f>
        <v/>
      </c>
      <c r="F69" s="162" t="str">
        <f aca="false">IF($A69="","",SUMIFS('DAILY ENTRY'!$F$4:$F$1006,'DAILY ENTRY'!$A$4:$A$1006,$A69,'DAILY ENTRY'!$B$4:$B$1006,$B69,'DAILY ENTRY'!$D$4:$D$1006,"First message sent"))</f>
        <v/>
      </c>
      <c r="G69" s="162" t="str">
        <f aca="false">IF($A69="","",SUMIFS('DAILY ENTRY'!$F$4:$F$1006,'DAILY ENTRY'!$A$4:$A$1006,$A69,'DAILY ENTRY'!$B$4:$B$1006,$B69,'DAILY ENTRY'!$D$4:$D$1006,"Follow-up message sent"))</f>
        <v/>
      </c>
      <c r="H69" s="162" t="str">
        <f aca="false">IF($A69="","",SUMIFS('DAILY ENTRY'!$F$4:$F$1006,'DAILY ENTRY'!$A$4:$A$1006,$A69,'DAILY ENTRY'!$B$4:$B$1006,$B69,'DAILY ENTRY'!$D$4:$D$1006,"Post / content published"))</f>
        <v/>
      </c>
      <c r="I69" s="162" t="str">
        <f aca="false">IF($A69="","",SUMIFS('DAILY ENTRY'!$F$4:$F$1006,'DAILY ENTRY'!$A$4:$A$1006,$A69,'DAILY ENTRY'!$B$4:$B$1006,$B69,'DAILY ENTRY'!$D$4:$D$1006,"Community answer or comment"))</f>
        <v/>
      </c>
      <c r="J69" s="162" t="str">
        <f aca="false">IF($A69="","",SUMIFS('DAILY ENTRY'!$F$4:$F$1006,'DAILY ENTRY'!$A$4:$A$1006,$A69,'DAILY ENTRY'!$B$4:$B$1006,$B69,'DAILY ENTRY'!$D$4:$D$1006,"Partnership / PR contact"))</f>
        <v/>
      </c>
      <c r="K69" s="162" t="str">
        <f aca="false">IF($A69="","",SUMIFS('DAILY ENTRY'!$F$4:$F$1006,'DAILY ENTRY'!$A$4:$A$1006,$A69,'DAILY ENTRY'!$B$4:$B$1006,$B69,'DAILY ENTRY'!$D$4:$D$1006,"Engagement (commented on someone else)"))</f>
        <v/>
      </c>
      <c r="L69" s="162" t="str">
        <f aca="false">IF($A69="","",SUMIFS('DAILY ENTRY'!$F$4:$F$1006,'DAILY ENTRY'!$A$4:$A$1006,$A69,'DAILY ENTRY'!$B$4:$B$1006,$B69,'DAILY ENTRY'!$D$4:$D$1006,"Account created / profile completed"))</f>
        <v/>
      </c>
      <c r="M69" s="163" t="str">
        <f aca="false">IF($A69="","",IFERROR(INDEX('DAILY ENTRY'!$E$4:$E$1006,MATCH(1,INDEX(('DAILY ENTRY'!$A$4:$A$1006=$A69)*('DAILY ENTRY'!$B$4:$B$1006=$B69)*('DAILY ENTRY'!$I$4:$I$1006="Meeting booked"),0),0)),IFERROR(INDEX('DAILY ENTRY'!$E$4:$E$1006,MATCH(1,INDEX(('DAILY ENTRY'!$A$4:$A$1006=$A69)*('DAILY ENTRY'!$B$4:$B$1006=$B69)*('DAILY ENTRY'!$I$4:$I$1006="Positive reply"),0),0)),"")))</f>
        <v/>
      </c>
      <c r="N69" s="163" t="str">
        <f aca="false">IF($A69="","",IFERROR(INDEX('DAILY ENTRY'!$J$4:$J$1006,MATCH(1,INDEX(('DAILY ENTRY'!$A$4:$A$1006=$A69)*('DAILY ENTRY'!$B$4:$B$1006=$B69)*('DAILY ENTRY'!$I$4:$I$1006="Blocked"),0),0)),""))</f>
        <v/>
      </c>
      <c r="O69" s="106" t="str">
        <f aca="false">IF($A69="","",(D69&gt;='START HERE'!$B$25)+(E69&gt;='START HERE'!$B$26)+(F69&gt;='START HERE'!$B$27)+(G69&gt;='START HERE'!$B$28)+(H69&gt;='START HERE'!$B$29)+(I69&gt;='START HERE'!$B$30)+(J69&gt;='START HERE'!$B$31)+(K69&gt;='START HERE'!$B$32))</f>
        <v/>
      </c>
      <c r="P69" s="107" t="str">
        <f aca="false">IF($A69="","",IF(O69&gt;=7,"Full day",IF(O69&gt;=5,"Most targets met",IF(O69&gt;=3,"Half day","Below plan - explain in the blocker column"))))</f>
        <v/>
      </c>
    </row>
    <row r="70" customFormat="false" ht="24" hidden="false" customHeight="true" outlineLevel="0" collapsed="false">
      <c r="A70" s="79"/>
      <c r="B70" s="80"/>
      <c r="C70" s="162" t="str">
        <f aca="false">IF($A70="","",ROUND(SUMIFS('DAILY ENTRY'!$G$4:$G$1006,'DAILY ENTRY'!$A$4:$A$1006,$A70,'DAILY ENTRY'!$B$4:$B$1006,$B70)/60,1))</f>
        <v/>
      </c>
      <c r="D70" s="162" t="str">
        <f aca="false">IF($A70="","",SUMIFS('DAILY ENTRY'!$F$4:$F$1006,'DAILY ENTRY'!$A$4:$A$1006,$A70,'DAILY ENTRY'!$B$4:$B$1006,$B70,'DAILY ENTRY'!$D$4:$D$1006,"Lead researched (Sales Navigator)"))</f>
        <v/>
      </c>
      <c r="E70" s="162" t="str">
        <f aca="false">IF($A70="","",SUMIFS('DAILY ENTRY'!$F$4:$F$1006,'DAILY ENTRY'!$A$4:$A$1006,$A70,'DAILY ENTRY'!$B$4:$B$1006,$B70,'DAILY ENTRY'!$D$4:$D$1006,"Connection request sent"))</f>
        <v/>
      </c>
      <c r="F70" s="162" t="str">
        <f aca="false">IF($A70="","",SUMIFS('DAILY ENTRY'!$F$4:$F$1006,'DAILY ENTRY'!$A$4:$A$1006,$A70,'DAILY ENTRY'!$B$4:$B$1006,$B70,'DAILY ENTRY'!$D$4:$D$1006,"First message sent"))</f>
        <v/>
      </c>
      <c r="G70" s="162" t="str">
        <f aca="false">IF($A70="","",SUMIFS('DAILY ENTRY'!$F$4:$F$1006,'DAILY ENTRY'!$A$4:$A$1006,$A70,'DAILY ENTRY'!$B$4:$B$1006,$B70,'DAILY ENTRY'!$D$4:$D$1006,"Follow-up message sent"))</f>
        <v/>
      </c>
      <c r="H70" s="162" t="str">
        <f aca="false">IF($A70="","",SUMIFS('DAILY ENTRY'!$F$4:$F$1006,'DAILY ENTRY'!$A$4:$A$1006,$A70,'DAILY ENTRY'!$B$4:$B$1006,$B70,'DAILY ENTRY'!$D$4:$D$1006,"Post / content published"))</f>
        <v/>
      </c>
      <c r="I70" s="162" t="str">
        <f aca="false">IF($A70="","",SUMIFS('DAILY ENTRY'!$F$4:$F$1006,'DAILY ENTRY'!$A$4:$A$1006,$A70,'DAILY ENTRY'!$B$4:$B$1006,$B70,'DAILY ENTRY'!$D$4:$D$1006,"Community answer or comment"))</f>
        <v/>
      </c>
      <c r="J70" s="162" t="str">
        <f aca="false">IF($A70="","",SUMIFS('DAILY ENTRY'!$F$4:$F$1006,'DAILY ENTRY'!$A$4:$A$1006,$A70,'DAILY ENTRY'!$B$4:$B$1006,$B70,'DAILY ENTRY'!$D$4:$D$1006,"Partnership / PR contact"))</f>
        <v/>
      </c>
      <c r="K70" s="162" t="str">
        <f aca="false">IF($A70="","",SUMIFS('DAILY ENTRY'!$F$4:$F$1006,'DAILY ENTRY'!$A$4:$A$1006,$A70,'DAILY ENTRY'!$B$4:$B$1006,$B70,'DAILY ENTRY'!$D$4:$D$1006,"Engagement (commented on someone else)"))</f>
        <v/>
      </c>
      <c r="L70" s="162" t="str">
        <f aca="false">IF($A70="","",SUMIFS('DAILY ENTRY'!$F$4:$F$1006,'DAILY ENTRY'!$A$4:$A$1006,$A70,'DAILY ENTRY'!$B$4:$B$1006,$B70,'DAILY ENTRY'!$D$4:$D$1006,"Account created / profile completed"))</f>
        <v/>
      </c>
      <c r="M70" s="163" t="str">
        <f aca="false">IF($A70="","",IFERROR(INDEX('DAILY ENTRY'!$E$4:$E$1006,MATCH(1,INDEX(('DAILY ENTRY'!$A$4:$A$1006=$A70)*('DAILY ENTRY'!$B$4:$B$1006=$B70)*('DAILY ENTRY'!$I$4:$I$1006="Meeting booked"),0),0)),IFERROR(INDEX('DAILY ENTRY'!$E$4:$E$1006,MATCH(1,INDEX(('DAILY ENTRY'!$A$4:$A$1006=$A70)*('DAILY ENTRY'!$B$4:$B$1006=$B70)*('DAILY ENTRY'!$I$4:$I$1006="Positive reply"),0),0)),"")))</f>
        <v/>
      </c>
      <c r="N70" s="163" t="str">
        <f aca="false">IF($A70="","",IFERROR(INDEX('DAILY ENTRY'!$J$4:$J$1006,MATCH(1,INDEX(('DAILY ENTRY'!$A$4:$A$1006=$A70)*('DAILY ENTRY'!$B$4:$B$1006=$B70)*('DAILY ENTRY'!$I$4:$I$1006="Blocked"),0),0)),""))</f>
        <v/>
      </c>
      <c r="O70" s="106" t="str">
        <f aca="false">IF($A70="","",(D70&gt;='START HERE'!$B$25)+(E70&gt;='START HERE'!$B$26)+(F70&gt;='START HERE'!$B$27)+(G70&gt;='START HERE'!$B$28)+(H70&gt;='START HERE'!$B$29)+(I70&gt;='START HERE'!$B$30)+(J70&gt;='START HERE'!$B$31)+(K70&gt;='START HERE'!$B$32))</f>
        <v/>
      </c>
      <c r="P70" s="107" t="str">
        <f aca="false">IF($A70="","",IF(O70&gt;=7,"Full day",IF(O70&gt;=5,"Most targets met",IF(O70&gt;=3,"Half day","Below plan - explain in the blocker column"))))</f>
        <v/>
      </c>
    </row>
    <row r="71" customFormat="false" ht="24" hidden="false" customHeight="true" outlineLevel="0" collapsed="false">
      <c r="A71" s="79"/>
      <c r="B71" s="80"/>
      <c r="C71" s="162" t="str">
        <f aca="false">IF($A71="","",ROUND(SUMIFS('DAILY ENTRY'!$G$4:$G$1006,'DAILY ENTRY'!$A$4:$A$1006,$A71,'DAILY ENTRY'!$B$4:$B$1006,$B71)/60,1))</f>
        <v/>
      </c>
      <c r="D71" s="162" t="str">
        <f aca="false">IF($A71="","",SUMIFS('DAILY ENTRY'!$F$4:$F$1006,'DAILY ENTRY'!$A$4:$A$1006,$A71,'DAILY ENTRY'!$B$4:$B$1006,$B71,'DAILY ENTRY'!$D$4:$D$1006,"Lead researched (Sales Navigator)"))</f>
        <v/>
      </c>
      <c r="E71" s="162" t="str">
        <f aca="false">IF($A71="","",SUMIFS('DAILY ENTRY'!$F$4:$F$1006,'DAILY ENTRY'!$A$4:$A$1006,$A71,'DAILY ENTRY'!$B$4:$B$1006,$B71,'DAILY ENTRY'!$D$4:$D$1006,"Connection request sent"))</f>
        <v/>
      </c>
      <c r="F71" s="162" t="str">
        <f aca="false">IF($A71="","",SUMIFS('DAILY ENTRY'!$F$4:$F$1006,'DAILY ENTRY'!$A$4:$A$1006,$A71,'DAILY ENTRY'!$B$4:$B$1006,$B71,'DAILY ENTRY'!$D$4:$D$1006,"First message sent"))</f>
        <v/>
      </c>
      <c r="G71" s="162" t="str">
        <f aca="false">IF($A71="","",SUMIFS('DAILY ENTRY'!$F$4:$F$1006,'DAILY ENTRY'!$A$4:$A$1006,$A71,'DAILY ENTRY'!$B$4:$B$1006,$B71,'DAILY ENTRY'!$D$4:$D$1006,"Follow-up message sent"))</f>
        <v/>
      </c>
      <c r="H71" s="162" t="str">
        <f aca="false">IF($A71="","",SUMIFS('DAILY ENTRY'!$F$4:$F$1006,'DAILY ENTRY'!$A$4:$A$1006,$A71,'DAILY ENTRY'!$B$4:$B$1006,$B71,'DAILY ENTRY'!$D$4:$D$1006,"Post / content published"))</f>
        <v/>
      </c>
      <c r="I71" s="162" t="str">
        <f aca="false">IF($A71="","",SUMIFS('DAILY ENTRY'!$F$4:$F$1006,'DAILY ENTRY'!$A$4:$A$1006,$A71,'DAILY ENTRY'!$B$4:$B$1006,$B71,'DAILY ENTRY'!$D$4:$D$1006,"Community answer or comment"))</f>
        <v/>
      </c>
      <c r="J71" s="162" t="str">
        <f aca="false">IF($A71="","",SUMIFS('DAILY ENTRY'!$F$4:$F$1006,'DAILY ENTRY'!$A$4:$A$1006,$A71,'DAILY ENTRY'!$B$4:$B$1006,$B71,'DAILY ENTRY'!$D$4:$D$1006,"Partnership / PR contact"))</f>
        <v/>
      </c>
      <c r="K71" s="162" t="str">
        <f aca="false">IF($A71="","",SUMIFS('DAILY ENTRY'!$F$4:$F$1006,'DAILY ENTRY'!$A$4:$A$1006,$A71,'DAILY ENTRY'!$B$4:$B$1006,$B71,'DAILY ENTRY'!$D$4:$D$1006,"Engagement (commented on someone else)"))</f>
        <v/>
      </c>
      <c r="L71" s="162" t="str">
        <f aca="false">IF($A71="","",SUMIFS('DAILY ENTRY'!$F$4:$F$1006,'DAILY ENTRY'!$A$4:$A$1006,$A71,'DAILY ENTRY'!$B$4:$B$1006,$B71,'DAILY ENTRY'!$D$4:$D$1006,"Account created / profile completed"))</f>
        <v/>
      </c>
      <c r="M71" s="163" t="str">
        <f aca="false">IF($A71="","",IFERROR(INDEX('DAILY ENTRY'!$E$4:$E$1006,MATCH(1,INDEX(('DAILY ENTRY'!$A$4:$A$1006=$A71)*('DAILY ENTRY'!$B$4:$B$1006=$B71)*('DAILY ENTRY'!$I$4:$I$1006="Meeting booked"),0),0)),IFERROR(INDEX('DAILY ENTRY'!$E$4:$E$1006,MATCH(1,INDEX(('DAILY ENTRY'!$A$4:$A$1006=$A71)*('DAILY ENTRY'!$B$4:$B$1006=$B71)*('DAILY ENTRY'!$I$4:$I$1006="Positive reply"),0),0)),"")))</f>
        <v/>
      </c>
      <c r="N71" s="163" t="str">
        <f aca="false">IF($A71="","",IFERROR(INDEX('DAILY ENTRY'!$J$4:$J$1006,MATCH(1,INDEX(('DAILY ENTRY'!$A$4:$A$1006=$A71)*('DAILY ENTRY'!$B$4:$B$1006=$B71)*('DAILY ENTRY'!$I$4:$I$1006="Blocked"),0),0)),""))</f>
        <v/>
      </c>
      <c r="O71" s="106" t="str">
        <f aca="false">IF($A71="","",(D71&gt;='START HERE'!$B$25)+(E71&gt;='START HERE'!$B$26)+(F71&gt;='START HERE'!$B$27)+(G71&gt;='START HERE'!$B$28)+(H71&gt;='START HERE'!$B$29)+(I71&gt;='START HERE'!$B$30)+(J71&gt;='START HERE'!$B$31)+(K71&gt;='START HERE'!$B$32))</f>
        <v/>
      </c>
      <c r="P71" s="107" t="str">
        <f aca="false">IF($A71="","",IF(O71&gt;=7,"Full day",IF(O71&gt;=5,"Most targets met",IF(O71&gt;=3,"Half day","Below plan - explain in the blocker column"))))</f>
        <v/>
      </c>
    </row>
    <row r="72" customFormat="false" ht="24" hidden="false" customHeight="true" outlineLevel="0" collapsed="false">
      <c r="A72" s="79"/>
      <c r="B72" s="80"/>
      <c r="C72" s="162" t="str">
        <f aca="false">IF($A72="","",ROUND(SUMIFS('DAILY ENTRY'!$G$4:$G$1006,'DAILY ENTRY'!$A$4:$A$1006,$A72,'DAILY ENTRY'!$B$4:$B$1006,$B72)/60,1))</f>
        <v/>
      </c>
      <c r="D72" s="162" t="str">
        <f aca="false">IF($A72="","",SUMIFS('DAILY ENTRY'!$F$4:$F$1006,'DAILY ENTRY'!$A$4:$A$1006,$A72,'DAILY ENTRY'!$B$4:$B$1006,$B72,'DAILY ENTRY'!$D$4:$D$1006,"Lead researched (Sales Navigator)"))</f>
        <v/>
      </c>
      <c r="E72" s="162" t="str">
        <f aca="false">IF($A72="","",SUMIFS('DAILY ENTRY'!$F$4:$F$1006,'DAILY ENTRY'!$A$4:$A$1006,$A72,'DAILY ENTRY'!$B$4:$B$1006,$B72,'DAILY ENTRY'!$D$4:$D$1006,"Connection request sent"))</f>
        <v/>
      </c>
      <c r="F72" s="162" t="str">
        <f aca="false">IF($A72="","",SUMIFS('DAILY ENTRY'!$F$4:$F$1006,'DAILY ENTRY'!$A$4:$A$1006,$A72,'DAILY ENTRY'!$B$4:$B$1006,$B72,'DAILY ENTRY'!$D$4:$D$1006,"First message sent"))</f>
        <v/>
      </c>
      <c r="G72" s="162" t="str">
        <f aca="false">IF($A72="","",SUMIFS('DAILY ENTRY'!$F$4:$F$1006,'DAILY ENTRY'!$A$4:$A$1006,$A72,'DAILY ENTRY'!$B$4:$B$1006,$B72,'DAILY ENTRY'!$D$4:$D$1006,"Follow-up message sent"))</f>
        <v/>
      </c>
      <c r="H72" s="162" t="str">
        <f aca="false">IF($A72="","",SUMIFS('DAILY ENTRY'!$F$4:$F$1006,'DAILY ENTRY'!$A$4:$A$1006,$A72,'DAILY ENTRY'!$B$4:$B$1006,$B72,'DAILY ENTRY'!$D$4:$D$1006,"Post / content published"))</f>
        <v/>
      </c>
      <c r="I72" s="162" t="str">
        <f aca="false">IF($A72="","",SUMIFS('DAILY ENTRY'!$F$4:$F$1006,'DAILY ENTRY'!$A$4:$A$1006,$A72,'DAILY ENTRY'!$B$4:$B$1006,$B72,'DAILY ENTRY'!$D$4:$D$1006,"Community answer or comment"))</f>
        <v/>
      </c>
      <c r="J72" s="162" t="str">
        <f aca="false">IF($A72="","",SUMIFS('DAILY ENTRY'!$F$4:$F$1006,'DAILY ENTRY'!$A$4:$A$1006,$A72,'DAILY ENTRY'!$B$4:$B$1006,$B72,'DAILY ENTRY'!$D$4:$D$1006,"Partnership / PR contact"))</f>
        <v/>
      </c>
      <c r="K72" s="162" t="str">
        <f aca="false">IF($A72="","",SUMIFS('DAILY ENTRY'!$F$4:$F$1006,'DAILY ENTRY'!$A$4:$A$1006,$A72,'DAILY ENTRY'!$B$4:$B$1006,$B72,'DAILY ENTRY'!$D$4:$D$1006,"Engagement (commented on someone else)"))</f>
        <v/>
      </c>
      <c r="L72" s="162" t="str">
        <f aca="false">IF($A72="","",SUMIFS('DAILY ENTRY'!$F$4:$F$1006,'DAILY ENTRY'!$A$4:$A$1006,$A72,'DAILY ENTRY'!$B$4:$B$1006,$B72,'DAILY ENTRY'!$D$4:$D$1006,"Account created / profile completed"))</f>
        <v/>
      </c>
      <c r="M72" s="163" t="str">
        <f aca="false">IF($A72="","",IFERROR(INDEX('DAILY ENTRY'!$E$4:$E$1006,MATCH(1,INDEX(('DAILY ENTRY'!$A$4:$A$1006=$A72)*('DAILY ENTRY'!$B$4:$B$1006=$B72)*('DAILY ENTRY'!$I$4:$I$1006="Meeting booked"),0),0)),IFERROR(INDEX('DAILY ENTRY'!$E$4:$E$1006,MATCH(1,INDEX(('DAILY ENTRY'!$A$4:$A$1006=$A72)*('DAILY ENTRY'!$B$4:$B$1006=$B72)*('DAILY ENTRY'!$I$4:$I$1006="Positive reply"),0),0)),"")))</f>
        <v/>
      </c>
      <c r="N72" s="163" t="str">
        <f aca="false">IF($A72="","",IFERROR(INDEX('DAILY ENTRY'!$J$4:$J$1006,MATCH(1,INDEX(('DAILY ENTRY'!$A$4:$A$1006=$A72)*('DAILY ENTRY'!$B$4:$B$1006=$B72)*('DAILY ENTRY'!$I$4:$I$1006="Blocked"),0),0)),""))</f>
        <v/>
      </c>
      <c r="O72" s="106" t="str">
        <f aca="false">IF($A72="","",(D72&gt;='START HERE'!$B$25)+(E72&gt;='START HERE'!$B$26)+(F72&gt;='START HERE'!$B$27)+(G72&gt;='START HERE'!$B$28)+(H72&gt;='START HERE'!$B$29)+(I72&gt;='START HERE'!$B$30)+(J72&gt;='START HERE'!$B$31)+(K72&gt;='START HERE'!$B$32))</f>
        <v/>
      </c>
      <c r="P72" s="107" t="str">
        <f aca="false">IF($A72="","",IF(O72&gt;=7,"Full day",IF(O72&gt;=5,"Most targets met",IF(O72&gt;=3,"Half day","Below plan - explain in the blocker column"))))</f>
        <v/>
      </c>
    </row>
    <row r="73" customFormat="false" ht="24" hidden="false" customHeight="true" outlineLevel="0" collapsed="false">
      <c r="A73" s="79"/>
      <c r="B73" s="80"/>
      <c r="C73" s="162" t="str">
        <f aca="false">IF($A73="","",ROUND(SUMIFS('DAILY ENTRY'!$G$4:$G$1006,'DAILY ENTRY'!$A$4:$A$1006,$A73,'DAILY ENTRY'!$B$4:$B$1006,$B73)/60,1))</f>
        <v/>
      </c>
      <c r="D73" s="162" t="str">
        <f aca="false">IF($A73="","",SUMIFS('DAILY ENTRY'!$F$4:$F$1006,'DAILY ENTRY'!$A$4:$A$1006,$A73,'DAILY ENTRY'!$B$4:$B$1006,$B73,'DAILY ENTRY'!$D$4:$D$1006,"Lead researched (Sales Navigator)"))</f>
        <v/>
      </c>
      <c r="E73" s="162" t="str">
        <f aca="false">IF($A73="","",SUMIFS('DAILY ENTRY'!$F$4:$F$1006,'DAILY ENTRY'!$A$4:$A$1006,$A73,'DAILY ENTRY'!$B$4:$B$1006,$B73,'DAILY ENTRY'!$D$4:$D$1006,"Connection request sent"))</f>
        <v/>
      </c>
      <c r="F73" s="162" t="str">
        <f aca="false">IF($A73="","",SUMIFS('DAILY ENTRY'!$F$4:$F$1006,'DAILY ENTRY'!$A$4:$A$1006,$A73,'DAILY ENTRY'!$B$4:$B$1006,$B73,'DAILY ENTRY'!$D$4:$D$1006,"First message sent"))</f>
        <v/>
      </c>
      <c r="G73" s="162" t="str">
        <f aca="false">IF($A73="","",SUMIFS('DAILY ENTRY'!$F$4:$F$1006,'DAILY ENTRY'!$A$4:$A$1006,$A73,'DAILY ENTRY'!$B$4:$B$1006,$B73,'DAILY ENTRY'!$D$4:$D$1006,"Follow-up message sent"))</f>
        <v/>
      </c>
      <c r="H73" s="162" t="str">
        <f aca="false">IF($A73="","",SUMIFS('DAILY ENTRY'!$F$4:$F$1006,'DAILY ENTRY'!$A$4:$A$1006,$A73,'DAILY ENTRY'!$B$4:$B$1006,$B73,'DAILY ENTRY'!$D$4:$D$1006,"Post / content published"))</f>
        <v/>
      </c>
      <c r="I73" s="162" t="str">
        <f aca="false">IF($A73="","",SUMIFS('DAILY ENTRY'!$F$4:$F$1006,'DAILY ENTRY'!$A$4:$A$1006,$A73,'DAILY ENTRY'!$B$4:$B$1006,$B73,'DAILY ENTRY'!$D$4:$D$1006,"Community answer or comment"))</f>
        <v/>
      </c>
      <c r="J73" s="162" t="str">
        <f aca="false">IF($A73="","",SUMIFS('DAILY ENTRY'!$F$4:$F$1006,'DAILY ENTRY'!$A$4:$A$1006,$A73,'DAILY ENTRY'!$B$4:$B$1006,$B73,'DAILY ENTRY'!$D$4:$D$1006,"Partnership / PR contact"))</f>
        <v/>
      </c>
      <c r="K73" s="162" t="str">
        <f aca="false">IF($A73="","",SUMIFS('DAILY ENTRY'!$F$4:$F$1006,'DAILY ENTRY'!$A$4:$A$1006,$A73,'DAILY ENTRY'!$B$4:$B$1006,$B73,'DAILY ENTRY'!$D$4:$D$1006,"Engagement (commented on someone else)"))</f>
        <v/>
      </c>
      <c r="L73" s="162" t="str">
        <f aca="false">IF($A73="","",SUMIFS('DAILY ENTRY'!$F$4:$F$1006,'DAILY ENTRY'!$A$4:$A$1006,$A73,'DAILY ENTRY'!$B$4:$B$1006,$B73,'DAILY ENTRY'!$D$4:$D$1006,"Account created / profile completed"))</f>
        <v/>
      </c>
      <c r="M73" s="163" t="str">
        <f aca="false">IF($A73="","",IFERROR(INDEX('DAILY ENTRY'!$E$4:$E$1006,MATCH(1,INDEX(('DAILY ENTRY'!$A$4:$A$1006=$A73)*('DAILY ENTRY'!$B$4:$B$1006=$B73)*('DAILY ENTRY'!$I$4:$I$1006="Meeting booked"),0),0)),IFERROR(INDEX('DAILY ENTRY'!$E$4:$E$1006,MATCH(1,INDEX(('DAILY ENTRY'!$A$4:$A$1006=$A73)*('DAILY ENTRY'!$B$4:$B$1006=$B73)*('DAILY ENTRY'!$I$4:$I$1006="Positive reply"),0),0)),"")))</f>
        <v/>
      </c>
      <c r="N73" s="163" t="str">
        <f aca="false">IF($A73="","",IFERROR(INDEX('DAILY ENTRY'!$J$4:$J$1006,MATCH(1,INDEX(('DAILY ENTRY'!$A$4:$A$1006=$A73)*('DAILY ENTRY'!$B$4:$B$1006=$B73)*('DAILY ENTRY'!$I$4:$I$1006="Blocked"),0),0)),""))</f>
        <v/>
      </c>
      <c r="O73" s="106" t="str">
        <f aca="false">IF($A73="","",(D73&gt;='START HERE'!$B$25)+(E73&gt;='START HERE'!$B$26)+(F73&gt;='START HERE'!$B$27)+(G73&gt;='START HERE'!$B$28)+(H73&gt;='START HERE'!$B$29)+(I73&gt;='START HERE'!$B$30)+(J73&gt;='START HERE'!$B$31)+(K73&gt;='START HERE'!$B$32))</f>
        <v/>
      </c>
      <c r="P73" s="107" t="str">
        <f aca="false">IF($A73="","",IF(O73&gt;=7,"Full day",IF(O73&gt;=5,"Most targets met",IF(O73&gt;=3,"Half day","Below plan - explain in the blocker column"))))</f>
        <v/>
      </c>
    </row>
    <row r="74" customFormat="false" ht="24" hidden="false" customHeight="true" outlineLevel="0" collapsed="false">
      <c r="A74" s="79"/>
      <c r="B74" s="80"/>
      <c r="C74" s="162" t="str">
        <f aca="false">IF($A74="","",ROUND(SUMIFS('DAILY ENTRY'!$G$4:$G$1006,'DAILY ENTRY'!$A$4:$A$1006,$A74,'DAILY ENTRY'!$B$4:$B$1006,$B74)/60,1))</f>
        <v/>
      </c>
      <c r="D74" s="162" t="str">
        <f aca="false">IF($A74="","",SUMIFS('DAILY ENTRY'!$F$4:$F$1006,'DAILY ENTRY'!$A$4:$A$1006,$A74,'DAILY ENTRY'!$B$4:$B$1006,$B74,'DAILY ENTRY'!$D$4:$D$1006,"Lead researched (Sales Navigator)"))</f>
        <v/>
      </c>
      <c r="E74" s="162" t="str">
        <f aca="false">IF($A74="","",SUMIFS('DAILY ENTRY'!$F$4:$F$1006,'DAILY ENTRY'!$A$4:$A$1006,$A74,'DAILY ENTRY'!$B$4:$B$1006,$B74,'DAILY ENTRY'!$D$4:$D$1006,"Connection request sent"))</f>
        <v/>
      </c>
      <c r="F74" s="162" t="str">
        <f aca="false">IF($A74="","",SUMIFS('DAILY ENTRY'!$F$4:$F$1006,'DAILY ENTRY'!$A$4:$A$1006,$A74,'DAILY ENTRY'!$B$4:$B$1006,$B74,'DAILY ENTRY'!$D$4:$D$1006,"First message sent"))</f>
        <v/>
      </c>
      <c r="G74" s="162" t="str">
        <f aca="false">IF($A74="","",SUMIFS('DAILY ENTRY'!$F$4:$F$1006,'DAILY ENTRY'!$A$4:$A$1006,$A74,'DAILY ENTRY'!$B$4:$B$1006,$B74,'DAILY ENTRY'!$D$4:$D$1006,"Follow-up message sent"))</f>
        <v/>
      </c>
      <c r="H74" s="162" t="str">
        <f aca="false">IF($A74="","",SUMIFS('DAILY ENTRY'!$F$4:$F$1006,'DAILY ENTRY'!$A$4:$A$1006,$A74,'DAILY ENTRY'!$B$4:$B$1006,$B74,'DAILY ENTRY'!$D$4:$D$1006,"Post / content published"))</f>
        <v/>
      </c>
      <c r="I74" s="162" t="str">
        <f aca="false">IF($A74="","",SUMIFS('DAILY ENTRY'!$F$4:$F$1006,'DAILY ENTRY'!$A$4:$A$1006,$A74,'DAILY ENTRY'!$B$4:$B$1006,$B74,'DAILY ENTRY'!$D$4:$D$1006,"Community answer or comment"))</f>
        <v/>
      </c>
      <c r="J74" s="162" t="str">
        <f aca="false">IF($A74="","",SUMIFS('DAILY ENTRY'!$F$4:$F$1006,'DAILY ENTRY'!$A$4:$A$1006,$A74,'DAILY ENTRY'!$B$4:$B$1006,$B74,'DAILY ENTRY'!$D$4:$D$1006,"Partnership / PR contact"))</f>
        <v/>
      </c>
      <c r="K74" s="162" t="str">
        <f aca="false">IF($A74="","",SUMIFS('DAILY ENTRY'!$F$4:$F$1006,'DAILY ENTRY'!$A$4:$A$1006,$A74,'DAILY ENTRY'!$B$4:$B$1006,$B74,'DAILY ENTRY'!$D$4:$D$1006,"Engagement (commented on someone else)"))</f>
        <v/>
      </c>
      <c r="L74" s="162" t="str">
        <f aca="false">IF($A74="","",SUMIFS('DAILY ENTRY'!$F$4:$F$1006,'DAILY ENTRY'!$A$4:$A$1006,$A74,'DAILY ENTRY'!$B$4:$B$1006,$B74,'DAILY ENTRY'!$D$4:$D$1006,"Account created / profile completed"))</f>
        <v/>
      </c>
      <c r="M74" s="163" t="str">
        <f aca="false">IF($A74="","",IFERROR(INDEX('DAILY ENTRY'!$E$4:$E$1006,MATCH(1,INDEX(('DAILY ENTRY'!$A$4:$A$1006=$A74)*('DAILY ENTRY'!$B$4:$B$1006=$B74)*('DAILY ENTRY'!$I$4:$I$1006="Meeting booked"),0),0)),IFERROR(INDEX('DAILY ENTRY'!$E$4:$E$1006,MATCH(1,INDEX(('DAILY ENTRY'!$A$4:$A$1006=$A74)*('DAILY ENTRY'!$B$4:$B$1006=$B74)*('DAILY ENTRY'!$I$4:$I$1006="Positive reply"),0),0)),"")))</f>
        <v/>
      </c>
      <c r="N74" s="163" t="str">
        <f aca="false">IF($A74="","",IFERROR(INDEX('DAILY ENTRY'!$J$4:$J$1006,MATCH(1,INDEX(('DAILY ENTRY'!$A$4:$A$1006=$A74)*('DAILY ENTRY'!$B$4:$B$1006=$B74)*('DAILY ENTRY'!$I$4:$I$1006="Blocked"),0),0)),""))</f>
        <v/>
      </c>
      <c r="O74" s="106" t="str">
        <f aca="false">IF($A74="","",(D74&gt;='START HERE'!$B$25)+(E74&gt;='START HERE'!$B$26)+(F74&gt;='START HERE'!$B$27)+(G74&gt;='START HERE'!$B$28)+(H74&gt;='START HERE'!$B$29)+(I74&gt;='START HERE'!$B$30)+(J74&gt;='START HERE'!$B$31)+(K74&gt;='START HERE'!$B$32))</f>
        <v/>
      </c>
      <c r="P74" s="107" t="str">
        <f aca="false">IF($A74="","",IF(O74&gt;=7,"Full day",IF(O74&gt;=5,"Most targets met",IF(O74&gt;=3,"Half day","Below plan - explain in the blocker column"))))</f>
        <v/>
      </c>
    </row>
    <row r="75" customFormat="false" ht="24" hidden="false" customHeight="true" outlineLevel="0" collapsed="false">
      <c r="A75" s="79"/>
      <c r="B75" s="80"/>
      <c r="C75" s="162" t="str">
        <f aca="false">IF($A75="","",ROUND(SUMIFS('DAILY ENTRY'!$G$4:$G$1006,'DAILY ENTRY'!$A$4:$A$1006,$A75,'DAILY ENTRY'!$B$4:$B$1006,$B75)/60,1))</f>
        <v/>
      </c>
      <c r="D75" s="162" t="str">
        <f aca="false">IF($A75="","",SUMIFS('DAILY ENTRY'!$F$4:$F$1006,'DAILY ENTRY'!$A$4:$A$1006,$A75,'DAILY ENTRY'!$B$4:$B$1006,$B75,'DAILY ENTRY'!$D$4:$D$1006,"Lead researched (Sales Navigator)"))</f>
        <v/>
      </c>
      <c r="E75" s="162" t="str">
        <f aca="false">IF($A75="","",SUMIFS('DAILY ENTRY'!$F$4:$F$1006,'DAILY ENTRY'!$A$4:$A$1006,$A75,'DAILY ENTRY'!$B$4:$B$1006,$B75,'DAILY ENTRY'!$D$4:$D$1006,"Connection request sent"))</f>
        <v/>
      </c>
      <c r="F75" s="162" t="str">
        <f aca="false">IF($A75="","",SUMIFS('DAILY ENTRY'!$F$4:$F$1006,'DAILY ENTRY'!$A$4:$A$1006,$A75,'DAILY ENTRY'!$B$4:$B$1006,$B75,'DAILY ENTRY'!$D$4:$D$1006,"First message sent"))</f>
        <v/>
      </c>
      <c r="G75" s="162" t="str">
        <f aca="false">IF($A75="","",SUMIFS('DAILY ENTRY'!$F$4:$F$1006,'DAILY ENTRY'!$A$4:$A$1006,$A75,'DAILY ENTRY'!$B$4:$B$1006,$B75,'DAILY ENTRY'!$D$4:$D$1006,"Follow-up message sent"))</f>
        <v/>
      </c>
      <c r="H75" s="162" t="str">
        <f aca="false">IF($A75="","",SUMIFS('DAILY ENTRY'!$F$4:$F$1006,'DAILY ENTRY'!$A$4:$A$1006,$A75,'DAILY ENTRY'!$B$4:$B$1006,$B75,'DAILY ENTRY'!$D$4:$D$1006,"Post / content published"))</f>
        <v/>
      </c>
      <c r="I75" s="162" t="str">
        <f aca="false">IF($A75="","",SUMIFS('DAILY ENTRY'!$F$4:$F$1006,'DAILY ENTRY'!$A$4:$A$1006,$A75,'DAILY ENTRY'!$B$4:$B$1006,$B75,'DAILY ENTRY'!$D$4:$D$1006,"Community answer or comment"))</f>
        <v/>
      </c>
      <c r="J75" s="162" t="str">
        <f aca="false">IF($A75="","",SUMIFS('DAILY ENTRY'!$F$4:$F$1006,'DAILY ENTRY'!$A$4:$A$1006,$A75,'DAILY ENTRY'!$B$4:$B$1006,$B75,'DAILY ENTRY'!$D$4:$D$1006,"Partnership / PR contact"))</f>
        <v/>
      </c>
      <c r="K75" s="162" t="str">
        <f aca="false">IF($A75="","",SUMIFS('DAILY ENTRY'!$F$4:$F$1006,'DAILY ENTRY'!$A$4:$A$1006,$A75,'DAILY ENTRY'!$B$4:$B$1006,$B75,'DAILY ENTRY'!$D$4:$D$1006,"Engagement (commented on someone else)"))</f>
        <v/>
      </c>
      <c r="L75" s="162" t="str">
        <f aca="false">IF($A75="","",SUMIFS('DAILY ENTRY'!$F$4:$F$1006,'DAILY ENTRY'!$A$4:$A$1006,$A75,'DAILY ENTRY'!$B$4:$B$1006,$B75,'DAILY ENTRY'!$D$4:$D$1006,"Account created / profile completed"))</f>
        <v/>
      </c>
      <c r="M75" s="163" t="str">
        <f aca="false">IF($A75="","",IFERROR(INDEX('DAILY ENTRY'!$E$4:$E$1006,MATCH(1,INDEX(('DAILY ENTRY'!$A$4:$A$1006=$A75)*('DAILY ENTRY'!$B$4:$B$1006=$B75)*('DAILY ENTRY'!$I$4:$I$1006="Meeting booked"),0),0)),IFERROR(INDEX('DAILY ENTRY'!$E$4:$E$1006,MATCH(1,INDEX(('DAILY ENTRY'!$A$4:$A$1006=$A75)*('DAILY ENTRY'!$B$4:$B$1006=$B75)*('DAILY ENTRY'!$I$4:$I$1006="Positive reply"),0),0)),"")))</f>
        <v/>
      </c>
      <c r="N75" s="163" t="str">
        <f aca="false">IF($A75="","",IFERROR(INDEX('DAILY ENTRY'!$J$4:$J$1006,MATCH(1,INDEX(('DAILY ENTRY'!$A$4:$A$1006=$A75)*('DAILY ENTRY'!$B$4:$B$1006=$B75)*('DAILY ENTRY'!$I$4:$I$1006="Blocked"),0),0)),""))</f>
        <v/>
      </c>
      <c r="O75" s="106" t="str">
        <f aca="false">IF($A75="","",(D75&gt;='START HERE'!$B$25)+(E75&gt;='START HERE'!$B$26)+(F75&gt;='START HERE'!$B$27)+(G75&gt;='START HERE'!$B$28)+(H75&gt;='START HERE'!$B$29)+(I75&gt;='START HERE'!$B$30)+(J75&gt;='START HERE'!$B$31)+(K75&gt;='START HERE'!$B$32))</f>
        <v/>
      </c>
      <c r="P75" s="107" t="str">
        <f aca="false">IF($A75="","",IF(O75&gt;=7,"Full day",IF(O75&gt;=5,"Most targets met",IF(O75&gt;=3,"Half day","Below plan - explain in the blocker column"))))</f>
        <v/>
      </c>
    </row>
    <row r="76" customFormat="false" ht="24" hidden="false" customHeight="true" outlineLevel="0" collapsed="false">
      <c r="A76" s="79"/>
      <c r="B76" s="80"/>
      <c r="C76" s="162" t="str">
        <f aca="false">IF($A76="","",ROUND(SUMIFS('DAILY ENTRY'!$G$4:$G$1006,'DAILY ENTRY'!$A$4:$A$1006,$A76,'DAILY ENTRY'!$B$4:$B$1006,$B76)/60,1))</f>
        <v/>
      </c>
      <c r="D76" s="162" t="str">
        <f aca="false">IF($A76="","",SUMIFS('DAILY ENTRY'!$F$4:$F$1006,'DAILY ENTRY'!$A$4:$A$1006,$A76,'DAILY ENTRY'!$B$4:$B$1006,$B76,'DAILY ENTRY'!$D$4:$D$1006,"Lead researched (Sales Navigator)"))</f>
        <v/>
      </c>
      <c r="E76" s="162" t="str">
        <f aca="false">IF($A76="","",SUMIFS('DAILY ENTRY'!$F$4:$F$1006,'DAILY ENTRY'!$A$4:$A$1006,$A76,'DAILY ENTRY'!$B$4:$B$1006,$B76,'DAILY ENTRY'!$D$4:$D$1006,"Connection request sent"))</f>
        <v/>
      </c>
      <c r="F76" s="162" t="str">
        <f aca="false">IF($A76="","",SUMIFS('DAILY ENTRY'!$F$4:$F$1006,'DAILY ENTRY'!$A$4:$A$1006,$A76,'DAILY ENTRY'!$B$4:$B$1006,$B76,'DAILY ENTRY'!$D$4:$D$1006,"First message sent"))</f>
        <v/>
      </c>
      <c r="G76" s="162" t="str">
        <f aca="false">IF($A76="","",SUMIFS('DAILY ENTRY'!$F$4:$F$1006,'DAILY ENTRY'!$A$4:$A$1006,$A76,'DAILY ENTRY'!$B$4:$B$1006,$B76,'DAILY ENTRY'!$D$4:$D$1006,"Follow-up message sent"))</f>
        <v/>
      </c>
      <c r="H76" s="162" t="str">
        <f aca="false">IF($A76="","",SUMIFS('DAILY ENTRY'!$F$4:$F$1006,'DAILY ENTRY'!$A$4:$A$1006,$A76,'DAILY ENTRY'!$B$4:$B$1006,$B76,'DAILY ENTRY'!$D$4:$D$1006,"Post / content published"))</f>
        <v/>
      </c>
      <c r="I76" s="162" t="str">
        <f aca="false">IF($A76="","",SUMIFS('DAILY ENTRY'!$F$4:$F$1006,'DAILY ENTRY'!$A$4:$A$1006,$A76,'DAILY ENTRY'!$B$4:$B$1006,$B76,'DAILY ENTRY'!$D$4:$D$1006,"Community answer or comment"))</f>
        <v/>
      </c>
      <c r="J76" s="162" t="str">
        <f aca="false">IF($A76="","",SUMIFS('DAILY ENTRY'!$F$4:$F$1006,'DAILY ENTRY'!$A$4:$A$1006,$A76,'DAILY ENTRY'!$B$4:$B$1006,$B76,'DAILY ENTRY'!$D$4:$D$1006,"Partnership / PR contact"))</f>
        <v/>
      </c>
      <c r="K76" s="162" t="str">
        <f aca="false">IF($A76="","",SUMIFS('DAILY ENTRY'!$F$4:$F$1006,'DAILY ENTRY'!$A$4:$A$1006,$A76,'DAILY ENTRY'!$B$4:$B$1006,$B76,'DAILY ENTRY'!$D$4:$D$1006,"Engagement (commented on someone else)"))</f>
        <v/>
      </c>
      <c r="L76" s="162" t="str">
        <f aca="false">IF($A76="","",SUMIFS('DAILY ENTRY'!$F$4:$F$1006,'DAILY ENTRY'!$A$4:$A$1006,$A76,'DAILY ENTRY'!$B$4:$B$1006,$B76,'DAILY ENTRY'!$D$4:$D$1006,"Account created / profile completed"))</f>
        <v/>
      </c>
      <c r="M76" s="163" t="str">
        <f aca="false">IF($A76="","",IFERROR(INDEX('DAILY ENTRY'!$E$4:$E$1006,MATCH(1,INDEX(('DAILY ENTRY'!$A$4:$A$1006=$A76)*('DAILY ENTRY'!$B$4:$B$1006=$B76)*('DAILY ENTRY'!$I$4:$I$1006="Meeting booked"),0),0)),IFERROR(INDEX('DAILY ENTRY'!$E$4:$E$1006,MATCH(1,INDEX(('DAILY ENTRY'!$A$4:$A$1006=$A76)*('DAILY ENTRY'!$B$4:$B$1006=$B76)*('DAILY ENTRY'!$I$4:$I$1006="Positive reply"),0),0)),"")))</f>
        <v/>
      </c>
      <c r="N76" s="163" t="str">
        <f aca="false">IF($A76="","",IFERROR(INDEX('DAILY ENTRY'!$J$4:$J$1006,MATCH(1,INDEX(('DAILY ENTRY'!$A$4:$A$1006=$A76)*('DAILY ENTRY'!$B$4:$B$1006=$B76)*('DAILY ENTRY'!$I$4:$I$1006="Blocked"),0),0)),""))</f>
        <v/>
      </c>
      <c r="O76" s="106" t="str">
        <f aca="false">IF($A76="","",(D76&gt;='START HERE'!$B$25)+(E76&gt;='START HERE'!$B$26)+(F76&gt;='START HERE'!$B$27)+(G76&gt;='START HERE'!$B$28)+(H76&gt;='START HERE'!$B$29)+(I76&gt;='START HERE'!$B$30)+(J76&gt;='START HERE'!$B$31)+(K76&gt;='START HERE'!$B$32))</f>
        <v/>
      </c>
      <c r="P76" s="107" t="str">
        <f aca="false">IF($A76="","",IF(O76&gt;=7,"Full day",IF(O76&gt;=5,"Most targets met",IF(O76&gt;=3,"Half day","Below plan - explain in the blocker column"))))</f>
        <v/>
      </c>
    </row>
    <row r="77" customFormat="false" ht="24" hidden="false" customHeight="true" outlineLevel="0" collapsed="false">
      <c r="A77" s="79"/>
      <c r="B77" s="80"/>
      <c r="C77" s="162" t="str">
        <f aca="false">IF($A77="","",ROUND(SUMIFS('DAILY ENTRY'!$G$4:$G$1006,'DAILY ENTRY'!$A$4:$A$1006,$A77,'DAILY ENTRY'!$B$4:$B$1006,$B77)/60,1))</f>
        <v/>
      </c>
      <c r="D77" s="162" t="str">
        <f aca="false">IF($A77="","",SUMIFS('DAILY ENTRY'!$F$4:$F$1006,'DAILY ENTRY'!$A$4:$A$1006,$A77,'DAILY ENTRY'!$B$4:$B$1006,$B77,'DAILY ENTRY'!$D$4:$D$1006,"Lead researched (Sales Navigator)"))</f>
        <v/>
      </c>
      <c r="E77" s="162" t="str">
        <f aca="false">IF($A77="","",SUMIFS('DAILY ENTRY'!$F$4:$F$1006,'DAILY ENTRY'!$A$4:$A$1006,$A77,'DAILY ENTRY'!$B$4:$B$1006,$B77,'DAILY ENTRY'!$D$4:$D$1006,"Connection request sent"))</f>
        <v/>
      </c>
      <c r="F77" s="162" t="str">
        <f aca="false">IF($A77="","",SUMIFS('DAILY ENTRY'!$F$4:$F$1006,'DAILY ENTRY'!$A$4:$A$1006,$A77,'DAILY ENTRY'!$B$4:$B$1006,$B77,'DAILY ENTRY'!$D$4:$D$1006,"First message sent"))</f>
        <v/>
      </c>
      <c r="G77" s="162" t="str">
        <f aca="false">IF($A77="","",SUMIFS('DAILY ENTRY'!$F$4:$F$1006,'DAILY ENTRY'!$A$4:$A$1006,$A77,'DAILY ENTRY'!$B$4:$B$1006,$B77,'DAILY ENTRY'!$D$4:$D$1006,"Follow-up message sent"))</f>
        <v/>
      </c>
      <c r="H77" s="162" t="str">
        <f aca="false">IF($A77="","",SUMIFS('DAILY ENTRY'!$F$4:$F$1006,'DAILY ENTRY'!$A$4:$A$1006,$A77,'DAILY ENTRY'!$B$4:$B$1006,$B77,'DAILY ENTRY'!$D$4:$D$1006,"Post / content published"))</f>
        <v/>
      </c>
      <c r="I77" s="162" t="str">
        <f aca="false">IF($A77="","",SUMIFS('DAILY ENTRY'!$F$4:$F$1006,'DAILY ENTRY'!$A$4:$A$1006,$A77,'DAILY ENTRY'!$B$4:$B$1006,$B77,'DAILY ENTRY'!$D$4:$D$1006,"Community answer or comment"))</f>
        <v/>
      </c>
      <c r="J77" s="162" t="str">
        <f aca="false">IF($A77="","",SUMIFS('DAILY ENTRY'!$F$4:$F$1006,'DAILY ENTRY'!$A$4:$A$1006,$A77,'DAILY ENTRY'!$B$4:$B$1006,$B77,'DAILY ENTRY'!$D$4:$D$1006,"Partnership / PR contact"))</f>
        <v/>
      </c>
      <c r="K77" s="162" t="str">
        <f aca="false">IF($A77="","",SUMIFS('DAILY ENTRY'!$F$4:$F$1006,'DAILY ENTRY'!$A$4:$A$1006,$A77,'DAILY ENTRY'!$B$4:$B$1006,$B77,'DAILY ENTRY'!$D$4:$D$1006,"Engagement (commented on someone else)"))</f>
        <v/>
      </c>
      <c r="L77" s="162" t="str">
        <f aca="false">IF($A77="","",SUMIFS('DAILY ENTRY'!$F$4:$F$1006,'DAILY ENTRY'!$A$4:$A$1006,$A77,'DAILY ENTRY'!$B$4:$B$1006,$B77,'DAILY ENTRY'!$D$4:$D$1006,"Account created / profile completed"))</f>
        <v/>
      </c>
      <c r="M77" s="163" t="str">
        <f aca="false">IF($A77="","",IFERROR(INDEX('DAILY ENTRY'!$E$4:$E$1006,MATCH(1,INDEX(('DAILY ENTRY'!$A$4:$A$1006=$A77)*('DAILY ENTRY'!$B$4:$B$1006=$B77)*('DAILY ENTRY'!$I$4:$I$1006="Meeting booked"),0),0)),IFERROR(INDEX('DAILY ENTRY'!$E$4:$E$1006,MATCH(1,INDEX(('DAILY ENTRY'!$A$4:$A$1006=$A77)*('DAILY ENTRY'!$B$4:$B$1006=$B77)*('DAILY ENTRY'!$I$4:$I$1006="Positive reply"),0),0)),"")))</f>
        <v/>
      </c>
      <c r="N77" s="163" t="str">
        <f aca="false">IF($A77="","",IFERROR(INDEX('DAILY ENTRY'!$J$4:$J$1006,MATCH(1,INDEX(('DAILY ENTRY'!$A$4:$A$1006=$A77)*('DAILY ENTRY'!$B$4:$B$1006=$B77)*('DAILY ENTRY'!$I$4:$I$1006="Blocked"),0),0)),""))</f>
        <v/>
      </c>
      <c r="O77" s="106" t="str">
        <f aca="false">IF($A77="","",(D77&gt;='START HERE'!$B$25)+(E77&gt;='START HERE'!$B$26)+(F77&gt;='START HERE'!$B$27)+(G77&gt;='START HERE'!$B$28)+(H77&gt;='START HERE'!$B$29)+(I77&gt;='START HERE'!$B$30)+(J77&gt;='START HERE'!$B$31)+(K77&gt;='START HERE'!$B$32))</f>
        <v/>
      </c>
      <c r="P77" s="107" t="str">
        <f aca="false">IF($A77="","",IF(O77&gt;=7,"Full day",IF(O77&gt;=5,"Most targets met",IF(O77&gt;=3,"Half day","Below plan - explain in the blocker column"))))</f>
        <v/>
      </c>
    </row>
    <row r="78" customFormat="false" ht="24" hidden="false" customHeight="true" outlineLevel="0" collapsed="false">
      <c r="A78" s="79"/>
      <c r="B78" s="80"/>
      <c r="C78" s="162" t="str">
        <f aca="false">IF($A78="","",ROUND(SUMIFS('DAILY ENTRY'!$G$4:$G$1006,'DAILY ENTRY'!$A$4:$A$1006,$A78,'DAILY ENTRY'!$B$4:$B$1006,$B78)/60,1))</f>
        <v/>
      </c>
      <c r="D78" s="162" t="str">
        <f aca="false">IF($A78="","",SUMIFS('DAILY ENTRY'!$F$4:$F$1006,'DAILY ENTRY'!$A$4:$A$1006,$A78,'DAILY ENTRY'!$B$4:$B$1006,$B78,'DAILY ENTRY'!$D$4:$D$1006,"Lead researched (Sales Navigator)"))</f>
        <v/>
      </c>
      <c r="E78" s="162" t="str">
        <f aca="false">IF($A78="","",SUMIFS('DAILY ENTRY'!$F$4:$F$1006,'DAILY ENTRY'!$A$4:$A$1006,$A78,'DAILY ENTRY'!$B$4:$B$1006,$B78,'DAILY ENTRY'!$D$4:$D$1006,"Connection request sent"))</f>
        <v/>
      </c>
      <c r="F78" s="162" t="str">
        <f aca="false">IF($A78="","",SUMIFS('DAILY ENTRY'!$F$4:$F$1006,'DAILY ENTRY'!$A$4:$A$1006,$A78,'DAILY ENTRY'!$B$4:$B$1006,$B78,'DAILY ENTRY'!$D$4:$D$1006,"First message sent"))</f>
        <v/>
      </c>
      <c r="G78" s="162" t="str">
        <f aca="false">IF($A78="","",SUMIFS('DAILY ENTRY'!$F$4:$F$1006,'DAILY ENTRY'!$A$4:$A$1006,$A78,'DAILY ENTRY'!$B$4:$B$1006,$B78,'DAILY ENTRY'!$D$4:$D$1006,"Follow-up message sent"))</f>
        <v/>
      </c>
      <c r="H78" s="162" t="str">
        <f aca="false">IF($A78="","",SUMIFS('DAILY ENTRY'!$F$4:$F$1006,'DAILY ENTRY'!$A$4:$A$1006,$A78,'DAILY ENTRY'!$B$4:$B$1006,$B78,'DAILY ENTRY'!$D$4:$D$1006,"Post / content published"))</f>
        <v/>
      </c>
      <c r="I78" s="162" t="str">
        <f aca="false">IF($A78="","",SUMIFS('DAILY ENTRY'!$F$4:$F$1006,'DAILY ENTRY'!$A$4:$A$1006,$A78,'DAILY ENTRY'!$B$4:$B$1006,$B78,'DAILY ENTRY'!$D$4:$D$1006,"Community answer or comment"))</f>
        <v/>
      </c>
      <c r="J78" s="162" t="str">
        <f aca="false">IF($A78="","",SUMIFS('DAILY ENTRY'!$F$4:$F$1006,'DAILY ENTRY'!$A$4:$A$1006,$A78,'DAILY ENTRY'!$B$4:$B$1006,$B78,'DAILY ENTRY'!$D$4:$D$1006,"Partnership / PR contact"))</f>
        <v/>
      </c>
      <c r="K78" s="162" t="str">
        <f aca="false">IF($A78="","",SUMIFS('DAILY ENTRY'!$F$4:$F$1006,'DAILY ENTRY'!$A$4:$A$1006,$A78,'DAILY ENTRY'!$B$4:$B$1006,$B78,'DAILY ENTRY'!$D$4:$D$1006,"Engagement (commented on someone else)"))</f>
        <v/>
      </c>
      <c r="L78" s="162" t="str">
        <f aca="false">IF($A78="","",SUMIFS('DAILY ENTRY'!$F$4:$F$1006,'DAILY ENTRY'!$A$4:$A$1006,$A78,'DAILY ENTRY'!$B$4:$B$1006,$B78,'DAILY ENTRY'!$D$4:$D$1006,"Account created / profile completed"))</f>
        <v/>
      </c>
      <c r="M78" s="163" t="str">
        <f aca="false">IF($A78="","",IFERROR(INDEX('DAILY ENTRY'!$E$4:$E$1006,MATCH(1,INDEX(('DAILY ENTRY'!$A$4:$A$1006=$A78)*('DAILY ENTRY'!$B$4:$B$1006=$B78)*('DAILY ENTRY'!$I$4:$I$1006="Meeting booked"),0),0)),IFERROR(INDEX('DAILY ENTRY'!$E$4:$E$1006,MATCH(1,INDEX(('DAILY ENTRY'!$A$4:$A$1006=$A78)*('DAILY ENTRY'!$B$4:$B$1006=$B78)*('DAILY ENTRY'!$I$4:$I$1006="Positive reply"),0),0)),"")))</f>
        <v/>
      </c>
      <c r="N78" s="163" t="str">
        <f aca="false">IF($A78="","",IFERROR(INDEX('DAILY ENTRY'!$J$4:$J$1006,MATCH(1,INDEX(('DAILY ENTRY'!$A$4:$A$1006=$A78)*('DAILY ENTRY'!$B$4:$B$1006=$B78)*('DAILY ENTRY'!$I$4:$I$1006="Blocked"),0),0)),""))</f>
        <v/>
      </c>
      <c r="O78" s="106" t="str">
        <f aca="false">IF($A78="","",(D78&gt;='START HERE'!$B$25)+(E78&gt;='START HERE'!$B$26)+(F78&gt;='START HERE'!$B$27)+(G78&gt;='START HERE'!$B$28)+(H78&gt;='START HERE'!$B$29)+(I78&gt;='START HERE'!$B$30)+(J78&gt;='START HERE'!$B$31)+(K78&gt;='START HERE'!$B$32))</f>
        <v/>
      </c>
      <c r="P78" s="107" t="str">
        <f aca="false">IF($A78="","",IF(O78&gt;=7,"Full day",IF(O78&gt;=5,"Most targets met",IF(O78&gt;=3,"Half day","Below plan - explain in the blocker column"))))</f>
        <v/>
      </c>
    </row>
    <row r="79" customFormat="false" ht="24" hidden="false" customHeight="true" outlineLevel="0" collapsed="false">
      <c r="A79" s="79"/>
      <c r="B79" s="80"/>
      <c r="C79" s="162" t="str">
        <f aca="false">IF($A79="","",ROUND(SUMIFS('DAILY ENTRY'!$G$4:$G$1006,'DAILY ENTRY'!$A$4:$A$1006,$A79,'DAILY ENTRY'!$B$4:$B$1006,$B79)/60,1))</f>
        <v/>
      </c>
      <c r="D79" s="162" t="str">
        <f aca="false">IF($A79="","",SUMIFS('DAILY ENTRY'!$F$4:$F$1006,'DAILY ENTRY'!$A$4:$A$1006,$A79,'DAILY ENTRY'!$B$4:$B$1006,$B79,'DAILY ENTRY'!$D$4:$D$1006,"Lead researched (Sales Navigator)"))</f>
        <v/>
      </c>
      <c r="E79" s="162" t="str">
        <f aca="false">IF($A79="","",SUMIFS('DAILY ENTRY'!$F$4:$F$1006,'DAILY ENTRY'!$A$4:$A$1006,$A79,'DAILY ENTRY'!$B$4:$B$1006,$B79,'DAILY ENTRY'!$D$4:$D$1006,"Connection request sent"))</f>
        <v/>
      </c>
      <c r="F79" s="162" t="str">
        <f aca="false">IF($A79="","",SUMIFS('DAILY ENTRY'!$F$4:$F$1006,'DAILY ENTRY'!$A$4:$A$1006,$A79,'DAILY ENTRY'!$B$4:$B$1006,$B79,'DAILY ENTRY'!$D$4:$D$1006,"First message sent"))</f>
        <v/>
      </c>
      <c r="G79" s="162" t="str">
        <f aca="false">IF($A79="","",SUMIFS('DAILY ENTRY'!$F$4:$F$1006,'DAILY ENTRY'!$A$4:$A$1006,$A79,'DAILY ENTRY'!$B$4:$B$1006,$B79,'DAILY ENTRY'!$D$4:$D$1006,"Follow-up message sent"))</f>
        <v/>
      </c>
      <c r="H79" s="162" t="str">
        <f aca="false">IF($A79="","",SUMIFS('DAILY ENTRY'!$F$4:$F$1006,'DAILY ENTRY'!$A$4:$A$1006,$A79,'DAILY ENTRY'!$B$4:$B$1006,$B79,'DAILY ENTRY'!$D$4:$D$1006,"Post / content published"))</f>
        <v/>
      </c>
      <c r="I79" s="162" t="str">
        <f aca="false">IF($A79="","",SUMIFS('DAILY ENTRY'!$F$4:$F$1006,'DAILY ENTRY'!$A$4:$A$1006,$A79,'DAILY ENTRY'!$B$4:$B$1006,$B79,'DAILY ENTRY'!$D$4:$D$1006,"Community answer or comment"))</f>
        <v/>
      </c>
      <c r="J79" s="162" t="str">
        <f aca="false">IF($A79="","",SUMIFS('DAILY ENTRY'!$F$4:$F$1006,'DAILY ENTRY'!$A$4:$A$1006,$A79,'DAILY ENTRY'!$B$4:$B$1006,$B79,'DAILY ENTRY'!$D$4:$D$1006,"Partnership / PR contact"))</f>
        <v/>
      </c>
      <c r="K79" s="162" t="str">
        <f aca="false">IF($A79="","",SUMIFS('DAILY ENTRY'!$F$4:$F$1006,'DAILY ENTRY'!$A$4:$A$1006,$A79,'DAILY ENTRY'!$B$4:$B$1006,$B79,'DAILY ENTRY'!$D$4:$D$1006,"Engagement (commented on someone else)"))</f>
        <v/>
      </c>
      <c r="L79" s="162" t="str">
        <f aca="false">IF($A79="","",SUMIFS('DAILY ENTRY'!$F$4:$F$1006,'DAILY ENTRY'!$A$4:$A$1006,$A79,'DAILY ENTRY'!$B$4:$B$1006,$B79,'DAILY ENTRY'!$D$4:$D$1006,"Account created / profile completed"))</f>
        <v/>
      </c>
      <c r="M79" s="163" t="str">
        <f aca="false">IF($A79="","",IFERROR(INDEX('DAILY ENTRY'!$E$4:$E$1006,MATCH(1,INDEX(('DAILY ENTRY'!$A$4:$A$1006=$A79)*('DAILY ENTRY'!$B$4:$B$1006=$B79)*('DAILY ENTRY'!$I$4:$I$1006="Meeting booked"),0),0)),IFERROR(INDEX('DAILY ENTRY'!$E$4:$E$1006,MATCH(1,INDEX(('DAILY ENTRY'!$A$4:$A$1006=$A79)*('DAILY ENTRY'!$B$4:$B$1006=$B79)*('DAILY ENTRY'!$I$4:$I$1006="Positive reply"),0),0)),"")))</f>
        <v/>
      </c>
      <c r="N79" s="163" t="str">
        <f aca="false">IF($A79="","",IFERROR(INDEX('DAILY ENTRY'!$J$4:$J$1006,MATCH(1,INDEX(('DAILY ENTRY'!$A$4:$A$1006=$A79)*('DAILY ENTRY'!$B$4:$B$1006=$B79)*('DAILY ENTRY'!$I$4:$I$1006="Blocked"),0),0)),""))</f>
        <v/>
      </c>
      <c r="O79" s="106" t="str">
        <f aca="false">IF($A79="","",(D79&gt;='START HERE'!$B$25)+(E79&gt;='START HERE'!$B$26)+(F79&gt;='START HERE'!$B$27)+(G79&gt;='START HERE'!$B$28)+(H79&gt;='START HERE'!$B$29)+(I79&gt;='START HERE'!$B$30)+(J79&gt;='START HERE'!$B$31)+(K79&gt;='START HERE'!$B$32))</f>
        <v/>
      </c>
      <c r="P79" s="107" t="str">
        <f aca="false">IF($A79="","",IF(O79&gt;=7,"Full day",IF(O79&gt;=5,"Most targets met",IF(O79&gt;=3,"Half day","Below plan - explain in the blocker column"))))</f>
        <v/>
      </c>
    </row>
    <row r="80" customFormat="false" ht="24" hidden="false" customHeight="true" outlineLevel="0" collapsed="false">
      <c r="A80" s="79"/>
      <c r="B80" s="80"/>
      <c r="C80" s="162" t="str">
        <f aca="false">IF($A80="","",ROUND(SUMIFS('DAILY ENTRY'!$G$4:$G$1006,'DAILY ENTRY'!$A$4:$A$1006,$A80,'DAILY ENTRY'!$B$4:$B$1006,$B80)/60,1))</f>
        <v/>
      </c>
      <c r="D80" s="162" t="str">
        <f aca="false">IF($A80="","",SUMIFS('DAILY ENTRY'!$F$4:$F$1006,'DAILY ENTRY'!$A$4:$A$1006,$A80,'DAILY ENTRY'!$B$4:$B$1006,$B80,'DAILY ENTRY'!$D$4:$D$1006,"Lead researched (Sales Navigator)"))</f>
        <v/>
      </c>
      <c r="E80" s="162" t="str">
        <f aca="false">IF($A80="","",SUMIFS('DAILY ENTRY'!$F$4:$F$1006,'DAILY ENTRY'!$A$4:$A$1006,$A80,'DAILY ENTRY'!$B$4:$B$1006,$B80,'DAILY ENTRY'!$D$4:$D$1006,"Connection request sent"))</f>
        <v/>
      </c>
      <c r="F80" s="162" t="str">
        <f aca="false">IF($A80="","",SUMIFS('DAILY ENTRY'!$F$4:$F$1006,'DAILY ENTRY'!$A$4:$A$1006,$A80,'DAILY ENTRY'!$B$4:$B$1006,$B80,'DAILY ENTRY'!$D$4:$D$1006,"First message sent"))</f>
        <v/>
      </c>
      <c r="G80" s="162" t="str">
        <f aca="false">IF($A80="","",SUMIFS('DAILY ENTRY'!$F$4:$F$1006,'DAILY ENTRY'!$A$4:$A$1006,$A80,'DAILY ENTRY'!$B$4:$B$1006,$B80,'DAILY ENTRY'!$D$4:$D$1006,"Follow-up message sent"))</f>
        <v/>
      </c>
      <c r="H80" s="162" t="str">
        <f aca="false">IF($A80="","",SUMIFS('DAILY ENTRY'!$F$4:$F$1006,'DAILY ENTRY'!$A$4:$A$1006,$A80,'DAILY ENTRY'!$B$4:$B$1006,$B80,'DAILY ENTRY'!$D$4:$D$1006,"Post / content published"))</f>
        <v/>
      </c>
      <c r="I80" s="162" t="str">
        <f aca="false">IF($A80="","",SUMIFS('DAILY ENTRY'!$F$4:$F$1006,'DAILY ENTRY'!$A$4:$A$1006,$A80,'DAILY ENTRY'!$B$4:$B$1006,$B80,'DAILY ENTRY'!$D$4:$D$1006,"Community answer or comment"))</f>
        <v/>
      </c>
      <c r="J80" s="162" t="str">
        <f aca="false">IF($A80="","",SUMIFS('DAILY ENTRY'!$F$4:$F$1006,'DAILY ENTRY'!$A$4:$A$1006,$A80,'DAILY ENTRY'!$B$4:$B$1006,$B80,'DAILY ENTRY'!$D$4:$D$1006,"Partnership / PR contact"))</f>
        <v/>
      </c>
      <c r="K80" s="162" t="str">
        <f aca="false">IF($A80="","",SUMIFS('DAILY ENTRY'!$F$4:$F$1006,'DAILY ENTRY'!$A$4:$A$1006,$A80,'DAILY ENTRY'!$B$4:$B$1006,$B80,'DAILY ENTRY'!$D$4:$D$1006,"Engagement (commented on someone else)"))</f>
        <v/>
      </c>
      <c r="L80" s="162" t="str">
        <f aca="false">IF($A80="","",SUMIFS('DAILY ENTRY'!$F$4:$F$1006,'DAILY ENTRY'!$A$4:$A$1006,$A80,'DAILY ENTRY'!$B$4:$B$1006,$B80,'DAILY ENTRY'!$D$4:$D$1006,"Account created / profile completed"))</f>
        <v/>
      </c>
      <c r="M80" s="163" t="str">
        <f aca="false">IF($A80="","",IFERROR(INDEX('DAILY ENTRY'!$E$4:$E$1006,MATCH(1,INDEX(('DAILY ENTRY'!$A$4:$A$1006=$A80)*('DAILY ENTRY'!$B$4:$B$1006=$B80)*('DAILY ENTRY'!$I$4:$I$1006="Meeting booked"),0),0)),IFERROR(INDEX('DAILY ENTRY'!$E$4:$E$1006,MATCH(1,INDEX(('DAILY ENTRY'!$A$4:$A$1006=$A80)*('DAILY ENTRY'!$B$4:$B$1006=$B80)*('DAILY ENTRY'!$I$4:$I$1006="Positive reply"),0),0)),"")))</f>
        <v/>
      </c>
      <c r="N80" s="163" t="str">
        <f aca="false">IF($A80="","",IFERROR(INDEX('DAILY ENTRY'!$J$4:$J$1006,MATCH(1,INDEX(('DAILY ENTRY'!$A$4:$A$1006=$A80)*('DAILY ENTRY'!$B$4:$B$1006=$B80)*('DAILY ENTRY'!$I$4:$I$1006="Blocked"),0),0)),""))</f>
        <v/>
      </c>
      <c r="O80" s="106" t="str">
        <f aca="false">IF($A80="","",(D80&gt;='START HERE'!$B$25)+(E80&gt;='START HERE'!$B$26)+(F80&gt;='START HERE'!$B$27)+(G80&gt;='START HERE'!$B$28)+(H80&gt;='START HERE'!$B$29)+(I80&gt;='START HERE'!$B$30)+(J80&gt;='START HERE'!$B$31)+(K80&gt;='START HERE'!$B$32))</f>
        <v/>
      </c>
      <c r="P80" s="107" t="str">
        <f aca="false">IF($A80="","",IF(O80&gt;=7,"Full day",IF(O80&gt;=5,"Most targets met",IF(O80&gt;=3,"Half day","Below plan - explain in the blocker column"))))</f>
        <v/>
      </c>
    </row>
    <row r="81" customFormat="false" ht="24" hidden="false" customHeight="true" outlineLevel="0" collapsed="false">
      <c r="A81" s="79"/>
      <c r="B81" s="80"/>
      <c r="C81" s="162" t="str">
        <f aca="false">IF($A81="","",ROUND(SUMIFS('DAILY ENTRY'!$G$4:$G$1006,'DAILY ENTRY'!$A$4:$A$1006,$A81,'DAILY ENTRY'!$B$4:$B$1006,$B81)/60,1))</f>
        <v/>
      </c>
      <c r="D81" s="162" t="str">
        <f aca="false">IF($A81="","",SUMIFS('DAILY ENTRY'!$F$4:$F$1006,'DAILY ENTRY'!$A$4:$A$1006,$A81,'DAILY ENTRY'!$B$4:$B$1006,$B81,'DAILY ENTRY'!$D$4:$D$1006,"Lead researched (Sales Navigator)"))</f>
        <v/>
      </c>
      <c r="E81" s="162" t="str">
        <f aca="false">IF($A81="","",SUMIFS('DAILY ENTRY'!$F$4:$F$1006,'DAILY ENTRY'!$A$4:$A$1006,$A81,'DAILY ENTRY'!$B$4:$B$1006,$B81,'DAILY ENTRY'!$D$4:$D$1006,"Connection request sent"))</f>
        <v/>
      </c>
      <c r="F81" s="162" t="str">
        <f aca="false">IF($A81="","",SUMIFS('DAILY ENTRY'!$F$4:$F$1006,'DAILY ENTRY'!$A$4:$A$1006,$A81,'DAILY ENTRY'!$B$4:$B$1006,$B81,'DAILY ENTRY'!$D$4:$D$1006,"First message sent"))</f>
        <v/>
      </c>
      <c r="G81" s="162" t="str">
        <f aca="false">IF($A81="","",SUMIFS('DAILY ENTRY'!$F$4:$F$1006,'DAILY ENTRY'!$A$4:$A$1006,$A81,'DAILY ENTRY'!$B$4:$B$1006,$B81,'DAILY ENTRY'!$D$4:$D$1006,"Follow-up message sent"))</f>
        <v/>
      </c>
      <c r="H81" s="162" t="str">
        <f aca="false">IF($A81="","",SUMIFS('DAILY ENTRY'!$F$4:$F$1006,'DAILY ENTRY'!$A$4:$A$1006,$A81,'DAILY ENTRY'!$B$4:$B$1006,$B81,'DAILY ENTRY'!$D$4:$D$1006,"Post / content published"))</f>
        <v/>
      </c>
      <c r="I81" s="162" t="str">
        <f aca="false">IF($A81="","",SUMIFS('DAILY ENTRY'!$F$4:$F$1006,'DAILY ENTRY'!$A$4:$A$1006,$A81,'DAILY ENTRY'!$B$4:$B$1006,$B81,'DAILY ENTRY'!$D$4:$D$1006,"Community answer or comment"))</f>
        <v/>
      </c>
      <c r="J81" s="162" t="str">
        <f aca="false">IF($A81="","",SUMIFS('DAILY ENTRY'!$F$4:$F$1006,'DAILY ENTRY'!$A$4:$A$1006,$A81,'DAILY ENTRY'!$B$4:$B$1006,$B81,'DAILY ENTRY'!$D$4:$D$1006,"Partnership / PR contact"))</f>
        <v/>
      </c>
      <c r="K81" s="162" t="str">
        <f aca="false">IF($A81="","",SUMIFS('DAILY ENTRY'!$F$4:$F$1006,'DAILY ENTRY'!$A$4:$A$1006,$A81,'DAILY ENTRY'!$B$4:$B$1006,$B81,'DAILY ENTRY'!$D$4:$D$1006,"Engagement (commented on someone else)"))</f>
        <v/>
      </c>
      <c r="L81" s="162" t="str">
        <f aca="false">IF($A81="","",SUMIFS('DAILY ENTRY'!$F$4:$F$1006,'DAILY ENTRY'!$A$4:$A$1006,$A81,'DAILY ENTRY'!$B$4:$B$1006,$B81,'DAILY ENTRY'!$D$4:$D$1006,"Account created / profile completed"))</f>
        <v/>
      </c>
      <c r="M81" s="163" t="str">
        <f aca="false">IF($A81="","",IFERROR(INDEX('DAILY ENTRY'!$E$4:$E$1006,MATCH(1,INDEX(('DAILY ENTRY'!$A$4:$A$1006=$A81)*('DAILY ENTRY'!$B$4:$B$1006=$B81)*('DAILY ENTRY'!$I$4:$I$1006="Meeting booked"),0),0)),IFERROR(INDEX('DAILY ENTRY'!$E$4:$E$1006,MATCH(1,INDEX(('DAILY ENTRY'!$A$4:$A$1006=$A81)*('DAILY ENTRY'!$B$4:$B$1006=$B81)*('DAILY ENTRY'!$I$4:$I$1006="Positive reply"),0),0)),"")))</f>
        <v/>
      </c>
      <c r="N81" s="163" t="str">
        <f aca="false">IF($A81="","",IFERROR(INDEX('DAILY ENTRY'!$J$4:$J$1006,MATCH(1,INDEX(('DAILY ENTRY'!$A$4:$A$1006=$A81)*('DAILY ENTRY'!$B$4:$B$1006=$B81)*('DAILY ENTRY'!$I$4:$I$1006="Blocked"),0),0)),""))</f>
        <v/>
      </c>
      <c r="O81" s="106" t="str">
        <f aca="false">IF($A81="","",(D81&gt;='START HERE'!$B$25)+(E81&gt;='START HERE'!$B$26)+(F81&gt;='START HERE'!$B$27)+(G81&gt;='START HERE'!$B$28)+(H81&gt;='START HERE'!$B$29)+(I81&gt;='START HERE'!$B$30)+(J81&gt;='START HERE'!$B$31)+(K81&gt;='START HERE'!$B$32))</f>
        <v/>
      </c>
      <c r="P81" s="107" t="str">
        <f aca="false">IF($A81="","",IF(O81&gt;=7,"Full day",IF(O81&gt;=5,"Most targets met",IF(O81&gt;=3,"Half day","Below plan - explain in the blocker column"))))</f>
        <v/>
      </c>
    </row>
    <row r="82" customFormat="false" ht="24" hidden="false" customHeight="true" outlineLevel="0" collapsed="false">
      <c r="A82" s="79"/>
      <c r="B82" s="80"/>
      <c r="C82" s="162" t="str">
        <f aca="false">IF($A82="","",ROUND(SUMIFS('DAILY ENTRY'!$G$4:$G$1006,'DAILY ENTRY'!$A$4:$A$1006,$A82,'DAILY ENTRY'!$B$4:$B$1006,$B82)/60,1))</f>
        <v/>
      </c>
      <c r="D82" s="162" t="str">
        <f aca="false">IF($A82="","",SUMIFS('DAILY ENTRY'!$F$4:$F$1006,'DAILY ENTRY'!$A$4:$A$1006,$A82,'DAILY ENTRY'!$B$4:$B$1006,$B82,'DAILY ENTRY'!$D$4:$D$1006,"Lead researched (Sales Navigator)"))</f>
        <v/>
      </c>
      <c r="E82" s="162" t="str">
        <f aca="false">IF($A82="","",SUMIFS('DAILY ENTRY'!$F$4:$F$1006,'DAILY ENTRY'!$A$4:$A$1006,$A82,'DAILY ENTRY'!$B$4:$B$1006,$B82,'DAILY ENTRY'!$D$4:$D$1006,"Connection request sent"))</f>
        <v/>
      </c>
      <c r="F82" s="162" t="str">
        <f aca="false">IF($A82="","",SUMIFS('DAILY ENTRY'!$F$4:$F$1006,'DAILY ENTRY'!$A$4:$A$1006,$A82,'DAILY ENTRY'!$B$4:$B$1006,$B82,'DAILY ENTRY'!$D$4:$D$1006,"First message sent"))</f>
        <v/>
      </c>
      <c r="G82" s="162" t="str">
        <f aca="false">IF($A82="","",SUMIFS('DAILY ENTRY'!$F$4:$F$1006,'DAILY ENTRY'!$A$4:$A$1006,$A82,'DAILY ENTRY'!$B$4:$B$1006,$B82,'DAILY ENTRY'!$D$4:$D$1006,"Follow-up message sent"))</f>
        <v/>
      </c>
      <c r="H82" s="162" t="str">
        <f aca="false">IF($A82="","",SUMIFS('DAILY ENTRY'!$F$4:$F$1006,'DAILY ENTRY'!$A$4:$A$1006,$A82,'DAILY ENTRY'!$B$4:$B$1006,$B82,'DAILY ENTRY'!$D$4:$D$1006,"Post / content published"))</f>
        <v/>
      </c>
      <c r="I82" s="162" t="str">
        <f aca="false">IF($A82="","",SUMIFS('DAILY ENTRY'!$F$4:$F$1006,'DAILY ENTRY'!$A$4:$A$1006,$A82,'DAILY ENTRY'!$B$4:$B$1006,$B82,'DAILY ENTRY'!$D$4:$D$1006,"Community answer or comment"))</f>
        <v/>
      </c>
      <c r="J82" s="162" t="str">
        <f aca="false">IF($A82="","",SUMIFS('DAILY ENTRY'!$F$4:$F$1006,'DAILY ENTRY'!$A$4:$A$1006,$A82,'DAILY ENTRY'!$B$4:$B$1006,$B82,'DAILY ENTRY'!$D$4:$D$1006,"Partnership / PR contact"))</f>
        <v/>
      </c>
      <c r="K82" s="162" t="str">
        <f aca="false">IF($A82="","",SUMIFS('DAILY ENTRY'!$F$4:$F$1006,'DAILY ENTRY'!$A$4:$A$1006,$A82,'DAILY ENTRY'!$B$4:$B$1006,$B82,'DAILY ENTRY'!$D$4:$D$1006,"Engagement (commented on someone else)"))</f>
        <v/>
      </c>
      <c r="L82" s="162" t="str">
        <f aca="false">IF($A82="","",SUMIFS('DAILY ENTRY'!$F$4:$F$1006,'DAILY ENTRY'!$A$4:$A$1006,$A82,'DAILY ENTRY'!$B$4:$B$1006,$B82,'DAILY ENTRY'!$D$4:$D$1006,"Account created / profile completed"))</f>
        <v/>
      </c>
      <c r="M82" s="163" t="str">
        <f aca="false">IF($A82="","",IFERROR(INDEX('DAILY ENTRY'!$E$4:$E$1006,MATCH(1,INDEX(('DAILY ENTRY'!$A$4:$A$1006=$A82)*('DAILY ENTRY'!$B$4:$B$1006=$B82)*('DAILY ENTRY'!$I$4:$I$1006="Meeting booked"),0),0)),IFERROR(INDEX('DAILY ENTRY'!$E$4:$E$1006,MATCH(1,INDEX(('DAILY ENTRY'!$A$4:$A$1006=$A82)*('DAILY ENTRY'!$B$4:$B$1006=$B82)*('DAILY ENTRY'!$I$4:$I$1006="Positive reply"),0),0)),"")))</f>
        <v/>
      </c>
      <c r="N82" s="163" t="str">
        <f aca="false">IF($A82="","",IFERROR(INDEX('DAILY ENTRY'!$J$4:$J$1006,MATCH(1,INDEX(('DAILY ENTRY'!$A$4:$A$1006=$A82)*('DAILY ENTRY'!$B$4:$B$1006=$B82)*('DAILY ENTRY'!$I$4:$I$1006="Blocked"),0),0)),""))</f>
        <v/>
      </c>
      <c r="O82" s="106" t="str">
        <f aca="false">IF($A82="","",(D82&gt;='START HERE'!$B$25)+(E82&gt;='START HERE'!$B$26)+(F82&gt;='START HERE'!$B$27)+(G82&gt;='START HERE'!$B$28)+(H82&gt;='START HERE'!$B$29)+(I82&gt;='START HERE'!$B$30)+(J82&gt;='START HERE'!$B$31)+(K82&gt;='START HERE'!$B$32))</f>
        <v/>
      </c>
      <c r="P82" s="107" t="str">
        <f aca="false">IF($A82="","",IF(O82&gt;=7,"Full day",IF(O82&gt;=5,"Most targets met",IF(O82&gt;=3,"Half day","Below plan - explain in the blocker column"))))</f>
        <v/>
      </c>
    </row>
    <row r="83" customFormat="false" ht="24" hidden="false" customHeight="true" outlineLevel="0" collapsed="false">
      <c r="A83" s="79"/>
      <c r="B83" s="80"/>
      <c r="C83" s="162" t="str">
        <f aca="false">IF($A83="","",ROUND(SUMIFS('DAILY ENTRY'!$G$4:$G$1006,'DAILY ENTRY'!$A$4:$A$1006,$A83,'DAILY ENTRY'!$B$4:$B$1006,$B83)/60,1))</f>
        <v/>
      </c>
      <c r="D83" s="162" t="str">
        <f aca="false">IF($A83="","",SUMIFS('DAILY ENTRY'!$F$4:$F$1006,'DAILY ENTRY'!$A$4:$A$1006,$A83,'DAILY ENTRY'!$B$4:$B$1006,$B83,'DAILY ENTRY'!$D$4:$D$1006,"Lead researched (Sales Navigator)"))</f>
        <v/>
      </c>
      <c r="E83" s="162" t="str">
        <f aca="false">IF($A83="","",SUMIFS('DAILY ENTRY'!$F$4:$F$1006,'DAILY ENTRY'!$A$4:$A$1006,$A83,'DAILY ENTRY'!$B$4:$B$1006,$B83,'DAILY ENTRY'!$D$4:$D$1006,"Connection request sent"))</f>
        <v/>
      </c>
      <c r="F83" s="162" t="str">
        <f aca="false">IF($A83="","",SUMIFS('DAILY ENTRY'!$F$4:$F$1006,'DAILY ENTRY'!$A$4:$A$1006,$A83,'DAILY ENTRY'!$B$4:$B$1006,$B83,'DAILY ENTRY'!$D$4:$D$1006,"First message sent"))</f>
        <v/>
      </c>
      <c r="G83" s="162" t="str">
        <f aca="false">IF($A83="","",SUMIFS('DAILY ENTRY'!$F$4:$F$1006,'DAILY ENTRY'!$A$4:$A$1006,$A83,'DAILY ENTRY'!$B$4:$B$1006,$B83,'DAILY ENTRY'!$D$4:$D$1006,"Follow-up message sent"))</f>
        <v/>
      </c>
      <c r="H83" s="162" t="str">
        <f aca="false">IF($A83="","",SUMIFS('DAILY ENTRY'!$F$4:$F$1006,'DAILY ENTRY'!$A$4:$A$1006,$A83,'DAILY ENTRY'!$B$4:$B$1006,$B83,'DAILY ENTRY'!$D$4:$D$1006,"Post / content published"))</f>
        <v/>
      </c>
      <c r="I83" s="162" t="str">
        <f aca="false">IF($A83="","",SUMIFS('DAILY ENTRY'!$F$4:$F$1006,'DAILY ENTRY'!$A$4:$A$1006,$A83,'DAILY ENTRY'!$B$4:$B$1006,$B83,'DAILY ENTRY'!$D$4:$D$1006,"Community answer or comment"))</f>
        <v/>
      </c>
      <c r="J83" s="162" t="str">
        <f aca="false">IF($A83="","",SUMIFS('DAILY ENTRY'!$F$4:$F$1006,'DAILY ENTRY'!$A$4:$A$1006,$A83,'DAILY ENTRY'!$B$4:$B$1006,$B83,'DAILY ENTRY'!$D$4:$D$1006,"Partnership / PR contact"))</f>
        <v/>
      </c>
      <c r="K83" s="162" t="str">
        <f aca="false">IF($A83="","",SUMIFS('DAILY ENTRY'!$F$4:$F$1006,'DAILY ENTRY'!$A$4:$A$1006,$A83,'DAILY ENTRY'!$B$4:$B$1006,$B83,'DAILY ENTRY'!$D$4:$D$1006,"Engagement (commented on someone else)"))</f>
        <v/>
      </c>
      <c r="L83" s="162" t="str">
        <f aca="false">IF($A83="","",SUMIFS('DAILY ENTRY'!$F$4:$F$1006,'DAILY ENTRY'!$A$4:$A$1006,$A83,'DAILY ENTRY'!$B$4:$B$1006,$B83,'DAILY ENTRY'!$D$4:$D$1006,"Account created / profile completed"))</f>
        <v/>
      </c>
      <c r="M83" s="163" t="str">
        <f aca="false">IF($A83="","",IFERROR(INDEX('DAILY ENTRY'!$E$4:$E$1006,MATCH(1,INDEX(('DAILY ENTRY'!$A$4:$A$1006=$A83)*('DAILY ENTRY'!$B$4:$B$1006=$B83)*('DAILY ENTRY'!$I$4:$I$1006="Meeting booked"),0),0)),IFERROR(INDEX('DAILY ENTRY'!$E$4:$E$1006,MATCH(1,INDEX(('DAILY ENTRY'!$A$4:$A$1006=$A83)*('DAILY ENTRY'!$B$4:$B$1006=$B83)*('DAILY ENTRY'!$I$4:$I$1006="Positive reply"),0),0)),"")))</f>
        <v/>
      </c>
      <c r="N83" s="163" t="str">
        <f aca="false">IF($A83="","",IFERROR(INDEX('DAILY ENTRY'!$J$4:$J$1006,MATCH(1,INDEX(('DAILY ENTRY'!$A$4:$A$1006=$A83)*('DAILY ENTRY'!$B$4:$B$1006=$B83)*('DAILY ENTRY'!$I$4:$I$1006="Blocked"),0),0)),""))</f>
        <v/>
      </c>
      <c r="O83" s="106" t="str">
        <f aca="false">IF($A83="","",(D83&gt;='START HERE'!$B$25)+(E83&gt;='START HERE'!$B$26)+(F83&gt;='START HERE'!$B$27)+(G83&gt;='START HERE'!$B$28)+(H83&gt;='START HERE'!$B$29)+(I83&gt;='START HERE'!$B$30)+(J83&gt;='START HERE'!$B$31)+(K83&gt;='START HERE'!$B$32))</f>
        <v/>
      </c>
      <c r="P83" s="107" t="str">
        <f aca="false">IF($A83="","",IF(O83&gt;=7,"Full day",IF(O83&gt;=5,"Most targets met",IF(O83&gt;=3,"Half day","Below plan - explain in the blocker column"))))</f>
        <v/>
      </c>
    </row>
    <row r="84" customFormat="false" ht="24" hidden="false" customHeight="true" outlineLevel="0" collapsed="false">
      <c r="A84" s="79"/>
      <c r="B84" s="80"/>
      <c r="C84" s="162" t="str">
        <f aca="false">IF($A84="","",ROUND(SUMIFS('DAILY ENTRY'!$G$4:$G$1006,'DAILY ENTRY'!$A$4:$A$1006,$A84,'DAILY ENTRY'!$B$4:$B$1006,$B84)/60,1))</f>
        <v/>
      </c>
      <c r="D84" s="162" t="str">
        <f aca="false">IF($A84="","",SUMIFS('DAILY ENTRY'!$F$4:$F$1006,'DAILY ENTRY'!$A$4:$A$1006,$A84,'DAILY ENTRY'!$B$4:$B$1006,$B84,'DAILY ENTRY'!$D$4:$D$1006,"Lead researched (Sales Navigator)"))</f>
        <v/>
      </c>
      <c r="E84" s="162" t="str">
        <f aca="false">IF($A84="","",SUMIFS('DAILY ENTRY'!$F$4:$F$1006,'DAILY ENTRY'!$A$4:$A$1006,$A84,'DAILY ENTRY'!$B$4:$B$1006,$B84,'DAILY ENTRY'!$D$4:$D$1006,"Connection request sent"))</f>
        <v/>
      </c>
      <c r="F84" s="162" t="str">
        <f aca="false">IF($A84="","",SUMIFS('DAILY ENTRY'!$F$4:$F$1006,'DAILY ENTRY'!$A$4:$A$1006,$A84,'DAILY ENTRY'!$B$4:$B$1006,$B84,'DAILY ENTRY'!$D$4:$D$1006,"First message sent"))</f>
        <v/>
      </c>
      <c r="G84" s="162" t="str">
        <f aca="false">IF($A84="","",SUMIFS('DAILY ENTRY'!$F$4:$F$1006,'DAILY ENTRY'!$A$4:$A$1006,$A84,'DAILY ENTRY'!$B$4:$B$1006,$B84,'DAILY ENTRY'!$D$4:$D$1006,"Follow-up message sent"))</f>
        <v/>
      </c>
      <c r="H84" s="162" t="str">
        <f aca="false">IF($A84="","",SUMIFS('DAILY ENTRY'!$F$4:$F$1006,'DAILY ENTRY'!$A$4:$A$1006,$A84,'DAILY ENTRY'!$B$4:$B$1006,$B84,'DAILY ENTRY'!$D$4:$D$1006,"Post / content published"))</f>
        <v/>
      </c>
      <c r="I84" s="162" t="str">
        <f aca="false">IF($A84="","",SUMIFS('DAILY ENTRY'!$F$4:$F$1006,'DAILY ENTRY'!$A$4:$A$1006,$A84,'DAILY ENTRY'!$B$4:$B$1006,$B84,'DAILY ENTRY'!$D$4:$D$1006,"Community answer or comment"))</f>
        <v/>
      </c>
      <c r="J84" s="162" t="str">
        <f aca="false">IF($A84="","",SUMIFS('DAILY ENTRY'!$F$4:$F$1006,'DAILY ENTRY'!$A$4:$A$1006,$A84,'DAILY ENTRY'!$B$4:$B$1006,$B84,'DAILY ENTRY'!$D$4:$D$1006,"Partnership / PR contact"))</f>
        <v/>
      </c>
      <c r="K84" s="162" t="str">
        <f aca="false">IF($A84="","",SUMIFS('DAILY ENTRY'!$F$4:$F$1006,'DAILY ENTRY'!$A$4:$A$1006,$A84,'DAILY ENTRY'!$B$4:$B$1006,$B84,'DAILY ENTRY'!$D$4:$D$1006,"Engagement (commented on someone else)"))</f>
        <v/>
      </c>
      <c r="L84" s="162" t="str">
        <f aca="false">IF($A84="","",SUMIFS('DAILY ENTRY'!$F$4:$F$1006,'DAILY ENTRY'!$A$4:$A$1006,$A84,'DAILY ENTRY'!$B$4:$B$1006,$B84,'DAILY ENTRY'!$D$4:$D$1006,"Account created / profile completed"))</f>
        <v/>
      </c>
      <c r="M84" s="163" t="str">
        <f aca="false">IF($A84="","",IFERROR(INDEX('DAILY ENTRY'!$E$4:$E$1006,MATCH(1,INDEX(('DAILY ENTRY'!$A$4:$A$1006=$A84)*('DAILY ENTRY'!$B$4:$B$1006=$B84)*('DAILY ENTRY'!$I$4:$I$1006="Meeting booked"),0),0)),IFERROR(INDEX('DAILY ENTRY'!$E$4:$E$1006,MATCH(1,INDEX(('DAILY ENTRY'!$A$4:$A$1006=$A84)*('DAILY ENTRY'!$B$4:$B$1006=$B84)*('DAILY ENTRY'!$I$4:$I$1006="Positive reply"),0),0)),"")))</f>
        <v/>
      </c>
      <c r="N84" s="163" t="str">
        <f aca="false">IF($A84="","",IFERROR(INDEX('DAILY ENTRY'!$J$4:$J$1006,MATCH(1,INDEX(('DAILY ENTRY'!$A$4:$A$1006=$A84)*('DAILY ENTRY'!$B$4:$B$1006=$B84)*('DAILY ENTRY'!$I$4:$I$1006="Blocked"),0),0)),""))</f>
        <v/>
      </c>
      <c r="O84" s="106" t="str">
        <f aca="false">IF($A84="","",(D84&gt;='START HERE'!$B$25)+(E84&gt;='START HERE'!$B$26)+(F84&gt;='START HERE'!$B$27)+(G84&gt;='START HERE'!$B$28)+(H84&gt;='START HERE'!$B$29)+(I84&gt;='START HERE'!$B$30)+(J84&gt;='START HERE'!$B$31)+(K84&gt;='START HERE'!$B$32))</f>
        <v/>
      </c>
      <c r="P84" s="107" t="str">
        <f aca="false">IF($A84="","",IF(O84&gt;=7,"Full day",IF(O84&gt;=5,"Most targets met",IF(O84&gt;=3,"Half day","Below plan - explain in the blocker column"))))</f>
        <v/>
      </c>
    </row>
    <row r="85" customFormat="false" ht="24" hidden="false" customHeight="true" outlineLevel="0" collapsed="false">
      <c r="A85" s="79"/>
      <c r="B85" s="80"/>
      <c r="C85" s="162" t="str">
        <f aca="false">IF($A85="","",ROUND(SUMIFS('DAILY ENTRY'!$G$4:$G$1006,'DAILY ENTRY'!$A$4:$A$1006,$A85,'DAILY ENTRY'!$B$4:$B$1006,$B85)/60,1))</f>
        <v/>
      </c>
      <c r="D85" s="162" t="str">
        <f aca="false">IF($A85="","",SUMIFS('DAILY ENTRY'!$F$4:$F$1006,'DAILY ENTRY'!$A$4:$A$1006,$A85,'DAILY ENTRY'!$B$4:$B$1006,$B85,'DAILY ENTRY'!$D$4:$D$1006,"Lead researched (Sales Navigator)"))</f>
        <v/>
      </c>
      <c r="E85" s="162" t="str">
        <f aca="false">IF($A85="","",SUMIFS('DAILY ENTRY'!$F$4:$F$1006,'DAILY ENTRY'!$A$4:$A$1006,$A85,'DAILY ENTRY'!$B$4:$B$1006,$B85,'DAILY ENTRY'!$D$4:$D$1006,"Connection request sent"))</f>
        <v/>
      </c>
      <c r="F85" s="162" t="str">
        <f aca="false">IF($A85="","",SUMIFS('DAILY ENTRY'!$F$4:$F$1006,'DAILY ENTRY'!$A$4:$A$1006,$A85,'DAILY ENTRY'!$B$4:$B$1006,$B85,'DAILY ENTRY'!$D$4:$D$1006,"First message sent"))</f>
        <v/>
      </c>
      <c r="G85" s="162" t="str">
        <f aca="false">IF($A85="","",SUMIFS('DAILY ENTRY'!$F$4:$F$1006,'DAILY ENTRY'!$A$4:$A$1006,$A85,'DAILY ENTRY'!$B$4:$B$1006,$B85,'DAILY ENTRY'!$D$4:$D$1006,"Follow-up message sent"))</f>
        <v/>
      </c>
      <c r="H85" s="162" t="str">
        <f aca="false">IF($A85="","",SUMIFS('DAILY ENTRY'!$F$4:$F$1006,'DAILY ENTRY'!$A$4:$A$1006,$A85,'DAILY ENTRY'!$B$4:$B$1006,$B85,'DAILY ENTRY'!$D$4:$D$1006,"Post / content published"))</f>
        <v/>
      </c>
      <c r="I85" s="162" t="str">
        <f aca="false">IF($A85="","",SUMIFS('DAILY ENTRY'!$F$4:$F$1006,'DAILY ENTRY'!$A$4:$A$1006,$A85,'DAILY ENTRY'!$B$4:$B$1006,$B85,'DAILY ENTRY'!$D$4:$D$1006,"Community answer or comment"))</f>
        <v/>
      </c>
      <c r="J85" s="162" t="str">
        <f aca="false">IF($A85="","",SUMIFS('DAILY ENTRY'!$F$4:$F$1006,'DAILY ENTRY'!$A$4:$A$1006,$A85,'DAILY ENTRY'!$B$4:$B$1006,$B85,'DAILY ENTRY'!$D$4:$D$1006,"Partnership / PR contact"))</f>
        <v/>
      </c>
      <c r="K85" s="162" t="str">
        <f aca="false">IF($A85="","",SUMIFS('DAILY ENTRY'!$F$4:$F$1006,'DAILY ENTRY'!$A$4:$A$1006,$A85,'DAILY ENTRY'!$B$4:$B$1006,$B85,'DAILY ENTRY'!$D$4:$D$1006,"Engagement (commented on someone else)"))</f>
        <v/>
      </c>
      <c r="L85" s="162" t="str">
        <f aca="false">IF($A85="","",SUMIFS('DAILY ENTRY'!$F$4:$F$1006,'DAILY ENTRY'!$A$4:$A$1006,$A85,'DAILY ENTRY'!$B$4:$B$1006,$B85,'DAILY ENTRY'!$D$4:$D$1006,"Account created / profile completed"))</f>
        <v/>
      </c>
      <c r="M85" s="163" t="str">
        <f aca="false">IF($A85="","",IFERROR(INDEX('DAILY ENTRY'!$E$4:$E$1006,MATCH(1,INDEX(('DAILY ENTRY'!$A$4:$A$1006=$A85)*('DAILY ENTRY'!$B$4:$B$1006=$B85)*('DAILY ENTRY'!$I$4:$I$1006="Meeting booked"),0),0)),IFERROR(INDEX('DAILY ENTRY'!$E$4:$E$1006,MATCH(1,INDEX(('DAILY ENTRY'!$A$4:$A$1006=$A85)*('DAILY ENTRY'!$B$4:$B$1006=$B85)*('DAILY ENTRY'!$I$4:$I$1006="Positive reply"),0),0)),"")))</f>
        <v/>
      </c>
      <c r="N85" s="163" t="str">
        <f aca="false">IF($A85="","",IFERROR(INDEX('DAILY ENTRY'!$J$4:$J$1006,MATCH(1,INDEX(('DAILY ENTRY'!$A$4:$A$1006=$A85)*('DAILY ENTRY'!$B$4:$B$1006=$B85)*('DAILY ENTRY'!$I$4:$I$1006="Blocked"),0),0)),""))</f>
        <v/>
      </c>
      <c r="O85" s="106" t="str">
        <f aca="false">IF($A85="","",(D85&gt;='START HERE'!$B$25)+(E85&gt;='START HERE'!$B$26)+(F85&gt;='START HERE'!$B$27)+(G85&gt;='START HERE'!$B$28)+(H85&gt;='START HERE'!$B$29)+(I85&gt;='START HERE'!$B$30)+(J85&gt;='START HERE'!$B$31)+(K85&gt;='START HERE'!$B$32))</f>
        <v/>
      </c>
      <c r="P85" s="107" t="str">
        <f aca="false">IF($A85="","",IF(O85&gt;=7,"Full day",IF(O85&gt;=5,"Most targets met",IF(O85&gt;=3,"Half day","Below plan - explain in the blocker column"))))</f>
        <v/>
      </c>
    </row>
    <row r="86" customFormat="false" ht="24" hidden="false" customHeight="true" outlineLevel="0" collapsed="false">
      <c r="A86" s="79"/>
      <c r="B86" s="80"/>
      <c r="C86" s="162" t="str">
        <f aca="false">IF($A86="","",ROUND(SUMIFS('DAILY ENTRY'!$G$4:$G$1006,'DAILY ENTRY'!$A$4:$A$1006,$A86,'DAILY ENTRY'!$B$4:$B$1006,$B86)/60,1))</f>
        <v/>
      </c>
      <c r="D86" s="162" t="str">
        <f aca="false">IF($A86="","",SUMIFS('DAILY ENTRY'!$F$4:$F$1006,'DAILY ENTRY'!$A$4:$A$1006,$A86,'DAILY ENTRY'!$B$4:$B$1006,$B86,'DAILY ENTRY'!$D$4:$D$1006,"Lead researched (Sales Navigator)"))</f>
        <v/>
      </c>
      <c r="E86" s="162" t="str">
        <f aca="false">IF($A86="","",SUMIFS('DAILY ENTRY'!$F$4:$F$1006,'DAILY ENTRY'!$A$4:$A$1006,$A86,'DAILY ENTRY'!$B$4:$B$1006,$B86,'DAILY ENTRY'!$D$4:$D$1006,"Connection request sent"))</f>
        <v/>
      </c>
      <c r="F86" s="162" t="str">
        <f aca="false">IF($A86="","",SUMIFS('DAILY ENTRY'!$F$4:$F$1006,'DAILY ENTRY'!$A$4:$A$1006,$A86,'DAILY ENTRY'!$B$4:$B$1006,$B86,'DAILY ENTRY'!$D$4:$D$1006,"First message sent"))</f>
        <v/>
      </c>
      <c r="G86" s="162" t="str">
        <f aca="false">IF($A86="","",SUMIFS('DAILY ENTRY'!$F$4:$F$1006,'DAILY ENTRY'!$A$4:$A$1006,$A86,'DAILY ENTRY'!$B$4:$B$1006,$B86,'DAILY ENTRY'!$D$4:$D$1006,"Follow-up message sent"))</f>
        <v/>
      </c>
      <c r="H86" s="162" t="str">
        <f aca="false">IF($A86="","",SUMIFS('DAILY ENTRY'!$F$4:$F$1006,'DAILY ENTRY'!$A$4:$A$1006,$A86,'DAILY ENTRY'!$B$4:$B$1006,$B86,'DAILY ENTRY'!$D$4:$D$1006,"Post / content published"))</f>
        <v/>
      </c>
      <c r="I86" s="162" t="str">
        <f aca="false">IF($A86="","",SUMIFS('DAILY ENTRY'!$F$4:$F$1006,'DAILY ENTRY'!$A$4:$A$1006,$A86,'DAILY ENTRY'!$B$4:$B$1006,$B86,'DAILY ENTRY'!$D$4:$D$1006,"Community answer or comment"))</f>
        <v/>
      </c>
      <c r="J86" s="162" t="str">
        <f aca="false">IF($A86="","",SUMIFS('DAILY ENTRY'!$F$4:$F$1006,'DAILY ENTRY'!$A$4:$A$1006,$A86,'DAILY ENTRY'!$B$4:$B$1006,$B86,'DAILY ENTRY'!$D$4:$D$1006,"Partnership / PR contact"))</f>
        <v/>
      </c>
      <c r="K86" s="162" t="str">
        <f aca="false">IF($A86="","",SUMIFS('DAILY ENTRY'!$F$4:$F$1006,'DAILY ENTRY'!$A$4:$A$1006,$A86,'DAILY ENTRY'!$B$4:$B$1006,$B86,'DAILY ENTRY'!$D$4:$D$1006,"Engagement (commented on someone else)"))</f>
        <v/>
      </c>
      <c r="L86" s="162" t="str">
        <f aca="false">IF($A86="","",SUMIFS('DAILY ENTRY'!$F$4:$F$1006,'DAILY ENTRY'!$A$4:$A$1006,$A86,'DAILY ENTRY'!$B$4:$B$1006,$B86,'DAILY ENTRY'!$D$4:$D$1006,"Account created / profile completed"))</f>
        <v/>
      </c>
      <c r="M86" s="163" t="str">
        <f aca="false">IF($A86="","",IFERROR(INDEX('DAILY ENTRY'!$E$4:$E$1006,MATCH(1,INDEX(('DAILY ENTRY'!$A$4:$A$1006=$A86)*('DAILY ENTRY'!$B$4:$B$1006=$B86)*('DAILY ENTRY'!$I$4:$I$1006="Meeting booked"),0),0)),IFERROR(INDEX('DAILY ENTRY'!$E$4:$E$1006,MATCH(1,INDEX(('DAILY ENTRY'!$A$4:$A$1006=$A86)*('DAILY ENTRY'!$B$4:$B$1006=$B86)*('DAILY ENTRY'!$I$4:$I$1006="Positive reply"),0),0)),"")))</f>
        <v/>
      </c>
      <c r="N86" s="163" t="str">
        <f aca="false">IF($A86="","",IFERROR(INDEX('DAILY ENTRY'!$J$4:$J$1006,MATCH(1,INDEX(('DAILY ENTRY'!$A$4:$A$1006=$A86)*('DAILY ENTRY'!$B$4:$B$1006=$B86)*('DAILY ENTRY'!$I$4:$I$1006="Blocked"),0),0)),""))</f>
        <v/>
      </c>
      <c r="O86" s="106" t="str">
        <f aca="false">IF($A86="","",(D86&gt;='START HERE'!$B$25)+(E86&gt;='START HERE'!$B$26)+(F86&gt;='START HERE'!$B$27)+(G86&gt;='START HERE'!$B$28)+(H86&gt;='START HERE'!$B$29)+(I86&gt;='START HERE'!$B$30)+(J86&gt;='START HERE'!$B$31)+(K86&gt;='START HERE'!$B$32))</f>
        <v/>
      </c>
      <c r="P86" s="107" t="str">
        <f aca="false">IF($A86="","",IF(O86&gt;=7,"Full day",IF(O86&gt;=5,"Most targets met",IF(O86&gt;=3,"Half day","Below plan - explain in the blocker column"))))</f>
        <v/>
      </c>
    </row>
    <row r="87" customFormat="false" ht="24" hidden="false" customHeight="true" outlineLevel="0" collapsed="false">
      <c r="A87" s="79"/>
      <c r="B87" s="80"/>
      <c r="C87" s="162" t="str">
        <f aca="false">IF($A87="","",ROUND(SUMIFS('DAILY ENTRY'!$G$4:$G$1006,'DAILY ENTRY'!$A$4:$A$1006,$A87,'DAILY ENTRY'!$B$4:$B$1006,$B87)/60,1))</f>
        <v/>
      </c>
      <c r="D87" s="162" t="str">
        <f aca="false">IF($A87="","",SUMIFS('DAILY ENTRY'!$F$4:$F$1006,'DAILY ENTRY'!$A$4:$A$1006,$A87,'DAILY ENTRY'!$B$4:$B$1006,$B87,'DAILY ENTRY'!$D$4:$D$1006,"Lead researched (Sales Navigator)"))</f>
        <v/>
      </c>
      <c r="E87" s="162" t="str">
        <f aca="false">IF($A87="","",SUMIFS('DAILY ENTRY'!$F$4:$F$1006,'DAILY ENTRY'!$A$4:$A$1006,$A87,'DAILY ENTRY'!$B$4:$B$1006,$B87,'DAILY ENTRY'!$D$4:$D$1006,"Connection request sent"))</f>
        <v/>
      </c>
      <c r="F87" s="162" t="str">
        <f aca="false">IF($A87="","",SUMIFS('DAILY ENTRY'!$F$4:$F$1006,'DAILY ENTRY'!$A$4:$A$1006,$A87,'DAILY ENTRY'!$B$4:$B$1006,$B87,'DAILY ENTRY'!$D$4:$D$1006,"First message sent"))</f>
        <v/>
      </c>
      <c r="G87" s="162" t="str">
        <f aca="false">IF($A87="","",SUMIFS('DAILY ENTRY'!$F$4:$F$1006,'DAILY ENTRY'!$A$4:$A$1006,$A87,'DAILY ENTRY'!$B$4:$B$1006,$B87,'DAILY ENTRY'!$D$4:$D$1006,"Follow-up message sent"))</f>
        <v/>
      </c>
      <c r="H87" s="162" t="str">
        <f aca="false">IF($A87="","",SUMIFS('DAILY ENTRY'!$F$4:$F$1006,'DAILY ENTRY'!$A$4:$A$1006,$A87,'DAILY ENTRY'!$B$4:$B$1006,$B87,'DAILY ENTRY'!$D$4:$D$1006,"Post / content published"))</f>
        <v/>
      </c>
      <c r="I87" s="162" t="str">
        <f aca="false">IF($A87="","",SUMIFS('DAILY ENTRY'!$F$4:$F$1006,'DAILY ENTRY'!$A$4:$A$1006,$A87,'DAILY ENTRY'!$B$4:$B$1006,$B87,'DAILY ENTRY'!$D$4:$D$1006,"Community answer or comment"))</f>
        <v/>
      </c>
      <c r="J87" s="162" t="str">
        <f aca="false">IF($A87="","",SUMIFS('DAILY ENTRY'!$F$4:$F$1006,'DAILY ENTRY'!$A$4:$A$1006,$A87,'DAILY ENTRY'!$B$4:$B$1006,$B87,'DAILY ENTRY'!$D$4:$D$1006,"Partnership / PR contact"))</f>
        <v/>
      </c>
      <c r="K87" s="162" t="str">
        <f aca="false">IF($A87="","",SUMIFS('DAILY ENTRY'!$F$4:$F$1006,'DAILY ENTRY'!$A$4:$A$1006,$A87,'DAILY ENTRY'!$B$4:$B$1006,$B87,'DAILY ENTRY'!$D$4:$D$1006,"Engagement (commented on someone else)"))</f>
        <v/>
      </c>
      <c r="L87" s="162" t="str">
        <f aca="false">IF($A87="","",SUMIFS('DAILY ENTRY'!$F$4:$F$1006,'DAILY ENTRY'!$A$4:$A$1006,$A87,'DAILY ENTRY'!$B$4:$B$1006,$B87,'DAILY ENTRY'!$D$4:$D$1006,"Account created / profile completed"))</f>
        <v/>
      </c>
      <c r="M87" s="163" t="str">
        <f aca="false">IF($A87="","",IFERROR(INDEX('DAILY ENTRY'!$E$4:$E$1006,MATCH(1,INDEX(('DAILY ENTRY'!$A$4:$A$1006=$A87)*('DAILY ENTRY'!$B$4:$B$1006=$B87)*('DAILY ENTRY'!$I$4:$I$1006="Meeting booked"),0),0)),IFERROR(INDEX('DAILY ENTRY'!$E$4:$E$1006,MATCH(1,INDEX(('DAILY ENTRY'!$A$4:$A$1006=$A87)*('DAILY ENTRY'!$B$4:$B$1006=$B87)*('DAILY ENTRY'!$I$4:$I$1006="Positive reply"),0),0)),"")))</f>
        <v/>
      </c>
      <c r="N87" s="163" t="str">
        <f aca="false">IF($A87="","",IFERROR(INDEX('DAILY ENTRY'!$J$4:$J$1006,MATCH(1,INDEX(('DAILY ENTRY'!$A$4:$A$1006=$A87)*('DAILY ENTRY'!$B$4:$B$1006=$B87)*('DAILY ENTRY'!$I$4:$I$1006="Blocked"),0),0)),""))</f>
        <v/>
      </c>
      <c r="O87" s="106" t="str">
        <f aca="false">IF($A87="","",(D87&gt;='START HERE'!$B$25)+(E87&gt;='START HERE'!$B$26)+(F87&gt;='START HERE'!$B$27)+(G87&gt;='START HERE'!$B$28)+(H87&gt;='START HERE'!$B$29)+(I87&gt;='START HERE'!$B$30)+(J87&gt;='START HERE'!$B$31)+(K87&gt;='START HERE'!$B$32))</f>
        <v/>
      </c>
      <c r="P87" s="107" t="str">
        <f aca="false">IF($A87="","",IF(O87&gt;=7,"Full day",IF(O87&gt;=5,"Most targets met",IF(O87&gt;=3,"Half day","Below plan - explain in the blocker column"))))</f>
        <v/>
      </c>
    </row>
    <row r="88" customFormat="false" ht="24" hidden="false" customHeight="true" outlineLevel="0" collapsed="false">
      <c r="A88" s="79"/>
      <c r="B88" s="80"/>
      <c r="C88" s="162" t="str">
        <f aca="false">IF($A88="","",ROUND(SUMIFS('DAILY ENTRY'!$G$4:$G$1006,'DAILY ENTRY'!$A$4:$A$1006,$A88,'DAILY ENTRY'!$B$4:$B$1006,$B88)/60,1))</f>
        <v/>
      </c>
      <c r="D88" s="162" t="str">
        <f aca="false">IF($A88="","",SUMIFS('DAILY ENTRY'!$F$4:$F$1006,'DAILY ENTRY'!$A$4:$A$1006,$A88,'DAILY ENTRY'!$B$4:$B$1006,$B88,'DAILY ENTRY'!$D$4:$D$1006,"Lead researched (Sales Navigator)"))</f>
        <v/>
      </c>
      <c r="E88" s="162" t="str">
        <f aca="false">IF($A88="","",SUMIFS('DAILY ENTRY'!$F$4:$F$1006,'DAILY ENTRY'!$A$4:$A$1006,$A88,'DAILY ENTRY'!$B$4:$B$1006,$B88,'DAILY ENTRY'!$D$4:$D$1006,"Connection request sent"))</f>
        <v/>
      </c>
      <c r="F88" s="162" t="str">
        <f aca="false">IF($A88="","",SUMIFS('DAILY ENTRY'!$F$4:$F$1006,'DAILY ENTRY'!$A$4:$A$1006,$A88,'DAILY ENTRY'!$B$4:$B$1006,$B88,'DAILY ENTRY'!$D$4:$D$1006,"First message sent"))</f>
        <v/>
      </c>
      <c r="G88" s="162" t="str">
        <f aca="false">IF($A88="","",SUMIFS('DAILY ENTRY'!$F$4:$F$1006,'DAILY ENTRY'!$A$4:$A$1006,$A88,'DAILY ENTRY'!$B$4:$B$1006,$B88,'DAILY ENTRY'!$D$4:$D$1006,"Follow-up message sent"))</f>
        <v/>
      </c>
      <c r="H88" s="162" t="str">
        <f aca="false">IF($A88="","",SUMIFS('DAILY ENTRY'!$F$4:$F$1006,'DAILY ENTRY'!$A$4:$A$1006,$A88,'DAILY ENTRY'!$B$4:$B$1006,$B88,'DAILY ENTRY'!$D$4:$D$1006,"Post / content published"))</f>
        <v/>
      </c>
      <c r="I88" s="162" t="str">
        <f aca="false">IF($A88="","",SUMIFS('DAILY ENTRY'!$F$4:$F$1006,'DAILY ENTRY'!$A$4:$A$1006,$A88,'DAILY ENTRY'!$B$4:$B$1006,$B88,'DAILY ENTRY'!$D$4:$D$1006,"Community answer or comment"))</f>
        <v/>
      </c>
      <c r="J88" s="162" t="str">
        <f aca="false">IF($A88="","",SUMIFS('DAILY ENTRY'!$F$4:$F$1006,'DAILY ENTRY'!$A$4:$A$1006,$A88,'DAILY ENTRY'!$B$4:$B$1006,$B88,'DAILY ENTRY'!$D$4:$D$1006,"Partnership / PR contact"))</f>
        <v/>
      </c>
      <c r="K88" s="162" t="str">
        <f aca="false">IF($A88="","",SUMIFS('DAILY ENTRY'!$F$4:$F$1006,'DAILY ENTRY'!$A$4:$A$1006,$A88,'DAILY ENTRY'!$B$4:$B$1006,$B88,'DAILY ENTRY'!$D$4:$D$1006,"Engagement (commented on someone else)"))</f>
        <v/>
      </c>
      <c r="L88" s="162" t="str">
        <f aca="false">IF($A88="","",SUMIFS('DAILY ENTRY'!$F$4:$F$1006,'DAILY ENTRY'!$A$4:$A$1006,$A88,'DAILY ENTRY'!$B$4:$B$1006,$B88,'DAILY ENTRY'!$D$4:$D$1006,"Account created / profile completed"))</f>
        <v/>
      </c>
      <c r="M88" s="163" t="str">
        <f aca="false">IF($A88="","",IFERROR(INDEX('DAILY ENTRY'!$E$4:$E$1006,MATCH(1,INDEX(('DAILY ENTRY'!$A$4:$A$1006=$A88)*('DAILY ENTRY'!$B$4:$B$1006=$B88)*('DAILY ENTRY'!$I$4:$I$1006="Meeting booked"),0),0)),IFERROR(INDEX('DAILY ENTRY'!$E$4:$E$1006,MATCH(1,INDEX(('DAILY ENTRY'!$A$4:$A$1006=$A88)*('DAILY ENTRY'!$B$4:$B$1006=$B88)*('DAILY ENTRY'!$I$4:$I$1006="Positive reply"),0),0)),"")))</f>
        <v/>
      </c>
      <c r="N88" s="163" t="str">
        <f aca="false">IF($A88="","",IFERROR(INDEX('DAILY ENTRY'!$J$4:$J$1006,MATCH(1,INDEX(('DAILY ENTRY'!$A$4:$A$1006=$A88)*('DAILY ENTRY'!$B$4:$B$1006=$B88)*('DAILY ENTRY'!$I$4:$I$1006="Blocked"),0),0)),""))</f>
        <v/>
      </c>
      <c r="O88" s="106" t="str">
        <f aca="false">IF($A88="","",(D88&gt;='START HERE'!$B$25)+(E88&gt;='START HERE'!$B$26)+(F88&gt;='START HERE'!$B$27)+(G88&gt;='START HERE'!$B$28)+(H88&gt;='START HERE'!$B$29)+(I88&gt;='START HERE'!$B$30)+(J88&gt;='START HERE'!$B$31)+(K88&gt;='START HERE'!$B$32))</f>
        <v/>
      </c>
      <c r="P88" s="107" t="str">
        <f aca="false">IF($A88="","",IF(O88&gt;=7,"Full day",IF(O88&gt;=5,"Most targets met",IF(O88&gt;=3,"Half day","Below plan - explain in the blocker column"))))</f>
        <v/>
      </c>
    </row>
    <row r="89" customFormat="false" ht="24" hidden="false" customHeight="true" outlineLevel="0" collapsed="false">
      <c r="A89" s="79"/>
      <c r="B89" s="80"/>
      <c r="C89" s="162" t="str">
        <f aca="false">IF($A89="","",ROUND(SUMIFS('DAILY ENTRY'!$G$4:$G$1006,'DAILY ENTRY'!$A$4:$A$1006,$A89,'DAILY ENTRY'!$B$4:$B$1006,$B89)/60,1))</f>
        <v/>
      </c>
      <c r="D89" s="162" t="str">
        <f aca="false">IF($A89="","",SUMIFS('DAILY ENTRY'!$F$4:$F$1006,'DAILY ENTRY'!$A$4:$A$1006,$A89,'DAILY ENTRY'!$B$4:$B$1006,$B89,'DAILY ENTRY'!$D$4:$D$1006,"Lead researched (Sales Navigator)"))</f>
        <v/>
      </c>
      <c r="E89" s="162" t="str">
        <f aca="false">IF($A89="","",SUMIFS('DAILY ENTRY'!$F$4:$F$1006,'DAILY ENTRY'!$A$4:$A$1006,$A89,'DAILY ENTRY'!$B$4:$B$1006,$B89,'DAILY ENTRY'!$D$4:$D$1006,"Connection request sent"))</f>
        <v/>
      </c>
      <c r="F89" s="162" t="str">
        <f aca="false">IF($A89="","",SUMIFS('DAILY ENTRY'!$F$4:$F$1006,'DAILY ENTRY'!$A$4:$A$1006,$A89,'DAILY ENTRY'!$B$4:$B$1006,$B89,'DAILY ENTRY'!$D$4:$D$1006,"First message sent"))</f>
        <v/>
      </c>
      <c r="G89" s="162" t="str">
        <f aca="false">IF($A89="","",SUMIFS('DAILY ENTRY'!$F$4:$F$1006,'DAILY ENTRY'!$A$4:$A$1006,$A89,'DAILY ENTRY'!$B$4:$B$1006,$B89,'DAILY ENTRY'!$D$4:$D$1006,"Follow-up message sent"))</f>
        <v/>
      </c>
      <c r="H89" s="162" t="str">
        <f aca="false">IF($A89="","",SUMIFS('DAILY ENTRY'!$F$4:$F$1006,'DAILY ENTRY'!$A$4:$A$1006,$A89,'DAILY ENTRY'!$B$4:$B$1006,$B89,'DAILY ENTRY'!$D$4:$D$1006,"Post / content published"))</f>
        <v/>
      </c>
      <c r="I89" s="162" t="str">
        <f aca="false">IF($A89="","",SUMIFS('DAILY ENTRY'!$F$4:$F$1006,'DAILY ENTRY'!$A$4:$A$1006,$A89,'DAILY ENTRY'!$B$4:$B$1006,$B89,'DAILY ENTRY'!$D$4:$D$1006,"Community answer or comment"))</f>
        <v/>
      </c>
      <c r="J89" s="162" t="str">
        <f aca="false">IF($A89="","",SUMIFS('DAILY ENTRY'!$F$4:$F$1006,'DAILY ENTRY'!$A$4:$A$1006,$A89,'DAILY ENTRY'!$B$4:$B$1006,$B89,'DAILY ENTRY'!$D$4:$D$1006,"Partnership / PR contact"))</f>
        <v/>
      </c>
      <c r="K89" s="162" t="str">
        <f aca="false">IF($A89="","",SUMIFS('DAILY ENTRY'!$F$4:$F$1006,'DAILY ENTRY'!$A$4:$A$1006,$A89,'DAILY ENTRY'!$B$4:$B$1006,$B89,'DAILY ENTRY'!$D$4:$D$1006,"Engagement (commented on someone else)"))</f>
        <v/>
      </c>
      <c r="L89" s="162" t="str">
        <f aca="false">IF($A89="","",SUMIFS('DAILY ENTRY'!$F$4:$F$1006,'DAILY ENTRY'!$A$4:$A$1006,$A89,'DAILY ENTRY'!$B$4:$B$1006,$B89,'DAILY ENTRY'!$D$4:$D$1006,"Account created / profile completed"))</f>
        <v/>
      </c>
      <c r="M89" s="163" t="str">
        <f aca="false">IF($A89="","",IFERROR(INDEX('DAILY ENTRY'!$E$4:$E$1006,MATCH(1,INDEX(('DAILY ENTRY'!$A$4:$A$1006=$A89)*('DAILY ENTRY'!$B$4:$B$1006=$B89)*('DAILY ENTRY'!$I$4:$I$1006="Meeting booked"),0),0)),IFERROR(INDEX('DAILY ENTRY'!$E$4:$E$1006,MATCH(1,INDEX(('DAILY ENTRY'!$A$4:$A$1006=$A89)*('DAILY ENTRY'!$B$4:$B$1006=$B89)*('DAILY ENTRY'!$I$4:$I$1006="Positive reply"),0),0)),"")))</f>
        <v/>
      </c>
      <c r="N89" s="163" t="str">
        <f aca="false">IF($A89="","",IFERROR(INDEX('DAILY ENTRY'!$J$4:$J$1006,MATCH(1,INDEX(('DAILY ENTRY'!$A$4:$A$1006=$A89)*('DAILY ENTRY'!$B$4:$B$1006=$B89)*('DAILY ENTRY'!$I$4:$I$1006="Blocked"),0),0)),""))</f>
        <v/>
      </c>
      <c r="O89" s="106" t="str">
        <f aca="false">IF($A89="","",(D89&gt;='START HERE'!$B$25)+(E89&gt;='START HERE'!$B$26)+(F89&gt;='START HERE'!$B$27)+(G89&gt;='START HERE'!$B$28)+(H89&gt;='START HERE'!$B$29)+(I89&gt;='START HERE'!$B$30)+(J89&gt;='START HERE'!$B$31)+(K89&gt;='START HERE'!$B$32))</f>
        <v/>
      </c>
      <c r="P89" s="107" t="str">
        <f aca="false">IF($A89="","",IF(O89&gt;=7,"Full day",IF(O89&gt;=5,"Most targets met",IF(O89&gt;=3,"Half day","Below plan - explain in the blocker column"))))</f>
        <v/>
      </c>
    </row>
    <row r="90" customFormat="false" ht="24" hidden="false" customHeight="true" outlineLevel="0" collapsed="false">
      <c r="A90" s="79"/>
      <c r="B90" s="80"/>
      <c r="C90" s="162" t="str">
        <f aca="false">IF($A90="","",ROUND(SUMIFS('DAILY ENTRY'!$G$4:$G$1006,'DAILY ENTRY'!$A$4:$A$1006,$A90,'DAILY ENTRY'!$B$4:$B$1006,$B90)/60,1))</f>
        <v/>
      </c>
      <c r="D90" s="162" t="str">
        <f aca="false">IF($A90="","",SUMIFS('DAILY ENTRY'!$F$4:$F$1006,'DAILY ENTRY'!$A$4:$A$1006,$A90,'DAILY ENTRY'!$B$4:$B$1006,$B90,'DAILY ENTRY'!$D$4:$D$1006,"Lead researched (Sales Navigator)"))</f>
        <v/>
      </c>
      <c r="E90" s="162" t="str">
        <f aca="false">IF($A90="","",SUMIFS('DAILY ENTRY'!$F$4:$F$1006,'DAILY ENTRY'!$A$4:$A$1006,$A90,'DAILY ENTRY'!$B$4:$B$1006,$B90,'DAILY ENTRY'!$D$4:$D$1006,"Connection request sent"))</f>
        <v/>
      </c>
      <c r="F90" s="162" t="str">
        <f aca="false">IF($A90="","",SUMIFS('DAILY ENTRY'!$F$4:$F$1006,'DAILY ENTRY'!$A$4:$A$1006,$A90,'DAILY ENTRY'!$B$4:$B$1006,$B90,'DAILY ENTRY'!$D$4:$D$1006,"First message sent"))</f>
        <v/>
      </c>
      <c r="G90" s="162" t="str">
        <f aca="false">IF($A90="","",SUMIFS('DAILY ENTRY'!$F$4:$F$1006,'DAILY ENTRY'!$A$4:$A$1006,$A90,'DAILY ENTRY'!$B$4:$B$1006,$B90,'DAILY ENTRY'!$D$4:$D$1006,"Follow-up message sent"))</f>
        <v/>
      </c>
      <c r="H90" s="162" t="str">
        <f aca="false">IF($A90="","",SUMIFS('DAILY ENTRY'!$F$4:$F$1006,'DAILY ENTRY'!$A$4:$A$1006,$A90,'DAILY ENTRY'!$B$4:$B$1006,$B90,'DAILY ENTRY'!$D$4:$D$1006,"Post / content published"))</f>
        <v/>
      </c>
      <c r="I90" s="162" t="str">
        <f aca="false">IF($A90="","",SUMIFS('DAILY ENTRY'!$F$4:$F$1006,'DAILY ENTRY'!$A$4:$A$1006,$A90,'DAILY ENTRY'!$B$4:$B$1006,$B90,'DAILY ENTRY'!$D$4:$D$1006,"Community answer or comment"))</f>
        <v/>
      </c>
      <c r="J90" s="162" t="str">
        <f aca="false">IF($A90="","",SUMIFS('DAILY ENTRY'!$F$4:$F$1006,'DAILY ENTRY'!$A$4:$A$1006,$A90,'DAILY ENTRY'!$B$4:$B$1006,$B90,'DAILY ENTRY'!$D$4:$D$1006,"Partnership / PR contact"))</f>
        <v/>
      </c>
      <c r="K90" s="162" t="str">
        <f aca="false">IF($A90="","",SUMIFS('DAILY ENTRY'!$F$4:$F$1006,'DAILY ENTRY'!$A$4:$A$1006,$A90,'DAILY ENTRY'!$B$4:$B$1006,$B90,'DAILY ENTRY'!$D$4:$D$1006,"Engagement (commented on someone else)"))</f>
        <v/>
      </c>
      <c r="L90" s="162" t="str">
        <f aca="false">IF($A90="","",SUMIFS('DAILY ENTRY'!$F$4:$F$1006,'DAILY ENTRY'!$A$4:$A$1006,$A90,'DAILY ENTRY'!$B$4:$B$1006,$B90,'DAILY ENTRY'!$D$4:$D$1006,"Account created / profile completed"))</f>
        <v/>
      </c>
      <c r="M90" s="163" t="str">
        <f aca="false">IF($A90="","",IFERROR(INDEX('DAILY ENTRY'!$E$4:$E$1006,MATCH(1,INDEX(('DAILY ENTRY'!$A$4:$A$1006=$A90)*('DAILY ENTRY'!$B$4:$B$1006=$B90)*('DAILY ENTRY'!$I$4:$I$1006="Meeting booked"),0),0)),IFERROR(INDEX('DAILY ENTRY'!$E$4:$E$1006,MATCH(1,INDEX(('DAILY ENTRY'!$A$4:$A$1006=$A90)*('DAILY ENTRY'!$B$4:$B$1006=$B90)*('DAILY ENTRY'!$I$4:$I$1006="Positive reply"),0),0)),"")))</f>
        <v/>
      </c>
      <c r="N90" s="163" t="str">
        <f aca="false">IF($A90="","",IFERROR(INDEX('DAILY ENTRY'!$J$4:$J$1006,MATCH(1,INDEX(('DAILY ENTRY'!$A$4:$A$1006=$A90)*('DAILY ENTRY'!$B$4:$B$1006=$B90)*('DAILY ENTRY'!$I$4:$I$1006="Blocked"),0),0)),""))</f>
        <v/>
      </c>
      <c r="O90" s="106" t="str">
        <f aca="false">IF($A90="","",(D90&gt;='START HERE'!$B$25)+(E90&gt;='START HERE'!$B$26)+(F90&gt;='START HERE'!$B$27)+(G90&gt;='START HERE'!$B$28)+(H90&gt;='START HERE'!$B$29)+(I90&gt;='START HERE'!$B$30)+(J90&gt;='START HERE'!$B$31)+(K90&gt;='START HERE'!$B$32))</f>
        <v/>
      </c>
      <c r="P90" s="107" t="str">
        <f aca="false">IF($A90="","",IF(O90&gt;=7,"Full day",IF(O90&gt;=5,"Most targets met",IF(O90&gt;=3,"Half day","Below plan - explain in the blocker column"))))</f>
        <v/>
      </c>
    </row>
    <row r="91" customFormat="false" ht="24" hidden="false" customHeight="true" outlineLevel="0" collapsed="false">
      <c r="A91" s="79"/>
      <c r="B91" s="80"/>
      <c r="C91" s="162" t="str">
        <f aca="false">IF($A91="","",ROUND(SUMIFS('DAILY ENTRY'!$G$4:$G$1006,'DAILY ENTRY'!$A$4:$A$1006,$A91,'DAILY ENTRY'!$B$4:$B$1006,$B91)/60,1))</f>
        <v/>
      </c>
      <c r="D91" s="162" t="str">
        <f aca="false">IF($A91="","",SUMIFS('DAILY ENTRY'!$F$4:$F$1006,'DAILY ENTRY'!$A$4:$A$1006,$A91,'DAILY ENTRY'!$B$4:$B$1006,$B91,'DAILY ENTRY'!$D$4:$D$1006,"Lead researched (Sales Navigator)"))</f>
        <v/>
      </c>
      <c r="E91" s="162" t="str">
        <f aca="false">IF($A91="","",SUMIFS('DAILY ENTRY'!$F$4:$F$1006,'DAILY ENTRY'!$A$4:$A$1006,$A91,'DAILY ENTRY'!$B$4:$B$1006,$B91,'DAILY ENTRY'!$D$4:$D$1006,"Connection request sent"))</f>
        <v/>
      </c>
      <c r="F91" s="162" t="str">
        <f aca="false">IF($A91="","",SUMIFS('DAILY ENTRY'!$F$4:$F$1006,'DAILY ENTRY'!$A$4:$A$1006,$A91,'DAILY ENTRY'!$B$4:$B$1006,$B91,'DAILY ENTRY'!$D$4:$D$1006,"First message sent"))</f>
        <v/>
      </c>
      <c r="G91" s="162" t="str">
        <f aca="false">IF($A91="","",SUMIFS('DAILY ENTRY'!$F$4:$F$1006,'DAILY ENTRY'!$A$4:$A$1006,$A91,'DAILY ENTRY'!$B$4:$B$1006,$B91,'DAILY ENTRY'!$D$4:$D$1006,"Follow-up message sent"))</f>
        <v/>
      </c>
      <c r="H91" s="162" t="str">
        <f aca="false">IF($A91="","",SUMIFS('DAILY ENTRY'!$F$4:$F$1006,'DAILY ENTRY'!$A$4:$A$1006,$A91,'DAILY ENTRY'!$B$4:$B$1006,$B91,'DAILY ENTRY'!$D$4:$D$1006,"Post / content published"))</f>
        <v/>
      </c>
      <c r="I91" s="162" t="str">
        <f aca="false">IF($A91="","",SUMIFS('DAILY ENTRY'!$F$4:$F$1006,'DAILY ENTRY'!$A$4:$A$1006,$A91,'DAILY ENTRY'!$B$4:$B$1006,$B91,'DAILY ENTRY'!$D$4:$D$1006,"Community answer or comment"))</f>
        <v/>
      </c>
      <c r="J91" s="162" t="str">
        <f aca="false">IF($A91="","",SUMIFS('DAILY ENTRY'!$F$4:$F$1006,'DAILY ENTRY'!$A$4:$A$1006,$A91,'DAILY ENTRY'!$B$4:$B$1006,$B91,'DAILY ENTRY'!$D$4:$D$1006,"Partnership / PR contact"))</f>
        <v/>
      </c>
      <c r="K91" s="162" t="str">
        <f aca="false">IF($A91="","",SUMIFS('DAILY ENTRY'!$F$4:$F$1006,'DAILY ENTRY'!$A$4:$A$1006,$A91,'DAILY ENTRY'!$B$4:$B$1006,$B91,'DAILY ENTRY'!$D$4:$D$1006,"Engagement (commented on someone else)"))</f>
        <v/>
      </c>
      <c r="L91" s="162" t="str">
        <f aca="false">IF($A91="","",SUMIFS('DAILY ENTRY'!$F$4:$F$1006,'DAILY ENTRY'!$A$4:$A$1006,$A91,'DAILY ENTRY'!$B$4:$B$1006,$B91,'DAILY ENTRY'!$D$4:$D$1006,"Account created / profile completed"))</f>
        <v/>
      </c>
      <c r="M91" s="163" t="str">
        <f aca="false">IF($A91="","",IFERROR(INDEX('DAILY ENTRY'!$E$4:$E$1006,MATCH(1,INDEX(('DAILY ENTRY'!$A$4:$A$1006=$A91)*('DAILY ENTRY'!$B$4:$B$1006=$B91)*('DAILY ENTRY'!$I$4:$I$1006="Meeting booked"),0),0)),IFERROR(INDEX('DAILY ENTRY'!$E$4:$E$1006,MATCH(1,INDEX(('DAILY ENTRY'!$A$4:$A$1006=$A91)*('DAILY ENTRY'!$B$4:$B$1006=$B91)*('DAILY ENTRY'!$I$4:$I$1006="Positive reply"),0),0)),"")))</f>
        <v/>
      </c>
      <c r="N91" s="163" t="str">
        <f aca="false">IF($A91="","",IFERROR(INDEX('DAILY ENTRY'!$J$4:$J$1006,MATCH(1,INDEX(('DAILY ENTRY'!$A$4:$A$1006=$A91)*('DAILY ENTRY'!$B$4:$B$1006=$B91)*('DAILY ENTRY'!$I$4:$I$1006="Blocked"),0),0)),""))</f>
        <v/>
      </c>
      <c r="O91" s="106" t="str">
        <f aca="false">IF($A91="","",(D91&gt;='START HERE'!$B$25)+(E91&gt;='START HERE'!$B$26)+(F91&gt;='START HERE'!$B$27)+(G91&gt;='START HERE'!$B$28)+(H91&gt;='START HERE'!$B$29)+(I91&gt;='START HERE'!$B$30)+(J91&gt;='START HERE'!$B$31)+(K91&gt;='START HERE'!$B$32))</f>
        <v/>
      </c>
      <c r="P91" s="107" t="str">
        <f aca="false">IF($A91="","",IF(O91&gt;=7,"Full day",IF(O91&gt;=5,"Most targets met",IF(O91&gt;=3,"Half day","Below plan - explain in the blocker column"))))</f>
        <v/>
      </c>
    </row>
    <row r="92" customFormat="false" ht="24" hidden="false" customHeight="true" outlineLevel="0" collapsed="false">
      <c r="A92" s="79"/>
      <c r="B92" s="80"/>
      <c r="C92" s="162" t="str">
        <f aca="false">IF($A92="","",ROUND(SUMIFS('DAILY ENTRY'!$G$4:$G$1006,'DAILY ENTRY'!$A$4:$A$1006,$A92,'DAILY ENTRY'!$B$4:$B$1006,$B92)/60,1))</f>
        <v/>
      </c>
      <c r="D92" s="162" t="str">
        <f aca="false">IF($A92="","",SUMIFS('DAILY ENTRY'!$F$4:$F$1006,'DAILY ENTRY'!$A$4:$A$1006,$A92,'DAILY ENTRY'!$B$4:$B$1006,$B92,'DAILY ENTRY'!$D$4:$D$1006,"Lead researched (Sales Navigator)"))</f>
        <v/>
      </c>
      <c r="E92" s="162" t="str">
        <f aca="false">IF($A92="","",SUMIFS('DAILY ENTRY'!$F$4:$F$1006,'DAILY ENTRY'!$A$4:$A$1006,$A92,'DAILY ENTRY'!$B$4:$B$1006,$B92,'DAILY ENTRY'!$D$4:$D$1006,"Connection request sent"))</f>
        <v/>
      </c>
      <c r="F92" s="162" t="str">
        <f aca="false">IF($A92="","",SUMIFS('DAILY ENTRY'!$F$4:$F$1006,'DAILY ENTRY'!$A$4:$A$1006,$A92,'DAILY ENTRY'!$B$4:$B$1006,$B92,'DAILY ENTRY'!$D$4:$D$1006,"First message sent"))</f>
        <v/>
      </c>
      <c r="G92" s="162" t="str">
        <f aca="false">IF($A92="","",SUMIFS('DAILY ENTRY'!$F$4:$F$1006,'DAILY ENTRY'!$A$4:$A$1006,$A92,'DAILY ENTRY'!$B$4:$B$1006,$B92,'DAILY ENTRY'!$D$4:$D$1006,"Follow-up message sent"))</f>
        <v/>
      </c>
      <c r="H92" s="162" t="str">
        <f aca="false">IF($A92="","",SUMIFS('DAILY ENTRY'!$F$4:$F$1006,'DAILY ENTRY'!$A$4:$A$1006,$A92,'DAILY ENTRY'!$B$4:$B$1006,$B92,'DAILY ENTRY'!$D$4:$D$1006,"Post / content published"))</f>
        <v/>
      </c>
      <c r="I92" s="162" t="str">
        <f aca="false">IF($A92="","",SUMIFS('DAILY ENTRY'!$F$4:$F$1006,'DAILY ENTRY'!$A$4:$A$1006,$A92,'DAILY ENTRY'!$B$4:$B$1006,$B92,'DAILY ENTRY'!$D$4:$D$1006,"Community answer or comment"))</f>
        <v/>
      </c>
      <c r="J92" s="162" t="str">
        <f aca="false">IF($A92="","",SUMIFS('DAILY ENTRY'!$F$4:$F$1006,'DAILY ENTRY'!$A$4:$A$1006,$A92,'DAILY ENTRY'!$B$4:$B$1006,$B92,'DAILY ENTRY'!$D$4:$D$1006,"Partnership / PR contact"))</f>
        <v/>
      </c>
      <c r="K92" s="162" t="str">
        <f aca="false">IF($A92="","",SUMIFS('DAILY ENTRY'!$F$4:$F$1006,'DAILY ENTRY'!$A$4:$A$1006,$A92,'DAILY ENTRY'!$B$4:$B$1006,$B92,'DAILY ENTRY'!$D$4:$D$1006,"Engagement (commented on someone else)"))</f>
        <v/>
      </c>
      <c r="L92" s="162" t="str">
        <f aca="false">IF($A92="","",SUMIFS('DAILY ENTRY'!$F$4:$F$1006,'DAILY ENTRY'!$A$4:$A$1006,$A92,'DAILY ENTRY'!$B$4:$B$1006,$B92,'DAILY ENTRY'!$D$4:$D$1006,"Account created / profile completed"))</f>
        <v/>
      </c>
      <c r="M92" s="163" t="str">
        <f aca="false">IF($A92="","",IFERROR(INDEX('DAILY ENTRY'!$E$4:$E$1006,MATCH(1,INDEX(('DAILY ENTRY'!$A$4:$A$1006=$A92)*('DAILY ENTRY'!$B$4:$B$1006=$B92)*('DAILY ENTRY'!$I$4:$I$1006="Meeting booked"),0),0)),IFERROR(INDEX('DAILY ENTRY'!$E$4:$E$1006,MATCH(1,INDEX(('DAILY ENTRY'!$A$4:$A$1006=$A92)*('DAILY ENTRY'!$B$4:$B$1006=$B92)*('DAILY ENTRY'!$I$4:$I$1006="Positive reply"),0),0)),"")))</f>
        <v/>
      </c>
      <c r="N92" s="163" t="str">
        <f aca="false">IF($A92="","",IFERROR(INDEX('DAILY ENTRY'!$J$4:$J$1006,MATCH(1,INDEX(('DAILY ENTRY'!$A$4:$A$1006=$A92)*('DAILY ENTRY'!$B$4:$B$1006=$B92)*('DAILY ENTRY'!$I$4:$I$1006="Blocked"),0),0)),""))</f>
        <v/>
      </c>
      <c r="O92" s="106" t="str">
        <f aca="false">IF($A92="","",(D92&gt;='START HERE'!$B$25)+(E92&gt;='START HERE'!$B$26)+(F92&gt;='START HERE'!$B$27)+(G92&gt;='START HERE'!$B$28)+(H92&gt;='START HERE'!$B$29)+(I92&gt;='START HERE'!$B$30)+(J92&gt;='START HERE'!$B$31)+(K92&gt;='START HERE'!$B$32))</f>
        <v/>
      </c>
      <c r="P92" s="107" t="str">
        <f aca="false">IF($A92="","",IF(O92&gt;=7,"Full day",IF(O92&gt;=5,"Most targets met",IF(O92&gt;=3,"Half day","Below plan - explain in the blocker column"))))</f>
        <v/>
      </c>
    </row>
    <row r="93" customFormat="false" ht="24" hidden="false" customHeight="true" outlineLevel="0" collapsed="false">
      <c r="A93" s="79"/>
      <c r="B93" s="80"/>
      <c r="C93" s="162" t="str">
        <f aca="false">IF($A93="","",ROUND(SUMIFS('DAILY ENTRY'!$G$4:$G$1006,'DAILY ENTRY'!$A$4:$A$1006,$A93,'DAILY ENTRY'!$B$4:$B$1006,$B93)/60,1))</f>
        <v/>
      </c>
      <c r="D93" s="162" t="str">
        <f aca="false">IF($A93="","",SUMIFS('DAILY ENTRY'!$F$4:$F$1006,'DAILY ENTRY'!$A$4:$A$1006,$A93,'DAILY ENTRY'!$B$4:$B$1006,$B93,'DAILY ENTRY'!$D$4:$D$1006,"Lead researched (Sales Navigator)"))</f>
        <v/>
      </c>
      <c r="E93" s="162" t="str">
        <f aca="false">IF($A93="","",SUMIFS('DAILY ENTRY'!$F$4:$F$1006,'DAILY ENTRY'!$A$4:$A$1006,$A93,'DAILY ENTRY'!$B$4:$B$1006,$B93,'DAILY ENTRY'!$D$4:$D$1006,"Connection request sent"))</f>
        <v/>
      </c>
      <c r="F93" s="162" t="str">
        <f aca="false">IF($A93="","",SUMIFS('DAILY ENTRY'!$F$4:$F$1006,'DAILY ENTRY'!$A$4:$A$1006,$A93,'DAILY ENTRY'!$B$4:$B$1006,$B93,'DAILY ENTRY'!$D$4:$D$1006,"First message sent"))</f>
        <v/>
      </c>
      <c r="G93" s="162" t="str">
        <f aca="false">IF($A93="","",SUMIFS('DAILY ENTRY'!$F$4:$F$1006,'DAILY ENTRY'!$A$4:$A$1006,$A93,'DAILY ENTRY'!$B$4:$B$1006,$B93,'DAILY ENTRY'!$D$4:$D$1006,"Follow-up message sent"))</f>
        <v/>
      </c>
      <c r="H93" s="162" t="str">
        <f aca="false">IF($A93="","",SUMIFS('DAILY ENTRY'!$F$4:$F$1006,'DAILY ENTRY'!$A$4:$A$1006,$A93,'DAILY ENTRY'!$B$4:$B$1006,$B93,'DAILY ENTRY'!$D$4:$D$1006,"Post / content published"))</f>
        <v/>
      </c>
      <c r="I93" s="162" t="str">
        <f aca="false">IF($A93="","",SUMIFS('DAILY ENTRY'!$F$4:$F$1006,'DAILY ENTRY'!$A$4:$A$1006,$A93,'DAILY ENTRY'!$B$4:$B$1006,$B93,'DAILY ENTRY'!$D$4:$D$1006,"Community answer or comment"))</f>
        <v/>
      </c>
      <c r="J93" s="162" t="str">
        <f aca="false">IF($A93="","",SUMIFS('DAILY ENTRY'!$F$4:$F$1006,'DAILY ENTRY'!$A$4:$A$1006,$A93,'DAILY ENTRY'!$B$4:$B$1006,$B93,'DAILY ENTRY'!$D$4:$D$1006,"Partnership / PR contact"))</f>
        <v/>
      </c>
      <c r="K93" s="162" t="str">
        <f aca="false">IF($A93="","",SUMIFS('DAILY ENTRY'!$F$4:$F$1006,'DAILY ENTRY'!$A$4:$A$1006,$A93,'DAILY ENTRY'!$B$4:$B$1006,$B93,'DAILY ENTRY'!$D$4:$D$1006,"Engagement (commented on someone else)"))</f>
        <v/>
      </c>
      <c r="L93" s="162" t="str">
        <f aca="false">IF($A93="","",SUMIFS('DAILY ENTRY'!$F$4:$F$1006,'DAILY ENTRY'!$A$4:$A$1006,$A93,'DAILY ENTRY'!$B$4:$B$1006,$B93,'DAILY ENTRY'!$D$4:$D$1006,"Account created / profile completed"))</f>
        <v/>
      </c>
      <c r="M93" s="163" t="str">
        <f aca="false">IF($A93="","",IFERROR(INDEX('DAILY ENTRY'!$E$4:$E$1006,MATCH(1,INDEX(('DAILY ENTRY'!$A$4:$A$1006=$A93)*('DAILY ENTRY'!$B$4:$B$1006=$B93)*('DAILY ENTRY'!$I$4:$I$1006="Meeting booked"),0),0)),IFERROR(INDEX('DAILY ENTRY'!$E$4:$E$1006,MATCH(1,INDEX(('DAILY ENTRY'!$A$4:$A$1006=$A93)*('DAILY ENTRY'!$B$4:$B$1006=$B93)*('DAILY ENTRY'!$I$4:$I$1006="Positive reply"),0),0)),"")))</f>
        <v/>
      </c>
      <c r="N93" s="163" t="str">
        <f aca="false">IF($A93="","",IFERROR(INDEX('DAILY ENTRY'!$J$4:$J$1006,MATCH(1,INDEX(('DAILY ENTRY'!$A$4:$A$1006=$A93)*('DAILY ENTRY'!$B$4:$B$1006=$B93)*('DAILY ENTRY'!$I$4:$I$1006="Blocked"),0),0)),""))</f>
        <v/>
      </c>
      <c r="O93" s="106" t="str">
        <f aca="false">IF($A93="","",(D93&gt;='START HERE'!$B$25)+(E93&gt;='START HERE'!$B$26)+(F93&gt;='START HERE'!$B$27)+(G93&gt;='START HERE'!$B$28)+(H93&gt;='START HERE'!$B$29)+(I93&gt;='START HERE'!$B$30)+(J93&gt;='START HERE'!$B$31)+(K93&gt;='START HERE'!$B$32))</f>
        <v/>
      </c>
      <c r="P93" s="107" t="str">
        <f aca="false">IF($A93="","",IF(O93&gt;=7,"Full day",IF(O93&gt;=5,"Most targets met",IF(O93&gt;=3,"Half day","Below plan - explain in the blocker column"))))</f>
        <v/>
      </c>
    </row>
    <row r="94" customFormat="false" ht="24" hidden="false" customHeight="true" outlineLevel="0" collapsed="false">
      <c r="A94" s="79"/>
      <c r="B94" s="80"/>
      <c r="C94" s="162" t="str">
        <f aca="false">IF($A94="","",ROUND(SUMIFS('DAILY ENTRY'!$G$4:$G$1006,'DAILY ENTRY'!$A$4:$A$1006,$A94,'DAILY ENTRY'!$B$4:$B$1006,$B94)/60,1))</f>
        <v/>
      </c>
      <c r="D94" s="162" t="str">
        <f aca="false">IF($A94="","",SUMIFS('DAILY ENTRY'!$F$4:$F$1006,'DAILY ENTRY'!$A$4:$A$1006,$A94,'DAILY ENTRY'!$B$4:$B$1006,$B94,'DAILY ENTRY'!$D$4:$D$1006,"Lead researched (Sales Navigator)"))</f>
        <v/>
      </c>
      <c r="E94" s="162" t="str">
        <f aca="false">IF($A94="","",SUMIFS('DAILY ENTRY'!$F$4:$F$1006,'DAILY ENTRY'!$A$4:$A$1006,$A94,'DAILY ENTRY'!$B$4:$B$1006,$B94,'DAILY ENTRY'!$D$4:$D$1006,"Connection request sent"))</f>
        <v/>
      </c>
      <c r="F94" s="162" t="str">
        <f aca="false">IF($A94="","",SUMIFS('DAILY ENTRY'!$F$4:$F$1006,'DAILY ENTRY'!$A$4:$A$1006,$A94,'DAILY ENTRY'!$B$4:$B$1006,$B94,'DAILY ENTRY'!$D$4:$D$1006,"First message sent"))</f>
        <v/>
      </c>
      <c r="G94" s="162" t="str">
        <f aca="false">IF($A94="","",SUMIFS('DAILY ENTRY'!$F$4:$F$1006,'DAILY ENTRY'!$A$4:$A$1006,$A94,'DAILY ENTRY'!$B$4:$B$1006,$B94,'DAILY ENTRY'!$D$4:$D$1006,"Follow-up message sent"))</f>
        <v/>
      </c>
      <c r="H94" s="162" t="str">
        <f aca="false">IF($A94="","",SUMIFS('DAILY ENTRY'!$F$4:$F$1006,'DAILY ENTRY'!$A$4:$A$1006,$A94,'DAILY ENTRY'!$B$4:$B$1006,$B94,'DAILY ENTRY'!$D$4:$D$1006,"Post / content published"))</f>
        <v/>
      </c>
      <c r="I94" s="162" t="str">
        <f aca="false">IF($A94="","",SUMIFS('DAILY ENTRY'!$F$4:$F$1006,'DAILY ENTRY'!$A$4:$A$1006,$A94,'DAILY ENTRY'!$B$4:$B$1006,$B94,'DAILY ENTRY'!$D$4:$D$1006,"Community answer or comment"))</f>
        <v/>
      </c>
      <c r="J94" s="162" t="str">
        <f aca="false">IF($A94="","",SUMIFS('DAILY ENTRY'!$F$4:$F$1006,'DAILY ENTRY'!$A$4:$A$1006,$A94,'DAILY ENTRY'!$B$4:$B$1006,$B94,'DAILY ENTRY'!$D$4:$D$1006,"Partnership / PR contact"))</f>
        <v/>
      </c>
      <c r="K94" s="162" t="str">
        <f aca="false">IF($A94="","",SUMIFS('DAILY ENTRY'!$F$4:$F$1006,'DAILY ENTRY'!$A$4:$A$1006,$A94,'DAILY ENTRY'!$B$4:$B$1006,$B94,'DAILY ENTRY'!$D$4:$D$1006,"Engagement (commented on someone else)"))</f>
        <v/>
      </c>
      <c r="L94" s="162" t="str">
        <f aca="false">IF($A94="","",SUMIFS('DAILY ENTRY'!$F$4:$F$1006,'DAILY ENTRY'!$A$4:$A$1006,$A94,'DAILY ENTRY'!$B$4:$B$1006,$B94,'DAILY ENTRY'!$D$4:$D$1006,"Account created / profile completed"))</f>
        <v/>
      </c>
      <c r="M94" s="163" t="str">
        <f aca="false">IF($A94="","",IFERROR(INDEX('DAILY ENTRY'!$E$4:$E$1006,MATCH(1,INDEX(('DAILY ENTRY'!$A$4:$A$1006=$A94)*('DAILY ENTRY'!$B$4:$B$1006=$B94)*('DAILY ENTRY'!$I$4:$I$1006="Meeting booked"),0),0)),IFERROR(INDEX('DAILY ENTRY'!$E$4:$E$1006,MATCH(1,INDEX(('DAILY ENTRY'!$A$4:$A$1006=$A94)*('DAILY ENTRY'!$B$4:$B$1006=$B94)*('DAILY ENTRY'!$I$4:$I$1006="Positive reply"),0),0)),"")))</f>
        <v/>
      </c>
      <c r="N94" s="163" t="str">
        <f aca="false">IF($A94="","",IFERROR(INDEX('DAILY ENTRY'!$J$4:$J$1006,MATCH(1,INDEX(('DAILY ENTRY'!$A$4:$A$1006=$A94)*('DAILY ENTRY'!$B$4:$B$1006=$B94)*('DAILY ENTRY'!$I$4:$I$1006="Blocked"),0),0)),""))</f>
        <v/>
      </c>
      <c r="O94" s="106" t="str">
        <f aca="false">IF($A94="","",(D94&gt;='START HERE'!$B$25)+(E94&gt;='START HERE'!$B$26)+(F94&gt;='START HERE'!$B$27)+(G94&gt;='START HERE'!$B$28)+(H94&gt;='START HERE'!$B$29)+(I94&gt;='START HERE'!$B$30)+(J94&gt;='START HERE'!$B$31)+(K94&gt;='START HERE'!$B$32))</f>
        <v/>
      </c>
      <c r="P94" s="107" t="str">
        <f aca="false">IF($A94="","",IF(O94&gt;=7,"Full day",IF(O94&gt;=5,"Most targets met",IF(O94&gt;=3,"Half day","Below plan - explain in the blocker column"))))</f>
        <v/>
      </c>
    </row>
    <row r="95" customFormat="false" ht="24" hidden="false" customHeight="true" outlineLevel="0" collapsed="false">
      <c r="A95" s="79"/>
      <c r="B95" s="80"/>
      <c r="C95" s="162" t="str">
        <f aca="false">IF($A95="","",ROUND(SUMIFS('DAILY ENTRY'!$G$4:$G$1006,'DAILY ENTRY'!$A$4:$A$1006,$A95,'DAILY ENTRY'!$B$4:$B$1006,$B95)/60,1))</f>
        <v/>
      </c>
      <c r="D95" s="162" t="str">
        <f aca="false">IF($A95="","",SUMIFS('DAILY ENTRY'!$F$4:$F$1006,'DAILY ENTRY'!$A$4:$A$1006,$A95,'DAILY ENTRY'!$B$4:$B$1006,$B95,'DAILY ENTRY'!$D$4:$D$1006,"Lead researched (Sales Navigator)"))</f>
        <v/>
      </c>
      <c r="E95" s="162" t="str">
        <f aca="false">IF($A95="","",SUMIFS('DAILY ENTRY'!$F$4:$F$1006,'DAILY ENTRY'!$A$4:$A$1006,$A95,'DAILY ENTRY'!$B$4:$B$1006,$B95,'DAILY ENTRY'!$D$4:$D$1006,"Connection request sent"))</f>
        <v/>
      </c>
      <c r="F95" s="162" t="str">
        <f aca="false">IF($A95="","",SUMIFS('DAILY ENTRY'!$F$4:$F$1006,'DAILY ENTRY'!$A$4:$A$1006,$A95,'DAILY ENTRY'!$B$4:$B$1006,$B95,'DAILY ENTRY'!$D$4:$D$1006,"First message sent"))</f>
        <v/>
      </c>
      <c r="G95" s="162" t="str">
        <f aca="false">IF($A95="","",SUMIFS('DAILY ENTRY'!$F$4:$F$1006,'DAILY ENTRY'!$A$4:$A$1006,$A95,'DAILY ENTRY'!$B$4:$B$1006,$B95,'DAILY ENTRY'!$D$4:$D$1006,"Follow-up message sent"))</f>
        <v/>
      </c>
      <c r="H95" s="162" t="str">
        <f aca="false">IF($A95="","",SUMIFS('DAILY ENTRY'!$F$4:$F$1006,'DAILY ENTRY'!$A$4:$A$1006,$A95,'DAILY ENTRY'!$B$4:$B$1006,$B95,'DAILY ENTRY'!$D$4:$D$1006,"Post / content published"))</f>
        <v/>
      </c>
      <c r="I95" s="162" t="str">
        <f aca="false">IF($A95="","",SUMIFS('DAILY ENTRY'!$F$4:$F$1006,'DAILY ENTRY'!$A$4:$A$1006,$A95,'DAILY ENTRY'!$B$4:$B$1006,$B95,'DAILY ENTRY'!$D$4:$D$1006,"Community answer or comment"))</f>
        <v/>
      </c>
      <c r="J95" s="162" t="str">
        <f aca="false">IF($A95="","",SUMIFS('DAILY ENTRY'!$F$4:$F$1006,'DAILY ENTRY'!$A$4:$A$1006,$A95,'DAILY ENTRY'!$B$4:$B$1006,$B95,'DAILY ENTRY'!$D$4:$D$1006,"Partnership / PR contact"))</f>
        <v/>
      </c>
      <c r="K95" s="162" t="str">
        <f aca="false">IF($A95="","",SUMIFS('DAILY ENTRY'!$F$4:$F$1006,'DAILY ENTRY'!$A$4:$A$1006,$A95,'DAILY ENTRY'!$B$4:$B$1006,$B95,'DAILY ENTRY'!$D$4:$D$1006,"Engagement (commented on someone else)"))</f>
        <v/>
      </c>
      <c r="L95" s="162" t="str">
        <f aca="false">IF($A95="","",SUMIFS('DAILY ENTRY'!$F$4:$F$1006,'DAILY ENTRY'!$A$4:$A$1006,$A95,'DAILY ENTRY'!$B$4:$B$1006,$B95,'DAILY ENTRY'!$D$4:$D$1006,"Account created / profile completed"))</f>
        <v/>
      </c>
      <c r="M95" s="163" t="str">
        <f aca="false">IF($A95="","",IFERROR(INDEX('DAILY ENTRY'!$E$4:$E$1006,MATCH(1,INDEX(('DAILY ENTRY'!$A$4:$A$1006=$A95)*('DAILY ENTRY'!$B$4:$B$1006=$B95)*('DAILY ENTRY'!$I$4:$I$1006="Meeting booked"),0),0)),IFERROR(INDEX('DAILY ENTRY'!$E$4:$E$1006,MATCH(1,INDEX(('DAILY ENTRY'!$A$4:$A$1006=$A95)*('DAILY ENTRY'!$B$4:$B$1006=$B95)*('DAILY ENTRY'!$I$4:$I$1006="Positive reply"),0),0)),"")))</f>
        <v/>
      </c>
      <c r="N95" s="163" t="str">
        <f aca="false">IF($A95="","",IFERROR(INDEX('DAILY ENTRY'!$J$4:$J$1006,MATCH(1,INDEX(('DAILY ENTRY'!$A$4:$A$1006=$A95)*('DAILY ENTRY'!$B$4:$B$1006=$B95)*('DAILY ENTRY'!$I$4:$I$1006="Blocked"),0),0)),""))</f>
        <v/>
      </c>
      <c r="O95" s="106" t="str">
        <f aca="false">IF($A95="","",(D95&gt;='START HERE'!$B$25)+(E95&gt;='START HERE'!$B$26)+(F95&gt;='START HERE'!$B$27)+(G95&gt;='START HERE'!$B$28)+(H95&gt;='START HERE'!$B$29)+(I95&gt;='START HERE'!$B$30)+(J95&gt;='START HERE'!$B$31)+(K95&gt;='START HERE'!$B$32))</f>
        <v/>
      </c>
      <c r="P95" s="107" t="str">
        <f aca="false">IF($A95="","",IF(O95&gt;=7,"Full day",IF(O95&gt;=5,"Most targets met",IF(O95&gt;=3,"Half day","Below plan - explain in the blocker column"))))</f>
        <v/>
      </c>
    </row>
    <row r="96" customFormat="false" ht="24" hidden="false" customHeight="true" outlineLevel="0" collapsed="false">
      <c r="A96" s="79"/>
      <c r="B96" s="80"/>
      <c r="C96" s="162" t="str">
        <f aca="false">IF($A96="","",ROUND(SUMIFS('DAILY ENTRY'!$G$4:$G$1006,'DAILY ENTRY'!$A$4:$A$1006,$A96,'DAILY ENTRY'!$B$4:$B$1006,$B96)/60,1))</f>
        <v/>
      </c>
      <c r="D96" s="162" t="str">
        <f aca="false">IF($A96="","",SUMIFS('DAILY ENTRY'!$F$4:$F$1006,'DAILY ENTRY'!$A$4:$A$1006,$A96,'DAILY ENTRY'!$B$4:$B$1006,$B96,'DAILY ENTRY'!$D$4:$D$1006,"Lead researched (Sales Navigator)"))</f>
        <v/>
      </c>
      <c r="E96" s="162" t="str">
        <f aca="false">IF($A96="","",SUMIFS('DAILY ENTRY'!$F$4:$F$1006,'DAILY ENTRY'!$A$4:$A$1006,$A96,'DAILY ENTRY'!$B$4:$B$1006,$B96,'DAILY ENTRY'!$D$4:$D$1006,"Connection request sent"))</f>
        <v/>
      </c>
      <c r="F96" s="162" t="str">
        <f aca="false">IF($A96="","",SUMIFS('DAILY ENTRY'!$F$4:$F$1006,'DAILY ENTRY'!$A$4:$A$1006,$A96,'DAILY ENTRY'!$B$4:$B$1006,$B96,'DAILY ENTRY'!$D$4:$D$1006,"First message sent"))</f>
        <v/>
      </c>
      <c r="G96" s="162" t="str">
        <f aca="false">IF($A96="","",SUMIFS('DAILY ENTRY'!$F$4:$F$1006,'DAILY ENTRY'!$A$4:$A$1006,$A96,'DAILY ENTRY'!$B$4:$B$1006,$B96,'DAILY ENTRY'!$D$4:$D$1006,"Follow-up message sent"))</f>
        <v/>
      </c>
      <c r="H96" s="162" t="str">
        <f aca="false">IF($A96="","",SUMIFS('DAILY ENTRY'!$F$4:$F$1006,'DAILY ENTRY'!$A$4:$A$1006,$A96,'DAILY ENTRY'!$B$4:$B$1006,$B96,'DAILY ENTRY'!$D$4:$D$1006,"Post / content published"))</f>
        <v/>
      </c>
      <c r="I96" s="162" t="str">
        <f aca="false">IF($A96="","",SUMIFS('DAILY ENTRY'!$F$4:$F$1006,'DAILY ENTRY'!$A$4:$A$1006,$A96,'DAILY ENTRY'!$B$4:$B$1006,$B96,'DAILY ENTRY'!$D$4:$D$1006,"Community answer or comment"))</f>
        <v/>
      </c>
      <c r="J96" s="162" t="str">
        <f aca="false">IF($A96="","",SUMIFS('DAILY ENTRY'!$F$4:$F$1006,'DAILY ENTRY'!$A$4:$A$1006,$A96,'DAILY ENTRY'!$B$4:$B$1006,$B96,'DAILY ENTRY'!$D$4:$D$1006,"Partnership / PR contact"))</f>
        <v/>
      </c>
      <c r="K96" s="162" t="str">
        <f aca="false">IF($A96="","",SUMIFS('DAILY ENTRY'!$F$4:$F$1006,'DAILY ENTRY'!$A$4:$A$1006,$A96,'DAILY ENTRY'!$B$4:$B$1006,$B96,'DAILY ENTRY'!$D$4:$D$1006,"Engagement (commented on someone else)"))</f>
        <v/>
      </c>
      <c r="L96" s="162" t="str">
        <f aca="false">IF($A96="","",SUMIFS('DAILY ENTRY'!$F$4:$F$1006,'DAILY ENTRY'!$A$4:$A$1006,$A96,'DAILY ENTRY'!$B$4:$B$1006,$B96,'DAILY ENTRY'!$D$4:$D$1006,"Account created / profile completed"))</f>
        <v/>
      </c>
      <c r="M96" s="163" t="str">
        <f aca="false">IF($A96="","",IFERROR(INDEX('DAILY ENTRY'!$E$4:$E$1006,MATCH(1,INDEX(('DAILY ENTRY'!$A$4:$A$1006=$A96)*('DAILY ENTRY'!$B$4:$B$1006=$B96)*('DAILY ENTRY'!$I$4:$I$1006="Meeting booked"),0),0)),IFERROR(INDEX('DAILY ENTRY'!$E$4:$E$1006,MATCH(1,INDEX(('DAILY ENTRY'!$A$4:$A$1006=$A96)*('DAILY ENTRY'!$B$4:$B$1006=$B96)*('DAILY ENTRY'!$I$4:$I$1006="Positive reply"),0),0)),"")))</f>
        <v/>
      </c>
      <c r="N96" s="163" t="str">
        <f aca="false">IF($A96="","",IFERROR(INDEX('DAILY ENTRY'!$J$4:$J$1006,MATCH(1,INDEX(('DAILY ENTRY'!$A$4:$A$1006=$A96)*('DAILY ENTRY'!$B$4:$B$1006=$B96)*('DAILY ENTRY'!$I$4:$I$1006="Blocked"),0),0)),""))</f>
        <v/>
      </c>
      <c r="O96" s="106" t="str">
        <f aca="false">IF($A96="","",(D96&gt;='START HERE'!$B$25)+(E96&gt;='START HERE'!$B$26)+(F96&gt;='START HERE'!$B$27)+(G96&gt;='START HERE'!$B$28)+(H96&gt;='START HERE'!$B$29)+(I96&gt;='START HERE'!$B$30)+(J96&gt;='START HERE'!$B$31)+(K96&gt;='START HERE'!$B$32))</f>
        <v/>
      </c>
      <c r="P96" s="107" t="str">
        <f aca="false">IF($A96="","",IF(O96&gt;=7,"Full day",IF(O96&gt;=5,"Most targets met",IF(O96&gt;=3,"Half day","Below plan - explain in the blocker column"))))</f>
        <v/>
      </c>
    </row>
    <row r="97" customFormat="false" ht="24" hidden="false" customHeight="true" outlineLevel="0" collapsed="false">
      <c r="A97" s="79"/>
      <c r="B97" s="80"/>
      <c r="C97" s="162" t="str">
        <f aca="false">IF($A97="","",ROUND(SUMIFS('DAILY ENTRY'!$G$4:$G$1006,'DAILY ENTRY'!$A$4:$A$1006,$A97,'DAILY ENTRY'!$B$4:$B$1006,$B97)/60,1))</f>
        <v/>
      </c>
      <c r="D97" s="162" t="str">
        <f aca="false">IF($A97="","",SUMIFS('DAILY ENTRY'!$F$4:$F$1006,'DAILY ENTRY'!$A$4:$A$1006,$A97,'DAILY ENTRY'!$B$4:$B$1006,$B97,'DAILY ENTRY'!$D$4:$D$1006,"Lead researched (Sales Navigator)"))</f>
        <v/>
      </c>
      <c r="E97" s="162" t="str">
        <f aca="false">IF($A97="","",SUMIFS('DAILY ENTRY'!$F$4:$F$1006,'DAILY ENTRY'!$A$4:$A$1006,$A97,'DAILY ENTRY'!$B$4:$B$1006,$B97,'DAILY ENTRY'!$D$4:$D$1006,"Connection request sent"))</f>
        <v/>
      </c>
      <c r="F97" s="162" t="str">
        <f aca="false">IF($A97="","",SUMIFS('DAILY ENTRY'!$F$4:$F$1006,'DAILY ENTRY'!$A$4:$A$1006,$A97,'DAILY ENTRY'!$B$4:$B$1006,$B97,'DAILY ENTRY'!$D$4:$D$1006,"First message sent"))</f>
        <v/>
      </c>
      <c r="G97" s="162" t="str">
        <f aca="false">IF($A97="","",SUMIFS('DAILY ENTRY'!$F$4:$F$1006,'DAILY ENTRY'!$A$4:$A$1006,$A97,'DAILY ENTRY'!$B$4:$B$1006,$B97,'DAILY ENTRY'!$D$4:$D$1006,"Follow-up message sent"))</f>
        <v/>
      </c>
      <c r="H97" s="162" t="str">
        <f aca="false">IF($A97="","",SUMIFS('DAILY ENTRY'!$F$4:$F$1006,'DAILY ENTRY'!$A$4:$A$1006,$A97,'DAILY ENTRY'!$B$4:$B$1006,$B97,'DAILY ENTRY'!$D$4:$D$1006,"Post / content published"))</f>
        <v/>
      </c>
      <c r="I97" s="162" t="str">
        <f aca="false">IF($A97="","",SUMIFS('DAILY ENTRY'!$F$4:$F$1006,'DAILY ENTRY'!$A$4:$A$1006,$A97,'DAILY ENTRY'!$B$4:$B$1006,$B97,'DAILY ENTRY'!$D$4:$D$1006,"Community answer or comment"))</f>
        <v/>
      </c>
      <c r="J97" s="162" t="str">
        <f aca="false">IF($A97="","",SUMIFS('DAILY ENTRY'!$F$4:$F$1006,'DAILY ENTRY'!$A$4:$A$1006,$A97,'DAILY ENTRY'!$B$4:$B$1006,$B97,'DAILY ENTRY'!$D$4:$D$1006,"Partnership / PR contact"))</f>
        <v/>
      </c>
      <c r="K97" s="162" t="str">
        <f aca="false">IF($A97="","",SUMIFS('DAILY ENTRY'!$F$4:$F$1006,'DAILY ENTRY'!$A$4:$A$1006,$A97,'DAILY ENTRY'!$B$4:$B$1006,$B97,'DAILY ENTRY'!$D$4:$D$1006,"Engagement (commented on someone else)"))</f>
        <v/>
      </c>
      <c r="L97" s="162" t="str">
        <f aca="false">IF($A97="","",SUMIFS('DAILY ENTRY'!$F$4:$F$1006,'DAILY ENTRY'!$A$4:$A$1006,$A97,'DAILY ENTRY'!$B$4:$B$1006,$B97,'DAILY ENTRY'!$D$4:$D$1006,"Account created / profile completed"))</f>
        <v/>
      </c>
      <c r="M97" s="163" t="str">
        <f aca="false">IF($A97="","",IFERROR(INDEX('DAILY ENTRY'!$E$4:$E$1006,MATCH(1,INDEX(('DAILY ENTRY'!$A$4:$A$1006=$A97)*('DAILY ENTRY'!$B$4:$B$1006=$B97)*('DAILY ENTRY'!$I$4:$I$1006="Meeting booked"),0),0)),IFERROR(INDEX('DAILY ENTRY'!$E$4:$E$1006,MATCH(1,INDEX(('DAILY ENTRY'!$A$4:$A$1006=$A97)*('DAILY ENTRY'!$B$4:$B$1006=$B97)*('DAILY ENTRY'!$I$4:$I$1006="Positive reply"),0),0)),"")))</f>
        <v/>
      </c>
      <c r="N97" s="163" t="str">
        <f aca="false">IF($A97="","",IFERROR(INDEX('DAILY ENTRY'!$J$4:$J$1006,MATCH(1,INDEX(('DAILY ENTRY'!$A$4:$A$1006=$A97)*('DAILY ENTRY'!$B$4:$B$1006=$B97)*('DAILY ENTRY'!$I$4:$I$1006="Blocked"),0),0)),""))</f>
        <v/>
      </c>
      <c r="O97" s="106" t="str">
        <f aca="false">IF($A97="","",(D97&gt;='START HERE'!$B$25)+(E97&gt;='START HERE'!$B$26)+(F97&gt;='START HERE'!$B$27)+(G97&gt;='START HERE'!$B$28)+(H97&gt;='START HERE'!$B$29)+(I97&gt;='START HERE'!$B$30)+(J97&gt;='START HERE'!$B$31)+(K97&gt;='START HERE'!$B$32))</f>
        <v/>
      </c>
      <c r="P97" s="107" t="str">
        <f aca="false">IF($A97="","",IF(O97&gt;=7,"Full day",IF(O97&gt;=5,"Most targets met",IF(O97&gt;=3,"Half day","Below plan - explain in the blocker column"))))</f>
        <v/>
      </c>
    </row>
    <row r="98" customFormat="false" ht="24" hidden="false" customHeight="true" outlineLevel="0" collapsed="false">
      <c r="A98" s="79"/>
      <c r="B98" s="80"/>
      <c r="C98" s="162" t="str">
        <f aca="false">IF($A98="","",ROUND(SUMIFS('DAILY ENTRY'!$G$4:$G$1006,'DAILY ENTRY'!$A$4:$A$1006,$A98,'DAILY ENTRY'!$B$4:$B$1006,$B98)/60,1))</f>
        <v/>
      </c>
      <c r="D98" s="162" t="str">
        <f aca="false">IF($A98="","",SUMIFS('DAILY ENTRY'!$F$4:$F$1006,'DAILY ENTRY'!$A$4:$A$1006,$A98,'DAILY ENTRY'!$B$4:$B$1006,$B98,'DAILY ENTRY'!$D$4:$D$1006,"Lead researched (Sales Navigator)"))</f>
        <v/>
      </c>
      <c r="E98" s="162" t="str">
        <f aca="false">IF($A98="","",SUMIFS('DAILY ENTRY'!$F$4:$F$1006,'DAILY ENTRY'!$A$4:$A$1006,$A98,'DAILY ENTRY'!$B$4:$B$1006,$B98,'DAILY ENTRY'!$D$4:$D$1006,"Connection request sent"))</f>
        <v/>
      </c>
      <c r="F98" s="162" t="str">
        <f aca="false">IF($A98="","",SUMIFS('DAILY ENTRY'!$F$4:$F$1006,'DAILY ENTRY'!$A$4:$A$1006,$A98,'DAILY ENTRY'!$B$4:$B$1006,$B98,'DAILY ENTRY'!$D$4:$D$1006,"First message sent"))</f>
        <v/>
      </c>
      <c r="G98" s="162" t="str">
        <f aca="false">IF($A98="","",SUMIFS('DAILY ENTRY'!$F$4:$F$1006,'DAILY ENTRY'!$A$4:$A$1006,$A98,'DAILY ENTRY'!$B$4:$B$1006,$B98,'DAILY ENTRY'!$D$4:$D$1006,"Follow-up message sent"))</f>
        <v/>
      </c>
      <c r="H98" s="162" t="str">
        <f aca="false">IF($A98="","",SUMIFS('DAILY ENTRY'!$F$4:$F$1006,'DAILY ENTRY'!$A$4:$A$1006,$A98,'DAILY ENTRY'!$B$4:$B$1006,$B98,'DAILY ENTRY'!$D$4:$D$1006,"Post / content published"))</f>
        <v/>
      </c>
      <c r="I98" s="162" t="str">
        <f aca="false">IF($A98="","",SUMIFS('DAILY ENTRY'!$F$4:$F$1006,'DAILY ENTRY'!$A$4:$A$1006,$A98,'DAILY ENTRY'!$B$4:$B$1006,$B98,'DAILY ENTRY'!$D$4:$D$1006,"Community answer or comment"))</f>
        <v/>
      </c>
      <c r="J98" s="162" t="str">
        <f aca="false">IF($A98="","",SUMIFS('DAILY ENTRY'!$F$4:$F$1006,'DAILY ENTRY'!$A$4:$A$1006,$A98,'DAILY ENTRY'!$B$4:$B$1006,$B98,'DAILY ENTRY'!$D$4:$D$1006,"Partnership / PR contact"))</f>
        <v/>
      </c>
      <c r="K98" s="162" t="str">
        <f aca="false">IF($A98="","",SUMIFS('DAILY ENTRY'!$F$4:$F$1006,'DAILY ENTRY'!$A$4:$A$1006,$A98,'DAILY ENTRY'!$B$4:$B$1006,$B98,'DAILY ENTRY'!$D$4:$D$1006,"Engagement (commented on someone else)"))</f>
        <v/>
      </c>
      <c r="L98" s="162" t="str">
        <f aca="false">IF($A98="","",SUMIFS('DAILY ENTRY'!$F$4:$F$1006,'DAILY ENTRY'!$A$4:$A$1006,$A98,'DAILY ENTRY'!$B$4:$B$1006,$B98,'DAILY ENTRY'!$D$4:$D$1006,"Account created / profile completed"))</f>
        <v/>
      </c>
      <c r="M98" s="163" t="str">
        <f aca="false">IF($A98="","",IFERROR(INDEX('DAILY ENTRY'!$E$4:$E$1006,MATCH(1,INDEX(('DAILY ENTRY'!$A$4:$A$1006=$A98)*('DAILY ENTRY'!$B$4:$B$1006=$B98)*('DAILY ENTRY'!$I$4:$I$1006="Meeting booked"),0),0)),IFERROR(INDEX('DAILY ENTRY'!$E$4:$E$1006,MATCH(1,INDEX(('DAILY ENTRY'!$A$4:$A$1006=$A98)*('DAILY ENTRY'!$B$4:$B$1006=$B98)*('DAILY ENTRY'!$I$4:$I$1006="Positive reply"),0),0)),"")))</f>
        <v/>
      </c>
      <c r="N98" s="163" t="str">
        <f aca="false">IF($A98="","",IFERROR(INDEX('DAILY ENTRY'!$J$4:$J$1006,MATCH(1,INDEX(('DAILY ENTRY'!$A$4:$A$1006=$A98)*('DAILY ENTRY'!$B$4:$B$1006=$B98)*('DAILY ENTRY'!$I$4:$I$1006="Blocked"),0),0)),""))</f>
        <v/>
      </c>
      <c r="O98" s="106" t="str">
        <f aca="false">IF($A98="","",(D98&gt;='START HERE'!$B$25)+(E98&gt;='START HERE'!$B$26)+(F98&gt;='START HERE'!$B$27)+(G98&gt;='START HERE'!$B$28)+(H98&gt;='START HERE'!$B$29)+(I98&gt;='START HERE'!$B$30)+(J98&gt;='START HERE'!$B$31)+(K98&gt;='START HERE'!$B$32))</f>
        <v/>
      </c>
      <c r="P98" s="107" t="str">
        <f aca="false">IF($A98="","",IF(O98&gt;=7,"Full day",IF(O98&gt;=5,"Most targets met",IF(O98&gt;=3,"Half day","Below plan - explain in the blocker column"))))</f>
        <v/>
      </c>
    </row>
    <row r="99" customFormat="false" ht="24" hidden="false" customHeight="true" outlineLevel="0" collapsed="false">
      <c r="A99" s="79"/>
      <c r="B99" s="80"/>
      <c r="C99" s="162" t="str">
        <f aca="false">IF($A99="","",ROUND(SUMIFS('DAILY ENTRY'!$G$4:$G$1006,'DAILY ENTRY'!$A$4:$A$1006,$A99,'DAILY ENTRY'!$B$4:$B$1006,$B99)/60,1))</f>
        <v/>
      </c>
      <c r="D99" s="162" t="str">
        <f aca="false">IF($A99="","",SUMIFS('DAILY ENTRY'!$F$4:$F$1006,'DAILY ENTRY'!$A$4:$A$1006,$A99,'DAILY ENTRY'!$B$4:$B$1006,$B99,'DAILY ENTRY'!$D$4:$D$1006,"Lead researched (Sales Navigator)"))</f>
        <v/>
      </c>
      <c r="E99" s="162" t="str">
        <f aca="false">IF($A99="","",SUMIFS('DAILY ENTRY'!$F$4:$F$1006,'DAILY ENTRY'!$A$4:$A$1006,$A99,'DAILY ENTRY'!$B$4:$B$1006,$B99,'DAILY ENTRY'!$D$4:$D$1006,"Connection request sent"))</f>
        <v/>
      </c>
      <c r="F99" s="162" t="str">
        <f aca="false">IF($A99="","",SUMIFS('DAILY ENTRY'!$F$4:$F$1006,'DAILY ENTRY'!$A$4:$A$1006,$A99,'DAILY ENTRY'!$B$4:$B$1006,$B99,'DAILY ENTRY'!$D$4:$D$1006,"First message sent"))</f>
        <v/>
      </c>
      <c r="G99" s="162" t="str">
        <f aca="false">IF($A99="","",SUMIFS('DAILY ENTRY'!$F$4:$F$1006,'DAILY ENTRY'!$A$4:$A$1006,$A99,'DAILY ENTRY'!$B$4:$B$1006,$B99,'DAILY ENTRY'!$D$4:$D$1006,"Follow-up message sent"))</f>
        <v/>
      </c>
      <c r="H99" s="162" t="str">
        <f aca="false">IF($A99="","",SUMIFS('DAILY ENTRY'!$F$4:$F$1006,'DAILY ENTRY'!$A$4:$A$1006,$A99,'DAILY ENTRY'!$B$4:$B$1006,$B99,'DAILY ENTRY'!$D$4:$D$1006,"Post / content published"))</f>
        <v/>
      </c>
      <c r="I99" s="162" t="str">
        <f aca="false">IF($A99="","",SUMIFS('DAILY ENTRY'!$F$4:$F$1006,'DAILY ENTRY'!$A$4:$A$1006,$A99,'DAILY ENTRY'!$B$4:$B$1006,$B99,'DAILY ENTRY'!$D$4:$D$1006,"Community answer or comment"))</f>
        <v/>
      </c>
      <c r="J99" s="162" t="str">
        <f aca="false">IF($A99="","",SUMIFS('DAILY ENTRY'!$F$4:$F$1006,'DAILY ENTRY'!$A$4:$A$1006,$A99,'DAILY ENTRY'!$B$4:$B$1006,$B99,'DAILY ENTRY'!$D$4:$D$1006,"Partnership / PR contact"))</f>
        <v/>
      </c>
      <c r="K99" s="162" t="str">
        <f aca="false">IF($A99="","",SUMIFS('DAILY ENTRY'!$F$4:$F$1006,'DAILY ENTRY'!$A$4:$A$1006,$A99,'DAILY ENTRY'!$B$4:$B$1006,$B99,'DAILY ENTRY'!$D$4:$D$1006,"Engagement (commented on someone else)"))</f>
        <v/>
      </c>
      <c r="L99" s="162" t="str">
        <f aca="false">IF($A99="","",SUMIFS('DAILY ENTRY'!$F$4:$F$1006,'DAILY ENTRY'!$A$4:$A$1006,$A99,'DAILY ENTRY'!$B$4:$B$1006,$B99,'DAILY ENTRY'!$D$4:$D$1006,"Account created / profile completed"))</f>
        <v/>
      </c>
      <c r="M99" s="163" t="str">
        <f aca="false">IF($A99="","",IFERROR(INDEX('DAILY ENTRY'!$E$4:$E$1006,MATCH(1,INDEX(('DAILY ENTRY'!$A$4:$A$1006=$A99)*('DAILY ENTRY'!$B$4:$B$1006=$B99)*('DAILY ENTRY'!$I$4:$I$1006="Meeting booked"),0),0)),IFERROR(INDEX('DAILY ENTRY'!$E$4:$E$1006,MATCH(1,INDEX(('DAILY ENTRY'!$A$4:$A$1006=$A99)*('DAILY ENTRY'!$B$4:$B$1006=$B99)*('DAILY ENTRY'!$I$4:$I$1006="Positive reply"),0),0)),"")))</f>
        <v/>
      </c>
      <c r="N99" s="163" t="str">
        <f aca="false">IF($A99="","",IFERROR(INDEX('DAILY ENTRY'!$J$4:$J$1006,MATCH(1,INDEX(('DAILY ENTRY'!$A$4:$A$1006=$A99)*('DAILY ENTRY'!$B$4:$B$1006=$B99)*('DAILY ENTRY'!$I$4:$I$1006="Blocked"),0),0)),""))</f>
        <v/>
      </c>
      <c r="O99" s="106" t="str">
        <f aca="false">IF($A99="","",(D99&gt;='START HERE'!$B$25)+(E99&gt;='START HERE'!$B$26)+(F99&gt;='START HERE'!$B$27)+(G99&gt;='START HERE'!$B$28)+(H99&gt;='START HERE'!$B$29)+(I99&gt;='START HERE'!$B$30)+(J99&gt;='START HERE'!$B$31)+(K99&gt;='START HERE'!$B$32))</f>
        <v/>
      </c>
      <c r="P99" s="107" t="str">
        <f aca="false">IF($A99="","",IF(O99&gt;=7,"Full day",IF(O99&gt;=5,"Most targets met",IF(O99&gt;=3,"Half day","Below plan - explain in the blocker column"))))</f>
        <v/>
      </c>
    </row>
    <row r="100" customFormat="false" ht="24" hidden="false" customHeight="true" outlineLevel="0" collapsed="false">
      <c r="A100" s="79"/>
      <c r="B100" s="80"/>
      <c r="C100" s="162" t="str">
        <f aca="false">IF($A100="","",ROUND(SUMIFS('DAILY ENTRY'!$G$4:$G$1006,'DAILY ENTRY'!$A$4:$A$1006,$A100,'DAILY ENTRY'!$B$4:$B$1006,$B100)/60,1))</f>
        <v/>
      </c>
      <c r="D100" s="162" t="str">
        <f aca="false">IF($A100="","",SUMIFS('DAILY ENTRY'!$F$4:$F$1006,'DAILY ENTRY'!$A$4:$A$1006,$A100,'DAILY ENTRY'!$B$4:$B$1006,$B100,'DAILY ENTRY'!$D$4:$D$1006,"Lead researched (Sales Navigator)"))</f>
        <v/>
      </c>
      <c r="E100" s="162" t="str">
        <f aca="false">IF($A100="","",SUMIFS('DAILY ENTRY'!$F$4:$F$1006,'DAILY ENTRY'!$A$4:$A$1006,$A100,'DAILY ENTRY'!$B$4:$B$1006,$B100,'DAILY ENTRY'!$D$4:$D$1006,"Connection request sent"))</f>
        <v/>
      </c>
      <c r="F100" s="162" t="str">
        <f aca="false">IF($A100="","",SUMIFS('DAILY ENTRY'!$F$4:$F$1006,'DAILY ENTRY'!$A$4:$A$1006,$A100,'DAILY ENTRY'!$B$4:$B$1006,$B100,'DAILY ENTRY'!$D$4:$D$1006,"First message sent"))</f>
        <v/>
      </c>
      <c r="G100" s="162" t="str">
        <f aca="false">IF($A100="","",SUMIFS('DAILY ENTRY'!$F$4:$F$1006,'DAILY ENTRY'!$A$4:$A$1006,$A100,'DAILY ENTRY'!$B$4:$B$1006,$B100,'DAILY ENTRY'!$D$4:$D$1006,"Follow-up message sent"))</f>
        <v/>
      </c>
      <c r="H100" s="162" t="str">
        <f aca="false">IF($A100="","",SUMIFS('DAILY ENTRY'!$F$4:$F$1006,'DAILY ENTRY'!$A$4:$A$1006,$A100,'DAILY ENTRY'!$B$4:$B$1006,$B100,'DAILY ENTRY'!$D$4:$D$1006,"Post / content published"))</f>
        <v/>
      </c>
      <c r="I100" s="162" t="str">
        <f aca="false">IF($A100="","",SUMIFS('DAILY ENTRY'!$F$4:$F$1006,'DAILY ENTRY'!$A$4:$A$1006,$A100,'DAILY ENTRY'!$B$4:$B$1006,$B100,'DAILY ENTRY'!$D$4:$D$1006,"Community answer or comment"))</f>
        <v/>
      </c>
      <c r="J100" s="162" t="str">
        <f aca="false">IF($A100="","",SUMIFS('DAILY ENTRY'!$F$4:$F$1006,'DAILY ENTRY'!$A$4:$A$1006,$A100,'DAILY ENTRY'!$B$4:$B$1006,$B100,'DAILY ENTRY'!$D$4:$D$1006,"Partnership / PR contact"))</f>
        <v/>
      </c>
      <c r="K100" s="162" t="str">
        <f aca="false">IF($A100="","",SUMIFS('DAILY ENTRY'!$F$4:$F$1006,'DAILY ENTRY'!$A$4:$A$1006,$A100,'DAILY ENTRY'!$B$4:$B$1006,$B100,'DAILY ENTRY'!$D$4:$D$1006,"Engagement (commented on someone else)"))</f>
        <v/>
      </c>
      <c r="L100" s="162" t="str">
        <f aca="false">IF($A100="","",SUMIFS('DAILY ENTRY'!$F$4:$F$1006,'DAILY ENTRY'!$A$4:$A$1006,$A100,'DAILY ENTRY'!$B$4:$B$1006,$B100,'DAILY ENTRY'!$D$4:$D$1006,"Account created / profile completed"))</f>
        <v/>
      </c>
      <c r="M100" s="163" t="str">
        <f aca="false">IF($A100="","",IFERROR(INDEX('DAILY ENTRY'!$E$4:$E$1006,MATCH(1,INDEX(('DAILY ENTRY'!$A$4:$A$1006=$A100)*('DAILY ENTRY'!$B$4:$B$1006=$B100)*('DAILY ENTRY'!$I$4:$I$1006="Meeting booked"),0),0)),IFERROR(INDEX('DAILY ENTRY'!$E$4:$E$1006,MATCH(1,INDEX(('DAILY ENTRY'!$A$4:$A$1006=$A100)*('DAILY ENTRY'!$B$4:$B$1006=$B100)*('DAILY ENTRY'!$I$4:$I$1006="Positive reply"),0),0)),"")))</f>
        <v/>
      </c>
      <c r="N100" s="163" t="str">
        <f aca="false">IF($A100="","",IFERROR(INDEX('DAILY ENTRY'!$J$4:$J$1006,MATCH(1,INDEX(('DAILY ENTRY'!$A$4:$A$1006=$A100)*('DAILY ENTRY'!$B$4:$B$1006=$B100)*('DAILY ENTRY'!$I$4:$I$1006="Blocked"),0),0)),""))</f>
        <v/>
      </c>
      <c r="O100" s="106" t="str">
        <f aca="false">IF($A100="","",(D100&gt;='START HERE'!$B$25)+(E100&gt;='START HERE'!$B$26)+(F100&gt;='START HERE'!$B$27)+(G100&gt;='START HERE'!$B$28)+(H100&gt;='START HERE'!$B$29)+(I100&gt;='START HERE'!$B$30)+(J100&gt;='START HERE'!$B$31)+(K100&gt;='START HERE'!$B$32))</f>
        <v/>
      </c>
      <c r="P100" s="107" t="str">
        <f aca="false">IF($A100="","",IF(O100&gt;=7,"Full day",IF(O100&gt;=5,"Most targets met",IF(O100&gt;=3,"Half day","Below plan - explain in the blocker column"))))</f>
        <v/>
      </c>
    </row>
    <row r="101" customFormat="false" ht="24" hidden="false" customHeight="true" outlineLevel="0" collapsed="false">
      <c r="A101" s="79"/>
      <c r="B101" s="80"/>
      <c r="C101" s="162" t="str">
        <f aca="false">IF($A101="","",ROUND(SUMIFS('DAILY ENTRY'!$G$4:$G$1006,'DAILY ENTRY'!$A$4:$A$1006,$A101,'DAILY ENTRY'!$B$4:$B$1006,$B101)/60,1))</f>
        <v/>
      </c>
      <c r="D101" s="162" t="str">
        <f aca="false">IF($A101="","",SUMIFS('DAILY ENTRY'!$F$4:$F$1006,'DAILY ENTRY'!$A$4:$A$1006,$A101,'DAILY ENTRY'!$B$4:$B$1006,$B101,'DAILY ENTRY'!$D$4:$D$1006,"Lead researched (Sales Navigator)"))</f>
        <v/>
      </c>
      <c r="E101" s="162" t="str">
        <f aca="false">IF($A101="","",SUMIFS('DAILY ENTRY'!$F$4:$F$1006,'DAILY ENTRY'!$A$4:$A$1006,$A101,'DAILY ENTRY'!$B$4:$B$1006,$B101,'DAILY ENTRY'!$D$4:$D$1006,"Connection request sent"))</f>
        <v/>
      </c>
      <c r="F101" s="162" t="str">
        <f aca="false">IF($A101="","",SUMIFS('DAILY ENTRY'!$F$4:$F$1006,'DAILY ENTRY'!$A$4:$A$1006,$A101,'DAILY ENTRY'!$B$4:$B$1006,$B101,'DAILY ENTRY'!$D$4:$D$1006,"First message sent"))</f>
        <v/>
      </c>
      <c r="G101" s="162" t="str">
        <f aca="false">IF($A101="","",SUMIFS('DAILY ENTRY'!$F$4:$F$1006,'DAILY ENTRY'!$A$4:$A$1006,$A101,'DAILY ENTRY'!$B$4:$B$1006,$B101,'DAILY ENTRY'!$D$4:$D$1006,"Follow-up message sent"))</f>
        <v/>
      </c>
      <c r="H101" s="162" t="str">
        <f aca="false">IF($A101="","",SUMIFS('DAILY ENTRY'!$F$4:$F$1006,'DAILY ENTRY'!$A$4:$A$1006,$A101,'DAILY ENTRY'!$B$4:$B$1006,$B101,'DAILY ENTRY'!$D$4:$D$1006,"Post / content published"))</f>
        <v/>
      </c>
      <c r="I101" s="162" t="str">
        <f aca="false">IF($A101="","",SUMIFS('DAILY ENTRY'!$F$4:$F$1006,'DAILY ENTRY'!$A$4:$A$1006,$A101,'DAILY ENTRY'!$B$4:$B$1006,$B101,'DAILY ENTRY'!$D$4:$D$1006,"Community answer or comment"))</f>
        <v/>
      </c>
      <c r="J101" s="162" t="str">
        <f aca="false">IF($A101="","",SUMIFS('DAILY ENTRY'!$F$4:$F$1006,'DAILY ENTRY'!$A$4:$A$1006,$A101,'DAILY ENTRY'!$B$4:$B$1006,$B101,'DAILY ENTRY'!$D$4:$D$1006,"Partnership / PR contact"))</f>
        <v/>
      </c>
      <c r="K101" s="162" t="str">
        <f aca="false">IF($A101="","",SUMIFS('DAILY ENTRY'!$F$4:$F$1006,'DAILY ENTRY'!$A$4:$A$1006,$A101,'DAILY ENTRY'!$B$4:$B$1006,$B101,'DAILY ENTRY'!$D$4:$D$1006,"Engagement (commented on someone else)"))</f>
        <v/>
      </c>
      <c r="L101" s="162" t="str">
        <f aca="false">IF($A101="","",SUMIFS('DAILY ENTRY'!$F$4:$F$1006,'DAILY ENTRY'!$A$4:$A$1006,$A101,'DAILY ENTRY'!$B$4:$B$1006,$B101,'DAILY ENTRY'!$D$4:$D$1006,"Account created / profile completed"))</f>
        <v/>
      </c>
      <c r="M101" s="163" t="str">
        <f aca="false">IF($A101="","",IFERROR(INDEX('DAILY ENTRY'!$E$4:$E$1006,MATCH(1,INDEX(('DAILY ENTRY'!$A$4:$A$1006=$A101)*('DAILY ENTRY'!$B$4:$B$1006=$B101)*('DAILY ENTRY'!$I$4:$I$1006="Meeting booked"),0),0)),IFERROR(INDEX('DAILY ENTRY'!$E$4:$E$1006,MATCH(1,INDEX(('DAILY ENTRY'!$A$4:$A$1006=$A101)*('DAILY ENTRY'!$B$4:$B$1006=$B101)*('DAILY ENTRY'!$I$4:$I$1006="Positive reply"),0),0)),"")))</f>
        <v/>
      </c>
      <c r="N101" s="163" t="str">
        <f aca="false">IF($A101="","",IFERROR(INDEX('DAILY ENTRY'!$J$4:$J$1006,MATCH(1,INDEX(('DAILY ENTRY'!$A$4:$A$1006=$A101)*('DAILY ENTRY'!$B$4:$B$1006=$B101)*('DAILY ENTRY'!$I$4:$I$1006="Blocked"),0),0)),""))</f>
        <v/>
      </c>
      <c r="O101" s="106" t="str">
        <f aca="false">IF($A101="","",(D101&gt;='START HERE'!$B$25)+(E101&gt;='START HERE'!$B$26)+(F101&gt;='START HERE'!$B$27)+(G101&gt;='START HERE'!$B$28)+(H101&gt;='START HERE'!$B$29)+(I101&gt;='START HERE'!$B$30)+(J101&gt;='START HERE'!$B$31)+(K101&gt;='START HERE'!$B$32))</f>
        <v/>
      </c>
      <c r="P101" s="107" t="str">
        <f aca="false">IF($A101="","",IF(O101&gt;=7,"Full day",IF(O101&gt;=5,"Most targets met",IF(O101&gt;=3,"Half day","Below plan - explain in the blocker column"))))</f>
        <v/>
      </c>
    </row>
    <row r="102" customFormat="false" ht="24" hidden="false" customHeight="true" outlineLevel="0" collapsed="false">
      <c r="A102" s="79"/>
      <c r="B102" s="80"/>
      <c r="C102" s="162" t="str">
        <f aca="false">IF($A102="","",ROUND(SUMIFS('DAILY ENTRY'!$G$4:$G$1006,'DAILY ENTRY'!$A$4:$A$1006,$A102,'DAILY ENTRY'!$B$4:$B$1006,$B102)/60,1))</f>
        <v/>
      </c>
      <c r="D102" s="162" t="str">
        <f aca="false">IF($A102="","",SUMIFS('DAILY ENTRY'!$F$4:$F$1006,'DAILY ENTRY'!$A$4:$A$1006,$A102,'DAILY ENTRY'!$B$4:$B$1006,$B102,'DAILY ENTRY'!$D$4:$D$1006,"Lead researched (Sales Navigator)"))</f>
        <v/>
      </c>
      <c r="E102" s="162" t="str">
        <f aca="false">IF($A102="","",SUMIFS('DAILY ENTRY'!$F$4:$F$1006,'DAILY ENTRY'!$A$4:$A$1006,$A102,'DAILY ENTRY'!$B$4:$B$1006,$B102,'DAILY ENTRY'!$D$4:$D$1006,"Connection request sent"))</f>
        <v/>
      </c>
      <c r="F102" s="162" t="str">
        <f aca="false">IF($A102="","",SUMIFS('DAILY ENTRY'!$F$4:$F$1006,'DAILY ENTRY'!$A$4:$A$1006,$A102,'DAILY ENTRY'!$B$4:$B$1006,$B102,'DAILY ENTRY'!$D$4:$D$1006,"First message sent"))</f>
        <v/>
      </c>
      <c r="G102" s="162" t="str">
        <f aca="false">IF($A102="","",SUMIFS('DAILY ENTRY'!$F$4:$F$1006,'DAILY ENTRY'!$A$4:$A$1006,$A102,'DAILY ENTRY'!$B$4:$B$1006,$B102,'DAILY ENTRY'!$D$4:$D$1006,"Follow-up message sent"))</f>
        <v/>
      </c>
      <c r="H102" s="162" t="str">
        <f aca="false">IF($A102="","",SUMIFS('DAILY ENTRY'!$F$4:$F$1006,'DAILY ENTRY'!$A$4:$A$1006,$A102,'DAILY ENTRY'!$B$4:$B$1006,$B102,'DAILY ENTRY'!$D$4:$D$1006,"Post / content published"))</f>
        <v/>
      </c>
      <c r="I102" s="162" t="str">
        <f aca="false">IF($A102="","",SUMIFS('DAILY ENTRY'!$F$4:$F$1006,'DAILY ENTRY'!$A$4:$A$1006,$A102,'DAILY ENTRY'!$B$4:$B$1006,$B102,'DAILY ENTRY'!$D$4:$D$1006,"Community answer or comment"))</f>
        <v/>
      </c>
      <c r="J102" s="162" t="str">
        <f aca="false">IF($A102="","",SUMIFS('DAILY ENTRY'!$F$4:$F$1006,'DAILY ENTRY'!$A$4:$A$1006,$A102,'DAILY ENTRY'!$B$4:$B$1006,$B102,'DAILY ENTRY'!$D$4:$D$1006,"Partnership / PR contact"))</f>
        <v/>
      </c>
      <c r="K102" s="162" t="str">
        <f aca="false">IF($A102="","",SUMIFS('DAILY ENTRY'!$F$4:$F$1006,'DAILY ENTRY'!$A$4:$A$1006,$A102,'DAILY ENTRY'!$B$4:$B$1006,$B102,'DAILY ENTRY'!$D$4:$D$1006,"Engagement (commented on someone else)"))</f>
        <v/>
      </c>
      <c r="L102" s="162" t="str">
        <f aca="false">IF($A102="","",SUMIFS('DAILY ENTRY'!$F$4:$F$1006,'DAILY ENTRY'!$A$4:$A$1006,$A102,'DAILY ENTRY'!$B$4:$B$1006,$B102,'DAILY ENTRY'!$D$4:$D$1006,"Account created / profile completed"))</f>
        <v/>
      </c>
      <c r="M102" s="163" t="str">
        <f aca="false">IF($A102="","",IFERROR(INDEX('DAILY ENTRY'!$E$4:$E$1006,MATCH(1,INDEX(('DAILY ENTRY'!$A$4:$A$1006=$A102)*('DAILY ENTRY'!$B$4:$B$1006=$B102)*('DAILY ENTRY'!$I$4:$I$1006="Meeting booked"),0),0)),IFERROR(INDEX('DAILY ENTRY'!$E$4:$E$1006,MATCH(1,INDEX(('DAILY ENTRY'!$A$4:$A$1006=$A102)*('DAILY ENTRY'!$B$4:$B$1006=$B102)*('DAILY ENTRY'!$I$4:$I$1006="Positive reply"),0),0)),"")))</f>
        <v/>
      </c>
      <c r="N102" s="163" t="str">
        <f aca="false">IF($A102="","",IFERROR(INDEX('DAILY ENTRY'!$J$4:$J$1006,MATCH(1,INDEX(('DAILY ENTRY'!$A$4:$A$1006=$A102)*('DAILY ENTRY'!$B$4:$B$1006=$B102)*('DAILY ENTRY'!$I$4:$I$1006="Blocked"),0),0)),""))</f>
        <v/>
      </c>
      <c r="O102" s="106" t="str">
        <f aca="false">IF($A102="","",(D102&gt;='START HERE'!$B$25)+(E102&gt;='START HERE'!$B$26)+(F102&gt;='START HERE'!$B$27)+(G102&gt;='START HERE'!$B$28)+(H102&gt;='START HERE'!$B$29)+(I102&gt;='START HERE'!$B$30)+(J102&gt;='START HERE'!$B$31)+(K102&gt;='START HERE'!$B$32))</f>
        <v/>
      </c>
      <c r="P102" s="107" t="str">
        <f aca="false">IF($A102="","",IF(O102&gt;=7,"Full day",IF(O102&gt;=5,"Most targets met",IF(O102&gt;=3,"Half day","Below plan - explain in the blocker column"))))</f>
        <v/>
      </c>
    </row>
    <row r="103" customFormat="false" ht="24" hidden="false" customHeight="true" outlineLevel="0" collapsed="false">
      <c r="A103" s="79"/>
      <c r="B103" s="80"/>
      <c r="C103" s="162" t="str">
        <f aca="false">IF($A103="","",ROUND(SUMIFS('DAILY ENTRY'!$G$4:$G$1006,'DAILY ENTRY'!$A$4:$A$1006,$A103,'DAILY ENTRY'!$B$4:$B$1006,$B103)/60,1))</f>
        <v/>
      </c>
      <c r="D103" s="162" t="str">
        <f aca="false">IF($A103="","",SUMIFS('DAILY ENTRY'!$F$4:$F$1006,'DAILY ENTRY'!$A$4:$A$1006,$A103,'DAILY ENTRY'!$B$4:$B$1006,$B103,'DAILY ENTRY'!$D$4:$D$1006,"Lead researched (Sales Navigator)"))</f>
        <v/>
      </c>
      <c r="E103" s="162" t="str">
        <f aca="false">IF($A103="","",SUMIFS('DAILY ENTRY'!$F$4:$F$1006,'DAILY ENTRY'!$A$4:$A$1006,$A103,'DAILY ENTRY'!$B$4:$B$1006,$B103,'DAILY ENTRY'!$D$4:$D$1006,"Connection request sent"))</f>
        <v/>
      </c>
      <c r="F103" s="162" t="str">
        <f aca="false">IF($A103="","",SUMIFS('DAILY ENTRY'!$F$4:$F$1006,'DAILY ENTRY'!$A$4:$A$1006,$A103,'DAILY ENTRY'!$B$4:$B$1006,$B103,'DAILY ENTRY'!$D$4:$D$1006,"First message sent"))</f>
        <v/>
      </c>
      <c r="G103" s="162" t="str">
        <f aca="false">IF($A103="","",SUMIFS('DAILY ENTRY'!$F$4:$F$1006,'DAILY ENTRY'!$A$4:$A$1006,$A103,'DAILY ENTRY'!$B$4:$B$1006,$B103,'DAILY ENTRY'!$D$4:$D$1006,"Follow-up message sent"))</f>
        <v/>
      </c>
      <c r="H103" s="162" t="str">
        <f aca="false">IF($A103="","",SUMIFS('DAILY ENTRY'!$F$4:$F$1006,'DAILY ENTRY'!$A$4:$A$1006,$A103,'DAILY ENTRY'!$B$4:$B$1006,$B103,'DAILY ENTRY'!$D$4:$D$1006,"Post / content published"))</f>
        <v/>
      </c>
      <c r="I103" s="162" t="str">
        <f aca="false">IF($A103="","",SUMIFS('DAILY ENTRY'!$F$4:$F$1006,'DAILY ENTRY'!$A$4:$A$1006,$A103,'DAILY ENTRY'!$B$4:$B$1006,$B103,'DAILY ENTRY'!$D$4:$D$1006,"Community answer or comment"))</f>
        <v/>
      </c>
      <c r="J103" s="162" t="str">
        <f aca="false">IF($A103="","",SUMIFS('DAILY ENTRY'!$F$4:$F$1006,'DAILY ENTRY'!$A$4:$A$1006,$A103,'DAILY ENTRY'!$B$4:$B$1006,$B103,'DAILY ENTRY'!$D$4:$D$1006,"Partnership / PR contact"))</f>
        <v/>
      </c>
      <c r="K103" s="162" t="str">
        <f aca="false">IF($A103="","",SUMIFS('DAILY ENTRY'!$F$4:$F$1006,'DAILY ENTRY'!$A$4:$A$1006,$A103,'DAILY ENTRY'!$B$4:$B$1006,$B103,'DAILY ENTRY'!$D$4:$D$1006,"Engagement (commented on someone else)"))</f>
        <v/>
      </c>
      <c r="L103" s="162" t="str">
        <f aca="false">IF($A103="","",SUMIFS('DAILY ENTRY'!$F$4:$F$1006,'DAILY ENTRY'!$A$4:$A$1006,$A103,'DAILY ENTRY'!$B$4:$B$1006,$B103,'DAILY ENTRY'!$D$4:$D$1006,"Account created / profile completed"))</f>
        <v/>
      </c>
      <c r="M103" s="163" t="str">
        <f aca="false">IF($A103="","",IFERROR(INDEX('DAILY ENTRY'!$E$4:$E$1006,MATCH(1,INDEX(('DAILY ENTRY'!$A$4:$A$1006=$A103)*('DAILY ENTRY'!$B$4:$B$1006=$B103)*('DAILY ENTRY'!$I$4:$I$1006="Meeting booked"),0),0)),IFERROR(INDEX('DAILY ENTRY'!$E$4:$E$1006,MATCH(1,INDEX(('DAILY ENTRY'!$A$4:$A$1006=$A103)*('DAILY ENTRY'!$B$4:$B$1006=$B103)*('DAILY ENTRY'!$I$4:$I$1006="Positive reply"),0),0)),"")))</f>
        <v/>
      </c>
      <c r="N103" s="163" t="str">
        <f aca="false">IF($A103="","",IFERROR(INDEX('DAILY ENTRY'!$J$4:$J$1006,MATCH(1,INDEX(('DAILY ENTRY'!$A$4:$A$1006=$A103)*('DAILY ENTRY'!$B$4:$B$1006=$B103)*('DAILY ENTRY'!$I$4:$I$1006="Blocked"),0),0)),""))</f>
        <v/>
      </c>
      <c r="O103" s="106" t="str">
        <f aca="false">IF($A103="","",(D103&gt;='START HERE'!$B$25)+(E103&gt;='START HERE'!$B$26)+(F103&gt;='START HERE'!$B$27)+(G103&gt;='START HERE'!$B$28)+(H103&gt;='START HERE'!$B$29)+(I103&gt;='START HERE'!$B$30)+(J103&gt;='START HERE'!$B$31)+(K103&gt;='START HERE'!$B$32))</f>
        <v/>
      </c>
      <c r="P103" s="107" t="str">
        <f aca="false">IF($A103="","",IF(O103&gt;=7,"Full day",IF(O103&gt;=5,"Most targets met",IF(O103&gt;=3,"Half day","Below plan - explain in the blocker column"))))</f>
        <v/>
      </c>
    </row>
    <row r="104" customFormat="false" ht="24" hidden="false" customHeight="true" outlineLevel="0" collapsed="false">
      <c r="A104" s="79"/>
      <c r="B104" s="80"/>
      <c r="C104" s="162" t="str">
        <f aca="false">IF($A104="","",ROUND(SUMIFS('DAILY ENTRY'!$G$4:$G$1006,'DAILY ENTRY'!$A$4:$A$1006,$A104,'DAILY ENTRY'!$B$4:$B$1006,$B104)/60,1))</f>
        <v/>
      </c>
      <c r="D104" s="162" t="str">
        <f aca="false">IF($A104="","",SUMIFS('DAILY ENTRY'!$F$4:$F$1006,'DAILY ENTRY'!$A$4:$A$1006,$A104,'DAILY ENTRY'!$B$4:$B$1006,$B104,'DAILY ENTRY'!$D$4:$D$1006,"Lead researched (Sales Navigator)"))</f>
        <v/>
      </c>
      <c r="E104" s="162" t="str">
        <f aca="false">IF($A104="","",SUMIFS('DAILY ENTRY'!$F$4:$F$1006,'DAILY ENTRY'!$A$4:$A$1006,$A104,'DAILY ENTRY'!$B$4:$B$1006,$B104,'DAILY ENTRY'!$D$4:$D$1006,"Connection request sent"))</f>
        <v/>
      </c>
      <c r="F104" s="162" t="str">
        <f aca="false">IF($A104="","",SUMIFS('DAILY ENTRY'!$F$4:$F$1006,'DAILY ENTRY'!$A$4:$A$1006,$A104,'DAILY ENTRY'!$B$4:$B$1006,$B104,'DAILY ENTRY'!$D$4:$D$1006,"First message sent"))</f>
        <v/>
      </c>
      <c r="G104" s="162" t="str">
        <f aca="false">IF($A104="","",SUMIFS('DAILY ENTRY'!$F$4:$F$1006,'DAILY ENTRY'!$A$4:$A$1006,$A104,'DAILY ENTRY'!$B$4:$B$1006,$B104,'DAILY ENTRY'!$D$4:$D$1006,"Follow-up message sent"))</f>
        <v/>
      </c>
      <c r="H104" s="162" t="str">
        <f aca="false">IF($A104="","",SUMIFS('DAILY ENTRY'!$F$4:$F$1006,'DAILY ENTRY'!$A$4:$A$1006,$A104,'DAILY ENTRY'!$B$4:$B$1006,$B104,'DAILY ENTRY'!$D$4:$D$1006,"Post / content published"))</f>
        <v/>
      </c>
      <c r="I104" s="162" t="str">
        <f aca="false">IF($A104="","",SUMIFS('DAILY ENTRY'!$F$4:$F$1006,'DAILY ENTRY'!$A$4:$A$1006,$A104,'DAILY ENTRY'!$B$4:$B$1006,$B104,'DAILY ENTRY'!$D$4:$D$1006,"Community answer or comment"))</f>
        <v/>
      </c>
      <c r="J104" s="162" t="str">
        <f aca="false">IF($A104="","",SUMIFS('DAILY ENTRY'!$F$4:$F$1006,'DAILY ENTRY'!$A$4:$A$1006,$A104,'DAILY ENTRY'!$B$4:$B$1006,$B104,'DAILY ENTRY'!$D$4:$D$1006,"Partnership / PR contact"))</f>
        <v/>
      </c>
      <c r="K104" s="162" t="str">
        <f aca="false">IF($A104="","",SUMIFS('DAILY ENTRY'!$F$4:$F$1006,'DAILY ENTRY'!$A$4:$A$1006,$A104,'DAILY ENTRY'!$B$4:$B$1006,$B104,'DAILY ENTRY'!$D$4:$D$1006,"Engagement (commented on someone else)"))</f>
        <v/>
      </c>
      <c r="L104" s="162" t="str">
        <f aca="false">IF($A104="","",SUMIFS('DAILY ENTRY'!$F$4:$F$1006,'DAILY ENTRY'!$A$4:$A$1006,$A104,'DAILY ENTRY'!$B$4:$B$1006,$B104,'DAILY ENTRY'!$D$4:$D$1006,"Account created / profile completed"))</f>
        <v/>
      </c>
      <c r="M104" s="163" t="str">
        <f aca="false">IF($A104="","",IFERROR(INDEX('DAILY ENTRY'!$E$4:$E$1006,MATCH(1,INDEX(('DAILY ENTRY'!$A$4:$A$1006=$A104)*('DAILY ENTRY'!$B$4:$B$1006=$B104)*('DAILY ENTRY'!$I$4:$I$1006="Meeting booked"),0),0)),IFERROR(INDEX('DAILY ENTRY'!$E$4:$E$1006,MATCH(1,INDEX(('DAILY ENTRY'!$A$4:$A$1006=$A104)*('DAILY ENTRY'!$B$4:$B$1006=$B104)*('DAILY ENTRY'!$I$4:$I$1006="Positive reply"),0),0)),"")))</f>
        <v/>
      </c>
      <c r="N104" s="163" t="str">
        <f aca="false">IF($A104="","",IFERROR(INDEX('DAILY ENTRY'!$J$4:$J$1006,MATCH(1,INDEX(('DAILY ENTRY'!$A$4:$A$1006=$A104)*('DAILY ENTRY'!$B$4:$B$1006=$B104)*('DAILY ENTRY'!$I$4:$I$1006="Blocked"),0),0)),""))</f>
        <v/>
      </c>
      <c r="O104" s="106" t="str">
        <f aca="false">IF($A104="","",(D104&gt;='START HERE'!$B$25)+(E104&gt;='START HERE'!$B$26)+(F104&gt;='START HERE'!$B$27)+(G104&gt;='START HERE'!$B$28)+(H104&gt;='START HERE'!$B$29)+(I104&gt;='START HERE'!$B$30)+(J104&gt;='START HERE'!$B$31)+(K104&gt;='START HERE'!$B$32))</f>
        <v/>
      </c>
      <c r="P104" s="107" t="str">
        <f aca="false">IF($A104="","",IF(O104&gt;=7,"Full day",IF(O104&gt;=5,"Most targets met",IF(O104&gt;=3,"Half day","Below plan - explain in the blocker column"))))</f>
        <v/>
      </c>
    </row>
    <row r="105" customFormat="false" ht="24" hidden="false" customHeight="true" outlineLevel="0" collapsed="false">
      <c r="A105" s="79"/>
      <c r="B105" s="80"/>
      <c r="C105" s="162" t="str">
        <f aca="false">IF($A105="","",ROUND(SUMIFS('DAILY ENTRY'!$G$4:$G$1006,'DAILY ENTRY'!$A$4:$A$1006,$A105,'DAILY ENTRY'!$B$4:$B$1006,$B105)/60,1))</f>
        <v/>
      </c>
      <c r="D105" s="162" t="str">
        <f aca="false">IF($A105="","",SUMIFS('DAILY ENTRY'!$F$4:$F$1006,'DAILY ENTRY'!$A$4:$A$1006,$A105,'DAILY ENTRY'!$B$4:$B$1006,$B105,'DAILY ENTRY'!$D$4:$D$1006,"Lead researched (Sales Navigator)"))</f>
        <v/>
      </c>
      <c r="E105" s="162" t="str">
        <f aca="false">IF($A105="","",SUMIFS('DAILY ENTRY'!$F$4:$F$1006,'DAILY ENTRY'!$A$4:$A$1006,$A105,'DAILY ENTRY'!$B$4:$B$1006,$B105,'DAILY ENTRY'!$D$4:$D$1006,"Connection request sent"))</f>
        <v/>
      </c>
      <c r="F105" s="162" t="str">
        <f aca="false">IF($A105="","",SUMIFS('DAILY ENTRY'!$F$4:$F$1006,'DAILY ENTRY'!$A$4:$A$1006,$A105,'DAILY ENTRY'!$B$4:$B$1006,$B105,'DAILY ENTRY'!$D$4:$D$1006,"First message sent"))</f>
        <v/>
      </c>
      <c r="G105" s="162" t="str">
        <f aca="false">IF($A105="","",SUMIFS('DAILY ENTRY'!$F$4:$F$1006,'DAILY ENTRY'!$A$4:$A$1006,$A105,'DAILY ENTRY'!$B$4:$B$1006,$B105,'DAILY ENTRY'!$D$4:$D$1006,"Follow-up message sent"))</f>
        <v/>
      </c>
      <c r="H105" s="162" t="str">
        <f aca="false">IF($A105="","",SUMIFS('DAILY ENTRY'!$F$4:$F$1006,'DAILY ENTRY'!$A$4:$A$1006,$A105,'DAILY ENTRY'!$B$4:$B$1006,$B105,'DAILY ENTRY'!$D$4:$D$1006,"Post / content published"))</f>
        <v/>
      </c>
      <c r="I105" s="162" t="str">
        <f aca="false">IF($A105="","",SUMIFS('DAILY ENTRY'!$F$4:$F$1006,'DAILY ENTRY'!$A$4:$A$1006,$A105,'DAILY ENTRY'!$B$4:$B$1006,$B105,'DAILY ENTRY'!$D$4:$D$1006,"Community answer or comment"))</f>
        <v/>
      </c>
      <c r="J105" s="162" t="str">
        <f aca="false">IF($A105="","",SUMIFS('DAILY ENTRY'!$F$4:$F$1006,'DAILY ENTRY'!$A$4:$A$1006,$A105,'DAILY ENTRY'!$B$4:$B$1006,$B105,'DAILY ENTRY'!$D$4:$D$1006,"Partnership / PR contact"))</f>
        <v/>
      </c>
      <c r="K105" s="162" t="str">
        <f aca="false">IF($A105="","",SUMIFS('DAILY ENTRY'!$F$4:$F$1006,'DAILY ENTRY'!$A$4:$A$1006,$A105,'DAILY ENTRY'!$B$4:$B$1006,$B105,'DAILY ENTRY'!$D$4:$D$1006,"Engagement (commented on someone else)"))</f>
        <v/>
      </c>
      <c r="L105" s="162" t="str">
        <f aca="false">IF($A105="","",SUMIFS('DAILY ENTRY'!$F$4:$F$1006,'DAILY ENTRY'!$A$4:$A$1006,$A105,'DAILY ENTRY'!$B$4:$B$1006,$B105,'DAILY ENTRY'!$D$4:$D$1006,"Account created / profile completed"))</f>
        <v/>
      </c>
      <c r="M105" s="163" t="str">
        <f aca="false">IF($A105="","",IFERROR(INDEX('DAILY ENTRY'!$E$4:$E$1006,MATCH(1,INDEX(('DAILY ENTRY'!$A$4:$A$1006=$A105)*('DAILY ENTRY'!$B$4:$B$1006=$B105)*('DAILY ENTRY'!$I$4:$I$1006="Meeting booked"),0),0)),IFERROR(INDEX('DAILY ENTRY'!$E$4:$E$1006,MATCH(1,INDEX(('DAILY ENTRY'!$A$4:$A$1006=$A105)*('DAILY ENTRY'!$B$4:$B$1006=$B105)*('DAILY ENTRY'!$I$4:$I$1006="Positive reply"),0),0)),"")))</f>
        <v/>
      </c>
      <c r="N105" s="163" t="str">
        <f aca="false">IF($A105="","",IFERROR(INDEX('DAILY ENTRY'!$J$4:$J$1006,MATCH(1,INDEX(('DAILY ENTRY'!$A$4:$A$1006=$A105)*('DAILY ENTRY'!$B$4:$B$1006=$B105)*('DAILY ENTRY'!$I$4:$I$1006="Blocked"),0),0)),""))</f>
        <v/>
      </c>
      <c r="O105" s="106" t="str">
        <f aca="false">IF($A105="","",(D105&gt;='START HERE'!$B$25)+(E105&gt;='START HERE'!$B$26)+(F105&gt;='START HERE'!$B$27)+(G105&gt;='START HERE'!$B$28)+(H105&gt;='START HERE'!$B$29)+(I105&gt;='START HERE'!$B$30)+(J105&gt;='START HERE'!$B$31)+(K105&gt;='START HERE'!$B$32))</f>
        <v/>
      </c>
      <c r="P105" s="107" t="str">
        <f aca="false">IF($A105="","",IF(O105&gt;=7,"Full day",IF(O105&gt;=5,"Most targets met",IF(O105&gt;=3,"Half day","Below plan - explain in the blocker column"))))</f>
        <v/>
      </c>
    </row>
    <row r="106" customFormat="false" ht="24" hidden="false" customHeight="true" outlineLevel="0" collapsed="false">
      <c r="A106" s="79"/>
      <c r="B106" s="80"/>
      <c r="C106" s="162" t="str">
        <f aca="false">IF($A106="","",ROUND(SUMIFS('DAILY ENTRY'!$G$4:$G$1006,'DAILY ENTRY'!$A$4:$A$1006,$A106,'DAILY ENTRY'!$B$4:$B$1006,$B106)/60,1))</f>
        <v/>
      </c>
      <c r="D106" s="162" t="str">
        <f aca="false">IF($A106="","",SUMIFS('DAILY ENTRY'!$F$4:$F$1006,'DAILY ENTRY'!$A$4:$A$1006,$A106,'DAILY ENTRY'!$B$4:$B$1006,$B106,'DAILY ENTRY'!$D$4:$D$1006,"Lead researched (Sales Navigator)"))</f>
        <v/>
      </c>
      <c r="E106" s="162" t="str">
        <f aca="false">IF($A106="","",SUMIFS('DAILY ENTRY'!$F$4:$F$1006,'DAILY ENTRY'!$A$4:$A$1006,$A106,'DAILY ENTRY'!$B$4:$B$1006,$B106,'DAILY ENTRY'!$D$4:$D$1006,"Connection request sent"))</f>
        <v/>
      </c>
      <c r="F106" s="162" t="str">
        <f aca="false">IF($A106="","",SUMIFS('DAILY ENTRY'!$F$4:$F$1006,'DAILY ENTRY'!$A$4:$A$1006,$A106,'DAILY ENTRY'!$B$4:$B$1006,$B106,'DAILY ENTRY'!$D$4:$D$1006,"First message sent"))</f>
        <v/>
      </c>
      <c r="G106" s="162" t="str">
        <f aca="false">IF($A106="","",SUMIFS('DAILY ENTRY'!$F$4:$F$1006,'DAILY ENTRY'!$A$4:$A$1006,$A106,'DAILY ENTRY'!$B$4:$B$1006,$B106,'DAILY ENTRY'!$D$4:$D$1006,"Follow-up message sent"))</f>
        <v/>
      </c>
      <c r="H106" s="162" t="str">
        <f aca="false">IF($A106="","",SUMIFS('DAILY ENTRY'!$F$4:$F$1006,'DAILY ENTRY'!$A$4:$A$1006,$A106,'DAILY ENTRY'!$B$4:$B$1006,$B106,'DAILY ENTRY'!$D$4:$D$1006,"Post / content published"))</f>
        <v/>
      </c>
      <c r="I106" s="162" t="str">
        <f aca="false">IF($A106="","",SUMIFS('DAILY ENTRY'!$F$4:$F$1006,'DAILY ENTRY'!$A$4:$A$1006,$A106,'DAILY ENTRY'!$B$4:$B$1006,$B106,'DAILY ENTRY'!$D$4:$D$1006,"Community answer or comment"))</f>
        <v/>
      </c>
      <c r="J106" s="162" t="str">
        <f aca="false">IF($A106="","",SUMIFS('DAILY ENTRY'!$F$4:$F$1006,'DAILY ENTRY'!$A$4:$A$1006,$A106,'DAILY ENTRY'!$B$4:$B$1006,$B106,'DAILY ENTRY'!$D$4:$D$1006,"Partnership / PR contact"))</f>
        <v/>
      </c>
      <c r="K106" s="162" t="str">
        <f aca="false">IF($A106="","",SUMIFS('DAILY ENTRY'!$F$4:$F$1006,'DAILY ENTRY'!$A$4:$A$1006,$A106,'DAILY ENTRY'!$B$4:$B$1006,$B106,'DAILY ENTRY'!$D$4:$D$1006,"Engagement (commented on someone else)"))</f>
        <v/>
      </c>
      <c r="L106" s="162" t="str">
        <f aca="false">IF($A106="","",SUMIFS('DAILY ENTRY'!$F$4:$F$1006,'DAILY ENTRY'!$A$4:$A$1006,$A106,'DAILY ENTRY'!$B$4:$B$1006,$B106,'DAILY ENTRY'!$D$4:$D$1006,"Account created / profile completed"))</f>
        <v/>
      </c>
      <c r="M106" s="163" t="str">
        <f aca="false">IF($A106="","",IFERROR(INDEX('DAILY ENTRY'!$E$4:$E$1006,MATCH(1,INDEX(('DAILY ENTRY'!$A$4:$A$1006=$A106)*('DAILY ENTRY'!$B$4:$B$1006=$B106)*('DAILY ENTRY'!$I$4:$I$1006="Meeting booked"),0),0)),IFERROR(INDEX('DAILY ENTRY'!$E$4:$E$1006,MATCH(1,INDEX(('DAILY ENTRY'!$A$4:$A$1006=$A106)*('DAILY ENTRY'!$B$4:$B$1006=$B106)*('DAILY ENTRY'!$I$4:$I$1006="Positive reply"),0),0)),"")))</f>
        <v/>
      </c>
      <c r="N106" s="163" t="str">
        <f aca="false">IF($A106="","",IFERROR(INDEX('DAILY ENTRY'!$J$4:$J$1006,MATCH(1,INDEX(('DAILY ENTRY'!$A$4:$A$1006=$A106)*('DAILY ENTRY'!$B$4:$B$1006=$B106)*('DAILY ENTRY'!$I$4:$I$1006="Blocked"),0),0)),""))</f>
        <v/>
      </c>
      <c r="O106" s="106" t="str">
        <f aca="false">IF($A106="","",(D106&gt;='START HERE'!$B$25)+(E106&gt;='START HERE'!$B$26)+(F106&gt;='START HERE'!$B$27)+(G106&gt;='START HERE'!$B$28)+(H106&gt;='START HERE'!$B$29)+(I106&gt;='START HERE'!$B$30)+(J106&gt;='START HERE'!$B$31)+(K106&gt;='START HERE'!$B$32))</f>
        <v/>
      </c>
      <c r="P106" s="107" t="str">
        <f aca="false">IF($A106="","",IF(O106&gt;=7,"Full day",IF(O106&gt;=5,"Most targets met",IF(O106&gt;=3,"Half day","Below plan - explain in the blocker column"))))</f>
        <v/>
      </c>
    </row>
    <row r="107" customFormat="false" ht="24" hidden="false" customHeight="true" outlineLevel="0" collapsed="false">
      <c r="A107" s="79"/>
      <c r="B107" s="80"/>
      <c r="C107" s="162" t="str">
        <f aca="false">IF($A107="","",ROUND(SUMIFS('DAILY ENTRY'!$G$4:$G$1006,'DAILY ENTRY'!$A$4:$A$1006,$A107,'DAILY ENTRY'!$B$4:$B$1006,$B107)/60,1))</f>
        <v/>
      </c>
      <c r="D107" s="162" t="str">
        <f aca="false">IF($A107="","",SUMIFS('DAILY ENTRY'!$F$4:$F$1006,'DAILY ENTRY'!$A$4:$A$1006,$A107,'DAILY ENTRY'!$B$4:$B$1006,$B107,'DAILY ENTRY'!$D$4:$D$1006,"Lead researched (Sales Navigator)"))</f>
        <v/>
      </c>
      <c r="E107" s="162" t="str">
        <f aca="false">IF($A107="","",SUMIFS('DAILY ENTRY'!$F$4:$F$1006,'DAILY ENTRY'!$A$4:$A$1006,$A107,'DAILY ENTRY'!$B$4:$B$1006,$B107,'DAILY ENTRY'!$D$4:$D$1006,"Connection request sent"))</f>
        <v/>
      </c>
      <c r="F107" s="162" t="str">
        <f aca="false">IF($A107="","",SUMIFS('DAILY ENTRY'!$F$4:$F$1006,'DAILY ENTRY'!$A$4:$A$1006,$A107,'DAILY ENTRY'!$B$4:$B$1006,$B107,'DAILY ENTRY'!$D$4:$D$1006,"First message sent"))</f>
        <v/>
      </c>
      <c r="G107" s="162" t="str">
        <f aca="false">IF($A107="","",SUMIFS('DAILY ENTRY'!$F$4:$F$1006,'DAILY ENTRY'!$A$4:$A$1006,$A107,'DAILY ENTRY'!$B$4:$B$1006,$B107,'DAILY ENTRY'!$D$4:$D$1006,"Follow-up message sent"))</f>
        <v/>
      </c>
      <c r="H107" s="162" t="str">
        <f aca="false">IF($A107="","",SUMIFS('DAILY ENTRY'!$F$4:$F$1006,'DAILY ENTRY'!$A$4:$A$1006,$A107,'DAILY ENTRY'!$B$4:$B$1006,$B107,'DAILY ENTRY'!$D$4:$D$1006,"Post / content published"))</f>
        <v/>
      </c>
      <c r="I107" s="162" t="str">
        <f aca="false">IF($A107="","",SUMIFS('DAILY ENTRY'!$F$4:$F$1006,'DAILY ENTRY'!$A$4:$A$1006,$A107,'DAILY ENTRY'!$B$4:$B$1006,$B107,'DAILY ENTRY'!$D$4:$D$1006,"Community answer or comment"))</f>
        <v/>
      </c>
      <c r="J107" s="162" t="str">
        <f aca="false">IF($A107="","",SUMIFS('DAILY ENTRY'!$F$4:$F$1006,'DAILY ENTRY'!$A$4:$A$1006,$A107,'DAILY ENTRY'!$B$4:$B$1006,$B107,'DAILY ENTRY'!$D$4:$D$1006,"Partnership / PR contact"))</f>
        <v/>
      </c>
      <c r="K107" s="162" t="str">
        <f aca="false">IF($A107="","",SUMIFS('DAILY ENTRY'!$F$4:$F$1006,'DAILY ENTRY'!$A$4:$A$1006,$A107,'DAILY ENTRY'!$B$4:$B$1006,$B107,'DAILY ENTRY'!$D$4:$D$1006,"Engagement (commented on someone else)"))</f>
        <v/>
      </c>
      <c r="L107" s="162" t="str">
        <f aca="false">IF($A107="","",SUMIFS('DAILY ENTRY'!$F$4:$F$1006,'DAILY ENTRY'!$A$4:$A$1006,$A107,'DAILY ENTRY'!$B$4:$B$1006,$B107,'DAILY ENTRY'!$D$4:$D$1006,"Account created / profile completed"))</f>
        <v/>
      </c>
      <c r="M107" s="163" t="str">
        <f aca="false">IF($A107="","",IFERROR(INDEX('DAILY ENTRY'!$E$4:$E$1006,MATCH(1,INDEX(('DAILY ENTRY'!$A$4:$A$1006=$A107)*('DAILY ENTRY'!$B$4:$B$1006=$B107)*('DAILY ENTRY'!$I$4:$I$1006="Meeting booked"),0),0)),IFERROR(INDEX('DAILY ENTRY'!$E$4:$E$1006,MATCH(1,INDEX(('DAILY ENTRY'!$A$4:$A$1006=$A107)*('DAILY ENTRY'!$B$4:$B$1006=$B107)*('DAILY ENTRY'!$I$4:$I$1006="Positive reply"),0),0)),"")))</f>
        <v/>
      </c>
      <c r="N107" s="163" t="str">
        <f aca="false">IF($A107="","",IFERROR(INDEX('DAILY ENTRY'!$J$4:$J$1006,MATCH(1,INDEX(('DAILY ENTRY'!$A$4:$A$1006=$A107)*('DAILY ENTRY'!$B$4:$B$1006=$B107)*('DAILY ENTRY'!$I$4:$I$1006="Blocked"),0),0)),""))</f>
        <v/>
      </c>
      <c r="O107" s="106" t="str">
        <f aca="false">IF($A107="","",(D107&gt;='START HERE'!$B$25)+(E107&gt;='START HERE'!$B$26)+(F107&gt;='START HERE'!$B$27)+(G107&gt;='START HERE'!$B$28)+(H107&gt;='START HERE'!$B$29)+(I107&gt;='START HERE'!$B$30)+(J107&gt;='START HERE'!$B$31)+(K107&gt;='START HERE'!$B$32))</f>
        <v/>
      </c>
      <c r="P107" s="107" t="str">
        <f aca="false">IF($A107="","",IF(O107&gt;=7,"Full day",IF(O107&gt;=5,"Most targets met",IF(O107&gt;=3,"Half day","Below plan - explain in the blocker column"))))</f>
        <v/>
      </c>
    </row>
    <row r="108" customFormat="false" ht="24" hidden="false" customHeight="true" outlineLevel="0" collapsed="false">
      <c r="A108" s="79"/>
      <c r="B108" s="80"/>
      <c r="C108" s="162" t="str">
        <f aca="false">IF($A108="","",ROUND(SUMIFS('DAILY ENTRY'!$G$4:$G$1006,'DAILY ENTRY'!$A$4:$A$1006,$A108,'DAILY ENTRY'!$B$4:$B$1006,$B108)/60,1))</f>
        <v/>
      </c>
      <c r="D108" s="162" t="str">
        <f aca="false">IF($A108="","",SUMIFS('DAILY ENTRY'!$F$4:$F$1006,'DAILY ENTRY'!$A$4:$A$1006,$A108,'DAILY ENTRY'!$B$4:$B$1006,$B108,'DAILY ENTRY'!$D$4:$D$1006,"Lead researched (Sales Navigator)"))</f>
        <v/>
      </c>
      <c r="E108" s="162" t="str">
        <f aca="false">IF($A108="","",SUMIFS('DAILY ENTRY'!$F$4:$F$1006,'DAILY ENTRY'!$A$4:$A$1006,$A108,'DAILY ENTRY'!$B$4:$B$1006,$B108,'DAILY ENTRY'!$D$4:$D$1006,"Connection request sent"))</f>
        <v/>
      </c>
      <c r="F108" s="162" t="str">
        <f aca="false">IF($A108="","",SUMIFS('DAILY ENTRY'!$F$4:$F$1006,'DAILY ENTRY'!$A$4:$A$1006,$A108,'DAILY ENTRY'!$B$4:$B$1006,$B108,'DAILY ENTRY'!$D$4:$D$1006,"First message sent"))</f>
        <v/>
      </c>
      <c r="G108" s="162" t="str">
        <f aca="false">IF($A108="","",SUMIFS('DAILY ENTRY'!$F$4:$F$1006,'DAILY ENTRY'!$A$4:$A$1006,$A108,'DAILY ENTRY'!$B$4:$B$1006,$B108,'DAILY ENTRY'!$D$4:$D$1006,"Follow-up message sent"))</f>
        <v/>
      </c>
      <c r="H108" s="162" t="str">
        <f aca="false">IF($A108="","",SUMIFS('DAILY ENTRY'!$F$4:$F$1006,'DAILY ENTRY'!$A$4:$A$1006,$A108,'DAILY ENTRY'!$B$4:$B$1006,$B108,'DAILY ENTRY'!$D$4:$D$1006,"Post / content published"))</f>
        <v/>
      </c>
      <c r="I108" s="162" t="str">
        <f aca="false">IF($A108="","",SUMIFS('DAILY ENTRY'!$F$4:$F$1006,'DAILY ENTRY'!$A$4:$A$1006,$A108,'DAILY ENTRY'!$B$4:$B$1006,$B108,'DAILY ENTRY'!$D$4:$D$1006,"Community answer or comment"))</f>
        <v/>
      </c>
      <c r="J108" s="162" t="str">
        <f aca="false">IF($A108="","",SUMIFS('DAILY ENTRY'!$F$4:$F$1006,'DAILY ENTRY'!$A$4:$A$1006,$A108,'DAILY ENTRY'!$B$4:$B$1006,$B108,'DAILY ENTRY'!$D$4:$D$1006,"Partnership / PR contact"))</f>
        <v/>
      </c>
      <c r="K108" s="162" t="str">
        <f aca="false">IF($A108="","",SUMIFS('DAILY ENTRY'!$F$4:$F$1006,'DAILY ENTRY'!$A$4:$A$1006,$A108,'DAILY ENTRY'!$B$4:$B$1006,$B108,'DAILY ENTRY'!$D$4:$D$1006,"Engagement (commented on someone else)"))</f>
        <v/>
      </c>
      <c r="L108" s="162" t="str">
        <f aca="false">IF($A108="","",SUMIFS('DAILY ENTRY'!$F$4:$F$1006,'DAILY ENTRY'!$A$4:$A$1006,$A108,'DAILY ENTRY'!$B$4:$B$1006,$B108,'DAILY ENTRY'!$D$4:$D$1006,"Account created / profile completed"))</f>
        <v/>
      </c>
      <c r="M108" s="163" t="str">
        <f aca="false">IF($A108="","",IFERROR(INDEX('DAILY ENTRY'!$E$4:$E$1006,MATCH(1,INDEX(('DAILY ENTRY'!$A$4:$A$1006=$A108)*('DAILY ENTRY'!$B$4:$B$1006=$B108)*('DAILY ENTRY'!$I$4:$I$1006="Meeting booked"),0),0)),IFERROR(INDEX('DAILY ENTRY'!$E$4:$E$1006,MATCH(1,INDEX(('DAILY ENTRY'!$A$4:$A$1006=$A108)*('DAILY ENTRY'!$B$4:$B$1006=$B108)*('DAILY ENTRY'!$I$4:$I$1006="Positive reply"),0),0)),"")))</f>
        <v/>
      </c>
      <c r="N108" s="163" t="str">
        <f aca="false">IF($A108="","",IFERROR(INDEX('DAILY ENTRY'!$J$4:$J$1006,MATCH(1,INDEX(('DAILY ENTRY'!$A$4:$A$1006=$A108)*('DAILY ENTRY'!$B$4:$B$1006=$B108)*('DAILY ENTRY'!$I$4:$I$1006="Blocked"),0),0)),""))</f>
        <v/>
      </c>
      <c r="O108" s="106" t="str">
        <f aca="false">IF($A108="","",(D108&gt;='START HERE'!$B$25)+(E108&gt;='START HERE'!$B$26)+(F108&gt;='START HERE'!$B$27)+(G108&gt;='START HERE'!$B$28)+(H108&gt;='START HERE'!$B$29)+(I108&gt;='START HERE'!$B$30)+(J108&gt;='START HERE'!$B$31)+(K108&gt;='START HERE'!$B$32))</f>
        <v/>
      </c>
      <c r="P108" s="107" t="str">
        <f aca="false">IF($A108="","",IF(O108&gt;=7,"Full day",IF(O108&gt;=5,"Most targets met",IF(O108&gt;=3,"Half day","Below plan - explain in the blocker column"))))</f>
        <v/>
      </c>
    </row>
    <row r="109" customFormat="false" ht="24" hidden="false" customHeight="true" outlineLevel="0" collapsed="false">
      <c r="A109" s="79"/>
      <c r="B109" s="80"/>
      <c r="C109" s="162" t="str">
        <f aca="false">IF($A109="","",ROUND(SUMIFS('DAILY ENTRY'!$G$4:$G$1006,'DAILY ENTRY'!$A$4:$A$1006,$A109,'DAILY ENTRY'!$B$4:$B$1006,$B109)/60,1))</f>
        <v/>
      </c>
      <c r="D109" s="162" t="str">
        <f aca="false">IF($A109="","",SUMIFS('DAILY ENTRY'!$F$4:$F$1006,'DAILY ENTRY'!$A$4:$A$1006,$A109,'DAILY ENTRY'!$B$4:$B$1006,$B109,'DAILY ENTRY'!$D$4:$D$1006,"Lead researched (Sales Navigator)"))</f>
        <v/>
      </c>
      <c r="E109" s="162" t="str">
        <f aca="false">IF($A109="","",SUMIFS('DAILY ENTRY'!$F$4:$F$1006,'DAILY ENTRY'!$A$4:$A$1006,$A109,'DAILY ENTRY'!$B$4:$B$1006,$B109,'DAILY ENTRY'!$D$4:$D$1006,"Connection request sent"))</f>
        <v/>
      </c>
      <c r="F109" s="162" t="str">
        <f aca="false">IF($A109="","",SUMIFS('DAILY ENTRY'!$F$4:$F$1006,'DAILY ENTRY'!$A$4:$A$1006,$A109,'DAILY ENTRY'!$B$4:$B$1006,$B109,'DAILY ENTRY'!$D$4:$D$1006,"First message sent"))</f>
        <v/>
      </c>
      <c r="G109" s="162" t="str">
        <f aca="false">IF($A109="","",SUMIFS('DAILY ENTRY'!$F$4:$F$1006,'DAILY ENTRY'!$A$4:$A$1006,$A109,'DAILY ENTRY'!$B$4:$B$1006,$B109,'DAILY ENTRY'!$D$4:$D$1006,"Follow-up message sent"))</f>
        <v/>
      </c>
      <c r="H109" s="162" t="str">
        <f aca="false">IF($A109="","",SUMIFS('DAILY ENTRY'!$F$4:$F$1006,'DAILY ENTRY'!$A$4:$A$1006,$A109,'DAILY ENTRY'!$B$4:$B$1006,$B109,'DAILY ENTRY'!$D$4:$D$1006,"Post / content published"))</f>
        <v/>
      </c>
      <c r="I109" s="162" t="str">
        <f aca="false">IF($A109="","",SUMIFS('DAILY ENTRY'!$F$4:$F$1006,'DAILY ENTRY'!$A$4:$A$1006,$A109,'DAILY ENTRY'!$B$4:$B$1006,$B109,'DAILY ENTRY'!$D$4:$D$1006,"Community answer or comment"))</f>
        <v/>
      </c>
      <c r="J109" s="162" t="str">
        <f aca="false">IF($A109="","",SUMIFS('DAILY ENTRY'!$F$4:$F$1006,'DAILY ENTRY'!$A$4:$A$1006,$A109,'DAILY ENTRY'!$B$4:$B$1006,$B109,'DAILY ENTRY'!$D$4:$D$1006,"Partnership / PR contact"))</f>
        <v/>
      </c>
      <c r="K109" s="162" t="str">
        <f aca="false">IF($A109="","",SUMIFS('DAILY ENTRY'!$F$4:$F$1006,'DAILY ENTRY'!$A$4:$A$1006,$A109,'DAILY ENTRY'!$B$4:$B$1006,$B109,'DAILY ENTRY'!$D$4:$D$1006,"Engagement (commented on someone else)"))</f>
        <v/>
      </c>
      <c r="L109" s="162" t="str">
        <f aca="false">IF($A109="","",SUMIFS('DAILY ENTRY'!$F$4:$F$1006,'DAILY ENTRY'!$A$4:$A$1006,$A109,'DAILY ENTRY'!$B$4:$B$1006,$B109,'DAILY ENTRY'!$D$4:$D$1006,"Account created / profile completed"))</f>
        <v/>
      </c>
      <c r="M109" s="163" t="str">
        <f aca="false">IF($A109="","",IFERROR(INDEX('DAILY ENTRY'!$E$4:$E$1006,MATCH(1,INDEX(('DAILY ENTRY'!$A$4:$A$1006=$A109)*('DAILY ENTRY'!$B$4:$B$1006=$B109)*('DAILY ENTRY'!$I$4:$I$1006="Meeting booked"),0),0)),IFERROR(INDEX('DAILY ENTRY'!$E$4:$E$1006,MATCH(1,INDEX(('DAILY ENTRY'!$A$4:$A$1006=$A109)*('DAILY ENTRY'!$B$4:$B$1006=$B109)*('DAILY ENTRY'!$I$4:$I$1006="Positive reply"),0),0)),"")))</f>
        <v/>
      </c>
      <c r="N109" s="163" t="str">
        <f aca="false">IF($A109="","",IFERROR(INDEX('DAILY ENTRY'!$J$4:$J$1006,MATCH(1,INDEX(('DAILY ENTRY'!$A$4:$A$1006=$A109)*('DAILY ENTRY'!$B$4:$B$1006=$B109)*('DAILY ENTRY'!$I$4:$I$1006="Blocked"),0),0)),""))</f>
        <v/>
      </c>
      <c r="O109" s="106" t="str">
        <f aca="false">IF($A109="","",(D109&gt;='START HERE'!$B$25)+(E109&gt;='START HERE'!$B$26)+(F109&gt;='START HERE'!$B$27)+(G109&gt;='START HERE'!$B$28)+(H109&gt;='START HERE'!$B$29)+(I109&gt;='START HERE'!$B$30)+(J109&gt;='START HERE'!$B$31)+(K109&gt;='START HERE'!$B$32))</f>
        <v/>
      </c>
      <c r="P109" s="107" t="str">
        <f aca="false">IF($A109="","",IF(O109&gt;=7,"Full day",IF(O109&gt;=5,"Most targets met",IF(O109&gt;=3,"Half day","Below plan - explain in the blocker column"))))</f>
        <v/>
      </c>
    </row>
    <row r="110" customFormat="false" ht="24" hidden="false" customHeight="true" outlineLevel="0" collapsed="false">
      <c r="A110" s="79"/>
      <c r="B110" s="80"/>
      <c r="C110" s="162" t="str">
        <f aca="false">IF($A110="","",ROUND(SUMIFS('DAILY ENTRY'!$G$4:$G$1006,'DAILY ENTRY'!$A$4:$A$1006,$A110,'DAILY ENTRY'!$B$4:$B$1006,$B110)/60,1))</f>
        <v/>
      </c>
      <c r="D110" s="162" t="str">
        <f aca="false">IF($A110="","",SUMIFS('DAILY ENTRY'!$F$4:$F$1006,'DAILY ENTRY'!$A$4:$A$1006,$A110,'DAILY ENTRY'!$B$4:$B$1006,$B110,'DAILY ENTRY'!$D$4:$D$1006,"Lead researched (Sales Navigator)"))</f>
        <v/>
      </c>
      <c r="E110" s="162" t="str">
        <f aca="false">IF($A110="","",SUMIFS('DAILY ENTRY'!$F$4:$F$1006,'DAILY ENTRY'!$A$4:$A$1006,$A110,'DAILY ENTRY'!$B$4:$B$1006,$B110,'DAILY ENTRY'!$D$4:$D$1006,"Connection request sent"))</f>
        <v/>
      </c>
      <c r="F110" s="162" t="str">
        <f aca="false">IF($A110="","",SUMIFS('DAILY ENTRY'!$F$4:$F$1006,'DAILY ENTRY'!$A$4:$A$1006,$A110,'DAILY ENTRY'!$B$4:$B$1006,$B110,'DAILY ENTRY'!$D$4:$D$1006,"First message sent"))</f>
        <v/>
      </c>
      <c r="G110" s="162" t="str">
        <f aca="false">IF($A110="","",SUMIFS('DAILY ENTRY'!$F$4:$F$1006,'DAILY ENTRY'!$A$4:$A$1006,$A110,'DAILY ENTRY'!$B$4:$B$1006,$B110,'DAILY ENTRY'!$D$4:$D$1006,"Follow-up message sent"))</f>
        <v/>
      </c>
      <c r="H110" s="162" t="str">
        <f aca="false">IF($A110="","",SUMIFS('DAILY ENTRY'!$F$4:$F$1006,'DAILY ENTRY'!$A$4:$A$1006,$A110,'DAILY ENTRY'!$B$4:$B$1006,$B110,'DAILY ENTRY'!$D$4:$D$1006,"Post / content published"))</f>
        <v/>
      </c>
      <c r="I110" s="162" t="str">
        <f aca="false">IF($A110="","",SUMIFS('DAILY ENTRY'!$F$4:$F$1006,'DAILY ENTRY'!$A$4:$A$1006,$A110,'DAILY ENTRY'!$B$4:$B$1006,$B110,'DAILY ENTRY'!$D$4:$D$1006,"Community answer or comment"))</f>
        <v/>
      </c>
      <c r="J110" s="162" t="str">
        <f aca="false">IF($A110="","",SUMIFS('DAILY ENTRY'!$F$4:$F$1006,'DAILY ENTRY'!$A$4:$A$1006,$A110,'DAILY ENTRY'!$B$4:$B$1006,$B110,'DAILY ENTRY'!$D$4:$D$1006,"Partnership / PR contact"))</f>
        <v/>
      </c>
      <c r="K110" s="162" t="str">
        <f aca="false">IF($A110="","",SUMIFS('DAILY ENTRY'!$F$4:$F$1006,'DAILY ENTRY'!$A$4:$A$1006,$A110,'DAILY ENTRY'!$B$4:$B$1006,$B110,'DAILY ENTRY'!$D$4:$D$1006,"Engagement (commented on someone else)"))</f>
        <v/>
      </c>
      <c r="L110" s="162" t="str">
        <f aca="false">IF($A110="","",SUMIFS('DAILY ENTRY'!$F$4:$F$1006,'DAILY ENTRY'!$A$4:$A$1006,$A110,'DAILY ENTRY'!$B$4:$B$1006,$B110,'DAILY ENTRY'!$D$4:$D$1006,"Account created / profile completed"))</f>
        <v/>
      </c>
      <c r="M110" s="163" t="str">
        <f aca="false">IF($A110="","",IFERROR(INDEX('DAILY ENTRY'!$E$4:$E$1006,MATCH(1,INDEX(('DAILY ENTRY'!$A$4:$A$1006=$A110)*('DAILY ENTRY'!$B$4:$B$1006=$B110)*('DAILY ENTRY'!$I$4:$I$1006="Meeting booked"),0),0)),IFERROR(INDEX('DAILY ENTRY'!$E$4:$E$1006,MATCH(1,INDEX(('DAILY ENTRY'!$A$4:$A$1006=$A110)*('DAILY ENTRY'!$B$4:$B$1006=$B110)*('DAILY ENTRY'!$I$4:$I$1006="Positive reply"),0),0)),"")))</f>
        <v/>
      </c>
      <c r="N110" s="163" t="str">
        <f aca="false">IF($A110="","",IFERROR(INDEX('DAILY ENTRY'!$J$4:$J$1006,MATCH(1,INDEX(('DAILY ENTRY'!$A$4:$A$1006=$A110)*('DAILY ENTRY'!$B$4:$B$1006=$B110)*('DAILY ENTRY'!$I$4:$I$1006="Blocked"),0),0)),""))</f>
        <v/>
      </c>
      <c r="O110" s="106" t="str">
        <f aca="false">IF($A110="","",(D110&gt;='START HERE'!$B$25)+(E110&gt;='START HERE'!$B$26)+(F110&gt;='START HERE'!$B$27)+(G110&gt;='START HERE'!$B$28)+(H110&gt;='START HERE'!$B$29)+(I110&gt;='START HERE'!$B$30)+(J110&gt;='START HERE'!$B$31)+(K110&gt;='START HERE'!$B$32))</f>
        <v/>
      </c>
      <c r="P110" s="107" t="str">
        <f aca="false">IF($A110="","",IF(O110&gt;=7,"Full day",IF(O110&gt;=5,"Most targets met",IF(O110&gt;=3,"Half day","Below plan - explain in the blocker column"))))</f>
        <v/>
      </c>
    </row>
    <row r="111" customFormat="false" ht="24" hidden="false" customHeight="true" outlineLevel="0" collapsed="false">
      <c r="A111" s="79"/>
      <c r="B111" s="80"/>
      <c r="C111" s="162" t="str">
        <f aca="false">IF($A111="","",ROUND(SUMIFS('DAILY ENTRY'!$G$4:$G$1006,'DAILY ENTRY'!$A$4:$A$1006,$A111,'DAILY ENTRY'!$B$4:$B$1006,$B111)/60,1))</f>
        <v/>
      </c>
      <c r="D111" s="162" t="str">
        <f aca="false">IF($A111="","",SUMIFS('DAILY ENTRY'!$F$4:$F$1006,'DAILY ENTRY'!$A$4:$A$1006,$A111,'DAILY ENTRY'!$B$4:$B$1006,$B111,'DAILY ENTRY'!$D$4:$D$1006,"Lead researched (Sales Navigator)"))</f>
        <v/>
      </c>
      <c r="E111" s="162" t="str">
        <f aca="false">IF($A111="","",SUMIFS('DAILY ENTRY'!$F$4:$F$1006,'DAILY ENTRY'!$A$4:$A$1006,$A111,'DAILY ENTRY'!$B$4:$B$1006,$B111,'DAILY ENTRY'!$D$4:$D$1006,"Connection request sent"))</f>
        <v/>
      </c>
      <c r="F111" s="162" t="str">
        <f aca="false">IF($A111="","",SUMIFS('DAILY ENTRY'!$F$4:$F$1006,'DAILY ENTRY'!$A$4:$A$1006,$A111,'DAILY ENTRY'!$B$4:$B$1006,$B111,'DAILY ENTRY'!$D$4:$D$1006,"First message sent"))</f>
        <v/>
      </c>
      <c r="G111" s="162" t="str">
        <f aca="false">IF($A111="","",SUMIFS('DAILY ENTRY'!$F$4:$F$1006,'DAILY ENTRY'!$A$4:$A$1006,$A111,'DAILY ENTRY'!$B$4:$B$1006,$B111,'DAILY ENTRY'!$D$4:$D$1006,"Follow-up message sent"))</f>
        <v/>
      </c>
      <c r="H111" s="162" t="str">
        <f aca="false">IF($A111="","",SUMIFS('DAILY ENTRY'!$F$4:$F$1006,'DAILY ENTRY'!$A$4:$A$1006,$A111,'DAILY ENTRY'!$B$4:$B$1006,$B111,'DAILY ENTRY'!$D$4:$D$1006,"Post / content published"))</f>
        <v/>
      </c>
      <c r="I111" s="162" t="str">
        <f aca="false">IF($A111="","",SUMIFS('DAILY ENTRY'!$F$4:$F$1006,'DAILY ENTRY'!$A$4:$A$1006,$A111,'DAILY ENTRY'!$B$4:$B$1006,$B111,'DAILY ENTRY'!$D$4:$D$1006,"Community answer or comment"))</f>
        <v/>
      </c>
      <c r="J111" s="162" t="str">
        <f aca="false">IF($A111="","",SUMIFS('DAILY ENTRY'!$F$4:$F$1006,'DAILY ENTRY'!$A$4:$A$1006,$A111,'DAILY ENTRY'!$B$4:$B$1006,$B111,'DAILY ENTRY'!$D$4:$D$1006,"Partnership / PR contact"))</f>
        <v/>
      </c>
      <c r="K111" s="162" t="str">
        <f aca="false">IF($A111="","",SUMIFS('DAILY ENTRY'!$F$4:$F$1006,'DAILY ENTRY'!$A$4:$A$1006,$A111,'DAILY ENTRY'!$B$4:$B$1006,$B111,'DAILY ENTRY'!$D$4:$D$1006,"Engagement (commented on someone else)"))</f>
        <v/>
      </c>
      <c r="L111" s="162" t="str">
        <f aca="false">IF($A111="","",SUMIFS('DAILY ENTRY'!$F$4:$F$1006,'DAILY ENTRY'!$A$4:$A$1006,$A111,'DAILY ENTRY'!$B$4:$B$1006,$B111,'DAILY ENTRY'!$D$4:$D$1006,"Account created / profile completed"))</f>
        <v/>
      </c>
      <c r="M111" s="163" t="str">
        <f aca="false">IF($A111="","",IFERROR(INDEX('DAILY ENTRY'!$E$4:$E$1006,MATCH(1,INDEX(('DAILY ENTRY'!$A$4:$A$1006=$A111)*('DAILY ENTRY'!$B$4:$B$1006=$B111)*('DAILY ENTRY'!$I$4:$I$1006="Meeting booked"),0),0)),IFERROR(INDEX('DAILY ENTRY'!$E$4:$E$1006,MATCH(1,INDEX(('DAILY ENTRY'!$A$4:$A$1006=$A111)*('DAILY ENTRY'!$B$4:$B$1006=$B111)*('DAILY ENTRY'!$I$4:$I$1006="Positive reply"),0),0)),"")))</f>
        <v/>
      </c>
      <c r="N111" s="163" t="str">
        <f aca="false">IF($A111="","",IFERROR(INDEX('DAILY ENTRY'!$J$4:$J$1006,MATCH(1,INDEX(('DAILY ENTRY'!$A$4:$A$1006=$A111)*('DAILY ENTRY'!$B$4:$B$1006=$B111)*('DAILY ENTRY'!$I$4:$I$1006="Blocked"),0),0)),""))</f>
        <v/>
      </c>
      <c r="O111" s="106" t="str">
        <f aca="false">IF($A111="","",(D111&gt;='START HERE'!$B$25)+(E111&gt;='START HERE'!$B$26)+(F111&gt;='START HERE'!$B$27)+(G111&gt;='START HERE'!$B$28)+(H111&gt;='START HERE'!$B$29)+(I111&gt;='START HERE'!$B$30)+(J111&gt;='START HERE'!$B$31)+(K111&gt;='START HERE'!$B$32))</f>
        <v/>
      </c>
      <c r="P111" s="107" t="str">
        <f aca="false">IF($A111="","",IF(O111&gt;=7,"Full day",IF(O111&gt;=5,"Most targets met",IF(O111&gt;=3,"Half day","Below plan - explain in the blocker column"))))</f>
        <v/>
      </c>
    </row>
    <row r="112" customFormat="false" ht="24" hidden="false" customHeight="true" outlineLevel="0" collapsed="false">
      <c r="A112" s="79"/>
      <c r="B112" s="80"/>
      <c r="C112" s="162" t="str">
        <f aca="false">IF($A112="","",ROUND(SUMIFS('DAILY ENTRY'!$G$4:$G$1006,'DAILY ENTRY'!$A$4:$A$1006,$A112,'DAILY ENTRY'!$B$4:$B$1006,$B112)/60,1))</f>
        <v/>
      </c>
      <c r="D112" s="162" t="str">
        <f aca="false">IF($A112="","",SUMIFS('DAILY ENTRY'!$F$4:$F$1006,'DAILY ENTRY'!$A$4:$A$1006,$A112,'DAILY ENTRY'!$B$4:$B$1006,$B112,'DAILY ENTRY'!$D$4:$D$1006,"Lead researched (Sales Navigator)"))</f>
        <v/>
      </c>
      <c r="E112" s="162" t="str">
        <f aca="false">IF($A112="","",SUMIFS('DAILY ENTRY'!$F$4:$F$1006,'DAILY ENTRY'!$A$4:$A$1006,$A112,'DAILY ENTRY'!$B$4:$B$1006,$B112,'DAILY ENTRY'!$D$4:$D$1006,"Connection request sent"))</f>
        <v/>
      </c>
      <c r="F112" s="162" t="str">
        <f aca="false">IF($A112="","",SUMIFS('DAILY ENTRY'!$F$4:$F$1006,'DAILY ENTRY'!$A$4:$A$1006,$A112,'DAILY ENTRY'!$B$4:$B$1006,$B112,'DAILY ENTRY'!$D$4:$D$1006,"First message sent"))</f>
        <v/>
      </c>
      <c r="G112" s="162" t="str">
        <f aca="false">IF($A112="","",SUMIFS('DAILY ENTRY'!$F$4:$F$1006,'DAILY ENTRY'!$A$4:$A$1006,$A112,'DAILY ENTRY'!$B$4:$B$1006,$B112,'DAILY ENTRY'!$D$4:$D$1006,"Follow-up message sent"))</f>
        <v/>
      </c>
      <c r="H112" s="162" t="str">
        <f aca="false">IF($A112="","",SUMIFS('DAILY ENTRY'!$F$4:$F$1006,'DAILY ENTRY'!$A$4:$A$1006,$A112,'DAILY ENTRY'!$B$4:$B$1006,$B112,'DAILY ENTRY'!$D$4:$D$1006,"Post / content published"))</f>
        <v/>
      </c>
      <c r="I112" s="162" t="str">
        <f aca="false">IF($A112="","",SUMIFS('DAILY ENTRY'!$F$4:$F$1006,'DAILY ENTRY'!$A$4:$A$1006,$A112,'DAILY ENTRY'!$B$4:$B$1006,$B112,'DAILY ENTRY'!$D$4:$D$1006,"Community answer or comment"))</f>
        <v/>
      </c>
      <c r="J112" s="162" t="str">
        <f aca="false">IF($A112="","",SUMIFS('DAILY ENTRY'!$F$4:$F$1006,'DAILY ENTRY'!$A$4:$A$1006,$A112,'DAILY ENTRY'!$B$4:$B$1006,$B112,'DAILY ENTRY'!$D$4:$D$1006,"Partnership / PR contact"))</f>
        <v/>
      </c>
      <c r="K112" s="162" t="str">
        <f aca="false">IF($A112="","",SUMIFS('DAILY ENTRY'!$F$4:$F$1006,'DAILY ENTRY'!$A$4:$A$1006,$A112,'DAILY ENTRY'!$B$4:$B$1006,$B112,'DAILY ENTRY'!$D$4:$D$1006,"Engagement (commented on someone else)"))</f>
        <v/>
      </c>
      <c r="L112" s="162" t="str">
        <f aca="false">IF($A112="","",SUMIFS('DAILY ENTRY'!$F$4:$F$1006,'DAILY ENTRY'!$A$4:$A$1006,$A112,'DAILY ENTRY'!$B$4:$B$1006,$B112,'DAILY ENTRY'!$D$4:$D$1006,"Account created / profile completed"))</f>
        <v/>
      </c>
      <c r="M112" s="163" t="str">
        <f aca="false">IF($A112="","",IFERROR(INDEX('DAILY ENTRY'!$E$4:$E$1006,MATCH(1,INDEX(('DAILY ENTRY'!$A$4:$A$1006=$A112)*('DAILY ENTRY'!$B$4:$B$1006=$B112)*('DAILY ENTRY'!$I$4:$I$1006="Meeting booked"),0),0)),IFERROR(INDEX('DAILY ENTRY'!$E$4:$E$1006,MATCH(1,INDEX(('DAILY ENTRY'!$A$4:$A$1006=$A112)*('DAILY ENTRY'!$B$4:$B$1006=$B112)*('DAILY ENTRY'!$I$4:$I$1006="Positive reply"),0),0)),"")))</f>
        <v/>
      </c>
      <c r="N112" s="163" t="str">
        <f aca="false">IF($A112="","",IFERROR(INDEX('DAILY ENTRY'!$J$4:$J$1006,MATCH(1,INDEX(('DAILY ENTRY'!$A$4:$A$1006=$A112)*('DAILY ENTRY'!$B$4:$B$1006=$B112)*('DAILY ENTRY'!$I$4:$I$1006="Blocked"),0),0)),""))</f>
        <v/>
      </c>
      <c r="O112" s="106" t="str">
        <f aca="false">IF($A112="","",(D112&gt;='START HERE'!$B$25)+(E112&gt;='START HERE'!$B$26)+(F112&gt;='START HERE'!$B$27)+(G112&gt;='START HERE'!$B$28)+(H112&gt;='START HERE'!$B$29)+(I112&gt;='START HERE'!$B$30)+(J112&gt;='START HERE'!$B$31)+(K112&gt;='START HERE'!$B$32))</f>
        <v/>
      </c>
      <c r="P112" s="107" t="str">
        <f aca="false">IF($A112="","",IF(O112&gt;=7,"Full day",IF(O112&gt;=5,"Most targets met",IF(O112&gt;=3,"Half day","Below plan - explain in the blocker column"))))</f>
        <v/>
      </c>
    </row>
    <row r="113" customFormat="false" ht="24" hidden="false" customHeight="true" outlineLevel="0" collapsed="false">
      <c r="A113" s="79"/>
      <c r="B113" s="80"/>
      <c r="C113" s="162" t="str">
        <f aca="false">IF($A113="","",ROUND(SUMIFS('DAILY ENTRY'!$G$4:$G$1006,'DAILY ENTRY'!$A$4:$A$1006,$A113,'DAILY ENTRY'!$B$4:$B$1006,$B113)/60,1))</f>
        <v/>
      </c>
      <c r="D113" s="162" t="str">
        <f aca="false">IF($A113="","",SUMIFS('DAILY ENTRY'!$F$4:$F$1006,'DAILY ENTRY'!$A$4:$A$1006,$A113,'DAILY ENTRY'!$B$4:$B$1006,$B113,'DAILY ENTRY'!$D$4:$D$1006,"Lead researched (Sales Navigator)"))</f>
        <v/>
      </c>
      <c r="E113" s="162" t="str">
        <f aca="false">IF($A113="","",SUMIFS('DAILY ENTRY'!$F$4:$F$1006,'DAILY ENTRY'!$A$4:$A$1006,$A113,'DAILY ENTRY'!$B$4:$B$1006,$B113,'DAILY ENTRY'!$D$4:$D$1006,"Connection request sent"))</f>
        <v/>
      </c>
      <c r="F113" s="162" t="str">
        <f aca="false">IF($A113="","",SUMIFS('DAILY ENTRY'!$F$4:$F$1006,'DAILY ENTRY'!$A$4:$A$1006,$A113,'DAILY ENTRY'!$B$4:$B$1006,$B113,'DAILY ENTRY'!$D$4:$D$1006,"First message sent"))</f>
        <v/>
      </c>
      <c r="G113" s="162" t="str">
        <f aca="false">IF($A113="","",SUMIFS('DAILY ENTRY'!$F$4:$F$1006,'DAILY ENTRY'!$A$4:$A$1006,$A113,'DAILY ENTRY'!$B$4:$B$1006,$B113,'DAILY ENTRY'!$D$4:$D$1006,"Follow-up message sent"))</f>
        <v/>
      </c>
      <c r="H113" s="162" t="str">
        <f aca="false">IF($A113="","",SUMIFS('DAILY ENTRY'!$F$4:$F$1006,'DAILY ENTRY'!$A$4:$A$1006,$A113,'DAILY ENTRY'!$B$4:$B$1006,$B113,'DAILY ENTRY'!$D$4:$D$1006,"Post / content published"))</f>
        <v/>
      </c>
      <c r="I113" s="162" t="str">
        <f aca="false">IF($A113="","",SUMIFS('DAILY ENTRY'!$F$4:$F$1006,'DAILY ENTRY'!$A$4:$A$1006,$A113,'DAILY ENTRY'!$B$4:$B$1006,$B113,'DAILY ENTRY'!$D$4:$D$1006,"Community answer or comment"))</f>
        <v/>
      </c>
      <c r="J113" s="162" t="str">
        <f aca="false">IF($A113="","",SUMIFS('DAILY ENTRY'!$F$4:$F$1006,'DAILY ENTRY'!$A$4:$A$1006,$A113,'DAILY ENTRY'!$B$4:$B$1006,$B113,'DAILY ENTRY'!$D$4:$D$1006,"Partnership / PR contact"))</f>
        <v/>
      </c>
      <c r="K113" s="162" t="str">
        <f aca="false">IF($A113="","",SUMIFS('DAILY ENTRY'!$F$4:$F$1006,'DAILY ENTRY'!$A$4:$A$1006,$A113,'DAILY ENTRY'!$B$4:$B$1006,$B113,'DAILY ENTRY'!$D$4:$D$1006,"Engagement (commented on someone else)"))</f>
        <v/>
      </c>
      <c r="L113" s="162" t="str">
        <f aca="false">IF($A113="","",SUMIFS('DAILY ENTRY'!$F$4:$F$1006,'DAILY ENTRY'!$A$4:$A$1006,$A113,'DAILY ENTRY'!$B$4:$B$1006,$B113,'DAILY ENTRY'!$D$4:$D$1006,"Account created / profile completed"))</f>
        <v/>
      </c>
      <c r="M113" s="163" t="str">
        <f aca="false">IF($A113="","",IFERROR(INDEX('DAILY ENTRY'!$E$4:$E$1006,MATCH(1,INDEX(('DAILY ENTRY'!$A$4:$A$1006=$A113)*('DAILY ENTRY'!$B$4:$B$1006=$B113)*('DAILY ENTRY'!$I$4:$I$1006="Meeting booked"),0),0)),IFERROR(INDEX('DAILY ENTRY'!$E$4:$E$1006,MATCH(1,INDEX(('DAILY ENTRY'!$A$4:$A$1006=$A113)*('DAILY ENTRY'!$B$4:$B$1006=$B113)*('DAILY ENTRY'!$I$4:$I$1006="Positive reply"),0),0)),"")))</f>
        <v/>
      </c>
      <c r="N113" s="163" t="str">
        <f aca="false">IF($A113="","",IFERROR(INDEX('DAILY ENTRY'!$J$4:$J$1006,MATCH(1,INDEX(('DAILY ENTRY'!$A$4:$A$1006=$A113)*('DAILY ENTRY'!$B$4:$B$1006=$B113)*('DAILY ENTRY'!$I$4:$I$1006="Blocked"),0),0)),""))</f>
        <v/>
      </c>
      <c r="O113" s="106" t="str">
        <f aca="false">IF($A113="","",(D113&gt;='START HERE'!$B$25)+(E113&gt;='START HERE'!$B$26)+(F113&gt;='START HERE'!$B$27)+(G113&gt;='START HERE'!$B$28)+(H113&gt;='START HERE'!$B$29)+(I113&gt;='START HERE'!$B$30)+(J113&gt;='START HERE'!$B$31)+(K113&gt;='START HERE'!$B$32))</f>
        <v/>
      </c>
      <c r="P113" s="107" t="str">
        <f aca="false">IF($A113="","",IF(O113&gt;=7,"Full day",IF(O113&gt;=5,"Most targets met",IF(O113&gt;=3,"Half day","Below plan - explain in the blocker column"))))</f>
        <v/>
      </c>
    </row>
    <row r="114" customFormat="false" ht="24" hidden="false" customHeight="true" outlineLevel="0" collapsed="false">
      <c r="A114" s="79"/>
      <c r="B114" s="80"/>
      <c r="C114" s="162" t="str">
        <f aca="false">IF($A114="","",ROUND(SUMIFS('DAILY ENTRY'!$G$4:$G$1006,'DAILY ENTRY'!$A$4:$A$1006,$A114,'DAILY ENTRY'!$B$4:$B$1006,$B114)/60,1))</f>
        <v/>
      </c>
      <c r="D114" s="162" t="str">
        <f aca="false">IF($A114="","",SUMIFS('DAILY ENTRY'!$F$4:$F$1006,'DAILY ENTRY'!$A$4:$A$1006,$A114,'DAILY ENTRY'!$B$4:$B$1006,$B114,'DAILY ENTRY'!$D$4:$D$1006,"Lead researched (Sales Navigator)"))</f>
        <v/>
      </c>
      <c r="E114" s="162" t="str">
        <f aca="false">IF($A114="","",SUMIFS('DAILY ENTRY'!$F$4:$F$1006,'DAILY ENTRY'!$A$4:$A$1006,$A114,'DAILY ENTRY'!$B$4:$B$1006,$B114,'DAILY ENTRY'!$D$4:$D$1006,"Connection request sent"))</f>
        <v/>
      </c>
      <c r="F114" s="162" t="str">
        <f aca="false">IF($A114="","",SUMIFS('DAILY ENTRY'!$F$4:$F$1006,'DAILY ENTRY'!$A$4:$A$1006,$A114,'DAILY ENTRY'!$B$4:$B$1006,$B114,'DAILY ENTRY'!$D$4:$D$1006,"First message sent"))</f>
        <v/>
      </c>
      <c r="G114" s="162" t="str">
        <f aca="false">IF($A114="","",SUMIFS('DAILY ENTRY'!$F$4:$F$1006,'DAILY ENTRY'!$A$4:$A$1006,$A114,'DAILY ENTRY'!$B$4:$B$1006,$B114,'DAILY ENTRY'!$D$4:$D$1006,"Follow-up message sent"))</f>
        <v/>
      </c>
      <c r="H114" s="162" t="str">
        <f aca="false">IF($A114="","",SUMIFS('DAILY ENTRY'!$F$4:$F$1006,'DAILY ENTRY'!$A$4:$A$1006,$A114,'DAILY ENTRY'!$B$4:$B$1006,$B114,'DAILY ENTRY'!$D$4:$D$1006,"Post / content published"))</f>
        <v/>
      </c>
      <c r="I114" s="162" t="str">
        <f aca="false">IF($A114="","",SUMIFS('DAILY ENTRY'!$F$4:$F$1006,'DAILY ENTRY'!$A$4:$A$1006,$A114,'DAILY ENTRY'!$B$4:$B$1006,$B114,'DAILY ENTRY'!$D$4:$D$1006,"Community answer or comment"))</f>
        <v/>
      </c>
      <c r="J114" s="162" t="str">
        <f aca="false">IF($A114="","",SUMIFS('DAILY ENTRY'!$F$4:$F$1006,'DAILY ENTRY'!$A$4:$A$1006,$A114,'DAILY ENTRY'!$B$4:$B$1006,$B114,'DAILY ENTRY'!$D$4:$D$1006,"Partnership / PR contact"))</f>
        <v/>
      </c>
      <c r="K114" s="162" t="str">
        <f aca="false">IF($A114="","",SUMIFS('DAILY ENTRY'!$F$4:$F$1006,'DAILY ENTRY'!$A$4:$A$1006,$A114,'DAILY ENTRY'!$B$4:$B$1006,$B114,'DAILY ENTRY'!$D$4:$D$1006,"Engagement (commented on someone else)"))</f>
        <v/>
      </c>
      <c r="L114" s="162" t="str">
        <f aca="false">IF($A114="","",SUMIFS('DAILY ENTRY'!$F$4:$F$1006,'DAILY ENTRY'!$A$4:$A$1006,$A114,'DAILY ENTRY'!$B$4:$B$1006,$B114,'DAILY ENTRY'!$D$4:$D$1006,"Account created / profile completed"))</f>
        <v/>
      </c>
      <c r="M114" s="163" t="str">
        <f aca="false">IF($A114="","",IFERROR(INDEX('DAILY ENTRY'!$E$4:$E$1006,MATCH(1,INDEX(('DAILY ENTRY'!$A$4:$A$1006=$A114)*('DAILY ENTRY'!$B$4:$B$1006=$B114)*('DAILY ENTRY'!$I$4:$I$1006="Meeting booked"),0),0)),IFERROR(INDEX('DAILY ENTRY'!$E$4:$E$1006,MATCH(1,INDEX(('DAILY ENTRY'!$A$4:$A$1006=$A114)*('DAILY ENTRY'!$B$4:$B$1006=$B114)*('DAILY ENTRY'!$I$4:$I$1006="Positive reply"),0),0)),"")))</f>
        <v/>
      </c>
      <c r="N114" s="163" t="str">
        <f aca="false">IF($A114="","",IFERROR(INDEX('DAILY ENTRY'!$J$4:$J$1006,MATCH(1,INDEX(('DAILY ENTRY'!$A$4:$A$1006=$A114)*('DAILY ENTRY'!$B$4:$B$1006=$B114)*('DAILY ENTRY'!$I$4:$I$1006="Blocked"),0),0)),""))</f>
        <v/>
      </c>
      <c r="O114" s="106" t="str">
        <f aca="false">IF($A114="","",(D114&gt;='START HERE'!$B$25)+(E114&gt;='START HERE'!$B$26)+(F114&gt;='START HERE'!$B$27)+(G114&gt;='START HERE'!$B$28)+(H114&gt;='START HERE'!$B$29)+(I114&gt;='START HERE'!$B$30)+(J114&gt;='START HERE'!$B$31)+(K114&gt;='START HERE'!$B$32))</f>
        <v/>
      </c>
      <c r="P114" s="107" t="str">
        <f aca="false">IF($A114="","",IF(O114&gt;=7,"Full day",IF(O114&gt;=5,"Most targets met",IF(O114&gt;=3,"Half day","Below plan - explain in the blocker column"))))</f>
        <v/>
      </c>
    </row>
    <row r="115" customFormat="false" ht="24" hidden="false" customHeight="true" outlineLevel="0" collapsed="false">
      <c r="A115" s="79"/>
      <c r="B115" s="80"/>
      <c r="C115" s="162" t="str">
        <f aca="false">IF($A115="","",ROUND(SUMIFS('DAILY ENTRY'!$G$4:$G$1006,'DAILY ENTRY'!$A$4:$A$1006,$A115,'DAILY ENTRY'!$B$4:$B$1006,$B115)/60,1))</f>
        <v/>
      </c>
      <c r="D115" s="162" t="str">
        <f aca="false">IF($A115="","",SUMIFS('DAILY ENTRY'!$F$4:$F$1006,'DAILY ENTRY'!$A$4:$A$1006,$A115,'DAILY ENTRY'!$B$4:$B$1006,$B115,'DAILY ENTRY'!$D$4:$D$1006,"Lead researched (Sales Navigator)"))</f>
        <v/>
      </c>
      <c r="E115" s="162" t="str">
        <f aca="false">IF($A115="","",SUMIFS('DAILY ENTRY'!$F$4:$F$1006,'DAILY ENTRY'!$A$4:$A$1006,$A115,'DAILY ENTRY'!$B$4:$B$1006,$B115,'DAILY ENTRY'!$D$4:$D$1006,"Connection request sent"))</f>
        <v/>
      </c>
      <c r="F115" s="162" t="str">
        <f aca="false">IF($A115="","",SUMIFS('DAILY ENTRY'!$F$4:$F$1006,'DAILY ENTRY'!$A$4:$A$1006,$A115,'DAILY ENTRY'!$B$4:$B$1006,$B115,'DAILY ENTRY'!$D$4:$D$1006,"First message sent"))</f>
        <v/>
      </c>
      <c r="G115" s="162" t="str">
        <f aca="false">IF($A115="","",SUMIFS('DAILY ENTRY'!$F$4:$F$1006,'DAILY ENTRY'!$A$4:$A$1006,$A115,'DAILY ENTRY'!$B$4:$B$1006,$B115,'DAILY ENTRY'!$D$4:$D$1006,"Follow-up message sent"))</f>
        <v/>
      </c>
      <c r="H115" s="162" t="str">
        <f aca="false">IF($A115="","",SUMIFS('DAILY ENTRY'!$F$4:$F$1006,'DAILY ENTRY'!$A$4:$A$1006,$A115,'DAILY ENTRY'!$B$4:$B$1006,$B115,'DAILY ENTRY'!$D$4:$D$1006,"Post / content published"))</f>
        <v/>
      </c>
      <c r="I115" s="162" t="str">
        <f aca="false">IF($A115="","",SUMIFS('DAILY ENTRY'!$F$4:$F$1006,'DAILY ENTRY'!$A$4:$A$1006,$A115,'DAILY ENTRY'!$B$4:$B$1006,$B115,'DAILY ENTRY'!$D$4:$D$1006,"Community answer or comment"))</f>
        <v/>
      </c>
      <c r="J115" s="162" t="str">
        <f aca="false">IF($A115="","",SUMIFS('DAILY ENTRY'!$F$4:$F$1006,'DAILY ENTRY'!$A$4:$A$1006,$A115,'DAILY ENTRY'!$B$4:$B$1006,$B115,'DAILY ENTRY'!$D$4:$D$1006,"Partnership / PR contact"))</f>
        <v/>
      </c>
      <c r="K115" s="162" t="str">
        <f aca="false">IF($A115="","",SUMIFS('DAILY ENTRY'!$F$4:$F$1006,'DAILY ENTRY'!$A$4:$A$1006,$A115,'DAILY ENTRY'!$B$4:$B$1006,$B115,'DAILY ENTRY'!$D$4:$D$1006,"Engagement (commented on someone else)"))</f>
        <v/>
      </c>
      <c r="L115" s="162" t="str">
        <f aca="false">IF($A115="","",SUMIFS('DAILY ENTRY'!$F$4:$F$1006,'DAILY ENTRY'!$A$4:$A$1006,$A115,'DAILY ENTRY'!$B$4:$B$1006,$B115,'DAILY ENTRY'!$D$4:$D$1006,"Account created / profile completed"))</f>
        <v/>
      </c>
      <c r="M115" s="163" t="str">
        <f aca="false">IF($A115="","",IFERROR(INDEX('DAILY ENTRY'!$E$4:$E$1006,MATCH(1,INDEX(('DAILY ENTRY'!$A$4:$A$1006=$A115)*('DAILY ENTRY'!$B$4:$B$1006=$B115)*('DAILY ENTRY'!$I$4:$I$1006="Meeting booked"),0),0)),IFERROR(INDEX('DAILY ENTRY'!$E$4:$E$1006,MATCH(1,INDEX(('DAILY ENTRY'!$A$4:$A$1006=$A115)*('DAILY ENTRY'!$B$4:$B$1006=$B115)*('DAILY ENTRY'!$I$4:$I$1006="Positive reply"),0),0)),"")))</f>
        <v/>
      </c>
      <c r="N115" s="163" t="str">
        <f aca="false">IF($A115="","",IFERROR(INDEX('DAILY ENTRY'!$J$4:$J$1006,MATCH(1,INDEX(('DAILY ENTRY'!$A$4:$A$1006=$A115)*('DAILY ENTRY'!$B$4:$B$1006=$B115)*('DAILY ENTRY'!$I$4:$I$1006="Blocked"),0),0)),""))</f>
        <v/>
      </c>
      <c r="O115" s="106" t="str">
        <f aca="false">IF($A115="","",(D115&gt;='START HERE'!$B$25)+(E115&gt;='START HERE'!$B$26)+(F115&gt;='START HERE'!$B$27)+(G115&gt;='START HERE'!$B$28)+(H115&gt;='START HERE'!$B$29)+(I115&gt;='START HERE'!$B$30)+(J115&gt;='START HERE'!$B$31)+(K115&gt;='START HERE'!$B$32))</f>
        <v/>
      </c>
      <c r="P115" s="107" t="str">
        <f aca="false">IF($A115="","",IF(O115&gt;=7,"Full day",IF(O115&gt;=5,"Most targets met",IF(O115&gt;=3,"Half day","Below plan - explain in the blocker column"))))</f>
        <v/>
      </c>
    </row>
    <row r="116" customFormat="false" ht="24" hidden="false" customHeight="true" outlineLevel="0" collapsed="false">
      <c r="A116" s="79"/>
      <c r="B116" s="80"/>
      <c r="C116" s="162" t="str">
        <f aca="false">IF($A116="","",ROUND(SUMIFS('DAILY ENTRY'!$G$4:$G$1006,'DAILY ENTRY'!$A$4:$A$1006,$A116,'DAILY ENTRY'!$B$4:$B$1006,$B116)/60,1))</f>
        <v/>
      </c>
      <c r="D116" s="162" t="str">
        <f aca="false">IF($A116="","",SUMIFS('DAILY ENTRY'!$F$4:$F$1006,'DAILY ENTRY'!$A$4:$A$1006,$A116,'DAILY ENTRY'!$B$4:$B$1006,$B116,'DAILY ENTRY'!$D$4:$D$1006,"Lead researched (Sales Navigator)"))</f>
        <v/>
      </c>
      <c r="E116" s="162" t="str">
        <f aca="false">IF($A116="","",SUMIFS('DAILY ENTRY'!$F$4:$F$1006,'DAILY ENTRY'!$A$4:$A$1006,$A116,'DAILY ENTRY'!$B$4:$B$1006,$B116,'DAILY ENTRY'!$D$4:$D$1006,"Connection request sent"))</f>
        <v/>
      </c>
      <c r="F116" s="162" t="str">
        <f aca="false">IF($A116="","",SUMIFS('DAILY ENTRY'!$F$4:$F$1006,'DAILY ENTRY'!$A$4:$A$1006,$A116,'DAILY ENTRY'!$B$4:$B$1006,$B116,'DAILY ENTRY'!$D$4:$D$1006,"First message sent"))</f>
        <v/>
      </c>
      <c r="G116" s="162" t="str">
        <f aca="false">IF($A116="","",SUMIFS('DAILY ENTRY'!$F$4:$F$1006,'DAILY ENTRY'!$A$4:$A$1006,$A116,'DAILY ENTRY'!$B$4:$B$1006,$B116,'DAILY ENTRY'!$D$4:$D$1006,"Follow-up message sent"))</f>
        <v/>
      </c>
      <c r="H116" s="162" t="str">
        <f aca="false">IF($A116="","",SUMIFS('DAILY ENTRY'!$F$4:$F$1006,'DAILY ENTRY'!$A$4:$A$1006,$A116,'DAILY ENTRY'!$B$4:$B$1006,$B116,'DAILY ENTRY'!$D$4:$D$1006,"Post / content published"))</f>
        <v/>
      </c>
      <c r="I116" s="162" t="str">
        <f aca="false">IF($A116="","",SUMIFS('DAILY ENTRY'!$F$4:$F$1006,'DAILY ENTRY'!$A$4:$A$1006,$A116,'DAILY ENTRY'!$B$4:$B$1006,$B116,'DAILY ENTRY'!$D$4:$D$1006,"Community answer or comment"))</f>
        <v/>
      </c>
      <c r="J116" s="162" t="str">
        <f aca="false">IF($A116="","",SUMIFS('DAILY ENTRY'!$F$4:$F$1006,'DAILY ENTRY'!$A$4:$A$1006,$A116,'DAILY ENTRY'!$B$4:$B$1006,$B116,'DAILY ENTRY'!$D$4:$D$1006,"Partnership / PR contact"))</f>
        <v/>
      </c>
      <c r="K116" s="162" t="str">
        <f aca="false">IF($A116="","",SUMIFS('DAILY ENTRY'!$F$4:$F$1006,'DAILY ENTRY'!$A$4:$A$1006,$A116,'DAILY ENTRY'!$B$4:$B$1006,$B116,'DAILY ENTRY'!$D$4:$D$1006,"Engagement (commented on someone else)"))</f>
        <v/>
      </c>
      <c r="L116" s="162" t="str">
        <f aca="false">IF($A116="","",SUMIFS('DAILY ENTRY'!$F$4:$F$1006,'DAILY ENTRY'!$A$4:$A$1006,$A116,'DAILY ENTRY'!$B$4:$B$1006,$B116,'DAILY ENTRY'!$D$4:$D$1006,"Account created / profile completed"))</f>
        <v/>
      </c>
      <c r="M116" s="163" t="str">
        <f aca="false">IF($A116="","",IFERROR(INDEX('DAILY ENTRY'!$E$4:$E$1006,MATCH(1,INDEX(('DAILY ENTRY'!$A$4:$A$1006=$A116)*('DAILY ENTRY'!$B$4:$B$1006=$B116)*('DAILY ENTRY'!$I$4:$I$1006="Meeting booked"),0),0)),IFERROR(INDEX('DAILY ENTRY'!$E$4:$E$1006,MATCH(1,INDEX(('DAILY ENTRY'!$A$4:$A$1006=$A116)*('DAILY ENTRY'!$B$4:$B$1006=$B116)*('DAILY ENTRY'!$I$4:$I$1006="Positive reply"),0),0)),"")))</f>
        <v/>
      </c>
      <c r="N116" s="163" t="str">
        <f aca="false">IF($A116="","",IFERROR(INDEX('DAILY ENTRY'!$J$4:$J$1006,MATCH(1,INDEX(('DAILY ENTRY'!$A$4:$A$1006=$A116)*('DAILY ENTRY'!$B$4:$B$1006=$B116)*('DAILY ENTRY'!$I$4:$I$1006="Blocked"),0),0)),""))</f>
        <v/>
      </c>
      <c r="O116" s="106" t="str">
        <f aca="false">IF($A116="","",(D116&gt;='START HERE'!$B$25)+(E116&gt;='START HERE'!$B$26)+(F116&gt;='START HERE'!$B$27)+(G116&gt;='START HERE'!$B$28)+(H116&gt;='START HERE'!$B$29)+(I116&gt;='START HERE'!$B$30)+(J116&gt;='START HERE'!$B$31)+(K116&gt;='START HERE'!$B$32))</f>
        <v/>
      </c>
      <c r="P116" s="107" t="str">
        <f aca="false">IF($A116="","",IF(O116&gt;=7,"Full day",IF(O116&gt;=5,"Most targets met",IF(O116&gt;=3,"Half day","Below plan - explain in the blocker column"))))</f>
        <v/>
      </c>
    </row>
    <row r="117" customFormat="false" ht="24" hidden="false" customHeight="true" outlineLevel="0" collapsed="false">
      <c r="A117" s="79"/>
      <c r="B117" s="80"/>
      <c r="C117" s="162" t="str">
        <f aca="false">IF($A117="","",ROUND(SUMIFS('DAILY ENTRY'!$G$4:$G$1006,'DAILY ENTRY'!$A$4:$A$1006,$A117,'DAILY ENTRY'!$B$4:$B$1006,$B117)/60,1))</f>
        <v/>
      </c>
      <c r="D117" s="162" t="str">
        <f aca="false">IF($A117="","",SUMIFS('DAILY ENTRY'!$F$4:$F$1006,'DAILY ENTRY'!$A$4:$A$1006,$A117,'DAILY ENTRY'!$B$4:$B$1006,$B117,'DAILY ENTRY'!$D$4:$D$1006,"Lead researched (Sales Navigator)"))</f>
        <v/>
      </c>
      <c r="E117" s="162" t="str">
        <f aca="false">IF($A117="","",SUMIFS('DAILY ENTRY'!$F$4:$F$1006,'DAILY ENTRY'!$A$4:$A$1006,$A117,'DAILY ENTRY'!$B$4:$B$1006,$B117,'DAILY ENTRY'!$D$4:$D$1006,"Connection request sent"))</f>
        <v/>
      </c>
      <c r="F117" s="162" t="str">
        <f aca="false">IF($A117="","",SUMIFS('DAILY ENTRY'!$F$4:$F$1006,'DAILY ENTRY'!$A$4:$A$1006,$A117,'DAILY ENTRY'!$B$4:$B$1006,$B117,'DAILY ENTRY'!$D$4:$D$1006,"First message sent"))</f>
        <v/>
      </c>
      <c r="G117" s="162" t="str">
        <f aca="false">IF($A117="","",SUMIFS('DAILY ENTRY'!$F$4:$F$1006,'DAILY ENTRY'!$A$4:$A$1006,$A117,'DAILY ENTRY'!$B$4:$B$1006,$B117,'DAILY ENTRY'!$D$4:$D$1006,"Follow-up message sent"))</f>
        <v/>
      </c>
      <c r="H117" s="162" t="str">
        <f aca="false">IF($A117="","",SUMIFS('DAILY ENTRY'!$F$4:$F$1006,'DAILY ENTRY'!$A$4:$A$1006,$A117,'DAILY ENTRY'!$B$4:$B$1006,$B117,'DAILY ENTRY'!$D$4:$D$1006,"Post / content published"))</f>
        <v/>
      </c>
      <c r="I117" s="162" t="str">
        <f aca="false">IF($A117="","",SUMIFS('DAILY ENTRY'!$F$4:$F$1006,'DAILY ENTRY'!$A$4:$A$1006,$A117,'DAILY ENTRY'!$B$4:$B$1006,$B117,'DAILY ENTRY'!$D$4:$D$1006,"Community answer or comment"))</f>
        <v/>
      </c>
      <c r="J117" s="162" t="str">
        <f aca="false">IF($A117="","",SUMIFS('DAILY ENTRY'!$F$4:$F$1006,'DAILY ENTRY'!$A$4:$A$1006,$A117,'DAILY ENTRY'!$B$4:$B$1006,$B117,'DAILY ENTRY'!$D$4:$D$1006,"Partnership / PR contact"))</f>
        <v/>
      </c>
      <c r="K117" s="162" t="str">
        <f aca="false">IF($A117="","",SUMIFS('DAILY ENTRY'!$F$4:$F$1006,'DAILY ENTRY'!$A$4:$A$1006,$A117,'DAILY ENTRY'!$B$4:$B$1006,$B117,'DAILY ENTRY'!$D$4:$D$1006,"Engagement (commented on someone else)"))</f>
        <v/>
      </c>
      <c r="L117" s="162" t="str">
        <f aca="false">IF($A117="","",SUMIFS('DAILY ENTRY'!$F$4:$F$1006,'DAILY ENTRY'!$A$4:$A$1006,$A117,'DAILY ENTRY'!$B$4:$B$1006,$B117,'DAILY ENTRY'!$D$4:$D$1006,"Account created / profile completed"))</f>
        <v/>
      </c>
      <c r="M117" s="163" t="str">
        <f aca="false">IF($A117="","",IFERROR(INDEX('DAILY ENTRY'!$E$4:$E$1006,MATCH(1,INDEX(('DAILY ENTRY'!$A$4:$A$1006=$A117)*('DAILY ENTRY'!$B$4:$B$1006=$B117)*('DAILY ENTRY'!$I$4:$I$1006="Meeting booked"),0),0)),IFERROR(INDEX('DAILY ENTRY'!$E$4:$E$1006,MATCH(1,INDEX(('DAILY ENTRY'!$A$4:$A$1006=$A117)*('DAILY ENTRY'!$B$4:$B$1006=$B117)*('DAILY ENTRY'!$I$4:$I$1006="Positive reply"),0),0)),"")))</f>
        <v/>
      </c>
      <c r="N117" s="163" t="str">
        <f aca="false">IF($A117="","",IFERROR(INDEX('DAILY ENTRY'!$J$4:$J$1006,MATCH(1,INDEX(('DAILY ENTRY'!$A$4:$A$1006=$A117)*('DAILY ENTRY'!$B$4:$B$1006=$B117)*('DAILY ENTRY'!$I$4:$I$1006="Blocked"),0),0)),""))</f>
        <v/>
      </c>
      <c r="O117" s="106" t="str">
        <f aca="false">IF($A117="","",(D117&gt;='START HERE'!$B$25)+(E117&gt;='START HERE'!$B$26)+(F117&gt;='START HERE'!$B$27)+(G117&gt;='START HERE'!$B$28)+(H117&gt;='START HERE'!$B$29)+(I117&gt;='START HERE'!$B$30)+(J117&gt;='START HERE'!$B$31)+(K117&gt;='START HERE'!$B$32))</f>
        <v/>
      </c>
      <c r="P117" s="107" t="str">
        <f aca="false">IF($A117="","",IF(O117&gt;=7,"Full day",IF(O117&gt;=5,"Most targets met",IF(O117&gt;=3,"Half day","Below plan - explain in the blocker column"))))</f>
        <v/>
      </c>
    </row>
    <row r="118" customFormat="false" ht="24" hidden="false" customHeight="true" outlineLevel="0" collapsed="false">
      <c r="A118" s="79"/>
      <c r="B118" s="80"/>
      <c r="C118" s="162" t="str">
        <f aca="false">IF($A118="","",ROUND(SUMIFS('DAILY ENTRY'!$G$4:$G$1006,'DAILY ENTRY'!$A$4:$A$1006,$A118,'DAILY ENTRY'!$B$4:$B$1006,$B118)/60,1))</f>
        <v/>
      </c>
      <c r="D118" s="162" t="str">
        <f aca="false">IF($A118="","",SUMIFS('DAILY ENTRY'!$F$4:$F$1006,'DAILY ENTRY'!$A$4:$A$1006,$A118,'DAILY ENTRY'!$B$4:$B$1006,$B118,'DAILY ENTRY'!$D$4:$D$1006,"Lead researched (Sales Navigator)"))</f>
        <v/>
      </c>
      <c r="E118" s="162" t="str">
        <f aca="false">IF($A118="","",SUMIFS('DAILY ENTRY'!$F$4:$F$1006,'DAILY ENTRY'!$A$4:$A$1006,$A118,'DAILY ENTRY'!$B$4:$B$1006,$B118,'DAILY ENTRY'!$D$4:$D$1006,"Connection request sent"))</f>
        <v/>
      </c>
      <c r="F118" s="162" t="str">
        <f aca="false">IF($A118="","",SUMIFS('DAILY ENTRY'!$F$4:$F$1006,'DAILY ENTRY'!$A$4:$A$1006,$A118,'DAILY ENTRY'!$B$4:$B$1006,$B118,'DAILY ENTRY'!$D$4:$D$1006,"First message sent"))</f>
        <v/>
      </c>
      <c r="G118" s="162" t="str">
        <f aca="false">IF($A118="","",SUMIFS('DAILY ENTRY'!$F$4:$F$1006,'DAILY ENTRY'!$A$4:$A$1006,$A118,'DAILY ENTRY'!$B$4:$B$1006,$B118,'DAILY ENTRY'!$D$4:$D$1006,"Follow-up message sent"))</f>
        <v/>
      </c>
      <c r="H118" s="162" t="str">
        <f aca="false">IF($A118="","",SUMIFS('DAILY ENTRY'!$F$4:$F$1006,'DAILY ENTRY'!$A$4:$A$1006,$A118,'DAILY ENTRY'!$B$4:$B$1006,$B118,'DAILY ENTRY'!$D$4:$D$1006,"Post / content published"))</f>
        <v/>
      </c>
      <c r="I118" s="162" t="str">
        <f aca="false">IF($A118="","",SUMIFS('DAILY ENTRY'!$F$4:$F$1006,'DAILY ENTRY'!$A$4:$A$1006,$A118,'DAILY ENTRY'!$B$4:$B$1006,$B118,'DAILY ENTRY'!$D$4:$D$1006,"Community answer or comment"))</f>
        <v/>
      </c>
      <c r="J118" s="162" t="str">
        <f aca="false">IF($A118="","",SUMIFS('DAILY ENTRY'!$F$4:$F$1006,'DAILY ENTRY'!$A$4:$A$1006,$A118,'DAILY ENTRY'!$B$4:$B$1006,$B118,'DAILY ENTRY'!$D$4:$D$1006,"Partnership / PR contact"))</f>
        <v/>
      </c>
      <c r="K118" s="162" t="str">
        <f aca="false">IF($A118="","",SUMIFS('DAILY ENTRY'!$F$4:$F$1006,'DAILY ENTRY'!$A$4:$A$1006,$A118,'DAILY ENTRY'!$B$4:$B$1006,$B118,'DAILY ENTRY'!$D$4:$D$1006,"Engagement (commented on someone else)"))</f>
        <v/>
      </c>
      <c r="L118" s="162" t="str">
        <f aca="false">IF($A118="","",SUMIFS('DAILY ENTRY'!$F$4:$F$1006,'DAILY ENTRY'!$A$4:$A$1006,$A118,'DAILY ENTRY'!$B$4:$B$1006,$B118,'DAILY ENTRY'!$D$4:$D$1006,"Account created / profile completed"))</f>
        <v/>
      </c>
      <c r="M118" s="163" t="str">
        <f aca="false">IF($A118="","",IFERROR(INDEX('DAILY ENTRY'!$E$4:$E$1006,MATCH(1,INDEX(('DAILY ENTRY'!$A$4:$A$1006=$A118)*('DAILY ENTRY'!$B$4:$B$1006=$B118)*('DAILY ENTRY'!$I$4:$I$1006="Meeting booked"),0),0)),IFERROR(INDEX('DAILY ENTRY'!$E$4:$E$1006,MATCH(1,INDEX(('DAILY ENTRY'!$A$4:$A$1006=$A118)*('DAILY ENTRY'!$B$4:$B$1006=$B118)*('DAILY ENTRY'!$I$4:$I$1006="Positive reply"),0),0)),"")))</f>
        <v/>
      </c>
      <c r="N118" s="163" t="str">
        <f aca="false">IF($A118="","",IFERROR(INDEX('DAILY ENTRY'!$J$4:$J$1006,MATCH(1,INDEX(('DAILY ENTRY'!$A$4:$A$1006=$A118)*('DAILY ENTRY'!$B$4:$B$1006=$B118)*('DAILY ENTRY'!$I$4:$I$1006="Blocked"),0),0)),""))</f>
        <v/>
      </c>
      <c r="O118" s="106" t="str">
        <f aca="false">IF($A118="","",(D118&gt;='START HERE'!$B$25)+(E118&gt;='START HERE'!$B$26)+(F118&gt;='START HERE'!$B$27)+(G118&gt;='START HERE'!$B$28)+(H118&gt;='START HERE'!$B$29)+(I118&gt;='START HERE'!$B$30)+(J118&gt;='START HERE'!$B$31)+(K118&gt;='START HERE'!$B$32))</f>
        <v/>
      </c>
      <c r="P118" s="107" t="str">
        <f aca="false">IF($A118="","",IF(O118&gt;=7,"Full day",IF(O118&gt;=5,"Most targets met",IF(O118&gt;=3,"Half day","Below plan - explain in the blocker column"))))</f>
        <v/>
      </c>
    </row>
    <row r="119" customFormat="false" ht="24" hidden="false" customHeight="true" outlineLevel="0" collapsed="false">
      <c r="A119" s="79"/>
      <c r="B119" s="80"/>
      <c r="C119" s="162" t="str">
        <f aca="false">IF($A119="","",ROUND(SUMIFS('DAILY ENTRY'!$G$4:$G$1006,'DAILY ENTRY'!$A$4:$A$1006,$A119,'DAILY ENTRY'!$B$4:$B$1006,$B119)/60,1))</f>
        <v/>
      </c>
      <c r="D119" s="162" t="str">
        <f aca="false">IF($A119="","",SUMIFS('DAILY ENTRY'!$F$4:$F$1006,'DAILY ENTRY'!$A$4:$A$1006,$A119,'DAILY ENTRY'!$B$4:$B$1006,$B119,'DAILY ENTRY'!$D$4:$D$1006,"Lead researched (Sales Navigator)"))</f>
        <v/>
      </c>
      <c r="E119" s="162" t="str">
        <f aca="false">IF($A119="","",SUMIFS('DAILY ENTRY'!$F$4:$F$1006,'DAILY ENTRY'!$A$4:$A$1006,$A119,'DAILY ENTRY'!$B$4:$B$1006,$B119,'DAILY ENTRY'!$D$4:$D$1006,"Connection request sent"))</f>
        <v/>
      </c>
      <c r="F119" s="162" t="str">
        <f aca="false">IF($A119="","",SUMIFS('DAILY ENTRY'!$F$4:$F$1006,'DAILY ENTRY'!$A$4:$A$1006,$A119,'DAILY ENTRY'!$B$4:$B$1006,$B119,'DAILY ENTRY'!$D$4:$D$1006,"First message sent"))</f>
        <v/>
      </c>
      <c r="G119" s="162" t="str">
        <f aca="false">IF($A119="","",SUMIFS('DAILY ENTRY'!$F$4:$F$1006,'DAILY ENTRY'!$A$4:$A$1006,$A119,'DAILY ENTRY'!$B$4:$B$1006,$B119,'DAILY ENTRY'!$D$4:$D$1006,"Follow-up message sent"))</f>
        <v/>
      </c>
      <c r="H119" s="162" t="str">
        <f aca="false">IF($A119="","",SUMIFS('DAILY ENTRY'!$F$4:$F$1006,'DAILY ENTRY'!$A$4:$A$1006,$A119,'DAILY ENTRY'!$B$4:$B$1006,$B119,'DAILY ENTRY'!$D$4:$D$1006,"Post / content published"))</f>
        <v/>
      </c>
      <c r="I119" s="162" t="str">
        <f aca="false">IF($A119="","",SUMIFS('DAILY ENTRY'!$F$4:$F$1006,'DAILY ENTRY'!$A$4:$A$1006,$A119,'DAILY ENTRY'!$B$4:$B$1006,$B119,'DAILY ENTRY'!$D$4:$D$1006,"Community answer or comment"))</f>
        <v/>
      </c>
      <c r="J119" s="162" t="str">
        <f aca="false">IF($A119="","",SUMIFS('DAILY ENTRY'!$F$4:$F$1006,'DAILY ENTRY'!$A$4:$A$1006,$A119,'DAILY ENTRY'!$B$4:$B$1006,$B119,'DAILY ENTRY'!$D$4:$D$1006,"Partnership / PR contact"))</f>
        <v/>
      </c>
      <c r="K119" s="162" t="str">
        <f aca="false">IF($A119="","",SUMIFS('DAILY ENTRY'!$F$4:$F$1006,'DAILY ENTRY'!$A$4:$A$1006,$A119,'DAILY ENTRY'!$B$4:$B$1006,$B119,'DAILY ENTRY'!$D$4:$D$1006,"Engagement (commented on someone else)"))</f>
        <v/>
      </c>
      <c r="L119" s="162" t="str">
        <f aca="false">IF($A119="","",SUMIFS('DAILY ENTRY'!$F$4:$F$1006,'DAILY ENTRY'!$A$4:$A$1006,$A119,'DAILY ENTRY'!$B$4:$B$1006,$B119,'DAILY ENTRY'!$D$4:$D$1006,"Account created / profile completed"))</f>
        <v/>
      </c>
      <c r="M119" s="163" t="str">
        <f aca="false">IF($A119="","",IFERROR(INDEX('DAILY ENTRY'!$E$4:$E$1006,MATCH(1,INDEX(('DAILY ENTRY'!$A$4:$A$1006=$A119)*('DAILY ENTRY'!$B$4:$B$1006=$B119)*('DAILY ENTRY'!$I$4:$I$1006="Meeting booked"),0),0)),IFERROR(INDEX('DAILY ENTRY'!$E$4:$E$1006,MATCH(1,INDEX(('DAILY ENTRY'!$A$4:$A$1006=$A119)*('DAILY ENTRY'!$B$4:$B$1006=$B119)*('DAILY ENTRY'!$I$4:$I$1006="Positive reply"),0),0)),"")))</f>
        <v/>
      </c>
      <c r="N119" s="163" t="str">
        <f aca="false">IF($A119="","",IFERROR(INDEX('DAILY ENTRY'!$J$4:$J$1006,MATCH(1,INDEX(('DAILY ENTRY'!$A$4:$A$1006=$A119)*('DAILY ENTRY'!$B$4:$B$1006=$B119)*('DAILY ENTRY'!$I$4:$I$1006="Blocked"),0),0)),""))</f>
        <v/>
      </c>
      <c r="O119" s="106" t="str">
        <f aca="false">IF($A119="","",(D119&gt;='START HERE'!$B$25)+(E119&gt;='START HERE'!$B$26)+(F119&gt;='START HERE'!$B$27)+(G119&gt;='START HERE'!$B$28)+(H119&gt;='START HERE'!$B$29)+(I119&gt;='START HERE'!$B$30)+(J119&gt;='START HERE'!$B$31)+(K119&gt;='START HERE'!$B$32))</f>
        <v/>
      </c>
      <c r="P119" s="107" t="str">
        <f aca="false">IF($A119="","",IF(O119&gt;=7,"Full day",IF(O119&gt;=5,"Most targets met",IF(O119&gt;=3,"Half day","Below plan - explain in the blocker column"))))</f>
        <v/>
      </c>
    </row>
    <row r="120" customFormat="false" ht="24" hidden="false" customHeight="true" outlineLevel="0" collapsed="false">
      <c r="A120" s="79"/>
      <c r="B120" s="80"/>
      <c r="C120" s="162" t="str">
        <f aca="false">IF($A120="","",ROUND(SUMIFS('DAILY ENTRY'!$G$4:$G$1006,'DAILY ENTRY'!$A$4:$A$1006,$A120,'DAILY ENTRY'!$B$4:$B$1006,$B120)/60,1))</f>
        <v/>
      </c>
      <c r="D120" s="162" t="str">
        <f aca="false">IF($A120="","",SUMIFS('DAILY ENTRY'!$F$4:$F$1006,'DAILY ENTRY'!$A$4:$A$1006,$A120,'DAILY ENTRY'!$B$4:$B$1006,$B120,'DAILY ENTRY'!$D$4:$D$1006,"Lead researched (Sales Navigator)"))</f>
        <v/>
      </c>
      <c r="E120" s="162" t="str">
        <f aca="false">IF($A120="","",SUMIFS('DAILY ENTRY'!$F$4:$F$1006,'DAILY ENTRY'!$A$4:$A$1006,$A120,'DAILY ENTRY'!$B$4:$B$1006,$B120,'DAILY ENTRY'!$D$4:$D$1006,"Connection request sent"))</f>
        <v/>
      </c>
      <c r="F120" s="162" t="str">
        <f aca="false">IF($A120="","",SUMIFS('DAILY ENTRY'!$F$4:$F$1006,'DAILY ENTRY'!$A$4:$A$1006,$A120,'DAILY ENTRY'!$B$4:$B$1006,$B120,'DAILY ENTRY'!$D$4:$D$1006,"First message sent"))</f>
        <v/>
      </c>
      <c r="G120" s="162" t="str">
        <f aca="false">IF($A120="","",SUMIFS('DAILY ENTRY'!$F$4:$F$1006,'DAILY ENTRY'!$A$4:$A$1006,$A120,'DAILY ENTRY'!$B$4:$B$1006,$B120,'DAILY ENTRY'!$D$4:$D$1006,"Follow-up message sent"))</f>
        <v/>
      </c>
      <c r="H120" s="162" t="str">
        <f aca="false">IF($A120="","",SUMIFS('DAILY ENTRY'!$F$4:$F$1006,'DAILY ENTRY'!$A$4:$A$1006,$A120,'DAILY ENTRY'!$B$4:$B$1006,$B120,'DAILY ENTRY'!$D$4:$D$1006,"Post / content published"))</f>
        <v/>
      </c>
      <c r="I120" s="162" t="str">
        <f aca="false">IF($A120="","",SUMIFS('DAILY ENTRY'!$F$4:$F$1006,'DAILY ENTRY'!$A$4:$A$1006,$A120,'DAILY ENTRY'!$B$4:$B$1006,$B120,'DAILY ENTRY'!$D$4:$D$1006,"Community answer or comment"))</f>
        <v/>
      </c>
      <c r="J120" s="162" t="str">
        <f aca="false">IF($A120="","",SUMIFS('DAILY ENTRY'!$F$4:$F$1006,'DAILY ENTRY'!$A$4:$A$1006,$A120,'DAILY ENTRY'!$B$4:$B$1006,$B120,'DAILY ENTRY'!$D$4:$D$1006,"Partnership / PR contact"))</f>
        <v/>
      </c>
      <c r="K120" s="162" t="str">
        <f aca="false">IF($A120="","",SUMIFS('DAILY ENTRY'!$F$4:$F$1006,'DAILY ENTRY'!$A$4:$A$1006,$A120,'DAILY ENTRY'!$B$4:$B$1006,$B120,'DAILY ENTRY'!$D$4:$D$1006,"Engagement (commented on someone else)"))</f>
        <v/>
      </c>
      <c r="L120" s="162" t="str">
        <f aca="false">IF($A120="","",SUMIFS('DAILY ENTRY'!$F$4:$F$1006,'DAILY ENTRY'!$A$4:$A$1006,$A120,'DAILY ENTRY'!$B$4:$B$1006,$B120,'DAILY ENTRY'!$D$4:$D$1006,"Account created / profile completed"))</f>
        <v/>
      </c>
      <c r="M120" s="163" t="str">
        <f aca="false">IF($A120="","",IFERROR(INDEX('DAILY ENTRY'!$E$4:$E$1006,MATCH(1,INDEX(('DAILY ENTRY'!$A$4:$A$1006=$A120)*('DAILY ENTRY'!$B$4:$B$1006=$B120)*('DAILY ENTRY'!$I$4:$I$1006="Meeting booked"),0),0)),IFERROR(INDEX('DAILY ENTRY'!$E$4:$E$1006,MATCH(1,INDEX(('DAILY ENTRY'!$A$4:$A$1006=$A120)*('DAILY ENTRY'!$B$4:$B$1006=$B120)*('DAILY ENTRY'!$I$4:$I$1006="Positive reply"),0),0)),"")))</f>
        <v/>
      </c>
      <c r="N120" s="163" t="str">
        <f aca="false">IF($A120="","",IFERROR(INDEX('DAILY ENTRY'!$J$4:$J$1006,MATCH(1,INDEX(('DAILY ENTRY'!$A$4:$A$1006=$A120)*('DAILY ENTRY'!$B$4:$B$1006=$B120)*('DAILY ENTRY'!$I$4:$I$1006="Blocked"),0),0)),""))</f>
        <v/>
      </c>
      <c r="O120" s="106" t="str">
        <f aca="false">IF($A120="","",(D120&gt;='START HERE'!$B$25)+(E120&gt;='START HERE'!$B$26)+(F120&gt;='START HERE'!$B$27)+(G120&gt;='START HERE'!$B$28)+(H120&gt;='START HERE'!$B$29)+(I120&gt;='START HERE'!$B$30)+(J120&gt;='START HERE'!$B$31)+(K120&gt;='START HERE'!$B$32))</f>
        <v/>
      </c>
      <c r="P120" s="107" t="str">
        <f aca="false">IF($A120="","",IF(O120&gt;=7,"Full day",IF(O120&gt;=5,"Most targets met",IF(O120&gt;=3,"Half day","Below plan - explain in the blocker column"))))</f>
        <v/>
      </c>
    </row>
    <row r="121" customFormat="false" ht="24" hidden="false" customHeight="true" outlineLevel="0" collapsed="false">
      <c r="A121" s="79"/>
      <c r="B121" s="80"/>
      <c r="C121" s="162" t="str">
        <f aca="false">IF($A121="","",ROUND(SUMIFS('DAILY ENTRY'!$G$4:$G$1006,'DAILY ENTRY'!$A$4:$A$1006,$A121,'DAILY ENTRY'!$B$4:$B$1006,$B121)/60,1))</f>
        <v/>
      </c>
      <c r="D121" s="162" t="str">
        <f aca="false">IF($A121="","",SUMIFS('DAILY ENTRY'!$F$4:$F$1006,'DAILY ENTRY'!$A$4:$A$1006,$A121,'DAILY ENTRY'!$B$4:$B$1006,$B121,'DAILY ENTRY'!$D$4:$D$1006,"Lead researched (Sales Navigator)"))</f>
        <v/>
      </c>
      <c r="E121" s="162" t="str">
        <f aca="false">IF($A121="","",SUMIFS('DAILY ENTRY'!$F$4:$F$1006,'DAILY ENTRY'!$A$4:$A$1006,$A121,'DAILY ENTRY'!$B$4:$B$1006,$B121,'DAILY ENTRY'!$D$4:$D$1006,"Connection request sent"))</f>
        <v/>
      </c>
      <c r="F121" s="162" t="str">
        <f aca="false">IF($A121="","",SUMIFS('DAILY ENTRY'!$F$4:$F$1006,'DAILY ENTRY'!$A$4:$A$1006,$A121,'DAILY ENTRY'!$B$4:$B$1006,$B121,'DAILY ENTRY'!$D$4:$D$1006,"First message sent"))</f>
        <v/>
      </c>
      <c r="G121" s="162" t="str">
        <f aca="false">IF($A121="","",SUMIFS('DAILY ENTRY'!$F$4:$F$1006,'DAILY ENTRY'!$A$4:$A$1006,$A121,'DAILY ENTRY'!$B$4:$B$1006,$B121,'DAILY ENTRY'!$D$4:$D$1006,"Follow-up message sent"))</f>
        <v/>
      </c>
      <c r="H121" s="162" t="str">
        <f aca="false">IF($A121="","",SUMIFS('DAILY ENTRY'!$F$4:$F$1006,'DAILY ENTRY'!$A$4:$A$1006,$A121,'DAILY ENTRY'!$B$4:$B$1006,$B121,'DAILY ENTRY'!$D$4:$D$1006,"Post / content published"))</f>
        <v/>
      </c>
      <c r="I121" s="162" t="str">
        <f aca="false">IF($A121="","",SUMIFS('DAILY ENTRY'!$F$4:$F$1006,'DAILY ENTRY'!$A$4:$A$1006,$A121,'DAILY ENTRY'!$B$4:$B$1006,$B121,'DAILY ENTRY'!$D$4:$D$1006,"Community answer or comment"))</f>
        <v/>
      </c>
      <c r="J121" s="162" t="str">
        <f aca="false">IF($A121="","",SUMIFS('DAILY ENTRY'!$F$4:$F$1006,'DAILY ENTRY'!$A$4:$A$1006,$A121,'DAILY ENTRY'!$B$4:$B$1006,$B121,'DAILY ENTRY'!$D$4:$D$1006,"Partnership / PR contact"))</f>
        <v/>
      </c>
      <c r="K121" s="162" t="str">
        <f aca="false">IF($A121="","",SUMIFS('DAILY ENTRY'!$F$4:$F$1006,'DAILY ENTRY'!$A$4:$A$1006,$A121,'DAILY ENTRY'!$B$4:$B$1006,$B121,'DAILY ENTRY'!$D$4:$D$1006,"Engagement (commented on someone else)"))</f>
        <v/>
      </c>
      <c r="L121" s="162" t="str">
        <f aca="false">IF($A121="","",SUMIFS('DAILY ENTRY'!$F$4:$F$1006,'DAILY ENTRY'!$A$4:$A$1006,$A121,'DAILY ENTRY'!$B$4:$B$1006,$B121,'DAILY ENTRY'!$D$4:$D$1006,"Account created / profile completed"))</f>
        <v/>
      </c>
      <c r="M121" s="163" t="str">
        <f aca="false">IF($A121="","",IFERROR(INDEX('DAILY ENTRY'!$E$4:$E$1006,MATCH(1,INDEX(('DAILY ENTRY'!$A$4:$A$1006=$A121)*('DAILY ENTRY'!$B$4:$B$1006=$B121)*('DAILY ENTRY'!$I$4:$I$1006="Meeting booked"),0),0)),IFERROR(INDEX('DAILY ENTRY'!$E$4:$E$1006,MATCH(1,INDEX(('DAILY ENTRY'!$A$4:$A$1006=$A121)*('DAILY ENTRY'!$B$4:$B$1006=$B121)*('DAILY ENTRY'!$I$4:$I$1006="Positive reply"),0),0)),"")))</f>
        <v/>
      </c>
      <c r="N121" s="163" t="str">
        <f aca="false">IF($A121="","",IFERROR(INDEX('DAILY ENTRY'!$J$4:$J$1006,MATCH(1,INDEX(('DAILY ENTRY'!$A$4:$A$1006=$A121)*('DAILY ENTRY'!$B$4:$B$1006=$B121)*('DAILY ENTRY'!$I$4:$I$1006="Blocked"),0),0)),""))</f>
        <v/>
      </c>
      <c r="O121" s="106" t="str">
        <f aca="false">IF($A121="","",(D121&gt;='START HERE'!$B$25)+(E121&gt;='START HERE'!$B$26)+(F121&gt;='START HERE'!$B$27)+(G121&gt;='START HERE'!$B$28)+(H121&gt;='START HERE'!$B$29)+(I121&gt;='START HERE'!$B$30)+(J121&gt;='START HERE'!$B$31)+(K121&gt;='START HERE'!$B$32))</f>
        <v/>
      </c>
      <c r="P121" s="107" t="str">
        <f aca="false">IF($A121="","",IF(O121&gt;=7,"Full day",IF(O121&gt;=5,"Most targets met",IF(O121&gt;=3,"Half day","Below plan - explain in the blocker column"))))</f>
        <v/>
      </c>
    </row>
    <row r="122" customFormat="false" ht="24" hidden="false" customHeight="true" outlineLevel="0" collapsed="false">
      <c r="A122" s="79"/>
      <c r="B122" s="80"/>
      <c r="C122" s="162" t="str">
        <f aca="false">IF($A122="","",ROUND(SUMIFS('DAILY ENTRY'!$G$4:$G$1006,'DAILY ENTRY'!$A$4:$A$1006,$A122,'DAILY ENTRY'!$B$4:$B$1006,$B122)/60,1))</f>
        <v/>
      </c>
      <c r="D122" s="162" t="str">
        <f aca="false">IF($A122="","",SUMIFS('DAILY ENTRY'!$F$4:$F$1006,'DAILY ENTRY'!$A$4:$A$1006,$A122,'DAILY ENTRY'!$B$4:$B$1006,$B122,'DAILY ENTRY'!$D$4:$D$1006,"Lead researched (Sales Navigator)"))</f>
        <v/>
      </c>
      <c r="E122" s="162" t="str">
        <f aca="false">IF($A122="","",SUMIFS('DAILY ENTRY'!$F$4:$F$1006,'DAILY ENTRY'!$A$4:$A$1006,$A122,'DAILY ENTRY'!$B$4:$B$1006,$B122,'DAILY ENTRY'!$D$4:$D$1006,"Connection request sent"))</f>
        <v/>
      </c>
      <c r="F122" s="162" t="str">
        <f aca="false">IF($A122="","",SUMIFS('DAILY ENTRY'!$F$4:$F$1006,'DAILY ENTRY'!$A$4:$A$1006,$A122,'DAILY ENTRY'!$B$4:$B$1006,$B122,'DAILY ENTRY'!$D$4:$D$1006,"First message sent"))</f>
        <v/>
      </c>
      <c r="G122" s="162" t="str">
        <f aca="false">IF($A122="","",SUMIFS('DAILY ENTRY'!$F$4:$F$1006,'DAILY ENTRY'!$A$4:$A$1006,$A122,'DAILY ENTRY'!$B$4:$B$1006,$B122,'DAILY ENTRY'!$D$4:$D$1006,"Follow-up message sent"))</f>
        <v/>
      </c>
      <c r="H122" s="162" t="str">
        <f aca="false">IF($A122="","",SUMIFS('DAILY ENTRY'!$F$4:$F$1006,'DAILY ENTRY'!$A$4:$A$1006,$A122,'DAILY ENTRY'!$B$4:$B$1006,$B122,'DAILY ENTRY'!$D$4:$D$1006,"Post / content published"))</f>
        <v/>
      </c>
      <c r="I122" s="162" t="str">
        <f aca="false">IF($A122="","",SUMIFS('DAILY ENTRY'!$F$4:$F$1006,'DAILY ENTRY'!$A$4:$A$1006,$A122,'DAILY ENTRY'!$B$4:$B$1006,$B122,'DAILY ENTRY'!$D$4:$D$1006,"Community answer or comment"))</f>
        <v/>
      </c>
      <c r="J122" s="162" t="str">
        <f aca="false">IF($A122="","",SUMIFS('DAILY ENTRY'!$F$4:$F$1006,'DAILY ENTRY'!$A$4:$A$1006,$A122,'DAILY ENTRY'!$B$4:$B$1006,$B122,'DAILY ENTRY'!$D$4:$D$1006,"Partnership / PR contact"))</f>
        <v/>
      </c>
      <c r="K122" s="162" t="str">
        <f aca="false">IF($A122="","",SUMIFS('DAILY ENTRY'!$F$4:$F$1006,'DAILY ENTRY'!$A$4:$A$1006,$A122,'DAILY ENTRY'!$B$4:$B$1006,$B122,'DAILY ENTRY'!$D$4:$D$1006,"Engagement (commented on someone else)"))</f>
        <v/>
      </c>
      <c r="L122" s="162" t="str">
        <f aca="false">IF($A122="","",SUMIFS('DAILY ENTRY'!$F$4:$F$1006,'DAILY ENTRY'!$A$4:$A$1006,$A122,'DAILY ENTRY'!$B$4:$B$1006,$B122,'DAILY ENTRY'!$D$4:$D$1006,"Account created / profile completed"))</f>
        <v/>
      </c>
      <c r="M122" s="163" t="str">
        <f aca="false">IF($A122="","",IFERROR(INDEX('DAILY ENTRY'!$E$4:$E$1006,MATCH(1,INDEX(('DAILY ENTRY'!$A$4:$A$1006=$A122)*('DAILY ENTRY'!$B$4:$B$1006=$B122)*('DAILY ENTRY'!$I$4:$I$1006="Meeting booked"),0),0)),IFERROR(INDEX('DAILY ENTRY'!$E$4:$E$1006,MATCH(1,INDEX(('DAILY ENTRY'!$A$4:$A$1006=$A122)*('DAILY ENTRY'!$B$4:$B$1006=$B122)*('DAILY ENTRY'!$I$4:$I$1006="Positive reply"),0),0)),"")))</f>
        <v/>
      </c>
      <c r="N122" s="163" t="str">
        <f aca="false">IF($A122="","",IFERROR(INDEX('DAILY ENTRY'!$J$4:$J$1006,MATCH(1,INDEX(('DAILY ENTRY'!$A$4:$A$1006=$A122)*('DAILY ENTRY'!$B$4:$B$1006=$B122)*('DAILY ENTRY'!$I$4:$I$1006="Blocked"),0),0)),""))</f>
        <v/>
      </c>
      <c r="O122" s="106" t="str">
        <f aca="false">IF($A122="","",(D122&gt;='START HERE'!$B$25)+(E122&gt;='START HERE'!$B$26)+(F122&gt;='START HERE'!$B$27)+(G122&gt;='START HERE'!$B$28)+(H122&gt;='START HERE'!$B$29)+(I122&gt;='START HERE'!$B$30)+(J122&gt;='START HERE'!$B$31)+(K122&gt;='START HERE'!$B$32))</f>
        <v/>
      </c>
      <c r="P122" s="107" t="str">
        <f aca="false">IF($A122="","",IF(O122&gt;=7,"Full day",IF(O122&gt;=5,"Most targets met",IF(O122&gt;=3,"Half day","Below plan - explain in the blocker column"))))</f>
        <v/>
      </c>
    </row>
    <row r="123" customFormat="false" ht="24" hidden="false" customHeight="true" outlineLevel="0" collapsed="false">
      <c r="A123" s="79"/>
      <c r="B123" s="80"/>
      <c r="C123" s="162" t="str">
        <f aca="false">IF($A123="","",ROUND(SUMIFS('DAILY ENTRY'!$G$4:$G$1006,'DAILY ENTRY'!$A$4:$A$1006,$A123,'DAILY ENTRY'!$B$4:$B$1006,$B123)/60,1))</f>
        <v/>
      </c>
      <c r="D123" s="162" t="str">
        <f aca="false">IF($A123="","",SUMIFS('DAILY ENTRY'!$F$4:$F$1006,'DAILY ENTRY'!$A$4:$A$1006,$A123,'DAILY ENTRY'!$B$4:$B$1006,$B123,'DAILY ENTRY'!$D$4:$D$1006,"Lead researched (Sales Navigator)"))</f>
        <v/>
      </c>
      <c r="E123" s="162" t="str">
        <f aca="false">IF($A123="","",SUMIFS('DAILY ENTRY'!$F$4:$F$1006,'DAILY ENTRY'!$A$4:$A$1006,$A123,'DAILY ENTRY'!$B$4:$B$1006,$B123,'DAILY ENTRY'!$D$4:$D$1006,"Connection request sent"))</f>
        <v/>
      </c>
      <c r="F123" s="162" t="str">
        <f aca="false">IF($A123="","",SUMIFS('DAILY ENTRY'!$F$4:$F$1006,'DAILY ENTRY'!$A$4:$A$1006,$A123,'DAILY ENTRY'!$B$4:$B$1006,$B123,'DAILY ENTRY'!$D$4:$D$1006,"First message sent"))</f>
        <v/>
      </c>
      <c r="G123" s="162" t="str">
        <f aca="false">IF($A123="","",SUMIFS('DAILY ENTRY'!$F$4:$F$1006,'DAILY ENTRY'!$A$4:$A$1006,$A123,'DAILY ENTRY'!$B$4:$B$1006,$B123,'DAILY ENTRY'!$D$4:$D$1006,"Follow-up message sent"))</f>
        <v/>
      </c>
      <c r="H123" s="162" t="str">
        <f aca="false">IF($A123="","",SUMIFS('DAILY ENTRY'!$F$4:$F$1006,'DAILY ENTRY'!$A$4:$A$1006,$A123,'DAILY ENTRY'!$B$4:$B$1006,$B123,'DAILY ENTRY'!$D$4:$D$1006,"Post / content published"))</f>
        <v/>
      </c>
      <c r="I123" s="162" t="str">
        <f aca="false">IF($A123="","",SUMIFS('DAILY ENTRY'!$F$4:$F$1006,'DAILY ENTRY'!$A$4:$A$1006,$A123,'DAILY ENTRY'!$B$4:$B$1006,$B123,'DAILY ENTRY'!$D$4:$D$1006,"Community answer or comment"))</f>
        <v/>
      </c>
      <c r="J123" s="162" t="str">
        <f aca="false">IF($A123="","",SUMIFS('DAILY ENTRY'!$F$4:$F$1006,'DAILY ENTRY'!$A$4:$A$1006,$A123,'DAILY ENTRY'!$B$4:$B$1006,$B123,'DAILY ENTRY'!$D$4:$D$1006,"Partnership / PR contact"))</f>
        <v/>
      </c>
      <c r="K123" s="162" t="str">
        <f aca="false">IF($A123="","",SUMIFS('DAILY ENTRY'!$F$4:$F$1006,'DAILY ENTRY'!$A$4:$A$1006,$A123,'DAILY ENTRY'!$B$4:$B$1006,$B123,'DAILY ENTRY'!$D$4:$D$1006,"Engagement (commented on someone else)"))</f>
        <v/>
      </c>
      <c r="L123" s="162" t="str">
        <f aca="false">IF($A123="","",SUMIFS('DAILY ENTRY'!$F$4:$F$1006,'DAILY ENTRY'!$A$4:$A$1006,$A123,'DAILY ENTRY'!$B$4:$B$1006,$B123,'DAILY ENTRY'!$D$4:$D$1006,"Account created / profile completed"))</f>
        <v/>
      </c>
      <c r="M123" s="163" t="str">
        <f aca="false">IF($A123="","",IFERROR(INDEX('DAILY ENTRY'!$E$4:$E$1006,MATCH(1,INDEX(('DAILY ENTRY'!$A$4:$A$1006=$A123)*('DAILY ENTRY'!$B$4:$B$1006=$B123)*('DAILY ENTRY'!$I$4:$I$1006="Meeting booked"),0),0)),IFERROR(INDEX('DAILY ENTRY'!$E$4:$E$1006,MATCH(1,INDEX(('DAILY ENTRY'!$A$4:$A$1006=$A123)*('DAILY ENTRY'!$B$4:$B$1006=$B123)*('DAILY ENTRY'!$I$4:$I$1006="Positive reply"),0),0)),"")))</f>
        <v/>
      </c>
      <c r="N123" s="163" t="str">
        <f aca="false">IF($A123="","",IFERROR(INDEX('DAILY ENTRY'!$J$4:$J$1006,MATCH(1,INDEX(('DAILY ENTRY'!$A$4:$A$1006=$A123)*('DAILY ENTRY'!$B$4:$B$1006=$B123)*('DAILY ENTRY'!$I$4:$I$1006="Blocked"),0),0)),""))</f>
        <v/>
      </c>
      <c r="O123" s="106" t="str">
        <f aca="false">IF($A123="","",(D123&gt;='START HERE'!$B$25)+(E123&gt;='START HERE'!$B$26)+(F123&gt;='START HERE'!$B$27)+(G123&gt;='START HERE'!$B$28)+(H123&gt;='START HERE'!$B$29)+(I123&gt;='START HERE'!$B$30)+(J123&gt;='START HERE'!$B$31)+(K123&gt;='START HERE'!$B$32))</f>
        <v/>
      </c>
      <c r="P123" s="107" t="str">
        <f aca="false">IF($A123="","",IF(O123&gt;=7,"Full day",IF(O123&gt;=5,"Most targets met",IF(O123&gt;=3,"Half day","Below plan - explain in the blocker column"))))</f>
        <v/>
      </c>
    </row>
    <row r="124" customFormat="false" ht="24" hidden="false" customHeight="true" outlineLevel="0" collapsed="false">
      <c r="A124" s="79"/>
      <c r="B124" s="80"/>
      <c r="C124" s="162"/>
      <c r="D124" s="162"/>
      <c r="E124" s="162"/>
      <c r="F124" s="162"/>
      <c r="G124" s="162"/>
      <c r="H124" s="162"/>
      <c r="I124" s="162"/>
      <c r="J124" s="162"/>
      <c r="K124" s="162"/>
      <c r="L124" s="162"/>
      <c r="M124" s="163"/>
      <c r="N124" s="163"/>
      <c r="O124" s="106"/>
      <c r="P124" s="107"/>
    </row>
    <row r="125" customFormat="false" ht="24" hidden="false" customHeight="true" outlineLevel="0" collapsed="false">
      <c r="A125" s="79"/>
      <c r="B125" s="80"/>
      <c r="C125" s="162"/>
      <c r="D125" s="162"/>
      <c r="E125" s="162"/>
      <c r="F125" s="162"/>
      <c r="G125" s="162"/>
      <c r="H125" s="162"/>
      <c r="I125" s="162"/>
      <c r="J125" s="162"/>
      <c r="K125" s="162"/>
      <c r="L125" s="162"/>
      <c r="M125" s="163"/>
      <c r="N125" s="163"/>
      <c r="O125" s="106"/>
      <c r="P125" s="107"/>
    </row>
    <row r="126" customFormat="false" ht="24" hidden="false" customHeight="true" outlineLevel="0" collapsed="false">
      <c r="A126" s="79"/>
      <c r="B126" s="80"/>
      <c r="C126" s="162"/>
      <c r="D126" s="162"/>
      <c r="E126" s="162"/>
      <c r="F126" s="162"/>
      <c r="G126" s="162"/>
      <c r="H126" s="162"/>
      <c r="I126" s="162"/>
      <c r="J126" s="162"/>
      <c r="K126" s="162"/>
      <c r="L126" s="162"/>
      <c r="M126" s="163"/>
      <c r="N126" s="163"/>
      <c r="O126" s="106"/>
      <c r="P126" s="107"/>
    </row>
    <row r="127" customFormat="false" ht="24" hidden="false" customHeight="true" outlineLevel="0" collapsed="false">
      <c r="A127" s="79"/>
      <c r="B127" s="80"/>
      <c r="C127" s="162"/>
      <c r="D127" s="162"/>
      <c r="E127" s="162"/>
      <c r="F127" s="162"/>
      <c r="G127" s="162"/>
      <c r="H127" s="162"/>
      <c r="I127" s="162"/>
      <c r="J127" s="162"/>
      <c r="K127" s="162"/>
      <c r="L127" s="162"/>
      <c r="M127" s="163"/>
      <c r="N127" s="163"/>
      <c r="O127" s="106"/>
      <c r="P127" s="107"/>
    </row>
    <row r="128" customFormat="false" ht="24" hidden="false" customHeight="true" outlineLevel="0" collapsed="false">
      <c r="A128" s="79"/>
      <c r="B128" s="80"/>
      <c r="C128" s="162"/>
      <c r="D128" s="162"/>
      <c r="E128" s="162"/>
      <c r="F128" s="162"/>
      <c r="G128" s="162"/>
      <c r="H128" s="162"/>
      <c r="I128" s="162"/>
      <c r="J128" s="162"/>
      <c r="K128" s="162"/>
      <c r="L128" s="162"/>
      <c r="M128" s="163"/>
      <c r="N128" s="163"/>
      <c r="O128" s="106"/>
      <c r="P128" s="107"/>
    </row>
    <row r="129" customFormat="false" ht="24" hidden="false" customHeight="true" outlineLevel="0" collapsed="false">
      <c r="A129" s="79"/>
      <c r="B129" s="80"/>
      <c r="C129" s="162"/>
      <c r="D129" s="162"/>
      <c r="E129" s="162"/>
      <c r="F129" s="162"/>
      <c r="G129" s="162"/>
      <c r="H129" s="162"/>
      <c r="I129" s="162"/>
      <c r="J129" s="162"/>
      <c r="K129" s="162"/>
      <c r="L129" s="162"/>
      <c r="M129" s="163"/>
      <c r="N129" s="163"/>
      <c r="O129" s="106"/>
      <c r="P129" s="107"/>
    </row>
    <row r="130" customFormat="false" ht="24" hidden="false" customHeight="true" outlineLevel="0" collapsed="false">
      <c r="A130" s="79"/>
      <c r="B130" s="80"/>
      <c r="C130" s="162"/>
      <c r="D130" s="162"/>
      <c r="E130" s="162"/>
      <c r="F130" s="162"/>
      <c r="G130" s="162"/>
      <c r="H130" s="162"/>
      <c r="I130" s="162"/>
      <c r="J130" s="162"/>
      <c r="K130" s="162"/>
      <c r="L130" s="162"/>
      <c r="M130" s="163"/>
      <c r="N130" s="163"/>
      <c r="O130" s="106"/>
      <c r="P130" s="107"/>
    </row>
    <row r="131" customFormat="false" ht="24" hidden="false" customHeight="true" outlineLevel="0" collapsed="false">
      <c r="A131" s="79"/>
      <c r="B131" s="80"/>
      <c r="C131" s="162"/>
      <c r="D131" s="162"/>
      <c r="E131" s="162"/>
      <c r="F131" s="162"/>
      <c r="G131" s="162"/>
      <c r="H131" s="162"/>
      <c r="I131" s="162"/>
      <c r="J131" s="162"/>
      <c r="K131" s="162"/>
      <c r="L131" s="162"/>
      <c r="M131" s="163"/>
      <c r="N131" s="163"/>
      <c r="O131" s="106"/>
      <c r="P131" s="107"/>
    </row>
    <row r="132" customFormat="false" ht="24" hidden="false" customHeight="true" outlineLevel="0" collapsed="false">
      <c r="A132" s="79"/>
      <c r="B132" s="80"/>
      <c r="C132" s="162"/>
      <c r="D132" s="162"/>
      <c r="E132" s="162"/>
      <c r="F132" s="162"/>
      <c r="G132" s="162"/>
      <c r="H132" s="162"/>
      <c r="I132" s="162"/>
      <c r="J132" s="162"/>
      <c r="K132" s="162"/>
      <c r="L132" s="162"/>
      <c r="M132" s="163"/>
      <c r="N132" s="163"/>
      <c r="O132" s="106"/>
      <c r="P132" s="107"/>
    </row>
    <row r="133" customFormat="false" ht="24" hidden="false" customHeight="true" outlineLevel="0" collapsed="false">
      <c r="A133" s="79"/>
      <c r="B133" s="80"/>
      <c r="C133" s="162"/>
      <c r="D133" s="162"/>
      <c r="E133" s="162"/>
      <c r="F133" s="162"/>
      <c r="G133" s="162"/>
      <c r="H133" s="162"/>
      <c r="I133" s="162"/>
      <c r="J133" s="162"/>
      <c r="K133" s="162"/>
      <c r="L133" s="162"/>
      <c r="M133" s="163"/>
      <c r="N133" s="163"/>
      <c r="O133" s="106"/>
      <c r="P133" s="107"/>
    </row>
    <row r="134" customFormat="false" ht="24" hidden="false" customHeight="true" outlineLevel="0" collapsed="false">
      <c r="A134" s="79"/>
      <c r="B134" s="80"/>
      <c r="C134" s="162"/>
      <c r="D134" s="162"/>
      <c r="E134" s="162"/>
      <c r="F134" s="162"/>
      <c r="G134" s="162"/>
      <c r="H134" s="162"/>
      <c r="I134" s="162"/>
      <c r="J134" s="162"/>
      <c r="K134" s="162"/>
      <c r="L134" s="162"/>
      <c r="M134" s="163"/>
      <c r="N134" s="163"/>
      <c r="O134" s="106"/>
      <c r="P134" s="107"/>
    </row>
    <row r="135" customFormat="false" ht="24" hidden="false" customHeight="true" outlineLevel="0" collapsed="false">
      <c r="A135" s="79"/>
      <c r="B135" s="80"/>
      <c r="C135" s="162"/>
      <c r="D135" s="162"/>
      <c r="E135" s="162"/>
      <c r="F135" s="162"/>
      <c r="G135" s="162"/>
      <c r="H135" s="162"/>
      <c r="I135" s="162"/>
      <c r="J135" s="162"/>
      <c r="K135" s="162"/>
      <c r="L135" s="162"/>
      <c r="M135" s="163"/>
      <c r="N135" s="163"/>
      <c r="O135" s="106"/>
      <c r="P135" s="107"/>
    </row>
    <row r="136" customFormat="false" ht="24" hidden="false" customHeight="true" outlineLevel="0" collapsed="false">
      <c r="A136" s="79"/>
      <c r="B136" s="80"/>
      <c r="C136" s="162"/>
      <c r="D136" s="162"/>
      <c r="E136" s="162"/>
      <c r="F136" s="162"/>
      <c r="G136" s="162"/>
      <c r="H136" s="162"/>
      <c r="I136" s="162"/>
      <c r="J136" s="162"/>
      <c r="K136" s="162"/>
      <c r="L136" s="162"/>
      <c r="M136" s="163"/>
      <c r="N136" s="163"/>
      <c r="O136" s="106"/>
      <c r="P136" s="107"/>
    </row>
    <row r="137" customFormat="false" ht="24" hidden="false" customHeight="true" outlineLevel="0" collapsed="false">
      <c r="A137" s="79"/>
      <c r="B137" s="80"/>
      <c r="C137" s="162"/>
      <c r="D137" s="162"/>
      <c r="E137" s="162"/>
      <c r="F137" s="162"/>
      <c r="G137" s="162"/>
      <c r="H137" s="162"/>
      <c r="I137" s="162"/>
      <c r="J137" s="162"/>
      <c r="K137" s="162"/>
      <c r="L137" s="162"/>
      <c r="M137" s="163"/>
      <c r="N137" s="163"/>
      <c r="O137" s="106"/>
      <c r="P137" s="107"/>
    </row>
    <row r="138" customFormat="false" ht="24" hidden="false" customHeight="true" outlineLevel="0" collapsed="false">
      <c r="A138" s="79"/>
      <c r="B138" s="80"/>
      <c r="C138" s="162"/>
      <c r="D138" s="162"/>
      <c r="E138" s="162"/>
      <c r="F138" s="162"/>
      <c r="G138" s="162"/>
      <c r="H138" s="162"/>
      <c r="I138" s="162"/>
      <c r="J138" s="162"/>
      <c r="K138" s="162"/>
      <c r="L138" s="162"/>
      <c r="M138" s="163"/>
      <c r="N138" s="163"/>
      <c r="O138" s="106"/>
      <c r="P138" s="107"/>
    </row>
    <row r="139" customFormat="false" ht="24" hidden="false" customHeight="true" outlineLevel="0" collapsed="false">
      <c r="A139" s="79"/>
      <c r="B139" s="80"/>
      <c r="C139" s="162"/>
      <c r="D139" s="162"/>
      <c r="E139" s="162"/>
      <c r="F139" s="162"/>
      <c r="G139" s="162"/>
      <c r="H139" s="162"/>
      <c r="I139" s="162"/>
      <c r="J139" s="162"/>
      <c r="K139" s="162"/>
      <c r="L139" s="162"/>
      <c r="M139" s="163"/>
      <c r="N139" s="163"/>
      <c r="O139" s="106"/>
      <c r="P139" s="107"/>
    </row>
    <row r="140" customFormat="false" ht="24" hidden="false" customHeight="true" outlineLevel="0" collapsed="false">
      <c r="A140" s="79"/>
      <c r="B140" s="80"/>
      <c r="C140" s="162"/>
      <c r="D140" s="162"/>
      <c r="E140" s="162"/>
      <c r="F140" s="162"/>
      <c r="G140" s="162"/>
      <c r="H140" s="162"/>
      <c r="I140" s="162"/>
      <c r="J140" s="162"/>
      <c r="K140" s="162"/>
      <c r="L140" s="162"/>
      <c r="M140" s="163"/>
      <c r="N140" s="163"/>
      <c r="O140" s="106"/>
      <c r="P140" s="107"/>
    </row>
    <row r="141" customFormat="false" ht="24" hidden="false" customHeight="true" outlineLevel="0" collapsed="false">
      <c r="A141" s="79"/>
      <c r="B141" s="80"/>
      <c r="C141" s="162"/>
      <c r="D141" s="162"/>
      <c r="E141" s="162"/>
      <c r="F141" s="162"/>
      <c r="G141" s="162"/>
      <c r="H141" s="162"/>
      <c r="I141" s="162"/>
      <c r="J141" s="162"/>
      <c r="K141" s="162"/>
      <c r="L141" s="162"/>
      <c r="M141" s="163"/>
      <c r="N141" s="163"/>
      <c r="O141" s="106"/>
      <c r="P141" s="107"/>
    </row>
    <row r="142" customFormat="false" ht="24" hidden="false" customHeight="true" outlineLevel="0" collapsed="false">
      <c r="A142" s="79"/>
      <c r="B142" s="80"/>
      <c r="C142" s="162"/>
      <c r="D142" s="162"/>
      <c r="E142" s="162"/>
      <c r="F142" s="162"/>
      <c r="G142" s="162"/>
      <c r="H142" s="162"/>
      <c r="I142" s="162"/>
      <c r="J142" s="162"/>
      <c r="K142" s="162"/>
      <c r="L142" s="162"/>
      <c r="M142" s="163"/>
      <c r="N142" s="163"/>
      <c r="O142" s="106"/>
      <c r="P142" s="107"/>
    </row>
    <row r="143" customFormat="false" ht="24" hidden="false" customHeight="true" outlineLevel="0" collapsed="false">
      <c r="A143" s="79"/>
      <c r="B143" s="80"/>
      <c r="C143" s="162"/>
      <c r="D143" s="162"/>
      <c r="E143" s="162"/>
      <c r="F143" s="162"/>
      <c r="G143" s="162"/>
      <c r="H143" s="162"/>
      <c r="I143" s="162"/>
      <c r="J143" s="162"/>
      <c r="K143" s="162"/>
      <c r="L143" s="162"/>
      <c r="M143" s="163"/>
      <c r="N143" s="163"/>
      <c r="O143" s="106"/>
      <c r="P143" s="107"/>
    </row>
    <row r="144" customFormat="false" ht="24" hidden="false" customHeight="true" outlineLevel="0" collapsed="false">
      <c r="A144" s="79"/>
      <c r="B144" s="80"/>
      <c r="C144" s="162"/>
      <c r="D144" s="162"/>
      <c r="E144" s="162"/>
      <c r="F144" s="162"/>
      <c r="G144" s="162"/>
      <c r="H144" s="162"/>
      <c r="I144" s="162"/>
      <c r="J144" s="162"/>
      <c r="K144" s="162"/>
      <c r="L144" s="162"/>
      <c r="M144" s="163"/>
      <c r="N144" s="163"/>
      <c r="O144" s="106"/>
      <c r="P144" s="107"/>
    </row>
    <row r="145" customFormat="false" ht="24" hidden="false" customHeight="true" outlineLevel="0" collapsed="false">
      <c r="A145" s="79"/>
      <c r="B145" s="80"/>
      <c r="C145" s="162"/>
      <c r="D145" s="162"/>
      <c r="E145" s="162"/>
      <c r="F145" s="162"/>
      <c r="G145" s="162"/>
      <c r="H145" s="162"/>
      <c r="I145" s="162"/>
      <c r="J145" s="162"/>
      <c r="K145" s="162"/>
      <c r="L145" s="162"/>
      <c r="M145" s="163"/>
      <c r="N145" s="163"/>
      <c r="O145" s="106"/>
      <c r="P145" s="107"/>
    </row>
    <row r="146" customFormat="false" ht="24" hidden="false" customHeight="true" outlineLevel="0" collapsed="false">
      <c r="A146" s="79"/>
      <c r="B146" s="80"/>
      <c r="C146" s="162"/>
      <c r="D146" s="162"/>
      <c r="E146" s="162"/>
      <c r="F146" s="162"/>
      <c r="G146" s="162"/>
      <c r="H146" s="162"/>
      <c r="I146" s="162"/>
      <c r="J146" s="162"/>
      <c r="K146" s="162"/>
      <c r="L146" s="162"/>
      <c r="M146" s="163"/>
      <c r="N146" s="163"/>
      <c r="O146" s="106"/>
      <c r="P146" s="107"/>
    </row>
    <row r="147" customFormat="false" ht="24" hidden="false" customHeight="true" outlineLevel="0" collapsed="false">
      <c r="A147" s="79"/>
      <c r="B147" s="80"/>
      <c r="C147" s="162"/>
      <c r="D147" s="162"/>
      <c r="E147" s="162"/>
      <c r="F147" s="162"/>
      <c r="G147" s="162"/>
      <c r="H147" s="162"/>
      <c r="I147" s="162"/>
      <c r="J147" s="162"/>
      <c r="K147" s="162"/>
      <c r="L147" s="162"/>
      <c r="M147" s="163"/>
      <c r="N147" s="163"/>
      <c r="O147" s="106"/>
      <c r="P147" s="107"/>
    </row>
    <row r="148" customFormat="false" ht="24" hidden="false" customHeight="true" outlineLevel="0" collapsed="false">
      <c r="A148" s="79"/>
      <c r="B148" s="80"/>
      <c r="C148" s="162"/>
      <c r="D148" s="162"/>
      <c r="E148" s="162"/>
      <c r="F148" s="162"/>
      <c r="G148" s="162"/>
      <c r="H148" s="162"/>
      <c r="I148" s="162"/>
      <c r="J148" s="162"/>
      <c r="K148" s="162"/>
      <c r="L148" s="162"/>
      <c r="M148" s="163"/>
      <c r="N148" s="163"/>
      <c r="O148" s="106"/>
      <c r="P148" s="107"/>
    </row>
    <row r="149" customFormat="false" ht="24" hidden="false" customHeight="true" outlineLevel="0" collapsed="false">
      <c r="A149" s="79"/>
      <c r="B149" s="80"/>
      <c r="C149" s="162"/>
      <c r="D149" s="162"/>
      <c r="E149" s="162"/>
      <c r="F149" s="162"/>
      <c r="G149" s="162"/>
      <c r="H149" s="162"/>
      <c r="I149" s="162"/>
      <c r="J149" s="162"/>
      <c r="K149" s="162"/>
      <c r="L149" s="162"/>
      <c r="M149" s="163"/>
      <c r="N149" s="163"/>
      <c r="O149" s="106"/>
      <c r="P149" s="107"/>
    </row>
    <row r="150" customFormat="false" ht="24" hidden="false" customHeight="true" outlineLevel="0" collapsed="false">
      <c r="A150" s="79"/>
      <c r="B150" s="80"/>
      <c r="C150" s="162"/>
      <c r="D150" s="162"/>
      <c r="E150" s="162"/>
      <c r="F150" s="162"/>
      <c r="G150" s="162"/>
      <c r="H150" s="162"/>
      <c r="I150" s="162"/>
      <c r="J150" s="162"/>
      <c r="K150" s="162"/>
      <c r="L150" s="162"/>
      <c r="M150" s="163"/>
      <c r="N150" s="163"/>
      <c r="O150" s="106"/>
      <c r="P150" s="107"/>
    </row>
    <row r="151" customFormat="false" ht="24" hidden="false" customHeight="true" outlineLevel="0" collapsed="false">
      <c r="A151" s="79"/>
      <c r="B151" s="80"/>
      <c r="C151" s="162"/>
      <c r="D151" s="162"/>
      <c r="E151" s="162"/>
      <c r="F151" s="162"/>
      <c r="G151" s="162"/>
      <c r="H151" s="162"/>
      <c r="I151" s="162"/>
      <c r="J151" s="162"/>
      <c r="K151" s="162"/>
      <c r="L151" s="162"/>
      <c r="M151" s="163"/>
      <c r="N151" s="163"/>
      <c r="O151" s="106"/>
      <c r="P151" s="107"/>
    </row>
    <row r="152" customFormat="false" ht="24" hidden="false" customHeight="true" outlineLevel="0" collapsed="false">
      <c r="A152" s="79"/>
      <c r="B152" s="80"/>
      <c r="C152" s="162"/>
      <c r="D152" s="162"/>
      <c r="E152" s="162"/>
      <c r="F152" s="162"/>
      <c r="G152" s="162"/>
      <c r="H152" s="162"/>
      <c r="I152" s="162"/>
      <c r="J152" s="162"/>
      <c r="K152" s="162"/>
      <c r="L152" s="162"/>
      <c r="M152" s="163"/>
      <c r="N152" s="163"/>
      <c r="O152" s="106"/>
      <c r="P152" s="107"/>
    </row>
    <row r="153" customFormat="false" ht="24" hidden="false" customHeight="true" outlineLevel="0" collapsed="false">
      <c r="A153" s="79"/>
      <c r="B153" s="80"/>
      <c r="C153" s="162"/>
      <c r="D153" s="162"/>
      <c r="E153" s="162"/>
      <c r="F153" s="162"/>
      <c r="G153" s="162"/>
      <c r="H153" s="162"/>
      <c r="I153" s="162"/>
      <c r="J153" s="162"/>
      <c r="K153" s="162"/>
      <c r="L153" s="162"/>
      <c r="M153" s="163"/>
      <c r="N153" s="163"/>
      <c r="O153" s="106"/>
      <c r="P153" s="107"/>
    </row>
    <row r="154" customFormat="false" ht="24" hidden="false" customHeight="true" outlineLevel="0" collapsed="false">
      <c r="A154" s="79"/>
      <c r="B154" s="80"/>
      <c r="C154" s="162"/>
      <c r="D154" s="162"/>
      <c r="E154" s="162"/>
      <c r="F154" s="162"/>
      <c r="G154" s="162"/>
      <c r="H154" s="162"/>
      <c r="I154" s="162"/>
      <c r="J154" s="162"/>
      <c r="K154" s="162"/>
      <c r="L154" s="162"/>
      <c r="M154" s="163"/>
      <c r="N154" s="163"/>
      <c r="O154" s="106"/>
      <c r="P154" s="107"/>
    </row>
    <row r="155" customFormat="false" ht="24" hidden="false" customHeight="true" outlineLevel="0" collapsed="false">
      <c r="A155" s="79"/>
      <c r="B155" s="80"/>
      <c r="C155" s="162"/>
      <c r="D155" s="162"/>
      <c r="E155" s="162"/>
      <c r="F155" s="162"/>
      <c r="G155" s="162"/>
      <c r="H155" s="162"/>
      <c r="I155" s="162"/>
      <c r="J155" s="162"/>
      <c r="K155" s="162"/>
      <c r="L155" s="162"/>
      <c r="M155" s="163"/>
      <c r="N155" s="163"/>
      <c r="O155" s="106"/>
      <c r="P155" s="107"/>
    </row>
    <row r="156" customFormat="false" ht="24" hidden="false" customHeight="true" outlineLevel="0" collapsed="false">
      <c r="A156" s="79"/>
      <c r="B156" s="80"/>
      <c r="C156" s="162"/>
      <c r="D156" s="162"/>
      <c r="E156" s="162"/>
      <c r="F156" s="162"/>
      <c r="G156" s="162"/>
      <c r="H156" s="162"/>
      <c r="I156" s="162"/>
      <c r="J156" s="162"/>
      <c r="K156" s="162"/>
      <c r="L156" s="162"/>
      <c r="M156" s="163"/>
      <c r="N156" s="163"/>
      <c r="O156" s="106"/>
      <c r="P156" s="107"/>
    </row>
    <row r="157" customFormat="false" ht="24" hidden="false" customHeight="true" outlineLevel="0" collapsed="false">
      <c r="A157" s="79"/>
      <c r="B157" s="80"/>
      <c r="C157" s="162"/>
      <c r="D157" s="162"/>
      <c r="E157" s="162"/>
      <c r="F157" s="162"/>
      <c r="G157" s="162"/>
      <c r="H157" s="162"/>
      <c r="I157" s="162"/>
      <c r="J157" s="162"/>
      <c r="K157" s="162"/>
      <c r="L157" s="162"/>
      <c r="M157" s="163"/>
      <c r="N157" s="163"/>
      <c r="O157" s="106"/>
      <c r="P157" s="107"/>
    </row>
    <row r="158" customFormat="false" ht="24" hidden="false" customHeight="true" outlineLevel="0" collapsed="false">
      <c r="A158" s="79"/>
      <c r="B158" s="80"/>
      <c r="C158" s="162"/>
      <c r="D158" s="162"/>
      <c r="E158" s="162"/>
      <c r="F158" s="162"/>
      <c r="G158" s="162"/>
      <c r="H158" s="162"/>
      <c r="I158" s="162"/>
      <c r="J158" s="162"/>
      <c r="K158" s="162"/>
      <c r="L158" s="162"/>
      <c r="M158" s="163"/>
      <c r="N158" s="163"/>
      <c r="O158" s="106"/>
      <c r="P158" s="107"/>
    </row>
    <row r="159" customFormat="false" ht="24" hidden="false" customHeight="true" outlineLevel="0" collapsed="false">
      <c r="A159" s="79"/>
      <c r="B159" s="80"/>
      <c r="C159" s="162"/>
      <c r="D159" s="162"/>
      <c r="E159" s="162"/>
      <c r="F159" s="162"/>
      <c r="G159" s="162"/>
      <c r="H159" s="162"/>
      <c r="I159" s="162"/>
      <c r="J159" s="162"/>
      <c r="K159" s="162"/>
      <c r="L159" s="162"/>
      <c r="M159" s="163"/>
      <c r="N159" s="163"/>
      <c r="O159" s="106"/>
      <c r="P159" s="107"/>
    </row>
    <row r="160" customFormat="false" ht="24" hidden="false" customHeight="true" outlineLevel="0" collapsed="false">
      <c r="A160" s="79"/>
      <c r="B160" s="80"/>
      <c r="C160" s="162"/>
      <c r="D160" s="162"/>
      <c r="E160" s="162"/>
      <c r="F160" s="162"/>
      <c r="G160" s="162"/>
      <c r="H160" s="162"/>
      <c r="I160" s="162"/>
      <c r="J160" s="162"/>
      <c r="K160" s="162"/>
      <c r="L160" s="162"/>
      <c r="M160" s="163"/>
      <c r="N160" s="163"/>
      <c r="O160" s="106"/>
      <c r="P160" s="107"/>
    </row>
    <row r="161" customFormat="false" ht="24" hidden="false" customHeight="true" outlineLevel="0" collapsed="false">
      <c r="A161" s="79"/>
      <c r="B161" s="80"/>
      <c r="C161" s="162"/>
      <c r="D161" s="162"/>
      <c r="E161" s="162"/>
      <c r="F161" s="162"/>
      <c r="G161" s="162"/>
      <c r="H161" s="162"/>
      <c r="I161" s="162"/>
      <c r="J161" s="162"/>
      <c r="K161" s="162"/>
      <c r="L161" s="162"/>
      <c r="M161" s="163"/>
      <c r="N161" s="163"/>
      <c r="O161" s="106"/>
      <c r="P161" s="107"/>
    </row>
    <row r="162" customFormat="false" ht="24" hidden="false" customHeight="true" outlineLevel="0" collapsed="false">
      <c r="A162" s="79"/>
      <c r="B162" s="80"/>
      <c r="C162" s="162"/>
      <c r="D162" s="162"/>
      <c r="E162" s="162"/>
      <c r="F162" s="162"/>
      <c r="G162" s="162"/>
      <c r="H162" s="162"/>
      <c r="I162" s="162"/>
      <c r="J162" s="162"/>
      <c r="K162" s="162"/>
      <c r="L162" s="162"/>
      <c r="M162" s="163"/>
      <c r="N162" s="163"/>
      <c r="O162" s="106"/>
      <c r="P162" s="107"/>
    </row>
    <row r="163" customFormat="false" ht="24" hidden="false" customHeight="true" outlineLevel="0" collapsed="false">
      <c r="A163" s="79"/>
      <c r="B163" s="80"/>
      <c r="C163" s="162"/>
      <c r="D163" s="162"/>
      <c r="E163" s="162"/>
      <c r="F163" s="162"/>
      <c r="G163" s="162"/>
      <c r="H163" s="162"/>
      <c r="I163" s="162"/>
      <c r="J163" s="162"/>
      <c r="K163" s="162"/>
      <c r="L163" s="162"/>
      <c r="M163" s="163"/>
      <c r="N163" s="163"/>
      <c r="O163" s="106"/>
      <c r="P163" s="107"/>
    </row>
    <row r="164" customFormat="false" ht="24" hidden="false" customHeight="true" outlineLevel="0" collapsed="false">
      <c r="A164" s="79"/>
      <c r="B164" s="80"/>
      <c r="C164" s="162"/>
      <c r="D164" s="162"/>
      <c r="E164" s="162"/>
      <c r="F164" s="162"/>
      <c r="G164" s="162"/>
      <c r="H164" s="162"/>
      <c r="I164" s="162"/>
      <c r="J164" s="162"/>
      <c r="K164" s="162"/>
      <c r="L164" s="162"/>
      <c r="M164" s="163"/>
      <c r="N164" s="163"/>
      <c r="O164" s="106"/>
      <c r="P164" s="107"/>
    </row>
    <row r="165" customFormat="false" ht="24" hidden="false" customHeight="true" outlineLevel="0" collapsed="false">
      <c r="A165" s="79"/>
      <c r="B165" s="80"/>
      <c r="C165" s="162"/>
      <c r="D165" s="162"/>
      <c r="E165" s="162"/>
      <c r="F165" s="162"/>
      <c r="G165" s="162"/>
      <c r="H165" s="162"/>
      <c r="I165" s="162"/>
      <c r="J165" s="162"/>
      <c r="K165" s="162"/>
      <c r="L165" s="162"/>
      <c r="M165" s="163"/>
      <c r="N165" s="163"/>
      <c r="O165" s="106"/>
      <c r="P165" s="107"/>
    </row>
    <row r="166" customFormat="false" ht="24" hidden="false" customHeight="true" outlineLevel="0" collapsed="false">
      <c r="A166" s="79"/>
      <c r="B166" s="80"/>
      <c r="C166" s="162"/>
      <c r="D166" s="162"/>
      <c r="E166" s="162"/>
      <c r="F166" s="162"/>
      <c r="G166" s="162"/>
      <c r="H166" s="162"/>
      <c r="I166" s="162"/>
      <c r="J166" s="162"/>
      <c r="K166" s="162"/>
      <c r="L166" s="162"/>
      <c r="M166" s="163"/>
      <c r="N166" s="163"/>
      <c r="O166" s="106"/>
      <c r="P166" s="107"/>
    </row>
    <row r="167" customFormat="false" ht="24" hidden="false" customHeight="true" outlineLevel="0" collapsed="false">
      <c r="A167" s="79"/>
      <c r="B167" s="80"/>
      <c r="C167" s="162"/>
      <c r="D167" s="162"/>
      <c r="E167" s="162"/>
      <c r="F167" s="162"/>
      <c r="G167" s="162"/>
      <c r="H167" s="162"/>
      <c r="I167" s="162"/>
      <c r="J167" s="162"/>
      <c r="K167" s="162"/>
      <c r="L167" s="162"/>
      <c r="M167" s="163"/>
      <c r="N167" s="163"/>
      <c r="O167" s="106"/>
      <c r="P167" s="107"/>
    </row>
    <row r="168" customFormat="false" ht="24" hidden="false" customHeight="true" outlineLevel="0" collapsed="false">
      <c r="A168" s="79"/>
      <c r="B168" s="80"/>
      <c r="C168" s="162"/>
      <c r="D168" s="162"/>
      <c r="E168" s="162"/>
      <c r="F168" s="162"/>
      <c r="G168" s="162"/>
      <c r="H168" s="162"/>
      <c r="I168" s="162"/>
      <c r="J168" s="162"/>
      <c r="K168" s="162"/>
      <c r="L168" s="162"/>
      <c r="M168" s="163"/>
      <c r="N168" s="163"/>
      <c r="O168" s="106"/>
      <c r="P168" s="107"/>
    </row>
    <row r="169" customFormat="false" ht="24" hidden="false" customHeight="true" outlineLevel="0" collapsed="false">
      <c r="A169" s="79"/>
      <c r="B169" s="80"/>
      <c r="C169" s="162"/>
      <c r="D169" s="162"/>
      <c r="E169" s="162"/>
      <c r="F169" s="162"/>
      <c r="G169" s="162"/>
      <c r="H169" s="162"/>
      <c r="I169" s="162"/>
      <c r="J169" s="162"/>
      <c r="K169" s="162"/>
      <c r="L169" s="162"/>
      <c r="M169" s="163"/>
      <c r="N169" s="163"/>
      <c r="O169" s="106"/>
      <c r="P169" s="107"/>
    </row>
    <row r="170" customFormat="false" ht="24" hidden="false" customHeight="true" outlineLevel="0" collapsed="false">
      <c r="A170" s="79"/>
      <c r="B170" s="80"/>
      <c r="C170" s="162"/>
      <c r="D170" s="162"/>
      <c r="E170" s="162"/>
      <c r="F170" s="162"/>
      <c r="G170" s="162"/>
      <c r="H170" s="162"/>
      <c r="I170" s="162"/>
      <c r="J170" s="162"/>
      <c r="K170" s="162"/>
      <c r="L170" s="162"/>
      <c r="M170" s="163"/>
      <c r="N170" s="163"/>
      <c r="O170" s="106"/>
      <c r="P170" s="107"/>
    </row>
    <row r="171" customFormat="false" ht="24" hidden="false" customHeight="true" outlineLevel="0" collapsed="false">
      <c r="A171" s="79"/>
      <c r="B171" s="80"/>
      <c r="C171" s="162"/>
      <c r="D171" s="162"/>
      <c r="E171" s="162"/>
      <c r="F171" s="162"/>
      <c r="G171" s="162"/>
      <c r="H171" s="162"/>
      <c r="I171" s="162"/>
      <c r="J171" s="162"/>
      <c r="K171" s="162"/>
      <c r="L171" s="162"/>
      <c r="M171" s="163"/>
      <c r="N171" s="163"/>
      <c r="O171" s="106"/>
      <c r="P171" s="107"/>
    </row>
    <row r="172" customFormat="false" ht="24" hidden="false" customHeight="true" outlineLevel="0" collapsed="false">
      <c r="A172" s="79"/>
      <c r="B172" s="80"/>
      <c r="C172" s="162"/>
      <c r="D172" s="162"/>
      <c r="E172" s="162"/>
      <c r="F172" s="162"/>
      <c r="G172" s="162"/>
      <c r="H172" s="162"/>
      <c r="I172" s="162"/>
      <c r="J172" s="162"/>
      <c r="K172" s="162"/>
      <c r="L172" s="162"/>
      <c r="M172" s="163"/>
      <c r="N172" s="163"/>
      <c r="O172" s="106"/>
      <c r="P172" s="107"/>
    </row>
    <row r="173" customFormat="false" ht="24" hidden="false" customHeight="true" outlineLevel="0" collapsed="false">
      <c r="A173" s="79"/>
      <c r="B173" s="80"/>
      <c r="C173" s="162"/>
      <c r="D173" s="162"/>
      <c r="E173" s="162"/>
      <c r="F173" s="162"/>
      <c r="G173" s="162"/>
      <c r="H173" s="162"/>
      <c r="I173" s="162"/>
      <c r="J173" s="162"/>
      <c r="K173" s="162"/>
      <c r="L173" s="162"/>
      <c r="M173" s="163"/>
      <c r="N173" s="163"/>
      <c r="O173" s="106"/>
      <c r="P173" s="107"/>
    </row>
    <row r="174" customFormat="false" ht="24" hidden="false" customHeight="true" outlineLevel="0" collapsed="false">
      <c r="A174" s="79"/>
      <c r="B174" s="80"/>
      <c r="C174" s="162"/>
      <c r="D174" s="162"/>
      <c r="E174" s="162"/>
      <c r="F174" s="162"/>
      <c r="G174" s="162"/>
      <c r="H174" s="162"/>
      <c r="I174" s="162"/>
      <c r="J174" s="162"/>
      <c r="K174" s="162"/>
      <c r="L174" s="162"/>
      <c r="M174" s="163"/>
      <c r="N174" s="163"/>
      <c r="O174" s="106"/>
      <c r="P174" s="107"/>
    </row>
    <row r="175" customFormat="false" ht="24" hidden="false" customHeight="true" outlineLevel="0" collapsed="false">
      <c r="A175" s="79"/>
      <c r="B175" s="80"/>
      <c r="C175" s="162"/>
      <c r="D175" s="162"/>
      <c r="E175" s="162"/>
      <c r="F175" s="162"/>
      <c r="G175" s="162"/>
      <c r="H175" s="162"/>
      <c r="I175" s="162"/>
      <c r="J175" s="162"/>
      <c r="K175" s="162"/>
      <c r="L175" s="162"/>
      <c r="M175" s="163"/>
      <c r="N175" s="163"/>
      <c r="O175" s="106"/>
      <c r="P175" s="107"/>
    </row>
    <row r="176" customFormat="false" ht="24" hidden="false" customHeight="true" outlineLevel="0" collapsed="false">
      <c r="A176" s="79"/>
      <c r="B176" s="80"/>
      <c r="C176" s="162"/>
      <c r="D176" s="162"/>
      <c r="E176" s="162"/>
      <c r="F176" s="162"/>
      <c r="G176" s="162"/>
      <c r="H176" s="162"/>
      <c r="I176" s="162"/>
      <c r="J176" s="162"/>
      <c r="K176" s="162"/>
      <c r="L176" s="162"/>
      <c r="M176" s="163"/>
      <c r="N176" s="163"/>
      <c r="O176" s="106"/>
      <c r="P176" s="107"/>
    </row>
    <row r="177" customFormat="false" ht="24" hidden="false" customHeight="true" outlineLevel="0" collapsed="false">
      <c r="A177" s="79"/>
      <c r="B177" s="80"/>
      <c r="C177" s="162"/>
      <c r="D177" s="162"/>
      <c r="E177" s="162"/>
      <c r="F177" s="162"/>
      <c r="G177" s="162"/>
      <c r="H177" s="162"/>
      <c r="I177" s="162"/>
      <c r="J177" s="162"/>
      <c r="K177" s="162"/>
      <c r="L177" s="162"/>
      <c r="M177" s="163"/>
      <c r="N177" s="163"/>
      <c r="O177" s="106"/>
      <c r="P177" s="107"/>
    </row>
    <row r="178" customFormat="false" ht="24" hidden="false" customHeight="true" outlineLevel="0" collapsed="false">
      <c r="A178" s="79"/>
      <c r="B178" s="80"/>
      <c r="C178" s="162"/>
      <c r="D178" s="162"/>
      <c r="E178" s="162"/>
      <c r="F178" s="162"/>
      <c r="G178" s="162"/>
      <c r="H178" s="162"/>
      <c r="I178" s="162"/>
      <c r="J178" s="162"/>
      <c r="K178" s="162"/>
      <c r="L178" s="162"/>
      <c r="M178" s="163"/>
      <c r="N178" s="163"/>
      <c r="O178" s="106"/>
      <c r="P178" s="107"/>
    </row>
    <row r="179" customFormat="false" ht="24" hidden="false" customHeight="true" outlineLevel="0" collapsed="false">
      <c r="A179" s="79"/>
      <c r="B179" s="80"/>
      <c r="C179" s="162"/>
      <c r="D179" s="162"/>
      <c r="E179" s="162"/>
      <c r="F179" s="162"/>
      <c r="G179" s="162"/>
      <c r="H179" s="162"/>
      <c r="I179" s="162"/>
      <c r="J179" s="162"/>
      <c r="K179" s="162"/>
      <c r="L179" s="162"/>
      <c r="M179" s="163"/>
      <c r="N179" s="163"/>
      <c r="O179" s="106"/>
      <c r="P179" s="107"/>
    </row>
    <row r="180" customFormat="false" ht="24" hidden="false" customHeight="true" outlineLevel="0" collapsed="false">
      <c r="A180" s="79"/>
      <c r="B180" s="80"/>
      <c r="C180" s="162"/>
      <c r="D180" s="162"/>
      <c r="E180" s="162"/>
      <c r="F180" s="162"/>
      <c r="G180" s="162"/>
      <c r="H180" s="162"/>
      <c r="I180" s="162"/>
      <c r="J180" s="162"/>
      <c r="K180" s="162"/>
      <c r="L180" s="162"/>
      <c r="M180" s="163"/>
      <c r="N180" s="163"/>
      <c r="O180" s="106"/>
      <c r="P180" s="107"/>
    </row>
    <row r="181" customFormat="false" ht="24" hidden="false" customHeight="true" outlineLevel="0" collapsed="false">
      <c r="A181" s="79"/>
      <c r="B181" s="80"/>
      <c r="C181" s="162"/>
      <c r="D181" s="162"/>
      <c r="E181" s="162"/>
      <c r="F181" s="162"/>
      <c r="G181" s="162"/>
      <c r="H181" s="162"/>
      <c r="I181" s="162"/>
      <c r="J181" s="162"/>
      <c r="K181" s="162"/>
      <c r="L181" s="162"/>
      <c r="M181" s="163"/>
      <c r="N181" s="163"/>
      <c r="O181" s="106"/>
      <c r="P181" s="107"/>
    </row>
    <row r="182" customFormat="false" ht="24" hidden="false" customHeight="true" outlineLevel="0" collapsed="false">
      <c r="A182" s="79"/>
      <c r="B182" s="80"/>
      <c r="C182" s="162"/>
      <c r="D182" s="162"/>
      <c r="E182" s="162"/>
      <c r="F182" s="162"/>
      <c r="G182" s="162"/>
      <c r="H182" s="162"/>
      <c r="I182" s="162"/>
      <c r="J182" s="162"/>
      <c r="K182" s="162"/>
      <c r="L182" s="162"/>
      <c r="M182" s="163"/>
      <c r="N182" s="163"/>
      <c r="O182" s="106"/>
      <c r="P182" s="107"/>
    </row>
    <row r="183" customFormat="false" ht="24" hidden="false" customHeight="true" outlineLevel="0" collapsed="false">
      <c r="A183" s="79"/>
      <c r="B183" s="80"/>
      <c r="C183" s="162"/>
      <c r="D183" s="162"/>
      <c r="E183" s="162"/>
      <c r="F183" s="162"/>
      <c r="G183" s="162"/>
      <c r="H183" s="162"/>
      <c r="I183" s="162"/>
      <c r="J183" s="162"/>
      <c r="K183" s="162"/>
      <c r="L183" s="162"/>
      <c r="M183" s="163"/>
      <c r="N183" s="163"/>
      <c r="O183" s="106"/>
      <c r="P183" s="107"/>
    </row>
    <row r="184" customFormat="false" ht="24" hidden="false" customHeight="true" outlineLevel="0" collapsed="false">
      <c r="A184" s="79"/>
      <c r="B184" s="80"/>
      <c r="C184" s="162"/>
      <c r="D184" s="162"/>
      <c r="E184" s="162"/>
      <c r="F184" s="162"/>
      <c r="G184" s="162"/>
      <c r="H184" s="162"/>
      <c r="I184" s="162"/>
      <c r="J184" s="162"/>
      <c r="K184" s="162"/>
      <c r="L184" s="162"/>
      <c r="M184" s="163"/>
      <c r="N184" s="163"/>
      <c r="O184" s="106"/>
      <c r="P184" s="107"/>
    </row>
    <row r="185" customFormat="false" ht="24" hidden="false" customHeight="true" outlineLevel="0" collapsed="false">
      <c r="A185" s="79"/>
      <c r="B185" s="80"/>
      <c r="C185" s="162"/>
      <c r="D185" s="162"/>
      <c r="E185" s="162"/>
      <c r="F185" s="162"/>
      <c r="G185" s="162"/>
      <c r="H185" s="162"/>
      <c r="I185" s="162"/>
      <c r="J185" s="162"/>
      <c r="K185" s="162"/>
      <c r="L185" s="162"/>
      <c r="M185" s="163"/>
      <c r="N185" s="163"/>
      <c r="O185" s="106"/>
      <c r="P185" s="107"/>
    </row>
    <row r="186" customFormat="false" ht="24" hidden="false" customHeight="true" outlineLevel="0" collapsed="false">
      <c r="A186" s="79"/>
      <c r="B186" s="80"/>
      <c r="C186" s="162"/>
      <c r="D186" s="162"/>
      <c r="E186" s="162"/>
      <c r="F186" s="162"/>
      <c r="G186" s="162"/>
      <c r="H186" s="162"/>
      <c r="I186" s="162"/>
      <c r="J186" s="162"/>
      <c r="K186" s="162"/>
      <c r="L186" s="162"/>
      <c r="M186" s="163"/>
      <c r="N186" s="163"/>
      <c r="O186" s="106"/>
      <c r="P186" s="107"/>
    </row>
    <row r="187" customFormat="false" ht="24" hidden="false" customHeight="true" outlineLevel="0" collapsed="false">
      <c r="A187" s="79"/>
      <c r="B187" s="80"/>
      <c r="C187" s="162"/>
      <c r="D187" s="162"/>
      <c r="E187" s="162"/>
      <c r="F187" s="162"/>
      <c r="G187" s="162"/>
      <c r="H187" s="162"/>
      <c r="I187" s="162"/>
      <c r="J187" s="162"/>
      <c r="K187" s="162"/>
      <c r="L187" s="162"/>
      <c r="M187" s="163"/>
      <c r="N187" s="163"/>
      <c r="O187" s="106"/>
      <c r="P187" s="107"/>
    </row>
    <row r="188" customFormat="false" ht="24" hidden="false" customHeight="true" outlineLevel="0" collapsed="false">
      <c r="A188" s="79"/>
      <c r="B188" s="80"/>
      <c r="C188" s="162"/>
      <c r="D188" s="162"/>
      <c r="E188" s="162"/>
      <c r="F188" s="162"/>
      <c r="G188" s="162"/>
      <c r="H188" s="162"/>
      <c r="I188" s="162"/>
      <c r="J188" s="162"/>
      <c r="K188" s="162"/>
      <c r="L188" s="162"/>
      <c r="M188" s="163"/>
      <c r="N188" s="163"/>
      <c r="O188" s="106"/>
      <c r="P188" s="107"/>
    </row>
    <row r="189" customFormat="false" ht="24" hidden="false" customHeight="true" outlineLevel="0" collapsed="false">
      <c r="A189" s="79"/>
      <c r="B189" s="80"/>
      <c r="C189" s="162"/>
      <c r="D189" s="162"/>
      <c r="E189" s="162"/>
      <c r="F189" s="162"/>
      <c r="G189" s="162"/>
      <c r="H189" s="162"/>
      <c r="I189" s="162"/>
      <c r="J189" s="162"/>
      <c r="K189" s="162"/>
      <c r="L189" s="162"/>
      <c r="M189" s="163"/>
      <c r="N189" s="163"/>
      <c r="O189" s="106"/>
      <c r="P189" s="107"/>
    </row>
    <row r="190" customFormat="false" ht="24" hidden="false" customHeight="true" outlineLevel="0" collapsed="false">
      <c r="A190" s="79"/>
      <c r="B190" s="80"/>
      <c r="C190" s="162"/>
      <c r="D190" s="162"/>
      <c r="E190" s="162"/>
      <c r="F190" s="162"/>
      <c r="G190" s="162"/>
      <c r="H190" s="162"/>
      <c r="I190" s="162"/>
      <c r="J190" s="162"/>
      <c r="K190" s="162"/>
      <c r="L190" s="162"/>
      <c r="M190" s="163"/>
      <c r="N190" s="163"/>
      <c r="O190" s="106"/>
      <c r="P190" s="107"/>
    </row>
    <row r="191" customFormat="false" ht="24" hidden="false" customHeight="true" outlineLevel="0" collapsed="false">
      <c r="A191" s="79"/>
      <c r="B191" s="80"/>
      <c r="C191" s="162"/>
      <c r="D191" s="162"/>
      <c r="E191" s="162"/>
      <c r="F191" s="162"/>
      <c r="G191" s="162"/>
      <c r="H191" s="162"/>
      <c r="I191" s="162"/>
      <c r="J191" s="162"/>
      <c r="K191" s="162"/>
      <c r="L191" s="162"/>
      <c r="M191" s="163"/>
      <c r="N191" s="163"/>
      <c r="O191" s="106"/>
      <c r="P191" s="107"/>
    </row>
    <row r="192" customFormat="false" ht="24" hidden="false" customHeight="true" outlineLevel="0" collapsed="false">
      <c r="A192" s="79"/>
      <c r="B192" s="80"/>
      <c r="C192" s="162"/>
      <c r="D192" s="162"/>
      <c r="E192" s="162"/>
      <c r="F192" s="162"/>
      <c r="G192" s="162"/>
      <c r="H192" s="162"/>
      <c r="I192" s="162"/>
      <c r="J192" s="162"/>
      <c r="K192" s="162"/>
      <c r="L192" s="162"/>
      <c r="M192" s="163"/>
      <c r="N192" s="163"/>
      <c r="O192" s="106"/>
      <c r="P192" s="107"/>
    </row>
    <row r="193" customFormat="false" ht="24" hidden="false" customHeight="true" outlineLevel="0" collapsed="false">
      <c r="A193" s="79"/>
      <c r="B193" s="80"/>
      <c r="C193" s="162"/>
      <c r="D193" s="162"/>
      <c r="E193" s="162"/>
      <c r="F193" s="162"/>
      <c r="G193" s="162"/>
      <c r="H193" s="162"/>
      <c r="I193" s="162"/>
      <c r="J193" s="162"/>
      <c r="K193" s="162"/>
      <c r="L193" s="162"/>
      <c r="M193" s="163"/>
      <c r="N193" s="163"/>
      <c r="O193" s="106"/>
      <c r="P193" s="107"/>
    </row>
    <row r="194" customFormat="false" ht="24" hidden="false" customHeight="true" outlineLevel="0" collapsed="false">
      <c r="A194" s="79"/>
      <c r="B194" s="80"/>
      <c r="C194" s="162"/>
      <c r="D194" s="162"/>
      <c r="E194" s="162"/>
      <c r="F194" s="162"/>
      <c r="G194" s="162"/>
      <c r="H194" s="162"/>
      <c r="I194" s="162"/>
      <c r="J194" s="162"/>
      <c r="K194" s="162"/>
      <c r="L194" s="162"/>
      <c r="M194" s="163"/>
      <c r="N194" s="163"/>
      <c r="O194" s="106"/>
      <c r="P194" s="107"/>
    </row>
    <row r="195" customFormat="false" ht="24" hidden="false" customHeight="true" outlineLevel="0" collapsed="false">
      <c r="A195" s="79"/>
      <c r="B195" s="80"/>
      <c r="C195" s="162"/>
      <c r="D195" s="162"/>
      <c r="E195" s="162"/>
      <c r="F195" s="162"/>
      <c r="G195" s="162"/>
      <c r="H195" s="162"/>
      <c r="I195" s="162"/>
      <c r="J195" s="162"/>
      <c r="K195" s="162"/>
      <c r="L195" s="162"/>
      <c r="M195" s="163"/>
      <c r="N195" s="163"/>
      <c r="O195" s="106"/>
      <c r="P195" s="107"/>
    </row>
    <row r="196" customFormat="false" ht="24" hidden="false" customHeight="true" outlineLevel="0" collapsed="false">
      <c r="A196" s="79"/>
      <c r="B196" s="80"/>
      <c r="C196" s="162"/>
      <c r="D196" s="162"/>
      <c r="E196" s="162"/>
      <c r="F196" s="162"/>
      <c r="G196" s="162"/>
      <c r="H196" s="162"/>
      <c r="I196" s="162"/>
      <c r="J196" s="162"/>
      <c r="K196" s="162"/>
      <c r="L196" s="162"/>
      <c r="M196" s="163"/>
      <c r="N196" s="163"/>
      <c r="O196" s="106"/>
      <c r="P196" s="107"/>
    </row>
    <row r="197" customFormat="false" ht="24" hidden="false" customHeight="true" outlineLevel="0" collapsed="false">
      <c r="A197" s="79"/>
      <c r="B197" s="80"/>
      <c r="C197" s="162"/>
      <c r="D197" s="162"/>
      <c r="E197" s="162"/>
      <c r="F197" s="162"/>
      <c r="G197" s="162"/>
      <c r="H197" s="162"/>
      <c r="I197" s="162"/>
      <c r="J197" s="162"/>
      <c r="K197" s="162"/>
      <c r="L197" s="162"/>
      <c r="M197" s="163"/>
      <c r="N197" s="163"/>
      <c r="O197" s="106"/>
      <c r="P197" s="107"/>
    </row>
    <row r="198" customFormat="false" ht="24" hidden="false" customHeight="true" outlineLevel="0" collapsed="false">
      <c r="A198" s="79"/>
      <c r="B198" s="80"/>
      <c r="C198" s="162"/>
      <c r="D198" s="162"/>
      <c r="E198" s="162"/>
      <c r="F198" s="162"/>
      <c r="G198" s="162"/>
      <c r="H198" s="162"/>
      <c r="I198" s="162"/>
      <c r="J198" s="162"/>
      <c r="K198" s="162"/>
      <c r="L198" s="162"/>
      <c r="M198" s="163"/>
      <c r="N198" s="163"/>
      <c r="O198" s="106"/>
      <c r="P198" s="107"/>
    </row>
    <row r="199" customFormat="false" ht="24" hidden="false" customHeight="true" outlineLevel="0" collapsed="false">
      <c r="A199" s="79"/>
      <c r="B199" s="80"/>
      <c r="C199" s="162"/>
      <c r="D199" s="162"/>
      <c r="E199" s="162"/>
      <c r="F199" s="162"/>
      <c r="G199" s="162"/>
      <c r="H199" s="162"/>
      <c r="I199" s="162"/>
      <c r="J199" s="162"/>
      <c r="K199" s="162"/>
      <c r="L199" s="162"/>
      <c r="M199" s="163"/>
      <c r="N199" s="163"/>
      <c r="O199" s="106"/>
      <c r="P199" s="107"/>
    </row>
    <row r="200" customFormat="false" ht="24" hidden="false" customHeight="true" outlineLevel="0" collapsed="false">
      <c r="A200" s="79"/>
      <c r="B200" s="80"/>
      <c r="C200" s="162"/>
      <c r="D200" s="162"/>
      <c r="E200" s="162"/>
      <c r="F200" s="162"/>
      <c r="G200" s="162"/>
      <c r="H200" s="162"/>
      <c r="I200" s="162"/>
      <c r="J200" s="162"/>
      <c r="K200" s="162"/>
      <c r="L200" s="162"/>
      <c r="M200" s="163"/>
      <c r="N200" s="163"/>
      <c r="O200" s="106"/>
      <c r="P200" s="107"/>
    </row>
    <row r="201" customFormat="false" ht="24" hidden="false" customHeight="true" outlineLevel="0" collapsed="false">
      <c r="A201" s="79"/>
      <c r="B201" s="80"/>
      <c r="C201" s="162"/>
      <c r="D201" s="162"/>
      <c r="E201" s="162"/>
      <c r="F201" s="162"/>
      <c r="G201" s="162"/>
      <c r="H201" s="162"/>
      <c r="I201" s="162"/>
      <c r="J201" s="162"/>
      <c r="K201" s="162"/>
      <c r="L201" s="162"/>
      <c r="M201" s="163"/>
      <c r="N201" s="163"/>
      <c r="O201" s="106"/>
      <c r="P201" s="107"/>
    </row>
    <row r="202" customFormat="false" ht="24" hidden="false" customHeight="true" outlineLevel="0" collapsed="false">
      <c r="A202" s="79"/>
      <c r="B202" s="80"/>
      <c r="C202" s="162"/>
      <c r="D202" s="162"/>
      <c r="E202" s="162"/>
      <c r="F202" s="162"/>
      <c r="G202" s="162"/>
      <c r="H202" s="162"/>
      <c r="I202" s="162"/>
      <c r="J202" s="162"/>
      <c r="K202" s="162"/>
      <c r="L202" s="162"/>
      <c r="M202" s="163"/>
      <c r="N202" s="163"/>
      <c r="O202" s="106"/>
      <c r="P202" s="107"/>
    </row>
    <row r="203" customFormat="false" ht="24" hidden="false" customHeight="true" outlineLevel="0" collapsed="false">
      <c r="A203" s="79"/>
      <c r="B203" s="80"/>
      <c r="C203" s="162"/>
      <c r="D203" s="162"/>
      <c r="E203" s="162"/>
      <c r="F203" s="162"/>
      <c r="G203" s="162"/>
      <c r="H203" s="162"/>
      <c r="I203" s="162"/>
      <c r="J203" s="162"/>
      <c r="K203" s="162"/>
      <c r="L203" s="162"/>
      <c r="M203" s="163"/>
      <c r="N203" s="163"/>
      <c r="O203" s="106"/>
      <c r="P203" s="107"/>
    </row>
    <row r="204" customFormat="false" ht="24" hidden="false" customHeight="true" outlineLevel="0" collapsed="false">
      <c r="A204" s="79"/>
      <c r="B204" s="80"/>
      <c r="C204" s="162"/>
      <c r="D204" s="162"/>
      <c r="E204" s="162"/>
      <c r="F204" s="162"/>
      <c r="G204" s="162"/>
      <c r="H204" s="162"/>
      <c r="I204" s="162"/>
      <c r="J204" s="162"/>
      <c r="K204" s="162"/>
      <c r="L204" s="162"/>
      <c r="M204" s="163"/>
      <c r="N204" s="163"/>
      <c r="O204" s="106"/>
      <c r="P204" s="107"/>
    </row>
    <row r="205" customFormat="false" ht="24" hidden="false" customHeight="true" outlineLevel="0" collapsed="false">
      <c r="A205" s="79"/>
      <c r="B205" s="80"/>
      <c r="C205" s="162"/>
      <c r="D205" s="162"/>
      <c r="E205" s="162"/>
      <c r="F205" s="162"/>
      <c r="G205" s="162"/>
      <c r="H205" s="162"/>
      <c r="I205" s="162"/>
      <c r="J205" s="162"/>
      <c r="K205" s="162"/>
      <c r="L205" s="162"/>
      <c r="M205" s="163"/>
      <c r="N205" s="163"/>
      <c r="O205" s="106"/>
      <c r="P205" s="107"/>
    </row>
    <row r="206" customFormat="false" ht="24" hidden="false" customHeight="true" outlineLevel="0" collapsed="false">
      <c r="A206" s="79"/>
      <c r="B206" s="80"/>
      <c r="C206" s="162"/>
      <c r="D206" s="162"/>
      <c r="E206" s="162"/>
      <c r="F206" s="162"/>
      <c r="G206" s="162"/>
      <c r="H206" s="162"/>
      <c r="I206" s="162"/>
      <c r="J206" s="162"/>
      <c r="K206" s="162"/>
      <c r="L206" s="162"/>
      <c r="M206" s="163"/>
      <c r="N206" s="163"/>
      <c r="O206" s="106"/>
      <c r="P206" s="107"/>
    </row>
    <row r="207" customFormat="false" ht="24" hidden="false" customHeight="true" outlineLevel="0" collapsed="false">
      <c r="A207" s="79"/>
      <c r="B207" s="80"/>
      <c r="C207" s="162"/>
      <c r="D207" s="162"/>
      <c r="E207" s="162"/>
      <c r="F207" s="162"/>
      <c r="G207" s="162"/>
      <c r="H207" s="162"/>
      <c r="I207" s="162"/>
      <c r="J207" s="162"/>
      <c r="K207" s="162"/>
      <c r="L207" s="162"/>
      <c r="M207" s="163"/>
      <c r="N207" s="163"/>
      <c r="O207" s="106"/>
      <c r="P207" s="107"/>
    </row>
    <row r="208" customFormat="false" ht="24" hidden="false" customHeight="true" outlineLevel="0" collapsed="false">
      <c r="A208" s="79"/>
      <c r="B208" s="80"/>
      <c r="C208" s="162"/>
      <c r="D208" s="162"/>
      <c r="E208" s="162"/>
      <c r="F208" s="162"/>
      <c r="G208" s="162"/>
      <c r="H208" s="162"/>
      <c r="I208" s="162"/>
      <c r="J208" s="162"/>
      <c r="K208" s="162"/>
      <c r="L208" s="162"/>
      <c r="M208" s="163"/>
      <c r="N208" s="163"/>
      <c r="O208" s="106"/>
      <c r="P208" s="107"/>
    </row>
    <row r="209" customFormat="false" ht="24" hidden="false" customHeight="true" outlineLevel="0" collapsed="false">
      <c r="A209" s="79"/>
      <c r="B209" s="80"/>
      <c r="C209" s="162"/>
      <c r="D209" s="162"/>
      <c r="E209" s="162"/>
      <c r="F209" s="162"/>
      <c r="G209" s="162"/>
      <c r="H209" s="162"/>
      <c r="I209" s="162"/>
      <c r="J209" s="162"/>
      <c r="K209" s="162"/>
      <c r="L209" s="162"/>
      <c r="M209" s="163"/>
      <c r="N209" s="163"/>
      <c r="O209" s="106"/>
      <c r="P209" s="107"/>
    </row>
    <row r="210" customFormat="false" ht="24" hidden="false" customHeight="true" outlineLevel="0" collapsed="false">
      <c r="A210" s="79"/>
      <c r="B210" s="80"/>
      <c r="C210" s="162"/>
      <c r="D210" s="162"/>
      <c r="E210" s="162"/>
      <c r="F210" s="162"/>
      <c r="G210" s="162"/>
      <c r="H210" s="162"/>
      <c r="I210" s="162"/>
      <c r="J210" s="162"/>
      <c r="K210" s="162"/>
      <c r="L210" s="162"/>
      <c r="M210" s="163"/>
      <c r="N210" s="163"/>
      <c r="O210" s="106"/>
      <c r="P210" s="107"/>
    </row>
    <row r="211" customFormat="false" ht="24" hidden="false" customHeight="true" outlineLevel="0" collapsed="false">
      <c r="A211" s="79"/>
      <c r="B211" s="80"/>
      <c r="C211" s="162"/>
      <c r="D211" s="162"/>
      <c r="E211" s="162"/>
      <c r="F211" s="162"/>
      <c r="G211" s="162"/>
      <c r="H211" s="162"/>
      <c r="I211" s="162"/>
      <c r="J211" s="162"/>
      <c r="K211" s="162"/>
      <c r="L211" s="162"/>
      <c r="M211" s="163"/>
      <c r="N211" s="163"/>
      <c r="O211" s="106"/>
      <c r="P211" s="107"/>
    </row>
    <row r="212" customFormat="false" ht="24" hidden="false" customHeight="true" outlineLevel="0" collapsed="false">
      <c r="A212" s="79"/>
      <c r="B212" s="80"/>
      <c r="C212" s="162"/>
      <c r="D212" s="162"/>
      <c r="E212" s="162"/>
      <c r="F212" s="162"/>
      <c r="G212" s="162"/>
      <c r="H212" s="162"/>
      <c r="I212" s="162"/>
      <c r="J212" s="162"/>
      <c r="K212" s="162"/>
      <c r="L212" s="162"/>
      <c r="M212" s="163"/>
      <c r="N212" s="163"/>
      <c r="O212" s="106"/>
      <c r="P212" s="107"/>
    </row>
    <row r="213" customFormat="false" ht="24" hidden="false" customHeight="true" outlineLevel="0" collapsed="false">
      <c r="A213" s="79"/>
      <c r="B213" s="80"/>
      <c r="C213" s="162"/>
      <c r="D213" s="162"/>
      <c r="E213" s="162"/>
      <c r="F213" s="162"/>
      <c r="G213" s="162"/>
      <c r="H213" s="162"/>
      <c r="I213" s="162"/>
      <c r="J213" s="162"/>
      <c r="K213" s="162"/>
      <c r="L213" s="162"/>
      <c r="M213" s="163"/>
      <c r="N213" s="163"/>
      <c r="O213" s="106"/>
      <c r="P213" s="107"/>
    </row>
    <row r="214" customFormat="false" ht="24" hidden="false" customHeight="true" outlineLevel="0" collapsed="false">
      <c r="A214" s="79"/>
      <c r="B214" s="80"/>
      <c r="C214" s="162"/>
      <c r="D214" s="162"/>
      <c r="E214" s="162"/>
      <c r="F214" s="162"/>
      <c r="G214" s="162"/>
      <c r="H214" s="162"/>
      <c r="I214" s="162"/>
      <c r="J214" s="162"/>
      <c r="K214" s="162"/>
      <c r="L214" s="162"/>
      <c r="M214" s="163"/>
      <c r="N214" s="163"/>
      <c r="O214" s="106"/>
      <c r="P214" s="107"/>
    </row>
    <row r="215" customFormat="false" ht="24" hidden="false" customHeight="true" outlineLevel="0" collapsed="false">
      <c r="A215" s="79"/>
      <c r="B215" s="80"/>
      <c r="C215" s="162"/>
      <c r="D215" s="162"/>
      <c r="E215" s="162"/>
      <c r="F215" s="162"/>
      <c r="G215" s="162"/>
      <c r="H215" s="162"/>
      <c r="I215" s="162"/>
      <c r="J215" s="162"/>
      <c r="K215" s="162"/>
      <c r="L215" s="162"/>
      <c r="M215" s="163"/>
      <c r="N215" s="163"/>
      <c r="O215" s="106"/>
      <c r="P215" s="107"/>
    </row>
    <row r="216" customFormat="false" ht="24" hidden="false" customHeight="true" outlineLevel="0" collapsed="false">
      <c r="A216" s="79"/>
      <c r="B216" s="80"/>
      <c r="C216" s="162"/>
      <c r="D216" s="162"/>
      <c r="E216" s="162"/>
      <c r="F216" s="162"/>
      <c r="G216" s="162"/>
      <c r="H216" s="162"/>
      <c r="I216" s="162"/>
      <c r="J216" s="162"/>
      <c r="K216" s="162"/>
      <c r="L216" s="162"/>
      <c r="M216" s="163"/>
      <c r="N216" s="163"/>
      <c r="O216" s="106"/>
      <c r="P216" s="107"/>
    </row>
    <row r="217" customFormat="false" ht="24" hidden="false" customHeight="true" outlineLevel="0" collapsed="false">
      <c r="A217" s="79"/>
      <c r="B217" s="80"/>
      <c r="C217" s="162"/>
      <c r="D217" s="162"/>
      <c r="E217" s="162"/>
      <c r="F217" s="162"/>
      <c r="G217" s="162"/>
      <c r="H217" s="162"/>
      <c r="I217" s="162"/>
      <c r="J217" s="162"/>
      <c r="K217" s="162"/>
      <c r="L217" s="162"/>
      <c r="M217" s="163"/>
      <c r="N217" s="163"/>
      <c r="O217" s="106"/>
      <c r="P217" s="107"/>
    </row>
    <row r="218" customFormat="false" ht="24" hidden="false" customHeight="true" outlineLevel="0" collapsed="false">
      <c r="A218" s="79"/>
      <c r="B218" s="80"/>
      <c r="C218" s="162"/>
      <c r="D218" s="162"/>
      <c r="E218" s="162"/>
      <c r="F218" s="162"/>
      <c r="G218" s="162"/>
      <c r="H218" s="162"/>
      <c r="I218" s="162"/>
      <c r="J218" s="162"/>
      <c r="K218" s="162"/>
      <c r="L218" s="162"/>
      <c r="M218" s="163"/>
      <c r="N218" s="163"/>
      <c r="O218" s="106"/>
      <c r="P218" s="107"/>
    </row>
    <row r="219" customFormat="false" ht="24" hidden="false" customHeight="true" outlineLevel="0" collapsed="false">
      <c r="A219" s="79"/>
      <c r="B219" s="80"/>
      <c r="C219" s="162"/>
      <c r="D219" s="162"/>
      <c r="E219" s="162"/>
      <c r="F219" s="162"/>
      <c r="G219" s="162"/>
      <c r="H219" s="162"/>
      <c r="I219" s="162"/>
      <c r="J219" s="162"/>
      <c r="K219" s="162"/>
      <c r="L219" s="162"/>
      <c r="M219" s="163"/>
      <c r="N219" s="163"/>
      <c r="O219" s="106"/>
      <c r="P219" s="107"/>
    </row>
    <row r="220" customFormat="false" ht="24" hidden="false" customHeight="true" outlineLevel="0" collapsed="false">
      <c r="A220" s="79"/>
      <c r="B220" s="80"/>
      <c r="C220" s="162"/>
      <c r="D220" s="162"/>
      <c r="E220" s="162"/>
      <c r="F220" s="162"/>
      <c r="G220" s="162"/>
      <c r="H220" s="162"/>
      <c r="I220" s="162"/>
      <c r="J220" s="162"/>
      <c r="K220" s="162"/>
      <c r="L220" s="162"/>
      <c r="M220" s="163"/>
      <c r="N220" s="163"/>
      <c r="O220" s="106"/>
      <c r="P220" s="107"/>
    </row>
    <row r="221" customFormat="false" ht="24" hidden="false" customHeight="true" outlineLevel="0" collapsed="false">
      <c r="A221" s="79"/>
      <c r="B221" s="80"/>
      <c r="C221" s="162"/>
      <c r="D221" s="162"/>
      <c r="E221" s="162"/>
      <c r="F221" s="162"/>
      <c r="G221" s="162"/>
      <c r="H221" s="162"/>
      <c r="I221" s="162"/>
      <c r="J221" s="162"/>
      <c r="K221" s="162"/>
      <c r="L221" s="162"/>
      <c r="M221" s="163"/>
      <c r="N221" s="163"/>
      <c r="O221" s="106"/>
      <c r="P221" s="107"/>
    </row>
    <row r="222" customFormat="false" ht="24" hidden="false" customHeight="true" outlineLevel="0" collapsed="false">
      <c r="A222" s="79"/>
      <c r="B222" s="80"/>
      <c r="C222" s="162"/>
      <c r="D222" s="162"/>
      <c r="E222" s="162"/>
      <c r="F222" s="162"/>
      <c r="G222" s="162"/>
      <c r="H222" s="162"/>
      <c r="I222" s="162"/>
      <c r="J222" s="162"/>
      <c r="K222" s="162"/>
      <c r="L222" s="162"/>
      <c r="M222" s="163"/>
      <c r="N222" s="163"/>
      <c r="O222" s="106"/>
      <c r="P222" s="107"/>
    </row>
    <row r="223" customFormat="false" ht="24" hidden="false" customHeight="true" outlineLevel="0" collapsed="false">
      <c r="A223" s="79"/>
      <c r="B223" s="80"/>
      <c r="C223" s="162"/>
      <c r="D223" s="162"/>
      <c r="E223" s="162"/>
      <c r="F223" s="162"/>
      <c r="G223" s="162"/>
      <c r="H223" s="162"/>
      <c r="I223" s="162"/>
      <c r="J223" s="162"/>
      <c r="K223" s="162"/>
      <c r="L223" s="162"/>
      <c r="M223" s="163"/>
      <c r="N223" s="163"/>
      <c r="O223" s="106"/>
      <c r="P223" s="107"/>
    </row>
    <row r="224" customFormat="false" ht="24" hidden="false" customHeight="true" outlineLevel="0" collapsed="false">
      <c r="A224" s="79"/>
      <c r="B224" s="80"/>
      <c r="C224" s="162"/>
      <c r="D224" s="162"/>
      <c r="E224" s="162"/>
      <c r="F224" s="162"/>
      <c r="G224" s="162"/>
      <c r="H224" s="162"/>
      <c r="I224" s="162"/>
      <c r="J224" s="162"/>
      <c r="K224" s="162"/>
      <c r="L224" s="162"/>
      <c r="M224" s="163"/>
      <c r="N224" s="163"/>
      <c r="O224" s="106"/>
      <c r="P224" s="107"/>
    </row>
    <row r="225" customFormat="false" ht="24" hidden="false" customHeight="true" outlineLevel="0" collapsed="false">
      <c r="A225" s="79"/>
      <c r="B225" s="80"/>
      <c r="C225" s="162"/>
      <c r="D225" s="162"/>
      <c r="E225" s="162"/>
      <c r="F225" s="162"/>
      <c r="G225" s="162"/>
      <c r="H225" s="162"/>
      <c r="I225" s="162"/>
      <c r="J225" s="162"/>
      <c r="K225" s="162"/>
      <c r="L225" s="162"/>
      <c r="M225" s="163"/>
      <c r="N225" s="163"/>
      <c r="O225" s="106"/>
      <c r="P225" s="107"/>
    </row>
    <row r="226" customFormat="false" ht="24" hidden="false" customHeight="true" outlineLevel="0" collapsed="false">
      <c r="A226" s="79"/>
      <c r="B226" s="80"/>
      <c r="C226" s="162"/>
      <c r="D226" s="162"/>
      <c r="E226" s="162"/>
      <c r="F226" s="162"/>
      <c r="G226" s="162"/>
      <c r="H226" s="162"/>
      <c r="I226" s="162"/>
      <c r="J226" s="162"/>
      <c r="K226" s="162"/>
      <c r="L226" s="162"/>
      <c r="M226" s="163"/>
      <c r="N226" s="163"/>
      <c r="O226" s="106"/>
      <c r="P226" s="107"/>
    </row>
    <row r="227" customFormat="false" ht="24" hidden="false" customHeight="true" outlineLevel="0" collapsed="false">
      <c r="A227" s="79"/>
      <c r="B227" s="80"/>
      <c r="C227" s="162"/>
      <c r="D227" s="162"/>
      <c r="E227" s="162"/>
      <c r="F227" s="162"/>
      <c r="G227" s="162"/>
      <c r="H227" s="162"/>
      <c r="I227" s="162"/>
      <c r="J227" s="162"/>
      <c r="K227" s="162"/>
      <c r="L227" s="162"/>
      <c r="M227" s="163"/>
      <c r="N227" s="163"/>
      <c r="O227" s="106"/>
      <c r="P227" s="107"/>
    </row>
    <row r="228" customFormat="false" ht="24" hidden="false" customHeight="true" outlineLevel="0" collapsed="false">
      <c r="A228" s="79"/>
      <c r="B228" s="80"/>
      <c r="C228" s="162"/>
      <c r="D228" s="162"/>
      <c r="E228" s="162"/>
      <c r="F228" s="162"/>
      <c r="G228" s="162"/>
      <c r="H228" s="162"/>
      <c r="I228" s="162"/>
      <c r="J228" s="162"/>
      <c r="K228" s="162"/>
      <c r="L228" s="162"/>
      <c r="M228" s="163"/>
      <c r="N228" s="163"/>
      <c r="O228" s="106"/>
      <c r="P228" s="107"/>
    </row>
    <row r="229" customFormat="false" ht="24" hidden="false" customHeight="true" outlineLevel="0" collapsed="false">
      <c r="A229" s="79"/>
      <c r="B229" s="80"/>
      <c r="C229" s="162"/>
      <c r="D229" s="162"/>
      <c r="E229" s="162"/>
      <c r="F229" s="162"/>
      <c r="G229" s="162"/>
      <c r="H229" s="162"/>
      <c r="I229" s="162"/>
      <c r="J229" s="162"/>
      <c r="K229" s="162"/>
      <c r="L229" s="162"/>
      <c r="M229" s="163"/>
      <c r="N229" s="163"/>
      <c r="O229" s="106"/>
      <c r="P229" s="107"/>
    </row>
    <row r="230" customFormat="false" ht="24" hidden="false" customHeight="true" outlineLevel="0" collapsed="false">
      <c r="A230" s="79"/>
      <c r="B230" s="80"/>
      <c r="C230" s="162"/>
      <c r="D230" s="162"/>
      <c r="E230" s="162"/>
      <c r="F230" s="162"/>
      <c r="G230" s="162"/>
      <c r="H230" s="162"/>
      <c r="I230" s="162"/>
      <c r="J230" s="162"/>
      <c r="K230" s="162"/>
      <c r="L230" s="162"/>
      <c r="M230" s="163"/>
      <c r="N230" s="163"/>
      <c r="O230" s="106"/>
      <c r="P230" s="107"/>
    </row>
    <row r="231" customFormat="false" ht="24" hidden="false" customHeight="true" outlineLevel="0" collapsed="false">
      <c r="A231" s="79"/>
      <c r="B231" s="80"/>
      <c r="C231" s="162"/>
      <c r="D231" s="162"/>
      <c r="E231" s="162"/>
      <c r="F231" s="162"/>
      <c r="G231" s="162"/>
      <c r="H231" s="162"/>
      <c r="I231" s="162"/>
      <c r="J231" s="162"/>
      <c r="K231" s="162"/>
      <c r="L231" s="162"/>
      <c r="M231" s="163"/>
      <c r="N231" s="163"/>
      <c r="O231" s="106"/>
      <c r="P231" s="107"/>
    </row>
    <row r="232" customFormat="false" ht="24" hidden="false" customHeight="true" outlineLevel="0" collapsed="false">
      <c r="A232" s="79"/>
      <c r="B232" s="80"/>
      <c r="C232" s="162"/>
      <c r="D232" s="162"/>
      <c r="E232" s="162"/>
      <c r="F232" s="162"/>
      <c r="G232" s="162"/>
      <c r="H232" s="162"/>
      <c r="I232" s="162"/>
      <c r="J232" s="162"/>
      <c r="K232" s="162"/>
      <c r="L232" s="162"/>
      <c r="M232" s="163"/>
      <c r="N232" s="163"/>
      <c r="O232" s="106"/>
      <c r="P232" s="107"/>
    </row>
    <row r="233" customFormat="false" ht="24" hidden="false" customHeight="true" outlineLevel="0" collapsed="false">
      <c r="A233" s="79"/>
      <c r="B233" s="80"/>
      <c r="C233" s="162"/>
      <c r="D233" s="162"/>
      <c r="E233" s="162"/>
      <c r="F233" s="162"/>
      <c r="G233" s="162"/>
      <c r="H233" s="162"/>
      <c r="I233" s="162"/>
      <c r="J233" s="162"/>
      <c r="K233" s="162"/>
      <c r="L233" s="162"/>
      <c r="M233" s="163"/>
      <c r="N233" s="163"/>
      <c r="O233" s="106"/>
      <c r="P233" s="107"/>
    </row>
    <row r="234" customFormat="false" ht="24" hidden="false" customHeight="true" outlineLevel="0" collapsed="false">
      <c r="A234" s="79"/>
      <c r="B234" s="80"/>
      <c r="C234" s="162"/>
      <c r="D234" s="162"/>
      <c r="E234" s="162"/>
      <c r="F234" s="162"/>
      <c r="G234" s="162"/>
      <c r="H234" s="162"/>
      <c r="I234" s="162"/>
      <c r="J234" s="162"/>
      <c r="K234" s="162"/>
      <c r="L234" s="162"/>
      <c r="M234" s="163"/>
      <c r="N234" s="163"/>
      <c r="O234" s="106"/>
      <c r="P234" s="107"/>
    </row>
    <row r="235" customFormat="false" ht="24" hidden="false" customHeight="true" outlineLevel="0" collapsed="false">
      <c r="A235" s="79"/>
      <c r="B235" s="80"/>
      <c r="C235" s="162"/>
      <c r="D235" s="162"/>
      <c r="E235" s="162"/>
      <c r="F235" s="162"/>
      <c r="G235" s="162"/>
      <c r="H235" s="162"/>
      <c r="I235" s="162"/>
      <c r="J235" s="162"/>
      <c r="K235" s="162"/>
      <c r="L235" s="162"/>
      <c r="M235" s="163"/>
      <c r="N235" s="163"/>
      <c r="O235" s="106"/>
      <c r="P235" s="107"/>
    </row>
    <row r="236" customFormat="false" ht="24" hidden="false" customHeight="true" outlineLevel="0" collapsed="false">
      <c r="A236" s="79"/>
      <c r="B236" s="80"/>
      <c r="C236" s="162"/>
      <c r="D236" s="162"/>
      <c r="E236" s="162"/>
      <c r="F236" s="162"/>
      <c r="G236" s="162"/>
      <c r="H236" s="162"/>
      <c r="I236" s="162"/>
      <c r="J236" s="162"/>
      <c r="K236" s="162"/>
      <c r="L236" s="162"/>
      <c r="M236" s="163"/>
      <c r="N236" s="163"/>
      <c r="O236" s="106"/>
      <c r="P236" s="107"/>
    </row>
    <row r="237" customFormat="false" ht="24" hidden="false" customHeight="true" outlineLevel="0" collapsed="false">
      <c r="A237" s="79"/>
      <c r="B237" s="80"/>
      <c r="C237" s="162"/>
      <c r="D237" s="162"/>
      <c r="E237" s="162"/>
      <c r="F237" s="162"/>
      <c r="G237" s="162"/>
      <c r="H237" s="162"/>
      <c r="I237" s="162"/>
      <c r="J237" s="162"/>
      <c r="K237" s="162"/>
      <c r="L237" s="162"/>
      <c r="M237" s="163"/>
      <c r="N237" s="163"/>
      <c r="O237" s="106"/>
      <c r="P237" s="107"/>
    </row>
    <row r="238" customFormat="false" ht="24" hidden="false" customHeight="true" outlineLevel="0" collapsed="false">
      <c r="A238" s="79"/>
      <c r="B238" s="80"/>
      <c r="C238" s="162"/>
      <c r="D238" s="162"/>
      <c r="E238" s="162"/>
      <c r="F238" s="162"/>
      <c r="G238" s="162"/>
      <c r="H238" s="162"/>
      <c r="I238" s="162"/>
      <c r="J238" s="162"/>
      <c r="K238" s="162"/>
      <c r="L238" s="162"/>
      <c r="M238" s="163"/>
      <c r="N238" s="163"/>
      <c r="O238" s="106"/>
      <c r="P238" s="107"/>
    </row>
    <row r="239" customFormat="false" ht="24" hidden="false" customHeight="true" outlineLevel="0" collapsed="false">
      <c r="A239" s="79"/>
      <c r="B239" s="80"/>
      <c r="C239" s="162"/>
      <c r="D239" s="162"/>
      <c r="E239" s="162"/>
      <c r="F239" s="162"/>
      <c r="G239" s="162"/>
      <c r="H239" s="162"/>
      <c r="I239" s="162"/>
      <c r="J239" s="162"/>
      <c r="K239" s="162"/>
      <c r="L239" s="162"/>
      <c r="M239" s="163"/>
      <c r="N239" s="163"/>
      <c r="O239" s="106"/>
      <c r="P239" s="107"/>
    </row>
    <row r="240" customFormat="false" ht="24" hidden="false" customHeight="true" outlineLevel="0" collapsed="false">
      <c r="A240" s="79"/>
      <c r="B240" s="80"/>
      <c r="C240" s="162"/>
      <c r="D240" s="162"/>
      <c r="E240" s="162"/>
      <c r="F240" s="162"/>
      <c r="G240" s="162"/>
      <c r="H240" s="162"/>
      <c r="I240" s="162"/>
      <c r="J240" s="162"/>
      <c r="K240" s="162"/>
      <c r="L240" s="162"/>
      <c r="M240" s="163"/>
      <c r="N240" s="163"/>
      <c r="O240" s="106"/>
      <c r="P240" s="107"/>
    </row>
    <row r="241" customFormat="false" ht="24" hidden="false" customHeight="true" outlineLevel="0" collapsed="false">
      <c r="A241" s="79"/>
      <c r="B241" s="80"/>
      <c r="C241" s="162"/>
      <c r="D241" s="162"/>
      <c r="E241" s="162"/>
      <c r="F241" s="162"/>
      <c r="G241" s="162"/>
      <c r="H241" s="162"/>
      <c r="I241" s="162"/>
      <c r="J241" s="162"/>
      <c r="K241" s="162"/>
      <c r="L241" s="162"/>
      <c r="M241" s="163"/>
      <c r="N241" s="163"/>
      <c r="O241" s="106"/>
      <c r="P241" s="107"/>
    </row>
    <row r="242" customFormat="false" ht="24" hidden="false" customHeight="true" outlineLevel="0" collapsed="false">
      <c r="A242" s="79"/>
      <c r="B242" s="80"/>
      <c r="C242" s="162"/>
      <c r="D242" s="162"/>
      <c r="E242" s="162"/>
      <c r="F242" s="162"/>
      <c r="G242" s="162"/>
      <c r="H242" s="162"/>
      <c r="I242" s="162"/>
      <c r="J242" s="162"/>
      <c r="K242" s="162"/>
      <c r="L242" s="162"/>
      <c r="M242" s="163"/>
      <c r="N242" s="163"/>
      <c r="O242" s="106"/>
      <c r="P242" s="107"/>
    </row>
    <row r="243" customFormat="false" ht="24" hidden="false" customHeight="true" outlineLevel="0" collapsed="false">
      <c r="A243" s="79"/>
      <c r="B243" s="80"/>
      <c r="C243" s="162"/>
      <c r="D243" s="162"/>
      <c r="E243" s="162"/>
      <c r="F243" s="162"/>
      <c r="G243" s="162"/>
      <c r="H243" s="162"/>
      <c r="I243" s="162"/>
      <c r="J243" s="162"/>
      <c r="K243" s="162"/>
      <c r="L243" s="162"/>
      <c r="M243" s="163"/>
      <c r="N243" s="163"/>
      <c r="O243" s="106"/>
      <c r="P243" s="107"/>
    </row>
    <row r="244" customFormat="false" ht="24" hidden="false" customHeight="true" outlineLevel="0" collapsed="false">
      <c r="A244" s="79"/>
      <c r="B244" s="80"/>
      <c r="C244" s="162"/>
      <c r="D244" s="162"/>
      <c r="E244" s="162"/>
      <c r="F244" s="162"/>
      <c r="G244" s="162"/>
      <c r="H244" s="162"/>
      <c r="I244" s="162"/>
      <c r="J244" s="162"/>
      <c r="K244" s="162"/>
      <c r="L244" s="162"/>
      <c r="M244" s="163"/>
      <c r="N244" s="163"/>
      <c r="O244" s="106"/>
      <c r="P244" s="107"/>
    </row>
    <row r="245" customFormat="false" ht="24" hidden="false" customHeight="true" outlineLevel="0" collapsed="false">
      <c r="A245" s="79"/>
      <c r="B245" s="80"/>
      <c r="C245" s="162"/>
      <c r="D245" s="162"/>
      <c r="E245" s="162"/>
      <c r="F245" s="162"/>
      <c r="G245" s="162"/>
      <c r="H245" s="162"/>
      <c r="I245" s="162"/>
      <c r="J245" s="162"/>
      <c r="K245" s="162"/>
      <c r="L245" s="162"/>
      <c r="M245" s="163"/>
      <c r="N245" s="163"/>
      <c r="O245" s="106"/>
      <c r="P245" s="107"/>
    </row>
    <row r="246" customFormat="false" ht="24" hidden="false" customHeight="true" outlineLevel="0" collapsed="false">
      <c r="A246" s="79"/>
      <c r="B246" s="80"/>
      <c r="C246" s="162"/>
      <c r="D246" s="162"/>
      <c r="E246" s="162"/>
      <c r="F246" s="162"/>
      <c r="G246" s="162"/>
      <c r="H246" s="162"/>
      <c r="I246" s="162"/>
      <c r="J246" s="162"/>
      <c r="K246" s="162"/>
      <c r="L246" s="162"/>
      <c r="M246" s="163"/>
      <c r="N246" s="163"/>
      <c r="O246" s="106"/>
      <c r="P246" s="107"/>
    </row>
    <row r="247" customFormat="false" ht="24" hidden="false" customHeight="true" outlineLevel="0" collapsed="false">
      <c r="A247" s="79"/>
      <c r="B247" s="80"/>
      <c r="C247" s="162"/>
      <c r="D247" s="162"/>
      <c r="E247" s="162"/>
      <c r="F247" s="162"/>
      <c r="G247" s="162"/>
      <c r="H247" s="162"/>
      <c r="I247" s="162"/>
      <c r="J247" s="162"/>
      <c r="K247" s="162"/>
      <c r="L247" s="162"/>
      <c r="M247" s="163"/>
      <c r="N247" s="163"/>
      <c r="O247" s="106"/>
      <c r="P247" s="107"/>
    </row>
    <row r="248" customFormat="false" ht="24" hidden="false" customHeight="true" outlineLevel="0" collapsed="false">
      <c r="A248" s="79"/>
      <c r="B248" s="80"/>
      <c r="C248" s="162"/>
      <c r="D248" s="162"/>
      <c r="E248" s="162"/>
      <c r="F248" s="162"/>
      <c r="G248" s="162"/>
      <c r="H248" s="162"/>
      <c r="I248" s="162"/>
      <c r="J248" s="162"/>
      <c r="K248" s="162"/>
      <c r="L248" s="162"/>
      <c r="M248" s="163"/>
      <c r="N248" s="163"/>
      <c r="O248" s="106"/>
      <c r="P248" s="107"/>
    </row>
    <row r="249" customFormat="false" ht="24" hidden="false" customHeight="true" outlineLevel="0" collapsed="false">
      <c r="A249" s="79"/>
      <c r="B249" s="80"/>
      <c r="C249" s="162"/>
      <c r="D249" s="162"/>
      <c r="E249" s="162"/>
      <c r="F249" s="162"/>
      <c r="G249" s="162"/>
      <c r="H249" s="162"/>
      <c r="I249" s="162"/>
      <c r="J249" s="162"/>
      <c r="K249" s="162"/>
      <c r="L249" s="162"/>
      <c r="M249" s="163"/>
      <c r="N249" s="163"/>
      <c r="O249" s="106"/>
      <c r="P249" s="107"/>
    </row>
    <row r="250" customFormat="false" ht="24" hidden="false" customHeight="true" outlineLevel="0" collapsed="false">
      <c r="A250" s="79"/>
      <c r="B250" s="80"/>
      <c r="C250" s="162"/>
      <c r="D250" s="162"/>
      <c r="E250" s="162"/>
      <c r="F250" s="162"/>
      <c r="G250" s="162"/>
      <c r="H250" s="162"/>
      <c r="I250" s="162"/>
      <c r="J250" s="162"/>
      <c r="K250" s="162"/>
      <c r="L250" s="162"/>
      <c r="M250" s="163"/>
      <c r="N250" s="163"/>
      <c r="O250" s="106"/>
      <c r="P250" s="107"/>
    </row>
    <row r="251" customFormat="false" ht="24" hidden="false" customHeight="true" outlineLevel="0" collapsed="false">
      <c r="A251" s="79"/>
      <c r="B251" s="80"/>
      <c r="C251" s="162"/>
      <c r="D251" s="162"/>
      <c r="E251" s="162"/>
      <c r="F251" s="162"/>
      <c r="G251" s="162"/>
      <c r="H251" s="162"/>
      <c r="I251" s="162"/>
      <c r="J251" s="162"/>
      <c r="K251" s="162"/>
      <c r="L251" s="162"/>
      <c r="M251" s="163"/>
      <c r="N251" s="163"/>
      <c r="O251" s="106"/>
      <c r="P251" s="107"/>
    </row>
    <row r="252" customFormat="false" ht="24" hidden="false" customHeight="true" outlineLevel="0" collapsed="false">
      <c r="A252" s="79"/>
      <c r="B252" s="80"/>
      <c r="C252" s="162"/>
      <c r="D252" s="162"/>
      <c r="E252" s="162"/>
      <c r="F252" s="162"/>
      <c r="G252" s="162"/>
      <c r="H252" s="162"/>
      <c r="I252" s="162"/>
      <c r="J252" s="162"/>
      <c r="K252" s="162"/>
      <c r="L252" s="162"/>
      <c r="M252" s="163"/>
      <c r="N252" s="163"/>
      <c r="O252" s="106"/>
      <c r="P252" s="107"/>
    </row>
    <row r="253" customFormat="false" ht="24" hidden="false" customHeight="true" outlineLevel="0" collapsed="false">
      <c r="A253" s="79"/>
      <c r="B253" s="80"/>
      <c r="C253" s="162"/>
      <c r="D253" s="162"/>
      <c r="E253" s="162"/>
      <c r="F253" s="162"/>
      <c r="G253" s="162"/>
      <c r="H253" s="162"/>
      <c r="I253" s="162"/>
      <c r="J253" s="162"/>
      <c r="K253" s="162"/>
      <c r="L253" s="162"/>
      <c r="M253" s="163"/>
      <c r="N253" s="163"/>
      <c r="O253" s="106"/>
      <c r="P253" s="107"/>
    </row>
    <row r="254" customFormat="false" ht="24" hidden="false" customHeight="true" outlineLevel="0" collapsed="false">
      <c r="A254" s="79"/>
      <c r="B254" s="80"/>
      <c r="C254" s="162"/>
      <c r="D254" s="162"/>
      <c r="E254" s="162"/>
      <c r="F254" s="162"/>
      <c r="G254" s="162"/>
      <c r="H254" s="162"/>
      <c r="I254" s="162"/>
      <c r="J254" s="162"/>
      <c r="K254" s="162"/>
      <c r="L254" s="162"/>
      <c r="M254" s="163"/>
      <c r="N254" s="163"/>
      <c r="O254" s="106"/>
      <c r="P254" s="107"/>
    </row>
    <row r="255" customFormat="false" ht="24" hidden="false" customHeight="true" outlineLevel="0" collapsed="false">
      <c r="A255" s="79"/>
      <c r="B255" s="80"/>
      <c r="C255" s="162"/>
      <c r="D255" s="162"/>
      <c r="E255" s="162"/>
      <c r="F255" s="162"/>
      <c r="G255" s="162"/>
      <c r="H255" s="162"/>
      <c r="I255" s="162"/>
      <c r="J255" s="162"/>
      <c r="K255" s="162"/>
      <c r="L255" s="162"/>
      <c r="M255" s="163"/>
      <c r="N255" s="163"/>
      <c r="O255" s="106"/>
      <c r="P255" s="107"/>
    </row>
    <row r="256" customFormat="false" ht="24" hidden="false" customHeight="true" outlineLevel="0" collapsed="false">
      <c r="A256" s="79"/>
      <c r="B256" s="80"/>
      <c r="C256" s="162"/>
      <c r="D256" s="162"/>
      <c r="E256" s="162"/>
      <c r="F256" s="162"/>
      <c r="G256" s="162"/>
      <c r="H256" s="162"/>
      <c r="I256" s="162"/>
      <c r="J256" s="162"/>
      <c r="K256" s="162"/>
      <c r="L256" s="162"/>
      <c r="M256" s="163"/>
      <c r="N256" s="163"/>
      <c r="O256" s="106"/>
      <c r="P256" s="107"/>
    </row>
    <row r="257" customFormat="false" ht="24" hidden="false" customHeight="true" outlineLevel="0" collapsed="false">
      <c r="A257" s="79"/>
      <c r="B257" s="80"/>
      <c r="C257" s="162"/>
      <c r="D257" s="162"/>
      <c r="E257" s="162"/>
      <c r="F257" s="162"/>
      <c r="G257" s="162"/>
      <c r="H257" s="162"/>
      <c r="I257" s="162"/>
      <c r="J257" s="162"/>
      <c r="K257" s="162"/>
      <c r="L257" s="162"/>
      <c r="M257" s="163"/>
      <c r="N257" s="163"/>
      <c r="O257" s="106"/>
      <c r="P257" s="107"/>
    </row>
    <row r="258" customFormat="false" ht="24" hidden="false" customHeight="true" outlineLevel="0" collapsed="false">
      <c r="A258" s="79"/>
      <c r="B258" s="80"/>
      <c r="C258" s="162"/>
      <c r="D258" s="162"/>
      <c r="E258" s="162"/>
      <c r="F258" s="162"/>
      <c r="G258" s="162"/>
      <c r="H258" s="162"/>
      <c r="I258" s="162"/>
      <c r="J258" s="162"/>
      <c r="K258" s="162"/>
      <c r="L258" s="162"/>
      <c r="M258" s="163"/>
      <c r="N258" s="163"/>
      <c r="O258" s="106"/>
      <c r="P258" s="107"/>
    </row>
    <row r="259" customFormat="false" ht="24" hidden="false" customHeight="true" outlineLevel="0" collapsed="false">
      <c r="A259" s="79"/>
      <c r="B259" s="80"/>
      <c r="C259" s="162"/>
      <c r="D259" s="162"/>
      <c r="E259" s="162"/>
      <c r="F259" s="162"/>
      <c r="G259" s="162"/>
      <c r="H259" s="162"/>
      <c r="I259" s="162"/>
      <c r="J259" s="162"/>
      <c r="K259" s="162"/>
      <c r="L259" s="162"/>
      <c r="M259" s="163"/>
      <c r="N259" s="163"/>
      <c r="O259" s="106"/>
      <c r="P259" s="107"/>
    </row>
    <row r="260" customFormat="false" ht="24" hidden="false" customHeight="true" outlineLevel="0" collapsed="false">
      <c r="A260" s="79"/>
      <c r="B260" s="80"/>
      <c r="C260" s="162"/>
      <c r="D260" s="162"/>
      <c r="E260" s="162"/>
      <c r="F260" s="162"/>
      <c r="G260" s="162"/>
      <c r="H260" s="162"/>
      <c r="I260" s="162"/>
      <c r="J260" s="162"/>
      <c r="K260" s="162"/>
      <c r="L260" s="162"/>
      <c r="M260" s="163"/>
      <c r="N260" s="163"/>
      <c r="O260" s="106"/>
      <c r="P260" s="107"/>
    </row>
    <row r="261" customFormat="false" ht="24" hidden="false" customHeight="true" outlineLevel="0" collapsed="false">
      <c r="A261" s="79"/>
      <c r="B261" s="80"/>
      <c r="C261" s="162"/>
      <c r="D261" s="162"/>
      <c r="E261" s="162"/>
      <c r="F261" s="162"/>
      <c r="G261" s="162"/>
      <c r="H261" s="162"/>
      <c r="I261" s="162"/>
      <c r="J261" s="162"/>
      <c r="K261" s="162"/>
      <c r="L261" s="162"/>
      <c r="M261" s="163"/>
      <c r="N261" s="163"/>
      <c r="O261" s="106"/>
      <c r="P261" s="107"/>
    </row>
    <row r="262" customFormat="false" ht="24" hidden="false" customHeight="true" outlineLevel="0" collapsed="false">
      <c r="A262" s="79"/>
      <c r="B262" s="80"/>
      <c r="C262" s="162"/>
      <c r="D262" s="162"/>
      <c r="E262" s="162"/>
      <c r="F262" s="162"/>
      <c r="G262" s="162"/>
      <c r="H262" s="162"/>
      <c r="I262" s="162"/>
      <c r="J262" s="162"/>
      <c r="K262" s="162"/>
      <c r="L262" s="162"/>
      <c r="M262" s="163"/>
      <c r="N262" s="163"/>
      <c r="O262" s="106"/>
      <c r="P262" s="107"/>
    </row>
    <row r="263" customFormat="false" ht="24" hidden="false" customHeight="true" outlineLevel="0" collapsed="false">
      <c r="A263" s="79"/>
      <c r="B263" s="80"/>
      <c r="C263" s="162"/>
      <c r="D263" s="162"/>
      <c r="E263" s="162"/>
      <c r="F263" s="162"/>
      <c r="G263" s="162"/>
      <c r="H263" s="162"/>
      <c r="I263" s="162"/>
      <c r="J263" s="162"/>
      <c r="K263" s="162"/>
      <c r="L263" s="162"/>
      <c r="M263" s="163"/>
      <c r="N263" s="163"/>
      <c r="O263" s="106"/>
      <c r="P263" s="107"/>
    </row>
    <row r="264" customFormat="false" ht="24" hidden="false" customHeight="true" outlineLevel="0" collapsed="false">
      <c r="A264" s="79"/>
      <c r="B264" s="80"/>
      <c r="C264" s="162"/>
      <c r="D264" s="162"/>
      <c r="E264" s="162"/>
      <c r="F264" s="162"/>
      <c r="G264" s="162"/>
      <c r="H264" s="162"/>
      <c r="I264" s="162"/>
      <c r="J264" s="162"/>
      <c r="K264" s="162"/>
      <c r="L264" s="162"/>
      <c r="M264" s="163"/>
      <c r="N264" s="163"/>
      <c r="O264" s="106"/>
      <c r="P264" s="107"/>
    </row>
    <row r="265" customFormat="false" ht="24" hidden="false" customHeight="true" outlineLevel="0" collapsed="false">
      <c r="A265" s="79"/>
      <c r="B265" s="80"/>
      <c r="C265" s="162"/>
      <c r="D265" s="162"/>
      <c r="E265" s="162"/>
      <c r="F265" s="162"/>
      <c r="G265" s="162"/>
      <c r="H265" s="162"/>
      <c r="I265" s="162"/>
      <c r="J265" s="162"/>
      <c r="K265" s="162"/>
      <c r="L265" s="162"/>
      <c r="M265" s="163"/>
      <c r="N265" s="163"/>
      <c r="O265" s="106"/>
      <c r="P265" s="107"/>
    </row>
    <row r="266" customFormat="false" ht="24" hidden="false" customHeight="true" outlineLevel="0" collapsed="false">
      <c r="A266" s="79"/>
      <c r="B266" s="80"/>
      <c r="C266" s="162"/>
      <c r="D266" s="162"/>
      <c r="E266" s="162"/>
      <c r="F266" s="162"/>
      <c r="G266" s="162"/>
      <c r="H266" s="162"/>
      <c r="I266" s="162"/>
      <c r="J266" s="162"/>
      <c r="K266" s="162"/>
      <c r="L266" s="162"/>
      <c r="M266" s="163"/>
      <c r="N266" s="163"/>
      <c r="O266" s="106"/>
      <c r="P266" s="107"/>
    </row>
    <row r="267" customFormat="false" ht="24" hidden="false" customHeight="true" outlineLevel="0" collapsed="false">
      <c r="A267" s="79"/>
      <c r="B267" s="80"/>
      <c r="C267" s="162"/>
      <c r="D267" s="162"/>
      <c r="E267" s="162"/>
      <c r="F267" s="162"/>
      <c r="G267" s="162"/>
      <c r="H267" s="162"/>
      <c r="I267" s="162"/>
      <c r="J267" s="162"/>
      <c r="K267" s="162"/>
      <c r="L267" s="162"/>
      <c r="M267" s="163"/>
      <c r="N267" s="163"/>
      <c r="O267" s="106"/>
      <c r="P267" s="107"/>
    </row>
    <row r="268" customFormat="false" ht="24" hidden="false" customHeight="true" outlineLevel="0" collapsed="false">
      <c r="A268" s="79"/>
      <c r="B268" s="80"/>
      <c r="C268" s="162"/>
      <c r="D268" s="162"/>
      <c r="E268" s="162"/>
      <c r="F268" s="162"/>
      <c r="G268" s="162"/>
      <c r="H268" s="162"/>
      <c r="I268" s="162"/>
      <c r="J268" s="162"/>
      <c r="K268" s="162"/>
      <c r="L268" s="162"/>
      <c r="M268" s="163"/>
      <c r="N268" s="163"/>
      <c r="O268" s="106"/>
      <c r="P268" s="107"/>
    </row>
    <row r="269" customFormat="false" ht="24" hidden="false" customHeight="true" outlineLevel="0" collapsed="false">
      <c r="A269" s="79"/>
      <c r="B269" s="80"/>
      <c r="C269" s="162"/>
      <c r="D269" s="162"/>
      <c r="E269" s="162"/>
      <c r="F269" s="162"/>
      <c r="G269" s="162"/>
      <c r="H269" s="162"/>
      <c r="I269" s="162"/>
      <c r="J269" s="162"/>
      <c r="K269" s="162"/>
      <c r="L269" s="162"/>
      <c r="M269" s="163"/>
      <c r="N269" s="163"/>
      <c r="O269" s="106"/>
      <c r="P269" s="107"/>
    </row>
    <row r="270" customFormat="false" ht="24" hidden="false" customHeight="true" outlineLevel="0" collapsed="false">
      <c r="A270" s="79"/>
      <c r="B270" s="80"/>
      <c r="C270" s="162"/>
      <c r="D270" s="162"/>
      <c r="E270" s="162"/>
      <c r="F270" s="162"/>
      <c r="G270" s="162"/>
      <c r="H270" s="162"/>
      <c r="I270" s="162"/>
      <c r="J270" s="162"/>
      <c r="K270" s="162"/>
      <c r="L270" s="162"/>
      <c r="M270" s="163"/>
      <c r="N270" s="163"/>
      <c r="O270" s="106"/>
      <c r="P270" s="107"/>
    </row>
    <row r="271" customFormat="false" ht="24" hidden="false" customHeight="true" outlineLevel="0" collapsed="false">
      <c r="A271" s="79"/>
      <c r="B271" s="80"/>
      <c r="C271" s="162"/>
      <c r="D271" s="162"/>
      <c r="E271" s="162"/>
      <c r="F271" s="162"/>
      <c r="G271" s="162"/>
      <c r="H271" s="162"/>
      <c r="I271" s="162"/>
      <c r="J271" s="162"/>
      <c r="K271" s="162"/>
      <c r="L271" s="162"/>
      <c r="M271" s="163"/>
      <c r="N271" s="163"/>
      <c r="O271" s="106"/>
      <c r="P271" s="107"/>
    </row>
    <row r="272" customFormat="false" ht="24" hidden="false" customHeight="true" outlineLevel="0" collapsed="false">
      <c r="A272" s="79"/>
      <c r="B272" s="80"/>
      <c r="C272" s="162"/>
      <c r="D272" s="162"/>
      <c r="E272" s="162"/>
      <c r="F272" s="162"/>
      <c r="G272" s="162"/>
      <c r="H272" s="162"/>
      <c r="I272" s="162"/>
      <c r="J272" s="162"/>
      <c r="K272" s="162"/>
      <c r="L272" s="162"/>
      <c r="M272" s="163"/>
      <c r="N272" s="163"/>
      <c r="O272" s="106"/>
      <c r="P272" s="107"/>
    </row>
    <row r="273" customFormat="false" ht="24" hidden="false" customHeight="true" outlineLevel="0" collapsed="false">
      <c r="A273" s="79"/>
      <c r="B273" s="80"/>
      <c r="C273" s="162"/>
      <c r="D273" s="162"/>
      <c r="E273" s="162"/>
      <c r="F273" s="162"/>
      <c r="G273" s="162"/>
      <c r="H273" s="162"/>
      <c r="I273" s="162"/>
      <c r="J273" s="162"/>
      <c r="K273" s="162"/>
      <c r="L273" s="162"/>
      <c r="M273" s="163"/>
      <c r="N273" s="163"/>
      <c r="O273" s="106"/>
      <c r="P273" s="107"/>
    </row>
    <row r="274" customFormat="false" ht="24" hidden="false" customHeight="true" outlineLevel="0" collapsed="false">
      <c r="A274" s="79"/>
      <c r="B274" s="80"/>
      <c r="C274" s="162"/>
      <c r="D274" s="162"/>
      <c r="E274" s="162"/>
      <c r="F274" s="162"/>
      <c r="G274" s="162"/>
      <c r="H274" s="162"/>
      <c r="I274" s="162"/>
      <c r="J274" s="162"/>
      <c r="K274" s="162"/>
      <c r="L274" s="162"/>
      <c r="M274" s="163"/>
      <c r="N274" s="163"/>
      <c r="O274" s="106"/>
      <c r="P274" s="107"/>
    </row>
    <row r="275" customFormat="false" ht="24" hidden="false" customHeight="true" outlineLevel="0" collapsed="false">
      <c r="A275" s="79"/>
      <c r="B275" s="80"/>
      <c r="C275" s="162"/>
      <c r="D275" s="162"/>
      <c r="E275" s="162"/>
      <c r="F275" s="162"/>
      <c r="G275" s="162"/>
      <c r="H275" s="162"/>
      <c r="I275" s="162"/>
      <c r="J275" s="162"/>
      <c r="K275" s="162"/>
      <c r="L275" s="162"/>
      <c r="M275" s="163"/>
      <c r="N275" s="163"/>
      <c r="O275" s="106"/>
      <c r="P275" s="107"/>
    </row>
    <row r="276" customFormat="false" ht="24" hidden="false" customHeight="true" outlineLevel="0" collapsed="false">
      <c r="A276" s="79"/>
      <c r="B276" s="80"/>
      <c r="C276" s="162"/>
      <c r="D276" s="162"/>
      <c r="E276" s="162"/>
      <c r="F276" s="162"/>
      <c r="G276" s="162"/>
      <c r="H276" s="162"/>
      <c r="I276" s="162"/>
      <c r="J276" s="162"/>
      <c r="K276" s="162"/>
      <c r="L276" s="162"/>
      <c r="M276" s="163"/>
      <c r="N276" s="163"/>
      <c r="O276" s="106"/>
      <c r="P276" s="107"/>
    </row>
    <row r="277" customFormat="false" ht="24" hidden="false" customHeight="true" outlineLevel="0" collapsed="false">
      <c r="A277" s="79"/>
      <c r="B277" s="80"/>
      <c r="C277" s="162"/>
      <c r="D277" s="162"/>
      <c r="E277" s="162"/>
      <c r="F277" s="162"/>
      <c r="G277" s="162"/>
      <c r="H277" s="162"/>
      <c r="I277" s="162"/>
      <c r="J277" s="162"/>
      <c r="K277" s="162"/>
      <c r="L277" s="162"/>
      <c r="M277" s="163"/>
      <c r="N277" s="163"/>
      <c r="O277" s="106"/>
      <c r="P277" s="107"/>
    </row>
    <row r="278" customFormat="false" ht="24" hidden="false" customHeight="true" outlineLevel="0" collapsed="false">
      <c r="A278" s="79"/>
      <c r="B278" s="80"/>
      <c r="C278" s="162"/>
      <c r="D278" s="162"/>
      <c r="E278" s="162"/>
      <c r="F278" s="162"/>
      <c r="G278" s="162"/>
      <c r="H278" s="162"/>
      <c r="I278" s="162"/>
      <c r="J278" s="162"/>
      <c r="K278" s="162"/>
      <c r="L278" s="162"/>
      <c r="M278" s="163"/>
      <c r="N278" s="163"/>
      <c r="O278" s="106"/>
      <c r="P278" s="107"/>
    </row>
    <row r="279" customFormat="false" ht="24" hidden="false" customHeight="true" outlineLevel="0" collapsed="false">
      <c r="A279" s="79"/>
      <c r="B279" s="80"/>
      <c r="C279" s="162"/>
      <c r="D279" s="162"/>
      <c r="E279" s="162"/>
      <c r="F279" s="162"/>
      <c r="G279" s="162"/>
      <c r="H279" s="162"/>
      <c r="I279" s="162"/>
      <c r="J279" s="162"/>
      <c r="K279" s="162"/>
      <c r="L279" s="162"/>
      <c r="M279" s="163"/>
      <c r="N279" s="163"/>
      <c r="O279" s="106"/>
      <c r="P279" s="107"/>
    </row>
    <row r="280" customFormat="false" ht="24" hidden="false" customHeight="true" outlineLevel="0" collapsed="false">
      <c r="A280" s="79"/>
      <c r="B280" s="80"/>
      <c r="C280" s="162"/>
      <c r="D280" s="162"/>
      <c r="E280" s="162"/>
      <c r="F280" s="162"/>
      <c r="G280" s="162"/>
      <c r="H280" s="162"/>
      <c r="I280" s="162"/>
      <c r="J280" s="162"/>
      <c r="K280" s="162"/>
      <c r="L280" s="162"/>
      <c r="M280" s="163"/>
      <c r="N280" s="163"/>
      <c r="O280" s="106"/>
      <c r="P280" s="107"/>
    </row>
    <row r="281" customFormat="false" ht="24" hidden="false" customHeight="true" outlineLevel="0" collapsed="false">
      <c r="A281" s="79"/>
      <c r="B281" s="80"/>
      <c r="C281" s="162"/>
      <c r="D281" s="162"/>
      <c r="E281" s="162"/>
      <c r="F281" s="162"/>
      <c r="G281" s="162"/>
      <c r="H281" s="162"/>
      <c r="I281" s="162"/>
      <c r="J281" s="162"/>
      <c r="K281" s="162"/>
      <c r="L281" s="162"/>
      <c r="M281" s="163"/>
      <c r="N281" s="163"/>
      <c r="O281" s="106"/>
      <c r="P281" s="107"/>
    </row>
    <row r="282" customFormat="false" ht="24" hidden="false" customHeight="true" outlineLevel="0" collapsed="false">
      <c r="A282" s="79"/>
      <c r="B282" s="80"/>
      <c r="C282" s="162"/>
      <c r="D282" s="162"/>
      <c r="E282" s="162"/>
      <c r="F282" s="162"/>
      <c r="G282" s="162"/>
      <c r="H282" s="162"/>
      <c r="I282" s="162"/>
      <c r="J282" s="162"/>
      <c r="K282" s="162"/>
      <c r="L282" s="162"/>
      <c r="M282" s="163"/>
      <c r="N282" s="163"/>
      <c r="O282" s="106"/>
      <c r="P282" s="107"/>
    </row>
    <row r="283" customFormat="false" ht="24" hidden="false" customHeight="true" outlineLevel="0" collapsed="false">
      <c r="A283" s="79"/>
      <c r="B283" s="80"/>
      <c r="C283" s="162"/>
      <c r="D283" s="162"/>
      <c r="E283" s="162"/>
      <c r="F283" s="162"/>
      <c r="G283" s="162"/>
      <c r="H283" s="162"/>
      <c r="I283" s="162"/>
      <c r="J283" s="162"/>
      <c r="K283" s="162"/>
      <c r="L283" s="162"/>
      <c r="M283" s="163"/>
      <c r="N283" s="163"/>
      <c r="O283" s="106"/>
      <c r="P283" s="107"/>
    </row>
    <row r="284" customFormat="false" ht="24" hidden="false" customHeight="true" outlineLevel="0" collapsed="false">
      <c r="A284" s="79"/>
      <c r="B284" s="80"/>
      <c r="C284" s="162"/>
      <c r="D284" s="162"/>
      <c r="E284" s="162"/>
      <c r="F284" s="162"/>
      <c r="G284" s="162"/>
      <c r="H284" s="162"/>
      <c r="I284" s="162"/>
      <c r="J284" s="162"/>
      <c r="K284" s="162"/>
      <c r="L284" s="162"/>
      <c r="M284" s="163"/>
      <c r="N284" s="163"/>
      <c r="O284" s="106"/>
      <c r="P284" s="107"/>
    </row>
    <row r="285" customFormat="false" ht="24" hidden="false" customHeight="true" outlineLevel="0" collapsed="false">
      <c r="A285" s="79"/>
      <c r="B285" s="80"/>
      <c r="C285" s="162"/>
      <c r="D285" s="162"/>
      <c r="E285" s="162"/>
      <c r="F285" s="162"/>
      <c r="G285" s="162"/>
      <c r="H285" s="162"/>
      <c r="I285" s="162"/>
      <c r="J285" s="162"/>
      <c r="K285" s="162"/>
      <c r="L285" s="162"/>
      <c r="M285" s="163"/>
      <c r="N285" s="163"/>
      <c r="O285" s="106"/>
      <c r="P285" s="107"/>
    </row>
    <row r="286" customFormat="false" ht="24" hidden="false" customHeight="true" outlineLevel="0" collapsed="false">
      <c r="A286" s="79"/>
      <c r="B286" s="80"/>
      <c r="C286" s="162"/>
      <c r="D286" s="162"/>
      <c r="E286" s="162"/>
      <c r="F286" s="162"/>
      <c r="G286" s="162"/>
      <c r="H286" s="162"/>
      <c r="I286" s="162"/>
      <c r="J286" s="162"/>
      <c r="K286" s="162"/>
      <c r="L286" s="162"/>
      <c r="M286" s="163"/>
      <c r="N286" s="163"/>
      <c r="O286" s="106"/>
      <c r="P286" s="107"/>
    </row>
    <row r="287" customFormat="false" ht="24" hidden="false" customHeight="true" outlineLevel="0" collapsed="false">
      <c r="A287" s="79"/>
      <c r="B287" s="80"/>
      <c r="C287" s="162"/>
      <c r="D287" s="162"/>
      <c r="E287" s="162"/>
      <c r="F287" s="162"/>
      <c r="G287" s="162"/>
      <c r="H287" s="162"/>
      <c r="I287" s="162"/>
      <c r="J287" s="162"/>
      <c r="K287" s="162"/>
      <c r="L287" s="162"/>
      <c r="M287" s="163"/>
      <c r="N287" s="163"/>
      <c r="O287" s="106"/>
      <c r="P287" s="107"/>
    </row>
    <row r="288" customFormat="false" ht="24" hidden="false" customHeight="true" outlineLevel="0" collapsed="false">
      <c r="A288" s="79"/>
      <c r="B288" s="80"/>
      <c r="C288" s="162"/>
      <c r="D288" s="162"/>
      <c r="E288" s="162"/>
      <c r="F288" s="162"/>
      <c r="G288" s="162"/>
      <c r="H288" s="162"/>
      <c r="I288" s="162"/>
      <c r="J288" s="162"/>
      <c r="K288" s="162"/>
      <c r="L288" s="162"/>
      <c r="M288" s="163"/>
      <c r="N288" s="163"/>
      <c r="O288" s="106"/>
      <c r="P288" s="107"/>
    </row>
    <row r="289" customFormat="false" ht="24" hidden="false" customHeight="true" outlineLevel="0" collapsed="false">
      <c r="A289" s="79"/>
      <c r="B289" s="80"/>
      <c r="C289" s="162"/>
      <c r="D289" s="162"/>
      <c r="E289" s="162"/>
      <c r="F289" s="162"/>
      <c r="G289" s="162"/>
      <c r="H289" s="162"/>
      <c r="I289" s="162"/>
      <c r="J289" s="162"/>
      <c r="K289" s="162"/>
      <c r="L289" s="162"/>
      <c r="M289" s="163"/>
      <c r="N289" s="163"/>
      <c r="O289" s="106"/>
      <c r="P289" s="107"/>
    </row>
    <row r="290" customFormat="false" ht="24" hidden="false" customHeight="true" outlineLevel="0" collapsed="false">
      <c r="A290" s="79"/>
      <c r="B290" s="80"/>
      <c r="C290" s="162"/>
      <c r="D290" s="162"/>
      <c r="E290" s="162"/>
      <c r="F290" s="162"/>
      <c r="G290" s="162"/>
      <c r="H290" s="162"/>
      <c r="I290" s="162"/>
      <c r="J290" s="162"/>
      <c r="K290" s="162"/>
      <c r="L290" s="162"/>
      <c r="M290" s="163"/>
      <c r="N290" s="163"/>
      <c r="O290" s="106"/>
      <c r="P290" s="107"/>
    </row>
    <row r="291" customFormat="false" ht="24" hidden="false" customHeight="true" outlineLevel="0" collapsed="false">
      <c r="A291" s="79"/>
      <c r="B291" s="80"/>
      <c r="C291" s="162"/>
      <c r="D291" s="162"/>
      <c r="E291" s="162"/>
      <c r="F291" s="162"/>
      <c r="G291" s="162"/>
      <c r="H291" s="162"/>
      <c r="I291" s="162"/>
      <c r="J291" s="162"/>
      <c r="K291" s="162"/>
      <c r="L291" s="162"/>
      <c r="M291" s="163"/>
      <c r="N291" s="163"/>
      <c r="O291" s="106"/>
      <c r="P291" s="107"/>
    </row>
    <row r="292" customFormat="false" ht="24" hidden="false" customHeight="true" outlineLevel="0" collapsed="false">
      <c r="A292" s="79"/>
      <c r="B292" s="80"/>
      <c r="C292" s="162"/>
      <c r="D292" s="162"/>
      <c r="E292" s="162"/>
      <c r="F292" s="162"/>
      <c r="G292" s="162"/>
      <c r="H292" s="162"/>
      <c r="I292" s="162"/>
      <c r="J292" s="162"/>
      <c r="K292" s="162"/>
      <c r="L292" s="162"/>
      <c r="M292" s="163"/>
      <c r="N292" s="163"/>
      <c r="O292" s="106"/>
      <c r="P292" s="107"/>
    </row>
    <row r="293" customFormat="false" ht="24" hidden="false" customHeight="true" outlineLevel="0" collapsed="false">
      <c r="A293" s="79"/>
      <c r="B293" s="80"/>
      <c r="C293" s="162"/>
      <c r="D293" s="162"/>
      <c r="E293" s="162"/>
      <c r="F293" s="162"/>
      <c r="G293" s="162"/>
      <c r="H293" s="162"/>
      <c r="I293" s="162"/>
      <c r="J293" s="162"/>
      <c r="K293" s="162"/>
      <c r="L293" s="162"/>
      <c r="M293" s="163"/>
      <c r="N293" s="163"/>
      <c r="O293" s="106"/>
      <c r="P293" s="107"/>
    </row>
    <row r="294" customFormat="false" ht="24" hidden="false" customHeight="true" outlineLevel="0" collapsed="false">
      <c r="A294" s="79"/>
      <c r="B294" s="80"/>
      <c r="C294" s="162"/>
      <c r="D294" s="162"/>
      <c r="E294" s="162"/>
      <c r="F294" s="162"/>
      <c r="G294" s="162"/>
      <c r="H294" s="162"/>
      <c r="I294" s="162"/>
      <c r="J294" s="162"/>
      <c r="K294" s="162"/>
      <c r="L294" s="162"/>
      <c r="M294" s="163"/>
      <c r="N294" s="163"/>
      <c r="O294" s="106"/>
      <c r="P294" s="107"/>
    </row>
    <row r="295" customFormat="false" ht="24" hidden="false" customHeight="true" outlineLevel="0" collapsed="false">
      <c r="A295" s="79"/>
      <c r="B295" s="80"/>
      <c r="C295" s="162"/>
      <c r="D295" s="162"/>
      <c r="E295" s="162"/>
      <c r="F295" s="162"/>
      <c r="G295" s="162"/>
      <c r="H295" s="162"/>
      <c r="I295" s="162"/>
      <c r="J295" s="162"/>
      <c r="K295" s="162"/>
      <c r="L295" s="162"/>
      <c r="M295" s="163"/>
      <c r="N295" s="163"/>
      <c r="O295" s="106"/>
      <c r="P295" s="107"/>
    </row>
    <row r="296" customFormat="false" ht="24" hidden="false" customHeight="true" outlineLevel="0" collapsed="false">
      <c r="A296" s="79"/>
      <c r="B296" s="80"/>
      <c r="C296" s="162"/>
      <c r="D296" s="162"/>
      <c r="E296" s="162"/>
      <c r="F296" s="162"/>
      <c r="G296" s="162"/>
      <c r="H296" s="162"/>
      <c r="I296" s="162"/>
      <c r="J296" s="162"/>
      <c r="K296" s="162"/>
      <c r="L296" s="162"/>
      <c r="M296" s="163"/>
      <c r="N296" s="163"/>
      <c r="O296" s="106"/>
      <c r="P296" s="107"/>
    </row>
    <row r="297" customFormat="false" ht="24" hidden="false" customHeight="true" outlineLevel="0" collapsed="false">
      <c r="A297" s="79"/>
      <c r="B297" s="80"/>
      <c r="C297" s="162"/>
      <c r="D297" s="162"/>
      <c r="E297" s="162"/>
      <c r="F297" s="162"/>
      <c r="G297" s="162"/>
      <c r="H297" s="162"/>
      <c r="I297" s="162"/>
      <c r="J297" s="162"/>
      <c r="K297" s="162"/>
      <c r="L297" s="162"/>
      <c r="M297" s="163"/>
      <c r="N297" s="163"/>
      <c r="O297" s="106"/>
      <c r="P297" s="107"/>
    </row>
    <row r="298" customFormat="false" ht="24" hidden="false" customHeight="true" outlineLevel="0" collapsed="false">
      <c r="A298" s="79"/>
      <c r="B298" s="80"/>
      <c r="C298" s="162"/>
      <c r="D298" s="162"/>
      <c r="E298" s="162"/>
      <c r="F298" s="162"/>
      <c r="G298" s="162"/>
      <c r="H298" s="162"/>
      <c r="I298" s="162"/>
      <c r="J298" s="162"/>
      <c r="K298" s="162"/>
      <c r="L298" s="162"/>
      <c r="M298" s="163"/>
      <c r="N298" s="163"/>
      <c r="O298" s="106"/>
      <c r="P298" s="107"/>
    </row>
    <row r="299" customFormat="false" ht="24" hidden="false" customHeight="true" outlineLevel="0" collapsed="false">
      <c r="A299" s="79"/>
      <c r="B299" s="80"/>
      <c r="C299" s="162"/>
      <c r="D299" s="162"/>
      <c r="E299" s="162"/>
      <c r="F299" s="162"/>
      <c r="G299" s="162"/>
      <c r="H299" s="162"/>
      <c r="I299" s="162"/>
      <c r="J299" s="162"/>
      <c r="K299" s="162"/>
      <c r="L299" s="162"/>
      <c r="M299" s="163"/>
      <c r="N299" s="163"/>
      <c r="O299" s="106"/>
      <c r="P299" s="107"/>
    </row>
    <row r="300" customFormat="false" ht="24" hidden="false" customHeight="true" outlineLevel="0" collapsed="false">
      <c r="A300" s="79"/>
      <c r="B300" s="80"/>
      <c r="C300" s="162"/>
      <c r="D300" s="162"/>
      <c r="E300" s="162"/>
      <c r="F300" s="162"/>
      <c r="G300" s="162"/>
      <c r="H300" s="162"/>
      <c r="I300" s="162"/>
      <c r="J300" s="162"/>
      <c r="K300" s="162"/>
      <c r="L300" s="162"/>
      <c r="M300" s="163"/>
      <c r="N300" s="163"/>
      <c r="O300" s="106"/>
      <c r="P300" s="107"/>
    </row>
    <row r="301" customFormat="false" ht="24" hidden="false" customHeight="true" outlineLevel="0" collapsed="false">
      <c r="A301" s="79"/>
      <c r="B301" s="80"/>
      <c r="C301" s="162"/>
      <c r="D301" s="162"/>
      <c r="E301" s="162"/>
      <c r="F301" s="162"/>
      <c r="G301" s="162"/>
      <c r="H301" s="162"/>
      <c r="I301" s="162"/>
      <c r="J301" s="162"/>
      <c r="K301" s="162"/>
      <c r="L301" s="162"/>
      <c r="M301" s="163"/>
      <c r="N301" s="163"/>
      <c r="O301" s="106"/>
      <c r="P301" s="107"/>
    </row>
    <row r="302" customFormat="false" ht="24" hidden="false" customHeight="true" outlineLevel="0" collapsed="false">
      <c r="A302" s="79"/>
      <c r="B302" s="80"/>
      <c r="C302" s="162"/>
      <c r="D302" s="162"/>
      <c r="E302" s="162"/>
      <c r="F302" s="162"/>
      <c r="G302" s="162"/>
      <c r="H302" s="162"/>
      <c r="I302" s="162"/>
      <c r="J302" s="162"/>
      <c r="K302" s="162"/>
      <c r="L302" s="162"/>
      <c r="M302" s="163"/>
      <c r="N302" s="163"/>
      <c r="O302" s="106"/>
      <c r="P302" s="107"/>
    </row>
    <row r="303" customFormat="false" ht="24" hidden="false" customHeight="true" outlineLevel="0" collapsed="false">
      <c r="A303" s="79"/>
      <c r="B303" s="80"/>
      <c r="C303" s="162"/>
      <c r="D303" s="162"/>
      <c r="E303" s="162"/>
      <c r="F303" s="162"/>
      <c r="G303" s="162"/>
      <c r="H303" s="162"/>
      <c r="I303" s="162"/>
      <c r="J303" s="162"/>
      <c r="K303" s="162"/>
      <c r="L303" s="162"/>
      <c r="M303" s="163"/>
      <c r="N303" s="163"/>
      <c r="O303" s="106"/>
      <c r="P303" s="107"/>
    </row>
    <row r="304" customFormat="false" ht="24" hidden="false" customHeight="true" outlineLevel="0" collapsed="false">
      <c r="A304" s="79"/>
      <c r="B304" s="80"/>
      <c r="C304" s="162"/>
      <c r="D304" s="162"/>
      <c r="E304" s="162"/>
      <c r="F304" s="162"/>
      <c r="G304" s="162"/>
      <c r="H304" s="162"/>
      <c r="I304" s="162"/>
      <c r="J304" s="162"/>
      <c r="K304" s="162"/>
      <c r="L304" s="162"/>
      <c r="M304" s="163"/>
      <c r="N304" s="163"/>
      <c r="O304" s="106"/>
      <c r="P304" s="107"/>
    </row>
    <row r="305" customFormat="false" ht="24" hidden="false" customHeight="true" outlineLevel="0" collapsed="false">
      <c r="A305" s="79"/>
      <c r="B305" s="80"/>
      <c r="C305" s="162"/>
      <c r="D305" s="162"/>
      <c r="E305" s="162"/>
      <c r="F305" s="162"/>
      <c r="G305" s="162"/>
      <c r="H305" s="162"/>
      <c r="I305" s="162"/>
      <c r="J305" s="162"/>
      <c r="K305" s="162"/>
      <c r="L305" s="162"/>
      <c r="M305" s="163"/>
      <c r="N305" s="163"/>
      <c r="O305" s="106"/>
      <c r="P305" s="107"/>
    </row>
    <row r="306" customFormat="false" ht="24" hidden="false" customHeight="true" outlineLevel="0" collapsed="false">
      <c r="A306" s="79"/>
      <c r="B306" s="80"/>
      <c r="C306" s="162"/>
      <c r="D306" s="162"/>
      <c r="E306" s="162"/>
      <c r="F306" s="162"/>
      <c r="G306" s="162"/>
      <c r="H306" s="162"/>
      <c r="I306" s="162"/>
      <c r="J306" s="162"/>
      <c r="K306" s="162"/>
      <c r="L306" s="162"/>
      <c r="M306" s="163"/>
      <c r="N306" s="163"/>
      <c r="O306" s="106"/>
      <c r="P306" s="107"/>
    </row>
    <row r="307" customFormat="false" ht="24" hidden="false" customHeight="true" outlineLevel="0" collapsed="false">
      <c r="A307" s="79"/>
      <c r="B307" s="80"/>
      <c r="C307" s="162"/>
      <c r="D307" s="162"/>
      <c r="E307" s="162"/>
      <c r="F307" s="162"/>
      <c r="G307" s="162"/>
      <c r="H307" s="162"/>
      <c r="I307" s="162"/>
      <c r="J307" s="162"/>
      <c r="K307" s="162"/>
      <c r="L307" s="162"/>
      <c r="M307" s="163"/>
      <c r="N307" s="163"/>
      <c r="O307" s="106"/>
      <c r="P307" s="107"/>
    </row>
    <row r="308" customFormat="false" ht="24" hidden="false" customHeight="true" outlineLevel="0" collapsed="false">
      <c r="A308" s="79"/>
      <c r="B308" s="80"/>
      <c r="C308" s="162"/>
      <c r="D308" s="162"/>
      <c r="E308" s="162"/>
      <c r="F308" s="162"/>
      <c r="G308" s="162"/>
      <c r="H308" s="162"/>
      <c r="I308" s="162"/>
      <c r="J308" s="162"/>
      <c r="K308" s="162"/>
      <c r="L308" s="162"/>
      <c r="M308" s="163"/>
      <c r="N308" s="163"/>
      <c r="O308" s="106"/>
      <c r="P308" s="107"/>
    </row>
    <row r="309" customFormat="false" ht="24" hidden="false" customHeight="true" outlineLevel="0" collapsed="false">
      <c r="A309" s="79"/>
      <c r="B309" s="80"/>
      <c r="C309" s="162"/>
      <c r="D309" s="162"/>
      <c r="E309" s="162"/>
      <c r="F309" s="162"/>
      <c r="G309" s="162"/>
      <c r="H309" s="162"/>
      <c r="I309" s="162"/>
      <c r="J309" s="162"/>
      <c r="K309" s="162"/>
      <c r="L309" s="162"/>
      <c r="M309" s="163"/>
      <c r="N309" s="163"/>
      <c r="O309" s="106"/>
      <c r="P309" s="107"/>
    </row>
    <row r="310" customFormat="false" ht="24" hidden="false" customHeight="true" outlineLevel="0" collapsed="false">
      <c r="A310" s="79"/>
      <c r="B310" s="80"/>
      <c r="C310" s="162"/>
      <c r="D310" s="162"/>
      <c r="E310" s="162"/>
      <c r="F310" s="162"/>
      <c r="G310" s="162"/>
      <c r="H310" s="162"/>
      <c r="I310" s="162"/>
      <c r="J310" s="162"/>
      <c r="K310" s="162"/>
      <c r="L310" s="162"/>
      <c r="M310" s="163"/>
      <c r="N310" s="163"/>
      <c r="O310" s="106"/>
      <c r="P310" s="107"/>
    </row>
    <row r="311" customFormat="false" ht="24" hidden="false" customHeight="true" outlineLevel="0" collapsed="false">
      <c r="A311" s="79"/>
      <c r="B311" s="80"/>
      <c r="C311" s="162"/>
      <c r="D311" s="162"/>
      <c r="E311" s="162"/>
      <c r="F311" s="162"/>
      <c r="G311" s="162"/>
      <c r="H311" s="162"/>
      <c r="I311" s="162"/>
      <c r="J311" s="162"/>
      <c r="K311" s="162"/>
      <c r="L311" s="162"/>
      <c r="M311" s="163"/>
      <c r="N311" s="163"/>
      <c r="O311" s="106"/>
      <c r="P311" s="107"/>
    </row>
    <row r="312" customFormat="false" ht="24" hidden="false" customHeight="true" outlineLevel="0" collapsed="false">
      <c r="A312" s="79"/>
      <c r="B312" s="80"/>
      <c r="C312" s="162"/>
      <c r="D312" s="162"/>
      <c r="E312" s="162"/>
      <c r="F312" s="162"/>
      <c r="G312" s="162"/>
      <c r="H312" s="162"/>
      <c r="I312" s="162"/>
      <c r="J312" s="162"/>
      <c r="K312" s="162"/>
      <c r="L312" s="162"/>
      <c r="M312" s="163"/>
      <c r="N312" s="163"/>
      <c r="O312" s="106"/>
      <c r="P312" s="107"/>
    </row>
    <row r="313" customFormat="false" ht="24" hidden="false" customHeight="true" outlineLevel="0" collapsed="false">
      <c r="A313" s="79"/>
      <c r="B313" s="80"/>
      <c r="C313" s="162"/>
      <c r="D313" s="162"/>
      <c r="E313" s="162"/>
      <c r="F313" s="162"/>
      <c r="G313" s="162"/>
      <c r="H313" s="162"/>
      <c r="I313" s="162"/>
      <c r="J313" s="162"/>
      <c r="K313" s="162"/>
      <c r="L313" s="162"/>
      <c r="M313" s="163"/>
      <c r="N313" s="163"/>
      <c r="O313" s="106"/>
      <c r="P313" s="107"/>
    </row>
    <row r="314" customFormat="false" ht="24" hidden="false" customHeight="true" outlineLevel="0" collapsed="false">
      <c r="A314" s="79"/>
      <c r="B314" s="80"/>
      <c r="C314" s="162"/>
      <c r="D314" s="162"/>
      <c r="E314" s="162"/>
      <c r="F314" s="162"/>
      <c r="G314" s="162"/>
      <c r="H314" s="162"/>
      <c r="I314" s="162"/>
      <c r="J314" s="162"/>
      <c r="K314" s="162"/>
      <c r="L314" s="162"/>
      <c r="M314" s="163"/>
      <c r="N314" s="163"/>
      <c r="O314" s="106"/>
      <c r="P314" s="107"/>
    </row>
    <row r="315" customFormat="false" ht="24" hidden="false" customHeight="true" outlineLevel="0" collapsed="false">
      <c r="A315" s="79"/>
      <c r="B315" s="80"/>
      <c r="C315" s="162"/>
      <c r="D315" s="162"/>
      <c r="E315" s="162"/>
      <c r="F315" s="162"/>
      <c r="G315" s="162"/>
      <c r="H315" s="162"/>
      <c r="I315" s="162"/>
      <c r="J315" s="162"/>
      <c r="K315" s="162"/>
      <c r="L315" s="162"/>
      <c r="M315" s="163"/>
      <c r="N315" s="163"/>
      <c r="O315" s="106"/>
      <c r="P315" s="107"/>
    </row>
    <row r="316" customFormat="false" ht="24" hidden="false" customHeight="true" outlineLevel="0" collapsed="false">
      <c r="A316" s="79"/>
      <c r="B316" s="80"/>
      <c r="C316" s="162"/>
      <c r="D316" s="162"/>
      <c r="E316" s="162"/>
      <c r="F316" s="162"/>
      <c r="G316" s="162"/>
      <c r="H316" s="162"/>
      <c r="I316" s="162"/>
      <c r="J316" s="162"/>
      <c r="K316" s="162"/>
      <c r="L316" s="162"/>
      <c r="M316" s="163"/>
      <c r="N316" s="163"/>
      <c r="O316" s="106"/>
      <c r="P316" s="107"/>
    </row>
    <row r="317" customFormat="false" ht="24" hidden="false" customHeight="true" outlineLevel="0" collapsed="false">
      <c r="A317" s="79"/>
      <c r="B317" s="80"/>
      <c r="C317" s="162"/>
      <c r="D317" s="162"/>
      <c r="E317" s="162"/>
      <c r="F317" s="162"/>
      <c r="G317" s="162"/>
      <c r="H317" s="162"/>
      <c r="I317" s="162"/>
      <c r="J317" s="162"/>
      <c r="K317" s="162"/>
      <c r="L317" s="162"/>
      <c r="M317" s="163"/>
      <c r="N317" s="163"/>
      <c r="O317" s="106"/>
      <c r="P317" s="107"/>
    </row>
    <row r="318" customFormat="false" ht="24" hidden="false" customHeight="true" outlineLevel="0" collapsed="false">
      <c r="A318" s="79"/>
      <c r="B318" s="80"/>
      <c r="C318" s="162"/>
      <c r="D318" s="162"/>
      <c r="E318" s="162"/>
      <c r="F318" s="162"/>
      <c r="G318" s="162"/>
      <c r="H318" s="162"/>
      <c r="I318" s="162"/>
      <c r="J318" s="162"/>
      <c r="K318" s="162"/>
      <c r="L318" s="162"/>
      <c r="M318" s="163"/>
      <c r="N318" s="163"/>
      <c r="O318" s="106"/>
      <c r="P318" s="107"/>
    </row>
    <row r="319" customFormat="false" ht="24" hidden="false" customHeight="true" outlineLevel="0" collapsed="false">
      <c r="A319" s="79"/>
      <c r="B319" s="80"/>
      <c r="C319" s="162"/>
      <c r="D319" s="162"/>
      <c r="E319" s="162"/>
      <c r="F319" s="162"/>
      <c r="G319" s="162"/>
      <c r="H319" s="162"/>
      <c r="I319" s="162"/>
      <c r="J319" s="162"/>
      <c r="K319" s="162"/>
      <c r="L319" s="162"/>
      <c r="M319" s="163"/>
      <c r="N319" s="163"/>
      <c r="O319" s="106"/>
      <c r="P319" s="107"/>
    </row>
    <row r="320" customFormat="false" ht="24" hidden="false" customHeight="true" outlineLevel="0" collapsed="false">
      <c r="A320" s="79"/>
      <c r="B320" s="80"/>
      <c r="C320" s="162"/>
      <c r="D320" s="162"/>
      <c r="E320" s="162"/>
      <c r="F320" s="162"/>
      <c r="G320" s="162"/>
      <c r="H320" s="162"/>
      <c r="I320" s="162"/>
      <c r="J320" s="162"/>
      <c r="K320" s="162"/>
      <c r="L320" s="162"/>
      <c r="M320" s="163"/>
      <c r="N320" s="163"/>
      <c r="O320" s="106"/>
      <c r="P320" s="107"/>
    </row>
    <row r="321" customFormat="false" ht="24" hidden="false" customHeight="true" outlineLevel="0" collapsed="false">
      <c r="A321" s="79"/>
      <c r="B321" s="80"/>
      <c r="C321" s="162"/>
      <c r="D321" s="162"/>
      <c r="E321" s="162"/>
      <c r="F321" s="162"/>
      <c r="G321" s="162"/>
      <c r="H321" s="162"/>
      <c r="I321" s="162"/>
      <c r="J321" s="162"/>
      <c r="K321" s="162"/>
      <c r="L321" s="162"/>
      <c r="M321" s="163"/>
      <c r="N321" s="163"/>
      <c r="O321" s="106"/>
      <c r="P321" s="107"/>
    </row>
    <row r="322" customFormat="false" ht="24" hidden="false" customHeight="true" outlineLevel="0" collapsed="false">
      <c r="A322" s="79"/>
      <c r="B322" s="80"/>
      <c r="C322" s="162"/>
      <c r="D322" s="162"/>
      <c r="E322" s="162"/>
      <c r="F322" s="162"/>
      <c r="G322" s="162"/>
      <c r="H322" s="162"/>
      <c r="I322" s="162"/>
      <c r="J322" s="162"/>
      <c r="K322" s="162"/>
      <c r="L322" s="162"/>
      <c r="M322" s="163"/>
      <c r="N322" s="163"/>
      <c r="O322" s="106"/>
      <c r="P322" s="107"/>
    </row>
    <row r="323" customFormat="false" ht="24" hidden="false" customHeight="true" outlineLevel="0" collapsed="false">
      <c r="A323" s="79"/>
      <c r="B323" s="80"/>
      <c r="C323" s="162"/>
      <c r="D323" s="162"/>
      <c r="E323" s="162"/>
      <c r="F323" s="162"/>
      <c r="G323" s="162"/>
      <c r="H323" s="162"/>
      <c r="I323" s="162"/>
      <c r="J323" s="162"/>
      <c r="K323" s="162"/>
      <c r="L323" s="162"/>
      <c r="M323" s="163"/>
      <c r="N323" s="163"/>
      <c r="O323" s="106"/>
      <c r="P323" s="107"/>
    </row>
    <row r="324" customFormat="false" ht="24" hidden="false" customHeight="true" outlineLevel="0" collapsed="false">
      <c r="A324" s="79"/>
      <c r="B324" s="80"/>
      <c r="C324" s="162"/>
      <c r="D324" s="162"/>
      <c r="E324" s="162"/>
      <c r="F324" s="162"/>
      <c r="G324" s="162"/>
      <c r="H324" s="162"/>
      <c r="I324" s="162"/>
      <c r="J324" s="162"/>
      <c r="K324" s="162"/>
      <c r="L324" s="162"/>
      <c r="M324" s="163"/>
      <c r="N324" s="163"/>
      <c r="O324" s="106"/>
      <c r="P324" s="107"/>
    </row>
    <row r="325" customFormat="false" ht="24" hidden="false" customHeight="true" outlineLevel="0" collapsed="false">
      <c r="A325" s="79"/>
      <c r="B325" s="80"/>
      <c r="C325" s="162"/>
      <c r="D325" s="162"/>
      <c r="E325" s="162"/>
      <c r="F325" s="162"/>
      <c r="G325" s="162"/>
      <c r="H325" s="162"/>
      <c r="I325" s="162"/>
      <c r="J325" s="162"/>
      <c r="K325" s="162"/>
      <c r="L325" s="162"/>
      <c r="M325" s="163"/>
      <c r="N325" s="163"/>
      <c r="O325" s="106"/>
      <c r="P325" s="107"/>
    </row>
    <row r="326" customFormat="false" ht="24" hidden="false" customHeight="true" outlineLevel="0" collapsed="false">
      <c r="A326" s="79"/>
      <c r="B326" s="80"/>
      <c r="C326" s="162"/>
      <c r="D326" s="162"/>
      <c r="E326" s="162"/>
      <c r="F326" s="162"/>
      <c r="G326" s="162"/>
      <c r="H326" s="162"/>
      <c r="I326" s="162"/>
      <c r="J326" s="162"/>
      <c r="K326" s="162"/>
      <c r="L326" s="162"/>
      <c r="M326" s="163"/>
      <c r="N326" s="163"/>
      <c r="O326" s="106"/>
      <c r="P326" s="107"/>
    </row>
    <row r="327" customFormat="false" ht="24" hidden="false" customHeight="true" outlineLevel="0" collapsed="false">
      <c r="A327" s="79"/>
      <c r="B327" s="80"/>
      <c r="C327" s="162"/>
      <c r="D327" s="162"/>
      <c r="E327" s="162"/>
      <c r="F327" s="162"/>
      <c r="G327" s="162"/>
      <c r="H327" s="162"/>
      <c r="I327" s="162"/>
      <c r="J327" s="162"/>
      <c r="K327" s="162"/>
      <c r="L327" s="162"/>
      <c r="M327" s="163"/>
      <c r="N327" s="163"/>
      <c r="O327" s="106"/>
      <c r="P327" s="107"/>
    </row>
    <row r="328" customFormat="false" ht="24" hidden="false" customHeight="true" outlineLevel="0" collapsed="false">
      <c r="A328" s="79"/>
      <c r="B328" s="80"/>
      <c r="C328" s="162"/>
      <c r="D328" s="162"/>
      <c r="E328" s="162"/>
      <c r="F328" s="162"/>
      <c r="G328" s="162"/>
      <c r="H328" s="162"/>
      <c r="I328" s="162"/>
      <c r="J328" s="162"/>
      <c r="K328" s="162"/>
      <c r="L328" s="162"/>
      <c r="M328" s="163"/>
      <c r="N328" s="163"/>
      <c r="O328" s="106"/>
      <c r="P328" s="107"/>
    </row>
    <row r="329" customFormat="false" ht="24" hidden="false" customHeight="true" outlineLevel="0" collapsed="false">
      <c r="A329" s="79"/>
      <c r="B329" s="80"/>
      <c r="C329" s="162"/>
      <c r="D329" s="162"/>
      <c r="E329" s="162"/>
      <c r="F329" s="162"/>
      <c r="G329" s="162"/>
      <c r="H329" s="162"/>
      <c r="I329" s="162"/>
      <c r="J329" s="162"/>
      <c r="K329" s="162"/>
      <c r="L329" s="162"/>
      <c r="M329" s="163"/>
      <c r="N329" s="163"/>
      <c r="O329" s="106"/>
      <c r="P329" s="107"/>
    </row>
    <row r="330" customFormat="false" ht="24" hidden="false" customHeight="true" outlineLevel="0" collapsed="false">
      <c r="A330" s="79"/>
      <c r="B330" s="80"/>
      <c r="C330" s="162"/>
      <c r="D330" s="162"/>
      <c r="E330" s="162"/>
      <c r="F330" s="162"/>
      <c r="G330" s="162"/>
      <c r="H330" s="162"/>
      <c r="I330" s="162"/>
      <c r="J330" s="162"/>
      <c r="K330" s="162"/>
      <c r="L330" s="162"/>
      <c r="M330" s="163"/>
      <c r="N330" s="163"/>
      <c r="O330" s="106"/>
      <c r="P330" s="107"/>
    </row>
    <row r="331" customFormat="false" ht="24" hidden="false" customHeight="true" outlineLevel="0" collapsed="false">
      <c r="A331" s="79"/>
      <c r="B331" s="80"/>
      <c r="C331" s="162"/>
      <c r="D331" s="162"/>
      <c r="E331" s="162"/>
      <c r="F331" s="162"/>
      <c r="G331" s="162"/>
      <c r="H331" s="162"/>
      <c r="I331" s="162"/>
      <c r="J331" s="162"/>
      <c r="K331" s="162"/>
      <c r="L331" s="162"/>
      <c r="M331" s="163"/>
      <c r="N331" s="163"/>
      <c r="O331" s="106"/>
      <c r="P331" s="107"/>
    </row>
    <row r="332" customFormat="false" ht="24" hidden="false" customHeight="true" outlineLevel="0" collapsed="false">
      <c r="A332" s="79"/>
      <c r="B332" s="80"/>
      <c r="C332" s="162"/>
      <c r="D332" s="162"/>
      <c r="E332" s="162"/>
      <c r="F332" s="162"/>
      <c r="G332" s="162"/>
      <c r="H332" s="162"/>
      <c r="I332" s="162"/>
      <c r="J332" s="162"/>
      <c r="K332" s="162"/>
      <c r="L332" s="162"/>
      <c r="M332" s="163"/>
      <c r="N332" s="163"/>
      <c r="O332" s="106"/>
      <c r="P332" s="107"/>
    </row>
    <row r="333" customFormat="false" ht="24" hidden="false" customHeight="true" outlineLevel="0" collapsed="false">
      <c r="A333" s="79"/>
      <c r="B333" s="80"/>
      <c r="C333" s="162"/>
      <c r="D333" s="162"/>
      <c r="E333" s="162"/>
      <c r="F333" s="162"/>
      <c r="G333" s="162"/>
      <c r="H333" s="162"/>
      <c r="I333" s="162"/>
      <c r="J333" s="162"/>
      <c r="K333" s="162"/>
      <c r="L333" s="162"/>
      <c r="M333" s="163"/>
      <c r="N333" s="163"/>
      <c r="O333" s="106"/>
      <c r="P333" s="107"/>
    </row>
    <row r="334" customFormat="false" ht="24" hidden="false" customHeight="true" outlineLevel="0" collapsed="false">
      <c r="A334" s="79"/>
      <c r="B334" s="80"/>
      <c r="C334" s="162"/>
      <c r="D334" s="162"/>
      <c r="E334" s="162"/>
      <c r="F334" s="162"/>
      <c r="G334" s="162"/>
      <c r="H334" s="162"/>
      <c r="I334" s="162"/>
      <c r="J334" s="162"/>
      <c r="K334" s="162"/>
      <c r="L334" s="162"/>
      <c r="M334" s="163"/>
      <c r="N334" s="163"/>
      <c r="O334" s="106"/>
      <c r="P334" s="107"/>
    </row>
    <row r="335" customFormat="false" ht="24" hidden="false" customHeight="true" outlineLevel="0" collapsed="false">
      <c r="A335" s="79"/>
      <c r="B335" s="80"/>
      <c r="C335" s="162"/>
      <c r="D335" s="162"/>
      <c r="E335" s="162"/>
      <c r="F335" s="162"/>
      <c r="G335" s="162"/>
      <c r="H335" s="162"/>
      <c r="I335" s="162"/>
      <c r="J335" s="162"/>
      <c r="K335" s="162"/>
      <c r="L335" s="162"/>
      <c r="M335" s="163"/>
      <c r="N335" s="163"/>
      <c r="O335" s="106"/>
      <c r="P335" s="107"/>
    </row>
    <row r="336" customFormat="false" ht="24" hidden="false" customHeight="true" outlineLevel="0" collapsed="false">
      <c r="A336" s="79"/>
      <c r="B336" s="80"/>
      <c r="C336" s="162"/>
      <c r="D336" s="162"/>
      <c r="E336" s="162"/>
      <c r="F336" s="162"/>
      <c r="G336" s="162"/>
      <c r="H336" s="162"/>
      <c r="I336" s="162"/>
      <c r="J336" s="162"/>
      <c r="K336" s="162"/>
      <c r="L336" s="162"/>
      <c r="M336" s="163"/>
      <c r="N336" s="163"/>
      <c r="O336" s="106"/>
      <c r="P336" s="107"/>
    </row>
    <row r="337" customFormat="false" ht="24" hidden="false" customHeight="true" outlineLevel="0" collapsed="false">
      <c r="A337" s="79"/>
      <c r="B337" s="80"/>
      <c r="C337" s="162"/>
      <c r="D337" s="162"/>
      <c r="E337" s="162"/>
      <c r="F337" s="162"/>
      <c r="G337" s="162"/>
      <c r="H337" s="162"/>
      <c r="I337" s="162"/>
      <c r="J337" s="162"/>
      <c r="K337" s="162"/>
      <c r="L337" s="162"/>
      <c r="M337" s="163"/>
      <c r="N337" s="163"/>
      <c r="O337" s="106"/>
      <c r="P337" s="107"/>
    </row>
    <row r="338" customFormat="false" ht="24" hidden="false" customHeight="true" outlineLevel="0" collapsed="false">
      <c r="A338" s="79"/>
      <c r="B338" s="80"/>
      <c r="C338" s="162"/>
      <c r="D338" s="162"/>
      <c r="E338" s="162"/>
      <c r="F338" s="162"/>
      <c r="G338" s="162"/>
      <c r="H338" s="162"/>
      <c r="I338" s="162"/>
      <c r="J338" s="162"/>
      <c r="K338" s="162"/>
      <c r="L338" s="162"/>
      <c r="M338" s="163"/>
      <c r="N338" s="163"/>
      <c r="O338" s="106"/>
      <c r="P338" s="107"/>
    </row>
    <row r="339" customFormat="false" ht="24" hidden="false" customHeight="true" outlineLevel="0" collapsed="false">
      <c r="A339" s="79"/>
      <c r="B339" s="80"/>
      <c r="C339" s="162"/>
      <c r="D339" s="162"/>
      <c r="E339" s="162"/>
      <c r="F339" s="162"/>
      <c r="G339" s="162"/>
      <c r="H339" s="162"/>
      <c r="I339" s="162"/>
      <c r="J339" s="162"/>
      <c r="K339" s="162"/>
      <c r="L339" s="162"/>
      <c r="M339" s="163"/>
      <c r="N339" s="163"/>
      <c r="O339" s="106"/>
      <c r="P339" s="107"/>
    </row>
    <row r="340" customFormat="false" ht="24" hidden="false" customHeight="true" outlineLevel="0" collapsed="false">
      <c r="A340" s="79"/>
      <c r="B340" s="80"/>
      <c r="C340" s="162"/>
      <c r="D340" s="162"/>
      <c r="E340" s="162"/>
      <c r="F340" s="162"/>
      <c r="G340" s="162"/>
      <c r="H340" s="162"/>
      <c r="I340" s="162"/>
      <c r="J340" s="162"/>
      <c r="K340" s="162"/>
      <c r="L340" s="162"/>
      <c r="M340" s="163"/>
      <c r="N340" s="163"/>
      <c r="O340" s="106"/>
      <c r="P340" s="107"/>
    </row>
    <row r="341" customFormat="false" ht="24" hidden="false" customHeight="true" outlineLevel="0" collapsed="false">
      <c r="A341" s="79"/>
      <c r="B341" s="80"/>
      <c r="C341" s="162"/>
      <c r="D341" s="162"/>
      <c r="E341" s="162"/>
      <c r="F341" s="162"/>
      <c r="G341" s="162"/>
      <c r="H341" s="162"/>
      <c r="I341" s="162"/>
      <c r="J341" s="162"/>
      <c r="K341" s="162"/>
      <c r="L341" s="162"/>
      <c r="M341" s="163"/>
      <c r="N341" s="163"/>
      <c r="O341" s="106"/>
      <c r="P341" s="107"/>
    </row>
    <row r="342" customFormat="false" ht="24" hidden="false" customHeight="true" outlineLevel="0" collapsed="false">
      <c r="A342" s="79"/>
      <c r="B342" s="80"/>
      <c r="C342" s="162"/>
      <c r="D342" s="162"/>
      <c r="E342" s="162"/>
      <c r="F342" s="162"/>
      <c r="G342" s="162"/>
      <c r="H342" s="162"/>
      <c r="I342" s="162"/>
      <c r="J342" s="162"/>
      <c r="K342" s="162"/>
      <c r="L342" s="162"/>
      <c r="M342" s="163"/>
      <c r="N342" s="163"/>
      <c r="O342" s="106"/>
      <c r="P342" s="107"/>
    </row>
    <row r="343" customFormat="false" ht="24" hidden="false" customHeight="true" outlineLevel="0" collapsed="false">
      <c r="A343" s="79"/>
      <c r="B343" s="80"/>
      <c r="C343" s="162"/>
      <c r="D343" s="162"/>
      <c r="E343" s="162"/>
      <c r="F343" s="162"/>
      <c r="G343" s="162"/>
      <c r="H343" s="162"/>
      <c r="I343" s="162"/>
      <c r="J343" s="162"/>
      <c r="K343" s="162"/>
      <c r="L343" s="162"/>
      <c r="M343" s="163"/>
      <c r="N343" s="163"/>
      <c r="O343" s="106"/>
      <c r="P343" s="107"/>
    </row>
    <row r="344" customFormat="false" ht="24" hidden="false" customHeight="true" outlineLevel="0" collapsed="false">
      <c r="A344" s="79"/>
      <c r="B344" s="80"/>
      <c r="C344" s="162"/>
      <c r="D344" s="162"/>
      <c r="E344" s="162"/>
      <c r="F344" s="162"/>
      <c r="G344" s="162"/>
      <c r="H344" s="162"/>
      <c r="I344" s="162"/>
      <c r="J344" s="162"/>
      <c r="K344" s="162"/>
      <c r="L344" s="162"/>
      <c r="M344" s="163"/>
      <c r="N344" s="163"/>
      <c r="O344" s="106"/>
      <c r="P344" s="107"/>
    </row>
    <row r="345" customFormat="false" ht="24" hidden="false" customHeight="true" outlineLevel="0" collapsed="false">
      <c r="A345" s="79"/>
      <c r="B345" s="80"/>
      <c r="C345" s="162"/>
      <c r="D345" s="162"/>
      <c r="E345" s="162"/>
      <c r="F345" s="162"/>
      <c r="G345" s="162"/>
      <c r="H345" s="162"/>
      <c r="I345" s="162"/>
      <c r="J345" s="162"/>
      <c r="K345" s="162"/>
      <c r="L345" s="162"/>
      <c r="M345" s="163"/>
      <c r="N345" s="163"/>
      <c r="O345" s="106"/>
      <c r="P345" s="107"/>
    </row>
    <row r="346" customFormat="false" ht="24" hidden="false" customHeight="true" outlineLevel="0" collapsed="false">
      <c r="A346" s="79"/>
      <c r="B346" s="80"/>
      <c r="C346" s="162"/>
      <c r="D346" s="162"/>
      <c r="E346" s="162"/>
      <c r="F346" s="162"/>
      <c r="G346" s="162"/>
      <c r="H346" s="162"/>
      <c r="I346" s="162"/>
      <c r="J346" s="162"/>
      <c r="K346" s="162"/>
      <c r="L346" s="162"/>
      <c r="M346" s="163"/>
      <c r="N346" s="163"/>
      <c r="O346" s="106"/>
      <c r="P346" s="107"/>
    </row>
    <row r="347" customFormat="false" ht="24" hidden="false" customHeight="true" outlineLevel="0" collapsed="false">
      <c r="A347" s="79"/>
      <c r="B347" s="80"/>
      <c r="C347" s="162"/>
      <c r="D347" s="162"/>
      <c r="E347" s="162"/>
      <c r="F347" s="162"/>
      <c r="G347" s="162"/>
      <c r="H347" s="162"/>
      <c r="I347" s="162"/>
      <c r="J347" s="162"/>
      <c r="K347" s="162"/>
      <c r="L347" s="162"/>
      <c r="M347" s="163"/>
      <c r="N347" s="163"/>
      <c r="O347" s="106"/>
      <c r="P347" s="107"/>
    </row>
    <row r="348" customFormat="false" ht="24" hidden="false" customHeight="true" outlineLevel="0" collapsed="false">
      <c r="A348" s="79"/>
      <c r="B348" s="80"/>
      <c r="C348" s="162"/>
      <c r="D348" s="162"/>
      <c r="E348" s="162"/>
      <c r="F348" s="162"/>
      <c r="G348" s="162"/>
      <c r="H348" s="162"/>
      <c r="I348" s="162"/>
      <c r="J348" s="162"/>
      <c r="K348" s="162"/>
      <c r="L348" s="162"/>
      <c r="M348" s="163"/>
      <c r="N348" s="163"/>
      <c r="O348" s="106"/>
      <c r="P348" s="107"/>
    </row>
    <row r="349" customFormat="false" ht="24" hidden="false" customHeight="true" outlineLevel="0" collapsed="false">
      <c r="A349" s="79"/>
      <c r="B349" s="80"/>
      <c r="C349" s="162"/>
      <c r="D349" s="162"/>
      <c r="E349" s="162"/>
      <c r="F349" s="162"/>
      <c r="G349" s="162"/>
      <c r="H349" s="162"/>
      <c r="I349" s="162"/>
      <c r="J349" s="162"/>
      <c r="K349" s="162"/>
      <c r="L349" s="162"/>
      <c r="M349" s="163"/>
      <c r="N349" s="163"/>
      <c r="O349" s="106"/>
      <c r="P349" s="107"/>
    </row>
    <row r="350" customFormat="false" ht="24" hidden="false" customHeight="true" outlineLevel="0" collapsed="false">
      <c r="A350" s="79"/>
      <c r="B350" s="80"/>
      <c r="C350" s="162"/>
      <c r="D350" s="162"/>
      <c r="E350" s="162"/>
      <c r="F350" s="162"/>
      <c r="G350" s="162"/>
      <c r="H350" s="162"/>
      <c r="I350" s="162"/>
      <c r="J350" s="162"/>
      <c r="K350" s="162"/>
      <c r="L350" s="162"/>
      <c r="M350" s="163"/>
      <c r="N350" s="163"/>
      <c r="O350" s="106"/>
      <c r="P350" s="107"/>
    </row>
    <row r="351" customFormat="false" ht="24" hidden="false" customHeight="true" outlineLevel="0" collapsed="false">
      <c r="A351" s="79"/>
      <c r="B351" s="80"/>
      <c r="C351" s="162"/>
      <c r="D351" s="162"/>
      <c r="E351" s="162"/>
      <c r="F351" s="162"/>
      <c r="G351" s="162"/>
      <c r="H351" s="162"/>
      <c r="I351" s="162"/>
      <c r="J351" s="162"/>
      <c r="K351" s="162"/>
      <c r="L351" s="162"/>
      <c r="M351" s="163"/>
      <c r="N351" s="163"/>
      <c r="O351" s="106"/>
      <c r="P351" s="107"/>
    </row>
    <row r="352" customFormat="false" ht="24" hidden="false" customHeight="true" outlineLevel="0" collapsed="false">
      <c r="A352" s="79"/>
      <c r="B352" s="80"/>
      <c r="C352" s="162"/>
      <c r="D352" s="162"/>
      <c r="E352" s="162"/>
      <c r="F352" s="162"/>
      <c r="G352" s="162"/>
      <c r="H352" s="162"/>
      <c r="I352" s="162"/>
      <c r="J352" s="162"/>
      <c r="K352" s="162"/>
      <c r="L352" s="162"/>
      <c r="M352" s="163"/>
      <c r="N352" s="163"/>
      <c r="O352" s="106"/>
      <c r="P352" s="107"/>
    </row>
    <row r="353" customFormat="false" ht="24" hidden="false" customHeight="true" outlineLevel="0" collapsed="false">
      <c r="A353" s="79"/>
      <c r="B353" s="80"/>
      <c r="C353" s="162"/>
      <c r="D353" s="162"/>
      <c r="E353" s="162"/>
      <c r="F353" s="162"/>
      <c r="G353" s="162"/>
      <c r="H353" s="162"/>
      <c r="I353" s="162"/>
      <c r="J353" s="162"/>
      <c r="K353" s="162"/>
      <c r="L353" s="162"/>
      <c r="M353" s="163"/>
      <c r="N353" s="163"/>
      <c r="O353" s="106"/>
      <c r="P353" s="107"/>
    </row>
    <row r="354" customFormat="false" ht="24" hidden="false" customHeight="true" outlineLevel="0" collapsed="false">
      <c r="A354" s="79"/>
      <c r="B354" s="80"/>
      <c r="C354" s="162"/>
      <c r="D354" s="162"/>
      <c r="E354" s="162"/>
      <c r="F354" s="162"/>
      <c r="G354" s="162"/>
      <c r="H354" s="162"/>
      <c r="I354" s="162"/>
      <c r="J354" s="162"/>
      <c r="K354" s="162"/>
      <c r="L354" s="162"/>
      <c r="M354" s="163"/>
      <c r="N354" s="163"/>
      <c r="O354" s="106"/>
      <c r="P354" s="107"/>
    </row>
    <row r="355" customFormat="false" ht="24" hidden="false" customHeight="true" outlineLevel="0" collapsed="false">
      <c r="A355" s="79"/>
      <c r="B355" s="80"/>
      <c r="C355" s="162"/>
      <c r="D355" s="162"/>
      <c r="E355" s="162"/>
      <c r="F355" s="162"/>
      <c r="G355" s="162"/>
      <c r="H355" s="162"/>
      <c r="I355" s="162"/>
      <c r="J355" s="162"/>
      <c r="K355" s="162"/>
      <c r="L355" s="162"/>
      <c r="M355" s="163"/>
      <c r="N355" s="163"/>
      <c r="O355" s="106"/>
      <c r="P355" s="107"/>
    </row>
    <row r="356" customFormat="false" ht="24" hidden="false" customHeight="true" outlineLevel="0" collapsed="false">
      <c r="A356" s="79"/>
      <c r="B356" s="80"/>
      <c r="C356" s="162"/>
      <c r="D356" s="162"/>
      <c r="E356" s="162"/>
      <c r="F356" s="162"/>
      <c r="G356" s="162"/>
      <c r="H356" s="162"/>
      <c r="I356" s="162"/>
      <c r="J356" s="162"/>
      <c r="K356" s="162"/>
      <c r="L356" s="162"/>
      <c r="M356" s="163"/>
      <c r="N356" s="163"/>
      <c r="O356" s="106"/>
      <c r="P356" s="107"/>
    </row>
    <row r="357" customFormat="false" ht="24" hidden="false" customHeight="true" outlineLevel="0" collapsed="false">
      <c r="A357" s="79"/>
      <c r="B357" s="80"/>
      <c r="C357" s="162"/>
      <c r="D357" s="162"/>
      <c r="E357" s="162"/>
      <c r="F357" s="162"/>
      <c r="G357" s="162"/>
      <c r="H357" s="162"/>
      <c r="I357" s="162"/>
      <c r="J357" s="162"/>
      <c r="K357" s="162"/>
      <c r="L357" s="162"/>
      <c r="M357" s="163"/>
      <c r="N357" s="163"/>
      <c r="O357" s="106"/>
      <c r="P357" s="107"/>
    </row>
    <row r="358" customFormat="false" ht="24" hidden="false" customHeight="true" outlineLevel="0" collapsed="false">
      <c r="A358" s="79"/>
      <c r="B358" s="80"/>
      <c r="C358" s="162"/>
      <c r="D358" s="162"/>
      <c r="E358" s="162"/>
      <c r="F358" s="162"/>
      <c r="G358" s="162"/>
      <c r="H358" s="162"/>
      <c r="I358" s="162"/>
      <c r="J358" s="162"/>
      <c r="K358" s="162"/>
      <c r="L358" s="162"/>
      <c r="M358" s="163"/>
      <c r="N358" s="163"/>
      <c r="O358" s="106"/>
      <c r="P358" s="107"/>
    </row>
    <row r="359" customFormat="false" ht="24" hidden="false" customHeight="true" outlineLevel="0" collapsed="false">
      <c r="A359" s="79"/>
      <c r="B359" s="80"/>
      <c r="C359" s="162"/>
      <c r="D359" s="162"/>
      <c r="E359" s="162"/>
      <c r="F359" s="162"/>
      <c r="G359" s="162"/>
      <c r="H359" s="162"/>
      <c r="I359" s="162"/>
      <c r="J359" s="162"/>
      <c r="K359" s="162"/>
      <c r="L359" s="162"/>
      <c r="M359" s="163"/>
      <c r="N359" s="163"/>
      <c r="O359" s="106"/>
      <c r="P359" s="107"/>
    </row>
    <row r="360" customFormat="false" ht="24" hidden="false" customHeight="true" outlineLevel="0" collapsed="false">
      <c r="A360" s="79"/>
      <c r="B360" s="80"/>
      <c r="C360" s="162"/>
      <c r="D360" s="162"/>
      <c r="E360" s="162"/>
      <c r="F360" s="162"/>
      <c r="G360" s="162"/>
      <c r="H360" s="162"/>
      <c r="I360" s="162"/>
      <c r="J360" s="162"/>
      <c r="K360" s="162"/>
      <c r="L360" s="162"/>
      <c r="M360" s="163"/>
      <c r="N360" s="163"/>
      <c r="O360" s="106"/>
      <c r="P360" s="107"/>
    </row>
    <row r="361" customFormat="false" ht="24" hidden="false" customHeight="true" outlineLevel="0" collapsed="false">
      <c r="A361" s="79"/>
      <c r="B361" s="80"/>
      <c r="C361" s="162"/>
      <c r="D361" s="162"/>
      <c r="E361" s="162"/>
      <c r="F361" s="162"/>
      <c r="G361" s="162"/>
      <c r="H361" s="162"/>
      <c r="I361" s="162"/>
      <c r="J361" s="162"/>
      <c r="K361" s="162"/>
      <c r="L361" s="162"/>
      <c r="M361" s="163"/>
      <c r="N361" s="163"/>
      <c r="O361" s="106"/>
      <c r="P361" s="107"/>
    </row>
    <row r="362" customFormat="false" ht="24" hidden="false" customHeight="true" outlineLevel="0" collapsed="false">
      <c r="A362" s="79"/>
      <c r="B362" s="80"/>
      <c r="C362" s="162"/>
      <c r="D362" s="162"/>
      <c r="E362" s="162"/>
      <c r="F362" s="162"/>
      <c r="G362" s="162"/>
      <c r="H362" s="162"/>
      <c r="I362" s="162"/>
      <c r="J362" s="162"/>
      <c r="K362" s="162"/>
      <c r="L362" s="162"/>
      <c r="M362" s="163"/>
      <c r="N362" s="163"/>
      <c r="O362" s="106"/>
      <c r="P362" s="107"/>
    </row>
    <row r="363" customFormat="false" ht="24" hidden="false" customHeight="true" outlineLevel="0" collapsed="false">
      <c r="A363" s="79"/>
      <c r="B363" s="80"/>
      <c r="C363" s="162"/>
      <c r="D363" s="162"/>
      <c r="E363" s="162"/>
      <c r="F363" s="162"/>
      <c r="G363" s="162"/>
      <c r="H363" s="162"/>
      <c r="I363" s="162"/>
      <c r="J363" s="162"/>
      <c r="K363" s="162"/>
      <c r="L363" s="162"/>
      <c r="M363" s="163"/>
      <c r="N363" s="163"/>
      <c r="O363" s="106"/>
      <c r="P363" s="107"/>
    </row>
    <row r="364" customFormat="false" ht="24" hidden="false" customHeight="true" outlineLevel="0" collapsed="false">
      <c r="A364" s="79"/>
      <c r="B364" s="80"/>
      <c r="C364" s="162"/>
      <c r="D364" s="162"/>
      <c r="E364" s="162"/>
      <c r="F364" s="162"/>
      <c r="G364" s="162"/>
      <c r="H364" s="162"/>
      <c r="I364" s="162"/>
      <c r="J364" s="162"/>
      <c r="K364" s="162"/>
      <c r="L364" s="162"/>
      <c r="M364" s="163"/>
      <c r="N364" s="163"/>
      <c r="O364" s="106"/>
      <c r="P364" s="107"/>
    </row>
    <row r="365" customFormat="false" ht="24" hidden="false" customHeight="true" outlineLevel="0" collapsed="false">
      <c r="A365" s="79"/>
      <c r="B365" s="80"/>
      <c r="C365" s="162"/>
      <c r="D365" s="162"/>
      <c r="E365" s="162"/>
      <c r="F365" s="162"/>
      <c r="G365" s="162"/>
      <c r="H365" s="162"/>
      <c r="I365" s="162"/>
      <c r="J365" s="162"/>
      <c r="K365" s="162"/>
      <c r="L365" s="162"/>
      <c r="M365" s="163"/>
      <c r="N365" s="163"/>
      <c r="O365" s="106"/>
      <c r="P365" s="107"/>
    </row>
    <row r="366" customFormat="false" ht="24" hidden="false" customHeight="true" outlineLevel="0" collapsed="false">
      <c r="A366" s="79"/>
      <c r="B366" s="80"/>
      <c r="C366" s="162"/>
      <c r="D366" s="162"/>
      <c r="E366" s="162"/>
      <c r="F366" s="162"/>
      <c r="G366" s="162"/>
      <c r="H366" s="162"/>
      <c r="I366" s="162"/>
      <c r="J366" s="162"/>
      <c r="K366" s="162"/>
      <c r="L366" s="162"/>
      <c r="M366" s="163"/>
      <c r="N366" s="163"/>
      <c r="O366" s="106"/>
      <c r="P366" s="107"/>
    </row>
    <row r="367" customFormat="false" ht="24" hidden="false" customHeight="true" outlineLevel="0" collapsed="false">
      <c r="A367" s="79"/>
      <c r="B367" s="80"/>
      <c r="C367" s="162"/>
      <c r="D367" s="162"/>
      <c r="E367" s="162"/>
      <c r="F367" s="162"/>
      <c r="G367" s="162"/>
      <c r="H367" s="162"/>
      <c r="I367" s="162"/>
      <c r="J367" s="162"/>
      <c r="K367" s="162"/>
      <c r="L367" s="162"/>
      <c r="M367" s="163"/>
      <c r="N367" s="163"/>
      <c r="O367" s="106"/>
      <c r="P367" s="107"/>
    </row>
    <row r="368" customFormat="false" ht="24" hidden="false" customHeight="true" outlineLevel="0" collapsed="false">
      <c r="A368" s="79"/>
      <c r="B368" s="80"/>
      <c r="C368" s="162"/>
      <c r="D368" s="162"/>
      <c r="E368" s="162"/>
      <c r="F368" s="162"/>
      <c r="G368" s="162"/>
      <c r="H368" s="162"/>
      <c r="I368" s="162"/>
      <c r="J368" s="162"/>
      <c r="K368" s="162"/>
      <c r="L368" s="162"/>
      <c r="M368" s="163"/>
      <c r="N368" s="163"/>
      <c r="O368" s="106"/>
      <c r="P368" s="107"/>
    </row>
    <row r="369" customFormat="false" ht="24" hidden="false" customHeight="true" outlineLevel="0" collapsed="false">
      <c r="A369" s="79"/>
      <c r="B369" s="80"/>
      <c r="C369" s="162"/>
      <c r="D369" s="162"/>
      <c r="E369" s="162"/>
      <c r="F369" s="162"/>
      <c r="G369" s="162"/>
      <c r="H369" s="162"/>
      <c r="I369" s="162"/>
      <c r="J369" s="162"/>
      <c r="K369" s="162"/>
      <c r="L369" s="162"/>
      <c r="M369" s="163"/>
      <c r="N369" s="163"/>
      <c r="O369" s="106"/>
      <c r="P369" s="107"/>
    </row>
    <row r="370" customFormat="false" ht="24" hidden="false" customHeight="true" outlineLevel="0" collapsed="false">
      <c r="A370" s="79"/>
      <c r="B370" s="80"/>
      <c r="C370" s="162"/>
      <c r="D370" s="162"/>
      <c r="E370" s="162"/>
      <c r="F370" s="162"/>
      <c r="G370" s="162"/>
      <c r="H370" s="162"/>
      <c r="I370" s="162"/>
      <c r="J370" s="162"/>
      <c r="K370" s="162"/>
      <c r="L370" s="162"/>
      <c r="M370" s="163"/>
      <c r="N370" s="163"/>
      <c r="O370" s="106"/>
      <c r="P370" s="107"/>
    </row>
    <row r="371" customFormat="false" ht="24" hidden="false" customHeight="true" outlineLevel="0" collapsed="false">
      <c r="A371" s="79"/>
      <c r="B371" s="80"/>
      <c r="C371" s="162"/>
      <c r="D371" s="162"/>
      <c r="E371" s="162"/>
      <c r="F371" s="162"/>
      <c r="G371" s="162"/>
      <c r="H371" s="162"/>
      <c r="I371" s="162"/>
      <c r="J371" s="162"/>
      <c r="K371" s="162"/>
      <c r="L371" s="162"/>
      <c r="M371" s="163"/>
      <c r="N371" s="163"/>
      <c r="O371" s="106"/>
      <c r="P371" s="107"/>
    </row>
    <row r="372" customFormat="false" ht="24" hidden="false" customHeight="true" outlineLevel="0" collapsed="false">
      <c r="A372" s="79"/>
      <c r="B372" s="80"/>
      <c r="C372" s="162"/>
      <c r="D372" s="162"/>
      <c r="E372" s="162"/>
      <c r="F372" s="162"/>
      <c r="G372" s="162"/>
      <c r="H372" s="162"/>
      <c r="I372" s="162"/>
      <c r="J372" s="162"/>
      <c r="K372" s="162"/>
      <c r="L372" s="162"/>
      <c r="M372" s="163"/>
      <c r="N372" s="163"/>
      <c r="O372" s="106"/>
      <c r="P372" s="107"/>
    </row>
    <row r="373" customFormat="false" ht="24" hidden="false" customHeight="true" outlineLevel="0" collapsed="false">
      <c r="A373" s="79"/>
      <c r="B373" s="80"/>
      <c r="C373" s="162"/>
      <c r="D373" s="162"/>
      <c r="E373" s="162"/>
      <c r="F373" s="162"/>
      <c r="G373" s="162"/>
      <c r="H373" s="162"/>
      <c r="I373" s="162"/>
      <c r="J373" s="162"/>
      <c r="K373" s="162"/>
      <c r="L373" s="162"/>
      <c r="M373" s="163"/>
      <c r="N373" s="163"/>
      <c r="O373" s="106"/>
      <c r="P373" s="107"/>
    </row>
    <row r="374" customFormat="false" ht="24" hidden="false" customHeight="true" outlineLevel="0" collapsed="false">
      <c r="A374" s="79"/>
      <c r="B374" s="80"/>
      <c r="C374" s="162"/>
      <c r="D374" s="162"/>
      <c r="E374" s="162"/>
      <c r="F374" s="162"/>
      <c r="G374" s="162"/>
      <c r="H374" s="162"/>
      <c r="I374" s="162"/>
      <c r="J374" s="162"/>
      <c r="K374" s="162"/>
      <c r="L374" s="162"/>
      <c r="M374" s="163"/>
      <c r="N374" s="163"/>
      <c r="O374" s="106"/>
      <c r="P374" s="107"/>
    </row>
    <row r="375" customFormat="false" ht="24" hidden="false" customHeight="true" outlineLevel="0" collapsed="false">
      <c r="A375" s="79"/>
      <c r="B375" s="80"/>
      <c r="C375" s="162"/>
      <c r="D375" s="162"/>
      <c r="E375" s="162"/>
      <c r="F375" s="162"/>
      <c r="G375" s="162"/>
      <c r="H375" s="162"/>
      <c r="I375" s="162"/>
      <c r="J375" s="162"/>
      <c r="K375" s="162"/>
      <c r="L375" s="162"/>
      <c r="M375" s="163"/>
      <c r="N375" s="163"/>
      <c r="O375" s="106"/>
      <c r="P375" s="107"/>
    </row>
    <row r="376" customFormat="false" ht="24" hidden="false" customHeight="true" outlineLevel="0" collapsed="false">
      <c r="A376" s="79"/>
      <c r="B376" s="80"/>
      <c r="C376" s="162"/>
      <c r="D376" s="162"/>
      <c r="E376" s="162"/>
      <c r="F376" s="162"/>
      <c r="G376" s="162"/>
      <c r="H376" s="162"/>
      <c r="I376" s="162"/>
      <c r="J376" s="162"/>
      <c r="K376" s="162"/>
      <c r="L376" s="162"/>
      <c r="M376" s="163"/>
      <c r="N376" s="163"/>
      <c r="O376" s="106"/>
      <c r="P376" s="107"/>
    </row>
    <row r="377" customFormat="false" ht="24" hidden="false" customHeight="true" outlineLevel="0" collapsed="false">
      <c r="A377" s="79"/>
      <c r="B377" s="80"/>
      <c r="C377" s="162"/>
      <c r="D377" s="162"/>
      <c r="E377" s="162"/>
      <c r="F377" s="162"/>
      <c r="G377" s="162"/>
      <c r="H377" s="162"/>
      <c r="I377" s="162"/>
      <c r="J377" s="162"/>
      <c r="K377" s="162"/>
      <c r="L377" s="162"/>
      <c r="M377" s="163"/>
      <c r="N377" s="163"/>
      <c r="O377" s="106"/>
      <c r="P377" s="107"/>
    </row>
    <row r="378" customFormat="false" ht="24" hidden="false" customHeight="true" outlineLevel="0" collapsed="false">
      <c r="A378" s="79"/>
      <c r="B378" s="80"/>
      <c r="C378" s="162"/>
      <c r="D378" s="162"/>
      <c r="E378" s="162"/>
      <c r="F378" s="162"/>
      <c r="G378" s="162"/>
      <c r="H378" s="162"/>
      <c r="I378" s="162"/>
      <c r="J378" s="162"/>
      <c r="K378" s="162"/>
      <c r="L378" s="162"/>
      <c r="M378" s="163"/>
      <c r="N378" s="163"/>
      <c r="O378" s="106"/>
      <c r="P378" s="107"/>
    </row>
    <row r="379" customFormat="false" ht="24" hidden="false" customHeight="true" outlineLevel="0" collapsed="false">
      <c r="A379" s="79"/>
      <c r="B379" s="80"/>
      <c r="C379" s="162"/>
      <c r="D379" s="162"/>
      <c r="E379" s="162"/>
      <c r="F379" s="162"/>
      <c r="G379" s="162"/>
      <c r="H379" s="162"/>
      <c r="I379" s="162"/>
      <c r="J379" s="162"/>
      <c r="K379" s="162"/>
      <c r="L379" s="162"/>
      <c r="M379" s="163"/>
      <c r="N379" s="163"/>
      <c r="O379" s="106"/>
      <c r="P379" s="107"/>
    </row>
    <row r="380" customFormat="false" ht="24" hidden="false" customHeight="true" outlineLevel="0" collapsed="false">
      <c r="A380" s="79"/>
      <c r="B380" s="80"/>
      <c r="C380" s="162"/>
      <c r="D380" s="162"/>
      <c r="E380" s="162"/>
      <c r="F380" s="162"/>
      <c r="G380" s="162"/>
      <c r="H380" s="162"/>
      <c r="I380" s="162"/>
      <c r="J380" s="162"/>
      <c r="K380" s="162"/>
      <c r="L380" s="162"/>
      <c r="M380" s="163"/>
      <c r="N380" s="163"/>
      <c r="O380" s="106"/>
      <c r="P380" s="107"/>
    </row>
    <row r="381" customFormat="false" ht="24" hidden="false" customHeight="true" outlineLevel="0" collapsed="false">
      <c r="A381" s="79"/>
      <c r="B381" s="80"/>
      <c r="C381" s="162"/>
      <c r="D381" s="162"/>
      <c r="E381" s="162"/>
      <c r="F381" s="162"/>
      <c r="G381" s="162"/>
      <c r="H381" s="162"/>
      <c r="I381" s="162"/>
      <c r="J381" s="162"/>
      <c r="K381" s="162"/>
      <c r="L381" s="162"/>
      <c r="M381" s="163"/>
      <c r="N381" s="163"/>
      <c r="O381" s="106"/>
      <c r="P381" s="107"/>
    </row>
    <row r="382" customFormat="false" ht="24" hidden="false" customHeight="true" outlineLevel="0" collapsed="false">
      <c r="A382" s="79"/>
      <c r="B382" s="80"/>
      <c r="C382" s="162"/>
      <c r="D382" s="162"/>
      <c r="E382" s="162"/>
      <c r="F382" s="162"/>
      <c r="G382" s="162"/>
      <c r="H382" s="162"/>
      <c r="I382" s="162"/>
      <c r="J382" s="162"/>
      <c r="K382" s="162"/>
      <c r="L382" s="162"/>
      <c r="M382" s="163"/>
      <c r="N382" s="163"/>
      <c r="O382" s="106"/>
      <c r="P382" s="107"/>
    </row>
    <row r="383" customFormat="false" ht="24" hidden="false" customHeight="true" outlineLevel="0" collapsed="false">
      <c r="A383" s="79"/>
      <c r="B383" s="80"/>
      <c r="C383" s="162"/>
      <c r="D383" s="162"/>
      <c r="E383" s="162"/>
      <c r="F383" s="162"/>
      <c r="G383" s="162"/>
      <c r="H383" s="162"/>
      <c r="I383" s="162"/>
      <c r="J383" s="162"/>
      <c r="K383" s="162"/>
      <c r="L383" s="162"/>
      <c r="M383" s="163"/>
      <c r="N383" s="163"/>
      <c r="O383" s="106"/>
      <c r="P383" s="107"/>
    </row>
    <row r="384" customFormat="false" ht="24" hidden="false" customHeight="true" outlineLevel="0" collapsed="false">
      <c r="A384" s="79"/>
      <c r="B384" s="80"/>
      <c r="C384" s="162"/>
      <c r="D384" s="162"/>
      <c r="E384" s="162"/>
      <c r="F384" s="162"/>
      <c r="G384" s="162"/>
      <c r="H384" s="162"/>
      <c r="I384" s="162"/>
      <c r="J384" s="162"/>
      <c r="K384" s="162"/>
      <c r="L384" s="162"/>
      <c r="M384" s="163"/>
      <c r="N384" s="163"/>
      <c r="O384" s="106"/>
      <c r="P384" s="107"/>
    </row>
    <row r="385" customFormat="false" ht="24" hidden="false" customHeight="true" outlineLevel="0" collapsed="false">
      <c r="A385" s="79"/>
      <c r="B385" s="80"/>
      <c r="C385" s="162"/>
      <c r="D385" s="162"/>
      <c r="E385" s="162"/>
      <c r="F385" s="162"/>
      <c r="G385" s="162"/>
      <c r="H385" s="162"/>
      <c r="I385" s="162"/>
      <c r="J385" s="162"/>
      <c r="K385" s="162"/>
      <c r="L385" s="162"/>
      <c r="M385" s="163"/>
      <c r="N385" s="163"/>
      <c r="O385" s="106"/>
      <c r="P385" s="107"/>
    </row>
    <row r="386" customFormat="false" ht="24" hidden="false" customHeight="true" outlineLevel="0" collapsed="false">
      <c r="A386" s="79"/>
      <c r="B386" s="80"/>
      <c r="C386" s="162"/>
      <c r="D386" s="162"/>
      <c r="E386" s="162"/>
      <c r="F386" s="162"/>
      <c r="G386" s="162"/>
      <c r="H386" s="162"/>
      <c r="I386" s="162"/>
      <c r="J386" s="162"/>
      <c r="K386" s="162"/>
      <c r="L386" s="162"/>
      <c r="M386" s="163"/>
      <c r="N386" s="163"/>
      <c r="O386" s="106"/>
      <c r="P386" s="107"/>
    </row>
    <row r="387" customFormat="false" ht="24" hidden="false" customHeight="true" outlineLevel="0" collapsed="false">
      <c r="A387" s="79"/>
      <c r="B387" s="80"/>
      <c r="C387" s="162"/>
      <c r="D387" s="162"/>
      <c r="E387" s="162"/>
      <c r="F387" s="162"/>
      <c r="G387" s="162"/>
      <c r="H387" s="162"/>
      <c r="I387" s="162"/>
      <c r="J387" s="162"/>
      <c r="K387" s="162"/>
      <c r="L387" s="162"/>
      <c r="M387" s="163"/>
      <c r="N387" s="163"/>
      <c r="O387" s="106"/>
      <c r="P387" s="107"/>
    </row>
    <row r="388" customFormat="false" ht="24" hidden="false" customHeight="true" outlineLevel="0" collapsed="false">
      <c r="A388" s="79"/>
      <c r="B388" s="80"/>
      <c r="C388" s="162"/>
      <c r="D388" s="162"/>
      <c r="E388" s="162"/>
      <c r="F388" s="162"/>
      <c r="G388" s="162"/>
      <c r="H388" s="162"/>
      <c r="I388" s="162"/>
      <c r="J388" s="162"/>
      <c r="K388" s="162"/>
      <c r="L388" s="162"/>
      <c r="M388" s="163"/>
      <c r="N388" s="163"/>
      <c r="O388" s="106"/>
      <c r="P388" s="107"/>
    </row>
    <row r="389" customFormat="false" ht="24" hidden="false" customHeight="true" outlineLevel="0" collapsed="false">
      <c r="A389" s="79"/>
      <c r="B389" s="80"/>
      <c r="C389" s="162"/>
      <c r="D389" s="162"/>
      <c r="E389" s="162"/>
      <c r="F389" s="162"/>
      <c r="G389" s="162"/>
      <c r="H389" s="162"/>
      <c r="I389" s="162"/>
      <c r="J389" s="162"/>
      <c r="K389" s="162"/>
      <c r="L389" s="162"/>
      <c r="M389" s="163"/>
      <c r="N389" s="163"/>
      <c r="O389" s="106"/>
      <c r="P389" s="107"/>
    </row>
    <row r="390" customFormat="false" ht="24" hidden="false" customHeight="true" outlineLevel="0" collapsed="false">
      <c r="A390" s="79"/>
      <c r="B390" s="80"/>
      <c r="C390" s="162"/>
      <c r="D390" s="162"/>
      <c r="E390" s="162"/>
      <c r="F390" s="162"/>
      <c r="G390" s="162"/>
      <c r="H390" s="162"/>
      <c r="I390" s="162"/>
      <c r="J390" s="162"/>
      <c r="K390" s="162"/>
      <c r="L390" s="162"/>
      <c r="M390" s="163"/>
      <c r="N390" s="163"/>
      <c r="O390" s="106"/>
      <c r="P390" s="107"/>
    </row>
    <row r="391" customFormat="false" ht="24" hidden="false" customHeight="true" outlineLevel="0" collapsed="false">
      <c r="A391" s="79"/>
      <c r="B391" s="80"/>
      <c r="C391" s="162"/>
      <c r="D391" s="162"/>
      <c r="E391" s="162"/>
      <c r="F391" s="162"/>
      <c r="G391" s="162"/>
      <c r="H391" s="162"/>
      <c r="I391" s="162"/>
      <c r="J391" s="162"/>
      <c r="K391" s="162"/>
      <c r="L391" s="162"/>
      <c r="M391" s="163"/>
      <c r="N391" s="163"/>
      <c r="O391" s="106"/>
      <c r="P391" s="107"/>
    </row>
    <row r="392" customFormat="false" ht="24" hidden="false" customHeight="true" outlineLevel="0" collapsed="false">
      <c r="A392" s="79"/>
      <c r="B392" s="80"/>
      <c r="C392" s="162"/>
      <c r="D392" s="162"/>
      <c r="E392" s="162"/>
      <c r="F392" s="162"/>
      <c r="G392" s="162"/>
      <c r="H392" s="162"/>
      <c r="I392" s="162"/>
      <c r="J392" s="162"/>
      <c r="K392" s="162"/>
      <c r="L392" s="162"/>
      <c r="M392" s="163"/>
      <c r="N392" s="163"/>
      <c r="O392" s="106"/>
      <c r="P392" s="107"/>
    </row>
    <row r="393" customFormat="false" ht="24" hidden="false" customHeight="true" outlineLevel="0" collapsed="false">
      <c r="A393" s="79"/>
      <c r="B393" s="80"/>
      <c r="C393" s="162"/>
      <c r="D393" s="162"/>
      <c r="E393" s="162"/>
      <c r="F393" s="162"/>
      <c r="G393" s="162"/>
      <c r="H393" s="162"/>
      <c r="I393" s="162"/>
      <c r="J393" s="162"/>
      <c r="K393" s="162"/>
      <c r="L393" s="162"/>
      <c r="M393" s="163"/>
      <c r="N393" s="163"/>
      <c r="O393" s="106"/>
      <c r="P393" s="107"/>
    </row>
    <row r="394" customFormat="false" ht="24" hidden="false" customHeight="true" outlineLevel="0" collapsed="false">
      <c r="A394" s="79"/>
      <c r="B394" s="80"/>
      <c r="C394" s="162"/>
      <c r="D394" s="162"/>
      <c r="E394" s="162"/>
      <c r="F394" s="162"/>
      <c r="G394" s="162"/>
      <c r="H394" s="162"/>
      <c r="I394" s="162"/>
      <c r="J394" s="162"/>
      <c r="K394" s="162"/>
      <c r="L394" s="162"/>
      <c r="M394" s="163"/>
      <c r="N394" s="163"/>
      <c r="O394" s="106"/>
      <c r="P394" s="107"/>
    </row>
    <row r="395" customFormat="false" ht="24" hidden="false" customHeight="true" outlineLevel="0" collapsed="false">
      <c r="A395" s="79"/>
      <c r="B395" s="80"/>
      <c r="C395" s="162"/>
      <c r="D395" s="162"/>
      <c r="E395" s="162"/>
      <c r="F395" s="162"/>
      <c r="G395" s="162"/>
      <c r="H395" s="162"/>
      <c r="I395" s="162"/>
      <c r="J395" s="162"/>
      <c r="K395" s="162"/>
      <c r="L395" s="162"/>
      <c r="M395" s="163"/>
      <c r="N395" s="163"/>
      <c r="O395" s="106"/>
      <c r="P395" s="107"/>
    </row>
    <row r="396" customFormat="false" ht="24" hidden="false" customHeight="true" outlineLevel="0" collapsed="false">
      <c r="A396" s="79"/>
      <c r="B396" s="80"/>
      <c r="C396" s="162"/>
      <c r="D396" s="162"/>
      <c r="E396" s="162"/>
      <c r="F396" s="162"/>
      <c r="G396" s="162"/>
      <c r="H396" s="162"/>
      <c r="I396" s="162"/>
      <c r="J396" s="162"/>
      <c r="K396" s="162"/>
      <c r="L396" s="162"/>
      <c r="M396" s="163"/>
      <c r="N396" s="163"/>
      <c r="O396" s="106"/>
      <c r="P396" s="107"/>
    </row>
    <row r="397" customFormat="false" ht="24" hidden="false" customHeight="true" outlineLevel="0" collapsed="false">
      <c r="A397" s="79"/>
      <c r="B397" s="80"/>
      <c r="C397" s="162"/>
      <c r="D397" s="162"/>
      <c r="E397" s="162"/>
      <c r="F397" s="162"/>
      <c r="G397" s="162"/>
      <c r="H397" s="162"/>
      <c r="I397" s="162"/>
      <c r="J397" s="162"/>
      <c r="K397" s="162"/>
      <c r="L397" s="162"/>
      <c r="M397" s="163"/>
      <c r="N397" s="163"/>
      <c r="O397" s="106"/>
      <c r="P397" s="107"/>
    </row>
    <row r="398" customFormat="false" ht="24" hidden="false" customHeight="true" outlineLevel="0" collapsed="false">
      <c r="A398" s="79"/>
      <c r="B398" s="80"/>
      <c r="C398" s="162"/>
      <c r="D398" s="162"/>
      <c r="E398" s="162"/>
      <c r="F398" s="162"/>
      <c r="G398" s="162"/>
      <c r="H398" s="162"/>
      <c r="I398" s="162"/>
      <c r="J398" s="162"/>
      <c r="K398" s="162"/>
      <c r="L398" s="162"/>
      <c r="M398" s="163"/>
      <c r="N398" s="163"/>
      <c r="O398" s="106"/>
      <c r="P398" s="107"/>
    </row>
    <row r="399" customFormat="false" ht="24" hidden="false" customHeight="true" outlineLevel="0" collapsed="false">
      <c r="A399" s="79"/>
      <c r="B399" s="80"/>
      <c r="C399" s="162"/>
      <c r="D399" s="162"/>
      <c r="E399" s="162"/>
      <c r="F399" s="162"/>
      <c r="G399" s="162"/>
      <c r="H399" s="162"/>
      <c r="I399" s="162"/>
      <c r="J399" s="162"/>
      <c r="K399" s="162"/>
      <c r="L399" s="162"/>
      <c r="M399" s="163"/>
      <c r="N399" s="163"/>
      <c r="O399" s="106"/>
      <c r="P399" s="107"/>
    </row>
    <row r="400" customFormat="false" ht="24" hidden="false" customHeight="true" outlineLevel="0" collapsed="false">
      <c r="A400" s="79"/>
      <c r="B400" s="80"/>
      <c r="C400" s="162"/>
      <c r="D400" s="162"/>
      <c r="E400" s="162"/>
      <c r="F400" s="162"/>
      <c r="G400" s="162"/>
      <c r="H400" s="162"/>
      <c r="I400" s="162"/>
      <c r="J400" s="162"/>
      <c r="K400" s="162"/>
      <c r="L400" s="162"/>
      <c r="M400" s="163"/>
      <c r="N400" s="163"/>
      <c r="O400" s="106"/>
      <c r="P400" s="107"/>
    </row>
    <row r="401" customFormat="false" ht="24" hidden="false" customHeight="true" outlineLevel="0" collapsed="false">
      <c r="A401" s="79"/>
      <c r="B401" s="80"/>
      <c r="C401" s="162"/>
      <c r="D401" s="162"/>
      <c r="E401" s="162"/>
      <c r="F401" s="162"/>
      <c r="G401" s="162"/>
      <c r="H401" s="162"/>
      <c r="I401" s="162"/>
      <c r="J401" s="162"/>
      <c r="K401" s="162"/>
      <c r="L401" s="162"/>
      <c r="M401" s="163"/>
      <c r="N401" s="163"/>
      <c r="O401" s="106"/>
      <c r="P401" s="107"/>
    </row>
    <row r="402" customFormat="false" ht="24" hidden="false" customHeight="true" outlineLevel="0" collapsed="false">
      <c r="A402" s="79"/>
      <c r="B402" s="80"/>
      <c r="C402" s="162"/>
      <c r="D402" s="162"/>
      <c r="E402" s="162"/>
      <c r="F402" s="162"/>
      <c r="G402" s="162"/>
      <c r="H402" s="162"/>
      <c r="I402" s="162"/>
      <c r="J402" s="162"/>
      <c r="K402" s="162"/>
      <c r="L402" s="162"/>
      <c r="M402" s="163"/>
      <c r="N402" s="163"/>
      <c r="O402" s="106"/>
      <c r="P402" s="107"/>
    </row>
    <row r="403" customFormat="false" ht="24" hidden="false" customHeight="true" outlineLevel="0" collapsed="false">
      <c r="A403" s="79"/>
      <c r="B403" s="80"/>
      <c r="C403" s="162"/>
      <c r="D403" s="162"/>
      <c r="E403" s="162"/>
      <c r="F403" s="162"/>
      <c r="G403" s="162"/>
      <c r="H403" s="162"/>
      <c r="I403" s="162"/>
      <c r="J403" s="162"/>
      <c r="K403" s="162"/>
      <c r="L403" s="162"/>
      <c r="M403" s="163"/>
      <c r="N403" s="163"/>
      <c r="O403" s="106"/>
      <c r="P403" s="107"/>
    </row>
  </sheetData>
  <sheetProtection sheet="true" password="dd42" formatCells="false" formatColumns="false" formatRows="false" sort="false" autoFilter="false"/>
  <autoFilter ref="A3:P123"/>
  <mergeCells count="2">
    <mergeCell ref="A1:N1"/>
    <mergeCell ref="B2:N2"/>
  </mergeCells>
  <conditionalFormatting sqref="D4:D403">
    <cfRule type="expression" priority="2" aboveAverage="0" equalAverage="0" bottom="0" percent="0" rank="0" text="" dxfId="12">
      <formula>AND(D4&lt;&gt;"",D4&gt;='START HERE'!$B$25)</formula>
    </cfRule>
    <cfRule type="expression" priority="3" aboveAverage="0" equalAverage="0" bottom="0" percent="0" rank="0" text="" dxfId="11">
      <formula>AND(D4&lt;&gt;"",D4&lt;'START HERE'!$B$25)</formula>
    </cfRule>
  </conditionalFormatting>
  <conditionalFormatting sqref="E4:E403">
    <cfRule type="expression" priority="4" aboveAverage="0" equalAverage="0" bottom="0" percent="0" rank="0" text="" dxfId="12">
      <formula>AND(E4&lt;&gt;"",E4&gt;='START HERE'!$B$26)</formula>
    </cfRule>
    <cfRule type="expression" priority="5" aboveAverage="0" equalAverage="0" bottom="0" percent="0" rank="0" text="" dxfId="11">
      <formula>AND(E4&lt;&gt;"",E4&lt;'START HERE'!$B$26)</formula>
    </cfRule>
  </conditionalFormatting>
  <conditionalFormatting sqref="F4:F403">
    <cfRule type="expression" priority="6" aboveAverage="0" equalAverage="0" bottom="0" percent="0" rank="0" text="" dxfId="12">
      <formula>AND(F4&lt;&gt;"",F4&gt;='START HERE'!$B$27)</formula>
    </cfRule>
    <cfRule type="expression" priority="7" aboveAverage="0" equalAverage="0" bottom="0" percent="0" rank="0" text="" dxfId="11">
      <formula>AND(F4&lt;&gt;"",F4&lt;'START HERE'!$B$27)</formula>
    </cfRule>
  </conditionalFormatting>
  <conditionalFormatting sqref="G4:G403">
    <cfRule type="expression" priority="8" aboveAverage="0" equalAverage="0" bottom="0" percent="0" rank="0" text="" dxfId="12">
      <formula>AND(G4&lt;&gt;"",G4&gt;='START HERE'!$B$28)</formula>
    </cfRule>
    <cfRule type="expression" priority="9" aboveAverage="0" equalAverage="0" bottom="0" percent="0" rank="0" text="" dxfId="11">
      <formula>AND(G4&lt;&gt;"",G4&lt;'START HERE'!$B$28)</formula>
    </cfRule>
  </conditionalFormatting>
  <conditionalFormatting sqref="H4:H403">
    <cfRule type="expression" priority="10" aboveAverage="0" equalAverage="0" bottom="0" percent="0" rank="0" text="" dxfId="12">
      <formula>AND(H4&lt;&gt;"",H4&gt;='START HERE'!$B$29)</formula>
    </cfRule>
    <cfRule type="expression" priority="11" aboveAverage="0" equalAverage="0" bottom="0" percent="0" rank="0" text="" dxfId="11">
      <formula>AND(H4&lt;&gt;"",H4&lt;'START HERE'!$B$29)</formula>
    </cfRule>
  </conditionalFormatting>
  <conditionalFormatting sqref="I4:I403">
    <cfRule type="expression" priority="12" aboveAverage="0" equalAverage="0" bottom="0" percent="0" rank="0" text="" dxfId="12">
      <formula>AND(I4&lt;&gt;"",I4&gt;='START HERE'!$B$30)</formula>
    </cfRule>
    <cfRule type="expression" priority="13" aboveAverage="0" equalAverage="0" bottom="0" percent="0" rank="0" text="" dxfId="11">
      <formula>AND(I4&lt;&gt;"",I4&lt;'START HERE'!$B$30)</formula>
    </cfRule>
  </conditionalFormatting>
  <conditionalFormatting sqref="J4:J403">
    <cfRule type="expression" priority="14" aboveAverage="0" equalAverage="0" bottom="0" percent="0" rank="0" text="" dxfId="12">
      <formula>AND(J4&lt;&gt;"",J4&gt;='START HERE'!$B$31)</formula>
    </cfRule>
    <cfRule type="expression" priority="15" aboveAverage="0" equalAverage="0" bottom="0" percent="0" rank="0" text="" dxfId="11">
      <formula>AND(J4&lt;&gt;"",J4&lt;'START HERE'!$B$31)</formula>
    </cfRule>
  </conditionalFormatting>
  <conditionalFormatting sqref="K4:K403">
    <cfRule type="expression" priority="16" aboveAverage="0" equalAverage="0" bottom="0" percent="0" rank="0" text="" dxfId="12">
      <formula>AND(K4&lt;&gt;"",K4&gt;='START HERE'!$B$32)</formula>
    </cfRule>
    <cfRule type="expression" priority="17" aboveAverage="0" equalAverage="0" bottom="0" percent="0" rank="0" text="" dxfId="11">
      <formula>AND(K4&lt;&gt;"",K4&lt;'START HERE'!$B$32)</formula>
    </cfRule>
  </conditionalFormatting>
  <conditionalFormatting sqref="O4:O403">
    <cfRule type="cellIs" priority="18" operator="greaterThanOrEqual" aboveAverage="0" equalAverage="0" bottom="0" percent="0" rank="0" text="" dxfId="12">
      <formula>7</formula>
    </cfRule>
    <cfRule type="cellIs" priority="19" operator="between" aboveAverage="0" equalAverage="0" bottom="0" percent="0" rank="0" text="" dxfId="16">
      <formula>4</formula>
      <formula>6</formula>
    </cfRule>
    <cfRule type="cellIs" priority="20" operator="between" aboveAverage="0" equalAverage="0" bottom="0" percent="0" rank="0" text="" dxfId="11">
      <formula>0</formula>
      <formula>3</formula>
    </cfRule>
  </conditionalFormatting>
  <conditionalFormatting sqref="B4:B403">
    <cfRule type="expression" priority="21" aboveAverage="0" equalAverage="0" bottom="0" percent="0" rank="0" text="" dxfId="13">
      <formula>AND($B4&lt;&gt;"",COUNTIF('START HERE'!$B$55:$B$64,$B4)=0)</formula>
    </cfRule>
  </conditionalFormatting>
  <dataValidations count="2">
    <dataValidation allowBlank="true" error="Pick a value from the dropdown — free-typed values fall out of every report." errorStyle="stop" operator="between" prompt="Free-typed values fall out of every report — use the dropdown. If the value you need is missing, ask the manager to add it to the Lists sheet." promptTitle="Pick from the list" showDropDown="false" showErrorMessage="true" showInputMessage="true" sqref="B4:B403" type="list">
      <formula1>'START HERE'!$B$55:$B$64</formula1>
      <formula2>0</formula2>
    </dataValidation>
    <dataValidation allowBlank="true" error="Enter a real date, not text, and not in the future. A date typed as text lands in the running totals but in no week." errorStyle="stop" errorTitle="That is not a usable date" operator="lessThanOrEqual" showDropDown="false" showErrorMessage="true" showInputMessage="false" sqref="A4:A403" type="date">
      <formula1>TODAY()</formula1>
      <formula2>0</formula2>
    </dataValidation>
  </dataValidations>
  <hyperlinks>
    <hyperlink ref="A2" location="'MAP'!A1" display="◀  MAP"/>
  </hyperlinks>
  <printOptions headings="false" gridLines="false" gridLinesSet="true" horizontalCentered="false" verticalCentered="false"/>
  <pageMargins left="0.4" right="0.4" top="0.55" bottom="0.55" header="0.511811023622047" footer="0.3"/>
  <pageSetup paperSize="1" scale="100" fitToWidth="1" fitToHeight="0" pageOrder="downThenOver" orientation="landscape" blackAndWhite="false" draft="false" cellComments="none" horizontalDpi="300" verticalDpi="300" copies="1"/>
  <headerFooter differentFirst="false" differentOddEven="false">
    <oddHeader/>
    <oddFooter>&amp;L&amp;7 &amp;K808080PCI AI  —  Growth OS&amp;R&amp;7 &amp;K808080Page &amp;P of &amp;N</oddFooter>
  </headerFooter>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A1:F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32"/>
    <col collapsed="false" customWidth="true" hidden="false" outlineLevel="0" max="3" min="2" style="0" width="12"/>
    <col collapsed="false" customWidth="true" hidden="false" outlineLevel="0" max="4" min="4" style="0" width="11"/>
    <col collapsed="false" customWidth="true" hidden="false" outlineLevel="0" max="5" min="5" style="0" width="16"/>
    <col collapsed="false" customWidth="true" hidden="false" outlineLevel="0" max="6" min="6" style="0" width="40"/>
  </cols>
  <sheetData>
    <row r="1" customFormat="false" ht="25.5" hidden="false" customHeight="true" outlineLevel="0" collapsed="false">
      <c r="A1" s="48" t="s">
        <v>28354</v>
      </c>
      <c r="B1" s="48"/>
      <c r="C1" s="48"/>
      <c r="D1" s="48"/>
      <c r="E1" s="48"/>
      <c r="F1" s="48"/>
    </row>
    <row r="2" customFormat="false" ht="24" hidden="false" customHeight="true" outlineLevel="0" collapsed="false">
      <c r="A2" s="3" t="s">
        <v>1</v>
      </c>
      <c r="B2" s="49" t="s">
        <v>28355</v>
      </c>
      <c r="C2" s="49"/>
      <c r="D2" s="49"/>
      <c r="E2" s="49"/>
      <c r="F2" s="49"/>
    </row>
    <row r="3" customFormat="false" ht="15" hidden="false" customHeight="false" outlineLevel="0" collapsed="false">
      <c r="A3" s="164" t="s">
        <v>28356</v>
      </c>
      <c r="B3" s="165" t="n">
        <f aca="true">TODAY()-MOD(TODAY()-IF(N('START HERE'!$B$22)=0,2,'START HERE'!$B$22),7)</f>
        <v>46251</v>
      </c>
      <c r="C3" s="14" t="str">
        <f aca="false">IF(N('START HERE'!$B$22)=1,"Sunday-Thursday week (set on START HERE)","Monday-Sunday week (set on START HERE)")</f>
        <v>Monday-Sunday week (set on START HERE)</v>
      </c>
    </row>
    <row r="4" customFormat="false" ht="15.75" hidden="false" customHeight="true" outlineLevel="0" collapsed="false">
      <c r="A4" s="166" t="str">
        <f aca="false">IF($B$6=0,"No activity logged for this week yet  —  minutes and counts appear here as the team logs during the week.","")</f>
        <v>No activity logged for this week yet  —  minutes and counts appear here as the team logs during the week.</v>
      </c>
      <c r="B4" s="166"/>
      <c r="C4" s="166"/>
      <c r="D4" s="166"/>
      <c r="E4" s="166"/>
      <c r="F4" s="166"/>
    </row>
    <row r="5" customFormat="false" ht="21.75" hidden="false" customHeight="true" outlineLevel="0" collapsed="false">
      <c r="A5" s="44" t="s">
        <v>28357</v>
      </c>
      <c r="B5" s="44" t="s">
        <v>28358</v>
      </c>
      <c r="C5" s="44" t="s">
        <v>28359</v>
      </c>
      <c r="D5" s="44" t="s">
        <v>28360</v>
      </c>
      <c r="E5" s="44" t="s">
        <v>28361</v>
      </c>
      <c r="F5" s="44" t="s">
        <v>28362</v>
      </c>
    </row>
    <row r="6" customFormat="false" ht="19.5" hidden="false" customHeight="true" outlineLevel="0" collapsed="false">
      <c r="A6" s="167" t="s">
        <v>28363</v>
      </c>
      <c r="B6" s="168" t="n">
        <f aca="false">SUMIFS('DAILY ENTRY'!$G$4:$G$1006,'DAILY ENTRY'!$A$4:$A$1006,"&gt;="&amp;$B$3,'DAILY ENTRY'!$A$4:$A$1006,"&lt;"&amp;$B$3+7)</f>
        <v>0</v>
      </c>
      <c r="C6" s="168" t="n">
        <f aca="false">SUMIFS('DAILY ENTRY'!$G$4:$G$1006,'DAILY ENTRY'!$A$4:$A$1006,"&gt;="&amp;$B$3-7,'DAILY ENTRY'!$A$4:$A$1006,"&lt;"&amp;$B$3)</f>
        <v>0</v>
      </c>
      <c r="D6" s="169" t="str">
        <f aca="false">IF(C6=0,IF(B6=0,"","new"),(B6-C6)/C6)</f>
        <v/>
      </c>
      <c r="E6" s="168" t="n">
        <f aca="false">(SUMIFS('DAILY ENTRY'!$G$4:$G$1006,'DAILY ENTRY'!$A$4:$A$1006,"&gt;="&amp;$B$3-28,'DAILY ENTRY'!$A$4:$A$1006,"&lt;"&amp;$B$3))/MIN(4,MAX(1,ROUNDDOWN(($B$3-IF(N('START HERE'!$B$20)=0,$B$3-28,'START HERE'!$B$20))/7,0)))</f>
        <v>0</v>
      </c>
      <c r="F6" s="170" t="s">
        <v>28364</v>
      </c>
    </row>
    <row r="7" customFormat="false" ht="19.5" hidden="false" customHeight="true" outlineLevel="0" collapsed="false">
      <c r="A7" s="171" t="s">
        <v>28365</v>
      </c>
      <c r="B7" s="127" t="n">
        <f aca="false">COUNTIFS('DAILY ENTRY'!$A$4:$A$1006,"&gt;="&amp;$B$3,'DAILY ENTRY'!$A$4:$A$1006,"&lt;"&amp;$B$3+7,'DAILY ENTRY'!$B$4:$B$1006,"&lt;&gt;")</f>
        <v>0</v>
      </c>
      <c r="C7" s="127" t="n">
        <f aca="false">COUNTIFS('DAILY ENTRY'!$A$4:$A$1006,"&gt;="&amp;$B$3-7,'DAILY ENTRY'!$A$4:$A$1006,"&lt;"&amp;$B$3,'DAILY ENTRY'!$B$4:$B$1006,"&lt;&gt;")</f>
        <v>0</v>
      </c>
      <c r="D7" s="172" t="str">
        <f aca="false">IF(C7=0,IF(B7=0,"","new"),(B7-C7)/C7)</f>
        <v/>
      </c>
      <c r="E7" s="127" t="n">
        <f aca="false">(COUNTIFS('DAILY ENTRY'!$A$4:$A$1006,"&gt;="&amp;$B$3-28,'DAILY ENTRY'!$A$4:$A$1006,"&lt;"&amp;$B$3,'DAILY ENTRY'!$B$4:$B$1006,"&lt;&gt;"))/MIN(4,MAX(1,ROUNDDOWN(($B$3-IF(N('START HERE'!$B$20)=0,$B$3-28,'START HERE'!$B$20))/7,0)))</f>
        <v>0</v>
      </c>
      <c r="F7" s="173" t="s">
        <v>28366</v>
      </c>
    </row>
    <row r="8" customFormat="false" ht="19.5" hidden="false" customHeight="true" outlineLevel="0" collapsed="false">
      <c r="A8" s="167" t="s">
        <v>28342</v>
      </c>
      <c r="B8" s="168" t="n">
        <f aca="false">SUMIFS('DAILY ENTRY'!$F$4:$F$1006,'DAILY ENTRY'!$A$4:$A$1006,"&gt;="&amp;$B$3,'DAILY ENTRY'!$A$4:$A$1006,"&lt;"&amp;$B$3+7,'DAILY ENTRY'!$D$4:$D$1006,"Lead researched (Sales Navigator)")</f>
        <v>0</v>
      </c>
      <c r="C8" s="168" t="n">
        <f aca="false">SUMIFS('DAILY ENTRY'!$F$4:$F$1006,'DAILY ENTRY'!$A$4:$A$1006,"&gt;="&amp;$B$3-7,'DAILY ENTRY'!$A$4:$A$1006,"&lt;"&amp;$B$3,'DAILY ENTRY'!$D$4:$D$1006,"Lead researched (Sales Navigator)")</f>
        <v>0</v>
      </c>
      <c r="D8" s="169" t="str">
        <f aca="false">IF(C8=0,IF(B8=0,"","new"),(B8-C8)/C8)</f>
        <v/>
      </c>
      <c r="E8" s="168" t="n">
        <f aca="false">(SUMIFS('DAILY ENTRY'!$F$4:$F$1006,'DAILY ENTRY'!$A$4:$A$1006,"&gt;="&amp;$B$3-28,'DAILY ENTRY'!$A$4:$A$1006,"&lt;"&amp;$B$3,'DAILY ENTRY'!$D$4:$D$1006,"Lead researched (Sales Navigator)"))/MIN(4,MAX(1,ROUNDDOWN(($B$3-IF(N('START HERE'!$B$20)=0,$B$3-28,'START HERE'!$B$20))/7,0)))</f>
        <v>0</v>
      </c>
      <c r="F8" s="170" t="s">
        <v>28367</v>
      </c>
    </row>
    <row r="9" customFormat="false" ht="19.5" hidden="false" customHeight="true" outlineLevel="0" collapsed="false">
      <c r="A9" s="171" t="s">
        <v>40</v>
      </c>
      <c r="B9" s="127" t="n">
        <f aca="false">SUMIFS('DAILY ENTRY'!$F$4:$F$1006,'DAILY ENTRY'!$A$4:$A$1006,"&gt;="&amp;$B$3,'DAILY ENTRY'!$A$4:$A$1006,"&lt;"&amp;$B$3+7,'DAILY ENTRY'!$D$4:$D$1006,"Connection request sent")</f>
        <v>0</v>
      </c>
      <c r="C9" s="127" t="n">
        <f aca="false">SUMIFS('DAILY ENTRY'!$F$4:$F$1006,'DAILY ENTRY'!$A$4:$A$1006,"&gt;="&amp;$B$3-7,'DAILY ENTRY'!$A$4:$A$1006,"&lt;"&amp;$B$3,'DAILY ENTRY'!$D$4:$D$1006,"Connection request sent")</f>
        <v>0</v>
      </c>
      <c r="D9" s="172" t="str">
        <f aca="false">IF(C9=0,IF(B9=0,"","new"),(B9-C9)/C9)</f>
        <v/>
      </c>
      <c r="E9" s="127" t="n">
        <f aca="false">(SUMIFS('DAILY ENTRY'!$F$4:$F$1006,'DAILY ENTRY'!$A$4:$A$1006,"&gt;="&amp;$B$3-28,'DAILY ENTRY'!$A$4:$A$1006,"&lt;"&amp;$B$3,'DAILY ENTRY'!$D$4:$D$1006,"Connection request sent"))/MIN(4,MAX(1,ROUNDDOWN(($B$3-IF(N('START HERE'!$B$20)=0,$B$3-28,'START HERE'!$B$20))/7,0)))</f>
        <v>0</v>
      </c>
      <c r="F9" s="173" t="s">
        <v>28368</v>
      </c>
    </row>
    <row r="10" customFormat="false" ht="19.5" hidden="false" customHeight="true" outlineLevel="0" collapsed="false">
      <c r="A10" s="167" t="s">
        <v>28369</v>
      </c>
      <c r="B10" s="168" t="n">
        <f aca="false">SUMIFS('DAILY ENTRY'!$F$4:$F$1006,'DAILY ENTRY'!$A$4:$A$1006,"&gt;="&amp;$B$3,'DAILY ENTRY'!$A$4:$A$1006,"&lt;"&amp;$B$3+7,'DAILY ENTRY'!$D$4:$D$1006,"First message sent")+SUMIFS('DAILY ENTRY'!$F$4:$F$1006,'DAILY ENTRY'!$A$4:$A$1006,"&gt;="&amp;$B$3,'DAILY ENTRY'!$A$4:$A$1006,"&lt;"&amp;$B$3+7,'DAILY ENTRY'!$D$4:$D$1006,"Follow-up message sent")</f>
        <v>0</v>
      </c>
      <c r="C10" s="168" t="n">
        <f aca="false">SUMIFS('DAILY ENTRY'!$F$4:$F$1006,'DAILY ENTRY'!$A$4:$A$1006,"&gt;="&amp;$B$3-7,'DAILY ENTRY'!$A$4:$A$1006,"&lt;"&amp;$B$3,'DAILY ENTRY'!$D$4:$D$1006,"First message sent")+SUMIFS('DAILY ENTRY'!$F$4:$F$1006,'DAILY ENTRY'!$A$4:$A$1006,"&gt;="&amp;$B$3-7,'DAILY ENTRY'!$A$4:$A$1006,"&lt;"&amp;$B$3,'DAILY ENTRY'!$D$4:$D$1006,"Follow-up message sent")</f>
        <v>0</v>
      </c>
      <c r="D10" s="169" t="str">
        <f aca="false">IF(C10=0,IF(B10=0,"","new"),(B10-C10)/C10)</f>
        <v/>
      </c>
      <c r="E10" s="168" t="n">
        <f aca="false">(SUMIFS('DAILY ENTRY'!$F$4:$F$1006,'DAILY ENTRY'!$A$4:$A$1006,"&gt;="&amp;$B$3-28,'DAILY ENTRY'!$A$4:$A$1006,"&lt;"&amp;$B$3,'DAILY ENTRY'!$D$4:$D$1006,"First message sent")+SUMIFS('DAILY ENTRY'!$F$4:$F$1006,'DAILY ENTRY'!$A$4:$A$1006,"&gt;="&amp;$B$3-28,'DAILY ENTRY'!$A$4:$A$1006,"&lt;"&amp;$B$3,'DAILY ENTRY'!$D$4:$D$1006,"Follow-up message sent"))/MIN(4,MAX(1,ROUNDDOWN(($B$3-IF(N('START HERE'!$B$20)=0,$B$3-28,'START HERE'!$B$20))/7,0)))</f>
        <v>0</v>
      </c>
      <c r="F10" s="170" t="s">
        <v>28368</v>
      </c>
    </row>
    <row r="11" customFormat="false" ht="19.5" hidden="false" customHeight="true" outlineLevel="0" collapsed="false">
      <c r="A11" s="171" t="s">
        <v>28370</v>
      </c>
      <c r="B11" s="127" t="n">
        <f aca="false">COUNTIFS('Content Calendar'!$K$4:$K$403,"&gt;="&amp;$B$3,'Content Calendar'!$K$4:$K$403,"&lt;"&amp;$B$3+7,'Content Calendar'!$J$4:$J$403,"Published")+COUNTIFS('Content Calendar'!$K$4:$K$403,"&gt;="&amp;$B$3,'Content Calendar'!$K$4:$K$403,"&lt;"&amp;$B$3+7,'Content Calendar'!$J$4:$J$403,"Repurposed")</f>
        <v>0</v>
      </c>
      <c r="C11" s="127" t="n">
        <f aca="false">COUNTIFS('Content Calendar'!$K$4:$K$403,"&gt;="&amp;$B$3-7,'Content Calendar'!$K$4:$K$403,"&lt;"&amp;$B$3,'Content Calendar'!$J$4:$J$403,"Published")+COUNTIFS('Content Calendar'!$K$4:$K$403,"&gt;="&amp;$B$3-7,'Content Calendar'!$K$4:$K$403,"&lt;"&amp;$B$3,'Content Calendar'!$J$4:$J$403,"Repurposed")</f>
        <v>0</v>
      </c>
      <c r="D11" s="172" t="str">
        <f aca="false">IF(C11=0,IF(B11=0,"","new"),(B11-C11)/C11)</f>
        <v/>
      </c>
      <c r="E11" s="127" t="n">
        <f aca="false">(COUNTIFS('Content Calendar'!$K$4:$K$403,"&gt;="&amp;$B$3-28,'Content Calendar'!$K$4:$K$403,"&lt;"&amp;$B$3,'Content Calendar'!$J$4:$J$403,"Published")+COUNTIFS('Content Calendar'!$K$4:$K$403,"&gt;="&amp;$B$3-28,'Content Calendar'!$K$4:$K$403,"&lt;"&amp;$B$3,'Content Calendar'!$J$4:$J$403,"Repurposed"))/MIN(4,MAX(1,ROUNDDOWN(($B$3-IF(N('START HERE'!$B$20)=0,$B$3-28,'START HERE'!$B$20))/7,0)))</f>
        <v>0</v>
      </c>
      <c r="F11" s="173" t="s">
        <v>28371</v>
      </c>
    </row>
    <row r="12" customFormat="false" ht="19.5" hidden="false" customHeight="true" outlineLevel="0" collapsed="false">
      <c r="A12" s="167" t="s">
        <v>28372</v>
      </c>
      <c r="B12" s="168" t="n">
        <f aca="false">COUNTIFS('Community &amp; PR'!$A$4:$A$403,"&gt;="&amp;$B$3,'Community &amp; PR'!$A$4:$A$403,"&lt;"&amp;$B$3+7,'Community &amp; PR'!$B$4:$B$403,"&lt;&gt;")</f>
        <v>0</v>
      </c>
      <c r="C12" s="168" t="n">
        <f aca="false">COUNTIFS('Community &amp; PR'!$A$4:$A$403,"&gt;="&amp;$B$3-7,'Community &amp; PR'!$A$4:$A$403,"&lt;"&amp;$B$3,'Community &amp; PR'!$B$4:$B$403,"&lt;&gt;")</f>
        <v>0</v>
      </c>
      <c r="D12" s="169" t="str">
        <f aca="false">IF(C12=0,IF(B12=0,"","new"),(B12-C12)/C12)</f>
        <v/>
      </c>
      <c r="E12" s="168" t="n">
        <f aca="false">(COUNTIFS('Community &amp; PR'!$A$4:$A$403,"&gt;="&amp;$B$3-28,'Community &amp; PR'!$A$4:$A$403,"&lt;"&amp;$B$3,'Community &amp; PR'!$B$4:$B$403,"&lt;&gt;"))/MIN(4,MAX(1,ROUNDDOWN(($B$3-IF(N('START HERE'!$B$20)=0,$B$3-28,'START HERE'!$B$20))/7,0)))</f>
        <v>0</v>
      </c>
      <c r="F12" s="170" t="s">
        <v>28373</v>
      </c>
    </row>
    <row r="13" customFormat="false" ht="19.5" hidden="false" customHeight="true" outlineLevel="0" collapsed="false">
      <c r="A13" s="171" t="s">
        <v>28374</v>
      </c>
      <c r="B13" s="127" t="n">
        <f aca="false">SUMIFS('DAILY ENTRY'!$F$4:$F$1006,'DAILY ENTRY'!$A$4:$A$1006,"&gt;="&amp;$B$3,'DAILY ENTRY'!$A$4:$A$1006,"&lt;"&amp;$B$3+7,'DAILY ENTRY'!$D$4:$D$1006,"Email campaign sent")</f>
        <v>0</v>
      </c>
      <c r="C13" s="127" t="n">
        <f aca="false">SUMIFS('DAILY ENTRY'!$F$4:$F$1006,'DAILY ENTRY'!$A$4:$A$1006,"&gt;="&amp;$B$3-7,'DAILY ENTRY'!$A$4:$A$1006,"&lt;"&amp;$B$3,'DAILY ENTRY'!$D$4:$D$1006,"Email campaign sent")</f>
        <v>0</v>
      </c>
      <c r="D13" s="172" t="str">
        <f aca="false">IF(C13=0,IF(B13=0,"","new"),(B13-C13)/C13)</f>
        <v/>
      </c>
      <c r="E13" s="127" t="n">
        <f aca="false">(SUMIFS('DAILY ENTRY'!$F$4:$F$1006,'DAILY ENTRY'!$A$4:$A$1006,"&gt;="&amp;$B$3-28,'DAILY ENTRY'!$A$4:$A$1006,"&lt;"&amp;$B$3,'DAILY ENTRY'!$D$4:$D$1006,"Email campaign sent"))/MIN(4,MAX(1,ROUNDDOWN(($B$3-IF(N('START HERE'!$B$20)=0,$B$3-28,'START HERE'!$B$20))/7,0)))</f>
        <v>0</v>
      </c>
      <c r="F13" s="173" t="s">
        <v>28375</v>
      </c>
    </row>
    <row r="14" customFormat="false" ht="19.5" hidden="false" customHeight="true" outlineLevel="0" collapsed="false">
      <c r="A14" s="167" t="s">
        <v>28376</v>
      </c>
      <c r="B14" s="168" t="n">
        <f aca="false">SUMIFS('DAILY ENTRY'!$F$4:$F$1006,'DAILY ENTRY'!$A$4:$A$1006,"&gt;="&amp;$B$3,'DAILY ENTRY'!$A$4:$A$1006,"&lt;"&amp;$B$3+7,'DAILY ENTRY'!$D$4:$D$1006,"WhatsApp / Telegram / SMS sent")</f>
        <v>0</v>
      </c>
      <c r="C14" s="168" t="n">
        <f aca="false">SUMIFS('DAILY ENTRY'!$F$4:$F$1006,'DAILY ENTRY'!$A$4:$A$1006,"&gt;="&amp;$B$3-7,'DAILY ENTRY'!$A$4:$A$1006,"&lt;"&amp;$B$3,'DAILY ENTRY'!$D$4:$D$1006,"WhatsApp / Telegram / SMS sent")</f>
        <v>0</v>
      </c>
      <c r="D14" s="169" t="str">
        <f aca="false">IF(C14=0,IF(B14=0,"","new"),(B14-C14)/C14)</f>
        <v/>
      </c>
      <c r="E14" s="168" t="n">
        <f aca="false">(SUMIFS('DAILY ENTRY'!$F$4:$F$1006,'DAILY ENTRY'!$A$4:$A$1006,"&gt;="&amp;$B$3-28,'DAILY ENTRY'!$A$4:$A$1006,"&lt;"&amp;$B$3,'DAILY ENTRY'!$D$4:$D$1006,"WhatsApp / Telegram / SMS sent"))/MIN(4,MAX(1,ROUNDDOWN(($B$3-IF(N('START HERE'!$B$20)=0,$B$3-28,'START HERE'!$B$20))/7,0)))</f>
        <v>0</v>
      </c>
      <c r="F14" s="170" t="s">
        <v>28377</v>
      </c>
    </row>
    <row r="15" customFormat="false" ht="19.5" hidden="false" customHeight="true" outlineLevel="0" collapsed="false">
      <c r="A15" s="171" t="s">
        <v>28378</v>
      </c>
      <c r="B15" s="127" t="n">
        <f aca="false">COUNTIFS('Job Postings'!$A$4:$A$203,"&gt;="&amp;$B$3,'Job Postings'!$A$4:$A$203,"&lt;"&amp;$B$3+7,'Job Postings'!$C$4:$C$203,"&lt;&gt;")</f>
        <v>0</v>
      </c>
      <c r="C15" s="127" t="n">
        <f aca="false">COUNTIFS('Job Postings'!$A$4:$A$203,"&gt;="&amp;$B$3-7,'Job Postings'!$A$4:$A$203,"&lt;"&amp;$B$3,'Job Postings'!$C$4:$C$203,"&lt;&gt;")</f>
        <v>0</v>
      </c>
      <c r="D15" s="172" t="str">
        <f aca="false">IF(C15=0,IF(B15=0,"","new"),(B15-C15)/C15)</f>
        <v/>
      </c>
      <c r="E15" s="127" t="n">
        <f aca="false">(COUNTIFS('Job Postings'!$A$4:$A$203,"&gt;="&amp;$B$3-28,'Job Postings'!$A$4:$A$203,"&lt;"&amp;$B$3,'Job Postings'!$C$4:$C$203,"&lt;&gt;"))/MIN(4,MAX(1,ROUNDDOWN(($B$3-IF(N('START HERE'!$B$20)=0,$B$3-28,'START HERE'!$B$20))/7,0)))</f>
        <v>0</v>
      </c>
      <c r="F15" s="173" t="s">
        <v>28379</v>
      </c>
    </row>
    <row r="16" customFormat="false" ht="19.5" hidden="false" customHeight="true" outlineLevel="0" collapsed="false">
      <c r="A16" s="167" t="s">
        <v>28380</v>
      </c>
      <c r="B16" s="168" t="n">
        <f aca="false">COUNTIFS('Link Building'!$K$4:$K$403,"&gt;="&amp;$B$3,'Link Building'!$K$4:$K$403,"&lt;"&amp;$B$3+7)</f>
        <v>0</v>
      </c>
      <c r="C16" s="168" t="n">
        <f aca="false">COUNTIFS('Link Building'!$K$4:$K$403,"&gt;="&amp;$B$3-7,'Link Building'!$K$4:$K$403,"&lt;"&amp;$B$3)</f>
        <v>0</v>
      </c>
      <c r="D16" s="169" t="str">
        <f aca="false">IF(C16=0,IF(B16=0,"","new"),(B16-C16)/C16)</f>
        <v/>
      </c>
      <c r="E16" s="168" t="n">
        <f aca="false">(COUNTIFS('Link Building'!$K$4:$K$403,"&gt;="&amp;$B$3-28,'Link Building'!$K$4:$K$403,"&lt;"&amp;$B$3))/MIN(4,MAX(1,ROUNDDOWN(($B$3-IF(N('START HERE'!$B$20)=0,$B$3-28,'START HERE'!$B$20))/7,0)))</f>
        <v>0</v>
      </c>
      <c r="F16" s="170" t="s">
        <v>28381</v>
      </c>
    </row>
    <row r="17" customFormat="false" ht="19.5" hidden="false" customHeight="true" outlineLevel="0" collapsed="false">
      <c r="A17" s="171" t="s">
        <v>28382</v>
      </c>
      <c r="B17" s="127" t="n">
        <f aca="false">COUNTIFS('LinkedIn Outreach'!$AG$4:$AG$1203,"&gt;="&amp;$B$3,'LinkedIn Outreach'!$AG$4:$AG$1203,"&lt;"&amp;$B$3+7)+COUNTIFS('Community &amp; PR'!$P$4:$P$403,"&gt;="&amp;$B$3,'Community &amp; PR'!$P$4:$P$403,"&lt;"&amp;$B$3+7)</f>
        <v>0</v>
      </c>
      <c r="C17" s="127" t="n">
        <f aca="false">COUNTIFS('LinkedIn Outreach'!$AG$4:$AG$1203,"&gt;="&amp;$B$3-7,'LinkedIn Outreach'!$AG$4:$AG$1203,"&lt;"&amp;$B$3)+COUNTIFS('Community &amp; PR'!$P$4:$P$403,"&gt;="&amp;$B$3-7,'Community &amp; PR'!$P$4:$P$403,"&lt;"&amp;$B$3)</f>
        <v>0</v>
      </c>
      <c r="D17" s="172" t="str">
        <f aca="false">IF(C17=0,IF(B17=0,"","new"),(B17-C17)/C17)</f>
        <v/>
      </c>
      <c r="E17" s="127" t="n">
        <f aca="false">(COUNTIFS('LinkedIn Outreach'!$AG$4:$AG$1203,"&gt;="&amp;$B$3-28,'LinkedIn Outreach'!$AG$4:$AG$1203,"&lt;"&amp;$B$3)+COUNTIFS('Community &amp; PR'!$P$4:$P$403,"&gt;="&amp;$B$3-28,'Community &amp; PR'!$P$4:$P$403,"&lt;"&amp;$B$3))/MIN(4,MAX(1,ROUNDDOWN(($B$3-IF(N('START HERE'!$B$20)=0,$B$3-28,'START HERE'!$B$20))/7,0)))</f>
        <v>0</v>
      </c>
      <c r="F17" s="173" t="s">
        <v>28383</v>
      </c>
    </row>
    <row r="18" customFormat="false" ht="19.5" hidden="false" customHeight="true" outlineLevel="0" collapsed="false">
      <c r="A18" s="167" t="s">
        <v>28384</v>
      </c>
      <c r="B18" s="174" t="n">
        <f aca="false">SUMIFS('LinkedIn Outreach'!$AL$4:$AL$1203,'LinkedIn Outreach'!$AK$4:$AK$1203,"&gt;="&amp;$B$3,'LinkedIn Outreach'!$AK$4:$AK$1203,"&lt;"&amp;$B$3+7)+SUMIFS('Partnership Pipeline'!$V$4:$V$403,'Partnership Pipeline'!$W$4:$W$403,"&gt;="&amp;$B$3,'Partnership Pipeline'!$W$4:$W$403,"&lt;"&amp;$B$3+7)</f>
        <v>0</v>
      </c>
      <c r="C18" s="174" t="n">
        <f aca="false">SUMIFS('LinkedIn Outreach'!$AL$4:$AL$1203,'LinkedIn Outreach'!$AK$4:$AK$1203,"&gt;="&amp;$B$3-7,'LinkedIn Outreach'!$AK$4:$AK$1203,"&lt;"&amp;$B$3)+SUMIFS('Partnership Pipeline'!$V$4:$V$403,'Partnership Pipeline'!$W$4:$W$403,"&gt;="&amp;$B$3-7,'Partnership Pipeline'!$W$4:$W$403,"&lt;"&amp;$B$3)</f>
        <v>0</v>
      </c>
      <c r="D18" s="169" t="str">
        <f aca="false">IF(C18=0,IF(B18=0,"","new"),(B18-C18)/C18)</f>
        <v/>
      </c>
      <c r="E18" s="174" t="n">
        <f aca="false">(SUMIFS('LinkedIn Outreach'!$AL$4:$AL$1203,'LinkedIn Outreach'!$AK$4:$AK$1203,"&gt;="&amp;$B$3-28,'LinkedIn Outreach'!$AK$4:$AK$1203,"&lt;"&amp;$B$3)+SUMIFS('Partnership Pipeline'!$V$4:$V$403,'Partnership Pipeline'!$W$4:$W$403,"&gt;="&amp;$B$3-28,'Partnership Pipeline'!$W$4:$W$403,"&lt;"&amp;$B$3))/MIN(4,MAX(1,ROUNDDOWN(($B$3-IF(N('START HERE'!$B$20)=0,$B$3-28,'START HERE'!$B$20))/7,0)))</f>
        <v>0</v>
      </c>
      <c r="F18" s="170" t="s">
        <v>28385</v>
      </c>
    </row>
    <row r="19" customFormat="false" ht="19.5" hidden="false" customHeight="true" outlineLevel="0" collapsed="false">
      <c r="A19" s="171" t="s">
        <v>28386</v>
      </c>
      <c r="B19" s="127" t="n">
        <f aca="false">COUNTIFS('LinkedIn Outreach'!$A$4:$A$1203,"&gt;="&amp;$B$3,'LinkedIn Outreach'!$A$4:$A$1203,"&lt;"&amp;$B$3+7,'LinkedIn Outreach'!$C$4:$C$1203,"&lt;&gt;")</f>
        <v>0</v>
      </c>
      <c r="C19" s="127" t="n">
        <f aca="false">COUNTIFS('LinkedIn Outreach'!$A$4:$A$1203,"&gt;="&amp;$B$3-7,'LinkedIn Outreach'!$A$4:$A$1203,"&lt;"&amp;$B$3,'LinkedIn Outreach'!$C$4:$C$1203,"&lt;&gt;")</f>
        <v>0</v>
      </c>
      <c r="D19" s="172" t="str">
        <f aca="false">IF(C19=0,IF(B19=0,"","new"),(B19-C19)/C19)</f>
        <v/>
      </c>
      <c r="E19" s="127" t="n">
        <f aca="false">(COUNTIFS('LinkedIn Outreach'!$A$4:$A$1203,"&gt;="&amp;$B$3-28,'LinkedIn Outreach'!$A$4:$A$1203,"&lt;"&amp;$B$3,'LinkedIn Outreach'!$C$4:$C$1203,"&lt;&gt;"))/MIN(4,MAX(1,ROUNDDOWN(($B$3-IF(N('START HERE'!$B$20)=0,$B$3-28,'START HERE'!$B$20))/7,0)))</f>
        <v>0</v>
      </c>
      <c r="F19" s="173" t="s">
        <v>28387</v>
      </c>
    </row>
    <row r="21" customFormat="false" ht="19.5" hidden="false" customHeight="true" outlineLevel="0" collapsed="false">
      <c r="A21" s="50" t="s">
        <v>28388</v>
      </c>
      <c r="B21" s="50"/>
      <c r="C21" s="50"/>
      <c r="D21" s="50"/>
      <c r="E21" s="50"/>
      <c r="F21" s="50"/>
    </row>
    <row r="22" customFormat="false" ht="18" hidden="false" customHeight="true" outlineLevel="0" collapsed="false">
      <c r="A22" s="175" t="s">
        <v>28389</v>
      </c>
      <c r="B22" s="175" t="s">
        <v>28358</v>
      </c>
      <c r="C22" s="175" t="s">
        <v>28359</v>
      </c>
      <c r="D22" s="175" t="s">
        <v>28360</v>
      </c>
    </row>
    <row r="23" customFormat="false" ht="15" hidden="false" customHeight="false" outlineLevel="0" collapsed="false">
      <c r="A23" s="176" t="str">
        <f aca="false">IF('START HERE'!$B$55="","",'START HERE'!$B$55)</f>
        <v>Employee 1</v>
      </c>
      <c r="B23" s="177" t="n">
        <f aca="false">IF($A23="","",SUMIFS('DAILY ENTRY'!$G$4:$G$1006,'DAILY ENTRY'!$A$4:$A$1006,"&gt;="&amp;$B$3,'DAILY ENTRY'!$A$4:$A$1006,"&lt;"&amp;$B$3+7,'DAILY ENTRY'!$B$4:$B$1006,$A23))</f>
        <v>0</v>
      </c>
      <c r="C23" s="177" t="n">
        <f aca="false">IF($A23="","",SUMIFS('DAILY ENTRY'!$G$4:$G$1006,'DAILY ENTRY'!$A$4:$A$1006,"&gt;="&amp;$B$3-7,'DAILY ENTRY'!$A$4:$A$1006,"&lt;"&amp;$B$3,'DAILY ENTRY'!$B$4:$B$1006,$A23))</f>
        <v>0</v>
      </c>
      <c r="D23" s="178" t="str">
        <f aca="false">IF(OR($A23="",C23=""),"",IF(C23=0,IF(B23=0,"","new"),(B23-C23)/C23))</f>
        <v/>
      </c>
    </row>
    <row r="24" customFormat="false" ht="15" hidden="false" customHeight="false" outlineLevel="0" collapsed="false">
      <c r="A24" s="179" t="str">
        <f aca="false">IF('START HERE'!$B$56="","",'START HERE'!$B$56)</f>
        <v/>
      </c>
      <c r="B24" s="180" t="str">
        <f aca="false">IF($A24="","",SUMIFS('DAILY ENTRY'!$G$4:$G$1006,'DAILY ENTRY'!$A$4:$A$1006,"&gt;="&amp;$B$3,'DAILY ENTRY'!$A$4:$A$1006,"&lt;"&amp;$B$3+7,'DAILY ENTRY'!$B$4:$B$1006,$A24))</f>
        <v/>
      </c>
      <c r="C24" s="180" t="str">
        <f aca="false">IF($A24="","",SUMIFS('DAILY ENTRY'!$G$4:$G$1006,'DAILY ENTRY'!$A$4:$A$1006,"&gt;="&amp;$B$3-7,'DAILY ENTRY'!$A$4:$A$1006,"&lt;"&amp;$B$3,'DAILY ENTRY'!$B$4:$B$1006,$A24))</f>
        <v/>
      </c>
      <c r="D24" s="181" t="str">
        <f aca="false">IF(OR($A24="",C24=""),"",IF(C24=0,IF(B24=0,"","new"),(B24-C24)/C24))</f>
        <v/>
      </c>
    </row>
    <row r="25" customFormat="false" ht="15" hidden="false" customHeight="false" outlineLevel="0" collapsed="false">
      <c r="A25" s="176" t="str">
        <f aca="false">IF('START HERE'!$B$57="","",'START HERE'!$B$57)</f>
        <v/>
      </c>
      <c r="B25" s="177" t="str">
        <f aca="false">IF($A25="","",SUMIFS('DAILY ENTRY'!$G$4:$G$1006,'DAILY ENTRY'!$A$4:$A$1006,"&gt;="&amp;$B$3,'DAILY ENTRY'!$A$4:$A$1006,"&lt;"&amp;$B$3+7,'DAILY ENTRY'!$B$4:$B$1006,$A25))</f>
        <v/>
      </c>
      <c r="C25" s="177" t="str">
        <f aca="false">IF($A25="","",SUMIFS('DAILY ENTRY'!$G$4:$G$1006,'DAILY ENTRY'!$A$4:$A$1006,"&gt;="&amp;$B$3-7,'DAILY ENTRY'!$A$4:$A$1006,"&lt;"&amp;$B$3,'DAILY ENTRY'!$B$4:$B$1006,$A25))</f>
        <v/>
      </c>
      <c r="D25" s="178" t="str">
        <f aca="false">IF(OR($A25="",C25=""),"",IF(C25=0,IF(B25=0,"","new"),(B25-C25)/C25))</f>
        <v/>
      </c>
    </row>
    <row r="26" customFormat="false" ht="15" hidden="false" customHeight="false" outlineLevel="0" collapsed="false">
      <c r="A26" s="179" t="str">
        <f aca="false">IF('START HERE'!$B$58="","",'START HERE'!$B$58)</f>
        <v/>
      </c>
      <c r="B26" s="180" t="str">
        <f aca="false">IF($A26="","",SUMIFS('DAILY ENTRY'!$G$4:$G$1006,'DAILY ENTRY'!$A$4:$A$1006,"&gt;="&amp;$B$3,'DAILY ENTRY'!$A$4:$A$1006,"&lt;"&amp;$B$3+7,'DAILY ENTRY'!$B$4:$B$1006,$A26))</f>
        <v/>
      </c>
      <c r="C26" s="180" t="str">
        <f aca="false">IF($A26="","",SUMIFS('DAILY ENTRY'!$G$4:$G$1006,'DAILY ENTRY'!$A$4:$A$1006,"&gt;="&amp;$B$3-7,'DAILY ENTRY'!$A$4:$A$1006,"&lt;"&amp;$B$3,'DAILY ENTRY'!$B$4:$B$1006,$A26))</f>
        <v/>
      </c>
      <c r="D26" s="181" t="str">
        <f aca="false">IF(OR($A26="",C26=""),"",IF(C26=0,IF(B26=0,"","new"),(B26-C26)/C26))</f>
        <v/>
      </c>
    </row>
    <row r="27" customFormat="false" ht="15" hidden="false" customHeight="false" outlineLevel="0" collapsed="false">
      <c r="A27" s="176" t="str">
        <f aca="false">IF('START HERE'!$B$59="","",'START HERE'!$B$59)</f>
        <v/>
      </c>
      <c r="B27" s="177" t="str">
        <f aca="false">IF($A27="","",SUMIFS('DAILY ENTRY'!$G$4:$G$1006,'DAILY ENTRY'!$A$4:$A$1006,"&gt;="&amp;$B$3,'DAILY ENTRY'!$A$4:$A$1006,"&lt;"&amp;$B$3+7,'DAILY ENTRY'!$B$4:$B$1006,$A27))</f>
        <v/>
      </c>
      <c r="C27" s="177" t="str">
        <f aca="false">IF($A27="","",SUMIFS('DAILY ENTRY'!$G$4:$G$1006,'DAILY ENTRY'!$A$4:$A$1006,"&gt;="&amp;$B$3-7,'DAILY ENTRY'!$A$4:$A$1006,"&lt;"&amp;$B$3,'DAILY ENTRY'!$B$4:$B$1006,$A27))</f>
        <v/>
      </c>
      <c r="D27" s="178" t="str">
        <f aca="false">IF(OR($A27="",C27=""),"",IF(C27=0,IF(B27=0,"","new"),(B27-C27)/C27))</f>
        <v/>
      </c>
    </row>
    <row r="28" customFormat="false" ht="15" hidden="false" customHeight="false" outlineLevel="0" collapsed="false">
      <c r="A28" s="179" t="str">
        <f aca="false">IF('START HERE'!$B$60="","",'START HERE'!$B$60)</f>
        <v/>
      </c>
      <c r="B28" s="180" t="str">
        <f aca="false">IF($A28="","",SUMIFS('DAILY ENTRY'!$G$4:$G$1006,'DAILY ENTRY'!$A$4:$A$1006,"&gt;="&amp;$B$3,'DAILY ENTRY'!$A$4:$A$1006,"&lt;"&amp;$B$3+7,'DAILY ENTRY'!$B$4:$B$1006,$A28))</f>
        <v/>
      </c>
      <c r="C28" s="180" t="str">
        <f aca="false">IF($A28="","",SUMIFS('DAILY ENTRY'!$G$4:$G$1006,'DAILY ENTRY'!$A$4:$A$1006,"&gt;="&amp;$B$3-7,'DAILY ENTRY'!$A$4:$A$1006,"&lt;"&amp;$B$3,'DAILY ENTRY'!$B$4:$B$1006,$A28))</f>
        <v/>
      </c>
      <c r="D28" s="181" t="str">
        <f aca="false">IF(OR($A28="",C28=""),"",IF(C28=0,IF(B28=0,"","new"),(B28-C28)/C28))</f>
        <v/>
      </c>
    </row>
    <row r="29" customFormat="false" ht="15" hidden="false" customHeight="false" outlineLevel="0" collapsed="false">
      <c r="A29" s="176" t="str">
        <f aca="false">IF('START HERE'!$B$61="","",'START HERE'!$B$61)</f>
        <v/>
      </c>
      <c r="B29" s="177" t="str">
        <f aca="false">IF($A29="","",SUMIFS('DAILY ENTRY'!$G$4:$G$1006,'DAILY ENTRY'!$A$4:$A$1006,"&gt;="&amp;$B$3,'DAILY ENTRY'!$A$4:$A$1006,"&lt;"&amp;$B$3+7,'DAILY ENTRY'!$B$4:$B$1006,$A29))</f>
        <v/>
      </c>
      <c r="C29" s="177" t="str">
        <f aca="false">IF($A29="","",SUMIFS('DAILY ENTRY'!$G$4:$G$1006,'DAILY ENTRY'!$A$4:$A$1006,"&gt;="&amp;$B$3-7,'DAILY ENTRY'!$A$4:$A$1006,"&lt;"&amp;$B$3,'DAILY ENTRY'!$B$4:$B$1006,$A29))</f>
        <v/>
      </c>
      <c r="D29" s="178" t="str">
        <f aca="false">IF(OR($A29="",C29=""),"",IF(C29=0,IF(B29=0,"","new"),(B29-C29)/C29))</f>
        <v/>
      </c>
    </row>
    <row r="30" customFormat="false" ht="15" hidden="false" customHeight="false" outlineLevel="0" collapsed="false">
      <c r="A30" s="179" t="str">
        <f aca="false">IF('START HERE'!$B$62="","",'START HERE'!$B$62)</f>
        <v/>
      </c>
      <c r="B30" s="180" t="str">
        <f aca="false">IF($A30="","",SUMIFS('DAILY ENTRY'!$G$4:$G$1006,'DAILY ENTRY'!$A$4:$A$1006,"&gt;="&amp;$B$3,'DAILY ENTRY'!$A$4:$A$1006,"&lt;"&amp;$B$3+7,'DAILY ENTRY'!$B$4:$B$1006,$A30))</f>
        <v/>
      </c>
      <c r="C30" s="180" t="str">
        <f aca="false">IF($A30="","",SUMIFS('DAILY ENTRY'!$G$4:$G$1006,'DAILY ENTRY'!$A$4:$A$1006,"&gt;="&amp;$B$3-7,'DAILY ENTRY'!$A$4:$A$1006,"&lt;"&amp;$B$3,'DAILY ENTRY'!$B$4:$B$1006,$A30))</f>
        <v/>
      </c>
      <c r="D30" s="181" t="str">
        <f aca="false">IF(OR($A30="",C30=""),"",IF(C30=0,IF(B30=0,"","new"),(B30-C30)/C30))</f>
        <v/>
      </c>
    </row>
    <row r="31" customFormat="false" ht="15" hidden="false" customHeight="false" outlineLevel="0" collapsed="false">
      <c r="A31" s="176" t="str">
        <f aca="false">IF('START HERE'!$B$63="","",'START HERE'!$B$63)</f>
        <v/>
      </c>
      <c r="B31" s="177" t="str">
        <f aca="false">IF($A31="","",SUMIFS('DAILY ENTRY'!$G$4:$G$1006,'DAILY ENTRY'!$A$4:$A$1006,"&gt;="&amp;$B$3,'DAILY ENTRY'!$A$4:$A$1006,"&lt;"&amp;$B$3+7,'DAILY ENTRY'!$B$4:$B$1006,$A31))</f>
        <v/>
      </c>
      <c r="C31" s="177" t="str">
        <f aca="false">IF($A31="","",SUMIFS('DAILY ENTRY'!$G$4:$G$1006,'DAILY ENTRY'!$A$4:$A$1006,"&gt;="&amp;$B$3-7,'DAILY ENTRY'!$A$4:$A$1006,"&lt;"&amp;$B$3,'DAILY ENTRY'!$B$4:$B$1006,$A31))</f>
        <v/>
      </c>
      <c r="D31" s="178" t="str">
        <f aca="false">IF(OR($A31="",C31=""),"",IF(C31=0,IF(B31=0,"","new"),(B31-C31)/C31))</f>
        <v/>
      </c>
    </row>
    <row r="32" customFormat="false" ht="15" hidden="false" customHeight="false" outlineLevel="0" collapsed="false">
      <c r="A32" s="179" t="str">
        <f aca="false">IF('START HERE'!$B$64="","",'START HERE'!$B$64)</f>
        <v/>
      </c>
      <c r="B32" s="180" t="str">
        <f aca="false">IF($A32="","",SUMIFS('DAILY ENTRY'!$G$4:$G$1006,'DAILY ENTRY'!$A$4:$A$1006,"&gt;="&amp;$B$3,'DAILY ENTRY'!$A$4:$A$1006,"&lt;"&amp;$B$3+7,'DAILY ENTRY'!$B$4:$B$1006,$A32))</f>
        <v/>
      </c>
      <c r="C32" s="180" t="str">
        <f aca="false">IF($A32="","",SUMIFS('DAILY ENTRY'!$G$4:$G$1006,'DAILY ENTRY'!$A$4:$A$1006,"&gt;="&amp;$B$3-7,'DAILY ENTRY'!$A$4:$A$1006,"&lt;"&amp;$B$3,'DAILY ENTRY'!$B$4:$B$1006,$A32))</f>
        <v/>
      </c>
      <c r="D32" s="181" t="str">
        <f aca="false">IF(OR($A32="",C32=""),"",IF(C32=0,IF(B32=0,"","new"),(B32-C32)/C32))</f>
        <v/>
      </c>
    </row>
    <row r="33" customFormat="false" ht="15" hidden="false" customHeight="false" outlineLevel="0" collapsed="false">
      <c r="A33" s="152" t="s">
        <v>28390</v>
      </c>
      <c r="B33" s="177" t="n">
        <f aca="false">SUMIFS('DAILY ENTRY'!$G$4:$G$1006,'DAILY ENTRY'!$A$4:$A$1006,"&gt;="&amp;$B$3,'DAILY ENTRY'!$A$4:$A$1006,"&lt;"&amp;$B$3+7)-SUM(B23:B32)</f>
        <v>0</v>
      </c>
      <c r="C33" s="177" t="n">
        <f aca="false">SUMIFS('DAILY ENTRY'!$G$4:$G$1006,'DAILY ENTRY'!$A$4:$A$1006,"&gt;="&amp;$B$3-7,'DAILY ENTRY'!$A$4:$A$1006,"&lt;"&amp;$B$3)-SUM(C23:C32)</f>
        <v>0</v>
      </c>
      <c r="D33" s="176"/>
    </row>
    <row r="34" customFormat="false" ht="15" hidden="false" customHeight="false" outlineLevel="0" collapsed="false">
      <c r="A34" s="171" t="s">
        <v>28391</v>
      </c>
      <c r="B34" s="182" t="n">
        <f aca="false">SUM(B23:B33)</f>
        <v>0</v>
      </c>
      <c r="C34" s="182" t="n">
        <f aca="false">SUM(C23:C33)</f>
        <v>0</v>
      </c>
      <c r="D34" s="59"/>
    </row>
    <row r="36" customFormat="false" ht="15" hidden="false" customHeight="false" outlineLevel="0" collapsed="false">
      <c r="A36" s="47" t="s">
        <v>28392</v>
      </c>
      <c r="B36" s="47"/>
      <c r="C36" s="47"/>
      <c r="D36" s="47"/>
      <c r="E36" s="47"/>
      <c r="F36" s="47"/>
    </row>
  </sheetData>
  <sheetProtection sheet="true" password="dd42" formatCells="false" formatColumns="false" formatRows="false" sort="false" autoFilter="false"/>
  <mergeCells count="5">
    <mergeCell ref="A1:F1"/>
    <mergeCell ref="B2:F2"/>
    <mergeCell ref="A4:F4"/>
    <mergeCell ref="A21:F21"/>
    <mergeCell ref="A36:F36"/>
  </mergeCells>
  <conditionalFormatting sqref="D6:D19">
    <cfRule type="expression" priority="2" aboveAverage="0" equalAverage="0" bottom="0" percent="0" rank="0" text="" dxfId="18">
      <formula>AND(ISNUMBER($D6),$D6&gt;0)</formula>
    </cfRule>
    <cfRule type="expression" priority="3" aboveAverage="0" equalAverage="0" bottom="0" percent="0" rank="0" text="" dxfId="13">
      <formula>AND(ISNUMBER($D6),$D6&lt;0)</formula>
    </cfRule>
  </conditionalFormatting>
  <conditionalFormatting sqref="D23:D32">
    <cfRule type="expression" priority="4" aboveAverage="0" equalAverage="0" bottom="0" percent="0" rank="0" text="" dxfId="18">
      <formula>AND(ISNUMBER($D23),$D23&gt;0)</formula>
    </cfRule>
    <cfRule type="expression" priority="5" aboveAverage="0" equalAverage="0" bottom="0" percent="0" rank="0" text="" dxfId="13">
      <formula>AND(ISNUMBER($D23),$D23&lt;0)</formula>
    </cfRule>
  </conditionalFormatting>
  <conditionalFormatting sqref="B33:C33">
    <cfRule type="expression" priority="6" aboveAverage="0" equalAverage="0" bottom="0" percent="0" rank="0" text="" dxfId="13">
      <formula>$B$33&gt;0</formula>
    </cfRule>
  </conditionalFormatting>
  <hyperlinks>
    <hyperlink ref="A2" location="'MAP'!A1" display="◀  MAP"/>
  </hyperlinks>
  <printOptions headings="false" gridLines="false" gridLinesSet="true" horizontalCentered="false" verticalCentered="false"/>
  <pageMargins left="0.4" right="0.4" top="0.55" bottom="0.55" header="0.511811023622047" footer="0.3"/>
  <pageSetup paperSize="1" scale="100" fitToWidth="1" fitToHeight="0" pageOrder="downThenOver" orientation="portrait" blackAndWhite="false" draft="false" cellComments="none" horizontalDpi="300" verticalDpi="300" copies="1"/>
  <headerFooter differentFirst="false" differentOddEven="false">
    <oddHeader/>
    <oddFooter>&amp;L&amp;7 &amp;K808080PCI AI  —  Growth OS&amp;R&amp;7 &amp;K808080Page &amp;P of &amp;N</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A1:I1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14"/>
    <col collapsed="false" customWidth="true" hidden="false" outlineLevel="0" max="3" min="3" style="1" width="16"/>
    <col collapsed="false" customWidth="true" hidden="false" outlineLevel="0" max="4" min="4" style="1" width="12"/>
    <col collapsed="false" customWidth="true" hidden="false" outlineLevel="0" max="5" min="5" style="1" width="48"/>
    <col collapsed="false" customWidth="true" hidden="false" outlineLevel="0" max="13" min="6" style="1" width="19"/>
  </cols>
  <sheetData>
    <row r="1" customFormat="false" ht="25.5" hidden="false" customHeight="true" outlineLevel="0" collapsed="false">
      <c r="A1" s="2" t="s">
        <v>28393</v>
      </c>
      <c r="B1" s="2"/>
      <c r="C1" s="2"/>
      <c r="D1" s="2"/>
      <c r="E1" s="2"/>
    </row>
    <row r="2" customFormat="false" ht="18" hidden="false" customHeight="true" outlineLevel="0" collapsed="false">
      <c r="A2" s="3" t="s">
        <v>1</v>
      </c>
      <c r="B2" s="92" t="s">
        <v>28394</v>
      </c>
      <c r="C2" s="92"/>
      <c r="D2" s="92"/>
      <c r="E2" s="92"/>
      <c r="H2" s="183" t="s">
        <v>28395</v>
      </c>
      <c r="I2" s="184"/>
    </row>
    <row r="3" customFormat="false" ht="18" hidden="false" customHeight="true" outlineLevel="0" collapsed="false">
      <c r="A3" s="185" t="str">
        <f aca="false">IF(AND($B$41=0,$B$26=0),"FIRST RUN  —  every figure below is zero because nothing has been logged yet. They fill in automatically as the team uses DAILY ENTRY and the log tabs. Nothing is broken.","")</f>
        <v>FIRST RUN  —  every figure below is zero because nothing has been logged yet. They fill in automatically as the team uses DAILY ENTRY and the log tabs. Nothing is broken.</v>
      </c>
      <c r="B3" s="185"/>
      <c r="C3" s="185"/>
      <c r="D3" s="185"/>
      <c r="E3" s="185"/>
      <c r="F3" s="186" t="s">
        <v>28396</v>
      </c>
      <c r="G3" s="186"/>
      <c r="H3" s="184"/>
      <c r="I3" s="184"/>
    </row>
    <row r="4" customFormat="false" ht="15" hidden="false" customHeight="true" outlineLevel="0" collapsed="false">
      <c r="A4" s="187" t="s">
        <v>28397</v>
      </c>
      <c r="B4" s="187"/>
      <c r="C4" s="187"/>
      <c r="D4" s="187"/>
      <c r="E4" s="187"/>
      <c r="F4" s="188" t="s">
        <v>28398</v>
      </c>
      <c r="G4" s="188"/>
      <c r="H4" s="183" t="s">
        <v>28399</v>
      </c>
      <c r="I4" s="183" t="n">
        <f aca="false">COUNTIF('Master Tasks'!$J$4:$J$66,H4)</f>
        <v>63</v>
      </c>
    </row>
    <row r="5" customFormat="false" ht="25.5" hidden="false" customHeight="true" outlineLevel="0" collapsed="false">
      <c r="A5" s="189" t="s">
        <v>28400</v>
      </c>
      <c r="B5" s="189" t="s">
        <v>28401</v>
      </c>
      <c r="C5" s="189" t="s">
        <v>28402</v>
      </c>
      <c r="D5" s="189" t="s">
        <v>1019</v>
      </c>
      <c r="E5" s="189" t="s">
        <v>28403</v>
      </c>
      <c r="F5" s="190" t="n">
        <f aca="false">B102</f>
        <v>0</v>
      </c>
      <c r="G5" s="190"/>
      <c r="H5" s="183" t="s">
        <v>28404</v>
      </c>
      <c r="I5" s="183" t="n">
        <f aca="false">COUNTIF('Master Tasks'!$J$4:$J$66,H5)</f>
        <v>0</v>
      </c>
    </row>
    <row r="6" customFormat="false" ht="15" hidden="false" customHeight="true" outlineLevel="0" collapsed="false">
      <c r="A6" s="20" t="s">
        <v>28405</v>
      </c>
      <c r="B6" s="191" t="n">
        <f aca="false">COUNTA('Master Tasks'!$A$4:$A$66)</f>
        <v>63</v>
      </c>
      <c r="C6" s="22" t="s">
        <v>28406</v>
      </c>
      <c r="D6" s="192" t="str">
        <f aca="false">IF(N($C6)=0,"",IF($B6&gt;=$C6,"On target","Behind"))</f>
        <v/>
      </c>
      <c r="E6" s="193" t="s">
        <v>28407</v>
      </c>
      <c r="F6" s="188" t="s">
        <v>28408</v>
      </c>
      <c r="G6" s="188"/>
      <c r="H6" s="183" t="s">
        <v>28409</v>
      </c>
      <c r="I6" s="183" t="n">
        <f aca="false">COUNTIF('Master Tasks'!$J$4:$J$66,H6)</f>
        <v>0</v>
      </c>
    </row>
    <row r="7" customFormat="false" ht="25.5" hidden="false" customHeight="true" outlineLevel="0" collapsed="false">
      <c r="A7" s="20" t="s">
        <v>28410</v>
      </c>
      <c r="B7" s="191" t="n">
        <f aca="false">COUNTIF('Master Tasks'!$J$4:$J$66,"Complete")</f>
        <v>0</v>
      </c>
      <c r="C7" s="22"/>
      <c r="D7" s="192" t="str">
        <f aca="false">"—"</f>
        <v>—</v>
      </c>
      <c r="E7" s="193" t="s">
        <v>28411</v>
      </c>
      <c r="F7" s="190" t="n">
        <f aca="false">'Weekly Pulse'!$B$18</f>
        <v>0</v>
      </c>
      <c r="G7" s="190"/>
      <c r="H7" s="183" t="s">
        <v>28412</v>
      </c>
      <c r="I7" s="183" t="n">
        <f aca="false">COUNTIF('Master Tasks'!$J$4:$J$66,H7)</f>
        <v>0</v>
      </c>
    </row>
    <row r="8" customFormat="false" ht="15" hidden="false" customHeight="true" outlineLevel="0" collapsed="false">
      <c r="A8" s="20" t="s">
        <v>28413</v>
      </c>
      <c r="B8" s="191" t="n">
        <f aca="false">COUNTIF('Master Tasks'!$J$4:$J$66,"In Progress")</f>
        <v>0</v>
      </c>
      <c r="C8" s="22"/>
      <c r="D8" s="192" t="str">
        <f aca="false">"—"</f>
        <v>—</v>
      </c>
      <c r="E8" s="193" t="s">
        <v>28414</v>
      </c>
      <c r="F8" s="188" t="s">
        <v>28415</v>
      </c>
      <c r="G8" s="188"/>
      <c r="H8" s="183" t="s">
        <v>28410</v>
      </c>
      <c r="I8" s="183" t="n">
        <f aca="false">COUNTIF('Master Tasks'!$J$4:$J$66,H8)</f>
        <v>0</v>
      </c>
    </row>
    <row r="9" customFormat="false" ht="25.5" hidden="false" customHeight="true" outlineLevel="0" collapsed="false">
      <c r="A9" s="20" t="s">
        <v>28416</v>
      </c>
      <c r="B9" s="191" t="n">
        <f aca="false">COUNTIF('Master Tasks'!$J$4:$J$66,"Waiting")+COUNTIF('Master Tasks'!$J$4:$J$66,"Paused")</f>
        <v>0</v>
      </c>
      <c r="C9" s="22"/>
      <c r="D9" s="192" t="str">
        <f aca="false">"—"</f>
        <v>—</v>
      </c>
      <c r="E9" s="193" t="s">
        <v>28417</v>
      </c>
      <c r="F9" s="194" t="n">
        <f aca="false">B101</f>
        <v>0</v>
      </c>
      <c r="G9" s="194"/>
      <c r="H9" s="183" t="s">
        <v>28418</v>
      </c>
      <c r="I9" s="183" t="n">
        <f aca="false">COUNTIF('Master Tasks'!$J$4:$J$66,H9)</f>
        <v>0</v>
      </c>
    </row>
    <row r="10" customFormat="false" ht="15" hidden="false" customHeight="true" outlineLevel="0" collapsed="false">
      <c r="A10" s="20" t="s">
        <v>28419</v>
      </c>
      <c r="B10" s="191" t="n">
        <f aca="false">COUNTIF('Master Tasks'!$J$4:$J$66,"Blocked")</f>
        <v>0</v>
      </c>
      <c r="C10" s="22" t="s">
        <v>881</v>
      </c>
      <c r="D10" s="192" t="str">
        <f aca="false">IF(N($C10)=0,"",IF($B10&gt;=$C10,"On target","Behind"))</f>
        <v/>
      </c>
      <c r="E10" s="193" t="s">
        <v>28420</v>
      </c>
      <c r="F10" s="188" t="s">
        <v>28421</v>
      </c>
      <c r="G10" s="188"/>
      <c r="H10" s="184"/>
      <c r="I10" s="184"/>
    </row>
    <row r="11" customFormat="false" ht="25.5" hidden="false" customHeight="true" outlineLevel="0" collapsed="false">
      <c r="A11" s="20" t="s">
        <v>28422</v>
      </c>
      <c r="B11" s="191" t="n">
        <f aca="false">COUNTIF('Master Tasks'!$J$4:$J$66,"Not Started")</f>
        <v>63</v>
      </c>
      <c r="C11" s="22"/>
      <c r="D11" s="192" t="str">
        <f aca="false">"—"</f>
        <v>—</v>
      </c>
      <c r="E11" s="193" t="s">
        <v>28423</v>
      </c>
      <c r="F11" s="194" t="n">
        <f aca="false">'Weekly Pulse'!$B$17</f>
        <v>0</v>
      </c>
      <c r="G11" s="194"/>
      <c r="H11" s="184"/>
      <c r="I11" s="184"/>
    </row>
    <row r="12" customFormat="false" ht="15" hidden="false" customHeight="true" outlineLevel="0" collapsed="false">
      <c r="A12" s="20" t="s">
        <v>28424</v>
      </c>
      <c r="B12" s="195" t="n">
        <f aca="false">IFERROR(COUNTIF('Master Tasks'!$J$4:$J$66,"Complete")/COUNTA('Master Tasks'!$A$4:$A$66),0)</f>
        <v>0</v>
      </c>
      <c r="C12" s="22" t="s">
        <v>28425</v>
      </c>
      <c r="D12" s="192" t="str">
        <f aca="false">IF(N($C12)=0,"",IF($B12&gt;=$C12,"On target","Behind"))</f>
        <v/>
      </c>
      <c r="E12" s="193" t="s">
        <v>28426</v>
      </c>
      <c r="F12" s="188" t="s">
        <v>28427</v>
      </c>
      <c r="G12" s="188"/>
      <c r="H12" s="183" t="s">
        <v>28399</v>
      </c>
      <c r="I12" s="183" t="n">
        <f aca="false">COUNTIF('Platform Setup'!$J$4:$J$136,H12)</f>
        <v>133</v>
      </c>
    </row>
    <row r="13" customFormat="false" ht="25.5" hidden="false" customHeight="true" outlineLevel="0" collapsed="false">
      <c r="A13" s="20" t="s">
        <v>28428</v>
      </c>
      <c r="B13" s="195" t="n">
        <f aca="false">IFERROR(AVERAGE('Master Tasks'!$K$4:$K$66),0)</f>
        <v>0</v>
      </c>
      <c r="C13" s="22" t="s">
        <v>28425</v>
      </c>
      <c r="D13" s="192" t="str">
        <f aca="false">IF(N($C13)=0,"",IF($B13&gt;=$C13,"On target","Behind"))</f>
        <v/>
      </c>
      <c r="E13" s="193" t="s">
        <v>28429</v>
      </c>
      <c r="F13" s="194" t="n">
        <f aca="false">B26</f>
        <v>0</v>
      </c>
      <c r="G13" s="194"/>
      <c r="H13" s="183" t="s">
        <v>28404</v>
      </c>
      <c r="I13" s="183" t="n">
        <f aca="false">COUNTIF('Platform Setup'!$J$4:$J$136,H13)</f>
        <v>0</v>
      </c>
    </row>
    <row r="14" customFormat="false" ht="15" hidden="false" customHeight="true" outlineLevel="0" collapsed="false">
      <c r="F14" s="188" t="s">
        <v>28430</v>
      </c>
      <c r="G14" s="188"/>
      <c r="H14" s="183" t="s">
        <v>28409</v>
      </c>
      <c r="I14" s="183" t="n">
        <f aca="false">COUNTIF('Platform Setup'!$J$4:$J$136,H14)</f>
        <v>0</v>
      </c>
    </row>
    <row r="15" customFormat="false" ht="25.5" hidden="false" customHeight="true" outlineLevel="0" collapsed="false">
      <c r="A15" s="187" t="s">
        <v>28431</v>
      </c>
      <c r="B15" s="187"/>
      <c r="C15" s="187"/>
      <c r="D15" s="187"/>
      <c r="E15" s="187"/>
      <c r="F15" s="196" t="n">
        <f aca="false">B29</f>
        <v>0</v>
      </c>
      <c r="G15" s="196"/>
      <c r="H15" s="183" t="s">
        <v>28412</v>
      </c>
      <c r="I15" s="183" t="n">
        <f aca="false">COUNTIF('Platform Setup'!$J$4:$J$136,H15)</f>
        <v>0</v>
      </c>
    </row>
    <row r="16" customFormat="false" ht="15" hidden="false" customHeight="true" outlineLevel="0" collapsed="false">
      <c r="A16" s="189" t="s">
        <v>28400</v>
      </c>
      <c r="B16" s="189" t="s">
        <v>28401</v>
      </c>
      <c r="C16" s="189" t="s">
        <v>28402</v>
      </c>
      <c r="D16" s="189" t="s">
        <v>1019</v>
      </c>
      <c r="E16" s="189" t="s">
        <v>28403</v>
      </c>
      <c r="F16" s="188" t="s">
        <v>28432</v>
      </c>
      <c r="G16" s="188"/>
      <c r="H16" s="183" t="s">
        <v>28410</v>
      </c>
      <c r="I16" s="183" t="n">
        <f aca="false">COUNTIF('Platform Setup'!$J$4:$J$136,H16)</f>
        <v>0</v>
      </c>
    </row>
    <row r="17" customFormat="false" ht="25.5" hidden="false" customHeight="true" outlineLevel="0" collapsed="false">
      <c r="A17" s="20" t="s">
        <v>28433</v>
      </c>
      <c r="B17" s="191" t="n">
        <f aca="false">COUNTA('Platform Setup'!$B$4:$B$136)</f>
        <v>133</v>
      </c>
      <c r="C17" s="22" t="n">
        <f aca="false">COUNTA('Platform Setup'!$B$4:$B$136)</f>
        <v>133</v>
      </c>
      <c r="D17" s="192" t="str">
        <f aca="false">IF(N($C17)=0,"",IF($B17&gt;=$C17,"On target","Behind"))</f>
        <v>On target</v>
      </c>
      <c r="E17" s="193" t="s">
        <v>28434</v>
      </c>
      <c r="F17" s="194" t="n">
        <f aca="false">B37</f>
        <v>0</v>
      </c>
      <c r="G17" s="194"/>
      <c r="H17" s="183" t="s">
        <v>28418</v>
      </c>
      <c r="I17" s="183" t="n">
        <f aca="false">COUNTIF('Platform Setup'!$J$4:$J$136,H17)</f>
        <v>0</v>
      </c>
    </row>
    <row r="18" customFormat="false" ht="15" hidden="false" customHeight="true" outlineLevel="0" collapsed="false">
      <c r="A18" s="20" t="s">
        <v>28435</v>
      </c>
      <c r="B18" s="191" t="n">
        <f aca="false">COUNTIF('Platform Setup'!$J$4:$J$136,"Complete")</f>
        <v>0</v>
      </c>
      <c r="C18" s="22"/>
      <c r="D18" s="192" t="str">
        <f aca="false">"—"</f>
        <v>—</v>
      </c>
      <c r="E18" s="193" t="s">
        <v>28436</v>
      </c>
      <c r="F18" s="188" t="s">
        <v>28437</v>
      </c>
      <c r="G18" s="188"/>
      <c r="H18" s="184"/>
      <c r="I18" s="184"/>
    </row>
    <row r="19" customFormat="false" ht="25.5" hidden="false" customHeight="true" outlineLevel="0" collapsed="false">
      <c r="A19" s="20" t="s">
        <v>28413</v>
      </c>
      <c r="B19" s="191" t="n">
        <f aca="false">COUNTIF('Platform Setup'!$J$4:$J$136,"In Progress")</f>
        <v>0</v>
      </c>
      <c r="C19" s="22"/>
      <c r="D19" s="192" t="str">
        <f aca="false">"—"</f>
        <v>—</v>
      </c>
      <c r="E19" s="193" t="s">
        <v>28438</v>
      </c>
      <c r="F19" s="194" t="n">
        <f aca="false">'Weekly Pulse'!$B$6</f>
        <v>0</v>
      </c>
      <c r="G19" s="194"/>
    </row>
    <row r="20" customFormat="false" ht="15" hidden="false" customHeight="true" outlineLevel="0" collapsed="false">
      <c r="A20" s="20" t="s">
        <v>28422</v>
      </c>
      <c r="B20" s="191" t="n">
        <f aca="false">COUNTIF('Platform Setup'!$J$4:$J$136,"Not Started")</f>
        <v>133</v>
      </c>
      <c r="C20" s="22" t="s">
        <v>881</v>
      </c>
      <c r="D20" s="192" t="str">
        <f aca="false">IF(N($C20)=0,"",IF($B20&gt;=$C20,"On target","Behind"))</f>
        <v/>
      </c>
      <c r="E20" s="193" t="s">
        <v>28439</v>
      </c>
      <c r="F20" s="188" t="s">
        <v>28440</v>
      </c>
      <c r="G20" s="188"/>
    </row>
    <row r="21" customFormat="false" ht="25.5" hidden="false" customHeight="true" outlineLevel="0" collapsed="false">
      <c r="A21" s="20" t="s">
        <v>28441</v>
      </c>
      <c r="B21" s="195" t="n">
        <f aca="false">IFERROR(COUNTIF('Platform Setup'!$J$4:$J$136,"Complete")/COUNTA('Platform Setup'!$B$4:$B$136),0)</f>
        <v>0</v>
      </c>
      <c r="C21" s="22" t="s">
        <v>28425</v>
      </c>
      <c r="D21" s="192" t="str">
        <f aca="false">IF(N($C21)=0,"",IF($B21&gt;=$C21,"On target","Behind"))</f>
        <v/>
      </c>
      <c r="E21" s="193" t="s">
        <v>28442</v>
      </c>
      <c r="F21" s="194" t="n">
        <f aca="false">'Weekly Pulse'!$B$16</f>
        <v>0</v>
      </c>
      <c r="G21" s="194"/>
    </row>
    <row r="22" customFormat="false" ht="15" hidden="false" customHeight="true" outlineLevel="0" collapsed="false">
      <c r="A22" s="20" t="s">
        <v>28443</v>
      </c>
      <c r="B22" s="191" t="n">
        <f aca="false">COUNTIFS('Platform Setup'!$I$4:$I$136,"No",'Platform Setup'!$J$4:$J$136,"&lt;&gt;Not Started")</f>
        <v>0</v>
      </c>
      <c r="C22" s="22" t="s">
        <v>881</v>
      </c>
      <c r="D22" s="192" t="str">
        <f aca="false">IF(N($C22)=0,"",IF($B22&lt;=$C22,"On target","Behind"))</f>
        <v/>
      </c>
      <c r="E22" s="193" t="s">
        <v>28444</v>
      </c>
      <c r="F22" s="188" t="s">
        <v>28445</v>
      </c>
      <c r="G22" s="188"/>
    </row>
    <row r="23" customFormat="false" ht="25.5" hidden="false" customHeight="true" outlineLevel="0" collapsed="false">
      <c r="F23" s="194" t="n">
        <f aca="false">'Weekly Pulse'!$B$11</f>
        <v>0</v>
      </c>
      <c r="G23" s="194"/>
    </row>
    <row r="24" customFormat="false" ht="15" hidden="false" customHeight="true" outlineLevel="0" collapsed="false">
      <c r="A24" s="187" t="s">
        <v>28446</v>
      </c>
      <c r="B24" s="187"/>
      <c r="C24" s="187"/>
      <c r="D24" s="187"/>
      <c r="E24" s="187"/>
      <c r="F24" s="188" t="s">
        <v>28447</v>
      </c>
      <c r="G24" s="188"/>
    </row>
    <row r="25" customFormat="false" ht="25.5" hidden="false" customHeight="true" outlineLevel="0" collapsed="false">
      <c r="A25" s="189" t="s">
        <v>28400</v>
      </c>
      <c r="B25" s="189" t="s">
        <v>28401</v>
      </c>
      <c r="C25" s="189" t="s">
        <v>28402</v>
      </c>
      <c r="D25" s="189" t="s">
        <v>1019</v>
      </c>
      <c r="E25" s="189" t="s">
        <v>28403</v>
      </c>
      <c r="F25" s="196" t="n">
        <f aca="false">B21</f>
        <v>0</v>
      </c>
      <c r="G25" s="196"/>
    </row>
    <row r="26" customFormat="false" ht="15" hidden="false" customHeight="true" outlineLevel="0" collapsed="false">
      <c r="A26" s="20" t="s">
        <v>28448</v>
      </c>
      <c r="B26" s="191" t="n">
        <f aca="false">COUNTA('LinkedIn Outreach'!$C$4:$C$1203)</f>
        <v>0</v>
      </c>
      <c r="C26" s="22"/>
      <c r="D26" s="192" t="str">
        <f aca="false">"—"</f>
        <v>—</v>
      </c>
      <c r="E26" s="193" t="s">
        <v>28449</v>
      </c>
      <c r="F26" s="188" t="s">
        <v>28450</v>
      </c>
      <c r="G26" s="188"/>
    </row>
    <row r="27" customFormat="false" ht="25.5" hidden="false" customHeight="true" outlineLevel="0" collapsed="false">
      <c r="A27" s="20" t="s">
        <v>28451</v>
      </c>
      <c r="B27" s="191" t="n">
        <f aca="false">COUNTIF('LinkedIn Outreach'!$M$4:$M$1203,"Yes")</f>
        <v>0</v>
      </c>
      <c r="C27" s="22"/>
      <c r="D27" s="192" t="str">
        <f aca="false">"—"</f>
        <v>—</v>
      </c>
      <c r="E27" s="193" t="s">
        <v>28452</v>
      </c>
      <c r="F27" s="194" t="n">
        <f aca="true">COUNTIFS('Content Scheduler'!$H$4:$H$103,"&lt;="&amp;TODAY(),'Content Scheduler'!$I$4:$I$103,"&gt;="&amp;TODAY())</f>
        <v>0</v>
      </c>
      <c r="G27" s="194"/>
    </row>
    <row r="28" customFormat="false" ht="15" hidden="false" customHeight="true" outlineLevel="0" collapsed="false">
      <c r="A28" s="20" t="s">
        <v>28453</v>
      </c>
      <c r="B28" s="191" t="n">
        <f aca="false">COUNTIF('LinkedIn Outreach'!$N$4:$N$1203,"Yes")</f>
        <v>0</v>
      </c>
      <c r="C28" s="22"/>
      <c r="D28" s="192" t="str">
        <f aca="false">"—"</f>
        <v>—</v>
      </c>
      <c r="E28" s="193" t="s">
        <v>28454</v>
      </c>
      <c r="F28" s="188" t="s">
        <v>28455</v>
      </c>
      <c r="G28" s="188"/>
    </row>
    <row r="29" customFormat="false" ht="25.5" hidden="false" customHeight="true" outlineLevel="0" collapsed="false">
      <c r="A29" s="20" t="s">
        <v>28456</v>
      </c>
      <c r="B29" s="195" t="n">
        <f aca="false">IFERROR(COUNTIF('LinkedIn Outreach'!$N$4:$N$1203,"Yes")/MAX(COUNTIF('LinkedIn Outreach'!$M$4:$M$1203,"Yes"),COUNTIF('LinkedIn Outreach'!$N$4:$N$1203,"Yes")),0)</f>
        <v>0</v>
      </c>
      <c r="C29" s="22" t="s">
        <v>28457</v>
      </c>
      <c r="D29" s="192" t="str">
        <f aca="false">IF(N($C29)=0,"",IF($B29&gt;=$C29,"On target","Behind"))</f>
        <v/>
      </c>
      <c r="E29" s="193" t="s">
        <v>28458</v>
      </c>
      <c r="F29" s="196" t="str">
        <f aca="false">IFERROR(SUM('Content Scheduler'!$K$4:$K$103)/SUM('Content Scheduler'!$J$4:$J$103),"")</f>
        <v/>
      </c>
      <c r="G29" s="196"/>
    </row>
    <row r="30" customFormat="false" ht="19.5" hidden="false" customHeight="true" outlineLevel="0" collapsed="false">
      <c r="A30" s="20" t="s">
        <v>28459</v>
      </c>
      <c r="B30" s="191" t="n">
        <f aca="false">COUNTIF('LinkedIn Outreach'!$R$4:$R$1203,"Yes")</f>
        <v>0</v>
      </c>
      <c r="C30" s="22"/>
      <c r="D30" s="192" t="str">
        <f aca="false">"—"</f>
        <v>—</v>
      </c>
      <c r="E30" s="193" t="s">
        <v>28460</v>
      </c>
    </row>
    <row r="31" customFormat="false" ht="19.5" hidden="false" customHeight="true" outlineLevel="0" collapsed="false">
      <c r="A31" s="20" t="s">
        <v>28461</v>
      </c>
      <c r="B31" s="191" t="n">
        <f aca="false">COUNTIF('LinkedIn Outreach'!$S$4:$S$1203,"Interested")+COUNTIF('LinkedIn Outreach'!$S$4:$S$1203,"Info Requested")</f>
        <v>0</v>
      </c>
      <c r="C31" s="22"/>
      <c r="D31" s="192" t="str">
        <f aca="false">"—"</f>
        <v>—</v>
      </c>
      <c r="E31" s="193" t="s">
        <v>28462</v>
      </c>
    </row>
    <row r="32" customFormat="false" ht="19.5" hidden="false" customHeight="true" outlineLevel="0" collapsed="false">
      <c r="A32" s="20" t="s">
        <v>28463</v>
      </c>
      <c r="B32" s="195" t="n">
        <f aca="false">IFERROR((COUNTIF('LinkedIn Outreach'!$S$4:$S$1203,"Interested")+COUNTIF('LinkedIn Outreach'!$S$4:$S$1203,"Info Requested")+COUNTIF('LinkedIn Outreach'!$S$4:$S$1203,"Meeting Booked")+COUNTIF('LinkedIn Outreach'!$S$4:$S$1203,"Converted"))/MAX(COUNTIF('LinkedIn Outreach'!$R$4:$R$1203,"Yes"),COUNTIF('LinkedIn Outreach'!$S$4:$S$1203,"Interested")+COUNTIF('LinkedIn Outreach'!$S$4:$S$1203,"Info Requested")+COUNTIF('LinkedIn Outreach'!$S$4:$S$1203,"Meeting Booked")+COUNTIF('LinkedIn Outreach'!$S$4:$S$1203,"Converted")),0)</f>
        <v>0</v>
      </c>
      <c r="C32" s="22" t="s">
        <v>28464</v>
      </c>
      <c r="D32" s="192" t="str">
        <f aca="false">IF(N($C32)=0,"",IF($B32&gt;=$C32,"On target","Behind"))</f>
        <v/>
      </c>
      <c r="E32" s="193" t="s">
        <v>28465</v>
      </c>
    </row>
    <row r="33" customFormat="false" ht="19.5" hidden="false" customHeight="true" outlineLevel="0" collapsed="false">
      <c r="A33" s="20" t="s">
        <v>28466</v>
      </c>
      <c r="B33" s="191" t="n">
        <f aca="false">COUNTIF('LinkedIn Outreach'!$S$4:$S$1203,"Meeting Booked")</f>
        <v>0</v>
      </c>
      <c r="C33" s="22"/>
      <c r="D33" s="192" t="str">
        <f aca="false">"—"</f>
        <v>—</v>
      </c>
      <c r="E33" s="193" t="s">
        <v>28467</v>
      </c>
    </row>
    <row r="34" customFormat="false" ht="19.5" hidden="false" customHeight="true" outlineLevel="0" collapsed="false">
      <c r="A34" s="20" t="s">
        <v>28468</v>
      </c>
      <c r="B34" s="191" t="n">
        <f aca="false">COUNTIF('LinkedIn Outreach'!$S$4:$S$1203,"Application Started")+COUNTIF('LinkedIn Outreach'!$S$4:$S$1203,"Converted")</f>
        <v>0</v>
      </c>
      <c r="C34" s="22"/>
      <c r="D34" s="192" t="str">
        <f aca="false">"—"</f>
        <v>—</v>
      </c>
      <c r="E34" s="193" t="s">
        <v>28469</v>
      </c>
    </row>
    <row r="35" customFormat="false" ht="19.5" hidden="false" customHeight="true" outlineLevel="0" collapsed="false">
      <c r="A35" s="20" t="s">
        <v>28470</v>
      </c>
      <c r="B35" s="191" t="n">
        <f aca="false">COUNTIF('LinkedIn Outreach'!$S$4:$S$1203,"Declined")</f>
        <v>0</v>
      </c>
      <c r="C35" s="22"/>
      <c r="D35" s="192" t="str">
        <f aca="false">"—"</f>
        <v>—</v>
      </c>
      <c r="E35" s="193" t="s">
        <v>28471</v>
      </c>
    </row>
    <row r="36" customFormat="false" ht="19.5" hidden="false" customHeight="true" outlineLevel="0" collapsed="false">
      <c r="A36" s="20" t="s">
        <v>28472</v>
      </c>
      <c r="B36" s="191" t="n">
        <f aca="false">COUNTIF('LinkedIn Outreach'!$Q$4:$Q$1203,"&gt;300")</f>
        <v>0</v>
      </c>
      <c r="C36" s="22" t="s">
        <v>881</v>
      </c>
      <c r="D36" s="192" t="str">
        <f aca="false">IF(N($C36)=0,"",IF($B36&lt;=$C36,"On target","Behind"))</f>
        <v/>
      </c>
      <c r="E36" s="193" t="s">
        <v>28473</v>
      </c>
    </row>
    <row r="37" customFormat="false" ht="19.5" hidden="false" customHeight="true" outlineLevel="0" collapsed="false">
      <c r="A37" s="20" t="s">
        <v>28474</v>
      </c>
      <c r="B37" s="191" t="n">
        <f aca="true">COUNTIFS('LinkedIn Outreach'!$U$4:$U$1203,"&lt;="&amp;TODAY(),'LinkedIn Outreach'!$U$4:$U$1203,"&gt;0",'LinkedIn Outreach'!$S$4:$S$1203,"Awaiting Reply")+COUNTIFS('LinkedIn Outreach'!$U$4:$U$1203,"&lt;="&amp;TODAY(),'LinkedIn Outreach'!$U$4:$U$1203,"&gt;0",'LinkedIn Outreach'!$S$4:$S$1203,"")+COUNTIFS('LinkedIn Outreach'!$U$4:$U$1203,"&lt;="&amp;TODAY(),'LinkedIn Outreach'!$U$4:$U$1203,"&gt;0",'LinkedIn Outreach'!$S$4:$S$1203,"No Response")+COUNTIFS('LinkedIn Outreach'!$U$4:$U$1203,"&lt;="&amp;TODAY(),'LinkedIn Outreach'!$U$4:$U$1203,"&gt;0",'LinkedIn Outreach'!$S$4:$S$1203,"Interested")+COUNTIFS('LinkedIn Outreach'!$U$4:$U$1203,"&lt;="&amp;TODAY(),'LinkedIn Outreach'!$U$4:$U$1203,"&gt;0",'LinkedIn Outreach'!$S$4:$S$1203,"Info Requested")</f>
        <v>0</v>
      </c>
      <c r="C37" s="22" t="s">
        <v>881</v>
      </c>
      <c r="D37" s="192" t="str">
        <f aca="false">IF(N($C37)=0,"",IF($B37&lt;=$C37,"On target","Behind"))</f>
        <v/>
      </c>
      <c r="E37" s="193" t="s">
        <v>28475</v>
      </c>
    </row>
    <row r="39" customFormat="false" ht="21.75" hidden="false" customHeight="true" outlineLevel="0" collapsed="false">
      <c r="A39" s="187" t="s">
        <v>28476</v>
      </c>
      <c r="B39" s="187"/>
      <c r="C39" s="187"/>
      <c r="D39" s="187"/>
      <c r="E39" s="187"/>
    </row>
    <row r="40" customFormat="false" ht="15" hidden="false" customHeight="true" outlineLevel="0" collapsed="false">
      <c r="A40" s="189" t="s">
        <v>36</v>
      </c>
      <c r="B40" s="189" t="s">
        <v>28477</v>
      </c>
      <c r="C40" s="189" t="s">
        <v>28478</v>
      </c>
      <c r="D40" s="189" t="s">
        <v>28479</v>
      </c>
      <c r="E40" s="189" t="s">
        <v>1507</v>
      </c>
    </row>
    <row r="41" customFormat="false" ht="19.5" hidden="false" customHeight="true" outlineLevel="0" collapsed="false">
      <c r="A41" s="20" t="s">
        <v>28480</v>
      </c>
      <c r="B41" s="191" t="n">
        <f aca="false">SUM('DAILY ENTRY'!$K$4:$K$1006)</f>
        <v>0</v>
      </c>
      <c r="C41" s="22"/>
      <c r="D41" s="197"/>
      <c r="E41" s="193" t="s">
        <v>28481</v>
      </c>
    </row>
    <row r="42" customFormat="false" ht="19.5" hidden="false" customHeight="true" outlineLevel="0" collapsed="false">
      <c r="A42" s="20" t="s">
        <v>39</v>
      </c>
      <c r="B42" s="198" t="n">
        <f aca="false">SUMIFS('DAILY ENTRY'!$F$4:$F$1006,'DAILY ENTRY'!$D$4:$D$1006,"Lead researched (Sales Navigator)")</f>
        <v>0</v>
      </c>
      <c r="C42" s="199" t="n">
        <f aca="false">'START HERE'!$B$25*SUM('DAILY ENTRY'!$L$4:$L$1006)</f>
        <v>0</v>
      </c>
      <c r="D42" s="200" t="n">
        <f aca="false">IFERROR(B42/C42,0)</f>
        <v>0</v>
      </c>
      <c r="E42" s="193" t="str">
        <f aca="false">IF(C42=0,"No days logged yet",IF(D42&gt;=1,"On target",IF(D42&gt;=0.8,"Slightly behind - recoverable this week","Behind target - discuss in the weekly review")))</f>
        <v>No days logged yet</v>
      </c>
    </row>
    <row r="43" customFormat="false" ht="19.5" hidden="false" customHeight="true" outlineLevel="0" collapsed="false">
      <c r="A43" s="20" t="s">
        <v>28482</v>
      </c>
      <c r="B43" s="198" t="n">
        <f aca="false">SUMIFS('DAILY ENTRY'!$F$4:$F$1006,'DAILY ENTRY'!$D$4:$D$1006,"Connection request sent")</f>
        <v>0</v>
      </c>
      <c r="C43" s="199" t="n">
        <f aca="false">'START HERE'!$B$26*SUM('DAILY ENTRY'!$L$4:$L$1006)</f>
        <v>0</v>
      </c>
      <c r="D43" s="200" t="n">
        <f aca="false">IFERROR(B43/C43,0)</f>
        <v>0</v>
      </c>
      <c r="E43" s="193" t="str">
        <f aca="false">IF(C43=0,"No days logged yet",IF(D43&gt;=1,"On target",IF(D43&gt;=0.8,"Slightly behind - recoverable this week","Behind target - discuss in the weekly review")))</f>
        <v>No days logged yet</v>
      </c>
    </row>
    <row r="44" customFormat="false" ht="19.5" hidden="false" customHeight="true" outlineLevel="0" collapsed="false">
      <c r="A44" s="20" t="s">
        <v>28344</v>
      </c>
      <c r="B44" s="198" t="n">
        <f aca="false">SUMIFS('DAILY ENTRY'!$F$4:$F$1006,'DAILY ENTRY'!$D$4:$D$1006,"First message sent")</f>
        <v>0</v>
      </c>
      <c r="C44" s="199" t="n">
        <f aca="false">'START HERE'!$B$27*SUM('DAILY ENTRY'!$L$4:$L$1006)</f>
        <v>0</v>
      </c>
      <c r="D44" s="200" t="n">
        <f aca="false">IFERROR(B44/C44,0)</f>
        <v>0</v>
      </c>
      <c r="E44" s="193" t="str">
        <f aca="false">IF(C44=0,"No days logged yet",IF(D44&gt;=1,"On target",IF(D44&gt;=0.8,"Slightly behind - recoverable this week","Behind target - discuss in the weekly review")))</f>
        <v>No days logged yet</v>
      </c>
    </row>
    <row r="45" customFormat="false" ht="19.5" hidden="false" customHeight="true" outlineLevel="0" collapsed="false">
      <c r="A45" s="20" t="s">
        <v>42</v>
      </c>
      <c r="B45" s="198" t="n">
        <f aca="false">SUMIFS('DAILY ENTRY'!$F$4:$F$1006,'DAILY ENTRY'!$D$4:$D$1006,"Follow-up message sent")</f>
        <v>0</v>
      </c>
      <c r="C45" s="199" t="n">
        <f aca="false">'START HERE'!$B$28*SUM('DAILY ENTRY'!$L$4:$L$1006)</f>
        <v>0</v>
      </c>
      <c r="D45" s="200" t="n">
        <f aca="false">IFERROR(B45/C45,0)</f>
        <v>0</v>
      </c>
      <c r="E45" s="193" t="str">
        <f aca="false">IF(C45=0,"No days logged yet",IF(D45&gt;=1,"On target",IF(D45&gt;=0.8,"Slightly behind - recoverable this week","Behind target - discuss in the weekly review")))</f>
        <v>No days logged yet</v>
      </c>
    </row>
    <row r="46" customFormat="false" ht="19.5" hidden="false" customHeight="true" outlineLevel="0" collapsed="false">
      <c r="A46" s="20" t="s">
        <v>28345</v>
      </c>
      <c r="B46" s="198" t="n">
        <f aca="false">SUMIFS('DAILY ENTRY'!$F$4:$F$1006,'DAILY ENTRY'!$D$4:$D$1006,"Post / content published")</f>
        <v>0</v>
      </c>
      <c r="C46" s="199" t="n">
        <f aca="false">'START HERE'!$B$29*SUM('DAILY ENTRY'!$L$4:$L$1006)</f>
        <v>0</v>
      </c>
      <c r="D46" s="200" t="n">
        <f aca="false">IFERROR(B46/C46,0)</f>
        <v>0</v>
      </c>
      <c r="E46" s="193" t="str">
        <f aca="false">IF(C46=0,"No days logged yet",IF(D46&gt;=1,"On target",IF(D46&gt;=0.8,"Slightly behind - recoverable this week","Behind target - discuss in the weekly review")))</f>
        <v>No days logged yet</v>
      </c>
    </row>
    <row r="47" customFormat="false" ht="19.5" hidden="false" customHeight="true" outlineLevel="0" collapsed="false">
      <c r="A47" s="20" t="s">
        <v>28483</v>
      </c>
      <c r="B47" s="198" t="n">
        <f aca="false">SUMIFS('DAILY ENTRY'!$F$4:$F$1006,'DAILY ENTRY'!$D$4:$D$1006,"Community answer or comment")</f>
        <v>0</v>
      </c>
      <c r="C47" s="199" t="n">
        <f aca="false">'START HERE'!$B$30*SUM('DAILY ENTRY'!$L$4:$L$1006)</f>
        <v>0</v>
      </c>
      <c r="D47" s="200" t="n">
        <f aca="false">IFERROR(B47/C47,0)</f>
        <v>0</v>
      </c>
      <c r="E47" s="193" t="str">
        <f aca="false">IF(C47=0,"No days logged yet",IF(D47&gt;=1,"On target",IF(D47&gt;=0.8,"Slightly behind - recoverable this week","Behind target - discuss in the weekly review")))</f>
        <v>No days logged yet</v>
      </c>
    </row>
    <row r="48" customFormat="false" ht="19.5" hidden="false" customHeight="true" outlineLevel="0" collapsed="false">
      <c r="A48" s="20" t="s">
        <v>28347</v>
      </c>
      <c r="B48" s="198" t="n">
        <f aca="false">SUMIFS('DAILY ENTRY'!$F$4:$F$1006,'DAILY ENTRY'!$D$4:$D$1006,"Partnership / PR contact")</f>
        <v>0</v>
      </c>
      <c r="C48" s="199" t="n">
        <f aca="false">'START HERE'!$B$31*SUM('DAILY ENTRY'!$L$4:$L$1006)</f>
        <v>0</v>
      </c>
      <c r="D48" s="200" t="n">
        <f aca="false">IFERROR(B48/C48,0)</f>
        <v>0</v>
      </c>
      <c r="E48" s="193" t="str">
        <f aca="false">IF(C48=0,"No days logged yet",IF(D48&gt;=1,"On target",IF(D48&gt;=0.8,"Slightly behind - recoverable this week","Behind target - discuss in the weekly review")))</f>
        <v>No days logged yet</v>
      </c>
    </row>
    <row r="49" customFormat="false" ht="19.5" hidden="false" customHeight="true" outlineLevel="0" collapsed="false">
      <c r="A49" s="20" t="s">
        <v>28484</v>
      </c>
      <c r="B49" s="198" t="n">
        <f aca="false">SUMIFS('DAILY ENTRY'!$F$4:$F$1006,'DAILY ENTRY'!$D$4:$D$1006,"Engagement (commented on someone else)")</f>
        <v>0</v>
      </c>
      <c r="C49" s="199" t="n">
        <f aca="false">'START HERE'!$B$32*SUM('DAILY ENTRY'!$L$4:$L$1006)</f>
        <v>0</v>
      </c>
      <c r="D49" s="200" t="n">
        <f aca="false">IFERROR(B49/C49,0)</f>
        <v>0</v>
      </c>
      <c r="E49" s="193" t="str">
        <f aca="false">IF(C49=0,"No days logged yet",IF(D49&gt;=1,"On target",IF(D49&gt;=0.8,"Slightly behind - recoverable this week","Behind target - discuss in the weekly review")))</f>
        <v>No days logged yet</v>
      </c>
    </row>
    <row r="51" customFormat="false" ht="21.75" hidden="false" customHeight="true" outlineLevel="0" collapsed="false">
      <c r="A51" s="187" t="s">
        <v>28485</v>
      </c>
      <c r="B51" s="187"/>
      <c r="C51" s="187"/>
      <c r="D51" s="187"/>
      <c r="E51" s="187"/>
    </row>
    <row r="52" customFormat="false" ht="18" hidden="false" customHeight="true" outlineLevel="0" collapsed="false">
      <c r="A52" s="189" t="s">
        <v>28400</v>
      </c>
      <c r="B52" s="189" t="s">
        <v>28401</v>
      </c>
      <c r="C52" s="189" t="s">
        <v>28402</v>
      </c>
      <c r="D52" s="189" t="s">
        <v>1019</v>
      </c>
      <c r="E52" s="189" t="s">
        <v>28403</v>
      </c>
    </row>
    <row r="53" customFormat="false" ht="19.5" hidden="false" customHeight="true" outlineLevel="0" collapsed="false">
      <c r="A53" s="20" t="s">
        <v>28486</v>
      </c>
      <c r="B53" s="191" t="n">
        <f aca="false">COUNTA('Content Calendar'!$E$4:$E$403)</f>
        <v>0</v>
      </c>
      <c r="C53" s="22"/>
      <c r="D53" s="192" t="str">
        <f aca="false">"—"</f>
        <v>—</v>
      </c>
      <c r="E53" s="193" t="s">
        <v>28487</v>
      </c>
    </row>
    <row r="54" customFormat="false" ht="19.5" hidden="false" customHeight="true" outlineLevel="0" collapsed="false">
      <c r="A54" s="20" t="s">
        <v>28370</v>
      </c>
      <c r="B54" s="191" t="n">
        <f aca="false">COUNTIF('Content Calendar'!$J$4:$J$403,"Published")+COUNTIF('Content Calendar'!$J$4:$J$403,"Repurposed")</f>
        <v>0</v>
      </c>
      <c r="C54" s="22"/>
      <c r="D54" s="192" t="str">
        <f aca="false">"—"</f>
        <v>—</v>
      </c>
      <c r="E54" s="193" t="s">
        <v>28488</v>
      </c>
    </row>
    <row r="55" customFormat="false" ht="19.5" hidden="false" customHeight="true" outlineLevel="0" collapsed="false">
      <c r="A55" s="20" t="s">
        <v>28489</v>
      </c>
      <c r="B55" s="191" t="n">
        <f aca="false">SUM('Content Calendar'!$M$4:$M$403)</f>
        <v>0</v>
      </c>
      <c r="C55" s="22"/>
      <c r="D55" s="192" t="str">
        <f aca="false">"—"</f>
        <v>—</v>
      </c>
      <c r="E55" s="193" t="s">
        <v>28490</v>
      </c>
    </row>
    <row r="56" customFormat="false" ht="19.5" hidden="false" customHeight="true" outlineLevel="0" collapsed="false">
      <c r="A56" s="20" t="s">
        <v>28491</v>
      </c>
      <c r="B56" s="191" t="n">
        <f aca="false">SUM('Content Calendar'!$N$4:$N$403)</f>
        <v>0</v>
      </c>
      <c r="C56" s="22"/>
      <c r="D56" s="192" t="str">
        <f aca="false">"—"</f>
        <v>—</v>
      </c>
      <c r="E56" s="193" t="s">
        <v>28492</v>
      </c>
    </row>
    <row r="57" customFormat="false" ht="19.5" hidden="false" customHeight="true" outlineLevel="0" collapsed="false">
      <c r="A57" s="20" t="s">
        <v>28493</v>
      </c>
      <c r="B57" s="195" t="n">
        <f aca="false">IFERROR(SUM('Content Calendar'!$N$4:$N$403)/SUM('Content Calendar'!$M$4:$M$403),0)</f>
        <v>0</v>
      </c>
      <c r="C57" s="22" t="s">
        <v>28494</v>
      </c>
      <c r="D57" s="192" t="str">
        <f aca="false">IF(N($C57)=0,"",IF($B57&gt;=$C57,"On target","Behind"))</f>
        <v/>
      </c>
      <c r="E57" s="193" t="s">
        <v>28495</v>
      </c>
    </row>
    <row r="58" customFormat="false" ht="19.5" hidden="false" customHeight="true" outlineLevel="0" collapsed="false">
      <c r="A58" s="20" t="s">
        <v>28496</v>
      </c>
      <c r="B58" s="191" t="n">
        <f aca="false">SUM('Content Calendar'!$O$4:$O$403)</f>
        <v>0</v>
      </c>
      <c r="C58" s="22"/>
      <c r="D58" s="192" t="str">
        <f aca="false">"—"</f>
        <v>—</v>
      </c>
      <c r="E58" s="193" t="s">
        <v>28497</v>
      </c>
    </row>
    <row r="59" customFormat="false" ht="19.5" hidden="false" customHeight="true" outlineLevel="0" collapsed="false">
      <c r="A59" s="20" t="s">
        <v>28498</v>
      </c>
      <c r="B59" s="191" t="n">
        <f aca="false">SUM('Content Calendar'!$P$4:$P$403)</f>
        <v>0</v>
      </c>
      <c r="C59" s="22"/>
      <c r="D59" s="192" t="str">
        <f aca="false">"—"</f>
        <v>—</v>
      </c>
      <c r="E59" s="193" t="s">
        <v>28499</v>
      </c>
    </row>
    <row r="60" customFormat="false" ht="19.5" hidden="false" customHeight="true" outlineLevel="0" collapsed="false">
      <c r="A60" s="20" t="s">
        <v>28500</v>
      </c>
      <c r="B60" s="191" t="n">
        <f aca="false">COUNTA('Community &amp; PR'!$C$4:$C$403)</f>
        <v>0</v>
      </c>
      <c r="C60" s="22"/>
      <c r="D60" s="192" t="str">
        <f aca="false">"—"</f>
        <v>—</v>
      </c>
      <c r="E60" s="193" t="s">
        <v>28501</v>
      </c>
    </row>
    <row r="61" customFormat="false" ht="19.5" hidden="false" customHeight="true" outlineLevel="0" collapsed="false">
      <c r="A61" s="20" t="s">
        <v>28502</v>
      </c>
      <c r="B61" s="191" t="n">
        <f aca="false">COUNTIF('Community &amp; PR'!$N$4:$N$403,"Meeting Booked")</f>
        <v>0</v>
      </c>
      <c r="C61" s="22"/>
      <c r="D61" s="192" t="str">
        <f aca="false">"—"</f>
        <v>—</v>
      </c>
      <c r="E61" s="193" t="s">
        <v>28503</v>
      </c>
    </row>
    <row r="63" customFormat="false" ht="21.75" hidden="false" customHeight="true" outlineLevel="0" collapsed="false">
      <c r="A63" s="201" t="s">
        <v>28504</v>
      </c>
      <c r="B63" s="201"/>
      <c r="C63" s="201"/>
      <c r="D63" s="201"/>
      <c r="E63" s="201"/>
    </row>
    <row r="64" customFormat="false" ht="15" hidden="false" customHeight="true" outlineLevel="0" collapsed="false">
      <c r="A64" s="189" t="s">
        <v>570</v>
      </c>
      <c r="B64" s="189" t="s">
        <v>28505</v>
      </c>
      <c r="C64" s="189" t="s">
        <v>28410</v>
      </c>
      <c r="D64" s="189" t="s">
        <v>28506</v>
      </c>
      <c r="E64" s="189" t="s">
        <v>28507</v>
      </c>
    </row>
    <row r="65" customFormat="false" ht="18.75" hidden="false" customHeight="true" outlineLevel="0" collapsed="false">
      <c r="A65" s="20" t="s">
        <v>28508</v>
      </c>
      <c r="B65" s="22" t="n">
        <f aca="false">COUNTIF('Master Tasks'!$B$4:$B$66,$A65)</f>
        <v>13</v>
      </c>
      <c r="C65" s="22" t="n">
        <f aca="false">COUNTIFS('Master Tasks'!$B$4:$B$66,$A65,'Master Tasks'!$J$4:$J$66,"Complete")</f>
        <v>0</v>
      </c>
      <c r="D65" s="200" t="n">
        <f aca="false">IF($B65=0,"n/a",$C65/$B65)</f>
        <v>0</v>
      </c>
      <c r="E65" s="22" t="n">
        <f aca="false">COUNTIFS('Platform Setup'!$C$4:$C$136,$A65,'Platform Setup'!$J$4:$J$136,"Complete")</f>
        <v>0</v>
      </c>
    </row>
    <row r="66" customFormat="false" ht="18.75" hidden="false" customHeight="true" outlineLevel="0" collapsed="false">
      <c r="A66" s="20" t="s">
        <v>28509</v>
      </c>
      <c r="B66" s="22" t="n">
        <f aca="false">COUNTIF('Master Tasks'!$B$4:$B$66,$A66)</f>
        <v>8</v>
      </c>
      <c r="C66" s="22" t="n">
        <f aca="false">COUNTIFS('Master Tasks'!$B$4:$B$66,$A66,'Master Tasks'!$J$4:$J$66,"Complete")</f>
        <v>0</v>
      </c>
      <c r="D66" s="200" t="n">
        <f aca="false">IF($B66=0,"n/a",$C66/$B66)</f>
        <v>0</v>
      </c>
      <c r="E66" s="22" t="n">
        <f aca="false">COUNTIFS('Platform Setup'!$C$4:$C$136,$A66,'Platform Setup'!$J$4:$J$136,"Complete")</f>
        <v>0</v>
      </c>
    </row>
    <row r="67" customFormat="false" ht="18.75" hidden="false" customHeight="true" outlineLevel="0" collapsed="false">
      <c r="A67" s="20" t="s">
        <v>28510</v>
      </c>
      <c r="B67" s="22" t="n">
        <f aca="false">COUNTIF('Master Tasks'!$B$4:$B$66,$A67)</f>
        <v>12</v>
      </c>
      <c r="C67" s="22" t="n">
        <f aca="false">COUNTIFS('Master Tasks'!$B$4:$B$66,$A67,'Master Tasks'!$J$4:$J$66,"Complete")</f>
        <v>0</v>
      </c>
      <c r="D67" s="200" t="n">
        <f aca="false">IF($B67=0,"n/a",$C67/$B67)</f>
        <v>0</v>
      </c>
      <c r="E67" s="22" t="n">
        <f aca="false">COUNTIFS('Platform Setup'!$C$4:$C$136,$A67,'Platform Setup'!$J$4:$J$136,"Complete")</f>
        <v>0</v>
      </c>
    </row>
    <row r="68" customFormat="false" ht="18.75" hidden="false" customHeight="true" outlineLevel="0" collapsed="false">
      <c r="A68" s="20" t="s">
        <v>28511</v>
      </c>
      <c r="B68" s="22" t="n">
        <f aca="false">COUNTIF('Master Tasks'!$B$4:$B$66,$A68)</f>
        <v>8</v>
      </c>
      <c r="C68" s="22" t="n">
        <f aca="false">COUNTIFS('Master Tasks'!$B$4:$B$66,$A68,'Master Tasks'!$J$4:$J$66,"Complete")</f>
        <v>0</v>
      </c>
      <c r="D68" s="200" t="n">
        <f aca="false">IF($B68=0,"n/a",$C68/$B68)</f>
        <v>0</v>
      </c>
      <c r="E68" s="22" t="n">
        <f aca="false">COUNTIFS('Platform Setup'!$C$4:$C$136,$A68,'Platform Setup'!$J$4:$J$136,"Complete")</f>
        <v>0</v>
      </c>
    </row>
    <row r="69" customFormat="false" ht="18.75" hidden="false" customHeight="true" outlineLevel="0" collapsed="false">
      <c r="A69" s="20" t="s">
        <v>28512</v>
      </c>
      <c r="B69" s="22" t="n">
        <f aca="false">COUNTIF('Master Tasks'!$B$4:$B$66,$A69)</f>
        <v>7</v>
      </c>
      <c r="C69" s="22" t="n">
        <f aca="false">COUNTIFS('Master Tasks'!$B$4:$B$66,$A69,'Master Tasks'!$J$4:$J$66,"Complete")</f>
        <v>0</v>
      </c>
      <c r="D69" s="200" t="n">
        <f aca="false">IF($B69=0,"n/a",$C69/$B69)</f>
        <v>0</v>
      </c>
      <c r="E69" s="22" t="n">
        <f aca="false">COUNTIFS('Platform Setup'!$C$4:$C$136,$A69,'Platform Setup'!$J$4:$J$136,"Complete")</f>
        <v>0</v>
      </c>
    </row>
    <row r="70" customFormat="false" ht="18.75" hidden="false" customHeight="true" outlineLevel="0" collapsed="false">
      <c r="A70" s="20" t="s">
        <v>28513</v>
      </c>
      <c r="B70" s="22" t="n">
        <f aca="false">COUNTIF('Master Tasks'!$B$4:$B$66,$A70)</f>
        <v>3</v>
      </c>
      <c r="C70" s="22" t="n">
        <f aca="false">COUNTIFS('Master Tasks'!$B$4:$B$66,$A70,'Master Tasks'!$J$4:$J$66,"Complete")</f>
        <v>0</v>
      </c>
      <c r="D70" s="200" t="n">
        <f aca="false">IF($B70=0,"n/a",$C70/$B70)</f>
        <v>0</v>
      </c>
      <c r="E70" s="22" t="n">
        <f aca="false">COUNTIFS('Platform Setup'!$C$4:$C$136,$A70,'Platform Setup'!$J$4:$J$136,"Complete")</f>
        <v>0</v>
      </c>
    </row>
    <row r="71" customFormat="false" ht="18.75" hidden="false" customHeight="true" outlineLevel="0" collapsed="false">
      <c r="A71" s="20" t="s">
        <v>28514</v>
      </c>
      <c r="B71" s="22" t="n">
        <f aca="false">COUNTIF('Master Tasks'!$B$4:$B$66,$A71)</f>
        <v>3</v>
      </c>
      <c r="C71" s="22" t="n">
        <f aca="false">COUNTIFS('Master Tasks'!$B$4:$B$66,$A71,'Master Tasks'!$J$4:$J$66,"Complete")</f>
        <v>0</v>
      </c>
      <c r="D71" s="200" t="n">
        <f aca="false">IF($B71=0,"n/a",$C71/$B71)</f>
        <v>0</v>
      </c>
      <c r="E71" s="22" t="n">
        <f aca="false">COUNTIFS('Platform Setup'!$C$4:$C$136,$A71,'Platform Setup'!$J$4:$J$136,"Complete")</f>
        <v>0</v>
      </c>
    </row>
    <row r="72" customFormat="false" ht="18.75" hidden="false" customHeight="true" outlineLevel="0" collapsed="false">
      <c r="A72" s="20" t="s">
        <v>28515</v>
      </c>
      <c r="B72" s="22" t="n">
        <f aca="false">COUNTIF('Master Tasks'!$B$4:$B$66,$A72)</f>
        <v>6</v>
      </c>
      <c r="C72" s="22" t="n">
        <f aca="false">COUNTIFS('Master Tasks'!$B$4:$B$66,$A72,'Master Tasks'!$J$4:$J$66,"Complete")</f>
        <v>0</v>
      </c>
      <c r="D72" s="200" t="n">
        <f aca="false">IF($B72=0,"n/a",$C72/$B72)</f>
        <v>0</v>
      </c>
      <c r="E72" s="22" t="n">
        <f aca="false">COUNTIFS('Platform Setup'!$C$4:$C$136,$A72,'Platform Setup'!$J$4:$J$136,"Complete")</f>
        <v>0</v>
      </c>
    </row>
    <row r="73" customFormat="false" ht="18.75" hidden="false" customHeight="true" outlineLevel="0" collapsed="false">
      <c r="A73" s="20" t="s">
        <v>28516</v>
      </c>
      <c r="B73" s="22" t="n">
        <f aca="false">COUNTIF('Master Tasks'!$B$4:$B$66,$A73)</f>
        <v>0</v>
      </c>
      <c r="C73" s="22" t="n">
        <f aca="false">COUNTIFS('Master Tasks'!$B$4:$B$66,$A73,'Master Tasks'!$J$4:$J$66,"Complete")</f>
        <v>0</v>
      </c>
      <c r="D73" s="200" t="str">
        <f aca="false">IF($B73=0,"n/a",$C73/$B73)</f>
        <v>n/a</v>
      </c>
      <c r="E73" s="22" t="n">
        <f aca="false">COUNTIFS('Platform Setup'!$C$4:$C$136,$A73,'Platform Setup'!$J$4:$J$136,"Complete")</f>
        <v>0</v>
      </c>
    </row>
    <row r="74" customFormat="false" ht="18.75" hidden="false" customHeight="true" outlineLevel="0" collapsed="false">
      <c r="A74" s="20" t="s">
        <v>28517</v>
      </c>
      <c r="B74" s="22" t="n">
        <f aca="false">COUNTIF('Master Tasks'!$B$4:$B$66,$A74)</f>
        <v>0</v>
      </c>
      <c r="C74" s="22" t="n">
        <f aca="false">COUNTIFS('Master Tasks'!$B$4:$B$66,$A74,'Master Tasks'!$J$4:$J$66,"Complete")</f>
        <v>0</v>
      </c>
      <c r="D74" s="200" t="str">
        <f aca="false">IF($B74=0,"n/a",$C74/$B74)</f>
        <v>n/a</v>
      </c>
      <c r="E74" s="22" t="n">
        <f aca="false">COUNTIFS('Platform Setup'!$C$4:$C$136,$A74,'Platform Setup'!$J$4:$J$136,"Complete")</f>
        <v>0</v>
      </c>
    </row>
    <row r="75" customFormat="false" ht="18.75" hidden="false" customHeight="true" outlineLevel="0" collapsed="false">
      <c r="A75" s="20" t="s">
        <v>28518</v>
      </c>
      <c r="B75" s="22" t="n">
        <f aca="false">COUNTIF('Master Tasks'!$B$4:$B$66,$A75)</f>
        <v>0</v>
      </c>
      <c r="C75" s="22" t="n">
        <f aca="false">COUNTIFS('Master Tasks'!$B$4:$B$66,$A75,'Master Tasks'!$J$4:$J$66,"Complete")</f>
        <v>0</v>
      </c>
      <c r="D75" s="200" t="str">
        <f aca="false">IF($B75=0,"n/a",$C75/$B75)</f>
        <v>n/a</v>
      </c>
      <c r="E75" s="22" t="n">
        <f aca="false">COUNTIFS('Platform Setup'!$C$4:$C$136,$A75,'Platform Setup'!$J$4:$J$136,"Complete")</f>
        <v>0</v>
      </c>
    </row>
    <row r="76" customFormat="false" ht="18.75" hidden="false" customHeight="true" outlineLevel="0" collapsed="false">
      <c r="A76" s="20" t="s">
        <v>28519</v>
      </c>
      <c r="B76" s="22" t="n">
        <f aca="false">COUNTIF('Master Tasks'!$B$4:$B$66,$A76)</f>
        <v>0</v>
      </c>
      <c r="C76" s="22" t="n">
        <f aca="false">COUNTIFS('Master Tasks'!$B$4:$B$66,$A76,'Master Tasks'!$J$4:$J$66,"Complete")</f>
        <v>0</v>
      </c>
      <c r="D76" s="200" t="str">
        <f aca="false">IF($B76=0,"n/a",$C76/$B76)</f>
        <v>n/a</v>
      </c>
      <c r="E76" s="22" t="n">
        <f aca="false">COUNTIFS('Platform Setup'!$C$4:$C$136,$A76,'Platform Setup'!$J$4:$J$136,"Complete")</f>
        <v>0</v>
      </c>
    </row>
    <row r="77" customFormat="false" ht="18.75" hidden="false" customHeight="true" outlineLevel="0" collapsed="false">
      <c r="A77" s="20" t="s">
        <v>28520</v>
      </c>
      <c r="B77" s="22" t="n">
        <f aca="false">COUNTIF('Master Tasks'!$B$4:$B$66,$A77)</f>
        <v>3</v>
      </c>
      <c r="C77" s="22" t="n">
        <f aca="false">COUNTIFS('Master Tasks'!$B$4:$B$66,$A77,'Master Tasks'!$J$4:$J$66,"Complete")</f>
        <v>0</v>
      </c>
      <c r="D77" s="200" t="n">
        <f aca="false">IF($B77=0,"n/a",$C77/$B77)</f>
        <v>0</v>
      </c>
      <c r="E77" s="22" t="n">
        <f aca="false">COUNTIFS('Platform Setup'!$C$4:$C$136,$A77,'Platform Setup'!$J$4:$J$136,"Complete")</f>
        <v>0</v>
      </c>
    </row>
    <row r="78" customFormat="false" ht="18.75" hidden="false" customHeight="true" outlineLevel="0" collapsed="false">
      <c r="A78" s="26"/>
      <c r="B78" s="202"/>
      <c r="C78" s="202"/>
      <c r="D78" s="203"/>
      <c r="E78" s="204"/>
    </row>
    <row r="79" customFormat="false" ht="18.75" hidden="false" customHeight="true" outlineLevel="0" collapsed="false">
      <c r="A79" s="205" t="s">
        <v>28521</v>
      </c>
      <c r="B79" s="22"/>
      <c r="C79" s="22"/>
      <c r="D79" s="206"/>
      <c r="E79" s="207"/>
    </row>
    <row r="80" customFormat="false" ht="18.75" hidden="false" customHeight="true" outlineLevel="0" collapsed="false">
      <c r="A80" s="26"/>
      <c r="B80" s="202"/>
      <c r="C80" s="202"/>
      <c r="D80" s="203"/>
      <c r="E80" s="204"/>
    </row>
    <row r="81" customFormat="false" ht="21.75" hidden="false" customHeight="true" outlineLevel="0" collapsed="false">
      <c r="A81" s="201" t="s">
        <v>28522</v>
      </c>
      <c r="B81" s="201"/>
      <c r="C81" s="201"/>
      <c r="D81" s="201"/>
      <c r="E81" s="201"/>
    </row>
    <row r="82" customFormat="false" ht="18.75" hidden="false" customHeight="true" outlineLevel="0" collapsed="false">
      <c r="A82" s="20" t="s">
        <v>1534</v>
      </c>
      <c r="B82" s="22" t="s">
        <v>28523</v>
      </c>
      <c r="C82" s="22"/>
      <c r="D82" s="206"/>
      <c r="E82" s="207"/>
    </row>
    <row r="83" customFormat="false" ht="18.75" hidden="false" customHeight="true" outlineLevel="0" collapsed="false">
      <c r="A83" s="20" t="s">
        <v>28524</v>
      </c>
      <c r="B83" s="22" t="n">
        <f aca="false">COUNTIF('LinkedIn Outreach'!$AC$4:$AC$1203,$A83)</f>
        <v>0</v>
      </c>
      <c r="C83" s="22"/>
      <c r="D83" s="206"/>
      <c r="E83" s="207"/>
    </row>
    <row r="84" customFormat="false" ht="18.75" hidden="false" customHeight="true" outlineLevel="0" collapsed="false">
      <c r="A84" s="20" t="s">
        <v>28525</v>
      </c>
      <c r="B84" s="22" t="n">
        <f aca="false">COUNTIF('LinkedIn Outreach'!$AC$4:$AC$1203,$A84)</f>
        <v>0</v>
      </c>
      <c r="C84" s="22"/>
      <c r="D84" s="206"/>
      <c r="E84" s="207"/>
    </row>
    <row r="85" customFormat="false" ht="18.75" hidden="false" customHeight="true" outlineLevel="0" collapsed="false">
      <c r="A85" s="20" t="s">
        <v>28526</v>
      </c>
      <c r="B85" s="22" t="n">
        <f aca="false">COUNTIF('LinkedIn Outreach'!$AC$4:$AC$1203,$A85)</f>
        <v>0</v>
      </c>
      <c r="C85" s="22"/>
      <c r="D85" s="206"/>
      <c r="E85" s="207"/>
    </row>
    <row r="86" customFormat="false" ht="18.75" hidden="false" customHeight="true" outlineLevel="0" collapsed="false">
      <c r="A86" s="20" t="s">
        <v>28527</v>
      </c>
      <c r="B86" s="22" t="n">
        <f aca="false">COUNTIF('LinkedIn Outreach'!$AC$4:$AC$1203,$A86)</f>
        <v>0</v>
      </c>
    </row>
    <row r="87" customFormat="false" ht="18.75" hidden="false" customHeight="true" outlineLevel="0" collapsed="false">
      <c r="A87" s="20" t="s">
        <v>28528</v>
      </c>
      <c r="B87" s="22" t="n">
        <f aca="false">COUNTIF('LinkedIn Outreach'!$AC$4:$AC$1203,$A87)</f>
        <v>0</v>
      </c>
    </row>
    <row r="88" customFormat="false" ht="18.75" hidden="false" customHeight="true" outlineLevel="0" collapsed="false">
      <c r="A88" s="20" t="s">
        <v>28529</v>
      </c>
      <c r="B88" s="22" t="n">
        <f aca="false">COUNTIF('LinkedIn Outreach'!$AC$4:$AC$1203,$A88)</f>
        <v>0</v>
      </c>
    </row>
    <row r="89" customFormat="false" ht="18.75" hidden="false" customHeight="true" outlineLevel="0" collapsed="false">
      <c r="A89" s="20" t="s">
        <v>28530</v>
      </c>
      <c r="B89" s="22" t="n">
        <f aca="false">COUNTIF('LinkedIn Outreach'!$AC$4:$AC$1203,$A89)</f>
        <v>0</v>
      </c>
    </row>
    <row r="90" customFormat="false" ht="18.75" hidden="false" customHeight="true" outlineLevel="0" collapsed="false">
      <c r="A90" s="20" t="s">
        <v>28531</v>
      </c>
      <c r="B90" s="22" t="n">
        <f aca="false">COUNTIF('LinkedIn Outreach'!$AC$4:$AC$1203,$A90)</f>
        <v>0</v>
      </c>
    </row>
    <row r="91" customFormat="false" ht="18.75" hidden="false" customHeight="true" outlineLevel="0" collapsed="false">
      <c r="A91" s="20" t="s">
        <v>28532</v>
      </c>
      <c r="B91" s="22" t="n">
        <f aca="false">COUNTIF('LinkedIn Outreach'!$AC$4:$AC$1203,$A91)</f>
        <v>0</v>
      </c>
    </row>
    <row r="92" customFormat="false" ht="15" hidden="false" customHeight="false" outlineLevel="0" collapsed="false">
      <c r="A92" s="205" t="s">
        <v>28533</v>
      </c>
    </row>
    <row r="94" customFormat="false" ht="21.75" hidden="false" customHeight="true" outlineLevel="0" collapsed="false">
      <c r="A94" s="201" t="s">
        <v>28534</v>
      </c>
      <c r="B94" s="201"/>
      <c r="C94" s="201"/>
      <c r="D94" s="201"/>
      <c r="E94" s="201"/>
    </row>
    <row r="95" customFormat="false" ht="18.75" hidden="false" customHeight="true" outlineLevel="0" collapsed="false">
      <c r="A95" s="20" t="s">
        <v>28535</v>
      </c>
      <c r="B95" s="208" t="n">
        <f aca="false">SUM('LinkedIn Outreach'!$AL$4:$AL$1203)</f>
        <v>0</v>
      </c>
    </row>
    <row r="96" customFormat="false" ht="18.75" hidden="false" customHeight="true" outlineLevel="0" collapsed="false">
      <c r="A96" s="20" t="s">
        <v>28536</v>
      </c>
      <c r="B96" s="22" t="n">
        <f aca="false">COUNTIF('LinkedIn Outreach'!$AL$4:$AL$1203,"&gt;0")</f>
        <v>0</v>
      </c>
    </row>
    <row r="97" customFormat="false" ht="18.75" hidden="false" customHeight="true" outlineLevel="0" collapsed="false">
      <c r="A97" s="20" t="s">
        <v>28537</v>
      </c>
      <c r="B97" s="22" t="n">
        <f aca="false">COUNTIFS('LinkedIn Outreach'!$S$4:$S$1203,"Converted",'LinkedIn Outreach'!$AM$4:$AM$1203,"")</f>
        <v>0</v>
      </c>
    </row>
    <row r="98" customFormat="false" ht="18.75" hidden="false" customHeight="true" outlineLevel="0" collapsed="false">
      <c r="A98" s="20" t="s">
        <v>28538</v>
      </c>
      <c r="B98" s="208" t="n">
        <f aca="false">SUM('Partnership Pipeline'!$V$4:$V$403)-B99</f>
        <v>0</v>
      </c>
    </row>
    <row r="99" customFormat="false" ht="18.75" hidden="false" customHeight="true" outlineLevel="0" collapsed="false">
      <c r="A99" s="20" t="s">
        <v>28539</v>
      </c>
      <c r="B99" s="208" t="n">
        <f aca="false">SUMIFS('Partnership Pipeline'!$V$4:$V$403,'Partnership Pipeline'!$W$4:$W$403,"&gt;0")</f>
        <v>0</v>
      </c>
    </row>
    <row r="100" customFormat="false" ht="18.75" hidden="false" customHeight="true" outlineLevel="0" collapsed="false">
      <c r="A100" s="20" t="s">
        <v>28540</v>
      </c>
      <c r="B100" s="208" t="n">
        <f aca="false">SUM('Channel Costs'!$B$4:$B$13)</f>
        <v>0</v>
      </c>
    </row>
    <row r="101" customFormat="false" ht="18.75" hidden="false" customHeight="true" outlineLevel="0" collapsed="false">
      <c r="A101" s="20" t="s">
        <v>28541</v>
      </c>
      <c r="B101" s="22" t="n">
        <f aca="false">COUNTIF('LinkedIn Outreach'!$AG$4:$AG$1203,"&gt;0")+COUNTIF('Community &amp; PR'!$P$4:$P$403,"&gt;0")</f>
        <v>0</v>
      </c>
    </row>
    <row r="102" customFormat="false" ht="15" hidden="false" customHeight="false" outlineLevel="0" collapsed="false">
      <c r="A102" s="209" t="s">
        <v>28542</v>
      </c>
      <c r="B102" s="210" t="n">
        <f aca="false">B95+B99</f>
        <v>0</v>
      </c>
    </row>
    <row r="103" customFormat="false" ht="25.5" hidden="false" customHeight="true" outlineLevel="0" collapsed="false">
      <c r="A103" s="18" t="s">
        <v>28543</v>
      </c>
      <c r="B103" s="18"/>
      <c r="C103" s="18"/>
      <c r="D103" s="18"/>
      <c r="E103" s="18"/>
    </row>
    <row r="105" customFormat="false" ht="19.5" hidden="false" customHeight="true" outlineLevel="0" collapsed="false">
      <c r="A105" s="50" t="s">
        <v>28544</v>
      </c>
      <c r="B105" s="50"/>
      <c r="C105" s="50"/>
      <c r="D105" s="50"/>
      <c r="E105" s="50"/>
    </row>
    <row r="106" customFormat="false" ht="18" hidden="false" customHeight="true" outlineLevel="0" collapsed="false">
      <c r="A106" s="175" t="s">
        <v>28545</v>
      </c>
      <c r="B106" s="175" t="s">
        <v>28546</v>
      </c>
      <c r="C106" s="175" t="s">
        <v>28547</v>
      </c>
      <c r="D106" s="175"/>
      <c r="E106" s="175"/>
    </row>
    <row r="107" customFormat="false" ht="25.5" hidden="false" customHeight="true" outlineLevel="0" collapsed="false">
      <c r="A107" s="152" t="s">
        <v>28548</v>
      </c>
      <c r="B107" s="211" t="n">
        <f aca="false">COUNTA('DAILY ENTRY'!$A$4:$A$1006)-COUNT('DAILY ENTRY'!$A$4:$A$1006)+COUNTA('Content Calendar'!$K$4:$K$403)-COUNT('Content Calendar'!$K$4:$K$403)</f>
        <v>0</v>
      </c>
      <c r="C107" s="173" t="s">
        <v>28549</v>
      </c>
      <c r="D107" s="173"/>
      <c r="E107" s="173"/>
    </row>
    <row r="108" customFormat="false" ht="25.5" hidden="false" customHeight="true" outlineLevel="0" collapsed="false">
      <c r="A108" s="146" t="s">
        <v>28550</v>
      </c>
      <c r="B108" s="212" t="n">
        <f aca="true">COUNTIF('DAILY ENTRY'!$A$4:$A$1006,"&gt;"&amp;TODAY())+COUNTIF('LinkedIn Outreach'!$A$4:$A$1203,"&gt;"&amp;TODAY())</f>
        <v>0</v>
      </c>
      <c r="C108" s="170" t="s">
        <v>28551</v>
      </c>
      <c r="D108" s="170"/>
      <c r="E108" s="170"/>
    </row>
    <row r="109" customFormat="false" ht="25.5" hidden="false" customHeight="true" outlineLevel="0" collapsed="false">
      <c r="A109" s="152" t="s">
        <v>28552</v>
      </c>
      <c r="B109" s="211" t="n">
        <f aca="false">COUNTIFS('LinkedIn Outreach'!$N$4:$N$1203,"Yes",'LinkedIn Outreach'!$M$4:$M$1203,"&lt;&gt;Yes")</f>
        <v>0</v>
      </c>
      <c r="C109" s="173" t="s">
        <v>28553</v>
      </c>
      <c r="D109" s="173"/>
      <c r="E109" s="173"/>
    </row>
    <row r="110" customFormat="false" ht="25.5" hidden="false" customHeight="true" outlineLevel="0" collapsed="false">
      <c r="A110" s="146" t="s">
        <v>28554</v>
      </c>
      <c r="B110" s="212" t="n">
        <f aca="false">COUNTIFS('DAILY ENTRY'!$B$4:$B$1006,"&lt;&gt;")-SUMPRODUCT(COUNTIFS('DAILY ENTRY'!$B$4:$B$1006,'START HERE'!$B$55:$B$64))</f>
        <v>0</v>
      </c>
      <c r="C110" s="170" t="s">
        <v>28555</v>
      </c>
      <c r="D110" s="170"/>
      <c r="E110" s="170"/>
    </row>
    <row r="111" customFormat="false" ht="25.5" hidden="false" customHeight="true" outlineLevel="0" collapsed="false">
      <c r="A111" s="152" t="s">
        <v>28556</v>
      </c>
      <c r="B111" s="211" t="n">
        <f aca="false">COUNTIFS('Content Calendar'!$J$4:$J$403,"Published",'Content Calendar'!$K$4:$K$403,"")+COUNTIFS('Content Calendar'!$J$4:$J$403,"Repurposed",'Content Calendar'!$K$4:$K$403,"")</f>
        <v>0</v>
      </c>
      <c r="C111" s="173" t="s">
        <v>28557</v>
      </c>
      <c r="D111" s="173"/>
      <c r="E111" s="173"/>
    </row>
    <row r="112" customFormat="false" ht="25.5" hidden="false" customHeight="true" outlineLevel="0" collapsed="false">
      <c r="A112" s="146" t="s">
        <v>28558</v>
      </c>
      <c r="B112" s="212" t="n">
        <f aca="false">SUMPRODUCT(ISNUMBER('Content Calendar'!$K$4:$K$403)*('Content Calendar'!$J$4:$J$403&lt;&gt;"Published")*('Content Calendar'!$J$4:$J$403&lt;&gt;"Repurposed"))</f>
        <v>0</v>
      </c>
      <c r="C112" s="170" t="s">
        <v>28559</v>
      </c>
      <c r="D112" s="170"/>
      <c r="E112" s="170"/>
    </row>
    <row r="113" customFormat="false" ht="25.5" hidden="false" customHeight="true" outlineLevel="0" collapsed="false">
      <c r="A113" s="152" t="s">
        <v>28560</v>
      </c>
      <c r="B113" s="211" t="n">
        <f aca="false">COUNTIFS('Partnership Pipeline'!$W$4:$W$403,"&gt;0",'Partnership Pipeline'!$V$4:$V$403,"")</f>
        <v>0</v>
      </c>
      <c r="C113" s="173" t="s">
        <v>28561</v>
      </c>
      <c r="D113" s="173"/>
      <c r="E113" s="173"/>
    </row>
    <row r="114" customFormat="false" ht="25.5" hidden="false" customHeight="true" outlineLevel="0" collapsed="false">
      <c r="A114" s="146" t="s">
        <v>28562</v>
      </c>
      <c r="B114" s="212" t="n">
        <f aca="false">COUNTIF('LinkedIn Outreach'!$AN$4:$AN$1203,"DUPLICATE*")</f>
        <v>0</v>
      </c>
      <c r="C114" s="170" t="s">
        <v>28563</v>
      </c>
      <c r="D114" s="170"/>
      <c r="E114" s="170"/>
    </row>
    <row r="115" customFormat="false" ht="25.5" hidden="false" customHeight="true" outlineLevel="0" collapsed="false">
      <c r="A115" s="152" t="s">
        <v>28564</v>
      </c>
      <c r="B115" s="211" t="n">
        <f aca="false">COUNTIFS('Content Calendar'!$J$4:$J$403,"Published",'Content Calendar'!$C$4:$C$403,"")+COUNTIFS('Content Calendar'!$J$4:$J$403,"Repurposed",'Content Calendar'!$C$4:$C$403,"")</f>
        <v>0</v>
      </c>
      <c r="C115" s="173" t="s">
        <v>28565</v>
      </c>
      <c r="D115" s="173"/>
      <c r="E115" s="173"/>
    </row>
    <row r="116" customFormat="false" ht="25.5" hidden="false" customHeight="true" outlineLevel="0" collapsed="false">
      <c r="A116" s="146" t="s">
        <v>28566</v>
      </c>
      <c r="B116" s="212" t="n">
        <f aca="false">COUNTIF('DAILY ENTRY'!$G$4:$G$1006,"&lt;0")+COUNTIF('DAILY ENTRY'!$F$4:$F$1006,"&lt;0")+COUNTIF('LinkedIn Outreach'!$AL$4:$AL$1203,"&lt;0")+COUNTIF('Partnership Pipeline'!$V$4:$V$403,"&lt;0")</f>
        <v>0</v>
      </c>
      <c r="C116" s="170" t="s">
        <v>28567</v>
      </c>
      <c r="D116" s="170"/>
      <c r="E116" s="170"/>
    </row>
    <row r="117" customFormat="false" ht="25.5" hidden="false" customHeight="true" outlineLevel="0" collapsed="false">
      <c r="A117" s="18" t="s">
        <v>28568</v>
      </c>
      <c r="B117" s="18"/>
      <c r="C117" s="18"/>
      <c r="D117" s="18"/>
      <c r="E117" s="18"/>
    </row>
  </sheetData>
  <sheetProtection sheet="true" password="dd42" formatCells="false" formatColumns="false" formatRows="false" sort="false" autoFilter="false"/>
  <mergeCells count="52">
    <mergeCell ref="A1:E1"/>
    <mergeCell ref="B2:E2"/>
    <mergeCell ref="A3:E3"/>
    <mergeCell ref="F3:G3"/>
    <mergeCell ref="A4:E4"/>
    <mergeCell ref="F4:G4"/>
    <mergeCell ref="F5:G5"/>
    <mergeCell ref="F6:G6"/>
    <mergeCell ref="F7:G7"/>
    <mergeCell ref="F8:G8"/>
    <mergeCell ref="F9:G9"/>
    <mergeCell ref="F10:G10"/>
    <mergeCell ref="F11:G11"/>
    <mergeCell ref="F12:G12"/>
    <mergeCell ref="F13:G13"/>
    <mergeCell ref="F14:G14"/>
    <mergeCell ref="A15:E15"/>
    <mergeCell ref="F15:G15"/>
    <mergeCell ref="F16:G16"/>
    <mergeCell ref="F17:G17"/>
    <mergeCell ref="F18:G18"/>
    <mergeCell ref="F19:G19"/>
    <mergeCell ref="F20:G20"/>
    <mergeCell ref="F21:G21"/>
    <mergeCell ref="F22:G22"/>
    <mergeCell ref="F23:G23"/>
    <mergeCell ref="A24:E24"/>
    <mergeCell ref="F24:G24"/>
    <mergeCell ref="F25:G25"/>
    <mergeCell ref="F26:G26"/>
    <mergeCell ref="F27:G27"/>
    <mergeCell ref="F28:G28"/>
    <mergeCell ref="F29:G29"/>
    <mergeCell ref="A39:E39"/>
    <mergeCell ref="A51:E51"/>
    <mergeCell ref="A63:E63"/>
    <mergeCell ref="A81:E81"/>
    <mergeCell ref="A94:E94"/>
    <mergeCell ref="A103:E103"/>
    <mergeCell ref="A105:E105"/>
    <mergeCell ref="C106:E106"/>
    <mergeCell ref="C107:E107"/>
    <mergeCell ref="C108:E108"/>
    <mergeCell ref="C109:E109"/>
    <mergeCell ref="C110:E110"/>
    <mergeCell ref="C111:E111"/>
    <mergeCell ref="C112:E112"/>
    <mergeCell ref="C113:E113"/>
    <mergeCell ref="C114:E114"/>
    <mergeCell ref="C115:E115"/>
    <mergeCell ref="C116:E116"/>
    <mergeCell ref="A117:E117"/>
  </mergeCells>
  <conditionalFormatting sqref="D65:D72">
    <cfRule type="colorScale" priority="2">
      <colorScale>
        <cfvo type="num" val="0"/>
        <cfvo type="num" val="0.5"/>
        <cfvo type="num" val="1"/>
        <color rgb="FFF8CBAD"/>
        <color rgb="FFFFE699"/>
        <color rgb="FFC6EFCE"/>
      </colorScale>
    </cfRule>
  </conditionalFormatting>
  <conditionalFormatting sqref="B29">
    <cfRule type="cellIs" priority="3" operator="greaterThanOrEqual" aboveAverage="0" equalAverage="0" bottom="0" percent="0" rank="0" text="" dxfId="12">
      <formula>0.3</formula>
    </cfRule>
    <cfRule type="cellIs" priority="4" operator="between" aboveAverage="0" equalAverage="0" bottom="0" percent="0" rank="0" text="" dxfId="16">
      <formula>0.2</formula>
      <formula>0.2999</formula>
    </cfRule>
    <cfRule type="cellIs" priority="5" operator="between" aboveAverage="0" equalAverage="0" bottom="0" percent="0" rank="0" text="" dxfId="11">
      <formula>0.00001</formula>
      <formula>0.1999</formula>
    </cfRule>
  </conditionalFormatting>
  <conditionalFormatting sqref="B32">
    <cfRule type="cellIs" priority="6" operator="greaterThanOrEqual" aboveAverage="0" equalAverage="0" bottom="0" percent="0" rank="0" text="" dxfId="12">
      <formula>0.15</formula>
    </cfRule>
    <cfRule type="cellIs" priority="7" operator="between" aboveAverage="0" equalAverage="0" bottom="0" percent="0" rank="0" text="" dxfId="16">
      <formula>0.1</formula>
      <formula>0.1499</formula>
    </cfRule>
    <cfRule type="cellIs" priority="8" operator="between" aboveAverage="0" equalAverage="0" bottom="0" percent="0" rank="0" text="" dxfId="11">
      <formula>0.00001</formula>
      <formula>0.0999</formula>
    </cfRule>
  </conditionalFormatting>
  <conditionalFormatting sqref="B10">
    <cfRule type="cellIs" priority="9" operator="greaterThan" aboveAverage="0" equalAverage="0" bottom="0" percent="0" rank="0" text="" dxfId="11">
      <formula>0</formula>
    </cfRule>
    <cfRule type="cellIs" priority="10" operator="equal" aboveAverage="0" equalAverage="0" bottom="0" percent="0" rank="0" text="" dxfId="12">
      <formula>0</formula>
    </cfRule>
  </conditionalFormatting>
  <conditionalFormatting sqref="B36">
    <cfRule type="cellIs" priority="11" operator="greaterThan" aboveAverage="0" equalAverage="0" bottom="0" percent="0" rank="0" text="" dxfId="11">
      <formula>0</formula>
    </cfRule>
    <cfRule type="cellIs" priority="12" operator="equal" aboveAverage="0" equalAverage="0" bottom="0" percent="0" rank="0" text="" dxfId="12">
      <formula>0</formula>
    </cfRule>
  </conditionalFormatting>
  <conditionalFormatting sqref="D65:D77">
    <cfRule type="colorScale" priority="13">
      <colorScale>
        <cfvo type="num" val="0"/>
        <cfvo type="num" val="0.5"/>
        <cfvo type="num" val="1"/>
        <color rgb="FFF8696B"/>
        <color rgb="FFFFEB84"/>
        <color rgb="FF63BE7B"/>
      </colorScale>
    </cfRule>
  </conditionalFormatting>
  <conditionalFormatting sqref="D42:D49">
    <cfRule type="expression" priority="14" aboveAverage="0" equalAverage="0" bottom="0" percent="0" rank="0" text="" dxfId="18">
      <formula>AND(ISNUMBER($D42),$D42&gt;=1)</formula>
    </cfRule>
    <cfRule type="expression" priority="15" aboveAverage="0" equalAverage="0" bottom="0" percent="0" rank="0" text="" dxfId="25">
      <formula>AND(ISNUMBER($D42),$D42&lt;0.7,$C42&gt;0)</formula>
    </cfRule>
  </conditionalFormatting>
  <conditionalFormatting sqref="F17:G17">
    <cfRule type="expression" priority="16" aboveAverage="0" equalAverage="0" bottom="0" percent="0" rank="0" text="" dxfId="13">
      <formula>$F$17&gt;0</formula>
    </cfRule>
  </conditionalFormatting>
  <conditionalFormatting sqref="A107:E116">
    <cfRule type="expression" priority="17" aboveAverage="0" equalAverage="0" bottom="0" percent="0" rank="0" text="" dxfId="13">
      <formula>$B107&gt;0</formula>
    </cfRule>
  </conditionalFormatting>
  <conditionalFormatting sqref="B107:B116">
    <cfRule type="expression" priority="18" aboveAverage="0" equalAverage="0" bottom="0" percent="0" rank="0" text="" dxfId="18">
      <formula>$B107=0</formula>
    </cfRule>
  </conditionalFormatting>
  <conditionalFormatting sqref="D6:D13">
    <cfRule type="expression" priority="19" aboveAverage="0" equalAverage="0" bottom="0" percent="0" rank="0" text="" dxfId="18">
      <formula>$D6="On target"</formula>
    </cfRule>
    <cfRule type="expression" priority="20" aboveAverage="0" equalAverage="0" bottom="0" percent="0" rank="0" text="" dxfId="13">
      <formula>$D6="Behind"</formula>
    </cfRule>
  </conditionalFormatting>
  <conditionalFormatting sqref="D17:D22">
    <cfRule type="expression" priority="21" aboveAverage="0" equalAverage="0" bottom="0" percent="0" rank="0" text="" dxfId="18">
      <formula>$D17="On target"</formula>
    </cfRule>
    <cfRule type="expression" priority="22" aboveAverage="0" equalAverage="0" bottom="0" percent="0" rank="0" text="" dxfId="13">
      <formula>$D17="Behind"</formula>
    </cfRule>
  </conditionalFormatting>
  <conditionalFormatting sqref="D26:D37">
    <cfRule type="expression" priority="23" aboveAverage="0" equalAverage="0" bottom="0" percent="0" rank="0" text="" dxfId="18">
      <formula>$D26="On target"</formula>
    </cfRule>
    <cfRule type="expression" priority="24" aboveAverage="0" equalAverage="0" bottom="0" percent="0" rank="0" text="" dxfId="13">
      <formula>$D26="Behind"</formula>
    </cfRule>
  </conditionalFormatting>
  <conditionalFormatting sqref="D53:D61">
    <cfRule type="expression" priority="25" aboveAverage="0" equalAverage="0" bottom="0" percent="0" rank="0" text="" dxfId="18">
      <formula>$D53="On target"</formula>
    </cfRule>
    <cfRule type="expression" priority="26" aboveAverage="0" equalAverage="0" bottom="0" percent="0" rank="0" text="" dxfId="13">
      <formula>$D53="Behind"</formula>
    </cfRule>
  </conditionalFormatting>
  <hyperlinks>
    <hyperlink ref="A2" location="'MAP'!A1" display="◀  MAP"/>
  </hyperlinks>
  <printOptions headings="false" gridLines="false" gridLinesSet="true" horizontalCentered="false" verticalCentered="false"/>
  <pageMargins left="0.4" right="0.4" top="0.55" bottom="0.55" header="0.511811023622047" footer="0.3"/>
  <pageSetup paperSize="1" scale="100" fitToWidth="1" fitToHeight="0" pageOrder="downThenOver" orientation="landscape" blackAndWhite="false" draft="false" cellComments="none" horizontalDpi="300" verticalDpi="300" copies="1"/>
  <headerFooter differentFirst="false" differentOddEven="false">
    <oddHeader/>
    <oddFooter>&amp;L&amp;7 &amp;K808080PCI AI  —  Growth OS&amp;R&amp;7 &amp;K808080Page &amp;P of &amp;N</oddFooter>
  </headerFooter>
  <rowBreaks count="3" manualBreakCount="3">
    <brk id="38" man="true" max="16383" min="0"/>
    <brk id="62" man="true" max="16383" min="0"/>
    <brk id="93" man="true" max="16383" min="0"/>
  </rowBreaks>
  <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A1:D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0"/>
    <col collapsed="false" customWidth="true" hidden="false" outlineLevel="0" max="2" min="2" style="1" width="18"/>
    <col collapsed="false" customWidth="true" hidden="false" outlineLevel="0" max="3" min="3" style="1" width="20"/>
    <col collapsed="false" customWidth="true" hidden="false" outlineLevel="0" max="4" min="4" style="1" width="66"/>
  </cols>
  <sheetData>
    <row r="1" customFormat="false" ht="25.5" hidden="false" customHeight="true" outlineLevel="0" collapsed="false">
      <c r="A1" s="2" t="s">
        <v>28569</v>
      </c>
      <c r="B1" s="2"/>
      <c r="C1" s="2"/>
      <c r="D1" s="2"/>
    </row>
    <row r="2" customFormat="false" ht="18" hidden="false" customHeight="true" outlineLevel="0" collapsed="false">
      <c r="A2" s="3" t="s">
        <v>1</v>
      </c>
      <c r="B2" s="4" t="s">
        <v>28570</v>
      </c>
      <c r="C2" s="4"/>
      <c r="D2" s="4"/>
    </row>
    <row r="4" customFormat="false" ht="21.75" hidden="false" customHeight="true" outlineLevel="0" collapsed="false">
      <c r="A4" s="187" t="s">
        <v>28571</v>
      </c>
      <c r="B4" s="187"/>
      <c r="C4" s="187"/>
      <c r="D4" s="187"/>
    </row>
    <row r="5" customFormat="false" ht="21.75" hidden="false" customHeight="true" outlineLevel="0" collapsed="false">
      <c r="A5" s="27" t="s">
        <v>28572</v>
      </c>
      <c r="B5" s="213" t="n">
        <f aca="false">IFERROR(COUNTIF('Platform Setup'!$J$4:$J$136,"Complete")/COUNTA('Platform Setup'!$B$4:$B$136),0)</f>
        <v>0</v>
      </c>
      <c r="C5" s="193" t="s">
        <v>28573</v>
      </c>
      <c r="D5" s="193"/>
    </row>
    <row r="6" customFormat="false" ht="21.75" hidden="false" customHeight="true" outlineLevel="0" collapsed="false">
      <c r="A6" s="27" t="s">
        <v>28574</v>
      </c>
      <c r="B6" s="213" t="n">
        <f aca="false">IFERROR(COUNTIF('Master Tasks'!$J$4:$J$66,"Complete")/COUNTA('Master Tasks'!$A$4:$A$66),0)</f>
        <v>0</v>
      </c>
      <c r="C6" s="193" t="s">
        <v>28575</v>
      </c>
      <c r="D6" s="193"/>
    </row>
    <row r="7" customFormat="false" ht="21.75" hidden="false" customHeight="true" outlineLevel="0" collapsed="false">
      <c r="A7" s="27" t="s">
        <v>28576</v>
      </c>
      <c r="B7" s="213" t="n">
        <f aca="false">IFERROR(COUNTIF('LinkedIn Outreach'!$N$4:$N$1203,"Yes")/COUNTIF('LinkedIn Outreach'!$M$4:$M$1203,"Yes"),0)</f>
        <v>0</v>
      </c>
      <c r="C7" s="193" t="s">
        <v>28577</v>
      </c>
      <c r="D7" s="193"/>
    </row>
    <row r="8" customFormat="false" ht="21.75" hidden="false" customHeight="true" outlineLevel="0" collapsed="false">
      <c r="A8" s="27" t="s">
        <v>28578</v>
      </c>
      <c r="B8" s="213" t="n">
        <f aca="false">IFERROR((COUNTIF('LinkedIn Outreach'!$S$4:$S$1203,"Interested")+COUNTIF('LinkedIn Outreach'!$S$4:$S$1203,"Info Requested")+COUNTIF('LinkedIn Outreach'!$S$4:$S$1203,"Meeting Booked")+COUNTIF('LinkedIn Outreach'!$S$4:$S$1203,"Converted"))/COUNTIF('LinkedIn Outreach'!$R$4:$R$1203,"Yes"),0)</f>
        <v>0</v>
      </c>
      <c r="C8" s="193" t="s">
        <v>28579</v>
      </c>
      <c r="D8" s="193"/>
    </row>
    <row r="9" customFormat="false" ht="21.75" hidden="false" customHeight="true" outlineLevel="0" collapsed="false">
      <c r="A9" s="27" t="s">
        <v>28580</v>
      </c>
      <c r="B9" s="214" t="n">
        <f aca="false">COUNTIF('LinkedIn Outreach'!$S$4:$S$1203,"Meeting Booked")+COUNTIF('LinkedIn Outreach'!$S$4:$S$1203,"Converted")+COUNTIF('Community &amp; PR'!$N$4:$N$403,"Meeting Booked")</f>
        <v>0</v>
      </c>
      <c r="C9" s="193" t="s">
        <v>28581</v>
      </c>
      <c r="D9" s="193"/>
    </row>
    <row r="10" customFormat="false" ht="15" hidden="false" customHeight="false" outlineLevel="0" collapsed="false">
      <c r="A10" s="27" t="s">
        <v>28582</v>
      </c>
      <c r="B10" s="215" t="n">
        <f aca="false">Dashboard!$B$102-Dashboard!$B$100</f>
        <v>0</v>
      </c>
    </row>
    <row r="11" customFormat="false" ht="21.75" hidden="false" customHeight="true" outlineLevel="0" collapsed="false">
      <c r="A11" s="187" t="s">
        <v>28583</v>
      </c>
      <c r="B11" s="187"/>
      <c r="C11" s="187"/>
      <c r="D11" s="187"/>
    </row>
    <row r="12" customFormat="false" ht="21.75" hidden="false" customHeight="true" outlineLevel="0" collapsed="false">
      <c r="A12" s="20" t="s">
        <v>28480</v>
      </c>
      <c r="B12" s="214" t="n">
        <f aca="false">SUM('DAILY ENTRY'!$K$4:$K$1006)</f>
        <v>0</v>
      </c>
      <c r="C12" s="193" t="s">
        <v>28584</v>
      </c>
      <c r="D12" s="193"/>
    </row>
    <row r="13" customFormat="false" ht="21.75" hidden="false" customHeight="true" outlineLevel="0" collapsed="false">
      <c r="A13" s="20" t="s">
        <v>28342</v>
      </c>
      <c r="B13" s="214" t="n">
        <f aca="false">SUMIFS('DAILY ENTRY'!$F$4:$F$1006,'DAILY ENTRY'!$D$4:$D$1006,"Lead researched (Sales Navigator)")</f>
        <v>0</v>
      </c>
      <c r="C13" s="193" t="s">
        <v>28585</v>
      </c>
      <c r="D13" s="193"/>
    </row>
    <row r="14" customFormat="false" ht="21.75" hidden="false" customHeight="true" outlineLevel="0" collapsed="false">
      <c r="A14" s="20" t="s">
        <v>40</v>
      </c>
      <c r="B14" s="214" t="n">
        <f aca="false">SUMIFS('DAILY ENTRY'!$F$4:$F$1006,'DAILY ENTRY'!$D$4:$D$1006,"Connection request sent")</f>
        <v>0</v>
      </c>
      <c r="C14" s="193" t="s">
        <v>28586</v>
      </c>
      <c r="D14" s="193"/>
    </row>
    <row r="15" customFormat="false" ht="21.75" hidden="false" customHeight="true" outlineLevel="0" collapsed="false">
      <c r="A15" s="20" t="s">
        <v>28344</v>
      </c>
      <c r="B15" s="214" t="n">
        <f aca="false">SUMIFS('DAILY ENTRY'!$F$4:$F$1006,'DAILY ENTRY'!$D$4:$D$1006,"First message sent")</f>
        <v>0</v>
      </c>
      <c r="C15" s="193" t="s">
        <v>28587</v>
      </c>
      <c r="D15" s="193"/>
    </row>
    <row r="16" customFormat="false" ht="21.75" hidden="false" customHeight="true" outlineLevel="0" collapsed="false">
      <c r="A16" s="20" t="s">
        <v>1505</v>
      </c>
      <c r="B16" s="214" t="n">
        <f aca="false">SUMIFS('DAILY ENTRY'!$F$4:$F$1006,'DAILY ENTRY'!$D$4:$D$1006,"Follow-up message sent")</f>
        <v>0</v>
      </c>
      <c r="C16" s="193" t="s">
        <v>28588</v>
      </c>
      <c r="D16" s="193"/>
    </row>
    <row r="17" customFormat="false" ht="21.75" hidden="false" customHeight="true" outlineLevel="0" collapsed="false">
      <c r="A17" s="20" t="s">
        <v>28345</v>
      </c>
      <c r="B17" s="214" t="n">
        <f aca="false">SUMIFS('DAILY ENTRY'!$F$4:$F$1006,'DAILY ENTRY'!$D$4:$D$1006,"Post / content published")</f>
        <v>0</v>
      </c>
      <c r="C17" s="193" t="s">
        <v>28589</v>
      </c>
      <c r="D17" s="193"/>
    </row>
    <row r="18" customFormat="false" ht="21.75" hidden="false" customHeight="true" outlineLevel="0" collapsed="false">
      <c r="A18" s="20" t="s">
        <v>28346</v>
      </c>
      <c r="B18" s="214" t="n">
        <f aca="false">SUMIFS('DAILY ENTRY'!$F$4:$F$1006,'DAILY ENTRY'!$D$4:$D$1006,"Community answer or comment")</f>
        <v>0</v>
      </c>
      <c r="C18" s="193" t="s">
        <v>28590</v>
      </c>
      <c r="D18" s="193"/>
    </row>
    <row r="19" customFormat="false" ht="21.75" hidden="false" customHeight="true" outlineLevel="0" collapsed="false">
      <c r="A19" s="20" t="s">
        <v>45</v>
      </c>
      <c r="B19" s="214" t="n">
        <f aca="false">SUMIFS('DAILY ENTRY'!$F$4:$F$1006,'DAILY ENTRY'!$D$4:$D$1006,"Partnership / PR contact")</f>
        <v>0</v>
      </c>
      <c r="C19" s="193" t="s">
        <v>28591</v>
      </c>
      <c r="D19" s="193"/>
    </row>
    <row r="20" customFormat="false" ht="21.75" hidden="false" customHeight="true" outlineLevel="0" collapsed="false">
      <c r="A20" s="20" t="s">
        <v>28349</v>
      </c>
      <c r="B20" s="214" t="n">
        <f aca="false">SUMIFS('DAILY ENTRY'!$F$4:$F$1006,'DAILY ENTRY'!$D$4:$D$1006,"Account created / profile completed")</f>
        <v>0</v>
      </c>
      <c r="C20" s="193" t="s">
        <v>28592</v>
      </c>
      <c r="D20" s="193"/>
    </row>
    <row r="22" customFormat="false" ht="21.75" hidden="false" customHeight="true" outlineLevel="0" collapsed="false">
      <c r="A22" s="187" t="s">
        <v>28593</v>
      </c>
      <c r="B22" s="187"/>
      <c r="C22" s="187"/>
      <c r="D22" s="187"/>
    </row>
    <row r="23" customFormat="false" ht="21.75" hidden="false" customHeight="true" outlineLevel="0" collapsed="false">
      <c r="A23" s="20" t="s">
        <v>28594</v>
      </c>
      <c r="B23" s="214" t="n">
        <f aca="false">COUNTIF('Master Tasks'!$J$4:$J$66,"Blocked")</f>
        <v>0</v>
      </c>
      <c r="C23" s="193" t="s">
        <v>28595</v>
      </c>
      <c r="D23" s="193"/>
    </row>
    <row r="24" customFormat="false" ht="21.75" hidden="false" customHeight="true" outlineLevel="0" collapsed="false">
      <c r="A24" s="20" t="s">
        <v>28596</v>
      </c>
      <c r="B24" s="214" t="n">
        <f aca="false">COUNTIF('Platform Setup'!$J$4:$J$136,"Not Started")</f>
        <v>133</v>
      </c>
      <c r="C24" s="193" t="s">
        <v>28597</v>
      </c>
      <c r="D24" s="193"/>
    </row>
    <row r="25" customFormat="false" ht="21.75" hidden="false" customHeight="true" outlineLevel="0" collapsed="false">
      <c r="A25" s="20" t="s">
        <v>28443</v>
      </c>
      <c r="B25" s="214" t="n">
        <f aca="false">COUNTIFS('Platform Setup'!$I$4:$I$136,"No",'Platform Setup'!$J$4:$J$136,"&lt;&gt;Not Started")</f>
        <v>0</v>
      </c>
      <c r="C25" s="193" t="s">
        <v>28598</v>
      </c>
      <c r="D25" s="193"/>
    </row>
    <row r="26" customFormat="false" ht="21.75" hidden="false" customHeight="true" outlineLevel="0" collapsed="false">
      <c r="A26" s="20" t="s">
        <v>28599</v>
      </c>
      <c r="B26" s="214" t="n">
        <f aca="false">COUNTIF('LinkedIn Outreach'!$Q$4:$Q$1203,"&gt;300")</f>
        <v>0</v>
      </c>
      <c r="C26" s="193" t="s">
        <v>28600</v>
      </c>
      <c r="D26" s="193"/>
    </row>
    <row r="27" customFormat="false" ht="21.75" hidden="false" customHeight="true" outlineLevel="0" collapsed="false">
      <c r="A27" s="20" t="s">
        <v>28601</v>
      </c>
      <c r="B27" s="214" t="n">
        <f aca="false">COUNTIF('DAILY ENTRY'!$I$4:$I$1006,"Blocked")</f>
        <v>0</v>
      </c>
      <c r="C27" s="193" t="s">
        <v>28602</v>
      </c>
      <c r="D27" s="193"/>
    </row>
    <row r="29" customFormat="false" ht="21.75" hidden="false" customHeight="true" outlineLevel="0" collapsed="false">
      <c r="A29" s="187" t="s">
        <v>28603</v>
      </c>
      <c r="B29" s="187"/>
      <c r="C29" s="187"/>
      <c r="D29" s="187"/>
    </row>
    <row r="30" customFormat="false" ht="19.5" hidden="false" customHeight="true" outlineLevel="0" collapsed="false">
      <c r="A30" s="216" t="s">
        <v>28604</v>
      </c>
      <c r="B30" s="23" t="s">
        <v>28605</v>
      </c>
      <c r="C30" s="23"/>
      <c r="D30" s="23"/>
    </row>
    <row r="31" customFormat="false" ht="19.5" hidden="false" customHeight="true" outlineLevel="0" collapsed="false">
      <c r="A31" s="216" t="s">
        <v>28606</v>
      </c>
      <c r="B31" s="23" t="s">
        <v>28607</v>
      </c>
      <c r="C31" s="23"/>
      <c r="D31" s="23"/>
    </row>
    <row r="32" customFormat="false" ht="19.5" hidden="false" customHeight="true" outlineLevel="0" collapsed="false">
      <c r="A32" s="216" t="s">
        <v>28608</v>
      </c>
      <c r="B32" s="23" t="s">
        <v>28609</v>
      </c>
      <c r="C32" s="23"/>
      <c r="D32" s="23"/>
    </row>
    <row r="33" customFormat="false" ht="19.5" hidden="false" customHeight="true" outlineLevel="0" collapsed="false">
      <c r="A33" s="216" t="s">
        <v>28610</v>
      </c>
      <c r="B33" s="23" t="s">
        <v>28611</v>
      </c>
      <c r="C33" s="23"/>
      <c r="D33" s="23"/>
    </row>
    <row r="34" customFormat="false" ht="19.5" hidden="false" customHeight="true" outlineLevel="0" collapsed="false">
      <c r="A34" s="216" t="s">
        <v>28612</v>
      </c>
      <c r="B34" s="23" t="s">
        <v>28613</v>
      </c>
      <c r="C34" s="23"/>
      <c r="D34" s="23"/>
    </row>
    <row r="35" customFormat="false" ht="19.5" hidden="false" customHeight="true" outlineLevel="0" collapsed="false">
      <c r="A35" s="216" t="s">
        <v>28614</v>
      </c>
      <c r="B35" s="23" t="s">
        <v>28615</v>
      </c>
      <c r="C35" s="23"/>
      <c r="D35" s="23"/>
    </row>
    <row r="36" customFormat="false" ht="19.5" hidden="false" customHeight="true" outlineLevel="0" collapsed="false">
      <c r="A36" s="216" t="s">
        <v>28616</v>
      </c>
      <c r="B36" s="23" t="s">
        <v>28617</v>
      </c>
      <c r="C36" s="23"/>
      <c r="D36" s="23"/>
    </row>
    <row r="37" customFormat="false" ht="19.5" hidden="false" customHeight="true" outlineLevel="0" collapsed="false">
      <c r="A37" s="216" t="s">
        <v>28618</v>
      </c>
      <c r="B37" s="23" t="s">
        <v>28619</v>
      </c>
      <c r="C37" s="23"/>
      <c r="D37" s="23"/>
    </row>
    <row r="38" customFormat="false" ht="19.5" hidden="false" customHeight="true" outlineLevel="0" collapsed="false">
      <c r="A38" s="216" t="s">
        <v>28620</v>
      </c>
      <c r="B38" s="23" t="s">
        <v>28621</v>
      </c>
      <c r="C38" s="23"/>
      <c r="D38" s="23"/>
    </row>
  </sheetData>
  <sheetProtection sheet="true" password="dd42" formatCells="false" formatColumns="false" formatRows="false" sort="false" autoFilter="false"/>
  <mergeCells count="34">
    <mergeCell ref="A1:D1"/>
    <mergeCell ref="B2:D2"/>
    <mergeCell ref="A4:D4"/>
    <mergeCell ref="C5:D5"/>
    <mergeCell ref="C6:D6"/>
    <mergeCell ref="C7:D7"/>
    <mergeCell ref="C8:D8"/>
    <mergeCell ref="C9:D9"/>
    <mergeCell ref="A11:D11"/>
    <mergeCell ref="C12:D12"/>
    <mergeCell ref="C13:D13"/>
    <mergeCell ref="C14:D14"/>
    <mergeCell ref="C15:D15"/>
    <mergeCell ref="C16:D16"/>
    <mergeCell ref="C17:D17"/>
    <mergeCell ref="C18:D18"/>
    <mergeCell ref="C19:D19"/>
    <mergeCell ref="C20:D20"/>
    <mergeCell ref="A22:D22"/>
    <mergeCell ref="C23:D23"/>
    <mergeCell ref="C24:D24"/>
    <mergeCell ref="C25:D25"/>
    <mergeCell ref="C26:D26"/>
    <mergeCell ref="C27:D27"/>
    <mergeCell ref="A29:D29"/>
    <mergeCell ref="B30:D30"/>
    <mergeCell ref="B31:D31"/>
    <mergeCell ref="B32:D32"/>
    <mergeCell ref="B33:D33"/>
    <mergeCell ref="B34:D34"/>
    <mergeCell ref="B35:D35"/>
    <mergeCell ref="B36:D36"/>
    <mergeCell ref="B37:D37"/>
    <mergeCell ref="B38:D38"/>
  </mergeCells>
  <conditionalFormatting sqref="B5:B9">
    <cfRule type="cellIs" priority="2" operator="greaterThanOrEqual" aboveAverage="0" equalAverage="0" bottom="0" percent="0" rank="0" text="" dxfId="12">
      <formula>0.25</formula>
    </cfRule>
  </conditionalFormatting>
  <hyperlinks>
    <hyperlink ref="A2" location="'MAP'!A1" display="◀  MAP"/>
  </hyperlinks>
  <printOptions headings="false" gridLines="false" gridLinesSet="true" horizontalCentered="false" verticalCentered="false"/>
  <pageMargins left="0.4" right="0.4" top="0.55" bottom="0.55" header="0.511811023622047" footer="0.3"/>
  <pageSetup paperSize="1" scale="100" fitToWidth="1" fitToHeight="1" pageOrder="downThenOver" orientation="landscape" blackAndWhite="false" draft="false" cellComments="none" horizontalDpi="300" verticalDpi="300" copies="1"/>
  <headerFooter differentFirst="false" differentOddEven="false">
    <oddHeader/>
    <oddFooter>&amp;L&amp;7 &amp;K808080PCI AI  —  Growth OS&amp;R&amp;7 &amp;K808080Page &amp;P of &amp;N</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A1:K4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5390625" defaultRowHeight="15" zeroHeight="false" outlineLevelRow="0" outlineLevelCol="0"/>
  <cols>
    <col collapsed="false" customWidth="true" hidden="false" outlineLevel="0" max="1" min="1" style="0" width="34"/>
    <col collapsed="false" customWidth="true" hidden="false" outlineLevel="0" max="7" min="2" style="0" width="11"/>
    <col collapsed="false" customWidth="true" hidden="false" outlineLevel="0" max="8" min="8" style="0" width="14"/>
    <col collapsed="false" customWidth="true" hidden="false" outlineLevel="0" max="9" min="9" style="0" width="11"/>
    <col collapsed="false" customWidth="true" hidden="false" outlineLevel="0" max="10" min="10" style="0" width="12"/>
    <col collapsed="false" customWidth="true" hidden="false" outlineLevel="0" max="11" min="11" style="0" width="36"/>
  </cols>
  <sheetData>
    <row r="1" customFormat="false" ht="25.5" hidden="false" customHeight="true" outlineLevel="0" collapsed="false">
      <c r="A1" s="48" t="s">
        <v>28622</v>
      </c>
      <c r="B1" s="48"/>
      <c r="C1" s="48"/>
      <c r="D1" s="48"/>
      <c r="E1" s="48"/>
      <c r="F1" s="48"/>
      <c r="G1" s="48"/>
      <c r="H1" s="48"/>
      <c r="I1" s="48"/>
      <c r="J1" s="48"/>
      <c r="K1" s="48"/>
    </row>
    <row r="2" customFormat="false" ht="24" hidden="false" customHeight="true" outlineLevel="0" collapsed="false">
      <c r="A2" s="3" t="s">
        <v>1</v>
      </c>
      <c r="B2" s="49" t="s">
        <v>28623</v>
      </c>
      <c r="C2" s="49"/>
      <c r="D2" s="49"/>
      <c r="E2" s="49"/>
      <c r="F2" s="49"/>
      <c r="G2" s="49"/>
      <c r="H2" s="49"/>
      <c r="I2" s="49"/>
      <c r="J2" s="49"/>
      <c r="K2" s="49"/>
    </row>
    <row r="3" customFormat="false" ht="21.75" hidden="false" customHeight="true" outlineLevel="0" collapsed="false">
      <c r="A3" s="44" t="s">
        <v>28624</v>
      </c>
      <c r="B3" s="44" t="s">
        <v>28365</v>
      </c>
      <c r="C3" s="44" t="s">
        <v>28363</v>
      </c>
      <c r="D3" s="44" t="s">
        <v>28370</v>
      </c>
      <c r="E3" s="44" t="s">
        <v>28625</v>
      </c>
      <c r="F3" s="44" t="s">
        <v>28626</v>
      </c>
      <c r="G3" s="44" t="s">
        <v>28382</v>
      </c>
      <c r="H3" s="44" t="s">
        <v>28627</v>
      </c>
      <c r="I3" s="44" t="s">
        <v>28628</v>
      </c>
      <c r="J3" s="44" t="s">
        <v>28629</v>
      </c>
      <c r="K3" s="44" t="s">
        <v>28630</v>
      </c>
    </row>
    <row r="4" customFormat="false" ht="18" hidden="false" customHeight="true" outlineLevel="0" collapsed="false">
      <c r="A4" s="146" t="s">
        <v>28631</v>
      </c>
      <c r="B4" s="168" t="n">
        <f aca="false">COUNTIFS('DAILY ENTRY'!$A$4:$A$1006,"&lt;&gt;",'DAILY ENTRY'!$M$4:$M$1006,$A4)</f>
        <v>0</v>
      </c>
      <c r="C4" s="168" t="n">
        <f aca="false">SUMIFS('DAILY ENTRY'!$G$4:$G$1006,'DAILY ENTRY'!$A$4:$A$1006,"&lt;&gt;",'DAILY ENTRY'!$M$4:$M$1006,$A4)</f>
        <v>0</v>
      </c>
      <c r="D4" s="168" t="n">
        <f aca="false">COUNTIFS('Content Calendar'!$F$4:$F$403,$A4,'Content Calendar'!$J$4:$J$403,"Published")+COUNTIFS('Content Calendar'!$F$4:$F$403,$A4,'Content Calendar'!$J$4:$J$403,"Repurposed")</f>
        <v>0</v>
      </c>
      <c r="E4" s="168" t="n">
        <f aca="false">COUNTIFS('Community &amp; PR'!$C$4:$C$403,"&lt;&gt;",'Community &amp; PR'!$T$4:$T$403,$A4)</f>
        <v>0</v>
      </c>
      <c r="F4" s="168" t="n">
        <f aca="false">COUNTIFS('LinkedIn Outreach'!$C$4:$C$1203,"&lt;&gt;",'LinkedIn Outreach'!$AO$4:$AO$1203,$A4)</f>
        <v>0</v>
      </c>
      <c r="G4" s="168" t="n">
        <f aca="false">COUNTIFS('LinkedIn Outreach'!$AG$4:$AG$1203,"&gt;0",'LinkedIn Outreach'!$AO$4:$AO$1203,$A4)+COUNTIFS('Community &amp; PR'!$P$4:$P$403,"&gt;0",'Community &amp; PR'!$T$4:$T$403,$A4)</f>
        <v>0</v>
      </c>
      <c r="H4" s="174" t="n">
        <f aca="false">SUMIFS('LinkedIn Outreach'!$AL$4:$AL$1203,'LinkedIn Outreach'!$C$4:$C$1203,"&lt;&gt;",'LinkedIn Outreach'!$AO$4:$AO$1203,$A4)+SUMIFS('Partnership Pipeline'!$V$4:$V$403,'Partnership Pipeline'!$X$4:$X$403,$A4,'Partnership Pipeline'!$W$4:$W$403,"&gt;0")</f>
        <v>0</v>
      </c>
      <c r="I4" s="217" t="str">
        <f aca="false">IF(SUM('DAILY ENTRY'!$G$4:$G$1006)=0,"",C4/SUM('DAILY ENTRY'!$G$4:$G$1006))</f>
        <v/>
      </c>
      <c r="J4" s="168" t="str">
        <f aca="false">IF(G4=0,"",ROUND(C4/G4,0))</f>
        <v/>
      </c>
      <c r="K4" s="129" t="s">
        <v>28632</v>
      </c>
    </row>
    <row r="5" customFormat="false" ht="18" hidden="false" customHeight="true" outlineLevel="0" collapsed="false">
      <c r="A5" s="152" t="s">
        <v>28633</v>
      </c>
      <c r="B5" s="127" t="n">
        <f aca="false">COUNTIFS('DAILY ENTRY'!$A$4:$A$1006,"&lt;&gt;",'DAILY ENTRY'!$M$4:$M$1006,$A5)</f>
        <v>0</v>
      </c>
      <c r="C5" s="127" t="n">
        <f aca="false">SUMIFS('DAILY ENTRY'!$G$4:$G$1006,'DAILY ENTRY'!$A$4:$A$1006,"&lt;&gt;",'DAILY ENTRY'!$M$4:$M$1006,$A5)</f>
        <v>0</v>
      </c>
      <c r="D5" s="127" t="n">
        <f aca="false">COUNTIFS('Content Calendar'!$F$4:$F$403,$A5,'Content Calendar'!$J$4:$J$403,"Published")+COUNTIFS('Content Calendar'!$F$4:$F$403,$A5,'Content Calendar'!$J$4:$J$403,"Repurposed")</f>
        <v>0</v>
      </c>
      <c r="E5" s="127" t="n">
        <f aca="false">COUNTIFS('Community &amp; PR'!$C$4:$C$403,"&lt;&gt;",'Community &amp; PR'!$T$4:$T$403,$A5)</f>
        <v>0</v>
      </c>
      <c r="F5" s="127" t="n">
        <f aca="false">COUNTIFS('LinkedIn Outreach'!$C$4:$C$1203,"&lt;&gt;",'LinkedIn Outreach'!$AO$4:$AO$1203,$A5)</f>
        <v>0</v>
      </c>
      <c r="G5" s="127" t="n">
        <f aca="false">COUNTIFS('LinkedIn Outreach'!$AG$4:$AG$1203,"&gt;0",'LinkedIn Outreach'!$AO$4:$AO$1203,$A5)+COUNTIFS('Community &amp; PR'!$P$4:$P$403,"&gt;0",'Community &amp; PR'!$T$4:$T$403,$A5)</f>
        <v>0</v>
      </c>
      <c r="H5" s="218" t="n">
        <f aca="false">SUMIFS('LinkedIn Outreach'!$AL$4:$AL$1203,'LinkedIn Outreach'!$C$4:$C$1203,"&lt;&gt;",'LinkedIn Outreach'!$AO$4:$AO$1203,$A5)+SUMIFS('Partnership Pipeline'!$V$4:$V$403,'Partnership Pipeline'!$X$4:$X$403,$A5,'Partnership Pipeline'!$W$4:$W$403,"&gt;0")</f>
        <v>0</v>
      </c>
      <c r="I5" s="128" t="str">
        <f aca="false">IF(SUM('DAILY ENTRY'!$G$4:$G$1006)=0,"",C5/SUM('DAILY ENTRY'!$G$4:$G$1006))</f>
        <v/>
      </c>
      <c r="J5" s="127" t="str">
        <f aca="false">IF(G5=0,"",ROUND(C5/G5,0))</f>
        <v/>
      </c>
      <c r="K5" s="129" t="s">
        <v>28634</v>
      </c>
    </row>
    <row r="6" customFormat="false" ht="18" hidden="false" customHeight="true" outlineLevel="0" collapsed="false">
      <c r="A6" s="146" t="s">
        <v>28635</v>
      </c>
      <c r="B6" s="168" t="n">
        <f aca="false">COUNTIFS('DAILY ENTRY'!$A$4:$A$1006,"&lt;&gt;",'DAILY ENTRY'!$M$4:$M$1006,$A6)</f>
        <v>0</v>
      </c>
      <c r="C6" s="168" t="n">
        <f aca="false">SUMIFS('DAILY ENTRY'!$G$4:$G$1006,'DAILY ENTRY'!$A$4:$A$1006,"&lt;&gt;",'DAILY ENTRY'!$M$4:$M$1006,$A6)</f>
        <v>0</v>
      </c>
      <c r="D6" s="168" t="n">
        <f aca="false">COUNTIFS('Content Calendar'!$F$4:$F$403,$A6,'Content Calendar'!$J$4:$J$403,"Published")+COUNTIFS('Content Calendar'!$F$4:$F$403,$A6,'Content Calendar'!$J$4:$J$403,"Repurposed")</f>
        <v>0</v>
      </c>
      <c r="E6" s="168" t="n">
        <f aca="false">COUNTIFS('Community &amp; PR'!$C$4:$C$403,"&lt;&gt;",'Community &amp; PR'!$T$4:$T$403,$A6)</f>
        <v>0</v>
      </c>
      <c r="F6" s="168" t="n">
        <f aca="false">COUNTIFS('LinkedIn Outreach'!$C$4:$C$1203,"&lt;&gt;",'LinkedIn Outreach'!$AO$4:$AO$1203,$A6)</f>
        <v>0</v>
      </c>
      <c r="G6" s="168" t="n">
        <f aca="false">COUNTIFS('LinkedIn Outreach'!$AG$4:$AG$1203,"&gt;0",'LinkedIn Outreach'!$AO$4:$AO$1203,$A6)+COUNTIFS('Community &amp; PR'!$P$4:$P$403,"&gt;0",'Community &amp; PR'!$T$4:$T$403,$A6)</f>
        <v>0</v>
      </c>
      <c r="H6" s="174" t="n">
        <f aca="false">SUMIFS('LinkedIn Outreach'!$AL$4:$AL$1203,'LinkedIn Outreach'!$C$4:$C$1203,"&lt;&gt;",'LinkedIn Outreach'!$AO$4:$AO$1203,$A6)+SUMIFS('Partnership Pipeline'!$V$4:$V$403,'Partnership Pipeline'!$X$4:$X$403,$A6,'Partnership Pipeline'!$W$4:$W$403,"&gt;0")</f>
        <v>0</v>
      </c>
      <c r="I6" s="217" t="str">
        <f aca="false">IF(SUM('DAILY ENTRY'!$G$4:$G$1006)=0,"",C6/SUM('DAILY ENTRY'!$G$4:$G$1006))</f>
        <v/>
      </c>
      <c r="J6" s="168" t="str">
        <f aca="false">IF(G6=0,"",ROUND(C6/G6,0))</f>
        <v/>
      </c>
      <c r="K6" s="129" t="s">
        <v>28636</v>
      </c>
    </row>
    <row r="7" customFormat="false" ht="18" hidden="false" customHeight="true" outlineLevel="0" collapsed="false">
      <c r="A7" s="152" t="s">
        <v>28637</v>
      </c>
      <c r="B7" s="127" t="n">
        <f aca="false">COUNTIFS('DAILY ENTRY'!$A$4:$A$1006,"&lt;&gt;",'DAILY ENTRY'!$M$4:$M$1006,$A7)</f>
        <v>0</v>
      </c>
      <c r="C7" s="127" t="n">
        <f aca="false">SUMIFS('DAILY ENTRY'!$G$4:$G$1006,'DAILY ENTRY'!$A$4:$A$1006,"&lt;&gt;",'DAILY ENTRY'!$M$4:$M$1006,$A7)</f>
        <v>0</v>
      </c>
      <c r="D7" s="127" t="n">
        <f aca="false">COUNTIFS('Content Calendar'!$F$4:$F$403,$A7,'Content Calendar'!$J$4:$J$403,"Published")+COUNTIFS('Content Calendar'!$F$4:$F$403,$A7,'Content Calendar'!$J$4:$J$403,"Repurposed")</f>
        <v>0</v>
      </c>
      <c r="E7" s="127" t="n">
        <f aca="false">COUNTIFS('Community &amp; PR'!$C$4:$C$403,"&lt;&gt;",'Community &amp; PR'!$T$4:$T$403,$A7)</f>
        <v>0</v>
      </c>
      <c r="F7" s="127" t="n">
        <f aca="false">COUNTIFS('LinkedIn Outreach'!$C$4:$C$1203,"&lt;&gt;",'LinkedIn Outreach'!$AO$4:$AO$1203,$A7)</f>
        <v>0</v>
      </c>
      <c r="G7" s="127" t="n">
        <f aca="false">COUNTIFS('LinkedIn Outreach'!$AG$4:$AG$1203,"&gt;0",'LinkedIn Outreach'!$AO$4:$AO$1203,$A7)+COUNTIFS('Community &amp; PR'!$P$4:$P$403,"&gt;0",'Community &amp; PR'!$T$4:$T$403,$A7)</f>
        <v>0</v>
      </c>
      <c r="H7" s="218" t="n">
        <f aca="false">SUMIFS('LinkedIn Outreach'!$AL$4:$AL$1203,'LinkedIn Outreach'!$C$4:$C$1203,"&lt;&gt;",'LinkedIn Outreach'!$AO$4:$AO$1203,$A7)+SUMIFS('Partnership Pipeline'!$V$4:$V$403,'Partnership Pipeline'!$X$4:$X$403,$A7,'Partnership Pipeline'!$W$4:$W$403,"&gt;0")</f>
        <v>0</v>
      </c>
      <c r="I7" s="128" t="str">
        <f aca="false">IF(SUM('DAILY ENTRY'!$G$4:$G$1006)=0,"",C7/SUM('DAILY ENTRY'!$G$4:$G$1006))</f>
        <v/>
      </c>
      <c r="J7" s="127" t="str">
        <f aca="false">IF(G7=0,"",ROUND(C7/G7,0))</f>
        <v/>
      </c>
      <c r="K7" s="129" t="s">
        <v>28638</v>
      </c>
    </row>
    <row r="8" customFormat="false" ht="18" hidden="false" customHeight="true" outlineLevel="0" collapsed="false">
      <c r="A8" s="146" t="s">
        <v>28639</v>
      </c>
      <c r="B8" s="168" t="n">
        <f aca="false">COUNTIFS('DAILY ENTRY'!$A$4:$A$1006,"&lt;&gt;",'DAILY ENTRY'!$M$4:$M$1006,$A8)</f>
        <v>0</v>
      </c>
      <c r="C8" s="168" t="n">
        <f aca="false">SUMIFS('DAILY ENTRY'!$G$4:$G$1006,'DAILY ENTRY'!$A$4:$A$1006,"&lt;&gt;",'DAILY ENTRY'!$M$4:$M$1006,$A8)</f>
        <v>0</v>
      </c>
      <c r="D8" s="168" t="n">
        <f aca="false">COUNTIFS('Content Calendar'!$F$4:$F$403,$A8,'Content Calendar'!$J$4:$J$403,"Published")+COUNTIFS('Content Calendar'!$F$4:$F$403,$A8,'Content Calendar'!$J$4:$J$403,"Repurposed")</f>
        <v>0</v>
      </c>
      <c r="E8" s="168" t="n">
        <f aca="false">COUNTIFS('Community &amp; PR'!$C$4:$C$403,"&lt;&gt;",'Community &amp; PR'!$T$4:$T$403,$A8)</f>
        <v>0</v>
      </c>
      <c r="F8" s="168" t="n">
        <f aca="false">COUNTIFS('LinkedIn Outreach'!$C$4:$C$1203,"&lt;&gt;",'LinkedIn Outreach'!$AO$4:$AO$1203,$A8)</f>
        <v>0</v>
      </c>
      <c r="G8" s="168" t="n">
        <f aca="false">COUNTIFS('LinkedIn Outreach'!$AG$4:$AG$1203,"&gt;0",'LinkedIn Outreach'!$AO$4:$AO$1203,$A8)+COUNTIFS('Community &amp; PR'!$P$4:$P$403,"&gt;0",'Community &amp; PR'!$T$4:$T$403,$A8)</f>
        <v>0</v>
      </c>
      <c r="H8" s="174" t="n">
        <f aca="false">SUMIFS('LinkedIn Outreach'!$AL$4:$AL$1203,'LinkedIn Outreach'!$C$4:$C$1203,"&lt;&gt;",'LinkedIn Outreach'!$AO$4:$AO$1203,$A8)+SUMIFS('Partnership Pipeline'!$V$4:$V$403,'Partnership Pipeline'!$X$4:$X$403,$A8,'Partnership Pipeline'!$W$4:$W$403,"&gt;0")</f>
        <v>0</v>
      </c>
      <c r="I8" s="217" t="str">
        <f aca="false">IF(SUM('DAILY ENTRY'!$G$4:$G$1006)=0,"",C8/SUM('DAILY ENTRY'!$G$4:$G$1006))</f>
        <v/>
      </c>
      <c r="J8" s="168" t="str">
        <f aca="false">IF(G8=0,"",ROUND(C8/G8,0))</f>
        <v/>
      </c>
      <c r="K8" s="129" t="s">
        <v>28640</v>
      </c>
    </row>
    <row r="9" customFormat="false" ht="18" hidden="false" customHeight="true" outlineLevel="0" collapsed="false">
      <c r="A9" s="152" t="s">
        <v>28641</v>
      </c>
      <c r="B9" s="127" t="n">
        <f aca="false">COUNTIFS('DAILY ENTRY'!$A$4:$A$1006,"&lt;&gt;",'DAILY ENTRY'!$M$4:$M$1006,$A9)</f>
        <v>0</v>
      </c>
      <c r="C9" s="127" t="n">
        <f aca="false">SUMIFS('DAILY ENTRY'!$G$4:$G$1006,'DAILY ENTRY'!$A$4:$A$1006,"&lt;&gt;",'DAILY ENTRY'!$M$4:$M$1006,$A9)</f>
        <v>0</v>
      </c>
      <c r="D9" s="127" t="n">
        <f aca="false">COUNTIFS('Content Calendar'!$F$4:$F$403,$A9,'Content Calendar'!$J$4:$J$403,"Published")+COUNTIFS('Content Calendar'!$F$4:$F$403,$A9,'Content Calendar'!$J$4:$J$403,"Repurposed")</f>
        <v>0</v>
      </c>
      <c r="E9" s="127" t="n">
        <f aca="false">COUNTIFS('Community &amp; PR'!$C$4:$C$403,"&lt;&gt;",'Community &amp; PR'!$T$4:$T$403,$A9)</f>
        <v>0</v>
      </c>
      <c r="F9" s="127" t="n">
        <f aca="false">COUNTIFS('LinkedIn Outreach'!$C$4:$C$1203,"&lt;&gt;",'LinkedIn Outreach'!$AO$4:$AO$1203,$A9)</f>
        <v>0</v>
      </c>
      <c r="G9" s="127" t="n">
        <f aca="false">COUNTIFS('LinkedIn Outreach'!$AG$4:$AG$1203,"&gt;0",'LinkedIn Outreach'!$AO$4:$AO$1203,$A9)+COUNTIFS('Community &amp; PR'!$P$4:$P$403,"&gt;0",'Community &amp; PR'!$T$4:$T$403,$A9)</f>
        <v>0</v>
      </c>
      <c r="H9" s="218" t="n">
        <f aca="false">SUMIFS('LinkedIn Outreach'!$AL$4:$AL$1203,'LinkedIn Outreach'!$C$4:$C$1203,"&lt;&gt;",'LinkedIn Outreach'!$AO$4:$AO$1203,$A9)+SUMIFS('Partnership Pipeline'!$V$4:$V$403,'Partnership Pipeline'!$X$4:$X$403,$A9,'Partnership Pipeline'!$W$4:$W$403,"&gt;0")</f>
        <v>0</v>
      </c>
      <c r="I9" s="128" t="str">
        <f aca="false">IF(SUM('DAILY ENTRY'!$G$4:$G$1006)=0,"",C9/SUM('DAILY ENTRY'!$G$4:$G$1006))</f>
        <v/>
      </c>
      <c r="J9" s="127" t="str">
        <f aca="false">IF(G9=0,"",ROUND(C9/G9,0))</f>
        <v/>
      </c>
      <c r="K9" s="129" t="s">
        <v>28642</v>
      </c>
    </row>
    <row r="10" customFormat="false" ht="18" hidden="false" customHeight="true" outlineLevel="0" collapsed="false">
      <c r="A10" s="146" t="s">
        <v>28643</v>
      </c>
      <c r="B10" s="168" t="n">
        <f aca="false">COUNTIFS('DAILY ENTRY'!$A$4:$A$1006,"&lt;&gt;",'DAILY ENTRY'!$M$4:$M$1006,$A10)</f>
        <v>0</v>
      </c>
      <c r="C10" s="168" t="n">
        <f aca="false">SUMIFS('DAILY ENTRY'!$G$4:$G$1006,'DAILY ENTRY'!$A$4:$A$1006,"&lt;&gt;",'DAILY ENTRY'!$M$4:$M$1006,$A10)</f>
        <v>0</v>
      </c>
      <c r="D10" s="168" t="n">
        <f aca="false">COUNTIFS('Content Calendar'!$F$4:$F$403,$A10,'Content Calendar'!$J$4:$J$403,"Published")+COUNTIFS('Content Calendar'!$F$4:$F$403,$A10,'Content Calendar'!$J$4:$J$403,"Repurposed")</f>
        <v>0</v>
      </c>
      <c r="E10" s="168" t="n">
        <f aca="false">COUNTIFS('Community &amp; PR'!$C$4:$C$403,"&lt;&gt;",'Community &amp; PR'!$T$4:$T$403,$A10)</f>
        <v>0</v>
      </c>
      <c r="F10" s="168" t="n">
        <f aca="false">COUNTIFS('LinkedIn Outreach'!$C$4:$C$1203,"&lt;&gt;",'LinkedIn Outreach'!$AO$4:$AO$1203,$A10)</f>
        <v>0</v>
      </c>
      <c r="G10" s="168" t="n">
        <f aca="false">COUNTIFS('LinkedIn Outreach'!$AG$4:$AG$1203,"&gt;0",'LinkedIn Outreach'!$AO$4:$AO$1203,$A10)+COUNTIFS('Community &amp; PR'!$P$4:$P$403,"&gt;0",'Community &amp; PR'!$T$4:$T$403,$A10)</f>
        <v>0</v>
      </c>
      <c r="H10" s="174" t="n">
        <f aca="false">SUMIFS('LinkedIn Outreach'!$AL$4:$AL$1203,'LinkedIn Outreach'!$C$4:$C$1203,"&lt;&gt;",'LinkedIn Outreach'!$AO$4:$AO$1203,$A10)+SUMIFS('Partnership Pipeline'!$V$4:$V$403,'Partnership Pipeline'!$X$4:$X$403,$A10,'Partnership Pipeline'!$W$4:$W$403,"&gt;0")</f>
        <v>0</v>
      </c>
      <c r="I10" s="217" t="str">
        <f aca="false">IF(SUM('DAILY ENTRY'!$G$4:$G$1006)=0,"",C10/SUM('DAILY ENTRY'!$G$4:$G$1006))</f>
        <v/>
      </c>
      <c r="J10" s="168" t="str">
        <f aca="false">IF(G10=0,"",ROUND(C10/G10,0))</f>
        <v/>
      </c>
      <c r="K10" s="129" t="s">
        <v>28644</v>
      </c>
    </row>
    <row r="11" customFormat="false" ht="18" hidden="false" customHeight="true" outlineLevel="0" collapsed="false">
      <c r="A11" s="152" t="s">
        <v>28645</v>
      </c>
      <c r="B11" s="127" t="n">
        <f aca="false">COUNTIFS('DAILY ENTRY'!$A$4:$A$1006,"&lt;&gt;",'DAILY ENTRY'!$M$4:$M$1006,$A11)</f>
        <v>0</v>
      </c>
      <c r="C11" s="127" t="n">
        <f aca="false">SUMIFS('DAILY ENTRY'!$G$4:$G$1006,'DAILY ENTRY'!$A$4:$A$1006,"&lt;&gt;",'DAILY ENTRY'!$M$4:$M$1006,$A11)</f>
        <v>0</v>
      </c>
      <c r="D11" s="127" t="n">
        <f aca="false">COUNTIFS('Content Calendar'!$F$4:$F$403,$A11,'Content Calendar'!$J$4:$J$403,"Published")+COUNTIFS('Content Calendar'!$F$4:$F$403,$A11,'Content Calendar'!$J$4:$J$403,"Repurposed")</f>
        <v>0</v>
      </c>
      <c r="E11" s="127" t="n">
        <f aca="false">COUNTIFS('Community &amp; PR'!$C$4:$C$403,"&lt;&gt;",'Community &amp; PR'!$T$4:$T$403,$A11)</f>
        <v>0</v>
      </c>
      <c r="F11" s="127" t="n">
        <f aca="false">COUNTIFS('LinkedIn Outreach'!$C$4:$C$1203,"&lt;&gt;",'LinkedIn Outreach'!$AO$4:$AO$1203,$A11)</f>
        <v>0</v>
      </c>
      <c r="G11" s="127" t="n">
        <f aca="false">COUNTIFS('LinkedIn Outreach'!$AG$4:$AG$1203,"&gt;0",'LinkedIn Outreach'!$AO$4:$AO$1203,$A11)+COUNTIFS('Community &amp; PR'!$P$4:$P$403,"&gt;0",'Community &amp; PR'!$T$4:$T$403,$A11)</f>
        <v>0</v>
      </c>
      <c r="H11" s="218" t="n">
        <f aca="false">SUMIFS('LinkedIn Outreach'!$AL$4:$AL$1203,'LinkedIn Outreach'!$C$4:$C$1203,"&lt;&gt;",'LinkedIn Outreach'!$AO$4:$AO$1203,$A11)+SUMIFS('Partnership Pipeline'!$V$4:$V$403,'Partnership Pipeline'!$X$4:$X$403,$A11,'Partnership Pipeline'!$W$4:$W$403,"&gt;0")</f>
        <v>0</v>
      </c>
      <c r="I11" s="128" t="str">
        <f aca="false">IF(SUM('DAILY ENTRY'!$G$4:$G$1006)=0,"",C11/SUM('DAILY ENTRY'!$G$4:$G$1006))</f>
        <v/>
      </c>
      <c r="J11" s="127" t="str">
        <f aca="false">IF(G11=0,"",ROUND(C11/G11,0))</f>
        <v/>
      </c>
      <c r="K11" s="129" t="s">
        <v>28646</v>
      </c>
    </row>
    <row r="12" customFormat="false" ht="18" hidden="false" customHeight="true" outlineLevel="0" collapsed="false">
      <c r="A12" s="146" t="s">
        <v>28647</v>
      </c>
      <c r="B12" s="168" t="n">
        <f aca="false">COUNTIFS('DAILY ENTRY'!$A$4:$A$1006,"&lt;&gt;",'DAILY ENTRY'!$M$4:$M$1006,$A12)</f>
        <v>0</v>
      </c>
      <c r="C12" s="168" t="n">
        <f aca="false">SUMIFS('DAILY ENTRY'!$G$4:$G$1006,'DAILY ENTRY'!$A$4:$A$1006,"&lt;&gt;",'DAILY ENTRY'!$M$4:$M$1006,$A12)</f>
        <v>0</v>
      </c>
      <c r="D12" s="168" t="n">
        <f aca="false">COUNTIFS('Content Calendar'!$F$4:$F$403,$A12,'Content Calendar'!$J$4:$J$403,"Published")+COUNTIFS('Content Calendar'!$F$4:$F$403,$A12,'Content Calendar'!$J$4:$J$403,"Repurposed")</f>
        <v>0</v>
      </c>
      <c r="E12" s="168" t="n">
        <f aca="false">COUNTIFS('Community &amp; PR'!$C$4:$C$403,"&lt;&gt;",'Community &amp; PR'!$T$4:$T$403,$A12)</f>
        <v>0</v>
      </c>
      <c r="F12" s="168" t="n">
        <f aca="false">COUNTIFS('LinkedIn Outreach'!$C$4:$C$1203,"&lt;&gt;",'LinkedIn Outreach'!$AO$4:$AO$1203,$A12)</f>
        <v>0</v>
      </c>
      <c r="G12" s="168" t="n">
        <f aca="false">COUNTIFS('LinkedIn Outreach'!$AG$4:$AG$1203,"&gt;0",'LinkedIn Outreach'!$AO$4:$AO$1203,$A12)+COUNTIFS('Community &amp; PR'!$P$4:$P$403,"&gt;0",'Community &amp; PR'!$T$4:$T$403,$A12)</f>
        <v>0</v>
      </c>
      <c r="H12" s="174" t="n">
        <f aca="false">SUMIFS('LinkedIn Outreach'!$AL$4:$AL$1203,'LinkedIn Outreach'!$C$4:$C$1203,"&lt;&gt;",'LinkedIn Outreach'!$AO$4:$AO$1203,$A12)+SUMIFS('Partnership Pipeline'!$V$4:$V$403,'Partnership Pipeline'!$X$4:$X$403,$A12,'Partnership Pipeline'!$W$4:$W$403,"&gt;0")</f>
        <v>0</v>
      </c>
      <c r="I12" s="217" t="str">
        <f aca="false">IF(SUM('DAILY ENTRY'!$G$4:$G$1006)=0,"",C12/SUM('DAILY ENTRY'!$G$4:$G$1006))</f>
        <v/>
      </c>
      <c r="J12" s="168" t="str">
        <f aca="false">IF(G12=0,"",ROUND(C12/G12,0))</f>
        <v/>
      </c>
      <c r="K12" s="129" t="s">
        <v>28648</v>
      </c>
    </row>
    <row r="13" customFormat="false" ht="18" hidden="false" customHeight="true" outlineLevel="0" collapsed="false">
      <c r="A13" s="152" t="s">
        <v>28649</v>
      </c>
      <c r="B13" s="127" t="n">
        <f aca="false">COUNTIFS('DAILY ENTRY'!$A$4:$A$1006,"&lt;&gt;",'DAILY ENTRY'!$M$4:$M$1006,$A13)</f>
        <v>0</v>
      </c>
      <c r="C13" s="127" t="n">
        <f aca="false">SUMIFS('DAILY ENTRY'!$G$4:$G$1006,'DAILY ENTRY'!$A$4:$A$1006,"&lt;&gt;",'DAILY ENTRY'!$M$4:$M$1006,$A13)</f>
        <v>0</v>
      </c>
      <c r="D13" s="127" t="n">
        <f aca="false">COUNTIFS('Content Calendar'!$F$4:$F$403,$A13,'Content Calendar'!$J$4:$J$403,"Published")+COUNTIFS('Content Calendar'!$F$4:$F$403,$A13,'Content Calendar'!$J$4:$J$403,"Repurposed")</f>
        <v>0</v>
      </c>
      <c r="E13" s="127" t="n">
        <f aca="false">COUNTIFS('Community &amp; PR'!$C$4:$C$403,"&lt;&gt;",'Community &amp; PR'!$T$4:$T$403,$A13)</f>
        <v>0</v>
      </c>
      <c r="F13" s="127" t="n">
        <f aca="false">COUNTIFS('LinkedIn Outreach'!$C$4:$C$1203,"&lt;&gt;",'LinkedIn Outreach'!$AO$4:$AO$1203,$A13)</f>
        <v>0</v>
      </c>
      <c r="G13" s="127" t="n">
        <f aca="false">COUNTIFS('LinkedIn Outreach'!$AG$4:$AG$1203,"&gt;0",'LinkedIn Outreach'!$AO$4:$AO$1203,$A13)+COUNTIFS('Community &amp; PR'!$P$4:$P$403,"&gt;0",'Community &amp; PR'!$T$4:$T$403,$A13)</f>
        <v>0</v>
      </c>
      <c r="H13" s="218" t="n">
        <f aca="false">SUMIFS('LinkedIn Outreach'!$AL$4:$AL$1203,'LinkedIn Outreach'!$C$4:$C$1203,"&lt;&gt;",'LinkedIn Outreach'!$AO$4:$AO$1203,$A13)+SUMIFS('Partnership Pipeline'!$V$4:$V$403,'Partnership Pipeline'!$X$4:$X$403,$A13,'Partnership Pipeline'!$W$4:$W$403,"&gt;0")</f>
        <v>0</v>
      </c>
      <c r="I13" s="128" t="str">
        <f aca="false">IF(SUM('DAILY ENTRY'!$G$4:$G$1006)=0,"",C13/SUM('DAILY ENTRY'!$G$4:$G$1006))</f>
        <v/>
      </c>
      <c r="J13" s="127" t="str">
        <f aca="false">IF(G13=0,"",ROUND(C13/G13,0))</f>
        <v/>
      </c>
      <c r="K13" s="129" t="s">
        <v>28650</v>
      </c>
    </row>
    <row r="14" customFormat="false" ht="18" hidden="false" customHeight="true" outlineLevel="0" collapsed="false">
      <c r="A14" s="146" t="s">
        <v>28651</v>
      </c>
      <c r="B14" s="168" t="n">
        <f aca="false">COUNTIFS('DAILY ENTRY'!$A$4:$A$1006,"&lt;&gt;",'DAILY ENTRY'!$M$4:$M$1006,$A14)</f>
        <v>0</v>
      </c>
      <c r="C14" s="168" t="n">
        <f aca="false">SUMIFS('DAILY ENTRY'!$G$4:$G$1006,'DAILY ENTRY'!$A$4:$A$1006,"&lt;&gt;",'DAILY ENTRY'!$M$4:$M$1006,$A14)</f>
        <v>0</v>
      </c>
      <c r="D14" s="168" t="n">
        <f aca="false">COUNTIFS('Content Calendar'!$F$4:$F$403,$A14,'Content Calendar'!$J$4:$J$403,"Published")+COUNTIFS('Content Calendar'!$F$4:$F$403,$A14,'Content Calendar'!$J$4:$J$403,"Repurposed")</f>
        <v>0</v>
      </c>
      <c r="E14" s="168" t="n">
        <f aca="false">COUNTIFS('Community &amp; PR'!$C$4:$C$403,"&lt;&gt;",'Community &amp; PR'!$T$4:$T$403,$A14)</f>
        <v>0</v>
      </c>
      <c r="F14" s="168" t="n">
        <f aca="false">COUNTIFS('LinkedIn Outreach'!$C$4:$C$1203,"&lt;&gt;",'LinkedIn Outreach'!$AO$4:$AO$1203,$A14)</f>
        <v>0</v>
      </c>
      <c r="G14" s="168" t="n">
        <f aca="false">COUNTIFS('LinkedIn Outreach'!$AG$4:$AG$1203,"&gt;0",'LinkedIn Outreach'!$AO$4:$AO$1203,$A14)+COUNTIFS('Community &amp; PR'!$P$4:$P$403,"&gt;0",'Community &amp; PR'!$T$4:$T$403,$A14)</f>
        <v>0</v>
      </c>
      <c r="H14" s="174" t="n">
        <f aca="false">SUMIFS('LinkedIn Outreach'!$AL$4:$AL$1203,'LinkedIn Outreach'!$C$4:$C$1203,"&lt;&gt;",'LinkedIn Outreach'!$AO$4:$AO$1203,$A14)+SUMIFS('Partnership Pipeline'!$V$4:$V$403,'Partnership Pipeline'!$X$4:$X$403,$A14,'Partnership Pipeline'!$W$4:$W$403,"&gt;0")</f>
        <v>0</v>
      </c>
      <c r="I14" s="217" t="str">
        <f aca="false">IF(SUM('DAILY ENTRY'!$G$4:$G$1006)=0,"",C14/SUM('DAILY ENTRY'!$G$4:$G$1006))</f>
        <v/>
      </c>
      <c r="J14" s="168" t="str">
        <f aca="false">IF(G14=0,"",ROUND(C14/G14,0))</f>
        <v/>
      </c>
      <c r="K14" s="129" t="s">
        <v>28652</v>
      </c>
    </row>
    <row r="15" customFormat="false" ht="18" hidden="false" customHeight="true" outlineLevel="0" collapsed="false">
      <c r="A15" s="152" t="s">
        <v>28653</v>
      </c>
      <c r="B15" s="127" t="n">
        <f aca="false">COUNTIF('DAILY ENTRY'!$A$4:$A$1006,"&lt;&gt;")-SUM(B4:B14)</f>
        <v>0</v>
      </c>
      <c r="C15" s="127" t="n">
        <f aca="false">SUMIFS('DAILY ENTRY'!$G$4:$G$1006,'DAILY ENTRY'!$A$4:$A$1006,"&lt;&gt;")-SUM(C4:C14)</f>
        <v>0</v>
      </c>
      <c r="D15" s="127" t="n">
        <f aca="false">COUNTIFS('Content Calendar'!$F$4:$F$403,"",'Content Calendar'!$J$4:$J$403,"Published")+COUNTIFS('Content Calendar'!$F$4:$F$403,"",'Content Calendar'!$J$4:$J$403,"Repurposed")</f>
        <v>0</v>
      </c>
      <c r="E15" s="127" t="n">
        <f aca="false">COUNTIFS('Community &amp; PR'!$C$4:$C$403,"&lt;&gt;",'Community &amp; PR'!$T$4:$T$403,"")</f>
        <v>0</v>
      </c>
      <c r="F15" s="127" t="n">
        <f aca="false">COUNTIF('LinkedIn Outreach'!$C$4:$C$1203,"&lt;&gt;")-SUM(F4:F14)</f>
        <v>0</v>
      </c>
      <c r="G15" s="127" t="n">
        <f aca="false">COUNTIFS('LinkedIn Outreach'!$AG$4:$AG$1203,"&gt;0",'LinkedIn Outreach'!$AO$4:$AO$1203,"")+COUNTIFS('Community &amp; PR'!$P$4:$P$403,"&gt;0",'Community &amp; PR'!$T$4:$T$403,"")</f>
        <v>0</v>
      </c>
      <c r="H15" s="218" t="n">
        <f aca="false">SUMIFS('LinkedIn Outreach'!$AL$4:$AL$1203,'LinkedIn Outreach'!$C$4:$C$1203,"&lt;&gt;",'LinkedIn Outreach'!$AO$4:$AO$1203,"")+SUMIFS('Partnership Pipeline'!$V$4:$V$403,'Partnership Pipeline'!$C$4:$C$403,"&lt;&gt;",'Partnership Pipeline'!$X$4:$X$403,"",'Partnership Pipeline'!$W$4:$W$403,"&gt;0")</f>
        <v>0</v>
      </c>
      <c r="I15" s="128" t="str">
        <f aca="false">IF(SUM('DAILY ENTRY'!$G$4:$G$1006)=0,"",C15/SUM('DAILY ENTRY'!$G$4:$G$1006))</f>
        <v/>
      </c>
      <c r="J15" s="127" t="str">
        <f aca="false">IF(G15=0,"",ROUND(C15/G15,0))</f>
        <v/>
      </c>
      <c r="K15" s="219"/>
    </row>
    <row r="16" customFormat="false" ht="18" hidden="false" customHeight="true" outlineLevel="0" collapsed="false">
      <c r="A16" s="220" t="s">
        <v>28654</v>
      </c>
      <c r="B16" s="221" t="n">
        <f aca="false">SUM(B4:B15)</f>
        <v>0</v>
      </c>
      <c r="C16" s="221" t="n">
        <f aca="false">SUM(C4:C15)</f>
        <v>0</v>
      </c>
      <c r="D16" s="221" t="n">
        <f aca="false">SUM(D4:D15)</f>
        <v>0</v>
      </c>
      <c r="E16" s="221" t="n">
        <f aca="false">SUM(E4:E15)</f>
        <v>0</v>
      </c>
      <c r="F16" s="221" t="n">
        <f aca="false">SUM(F4:F15)</f>
        <v>0</v>
      </c>
      <c r="G16" s="221" t="n">
        <f aca="false">SUM(G4:G15)</f>
        <v>0</v>
      </c>
      <c r="H16" s="222" t="n">
        <f aca="false">SUM(H4:H15)</f>
        <v>0</v>
      </c>
      <c r="I16" s="223" t="str">
        <f aca="false">IF(SUM('DAILY ENTRY'!$G$4:$G$1006)=0,"",C16/SUM('DAILY ENTRY'!$G$4:$G$1006))</f>
        <v/>
      </c>
      <c r="J16" s="221" t="str">
        <f aca="false">IF(G16=0,"",ROUND(C16/G16,0))</f>
        <v/>
      </c>
      <c r="K16" s="219"/>
    </row>
    <row r="17" customFormat="false" ht="13.5" hidden="false" customHeight="true" outlineLevel="0" collapsed="false">
      <c r="A17" s="47" t="s">
        <v>28655</v>
      </c>
      <c r="B17" s="47"/>
      <c r="C17" s="47"/>
      <c r="D17" s="47"/>
      <c r="E17" s="47"/>
      <c r="F17" s="47"/>
      <c r="G17" s="47"/>
      <c r="H17" s="47"/>
      <c r="I17" s="224" t="n">
        <f aca="false">SUM('DAILY ENTRY'!$G$4:$G$1006)-C16</f>
        <v>0</v>
      </c>
    </row>
    <row r="19" customFormat="false" ht="19.5" hidden="false" customHeight="true" outlineLevel="0" collapsed="false">
      <c r="A19" s="50" t="s">
        <v>28656</v>
      </c>
      <c r="B19" s="50"/>
      <c r="C19" s="50"/>
      <c r="D19" s="50"/>
      <c r="E19" s="50"/>
      <c r="F19" s="50"/>
      <c r="G19" s="50"/>
      <c r="H19" s="50"/>
      <c r="I19" s="50"/>
      <c r="J19" s="50"/>
    </row>
    <row r="20" customFormat="false" ht="21.75" hidden="false" customHeight="true" outlineLevel="0" collapsed="false">
      <c r="A20" s="44" t="s">
        <v>28657</v>
      </c>
      <c r="B20" s="44" t="s">
        <v>28365</v>
      </c>
      <c r="C20" s="44" t="s">
        <v>28363</v>
      </c>
      <c r="D20" s="44" t="s">
        <v>28370</v>
      </c>
      <c r="E20" s="44" t="s">
        <v>28625</v>
      </c>
      <c r="F20" s="44" t="s">
        <v>28626</v>
      </c>
      <c r="G20" s="44" t="s">
        <v>28382</v>
      </c>
      <c r="H20" s="44" t="s">
        <v>28627</v>
      </c>
      <c r="I20" s="44" t="s">
        <v>28628</v>
      </c>
      <c r="J20" s="44" t="s">
        <v>28629</v>
      </c>
    </row>
    <row r="21" customFormat="false" ht="18" hidden="false" customHeight="true" outlineLevel="0" collapsed="false">
      <c r="A21" s="152" t="s">
        <v>76</v>
      </c>
      <c r="B21" s="127" t="n">
        <f aca="false">COUNTIFS('DAILY ENTRY'!$A$4:$A$1006,"&lt;&gt;",'DAILY ENTRY'!$N$4:$N$1006,$A21)</f>
        <v>0</v>
      </c>
      <c r="C21" s="127" t="n">
        <f aca="false">SUMIFS('DAILY ENTRY'!$G$4:$G$1006,'DAILY ENTRY'!$A$4:$A$1006,"&lt;&gt;",'DAILY ENTRY'!$N$4:$N$1006,$A21)</f>
        <v>0</v>
      </c>
      <c r="D21" s="127" t="n">
        <f aca="false">COUNTIFS('Content Calendar'!$S$4:$S$403,$A21,'Content Calendar'!$J$4:$J$403,"Published")+COUNTIFS('Content Calendar'!$S$4:$S$403,$A21,'Content Calendar'!$J$4:$J$403,"Repurposed")</f>
        <v>0</v>
      </c>
      <c r="E21" s="127" t="n">
        <f aca="false">COUNTIFS('Community &amp; PR'!$C$4:$C$403,"&lt;&gt;",'Community &amp; PR'!$U$4:$U$403,$A21)</f>
        <v>0</v>
      </c>
      <c r="F21" s="127" t="n">
        <f aca="false">COUNTIFS('LinkedIn Outreach'!$C$4:$C$1203,"&lt;&gt;",'LinkedIn Outreach'!$AP$4:$AP$1203,$A21)</f>
        <v>0</v>
      </c>
      <c r="G21" s="127" t="n">
        <f aca="false">COUNTIFS('LinkedIn Outreach'!$AG$4:$AG$1203,"&gt;0",'LinkedIn Outreach'!$AP$4:$AP$1203,$A21)+COUNTIFS('Community &amp; PR'!$P$4:$P$403,"&gt;0",'Community &amp; PR'!$U$4:$U$403,$A21)</f>
        <v>0</v>
      </c>
      <c r="H21" s="218" t="n">
        <f aca="false">SUMIFS('LinkedIn Outreach'!$AL$4:$AL$1203,'LinkedIn Outreach'!$C$4:$C$1203,"&lt;&gt;",'LinkedIn Outreach'!$AP$4:$AP$1203,$A21)+SUMIFS('Partnership Pipeline'!$V$4:$V$403,'Partnership Pipeline'!$Y$4:$Y$403,$A21,'Partnership Pipeline'!$W$4:$W$403,"&gt;0")</f>
        <v>0</v>
      </c>
      <c r="I21" s="128" t="str">
        <f aca="false">IF(SUM('DAILY ENTRY'!$G$4:$G$1006)=0,"",C21/SUM('DAILY ENTRY'!$G$4:$G$1006))</f>
        <v/>
      </c>
      <c r="J21" s="127" t="str">
        <f aca="false">IF(G21=0,"",ROUND(C21/G21,0))</f>
        <v/>
      </c>
    </row>
    <row r="22" customFormat="false" ht="18" hidden="false" customHeight="true" outlineLevel="0" collapsed="false">
      <c r="A22" s="146" t="s">
        <v>1783</v>
      </c>
      <c r="B22" s="168" t="n">
        <f aca="false">COUNTIFS('DAILY ENTRY'!$A$4:$A$1006,"&lt;&gt;",'DAILY ENTRY'!$N$4:$N$1006,$A22)</f>
        <v>0</v>
      </c>
      <c r="C22" s="168" t="n">
        <f aca="false">SUMIFS('DAILY ENTRY'!$G$4:$G$1006,'DAILY ENTRY'!$A$4:$A$1006,"&lt;&gt;",'DAILY ENTRY'!$N$4:$N$1006,$A22)</f>
        <v>0</v>
      </c>
      <c r="D22" s="168" t="n">
        <f aca="false">COUNTIFS('Content Calendar'!$S$4:$S$403,$A22,'Content Calendar'!$J$4:$J$403,"Published")+COUNTIFS('Content Calendar'!$S$4:$S$403,$A22,'Content Calendar'!$J$4:$J$403,"Repurposed")</f>
        <v>0</v>
      </c>
      <c r="E22" s="168" t="n">
        <f aca="false">COUNTIFS('Community &amp; PR'!$C$4:$C$403,"&lt;&gt;",'Community &amp; PR'!$U$4:$U$403,$A22)</f>
        <v>0</v>
      </c>
      <c r="F22" s="168" t="n">
        <f aca="false">COUNTIFS('LinkedIn Outreach'!$C$4:$C$1203,"&lt;&gt;",'LinkedIn Outreach'!$AP$4:$AP$1203,$A22)</f>
        <v>0</v>
      </c>
      <c r="G22" s="168" t="n">
        <f aca="false">COUNTIFS('LinkedIn Outreach'!$AG$4:$AG$1203,"&gt;0",'LinkedIn Outreach'!$AP$4:$AP$1203,$A22)+COUNTIFS('Community &amp; PR'!$P$4:$P$403,"&gt;0",'Community &amp; PR'!$U$4:$U$403,$A22)</f>
        <v>0</v>
      </c>
      <c r="H22" s="174" t="n">
        <f aca="false">SUMIFS('LinkedIn Outreach'!$AL$4:$AL$1203,'LinkedIn Outreach'!$C$4:$C$1203,"&lt;&gt;",'LinkedIn Outreach'!$AP$4:$AP$1203,$A22)+SUMIFS('Partnership Pipeline'!$V$4:$V$403,'Partnership Pipeline'!$Y$4:$Y$403,$A22,'Partnership Pipeline'!$W$4:$W$403,"&gt;0")</f>
        <v>0</v>
      </c>
      <c r="I22" s="217" t="str">
        <f aca="false">IF(SUM('DAILY ENTRY'!$G$4:$G$1006)=0,"",C22/SUM('DAILY ENTRY'!$G$4:$G$1006))</f>
        <v/>
      </c>
      <c r="J22" s="168" t="str">
        <f aca="false">IF(G22=0,"",ROUND(C22/G22,0))</f>
        <v/>
      </c>
    </row>
    <row r="23" customFormat="false" ht="18" hidden="false" customHeight="true" outlineLevel="0" collapsed="false">
      <c r="A23" s="152" t="s">
        <v>28658</v>
      </c>
      <c r="B23" s="127" t="n">
        <f aca="false">COUNTIFS('DAILY ENTRY'!$A$4:$A$1006,"&lt;&gt;",'DAILY ENTRY'!$N$4:$N$1006,$A23)</f>
        <v>0</v>
      </c>
      <c r="C23" s="127" t="n">
        <f aca="false">SUMIFS('DAILY ENTRY'!$G$4:$G$1006,'DAILY ENTRY'!$A$4:$A$1006,"&lt;&gt;",'DAILY ENTRY'!$N$4:$N$1006,$A23)</f>
        <v>0</v>
      </c>
      <c r="D23" s="127" t="n">
        <f aca="false">COUNTIFS('Content Calendar'!$S$4:$S$403,$A23,'Content Calendar'!$J$4:$J$403,"Published")+COUNTIFS('Content Calendar'!$S$4:$S$403,$A23,'Content Calendar'!$J$4:$J$403,"Repurposed")</f>
        <v>0</v>
      </c>
      <c r="E23" s="127" t="n">
        <f aca="false">COUNTIFS('Community &amp; PR'!$C$4:$C$403,"&lt;&gt;",'Community &amp; PR'!$U$4:$U$403,$A23)</f>
        <v>0</v>
      </c>
      <c r="F23" s="127" t="n">
        <f aca="false">COUNTIFS('LinkedIn Outreach'!$C$4:$C$1203,"&lt;&gt;",'LinkedIn Outreach'!$AP$4:$AP$1203,$A23)</f>
        <v>0</v>
      </c>
      <c r="G23" s="127" t="n">
        <f aca="false">COUNTIFS('LinkedIn Outreach'!$AG$4:$AG$1203,"&gt;0",'LinkedIn Outreach'!$AP$4:$AP$1203,$A23)+COUNTIFS('Community &amp; PR'!$P$4:$P$403,"&gt;0",'Community &amp; PR'!$U$4:$U$403,$A23)</f>
        <v>0</v>
      </c>
      <c r="H23" s="218" t="n">
        <f aca="false">SUMIFS('LinkedIn Outreach'!$AL$4:$AL$1203,'LinkedIn Outreach'!$C$4:$C$1203,"&lt;&gt;",'LinkedIn Outreach'!$AP$4:$AP$1203,$A23)+SUMIFS('Partnership Pipeline'!$V$4:$V$403,'Partnership Pipeline'!$Y$4:$Y$403,$A23,'Partnership Pipeline'!$W$4:$W$403,"&gt;0")</f>
        <v>0</v>
      </c>
      <c r="I23" s="128" t="str">
        <f aca="false">IF(SUM('DAILY ENTRY'!$G$4:$G$1006)=0,"",C23/SUM('DAILY ENTRY'!$G$4:$G$1006))</f>
        <v/>
      </c>
      <c r="J23" s="127" t="str">
        <f aca="false">IF(G23=0,"",ROUND(C23/G23,0))</f>
        <v/>
      </c>
    </row>
    <row r="24" customFormat="false" ht="18" hidden="false" customHeight="true" outlineLevel="0" collapsed="false">
      <c r="A24" s="146" t="s">
        <v>28659</v>
      </c>
      <c r="B24" s="168" t="n">
        <f aca="false">COUNTIFS('DAILY ENTRY'!$A$4:$A$1006,"&lt;&gt;",'DAILY ENTRY'!$N$4:$N$1006,$A24)</f>
        <v>0</v>
      </c>
      <c r="C24" s="168" t="n">
        <f aca="false">SUMIFS('DAILY ENTRY'!$G$4:$G$1006,'DAILY ENTRY'!$A$4:$A$1006,"&lt;&gt;",'DAILY ENTRY'!$N$4:$N$1006,$A24)</f>
        <v>0</v>
      </c>
      <c r="D24" s="168" t="n">
        <f aca="false">COUNTIFS('Content Calendar'!$S$4:$S$403,$A24,'Content Calendar'!$J$4:$J$403,"Published")+COUNTIFS('Content Calendar'!$S$4:$S$403,$A24,'Content Calendar'!$J$4:$J$403,"Repurposed")</f>
        <v>0</v>
      </c>
      <c r="E24" s="168" t="n">
        <f aca="false">COUNTIFS('Community &amp; PR'!$C$4:$C$403,"&lt;&gt;",'Community &amp; PR'!$U$4:$U$403,$A24)</f>
        <v>0</v>
      </c>
      <c r="F24" s="168" t="n">
        <f aca="false">COUNTIFS('LinkedIn Outreach'!$C$4:$C$1203,"&lt;&gt;",'LinkedIn Outreach'!$AP$4:$AP$1203,$A24)</f>
        <v>0</v>
      </c>
      <c r="G24" s="168" t="n">
        <f aca="false">COUNTIFS('LinkedIn Outreach'!$AG$4:$AG$1203,"&gt;0",'LinkedIn Outreach'!$AP$4:$AP$1203,$A24)+COUNTIFS('Community &amp; PR'!$P$4:$P$403,"&gt;0",'Community &amp; PR'!$U$4:$U$403,$A24)</f>
        <v>0</v>
      </c>
      <c r="H24" s="174" t="n">
        <f aca="false">SUMIFS('LinkedIn Outreach'!$AL$4:$AL$1203,'LinkedIn Outreach'!$C$4:$C$1203,"&lt;&gt;",'LinkedIn Outreach'!$AP$4:$AP$1203,$A24)+SUMIFS('Partnership Pipeline'!$V$4:$V$403,'Partnership Pipeline'!$Y$4:$Y$403,$A24,'Partnership Pipeline'!$W$4:$W$403,"&gt;0")</f>
        <v>0</v>
      </c>
      <c r="I24" s="217" t="str">
        <f aca="false">IF(SUM('DAILY ENTRY'!$G$4:$G$1006)=0,"",C24/SUM('DAILY ENTRY'!$G$4:$G$1006))</f>
        <v/>
      </c>
      <c r="J24" s="168" t="str">
        <f aca="false">IF(G24=0,"",ROUND(C24/G24,0))</f>
        <v/>
      </c>
    </row>
    <row r="25" customFormat="false" ht="18" hidden="false" customHeight="true" outlineLevel="0" collapsed="false">
      <c r="A25" s="152" t="s">
        <v>147</v>
      </c>
      <c r="B25" s="127" t="n">
        <f aca="false">COUNTIFS('DAILY ENTRY'!$A$4:$A$1006,"&lt;&gt;",'DAILY ENTRY'!$N$4:$N$1006,$A25)</f>
        <v>0</v>
      </c>
      <c r="C25" s="127" t="n">
        <f aca="false">SUMIFS('DAILY ENTRY'!$G$4:$G$1006,'DAILY ENTRY'!$A$4:$A$1006,"&lt;&gt;",'DAILY ENTRY'!$N$4:$N$1006,$A25)</f>
        <v>0</v>
      </c>
      <c r="D25" s="127" t="n">
        <f aca="false">COUNTIFS('Content Calendar'!$S$4:$S$403,$A25,'Content Calendar'!$J$4:$J$403,"Published")+COUNTIFS('Content Calendar'!$S$4:$S$403,$A25,'Content Calendar'!$J$4:$J$403,"Repurposed")</f>
        <v>0</v>
      </c>
      <c r="E25" s="127" t="n">
        <f aca="false">COUNTIFS('Community &amp; PR'!$C$4:$C$403,"&lt;&gt;",'Community &amp; PR'!$U$4:$U$403,$A25)</f>
        <v>0</v>
      </c>
      <c r="F25" s="127" t="n">
        <f aca="false">COUNTIFS('LinkedIn Outreach'!$C$4:$C$1203,"&lt;&gt;",'LinkedIn Outreach'!$AP$4:$AP$1203,$A25)</f>
        <v>0</v>
      </c>
      <c r="G25" s="127" t="n">
        <f aca="false">COUNTIFS('LinkedIn Outreach'!$AG$4:$AG$1203,"&gt;0",'LinkedIn Outreach'!$AP$4:$AP$1203,$A25)+COUNTIFS('Community &amp; PR'!$P$4:$P$403,"&gt;0",'Community &amp; PR'!$U$4:$U$403,$A25)</f>
        <v>0</v>
      </c>
      <c r="H25" s="218" t="n">
        <f aca="false">SUMIFS('LinkedIn Outreach'!$AL$4:$AL$1203,'LinkedIn Outreach'!$C$4:$C$1203,"&lt;&gt;",'LinkedIn Outreach'!$AP$4:$AP$1203,$A25)+SUMIFS('Partnership Pipeline'!$V$4:$V$403,'Partnership Pipeline'!$Y$4:$Y$403,$A25,'Partnership Pipeline'!$W$4:$W$403,"&gt;0")</f>
        <v>0</v>
      </c>
      <c r="I25" s="128" t="str">
        <f aca="false">IF(SUM('DAILY ENTRY'!$G$4:$G$1006)=0,"",C25/SUM('DAILY ENTRY'!$G$4:$G$1006))</f>
        <v/>
      </c>
      <c r="J25" s="127" t="str">
        <f aca="false">IF(G25=0,"",ROUND(C25/G25,0))</f>
        <v/>
      </c>
    </row>
    <row r="26" customFormat="false" ht="18" hidden="false" customHeight="true" outlineLevel="0" collapsed="false">
      <c r="A26" s="146" t="s">
        <v>28660</v>
      </c>
      <c r="B26" s="168" t="n">
        <f aca="false">COUNTIFS('DAILY ENTRY'!$A$4:$A$1006,"&lt;&gt;",'DAILY ENTRY'!$N$4:$N$1006,$A26)</f>
        <v>0</v>
      </c>
      <c r="C26" s="168" t="n">
        <f aca="false">SUMIFS('DAILY ENTRY'!$G$4:$G$1006,'DAILY ENTRY'!$A$4:$A$1006,"&lt;&gt;",'DAILY ENTRY'!$N$4:$N$1006,$A26)</f>
        <v>0</v>
      </c>
      <c r="D26" s="168" t="n">
        <f aca="false">COUNTIFS('Content Calendar'!$S$4:$S$403,$A26,'Content Calendar'!$J$4:$J$403,"Published")+COUNTIFS('Content Calendar'!$S$4:$S$403,$A26,'Content Calendar'!$J$4:$J$403,"Repurposed")</f>
        <v>0</v>
      </c>
      <c r="E26" s="168" t="n">
        <f aca="false">COUNTIFS('Community &amp; PR'!$C$4:$C$403,"&lt;&gt;",'Community &amp; PR'!$U$4:$U$403,$A26)</f>
        <v>0</v>
      </c>
      <c r="F26" s="168" t="n">
        <f aca="false">COUNTIFS('LinkedIn Outreach'!$C$4:$C$1203,"&lt;&gt;",'LinkedIn Outreach'!$AP$4:$AP$1203,$A26)</f>
        <v>0</v>
      </c>
      <c r="G26" s="168" t="n">
        <f aca="false">COUNTIFS('LinkedIn Outreach'!$AG$4:$AG$1203,"&gt;0",'LinkedIn Outreach'!$AP$4:$AP$1203,$A26)+COUNTIFS('Community &amp; PR'!$P$4:$P$403,"&gt;0",'Community &amp; PR'!$U$4:$U$403,$A26)</f>
        <v>0</v>
      </c>
      <c r="H26" s="174" t="n">
        <f aca="false">SUMIFS('LinkedIn Outreach'!$AL$4:$AL$1203,'LinkedIn Outreach'!$C$4:$C$1203,"&lt;&gt;",'LinkedIn Outreach'!$AP$4:$AP$1203,$A26)+SUMIFS('Partnership Pipeline'!$V$4:$V$403,'Partnership Pipeline'!$Y$4:$Y$403,$A26,'Partnership Pipeline'!$W$4:$W$403,"&gt;0")</f>
        <v>0</v>
      </c>
      <c r="I26" s="217" t="str">
        <f aca="false">IF(SUM('DAILY ENTRY'!$G$4:$G$1006)=0,"",C26/SUM('DAILY ENTRY'!$G$4:$G$1006))</f>
        <v/>
      </c>
      <c r="J26" s="168" t="str">
        <f aca="false">IF(G26=0,"",ROUND(C26/G26,0))</f>
        <v/>
      </c>
    </row>
    <row r="27" customFormat="false" ht="18" hidden="false" customHeight="true" outlineLevel="0" collapsed="false">
      <c r="A27" s="152" t="s">
        <v>28661</v>
      </c>
      <c r="B27" s="127" t="n">
        <f aca="false">COUNTIFS('DAILY ENTRY'!$A$4:$A$1006,"&lt;&gt;",'DAILY ENTRY'!$N$4:$N$1006,$A27)</f>
        <v>0</v>
      </c>
      <c r="C27" s="127" t="n">
        <f aca="false">SUMIFS('DAILY ENTRY'!$G$4:$G$1006,'DAILY ENTRY'!$A$4:$A$1006,"&lt;&gt;",'DAILY ENTRY'!$N$4:$N$1006,$A27)</f>
        <v>0</v>
      </c>
      <c r="D27" s="127" t="n">
        <f aca="false">COUNTIFS('Content Calendar'!$S$4:$S$403,$A27,'Content Calendar'!$J$4:$J$403,"Published")+COUNTIFS('Content Calendar'!$S$4:$S$403,$A27,'Content Calendar'!$J$4:$J$403,"Repurposed")</f>
        <v>0</v>
      </c>
      <c r="E27" s="127" t="n">
        <f aca="false">COUNTIFS('Community &amp; PR'!$C$4:$C$403,"&lt;&gt;",'Community &amp; PR'!$U$4:$U$403,$A27)</f>
        <v>0</v>
      </c>
      <c r="F27" s="127" t="n">
        <f aca="false">COUNTIFS('LinkedIn Outreach'!$C$4:$C$1203,"&lt;&gt;",'LinkedIn Outreach'!$AP$4:$AP$1203,$A27)</f>
        <v>0</v>
      </c>
      <c r="G27" s="127" t="n">
        <f aca="false">COUNTIFS('LinkedIn Outreach'!$AG$4:$AG$1203,"&gt;0",'LinkedIn Outreach'!$AP$4:$AP$1203,$A27)+COUNTIFS('Community &amp; PR'!$P$4:$P$403,"&gt;0",'Community &amp; PR'!$U$4:$U$403,$A27)</f>
        <v>0</v>
      </c>
      <c r="H27" s="218" t="n">
        <f aca="false">SUMIFS('LinkedIn Outreach'!$AL$4:$AL$1203,'LinkedIn Outreach'!$C$4:$C$1203,"&lt;&gt;",'LinkedIn Outreach'!$AP$4:$AP$1203,$A27)+SUMIFS('Partnership Pipeline'!$V$4:$V$403,'Partnership Pipeline'!$Y$4:$Y$403,$A27,'Partnership Pipeline'!$W$4:$W$403,"&gt;0")</f>
        <v>0</v>
      </c>
      <c r="I27" s="128" t="str">
        <f aca="false">IF(SUM('DAILY ENTRY'!$G$4:$G$1006)=0,"",C27/SUM('DAILY ENTRY'!$G$4:$G$1006))</f>
        <v/>
      </c>
      <c r="J27" s="127" t="str">
        <f aca="false">IF(G27=0,"",ROUND(C27/G27,0))</f>
        <v/>
      </c>
    </row>
    <row r="28" customFormat="false" ht="18" hidden="false" customHeight="true" outlineLevel="0" collapsed="false">
      <c r="A28" s="146" t="s">
        <v>28662</v>
      </c>
      <c r="B28" s="168" t="n">
        <f aca="false">COUNTIF('DAILY ENTRY'!$A$4:$A$1006,"&lt;&gt;")-SUM(B21:B27)</f>
        <v>0</v>
      </c>
      <c r="C28" s="168" t="n">
        <f aca="false">SUMIFS('DAILY ENTRY'!$G$4:$G$1006,'DAILY ENTRY'!$A$4:$A$1006,"&lt;&gt;")-SUM(C21:C27)</f>
        <v>0</v>
      </c>
      <c r="D28" s="168" t="n">
        <f aca="false">COUNTIFS('Content Calendar'!$S$4:$S$403,"",'Content Calendar'!$J$4:$J$403,"Published")+COUNTIFS('Content Calendar'!$S$4:$S$403,"",'Content Calendar'!$J$4:$J$403,"Repurposed")</f>
        <v>0</v>
      </c>
      <c r="E28" s="168" t="n">
        <f aca="false">COUNTIFS('Community &amp; PR'!$C$4:$C$403,"&lt;&gt;",'Community &amp; PR'!$U$4:$U$403,"")</f>
        <v>0</v>
      </c>
      <c r="F28" s="168" t="n">
        <f aca="false">COUNTIF('LinkedIn Outreach'!$C$4:$C$1203,"&lt;&gt;")-SUM(F21:F27)</f>
        <v>0</v>
      </c>
      <c r="G28" s="168" t="n">
        <f aca="false">COUNTIFS('LinkedIn Outreach'!$AG$4:$AG$1203,"&gt;0",'LinkedIn Outreach'!$AP$4:$AP$1203,"")+COUNTIFS('Community &amp; PR'!$P$4:$P$403,"&gt;0",'Community &amp; PR'!$U$4:$U$403,"")</f>
        <v>0</v>
      </c>
      <c r="H28" s="174" t="n">
        <f aca="false">SUMIFS('LinkedIn Outreach'!$AL$4:$AL$1203,'LinkedIn Outreach'!$C$4:$C$1203,"&lt;&gt;",'LinkedIn Outreach'!$AP$4:$AP$1203,"")+SUMIFS('Partnership Pipeline'!$V$4:$V$403,'Partnership Pipeline'!$C$4:$C$403,"&lt;&gt;",'Partnership Pipeline'!$Y$4:$Y$403,"",'Partnership Pipeline'!$W$4:$W$403,"&gt;0")</f>
        <v>0</v>
      </c>
      <c r="I28" s="217" t="str">
        <f aca="false">IF(SUM('DAILY ENTRY'!$G$4:$G$1006)=0,"",C28/SUM('DAILY ENTRY'!$G$4:$G$1006))</f>
        <v/>
      </c>
      <c r="J28" s="168" t="str">
        <f aca="false">IF(G28=0,"",ROUND(C28/G28,0))</f>
        <v/>
      </c>
    </row>
    <row r="29" customFormat="false" ht="18" hidden="false" customHeight="true" outlineLevel="0" collapsed="false">
      <c r="A29" s="220" t="s">
        <v>28654</v>
      </c>
      <c r="B29" s="221" t="n">
        <f aca="false">SUM(B21:B28)</f>
        <v>0</v>
      </c>
      <c r="C29" s="221" t="n">
        <f aca="false">SUM(C21:C28)</f>
        <v>0</v>
      </c>
      <c r="D29" s="221" t="n">
        <f aca="false">SUM(D21:D28)</f>
        <v>0</v>
      </c>
      <c r="E29" s="221" t="n">
        <f aca="false">SUM(E21:E28)</f>
        <v>0</v>
      </c>
      <c r="F29" s="221" t="n">
        <f aca="false">SUM(F21:F28)</f>
        <v>0</v>
      </c>
      <c r="G29" s="221" t="n">
        <f aca="false">SUM(G21:G28)</f>
        <v>0</v>
      </c>
      <c r="H29" s="222" t="n">
        <f aca="false">SUM(H21:H28)</f>
        <v>0</v>
      </c>
      <c r="I29" s="223" t="str">
        <f aca="false">IF(SUM('DAILY ENTRY'!$G$4:$G$1006)=0,"",C29/SUM('DAILY ENTRY'!$G$4:$G$1006))</f>
        <v/>
      </c>
      <c r="J29" s="221" t="str">
        <f aca="false">IF(G29=0,"",ROUND(C29/G29,0))</f>
        <v/>
      </c>
    </row>
    <row r="30" customFormat="false" ht="13.5" hidden="false" customHeight="true" outlineLevel="0" collapsed="false">
      <c r="A30" s="47" t="s">
        <v>28655</v>
      </c>
      <c r="B30" s="47"/>
      <c r="C30" s="47"/>
      <c r="D30" s="47"/>
      <c r="E30" s="47"/>
      <c r="F30" s="47"/>
      <c r="G30" s="47"/>
      <c r="H30" s="47"/>
      <c r="I30" s="224" t="n">
        <f aca="false">SUM('DAILY ENTRY'!$G$4:$G$1006)-C29</f>
        <v>0</v>
      </c>
    </row>
    <row r="32" customFormat="false" ht="19.5" hidden="false" customHeight="true" outlineLevel="0" collapsed="false">
      <c r="A32" s="50" t="s">
        <v>28663</v>
      </c>
      <c r="B32" s="50"/>
      <c r="C32" s="50"/>
      <c r="D32" s="50"/>
      <c r="E32" s="50"/>
      <c r="F32" s="50"/>
      <c r="G32" s="50"/>
      <c r="H32" s="50"/>
      <c r="I32" s="50"/>
      <c r="J32" s="50"/>
      <c r="K32" s="50"/>
    </row>
    <row r="33" customFormat="false" ht="24" hidden="false" customHeight="true" outlineLevel="0" collapsed="false">
      <c r="A33" s="175" t="s">
        <v>1480</v>
      </c>
      <c r="B33" s="44" t="str">
        <f aca="false">IF('START HERE'!$B$55="","",'START HERE'!$B$55)</f>
        <v>Employee 1</v>
      </c>
      <c r="C33" s="44" t="str">
        <f aca="false">IF('START HERE'!$B$56="","",'START HERE'!$B$56)</f>
        <v/>
      </c>
      <c r="D33" s="44" t="str">
        <f aca="false">IF('START HERE'!$B$57="","",'START HERE'!$B$57)</f>
        <v/>
      </c>
      <c r="E33" s="44" t="str">
        <f aca="false">IF('START HERE'!$B$58="","",'START HERE'!$B$58)</f>
        <v/>
      </c>
      <c r="F33" s="44" t="str">
        <f aca="false">IF('START HERE'!$B$59="","",'START HERE'!$B$59)</f>
        <v/>
      </c>
      <c r="G33" s="44" t="str">
        <f aca="false">IF('START HERE'!$B$60="","",'START HERE'!$B$60)</f>
        <v/>
      </c>
      <c r="H33" s="44" t="str">
        <f aca="false">IF('START HERE'!$B$61="","",'START HERE'!$B$61)</f>
        <v/>
      </c>
      <c r="I33" s="44" t="str">
        <f aca="false">IF('START HERE'!$B$62="","",'START HERE'!$B$62)</f>
        <v/>
      </c>
      <c r="J33" s="44" t="str">
        <f aca="false">IF('START HERE'!$B$63="","",'START HERE'!$B$63)</f>
        <v/>
      </c>
      <c r="K33" s="44" t="str">
        <f aca="false">IF('START HERE'!$B$64="","",'START HERE'!$B$64)</f>
        <v/>
      </c>
    </row>
    <row r="34" customFormat="false" ht="18" hidden="false" customHeight="true" outlineLevel="0" collapsed="false">
      <c r="A34" s="146" t="s">
        <v>28631</v>
      </c>
      <c r="B34" s="168" t="n">
        <f aca="false">IF(B$33="","",SUMIFS('DAILY ENTRY'!$G$4:$G$1006,'DAILY ENTRY'!$M$4:$M$1006,$A34,'DAILY ENTRY'!$B$4:$B$1006,B$33))</f>
        <v>0</v>
      </c>
      <c r="C34" s="168" t="str">
        <f aca="false">IF(C$33="","",SUMIFS('DAILY ENTRY'!$G$4:$G$1006,'DAILY ENTRY'!$M$4:$M$1006,$A34,'DAILY ENTRY'!$B$4:$B$1006,C$33))</f>
        <v/>
      </c>
      <c r="D34" s="168" t="str">
        <f aca="false">IF(D$33="","",SUMIFS('DAILY ENTRY'!$G$4:$G$1006,'DAILY ENTRY'!$M$4:$M$1006,$A34,'DAILY ENTRY'!$B$4:$B$1006,D$33))</f>
        <v/>
      </c>
      <c r="E34" s="168" t="str">
        <f aca="false">IF(E$33="","",SUMIFS('DAILY ENTRY'!$G$4:$G$1006,'DAILY ENTRY'!$M$4:$M$1006,$A34,'DAILY ENTRY'!$B$4:$B$1006,E$33))</f>
        <v/>
      </c>
      <c r="F34" s="168" t="str">
        <f aca="false">IF(F$33="","",SUMIFS('DAILY ENTRY'!$G$4:$G$1006,'DAILY ENTRY'!$M$4:$M$1006,$A34,'DAILY ENTRY'!$B$4:$B$1006,F$33))</f>
        <v/>
      </c>
      <c r="G34" s="168" t="str">
        <f aca="false">IF(G$33="","",SUMIFS('DAILY ENTRY'!$G$4:$G$1006,'DAILY ENTRY'!$M$4:$M$1006,$A34,'DAILY ENTRY'!$B$4:$B$1006,G$33))</f>
        <v/>
      </c>
      <c r="H34" s="168" t="str">
        <f aca="false">IF(H$33="","",SUMIFS('DAILY ENTRY'!$G$4:$G$1006,'DAILY ENTRY'!$M$4:$M$1006,$A34,'DAILY ENTRY'!$B$4:$B$1006,H$33))</f>
        <v/>
      </c>
      <c r="I34" s="168" t="str">
        <f aca="false">IF(I$33="","",SUMIFS('DAILY ENTRY'!$G$4:$G$1006,'DAILY ENTRY'!$M$4:$M$1006,$A34,'DAILY ENTRY'!$B$4:$B$1006,I$33))</f>
        <v/>
      </c>
      <c r="J34" s="168" t="str">
        <f aca="false">IF(J$33="","",SUMIFS('DAILY ENTRY'!$G$4:$G$1006,'DAILY ENTRY'!$M$4:$M$1006,$A34,'DAILY ENTRY'!$B$4:$B$1006,J$33))</f>
        <v/>
      </c>
      <c r="K34" s="168" t="str">
        <f aca="false">IF(K$33="","",SUMIFS('DAILY ENTRY'!$G$4:$G$1006,'DAILY ENTRY'!$M$4:$M$1006,$A34,'DAILY ENTRY'!$B$4:$B$1006,K$33))</f>
        <v/>
      </c>
    </row>
    <row r="35" customFormat="false" ht="18" hidden="false" customHeight="true" outlineLevel="0" collapsed="false">
      <c r="A35" s="152" t="s">
        <v>28633</v>
      </c>
      <c r="B35" s="127" t="n">
        <f aca="false">IF(B$33="","",SUMIFS('DAILY ENTRY'!$G$4:$G$1006,'DAILY ENTRY'!$M$4:$M$1006,$A35,'DAILY ENTRY'!$B$4:$B$1006,B$33))</f>
        <v>0</v>
      </c>
      <c r="C35" s="127" t="str">
        <f aca="false">IF(C$33="","",SUMIFS('DAILY ENTRY'!$G$4:$G$1006,'DAILY ENTRY'!$M$4:$M$1006,$A35,'DAILY ENTRY'!$B$4:$B$1006,C$33))</f>
        <v/>
      </c>
      <c r="D35" s="127" t="str">
        <f aca="false">IF(D$33="","",SUMIFS('DAILY ENTRY'!$G$4:$G$1006,'DAILY ENTRY'!$M$4:$M$1006,$A35,'DAILY ENTRY'!$B$4:$B$1006,D$33))</f>
        <v/>
      </c>
      <c r="E35" s="127" t="str">
        <f aca="false">IF(E$33="","",SUMIFS('DAILY ENTRY'!$G$4:$G$1006,'DAILY ENTRY'!$M$4:$M$1006,$A35,'DAILY ENTRY'!$B$4:$B$1006,E$33))</f>
        <v/>
      </c>
      <c r="F35" s="127" t="str">
        <f aca="false">IF(F$33="","",SUMIFS('DAILY ENTRY'!$G$4:$G$1006,'DAILY ENTRY'!$M$4:$M$1006,$A35,'DAILY ENTRY'!$B$4:$B$1006,F$33))</f>
        <v/>
      </c>
      <c r="G35" s="127" t="str">
        <f aca="false">IF(G$33="","",SUMIFS('DAILY ENTRY'!$G$4:$G$1006,'DAILY ENTRY'!$M$4:$M$1006,$A35,'DAILY ENTRY'!$B$4:$B$1006,G$33))</f>
        <v/>
      </c>
      <c r="H35" s="127" t="str">
        <f aca="false">IF(H$33="","",SUMIFS('DAILY ENTRY'!$G$4:$G$1006,'DAILY ENTRY'!$M$4:$M$1006,$A35,'DAILY ENTRY'!$B$4:$B$1006,H$33))</f>
        <v/>
      </c>
      <c r="I35" s="127" t="str">
        <f aca="false">IF(I$33="","",SUMIFS('DAILY ENTRY'!$G$4:$G$1006,'DAILY ENTRY'!$M$4:$M$1006,$A35,'DAILY ENTRY'!$B$4:$B$1006,I$33))</f>
        <v/>
      </c>
      <c r="J35" s="127" t="str">
        <f aca="false">IF(J$33="","",SUMIFS('DAILY ENTRY'!$G$4:$G$1006,'DAILY ENTRY'!$M$4:$M$1006,$A35,'DAILY ENTRY'!$B$4:$B$1006,J$33))</f>
        <v/>
      </c>
      <c r="K35" s="127" t="str">
        <f aca="false">IF(K$33="","",SUMIFS('DAILY ENTRY'!$G$4:$G$1006,'DAILY ENTRY'!$M$4:$M$1006,$A35,'DAILY ENTRY'!$B$4:$B$1006,K$33))</f>
        <v/>
      </c>
    </row>
    <row r="36" customFormat="false" ht="18" hidden="false" customHeight="true" outlineLevel="0" collapsed="false">
      <c r="A36" s="146" t="s">
        <v>28635</v>
      </c>
      <c r="B36" s="168" t="n">
        <f aca="false">IF(B$33="","",SUMIFS('DAILY ENTRY'!$G$4:$G$1006,'DAILY ENTRY'!$M$4:$M$1006,$A36,'DAILY ENTRY'!$B$4:$B$1006,B$33))</f>
        <v>0</v>
      </c>
      <c r="C36" s="168" t="str">
        <f aca="false">IF(C$33="","",SUMIFS('DAILY ENTRY'!$G$4:$G$1006,'DAILY ENTRY'!$M$4:$M$1006,$A36,'DAILY ENTRY'!$B$4:$B$1006,C$33))</f>
        <v/>
      </c>
      <c r="D36" s="168" t="str">
        <f aca="false">IF(D$33="","",SUMIFS('DAILY ENTRY'!$G$4:$G$1006,'DAILY ENTRY'!$M$4:$M$1006,$A36,'DAILY ENTRY'!$B$4:$B$1006,D$33))</f>
        <v/>
      </c>
      <c r="E36" s="168" t="str">
        <f aca="false">IF(E$33="","",SUMIFS('DAILY ENTRY'!$G$4:$G$1006,'DAILY ENTRY'!$M$4:$M$1006,$A36,'DAILY ENTRY'!$B$4:$B$1006,E$33))</f>
        <v/>
      </c>
      <c r="F36" s="168" t="str">
        <f aca="false">IF(F$33="","",SUMIFS('DAILY ENTRY'!$G$4:$G$1006,'DAILY ENTRY'!$M$4:$M$1006,$A36,'DAILY ENTRY'!$B$4:$B$1006,F$33))</f>
        <v/>
      </c>
      <c r="G36" s="168" t="str">
        <f aca="false">IF(G$33="","",SUMIFS('DAILY ENTRY'!$G$4:$G$1006,'DAILY ENTRY'!$M$4:$M$1006,$A36,'DAILY ENTRY'!$B$4:$B$1006,G$33))</f>
        <v/>
      </c>
      <c r="H36" s="168" t="str">
        <f aca="false">IF(H$33="","",SUMIFS('DAILY ENTRY'!$G$4:$G$1006,'DAILY ENTRY'!$M$4:$M$1006,$A36,'DAILY ENTRY'!$B$4:$B$1006,H$33))</f>
        <v/>
      </c>
      <c r="I36" s="168" t="str">
        <f aca="false">IF(I$33="","",SUMIFS('DAILY ENTRY'!$G$4:$G$1006,'DAILY ENTRY'!$M$4:$M$1006,$A36,'DAILY ENTRY'!$B$4:$B$1006,I$33))</f>
        <v/>
      </c>
      <c r="J36" s="168" t="str">
        <f aca="false">IF(J$33="","",SUMIFS('DAILY ENTRY'!$G$4:$G$1006,'DAILY ENTRY'!$M$4:$M$1006,$A36,'DAILY ENTRY'!$B$4:$B$1006,J$33))</f>
        <v/>
      </c>
      <c r="K36" s="168" t="str">
        <f aca="false">IF(K$33="","",SUMIFS('DAILY ENTRY'!$G$4:$G$1006,'DAILY ENTRY'!$M$4:$M$1006,$A36,'DAILY ENTRY'!$B$4:$B$1006,K$33))</f>
        <v/>
      </c>
    </row>
    <row r="37" customFormat="false" ht="18" hidden="false" customHeight="true" outlineLevel="0" collapsed="false">
      <c r="A37" s="152" t="s">
        <v>28637</v>
      </c>
      <c r="B37" s="127" t="n">
        <f aca="false">IF(B$33="","",SUMIFS('DAILY ENTRY'!$G$4:$G$1006,'DAILY ENTRY'!$M$4:$M$1006,$A37,'DAILY ENTRY'!$B$4:$B$1006,B$33))</f>
        <v>0</v>
      </c>
      <c r="C37" s="127" t="str">
        <f aca="false">IF(C$33="","",SUMIFS('DAILY ENTRY'!$G$4:$G$1006,'DAILY ENTRY'!$M$4:$M$1006,$A37,'DAILY ENTRY'!$B$4:$B$1006,C$33))</f>
        <v/>
      </c>
      <c r="D37" s="127" t="str">
        <f aca="false">IF(D$33="","",SUMIFS('DAILY ENTRY'!$G$4:$G$1006,'DAILY ENTRY'!$M$4:$M$1006,$A37,'DAILY ENTRY'!$B$4:$B$1006,D$33))</f>
        <v/>
      </c>
      <c r="E37" s="127" t="str">
        <f aca="false">IF(E$33="","",SUMIFS('DAILY ENTRY'!$G$4:$G$1006,'DAILY ENTRY'!$M$4:$M$1006,$A37,'DAILY ENTRY'!$B$4:$B$1006,E$33))</f>
        <v/>
      </c>
      <c r="F37" s="127" t="str">
        <f aca="false">IF(F$33="","",SUMIFS('DAILY ENTRY'!$G$4:$G$1006,'DAILY ENTRY'!$M$4:$M$1006,$A37,'DAILY ENTRY'!$B$4:$B$1006,F$33))</f>
        <v/>
      </c>
      <c r="G37" s="127" t="str">
        <f aca="false">IF(G$33="","",SUMIFS('DAILY ENTRY'!$G$4:$G$1006,'DAILY ENTRY'!$M$4:$M$1006,$A37,'DAILY ENTRY'!$B$4:$B$1006,G$33))</f>
        <v/>
      </c>
      <c r="H37" s="127" t="str">
        <f aca="false">IF(H$33="","",SUMIFS('DAILY ENTRY'!$G$4:$G$1006,'DAILY ENTRY'!$M$4:$M$1006,$A37,'DAILY ENTRY'!$B$4:$B$1006,H$33))</f>
        <v/>
      </c>
      <c r="I37" s="127" t="str">
        <f aca="false">IF(I$33="","",SUMIFS('DAILY ENTRY'!$G$4:$G$1006,'DAILY ENTRY'!$M$4:$M$1006,$A37,'DAILY ENTRY'!$B$4:$B$1006,I$33))</f>
        <v/>
      </c>
      <c r="J37" s="127" t="str">
        <f aca="false">IF(J$33="","",SUMIFS('DAILY ENTRY'!$G$4:$G$1006,'DAILY ENTRY'!$M$4:$M$1006,$A37,'DAILY ENTRY'!$B$4:$B$1006,J$33))</f>
        <v/>
      </c>
      <c r="K37" s="127" t="str">
        <f aca="false">IF(K$33="","",SUMIFS('DAILY ENTRY'!$G$4:$G$1006,'DAILY ENTRY'!$M$4:$M$1006,$A37,'DAILY ENTRY'!$B$4:$B$1006,K$33))</f>
        <v/>
      </c>
    </row>
    <row r="38" customFormat="false" ht="18" hidden="false" customHeight="true" outlineLevel="0" collapsed="false">
      <c r="A38" s="146" t="s">
        <v>28639</v>
      </c>
      <c r="B38" s="168" t="n">
        <f aca="false">IF(B$33="","",SUMIFS('DAILY ENTRY'!$G$4:$G$1006,'DAILY ENTRY'!$M$4:$M$1006,$A38,'DAILY ENTRY'!$B$4:$B$1006,B$33))</f>
        <v>0</v>
      </c>
      <c r="C38" s="168" t="str">
        <f aca="false">IF(C$33="","",SUMIFS('DAILY ENTRY'!$G$4:$G$1006,'DAILY ENTRY'!$M$4:$M$1006,$A38,'DAILY ENTRY'!$B$4:$B$1006,C$33))</f>
        <v/>
      </c>
      <c r="D38" s="168" t="str">
        <f aca="false">IF(D$33="","",SUMIFS('DAILY ENTRY'!$G$4:$G$1006,'DAILY ENTRY'!$M$4:$M$1006,$A38,'DAILY ENTRY'!$B$4:$B$1006,D$33))</f>
        <v/>
      </c>
      <c r="E38" s="168" t="str">
        <f aca="false">IF(E$33="","",SUMIFS('DAILY ENTRY'!$G$4:$G$1006,'DAILY ENTRY'!$M$4:$M$1006,$A38,'DAILY ENTRY'!$B$4:$B$1006,E$33))</f>
        <v/>
      </c>
      <c r="F38" s="168" t="str">
        <f aca="false">IF(F$33="","",SUMIFS('DAILY ENTRY'!$G$4:$G$1006,'DAILY ENTRY'!$M$4:$M$1006,$A38,'DAILY ENTRY'!$B$4:$B$1006,F$33))</f>
        <v/>
      </c>
      <c r="G38" s="168" t="str">
        <f aca="false">IF(G$33="","",SUMIFS('DAILY ENTRY'!$G$4:$G$1006,'DAILY ENTRY'!$M$4:$M$1006,$A38,'DAILY ENTRY'!$B$4:$B$1006,G$33))</f>
        <v/>
      </c>
      <c r="H38" s="168" t="str">
        <f aca="false">IF(H$33="","",SUMIFS('DAILY ENTRY'!$G$4:$G$1006,'DAILY ENTRY'!$M$4:$M$1006,$A38,'DAILY ENTRY'!$B$4:$B$1006,H$33))</f>
        <v/>
      </c>
      <c r="I38" s="168" t="str">
        <f aca="false">IF(I$33="","",SUMIFS('DAILY ENTRY'!$G$4:$G$1006,'DAILY ENTRY'!$M$4:$M$1006,$A38,'DAILY ENTRY'!$B$4:$B$1006,I$33))</f>
        <v/>
      </c>
      <c r="J38" s="168" t="str">
        <f aca="false">IF(J$33="","",SUMIFS('DAILY ENTRY'!$G$4:$G$1006,'DAILY ENTRY'!$M$4:$M$1006,$A38,'DAILY ENTRY'!$B$4:$B$1006,J$33))</f>
        <v/>
      </c>
      <c r="K38" s="168" t="str">
        <f aca="false">IF(K$33="","",SUMIFS('DAILY ENTRY'!$G$4:$G$1006,'DAILY ENTRY'!$M$4:$M$1006,$A38,'DAILY ENTRY'!$B$4:$B$1006,K$33))</f>
        <v/>
      </c>
    </row>
    <row r="39" customFormat="false" ht="18" hidden="false" customHeight="true" outlineLevel="0" collapsed="false">
      <c r="A39" s="152" t="s">
        <v>28641</v>
      </c>
      <c r="B39" s="127" t="n">
        <f aca="false">IF(B$33="","",SUMIFS('DAILY ENTRY'!$G$4:$G$1006,'DAILY ENTRY'!$M$4:$M$1006,$A39,'DAILY ENTRY'!$B$4:$B$1006,B$33))</f>
        <v>0</v>
      </c>
      <c r="C39" s="127" t="str">
        <f aca="false">IF(C$33="","",SUMIFS('DAILY ENTRY'!$G$4:$G$1006,'DAILY ENTRY'!$M$4:$M$1006,$A39,'DAILY ENTRY'!$B$4:$B$1006,C$33))</f>
        <v/>
      </c>
      <c r="D39" s="127" t="str">
        <f aca="false">IF(D$33="","",SUMIFS('DAILY ENTRY'!$G$4:$G$1006,'DAILY ENTRY'!$M$4:$M$1006,$A39,'DAILY ENTRY'!$B$4:$B$1006,D$33))</f>
        <v/>
      </c>
      <c r="E39" s="127" t="str">
        <f aca="false">IF(E$33="","",SUMIFS('DAILY ENTRY'!$G$4:$G$1006,'DAILY ENTRY'!$M$4:$M$1006,$A39,'DAILY ENTRY'!$B$4:$B$1006,E$33))</f>
        <v/>
      </c>
      <c r="F39" s="127" t="str">
        <f aca="false">IF(F$33="","",SUMIFS('DAILY ENTRY'!$G$4:$G$1006,'DAILY ENTRY'!$M$4:$M$1006,$A39,'DAILY ENTRY'!$B$4:$B$1006,F$33))</f>
        <v/>
      </c>
      <c r="G39" s="127" t="str">
        <f aca="false">IF(G$33="","",SUMIFS('DAILY ENTRY'!$G$4:$G$1006,'DAILY ENTRY'!$M$4:$M$1006,$A39,'DAILY ENTRY'!$B$4:$B$1006,G$33))</f>
        <v/>
      </c>
      <c r="H39" s="127" t="str">
        <f aca="false">IF(H$33="","",SUMIFS('DAILY ENTRY'!$G$4:$G$1006,'DAILY ENTRY'!$M$4:$M$1006,$A39,'DAILY ENTRY'!$B$4:$B$1006,H$33))</f>
        <v/>
      </c>
      <c r="I39" s="127" t="str">
        <f aca="false">IF(I$33="","",SUMIFS('DAILY ENTRY'!$G$4:$G$1006,'DAILY ENTRY'!$M$4:$M$1006,$A39,'DAILY ENTRY'!$B$4:$B$1006,I$33))</f>
        <v/>
      </c>
      <c r="J39" s="127" t="str">
        <f aca="false">IF(J$33="","",SUMIFS('DAILY ENTRY'!$G$4:$G$1006,'DAILY ENTRY'!$M$4:$M$1006,$A39,'DAILY ENTRY'!$B$4:$B$1006,J$33))</f>
        <v/>
      </c>
      <c r="K39" s="127" t="str">
        <f aca="false">IF(K$33="","",SUMIFS('DAILY ENTRY'!$G$4:$G$1006,'DAILY ENTRY'!$M$4:$M$1006,$A39,'DAILY ENTRY'!$B$4:$B$1006,K$33))</f>
        <v/>
      </c>
    </row>
    <row r="40" customFormat="false" ht="18" hidden="false" customHeight="true" outlineLevel="0" collapsed="false">
      <c r="A40" s="146" t="s">
        <v>28643</v>
      </c>
      <c r="B40" s="168" t="n">
        <f aca="false">IF(B$33="","",SUMIFS('DAILY ENTRY'!$G$4:$G$1006,'DAILY ENTRY'!$M$4:$M$1006,$A40,'DAILY ENTRY'!$B$4:$B$1006,B$33))</f>
        <v>0</v>
      </c>
      <c r="C40" s="168" t="str">
        <f aca="false">IF(C$33="","",SUMIFS('DAILY ENTRY'!$G$4:$G$1006,'DAILY ENTRY'!$M$4:$M$1006,$A40,'DAILY ENTRY'!$B$4:$B$1006,C$33))</f>
        <v/>
      </c>
      <c r="D40" s="168" t="str">
        <f aca="false">IF(D$33="","",SUMIFS('DAILY ENTRY'!$G$4:$G$1006,'DAILY ENTRY'!$M$4:$M$1006,$A40,'DAILY ENTRY'!$B$4:$B$1006,D$33))</f>
        <v/>
      </c>
      <c r="E40" s="168" t="str">
        <f aca="false">IF(E$33="","",SUMIFS('DAILY ENTRY'!$G$4:$G$1006,'DAILY ENTRY'!$M$4:$M$1006,$A40,'DAILY ENTRY'!$B$4:$B$1006,E$33))</f>
        <v/>
      </c>
      <c r="F40" s="168" t="str">
        <f aca="false">IF(F$33="","",SUMIFS('DAILY ENTRY'!$G$4:$G$1006,'DAILY ENTRY'!$M$4:$M$1006,$A40,'DAILY ENTRY'!$B$4:$B$1006,F$33))</f>
        <v/>
      </c>
      <c r="G40" s="168" t="str">
        <f aca="false">IF(G$33="","",SUMIFS('DAILY ENTRY'!$G$4:$G$1006,'DAILY ENTRY'!$M$4:$M$1006,$A40,'DAILY ENTRY'!$B$4:$B$1006,G$33))</f>
        <v/>
      </c>
      <c r="H40" s="168" t="str">
        <f aca="false">IF(H$33="","",SUMIFS('DAILY ENTRY'!$G$4:$G$1006,'DAILY ENTRY'!$M$4:$M$1006,$A40,'DAILY ENTRY'!$B$4:$B$1006,H$33))</f>
        <v/>
      </c>
      <c r="I40" s="168" t="str">
        <f aca="false">IF(I$33="","",SUMIFS('DAILY ENTRY'!$G$4:$G$1006,'DAILY ENTRY'!$M$4:$M$1006,$A40,'DAILY ENTRY'!$B$4:$B$1006,I$33))</f>
        <v/>
      </c>
      <c r="J40" s="168" t="str">
        <f aca="false">IF(J$33="","",SUMIFS('DAILY ENTRY'!$G$4:$G$1006,'DAILY ENTRY'!$M$4:$M$1006,$A40,'DAILY ENTRY'!$B$4:$B$1006,J$33))</f>
        <v/>
      </c>
      <c r="K40" s="168" t="str">
        <f aca="false">IF(K$33="","",SUMIFS('DAILY ENTRY'!$G$4:$G$1006,'DAILY ENTRY'!$M$4:$M$1006,$A40,'DAILY ENTRY'!$B$4:$B$1006,K$33))</f>
        <v/>
      </c>
    </row>
    <row r="41" customFormat="false" ht="18" hidden="false" customHeight="true" outlineLevel="0" collapsed="false">
      <c r="A41" s="152" t="s">
        <v>28645</v>
      </c>
      <c r="B41" s="127" t="n">
        <f aca="false">IF(B$33="","",SUMIFS('DAILY ENTRY'!$G$4:$G$1006,'DAILY ENTRY'!$M$4:$M$1006,$A41,'DAILY ENTRY'!$B$4:$B$1006,B$33))</f>
        <v>0</v>
      </c>
      <c r="C41" s="127" t="str">
        <f aca="false">IF(C$33="","",SUMIFS('DAILY ENTRY'!$G$4:$G$1006,'DAILY ENTRY'!$M$4:$M$1006,$A41,'DAILY ENTRY'!$B$4:$B$1006,C$33))</f>
        <v/>
      </c>
      <c r="D41" s="127" t="str">
        <f aca="false">IF(D$33="","",SUMIFS('DAILY ENTRY'!$G$4:$G$1006,'DAILY ENTRY'!$M$4:$M$1006,$A41,'DAILY ENTRY'!$B$4:$B$1006,D$33))</f>
        <v/>
      </c>
      <c r="E41" s="127" t="str">
        <f aca="false">IF(E$33="","",SUMIFS('DAILY ENTRY'!$G$4:$G$1006,'DAILY ENTRY'!$M$4:$M$1006,$A41,'DAILY ENTRY'!$B$4:$B$1006,E$33))</f>
        <v/>
      </c>
      <c r="F41" s="127" t="str">
        <f aca="false">IF(F$33="","",SUMIFS('DAILY ENTRY'!$G$4:$G$1006,'DAILY ENTRY'!$M$4:$M$1006,$A41,'DAILY ENTRY'!$B$4:$B$1006,F$33))</f>
        <v/>
      </c>
      <c r="G41" s="127" t="str">
        <f aca="false">IF(G$33="","",SUMIFS('DAILY ENTRY'!$G$4:$G$1006,'DAILY ENTRY'!$M$4:$M$1006,$A41,'DAILY ENTRY'!$B$4:$B$1006,G$33))</f>
        <v/>
      </c>
      <c r="H41" s="127" t="str">
        <f aca="false">IF(H$33="","",SUMIFS('DAILY ENTRY'!$G$4:$G$1006,'DAILY ENTRY'!$M$4:$M$1006,$A41,'DAILY ENTRY'!$B$4:$B$1006,H$33))</f>
        <v/>
      </c>
      <c r="I41" s="127" t="str">
        <f aca="false">IF(I$33="","",SUMIFS('DAILY ENTRY'!$G$4:$G$1006,'DAILY ENTRY'!$M$4:$M$1006,$A41,'DAILY ENTRY'!$B$4:$B$1006,I$33))</f>
        <v/>
      </c>
      <c r="J41" s="127" t="str">
        <f aca="false">IF(J$33="","",SUMIFS('DAILY ENTRY'!$G$4:$G$1006,'DAILY ENTRY'!$M$4:$M$1006,$A41,'DAILY ENTRY'!$B$4:$B$1006,J$33))</f>
        <v/>
      </c>
      <c r="K41" s="127" t="str">
        <f aca="false">IF(K$33="","",SUMIFS('DAILY ENTRY'!$G$4:$G$1006,'DAILY ENTRY'!$M$4:$M$1006,$A41,'DAILY ENTRY'!$B$4:$B$1006,K$33))</f>
        <v/>
      </c>
    </row>
    <row r="42" customFormat="false" ht="18" hidden="false" customHeight="true" outlineLevel="0" collapsed="false">
      <c r="A42" s="146" t="s">
        <v>28647</v>
      </c>
      <c r="B42" s="168" t="n">
        <f aca="false">IF(B$33="","",SUMIFS('DAILY ENTRY'!$G$4:$G$1006,'DAILY ENTRY'!$M$4:$M$1006,$A42,'DAILY ENTRY'!$B$4:$B$1006,B$33))</f>
        <v>0</v>
      </c>
      <c r="C42" s="168" t="str">
        <f aca="false">IF(C$33="","",SUMIFS('DAILY ENTRY'!$G$4:$G$1006,'DAILY ENTRY'!$M$4:$M$1006,$A42,'DAILY ENTRY'!$B$4:$B$1006,C$33))</f>
        <v/>
      </c>
      <c r="D42" s="168" t="str">
        <f aca="false">IF(D$33="","",SUMIFS('DAILY ENTRY'!$G$4:$G$1006,'DAILY ENTRY'!$M$4:$M$1006,$A42,'DAILY ENTRY'!$B$4:$B$1006,D$33))</f>
        <v/>
      </c>
      <c r="E42" s="168" t="str">
        <f aca="false">IF(E$33="","",SUMIFS('DAILY ENTRY'!$G$4:$G$1006,'DAILY ENTRY'!$M$4:$M$1006,$A42,'DAILY ENTRY'!$B$4:$B$1006,E$33))</f>
        <v/>
      </c>
      <c r="F42" s="168" t="str">
        <f aca="false">IF(F$33="","",SUMIFS('DAILY ENTRY'!$G$4:$G$1006,'DAILY ENTRY'!$M$4:$M$1006,$A42,'DAILY ENTRY'!$B$4:$B$1006,F$33))</f>
        <v/>
      </c>
      <c r="G42" s="168" t="str">
        <f aca="false">IF(G$33="","",SUMIFS('DAILY ENTRY'!$G$4:$G$1006,'DAILY ENTRY'!$M$4:$M$1006,$A42,'DAILY ENTRY'!$B$4:$B$1006,G$33))</f>
        <v/>
      </c>
      <c r="H42" s="168" t="str">
        <f aca="false">IF(H$33="","",SUMIFS('DAILY ENTRY'!$G$4:$G$1006,'DAILY ENTRY'!$M$4:$M$1006,$A42,'DAILY ENTRY'!$B$4:$B$1006,H$33))</f>
        <v/>
      </c>
      <c r="I42" s="168" t="str">
        <f aca="false">IF(I$33="","",SUMIFS('DAILY ENTRY'!$G$4:$G$1006,'DAILY ENTRY'!$M$4:$M$1006,$A42,'DAILY ENTRY'!$B$4:$B$1006,I$33))</f>
        <v/>
      </c>
      <c r="J42" s="168" t="str">
        <f aca="false">IF(J$33="","",SUMIFS('DAILY ENTRY'!$G$4:$G$1006,'DAILY ENTRY'!$M$4:$M$1006,$A42,'DAILY ENTRY'!$B$4:$B$1006,J$33))</f>
        <v/>
      </c>
      <c r="K42" s="168" t="str">
        <f aca="false">IF(K$33="","",SUMIFS('DAILY ENTRY'!$G$4:$G$1006,'DAILY ENTRY'!$M$4:$M$1006,$A42,'DAILY ENTRY'!$B$4:$B$1006,K$33))</f>
        <v/>
      </c>
    </row>
    <row r="43" customFormat="false" ht="18" hidden="false" customHeight="true" outlineLevel="0" collapsed="false">
      <c r="A43" s="152" t="s">
        <v>28649</v>
      </c>
      <c r="B43" s="127" t="n">
        <f aca="false">IF(B$33="","",SUMIFS('DAILY ENTRY'!$G$4:$G$1006,'DAILY ENTRY'!$M$4:$M$1006,$A43,'DAILY ENTRY'!$B$4:$B$1006,B$33))</f>
        <v>0</v>
      </c>
      <c r="C43" s="127" t="str">
        <f aca="false">IF(C$33="","",SUMIFS('DAILY ENTRY'!$G$4:$G$1006,'DAILY ENTRY'!$M$4:$M$1006,$A43,'DAILY ENTRY'!$B$4:$B$1006,C$33))</f>
        <v/>
      </c>
      <c r="D43" s="127" t="str">
        <f aca="false">IF(D$33="","",SUMIFS('DAILY ENTRY'!$G$4:$G$1006,'DAILY ENTRY'!$M$4:$M$1006,$A43,'DAILY ENTRY'!$B$4:$B$1006,D$33))</f>
        <v/>
      </c>
      <c r="E43" s="127" t="str">
        <f aca="false">IF(E$33="","",SUMIFS('DAILY ENTRY'!$G$4:$G$1006,'DAILY ENTRY'!$M$4:$M$1006,$A43,'DAILY ENTRY'!$B$4:$B$1006,E$33))</f>
        <v/>
      </c>
      <c r="F43" s="127" t="str">
        <f aca="false">IF(F$33="","",SUMIFS('DAILY ENTRY'!$G$4:$G$1006,'DAILY ENTRY'!$M$4:$M$1006,$A43,'DAILY ENTRY'!$B$4:$B$1006,F$33))</f>
        <v/>
      </c>
      <c r="G43" s="127" t="str">
        <f aca="false">IF(G$33="","",SUMIFS('DAILY ENTRY'!$G$4:$G$1006,'DAILY ENTRY'!$M$4:$M$1006,$A43,'DAILY ENTRY'!$B$4:$B$1006,G$33))</f>
        <v/>
      </c>
      <c r="H43" s="127" t="str">
        <f aca="false">IF(H$33="","",SUMIFS('DAILY ENTRY'!$G$4:$G$1006,'DAILY ENTRY'!$M$4:$M$1006,$A43,'DAILY ENTRY'!$B$4:$B$1006,H$33))</f>
        <v/>
      </c>
      <c r="I43" s="127" t="str">
        <f aca="false">IF(I$33="","",SUMIFS('DAILY ENTRY'!$G$4:$G$1006,'DAILY ENTRY'!$M$4:$M$1006,$A43,'DAILY ENTRY'!$B$4:$B$1006,I$33))</f>
        <v/>
      </c>
      <c r="J43" s="127" t="str">
        <f aca="false">IF(J$33="","",SUMIFS('DAILY ENTRY'!$G$4:$G$1006,'DAILY ENTRY'!$M$4:$M$1006,$A43,'DAILY ENTRY'!$B$4:$B$1006,J$33))</f>
        <v/>
      </c>
      <c r="K43" s="127" t="str">
        <f aca="false">IF(K$33="","",SUMIFS('DAILY ENTRY'!$G$4:$G$1006,'DAILY ENTRY'!$M$4:$M$1006,$A43,'DAILY ENTRY'!$B$4:$B$1006,K$33))</f>
        <v/>
      </c>
    </row>
    <row r="44" customFormat="false" ht="18" hidden="false" customHeight="true" outlineLevel="0" collapsed="false">
      <c r="A44" s="146" t="s">
        <v>28651</v>
      </c>
      <c r="B44" s="168" t="n">
        <f aca="false">IF(B$33="","",SUMIFS('DAILY ENTRY'!$G$4:$G$1006,'DAILY ENTRY'!$M$4:$M$1006,$A44,'DAILY ENTRY'!$B$4:$B$1006,B$33))</f>
        <v>0</v>
      </c>
      <c r="C44" s="168" t="str">
        <f aca="false">IF(C$33="","",SUMIFS('DAILY ENTRY'!$G$4:$G$1006,'DAILY ENTRY'!$M$4:$M$1006,$A44,'DAILY ENTRY'!$B$4:$B$1006,C$33))</f>
        <v/>
      </c>
      <c r="D44" s="168" t="str">
        <f aca="false">IF(D$33="","",SUMIFS('DAILY ENTRY'!$G$4:$G$1006,'DAILY ENTRY'!$M$4:$M$1006,$A44,'DAILY ENTRY'!$B$4:$B$1006,D$33))</f>
        <v/>
      </c>
      <c r="E44" s="168" t="str">
        <f aca="false">IF(E$33="","",SUMIFS('DAILY ENTRY'!$G$4:$G$1006,'DAILY ENTRY'!$M$4:$M$1006,$A44,'DAILY ENTRY'!$B$4:$B$1006,E$33))</f>
        <v/>
      </c>
      <c r="F44" s="168" t="str">
        <f aca="false">IF(F$33="","",SUMIFS('DAILY ENTRY'!$G$4:$G$1006,'DAILY ENTRY'!$M$4:$M$1006,$A44,'DAILY ENTRY'!$B$4:$B$1006,F$33))</f>
        <v/>
      </c>
      <c r="G44" s="168" t="str">
        <f aca="false">IF(G$33="","",SUMIFS('DAILY ENTRY'!$G$4:$G$1006,'DAILY ENTRY'!$M$4:$M$1006,$A44,'DAILY ENTRY'!$B$4:$B$1006,G$33))</f>
        <v/>
      </c>
      <c r="H44" s="168" t="str">
        <f aca="false">IF(H$33="","",SUMIFS('DAILY ENTRY'!$G$4:$G$1006,'DAILY ENTRY'!$M$4:$M$1006,$A44,'DAILY ENTRY'!$B$4:$B$1006,H$33))</f>
        <v/>
      </c>
      <c r="I44" s="168" t="str">
        <f aca="false">IF(I$33="","",SUMIFS('DAILY ENTRY'!$G$4:$G$1006,'DAILY ENTRY'!$M$4:$M$1006,$A44,'DAILY ENTRY'!$B$4:$B$1006,I$33))</f>
        <v/>
      </c>
      <c r="J44" s="168" t="str">
        <f aca="false">IF(J$33="","",SUMIFS('DAILY ENTRY'!$G$4:$G$1006,'DAILY ENTRY'!$M$4:$M$1006,$A44,'DAILY ENTRY'!$B$4:$B$1006,J$33))</f>
        <v/>
      </c>
      <c r="K44" s="168" t="str">
        <f aca="false">IF(K$33="","",SUMIFS('DAILY ENTRY'!$G$4:$G$1006,'DAILY ENTRY'!$M$4:$M$1006,$A44,'DAILY ENTRY'!$B$4:$B$1006,K$33))</f>
        <v/>
      </c>
    </row>
    <row r="45" customFormat="false" ht="18" hidden="false" customHeight="true" outlineLevel="0" collapsed="false">
      <c r="A45" s="152" t="s">
        <v>28664</v>
      </c>
      <c r="B45" s="127" t="n">
        <f aca="false">IF(B$33="","",SUMIFS('DAILY ENTRY'!$G$4:$G$1006,'DAILY ENTRY'!$M$4:$M$1006,"",'DAILY ENTRY'!$B$4:$B$1006,B$33))</f>
        <v>0</v>
      </c>
      <c r="C45" s="127" t="str">
        <f aca="false">IF(C$33="","",SUMIFS('DAILY ENTRY'!$G$4:$G$1006,'DAILY ENTRY'!$M$4:$M$1006,"",'DAILY ENTRY'!$B$4:$B$1006,C$33))</f>
        <v/>
      </c>
      <c r="D45" s="127" t="str">
        <f aca="false">IF(D$33="","",SUMIFS('DAILY ENTRY'!$G$4:$G$1006,'DAILY ENTRY'!$M$4:$M$1006,"",'DAILY ENTRY'!$B$4:$B$1006,D$33))</f>
        <v/>
      </c>
      <c r="E45" s="127" t="str">
        <f aca="false">IF(E$33="","",SUMIFS('DAILY ENTRY'!$G$4:$G$1006,'DAILY ENTRY'!$M$4:$M$1006,"",'DAILY ENTRY'!$B$4:$B$1006,E$33))</f>
        <v/>
      </c>
      <c r="F45" s="127" t="str">
        <f aca="false">IF(F$33="","",SUMIFS('DAILY ENTRY'!$G$4:$G$1006,'DAILY ENTRY'!$M$4:$M$1006,"",'DAILY ENTRY'!$B$4:$B$1006,F$33))</f>
        <v/>
      </c>
      <c r="G45" s="127" t="str">
        <f aca="false">IF(G$33="","",SUMIFS('DAILY ENTRY'!$G$4:$G$1006,'DAILY ENTRY'!$M$4:$M$1006,"",'DAILY ENTRY'!$B$4:$B$1006,G$33))</f>
        <v/>
      </c>
      <c r="H45" s="127" t="str">
        <f aca="false">IF(H$33="","",SUMIFS('DAILY ENTRY'!$G$4:$G$1006,'DAILY ENTRY'!$M$4:$M$1006,"",'DAILY ENTRY'!$B$4:$B$1006,H$33))</f>
        <v/>
      </c>
      <c r="I45" s="127" t="str">
        <f aca="false">IF(I$33="","",SUMIFS('DAILY ENTRY'!$G$4:$G$1006,'DAILY ENTRY'!$M$4:$M$1006,"",'DAILY ENTRY'!$B$4:$B$1006,I$33))</f>
        <v/>
      </c>
      <c r="J45" s="127" t="str">
        <f aca="false">IF(J$33="","",SUMIFS('DAILY ENTRY'!$G$4:$G$1006,'DAILY ENTRY'!$M$4:$M$1006,"",'DAILY ENTRY'!$B$4:$B$1006,J$33))</f>
        <v/>
      </c>
      <c r="K45" s="127" t="str">
        <f aca="false">IF(K$33="","",SUMIFS('DAILY ENTRY'!$G$4:$G$1006,'DAILY ENTRY'!$M$4:$M$1006,"",'DAILY ENTRY'!$B$4:$B$1006,K$33))</f>
        <v/>
      </c>
    </row>
    <row r="46" customFormat="false" ht="18" hidden="false" customHeight="true" outlineLevel="0" collapsed="false">
      <c r="A46" s="220" t="s">
        <v>28654</v>
      </c>
      <c r="B46" s="221" t="n">
        <f aca="false">IF(B$33="","",SUM(B34:B45))</f>
        <v>0</v>
      </c>
      <c r="C46" s="221" t="str">
        <f aca="false">IF(C$33="","",SUM(C34:C45))</f>
        <v/>
      </c>
      <c r="D46" s="221" t="str">
        <f aca="false">IF(D$33="","",SUM(D34:D45))</f>
        <v/>
      </c>
      <c r="E46" s="221" t="str">
        <f aca="false">IF(E$33="","",SUM(E34:E45))</f>
        <v/>
      </c>
      <c r="F46" s="221" t="str">
        <f aca="false">IF(F$33="","",SUM(F34:F45))</f>
        <v/>
      </c>
      <c r="G46" s="221" t="str">
        <f aca="false">IF(G$33="","",SUM(G34:G45))</f>
        <v/>
      </c>
      <c r="H46" s="221" t="str">
        <f aca="false">IF(H$33="","",SUM(H34:H45))</f>
        <v/>
      </c>
      <c r="I46" s="221" t="str">
        <f aca="false">IF(I$33="","",SUM(I34:I45))</f>
        <v/>
      </c>
      <c r="J46" s="221" t="str">
        <f aca="false">IF(J$33="","",SUM(J34:J45))</f>
        <v/>
      </c>
      <c r="K46" s="221" t="str">
        <f aca="false">IF(K$33="","",SUM(K34:K45))</f>
        <v/>
      </c>
    </row>
    <row r="47" customFormat="false" ht="18" hidden="false" customHeight="true" outlineLevel="0" collapsed="false">
      <c r="A47" s="225" t="s">
        <v>28665</v>
      </c>
      <c r="B47" s="226" t="n">
        <f aca="false">SUM('DAILY ENTRY'!$G$4:$G$1006)-SUM(B46:K46)</f>
        <v>0</v>
      </c>
      <c r="C47" s="227"/>
      <c r="D47" s="227"/>
      <c r="E47" s="227"/>
      <c r="F47" s="227"/>
      <c r="G47" s="227"/>
      <c r="H47" s="227"/>
      <c r="I47" s="227"/>
      <c r="J47" s="227"/>
      <c r="K47" s="227"/>
    </row>
    <row r="48" customFormat="false" ht="27.75" hidden="false" customHeight="true" outlineLevel="0" collapsed="false">
      <c r="A48" s="228"/>
      <c r="B48" s="228"/>
      <c r="C48" s="228"/>
      <c r="D48" s="228"/>
      <c r="E48" s="228"/>
      <c r="F48" s="228"/>
      <c r="G48" s="228"/>
      <c r="H48" s="228"/>
      <c r="I48" s="228"/>
      <c r="J48" s="228"/>
      <c r="K48" s="228"/>
    </row>
    <row r="49" customFormat="false" ht="64.15" hidden="false" customHeight="false" outlineLevel="0" collapsed="false">
      <c r="A49" s="229" t="s">
        <v>28666</v>
      </c>
    </row>
  </sheetData>
  <sheetProtection sheet="true" password="dd42" formatCells="false" formatColumns="false" formatRows="false" sort="false" autoFilter="false"/>
  <mergeCells count="7">
    <mergeCell ref="A1:K1"/>
    <mergeCell ref="B2:K2"/>
    <mergeCell ref="A17:H17"/>
    <mergeCell ref="A19:J19"/>
    <mergeCell ref="A30:H30"/>
    <mergeCell ref="A32:K32"/>
    <mergeCell ref="A48:K48"/>
  </mergeCells>
  <conditionalFormatting sqref="C4:C14">
    <cfRule type="colorScale" priority="2">
      <colorScale>
        <cfvo type="min" val="0"/>
        <cfvo type="max" val="0"/>
        <color rgb="FFFFFFFF"/>
        <color rgb="FF9DC3E6"/>
      </colorScale>
    </cfRule>
  </conditionalFormatting>
  <conditionalFormatting sqref="H4:H14">
    <cfRule type="colorScale" priority="3">
      <colorScale>
        <cfvo type="min" val="0"/>
        <cfvo type="max" val="0"/>
        <color rgb="FFFFFFFF"/>
        <color rgb="FFA9D08E"/>
      </colorScale>
    </cfRule>
  </conditionalFormatting>
  <conditionalFormatting sqref="A15:J15">
    <cfRule type="expression" priority="4" aboveAverage="0" equalAverage="0" bottom="0" percent="0" rank="0" text="" dxfId="13">
      <formula>$B$15&gt;0</formula>
    </cfRule>
  </conditionalFormatting>
  <conditionalFormatting sqref="C21:C27">
    <cfRule type="colorScale" priority="5">
      <colorScale>
        <cfvo type="min" val="0"/>
        <cfvo type="max" val="0"/>
        <color rgb="FFFFFFFF"/>
        <color rgb="FF9DC3E6"/>
      </colorScale>
    </cfRule>
  </conditionalFormatting>
  <conditionalFormatting sqref="H21:H27">
    <cfRule type="colorScale" priority="6">
      <colorScale>
        <cfvo type="min" val="0"/>
        <cfvo type="max" val="0"/>
        <color rgb="FFFFFFFF"/>
        <color rgb="FFA9D08E"/>
      </colorScale>
    </cfRule>
  </conditionalFormatting>
  <conditionalFormatting sqref="A28:J28">
    <cfRule type="expression" priority="7" aboveAverage="0" equalAverage="0" bottom="0" percent="0" rank="0" text="" dxfId="13">
      <formula>$B$28&gt;0</formula>
    </cfRule>
  </conditionalFormatting>
  <conditionalFormatting sqref="A47:K47">
    <cfRule type="expression" priority="8" aboveAverage="0" equalAverage="0" bottom="0" percent="0" rank="0" text="" dxfId="13">
      <formula>$B$47&gt;0</formula>
    </cfRule>
  </conditionalFormatting>
  <hyperlinks>
    <hyperlink ref="A2" location="'MAP'!A1" display="◀  MAP"/>
  </hyperlinks>
  <printOptions headings="false" gridLines="false" gridLinesSet="true" horizontalCentered="false" verticalCentered="false"/>
  <pageMargins left="0.4" right="0.4" top="0.55" bottom="0.55" header="0.511811023622047" footer="0.3"/>
  <pageSetup paperSize="1" scale="100" fitToWidth="1" fitToHeight="0" pageOrder="downThenOver" orientation="landscape" blackAndWhite="false" draft="false" cellComments="none" horizontalDpi="300" verticalDpi="300" copies="1"/>
  <headerFooter differentFirst="false" differentOddEven="false">
    <oddHeader/>
    <oddFooter>&amp;L&amp;7 &amp;K808080PCI AI  —  Growth OS&amp;R&amp;7 &amp;K808080Page &amp;P of &amp;N</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A1:V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9"/>
    <col collapsed="false" customWidth="true" hidden="false" outlineLevel="0" max="4" min="3" style="1" width="11"/>
    <col collapsed="false" customWidth="true" hidden="false" outlineLevel="0" max="5" min="5" style="1" width="10"/>
    <col collapsed="false" customWidth="true" hidden="false" outlineLevel="0" max="6" min="6" style="1" width="11"/>
    <col collapsed="false" customWidth="true" hidden="false" outlineLevel="0" max="11" min="7" style="1" width="10"/>
    <col collapsed="false" customWidth="true" hidden="false" outlineLevel="0" max="12" min="12" style="1" width="11"/>
    <col collapsed="false" customWidth="true" hidden="false" outlineLevel="0" max="13" min="13" style="1" width="12"/>
    <col collapsed="false" customWidth="true" hidden="false" outlineLevel="0" max="15" min="14" style="1" width="11"/>
    <col collapsed="false" customWidth="true" hidden="false" outlineLevel="0" max="16" min="16" style="1" width="10"/>
    <col collapsed="false" customWidth="true" hidden="false" outlineLevel="0" max="17" min="17" style="1" width="46"/>
    <col collapsed="false" customWidth="true" hidden="false" outlineLevel="0" max="22" min="18" style="1" width="12"/>
  </cols>
  <sheetData>
    <row r="1" customFormat="false" ht="25.5" hidden="false" customHeight="true" outlineLevel="0" collapsed="false">
      <c r="A1" s="2" t="s">
        <v>28667</v>
      </c>
      <c r="B1" s="2"/>
      <c r="C1" s="2"/>
      <c r="D1" s="2"/>
      <c r="E1" s="2"/>
      <c r="F1" s="2"/>
      <c r="G1" s="2"/>
      <c r="H1" s="2"/>
      <c r="I1" s="2"/>
      <c r="J1" s="2"/>
      <c r="K1" s="2"/>
      <c r="L1" s="2"/>
      <c r="M1" s="2"/>
      <c r="N1" s="2"/>
      <c r="O1" s="2"/>
      <c r="P1" s="2"/>
      <c r="Q1" s="2"/>
    </row>
    <row r="2" customFormat="false" ht="18" hidden="false" customHeight="true" outlineLevel="0" collapsed="false">
      <c r="A2" s="3" t="s">
        <v>1</v>
      </c>
      <c r="B2" s="4" t="s">
        <v>28668</v>
      </c>
      <c r="C2" s="4"/>
      <c r="D2" s="4"/>
      <c r="E2" s="4"/>
      <c r="F2" s="4"/>
      <c r="G2" s="4"/>
      <c r="H2" s="4"/>
      <c r="I2" s="4"/>
      <c r="J2" s="4"/>
      <c r="K2" s="4"/>
      <c r="L2" s="4"/>
      <c r="M2" s="4"/>
      <c r="N2" s="4"/>
      <c r="O2" s="4"/>
      <c r="P2" s="4"/>
      <c r="Q2" s="4"/>
    </row>
    <row r="3" customFormat="false" ht="48" hidden="false" customHeight="true" outlineLevel="0" collapsed="false">
      <c r="A3" s="72" t="s">
        <v>1485</v>
      </c>
      <c r="B3" s="72" t="s">
        <v>28669</v>
      </c>
      <c r="C3" s="72" t="s">
        <v>28342</v>
      </c>
      <c r="D3" s="72" t="s">
        <v>28343</v>
      </c>
      <c r="E3" s="72" t="s">
        <v>28670</v>
      </c>
      <c r="F3" s="72" t="s">
        <v>28671</v>
      </c>
      <c r="G3" s="72" t="s">
        <v>28672</v>
      </c>
      <c r="H3" s="72" t="s">
        <v>28673</v>
      </c>
      <c r="I3" s="72" t="s">
        <v>28674</v>
      </c>
      <c r="J3" s="72" t="s">
        <v>28382</v>
      </c>
      <c r="K3" s="72" t="s">
        <v>28345</v>
      </c>
      <c r="L3" s="72" t="s">
        <v>28625</v>
      </c>
      <c r="M3" s="72" t="s">
        <v>28675</v>
      </c>
      <c r="N3" s="72" t="s">
        <v>1553</v>
      </c>
      <c r="O3" s="72" t="s">
        <v>28676</v>
      </c>
      <c r="P3" s="72" t="s">
        <v>28677</v>
      </c>
      <c r="Q3" s="72" t="s">
        <v>28678</v>
      </c>
      <c r="R3" s="72" t="s">
        <v>28679</v>
      </c>
      <c r="S3" s="72" t="s">
        <v>28680</v>
      </c>
      <c r="T3" s="72" t="s">
        <v>28681</v>
      </c>
      <c r="U3" s="72" t="s">
        <v>28682</v>
      </c>
      <c r="V3" s="72" t="s">
        <v>28370</v>
      </c>
    </row>
    <row r="4" customFormat="false" ht="33.75" hidden="false" customHeight="true" outlineLevel="0" collapsed="false">
      <c r="A4" s="230" t="str">
        <f aca="false">IF('START HERE'!$B$55="","",'START HERE'!$B$55)</f>
        <v>Employee 1</v>
      </c>
      <c r="B4" s="231" t="n">
        <f aca="false">IF($A4="","",SUMIFS('DAILY ENTRY'!$L$4:$L$1006,'DAILY ENTRY'!$B$4:$B$1006,$A4))</f>
        <v>0</v>
      </c>
      <c r="C4" s="231" t="n">
        <f aca="false">IF($A4="","",SUMIFS('DAILY ENTRY'!$F$4:$F$1006,'DAILY ENTRY'!$D$4:$D$1006,"Lead researched (Sales Navigator)",'DAILY ENTRY'!$B$4:$B$1006,$A4))</f>
        <v>0</v>
      </c>
      <c r="D4" s="231" t="n">
        <f aca="false">IF($A4="","",COUNTIFS('LinkedIn Outreach'!$B$4:$B$1203,$A4,'LinkedIn Outreach'!$M$4:$M$1203,"Yes"))</f>
        <v>0</v>
      </c>
      <c r="E4" s="231" t="n">
        <f aca="false">IF($A4="","",COUNTIFS('LinkedIn Outreach'!$B$4:$B$1203,$A4,'LinkedIn Outreach'!$N$4:$N$1203,"Yes"))</f>
        <v>0</v>
      </c>
      <c r="F4" s="135" t="str">
        <f aca="false">IF($A4="","",IFERROR(E4/MAX(D4,E4),""))</f>
        <v/>
      </c>
      <c r="G4" s="231" t="n">
        <f aca="false">IF($A4="","",COUNTIFS('LinkedIn Outreach'!$B$4:$B$1203,$A4,'LinkedIn Outreach'!$R$4:$R$1203,"Yes"))</f>
        <v>0</v>
      </c>
      <c r="H4" s="231" t="n">
        <f aca="false">IF($A4="","",COUNTIFS('LinkedIn Outreach'!$B$4:$B$1203,$A4,'LinkedIn Outreach'!$S$4:$S$1203,"Interested")+COUNTIFS('LinkedIn Outreach'!$B$4:$B$1203,$A4,'LinkedIn Outreach'!$S$4:$S$1203,"Info Requested")+COUNTIFS('LinkedIn Outreach'!$B$4:$B$1203,$A4,'LinkedIn Outreach'!$S$4:$S$1203,"Meeting Booked")+COUNTIFS('LinkedIn Outreach'!$B$4:$B$1203,$A4,'LinkedIn Outreach'!$S$4:$S$1203,"Converted"))</f>
        <v>0</v>
      </c>
      <c r="I4" s="135" t="str">
        <f aca="false">IF($A4="","",IFERROR(H4/MAX(G4,H4),""))</f>
        <v/>
      </c>
      <c r="J4" s="231" t="n">
        <f aca="false">IF($A4="","",COUNTIFS('LinkedIn Outreach'!$B$4:$B$1203,$A4,'LinkedIn Outreach'!$S$4:$S$1203,"Meeting Booked"))</f>
        <v>0</v>
      </c>
      <c r="K4" s="231" t="n">
        <f aca="false">IF($A4="","",SUMIFS('DAILY ENTRY'!$F$4:$F$1006,'DAILY ENTRY'!$D$4:$D$1006,"Post / content published",'DAILY ENTRY'!$B$4:$B$1006,$A4))</f>
        <v>0</v>
      </c>
      <c r="L4" s="231" t="n">
        <f aca="false">IF($A4="","",SUMIFS('DAILY ENTRY'!$F$4:$F$1006,'DAILY ENTRY'!$D$4:$D$1006,"Community answer or comment",'DAILY ENTRY'!$B$4:$B$1006,$A4))</f>
        <v>0</v>
      </c>
      <c r="M4" s="231" t="n">
        <f aca="false">IF($A4="","",SUMIFS('DAILY ENTRY'!$F$4:$F$1006,'DAILY ENTRY'!$D$4:$D$1006,"Partnership / PR contact",'DAILY ENTRY'!$B$4:$B$1006,$A4))</f>
        <v>0</v>
      </c>
      <c r="N4" s="231" t="n">
        <f aca="false">IF($A4="","",SUMIFS('DAILY ENTRY'!$F$4:$F$1006,'DAILY ENTRY'!$D$4:$D$1006,"Engagement (commented on someone else)",'DAILY ENTRY'!$B$4:$B$1006,$A4))</f>
        <v>0</v>
      </c>
      <c r="O4" s="231" t="n">
        <f aca="false">IF($A4="","",COUNTIFS('LinkedIn Outreach'!$B$4:$B$1203,$A4,'LinkedIn Outreach'!$Q$4:$Q$1203,"&gt;300"))</f>
        <v>0</v>
      </c>
      <c r="P4" s="231" t="n">
        <f aca="false">IF($A4="","",COUNTIFS('DAILY ENTRY'!$B$4:$B$1006,$A4,'DAILY ENTRY'!$I$4:$I$1006,"Blocked"))</f>
        <v>0</v>
      </c>
      <c r="Q4" s="232" t="str">
        <f aca="false">IF($A4="","",IF(AND(B4=0,D4=0),"No activity logged yet",IF(O4&gt;0,"BREACH: sent messages over the 300-character limit - review the message text",IF(AND(D4&gt;=20,F4&lt;0.2),"Acceptance below 20% - fix targeting or the connection note before sending more",IF(AND(G4&gt;=20,I4&lt;0.1),"Reply rate below the 10% average - the message needs rewriting, not more volume",IF(AND(F4&gt;=0.3,I4&gt;=0.15),"Strong: both acceptance and reply rate are above benchmark",IF(AND(B4&gt;0,D4=0),"Logging daily work but no LinkedIn outreach recorded","Within normal range - compare against the Benchmarks tab")))))))</f>
        <v>No activity logged yet</v>
      </c>
      <c r="R4" s="231" t="n">
        <f aca="false">IF($A4="","",COUNTIF('Master Tasks'!$I$4:$I$66,$A4))</f>
        <v>0</v>
      </c>
      <c r="S4" s="231" t="n">
        <f aca="false">IF($A4="","",COUNTIFS('Master Tasks'!$I$4:$I$66,$A4,'Master Tasks'!$J$4:$J$66,"Complete"))</f>
        <v>0</v>
      </c>
      <c r="T4" s="233" t="str">
        <f aca="false">IF($A4="","",IFERROR(S4/R4,""))</f>
        <v/>
      </c>
      <c r="U4" s="231" t="n">
        <f aca="false">IF($A4="","",COUNTIFS('Platform Setup'!$M$4:$M$136,$A4,'Platform Setup'!$J$4:$J$136,"Complete"))</f>
        <v>0</v>
      </c>
      <c r="V4" s="231" t="n">
        <f aca="false">IF($A4="","",COUNTIFS('Content Calendar'!$B$4:$B$403,$A4,'Content Calendar'!$J$4:$J$403,"Published")+COUNTIFS('Content Calendar'!$B$4:$B$403,$A4,'Content Calendar'!$J$4:$J$403,"Repurposed"))</f>
        <v>0</v>
      </c>
    </row>
    <row r="5" customFormat="false" ht="33.75" hidden="false" customHeight="true" outlineLevel="0" collapsed="false">
      <c r="A5" s="230" t="str">
        <f aca="false">IF('START HERE'!$B$56="","",'START HERE'!$B$56)</f>
        <v/>
      </c>
      <c r="B5" s="231" t="str">
        <f aca="false">IF($A5="","",SUMIFS('DAILY ENTRY'!$L$4:$L$1006,'DAILY ENTRY'!$B$4:$B$1006,$A5))</f>
        <v/>
      </c>
      <c r="C5" s="231" t="str">
        <f aca="false">IF($A5="","",SUMIFS('DAILY ENTRY'!$F$4:$F$1006,'DAILY ENTRY'!$D$4:$D$1006,"Lead researched (Sales Navigator)",'DAILY ENTRY'!$B$4:$B$1006,$A5))</f>
        <v/>
      </c>
      <c r="D5" s="231" t="str">
        <f aca="false">IF($A5="","",COUNTIFS('LinkedIn Outreach'!$B$4:$B$1203,$A5,'LinkedIn Outreach'!$M$4:$M$1203,"Yes"))</f>
        <v/>
      </c>
      <c r="E5" s="231" t="str">
        <f aca="false">IF($A5="","",COUNTIFS('LinkedIn Outreach'!$B$4:$B$1203,$A5,'LinkedIn Outreach'!$N$4:$N$1203,"Yes"))</f>
        <v/>
      </c>
      <c r="F5" s="135" t="str">
        <f aca="false">IF($A5="","",IFERROR(E5/MAX(D5,E5),""))</f>
        <v/>
      </c>
      <c r="G5" s="231" t="str">
        <f aca="false">IF($A5="","",COUNTIFS('LinkedIn Outreach'!$B$4:$B$1203,$A5,'LinkedIn Outreach'!$R$4:$R$1203,"Yes"))</f>
        <v/>
      </c>
      <c r="H5" s="231" t="str">
        <f aca="false">IF($A5="","",COUNTIFS('LinkedIn Outreach'!$B$4:$B$1203,$A5,'LinkedIn Outreach'!$S$4:$S$1203,"Interested")+COUNTIFS('LinkedIn Outreach'!$B$4:$B$1203,$A5,'LinkedIn Outreach'!$S$4:$S$1203,"Info Requested")+COUNTIFS('LinkedIn Outreach'!$B$4:$B$1203,$A5,'LinkedIn Outreach'!$S$4:$S$1203,"Meeting Booked")+COUNTIFS('LinkedIn Outreach'!$B$4:$B$1203,$A5,'LinkedIn Outreach'!$S$4:$S$1203,"Converted"))</f>
        <v/>
      </c>
      <c r="I5" s="135" t="str">
        <f aca="false">IF($A5="","",IFERROR(H5/MAX(G5,H5),""))</f>
        <v/>
      </c>
      <c r="J5" s="231" t="str">
        <f aca="false">IF($A5="","",COUNTIFS('LinkedIn Outreach'!$B$4:$B$1203,$A5,'LinkedIn Outreach'!$S$4:$S$1203,"Meeting Booked"))</f>
        <v/>
      </c>
      <c r="K5" s="231" t="str">
        <f aca="false">IF($A5="","",SUMIFS('DAILY ENTRY'!$F$4:$F$1006,'DAILY ENTRY'!$D$4:$D$1006,"Post / content published",'DAILY ENTRY'!$B$4:$B$1006,$A5))</f>
        <v/>
      </c>
      <c r="L5" s="231" t="str">
        <f aca="false">IF($A5="","",SUMIFS('DAILY ENTRY'!$F$4:$F$1006,'DAILY ENTRY'!$D$4:$D$1006,"Community answer or comment",'DAILY ENTRY'!$B$4:$B$1006,$A5))</f>
        <v/>
      </c>
      <c r="M5" s="231" t="str">
        <f aca="false">IF($A5="","",SUMIFS('DAILY ENTRY'!$F$4:$F$1006,'DAILY ENTRY'!$D$4:$D$1006,"Partnership / PR contact",'DAILY ENTRY'!$B$4:$B$1006,$A5))</f>
        <v/>
      </c>
      <c r="N5" s="231" t="str">
        <f aca="false">IF($A5="","",SUMIFS('DAILY ENTRY'!$F$4:$F$1006,'DAILY ENTRY'!$D$4:$D$1006,"Engagement (commented on someone else)",'DAILY ENTRY'!$B$4:$B$1006,$A5))</f>
        <v/>
      </c>
      <c r="O5" s="231" t="str">
        <f aca="false">IF($A5="","",COUNTIFS('LinkedIn Outreach'!$B$4:$B$1203,$A5,'LinkedIn Outreach'!$Q$4:$Q$1203,"&gt;300"))</f>
        <v/>
      </c>
      <c r="P5" s="231" t="str">
        <f aca="false">IF($A5="","",COUNTIFS('DAILY ENTRY'!$B$4:$B$1006,$A5,'DAILY ENTRY'!$I$4:$I$1006,"Blocked"))</f>
        <v/>
      </c>
      <c r="Q5" s="232" t="str">
        <f aca="false">IF($A5="","",IF(AND(B5=0,D5=0),"No activity logged yet",IF(O5&gt;0,"BREACH: sent messages over the 300-character limit - review the message text",IF(AND(D5&gt;=20,F5&lt;0.2),"Acceptance below 20% - fix targeting or the connection note before sending more",IF(AND(G5&gt;=20,I5&lt;0.1),"Reply rate below the 10% average - the message needs rewriting, not more volume",IF(AND(F5&gt;=0.3,I5&gt;=0.15),"Strong: both acceptance and reply rate are above benchmark",IF(AND(B5&gt;0,D5=0),"Logging daily work but no LinkedIn outreach recorded","Within normal range - compare against the Benchmarks tab")))))))</f>
        <v/>
      </c>
      <c r="R5" s="231" t="str">
        <f aca="false">IF($A5="","",COUNTIF('Master Tasks'!$I$4:$I$66,$A5))</f>
        <v/>
      </c>
      <c r="S5" s="231" t="str">
        <f aca="false">IF($A5="","",COUNTIFS('Master Tasks'!$I$4:$I$66,$A5,'Master Tasks'!$J$4:$J$66,"Complete"))</f>
        <v/>
      </c>
      <c r="T5" s="233" t="str">
        <f aca="false">IF($A5="","",IFERROR(S5/R5,""))</f>
        <v/>
      </c>
      <c r="U5" s="231" t="str">
        <f aca="false">IF($A5="","",COUNTIFS('Platform Setup'!$M$4:$M$136,$A5,'Platform Setup'!$J$4:$J$136,"Complete"))</f>
        <v/>
      </c>
      <c r="V5" s="231" t="str">
        <f aca="false">IF($A5="","",COUNTIFS('Content Calendar'!$B$4:$B$403,$A5,'Content Calendar'!$J$4:$J$403,"Published")+COUNTIFS('Content Calendar'!$B$4:$B$403,$A5,'Content Calendar'!$J$4:$J$403,"Repurposed"))</f>
        <v/>
      </c>
    </row>
    <row r="6" customFormat="false" ht="33.75" hidden="false" customHeight="true" outlineLevel="0" collapsed="false">
      <c r="A6" s="230" t="str">
        <f aca="false">IF('START HERE'!$B$57="","",'START HERE'!$B$57)</f>
        <v/>
      </c>
      <c r="B6" s="231" t="str">
        <f aca="false">IF($A6="","",SUMIFS('DAILY ENTRY'!$L$4:$L$1006,'DAILY ENTRY'!$B$4:$B$1006,$A6))</f>
        <v/>
      </c>
      <c r="C6" s="231" t="str">
        <f aca="false">IF($A6="","",SUMIFS('DAILY ENTRY'!$F$4:$F$1006,'DAILY ENTRY'!$D$4:$D$1006,"Lead researched (Sales Navigator)",'DAILY ENTRY'!$B$4:$B$1006,$A6))</f>
        <v/>
      </c>
      <c r="D6" s="231" t="str">
        <f aca="false">IF($A6="","",COUNTIFS('LinkedIn Outreach'!$B$4:$B$1203,$A6,'LinkedIn Outreach'!$M$4:$M$1203,"Yes"))</f>
        <v/>
      </c>
      <c r="E6" s="231" t="str">
        <f aca="false">IF($A6="","",COUNTIFS('LinkedIn Outreach'!$B$4:$B$1203,$A6,'LinkedIn Outreach'!$N$4:$N$1203,"Yes"))</f>
        <v/>
      </c>
      <c r="F6" s="135" t="str">
        <f aca="false">IF($A6="","",IFERROR(E6/MAX(D6,E6),""))</f>
        <v/>
      </c>
      <c r="G6" s="231" t="str">
        <f aca="false">IF($A6="","",COUNTIFS('LinkedIn Outreach'!$B$4:$B$1203,$A6,'LinkedIn Outreach'!$R$4:$R$1203,"Yes"))</f>
        <v/>
      </c>
      <c r="H6" s="231" t="str">
        <f aca="false">IF($A6="","",COUNTIFS('LinkedIn Outreach'!$B$4:$B$1203,$A6,'LinkedIn Outreach'!$S$4:$S$1203,"Interested")+COUNTIFS('LinkedIn Outreach'!$B$4:$B$1203,$A6,'LinkedIn Outreach'!$S$4:$S$1203,"Info Requested")+COUNTIFS('LinkedIn Outreach'!$B$4:$B$1203,$A6,'LinkedIn Outreach'!$S$4:$S$1203,"Meeting Booked")+COUNTIFS('LinkedIn Outreach'!$B$4:$B$1203,$A6,'LinkedIn Outreach'!$S$4:$S$1203,"Converted"))</f>
        <v/>
      </c>
      <c r="I6" s="135" t="str">
        <f aca="false">IF($A6="","",IFERROR(H6/MAX(G6,H6),""))</f>
        <v/>
      </c>
      <c r="J6" s="231" t="str">
        <f aca="false">IF($A6="","",COUNTIFS('LinkedIn Outreach'!$B$4:$B$1203,$A6,'LinkedIn Outreach'!$S$4:$S$1203,"Meeting Booked"))</f>
        <v/>
      </c>
      <c r="K6" s="231" t="str">
        <f aca="false">IF($A6="","",SUMIFS('DAILY ENTRY'!$F$4:$F$1006,'DAILY ENTRY'!$D$4:$D$1006,"Post / content published",'DAILY ENTRY'!$B$4:$B$1006,$A6))</f>
        <v/>
      </c>
      <c r="L6" s="231" t="str">
        <f aca="false">IF($A6="","",SUMIFS('DAILY ENTRY'!$F$4:$F$1006,'DAILY ENTRY'!$D$4:$D$1006,"Community answer or comment",'DAILY ENTRY'!$B$4:$B$1006,$A6))</f>
        <v/>
      </c>
      <c r="M6" s="231" t="str">
        <f aca="false">IF($A6="","",SUMIFS('DAILY ENTRY'!$F$4:$F$1006,'DAILY ENTRY'!$D$4:$D$1006,"Partnership / PR contact",'DAILY ENTRY'!$B$4:$B$1006,$A6))</f>
        <v/>
      </c>
      <c r="N6" s="231" t="str">
        <f aca="false">IF($A6="","",SUMIFS('DAILY ENTRY'!$F$4:$F$1006,'DAILY ENTRY'!$D$4:$D$1006,"Engagement (commented on someone else)",'DAILY ENTRY'!$B$4:$B$1006,$A6))</f>
        <v/>
      </c>
      <c r="O6" s="231" t="str">
        <f aca="false">IF($A6="","",COUNTIFS('LinkedIn Outreach'!$B$4:$B$1203,$A6,'LinkedIn Outreach'!$Q$4:$Q$1203,"&gt;300"))</f>
        <v/>
      </c>
      <c r="P6" s="231" t="str">
        <f aca="false">IF($A6="","",COUNTIFS('DAILY ENTRY'!$B$4:$B$1006,$A6,'DAILY ENTRY'!$I$4:$I$1006,"Blocked"))</f>
        <v/>
      </c>
      <c r="Q6" s="232" t="str">
        <f aca="false">IF($A6="","",IF(AND(B6=0,D6=0),"No activity logged yet",IF(O6&gt;0,"BREACH: sent messages over the 300-character limit - review the message text",IF(AND(D6&gt;=20,F6&lt;0.2),"Acceptance below 20% - fix targeting or the connection note before sending more",IF(AND(G6&gt;=20,I6&lt;0.1),"Reply rate below the 10% average - the message needs rewriting, not more volume",IF(AND(F6&gt;=0.3,I6&gt;=0.15),"Strong: both acceptance and reply rate are above benchmark",IF(AND(B6&gt;0,D6=0),"Logging daily work but no LinkedIn outreach recorded","Within normal range - compare against the Benchmarks tab")))))))</f>
        <v/>
      </c>
      <c r="R6" s="231" t="str">
        <f aca="false">IF($A6="","",COUNTIF('Master Tasks'!$I$4:$I$66,$A6))</f>
        <v/>
      </c>
      <c r="S6" s="231" t="str">
        <f aca="false">IF($A6="","",COUNTIFS('Master Tasks'!$I$4:$I$66,$A6,'Master Tasks'!$J$4:$J$66,"Complete"))</f>
        <v/>
      </c>
      <c r="T6" s="233" t="str">
        <f aca="false">IF($A6="","",IFERROR(S6/R6,""))</f>
        <v/>
      </c>
      <c r="U6" s="231" t="str">
        <f aca="false">IF($A6="","",COUNTIFS('Platform Setup'!$M$4:$M$136,$A6,'Platform Setup'!$J$4:$J$136,"Complete"))</f>
        <v/>
      </c>
      <c r="V6" s="231" t="str">
        <f aca="false">IF($A6="","",COUNTIFS('Content Calendar'!$B$4:$B$403,$A6,'Content Calendar'!$J$4:$J$403,"Published")+COUNTIFS('Content Calendar'!$B$4:$B$403,$A6,'Content Calendar'!$J$4:$J$403,"Repurposed"))</f>
        <v/>
      </c>
    </row>
    <row r="7" customFormat="false" ht="33.75" hidden="false" customHeight="true" outlineLevel="0" collapsed="false">
      <c r="A7" s="230" t="str">
        <f aca="false">IF('START HERE'!$B$58="","",'START HERE'!$B$58)</f>
        <v/>
      </c>
      <c r="B7" s="231" t="str">
        <f aca="false">IF($A7="","",SUMIFS('DAILY ENTRY'!$L$4:$L$1006,'DAILY ENTRY'!$B$4:$B$1006,$A7))</f>
        <v/>
      </c>
      <c r="C7" s="231" t="str">
        <f aca="false">IF($A7="","",SUMIFS('DAILY ENTRY'!$F$4:$F$1006,'DAILY ENTRY'!$D$4:$D$1006,"Lead researched (Sales Navigator)",'DAILY ENTRY'!$B$4:$B$1006,$A7))</f>
        <v/>
      </c>
      <c r="D7" s="231" t="str">
        <f aca="false">IF($A7="","",COUNTIFS('LinkedIn Outreach'!$B$4:$B$1203,$A7,'LinkedIn Outreach'!$M$4:$M$1203,"Yes"))</f>
        <v/>
      </c>
      <c r="E7" s="231" t="str">
        <f aca="false">IF($A7="","",COUNTIFS('LinkedIn Outreach'!$B$4:$B$1203,$A7,'LinkedIn Outreach'!$N$4:$N$1203,"Yes"))</f>
        <v/>
      </c>
      <c r="F7" s="135" t="str">
        <f aca="false">IF($A7="","",IFERROR(E7/MAX(D7,E7),""))</f>
        <v/>
      </c>
      <c r="G7" s="231" t="str">
        <f aca="false">IF($A7="","",COUNTIFS('LinkedIn Outreach'!$B$4:$B$1203,$A7,'LinkedIn Outreach'!$R$4:$R$1203,"Yes"))</f>
        <v/>
      </c>
      <c r="H7" s="231" t="str">
        <f aca="false">IF($A7="","",COUNTIFS('LinkedIn Outreach'!$B$4:$B$1203,$A7,'LinkedIn Outreach'!$S$4:$S$1203,"Interested")+COUNTIFS('LinkedIn Outreach'!$B$4:$B$1203,$A7,'LinkedIn Outreach'!$S$4:$S$1203,"Info Requested")+COUNTIFS('LinkedIn Outreach'!$B$4:$B$1203,$A7,'LinkedIn Outreach'!$S$4:$S$1203,"Meeting Booked")+COUNTIFS('LinkedIn Outreach'!$B$4:$B$1203,$A7,'LinkedIn Outreach'!$S$4:$S$1203,"Converted"))</f>
        <v/>
      </c>
      <c r="I7" s="135" t="str">
        <f aca="false">IF($A7="","",IFERROR(H7/MAX(G7,H7),""))</f>
        <v/>
      </c>
      <c r="J7" s="231" t="str">
        <f aca="false">IF($A7="","",COUNTIFS('LinkedIn Outreach'!$B$4:$B$1203,$A7,'LinkedIn Outreach'!$S$4:$S$1203,"Meeting Booked"))</f>
        <v/>
      </c>
      <c r="K7" s="231" t="str">
        <f aca="false">IF($A7="","",SUMIFS('DAILY ENTRY'!$F$4:$F$1006,'DAILY ENTRY'!$D$4:$D$1006,"Post / content published",'DAILY ENTRY'!$B$4:$B$1006,$A7))</f>
        <v/>
      </c>
      <c r="L7" s="231" t="str">
        <f aca="false">IF($A7="","",SUMIFS('DAILY ENTRY'!$F$4:$F$1006,'DAILY ENTRY'!$D$4:$D$1006,"Community answer or comment",'DAILY ENTRY'!$B$4:$B$1006,$A7))</f>
        <v/>
      </c>
      <c r="M7" s="231" t="str">
        <f aca="false">IF($A7="","",SUMIFS('DAILY ENTRY'!$F$4:$F$1006,'DAILY ENTRY'!$D$4:$D$1006,"Partnership / PR contact",'DAILY ENTRY'!$B$4:$B$1006,$A7))</f>
        <v/>
      </c>
      <c r="N7" s="231" t="str">
        <f aca="false">IF($A7="","",SUMIFS('DAILY ENTRY'!$F$4:$F$1006,'DAILY ENTRY'!$D$4:$D$1006,"Engagement (commented on someone else)",'DAILY ENTRY'!$B$4:$B$1006,$A7))</f>
        <v/>
      </c>
      <c r="O7" s="231" t="str">
        <f aca="false">IF($A7="","",COUNTIFS('LinkedIn Outreach'!$B$4:$B$1203,$A7,'LinkedIn Outreach'!$Q$4:$Q$1203,"&gt;300"))</f>
        <v/>
      </c>
      <c r="P7" s="231" t="str">
        <f aca="false">IF($A7="","",COUNTIFS('DAILY ENTRY'!$B$4:$B$1006,$A7,'DAILY ENTRY'!$I$4:$I$1006,"Blocked"))</f>
        <v/>
      </c>
      <c r="Q7" s="232" t="str">
        <f aca="false">IF($A7="","",IF(AND(B7=0,D7=0),"No activity logged yet",IF(O7&gt;0,"BREACH: sent messages over the 300-character limit - review the message text",IF(AND(D7&gt;=20,F7&lt;0.2),"Acceptance below 20% - fix targeting or the connection note before sending more",IF(AND(G7&gt;=20,I7&lt;0.1),"Reply rate below the 10% average - the message needs rewriting, not more volume",IF(AND(F7&gt;=0.3,I7&gt;=0.15),"Strong: both acceptance and reply rate are above benchmark",IF(AND(B7&gt;0,D7=0),"Logging daily work but no LinkedIn outreach recorded","Within normal range - compare against the Benchmarks tab")))))))</f>
        <v/>
      </c>
      <c r="R7" s="231" t="str">
        <f aca="false">IF($A7="","",COUNTIF('Master Tasks'!$I$4:$I$66,$A7))</f>
        <v/>
      </c>
      <c r="S7" s="231" t="str">
        <f aca="false">IF($A7="","",COUNTIFS('Master Tasks'!$I$4:$I$66,$A7,'Master Tasks'!$J$4:$J$66,"Complete"))</f>
        <v/>
      </c>
      <c r="T7" s="233" t="str">
        <f aca="false">IF($A7="","",IFERROR(S7/R7,""))</f>
        <v/>
      </c>
      <c r="U7" s="231" t="str">
        <f aca="false">IF($A7="","",COUNTIFS('Platform Setup'!$M$4:$M$136,$A7,'Platform Setup'!$J$4:$J$136,"Complete"))</f>
        <v/>
      </c>
      <c r="V7" s="231" t="str">
        <f aca="false">IF($A7="","",COUNTIFS('Content Calendar'!$B$4:$B$403,$A7,'Content Calendar'!$J$4:$J$403,"Published")+COUNTIFS('Content Calendar'!$B$4:$B$403,$A7,'Content Calendar'!$J$4:$J$403,"Repurposed"))</f>
        <v/>
      </c>
    </row>
    <row r="8" customFormat="false" ht="33.75" hidden="false" customHeight="true" outlineLevel="0" collapsed="false">
      <c r="A8" s="230" t="str">
        <f aca="false">IF('START HERE'!$B$59="","",'START HERE'!$B$59)</f>
        <v/>
      </c>
      <c r="B8" s="231" t="str">
        <f aca="false">IF($A8="","",SUMIFS('DAILY ENTRY'!$L$4:$L$1006,'DAILY ENTRY'!$B$4:$B$1006,$A8))</f>
        <v/>
      </c>
      <c r="C8" s="231" t="str">
        <f aca="false">IF($A8="","",SUMIFS('DAILY ENTRY'!$F$4:$F$1006,'DAILY ENTRY'!$D$4:$D$1006,"Lead researched (Sales Navigator)",'DAILY ENTRY'!$B$4:$B$1006,$A8))</f>
        <v/>
      </c>
      <c r="D8" s="231" t="str">
        <f aca="false">IF($A8="","",COUNTIFS('LinkedIn Outreach'!$B$4:$B$1203,$A8,'LinkedIn Outreach'!$M$4:$M$1203,"Yes"))</f>
        <v/>
      </c>
      <c r="E8" s="231" t="str">
        <f aca="false">IF($A8="","",COUNTIFS('LinkedIn Outreach'!$B$4:$B$1203,$A8,'LinkedIn Outreach'!$N$4:$N$1203,"Yes"))</f>
        <v/>
      </c>
      <c r="F8" s="135" t="str">
        <f aca="false">IF($A8="","",IFERROR(E8/MAX(D8,E8),""))</f>
        <v/>
      </c>
      <c r="G8" s="231" t="str">
        <f aca="false">IF($A8="","",COUNTIFS('LinkedIn Outreach'!$B$4:$B$1203,$A8,'LinkedIn Outreach'!$R$4:$R$1203,"Yes"))</f>
        <v/>
      </c>
      <c r="H8" s="231" t="str">
        <f aca="false">IF($A8="","",COUNTIFS('LinkedIn Outreach'!$B$4:$B$1203,$A8,'LinkedIn Outreach'!$S$4:$S$1203,"Interested")+COUNTIFS('LinkedIn Outreach'!$B$4:$B$1203,$A8,'LinkedIn Outreach'!$S$4:$S$1203,"Info Requested")+COUNTIFS('LinkedIn Outreach'!$B$4:$B$1203,$A8,'LinkedIn Outreach'!$S$4:$S$1203,"Meeting Booked")+COUNTIFS('LinkedIn Outreach'!$B$4:$B$1203,$A8,'LinkedIn Outreach'!$S$4:$S$1203,"Converted"))</f>
        <v/>
      </c>
      <c r="I8" s="135" t="str">
        <f aca="false">IF($A8="","",IFERROR(H8/MAX(G8,H8),""))</f>
        <v/>
      </c>
      <c r="J8" s="231" t="str">
        <f aca="false">IF($A8="","",COUNTIFS('LinkedIn Outreach'!$B$4:$B$1203,$A8,'LinkedIn Outreach'!$S$4:$S$1203,"Meeting Booked"))</f>
        <v/>
      </c>
      <c r="K8" s="231" t="str">
        <f aca="false">IF($A8="","",SUMIFS('DAILY ENTRY'!$F$4:$F$1006,'DAILY ENTRY'!$D$4:$D$1006,"Post / content published",'DAILY ENTRY'!$B$4:$B$1006,$A8))</f>
        <v/>
      </c>
      <c r="L8" s="231" t="str">
        <f aca="false">IF($A8="","",SUMIFS('DAILY ENTRY'!$F$4:$F$1006,'DAILY ENTRY'!$D$4:$D$1006,"Community answer or comment",'DAILY ENTRY'!$B$4:$B$1006,$A8))</f>
        <v/>
      </c>
      <c r="M8" s="231" t="str">
        <f aca="false">IF($A8="","",SUMIFS('DAILY ENTRY'!$F$4:$F$1006,'DAILY ENTRY'!$D$4:$D$1006,"Partnership / PR contact",'DAILY ENTRY'!$B$4:$B$1006,$A8))</f>
        <v/>
      </c>
      <c r="N8" s="231" t="str">
        <f aca="false">IF($A8="","",SUMIFS('DAILY ENTRY'!$F$4:$F$1006,'DAILY ENTRY'!$D$4:$D$1006,"Engagement (commented on someone else)",'DAILY ENTRY'!$B$4:$B$1006,$A8))</f>
        <v/>
      </c>
      <c r="O8" s="231" t="str">
        <f aca="false">IF($A8="","",COUNTIFS('LinkedIn Outreach'!$B$4:$B$1203,$A8,'LinkedIn Outreach'!$Q$4:$Q$1203,"&gt;300"))</f>
        <v/>
      </c>
      <c r="P8" s="231" t="str">
        <f aca="false">IF($A8="","",COUNTIFS('DAILY ENTRY'!$B$4:$B$1006,$A8,'DAILY ENTRY'!$I$4:$I$1006,"Blocked"))</f>
        <v/>
      </c>
      <c r="Q8" s="232" t="str">
        <f aca="false">IF($A8="","",IF(AND(B8=0,D8=0),"No activity logged yet",IF(O8&gt;0,"BREACH: sent messages over the 300-character limit - review the message text",IF(AND(D8&gt;=20,F8&lt;0.2),"Acceptance below 20% - fix targeting or the connection note before sending more",IF(AND(G8&gt;=20,I8&lt;0.1),"Reply rate below the 10% average - the message needs rewriting, not more volume",IF(AND(F8&gt;=0.3,I8&gt;=0.15),"Strong: both acceptance and reply rate are above benchmark",IF(AND(B8&gt;0,D8=0),"Logging daily work but no LinkedIn outreach recorded","Within normal range - compare against the Benchmarks tab")))))))</f>
        <v/>
      </c>
      <c r="R8" s="231" t="str">
        <f aca="false">IF($A8="","",COUNTIF('Master Tasks'!$I$4:$I$66,$A8))</f>
        <v/>
      </c>
      <c r="S8" s="231" t="str">
        <f aca="false">IF($A8="","",COUNTIFS('Master Tasks'!$I$4:$I$66,$A8,'Master Tasks'!$J$4:$J$66,"Complete"))</f>
        <v/>
      </c>
      <c r="T8" s="233" t="str">
        <f aca="false">IF($A8="","",IFERROR(S8/R8,""))</f>
        <v/>
      </c>
      <c r="U8" s="231" t="str">
        <f aca="false">IF($A8="","",COUNTIFS('Platform Setup'!$M$4:$M$136,$A8,'Platform Setup'!$J$4:$J$136,"Complete"))</f>
        <v/>
      </c>
      <c r="V8" s="231" t="str">
        <f aca="false">IF($A8="","",COUNTIFS('Content Calendar'!$B$4:$B$403,$A8,'Content Calendar'!$J$4:$J$403,"Published")+COUNTIFS('Content Calendar'!$B$4:$B$403,$A8,'Content Calendar'!$J$4:$J$403,"Repurposed"))</f>
        <v/>
      </c>
    </row>
    <row r="9" customFormat="false" ht="33.75" hidden="false" customHeight="true" outlineLevel="0" collapsed="false">
      <c r="A9" s="230" t="str">
        <f aca="false">IF('START HERE'!$B$60="","",'START HERE'!$B$60)</f>
        <v/>
      </c>
      <c r="B9" s="231" t="str">
        <f aca="false">IF($A9="","",SUMIFS('DAILY ENTRY'!$L$4:$L$1006,'DAILY ENTRY'!$B$4:$B$1006,$A9))</f>
        <v/>
      </c>
      <c r="C9" s="231" t="str">
        <f aca="false">IF($A9="","",SUMIFS('DAILY ENTRY'!$F$4:$F$1006,'DAILY ENTRY'!$D$4:$D$1006,"Lead researched (Sales Navigator)",'DAILY ENTRY'!$B$4:$B$1006,$A9))</f>
        <v/>
      </c>
      <c r="D9" s="231" t="str">
        <f aca="false">IF($A9="","",COUNTIFS('LinkedIn Outreach'!$B$4:$B$1203,$A9,'LinkedIn Outreach'!$M$4:$M$1203,"Yes"))</f>
        <v/>
      </c>
      <c r="E9" s="231" t="str">
        <f aca="false">IF($A9="","",COUNTIFS('LinkedIn Outreach'!$B$4:$B$1203,$A9,'LinkedIn Outreach'!$N$4:$N$1203,"Yes"))</f>
        <v/>
      </c>
      <c r="F9" s="135" t="str">
        <f aca="false">IF($A9="","",IFERROR(E9/MAX(D9,E9),""))</f>
        <v/>
      </c>
      <c r="G9" s="231" t="str">
        <f aca="false">IF($A9="","",COUNTIFS('LinkedIn Outreach'!$B$4:$B$1203,$A9,'LinkedIn Outreach'!$R$4:$R$1203,"Yes"))</f>
        <v/>
      </c>
      <c r="H9" s="231" t="str">
        <f aca="false">IF($A9="","",COUNTIFS('LinkedIn Outreach'!$B$4:$B$1203,$A9,'LinkedIn Outreach'!$S$4:$S$1203,"Interested")+COUNTIFS('LinkedIn Outreach'!$B$4:$B$1203,$A9,'LinkedIn Outreach'!$S$4:$S$1203,"Info Requested")+COUNTIFS('LinkedIn Outreach'!$B$4:$B$1203,$A9,'LinkedIn Outreach'!$S$4:$S$1203,"Meeting Booked")+COUNTIFS('LinkedIn Outreach'!$B$4:$B$1203,$A9,'LinkedIn Outreach'!$S$4:$S$1203,"Converted"))</f>
        <v/>
      </c>
      <c r="I9" s="135" t="str">
        <f aca="false">IF($A9="","",IFERROR(H9/MAX(G9,H9),""))</f>
        <v/>
      </c>
      <c r="J9" s="231" t="str">
        <f aca="false">IF($A9="","",COUNTIFS('LinkedIn Outreach'!$B$4:$B$1203,$A9,'LinkedIn Outreach'!$S$4:$S$1203,"Meeting Booked"))</f>
        <v/>
      </c>
      <c r="K9" s="231" t="str">
        <f aca="false">IF($A9="","",SUMIFS('DAILY ENTRY'!$F$4:$F$1006,'DAILY ENTRY'!$D$4:$D$1006,"Post / content published",'DAILY ENTRY'!$B$4:$B$1006,$A9))</f>
        <v/>
      </c>
      <c r="L9" s="231" t="str">
        <f aca="false">IF($A9="","",SUMIFS('DAILY ENTRY'!$F$4:$F$1006,'DAILY ENTRY'!$D$4:$D$1006,"Community answer or comment",'DAILY ENTRY'!$B$4:$B$1006,$A9))</f>
        <v/>
      </c>
      <c r="M9" s="231" t="str">
        <f aca="false">IF($A9="","",SUMIFS('DAILY ENTRY'!$F$4:$F$1006,'DAILY ENTRY'!$D$4:$D$1006,"Partnership / PR contact",'DAILY ENTRY'!$B$4:$B$1006,$A9))</f>
        <v/>
      </c>
      <c r="N9" s="231" t="str">
        <f aca="false">IF($A9="","",SUMIFS('DAILY ENTRY'!$F$4:$F$1006,'DAILY ENTRY'!$D$4:$D$1006,"Engagement (commented on someone else)",'DAILY ENTRY'!$B$4:$B$1006,$A9))</f>
        <v/>
      </c>
      <c r="O9" s="231" t="str">
        <f aca="false">IF($A9="","",COUNTIFS('LinkedIn Outreach'!$B$4:$B$1203,$A9,'LinkedIn Outreach'!$Q$4:$Q$1203,"&gt;300"))</f>
        <v/>
      </c>
      <c r="P9" s="231" t="str">
        <f aca="false">IF($A9="","",COUNTIFS('DAILY ENTRY'!$B$4:$B$1006,$A9,'DAILY ENTRY'!$I$4:$I$1006,"Blocked"))</f>
        <v/>
      </c>
      <c r="Q9" s="232" t="str">
        <f aca="false">IF($A9="","",IF(AND(B9=0,D9=0),"No activity logged yet",IF(O9&gt;0,"BREACH: sent messages over the 300-character limit - review the message text",IF(AND(D9&gt;=20,F9&lt;0.2),"Acceptance below 20% - fix targeting or the connection note before sending more",IF(AND(G9&gt;=20,I9&lt;0.1),"Reply rate below the 10% average - the message needs rewriting, not more volume",IF(AND(F9&gt;=0.3,I9&gt;=0.15),"Strong: both acceptance and reply rate are above benchmark",IF(AND(B9&gt;0,D9=0),"Logging daily work but no LinkedIn outreach recorded","Within normal range - compare against the Benchmarks tab")))))))</f>
        <v/>
      </c>
      <c r="R9" s="231" t="str">
        <f aca="false">IF($A9="","",COUNTIF('Master Tasks'!$I$4:$I$66,$A9))</f>
        <v/>
      </c>
      <c r="S9" s="231" t="str">
        <f aca="false">IF($A9="","",COUNTIFS('Master Tasks'!$I$4:$I$66,$A9,'Master Tasks'!$J$4:$J$66,"Complete"))</f>
        <v/>
      </c>
      <c r="T9" s="233" t="str">
        <f aca="false">IF($A9="","",IFERROR(S9/R9,""))</f>
        <v/>
      </c>
      <c r="U9" s="231" t="str">
        <f aca="false">IF($A9="","",COUNTIFS('Platform Setup'!$M$4:$M$136,$A9,'Platform Setup'!$J$4:$J$136,"Complete"))</f>
        <v/>
      </c>
      <c r="V9" s="231" t="str">
        <f aca="false">IF($A9="","",COUNTIFS('Content Calendar'!$B$4:$B$403,$A9,'Content Calendar'!$J$4:$J$403,"Published")+COUNTIFS('Content Calendar'!$B$4:$B$403,$A9,'Content Calendar'!$J$4:$J$403,"Repurposed"))</f>
        <v/>
      </c>
    </row>
    <row r="10" customFormat="false" ht="33.75" hidden="false" customHeight="true" outlineLevel="0" collapsed="false">
      <c r="A10" s="230" t="str">
        <f aca="false">IF('START HERE'!$B$61="","",'START HERE'!$B$61)</f>
        <v/>
      </c>
      <c r="B10" s="231" t="str">
        <f aca="false">IF($A10="","",SUMIFS('DAILY ENTRY'!$L$4:$L$1006,'DAILY ENTRY'!$B$4:$B$1006,$A10))</f>
        <v/>
      </c>
      <c r="C10" s="231" t="str">
        <f aca="false">IF($A10="","",SUMIFS('DAILY ENTRY'!$F$4:$F$1006,'DAILY ENTRY'!$D$4:$D$1006,"Lead researched (Sales Navigator)",'DAILY ENTRY'!$B$4:$B$1006,$A10))</f>
        <v/>
      </c>
      <c r="D10" s="231" t="str">
        <f aca="false">IF($A10="","",COUNTIFS('LinkedIn Outreach'!$B$4:$B$1203,$A10,'LinkedIn Outreach'!$M$4:$M$1203,"Yes"))</f>
        <v/>
      </c>
      <c r="E10" s="231" t="str">
        <f aca="false">IF($A10="","",COUNTIFS('LinkedIn Outreach'!$B$4:$B$1203,$A10,'LinkedIn Outreach'!$N$4:$N$1203,"Yes"))</f>
        <v/>
      </c>
      <c r="F10" s="135" t="str">
        <f aca="false">IF($A10="","",IFERROR(E10/MAX(D10,E10),""))</f>
        <v/>
      </c>
      <c r="G10" s="231" t="str">
        <f aca="false">IF($A10="","",COUNTIFS('LinkedIn Outreach'!$B$4:$B$1203,$A10,'LinkedIn Outreach'!$R$4:$R$1203,"Yes"))</f>
        <v/>
      </c>
      <c r="H10" s="231" t="str">
        <f aca="false">IF($A10="","",COUNTIFS('LinkedIn Outreach'!$B$4:$B$1203,$A10,'LinkedIn Outreach'!$S$4:$S$1203,"Interested")+COUNTIFS('LinkedIn Outreach'!$B$4:$B$1203,$A10,'LinkedIn Outreach'!$S$4:$S$1203,"Info Requested")+COUNTIFS('LinkedIn Outreach'!$B$4:$B$1203,$A10,'LinkedIn Outreach'!$S$4:$S$1203,"Meeting Booked")+COUNTIFS('LinkedIn Outreach'!$B$4:$B$1203,$A10,'LinkedIn Outreach'!$S$4:$S$1203,"Converted"))</f>
        <v/>
      </c>
      <c r="I10" s="135" t="str">
        <f aca="false">IF($A10="","",IFERROR(H10/MAX(G10,H10),""))</f>
        <v/>
      </c>
      <c r="J10" s="231" t="str">
        <f aca="false">IF($A10="","",COUNTIFS('LinkedIn Outreach'!$B$4:$B$1203,$A10,'LinkedIn Outreach'!$S$4:$S$1203,"Meeting Booked"))</f>
        <v/>
      </c>
      <c r="K10" s="231" t="str">
        <f aca="false">IF($A10="","",SUMIFS('DAILY ENTRY'!$F$4:$F$1006,'DAILY ENTRY'!$D$4:$D$1006,"Post / content published",'DAILY ENTRY'!$B$4:$B$1006,$A10))</f>
        <v/>
      </c>
      <c r="L10" s="231" t="str">
        <f aca="false">IF($A10="","",SUMIFS('DAILY ENTRY'!$F$4:$F$1006,'DAILY ENTRY'!$D$4:$D$1006,"Community answer or comment",'DAILY ENTRY'!$B$4:$B$1006,$A10))</f>
        <v/>
      </c>
      <c r="M10" s="231" t="str">
        <f aca="false">IF($A10="","",SUMIFS('DAILY ENTRY'!$F$4:$F$1006,'DAILY ENTRY'!$D$4:$D$1006,"Partnership / PR contact",'DAILY ENTRY'!$B$4:$B$1006,$A10))</f>
        <v/>
      </c>
      <c r="N10" s="231" t="str">
        <f aca="false">IF($A10="","",SUMIFS('DAILY ENTRY'!$F$4:$F$1006,'DAILY ENTRY'!$D$4:$D$1006,"Engagement (commented on someone else)",'DAILY ENTRY'!$B$4:$B$1006,$A10))</f>
        <v/>
      </c>
      <c r="O10" s="231" t="str">
        <f aca="false">IF($A10="","",COUNTIFS('LinkedIn Outreach'!$B$4:$B$1203,$A10,'LinkedIn Outreach'!$Q$4:$Q$1203,"&gt;300"))</f>
        <v/>
      </c>
      <c r="P10" s="231" t="str">
        <f aca="false">IF($A10="","",COUNTIFS('DAILY ENTRY'!$B$4:$B$1006,$A10,'DAILY ENTRY'!$I$4:$I$1006,"Blocked"))</f>
        <v/>
      </c>
      <c r="Q10" s="232" t="str">
        <f aca="false">IF($A10="","",IF(AND(B10=0,D10=0),"No activity logged yet",IF(O10&gt;0,"BREACH: sent messages over the 300-character limit - review the message text",IF(AND(D10&gt;=20,F10&lt;0.2),"Acceptance below 20% - fix targeting or the connection note before sending more",IF(AND(G10&gt;=20,I10&lt;0.1),"Reply rate below the 10% average - the message needs rewriting, not more volume",IF(AND(F10&gt;=0.3,I10&gt;=0.15),"Strong: both acceptance and reply rate are above benchmark",IF(AND(B10&gt;0,D10=0),"Logging daily work but no LinkedIn outreach recorded","Within normal range - compare against the Benchmarks tab")))))))</f>
        <v/>
      </c>
      <c r="R10" s="231" t="str">
        <f aca="false">IF($A10="","",COUNTIF('Master Tasks'!$I$4:$I$66,$A10))</f>
        <v/>
      </c>
      <c r="S10" s="231" t="str">
        <f aca="false">IF($A10="","",COUNTIFS('Master Tasks'!$I$4:$I$66,$A10,'Master Tasks'!$J$4:$J$66,"Complete"))</f>
        <v/>
      </c>
      <c r="T10" s="233" t="str">
        <f aca="false">IF($A10="","",IFERROR(S10/R10,""))</f>
        <v/>
      </c>
      <c r="U10" s="231" t="str">
        <f aca="false">IF($A10="","",COUNTIFS('Platform Setup'!$M$4:$M$136,$A10,'Platform Setup'!$J$4:$J$136,"Complete"))</f>
        <v/>
      </c>
      <c r="V10" s="231" t="str">
        <f aca="false">IF($A10="","",COUNTIFS('Content Calendar'!$B$4:$B$403,$A10,'Content Calendar'!$J$4:$J$403,"Published")+COUNTIFS('Content Calendar'!$B$4:$B$403,$A10,'Content Calendar'!$J$4:$J$403,"Repurposed"))</f>
        <v/>
      </c>
    </row>
    <row r="11" customFormat="false" ht="33.75" hidden="false" customHeight="true" outlineLevel="0" collapsed="false">
      <c r="A11" s="230" t="str">
        <f aca="false">IF('START HERE'!$B$62="","",'START HERE'!$B$62)</f>
        <v/>
      </c>
      <c r="B11" s="231" t="str">
        <f aca="false">IF($A11="","",SUMIFS('DAILY ENTRY'!$L$4:$L$1006,'DAILY ENTRY'!$B$4:$B$1006,$A11))</f>
        <v/>
      </c>
      <c r="C11" s="231" t="str">
        <f aca="false">IF($A11="","",SUMIFS('DAILY ENTRY'!$F$4:$F$1006,'DAILY ENTRY'!$D$4:$D$1006,"Lead researched (Sales Navigator)",'DAILY ENTRY'!$B$4:$B$1006,$A11))</f>
        <v/>
      </c>
      <c r="D11" s="231" t="str">
        <f aca="false">IF($A11="","",COUNTIFS('LinkedIn Outreach'!$B$4:$B$1203,$A11,'LinkedIn Outreach'!$M$4:$M$1203,"Yes"))</f>
        <v/>
      </c>
      <c r="E11" s="231" t="str">
        <f aca="false">IF($A11="","",COUNTIFS('LinkedIn Outreach'!$B$4:$B$1203,$A11,'LinkedIn Outreach'!$N$4:$N$1203,"Yes"))</f>
        <v/>
      </c>
      <c r="F11" s="135" t="str">
        <f aca="false">IF($A11="","",IFERROR(E11/MAX(D11,E11),""))</f>
        <v/>
      </c>
      <c r="G11" s="231" t="str">
        <f aca="false">IF($A11="","",COUNTIFS('LinkedIn Outreach'!$B$4:$B$1203,$A11,'LinkedIn Outreach'!$R$4:$R$1203,"Yes"))</f>
        <v/>
      </c>
      <c r="H11" s="231" t="str">
        <f aca="false">IF($A11="","",COUNTIFS('LinkedIn Outreach'!$B$4:$B$1203,$A11,'LinkedIn Outreach'!$S$4:$S$1203,"Interested")+COUNTIFS('LinkedIn Outreach'!$B$4:$B$1203,$A11,'LinkedIn Outreach'!$S$4:$S$1203,"Info Requested")+COUNTIFS('LinkedIn Outreach'!$B$4:$B$1203,$A11,'LinkedIn Outreach'!$S$4:$S$1203,"Meeting Booked")+COUNTIFS('LinkedIn Outreach'!$B$4:$B$1203,$A11,'LinkedIn Outreach'!$S$4:$S$1203,"Converted"))</f>
        <v/>
      </c>
      <c r="I11" s="135" t="str">
        <f aca="false">IF($A11="","",IFERROR(H11/MAX(G11,H11),""))</f>
        <v/>
      </c>
      <c r="J11" s="231" t="str">
        <f aca="false">IF($A11="","",COUNTIFS('LinkedIn Outreach'!$B$4:$B$1203,$A11,'LinkedIn Outreach'!$S$4:$S$1203,"Meeting Booked"))</f>
        <v/>
      </c>
      <c r="K11" s="231" t="str">
        <f aca="false">IF($A11="","",SUMIFS('DAILY ENTRY'!$F$4:$F$1006,'DAILY ENTRY'!$D$4:$D$1006,"Post / content published",'DAILY ENTRY'!$B$4:$B$1006,$A11))</f>
        <v/>
      </c>
      <c r="L11" s="231" t="str">
        <f aca="false">IF($A11="","",SUMIFS('DAILY ENTRY'!$F$4:$F$1006,'DAILY ENTRY'!$D$4:$D$1006,"Community answer or comment",'DAILY ENTRY'!$B$4:$B$1006,$A11))</f>
        <v/>
      </c>
      <c r="M11" s="231" t="str">
        <f aca="false">IF($A11="","",SUMIFS('DAILY ENTRY'!$F$4:$F$1006,'DAILY ENTRY'!$D$4:$D$1006,"Partnership / PR contact",'DAILY ENTRY'!$B$4:$B$1006,$A11))</f>
        <v/>
      </c>
      <c r="N11" s="231" t="str">
        <f aca="false">IF($A11="","",SUMIFS('DAILY ENTRY'!$F$4:$F$1006,'DAILY ENTRY'!$D$4:$D$1006,"Engagement (commented on someone else)",'DAILY ENTRY'!$B$4:$B$1006,$A11))</f>
        <v/>
      </c>
      <c r="O11" s="231" t="str">
        <f aca="false">IF($A11="","",COUNTIFS('LinkedIn Outreach'!$B$4:$B$1203,$A11,'LinkedIn Outreach'!$Q$4:$Q$1203,"&gt;300"))</f>
        <v/>
      </c>
      <c r="P11" s="231" t="str">
        <f aca="false">IF($A11="","",COUNTIFS('DAILY ENTRY'!$B$4:$B$1006,$A11,'DAILY ENTRY'!$I$4:$I$1006,"Blocked"))</f>
        <v/>
      </c>
      <c r="Q11" s="232" t="str">
        <f aca="false">IF($A11="","",IF(AND(B11=0,D11=0),"No activity logged yet",IF(O11&gt;0,"BREACH: sent messages over the 300-character limit - review the message text",IF(AND(D11&gt;=20,F11&lt;0.2),"Acceptance below 20% - fix targeting or the connection note before sending more",IF(AND(G11&gt;=20,I11&lt;0.1),"Reply rate below the 10% average - the message needs rewriting, not more volume",IF(AND(F11&gt;=0.3,I11&gt;=0.15),"Strong: both acceptance and reply rate are above benchmark",IF(AND(B11&gt;0,D11=0),"Logging daily work but no LinkedIn outreach recorded","Within normal range - compare against the Benchmarks tab")))))))</f>
        <v/>
      </c>
      <c r="R11" s="231" t="str">
        <f aca="false">IF($A11="","",COUNTIF('Master Tasks'!$I$4:$I$66,$A11))</f>
        <v/>
      </c>
      <c r="S11" s="231" t="str">
        <f aca="false">IF($A11="","",COUNTIFS('Master Tasks'!$I$4:$I$66,$A11,'Master Tasks'!$J$4:$J$66,"Complete"))</f>
        <v/>
      </c>
      <c r="T11" s="233" t="str">
        <f aca="false">IF($A11="","",IFERROR(S11/R11,""))</f>
        <v/>
      </c>
      <c r="U11" s="231" t="str">
        <f aca="false">IF($A11="","",COUNTIFS('Platform Setup'!$M$4:$M$136,$A11,'Platform Setup'!$J$4:$J$136,"Complete"))</f>
        <v/>
      </c>
      <c r="V11" s="231" t="str">
        <f aca="false">IF($A11="","",COUNTIFS('Content Calendar'!$B$4:$B$403,$A11,'Content Calendar'!$J$4:$J$403,"Published")+COUNTIFS('Content Calendar'!$B$4:$B$403,$A11,'Content Calendar'!$J$4:$J$403,"Repurposed"))</f>
        <v/>
      </c>
    </row>
    <row r="12" customFormat="false" ht="33.75" hidden="false" customHeight="true" outlineLevel="0" collapsed="false">
      <c r="A12" s="230" t="str">
        <f aca="false">IF('START HERE'!$B$63="","",'START HERE'!$B$63)</f>
        <v/>
      </c>
      <c r="B12" s="231" t="str">
        <f aca="false">IF($A12="","",SUMIFS('DAILY ENTRY'!$L$4:$L$1006,'DAILY ENTRY'!$B$4:$B$1006,$A12))</f>
        <v/>
      </c>
      <c r="C12" s="231" t="str">
        <f aca="false">IF($A12="","",SUMIFS('DAILY ENTRY'!$F$4:$F$1006,'DAILY ENTRY'!$D$4:$D$1006,"Lead researched (Sales Navigator)",'DAILY ENTRY'!$B$4:$B$1006,$A12))</f>
        <v/>
      </c>
      <c r="D12" s="231" t="str">
        <f aca="false">IF($A12="","",COUNTIFS('LinkedIn Outreach'!$B$4:$B$1203,$A12,'LinkedIn Outreach'!$M$4:$M$1203,"Yes"))</f>
        <v/>
      </c>
      <c r="E12" s="231" t="str">
        <f aca="false">IF($A12="","",COUNTIFS('LinkedIn Outreach'!$B$4:$B$1203,$A12,'LinkedIn Outreach'!$N$4:$N$1203,"Yes"))</f>
        <v/>
      </c>
      <c r="F12" s="135" t="str">
        <f aca="false">IF($A12="","",IFERROR(E12/MAX(D12,E12),""))</f>
        <v/>
      </c>
      <c r="G12" s="231" t="str">
        <f aca="false">IF($A12="","",COUNTIFS('LinkedIn Outreach'!$B$4:$B$1203,$A12,'LinkedIn Outreach'!$R$4:$R$1203,"Yes"))</f>
        <v/>
      </c>
      <c r="H12" s="231" t="str">
        <f aca="false">IF($A12="","",COUNTIFS('LinkedIn Outreach'!$B$4:$B$1203,$A12,'LinkedIn Outreach'!$S$4:$S$1203,"Interested")+COUNTIFS('LinkedIn Outreach'!$B$4:$B$1203,$A12,'LinkedIn Outreach'!$S$4:$S$1203,"Info Requested")+COUNTIFS('LinkedIn Outreach'!$B$4:$B$1203,$A12,'LinkedIn Outreach'!$S$4:$S$1203,"Meeting Booked")+COUNTIFS('LinkedIn Outreach'!$B$4:$B$1203,$A12,'LinkedIn Outreach'!$S$4:$S$1203,"Converted"))</f>
        <v/>
      </c>
      <c r="I12" s="135" t="str">
        <f aca="false">IF($A12="","",IFERROR(H12/MAX(G12,H12),""))</f>
        <v/>
      </c>
      <c r="J12" s="231" t="str">
        <f aca="false">IF($A12="","",COUNTIFS('LinkedIn Outreach'!$B$4:$B$1203,$A12,'LinkedIn Outreach'!$S$4:$S$1203,"Meeting Booked"))</f>
        <v/>
      </c>
      <c r="K12" s="231" t="str">
        <f aca="false">IF($A12="","",SUMIFS('DAILY ENTRY'!$F$4:$F$1006,'DAILY ENTRY'!$D$4:$D$1006,"Post / content published",'DAILY ENTRY'!$B$4:$B$1006,$A12))</f>
        <v/>
      </c>
      <c r="L12" s="231" t="str">
        <f aca="false">IF($A12="","",SUMIFS('DAILY ENTRY'!$F$4:$F$1006,'DAILY ENTRY'!$D$4:$D$1006,"Community answer or comment",'DAILY ENTRY'!$B$4:$B$1006,$A12))</f>
        <v/>
      </c>
      <c r="M12" s="231" t="str">
        <f aca="false">IF($A12="","",SUMIFS('DAILY ENTRY'!$F$4:$F$1006,'DAILY ENTRY'!$D$4:$D$1006,"Partnership / PR contact",'DAILY ENTRY'!$B$4:$B$1006,$A12))</f>
        <v/>
      </c>
      <c r="N12" s="231" t="str">
        <f aca="false">IF($A12="","",SUMIFS('DAILY ENTRY'!$F$4:$F$1006,'DAILY ENTRY'!$D$4:$D$1006,"Engagement (commented on someone else)",'DAILY ENTRY'!$B$4:$B$1006,$A12))</f>
        <v/>
      </c>
      <c r="O12" s="231" t="str">
        <f aca="false">IF($A12="","",COUNTIFS('LinkedIn Outreach'!$B$4:$B$1203,$A12,'LinkedIn Outreach'!$Q$4:$Q$1203,"&gt;300"))</f>
        <v/>
      </c>
      <c r="P12" s="231" t="str">
        <f aca="false">IF($A12="","",COUNTIFS('DAILY ENTRY'!$B$4:$B$1006,$A12,'DAILY ENTRY'!$I$4:$I$1006,"Blocked"))</f>
        <v/>
      </c>
      <c r="Q12" s="232" t="str">
        <f aca="false">IF($A12="","",IF(AND(B12=0,D12=0),"No activity logged yet",IF(O12&gt;0,"BREACH: sent messages over the 300-character limit - review the message text",IF(AND(D12&gt;=20,F12&lt;0.2),"Acceptance below 20% - fix targeting or the connection note before sending more",IF(AND(G12&gt;=20,I12&lt;0.1),"Reply rate below the 10% average - the message needs rewriting, not more volume",IF(AND(F12&gt;=0.3,I12&gt;=0.15),"Strong: both acceptance and reply rate are above benchmark",IF(AND(B12&gt;0,D12=0),"Logging daily work but no LinkedIn outreach recorded","Within normal range - compare against the Benchmarks tab")))))))</f>
        <v/>
      </c>
      <c r="R12" s="231" t="str">
        <f aca="false">IF($A12="","",COUNTIF('Master Tasks'!$I$4:$I$66,$A12))</f>
        <v/>
      </c>
      <c r="S12" s="231" t="str">
        <f aca="false">IF($A12="","",COUNTIFS('Master Tasks'!$I$4:$I$66,$A12,'Master Tasks'!$J$4:$J$66,"Complete"))</f>
        <v/>
      </c>
      <c r="T12" s="233" t="str">
        <f aca="false">IF($A12="","",IFERROR(S12/R12,""))</f>
        <v/>
      </c>
      <c r="U12" s="231" t="str">
        <f aca="false">IF($A12="","",COUNTIFS('Platform Setup'!$M$4:$M$136,$A12,'Platform Setup'!$J$4:$J$136,"Complete"))</f>
        <v/>
      </c>
      <c r="V12" s="231" t="str">
        <f aca="false">IF($A12="","",COUNTIFS('Content Calendar'!$B$4:$B$403,$A12,'Content Calendar'!$J$4:$J$403,"Published")+COUNTIFS('Content Calendar'!$B$4:$B$403,$A12,'Content Calendar'!$J$4:$J$403,"Repurposed"))</f>
        <v/>
      </c>
    </row>
    <row r="13" customFormat="false" ht="33.75" hidden="false" customHeight="true" outlineLevel="0" collapsed="false">
      <c r="A13" s="230" t="str">
        <f aca="false">IF('START HERE'!$B$64="","",'START HERE'!$B$64)</f>
        <v/>
      </c>
      <c r="B13" s="231" t="str">
        <f aca="false">IF($A13="","",SUMIFS('DAILY ENTRY'!$L$4:$L$1006,'DAILY ENTRY'!$B$4:$B$1006,$A13))</f>
        <v/>
      </c>
      <c r="C13" s="231" t="str">
        <f aca="false">IF($A13="","",SUMIFS('DAILY ENTRY'!$F$4:$F$1006,'DAILY ENTRY'!$D$4:$D$1006,"Lead researched (Sales Navigator)",'DAILY ENTRY'!$B$4:$B$1006,$A13))</f>
        <v/>
      </c>
      <c r="D13" s="231" t="str">
        <f aca="false">IF($A13="","",COUNTIFS('LinkedIn Outreach'!$B$4:$B$1203,$A13,'LinkedIn Outreach'!$M$4:$M$1203,"Yes"))</f>
        <v/>
      </c>
      <c r="E13" s="231" t="str">
        <f aca="false">IF($A13="","",COUNTIFS('LinkedIn Outreach'!$B$4:$B$1203,$A13,'LinkedIn Outreach'!$N$4:$N$1203,"Yes"))</f>
        <v/>
      </c>
      <c r="F13" s="135" t="str">
        <f aca="false">IF($A13="","",IFERROR(E13/MAX(D13,E13),""))</f>
        <v/>
      </c>
      <c r="G13" s="231" t="str">
        <f aca="false">IF($A13="","",COUNTIFS('LinkedIn Outreach'!$B$4:$B$1203,$A13,'LinkedIn Outreach'!$R$4:$R$1203,"Yes"))</f>
        <v/>
      </c>
      <c r="H13" s="231" t="str">
        <f aca="false">IF($A13="","",COUNTIFS('LinkedIn Outreach'!$B$4:$B$1203,$A13,'LinkedIn Outreach'!$S$4:$S$1203,"Interested")+COUNTIFS('LinkedIn Outreach'!$B$4:$B$1203,$A13,'LinkedIn Outreach'!$S$4:$S$1203,"Info Requested")+COUNTIFS('LinkedIn Outreach'!$B$4:$B$1203,$A13,'LinkedIn Outreach'!$S$4:$S$1203,"Meeting Booked")+COUNTIFS('LinkedIn Outreach'!$B$4:$B$1203,$A13,'LinkedIn Outreach'!$S$4:$S$1203,"Converted"))</f>
        <v/>
      </c>
      <c r="I13" s="135" t="str">
        <f aca="false">IF($A13="","",IFERROR(H13/MAX(G13,H13),""))</f>
        <v/>
      </c>
      <c r="J13" s="231" t="str">
        <f aca="false">IF($A13="","",COUNTIFS('LinkedIn Outreach'!$B$4:$B$1203,$A13,'LinkedIn Outreach'!$S$4:$S$1203,"Meeting Booked"))</f>
        <v/>
      </c>
      <c r="K13" s="231" t="str">
        <f aca="false">IF($A13="","",SUMIFS('DAILY ENTRY'!$F$4:$F$1006,'DAILY ENTRY'!$D$4:$D$1006,"Post / content published",'DAILY ENTRY'!$B$4:$B$1006,$A13))</f>
        <v/>
      </c>
      <c r="L13" s="231" t="str">
        <f aca="false">IF($A13="","",SUMIFS('DAILY ENTRY'!$F$4:$F$1006,'DAILY ENTRY'!$D$4:$D$1006,"Community answer or comment",'DAILY ENTRY'!$B$4:$B$1006,$A13))</f>
        <v/>
      </c>
      <c r="M13" s="231" t="str">
        <f aca="false">IF($A13="","",SUMIFS('DAILY ENTRY'!$F$4:$F$1006,'DAILY ENTRY'!$D$4:$D$1006,"Partnership / PR contact",'DAILY ENTRY'!$B$4:$B$1006,$A13))</f>
        <v/>
      </c>
      <c r="N13" s="231" t="str">
        <f aca="false">IF($A13="","",SUMIFS('DAILY ENTRY'!$F$4:$F$1006,'DAILY ENTRY'!$D$4:$D$1006,"Engagement (commented on someone else)",'DAILY ENTRY'!$B$4:$B$1006,$A13))</f>
        <v/>
      </c>
      <c r="O13" s="231" t="str">
        <f aca="false">IF($A13="","",COUNTIFS('LinkedIn Outreach'!$B$4:$B$1203,$A13,'LinkedIn Outreach'!$Q$4:$Q$1203,"&gt;300"))</f>
        <v/>
      </c>
      <c r="P13" s="231" t="str">
        <f aca="false">IF($A13="","",COUNTIFS('DAILY ENTRY'!$B$4:$B$1006,$A13,'DAILY ENTRY'!$I$4:$I$1006,"Blocked"))</f>
        <v/>
      </c>
      <c r="Q13" s="232" t="str">
        <f aca="false">IF($A13="","",IF(AND(B13=0,D13=0),"No activity logged yet",IF(O13&gt;0,"BREACH: sent messages over the 300-character limit - review the message text",IF(AND(D13&gt;=20,F13&lt;0.2),"Acceptance below 20% - fix targeting or the connection note before sending more",IF(AND(G13&gt;=20,I13&lt;0.1),"Reply rate below the 10% average - the message needs rewriting, not more volume",IF(AND(F13&gt;=0.3,I13&gt;=0.15),"Strong: both acceptance and reply rate are above benchmark",IF(AND(B13&gt;0,D13=0),"Logging daily work but no LinkedIn outreach recorded","Within normal range - compare against the Benchmarks tab")))))))</f>
        <v/>
      </c>
      <c r="R13" s="231" t="str">
        <f aca="false">IF($A13="","",COUNTIF('Master Tasks'!$I$4:$I$66,$A13))</f>
        <v/>
      </c>
      <c r="S13" s="231" t="str">
        <f aca="false">IF($A13="","",COUNTIFS('Master Tasks'!$I$4:$I$66,$A13,'Master Tasks'!$J$4:$J$66,"Complete"))</f>
        <v/>
      </c>
      <c r="T13" s="233" t="str">
        <f aca="false">IF($A13="","",IFERROR(S13/R13,""))</f>
        <v/>
      </c>
      <c r="U13" s="231" t="str">
        <f aca="false">IF($A13="","",COUNTIFS('Platform Setup'!$M$4:$M$136,$A13,'Platform Setup'!$J$4:$J$136,"Complete"))</f>
        <v/>
      </c>
      <c r="V13" s="231" t="str">
        <f aca="false">IF($A13="","",COUNTIFS('Content Calendar'!$B$4:$B$403,$A13,'Content Calendar'!$J$4:$J$403,"Published")+COUNTIFS('Content Calendar'!$B$4:$B$403,$A13,'Content Calendar'!$J$4:$J$403,"Repurposed"))</f>
        <v/>
      </c>
    </row>
    <row r="14" customFormat="false" ht="30" hidden="false" customHeight="true" outlineLevel="0" collapsed="false">
      <c r="A14" s="234" t="s">
        <v>28683</v>
      </c>
      <c r="B14" s="235" t="n">
        <f aca="false">SUM(B4:B13)</f>
        <v>0</v>
      </c>
      <c r="C14" s="235" t="n">
        <f aca="false">SUM(C4:C13)</f>
        <v>0</v>
      </c>
      <c r="D14" s="235" t="n">
        <f aca="false">SUM(D4:D13)</f>
        <v>0</v>
      </c>
      <c r="E14" s="235" t="n">
        <f aca="false">SUM(E4:E13)</f>
        <v>0</v>
      </c>
      <c r="F14" s="236" t="str">
        <f aca="false">IFERROR(E14/D14,"")</f>
        <v/>
      </c>
      <c r="G14" s="235" t="n">
        <f aca="false">SUM(G4:G13)</f>
        <v>0</v>
      </c>
      <c r="H14" s="235" t="n">
        <f aca="false">SUM(H4:H13)</f>
        <v>0</v>
      </c>
      <c r="I14" s="236" t="str">
        <f aca="false">IFERROR(H14/G14,"")</f>
        <v/>
      </c>
      <c r="J14" s="235" t="n">
        <f aca="false">SUM(J4:J13)</f>
        <v>0</v>
      </c>
      <c r="K14" s="235" t="n">
        <f aca="false">SUM(K4:K13)</f>
        <v>0</v>
      </c>
      <c r="L14" s="235" t="n">
        <f aca="false">SUM(L4:L13)</f>
        <v>0</v>
      </c>
      <c r="M14" s="235" t="n">
        <f aca="false">SUM(M4:M13)</f>
        <v>0</v>
      </c>
      <c r="N14" s="235" t="n">
        <f aca="false">SUM(N4:N13)</f>
        <v>0</v>
      </c>
      <c r="O14" s="235" t="n">
        <f aca="false">SUM(O4:O13)</f>
        <v>0</v>
      </c>
      <c r="P14" s="235" t="n">
        <f aca="false">SUM(P4:P13)</f>
        <v>0</v>
      </c>
      <c r="Q14" s="237" t="s">
        <v>28684</v>
      </c>
      <c r="R14" s="235" t="n">
        <f aca="false">SUM(R4:R13)</f>
        <v>0</v>
      </c>
      <c r="S14" s="235" t="n">
        <f aca="false">SUM(S4:S13)</f>
        <v>0</v>
      </c>
      <c r="T14" s="238" t="str">
        <f aca="false">IFERROR(S14/R14,"")</f>
        <v/>
      </c>
      <c r="U14" s="235" t="n">
        <f aca="false">SUM(U4:U13)</f>
        <v>0</v>
      </c>
      <c r="V14" s="235" t="n">
        <f aca="false">SUM(V4:V13)</f>
        <v>0</v>
      </c>
    </row>
    <row r="16" customFormat="false" ht="43.5" hidden="false" customHeight="true" outlineLevel="0" collapsed="false">
      <c r="A16" s="140" t="s">
        <v>28685</v>
      </c>
      <c r="B16" s="140"/>
      <c r="C16" s="140"/>
      <c r="D16" s="140"/>
      <c r="E16" s="140"/>
      <c r="F16" s="140"/>
      <c r="G16" s="140"/>
      <c r="H16" s="140"/>
      <c r="I16" s="140"/>
      <c r="J16" s="140"/>
      <c r="K16" s="140"/>
      <c r="L16" s="140"/>
      <c r="M16" s="140"/>
      <c r="N16" s="140"/>
      <c r="O16" s="140"/>
      <c r="P16" s="140"/>
      <c r="Q16" s="140"/>
    </row>
  </sheetData>
  <sheetProtection sheet="true" password="dd42" formatCells="false" formatColumns="false" formatRows="false" sort="false" autoFilter="false"/>
  <mergeCells count="3">
    <mergeCell ref="A1:Q1"/>
    <mergeCell ref="B2:Q2"/>
    <mergeCell ref="A16:Q16"/>
  </mergeCells>
  <conditionalFormatting sqref="F4:F13">
    <cfRule type="cellIs" priority="2" operator="greaterThanOrEqual" aboveAverage="0" equalAverage="0" bottom="0" percent="0" rank="0" text="" dxfId="12">
      <formula>0.3</formula>
    </cfRule>
    <cfRule type="cellIs" priority="3" operator="between" aboveAverage="0" equalAverage="0" bottom="0" percent="0" rank="0" text="" dxfId="16">
      <formula>0.2</formula>
      <formula>0.2999</formula>
    </cfRule>
    <cfRule type="cellIs" priority="4" operator="between" aboveAverage="0" equalAverage="0" bottom="0" percent="0" rank="0" text="" dxfId="11">
      <formula>0.00001</formula>
      <formula>0.1999</formula>
    </cfRule>
  </conditionalFormatting>
  <conditionalFormatting sqref="I4:I13">
    <cfRule type="cellIs" priority="5" operator="greaterThanOrEqual" aboveAverage="0" equalAverage="0" bottom="0" percent="0" rank="0" text="" dxfId="12">
      <formula>0.15</formula>
    </cfRule>
    <cfRule type="cellIs" priority="6" operator="between" aboveAverage="0" equalAverage="0" bottom="0" percent="0" rank="0" text="" dxfId="16">
      <formula>0.1</formula>
      <formula>0.1499</formula>
    </cfRule>
    <cfRule type="cellIs" priority="7" operator="between" aboveAverage="0" equalAverage="0" bottom="0" percent="0" rank="0" text="" dxfId="11">
      <formula>0.00001</formula>
      <formula>0.0999</formula>
    </cfRule>
  </conditionalFormatting>
  <conditionalFormatting sqref="O4:O13">
    <cfRule type="cellIs" priority="8" operator="greaterThan" aboveAverage="0" equalAverage="0" bottom="0" percent="0" rank="0" text="" dxfId="11">
      <formula>0</formula>
    </cfRule>
  </conditionalFormatting>
  <conditionalFormatting sqref="T4:T13">
    <cfRule type="colorScale" priority="9">
      <colorScale>
        <cfvo type="num" val="0"/>
        <cfvo type="num" val="0.5"/>
        <cfvo type="num" val="1"/>
        <color rgb="FFF8CBAD"/>
        <color rgb="FFFFE699"/>
        <color rgb="FFC6EFCE"/>
      </colorScale>
    </cfRule>
  </conditionalFormatting>
  <hyperlinks>
    <hyperlink ref="A2" location="'MAP'!A1" display="◀  MAP"/>
  </hyperlinks>
  <printOptions headings="false" gridLines="false" gridLinesSet="true" horizontalCentered="false" verticalCentered="false"/>
  <pageMargins left="0.4" right="0.4" top="0.55" bottom="0.55" header="0.511811023622047" footer="0.3"/>
  <pageSetup paperSize="1" scale="100" fitToWidth="1" fitToHeight="0" pageOrder="downThenOver" orientation="landscape" blackAndWhite="false" draft="false" cellComments="none" horizontalDpi="300" verticalDpi="300" copies="1"/>
  <headerFooter differentFirst="false" differentOddEven="false">
    <oddHeader/>
    <oddFooter>&amp;L&amp;7 &amp;K808080PCI AI  —  Growth OS&amp;R&amp;7 &amp;K808080Page &amp;P of &amp;N</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A1:L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11"/>
    <col collapsed="false" customWidth="true" hidden="false" outlineLevel="0" max="3" min="3" style="1" width="12"/>
    <col collapsed="false" customWidth="true" hidden="false" outlineLevel="0" max="5" min="4" style="1" width="11"/>
    <col collapsed="false" customWidth="true" hidden="false" outlineLevel="0" max="6" min="6" style="1" width="13"/>
    <col collapsed="false" customWidth="true" hidden="false" outlineLevel="0" max="7" min="7" style="1" width="12"/>
    <col collapsed="false" customWidth="true" hidden="false" outlineLevel="0" max="8" min="8" style="1" width="11"/>
    <col collapsed="false" customWidth="true" hidden="false" outlineLevel="0" max="9" min="9" style="1" width="12"/>
    <col collapsed="false" customWidth="true" hidden="false" outlineLevel="0" max="10" min="10" style="1" width="16"/>
    <col collapsed="false" customWidth="true" hidden="false" outlineLevel="0" max="11" min="11" style="1" width="20"/>
    <col collapsed="false" customWidth="true" hidden="false" outlineLevel="0" max="12" min="12" style="1" width="54"/>
  </cols>
  <sheetData>
    <row r="1" customFormat="false" ht="25.5" hidden="false" customHeight="true" outlineLevel="0" collapsed="false">
      <c r="A1" s="2" t="s">
        <v>28686</v>
      </c>
      <c r="B1" s="2"/>
      <c r="C1" s="2"/>
      <c r="D1" s="2"/>
      <c r="E1" s="2"/>
      <c r="F1" s="2"/>
      <c r="G1" s="2"/>
      <c r="H1" s="2"/>
      <c r="I1" s="2"/>
      <c r="J1" s="2"/>
      <c r="K1" s="2"/>
      <c r="L1" s="2"/>
    </row>
    <row r="2" customFormat="false" ht="18" hidden="false" customHeight="true" outlineLevel="0" collapsed="false">
      <c r="A2" s="3" t="s">
        <v>1</v>
      </c>
      <c r="B2" s="4" t="s">
        <v>28687</v>
      </c>
      <c r="C2" s="4"/>
      <c r="D2" s="4"/>
      <c r="E2" s="4"/>
      <c r="F2" s="4"/>
      <c r="G2" s="4"/>
      <c r="H2" s="4"/>
      <c r="I2" s="4"/>
      <c r="J2" s="4"/>
      <c r="K2" s="4"/>
      <c r="L2" s="4"/>
    </row>
    <row r="3" customFormat="false" ht="55.5" hidden="false" customHeight="true" outlineLevel="0" collapsed="false">
      <c r="A3" s="72" t="s">
        <v>1485</v>
      </c>
      <c r="B3" s="72" t="s">
        <v>28688</v>
      </c>
      <c r="C3" s="72" t="s">
        <v>28689</v>
      </c>
      <c r="D3" s="72" t="s">
        <v>28690</v>
      </c>
      <c r="E3" s="72" t="s">
        <v>28691</v>
      </c>
      <c r="F3" s="72" t="s">
        <v>28692</v>
      </c>
      <c r="G3" s="72" t="s">
        <v>28693</v>
      </c>
      <c r="H3" s="72" t="s">
        <v>28694</v>
      </c>
      <c r="I3" s="72" t="s">
        <v>28695</v>
      </c>
      <c r="J3" s="72" t="s">
        <v>28696</v>
      </c>
      <c r="K3" s="72" t="s">
        <v>28697</v>
      </c>
      <c r="L3" s="72" t="s">
        <v>28698</v>
      </c>
    </row>
    <row r="4" customFormat="false" ht="33.75" hidden="false" customHeight="true" outlineLevel="0" collapsed="false">
      <c r="A4" s="230" t="str">
        <f aca="false">IF('START HERE'!$B$55="","",'START HERE'!$B$55)</f>
        <v>Employee 1</v>
      </c>
      <c r="B4" s="106" t="n">
        <f aca="false">IF($A4="","",ROUND(IFERROR(AVERAGEIFS('LinkedIn Outreach'!$AA$4:$AA$1203,'LinkedIn Outreach'!$B$4:$B$1203,$A4,'LinkedIn Outreach'!$AA$4:$AA$1203,"&gt;0"),0)/100*15,1))</f>
        <v>0</v>
      </c>
      <c r="C4" s="106" t="n">
        <f aca="false">IF($A4="","",ROUND(MIN(1,IFERROR('Team Scorecard'!F4/0.3,0))*20,1))</f>
        <v>0</v>
      </c>
      <c r="D4" s="106" t="n">
        <f aca="false">IF($A4="","",ROUND(MIN(1,IFERROR('Team Scorecard'!I4/0.15,0))*20,1))</f>
        <v>0</v>
      </c>
      <c r="E4" s="106" t="n">
        <f aca="false">IF($A4="","",ROUND(MIN(1,'Team Scorecard'!H4/10)*10,1))</f>
        <v>0</v>
      </c>
      <c r="F4" s="106" t="n">
        <f aca="false">IF($A4="","",ROUND(MIN(1,(COUNTIFS('LinkedIn Outreach'!$B$4:$B$1203,$A4,'LinkedIn Outreach'!$AC$4:$AC$1203,"6 Meeting / Application")+COUNTIFS('LinkedIn Outreach'!$B$4:$B$1203,$A4,'LinkedIn Outreach'!$AC$4:$AC$1203,"7 Certification / Enterprise opportunity"))/5)*20,1))</f>
        <v>0</v>
      </c>
      <c r="G4" s="106" t="n">
        <f aca="false">IF($A4="","",ROUND(MIN(1,COUNTIFS('LinkedIn Outreach'!$B$4:$B$1203,$A4,'LinkedIn Outreach'!$AC$4:$AC$1203,"7 Certification / Enterprise opportunity")/3)*10,1))</f>
        <v>0</v>
      </c>
      <c r="H4" s="239" t="n">
        <f aca="false">IF($A4="","",MAX(0,5-'Team Scorecard'!O4*2.5))</f>
        <v>5</v>
      </c>
      <c r="I4" s="240" t="str">
        <f aca="false">IF($A4="","",IF($K4&lt;&gt;"Enough data","",ROUND(SUM(B4:H4),1)))</f>
        <v/>
      </c>
      <c r="J4" s="106" t="str">
        <f aca="false">IF($A4="","",IF($K4&lt;&gt;"Enough data","",IF(I4&gt;=80,"A - excellent",IF(I4&gt;=65,"B - solid",IF(I4&gt;=50,"C - needs coaching",IF(I4&gt;=30,"D - at risk","E - not working"))))))</f>
        <v/>
      </c>
      <c r="K4" s="107" t="str">
        <f aca="false">IF($A4="","",IF('Team Scorecard'!B4=0,"No activity logged",IF('Team Scorecard'!D4&lt;20,"Too little data to score fairly yet","Enough data")))</f>
        <v>No activity logged</v>
      </c>
      <c r="L4" s="232" t="str">
        <f aca="false">IF($A4="","",IF($K4&lt;&gt;"Enough data","Log activity first — no fair score yet",IF(H4&lt;5,"Compliance first: messages were sent over the 300-character limit.",IF(C4&lt;10,"Targeting: acceptance is well below benchmark. Fix who is being approached and the personal line.",IF(D4&lt;10,"Message quality: people accept but do not reply. Rewrite the opening message.",IF(F4&lt;10,"Conversion: replies are not turning into meetings. Work on the ask and the follow-through.",IF(B4&lt;8,"Lead quality: the prospects being researched score low on fit. Tighten the Sales Navigator filters.","Nothing structural - keep going and raise the volume gradually.")))))))</f>
        <v>Log activity first — no fair score yet</v>
      </c>
    </row>
    <row r="5" customFormat="false" ht="33.75" hidden="false" customHeight="true" outlineLevel="0" collapsed="false">
      <c r="A5" s="230" t="str">
        <f aca="false">IF('START HERE'!$B$56="","",'START HERE'!$B$56)</f>
        <v/>
      </c>
      <c r="B5" s="106" t="str">
        <f aca="false">IF($A5="","",ROUND(IFERROR(AVERAGEIFS('LinkedIn Outreach'!$AA$4:$AA$1203,'LinkedIn Outreach'!$B$4:$B$1203,$A5,'LinkedIn Outreach'!$AA$4:$AA$1203,"&gt;0"),0)/100*15,1))</f>
        <v/>
      </c>
      <c r="C5" s="106" t="str">
        <f aca="false">IF($A5="","",ROUND(MIN(1,IFERROR('Team Scorecard'!F5/0.3,0))*20,1))</f>
        <v/>
      </c>
      <c r="D5" s="106" t="str">
        <f aca="false">IF($A5="","",ROUND(MIN(1,IFERROR('Team Scorecard'!I5/0.15,0))*20,1))</f>
        <v/>
      </c>
      <c r="E5" s="106" t="str">
        <f aca="false">IF($A5="","",ROUND(MIN(1,'Team Scorecard'!H5/10)*10,1))</f>
        <v/>
      </c>
      <c r="F5" s="106" t="str">
        <f aca="false">IF($A5="","",ROUND(MIN(1,(COUNTIFS('LinkedIn Outreach'!$B$4:$B$1203,$A5,'LinkedIn Outreach'!$AC$4:$AC$1203,"6 Meeting / Application")+COUNTIFS('LinkedIn Outreach'!$B$4:$B$1203,$A5,'LinkedIn Outreach'!$AC$4:$AC$1203,"7 Certification / Enterprise opportunity"))/5)*20,1))</f>
        <v/>
      </c>
      <c r="G5" s="106" t="str">
        <f aca="false">IF($A5="","",ROUND(MIN(1,COUNTIFS('LinkedIn Outreach'!$B$4:$B$1203,$A5,'LinkedIn Outreach'!$AC$4:$AC$1203,"7 Certification / Enterprise opportunity")/3)*10,1))</f>
        <v/>
      </c>
      <c r="H5" s="239" t="str">
        <f aca="false">IF($A5="","",MAX(0,5-'Team Scorecard'!O5*2.5))</f>
        <v/>
      </c>
      <c r="I5" s="240" t="str">
        <f aca="false">IF($A5="","",IF($K5&lt;&gt;"Enough data","",ROUND(SUM(B5:H5),1)))</f>
        <v/>
      </c>
      <c r="J5" s="106" t="str">
        <f aca="false">IF($A5="","",IF($K5&lt;&gt;"Enough data","",IF(I5&gt;=80,"A - excellent",IF(I5&gt;=65,"B - solid",IF(I5&gt;=50,"C - needs coaching",IF(I5&gt;=30,"D - at risk","E - not working"))))))</f>
        <v/>
      </c>
      <c r="K5" s="107" t="str">
        <f aca="false">IF($A5="","",IF('Team Scorecard'!B5=0,"No activity logged",IF('Team Scorecard'!D5&lt;20,"Too little data to score fairly yet","Enough data")))</f>
        <v/>
      </c>
      <c r="L5" s="232" t="str">
        <f aca="false">IF($A5="","",IF($K5&lt;&gt;"Enough data","Log activity first — no fair score yet",IF(H5&lt;5,"Compliance first: messages were sent over the 300-character limit.",IF(C5&lt;10,"Targeting: acceptance is well below benchmark. Fix who is being approached and the personal line.",IF(D5&lt;10,"Message quality: people accept but do not reply. Rewrite the opening message.",IF(F5&lt;10,"Conversion: replies are not turning into meetings. Work on the ask and the follow-through.",IF(B5&lt;8,"Lead quality: the prospects being researched score low on fit. Tighten the Sales Navigator filters.","Nothing structural - keep going and raise the volume gradually.")))))))</f>
        <v/>
      </c>
    </row>
    <row r="6" customFormat="false" ht="33.75" hidden="false" customHeight="true" outlineLevel="0" collapsed="false">
      <c r="A6" s="230" t="str">
        <f aca="false">IF('START HERE'!$B$57="","",'START HERE'!$B$57)</f>
        <v/>
      </c>
      <c r="B6" s="106" t="str">
        <f aca="false">IF($A6="","",ROUND(IFERROR(AVERAGEIFS('LinkedIn Outreach'!$AA$4:$AA$1203,'LinkedIn Outreach'!$B$4:$B$1203,$A6,'LinkedIn Outreach'!$AA$4:$AA$1203,"&gt;0"),0)/100*15,1))</f>
        <v/>
      </c>
      <c r="C6" s="106" t="str">
        <f aca="false">IF($A6="","",ROUND(MIN(1,IFERROR('Team Scorecard'!F6/0.3,0))*20,1))</f>
        <v/>
      </c>
      <c r="D6" s="106" t="str">
        <f aca="false">IF($A6="","",ROUND(MIN(1,IFERROR('Team Scorecard'!I6/0.15,0))*20,1))</f>
        <v/>
      </c>
      <c r="E6" s="106" t="str">
        <f aca="false">IF($A6="","",ROUND(MIN(1,'Team Scorecard'!H6/10)*10,1))</f>
        <v/>
      </c>
      <c r="F6" s="106" t="str">
        <f aca="false">IF($A6="","",ROUND(MIN(1,(COUNTIFS('LinkedIn Outreach'!$B$4:$B$1203,$A6,'LinkedIn Outreach'!$AC$4:$AC$1203,"6 Meeting / Application")+COUNTIFS('LinkedIn Outreach'!$B$4:$B$1203,$A6,'LinkedIn Outreach'!$AC$4:$AC$1203,"7 Certification / Enterprise opportunity"))/5)*20,1))</f>
        <v/>
      </c>
      <c r="G6" s="106" t="str">
        <f aca="false">IF($A6="","",ROUND(MIN(1,COUNTIFS('LinkedIn Outreach'!$B$4:$B$1203,$A6,'LinkedIn Outreach'!$AC$4:$AC$1203,"7 Certification / Enterprise opportunity")/3)*10,1))</f>
        <v/>
      </c>
      <c r="H6" s="239" t="str">
        <f aca="false">IF($A6="","",MAX(0,5-'Team Scorecard'!O6*2.5))</f>
        <v/>
      </c>
      <c r="I6" s="240" t="str">
        <f aca="false">IF($A6="","",IF($K6&lt;&gt;"Enough data","",ROUND(SUM(B6:H6),1)))</f>
        <v/>
      </c>
      <c r="J6" s="106" t="str">
        <f aca="false">IF($A6="","",IF($K6&lt;&gt;"Enough data","",IF(I6&gt;=80,"A - excellent",IF(I6&gt;=65,"B - solid",IF(I6&gt;=50,"C - needs coaching",IF(I6&gt;=30,"D - at risk","E - not working"))))))</f>
        <v/>
      </c>
      <c r="K6" s="107" t="str">
        <f aca="false">IF($A6="","",IF('Team Scorecard'!B6=0,"No activity logged",IF('Team Scorecard'!D6&lt;20,"Too little data to score fairly yet","Enough data")))</f>
        <v/>
      </c>
      <c r="L6" s="232" t="str">
        <f aca="false">IF($A6="","",IF($K6&lt;&gt;"Enough data","Log activity first — no fair score yet",IF(H6&lt;5,"Compliance first: messages were sent over the 300-character limit.",IF(C6&lt;10,"Targeting: acceptance is well below benchmark. Fix who is being approached and the personal line.",IF(D6&lt;10,"Message quality: people accept but do not reply. Rewrite the opening message.",IF(F6&lt;10,"Conversion: replies are not turning into meetings. Work on the ask and the follow-through.",IF(B6&lt;8,"Lead quality: the prospects being researched score low on fit. Tighten the Sales Navigator filters.","Nothing structural - keep going and raise the volume gradually.")))))))</f>
        <v/>
      </c>
    </row>
    <row r="7" customFormat="false" ht="33.75" hidden="false" customHeight="true" outlineLevel="0" collapsed="false">
      <c r="A7" s="230" t="str">
        <f aca="false">IF('START HERE'!$B$58="","",'START HERE'!$B$58)</f>
        <v/>
      </c>
      <c r="B7" s="106" t="str">
        <f aca="false">IF($A7="","",ROUND(IFERROR(AVERAGEIFS('LinkedIn Outreach'!$AA$4:$AA$1203,'LinkedIn Outreach'!$B$4:$B$1203,$A7,'LinkedIn Outreach'!$AA$4:$AA$1203,"&gt;0"),0)/100*15,1))</f>
        <v/>
      </c>
      <c r="C7" s="106" t="str">
        <f aca="false">IF($A7="","",ROUND(MIN(1,IFERROR('Team Scorecard'!F7/0.3,0))*20,1))</f>
        <v/>
      </c>
      <c r="D7" s="106" t="str">
        <f aca="false">IF($A7="","",ROUND(MIN(1,IFERROR('Team Scorecard'!I7/0.15,0))*20,1))</f>
        <v/>
      </c>
      <c r="E7" s="106" t="str">
        <f aca="false">IF($A7="","",ROUND(MIN(1,'Team Scorecard'!H7/10)*10,1))</f>
        <v/>
      </c>
      <c r="F7" s="106" t="str">
        <f aca="false">IF($A7="","",ROUND(MIN(1,(COUNTIFS('LinkedIn Outreach'!$B$4:$B$1203,$A7,'LinkedIn Outreach'!$AC$4:$AC$1203,"6 Meeting / Application")+COUNTIFS('LinkedIn Outreach'!$B$4:$B$1203,$A7,'LinkedIn Outreach'!$AC$4:$AC$1203,"7 Certification / Enterprise opportunity"))/5)*20,1))</f>
        <v/>
      </c>
      <c r="G7" s="106" t="str">
        <f aca="false">IF($A7="","",ROUND(MIN(1,COUNTIFS('LinkedIn Outreach'!$B$4:$B$1203,$A7,'LinkedIn Outreach'!$AC$4:$AC$1203,"7 Certification / Enterprise opportunity")/3)*10,1))</f>
        <v/>
      </c>
      <c r="H7" s="239" t="str">
        <f aca="false">IF($A7="","",MAX(0,5-'Team Scorecard'!O7*2.5))</f>
        <v/>
      </c>
      <c r="I7" s="240" t="str">
        <f aca="false">IF($A7="","",IF($K7&lt;&gt;"Enough data","",ROUND(SUM(B7:H7),1)))</f>
        <v/>
      </c>
      <c r="J7" s="106" t="str">
        <f aca="false">IF($A7="","",IF($K7&lt;&gt;"Enough data","",IF(I7&gt;=80,"A - excellent",IF(I7&gt;=65,"B - solid",IF(I7&gt;=50,"C - needs coaching",IF(I7&gt;=30,"D - at risk","E - not working"))))))</f>
        <v/>
      </c>
      <c r="K7" s="107" t="str">
        <f aca="false">IF($A7="","",IF('Team Scorecard'!B7=0,"No activity logged",IF('Team Scorecard'!D7&lt;20,"Too little data to score fairly yet","Enough data")))</f>
        <v/>
      </c>
      <c r="L7" s="232" t="str">
        <f aca="false">IF($A7="","",IF($K7&lt;&gt;"Enough data","Log activity first — no fair score yet",IF(H7&lt;5,"Compliance first: messages were sent over the 300-character limit.",IF(C7&lt;10,"Targeting: acceptance is well below benchmark. Fix who is being approached and the personal line.",IF(D7&lt;10,"Message quality: people accept but do not reply. Rewrite the opening message.",IF(F7&lt;10,"Conversion: replies are not turning into meetings. Work on the ask and the follow-through.",IF(B7&lt;8,"Lead quality: the prospects being researched score low on fit. Tighten the Sales Navigator filters.","Nothing structural - keep going and raise the volume gradually.")))))))</f>
        <v/>
      </c>
    </row>
    <row r="8" customFormat="false" ht="33.75" hidden="false" customHeight="true" outlineLevel="0" collapsed="false">
      <c r="A8" s="230" t="str">
        <f aca="false">IF('START HERE'!$B$59="","",'START HERE'!$B$59)</f>
        <v/>
      </c>
      <c r="B8" s="106" t="str">
        <f aca="false">IF($A8="","",ROUND(IFERROR(AVERAGEIFS('LinkedIn Outreach'!$AA$4:$AA$1203,'LinkedIn Outreach'!$B$4:$B$1203,$A8,'LinkedIn Outreach'!$AA$4:$AA$1203,"&gt;0"),0)/100*15,1))</f>
        <v/>
      </c>
      <c r="C8" s="106" t="str">
        <f aca="false">IF($A8="","",ROUND(MIN(1,IFERROR('Team Scorecard'!F8/0.3,0))*20,1))</f>
        <v/>
      </c>
      <c r="D8" s="106" t="str">
        <f aca="false">IF($A8="","",ROUND(MIN(1,IFERROR('Team Scorecard'!I8/0.15,0))*20,1))</f>
        <v/>
      </c>
      <c r="E8" s="106" t="str">
        <f aca="false">IF($A8="","",ROUND(MIN(1,'Team Scorecard'!H8/10)*10,1))</f>
        <v/>
      </c>
      <c r="F8" s="106" t="str">
        <f aca="false">IF($A8="","",ROUND(MIN(1,(COUNTIFS('LinkedIn Outreach'!$B$4:$B$1203,$A8,'LinkedIn Outreach'!$AC$4:$AC$1203,"6 Meeting / Application")+COUNTIFS('LinkedIn Outreach'!$B$4:$B$1203,$A8,'LinkedIn Outreach'!$AC$4:$AC$1203,"7 Certification / Enterprise opportunity"))/5)*20,1))</f>
        <v/>
      </c>
      <c r="G8" s="106" t="str">
        <f aca="false">IF($A8="","",ROUND(MIN(1,COUNTIFS('LinkedIn Outreach'!$B$4:$B$1203,$A8,'LinkedIn Outreach'!$AC$4:$AC$1203,"7 Certification / Enterprise opportunity")/3)*10,1))</f>
        <v/>
      </c>
      <c r="H8" s="239" t="str">
        <f aca="false">IF($A8="","",MAX(0,5-'Team Scorecard'!O8*2.5))</f>
        <v/>
      </c>
      <c r="I8" s="240" t="str">
        <f aca="false">IF($A8="","",IF($K8&lt;&gt;"Enough data","",ROUND(SUM(B8:H8),1)))</f>
        <v/>
      </c>
      <c r="J8" s="106" t="str">
        <f aca="false">IF($A8="","",IF($K8&lt;&gt;"Enough data","",IF(I8&gt;=80,"A - excellent",IF(I8&gt;=65,"B - solid",IF(I8&gt;=50,"C - needs coaching",IF(I8&gt;=30,"D - at risk","E - not working"))))))</f>
        <v/>
      </c>
      <c r="K8" s="107" t="str">
        <f aca="false">IF($A8="","",IF('Team Scorecard'!B8=0,"No activity logged",IF('Team Scorecard'!D8&lt;20,"Too little data to score fairly yet","Enough data")))</f>
        <v/>
      </c>
      <c r="L8" s="232" t="str">
        <f aca="false">IF($A8="","",IF($K8&lt;&gt;"Enough data","Log activity first — no fair score yet",IF(H8&lt;5,"Compliance first: messages were sent over the 300-character limit.",IF(C8&lt;10,"Targeting: acceptance is well below benchmark. Fix who is being approached and the personal line.",IF(D8&lt;10,"Message quality: people accept but do not reply. Rewrite the opening message.",IF(F8&lt;10,"Conversion: replies are not turning into meetings. Work on the ask and the follow-through.",IF(B8&lt;8,"Lead quality: the prospects being researched score low on fit. Tighten the Sales Navigator filters.","Nothing structural - keep going and raise the volume gradually.")))))))</f>
        <v/>
      </c>
    </row>
    <row r="9" customFormat="false" ht="33.75" hidden="false" customHeight="true" outlineLevel="0" collapsed="false">
      <c r="A9" s="230" t="str">
        <f aca="false">IF('START HERE'!$B$60="","",'START HERE'!$B$60)</f>
        <v/>
      </c>
      <c r="B9" s="106" t="str">
        <f aca="false">IF($A9="","",ROUND(IFERROR(AVERAGEIFS('LinkedIn Outreach'!$AA$4:$AA$1203,'LinkedIn Outreach'!$B$4:$B$1203,$A9,'LinkedIn Outreach'!$AA$4:$AA$1203,"&gt;0"),0)/100*15,1))</f>
        <v/>
      </c>
      <c r="C9" s="106" t="str">
        <f aca="false">IF($A9="","",ROUND(MIN(1,IFERROR('Team Scorecard'!F9/0.3,0))*20,1))</f>
        <v/>
      </c>
      <c r="D9" s="106" t="str">
        <f aca="false">IF($A9="","",ROUND(MIN(1,IFERROR('Team Scorecard'!I9/0.15,0))*20,1))</f>
        <v/>
      </c>
      <c r="E9" s="106" t="str">
        <f aca="false">IF($A9="","",ROUND(MIN(1,'Team Scorecard'!H9/10)*10,1))</f>
        <v/>
      </c>
      <c r="F9" s="106" t="str">
        <f aca="false">IF($A9="","",ROUND(MIN(1,(COUNTIFS('LinkedIn Outreach'!$B$4:$B$1203,$A9,'LinkedIn Outreach'!$AC$4:$AC$1203,"6 Meeting / Application")+COUNTIFS('LinkedIn Outreach'!$B$4:$B$1203,$A9,'LinkedIn Outreach'!$AC$4:$AC$1203,"7 Certification / Enterprise opportunity"))/5)*20,1))</f>
        <v/>
      </c>
      <c r="G9" s="106" t="str">
        <f aca="false">IF($A9="","",ROUND(MIN(1,COUNTIFS('LinkedIn Outreach'!$B$4:$B$1203,$A9,'LinkedIn Outreach'!$AC$4:$AC$1203,"7 Certification / Enterprise opportunity")/3)*10,1))</f>
        <v/>
      </c>
      <c r="H9" s="239" t="str">
        <f aca="false">IF($A9="","",MAX(0,5-'Team Scorecard'!O9*2.5))</f>
        <v/>
      </c>
      <c r="I9" s="240" t="str">
        <f aca="false">IF($A9="","",IF($K9&lt;&gt;"Enough data","",ROUND(SUM(B9:H9),1)))</f>
        <v/>
      </c>
      <c r="J9" s="106" t="str">
        <f aca="false">IF($A9="","",IF($K9&lt;&gt;"Enough data","",IF(I9&gt;=80,"A - excellent",IF(I9&gt;=65,"B - solid",IF(I9&gt;=50,"C - needs coaching",IF(I9&gt;=30,"D - at risk","E - not working"))))))</f>
        <v/>
      </c>
      <c r="K9" s="107" t="str">
        <f aca="false">IF($A9="","",IF('Team Scorecard'!B9=0,"No activity logged",IF('Team Scorecard'!D9&lt;20,"Too little data to score fairly yet","Enough data")))</f>
        <v/>
      </c>
      <c r="L9" s="232" t="str">
        <f aca="false">IF($A9="","",IF($K9&lt;&gt;"Enough data","Log activity first — no fair score yet",IF(H9&lt;5,"Compliance first: messages were sent over the 300-character limit.",IF(C9&lt;10,"Targeting: acceptance is well below benchmark. Fix who is being approached and the personal line.",IF(D9&lt;10,"Message quality: people accept but do not reply. Rewrite the opening message.",IF(F9&lt;10,"Conversion: replies are not turning into meetings. Work on the ask and the follow-through.",IF(B9&lt;8,"Lead quality: the prospects being researched score low on fit. Tighten the Sales Navigator filters.","Nothing structural - keep going and raise the volume gradually.")))))))</f>
        <v/>
      </c>
    </row>
    <row r="10" customFormat="false" ht="33.75" hidden="false" customHeight="true" outlineLevel="0" collapsed="false">
      <c r="A10" s="230" t="str">
        <f aca="false">IF('START HERE'!$B$61="","",'START HERE'!$B$61)</f>
        <v/>
      </c>
      <c r="B10" s="106" t="str">
        <f aca="false">IF($A10="","",ROUND(IFERROR(AVERAGEIFS('LinkedIn Outreach'!$AA$4:$AA$1203,'LinkedIn Outreach'!$B$4:$B$1203,$A10,'LinkedIn Outreach'!$AA$4:$AA$1203,"&gt;0"),0)/100*15,1))</f>
        <v/>
      </c>
      <c r="C10" s="106" t="str">
        <f aca="false">IF($A10="","",ROUND(MIN(1,IFERROR('Team Scorecard'!F10/0.3,0))*20,1))</f>
        <v/>
      </c>
      <c r="D10" s="106" t="str">
        <f aca="false">IF($A10="","",ROUND(MIN(1,IFERROR('Team Scorecard'!I10/0.15,0))*20,1))</f>
        <v/>
      </c>
      <c r="E10" s="106" t="str">
        <f aca="false">IF($A10="","",ROUND(MIN(1,'Team Scorecard'!H10/10)*10,1))</f>
        <v/>
      </c>
      <c r="F10" s="106" t="str">
        <f aca="false">IF($A10="","",ROUND(MIN(1,(COUNTIFS('LinkedIn Outreach'!$B$4:$B$1203,$A10,'LinkedIn Outreach'!$AC$4:$AC$1203,"6 Meeting / Application")+COUNTIFS('LinkedIn Outreach'!$B$4:$B$1203,$A10,'LinkedIn Outreach'!$AC$4:$AC$1203,"7 Certification / Enterprise opportunity"))/5)*20,1))</f>
        <v/>
      </c>
      <c r="G10" s="106" t="str">
        <f aca="false">IF($A10="","",ROUND(MIN(1,COUNTIFS('LinkedIn Outreach'!$B$4:$B$1203,$A10,'LinkedIn Outreach'!$AC$4:$AC$1203,"7 Certification / Enterprise opportunity")/3)*10,1))</f>
        <v/>
      </c>
      <c r="H10" s="239" t="str">
        <f aca="false">IF($A10="","",MAX(0,5-'Team Scorecard'!O10*2.5))</f>
        <v/>
      </c>
      <c r="I10" s="240" t="str">
        <f aca="false">IF($A10="","",IF($K10&lt;&gt;"Enough data","",ROUND(SUM(B10:H10),1)))</f>
        <v/>
      </c>
      <c r="J10" s="106" t="str">
        <f aca="false">IF($A10="","",IF($K10&lt;&gt;"Enough data","",IF(I10&gt;=80,"A - excellent",IF(I10&gt;=65,"B - solid",IF(I10&gt;=50,"C - needs coaching",IF(I10&gt;=30,"D - at risk","E - not working"))))))</f>
        <v/>
      </c>
      <c r="K10" s="107" t="str">
        <f aca="false">IF($A10="","",IF('Team Scorecard'!B10=0,"No activity logged",IF('Team Scorecard'!D10&lt;20,"Too little data to score fairly yet","Enough data")))</f>
        <v/>
      </c>
      <c r="L10" s="232" t="str">
        <f aca="false">IF($A10="","",IF($K10&lt;&gt;"Enough data","Log activity first — no fair score yet",IF(H10&lt;5,"Compliance first: messages were sent over the 300-character limit.",IF(C10&lt;10,"Targeting: acceptance is well below benchmark. Fix who is being approached and the personal line.",IF(D10&lt;10,"Message quality: people accept but do not reply. Rewrite the opening message.",IF(F10&lt;10,"Conversion: replies are not turning into meetings. Work on the ask and the follow-through.",IF(B10&lt;8,"Lead quality: the prospects being researched score low on fit. Tighten the Sales Navigator filters.","Nothing structural - keep going and raise the volume gradually.")))))))</f>
        <v/>
      </c>
    </row>
    <row r="11" customFormat="false" ht="33.75" hidden="false" customHeight="true" outlineLevel="0" collapsed="false">
      <c r="A11" s="230" t="str">
        <f aca="false">IF('START HERE'!$B$62="","",'START HERE'!$B$62)</f>
        <v/>
      </c>
      <c r="B11" s="106" t="str">
        <f aca="false">IF($A11="","",ROUND(IFERROR(AVERAGEIFS('LinkedIn Outreach'!$AA$4:$AA$1203,'LinkedIn Outreach'!$B$4:$B$1203,$A11,'LinkedIn Outreach'!$AA$4:$AA$1203,"&gt;0"),0)/100*15,1))</f>
        <v/>
      </c>
      <c r="C11" s="106" t="str">
        <f aca="false">IF($A11="","",ROUND(MIN(1,IFERROR('Team Scorecard'!F11/0.3,0))*20,1))</f>
        <v/>
      </c>
      <c r="D11" s="106" t="str">
        <f aca="false">IF($A11="","",ROUND(MIN(1,IFERROR('Team Scorecard'!I11/0.15,0))*20,1))</f>
        <v/>
      </c>
      <c r="E11" s="106" t="str">
        <f aca="false">IF($A11="","",ROUND(MIN(1,'Team Scorecard'!H11/10)*10,1))</f>
        <v/>
      </c>
      <c r="F11" s="106" t="str">
        <f aca="false">IF($A11="","",ROUND(MIN(1,(COUNTIFS('LinkedIn Outreach'!$B$4:$B$1203,$A11,'LinkedIn Outreach'!$AC$4:$AC$1203,"6 Meeting / Application")+COUNTIFS('LinkedIn Outreach'!$B$4:$B$1203,$A11,'LinkedIn Outreach'!$AC$4:$AC$1203,"7 Certification / Enterprise opportunity"))/5)*20,1))</f>
        <v/>
      </c>
      <c r="G11" s="106" t="str">
        <f aca="false">IF($A11="","",ROUND(MIN(1,COUNTIFS('LinkedIn Outreach'!$B$4:$B$1203,$A11,'LinkedIn Outreach'!$AC$4:$AC$1203,"7 Certification / Enterprise opportunity")/3)*10,1))</f>
        <v/>
      </c>
      <c r="H11" s="239" t="str">
        <f aca="false">IF($A11="","",MAX(0,5-'Team Scorecard'!O11*2.5))</f>
        <v/>
      </c>
      <c r="I11" s="240" t="str">
        <f aca="false">IF($A11="","",IF($K11&lt;&gt;"Enough data","",ROUND(SUM(B11:H11),1)))</f>
        <v/>
      </c>
      <c r="J11" s="106" t="str">
        <f aca="false">IF($A11="","",IF($K11&lt;&gt;"Enough data","",IF(I11&gt;=80,"A - excellent",IF(I11&gt;=65,"B - solid",IF(I11&gt;=50,"C - needs coaching",IF(I11&gt;=30,"D - at risk","E - not working"))))))</f>
        <v/>
      </c>
      <c r="K11" s="107" t="str">
        <f aca="false">IF($A11="","",IF('Team Scorecard'!B11=0,"No activity logged",IF('Team Scorecard'!D11&lt;20,"Too little data to score fairly yet","Enough data")))</f>
        <v/>
      </c>
      <c r="L11" s="232" t="str">
        <f aca="false">IF($A11="","",IF($K11&lt;&gt;"Enough data","Log activity first — no fair score yet",IF(H11&lt;5,"Compliance first: messages were sent over the 300-character limit.",IF(C11&lt;10,"Targeting: acceptance is well below benchmark. Fix who is being approached and the personal line.",IF(D11&lt;10,"Message quality: people accept but do not reply. Rewrite the opening message.",IF(F11&lt;10,"Conversion: replies are not turning into meetings. Work on the ask and the follow-through.",IF(B11&lt;8,"Lead quality: the prospects being researched score low on fit. Tighten the Sales Navigator filters.","Nothing structural - keep going and raise the volume gradually.")))))))</f>
        <v/>
      </c>
    </row>
    <row r="12" customFormat="false" ht="33.75" hidden="false" customHeight="true" outlineLevel="0" collapsed="false">
      <c r="A12" s="230" t="str">
        <f aca="false">IF('START HERE'!$B$63="","",'START HERE'!$B$63)</f>
        <v/>
      </c>
      <c r="B12" s="106" t="str">
        <f aca="false">IF($A12="","",ROUND(IFERROR(AVERAGEIFS('LinkedIn Outreach'!$AA$4:$AA$1203,'LinkedIn Outreach'!$B$4:$B$1203,$A12,'LinkedIn Outreach'!$AA$4:$AA$1203,"&gt;0"),0)/100*15,1))</f>
        <v/>
      </c>
      <c r="C12" s="106" t="str">
        <f aca="false">IF($A12="","",ROUND(MIN(1,IFERROR('Team Scorecard'!F12/0.3,0))*20,1))</f>
        <v/>
      </c>
      <c r="D12" s="106" t="str">
        <f aca="false">IF($A12="","",ROUND(MIN(1,IFERROR('Team Scorecard'!I12/0.15,0))*20,1))</f>
        <v/>
      </c>
      <c r="E12" s="106" t="str">
        <f aca="false">IF($A12="","",ROUND(MIN(1,'Team Scorecard'!H12/10)*10,1))</f>
        <v/>
      </c>
      <c r="F12" s="106" t="str">
        <f aca="false">IF($A12="","",ROUND(MIN(1,(COUNTIFS('LinkedIn Outreach'!$B$4:$B$1203,$A12,'LinkedIn Outreach'!$AC$4:$AC$1203,"6 Meeting / Application")+COUNTIFS('LinkedIn Outreach'!$B$4:$B$1203,$A12,'LinkedIn Outreach'!$AC$4:$AC$1203,"7 Certification / Enterprise opportunity"))/5)*20,1))</f>
        <v/>
      </c>
      <c r="G12" s="106" t="str">
        <f aca="false">IF($A12="","",ROUND(MIN(1,COUNTIFS('LinkedIn Outreach'!$B$4:$B$1203,$A12,'LinkedIn Outreach'!$AC$4:$AC$1203,"7 Certification / Enterprise opportunity")/3)*10,1))</f>
        <v/>
      </c>
      <c r="H12" s="239" t="str">
        <f aca="false">IF($A12="","",MAX(0,5-'Team Scorecard'!O12*2.5))</f>
        <v/>
      </c>
      <c r="I12" s="240" t="str">
        <f aca="false">IF($A12="","",IF($K12&lt;&gt;"Enough data","",ROUND(SUM(B12:H12),1)))</f>
        <v/>
      </c>
      <c r="J12" s="106" t="str">
        <f aca="false">IF($A12="","",IF($K12&lt;&gt;"Enough data","",IF(I12&gt;=80,"A - excellent",IF(I12&gt;=65,"B - solid",IF(I12&gt;=50,"C - needs coaching",IF(I12&gt;=30,"D - at risk","E - not working"))))))</f>
        <v/>
      </c>
      <c r="K12" s="107" t="str">
        <f aca="false">IF($A12="","",IF('Team Scorecard'!B12=0,"No activity logged",IF('Team Scorecard'!D12&lt;20,"Too little data to score fairly yet","Enough data")))</f>
        <v/>
      </c>
      <c r="L12" s="232" t="str">
        <f aca="false">IF($A12="","",IF($K12&lt;&gt;"Enough data","Log activity first — no fair score yet",IF(H12&lt;5,"Compliance first: messages were sent over the 300-character limit.",IF(C12&lt;10,"Targeting: acceptance is well below benchmark. Fix who is being approached and the personal line.",IF(D12&lt;10,"Message quality: people accept but do not reply. Rewrite the opening message.",IF(F12&lt;10,"Conversion: replies are not turning into meetings. Work on the ask and the follow-through.",IF(B12&lt;8,"Lead quality: the prospects being researched score low on fit. Tighten the Sales Navigator filters.","Nothing structural - keep going and raise the volume gradually.")))))))</f>
        <v/>
      </c>
    </row>
    <row r="13" customFormat="false" ht="33.75" hidden="false" customHeight="true" outlineLevel="0" collapsed="false">
      <c r="A13" s="230" t="str">
        <f aca="false">IF('START HERE'!$B$64="","",'START HERE'!$B$64)</f>
        <v/>
      </c>
      <c r="B13" s="106" t="str">
        <f aca="false">IF($A13="","",ROUND(IFERROR(AVERAGEIFS('LinkedIn Outreach'!$AA$4:$AA$1203,'LinkedIn Outreach'!$B$4:$B$1203,$A13,'LinkedIn Outreach'!$AA$4:$AA$1203,"&gt;0"),0)/100*15,1))</f>
        <v/>
      </c>
      <c r="C13" s="106" t="str">
        <f aca="false">IF($A13="","",ROUND(MIN(1,IFERROR('Team Scorecard'!F13/0.3,0))*20,1))</f>
        <v/>
      </c>
      <c r="D13" s="106" t="str">
        <f aca="false">IF($A13="","",ROUND(MIN(1,IFERROR('Team Scorecard'!I13/0.15,0))*20,1))</f>
        <v/>
      </c>
      <c r="E13" s="106" t="str">
        <f aca="false">IF($A13="","",ROUND(MIN(1,'Team Scorecard'!H13/10)*10,1))</f>
        <v/>
      </c>
      <c r="F13" s="106" t="str">
        <f aca="false">IF($A13="","",ROUND(MIN(1,(COUNTIFS('LinkedIn Outreach'!$B$4:$B$1203,$A13,'LinkedIn Outreach'!$AC$4:$AC$1203,"6 Meeting / Application")+COUNTIFS('LinkedIn Outreach'!$B$4:$B$1203,$A13,'LinkedIn Outreach'!$AC$4:$AC$1203,"7 Certification / Enterprise opportunity"))/5)*20,1))</f>
        <v/>
      </c>
      <c r="G13" s="106" t="str">
        <f aca="false">IF($A13="","",ROUND(MIN(1,COUNTIFS('LinkedIn Outreach'!$B$4:$B$1203,$A13,'LinkedIn Outreach'!$AC$4:$AC$1203,"7 Certification / Enterprise opportunity")/3)*10,1))</f>
        <v/>
      </c>
      <c r="H13" s="239" t="str">
        <f aca="false">IF($A13="","",MAX(0,5-'Team Scorecard'!O13*2.5))</f>
        <v/>
      </c>
      <c r="I13" s="240" t="str">
        <f aca="false">IF($A13="","",IF($K13&lt;&gt;"Enough data","",ROUND(SUM(B13:H13),1)))</f>
        <v/>
      </c>
      <c r="J13" s="106" t="str">
        <f aca="false">IF($A13="","",IF($K13&lt;&gt;"Enough data","",IF(I13&gt;=80,"A - excellent",IF(I13&gt;=65,"B - solid",IF(I13&gt;=50,"C - needs coaching",IF(I13&gt;=30,"D - at risk","E - not working"))))))</f>
        <v/>
      </c>
      <c r="K13" s="107" t="str">
        <f aca="false">IF($A13="","",IF('Team Scorecard'!B13=0,"No activity logged",IF('Team Scorecard'!D13&lt;20,"Too little data to score fairly yet","Enough data")))</f>
        <v/>
      </c>
      <c r="L13" s="232" t="str">
        <f aca="false">IF($A13="","",IF($K13&lt;&gt;"Enough data","Log activity first — no fair score yet",IF(H13&lt;5,"Compliance first: messages were sent over the 300-character limit.",IF(C13&lt;10,"Targeting: acceptance is well below benchmark. Fix who is being approached and the personal line.",IF(D13&lt;10,"Message quality: people accept but do not reply. Rewrite the opening message.",IF(F13&lt;10,"Conversion: replies are not turning into meetings. Work on the ask and the follow-through.",IF(B13&lt;8,"Lead quality: the prospects being researched score low on fit. Tighten the Sales Navigator filters.","Nothing structural - keep going and raise the volume gradually.")))))))</f>
        <v/>
      </c>
    </row>
    <row r="15" customFormat="false" ht="55.5" hidden="false" customHeight="true" outlineLevel="0" collapsed="false">
      <c r="A15" s="140" t="s">
        <v>28699</v>
      </c>
      <c r="B15" s="140"/>
      <c r="C15" s="140"/>
      <c r="D15" s="140"/>
      <c r="E15" s="140"/>
      <c r="F15" s="140"/>
      <c r="G15" s="140"/>
      <c r="H15" s="140"/>
      <c r="I15" s="140"/>
      <c r="J15" s="140"/>
      <c r="K15" s="140"/>
      <c r="L15" s="140"/>
    </row>
  </sheetData>
  <sheetProtection sheet="true" password="dd42" formatCells="false" formatColumns="false" formatRows="false" sort="false" autoFilter="false"/>
  <mergeCells count="3">
    <mergeCell ref="A1:L1"/>
    <mergeCell ref="B2:L2"/>
    <mergeCell ref="A15:L15"/>
  </mergeCells>
  <conditionalFormatting sqref="I4:I13">
    <cfRule type="colorScale" priority="2">
      <colorScale>
        <cfvo type="num" val="0"/>
        <cfvo type="num" val="55"/>
        <cfvo type="num" val="85"/>
        <color rgb="FFF8CBAD"/>
        <color rgb="FFFFE699"/>
        <color rgb="FFC6EFCE"/>
      </colorScale>
    </cfRule>
  </conditionalFormatting>
  <conditionalFormatting sqref="H4:H13">
    <cfRule type="cellIs" priority="3" operator="lessThan" aboveAverage="0" equalAverage="0" bottom="0" percent="0" rank="0" text="" dxfId="11">
      <formula>5</formula>
    </cfRule>
  </conditionalFormatting>
  <hyperlinks>
    <hyperlink ref="A2" location="'MAP'!A1" display="◀  MAP"/>
  </hyperlinks>
  <printOptions headings="false" gridLines="false" gridLinesSet="true" horizontalCentered="false" verticalCentered="false"/>
  <pageMargins left="0.4" right="0.4" top="0.55" bottom="0.55" header="0.511811023622047" footer="0.3"/>
  <pageSetup paperSize="1" scale="100" fitToWidth="1" fitToHeight="0" pageOrder="downThenOver" orientation="landscape" blackAndWhite="false" draft="false" cellComments="none" horizontalDpi="300" verticalDpi="300" copies="1"/>
  <headerFooter differentFirst="false" differentOddEven="false">
    <oddHeader/>
    <oddFooter>&amp;L&amp;7 &amp;K808080PCI AI  —  Growth OS&amp;R&amp;7 &amp;K808080Page &amp;P of &amp;N</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A1:V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3" topLeftCell="D4" activePane="bottomRight" state="frozen"/>
      <selection pane="topLeft" activeCell="A1" activeCellId="0" sqref="A1"/>
      <selection pane="topRight" activeCell="D1" activeCellId="0" sqref="D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3" min="2" style="1" width="13"/>
    <col collapsed="false" customWidth="true" hidden="false" outlineLevel="0" max="5" min="4" style="1" width="11"/>
    <col collapsed="false" customWidth="true" hidden="false" outlineLevel="0" max="6" min="6" style="1" width="10"/>
    <col collapsed="false" customWidth="true" hidden="false" outlineLevel="0" max="9" min="7" style="1" width="11"/>
    <col collapsed="false" customWidth="true" hidden="false" outlineLevel="0" max="11" min="10" style="1" width="10"/>
    <col collapsed="false" customWidth="true" hidden="false" outlineLevel="0" max="12" min="12" style="1" width="11"/>
    <col collapsed="false" customWidth="true" hidden="false" outlineLevel="0" max="13" min="13" style="1" width="12"/>
    <col collapsed="false" customWidth="true" hidden="false" outlineLevel="0" max="16" min="14" style="1" width="34"/>
    <col collapsed="false" customWidth="true" hidden="false" outlineLevel="0" max="17" min="17" style="1" width="30"/>
    <col collapsed="false" customWidth="true" hidden="false" outlineLevel="0" max="22" min="20" style="0" width="14"/>
  </cols>
  <sheetData>
    <row r="1" customFormat="false" ht="25.5" hidden="false" customHeight="true" outlineLevel="0" collapsed="false">
      <c r="A1" s="2" t="s">
        <v>28700</v>
      </c>
      <c r="B1" s="2"/>
      <c r="C1" s="2"/>
      <c r="D1" s="2"/>
      <c r="E1" s="2"/>
      <c r="F1" s="2"/>
      <c r="G1" s="2"/>
      <c r="H1" s="2"/>
      <c r="I1" s="2"/>
      <c r="J1" s="2"/>
      <c r="K1" s="2"/>
      <c r="L1" s="2"/>
      <c r="M1" s="2"/>
      <c r="N1" s="2"/>
      <c r="O1" s="2"/>
      <c r="P1" s="2"/>
      <c r="Q1" s="2"/>
      <c r="S1" s="241" t="s">
        <v>28701</v>
      </c>
    </row>
    <row r="2" customFormat="false" ht="18" hidden="false" customHeight="true" outlineLevel="0" collapsed="false">
      <c r="A2" s="3" t="s">
        <v>1</v>
      </c>
      <c r="B2" s="242" t="s">
        <v>28702</v>
      </c>
      <c r="C2" s="243" t="s">
        <v>28703</v>
      </c>
      <c r="D2" s="243"/>
      <c r="E2" s="243"/>
      <c r="F2" s="243"/>
      <c r="G2" s="243"/>
      <c r="H2" s="243"/>
      <c r="I2" s="243"/>
      <c r="J2" s="243"/>
      <c r="K2" s="243"/>
      <c r="L2" s="243"/>
      <c r="M2" s="243"/>
      <c r="N2" s="243"/>
      <c r="O2" s="243"/>
      <c r="P2" s="243"/>
      <c r="Q2" s="243"/>
      <c r="S2" s="241" t="str">
        <f aca="false">IF($B$2="All team","*",$B$2)</f>
        <v>*</v>
      </c>
      <c r="T2" s="73" t="s">
        <v>28704</v>
      </c>
    </row>
    <row r="3" customFormat="false" ht="43.5" hidden="false" customHeight="true" outlineLevel="0" collapsed="false">
      <c r="A3" s="72" t="s">
        <v>28705</v>
      </c>
      <c r="B3" s="72" t="s">
        <v>28706</v>
      </c>
      <c r="C3" s="72" t="s">
        <v>28707</v>
      </c>
      <c r="D3" s="72" t="s">
        <v>28708</v>
      </c>
      <c r="E3" s="72" t="s">
        <v>28709</v>
      </c>
      <c r="F3" s="72" t="s">
        <v>28710</v>
      </c>
      <c r="G3" s="72" t="s">
        <v>28671</v>
      </c>
      <c r="H3" s="72" t="s">
        <v>28711</v>
      </c>
      <c r="I3" s="72" t="s">
        <v>28673</v>
      </c>
      <c r="J3" s="72" t="s">
        <v>28674</v>
      </c>
      <c r="K3" s="72" t="s">
        <v>28345</v>
      </c>
      <c r="L3" s="72" t="s">
        <v>28346</v>
      </c>
      <c r="M3" s="72" t="s">
        <v>28675</v>
      </c>
      <c r="N3" s="72" t="s">
        <v>28712</v>
      </c>
      <c r="O3" s="72" t="s">
        <v>28713</v>
      </c>
      <c r="P3" s="72" t="s">
        <v>28714</v>
      </c>
      <c r="Q3" s="72" t="s">
        <v>28715</v>
      </c>
      <c r="T3" s="244" t="s">
        <v>28716</v>
      </c>
      <c r="U3" s="244" t="s">
        <v>28717</v>
      </c>
      <c r="V3" s="244" t="s">
        <v>28718</v>
      </c>
    </row>
    <row r="4" customFormat="false" ht="33.75" hidden="false" customHeight="true" outlineLevel="0" collapsed="false">
      <c r="A4" s="106" t="n">
        <v>1</v>
      </c>
      <c r="B4" s="104" t="n">
        <f aca="false">'START HERE'!$B$20+0</f>
        <v>46251</v>
      </c>
      <c r="C4" s="104" t="n">
        <f aca="false">B4+6</f>
        <v>46257</v>
      </c>
      <c r="D4" s="106" t="n">
        <f aca="false">SUMIFS('DAILY ENTRY'!$F$4:$F$1006,'DAILY ENTRY'!$D$4:$D$1006,"Lead researched (Sales Navigator)",'DAILY ENTRY'!$A$4:$A$1006,"&gt;="&amp;$B4,'DAILY ENTRY'!$A$4:$A$1006,"&lt;"&amp;$C4+1,'DAILY ENTRY'!$B$4:$B$1006,$S$2)</f>
        <v>0</v>
      </c>
      <c r="E4" s="106" t="n">
        <f aca="false">COUNTIFS('LinkedIn Outreach'!$A$4:$A$1203,"&gt;="&amp;$B4,'LinkedIn Outreach'!$A$4:$A$1203,"&lt;"&amp;$C4+1,'LinkedIn Outreach'!$B$4:$B$1203,$S$2,'LinkedIn Outreach'!$M$4:$M$1203,"Yes")</f>
        <v>0</v>
      </c>
      <c r="F4" s="106" t="n">
        <f aca="false">COUNTIFS('LinkedIn Outreach'!$A$4:$A$1203,"&gt;="&amp;$B4,'LinkedIn Outreach'!$A$4:$A$1203,"&lt;"&amp;$C4+1,'LinkedIn Outreach'!$B$4:$B$1203,$S$2,'LinkedIn Outreach'!$N$4:$N$1203,"Yes")</f>
        <v>0</v>
      </c>
      <c r="G4" s="135" t="str">
        <f aca="false">IFERROR(F4/E4,"")</f>
        <v/>
      </c>
      <c r="H4" s="106" t="n">
        <f aca="false">COUNTIFS('LinkedIn Outreach'!$A$4:$A$1203,"&gt;="&amp;$B4,'LinkedIn Outreach'!$A$4:$A$1203,"&lt;"&amp;$C4+1,'LinkedIn Outreach'!$B$4:$B$1203,$S$2,'LinkedIn Outreach'!$R$4:$R$1203,"Yes")</f>
        <v>0</v>
      </c>
      <c r="I4" s="106" t="n">
        <f aca="false">COUNTIFS('LinkedIn Outreach'!$A$4:$A$1203,"&gt;="&amp;$B4,'LinkedIn Outreach'!$A$4:$A$1203,"&lt;"&amp;$C4+1,'LinkedIn Outreach'!$B$4:$B$1203,$S$2,'LinkedIn Outreach'!$S$4:$S$1203,"Interested")+COUNTIFS('LinkedIn Outreach'!$A$4:$A$1203,"&gt;="&amp;$B4,'LinkedIn Outreach'!$A$4:$A$1203,"&lt;"&amp;$C4+1,'LinkedIn Outreach'!$B$4:$B$1203,$S$2,'LinkedIn Outreach'!$S$4:$S$1203,"Info Requested")+COUNTIFS('LinkedIn Outreach'!$A$4:$A$1203,"&gt;="&amp;$B4,'LinkedIn Outreach'!$A$4:$A$1203,"&lt;"&amp;$C4+1,'LinkedIn Outreach'!$B$4:$B$1203,$S$2,'LinkedIn Outreach'!$S$4:$S$1203,"Meeting Booked")+COUNTIFS('LinkedIn Outreach'!$A$4:$A$1203,"&gt;="&amp;$B4,'LinkedIn Outreach'!$A$4:$A$1203,"&lt;"&amp;$C4+1,'LinkedIn Outreach'!$B$4:$B$1203,$S$2,'LinkedIn Outreach'!$S$4:$S$1203,"Converted")</f>
        <v>0</v>
      </c>
      <c r="J4" s="135" t="str">
        <f aca="false">IFERROR(I4/H4,"")</f>
        <v/>
      </c>
      <c r="K4" s="106" t="n">
        <f aca="false">SUMIFS('DAILY ENTRY'!$F$4:$F$1006,'DAILY ENTRY'!$D$4:$D$1006,"Post / content published",'DAILY ENTRY'!$A$4:$A$1006,"&gt;="&amp;$B4,'DAILY ENTRY'!$A$4:$A$1006,"&lt;"&amp;$C4+1,'DAILY ENTRY'!$B$4:$B$1006,$S$2)</f>
        <v>0</v>
      </c>
      <c r="L4" s="106" t="n">
        <f aca="false">SUMIFS('DAILY ENTRY'!$F$4:$F$1006,'DAILY ENTRY'!$D$4:$D$1006,"Community answer or comment",'DAILY ENTRY'!$A$4:$A$1006,"&gt;="&amp;$B4,'DAILY ENTRY'!$A$4:$A$1006,"&lt;"&amp;$C4+1,'DAILY ENTRY'!$B$4:$B$1006,$S$2)</f>
        <v>0</v>
      </c>
      <c r="M4" s="106" t="n">
        <f aca="false">SUMIFS('DAILY ENTRY'!$F$4:$F$1006,'DAILY ENTRY'!$D$4:$D$1006,"Partnership / PR contact",'DAILY ENTRY'!$A$4:$A$1006,"&gt;="&amp;$B4,'DAILY ENTRY'!$A$4:$A$1006,"&lt;"&amp;$C4+1,'DAILY ENTRY'!$B$4:$B$1006,$S$2)</f>
        <v>0</v>
      </c>
      <c r="N4" s="81"/>
      <c r="O4" s="81"/>
      <c r="P4" s="81"/>
      <c r="Q4" s="81"/>
      <c r="T4" s="16" t="n">
        <f aca="false">IF($B4="","",COUNTIFS('LinkedIn Outreach'!$A$4:$A$1203,"&gt;="&amp;$B4,'LinkedIn Outreach'!$A$4:$A$1203,"&lt;"&amp;$C4+1,'LinkedIn Outreach'!$M$4:$M$1203,"Yes"))</f>
        <v>0</v>
      </c>
      <c r="U4" s="16" t="n">
        <f aca="false">IF($B4="","",COUNTIFS('LinkedIn Outreach'!$A$4:$A$1203,"&gt;="&amp;$B4,'LinkedIn Outreach'!$A$4:$A$1203,"&lt;"&amp;$C4+1,'LinkedIn Outreach'!$N$4:$N$1203,"Yes"))</f>
        <v>0</v>
      </c>
      <c r="V4" s="16" t="n">
        <f aca="false">IF($B4="","",COUNTIFS('LinkedIn Outreach'!$A$4:$A$1203,"&gt;="&amp;$B4,'LinkedIn Outreach'!$A$4:$A$1203,"&lt;"&amp;$C4+1,'LinkedIn Outreach'!$S$4:$S$1203,"Interested")+COUNTIFS('LinkedIn Outreach'!$A$4:$A$1203,"&gt;="&amp;$B4,'LinkedIn Outreach'!$A$4:$A$1203,"&lt;"&amp;$C4+1,'LinkedIn Outreach'!$S$4:$S$1203,"Info Requested")+COUNTIFS('LinkedIn Outreach'!$A$4:$A$1203,"&gt;="&amp;$B4,'LinkedIn Outreach'!$A$4:$A$1203,"&lt;"&amp;$C4+1,'LinkedIn Outreach'!$S$4:$S$1203,"Meeting Booked")+COUNTIFS('LinkedIn Outreach'!$A$4:$A$1203,"&gt;="&amp;$B4,'LinkedIn Outreach'!$A$4:$A$1203,"&lt;"&amp;$C4+1,'LinkedIn Outreach'!$S$4:$S$1203,"Converted"))</f>
        <v>0</v>
      </c>
    </row>
    <row r="5" customFormat="false" ht="33.75" hidden="false" customHeight="true" outlineLevel="0" collapsed="false">
      <c r="A5" s="106" t="n">
        <v>2</v>
      </c>
      <c r="B5" s="104" t="n">
        <f aca="false">'START HERE'!$B$20+7</f>
        <v>46258</v>
      </c>
      <c r="C5" s="104" t="n">
        <f aca="false">B5+6</f>
        <v>46264</v>
      </c>
      <c r="D5" s="106" t="n">
        <f aca="false">SUMIFS('DAILY ENTRY'!$F$4:$F$1006,'DAILY ENTRY'!$D$4:$D$1006,"Lead researched (Sales Navigator)",'DAILY ENTRY'!$A$4:$A$1006,"&gt;="&amp;$B5,'DAILY ENTRY'!$A$4:$A$1006,"&lt;"&amp;$C5+1,'DAILY ENTRY'!$B$4:$B$1006,$S$2)</f>
        <v>0</v>
      </c>
      <c r="E5" s="106" t="n">
        <f aca="false">COUNTIFS('LinkedIn Outreach'!$A$4:$A$1203,"&gt;="&amp;$B5,'LinkedIn Outreach'!$A$4:$A$1203,"&lt;"&amp;$C5+1,'LinkedIn Outreach'!$B$4:$B$1203,$S$2,'LinkedIn Outreach'!$M$4:$M$1203,"Yes")</f>
        <v>0</v>
      </c>
      <c r="F5" s="106" t="n">
        <f aca="false">COUNTIFS('LinkedIn Outreach'!$A$4:$A$1203,"&gt;="&amp;$B5,'LinkedIn Outreach'!$A$4:$A$1203,"&lt;"&amp;$C5+1,'LinkedIn Outreach'!$B$4:$B$1203,$S$2,'LinkedIn Outreach'!$N$4:$N$1203,"Yes")</f>
        <v>0</v>
      </c>
      <c r="G5" s="135" t="str">
        <f aca="false">IFERROR(F5/E5,"")</f>
        <v/>
      </c>
      <c r="H5" s="106" t="n">
        <f aca="false">COUNTIFS('LinkedIn Outreach'!$A$4:$A$1203,"&gt;="&amp;$B5,'LinkedIn Outreach'!$A$4:$A$1203,"&lt;"&amp;$C5+1,'LinkedIn Outreach'!$B$4:$B$1203,$S$2,'LinkedIn Outreach'!$R$4:$R$1203,"Yes")</f>
        <v>0</v>
      </c>
      <c r="I5" s="106" t="n">
        <f aca="false">COUNTIFS('LinkedIn Outreach'!$A$4:$A$1203,"&gt;="&amp;$B5,'LinkedIn Outreach'!$A$4:$A$1203,"&lt;"&amp;$C5+1,'LinkedIn Outreach'!$B$4:$B$1203,$S$2,'LinkedIn Outreach'!$S$4:$S$1203,"Interested")+COUNTIFS('LinkedIn Outreach'!$A$4:$A$1203,"&gt;="&amp;$B5,'LinkedIn Outreach'!$A$4:$A$1203,"&lt;"&amp;$C5+1,'LinkedIn Outreach'!$B$4:$B$1203,$S$2,'LinkedIn Outreach'!$S$4:$S$1203,"Info Requested")+COUNTIFS('LinkedIn Outreach'!$A$4:$A$1203,"&gt;="&amp;$B5,'LinkedIn Outreach'!$A$4:$A$1203,"&lt;"&amp;$C5+1,'LinkedIn Outreach'!$B$4:$B$1203,$S$2,'LinkedIn Outreach'!$S$4:$S$1203,"Meeting Booked")+COUNTIFS('LinkedIn Outreach'!$A$4:$A$1203,"&gt;="&amp;$B5,'LinkedIn Outreach'!$A$4:$A$1203,"&lt;"&amp;$C5+1,'LinkedIn Outreach'!$B$4:$B$1203,$S$2,'LinkedIn Outreach'!$S$4:$S$1203,"Converted")</f>
        <v>0</v>
      </c>
      <c r="J5" s="135" t="str">
        <f aca="false">IFERROR(I5/H5,"")</f>
        <v/>
      </c>
      <c r="K5" s="106" t="n">
        <f aca="false">SUMIFS('DAILY ENTRY'!$F$4:$F$1006,'DAILY ENTRY'!$D$4:$D$1006,"Post / content published",'DAILY ENTRY'!$A$4:$A$1006,"&gt;="&amp;$B5,'DAILY ENTRY'!$A$4:$A$1006,"&lt;"&amp;$C5+1,'DAILY ENTRY'!$B$4:$B$1006,$S$2)</f>
        <v>0</v>
      </c>
      <c r="L5" s="106" t="n">
        <f aca="false">SUMIFS('DAILY ENTRY'!$F$4:$F$1006,'DAILY ENTRY'!$D$4:$D$1006,"Community answer or comment",'DAILY ENTRY'!$A$4:$A$1006,"&gt;="&amp;$B5,'DAILY ENTRY'!$A$4:$A$1006,"&lt;"&amp;$C5+1,'DAILY ENTRY'!$B$4:$B$1006,$S$2)</f>
        <v>0</v>
      </c>
      <c r="M5" s="106" t="n">
        <f aca="false">SUMIFS('DAILY ENTRY'!$F$4:$F$1006,'DAILY ENTRY'!$D$4:$D$1006,"Partnership / PR contact",'DAILY ENTRY'!$A$4:$A$1006,"&gt;="&amp;$B5,'DAILY ENTRY'!$A$4:$A$1006,"&lt;"&amp;$C5+1,'DAILY ENTRY'!$B$4:$B$1006,$S$2)</f>
        <v>0</v>
      </c>
      <c r="N5" s="81"/>
      <c r="O5" s="81"/>
      <c r="P5" s="81"/>
      <c r="Q5" s="81"/>
      <c r="T5" s="16" t="n">
        <f aca="false">IF($B5="","",COUNTIFS('LinkedIn Outreach'!$A$4:$A$1203,"&gt;="&amp;$B5,'LinkedIn Outreach'!$A$4:$A$1203,"&lt;"&amp;$C5+1,'LinkedIn Outreach'!$M$4:$M$1203,"Yes"))</f>
        <v>0</v>
      </c>
      <c r="U5" s="16" t="n">
        <f aca="false">IF($B5="","",COUNTIFS('LinkedIn Outreach'!$A$4:$A$1203,"&gt;="&amp;$B5,'LinkedIn Outreach'!$A$4:$A$1203,"&lt;"&amp;$C5+1,'LinkedIn Outreach'!$N$4:$N$1203,"Yes"))</f>
        <v>0</v>
      </c>
      <c r="V5" s="16" t="n">
        <f aca="false">IF($B5="","",COUNTIFS('LinkedIn Outreach'!$A$4:$A$1203,"&gt;="&amp;$B5,'LinkedIn Outreach'!$A$4:$A$1203,"&lt;"&amp;$C5+1,'LinkedIn Outreach'!$S$4:$S$1203,"Interested")+COUNTIFS('LinkedIn Outreach'!$A$4:$A$1203,"&gt;="&amp;$B5,'LinkedIn Outreach'!$A$4:$A$1203,"&lt;"&amp;$C5+1,'LinkedIn Outreach'!$S$4:$S$1203,"Info Requested")+COUNTIFS('LinkedIn Outreach'!$A$4:$A$1203,"&gt;="&amp;$B5,'LinkedIn Outreach'!$A$4:$A$1203,"&lt;"&amp;$C5+1,'LinkedIn Outreach'!$S$4:$S$1203,"Meeting Booked")+COUNTIFS('LinkedIn Outreach'!$A$4:$A$1203,"&gt;="&amp;$B5,'LinkedIn Outreach'!$A$4:$A$1203,"&lt;"&amp;$C5+1,'LinkedIn Outreach'!$S$4:$S$1203,"Converted"))</f>
        <v>0</v>
      </c>
    </row>
    <row r="6" customFormat="false" ht="33.75" hidden="false" customHeight="true" outlineLevel="0" collapsed="false">
      <c r="A6" s="106" t="n">
        <v>3</v>
      </c>
      <c r="B6" s="104" t="n">
        <f aca="false">'START HERE'!$B$20+14</f>
        <v>46265</v>
      </c>
      <c r="C6" s="104" t="n">
        <f aca="false">B6+6</f>
        <v>46271</v>
      </c>
      <c r="D6" s="106" t="n">
        <f aca="false">SUMIFS('DAILY ENTRY'!$F$4:$F$1006,'DAILY ENTRY'!$D$4:$D$1006,"Lead researched (Sales Navigator)",'DAILY ENTRY'!$A$4:$A$1006,"&gt;="&amp;$B6,'DAILY ENTRY'!$A$4:$A$1006,"&lt;"&amp;$C6+1,'DAILY ENTRY'!$B$4:$B$1006,$S$2)</f>
        <v>0</v>
      </c>
      <c r="E6" s="106" t="n">
        <f aca="false">COUNTIFS('LinkedIn Outreach'!$A$4:$A$1203,"&gt;="&amp;$B6,'LinkedIn Outreach'!$A$4:$A$1203,"&lt;"&amp;$C6+1,'LinkedIn Outreach'!$B$4:$B$1203,$S$2,'LinkedIn Outreach'!$M$4:$M$1203,"Yes")</f>
        <v>0</v>
      </c>
      <c r="F6" s="106" t="n">
        <f aca="false">COUNTIFS('LinkedIn Outreach'!$A$4:$A$1203,"&gt;="&amp;$B6,'LinkedIn Outreach'!$A$4:$A$1203,"&lt;"&amp;$C6+1,'LinkedIn Outreach'!$B$4:$B$1203,$S$2,'LinkedIn Outreach'!$N$4:$N$1203,"Yes")</f>
        <v>0</v>
      </c>
      <c r="G6" s="135" t="str">
        <f aca="false">IFERROR(F6/E6,"")</f>
        <v/>
      </c>
      <c r="H6" s="106" t="n">
        <f aca="false">COUNTIFS('LinkedIn Outreach'!$A$4:$A$1203,"&gt;="&amp;$B6,'LinkedIn Outreach'!$A$4:$A$1203,"&lt;"&amp;$C6+1,'LinkedIn Outreach'!$B$4:$B$1203,$S$2,'LinkedIn Outreach'!$R$4:$R$1203,"Yes")</f>
        <v>0</v>
      </c>
      <c r="I6" s="106" t="n">
        <f aca="false">COUNTIFS('LinkedIn Outreach'!$A$4:$A$1203,"&gt;="&amp;$B6,'LinkedIn Outreach'!$A$4:$A$1203,"&lt;"&amp;$C6+1,'LinkedIn Outreach'!$B$4:$B$1203,$S$2,'LinkedIn Outreach'!$S$4:$S$1203,"Interested")+COUNTIFS('LinkedIn Outreach'!$A$4:$A$1203,"&gt;="&amp;$B6,'LinkedIn Outreach'!$A$4:$A$1203,"&lt;"&amp;$C6+1,'LinkedIn Outreach'!$B$4:$B$1203,$S$2,'LinkedIn Outreach'!$S$4:$S$1203,"Info Requested")+COUNTIFS('LinkedIn Outreach'!$A$4:$A$1203,"&gt;="&amp;$B6,'LinkedIn Outreach'!$A$4:$A$1203,"&lt;"&amp;$C6+1,'LinkedIn Outreach'!$B$4:$B$1203,$S$2,'LinkedIn Outreach'!$S$4:$S$1203,"Meeting Booked")+COUNTIFS('LinkedIn Outreach'!$A$4:$A$1203,"&gt;="&amp;$B6,'LinkedIn Outreach'!$A$4:$A$1203,"&lt;"&amp;$C6+1,'LinkedIn Outreach'!$B$4:$B$1203,$S$2,'LinkedIn Outreach'!$S$4:$S$1203,"Converted")</f>
        <v>0</v>
      </c>
      <c r="J6" s="135" t="str">
        <f aca="false">IFERROR(I6/H6,"")</f>
        <v/>
      </c>
      <c r="K6" s="106" t="n">
        <f aca="false">SUMIFS('DAILY ENTRY'!$F$4:$F$1006,'DAILY ENTRY'!$D$4:$D$1006,"Post / content published",'DAILY ENTRY'!$A$4:$A$1006,"&gt;="&amp;$B6,'DAILY ENTRY'!$A$4:$A$1006,"&lt;"&amp;$C6+1,'DAILY ENTRY'!$B$4:$B$1006,$S$2)</f>
        <v>0</v>
      </c>
      <c r="L6" s="106" t="n">
        <f aca="false">SUMIFS('DAILY ENTRY'!$F$4:$F$1006,'DAILY ENTRY'!$D$4:$D$1006,"Community answer or comment",'DAILY ENTRY'!$A$4:$A$1006,"&gt;="&amp;$B6,'DAILY ENTRY'!$A$4:$A$1006,"&lt;"&amp;$C6+1,'DAILY ENTRY'!$B$4:$B$1006,$S$2)</f>
        <v>0</v>
      </c>
      <c r="M6" s="106" t="n">
        <f aca="false">SUMIFS('DAILY ENTRY'!$F$4:$F$1006,'DAILY ENTRY'!$D$4:$D$1006,"Partnership / PR contact",'DAILY ENTRY'!$A$4:$A$1006,"&gt;="&amp;$B6,'DAILY ENTRY'!$A$4:$A$1006,"&lt;"&amp;$C6+1,'DAILY ENTRY'!$B$4:$B$1006,$S$2)</f>
        <v>0</v>
      </c>
      <c r="N6" s="81"/>
      <c r="O6" s="81"/>
      <c r="P6" s="81"/>
      <c r="Q6" s="81"/>
      <c r="T6" s="16" t="n">
        <f aca="false">IF($B6="","",COUNTIFS('LinkedIn Outreach'!$A$4:$A$1203,"&gt;="&amp;$B6,'LinkedIn Outreach'!$A$4:$A$1203,"&lt;"&amp;$C6+1,'LinkedIn Outreach'!$M$4:$M$1203,"Yes"))</f>
        <v>0</v>
      </c>
      <c r="U6" s="16" t="n">
        <f aca="false">IF($B6="","",COUNTIFS('LinkedIn Outreach'!$A$4:$A$1203,"&gt;="&amp;$B6,'LinkedIn Outreach'!$A$4:$A$1203,"&lt;"&amp;$C6+1,'LinkedIn Outreach'!$N$4:$N$1203,"Yes"))</f>
        <v>0</v>
      </c>
      <c r="V6" s="16" t="n">
        <f aca="false">IF($B6="","",COUNTIFS('LinkedIn Outreach'!$A$4:$A$1203,"&gt;="&amp;$B6,'LinkedIn Outreach'!$A$4:$A$1203,"&lt;"&amp;$C6+1,'LinkedIn Outreach'!$S$4:$S$1203,"Interested")+COUNTIFS('LinkedIn Outreach'!$A$4:$A$1203,"&gt;="&amp;$B6,'LinkedIn Outreach'!$A$4:$A$1203,"&lt;"&amp;$C6+1,'LinkedIn Outreach'!$S$4:$S$1203,"Info Requested")+COUNTIFS('LinkedIn Outreach'!$A$4:$A$1203,"&gt;="&amp;$B6,'LinkedIn Outreach'!$A$4:$A$1203,"&lt;"&amp;$C6+1,'LinkedIn Outreach'!$S$4:$S$1203,"Meeting Booked")+COUNTIFS('LinkedIn Outreach'!$A$4:$A$1203,"&gt;="&amp;$B6,'LinkedIn Outreach'!$A$4:$A$1203,"&lt;"&amp;$C6+1,'LinkedIn Outreach'!$S$4:$S$1203,"Converted"))</f>
        <v>0</v>
      </c>
    </row>
    <row r="7" customFormat="false" ht="33.75" hidden="false" customHeight="true" outlineLevel="0" collapsed="false">
      <c r="A7" s="106" t="n">
        <v>4</v>
      </c>
      <c r="B7" s="104" t="n">
        <f aca="false">'START HERE'!$B$20+21</f>
        <v>46272</v>
      </c>
      <c r="C7" s="104" t="n">
        <f aca="false">B7+6</f>
        <v>46278</v>
      </c>
      <c r="D7" s="106" t="n">
        <f aca="false">SUMIFS('DAILY ENTRY'!$F$4:$F$1006,'DAILY ENTRY'!$D$4:$D$1006,"Lead researched (Sales Navigator)",'DAILY ENTRY'!$A$4:$A$1006,"&gt;="&amp;$B7,'DAILY ENTRY'!$A$4:$A$1006,"&lt;"&amp;$C7+1,'DAILY ENTRY'!$B$4:$B$1006,$S$2)</f>
        <v>0</v>
      </c>
      <c r="E7" s="106" t="n">
        <f aca="false">COUNTIFS('LinkedIn Outreach'!$A$4:$A$1203,"&gt;="&amp;$B7,'LinkedIn Outreach'!$A$4:$A$1203,"&lt;"&amp;$C7+1,'LinkedIn Outreach'!$B$4:$B$1203,$S$2,'LinkedIn Outreach'!$M$4:$M$1203,"Yes")</f>
        <v>0</v>
      </c>
      <c r="F7" s="106" t="n">
        <f aca="false">COUNTIFS('LinkedIn Outreach'!$A$4:$A$1203,"&gt;="&amp;$B7,'LinkedIn Outreach'!$A$4:$A$1203,"&lt;"&amp;$C7+1,'LinkedIn Outreach'!$B$4:$B$1203,$S$2,'LinkedIn Outreach'!$N$4:$N$1203,"Yes")</f>
        <v>0</v>
      </c>
      <c r="G7" s="135" t="str">
        <f aca="false">IFERROR(F7/E7,"")</f>
        <v/>
      </c>
      <c r="H7" s="106" t="n">
        <f aca="false">COUNTIFS('LinkedIn Outreach'!$A$4:$A$1203,"&gt;="&amp;$B7,'LinkedIn Outreach'!$A$4:$A$1203,"&lt;"&amp;$C7+1,'LinkedIn Outreach'!$B$4:$B$1203,$S$2,'LinkedIn Outreach'!$R$4:$R$1203,"Yes")</f>
        <v>0</v>
      </c>
      <c r="I7" s="106" t="n">
        <f aca="false">COUNTIFS('LinkedIn Outreach'!$A$4:$A$1203,"&gt;="&amp;$B7,'LinkedIn Outreach'!$A$4:$A$1203,"&lt;"&amp;$C7+1,'LinkedIn Outreach'!$B$4:$B$1203,$S$2,'LinkedIn Outreach'!$S$4:$S$1203,"Interested")+COUNTIFS('LinkedIn Outreach'!$A$4:$A$1203,"&gt;="&amp;$B7,'LinkedIn Outreach'!$A$4:$A$1203,"&lt;"&amp;$C7+1,'LinkedIn Outreach'!$B$4:$B$1203,$S$2,'LinkedIn Outreach'!$S$4:$S$1203,"Info Requested")+COUNTIFS('LinkedIn Outreach'!$A$4:$A$1203,"&gt;="&amp;$B7,'LinkedIn Outreach'!$A$4:$A$1203,"&lt;"&amp;$C7+1,'LinkedIn Outreach'!$B$4:$B$1203,$S$2,'LinkedIn Outreach'!$S$4:$S$1203,"Meeting Booked")+COUNTIFS('LinkedIn Outreach'!$A$4:$A$1203,"&gt;="&amp;$B7,'LinkedIn Outreach'!$A$4:$A$1203,"&lt;"&amp;$C7+1,'LinkedIn Outreach'!$B$4:$B$1203,$S$2,'LinkedIn Outreach'!$S$4:$S$1203,"Converted")</f>
        <v>0</v>
      </c>
      <c r="J7" s="135" t="str">
        <f aca="false">IFERROR(I7/H7,"")</f>
        <v/>
      </c>
      <c r="K7" s="106" t="n">
        <f aca="false">SUMIFS('DAILY ENTRY'!$F$4:$F$1006,'DAILY ENTRY'!$D$4:$D$1006,"Post / content published",'DAILY ENTRY'!$A$4:$A$1006,"&gt;="&amp;$B7,'DAILY ENTRY'!$A$4:$A$1006,"&lt;"&amp;$C7+1,'DAILY ENTRY'!$B$4:$B$1006,$S$2)</f>
        <v>0</v>
      </c>
      <c r="L7" s="106" t="n">
        <f aca="false">SUMIFS('DAILY ENTRY'!$F$4:$F$1006,'DAILY ENTRY'!$D$4:$D$1006,"Community answer or comment",'DAILY ENTRY'!$A$4:$A$1006,"&gt;="&amp;$B7,'DAILY ENTRY'!$A$4:$A$1006,"&lt;"&amp;$C7+1,'DAILY ENTRY'!$B$4:$B$1006,$S$2)</f>
        <v>0</v>
      </c>
      <c r="M7" s="106" t="n">
        <f aca="false">SUMIFS('DAILY ENTRY'!$F$4:$F$1006,'DAILY ENTRY'!$D$4:$D$1006,"Partnership / PR contact",'DAILY ENTRY'!$A$4:$A$1006,"&gt;="&amp;$B7,'DAILY ENTRY'!$A$4:$A$1006,"&lt;"&amp;$C7+1,'DAILY ENTRY'!$B$4:$B$1006,$S$2)</f>
        <v>0</v>
      </c>
      <c r="N7" s="81"/>
      <c r="O7" s="81"/>
      <c r="P7" s="81"/>
      <c r="Q7" s="81"/>
      <c r="T7" s="16" t="n">
        <f aca="false">IF($B7="","",COUNTIFS('LinkedIn Outreach'!$A$4:$A$1203,"&gt;="&amp;$B7,'LinkedIn Outreach'!$A$4:$A$1203,"&lt;"&amp;$C7+1,'LinkedIn Outreach'!$M$4:$M$1203,"Yes"))</f>
        <v>0</v>
      </c>
      <c r="U7" s="16" t="n">
        <f aca="false">IF($B7="","",COUNTIFS('LinkedIn Outreach'!$A$4:$A$1203,"&gt;="&amp;$B7,'LinkedIn Outreach'!$A$4:$A$1203,"&lt;"&amp;$C7+1,'LinkedIn Outreach'!$N$4:$N$1203,"Yes"))</f>
        <v>0</v>
      </c>
      <c r="V7" s="16" t="n">
        <f aca="false">IF($B7="","",COUNTIFS('LinkedIn Outreach'!$A$4:$A$1203,"&gt;="&amp;$B7,'LinkedIn Outreach'!$A$4:$A$1203,"&lt;"&amp;$C7+1,'LinkedIn Outreach'!$S$4:$S$1203,"Interested")+COUNTIFS('LinkedIn Outreach'!$A$4:$A$1203,"&gt;="&amp;$B7,'LinkedIn Outreach'!$A$4:$A$1203,"&lt;"&amp;$C7+1,'LinkedIn Outreach'!$S$4:$S$1203,"Info Requested")+COUNTIFS('LinkedIn Outreach'!$A$4:$A$1203,"&gt;="&amp;$B7,'LinkedIn Outreach'!$A$4:$A$1203,"&lt;"&amp;$C7+1,'LinkedIn Outreach'!$S$4:$S$1203,"Meeting Booked")+COUNTIFS('LinkedIn Outreach'!$A$4:$A$1203,"&gt;="&amp;$B7,'LinkedIn Outreach'!$A$4:$A$1203,"&lt;"&amp;$C7+1,'LinkedIn Outreach'!$S$4:$S$1203,"Converted"))</f>
        <v>0</v>
      </c>
    </row>
    <row r="8" customFormat="false" ht="33.75" hidden="false" customHeight="true" outlineLevel="0" collapsed="false">
      <c r="A8" s="106" t="n">
        <v>5</v>
      </c>
      <c r="B8" s="104" t="n">
        <f aca="false">'START HERE'!$B$20+28</f>
        <v>46279</v>
      </c>
      <c r="C8" s="104" t="n">
        <f aca="false">B8+6</f>
        <v>46285</v>
      </c>
      <c r="D8" s="106" t="n">
        <f aca="false">SUMIFS('DAILY ENTRY'!$F$4:$F$1006,'DAILY ENTRY'!$D$4:$D$1006,"Lead researched (Sales Navigator)",'DAILY ENTRY'!$A$4:$A$1006,"&gt;="&amp;$B8,'DAILY ENTRY'!$A$4:$A$1006,"&lt;"&amp;$C8+1,'DAILY ENTRY'!$B$4:$B$1006,$S$2)</f>
        <v>0</v>
      </c>
      <c r="E8" s="106" t="n">
        <f aca="false">COUNTIFS('LinkedIn Outreach'!$A$4:$A$1203,"&gt;="&amp;$B8,'LinkedIn Outreach'!$A$4:$A$1203,"&lt;"&amp;$C8+1,'LinkedIn Outreach'!$B$4:$B$1203,$S$2,'LinkedIn Outreach'!$M$4:$M$1203,"Yes")</f>
        <v>0</v>
      </c>
      <c r="F8" s="106" t="n">
        <f aca="false">COUNTIFS('LinkedIn Outreach'!$A$4:$A$1203,"&gt;="&amp;$B8,'LinkedIn Outreach'!$A$4:$A$1203,"&lt;"&amp;$C8+1,'LinkedIn Outreach'!$B$4:$B$1203,$S$2,'LinkedIn Outreach'!$N$4:$N$1203,"Yes")</f>
        <v>0</v>
      </c>
      <c r="G8" s="135" t="str">
        <f aca="false">IFERROR(F8/E8,"")</f>
        <v/>
      </c>
      <c r="H8" s="106" t="n">
        <f aca="false">COUNTIFS('LinkedIn Outreach'!$A$4:$A$1203,"&gt;="&amp;$B8,'LinkedIn Outreach'!$A$4:$A$1203,"&lt;"&amp;$C8+1,'LinkedIn Outreach'!$B$4:$B$1203,$S$2,'LinkedIn Outreach'!$R$4:$R$1203,"Yes")</f>
        <v>0</v>
      </c>
      <c r="I8" s="106" t="n">
        <f aca="false">COUNTIFS('LinkedIn Outreach'!$A$4:$A$1203,"&gt;="&amp;$B8,'LinkedIn Outreach'!$A$4:$A$1203,"&lt;"&amp;$C8+1,'LinkedIn Outreach'!$B$4:$B$1203,$S$2,'LinkedIn Outreach'!$S$4:$S$1203,"Interested")+COUNTIFS('LinkedIn Outreach'!$A$4:$A$1203,"&gt;="&amp;$B8,'LinkedIn Outreach'!$A$4:$A$1203,"&lt;"&amp;$C8+1,'LinkedIn Outreach'!$B$4:$B$1203,$S$2,'LinkedIn Outreach'!$S$4:$S$1203,"Info Requested")+COUNTIFS('LinkedIn Outreach'!$A$4:$A$1203,"&gt;="&amp;$B8,'LinkedIn Outreach'!$A$4:$A$1203,"&lt;"&amp;$C8+1,'LinkedIn Outreach'!$B$4:$B$1203,$S$2,'LinkedIn Outreach'!$S$4:$S$1203,"Meeting Booked")+COUNTIFS('LinkedIn Outreach'!$A$4:$A$1203,"&gt;="&amp;$B8,'LinkedIn Outreach'!$A$4:$A$1203,"&lt;"&amp;$C8+1,'LinkedIn Outreach'!$B$4:$B$1203,$S$2,'LinkedIn Outreach'!$S$4:$S$1203,"Converted")</f>
        <v>0</v>
      </c>
      <c r="J8" s="135" t="str">
        <f aca="false">IFERROR(I8/H8,"")</f>
        <v/>
      </c>
      <c r="K8" s="106" t="n">
        <f aca="false">SUMIFS('DAILY ENTRY'!$F$4:$F$1006,'DAILY ENTRY'!$D$4:$D$1006,"Post / content published",'DAILY ENTRY'!$A$4:$A$1006,"&gt;="&amp;$B8,'DAILY ENTRY'!$A$4:$A$1006,"&lt;"&amp;$C8+1,'DAILY ENTRY'!$B$4:$B$1006,$S$2)</f>
        <v>0</v>
      </c>
      <c r="L8" s="106" t="n">
        <f aca="false">SUMIFS('DAILY ENTRY'!$F$4:$F$1006,'DAILY ENTRY'!$D$4:$D$1006,"Community answer or comment",'DAILY ENTRY'!$A$4:$A$1006,"&gt;="&amp;$B8,'DAILY ENTRY'!$A$4:$A$1006,"&lt;"&amp;$C8+1,'DAILY ENTRY'!$B$4:$B$1006,$S$2)</f>
        <v>0</v>
      </c>
      <c r="M8" s="106" t="n">
        <f aca="false">SUMIFS('DAILY ENTRY'!$F$4:$F$1006,'DAILY ENTRY'!$D$4:$D$1006,"Partnership / PR contact",'DAILY ENTRY'!$A$4:$A$1006,"&gt;="&amp;$B8,'DAILY ENTRY'!$A$4:$A$1006,"&lt;"&amp;$C8+1,'DAILY ENTRY'!$B$4:$B$1006,$S$2)</f>
        <v>0</v>
      </c>
      <c r="N8" s="81"/>
      <c r="O8" s="81"/>
      <c r="P8" s="81"/>
      <c r="Q8" s="81"/>
      <c r="T8" s="16" t="n">
        <f aca="false">IF($B8="","",COUNTIFS('LinkedIn Outreach'!$A$4:$A$1203,"&gt;="&amp;$B8,'LinkedIn Outreach'!$A$4:$A$1203,"&lt;"&amp;$C8+1,'LinkedIn Outreach'!$M$4:$M$1203,"Yes"))</f>
        <v>0</v>
      </c>
      <c r="U8" s="16" t="n">
        <f aca="false">IF($B8="","",COUNTIFS('LinkedIn Outreach'!$A$4:$A$1203,"&gt;="&amp;$B8,'LinkedIn Outreach'!$A$4:$A$1203,"&lt;"&amp;$C8+1,'LinkedIn Outreach'!$N$4:$N$1203,"Yes"))</f>
        <v>0</v>
      </c>
      <c r="V8" s="16" t="n">
        <f aca="false">IF($B8="","",COUNTIFS('LinkedIn Outreach'!$A$4:$A$1203,"&gt;="&amp;$B8,'LinkedIn Outreach'!$A$4:$A$1203,"&lt;"&amp;$C8+1,'LinkedIn Outreach'!$S$4:$S$1203,"Interested")+COUNTIFS('LinkedIn Outreach'!$A$4:$A$1203,"&gt;="&amp;$B8,'LinkedIn Outreach'!$A$4:$A$1203,"&lt;"&amp;$C8+1,'LinkedIn Outreach'!$S$4:$S$1203,"Info Requested")+COUNTIFS('LinkedIn Outreach'!$A$4:$A$1203,"&gt;="&amp;$B8,'LinkedIn Outreach'!$A$4:$A$1203,"&lt;"&amp;$C8+1,'LinkedIn Outreach'!$S$4:$S$1203,"Meeting Booked")+COUNTIFS('LinkedIn Outreach'!$A$4:$A$1203,"&gt;="&amp;$B8,'LinkedIn Outreach'!$A$4:$A$1203,"&lt;"&amp;$C8+1,'LinkedIn Outreach'!$S$4:$S$1203,"Converted"))</f>
        <v>0</v>
      </c>
    </row>
    <row r="9" customFormat="false" ht="33.75" hidden="false" customHeight="true" outlineLevel="0" collapsed="false">
      <c r="A9" s="106" t="n">
        <v>6</v>
      </c>
      <c r="B9" s="104" t="n">
        <f aca="false">'START HERE'!$B$20+35</f>
        <v>46286</v>
      </c>
      <c r="C9" s="104" t="n">
        <f aca="false">B9+6</f>
        <v>46292</v>
      </c>
      <c r="D9" s="106" t="n">
        <f aca="false">SUMIFS('DAILY ENTRY'!$F$4:$F$1006,'DAILY ENTRY'!$D$4:$D$1006,"Lead researched (Sales Navigator)",'DAILY ENTRY'!$A$4:$A$1006,"&gt;="&amp;$B9,'DAILY ENTRY'!$A$4:$A$1006,"&lt;"&amp;$C9+1,'DAILY ENTRY'!$B$4:$B$1006,$S$2)</f>
        <v>0</v>
      </c>
      <c r="E9" s="106" t="n">
        <f aca="false">COUNTIFS('LinkedIn Outreach'!$A$4:$A$1203,"&gt;="&amp;$B9,'LinkedIn Outreach'!$A$4:$A$1203,"&lt;"&amp;$C9+1,'LinkedIn Outreach'!$B$4:$B$1203,$S$2,'LinkedIn Outreach'!$M$4:$M$1203,"Yes")</f>
        <v>0</v>
      </c>
      <c r="F9" s="106" t="n">
        <f aca="false">COUNTIFS('LinkedIn Outreach'!$A$4:$A$1203,"&gt;="&amp;$B9,'LinkedIn Outreach'!$A$4:$A$1203,"&lt;"&amp;$C9+1,'LinkedIn Outreach'!$B$4:$B$1203,$S$2,'LinkedIn Outreach'!$N$4:$N$1203,"Yes")</f>
        <v>0</v>
      </c>
      <c r="G9" s="135" t="str">
        <f aca="false">IFERROR(F9/E9,"")</f>
        <v/>
      </c>
      <c r="H9" s="106" t="n">
        <f aca="false">COUNTIFS('LinkedIn Outreach'!$A$4:$A$1203,"&gt;="&amp;$B9,'LinkedIn Outreach'!$A$4:$A$1203,"&lt;"&amp;$C9+1,'LinkedIn Outreach'!$B$4:$B$1203,$S$2,'LinkedIn Outreach'!$R$4:$R$1203,"Yes")</f>
        <v>0</v>
      </c>
      <c r="I9" s="106" t="n">
        <f aca="false">COUNTIFS('LinkedIn Outreach'!$A$4:$A$1203,"&gt;="&amp;$B9,'LinkedIn Outreach'!$A$4:$A$1203,"&lt;"&amp;$C9+1,'LinkedIn Outreach'!$B$4:$B$1203,$S$2,'LinkedIn Outreach'!$S$4:$S$1203,"Interested")+COUNTIFS('LinkedIn Outreach'!$A$4:$A$1203,"&gt;="&amp;$B9,'LinkedIn Outreach'!$A$4:$A$1203,"&lt;"&amp;$C9+1,'LinkedIn Outreach'!$B$4:$B$1203,$S$2,'LinkedIn Outreach'!$S$4:$S$1203,"Info Requested")+COUNTIFS('LinkedIn Outreach'!$A$4:$A$1203,"&gt;="&amp;$B9,'LinkedIn Outreach'!$A$4:$A$1203,"&lt;"&amp;$C9+1,'LinkedIn Outreach'!$B$4:$B$1203,$S$2,'LinkedIn Outreach'!$S$4:$S$1203,"Meeting Booked")+COUNTIFS('LinkedIn Outreach'!$A$4:$A$1203,"&gt;="&amp;$B9,'LinkedIn Outreach'!$A$4:$A$1203,"&lt;"&amp;$C9+1,'LinkedIn Outreach'!$B$4:$B$1203,$S$2,'LinkedIn Outreach'!$S$4:$S$1203,"Converted")</f>
        <v>0</v>
      </c>
      <c r="J9" s="135" t="str">
        <f aca="false">IFERROR(I9/H9,"")</f>
        <v/>
      </c>
      <c r="K9" s="106" t="n">
        <f aca="false">SUMIFS('DAILY ENTRY'!$F$4:$F$1006,'DAILY ENTRY'!$D$4:$D$1006,"Post / content published",'DAILY ENTRY'!$A$4:$A$1006,"&gt;="&amp;$B9,'DAILY ENTRY'!$A$4:$A$1006,"&lt;"&amp;$C9+1,'DAILY ENTRY'!$B$4:$B$1006,$S$2)</f>
        <v>0</v>
      </c>
      <c r="L9" s="106" t="n">
        <f aca="false">SUMIFS('DAILY ENTRY'!$F$4:$F$1006,'DAILY ENTRY'!$D$4:$D$1006,"Community answer or comment",'DAILY ENTRY'!$A$4:$A$1006,"&gt;="&amp;$B9,'DAILY ENTRY'!$A$4:$A$1006,"&lt;"&amp;$C9+1,'DAILY ENTRY'!$B$4:$B$1006,$S$2)</f>
        <v>0</v>
      </c>
      <c r="M9" s="106" t="n">
        <f aca="false">SUMIFS('DAILY ENTRY'!$F$4:$F$1006,'DAILY ENTRY'!$D$4:$D$1006,"Partnership / PR contact",'DAILY ENTRY'!$A$4:$A$1006,"&gt;="&amp;$B9,'DAILY ENTRY'!$A$4:$A$1006,"&lt;"&amp;$C9+1,'DAILY ENTRY'!$B$4:$B$1006,$S$2)</f>
        <v>0</v>
      </c>
      <c r="N9" s="81"/>
      <c r="O9" s="81"/>
      <c r="P9" s="81"/>
      <c r="Q9" s="81"/>
      <c r="T9" s="16" t="n">
        <f aca="false">IF($B9="","",COUNTIFS('LinkedIn Outreach'!$A$4:$A$1203,"&gt;="&amp;$B9,'LinkedIn Outreach'!$A$4:$A$1203,"&lt;"&amp;$C9+1,'LinkedIn Outreach'!$M$4:$M$1203,"Yes"))</f>
        <v>0</v>
      </c>
      <c r="U9" s="16" t="n">
        <f aca="false">IF($B9="","",COUNTIFS('LinkedIn Outreach'!$A$4:$A$1203,"&gt;="&amp;$B9,'LinkedIn Outreach'!$A$4:$A$1203,"&lt;"&amp;$C9+1,'LinkedIn Outreach'!$N$4:$N$1203,"Yes"))</f>
        <v>0</v>
      </c>
      <c r="V9" s="16" t="n">
        <f aca="false">IF($B9="","",COUNTIFS('LinkedIn Outreach'!$A$4:$A$1203,"&gt;="&amp;$B9,'LinkedIn Outreach'!$A$4:$A$1203,"&lt;"&amp;$C9+1,'LinkedIn Outreach'!$S$4:$S$1203,"Interested")+COUNTIFS('LinkedIn Outreach'!$A$4:$A$1203,"&gt;="&amp;$B9,'LinkedIn Outreach'!$A$4:$A$1203,"&lt;"&amp;$C9+1,'LinkedIn Outreach'!$S$4:$S$1203,"Info Requested")+COUNTIFS('LinkedIn Outreach'!$A$4:$A$1203,"&gt;="&amp;$B9,'LinkedIn Outreach'!$A$4:$A$1203,"&lt;"&amp;$C9+1,'LinkedIn Outreach'!$S$4:$S$1203,"Meeting Booked")+COUNTIFS('LinkedIn Outreach'!$A$4:$A$1203,"&gt;="&amp;$B9,'LinkedIn Outreach'!$A$4:$A$1203,"&lt;"&amp;$C9+1,'LinkedIn Outreach'!$S$4:$S$1203,"Converted"))</f>
        <v>0</v>
      </c>
    </row>
    <row r="10" customFormat="false" ht="33.75" hidden="false" customHeight="true" outlineLevel="0" collapsed="false">
      <c r="A10" s="106" t="n">
        <v>7</v>
      </c>
      <c r="B10" s="104" t="n">
        <f aca="false">'START HERE'!$B$20+42</f>
        <v>46293</v>
      </c>
      <c r="C10" s="104" t="n">
        <f aca="false">B10+6</f>
        <v>46299</v>
      </c>
      <c r="D10" s="106" t="n">
        <f aca="false">SUMIFS('DAILY ENTRY'!$F$4:$F$1006,'DAILY ENTRY'!$D$4:$D$1006,"Lead researched (Sales Navigator)",'DAILY ENTRY'!$A$4:$A$1006,"&gt;="&amp;$B10,'DAILY ENTRY'!$A$4:$A$1006,"&lt;"&amp;$C10+1,'DAILY ENTRY'!$B$4:$B$1006,$S$2)</f>
        <v>0</v>
      </c>
      <c r="E10" s="106" t="n">
        <f aca="false">COUNTIFS('LinkedIn Outreach'!$A$4:$A$1203,"&gt;="&amp;$B10,'LinkedIn Outreach'!$A$4:$A$1203,"&lt;"&amp;$C10+1,'LinkedIn Outreach'!$B$4:$B$1203,$S$2,'LinkedIn Outreach'!$M$4:$M$1203,"Yes")</f>
        <v>0</v>
      </c>
      <c r="F10" s="106" t="n">
        <f aca="false">COUNTIFS('LinkedIn Outreach'!$A$4:$A$1203,"&gt;="&amp;$B10,'LinkedIn Outreach'!$A$4:$A$1203,"&lt;"&amp;$C10+1,'LinkedIn Outreach'!$B$4:$B$1203,$S$2,'LinkedIn Outreach'!$N$4:$N$1203,"Yes")</f>
        <v>0</v>
      </c>
      <c r="G10" s="135" t="str">
        <f aca="false">IFERROR(F10/E10,"")</f>
        <v/>
      </c>
      <c r="H10" s="106" t="n">
        <f aca="false">COUNTIFS('LinkedIn Outreach'!$A$4:$A$1203,"&gt;="&amp;$B10,'LinkedIn Outreach'!$A$4:$A$1203,"&lt;"&amp;$C10+1,'LinkedIn Outreach'!$B$4:$B$1203,$S$2,'LinkedIn Outreach'!$R$4:$R$1203,"Yes")</f>
        <v>0</v>
      </c>
      <c r="I10" s="106" t="n">
        <f aca="false">COUNTIFS('LinkedIn Outreach'!$A$4:$A$1203,"&gt;="&amp;$B10,'LinkedIn Outreach'!$A$4:$A$1203,"&lt;"&amp;$C10+1,'LinkedIn Outreach'!$B$4:$B$1203,$S$2,'LinkedIn Outreach'!$S$4:$S$1203,"Interested")+COUNTIFS('LinkedIn Outreach'!$A$4:$A$1203,"&gt;="&amp;$B10,'LinkedIn Outreach'!$A$4:$A$1203,"&lt;"&amp;$C10+1,'LinkedIn Outreach'!$B$4:$B$1203,$S$2,'LinkedIn Outreach'!$S$4:$S$1203,"Info Requested")+COUNTIFS('LinkedIn Outreach'!$A$4:$A$1203,"&gt;="&amp;$B10,'LinkedIn Outreach'!$A$4:$A$1203,"&lt;"&amp;$C10+1,'LinkedIn Outreach'!$B$4:$B$1203,$S$2,'LinkedIn Outreach'!$S$4:$S$1203,"Meeting Booked")+COUNTIFS('LinkedIn Outreach'!$A$4:$A$1203,"&gt;="&amp;$B10,'LinkedIn Outreach'!$A$4:$A$1203,"&lt;"&amp;$C10+1,'LinkedIn Outreach'!$B$4:$B$1203,$S$2,'LinkedIn Outreach'!$S$4:$S$1203,"Converted")</f>
        <v>0</v>
      </c>
      <c r="J10" s="135" t="str">
        <f aca="false">IFERROR(I10/H10,"")</f>
        <v/>
      </c>
      <c r="K10" s="106" t="n">
        <f aca="false">SUMIFS('DAILY ENTRY'!$F$4:$F$1006,'DAILY ENTRY'!$D$4:$D$1006,"Post / content published",'DAILY ENTRY'!$A$4:$A$1006,"&gt;="&amp;$B10,'DAILY ENTRY'!$A$4:$A$1006,"&lt;"&amp;$C10+1,'DAILY ENTRY'!$B$4:$B$1006,$S$2)</f>
        <v>0</v>
      </c>
      <c r="L10" s="106" t="n">
        <f aca="false">SUMIFS('DAILY ENTRY'!$F$4:$F$1006,'DAILY ENTRY'!$D$4:$D$1006,"Community answer or comment",'DAILY ENTRY'!$A$4:$A$1006,"&gt;="&amp;$B10,'DAILY ENTRY'!$A$4:$A$1006,"&lt;"&amp;$C10+1,'DAILY ENTRY'!$B$4:$B$1006,$S$2)</f>
        <v>0</v>
      </c>
      <c r="M10" s="106" t="n">
        <f aca="false">SUMIFS('DAILY ENTRY'!$F$4:$F$1006,'DAILY ENTRY'!$D$4:$D$1006,"Partnership / PR contact",'DAILY ENTRY'!$A$4:$A$1006,"&gt;="&amp;$B10,'DAILY ENTRY'!$A$4:$A$1006,"&lt;"&amp;$C10+1,'DAILY ENTRY'!$B$4:$B$1006,$S$2)</f>
        <v>0</v>
      </c>
      <c r="N10" s="81"/>
      <c r="O10" s="81"/>
      <c r="P10" s="81"/>
      <c r="Q10" s="81"/>
      <c r="T10" s="16" t="n">
        <f aca="false">IF($B10="","",COUNTIFS('LinkedIn Outreach'!$A$4:$A$1203,"&gt;="&amp;$B10,'LinkedIn Outreach'!$A$4:$A$1203,"&lt;"&amp;$C10+1,'LinkedIn Outreach'!$M$4:$M$1203,"Yes"))</f>
        <v>0</v>
      </c>
      <c r="U10" s="16" t="n">
        <f aca="false">IF($B10="","",COUNTIFS('LinkedIn Outreach'!$A$4:$A$1203,"&gt;="&amp;$B10,'LinkedIn Outreach'!$A$4:$A$1203,"&lt;"&amp;$C10+1,'LinkedIn Outreach'!$N$4:$N$1203,"Yes"))</f>
        <v>0</v>
      </c>
      <c r="V10" s="16" t="n">
        <f aca="false">IF($B10="","",COUNTIFS('LinkedIn Outreach'!$A$4:$A$1203,"&gt;="&amp;$B10,'LinkedIn Outreach'!$A$4:$A$1203,"&lt;"&amp;$C10+1,'LinkedIn Outreach'!$S$4:$S$1203,"Interested")+COUNTIFS('LinkedIn Outreach'!$A$4:$A$1203,"&gt;="&amp;$B10,'LinkedIn Outreach'!$A$4:$A$1203,"&lt;"&amp;$C10+1,'LinkedIn Outreach'!$S$4:$S$1203,"Info Requested")+COUNTIFS('LinkedIn Outreach'!$A$4:$A$1203,"&gt;="&amp;$B10,'LinkedIn Outreach'!$A$4:$A$1203,"&lt;"&amp;$C10+1,'LinkedIn Outreach'!$S$4:$S$1203,"Meeting Booked")+COUNTIFS('LinkedIn Outreach'!$A$4:$A$1203,"&gt;="&amp;$B10,'LinkedIn Outreach'!$A$4:$A$1203,"&lt;"&amp;$C10+1,'LinkedIn Outreach'!$S$4:$S$1203,"Converted"))</f>
        <v>0</v>
      </c>
    </row>
    <row r="11" customFormat="false" ht="33.75" hidden="false" customHeight="true" outlineLevel="0" collapsed="false">
      <c r="A11" s="106" t="n">
        <v>8</v>
      </c>
      <c r="B11" s="104" t="n">
        <f aca="false">'START HERE'!$B$20+49</f>
        <v>46300</v>
      </c>
      <c r="C11" s="104" t="n">
        <f aca="false">B11+6</f>
        <v>46306</v>
      </c>
      <c r="D11" s="106" t="n">
        <f aca="false">SUMIFS('DAILY ENTRY'!$F$4:$F$1006,'DAILY ENTRY'!$D$4:$D$1006,"Lead researched (Sales Navigator)",'DAILY ENTRY'!$A$4:$A$1006,"&gt;="&amp;$B11,'DAILY ENTRY'!$A$4:$A$1006,"&lt;"&amp;$C11+1,'DAILY ENTRY'!$B$4:$B$1006,$S$2)</f>
        <v>0</v>
      </c>
      <c r="E11" s="106" t="n">
        <f aca="false">COUNTIFS('LinkedIn Outreach'!$A$4:$A$1203,"&gt;="&amp;$B11,'LinkedIn Outreach'!$A$4:$A$1203,"&lt;"&amp;$C11+1,'LinkedIn Outreach'!$B$4:$B$1203,$S$2,'LinkedIn Outreach'!$M$4:$M$1203,"Yes")</f>
        <v>0</v>
      </c>
      <c r="F11" s="106" t="n">
        <f aca="false">COUNTIFS('LinkedIn Outreach'!$A$4:$A$1203,"&gt;="&amp;$B11,'LinkedIn Outreach'!$A$4:$A$1203,"&lt;"&amp;$C11+1,'LinkedIn Outreach'!$B$4:$B$1203,$S$2,'LinkedIn Outreach'!$N$4:$N$1203,"Yes")</f>
        <v>0</v>
      </c>
      <c r="G11" s="135" t="str">
        <f aca="false">IFERROR(F11/E11,"")</f>
        <v/>
      </c>
      <c r="H11" s="106" t="n">
        <f aca="false">COUNTIFS('LinkedIn Outreach'!$A$4:$A$1203,"&gt;="&amp;$B11,'LinkedIn Outreach'!$A$4:$A$1203,"&lt;"&amp;$C11+1,'LinkedIn Outreach'!$B$4:$B$1203,$S$2,'LinkedIn Outreach'!$R$4:$R$1203,"Yes")</f>
        <v>0</v>
      </c>
      <c r="I11" s="106" t="n">
        <f aca="false">COUNTIFS('LinkedIn Outreach'!$A$4:$A$1203,"&gt;="&amp;$B11,'LinkedIn Outreach'!$A$4:$A$1203,"&lt;"&amp;$C11+1,'LinkedIn Outreach'!$B$4:$B$1203,$S$2,'LinkedIn Outreach'!$S$4:$S$1203,"Interested")+COUNTIFS('LinkedIn Outreach'!$A$4:$A$1203,"&gt;="&amp;$B11,'LinkedIn Outreach'!$A$4:$A$1203,"&lt;"&amp;$C11+1,'LinkedIn Outreach'!$B$4:$B$1203,$S$2,'LinkedIn Outreach'!$S$4:$S$1203,"Info Requested")+COUNTIFS('LinkedIn Outreach'!$A$4:$A$1203,"&gt;="&amp;$B11,'LinkedIn Outreach'!$A$4:$A$1203,"&lt;"&amp;$C11+1,'LinkedIn Outreach'!$B$4:$B$1203,$S$2,'LinkedIn Outreach'!$S$4:$S$1203,"Meeting Booked")+COUNTIFS('LinkedIn Outreach'!$A$4:$A$1203,"&gt;="&amp;$B11,'LinkedIn Outreach'!$A$4:$A$1203,"&lt;"&amp;$C11+1,'LinkedIn Outreach'!$B$4:$B$1203,$S$2,'LinkedIn Outreach'!$S$4:$S$1203,"Converted")</f>
        <v>0</v>
      </c>
      <c r="J11" s="135" t="str">
        <f aca="false">IFERROR(I11/H11,"")</f>
        <v/>
      </c>
      <c r="K11" s="106" t="n">
        <f aca="false">SUMIFS('DAILY ENTRY'!$F$4:$F$1006,'DAILY ENTRY'!$D$4:$D$1006,"Post / content published",'DAILY ENTRY'!$A$4:$A$1006,"&gt;="&amp;$B11,'DAILY ENTRY'!$A$4:$A$1006,"&lt;"&amp;$C11+1,'DAILY ENTRY'!$B$4:$B$1006,$S$2)</f>
        <v>0</v>
      </c>
      <c r="L11" s="106" t="n">
        <f aca="false">SUMIFS('DAILY ENTRY'!$F$4:$F$1006,'DAILY ENTRY'!$D$4:$D$1006,"Community answer or comment",'DAILY ENTRY'!$A$4:$A$1006,"&gt;="&amp;$B11,'DAILY ENTRY'!$A$4:$A$1006,"&lt;"&amp;$C11+1,'DAILY ENTRY'!$B$4:$B$1006,$S$2)</f>
        <v>0</v>
      </c>
      <c r="M11" s="106" t="n">
        <f aca="false">SUMIFS('DAILY ENTRY'!$F$4:$F$1006,'DAILY ENTRY'!$D$4:$D$1006,"Partnership / PR contact",'DAILY ENTRY'!$A$4:$A$1006,"&gt;="&amp;$B11,'DAILY ENTRY'!$A$4:$A$1006,"&lt;"&amp;$C11+1,'DAILY ENTRY'!$B$4:$B$1006,$S$2)</f>
        <v>0</v>
      </c>
      <c r="N11" s="81"/>
      <c r="O11" s="81"/>
      <c r="P11" s="81"/>
      <c r="Q11" s="81"/>
      <c r="T11" s="16" t="n">
        <f aca="false">IF($B11="","",COUNTIFS('LinkedIn Outreach'!$A$4:$A$1203,"&gt;="&amp;$B11,'LinkedIn Outreach'!$A$4:$A$1203,"&lt;"&amp;$C11+1,'LinkedIn Outreach'!$M$4:$M$1203,"Yes"))</f>
        <v>0</v>
      </c>
      <c r="U11" s="16" t="n">
        <f aca="false">IF($B11="","",COUNTIFS('LinkedIn Outreach'!$A$4:$A$1203,"&gt;="&amp;$B11,'LinkedIn Outreach'!$A$4:$A$1203,"&lt;"&amp;$C11+1,'LinkedIn Outreach'!$N$4:$N$1203,"Yes"))</f>
        <v>0</v>
      </c>
      <c r="V11" s="16" t="n">
        <f aca="false">IF($B11="","",COUNTIFS('LinkedIn Outreach'!$A$4:$A$1203,"&gt;="&amp;$B11,'LinkedIn Outreach'!$A$4:$A$1203,"&lt;"&amp;$C11+1,'LinkedIn Outreach'!$S$4:$S$1203,"Interested")+COUNTIFS('LinkedIn Outreach'!$A$4:$A$1203,"&gt;="&amp;$B11,'LinkedIn Outreach'!$A$4:$A$1203,"&lt;"&amp;$C11+1,'LinkedIn Outreach'!$S$4:$S$1203,"Info Requested")+COUNTIFS('LinkedIn Outreach'!$A$4:$A$1203,"&gt;="&amp;$B11,'LinkedIn Outreach'!$A$4:$A$1203,"&lt;"&amp;$C11+1,'LinkedIn Outreach'!$S$4:$S$1203,"Meeting Booked")+COUNTIFS('LinkedIn Outreach'!$A$4:$A$1203,"&gt;="&amp;$B11,'LinkedIn Outreach'!$A$4:$A$1203,"&lt;"&amp;$C11+1,'LinkedIn Outreach'!$S$4:$S$1203,"Converted"))</f>
        <v>0</v>
      </c>
    </row>
    <row r="12" customFormat="false" ht="33.75" hidden="false" customHeight="true" outlineLevel="0" collapsed="false">
      <c r="A12" s="106" t="n">
        <v>9</v>
      </c>
      <c r="B12" s="104" t="n">
        <f aca="false">'START HERE'!$B$20+56</f>
        <v>46307</v>
      </c>
      <c r="C12" s="104" t="n">
        <f aca="false">B12+6</f>
        <v>46313</v>
      </c>
      <c r="D12" s="106" t="n">
        <f aca="false">SUMIFS('DAILY ENTRY'!$F$4:$F$1006,'DAILY ENTRY'!$D$4:$D$1006,"Lead researched (Sales Navigator)",'DAILY ENTRY'!$A$4:$A$1006,"&gt;="&amp;$B12,'DAILY ENTRY'!$A$4:$A$1006,"&lt;"&amp;$C12+1,'DAILY ENTRY'!$B$4:$B$1006,$S$2)</f>
        <v>0</v>
      </c>
      <c r="E12" s="106" t="n">
        <f aca="false">COUNTIFS('LinkedIn Outreach'!$A$4:$A$1203,"&gt;="&amp;$B12,'LinkedIn Outreach'!$A$4:$A$1203,"&lt;"&amp;$C12+1,'LinkedIn Outreach'!$B$4:$B$1203,$S$2,'LinkedIn Outreach'!$M$4:$M$1203,"Yes")</f>
        <v>0</v>
      </c>
      <c r="F12" s="106" t="n">
        <f aca="false">COUNTIFS('LinkedIn Outreach'!$A$4:$A$1203,"&gt;="&amp;$B12,'LinkedIn Outreach'!$A$4:$A$1203,"&lt;"&amp;$C12+1,'LinkedIn Outreach'!$B$4:$B$1203,$S$2,'LinkedIn Outreach'!$N$4:$N$1203,"Yes")</f>
        <v>0</v>
      </c>
      <c r="G12" s="135" t="str">
        <f aca="false">IFERROR(F12/E12,"")</f>
        <v/>
      </c>
      <c r="H12" s="106" t="n">
        <f aca="false">COUNTIFS('LinkedIn Outreach'!$A$4:$A$1203,"&gt;="&amp;$B12,'LinkedIn Outreach'!$A$4:$A$1203,"&lt;"&amp;$C12+1,'LinkedIn Outreach'!$B$4:$B$1203,$S$2,'LinkedIn Outreach'!$R$4:$R$1203,"Yes")</f>
        <v>0</v>
      </c>
      <c r="I12" s="106" t="n">
        <f aca="false">COUNTIFS('LinkedIn Outreach'!$A$4:$A$1203,"&gt;="&amp;$B12,'LinkedIn Outreach'!$A$4:$A$1203,"&lt;"&amp;$C12+1,'LinkedIn Outreach'!$B$4:$B$1203,$S$2,'LinkedIn Outreach'!$S$4:$S$1203,"Interested")+COUNTIFS('LinkedIn Outreach'!$A$4:$A$1203,"&gt;="&amp;$B12,'LinkedIn Outreach'!$A$4:$A$1203,"&lt;"&amp;$C12+1,'LinkedIn Outreach'!$B$4:$B$1203,$S$2,'LinkedIn Outreach'!$S$4:$S$1203,"Info Requested")+COUNTIFS('LinkedIn Outreach'!$A$4:$A$1203,"&gt;="&amp;$B12,'LinkedIn Outreach'!$A$4:$A$1203,"&lt;"&amp;$C12+1,'LinkedIn Outreach'!$B$4:$B$1203,$S$2,'LinkedIn Outreach'!$S$4:$S$1203,"Meeting Booked")+COUNTIFS('LinkedIn Outreach'!$A$4:$A$1203,"&gt;="&amp;$B12,'LinkedIn Outreach'!$A$4:$A$1203,"&lt;"&amp;$C12+1,'LinkedIn Outreach'!$B$4:$B$1203,$S$2,'LinkedIn Outreach'!$S$4:$S$1203,"Converted")</f>
        <v>0</v>
      </c>
      <c r="J12" s="135" t="str">
        <f aca="false">IFERROR(I12/H12,"")</f>
        <v/>
      </c>
      <c r="K12" s="106" t="n">
        <f aca="false">SUMIFS('DAILY ENTRY'!$F$4:$F$1006,'DAILY ENTRY'!$D$4:$D$1006,"Post / content published",'DAILY ENTRY'!$A$4:$A$1006,"&gt;="&amp;$B12,'DAILY ENTRY'!$A$4:$A$1006,"&lt;"&amp;$C12+1,'DAILY ENTRY'!$B$4:$B$1006,$S$2)</f>
        <v>0</v>
      </c>
      <c r="L12" s="106" t="n">
        <f aca="false">SUMIFS('DAILY ENTRY'!$F$4:$F$1006,'DAILY ENTRY'!$D$4:$D$1006,"Community answer or comment",'DAILY ENTRY'!$A$4:$A$1006,"&gt;="&amp;$B12,'DAILY ENTRY'!$A$4:$A$1006,"&lt;"&amp;$C12+1,'DAILY ENTRY'!$B$4:$B$1006,$S$2)</f>
        <v>0</v>
      </c>
      <c r="M12" s="106" t="n">
        <f aca="false">SUMIFS('DAILY ENTRY'!$F$4:$F$1006,'DAILY ENTRY'!$D$4:$D$1006,"Partnership / PR contact",'DAILY ENTRY'!$A$4:$A$1006,"&gt;="&amp;$B12,'DAILY ENTRY'!$A$4:$A$1006,"&lt;"&amp;$C12+1,'DAILY ENTRY'!$B$4:$B$1006,$S$2)</f>
        <v>0</v>
      </c>
      <c r="N12" s="81"/>
      <c r="O12" s="81"/>
      <c r="P12" s="81"/>
      <c r="Q12" s="81"/>
      <c r="T12" s="16" t="n">
        <f aca="false">IF($B12="","",COUNTIFS('LinkedIn Outreach'!$A$4:$A$1203,"&gt;="&amp;$B12,'LinkedIn Outreach'!$A$4:$A$1203,"&lt;"&amp;$C12+1,'LinkedIn Outreach'!$M$4:$M$1203,"Yes"))</f>
        <v>0</v>
      </c>
      <c r="U12" s="16" t="n">
        <f aca="false">IF($B12="","",COUNTIFS('LinkedIn Outreach'!$A$4:$A$1203,"&gt;="&amp;$B12,'LinkedIn Outreach'!$A$4:$A$1203,"&lt;"&amp;$C12+1,'LinkedIn Outreach'!$N$4:$N$1203,"Yes"))</f>
        <v>0</v>
      </c>
      <c r="V12" s="16" t="n">
        <f aca="false">IF($B12="","",COUNTIFS('LinkedIn Outreach'!$A$4:$A$1203,"&gt;="&amp;$B12,'LinkedIn Outreach'!$A$4:$A$1203,"&lt;"&amp;$C12+1,'LinkedIn Outreach'!$S$4:$S$1203,"Interested")+COUNTIFS('LinkedIn Outreach'!$A$4:$A$1203,"&gt;="&amp;$B12,'LinkedIn Outreach'!$A$4:$A$1203,"&lt;"&amp;$C12+1,'LinkedIn Outreach'!$S$4:$S$1203,"Info Requested")+COUNTIFS('LinkedIn Outreach'!$A$4:$A$1203,"&gt;="&amp;$B12,'LinkedIn Outreach'!$A$4:$A$1203,"&lt;"&amp;$C12+1,'LinkedIn Outreach'!$S$4:$S$1203,"Meeting Booked")+COUNTIFS('LinkedIn Outreach'!$A$4:$A$1203,"&gt;="&amp;$B12,'LinkedIn Outreach'!$A$4:$A$1203,"&lt;"&amp;$C12+1,'LinkedIn Outreach'!$S$4:$S$1203,"Converted"))</f>
        <v>0</v>
      </c>
    </row>
    <row r="13" customFormat="false" ht="33.75" hidden="false" customHeight="true" outlineLevel="0" collapsed="false">
      <c r="A13" s="106" t="n">
        <v>10</v>
      </c>
      <c r="B13" s="104" t="n">
        <f aca="false">'START HERE'!$B$20+63</f>
        <v>46314</v>
      </c>
      <c r="C13" s="104" t="n">
        <f aca="false">B13+6</f>
        <v>46320</v>
      </c>
      <c r="D13" s="106" t="n">
        <f aca="false">SUMIFS('DAILY ENTRY'!$F$4:$F$1006,'DAILY ENTRY'!$D$4:$D$1006,"Lead researched (Sales Navigator)",'DAILY ENTRY'!$A$4:$A$1006,"&gt;="&amp;$B13,'DAILY ENTRY'!$A$4:$A$1006,"&lt;"&amp;$C13+1,'DAILY ENTRY'!$B$4:$B$1006,$S$2)</f>
        <v>0</v>
      </c>
      <c r="E13" s="106" t="n">
        <f aca="false">COUNTIFS('LinkedIn Outreach'!$A$4:$A$1203,"&gt;="&amp;$B13,'LinkedIn Outreach'!$A$4:$A$1203,"&lt;"&amp;$C13+1,'LinkedIn Outreach'!$B$4:$B$1203,$S$2,'LinkedIn Outreach'!$M$4:$M$1203,"Yes")</f>
        <v>0</v>
      </c>
      <c r="F13" s="106" t="n">
        <f aca="false">COUNTIFS('LinkedIn Outreach'!$A$4:$A$1203,"&gt;="&amp;$B13,'LinkedIn Outreach'!$A$4:$A$1203,"&lt;"&amp;$C13+1,'LinkedIn Outreach'!$B$4:$B$1203,$S$2,'LinkedIn Outreach'!$N$4:$N$1203,"Yes")</f>
        <v>0</v>
      </c>
      <c r="G13" s="135" t="str">
        <f aca="false">IFERROR(F13/E13,"")</f>
        <v/>
      </c>
      <c r="H13" s="106" t="n">
        <f aca="false">COUNTIFS('LinkedIn Outreach'!$A$4:$A$1203,"&gt;="&amp;$B13,'LinkedIn Outreach'!$A$4:$A$1203,"&lt;"&amp;$C13+1,'LinkedIn Outreach'!$B$4:$B$1203,$S$2,'LinkedIn Outreach'!$R$4:$R$1203,"Yes")</f>
        <v>0</v>
      </c>
      <c r="I13" s="106" t="n">
        <f aca="false">COUNTIFS('LinkedIn Outreach'!$A$4:$A$1203,"&gt;="&amp;$B13,'LinkedIn Outreach'!$A$4:$A$1203,"&lt;"&amp;$C13+1,'LinkedIn Outreach'!$B$4:$B$1203,$S$2,'LinkedIn Outreach'!$S$4:$S$1203,"Interested")+COUNTIFS('LinkedIn Outreach'!$A$4:$A$1203,"&gt;="&amp;$B13,'LinkedIn Outreach'!$A$4:$A$1203,"&lt;"&amp;$C13+1,'LinkedIn Outreach'!$B$4:$B$1203,$S$2,'LinkedIn Outreach'!$S$4:$S$1203,"Info Requested")+COUNTIFS('LinkedIn Outreach'!$A$4:$A$1203,"&gt;="&amp;$B13,'LinkedIn Outreach'!$A$4:$A$1203,"&lt;"&amp;$C13+1,'LinkedIn Outreach'!$B$4:$B$1203,$S$2,'LinkedIn Outreach'!$S$4:$S$1203,"Meeting Booked")+COUNTIFS('LinkedIn Outreach'!$A$4:$A$1203,"&gt;="&amp;$B13,'LinkedIn Outreach'!$A$4:$A$1203,"&lt;"&amp;$C13+1,'LinkedIn Outreach'!$B$4:$B$1203,$S$2,'LinkedIn Outreach'!$S$4:$S$1203,"Converted")</f>
        <v>0</v>
      </c>
      <c r="J13" s="135" t="str">
        <f aca="false">IFERROR(I13/H13,"")</f>
        <v/>
      </c>
      <c r="K13" s="106" t="n">
        <f aca="false">SUMIFS('DAILY ENTRY'!$F$4:$F$1006,'DAILY ENTRY'!$D$4:$D$1006,"Post / content published",'DAILY ENTRY'!$A$4:$A$1006,"&gt;="&amp;$B13,'DAILY ENTRY'!$A$4:$A$1006,"&lt;"&amp;$C13+1,'DAILY ENTRY'!$B$4:$B$1006,$S$2)</f>
        <v>0</v>
      </c>
      <c r="L13" s="106" t="n">
        <f aca="false">SUMIFS('DAILY ENTRY'!$F$4:$F$1006,'DAILY ENTRY'!$D$4:$D$1006,"Community answer or comment",'DAILY ENTRY'!$A$4:$A$1006,"&gt;="&amp;$B13,'DAILY ENTRY'!$A$4:$A$1006,"&lt;"&amp;$C13+1,'DAILY ENTRY'!$B$4:$B$1006,$S$2)</f>
        <v>0</v>
      </c>
      <c r="M13" s="106" t="n">
        <f aca="false">SUMIFS('DAILY ENTRY'!$F$4:$F$1006,'DAILY ENTRY'!$D$4:$D$1006,"Partnership / PR contact",'DAILY ENTRY'!$A$4:$A$1006,"&gt;="&amp;$B13,'DAILY ENTRY'!$A$4:$A$1006,"&lt;"&amp;$C13+1,'DAILY ENTRY'!$B$4:$B$1006,$S$2)</f>
        <v>0</v>
      </c>
      <c r="N13" s="81"/>
      <c r="O13" s="81"/>
      <c r="P13" s="81"/>
      <c r="Q13" s="81"/>
      <c r="T13" s="16" t="n">
        <f aca="false">IF($B13="","",COUNTIFS('LinkedIn Outreach'!$A$4:$A$1203,"&gt;="&amp;$B13,'LinkedIn Outreach'!$A$4:$A$1203,"&lt;"&amp;$C13+1,'LinkedIn Outreach'!$M$4:$M$1203,"Yes"))</f>
        <v>0</v>
      </c>
      <c r="U13" s="16" t="n">
        <f aca="false">IF($B13="","",COUNTIFS('LinkedIn Outreach'!$A$4:$A$1203,"&gt;="&amp;$B13,'LinkedIn Outreach'!$A$4:$A$1203,"&lt;"&amp;$C13+1,'LinkedIn Outreach'!$N$4:$N$1203,"Yes"))</f>
        <v>0</v>
      </c>
      <c r="V13" s="16" t="n">
        <f aca="false">IF($B13="","",COUNTIFS('LinkedIn Outreach'!$A$4:$A$1203,"&gt;="&amp;$B13,'LinkedIn Outreach'!$A$4:$A$1203,"&lt;"&amp;$C13+1,'LinkedIn Outreach'!$S$4:$S$1203,"Interested")+COUNTIFS('LinkedIn Outreach'!$A$4:$A$1203,"&gt;="&amp;$B13,'LinkedIn Outreach'!$A$4:$A$1203,"&lt;"&amp;$C13+1,'LinkedIn Outreach'!$S$4:$S$1203,"Info Requested")+COUNTIFS('LinkedIn Outreach'!$A$4:$A$1203,"&gt;="&amp;$B13,'LinkedIn Outreach'!$A$4:$A$1203,"&lt;"&amp;$C13+1,'LinkedIn Outreach'!$S$4:$S$1203,"Meeting Booked")+COUNTIFS('LinkedIn Outreach'!$A$4:$A$1203,"&gt;="&amp;$B13,'LinkedIn Outreach'!$A$4:$A$1203,"&lt;"&amp;$C13+1,'LinkedIn Outreach'!$S$4:$S$1203,"Converted"))</f>
        <v>0</v>
      </c>
    </row>
    <row r="14" customFormat="false" ht="33.75" hidden="false" customHeight="true" outlineLevel="0" collapsed="false">
      <c r="A14" s="106" t="n">
        <v>11</v>
      </c>
      <c r="B14" s="104" t="n">
        <f aca="false">'START HERE'!$B$20+70</f>
        <v>46321</v>
      </c>
      <c r="C14" s="104" t="n">
        <f aca="false">B14+6</f>
        <v>46327</v>
      </c>
      <c r="D14" s="106" t="n">
        <f aca="false">SUMIFS('DAILY ENTRY'!$F$4:$F$1006,'DAILY ENTRY'!$D$4:$D$1006,"Lead researched (Sales Navigator)",'DAILY ENTRY'!$A$4:$A$1006,"&gt;="&amp;$B14,'DAILY ENTRY'!$A$4:$A$1006,"&lt;"&amp;$C14+1,'DAILY ENTRY'!$B$4:$B$1006,$S$2)</f>
        <v>0</v>
      </c>
      <c r="E14" s="106" t="n">
        <f aca="false">COUNTIFS('LinkedIn Outreach'!$A$4:$A$1203,"&gt;="&amp;$B14,'LinkedIn Outreach'!$A$4:$A$1203,"&lt;"&amp;$C14+1,'LinkedIn Outreach'!$B$4:$B$1203,$S$2,'LinkedIn Outreach'!$M$4:$M$1203,"Yes")</f>
        <v>0</v>
      </c>
      <c r="F14" s="106" t="n">
        <f aca="false">COUNTIFS('LinkedIn Outreach'!$A$4:$A$1203,"&gt;="&amp;$B14,'LinkedIn Outreach'!$A$4:$A$1203,"&lt;"&amp;$C14+1,'LinkedIn Outreach'!$B$4:$B$1203,$S$2,'LinkedIn Outreach'!$N$4:$N$1203,"Yes")</f>
        <v>0</v>
      </c>
      <c r="G14" s="135" t="str">
        <f aca="false">IFERROR(F14/E14,"")</f>
        <v/>
      </c>
      <c r="H14" s="106" t="n">
        <f aca="false">COUNTIFS('LinkedIn Outreach'!$A$4:$A$1203,"&gt;="&amp;$B14,'LinkedIn Outreach'!$A$4:$A$1203,"&lt;"&amp;$C14+1,'LinkedIn Outreach'!$B$4:$B$1203,$S$2,'LinkedIn Outreach'!$R$4:$R$1203,"Yes")</f>
        <v>0</v>
      </c>
      <c r="I14" s="106" t="n">
        <f aca="false">COUNTIFS('LinkedIn Outreach'!$A$4:$A$1203,"&gt;="&amp;$B14,'LinkedIn Outreach'!$A$4:$A$1203,"&lt;"&amp;$C14+1,'LinkedIn Outreach'!$B$4:$B$1203,$S$2,'LinkedIn Outreach'!$S$4:$S$1203,"Interested")+COUNTIFS('LinkedIn Outreach'!$A$4:$A$1203,"&gt;="&amp;$B14,'LinkedIn Outreach'!$A$4:$A$1203,"&lt;"&amp;$C14+1,'LinkedIn Outreach'!$B$4:$B$1203,$S$2,'LinkedIn Outreach'!$S$4:$S$1203,"Info Requested")+COUNTIFS('LinkedIn Outreach'!$A$4:$A$1203,"&gt;="&amp;$B14,'LinkedIn Outreach'!$A$4:$A$1203,"&lt;"&amp;$C14+1,'LinkedIn Outreach'!$B$4:$B$1203,$S$2,'LinkedIn Outreach'!$S$4:$S$1203,"Meeting Booked")+COUNTIFS('LinkedIn Outreach'!$A$4:$A$1203,"&gt;="&amp;$B14,'LinkedIn Outreach'!$A$4:$A$1203,"&lt;"&amp;$C14+1,'LinkedIn Outreach'!$B$4:$B$1203,$S$2,'LinkedIn Outreach'!$S$4:$S$1203,"Converted")</f>
        <v>0</v>
      </c>
      <c r="J14" s="135" t="str">
        <f aca="false">IFERROR(I14/H14,"")</f>
        <v/>
      </c>
      <c r="K14" s="106" t="n">
        <f aca="false">SUMIFS('DAILY ENTRY'!$F$4:$F$1006,'DAILY ENTRY'!$D$4:$D$1006,"Post / content published",'DAILY ENTRY'!$A$4:$A$1006,"&gt;="&amp;$B14,'DAILY ENTRY'!$A$4:$A$1006,"&lt;"&amp;$C14+1,'DAILY ENTRY'!$B$4:$B$1006,$S$2)</f>
        <v>0</v>
      </c>
      <c r="L14" s="106" t="n">
        <f aca="false">SUMIFS('DAILY ENTRY'!$F$4:$F$1006,'DAILY ENTRY'!$D$4:$D$1006,"Community answer or comment",'DAILY ENTRY'!$A$4:$A$1006,"&gt;="&amp;$B14,'DAILY ENTRY'!$A$4:$A$1006,"&lt;"&amp;$C14+1,'DAILY ENTRY'!$B$4:$B$1006,$S$2)</f>
        <v>0</v>
      </c>
      <c r="M14" s="106" t="n">
        <f aca="false">SUMIFS('DAILY ENTRY'!$F$4:$F$1006,'DAILY ENTRY'!$D$4:$D$1006,"Partnership / PR contact",'DAILY ENTRY'!$A$4:$A$1006,"&gt;="&amp;$B14,'DAILY ENTRY'!$A$4:$A$1006,"&lt;"&amp;$C14+1,'DAILY ENTRY'!$B$4:$B$1006,$S$2)</f>
        <v>0</v>
      </c>
      <c r="N14" s="81"/>
      <c r="O14" s="81"/>
      <c r="P14" s="81"/>
      <c r="Q14" s="81"/>
      <c r="T14" s="16" t="n">
        <f aca="false">IF($B14="","",COUNTIFS('LinkedIn Outreach'!$A$4:$A$1203,"&gt;="&amp;$B14,'LinkedIn Outreach'!$A$4:$A$1203,"&lt;"&amp;$C14+1,'LinkedIn Outreach'!$M$4:$M$1203,"Yes"))</f>
        <v>0</v>
      </c>
      <c r="U14" s="16" t="n">
        <f aca="false">IF($B14="","",COUNTIFS('LinkedIn Outreach'!$A$4:$A$1203,"&gt;="&amp;$B14,'LinkedIn Outreach'!$A$4:$A$1203,"&lt;"&amp;$C14+1,'LinkedIn Outreach'!$N$4:$N$1203,"Yes"))</f>
        <v>0</v>
      </c>
      <c r="V14" s="16" t="n">
        <f aca="false">IF($B14="","",COUNTIFS('LinkedIn Outreach'!$A$4:$A$1203,"&gt;="&amp;$B14,'LinkedIn Outreach'!$A$4:$A$1203,"&lt;"&amp;$C14+1,'LinkedIn Outreach'!$S$4:$S$1203,"Interested")+COUNTIFS('LinkedIn Outreach'!$A$4:$A$1203,"&gt;="&amp;$B14,'LinkedIn Outreach'!$A$4:$A$1203,"&lt;"&amp;$C14+1,'LinkedIn Outreach'!$S$4:$S$1203,"Info Requested")+COUNTIFS('LinkedIn Outreach'!$A$4:$A$1203,"&gt;="&amp;$B14,'LinkedIn Outreach'!$A$4:$A$1203,"&lt;"&amp;$C14+1,'LinkedIn Outreach'!$S$4:$S$1203,"Meeting Booked")+COUNTIFS('LinkedIn Outreach'!$A$4:$A$1203,"&gt;="&amp;$B14,'LinkedIn Outreach'!$A$4:$A$1203,"&lt;"&amp;$C14+1,'LinkedIn Outreach'!$S$4:$S$1203,"Converted"))</f>
        <v>0</v>
      </c>
    </row>
    <row r="15" customFormat="false" ht="33.75" hidden="false" customHeight="true" outlineLevel="0" collapsed="false">
      <c r="A15" s="106" t="n">
        <v>12</v>
      </c>
      <c r="B15" s="104" t="n">
        <f aca="false">'START HERE'!$B$20+77</f>
        <v>46328</v>
      </c>
      <c r="C15" s="104" t="n">
        <f aca="false">B15+6</f>
        <v>46334</v>
      </c>
      <c r="D15" s="106" t="n">
        <f aca="false">SUMIFS('DAILY ENTRY'!$F$4:$F$1006,'DAILY ENTRY'!$D$4:$D$1006,"Lead researched (Sales Navigator)",'DAILY ENTRY'!$A$4:$A$1006,"&gt;="&amp;$B15,'DAILY ENTRY'!$A$4:$A$1006,"&lt;"&amp;$C15+1,'DAILY ENTRY'!$B$4:$B$1006,$S$2)</f>
        <v>0</v>
      </c>
      <c r="E15" s="106" t="n">
        <f aca="false">COUNTIFS('LinkedIn Outreach'!$A$4:$A$1203,"&gt;="&amp;$B15,'LinkedIn Outreach'!$A$4:$A$1203,"&lt;"&amp;$C15+1,'LinkedIn Outreach'!$B$4:$B$1203,$S$2,'LinkedIn Outreach'!$M$4:$M$1203,"Yes")</f>
        <v>0</v>
      </c>
      <c r="F15" s="106" t="n">
        <f aca="false">COUNTIFS('LinkedIn Outreach'!$A$4:$A$1203,"&gt;="&amp;$B15,'LinkedIn Outreach'!$A$4:$A$1203,"&lt;"&amp;$C15+1,'LinkedIn Outreach'!$B$4:$B$1203,$S$2,'LinkedIn Outreach'!$N$4:$N$1203,"Yes")</f>
        <v>0</v>
      </c>
      <c r="G15" s="135" t="str">
        <f aca="false">IFERROR(F15/E15,"")</f>
        <v/>
      </c>
      <c r="H15" s="106" t="n">
        <f aca="false">COUNTIFS('LinkedIn Outreach'!$A$4:$A$1203,"&gt;="&amp;$B15,'LinkedIn Outreach'!$A$4:$A$1203,"&lt;"&amp;$C15+1,'LinkedIn Outreach'!$B$4:$B$1203,$S$2,'LinkedIn Outreach'!$R$4:$R$1203,"Yes")</f>
        <v>0</v>
      </c>
      <c r="I15" s="106" t="n">
        <f aca="false">COUNTIFS('LinkedIn Outreach'!$A$4:$A$1203,"&gt;="&amp;$B15,'LinkedIn Outreach'!$A$4:$A$1203,"&lt;"&amp;$C15+1,'LinkedIn Outreach'!$B$4:$B$1203,$S$2,'LinkedIn Outreach'!$S$4:$S$1203,"Interested")+COUNTIFS('LinkedIn Outreach'!$A$4:$A$1203,"&gt;="&amp;$B15,'LinkedIn Outreach'!$A$4:$A$1203,"&lt;"&amp;$C15+1,'LinkedIn Outreach'!$B$4:$B$1203,$S$2,'LinkedIn Outreach'!$S$4:$S$1203,"Info Requested")+COUNTIFS('LinkedIn Outreach'!$A$4:$A$1203,"&gt;="&amp;$B15,'LinkedIn Outreach'!$A$4:$A$1203,"&lt;"&amp;$C15+1,'LinkedIn Outreach'!$B$4:$B$1203,$S$2,'LinkedIn Outreach'!$S$4:$S$1203,"Meeting Booked")+COUNTIFS('LinkedIn Outreach'!$A$4:$A$1203,"&gt;="&amp;$B15,'LinkedIn Outreach'!$A$4:$A$1203,"&lt;"&amp;$C15+1,'LinkedIn Outreach'!$B$4:$B$1203,$S$2,'LinkedIn Outreach'!$S$4:$S$1203,"Converted")</f>
        <v>0</v>
      </c>
      <c r="J15" s="135" t="str">
        <f aca="false">IFERROR(I15/H15,"")</f>
        <v/>
      </c>
      <c r="K15" s="106" t="n">
        <f aca="false">SUMIFS('DAILY ENTRY'!$F$4:$F$1006,'DAILY ENTRY'!$D$4:$D$1006,"Post / content published",'DAILY ENTRY'!$A$4:$A$1006,"&gt;="&amp;$B15,'DAILY ENTRY'!$A$4:$A$1006,"&lt;"&amp;$C15+1,'DAILY ENTRY'!$B$4:$B$1006,$S$2)</f>
        <v>0</v>
      </c>
      <c r="L15" s="106" t="n">
        <f aca="false">SUMIFS('DAILY ENTRY'!$F$4:$F$1006,'DAILY ENTRY'!$D$4:$D$1006,"Community answer or comment",'DAILY ENTRY'!$A$4:$A$1006,"&gt;="&amp;$B15,'DAILY ENTRY'!$A$4:$A$1006,"&lt;"&amp;$C15+1,'DAILY ENTRY'!$B$4:$B$1006,$S$2)</f>
        <v>0</v>
      </c>
      <c r="M15" s="106" t="n">
        <f aca="false">SUMIFS('DAILY ENTRY'!$F$4:$F$1006,'DAILY ENTRY'!$D$4:$D$1006,"Partnership / PR contact",'DAILY ENTRY'!$A$4:$A$1006,"&gt;="&amp;$B15,'DAILY ENTRY'!$A$4:$A$1006,"&lt;"&amp;$C15+1,'DAILY ENTRY'!$B$4:$B$1006,$S$2)</f>
        <v>0</v>
      </c>
      <c r="N15" s="81"/>
      <c r="O15" s="81"/>
      <c r="P15" s="81"/>
      <c r="Q15" s="81"/>
      <c r="T15" s="16" t="n">
        <f aca="false">IF($B15="","",COUNTIFS('LinkedIn Outreach'!$A$4:$A$1203,"&gt;="&amp;$B15,'LinkedIn Outreach'!$A$4:$A$1203,"&lt;"&amp;$C15+1,'LinkedIn Outreach'!$M$4:$M$1203,"Yes"))</f>
        <v>0</v>
      </c>
      <c r="U15" s="16" t="n">
        <f aca="false">IF($B15="","",COUNTIFS('LinkedIn Outreach'!$A$4:$A$1203,"&gt;="&amp;$B15,'LinkedIn Outreach'!$A$4:$A$1203,"&lt;"&amp;$C15+1,'LinkedIn Outreach'!$N$4:$N$1203,"Yes"))</f>
        <v>0</v>
      </c>
      <c r="V15" s="16" t="n">
        <f aca="false">IF($B15="","",COUNTIFS('LinkedIn Outreach'!$A$4:$A$1203,"&gt;="&amp;$B15,'LinkedIn Outreach'!$A$4:$A$1203,"&lt;"&amp;$C15+1,'LinkedIn Outreach'!$S$4:$S$1203,"Interested")+COUNTIFS('LinkedIn Outreach'!$A$4:$A$1203,"&gt;="&amp;$B15,'LinkedIn Outreach'!$A$4:$A$1203,"&lt;"&amp;$C15+1,'LinkedIn Outreach'!$S$4:$S$1203,"Info Requested")+COUNTIFS('LinkedIn Outreach'!$A$4:$A$1203,"&gt;="&amp;$B15,'LinkedIn Outreach'!$A$4:$A$1203,"&lt;"&amp;$C15+1,'LinkedIn Outreach'!$S$4:$S$1203,"Meeting Booked")+COUNTIFS('LinkedIn Outreach'!$A$4:$A$1203,"&gt;="&amp;$B15,'LinkedIn Outreach'!$A$4:$A$1203,"&lt;"&amp;$C15+1,'LinkedIn Outreach'!$S$4:$S$1203,"Converted"))</f>
        <v>0</v>
      </c>
    </row>
    <row r="16" customFormat="false" ht="33.75" hidden="false" customHeight="true" outlineLevel="0" collapsed="false">
      <c r="A16" s="106" t="n">
        <v>13</v>
      </c>
      <c r="B16" s="104" t="n">
        <f aca="false">'START HERE'!$B$20+84</f>
        <v>46335</v>
      </c>
      <c r="C16" s="104" t="n">
        <f aca="false">B16+6</f>
        <v>46341</v>
      </c>
      <c r="D16" s="106" t="n">
        <f aca="false">SUMIFS('DAILY ENTRY'!$F$4:$F$1006,'DAILY ENTRY'!$D$4:$D$1006,"Lead researched (Sales Navigator)",'DAILY ENTRY'!$A$4:$A$1006,"&gt;="&amp;$B16,'DAILY ENTRY'!$A$4:$A$1006,"&lt;"&amp;$C16+1,'DAILY ENTRY'!$B$4:$B$1006,$S$2)</f>
        <v>0</v>
      </c>
      <c r="E16" s="106" t="n">
        <f aca="false">COUNTIFS('LinkedIn Outreach'!$A$4:$A$1203,"&gt;="&amp;$B16,'LinkedIn Outreach'!$A$4:$A$1203,"&lt;"&amp;$C16+1,'LinkedIn Outreach'!$B$4:$B$1203,$S$2,'LinkedIn Outreach'!$M$4:$M$1203,"Yes")</f>
        <v>0</v>
      </c>
      <c r="F16" s="106" t="n">
        <f aca="false">COUNTIFS('LinkedIn Outreach'!$A$4:$A$1203,"&gt;="&amp;$B16,'LinkedIn Outreach'!$A$4:$A$1203,"&lt;"&amp;$C16+1,'LinkedIn Outreach'!$B$4:$B$1203,$S$2,'LinkedIn Outreach'!$N$4:$N$1203,"Yes")</f>
        <v>0</v>
      </c>
      <c r="G16" s="135" t="str">
        <f aca="false">IFERROR(F16/E16,"")</f>
        <v/>
      </c>
      <c r="H16" s="106" t="n">
        <f aca="false">COUNTIFS('LinkedIn Outreach'!$A$4:$A$1203,"&gt;="&amp;$B16,'LinkedIn Outreach'!$A$4:$A$1203,"&lt;"&amp;$C16+1,'LinkedIn Outreach'!$B$4:$B$1203,$S$2,'LinkedIn Outreach'!$R$4:$R$1203,"Yes")</f>
        <v>0</v>
      </c>
      <c r="I16" s="106" t="n">
        <f aca="false">COUNTIFS('LinkedIn Outreach'!$A$4:$A$1203,"&gt;="&amp;$B16,'LinkedIn Outreach'!$A$4:$A$1203,"&lt;"&amp;$C16+1,'LinkedIn Outreach'!$B$4:$B$1203,$S$2,'LinkedIn Outreach'!$S$4:$S$1203,"Interested")+COUNTIFS('LinkedIn Outreach'!$A$4:$A$1203,"&gt;="&amp;$B16,'LinkedIn Outreach'!$A$4:$A$1203,"&lt;"&amp;$C16+1,'LinkedIn Outreach'!$B$4:$B$1203,$S$2,'LinkedIn Outreach'!$S$4:$S$1203,"Info Requested")+COUNTIFS('LinkedIn Outreach'!$A$4:$A$1203,"&gt;="&amp;$B16,'LinkedIn Outreach'!$A$4:$A$1203,"&lt;"&amp;$C16+1,'LinkedIn Outreach'!$B$4:$B$1203,$S$2,'LinkedIn Outreach'!$S$4:$S$1203,"Meeting Booked")+COUNTIFS('LinkedIn Outreach'!$A$4:$A$1203,"&gt;="&amp;$B16,'LinkedIn Outreach'!$A$4:$A$1203,"&lt;"&amp;$C16+1,'LinkedIn Outreach'!$B$4:$B$1203,$S$2,'LinkedIn Outreach'!$S$4:$S$1203,"Converted")</f>
        <v>0</v>
      </c>
      <c r="J16" s="135" t="str">
        <f aca="false">IFERROR(I16/H16,"")</f>
        <v/>
      </c>
      <c r="K16" s="106" t="n">
        <f aca="false">SUMIFS('DAILY ENTRY'!$F$4:$F$1006,'DAILY ENTRY'!$D$4:$D$1006,"Post / content published",'DAILY ENTRY'!$A$4:$A$1006,"&gt;="&amp;$B16,'DAILY ENTRY'!$A$4:$A$1006,"&lt;"&amp;$C16+1,'DAILY ENTRY'!$B$4:$B$1006,$S$2)</f>
        <v>0</v>
      </c>
      <c r="L16" s="106" t="n">
        <f aca="false">SUMIFS('DAILY ENTRY'!$F$4:$F$1006,'DAILY ENTRY'!$D$4:$D$1006,"Community answer or comment",'DAILY ENTRY'!$A$4:$A$1006,"&gt;="&amp;$B16,'DAILY ENTRY'!$A$4:$A$1006,"&lt;"&amp;$C16+1,'DAILY ENTRY'!$B$4:$B$1006,$S$2)</f>
        <v>0</v>
      </c>
      <c r="M16" s="106" t="n">
        <f aca="false">SUMIFS('DAILY ENTRY'!$F$4:$F$1006,'DAILY ENTRY'!$D$4:$D$1006,"Partnership / PR contact",'DAILY ENTRY'!$A$4:$A$1006,"&gt;="&amp;$B16,'DAILY ENTRY'!$A$4:$A$1006,"&lt;"&amp;$C16+1,'DAILY ENTRY'!$B$4:$B$1006,$S$2)</f>
        <v>0</v>
      </c>
      <c r="N16" s="81"/>
      <c r="O16" s="81"/>
      <c r="P16" s="81"/>
      <c r="Q16" s="81"/>
      <c r="T16" s="16" t="n">
        <f aca="false">IF($B16="","",COUNTIFS('LinkedIn Outreach'!$A$4:$A$1203,"&gt;="&amp;$B16,'LinkedIn Outreach'!$A$4:$A$1203,"&lt;"&amp;$C16+1,'LinkedIn Outreach'!$M$4:$M$1203,"Yes"))</f>
        <v>0</v>
      </c>
      <c r="U16" s="16" t="n">
        <f aca="false">IF($B16="","",COUNTIFS('LinkedIn Outreach'!$A$4:$A$1203,"&gt;="&amp;$B16,'LinkedIn Outreach'!$A$4:$A$1203,"&lt;"&amp;$C16+1,'LinkedIn Outreach'!$N$4:$N$1203,"Yes"))</f>
        <v>0</v>
      </c>
      <c r="V16" s="16" t="n">
        <f aca="false">IF($B16="","",COUNTIFS('LinkedIn Outreach'!$A$4:$A$1203,"&gt;="&amp;$B16,'LinkedIn Outreach'!$A$4:$A$1203,"&lt;"&amp;$C16+1,'LinkedIn Outreach'!$S$4:$S$1203,"Interested")+COUNTIFS('LinkedIn Outreach'!$A$4:$A$1203,"&gt;="&amp;$B16,'LinkedIn Outreach'!$A$4:$A$1203,"&lt;"&amp;$C16+1,'LinkedIn Outreach'!$S$4:$S$1203,"Info Requested")+COUNTIFS('LinkedIn Outreach'!$A$4:$A$1203,"&gt;="&amp;$B16,'LinkedIn Outreach'!$A$4:$A$1203,"&lt;"&amp;$C16+1,'LinkedIn Outreach'!$S$4:$S$1203,"Meeting Booked")+COUNTIFS('LinkedIn Outreach'!$A$4:$A$1203,"&gt;="&amp;$B16,'LinkedIn Outreach'!$A$4:$A$1203,"&lt;"&amp;$C16+1,'LinkedIn Outreach'!$S$4:$S$1203,"Converted"))</f>
        <v>0</v>
      </c>
    </row>
    <row r="17" customFormat="false" ht="33.75" hidden="false" customHeight="true" outlineLevel="0" collapsed="false">
      <c r="A17" s="106" t="n">
        <v>14</v>
      </c>
      <c r="B17" s="104" t="n">
        <f aca="false">'START HERE'!$B$20+91</f>
        <v>46342</v>
      </c>
      <c r="C17" s="104" t="n">
        <f aca="false">B17+6</f>
        <v>46348</v>
      </c>
      <c r="D17" s="106" t="n">
        <f aca="false">SUMIFS('DAILY ENTRY'!$F$4:$F$1006,'DAILY ENTRY'!$D$4:$D$1006,"Lead researched (Sales Navigator)",'DAILY ENTRY'!$A$4:$A$1006,"&gt;="&amp;$B17,'DAILY ENTRY'!$A$4:$A$1006,"&lt;"&amp;$C17+1,'DAILY ENTRY'!$B$4:$B$1006,$S$2)</f>
        <v>0</v>
      </c>
      <c r="E17" s="106" t="n">
        <f aca="false">COUNTIFS('LinkedIn Outreach'!$A$4:$A$1203,"&gt;="&amp;$B17,'LinkedIn Outreach'!$A$4:$A$1203,"&lt;"&amp;$C17+1,'LinkedIn Outreach'!$B$4:$B$1203,$S$2,'LinkedIn Outreach'!$M$4:$M$1203,"Yes")</f>
        <v>0</v>
      </c>
      <c r="F17" s="106" t="n">
        <f aca="false">COUNTIFS('LinkedIn Outreach'!$A$4:$A$1203,"&gt;="&amp;$B17,'LinkedIn Outreach'!$A$4:$A$1203,"&lt;"&amp;$C17+1,'LinkedIn Outreach'!$B$4:$B$1203,$S$2,'LinkedIn Outreach'!$N$4:$N$1203,"Yes")</f>
        <v>0</v>
      </c>
      <c r="G17" s="135" t="str">
        <f aca="false">IFERROR(F17/E17,"")</f>
        <v/>
      </c>
      <c r="H17" s="106" t="n">
        <f aca="false">COUNTIFS('LinkedIn Outreach'!$A$4:$A$1203,"&gt;="&amp;$B17,'LinkedIn Outreach'!$A$4:$A$1203,"&lt;"&amp;$C17+1,'LinkedIn Outreach'!$B$4:$B$1203,$S$2,'LinkedIn Outreach'!$R$4:$R$1203,"Yes")</f>
        <v>0</v>
      </c>
      <c r="I17" s="106" t="n">
        <f aca="false">COUNTIFS('LinkedIn Outreach'!$A$4:$A$1203,"&gt;="&amp;$B17,'LinkedIn Outreach'!$A$4:$A$1203,"&lt;"&amp;$C17+1,'LinkedIn Outreach'!$B$4:$B$1203,$S$2,'LinkedIn Outreach'!$S$4:$S$1203,"Interested")+COUNTIFS('LinkedIn Outreach'!$A$4:$A$1203,"&gt;="&amp;$B17,'LinkedIn Outreach'!$A$4:$A$1203,"&lt;"&amp;$C17+1,'LinkedIn Outreach'!$B$4:$B$1203,$S$2,'LinkedIn Outreach'!$S$4:$S$1203,"Info Requested")+COUNTIFS('LinkedIn Outreach'!$A$4:$A$1203,"&gt;="&amp;$B17,'LinkedIn Outreach'!$A$4:$A$1203,"&lt;"&amp;$C17+1,'LinkedIn Outreach'!$B$4:$B$1203,$S$2,'LinkedIn Outreach'!$S$4:$S$1203,"Meeting Booked")+COUNTIFS('LinkedIn Outreach'!$A$4:$A$1203,"&gt;="&amp;$B17,'LinkedIn Outreach'!$A$4:$A$1203,"&lt;"&amp;$C17+1,'LinkedIn Outreach'!$B$4:$B$1203,$S$2,'LinkedIn Outreach'!$S$4:$S$1203,"Converted")</f>
        <v>0</v>
      </c>
      <c r="J17" s="135" t="str">
        <f aca="false">IFERROR(I17/H17,"")</f>
        <v/>
      </c>
      <c r="K17" s="106" t="n">
        <f aca="false">SUMIFS('DAILY ENTRY'!$F$4:$F$1006,'DAILY ENTRY'!$D$4:$D$1006,"Post / content published",'DAILY ENTRY'!$A$4:$A$1006,"&gt;="&amp;$B17,'DAILY ENTRY'!$A$4:$A$1006,"&lt;"&amp;$C17+1,'DAILY ENTRY'!$B$4:$B$1006,$S$2)</f>
        <v>0</v>
      </c>
      <c r="L17" s="106" t="n">
        <f aca="false">SUMIFS('DAILY ENTRY'!$F$4:$F$1006,'DAILY ENTRY'!$D$4:$D$1006,"Community answer or comment",'DAILY ENTRY'!$A$4:$A$1006,"&gt;="&amp;$B17,'DAILY ENTRY'!$A$4:$A$1006,"&lt;"&amp;$C17+1,'DAILY ENTRY'!$B$4:$B$1006,$S$2)</f>
        <v>0</v>
      </c>
      <c r="M17" s="106" t="n">
        <f aca="false">SUMIFS('DAILY ENTRY'!$F$4:$F$1006,'DAILY ENTRY'!$D$4:$D$1006,"Partnership / PR contact",'DAILY ENTRY'!$A$4:$A$1006,"&gt;="&amp;$B17,'DAILY ENTRY'!$A$4:$A$1006,"&lt;"&amp;$C17+1,'DAILY ENTRY'!$B$4:$B$1006,$S$2)</f>
        <v>0</v>
      </c>
      <c r="N17" s="81"/>
      <c r="O17" s="81"/>
      <c r="P17" s="81"/>
      <c r="Q17" s="81"/>
      <c r="T17" s="16" t="n">
        <f aca="false">IF($B17="","",COUNTIFS('LinkedIn Outreach'!$A$4:$A$1203,"&gt;="&amp;$B17,'LinkedIn Outreach'!$A$4:$A$1203,"&lt;"&amp;$C17+1,'LinkedIn Outreach'!$M$4:$M$1203,"Yes"))</f>
        <v>0</v>
      </c>
      <c r="U17" s="16" t="n">
        <f aca="false">IF($B17="","",COUNTIFS('LinkedIn Outreach'!$A$4:$A$1203,"&gt;="&amp;$B17,'LinkedIn Outreach'!$A$4:$A$1203,"&lt;"&amp;$C17+1,'LinkedIn Outreach'!$N$4:$N$1203,"Yes"))</f>
        <v>0</v>
      </c>
      <c r="V17" s="16" t="n">
        <f aca="false">IF($B17="","",COUNTIFS('LinkedIn Outreach'!$A$4:$A$1203,"&gt;="&amp;$B17,'LinkedIn Outreach'!$A$4:$A$1203,"&lt;"&amp;$C17+1,'LinkedIn Outreach'!$S$4:$S$1203,"Interested")+COUNTIFS('LinkedIn Outreach'!$A$4:$A$1203,"&gt;="&amp;$B17,'LinkedIn Outreach'!$A$4:$A$1203,"&lt;"&amp;$C17+1,'LinkedIn Outreach'!$S$4:$S$1203,"Info Requested")+COUNTIFS('LinkedIn Outreach'!$A$4:$A$1203,"&gt;="&amp;$B17,'LinkedIn Outreach'!$A$4:$A$1203,"&lt;"&amp;$C17+1,'LinkedIn Outreach'!$S$4:$S$1203,"Meeting Booked")+COUNTIFS('LinkedIn Outreach'!$A$4:$A$1203,"&gt;="&amp;$B17,'LinkedIn Outreach'!$A$4:$A$1203,"&lt;"&amp;$C17+1,'LinkedIn Outreach'!$S$4:$S$1203,"Converted"))</f>
        <v>0</v>
      </c>
    </row>
    <row r="18" customFormat="false" ht="33.75" hidden="false" customHeight="true" outlineLevel="0" collapsed="false">
      <c r="A18" s="106" t="n">
        <v>15</v>
      </c>
      <c r="B18" s="104" t="n">
        <f aca="false">'START HERE'!$B$20+98</f>
        <v>46349</v>
      </c>
      <c r="C18" s="104" t="n">
        <f aca="false">B18+6</f>
        <v>46355</v>
      </c>
      <c r="D18" s="106" t="n">
        <f aca="false">SUMIFS('DAILY ENTRY'!$F$4:$F$1006,'DAILY ENTRY'!$D$4:$D$1006,"Lead researched (Sales Navigator)",'DAILY ENTRY'!$A$4:$A$1006,"&gt;="&amp;$B18,'DAILY ENTRY'!$A$4:$A$1006,"&lt;"&amp;$C18+1,'DAILY ENTRY'!$B$4:$B$1006,$S$2)</f>
        <v>0</v>
      </c>
      <c r="E18" s="106" t="n">
        <f aca="false">COUNTIFS('LinkedIn Outreach'!$A$4:$A$1203,"&gt;="&amp;$B18,'LinkedIn Outreach'!$A$4:$A$1203,"&lt;"&amp;$C18+1,'LinkedIn Outreach'!$B$4:$B$1203,$S$2,'LinkedIn Outreach'!$M$4:$M$1203,"Yes")</f>
        <v>0</v>
      </c>
      <c r="F18" s="106" t="n">
        <f aca="false">COUNTIFS('LinkedIn Outreach'!$A$4:$A$1203,"&gt;="&amp;$B18,'LinkedIn Outreach'!$A$4:$A$1203,"&lt;"&amp;$C18+1,'LinkedIn Outreach'!$B$4:$B$1203,$S$2,'LinkedIn Outreach'!$N$4:$N$1203,"Yes")</f>
        <v>0</v>
      </c>
      <c r="G18" s="135" t="str">
        <f aca="false">IFERROR(F18/E18,"")</f>
        <v/>
      </c>
      <c r="H18" s="106" t="n">
        <f aca="false">COUNTIFS('LinkedIn Outreach'!$A$4:$A$1203,"&gt;="&amp;$B18,'LinkedIn Outreach'!$A$4:$A$1203,"&lt;"&amp;$C18+1,'LinkedIn Outreach'!$B$4:$B$1203,$S$2,'LinkedIn Outreach'!$R$4:$R$1203,"Yes")</f>
        <v>0</v>
      </c>
      <c r="I18" s="106" t="n">
        <f aca="false">COUNTIFS('LinkedIn Outreach'!$A$4:$A$1203,"&gt;="&amp;$B18,'LinkedIn Outreach'!$A$4:$A$1203,"&lt;"&amp;$C18+1,'LinkedIn Outreach'!$B$4:$B$1203,$S$2,'LinkedIn Outreach'!$S$4:$S$1203,"Interested")+COUNTIFS('LinkedIn Outreach'!$A$4:$A$1203,"&gt;="&amp;$B18,'LinkedIn Outreach'!$A$4:$A$1203,"&lt;"&amp;$C18+1,'LinkedIn Outreach'!$B$4:$B$1203,$S$2,'LinkedIn Outreach'!$S$4:$S$1203,"Info Requested")+COUNTIFS('LinkedIn Outreach'!$A$4:$A$1203,"&gt;="&amp;$B18,'LinkedIn Outreach'!$A$4:$A$1203,"&lt;"&amp;$C18+1,'LinkedIn Outreach'!$B$4:$B$1203,$S$2,'LinkedIn Outreach'!$S$4:$S$1203,"Meeting Booked")+COUNTIFS('LinkedIn Outreach'!$A$4:$A$1203,"&gt;="&amp;$B18,'LinkedIn Outreach'!$A$4:$A$1203,"&lt;"&amp;$C18+1,'LinkedIn Outreach'!$B$4:$B$1203,$S$2,'LinkedIn Outreach'!$S$4:$S$1203,"Converted")</f>
        <v>0</v>
      </c>
      <c r="J18" s="135" t="str">
        <f aca="false">IFERROR(I18/H18,"")</f>
        <v/>
      </c>
      <c r="K18" s="106" t="n">
        <f aca="false">SUMIFS('DAILY ENTRY'!$F$4:$F$1006,'DAILY ENTRY'!$D$4:$D$1006,"Post / content published",'DAILY ENTRY'!$A$4:$A$1006,"&gt;="&amp;$B18,'DAILY ENTRY'!$A$4:$A$1006,"&lt;"&amp;$C18+1,'DAILY ENTRY'!$B$4:$B$1006,$S$2)</f>
        <v>0</v>
      </c>
      <c r="L18" s="106" t="n">
        <f aca="false">SUMIFS('DAILY ENTRY'!$F$4:$F$1006,'DAILY ENTRY'!$D$4:$D$1006,"Community answer or comment",'DAILY ENTRY'!$A$4:$A$1006,"&gt;="&amp;$B18,'DAILY ENTRY'!$A$4:$A$1006,"&lt;"&amp;$C18+1,'DAILY ENTRY'!$B$4:$B$1006,$S$2)</f>
        <v>0</v>
      </c>
      <c r="M18" s="106" t="n">
        <f aca="false">SUMIFS('DAILY ENTRY'!$F$4:$F$1006,'DAILY ENTRY'!$D$4:$D$1006,"Partnership / PR contact",'DAILY ENTRY'!$A$4:$A$1006,"&gt;="&amp;$B18,'DAILY ENTRY'!$A$4:$A$1006,"&lt;"&amp;$C18+1,'DAILY ENTRY'!$B$4:$B$1006,$S$2)</f>
        <v>0</v>
      </c>
      <c r="N18" s="81"/>
      <c r="O18" s="81"/>
      <c r="P18" s="81"/>
      <c r="Q18" s="81"/>
      <c r="T18" s="16" t="n">
        <f aca="false">IF($B18="","",COUNTIFS('LinkedIn Outreach'!$A$4:$A$1203,"&gt;="&amp;$B18,'LinkedIn Outreach'!$A$4:$A$1203,"&lt;"&amp;$C18+1,'LinkedIn Outreach'!$M$4:$M$1203,"Yes"))</f>
        <v>0</v>
      </c>
      <c r="U18" s="16" t="n">
        <f aca="false">IF($B18="","",COUNTIFS('LinkedIn Outreach'!$A$4:$A$1203,"&gt;="&amp;$B18,'LinkedIn Outreach'!$A$4:$A$1203,"&lt;"&amp;$C18+1,'LinkedIn Outreach'!$N$4:$N$1203,"Yes"))</f>
        <v>0</v>
      </c>
      <c r="V18" s="16" t="n">
        <f aca="false">IF($B18="","",COUNTIFS('LinkedIn Outreach'!$A$4:$A$1203,"&gt;="&amp;$B18,'LinkedIn Outreach'!$A$4:$A$1203,"&lt;"&amp;$C18+1,'LinkedIn Outreach'!$S$4:$S$1203,"Interested")+COUNTIFS('LinkedIn Outreach'!$A$4:$A$1203,"&gt;="&amp;$B18,'LinkedIn Outreach'!$A$4:$A$1203,"&lt;"&amp;$C18+1,'LinkedIn Outreach'!$S$4:$S$1203,"Info Requested")+COUNTIFS('LinkedIn Outreach'!$A$4:$A$1203,"&gt;="&amp;$B18,'LinkedIn Outreach'!$A$4:$A$1203,"&lt;"&amp;$C18+1,'LinkedIn Outreach'!$S$4:$S$1203,"Meeting Booked")+COUNTIFS('LinkedIn Outreach'!$A$4:$A$1203,"&gt;="&amp;$B18,'LinkedIn Outreach'!$A$4:$A$1203,"&lt;"&amp;$C18+1,'LinkedIn Outreach'!$S$4:$S$1203,"Converted"))</f>
        <v>0</v>
      </c>
    </row>
    <row r="19" customFormat="false" ht="33.75" hidden="false" customHeight="true" outlineLevel="0" collapsed="false">
      <c r="A19" s="106" t="n">
        <v>16</v>
      </c>
      <c r="B19" s="104" t="n">
        <f aca="false">'START HERE'!$B$20+105</f>
        <v>46356</v>
      </c>
      <c r="C19" s="104" t="n">
        <f aca="false">B19+6</f>
        <v>46362</v>
      </c>
      <c r="D19" s="106" t="n">
        <f aca="false">SUMIFS('DAILY ENTRY'!$F$4:$F$1006,'DAILY ENTRY'!$D$4:$D$1006,"Lead researched (Sales Navigator)",'DAILY ENTRY'!$A$4:$A$1006,"&gt;="&amp;$B19,'DAILY ENTRY'!$A$4:$A$1006,"&lt;"&amp;$C19+1,'DAILY ENTRY'!$B$4:$B$1006,$S$2)</f>
        <v>0</v>
      </c>
      <c r="E19" s="106" t="n">
        <f aca="false">COUNTIFS('LinkedIn Outreach'!$A$4:$A$1203,"&gt;="&amp;$B19,'LinkedIn Outreach'!$A$4:$A$1203,"&lt;"&amp;$C19+1,'LinkedIn Outreach'!$B$4:$B$1203,$S$2,'LinkedIn Outreach'!$M$4:$M$1203,"Yes")</f>
        <v>0</v>
      </c>
      <c r="F19" s="106" t="n">
        <f aca="false">COUNTIFS('LinkedIn Outreach'!$A$4:$A$1203,"&gt;="&amp;$B19,'LinkedIn Outreach'!$A$4:$A$1203,"&lt;"&amp;$C19+1,'LinkedIn Outreach'!$B$4:$B$1203,$S$2,'LinkedIn Outreach'!$N$4:$N$1203,"Yes")</f>
        <v>0</v>
      </c>
      <c r="G19" s="135" t="str">
        <f aca="false">IFERROR(F19/E19,"")</f>
        <v/>
      </c>
      <c r="H19" s="106" t="n">
        <f aca="false">COUNTIFS('LinkedIn Outreach'!$A$4:$A$1203,"&gt;="&amp;$B19,'LinkedIn Outreach'!$A$4:$A$1203,"&lt;"&amp;$C19+1,'LinkedIn Outreach'!$B$4:$B$1203,$S$2,'LinkedIn Outreach'!$R$4:$R$1203,"Yes")</f>
        <v>0</v>
      </c>
      <c r="I19" s="106" t="n">
        <f aca="false">COUNTIFS('LinkedIn Outreach'!$A$4:$A$1203,"&gt;="&amp;$B19,'LinkedIn Outreach'!$A$4:$A$1203,"&lt;"&amp;$C19+1,'LinkedIn Outreach'!$B$4:$B$1203,$S$2,'LinkedIn Outreach'!$S$4:$S$1203,"Interested")+COUNTIFS('LinkedIn Outreach'!$A$4:$A$1203,"&gt;="&amp;$B19,'LinkedIn Outreach'!$A$4:$A$1203,"&lt;"&amp;$C19+1,'LinkedIn Outreach'!$B$4:$B$1203,$S$2,'LinkedIn Outreach'!$S$4:$S$1203,"Info Requested")+COUNTIFS('LinkedIn Outreach'!$A$4:$A$1203,"&gt;="&amp;$B19,'LinkedIn Outreach'!$A$4:$A$1203,"&lt;"&amp;$C19+1,'LinkedIn Outreach'!$B$4:$B$1203,$S$2,'LinkedIn Outreach'!$S$4:$S$1203,"Meeting Booked")+COUNTIFS('LinkedIn Outreach'!$A$4:$A$1203,"&gt;="&amp;$B19,'LinkedIn Outreach'!$A$4:$A$1203,"&lt;"&amp;$C19+1,'LinkedIn Outreach'!$B$4:$B$1203,$S$2,'LinkedIn Outreach'!$S$4:$S$1203,"Converted")</f>
        <v>0</v>
      </c>
      <c r="J19" s="135" t="str">
        <f aca="false">IFERROR(I19/H19,"")</f>
        <v/>
      </c>
      <c r="K19" s="106" t="n">
        <f aca="false">SUMIFS('DAILY ENTRY'!$F$4:$F$1006,'DAILY ENTRY'!$D$4:$D$1006,"Post / content published",'DAILY ENTRY'!$A$4:$A$1006,"&gt;="&amp;$B19,'DAILY ENTRY'!$A$4:$A$1006,"&lt;"&amp;$C19+1,'DAILY ENTRY'!$B$4:$B$1006,$S$2)</f>
        <v>0</v>
      </c>
      <c r="L19" s="106" t="n">
        <f aca="false">SUMIFS('DAILY ENTRY'!$F$4:$F$1006,'DAILY ENTRY'!$D$4:$D$1006,"Community answer or comment",'DAILY ENTRY'!$A$4:$A$1006,"&gt;="&amp;$B19,'DAILY ENTRY'!$A$4:$A$1006,"&lt;"&amp;$C19+1,'DAILY ENTRY'!$B$4:$B$1006,$S$2)</f>
        <v>0</v>
      </c>
      <c r="M19" s="106" t="n">
        <f aca="false">SUMIFS('DAILY ENTRY'!$F$4:$F$1006,'DAILY ENTRY'!$D$4:$D$1006,"Partnership / PR contact",'DAILY ENTRY'!$A$4:$A$1006,"&gt;="&amp;$B19,'DAILY ENTRY'!$A$4:$A$1006,"&lt;"&amp;$C19+1,'DAILY ENTRY'!$B$4:$B$1006,$S$2)</f>
        <v>0</v>
      </c>
      <c r="N19" s="81"/>
      <c r="O19" s="81"/>
      <c r="P19" s="81"/>
      <c r="Q19" s="81"/>
      <c r="T19" s="16" t="n">
        <f aca="false">IF($B19="","",COUNTIFS('LinkedIn Outreach'!$A$4:$A$1203,"&gt;="&amp;$B19,'LinkedIn Outreach'!$A$4:$A$1203,"&lt;"&amp;$C19+1,'LinkedIn Outreach'!$M$4:$M$1203,"Yes"))</f>
        <v>0</v>
      </c>
      <c r="U19" s="16" t="n">
        <f aca="false">IF($B19="","",COUNTIFS('LinkedIn Outreach'!$A$4:$A$1203,"&gt;="&amp;$B19,'LinkedIn Outreach'!$A$4:$A$1203,"&lt;"&amp;$C19+1,'LinkedIn Outreach'!$N$4:$N$1203,"Yes"))</f>
        <v>0</v>
      </c>
      <c r="V19" s="16" t="n">
        <f aca="false">IF($B19="","",COUNTIFS('LinkedIn Outreach'!$A$4:$A$1203,"&gt;="&amp;$B19,'LinkedIn Outreach'!$A$4:$A$1203,"&lt;"&amp;$C19+1,'LinkedIn Outreach'!$S$4:$S$1203,"Interested")+COUNTIFS('LinkedIn Outreach'!$A$4:$A$1203,"&gt;="&amp;$B19,'LinkedIn Outreach'!$A$4:$A$1203,"&lt;"&amp;$C19+1,'LinkedIn Outreach'!$S$4:$S$1203,"Info Requested")+COUNTIFS('LinkedIn Outreach'!$A$4:$A$1203,"&gt;="&amp;$B19,'LinkedIn Outreach'!$A$4:$A$1203,"&lt;"&amp;$C19+1,'LinkedIn Outreach'!$S$4:$S$1203,"Meeting Booked")+COUNTIFS('LinkedIn Outreach'!$A$4:$A$1203,"&gt;="&amp;$B19,'LinkedIn Outreach'!$A$4:$A$1203,"&lt;"&amp;$C19+1,'LinkedIn Outreach'!$S$4:$S$1203,"Converted"))</f>
        <v>0</v>
      </c>
    </row>
    <row r="20" customFormat="false" ht="33.75" hidden="false" customHeight="true" outlineLevel="0" collapsed="false">
      <c r="A20" s="106" t="n">
        <v>17</v>
      </c>
      <c r="B20" s="104" t="n">
        <f aca="false">'START HERE'!$B$20+112</f>
        <v>46363</v>
      </c>
      <c r="C20" s="104" t="n">
        <f aca="false">B20+6</f>
        <v>46369</v>
      </c>
      <c r="D20" s="106" t="n">
        <f aca="false">SUMIFS('DAILY ENTRY'!$F$4:$F$1006,'DAILY ENTRY'!$D$4:$D$1006,"Lead researched (Sales Navigator)",'DAILY ENTRY'!$A$4:$A$1006,"&gt;="&amp;$B20,'DAILY ENTRY'!$A$4:$A$1006,"&lt;"&amp;$C20+1,'DAILY ENTRY'!$B$4:$B$1006,$S$2)</f>
        <v>0</v>
      </c>
      <c r="E20" s="106" t="n">
        <f aca="false">COUNTIFS('LinkedIn Outreach'!$A$4:$A$1203,"&gt;="&amp;$B20,'LinkedIn Outreach'!$A$4:$A$1203,"&lt;"&amp;$C20+1,'LinkedIn Outreach'!$B$4:$B$1203,$S$2,'LinkedIn Outreach'!$M$4:$M$1203,"Yes")</f>
        <v>0</v>
      </c>
      <c r="F20" s="106" t="n">
        <f aca="false">COUNTIFS('LinkedIn Outreach'!$A$4:$A$1203,"&gt;="&amp;$B20,'LinkedIn Outreach'!$A$4:$A$1203,"&lt;"&amp;$C20+1,'LinkedIn Outreach'!$B$4:$B$1203,$S$2,'LinkedIn Outreach'!$N$4:$N$1203,"Yes")</f>
        <v>0</v>
      </c>
      <c r="G20" s="135" t="str">
        <f aca="false">IFERROR(F20/E20,"")</f>
        <v/>
      </c>
      <c r="H20" s="106" t="n">
        <f aca="false">COUNTIFS('LinkedIn Outreach'!$A$4:$A$1203,"&gt;="&amp;$B20,'LinkedIn Outreach'!$A$4:$A$1203,"&lt;"&amp;$C20+1,'LinkedIn Outreach'!$B$4:$B$1203,$S$2,'LinkedIn Outreach'!$R$4:$R$1203,"Yes")</f>
        <v>0</v>
      </c>
      <c r="I20" s="106" t="n">
        <f aca="false">COUNTIFS('LinkedIn Outreach'!$A$4:$A$1203,"&gt;="&amp;$B20,'LinkedIn Outreach'!$A$4:$A$1203,"&lt;"&amp;$C20+1,'LinkedIn Outreach'!$B$4:$B$1203,$S$2,'LinkedIn Outreach'!$S$4:$S$1203,"Interested")+COUNTIFS('LinkedIn Outreach'!$A$4:$A$1203,"&gt;="&amp;$B20,'LinkedIn Outreach'!$A$4:$A$1203,"&lt;"&amp;$C20+1,'LinkedIn Outreach'!$B$4:$B$1203,$S$2,'LinkedIn Outreach'!$S$4:$S$1203,"Info Requested")+COUNTIFS('LinkedIn Outreach'!$A$4:$A$1203,"&gt;="&amp;$B20,'LinkedIn Outreach'!$A$4:$A$1203,"&lt;"&amp;$C20+1,'LinkedIn Outreach'!$B$4:$B$1203,$S$2,'LinkedIn Outreach'!$S$4:$S$1203,"Meeting Booked")+COUNTIFS('LinkedIn Outreach'!$A$4:$A$1203,"&gt;="&amp;$B20,'LinkedIn Outreach'!$A$4:$A$1203,"&lt;"&amp;$C20+1,'LinkedIn Outreach'!$B$4:$B$1203,$S$2,'LinkedIn Outreach'!$S$4:$S$1203,"Converted")</f>
        <v>0</v>
      </c>
      <c r="J20" s="135" t="str">
        <f aca="false">IFERROR(I20/H20,"")</f>
        <v/>
      </c>
      <c r="K20" s="106" t="n">
        <f aca="false">SUMIFS('DAILY ENTRY'!$F$4:$F$1006,'DAILY ENTRY'!$D$4:$D$1006,"Post / content published",'DAILY ENTRY'!$A$4:$A$1006,"&gt;="&amp;$B20,'DAILY ENTRY'!$A$4:$A$1006,"&lt;"&amp;$C20+1,'DAILY ENTRY'!$B$4:$B$1006,$S$2)</f>
        <v>0</v>
      </c>
      <c r="L20" s="106" t="n">
        <f aca="false">SUMIFS('DAILY ENTRY'!$F$4:$F$1006,'DAILY ENTRY'!$D$4:$D$1006,"Community answer or comment",'DAILY ENTRY'!$A$4:$A$1006,"&gt;="&amp;$B20,'DAILY ENTRY'!$A$4:$A$1006,"&lt;"&amp;$C20+1,'DAILY ENTRY'!$B$4:$B$1006,$S$2)</f>
        <v>0</v>
      </c>
      <c r="M20" s="106" t="n">
        <f aca="false">SUMIFS('DAILY ENTRY'!$F$4:$F$1006,'DAILY ENTRY'!$D$4:$D$1006,"Partnership / PR contact",'DAILY ENTRY'!$A$4:$A$1006,"&gt;="&amp;$B20,'DAILY ENTRY'!$A$4:$A$1006,"&lt;"&amp;$C20+1,'DAILY ENTRY'!$B$4:$B$1006,$S$2)</f>
        <v>0</v>
      </c>
      <c r="N20" s="81"/>
      <c r="O20" s="81"/>
      <c r="P20" s="81"/>
      <c r="Q20" s="81"/>
      <c r="T20" s="16" t="n">
        <f aca="false">IF($B20="","",COUNTIFS('LinkedIn Outreach'!$A$4:$A$1203,"&gt;="&amp;$B20,'LinkedIn Outreach'!$A$4:$A$1203,"&lt;"&amp;$C20+1,'LinkedIn Outreach'!$M$4:$M$1203,"Yes"))</f>
        <v>0</v>
      </c>
      <c r="U20" s="16" t="n">
        <f aca="false">IF($B20="","",COUNTIFS('LinkedIn Outreach'!$A$4:$A$1203,"&gt;="&amp;$B20,'LinkedIn Outreach'!$A$4:$A$1203,"&lt;"&amp;$C20+1,'LinkedIn Outreach'!$N$4:$N$1203,"Yes"))</f>
        <v>0</v>
      </c>
      <c r="V20" s="16" t="n">
        <f aca="false">IF($B20="","",COUNTIFS('LinkedIn Outreach'!$A$4:$A$1203,"&gt;="&amp;$B20,'LinkedIn Outreach'!$A$4:$A$1203,"&lt;"&amp;$C20+1,'LinkedIn Outreach'!$S$4:$S$1203,"Interested")+COUNTIFS('LinkedIn Outreach'!$A$4:$A$1203,"&gt;="&amp;$B20,'LinkedIn Outreach'!$A$4:$A$1203,"&lt;"&amp;$C20+1,'LinkedIn Outreach'!$S$4:$S$1203,"Info Requested")+COUNTIFS('LinkedIn Outreach'!$A$4:$A$1203,"&gt;="&amp;$B20,'LinkedIn Outreach'!$A$4:$A$1203,"&lt;"&amp;$C20+1,'LinkedIn Outreach'!$S$4:$S$1203,"Meeting Booked")+COUNTIFS('LinkedIn Outreach'!$A$4:$A$1203,"&gt;="&amp;$B20,'LinkedIn Outreach'!$A$4:$A$1203,"&lt;"&amp;$C20+1,'LinkedIn Outreach'!$S$4:$S$1203,"Converted"))</f>
        <v>0</v>
      </c>
    </row>
    <row r="21" customFormat="false" ht="33.75" hidden="false" customHeight="true" outlineLevel="0" collapsed="false">
      <c r="A21" s="106" t="n">
        <v>18</v>
      </c>
      <c r="B21" s="104" t="n">
        <f aca="false">'START HERE'!$B$20+119</f>
        <v>46370</v>
      </c>
      <c r="C21" s="104" t="n">
        <f aca="false">B21+6</f>
        <v>46376</v>
      </c>
      <c r="D21" s="106" t="n">
        <f aca="false">SUMIFS('DAILY ENTRY'!$F$4:$F$1006,'DAILY ENTRY'!$D$4:$D$1006,"Lead researched (Sales Navigator)",'DAILY ENTRY'!$A$4:$A$1006,"&gt;="&amp;$B21,'DAILY ENTRY'!$A$4:$A$1006,"&lt;"&amp;$C21+1,'DAILY ENTRY'!$B$4:$B$1006,$S$2)</f>
        <v>0</v>
      </c>
      <c r="E21" s="106" t="n">
        <f aca="false">COUNTIFS('LinkedIn Outreach'!$A$4:$A$1203,"&gt;="&amp;$B21,'LinkedIn Outreach'!$A$4:$A$1203,"&lt;"&amp;$C21+1,'LinkedIn Outreach'!$B$4:$B$1203,$S$2,'LinkedIn Outreach'!$M$4:$M$1203,"Yes")</f>
        <v>0</v>
      </c>
      <c r="F21" s="106" t="n">
        <f aca="false">COUNTIFS('LinkedIn Outreach'!$A$4:$A$1203,"&gt;="&amp;$B21,'LinkedIn Outreach'!$A$4:$A$1203,"&lt;"&amp;$C21+1,'LinkedIn Outreach'!$B$4:$B$1203,$S$2,'LinkedIn Outreach'!$N$4:$N$1203,"Yes")</f>
        <v>0</v>
      </c>
      <c r="G21" s="135" t="str">
        <f aca="false">IFERROR(F21/E21,"")</f>
        <v/>
      </c>
      <c r="H21" s="106" t="n">
        <f aca="false">COUNTIFS('LinkedIn Outreach'!$A$4:$A$1203,"&gt;="&amp;$B21,'LinkedIn Outreach'!$A$4:$A$1203,"&lt;"&amp;$C21+1,'LinkedIn Outreach'!$B$4:$B$1203,$S$2,'LinkedIn Outreach'!$R$4:$R$1203,"Yes")</f>
        <v>0</v>
      </c>
      <c r="I21" s="106" t="n">
        <f aca="false">COUNTIFS('LinkedIn Outreach'!$A$4:$A$1203,"&gt;="&amp;$B21,'LinkedIn Outreach'!$A$4:$A$1203,"&lt;"&amp;$C21+1,'LinkedIn Outreach'!$B$4:$B$1203,$S$2,'LinkedIn Outreach'!$S$4:$S$1203,"Interested")+COUNTIFS('LinkedIn Outreach'!$A$4:$A$1203,"&gt;="&amp;$B21,'LinkedIn Outreach'!$A$4:$A$1203,"&lt;"&amp;$C21+1,'LinkedIn Outreach'!$B$4:$B$1203,$S$2,'LinkedIn Outreach'!$S$4:$S$1203,"Info Requested")+COUNTIFS('LinkedIn Outreach'!$A$4:$A$1203,"&gt;="&amp;$B21,'LinkedIn Outreach'!$A$4:$A$1203,"&lt;"&amp;$C21+1,'LinkedIn Outreach'!$B$4:$B$1203,$S$2,'LinkedIn Outreach'!$S$4:$S$1203,"Meeting Booked")+COUNTIFS('LinkedIn Outreach'!$A$4:$A$1203,"&gt;="&amp;$B21,'LinkedIn Outreach'!$A$4:$A$1203,"&lt;"&amp;$C21+1,'LinkedIn Outreach'!$B$4:$B$1203,$S$2,'LinkedIn Outreach'!$S$4:$S$1203,"Converted")</f>
        <v>0</v>
      </c>
      <c r="J21" s="135" t="str">
        <f aca="false">IFERROR(I21/H21,"")</f>
        <v/>
      </c>
      <c r="K21" s="106" t="n">
        <f aca="false">SUMIFS('DAILY ENTRY'!$F$4:$F$1006,'DAILY ENTRY'!$D$4:$D$1006,"Post / content published",'DAILY ENTRY'!$A$4:$A$1006,"&gt;="&amp;$B21,'DAILY ENTRY'!$A$4:$A$1006,"&lt;"&amp;$C21+1,'DAILY ENTRY'!$B$4:$B$1006,$S$2)</f>
        <v>0</v>
      </c>
      <c r="L21" s="106" t="n">
        <f aca="false">SUMIFS('DAILY ENTRY'!$F$4:$F$1006,'DAILY ENTRY'!$D$4:$D$1006,"Community answer or comment",'DAILY ENTRY'!$A$4:$A$1006,"&gt;="&amp;$B21,'DAILY ENTRY'!$A$4:$A$1006,"&lt;"&amp;$C21+1,'DAILY ENTRY'!$B$4:$B$1006,$S$2)</f>
        <v>0</v>
      </c>
      <c r="M21" s="106" t="n">
        <f aca="false">SUMIFS('DAILY ENTRY'!$F$4:$F$1006,'DAILY ENTRY'!$D$4:$D$1006,"Partnership / PR contact",'DAILY ENTRY'!$A$4:$A$1006,"&gt;="&amp;$B21,'DAILY ENTRY'!$A$4:$A$1006,"&lt;"&amp;$C21+1,'DAILY ENTRY'!$B$4:$B$1006,$S$2)</f>
        <v>0</v>
      </c>
      <c r="N21" s="81"/>
      <c r="O21" s="81"/>
      <c r="P21" s="81"/>
      <c r="Q21" s="81"/>
      <c r="T21" s="16" t="n">
        <f aca="false">IF($B21="","",COUNTIFS('LinkedIn Outreach'!$A$4:$A$1203,"&gt;="&amp;$B21,'LinkedIn Outreach'!$A$4:$A$1203,"&lt;"&amp;$C21+1,'LinkedIn Outreach'!$M$4:$M$1203,"Yes"))</f>
        <v>0</v>
      </c>
      <c r="U21" s="16" t="n">
        <f aca="false">IF($B21="","",COUNTIFS('LinkedIn Outreach'!$A$4:$A$1203,"&gt;="&amp;$B21,'LinkedIn Outreach'!$A$4:$A$1203,"&lt;"&amp;$C21+1,'LinkedIn Outreach'!$N$4:$N$1203,"Yes"))</f>
        <v>0</v>
      </c>
      <c r="V21" s="16" t="n">
        <f aca="false">IF($B21="","",COUNTIFS('LinkedIn Outreach'!$A$4:$A$1203,"&gt;="&amp;$B21,'LinkedIn Outreach'!$A$4:$A$1203,"&lt;"&amp;$C21+1,'LinkedIn Outreach'!$S$4:$S$1203,"Interested")+COUNTIFS('LinkedIn Outreach'!$A$4:$A$1203,"&gt;="&amp;$B21,'LinkedIn Outreach'!$A$4:$A$1203,"&lt;"&amp;$C21+1,'LinkedIn Outreach'!$S$4:$S$1203,"Info Requested")+COUNTIFS('LinkedIn Outreach'!$A$4:$A$1203,"&gt;="&amp;$B21,'LinkedIn Outreach'!$A$4:$A$1203,"&lt;"&amp;$C21+1,'LinkedIn Outreach'!$S$4:$S$1203,"Meeting Booked")+COUNTIFS('LinkedIn Outreach'!$A$4:$A$1203,"&gt;="&amp;$B21,'LinkedIn Outreach'!$A$4:$A$1203,"&lt;"&amp;$C21+1,'LinkedIn Outreach'!$S$4:$S$1203,"Converted"))</f>
        <v>0</v>
      </c>
    </row>
    <row r="22" customFormat="false" ht="33.75" hidden="false" customHeight="true" outlineLevel="0" collapsed="false">
      <c r="A22" s="106" t="n">
        <v>19</v>
      </c>
      <c r="B22" s="104" t="n">
        <f aca="false">'START HERE'!$B$20+126</f>
        <v>46377</v>
      </c>
      <c r="C22" s="104" t="n">
        <f aca="false">B22+6</f>
        <v>46383</v>
      </c>
      <c r="D22" s="106" t="n">
        <f aca="false">SUMIFS('DAILY ENTRY'!$F$4:$F$1006,'DAILY ENTRY'!$D$4:$D$1006,"Lead researched (Sales Navigator)",'DAILY ENTRY'!$A$4:$A$1006,"&gt;="&amp;$B22,'DAILY ENTRY'!$A$4:$A$1006,"&lt;"&amp;$C22+1,'DAILY ENTRY'!$B$4:$B$1006,$S$2)</f>
        <v>0</v>
      </c>
      <c r="E22" s="106" t="n">
        <f aca="false">COUNTIFS('LinkedIn Outreach'!$A$4:$A$1203,"&gt;="&amp;$B22,'LinkedIn Outreach'!$A$4:$A$1203,"&lt;"&amp;$C22+1,'LinkedIn Outreach'!$B$4:$B$1203,$S$2,'LinkedIn Outreach'!$M$4:$M$1203,"Yes")</f>
        <v>0</v>
      </c>
      <c r="F22" s="106" t="n">
        <f aca="false">COUNTIFS('LinkedIn Outreach'!$A$4:$A$1203,"&gt;="&amp;$B22,'LinkedIn Outreach'!$A$4:$A$1203,"&lt;"&amp;$C22+1,'LinkedIn Outreach'!$B$4:$B$1203,$S$2,'LinkedIn Outreach'!$N$4:$N$1203,"Yes")</f>
        <v>0</v>
      </c>
      <c r="G22" s="135" t="str">
        <f aca="false">IFERROR(F22/E22,"")</f>
        <v/>
      </c>
      <c r="H22" s="106" t="n">
        <f aca="false">COUNTIFS('LinkedIn Outreach'!$A$4:$A$1203,"&gt;="&amp;$B22,'LinkedIn Outreach'!$A$4:$A$1203,"&lt;"&amp;$C22+1,'LinkedIn Outreach'!$B$4:$B$1203,$S$2,'LinkedIn Outreach'!$R$4:$R$1203,"Yes")</f>
        <v>0</v>
      </c>
      <c r="I22" s="106" t="n">
        <f aca="false">COUNTIFS('LinkedIn Outreach'!$A$4:$A$1203,"&gt;="&amp;$B22,'LinkedIn Outreach'!$A$4:$A$1203,"&lt;"&amp;$C22+1,'LinkedIn Outreach'!$B$4:$B$1203,$S$2,'LinkedIn Outreach'!$S$4:$S$1203,"Interested")+COUNTIFS('LinkedIn Outreach'!$A$4:$A$1203,"&gt;="&amp;$B22,'LinkedIn Outreach'!$A$4:$A$1203,"&lt;"&amp;$C22+1,'LinkedIn Outreach'!$B$4:$B$1203,$S$2,'LinkedIn Outreach'!$S$4:$S$1203,"Info Requested")+COUNTIFS('LinkedIn Outreach'!$A$4:$A$1203,"&gt;="&amp;$B22,'LinkedIn Outreach'!$A$4:$A$1203,"&lt;"&amp;$C22+1,'LinkedIn Outreach'!$B$4:$B$1203,$S$2,'LinkedIn Outreach'!$S$4:$S$1203,"Meeting Booked")+COUNTIFS('LinkedIn Outreach'!$A$4:$A$1203,"&gt;="&amp;$B22,'LinkedIn Outreach'!$A$4:$A$1203,"&lt;"&amp;$C22+1,'LinkedIn Outreach'!$B$4:$B$1203,$S$2,'LinkedIn Outreach'!$S$4:$S$1203,"Converted")</f>
        <v>0</v>
      </c>
      <c r="J22" s="135" t="str">
        <f aca="false">IFERROR(I22/H22,"")</f>
        <v/>
      </c>
      <c r="K22" s="106" t="n">
        <f aca="false">SUMIFS('DAILY ENTRY'!$F$4:$F$1006,'DAILY ENTRY'!$D$4:$D$1006,"Post / content published",'DAILY ENTRY'!$A$4:$A$1006,"&gt;="&amp;$B22,'DAILY ENTRY'!$A$4:$A$1006,"&lt;"&amp;$C22+1,'DAILY ENTRY'!$B$4:$B$1006,$S$2)</f>
        <v>0</v>
      </c>
      <c r="L22" s="106" t="n">
        <f aca="false">SUMIFS('DAILY ENTRY'!$F$4:$F$1006,'DAILY ENTRY'!$D$4:$D$1006,"Community answer or comment",'DAILY ENTRY'!$A$4:$A$1006,"&gt;="&amp;$B22,'DAILY ENTRY'!$A$4:$A$1006,"&lt;"&amp;$C22+1,'DAILY ENTRY'!$B$4:$B$1006,$S$2)</f>
        <v>0</v>
      </c>
      <c r="M22" s="106" t="n">
        <f aca="false">SUMIFS('DAILY ENTRY'!$F$4:$F$1006,'DAILY ENTRY'!$D$4:$D$1006,"Partnership / PR contact",'DAILY ENTRY'!$A$4:$A$1006,"&gt;="&amp;$B22,'DAILY ENTRY'!$A$4:$A$1006,"&lt;"&amp;$C22+1,'DAILY ENTRY'!$B$4:$B$1006,$S$2)</f>
        <v>0</v>
      </c>
      <c r="N22" s="81"/>
      <c r="O22" s="81"/>
      <c r="P22" s="81"/>
      <c r="Q22" s="81"/>
      <c r="T22" s="16" t="n">
        <f aca="false">IF($B22="","",COUNTIFS('LinkedIn Outreach'!$A$4:$A$1203,"&gt;="&amp;$B22,'LinkedIn Outreach'!$A$4:$A$1203,"&lt;"&amp;$C22+1,'LinkedIn Outreach'!$M$4:$M$1203,"Yes"))</f>
        <v>0</v>
      </c>
      <c r="U22" s="16" t="n">
        <f aca="false">IF($B22="","",COUNTIFS('LinkedIn Outreach'!$A$4:$A$1203,"&gt;="&amp;$B22,'LinkedIn Outreach'!$A$4:$A$1203,"&lt;"&amp;$C22+1,'LinkedIn Outreach'!$N$4:$N$1203,"Yes"))</f>
        <v>0</v>
      </c>
      <c r="V22" s="16" t="n">
        <f aca="false">IF($B22="","",COUNTIFS('LinkedIn Outreach'!$A$4:$A$1203,"&gt;="&amp;$B22,'LinkedIn Outreach'!$A$4:$A$1203,"&lt;"&amp;$C22+1,'LinkedIn Outreach'!$S$4:$S$1203,"Interested")+COUNTIFS('LinkedIn Outreach'!$A$4:$A$1203,"&gt;="&amp;$B22,'LinkedIn Outreach'!$A$4:$A$1203,"&lt;"&amp;$C22+1,'LinkedIn Outreach'!$S$4:$S$1203,"Info Requested")+COUNTIFS('LinkedIn Outreach'!$A$4:$A$1203,"&gt;="&amp;$B22,'LinkedIn Outreach'!$A$4:$A$1203,"&lt;"&amp;$C22+1,'LinkedIn Outreach'!$S$4:$S$1203,"Meeting Booked")+COUNTIFS('LinkedIn Outreach'!$A$4:$A$1203,"&gt;="&amp;$B22,'LinkedIn Outreach'!$A$4:$A$1203,"&lt;"&amp;$C22+1,'LinkedIn Outreach'!$S$4:$S$1203,"Converted"))</f>
        <v>0</v>
      </c>
    </row>
    <row r="23" customFormat="false" ht="33.75" hidden="false" customHeight="true" outlineLevel="0" collapsed="false">
      <c r="A23" s="106" t="n">
        <v>20</v>
      </c>
      <c r="B23" s="104" t="n">
        <f aca="false">'START HERE'!$B$20+133</f>
        <v>46384</v>
      </c>
      <c r="C23" s="104" t="n">
        <f aca="false">B23+6</f>
        <v>46390</v>
      </c>
      <c r="D23" s="106" t="n">
        <f aca="false">SUMIFS('DAILY ENTRY'!$F$4:$F$1006,'DAILY ENTRY'!$D$4:$D$1006,"Lead researched (Sales Navigator)",'DAILY ENTRY'!$A$4:$A$1006,"&gt;="&amp;$B23,'DAILY ENTRY'!$A$4:$A$1006,"&lt;"&amp;$C23+1,'DAILY ENTRY'!$B$4:$B$1006,$S$2)</f>
        <v>0</v>
      </c>
      <c r="E23" s="106" t="n">
        <f aca="false">COUNTIFS('LinkedIn Outreach'!$A$4:$A$1203,"&gt;="&amp;$B23,'LinkedIn Outreach'!$A$4:$A$1203,"&lt;"&amp;$C23+1,'LinkedIn Outreach'!$B$4:$B$1203,$S$2,'LinkedIn Outreach'!$M$4:$M$1203,"Yes")</f>
        <v>0</v>
      </c>
      <c r="F23" s="106" t="n">
        <f aca="false">COUNTIFS('LinkedIn Outreach'!$A$4:$A$1203,"&gt;="&amp;$B23,'LinkedIn Outreach'!$A$4:$A$1203,"&lt;"&amp;$C23+1,'LinkedIn Outreach'!$B$4:$B$1203,$S$2,'LinkedIn Outreach'!$N$4:$N$1203,"Yes")</f>
        <v>0</v>
      </c>
      <c r="G23" s="135" t="str">
        <f aca="false">IFERROR(F23/E23,"")</f>
        <v/>
      </c>
      <c r="H23" s="106" t="n">
        <f aca="false">COUNTIFS('LinkedIn Outreach'!$A$4:$A$1203,"&gt;="&amp;$B23,'LinkedIn Outreach'!$A$4:$A$1203,"&lt;"&amp;$C23+1,'LinkedIn Outreach'!$B$4:$B$1203,$S$2,'LinkedIn Outreach'!$R$4:$R$1203,"Yes")</f>
        <v>0</v>
      </c>
      <c r="I23" s="106" t="n">
        <f aca="false">COUNTIFS('LinkedIn Outreach'!$A$4:$A$1203,"&gt;="&amp;$B23,'LinkedIn Outreach'!$A$4:$A$1203,"&lt;"&amp;$C23+1,'LinkedIn Outreach'!$B$4:$B$1203,$S$2,'LinkedIn Outreach'!$S$4:$S$1203,"Interested")+COUNTIFS('LinkedIn Outreach'!$A$4:$A$1203,"&gt;="&amp;$B23,'LinkedIn Outreach'!$A$4:$A$1203,"&lt;"&amp;$C23+1,'LinkedIn Outreach'!$B$4:$B$1203,$S$2,'LinkedIn Outreach'!$S$4:$S$1203,"Info Requested")+COUNTIFS('LinkedIn Outreach'!$A$4:$A$1203,"&gt;="&amp;$B23,'LinkedIn Outreach'!$A$4:$A$1203,"&lt;"&amp;$C23+1,'LinkedIn Outreach'!$B$4:$B$1203,$S$2,'LinkedIn Outreach'!$S$4:$S$1203,"Meeting Booked")+COUNTIFS('LinkedIn Outreach'!$A$4:$A$1203,"&gt;="&amp;$B23,'LinkedIn Outreach'!$A$4:$A$1203,"&lt;"&amp;$C23+1,'LinkedIn Outreach'!$B$4:$B$1203,$S$2,'LinkedIn Outreach'!$S$4:$S$1203,"Converted")</f>
        <v>0</v>
      </c>
      <c r="J23" s="135" t="str">
        <f aca="false">IFERROR(I23/H23,"")</f>
        <v/>
      </c>
      <c r="K23" s="106" t="n">
        <f aca="false">SUMIFS('DAILY ENTRY'!$F$4:$F$1006,'DAILY ENTRY'!$D$4:$D$1006,"Post / content published",'DAILY ENTRY'!$A$4:$A$1006,"&gt;="&amp;$B23,'DAILY ENTRY'!$A$4:$A$1006,"&lt;"&amp;$C23+1,'DAILY ENTRY'!$B$4:$B$1006,$S$2)</f>
        <v>0</v>
      </c>
      <c r="L23" s="106" t="n">
        <f aca="false">SUMIFS('DAILY ENTRY'!$F$4:$F$1006,'DAILY ENTRY'!$D$4:$D$1006,"Community answer or comment",'DAILY ENTRY'!$A$4:$A$1006,"&gt;="&amp;$B23,'DAILY ENTRY'!$A$4:$A$1006,"&lt;"&amp;$C23+1,'DAILY ENTRY'!$B$4:$B$1006,$S$2)</f>
        <v>0</v>
      </c>
      <c r="M23" s="106" t="n">
        <f aca="false">SUMIFS('DAILY ENTRY'!$F$4:$F$1006,'DAILY ENTRY'!$D$4:$D$1006,"Partnership / PR contact",'DAILY ENTRY'!$A$4:$A$1006,"&gt;="&amp;$B23,'DAILY ENTRY'!$A$4:$A$1006,"&lt;"&amp;$C23+1,'DAILY ENTRY'!$B$4:$B$1006,$S$2)</f>
        <v>0</v>
      </c>
      <c r="N23" s="81"/>
      <c r="O23" s="81"/>
      <c r="P23" s="81"/>
      <c r="Q23" s="81"/>
      <c r="T23" s="16" t="n">
        <f aca="false">IF($B23="","",COUNTIFS('LinkedIn Outreach'!$A$4:$A$1203,"&gt;="&amp;$B23,'LinkedIn Outreach'!$A$4:$A$1203,"&lt;"&amp;$C23+1,'LinkedIn Outreach'!$M$4:$M$1203,"Yes"))</f>
        <v>0</v>
      </c>
      <c r="U23" s="16" t="n">
        <f aca="false">IF($B23="","",COUNTIFS('LinkedIn Outreach'!$A$4:$A$1203,"&gt;="&amp;$B23,'LinkedIn Outreach'!$A$4:$A$1203,"&lt;"&amp;$C23+1,'LinkedIn Outreach'!$N$4:$N$1203,"Yes"))</f>
        <v>0</v>
      </c>
      <c r="V23" s="16" t="n">
        <f aca="false">IF($B23="","",COUNTIFS('LinkedIn Outreach'!$A$4:$A$1203,"&gt;="&amp;$B23,'LinkedIn Outreach'!$A$4:$A$1203,"&lt;"&amp;$C23+1,'LinkedIn Outreach'!$S$4:$S$1203,"Interested")+COUNTIFS('LinkedIn Outreach'!$A$4:$A$1203,"&gt;="&amp;$B23,'LinkedIn Outreach'!$A$4:$A$1203,"&lt;"&amp;$C23+1,'LinkedIn Outreach'!$S$4:$S$1203,"Info Requested")+COUNTIFS('LinkedIn Outreach'!$A$4:$A$1203,"&gt;="&amp;$B23,'LinkedIn Outreach'!$A$4:$A$1203,"&lt;"&amp;$C23+1,'LinkedIn Outreach'!$S$4:$S$1203,"Meeting Booked")+COUNTIFS('LinkedIn Outreach'!$A$4:$A$1203,"&gt;="&amp;$B23,'LinkedIn Outreach'!$A$4:$A$1203,"&lt;"&amp;$C23+1,'LinkedIn Outreach'!$S$4:$S$1203,"Converted"))</f>
        <v>0</v>
      </c>
    </row>
    <row r="24" customFormat="false" ht="33.75" hidden="false" customHeight="true" outlineLevel="0" collapsed="false">
      <c r="A24" s="106" t="n">
        <v>21</v>
      </c>
      <c r="B24" s="104" t="n">
        <f aca="false">'START HERE'!$B$20+140</f>
        <v>46391</v>
      </c>
      <c r="C24" s="104" t="n">
        <f aca="false">B24+6</f>
        <v>46397</v>
      </c>
      <c r="D24" s="106" t="n">
        <f aca="false">SUMIFS('DAILY ENTRY'!$F$4:$F$1006,'DAILY ENTRY'!$D$4:$D$1006,"Lead researched (Sales Navigator)",'DAILY ENTRY'!$A$4:$A$1006,"&gt;="&amp;$B24,'DAILY ENTRY'!$A$4:$A$1006,"&lt;"&amp;$C24+1,'DAILY ENTRY'!$B$4:$B$1006,$S$2)</f>
        <v>0</v>
      </c>
      <c r="E24" s="106" t="n">
        <f aca="false">COUNTIFS('LinkedIn Outreach'!$A$4:$A$1203,"&gt;="&amp;$B24,'LinkedIn Outreach'!$A$4:$A$1203,"&lt;"&amp;$C24+1,'LinkedIn Outreach'!$B$4:$B$1203,$S$2,'LinkedIn Outreach'!$M$4:$M$1203,"Yes")</f>
        <v>0</v>
      </c>
      <c r="F24" s="106" t="n">
        <f aca="false">COUNTIFS('LinkedIn Outreach'!$A$4:$A$1203,"&gt;="&amp;$B24,'LinkedIn Outreach'!$A$4:$A$1203,"&lt;"&amp;$C24+1,'LinkedIn Outreach'!$B$4:$B$1203,$S$2,'LinkedIn Outreach'!$N$4:$N$1203,"Yes")</f>
        <v>0</v>
      </c>
      <c r="G24" s="135" t="str">
        <f aca="false">IFERROR(F24/E24,"")</f>
        <v/>
      </c>
      <c r="H24" s="106" t="n">
        <f aca="false">COUNTIFS('LinkedIn Outreach'!$A$4:$A$1203,"&gt;="&amp;$B24,'LinkedIn Outreach'!$A$4:$A$1203,"&lt;"&amp;$C24+1,'LinkedIn Outreach'!$B$4:$B$1203,$S$2,'LinkedIn Outreach'!$R$4:$R$1203,"Yes")</f>
        <v>0</v>
      </c>
      <c r="I24" s="106" t="n">
        <f aca="false">COUNTIFS('LinkedIn Outreach'!$A$4:$A$1203,"&gt;="&amp;$B24,'LinkedIn Outreach'!$A$4:$A$1203,"&lt;"&amp;$C24+1,'LinkedIn Outreach'!$B$4:$B$1203,$S$2,'LinkedIn Outreach'!$S$4:$S$1203,"Interested")+COUNTIFS('LinkedIn Outreach'!$A$4:$A$1203,"&gt;="&amp;$B24,'LinkedIn Outreach'!$A$4:$A$1203,"&lt;"&amp;$C24+1,'LinkedIn Outreach'!$B$4:$B$1203,$S$2,'LinkedIn Outreach'!$S$4:$S$1203,"Info Requested")+COUNTIFS('LinkedIn Outreach'!$A$4:$A$1203,"&gt;="&amp;$B24,'LinkedIn Outreach'!$A$4:$A$1203,"&lt;"&amp;$C24+1,'LinkedIn Outreach'!$B$4:$B$1203,$S$2,'LinkedIn Outreach'!$S$4:$S$1203,"Meeting Booked")+COUNTIFS('LinkedIn Outreach'!$A$4:$A$1203,"&gt;="&amp;$B24,'LinkedIn Outreach'!$A$4:$A$1203,"&lt;"&amp;$C24+1,'LinkedIn Outreach'!$B$4:$B$1203,$S$2,'LinkedIn Outreach'!$S$4:$S$1203,"Converted")</f>
        <v>0</v>
      </c>
      <c r="J24" s="135" t="str">
        <f aca="false">IFERROR(I24/H24,"")</f>
        <v/>
      </c>
      <c r="K24" s="106" t="n">
        <f aca="false">SUMIFS('DAILY ENTRY'!$F$4:$F$1006,'DAILY ENTRY'!$D$4:$D$1006,"Post / content published",'DAILY ENTRY'!$A$4:$A$1006,"&gt;="&amp;$B24,'DAILY ENTRY'!$A$4:$A$1006,"&lt;"&amp;$C24+1,'DAILY ENTRY'!$B$4:$B$1006,$S$2)</f>
        <v>0</v>
      </c>
      <c r="L24" s="106" t="n">
        <f aca="false">SUMIFS('DAILY ENTRY'!$F$4:$F$1006,'DAILY ENTRY'!$D$4:$D$1006,"Community answer or comment",'DAILY ENTRY'!$A$4:$A$1006,"&gt;="&amp;$B24,'DAILY ENTRY'!$A$4:$A$1006,"&lt;"&amp;$C24+1,'DAILY ENTRY'!$B$4:$B$1006,$S$2)</f>
        <v>0</v>
      </c>
      <c r="M24" s="106" t="n">
        <f aca="false">SUMIFS('DAILY ENTRY'!$F$4:$F$1006,'DAILY ENTRY'!$D$4:$D$1006,"Partnership / PR contact",'DAILY ENTRY'!$A$4:$A$1006,"&gt;="&amp;$B24,'DAILY ENTRY'!$A$4:$A$1006,"&lt;"&amp;$C24+1,'DAILY ENTRY'!$B$4:$B$1006,$S$2)</f>
        <v>0</v>
      </c>
      <c r="N24" s="81"/>
      <c r="O24" s="81"/>
      <c r="P24" s="81"/>
      <c r="Q24" s="81"/>
      <c r="T24" s="16" t="n">
        <f aca="false">IF($B24="","",COUNTIFS('LinkedIn Outreach'!$A$4:$A$1203,"&gt;="&amp;$B24,'LinkedIn Outreach'!$A$4:$A$1203,"&lt;"&amp;$C24+1,'LinkedIn Outreach'!$M$4:$M$1203,"Yes"))</f>
        <v>0</v>
      </c>
      <c r="U24" s="16" t="n">
        <f aca="false">IF($B24="","",COUNTIFS('LinkedIn Outreach'!$A$4:$A$1203,"&gt;="&amp;$B24,'LinkedIn Outreach'!$A$4:$A$1203,"&lt;"&amp;$C24+1,'LinkedIn Outreach'!$N$4:$N$1203,"Yes"))</f>
        <v>0</v>
      </c>
      <c r="V24" s="16" t="n">
        <f aca="false">IF($B24="","",COUNTIFS('LinkedIn Outreach'!$A$4:$A$1203,"&gt;="&amp;$B24,'LinkedIn Outreach'!$A$4:$A$1203,"&lt;"&amp;$C24+1,'LinkedIn Outreach'!$S$4:$S$1203,"Interested")+COUNTIFS('LinkedIn Outreach'!$A$4:$A$1203,"&gt;="&amp;$B24,'LinkedIn Outreach'!$A$4:$A$1203,"&lt;"&amp;$C24+1,'LinkedIn Outreach'!$S$4:$S$1203,"Info Requested")+COUNTIFS('LinkedIn Outreach'!$A$4:$A$1203,"&gt;="&amp;$B24,'LinkedIn Outreach'!$A$4:$A$1203,"&lt;"&amp;$C24+1,'LinkedIn Outreach'!$S$4:$S$1203,"Meeting Booked")+COUNTIFS('LinkedIn Outreach'!$A$4:$A$1203,"&gt;="&amp;$B24,'LinkedIn Outreach'!$A$4:$A$1203,"&lt;"&amp;$C24+1,'LinkedIn Outreach'!$S$4:$S$1203,"Converted"))</f>
        <v>0</v>
      </c>
    </row>
    <row r="25" customFormat="false" ht="33.75" hidden="false" customHeight="true" outlineLevel="0" collapsed="false">
      <c r="A25" s="106" t="n">
        <v>22</v>
      </c>
      <c r="B25" s="104" t="n">
        <f aca="false">'START HERE'!$B$20+147</f>
        <v>46398</v>
      </c>
      <c r="C25" s="104" t="n">
        <f aca="false">B25+6</f>
        <v>46404</v>
      </c>
      <c r="D25" s="106" t="n">
        <f aca="false">SUMIFS('DAILY ENTRY'!$F$4:$F$1006,'DAILY ENTRY'!$D$4:$D$1006,"Lead researched (Sales Navigator)",'DAILY ENTRY'!$A$4:$A$1006,"&gt;="&amp;$B25,'DAILY ENTRY'!$A$4:$A$1006,"&lt;"&amp;$C25+1,'DAILY ENTRY'!$B$4:$B$1006,$S$2)</f>
        <v>0</v>
      </c>
      <c r="E25" s="106" t="n">
        <f aca="false">COUNTIFS('LinkedIn Outreach'!$A$4:$A$1203,"&gt;="&amp;$B25,'LinkedIn Outreach'!$A$4:$A$1203,"&lt;"&amp;$C25+1,'LinkedIn Outreach'!$B$4:$B$1203,$S$2,'LinkedIn Outreach'!$M$4:$M$1203,"Yes")</f>
        <v>0</v>
      </c>
      <c r="F25" s="106" t="n">
        <f aca="false">COUNTIFS('LinkedIn Outreach'!$A$4:$A$1203,"&gt;="&amp;$B25,'LinkedIn Outreach'!$A$4:$A$1203,"&lt;"&amp;$C25+1,'LinkedIn Outreach'!$B$4:$B$1203,$S$2,'LinkedIn Outreach'!$N$4:$N$1203,"Yes")</f>
        <v>0</v>
      </c>
      <c r="G25" s="135" t="str">
        <f aca="false">IFERROR(F25/E25,"")</f>
        <v/>
      </c>
      <c r="H25" s="106" t="n">
        <f aca="false">COUNTIFS('LinkedIn Outreach'!$A$4:$A$1203,"&gt;="&amp;$B25,'LinkedIn Outreach'!$A$4:$A$1203,"&lt;"&amp;$C25+1,'LinkedIn Outreach'!$B$4:$B$1203,$S$2,'LinkedIn Outreach'!$R$4:$R$1203,"Yes")</f>
        <v>0</v>
      </c>
      <c r="I25" s="106" t="n">
        <f aca="false">COUNTIFS('LinkedIn Outreach'!$A$4:$A$1203,"&gt;="&amp;$B25,'LinkedIn Outreach'!$A$4:$A$1203,"&lt;"&amp;$C25+1,'LinkedIn Outreach'!$B$4:$B$1203,$S$2,'LinkedIn Outreach'!$S$4:$S$1203,"Interested")+COUNTIFS('LinkedIn Outreach'!$A$4:$A$1203,"&gt;="&amp;$B25,'LinkedIn Outreach'!$A$4:$A$1203,"&lt;"&amp;$C25+1,'LinkedIn Outreach'!$B$4:$B$1203,$S$2,'LinkedIn Outreach'!$S$4:$S$1203,"Info Requested")+COUNTIFS('LinkedIn Outreach'!$A$4:$A$1203,"&gt;="&amp;$B25,'LinkedIn Outreach'!$A$4:$A$1203,"&lt;"&amp;$C25+1,'LinkedIn Outreach'!$B$4:$B$1203,$S$2,'LinkedIn Outreach'!$S$4:$S$1203,"Meeting Booked")+COUNTIFS('LinkedIn Outreach'!$A$4:$A$1203,"&gt;="&amp;$B25,'LinkedIn Outreach'!$A$4:$A$1203,"&lt;"&amp;$C25+1,'LinkedIn Outreach'!$B$4:$B$1203,$S$2,'LinkedIn Outreach'!$S$4:$S$1203,"Converted")</f>
        <v>0</v>
      </c>
      <c r="J25" s="135" t="str">
        <f aca="false">IFERROR(I25/H25,"")</f>
        <v/>
      </c>
      <c r="K25" s="106" t="n">
        <f aca="false">SUMIFS('DAILY ENTRY'!$F$4:$F$1006,'DAILY ENTRY'!$D$4:$D$1006,"Post / content published",'DAILY ENTRY'!$A$4:$A$1006,"&gt;="&amp;$B25,'DAILY ENTRY'!$A$4:$A$1006,"&lt;"&amp;$C25+1,'DAILY ENTRY'!$B$4:$B$1006,$S$2)</f>
        <v>0</v>
      </c>
      <c r="L25" s="106" t="n">
        <f aca="false">SUMIFS('DAILY ENTRY'!$F$4:$F$1006,'DAILY ENTRY'!$D$4:$D$1006,"Community answer or comment",'DAILY ENTRY'!$A$4:$A$1006,"&gt;="&amp;$B25,'DAILY ENTRY'!$A$4:$A$1006,"&lt;"&amp;$C25+1,'DAILY ENTRY'!$B$4:$B$1006,$S$2)</f>
        <v>0</v>
      </c>
      <c r="M25" s="106" t="n">
        <f aca="false">SUMIFS('DAILY ENTRY'!$F$4:$F$1006,'DAILY ENTRY'!$D$4:$D$1006,"Partnership / PR contact",'DAILY ENTRY'!$A$4:$A$1006,"&gt;="&amp;$B25,'DAILY ENTRY'!$A$4:$A$1006,"&lt;"&amp;$C25+1,'DAILY ENTRY'!$B$4:$B$1006,$S$2)</f>
        <v>0</v>
      </c>
      <c r="N25" s="81"/>
      <c r="O25" s="81"/>
      <c r="P25" s="81"/>
      <c r="Q25" s="81"/>
      <c r="T25" s="16" t="n">
        <f aca="false">IF($B25="","",COUNTIFS('LinkedIn Outreach'!$A$4:$A$1203,"&gt;="&amp;$B25,'LinkedIn Outreach'!$A$4:$A$1203,"&lt;"&amp;$C25+1,'LinkedIn Outreach'!$M$4:$M$1203,"Yes"))</f>
        <v>0</v>
      </c>
      <c r="U25" s="16" t="n">
        <f aca="false">IF($B25="","",COUNTIFS('LinkedIn Outreach'!$A$4:$A$1203,"&gt;="&amp;$B25,'LinkedIn Outreach'!$A$4:$A$1203,"&lt;"&amp;$C25+1,'LinkedIn Outreach'!$N$4:$N$1203,"Yes"))</f>
        <v>0</v>
      </c>
      <c r="V25" s="16" t="n">
        <f aca="false">IF($B25="","",COUNTIFS('LinkedIn Outreach'!$A$4:$A$1203,"&gt;="&amp;$B25,'LinkedIn Outreach'!$A$4:$A$1203,"&lt;"&amp;$C25+1,'LinkedIn Outreach'!$S$4:$S$1203,"Interested")+COUNTIFS('LinkedIn Outreach'!$A$4:$A$1203,"&gt;="&amp;$B25,'LinkedIn Outreach'!$A$4:$A$1203,"&lt;"&amp;$C25+1,'LinkedIn Outreach'!$S$4:$S$1203,"Info Requested")+COUNTIFS('LinkedIn Outreach'!$A$4:$A$1203,"&gt;="&amp;$B25,'LinkedIn Outreach'!$A$4:$A$1203,"&lt;"&amp;$C25+1,'LinkedIn Outreach'!$S$4:$S$1203,"Meeting Booked")+COUNTIFS('LinkedIn Outreach'!$A$4:$A$1203,"&gt;="&amp;$B25,'LinkedIn Outreach'!$A$4:$A$1203,"&lt;"&amp;$C25+1,'LinkedIn Outreach'!$S$4:$S$1203,"Converted"))</f>
        <v>0</v>
      </c>
    </row>
    <row r="26" customFormat="false" ht="33.75" hidden="false" customHeight="true" outlineLevel="0" collapsed="false">
      <c r="A26" s="106" t="n">
        <v>23</v>
      </c>
      <c r="B26" s="104" t="n">
        <f aca="false">'START HERE'!$B$20+154</f>
        <v>46405</v>
      </c>
      <c r="C26" s="104" t="n">
        <f aca="false">B26+6</f>
        <v>46411</v>
      </c>
      <c r="D26" s="106" t="n">
        <f aca="false">SUMIFS('DAILY ENTRY'!$F$4:$F$1006,'DAILY ENTRY'!$D$4:$D$1006,"Lead researched (Sales Navigator)",'DAILY ENTRY'!$A$4:$A$1006,"&gt;="&amp;$B26,'DAILY ENTRY'!$A$4:$A$1006,"&lt;"&amp;$C26+1,'DAILY ENTRY'!$B$4:$B$1006,$S$2)</f>
        <v>0</v>
      </c>
      <c r="E26" s="106" t="n">
        <f aca="false">COUNTIFS('LinkedIn Outreach'!$A$4:$A$1203,"&gt;="&amp;$B26,'LinkedIn Outreach'!$A$4:$A$1203,"&lt;"&amp;$C26+1,'LinkedIn Outreach'!$B$4:$B$1203,$S$2,'LinkedIn Outreach'!$M$4:$M$1203,"Yes")</f>
        <v>0</v>
      </c>
      <c r="F26" s="106" t="n">
        <f aca="false">COUNTIFS('LinkedIn Outreach'!$A$4:$A$1203,"&gt;="&amp;$B26,'LinkedIn Outreach'!$A$4:$A$1203,"&lt;"&amp;$C26+1,'LinkedIn Outreach'!$B$4:$B$1203,$S$2,'LinkedIn Outreach'!$N$4:$N$1203,"Yes")</f>
        <v>0</v>
      </c>
      <c r="G26" s="135" t="str">
        <f aca="false">IFERROR(F26/E26,"")</f>
        <v/>
      </c>
      <c r="H26" s="106" t="n">
        <f aca="false">COUNTIFS('LinkedIn Outreach'!$A$4:$A$1203,"&gt;="&amp;$B26,'LinkedIn Outreach'!$A$4:$A$1203,"&lt;"&amp;$C26+1,'LinkedIn Outreach'!$B$4:$B$1203,$S$2,'LinkedIn Outreach'!$R$4:$R$1203,"Yes")</f>
        <v>0</v>
      </c>
      <c r="I26" s="106" t="n">
        <f aca="false">COUNTIFS('LinkedIn Outreach'!$A$4:$A$1203,"&gt;="&amp;$B26,'LinkedIn Outreach'!$A$4:$A$1203,"&lt;"&amp;$C26+1,'LinkedIn Outreach'!$B$4:$B$1203,$S$2,'LinkedIn Outreach'!$S$4:$S$1203,"Interested")+COUNTIFS('LinkedIn Outreach'!$A$4:$A$1203,"&gt;="&amp;$B26,'LinkedIn Outreach'!$A$4:$A$1203,"&lt;"&amp;$C26+1,'LinkedIn Outreach'!$B$4:$B$1203,$S$2,'LinkedIn Outreach'!$S$4:$S$1203,"Info Requested")+COUNTIFS('LinkedIn Outreach'!$A$4:$A$1203,"&gt;="&amp;$B26,'LinkedIn Outreach'!$A$4:$A$1203,"&lt;"&amp;$C26+1,'LinkedIn Outreach'!$B$4:$B$1203,$S$2,'LinkedIn Outreach'!$S$4:$S$1203,"Meeting Booked")+COUNTIFS('LinkedIn Outreach'!$A$4:$A$1203,"&gt;="&amp;$B26,'LinkedIn Outreach'!$A$4:$A$1203,"&lt;"&amp;$C26+1,'LinkedIn Outreach'!$B$4:$B$1203,$S$2,'LinkedIn Outreach'!$S$4:$S$1203,"Converted")</f>
        <v>0</v>
      </c>
      <c r="J26" s="135" t="str">
        <f aca="false">IFERROR(I26/H26,"")</f>
        <v/>
      </c>
      <c r="K26" s="106" t="n">
        <f aca="false">SUMIFS('DAILY ENTRY'!$F$4:$F$1006,'DAILY ENTRY'!$D$4:$D$1006,"Post / content published",'DAILY ENTRY'!$A$4:$A$1006,"&gt;="&amp;$B26,'DAILY ENTRY'!$A$4:$A$1006,"&lt;"&amp;$C26+1,'DAILY ENTRY'!$B$4:$B$1006,$S$2)</f>
        <v>0</v>
      </c>
      <c r="L26" s="106" t="n">
        <f aca="false">SUMIFS('DAILY ENTRY'!$F$4:$F$1006,'DAILY ENTRY'!$D$4:$D$1006,"Community answer or comment",'DAILY ENTRY'!$A$4:$A$1006,"&gt;="&amp;$B26,'DAILY ENTRY'!$A$4:$A$1006,"&lt;"&amp;$C26+1,'DAILY ENTRY'!$B$4:$B$1006,$S$2)</f>
        <v>0</v>
      </c>
      <c r="M26" s="106" t="n">
        <f aca="false">SUMIFS('DAILY ENTRY'!$F$4:$F$1006,'DAILY ENTRY'!$D$4:$D$1006,"Partnership / PR contact",'DAILY ENTRY'!$A$4:$A$1006,"&gt;="&amp;$B26,'DAILY ENTRY'!$A$4:$A$1006,"&lt;"&amp;$C26+1,'DAILY ENTRY'!$B$4:$B$1006,$S$2)</f>
        <v>0</v>
      </c>
      <c r="N26" s="81"/>
      <c r="O26" s="81"/>
      <c r="P26" s="81"/>
      <c r="Q26" s="81"/>
      <c r="T26" s="16" t="n">
        <f aca="false">IF($B26="","",COUNTIFS('LinkedIn Outreach'!$A$4:$A$1203,"&gt;="&amp;$B26,'LinkedIn Outreach'!$A$4:$A$1203,"&lt;"&amp;$C26+1,'LinkedIn Outreach'!$M$4:$M$1203,"Yes"))</f>
        <v>0</v>
      </c>
      <c r="U26" s="16" t="n">
        <f aca="false">IF($B26="","",COUNTIFS('LinkedIn Outreach'!$A$4:$A$1203,"&gt;="&amp;$B26,'LinkedIn Outreach'!$A$4:$A$1203,"&lt;"&amp;$C26+1,'LinkedIn Outreach'!$N$4:$N$1203,"Yes"))</f>
        <v>0</v>
      </c>
      <c r="V26" s="16" t="n">
        <f aca="false">IF($B26="","",COUNTIFS('LinkedIn Outreach'!$A$4:$A$1203,"&gt;="&amp;$B26,'LinkedIn Outreach'!$A$4:$A$1203,"&lt;"&amp;$C26+1,'LinkedIn Outreach'!$S$4:$S$1203,"Interested")+COUNTIFS('LinkedIn Outreach'!$A$4:$A$1203,"&gt;="&amp;$B26,'LinkedIn Outreach'!$A$4:$A$1203,"&lt;"&amp;$C26+1,'LinkedIn Outreach'!$S$4:$S$1203,"Info Requested")+COUNTIFS('LinkedIn Outreach'!$A$4:$A$1203,"&gt;="&amp;$B26,'LinkedIn Outreach'!$A$4:$A$1203,"&lt;"&amp;$C26+1,'LinkedIn Outreach'!$S$4:$S$1203,"Meeting Booked")+COUNTIFS('LinkedIn Outreach'!$A$4:$A$1203,"&gt;="&amp;$B26,'LinkedIn Outreach'!$A$4:$A$1203,"&lt;"&amp;$C26+1,'LinkedIn Outreach'!$S$4:$S$1203,"Converted"))</f>
        <v>0</v>
      </c>
    </row>
    <row r="27" customFormat="false" ht="33.75" hidden="false" customHeight="true" outlineLevel="0" collapsed="false">
      <c r="A27" s="106" t="n">
        <v>24</v>
      </c>
      <c r="B27" s="104" t="n">
        <f aca="false">'START HERE'!$B$20+161</f>
        <v>46412</v>
      </c>
      <c r="C27" s="104" t="n">
        <f aca="false">B27+6</f>
        <v>46418</v>
      </c>
      <c r="D27" s="106" t="n">
        <f aca="false">SUMIFS('DAILY ENTRY'!$F$4:$F$1006,'DAILY ENTRY'!$D$4:$D$1006,"Lead researched (Sales Navigator)",'DAILY ENTRY'!$A$4:$A$1006,"&gt;="&amp;$B27,'DAILY ENTRY'!$A$4:$A$1006,"&lt;"&amp;$C27+1,'DAILY ENTRY'!$B$4:$B$1006,$S$2)</f>
        <v>0</v>
      </c>
      <c r="E27" s="106" t="n">
        <f aca="false">COUNTIFS('LinkedIn Outreach'!$A$4:$A$1203,"&gt;="&amp;$B27,'LinkedIn Outreach'!$A$4:$A$1203,"&lt;"&amp;$C27+1,'LinkedIn Outreach'!$B$4:$B$1203,$S$2,'LinkedIn Outreach'!$M$4:$M$1203,"Yes")</f>
        <v>0</v>
      </c>
      <c r="F27" s="106" t="n">
        <f aca="false">COUNTIFS('LinkedIn Outreach'!$A$4:$A$1203,"&gt;="&amp;$B27,'LinkedIn Outreach'!$A$4:$A$1203,"&lt;"&amp;$C27+1,'LinkedIn Outreach'!$B$4:$B$1203,$S$2,'LinkedIn Outreach'!$N$4:$N$1203,"Yes")</f>
        <v>0</v>
      </c>
      <c r="G27" s="135" t="str">
        <f aca="false">IFERROR(F27/E27,"")</f>
        <v/>
      </c>
      <c r="H27" s="106" t="n">
        <f aca="false">COUNTIFS('LinkedIn Outreach'!$A$4:$A$1203,"&gt;="&amp;$B27,'LinkedIn Outreach'!$A$4:$A$1203,"&lt;"&amp;$C27+1,'LinkedIn Outreach'!$B$4:$B$1203,$S$2,'LinkedIn Outreach'!$R$4:$R$1203,"Yes")</f>
        <v>0</v>
      </c>
      <c r="I27" s="106" t="n">
        <f aca="false">COUNTIFS('LinkedIn Outreach'!$A$4:$A$1203,"&gt;="&amp;$B27,'LinkedIn Outreach'!$A$4:$A$1203,"&lt;"&amp;$C27+1,'LinkedIn Outreach'!$B$4:$B$1203,$S$2,'LinkedIn Outreach'!$S$4:$S$1203,"Interested")+COUNTIFS('LinkedIn Outreach'!$A$4:$A$1203,"&gt;="&amp;$B27,'LinkedIn Outreach'!$A$4:$A$1203,"&lt;"&amp;$C27+1,'LinkedIn Outreach'!$B$4:$B$1203,$S$2,'LinkedIn Outreach'!$S$4:$S$1203,"Info Requested")+COUNTIFS('LinkedIn Outreach'!$A$4:$A$1203,"&gt;="&amp;$B27,'LinkedIn Outreach'!$A$4:$A$1203,"&lt;"&amp;$C27+1,'LinkedIn Outreach'!$B$4:$B$1203,$S$2,'LinkedIn Outreach'!$S$4:$S$1203,"Meeting Booked")+COUNTIFS('LinkedIn Outreach'!$A$4:$A$1203,"&gt;="&amp;$B27,'LinkedIn Outreach'!$A$4:$A$1203,"&lt;"&amp;$C27+1,'LinkedIn Outreach'!$B$4:$B$1203,$S$2,'LinkedIn Outreach'!$S$4:$S$1203,"Converted")</f>
        <v>0</v>
      </c>
      <c r="J27" s="135" t="str">
        <f aca="false">IFERROR(I27/H27,"")</f>
        <v/>
      </c>
      <c r="K27" s="106" t="n">
        <f aca="false">SUMIFS('DAILY ENTRY'!$F$4:$F$1006,'DAILY ENTRY'!$D$4:$D$1006,"Post / content published",'DAILY ENTRY'!$A$4:$A$1006,"&gt;="&amp;$B27,'DAILY ENTRY'!$A$4:$A$1006,"&lt;"&amp;$C27+1,'DAILY ENTRY'!$B$4:$B$1006,$S$2)</f>
        <v>0</v>
      </c>
      <c r="L27" s="106" t="n">
        <f aca="false">SUMIFS('DAILY ENTRY'!$F$4:$F$1006,'DAILY ENTRY'!$D$4:$D$1006,"Community answer or comment",'DAILY ENTRY'!$A$4:$A$1006,"&gt;="&amp;$B27,'DAILY ENTRY'!$A$4:$A$1006,"&lt;"&amp;$C27+1,'DAILY ENTRY'!$B$4:$B$1006,$S$2)</f>
        <v>0</v>
      </c>
      <c r="M27" s="106" t="n">
        <f aca="false">SUMIFS('DAILY ENTRY'!$F$4:$F$1006,'DAILY ENTRY'!$D$4:$D$1006,"Partnership / PR contact",'DAILY ENTRY'!$A$4:$A$1006,"&gt;="&amp;$B27,'DAILY ENTRY'!$A$4:$A$1006,"&lt;"&amp;$C27+1,'DAILY ENTRY'!$B$4:$B$1006,$S$2)</f>
        <v>0</v>
      </c>
      <c r="N27" s="81"/>
      <c r="O27" s="81"/>
      <c r="P27" s="81"/>
      <c r="Q27" s="81"/>
      <c r="T27" s="16" t="n">
        <f aca="false">IF($B27="","",COUNTIFS('LinkedIn Outreach'!$A$4:$A$1203,"&gt;="&amp;$B27,'LinkedIn Outreach'!$A$4:$A$1203,"&lt;"&amp;$C27+1,'LinkedIn Outreach'!$M$4:$M$1203,"Yes"))</f>
        <v>0</v>
      </c>
      <c r="U27" s="16" t="n">
        <f aca="false">IF($B27="","",COUNTIFS('LinkedIn Outreach'!$A$4:$A$1203,"&gt;="&amp;$B27,'LinkedIn Outreach'!$A$4:$A$1203,"&lt;"&amp;$C27+1,'LinkedIn Outreach'!$N$4:$N$1203,"Yes"))</f>
        <v>0</v>
      </c>
      <c r="V27" s="16" t="n">
        <f aca="false">IF($B27="","",COUNTIFS('LinkedIn Outreach'!$A$4:$A$1203,"&gt;="&amp;$B27,'LinkedIn Outreach'!$A$4:$A$1203,"&lt;"&amp;$C27+1,'LinkedIn Outreach'!$S$4:$S$1203,"Interested")+COUNTIFS('LinkedIn Outreach'!$A$4:$A$1203,"&gt;="&amp;$B27,'LinkedIn Outreach'!$A$4:$A$1203,"&lt;"&amp;$C27+1,'LinkedIn Outreach'!$S$4:$S$1203,"Info Requested")+COUNTIFS('LinkedIn Outreach'!$A$4:$A$1203,"&gt;="&amp;$B27,'LinkedIn Outreach'!$A$4:$A$1203,"&lt;"&amp;$C27+1,'LinkedIn Outreach'!$S$4:$S$1203,"Meeting Booked")+COUNTIFS('LinkedIn Outreach'!$A$4:$A$1203,"&gt;="&amp;$B27,'LinkedIn Outreach'!$A$4:$A$1203,"&lt;"&amp;$C27+1,'LinkedIn Outreach'!$S$4:$S$1203,"Converted"))</f>
        <v>0</v>
      </c>
    </row>
    <row r="28" customFormat="false" ht="33.75" hidden="false" customHeight="true" outlineLevel="0" collapsed="false">
      <c r="A28" s="106" t="n">
        <v>25</v>
      </c>
      <c r="B28" s="104" t="n">
        <f aca="false">'START HERE'!$B$20+168</f>
        <v>46419</v>
      </c>
      <c r="C28" s="104" t="n">
        <f aca="false">B28+6</f>
        <v>46425</v>
      </c>
      <c r="D28" s="106" t="n">
        <f aca="false">SUMIFS('DAILY ENTRY'!$F$4:$F$1006,'DAILY ENTRY'!$D$4:$D$1006,"Lead researched (Sales Navigator)",'DAILY ENTRY'!$A$4:$A$1006,"&gt;="&amp;$B28,'DAILY ENTRY'!$A$4:$A$1006,"&lt;"&amp;$C28+1,'DAILY ENTRY'!$B$4:$B$1006,$S$2)</f>
        <v>0</v>
      </c>
      <c r="E28" s="106" t="n">
        <f aca="false">COUNTIFS('LinkedIn Outreach'!$A$4:$A$1203,"&gt;="&amp;$B28,'LinkedIn Outreach'!$A$4:$A$1203,"&lt;"&amp;$C28+1,'LinkedIn Outreach'!$B$4:$B$1203,$S$2,'LinkedIn Outreach'!$M$4:$M$1203,"Yes")</f>
        <v>0</v>
      </c>
      <c r="F28" s="106" t="n">
        <f aca="false">COUNTIFS('LinkedIn Outreach'!$A$4:$A$1203,"&gt;="&amp;$B28,'LinkedIn Outreach'!$A$4:$A$1203,"&lt;"&amp;$C28+1,'LinkedIn Outreach'!$B$4:$B$1203,$S$2,'LinkedIn Outreach'!$N$4:$N$1203,"Yes")</f>
        <v>0</v>
      </c>
      <c r="G28" s="135" t="str">
        <f aca="false">IFERROR(F28/E28,"")</f>
        <v/>
      </c>
      <c r="H28" s="106" t="n">
        <f aca="false">COUNTIFS('LinkedIn Outreach'!$A$4:$A$1203,"&gt;="&amp;$B28,'LinkedIn Outreach'!$A$4:$A$1203,"&lt;"&amp;$C28+1,'LinkedIn Outreach'!$B$4:$B$1203,$S$2,'LinkedIn Outreach'!$R$4:$R$1203,"Yes")</f>
        <v>0</v>
      </c>
      <c r="I28" s="106" t="n">
        <f aca="false">COUNTIFS('LinkedIn Outreach'!$A$4:$A$1203,"&gt;="&amp;$B28,'LinkedIn Outreach'!$A$4:$A$1203,"&lt;"&amp;$C28+1,'LinkedIn Outreach'!$B$4:$B$1203,$S$2,'LinkedIn Outreach'!$S$4:$S$1203,"Interested")+COUNTIFS('LinkedIn Outreach'!$A$4:$A$1203,"&gt;="&amp;$B28,'LinkedIn Outreach'!$A$4:$A$1203,"&lt;"&amp;$C28+1,'LinkedIn Outreach'!$B$4:$B$1203,$S$2,'LinkedIn Outreach'!$S$4:$S$1203,"Info Requested")+COUNTIFS('LinkedIn Outreach'!$A$4:$A$1203,"&gt;="&amp;$B28,'LinkedIn Outreach'!$A$4:$A$1203,"&lt;"&amp;$C28+1,'LinkedIn Outreach'!$B$4:$B$1203,$S$2,'LinkedIn Outreach'!$S$4:$S$1203,"Meeting Booked")+COUNTIFS('LinkedIn Outreach'!$A$4:$A$1203,"&gt;="&amp;$B28,'LinkedIn Outreach'!$A$4:$A$1203,"&lt;"&amp;$C28+1,'LinkedIn Outreach'!$B$4:$B$1203,$S$2,'LinkedIn Outreach'!$S$4:$S$1203,"Converted")</f>
        <v>0</v>
      </c>
      <c r="J28" s="135" t="str">
        <f aca="false">IFERROR(I28/H28,"")</f>
        <v/>
      </c>
      <c r="K28" s="106" t="n">
        <f aca="false">SUMIFS('DAILY ENTRY'!$F$4:$F$1006,'DAILY ENTRY'!$D$4:$D$1006,"Post / content published",'DAILY ENTRY'!$A$4:$A$1006,"&gt;="&amp;$B28,'DAILY ENTRY'!$A$4:$A$1006,"&lt;"&amp;$C28+1,'DAILY ENTRY'!$B$4:$B$1006,$S$2)</f>
        <v>0</v>
      </c>
      <c r="L28" s="106" t="n">
        <f aca="false">SUMIFS('DAILY ENTRY'!$F$4:$F$1006,'DAILY ENTRY'!$D$4:$D$1006,"Community answer or comment",'DAILY ENTRY'!$A$4:$A$1006,"&gt;="&amp;$B28,'DAILY ENTRY'!$A$4:$A$1006,"&lt;"&amp;$C28+1,'DAILY ENTRY'!$B$4:$B$1006,$S$2)</f>
        <v>0</v>
      </c>
      <c r="M28" s="106" t="n">
        <f aca="false">SUMIFS('DAILY ENTRY'!$F$4:$F$1006,'DAILY ENTRY'!$D$4:$D$1006,"Partnership / PR contact",'DAILY ENTRY'!$A$4:$A$1006,"&gt;="&amp;$B28,'DAILY ENTRY'!$A$4:$A$1006,"&lt;"&amp;$C28+1,'DAILY ENTRY'!$B$4:$B$1006,$S$2)</f>
        <v>0</v>
      </c>
      <c r="N28" s="81"/>
      <c r="O28" s="81"/>
      <c r="P28" s="81"/>
      <c r="Q28" s="81"/>
      <c r="T28" s="16" t="n">
        <f aca="false">IF($B28="","",COUNTIFS('LinkedIn Outreach'!$A$4:$A$1203,"&gt;="&amp;$B28,'LinkedIn Outreach'!$A$4:$A$1203,"&lt;"&amp;$C28+1,'LinkedIn Outreach'!$M$4:$M$1203,"Yes"))</f>
        <v>0</v>
      </c>
      <c r="U28" s="16" t="n">
        <f aca="false">IF($B28="","",COUNTIFS('LinkedIn Outreach'!$A$4:$A$1203,"&gt;="&amp;$B28,'LinkedIn Outreach'!$A$4:$A$1203,"&lt;"&amp;$C28+1,'LinkedIn Outreach'!$N$4:$N$1203,"Yes"))</f>
        <v>0</v>
      </c>
      <c r="V28" s="16" t="n">
        <f aca="false">IF($B28="","",COUNTIFS('LinkedIn Outreach'!$A$4:$A$1203,"&gt;="&amp;$B28,'LinkedIn Outreach'!$A$4:$A$1203,"&lt;"&amp;$C28+1,'LinkedIn Outreach'!$S$4:$S$1203,"Interested")+COUNTIFS('LinkedIn Outreach'!$A$4:$A$1203,"&gt;="&amp;$B28,'LinkedIn Outreach'!$A$4:$A$1203,"&lt;"&amp;$C28+1,'LinkedIn Outreach'!$S$4:$S$1203,"Info Requested")+COUNTIFS('LinkedIn Outreach'!$A$4:$A$1203,"&gt;="&amp;$B28,'LinkedIn Outreach'!$A$4:$A$1203,"&lt;"&amp;$C28+1,'LinkedIn Outreach'!$S$4:$S$1203,"Meeting Booked")+COUNTIFS('LinkedIn Outreach'!$A$4:$A$1203,"&gt;="&amp;$B28,'LinkedIn Outreach'!$A$4:$A$1203,"&lt;"&amp;$C28+1,'LinkedIn Outreach'!$S$4:$S$1203,"Converted"))</f>
        <v>0</v>
      </c>
    </row>
    <row r="29" customFormat="false" ht="33.75" hidden="false" customHeight="true" outlineLevel="0" collapsed="false">
      <c r="A29" s="106" t="n">
        <v>26</v>
      </c>
      <c r="B29" s="104" t="n">
        <f aca="false">'START HERE'!$B$20+175</f>
        <v>46426</v>
      </c>
      <c r="C29" s="104" t="n">
        <f aca="false">B29+6</f>
        <v>46432</v>
      </c>
      <c r="D29" s="106" t="n">
        <f aca="false">SUMIFS('DAILY ENTRY'!$F$4:$F$1006,'DAILY ENTRY'!$D$4:$D$1006,"Lead researched (Sales Navigator)",'DAILY ENTRY'!$A$4:$A$1006,"&gt;="&amp;$B29,'DAILY ENTRY'!$A$4:$A$1006,"&lt;"&amp;$C29+1,'DAILY ENTRY'!$B$4:$B$1006,$S$2)</f>
        <v>0</v>
      </c>
      <c r="E29" s="106" t="n">
        <f aca="false">COUNTIFS('LinkedIn Outreach'!$A$4:$A$1203,"&gt;="&amp;$B29,'LinkedIn Outreach'!$A$4:$A$1203,"&lt;"&amp;$C29+1,'LinkedIn Outreach'!$B$4:$B$1203,$S$2,'LinkedIn Outreach'!$M$4:$M$1203,"Yes")</f>
        <v>0</v>
      </c>
      <c r="F29" s="106" t="n">
        <f aca="false">COUNTIFS('LinkedIn Outreach'!$A$4:$A$1203,"&gt;="&amp;$B29,'LinkedIn Outreach'!$A$4:$A$1203,"&lt;"&amp;$C29+1,'LinkedIn Outreach'!$B$4:$B$1203,$S$2,'LinkedIn Outreach'!$N$4:$N$1203,"Yes")</f>
        <v>0</v>
      </c>
      <c r="G29" s="135" t="str">
        <f aca="false">IFERROR(F29/E29,"")</f>
        <v/>
      </c>
      <c r="H29" s="106" t="n">
        <f aca="false">COUNTIFS('LinkedIn Outreach'!$A$4:$A$1203,"&gt;="&amp;$B29,'LinkedIn Outreach'!$A$4:$A$1203,"&lt;"&amp;$C29+1,'LinkedIn Outreach'!$B$4:$B$1203,$S$2,'LinkedIn Outreach'!$R$4:$R$1203,"Yes")</f>
        <v>0</v>
      </c>
      <c r="I29" s="106" t="n">
        <f aca="false">COUNTIFS('LinkedIn Outreach'!$A$4:$A$1203,"&gt;="&amp;$B29,'LinkedIn Outreach'!$A$4:$A$1203,"&lt;"&amp;$C29+1,'LinkedIn Outreach'!$B$4:$B$1203,$S$2,'LinkedIn Outreach'!$S$4:$S$1203,"Interested")+COUNTIFS('LinkedIn Outreach'!$A$4:$A$1203,"&gt;="&amp;$B29,'LinkedIn Outreach'!$A$4:$A$1203,"&lt;"&amp;$C29+1,'LinkedIn Outreach'!$B$4:$B$1203,$S$2,'LinkedIn Outreach'!$S$4:$S$1203,"Info Requested")+COUNTIFS('LinkedIn Outreach'!$A$4:$A$1203,"&gt;="&amp;$B29,'LinkedIn Outreach'!$A$4:$A$1203,"&lt;"&amp;$C29+1,'LinkedIn Outreach'!$B$4:$B$1203,$S$2,'LinkedIn Outreach'!$S$4:$S$1203,"Meeting Booked")+COUNTIFS('LinkedIn Outreach'!$A$4:$A$1203,"&gt;="&amp;$B29,'LinkedIn Outreach'!$A$4:$A$1203,"&lt;"&amp;$C29+1,'LinkedIn Outreach'!$B$4:$B$1203,$S$2,'LinkedIn Outreach'!$S$4:$S$1203,"Converted")</f>
        <v>0</v>
      </c>
      <c r="J29" s="135" t="str">
        <f aca="false">IFERROR(I29/H29,"")</f>
        <v/>
      </c>
      <c r="K29" s="106" t="n">
        <f aca="false">SUMIFS('DAILY ENTRY'!$F$4:$F$1006,'DAILY ENTRY'!$D$4:$D$1006,"Post / content published",'DAILY ENTRY'!$A$4:$A$1006,"&gt;="&amp;$B29,'DAILY ENTRY'!$A$4:$A$1006,"&lt;"&amp;$C29+1,'DAILY ENTRY'!$B$4:$B$1006,$S$2)</f>
        <v>0</v>
      </c>
      <c r="L29" s="106" t="n">
        <f aca="false">SUMIFS('DAILY ENTRY'!$F$4:$F$1006,'DAILY ENTRY'!$D$4:$D$1006,"Community answer or comment",'DAILY ENTRY'!$A$4:$A$1006,"&gt;="&amp;$B29,'DAILY ENTRY'!$A$4:$A$1006,"&lt;"&amp;$C29+1,'DAILY ENTRY'!$B$4:$B$1006,$S$2)</f>
        <v>0</v>
      </c>
      <c r="M29" s="106" t="n">
        <f aca="false">SUMIFS('DAILY ENTRY'!$F$4:$F$1006,'DAILY ENTRY'!$D$4:$D$1006,"Partnership / PR contact",'DAILY ENTRY'!$A$4:$A$1006,"&gt;="&amp;$B29,'DAILY ENTRY'!$A$4:$A$1006,"&lt;"&amp;$C29+1,'DAILY ENTRY'!$B$4:$B$1006,$S$2)</f>
        <v>0</v>
      </c>
      <c r="N29" s="81"/>
      <c r="O29" s="81"/>
      <c r="P29" s="81"/>
      <c r="Q29" s="81"/>
      <c r="T29" s="16" t="n">
        <f aca="false">IF($B29="","",COUNTIFS('LinkedIn Outreach'!$A$4:$A$1203,"&gt;="&amp;$B29,'LinkedIn Outreach'!$A$4:$A$1203,"&lt;"&amp;$C29+1,'LinkedIn Outreach'!$M$4:$M$1203,"Yes"))</f>
        <v>0</v>
      </c>
      <c r="U29" s="16" t="n">
        <f aca="false">IF($B29="","",COUNTIFS('LinkedIn Outreach'!$A$4:$A$1203,"&gt;="&amp;$B29,'LinkedIn Outreach'!$A$4:$A$1203,"&lt;"&amp;$C29+1,'LinkedIn Outreach'!$N$4:$N$1203,"Yes"))</f>
        <v>0</v>
      </c>
      <c r="V29" s="16" t="n">
        <f aca="false">IF($B29="","",COUNTIFS('LinkedIn Outreach'!$A$4:$A$1203,"&gt;="&amp;$B29,'LinkedIn Outreach'!$A$4:$A$1203,"&lt;"&amp;$C29+1,'LinkedIn Outreach'!$S$4:$S$1203,"Interested")+COUNTIFS('LinkedIn Outreach'!$A$4:$A$1203,"&gt;="&amp;$B29,'LinkedIn Outreach'!$A$4:$A$1203,"&lt;"&amp;$C29+1,'LinkedIn Outreach'!$S$4:$S$1203,"Info Requested")+COUNTIFS('LinkedIn Outreach'!$A$4:$A$1203,"&gt;="&amp;$B29,'LinkedIn Outreach'!$A$4:$A$1203,"&lt;"&amp;$C29+1,'LinkedIn Outreach'!$S$4:$S$1203,"Meeting Booked")+COUNTIFS('LinkedIn Outreach'!$A$4:$A$1203,"&gt;="&amp;$B29,'LinkedIn Outreach'!$A$4:$A$1203,"&lt;"&amp;$C29+1,'LinkedIn Outreach'!$S$4:$S$1203,"Converted"))</f>
        <v>0</v>
      </c>
    </row>
    <row r="30" customFormat="false" ht="15" hidden="false" customHeight="false" outlineLevel="0" collapsed="false">
      <c r="A30" s="245" t="s">
        <v>28719</v>
      </c>
      <c r="B30" s="246" t="n">
        <f aca="false">'START HERE'!$B$20-3650</f>
        <v>42601</v>
      </c>
      <c r="C30" s="246" t="n">
        <f aca="false">'START HERE'!$B$20-1</f>
        <v>46250</v>
      </c>
      <c r="D30" s="162" t="n">
        <f aca="false">SUMIFS('DAILY ENTRY'!$F$4:$F$1006,'DAILY ENTRY'!$D$4:$D$1006,"Lead researched (Sales Navigator)",'DAILY ENTRY'!$A$4:$A$1006,"&gt;="&amp;$B30,'DAILY ENTRY'!$A$4:$A$1006,"&lt;"&amp;$C30+1,'DAILY ENTRY'!$B$4:$B$1006,$S$2)</f>
        <v>0</v>
      </c>
      <c r="E30" s="162" t="n">
        <f aca="false">COUNTIFS('LinkedIn Outreach'!$A$4:$A$1203,"&gt;="&amp;$B30,'LinkedIn Outreach'!$A$4:$A$1203,"&lt;"&amp;$C30+1,'LinkedIn Outreach'!$B$4:$B$1203,$S$2,'LinkedIn Outreach'!$M$4:$M$1203,"Yes")</f>
        <v>0</v>
      </c>
      <c r="F30" s="162" t="n">
        <f aca="false">COUNTIFS('LinkedIn Outreach'!$A$4:$A$1203,"&gt;="&amp;$B30,'LinkedIn Outreach'!$A$4:$A$1203,"&lt;"&amp;$C30+1,'LinkedIn Outreach'!$B$4:$B$1203,$S$2,'LinkedIn Outreach'!$N$4:$N$1203,"Yes")</f>
        <v>0</v>
      </c>
      <c r="G30" s="247" t="str">
        <f aca="false">IFERROR(F4/E4,"")</f>
        <v/>
      </c>
      <c r="H30" s="162" t="n">
        <f aca="false">COUNTIFS('LinkedIn Outreach'!$A$4:$A$1203,"&gt;="&amp;$B30,'LinkedIn Outreach'!$A$4:$A$1203,"&lt;"&amp;$C30+1,'LinkedIn Outreach'!$B$4:$B$1203,$S$2,'LinkedIn Outreach'!$R$4:$R$1203,"Yes")</f>
        <v>0</v>
      </c>
      <c r="I30" s="162" t="n">
        <f aca="false">COUNTIFS('LinkedIn Outreach'!$A$4:$A$1203,"&gt;="&amp;$B30,'LinkedIn Outreach'!$A$4:$A$1203,"&lt;"&amp;$C30+1,'LinkedIn Outreach'!$B$4:$B$1203,$S$2,'LinkedIn Outreach'!$S$4:$S$1203,"Interested")+COUNTIFS('LinkedIn Outreach'!$A$4:$A$1203,"&gt;="&amp;$B30,'LinkedIn Outreach'!$A$4:$A$1203,"&lt;"&amp;$C30+1,'LinkedIn Outreach'!$B$4:$B$1203,$S$2,'LinkedIn Outreach'!$S$4:$S$1203,"Info Requested")+COUNTIFS('LinkedIn Outreach'!$A$4:$A$1203,"&gt;="&amp;$B30,'LinkedIn Outreach'!$A$4:$A$1203,"&lt;"&amp;$C30+1,'LinkedIn Outreach'!$B$4:$B$1203,$S$2,'LinkedIn Outreach'!$S$4:$S$1203,"Meeting Booked")+COUNTIFS('LinkedIn Outreach'!$A$4:$A$1203,"&gt;="&amp;$B30,'LinkedIn Outreach'!$A$4:$A$1203,"&lt;"&amp;$C30+1,'LinkedIn Outreach'!$B$4:$B$1203,$S$2,'LinkedIn Outreach'!$S$4:$S$1203,"Converted")</f>
        <v>0</v>
      </c>
      <c r="J30" s="247" t="str">
        <f aca="false">IFERROR(I4/H4,"")</f>
        <v/>
      </c>
      <c r="K30" s="162" t="n">
        <f aca="false">SUMIFS('DAILY ENTRY'!$F$4:$F$1006,'DAILY ENTRY'!$D$4:$D$1006,"Post / content published",'DAILY ENTRY'!$A$4:$A$1006,"&gt;="&amp;$B30,'DAILY ENTRY'!$A$4:$A$1006,"&lt;"&amp;$C30+1,'DAILY ENTRY'!$B$4:$B$1006,$S$2)</f>
        <v>0</v>
      </c>
      <c r="L30" s="162" t="n">
        <f aca="false">SUMIFS('DAILY ENTRY'!$F$4:$F$1006,'DAILY ENTRY'!$D$4:$D$1006,"Community answer or comment",'DAILY ENTRY'!$A$4:$A$1006,"&gt;="&amp;$B30,'DAILY ENTRY'!$A$4:$A$1006,"&lt;"&amp;$C30+1,'DAILY ENTRY'!$B$4:$B$1006,$S$2)</f>
        <v>0</v>
      </c>
      <c r="M30" s="162" t="n">
        <f aca="false">SUMIFS('DAILY ENTRY'!$F$4:$F$1006,'DAILY ENTRY'!$D$4:$D$1006,"Partnership / PR contact",'DAILY ENTRY'!$A$4:$A$1006,"&gt;="&amp;$B30,'DAILY ENTRY'!$A$4:$A$1006,"&lt;"&amp;$C30+1,'DAILY ENTRY'!$B$4:$B$1006,$S$2)</f>
        <v>0</v>
      </c>
      <c r="N30" s="248"/>
      <c r="O30" s="248"/>
      <c r="P30" s="248"/>
      <c r="Q30" s="248"/>
      <c r="R30" s="248"/>
      <c r="S30" s="248"/>
      <c r="T30" s="249" t="n">
        <f aca="false">IF($B30="","",COUNTIFS('LinkedIn Outreach'!$A$4:$A$1203,"&gt;="&amp;$B30,'LinkedIn Outreach'!$A$4:$A$1203,"&lt;"&amp;$C30+1,'LinkedIn Outreach'!$M$4:$M$1203,"Yes"))</f>
        <v>0</v>
      </c>
      <c r="U30" s="249" t="n">
        <f aca="false">IF($B30="","",COUNTIFS('LinkedIn Outreach'!$A$4:$A$1203,"&gt;="&amp;$B30,'LinkedIn Outreach'!$A$4:$A$1203,"&lt;"&amp;$C30+1,'LinkedIn Outreach'!$N$4:$N$1203,"Yes"))</f>
        <v>0</v>
      </c>
      <c r="V30" s="249" t="n">
        <f aca="false">IF($B30="","",COUNTIFS('LinkedIn Outreach'!$A$4:$A$1203,"&gt;="&amp;$B30,'LinkedIn Outreach'!$A$4:$A$1203,"&lt;"&amp;$C30+1,'LinkedIn Outreach'!$S$4:$S$1203,"Interested")+COUNTIFS('LinkedIn Outreach'!$A$4:$A$1203,"&gt;="&amp;$B30,'LinkedIn Outreach'!$A$4:$A$1203,"&lt;"&amp;$C30+1,'LinkedIn Outreach'!$S$4:$S$1203,"Info Requested")+COUNTIFS('LinkedIn Outreach'!$A$4:$A$1203,"&gt;="&amp;$B30,'LinkedIn Outreach'!$A$4:$A$1203,"&lt;"&amp;$C30+1,'LinkedIn Outreach'!$S$4:$S$1203,"Meeting Booked")+COUNTIFS('LinkedIn Outreach'!$A$4:$A$1203,"&gt;="&amp;$B30,'LinkedIn Outreach'!$A$4:$A$1203,"&lt;"&amp;$C30+1,'LinkedIn Outreach'!$S$4:$S$1203,"Converted"))</f>
        <v>0</v>
      </c>
    </row>
    <row r="31" customFormat="false" ht="30" hidden="false" customHeight="true" outlineLevel="0" collapsed="false">
      <c r="A31" s="245" t="s">
        <v>28720</v>
      </c>
      <c r="B31" s="246"/>
      <c r="C31" s="246"/>
      <c r="D31" s="245" t="n">
        <f aca="false">SUM(D4:D30)</f>
        <v>0</v>
      </c>
      <c r="E31" s="245" t="n">
        <f aca="false">SUM(E4:E30)</f>
        <v>0</v>
      </c>
      <c r="F31" s="245" t="n">
        <f aca="false">SUM(F4:F30)</f>
        <v>0</v>
      </c>
      <c r="G31" s="250"/>
      <c r="H31" s="245" t="n">
        <f aca="false">SUM(H4:H30)</f>
        <v>0</v>
      </c>
      <c r="I31" s="245" t="n">
        <f aca="false">SUM(I4:I30)</f>
        <v>0</v>
      </c>
      <c r="J31" s="250"/>
      <c r="K31" s="245" t="n">
        <f aca="false">SUM(K4:K30)</f>
        <v>0</v>
      </c>
      <c r="L31" s="245" t="n">
        <f aca="false">SUM(L4:L30)</f>
        <v>0</v>
      </c>
      <c r="M31" s="245" t="n">
        <f aca="false">SUM(M4:M30)</f>
        <v>0</v>
      </c>
      <c r="N31" s="248"/>
      <c r="O31" s="248"/>
      <c r="P31" s="248"/>
      <c r="Q31" s="248"/>
      <c r="R31" s="248"/>
      <c r="S31" s="248"/>
      <c r="T31" s="251" t="n">
        <f aca="false">SUM(T4:T30)</f>
        <v>0</v>
      </c>
      <c r="U31" s="251" t="n">
        <f aca="false">SUM(U4:U30)</f>
        <v>0</v>
      </c>
      <c r="V31" s="251" t="n">
        <f aca="false">SUM(V4:V30)</f>
        <v>0</v>
      </c>
    </row>
    <row r="33" customFormat="false" ht="31.5" hidden="false" customHeight="true" outlineLevel="0" collapsed="false">
      <c r="A33" s="18" t="s">
        <v>28721</v>
      </c>
      <c r="B33" s="18"/>
      <c r="C33" s="18"/>
      <c r="D33" s="18"/>
      <c r="E33" s="18"/>
      <c r="F33" s="18"/>
      <c r="G33" s="18"/>
      <c r="H33" s="18"/>
      <c r="I33" s="18"/>
      <c r="J33" s="18"/>
      <c r="K33" s="18"/>
      <c r="L33" s="18"/>
      <c r="M33" s="18"/>
      <c r="N33" s="18"/>
      <c r="O33" s="18"/>
      <c r="P33" s="18"/>
      <c r="Q33" s="18"/>
    </row>
    <row r="35" customFormat="false" ht="30" hidden="false" customHeight="true" outlineLevel="0" collapsed="false">
      <c r="A35" s="252" t="s">
        <v>28722</v>
      </c>
      <c r="B35" s="252"/>
      <c r="C35" s="252"/>
      <c r="D35" s="252"/>
      <c r="E35" s="252"/>
      <c r="F35" s="252"/>
      <c r="G35" s="252"/>
      <c r="H35" s="252"/>
      <c r="I35" s="252"/>
      <c r="J35" s="252"/>
      <c r="K35" s="252"/>
      <c r="L35" s="252"/>
      <c r="M35" s="252"/>
      <c r="N35" s="252"/>
      <c r="O35" s="252"/>
      <c r="P35" s="252"/>
      <c r="Q35" s="252"/>
    </row>
  </sheetData>
  <sheetProtection sheet="true" password="dd42" formatCells="false" formatColumns="false" formatRows="false" sort="false" autoFilter="false"/>
  <mergeCells count="4">
    <mergeCell ref="A1:Q1"/>
    <mergeCell ref="C2:Q2"/>
    <mergeCell ref="A33:Q33"/>
    <mergeCell ref="A35:Q35"/>
  </mergeCells>
  <conditionalFormatting sqref="G4:G29">
    <cfRule type="cellIs" priority="2" operator="greaterThanOrEqual" aboveAverage="0" equalAverage="0" bottom="0" percent="0" rank="0" text="" dxfId="12">
      <formula>0.3</formula>
    </cfRule>
    <cfRule type="cellIs" priority="3" operator="between" aboveAverage="0" equalAverage="0" bottom="0" percent="0" rank="0" text="" dxfId="11">
      <formula>0.0001</formula>
      <formula>0.1999</formula>
    </cfRule>
  </conditionalFormatting>
  <conditionalFormatting sqref="J4:J29">
    <cfRule type="cellIs" priority="4" operator="greaterThanOrEqual" aboveAverage="0" equalAverage="0" bottom="0" percent="0" rank="0" text="" dxfId="12">
      <formula>0.15</formula>
    </cfRule>
    <cfRule type="cellIs" priority="5" operator="between" aboveAverage="0" equalAverage="0" bottom="0" percent="0" rank="0" text="" dxfId="11">
      <formula>0.0001</formula>
      <formula>0.0999</formula>
    </cfRule>
  </conditionalFormatting>
  <dataValidations count="1">
    <dataValidation allowBlank="true" error="Pick a value from the dropdown — free-typed values fall out of every report." errorStyle="stop" operator="between" prompt="Free-typed values fall out of every report — use the dropdown. If the value you need is missing, ask the manager to add it to the Lists sheet." promptTitle="Pick from the list" showDropDown="false" showErrorMessage="true" showInputMessage="true" sqref="B2" type="list">
      <formula1>Lists!$R$4:$R$14</formula1>
      <formula2>0</formula2>
    </dataValidation>
  </dataValidations>
  <hyperlinks>
    <hyperlink ref="A2" location="'MAP'!A1" display="◀  MAP"/>
  </hyperlinks>
  <printOptions headings="false" gridLines="false" gridLinesSet="true" horizontalCentered="false" verticalCentered="false"/>
  <pageMargins left="0.4" right="0.4" top="0.55" bottom="0.55" header="0.511811023622047" footer="0.3"/>
  <pageSetup paperSize="1" scale="100" fitToWidth="1" fitToHeight="0" pageOrder="downThenOver" orientation="landscape" blackAndWhite="false" draft="false" cellComments="none" horizontalDpi="300" verticalDpi="300" copies="1"/>
  <headerFooter differentFirst="false" differentOddEven="false">
    <oddHeader/>
    <oddFooter>&amp;L&amp;7 &amp;K808080PCI AI  —  Growth OS&amp;R&amp;7 &amp;K808080Page &amp;P of &amp;N</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A1:L1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16"/>
    <col collapsed="false" customWidth="true" hidden="false" outlineLevel="0" max="3" min="3" style="1" width="14"/>
    <col collapsed="false" customWidth="true" hidden="false" outlineLevel="0" max="6" min="4" style="1" width="11"/>
    <col collapsed="false" customWidth="true" hidden="false" outlineLevel="0" max="7" min="7" style="1" width="13"/>
    <col collapsed="false" customWidth="true" hidden="false" outlineLevel="0" max="8" min="8" style="1" width="9"/>
    <col collapsed="false" customWidth="true" hidden="false" outlineLevel="0" max="9" min="9" style="1" width="24"/>
    <col collapsed="false" customWidth="true" hidden="false" outlineLevel="0" max="10" min="10" style="1" width="10"/>
    <col collapsed="false" customWidth="true" hidden="false" outlineLevel="0" max="11" min="11" style="1" width="44"/>
    <col collapsed="false" customWidth="true" hidden="false" outlineLevel="0" max="12" min="12" style="0" width="11"/>
  </cols>
  <sheetData>
    <row r="1" customFormat="false" ht="25.5" hidden="false" customHeight="true" outlineLevel="0" collapsed="false">
      <c r="A1" s="2" t="s">
        <v>28723</v>
      </c>
      <c r="B1" s="2"/>
      <c r="C1" s="2"/>
      <c r="D1" s="2"/>
      <c r="E1" s="2"/>
      <c r="F1" s="2"/>
      <c r="G1" s="2"/>
      <c r="H1" s="2"/>
      <c r="I1" s="2"/>
      <c r="J1" s="2"/>
      <c r="K1" s="2"/>
    </row>
    <row r="2" customFormat="false" ht="18" hidden="false" customHeight="true" outlineLevel="0" collapsed="false">
      <c r="A2" s="3" t="s">
        <v>1</v>
      </c>
      <c r="B2" s="4" t="s">
        <v>28724</v>
      </c>
      <c r="C2" s="4"/>
      <c r="D2" s="4"/>
      <c r="E2" s="4"/>
      <c r="F2" s="4"/>
      <c r="G2" s="4"/>
      <c r="H2" s="4"/>
      <c r="I2" s="4"/>
      <c r="J2" s="4"/>
      <c r="K2" s="4"/>
    </row>
    <row r="3" customFormat="false" ht="39.75" hidden="false" customHeight="true" outlineLevel="0" collapsed="false">
      <c r="A3" s="72" t="s">
        <v>569</v>
      </c>
      <c r="B3" s="72" t="s">
        <v>570</v>
      </c>
      <c r="C3" s="72" t="s">
        <v>28725</v>
      </c>
      <c r="D3" s="72" t="s">
        <v>28726</v>
      </c>
      <c r="E3" s="72" t="s">
        <v>28727</v>
      </c>
      <c r="F3" s="72" t="s">
        <v>1474</v>
      </c>
      <c r="G3" s="72" t="s">
        <v>28728</v>
      </c>
      <c r="H3" s="72" t="s">
        <v>28729</v>
      </c>
      <c r="I3" s="72" t="s">
        <v>28730</v>
      </c>
      <c r="J3" s="72" t="s">
        <v>28677</v>
      </c>
      <c r="K3" s="72" t="s">
        <v>28731</v>
      </c>
      <c r="L3" s="72" t="s">
        <v>572</v>
      </c>
    </row>
    <row r="4" customFormat="false" ht="21.75" hidden="false" customHeight="true" outlineLevel="0" collapsed="false">
      <c r="A4" s="253" t="str">
        <f aca="false">'Platform Setup'!$B$4</f>
        <v>LinkedIn Company Page</v>
      </c>
      <c r="B4" s="137" t="str">
        <f aca="false">'Platform Setup'!$C$4</f>
        <v>LinkedIn</v>
      </c>
      <c r="C4" s="106" t="str">
        <f aca="false">'Platform Setup'!$J$4</f>
        <v>Not Started</v>
      </c>
      <c r="D4" s="106" t="n">
        <f aca="false">COUNTIF('DAILY ENTRY'!$C$4:$C$1006,$A4)</f>
        <v>0</v>
      </c>
      <c r="E4" s="106" t="n">
        <f aca="false">SUMIF('DAILY ENTRY'!$C$4:$C$1006,$A4,'DAILY ENTRY'!$F$4:$F$1006)</f>
        <v>0</v>
      </c>
      <c r="F4" s="106" t="n">
        <f aca="false">SUMIF('DAILY ENTRY'!$C$4:$C$1006,$A4,'DAILY ENTRY'!$G$4:$G$1006)</f>
        <v>0</v>
      </c>
      <c r="G4" s="254" t="str">
        <f aca="false">IF($D4=0,"",IFERROR(SUMPRODUCT(MAX(('DAILY ENTRY'!$C$4:$C$1006=$A4)*IF(ISNUMBER('DAILY ENTRY'!$A$4:$A$1006),'DAILY ENTRY'!$A$4:$A$1006,0))),""))</f>
        <v/>
      </c>
      <c r="H4" s="106" t="str">
        <f aca="true">IF(G4="","",TODAY()-G4)</f>
        <v/>
      </c>
      <c r="I4" s="106" t="str">
        <f aca="false">IF($G4="","",IFERROR(INDEX('DAILY ENTRY'!$B$4:$B$1006,MATCH(1,('DAILY ENTRY'!$C$4:$C$1006=$A4)*(IF(ISNUMBER('DAILY ENTRY'!$A$4:$A$1006),'DAILY ENTRY'!$A$4:$A$1006,0)=$G4),0)),""))</f>
        <v/>
      </c>
      <c r="J4" s="239" t="n">
        <f aca="false">COUNTIFS('DAILY ENTRY'!$C$4:$C$1006,$A4,'DAILY ENTRY'!$I$4:$I$1006,"Blocked")</f>
        <v>0</v>
      </c>
      <c r="K4" s="232" t="str">
        <f aca="false">IF($H4&lt;0,"Future-dated entry — check the date on DAILY ENTRY",IF($C4="Complete",IF(D4=0,"Account is live but nothing has been done on it yet",IF(H4&gt;14,"Live but untouched for over two weeks","Active")),IF(OR($C4="Not Started",$C4=0,$C4=""),"Not set up yet","Setup in progress")))</f>
        <v>Not set up yet</v>
      </c>
      <c r="L4" s="106" t="n">
        <f aca="false">IF($A4="","",'Platform Setup'!$P$4)</f>
        <v>1</v>
      </c>
    </row>
    <row r="5" customFormat="false" ht="21.75" hidden="false" customHeight="true" outlineLevel="0" collapsed="false">
      <c r="A5" s="253" t="str">
        <f aca="false">'Platform Setup'!$B$5</f>
        <v>LinkedIn Personal Profile</v>
      </c>
      <c r="B5" s="137" t="str">
        <f aca="false">'Platform Setup'!$C$5</f>
        <v>LinkedIn</v>
      </c>
      <c r="C5" s="106" t="str">
        <f aca="false">'Platform Setup'!$J$5</f>
        <v>Not Started</v>
      </c>
      <c r="D5" s="106" t="n">
        <f aca="false">COUNTIF('DAILY ENTRY'!$C$4:$C$1006,$A5)</f>
        <v>0</v>
      </c>
      <c r="E5" s="106" t="n">
        <f aca="false">SUMIF('DAILY ENTRY'!$C$4:$C$1006,$A5,'DAILY ENTRY'!$F$4:$F$1006)</f>
        <v>0</v>
      </c>
      <c r="F5" s="106" t="n">
        <f aca="false">SUMIF('DAILY ENTRY'!$C$4:$C$1006,$A5,'DAILY ENTRY'!$G$4:$G$1006)</f>
        <v>0</v>
      </c>
      <c r="G5" s="254" t="str">
        <f aca="false">IF($D5=0,"",IFERROR(SUMPRODUCT(MAX(('DAILY ENTRY'!$C$4:$C$1006=$A5)*IF(ISNUMBER('DAILY ENTRY'!$A$4:$A$1006),'DAILY ENTRY'!$A$4:$A$1006,0))),""))</f>
        <v/>
      </c>
      <c r="H5" s="106" t="str">
        <f aca="true">IF(G5="","",TODAY()-G5)</f>
        <v/>
      </c>
      <c r="I5" s="106" t="str">
        <f aca="false">IF($G5="","",IFERROR(INDEX('DAILY ENTRY'!$B$4:$B$1006,MATCH(1,('DAILY ENTRY'!$C$4:$C$1006=$A5)*(IF(ISNUMBER('DAILY ENTRY'!$A$4:$A$1006),'DAILY ENTRY'!$A$4:$A$1006,0)=$G5),0)),""))</f>
        <v/>
      </c>
      <c r="J5" s="239" t="n">
        <f aca="false">COUNTIFS('DAILY ENTRY'!$C$4:$C$1006,$A5,'DAILY ENTRY'!$I$4:$I$1006,"Blocked")</f>
        <v>0</v>
      </c>
      <c r="K5" s="232" t="str">
        <f aca="false">IF($H5&lt;0,"Future-dated entry — check the date on DAILY ENTRY",IF($C5="Complete",IF(D5=0,"Account is live but nothing has been done on it yet",IF(H5&gt;14,"Live but untouched for over two weeks","Active")),IF(OR($C5="Not Started",$C5=0,$C5=""),"Not set up yet","Setup in progress")))</f>
        <v>Not set up yet</v>
      </c>
      <c r="L5" s="106" t="n">
        <f aca="false">IF($A5="","",'Platform Setup'!$P$5)</f>
        <v>2</v>
      </c>
    </row>
    <row r="6" customFormat="false" ht="21.75" hidden="false" customHeight="true" outlineLevel="0" collapsed="false">
      <c r="A6" s="253" t="str">
        <f aca="false">'Platform Setup'!$B$6</f>
        <v>LinkedIn Sales Navigator</v>
      </c>
      <c r="B6" s="137" t="str">
        <f aca="false">'Platform Setup'!$C$6</f>
        <v>LinkedIn</v>
      </c>
      <c r="C6" s="106" t="str">
        <f aca="false">'Platform Setup'!$J$6</f>
        <v>Not Started</v>
      </c>
      <c r="D6" s="106" t="n">
        <f aca="false">COUNTIF('DAILY ENTRY'!$C$4:$C$1006,$A6)</f>
        <v>0</v>
      </c>
      <c r="E6" s="106" t="n">
        <f aca="false">SUMIF('DAILY ENTRY'!$C$4:$C$1006,$A6,'DAILY ENTRY'!$F$4:$F$1006)</f>
        <v>0</v>
      </c>
      <c r="F6" s="106" t="n">
        <f aca="false">SUMIF('DAILY ENTRY'!$C$4:$C$1006,$A6,'DAILY ENTRY'!$G$4:$G$1006)</f>
        <v>0</v>
      </c>
      <c r="G6" s="254" t="str">
        <f aca="false">IF($D6=0,"",IFERROR(SUMPRODUCT(MAX(('DAILY ENTRY'!$C$4:$C$1006=$A6)*IF(ISNUMBER('DAILY ENTRY'!$A$4:$A$1006),'DAILY ENTRY'!$A$4:$A$1006,0))),""))</f>
        <v/>
      </c>
      <c r="H6" s="106" t="str">
        <f aca="true">IF(G6="","",TODAY()-G6)</f>
        <v/>
      </c>
      <c r="I6" s="106" t="str">
        <f aca="false">IF($G6="","",IFERROR(INDEX('DAILY ENTRY'!$B$4:$B$1006,MATCH(1,('DAILY ENTRY'!$C$4:$C$1006=$A6)*(IF(ISNUMBER('DAILY ENTRY'!$A$4:$A$1006),'DAILY ENTRY'!$A$4:$A$1006,0)=$G6),0)),""))</f>
        <v/>
      </c>
      <c r="J6" s="239" t="n">
        <f aca="false">COUNTIFS('DAILY ENTRY'!$C$4:$C$1006,$A6,'DAILY ENTRY'!$I$4:$I$1006,"Blocked")</f>
        <v>0</v>
      </c>
      <c r="K6" s="232" t="str">
        <f aca="false">IF($H6&lt;0,"Future-dated entry — check the date on DAILY ENTRY",IF($C6="Complete",IF(D6=0,"Account is live but nothing has been done on it yet",IF(H6&gt;14,"Live but untouched for over two weeks","Active")),IF(OR($C6="Not Started",$C6=0,$C6=""),"Not set up yet","Setup in progress")))</f>
        <v>Not set up yet</v>
      </c>
      <c r="L6" s="106" t="n">
        <f aca="false">IF($A6="","",'Platform Setup'!$P$6)</f>
        <v>3</v>
      </c>
    </row>
    <row r="7" customFormat="false" ht="21.75" hidden="false" customHeight="true" outlineLevel="0" collapsed="false">
      <c r="A7" s="253" t="str">
        <f aca="false">'Platform Setup'!$B$7</f>
        <v>LinkedIn Articles</v>
      </c>
      <c r="B7" s="137" t="str">
        <f aca="false">'Platform Setup'!$C$7</f>
        <v>LinkedIn</v>
      </c>
      <c r="C7" s="106" t="str">
        <f aca="false">'Platform Setup'!$J$7</f>
        <v>Not Started</v>
      </c>
      <c r="D7" s="106" t="n">
        <f aca="false">COUNTIF('DAILY ENTRY'!$C$4:$C$1006,$A7)</f>
        <v>0</v>
      </c>
      <c r="E7" s="106" t="n">
        <f aca="false">SUMIF('DAILY ENTRY'!$C$4:$C$1006,$A7,'DAILY ENTRY'!$F$4:$F$1006)</f>
        <v>0</v>
      </c>
      <c r="F7" s="106" t="n">
        <f aca="false">SUMIF('DAILY ENTRY'!$C$4:$C$1006,$A7,'DAILY ENTRY'!$G$4:$G$1006)</f>
        <v>0</v>
      </c>
      <c r="G7" s="254" t="str">
        <f aca="false">IF($D7=0,"",IFERROR(SUMPRODUCT(MAX(('DAILY ENTRY'!$C$4:$C$1006=$A7)*IF(ISNUMBER('DAILY ENTRY'!$A$4:$A$1006),'DAILY ENTRY'!$A$4:$A$1006,0))),""))</f>
        <v/>
      </c>
      <c r="H7" s="106" t="str">
        <f aca="true">IF(G7="","",TODAY()-G7)</f>
        <v/>
      </c>
      <c r="I7" s="106" t="str">
        <f aca="false">IF($G7="","",IFERROR(INDEX('DAILY ENTRY'!$B$4:$B$1006,MATCH(1,('DAILY ENTRY'!$C$4:$C$1006=$A7)*(IF(ISNUMBER('DAILY ENTRY'!$A$4:$A$1006),'DAILY ENTRY'!$A$4:$A$1006,0)=$G7),0)),""))</f>
        <v/>
      </c>
      <c r="J7" s="239" t="n">
        <f aca="false">COUNTIFS('DAILY ENTRY'!$C$4:$C$1006,$A7,'DAILY ENTRY'!$I$4:$I$1006,"Blocked")</f>
        <v>0</v>
      </c>
      <c r="K7" s="232" t="str">
        <f aca="false">IF($H7&lt;0,"Future-dated entry — check the date on DAILY ENTRY",IF($C7="Complete",IF(D7=0,"Account is live but nothing has been done on it yet",IF(H7&gt;14,"Live but untouched for over two weeks","Active")),IF(OR($C7="Not Started",$C7=0,$C7=""),"Not set up yet","Setup in progress")))</f>
        <v>Not set up yet</v>
      </c>
      <c r="L7" s="106" t="n">
        <f aca="false">IF($A7="","",'Platform Setup'!$P$7)</f>
        <v>4</v>
      </c>
    </row>
    <row r="8" customFormat="false" ht="21.75" hidden="false" customHeight="true" outlineLevel="0" collapsed="false">
      <c r="A8" s="253" t="str">
        <f aca="false">'Platform Setup'!$B$8</f>
        <v>LinkedIn Newsletter</v>
      </c>
      <c r="B8" s="137" t="str">
        <f aca="false">'Platform Setup'!$C$8</f>
        <v>LinkedIn</v>
      </c>
      <c r="C8" s="106" t="str">
        <f aca="false">'Platform Setup'!$J$8</f>
        <v>Not Started</v>
      </c>
      <c r="D8" s="106" t="n">
        <f aca="false">COUNTIF('DAILY ENTRY'!$C$4:$C$1006,$A8)</f>
        <v>0</v>
      </c>
      <c r="E8" s="106" t="n">
        <f aca="false">SUMIF('DAILY ENTRY'!$C$4:$C$1006,$A8,'DAILY ENTRY'!$F$4:$F$1006)</f>
        <v>0</v>
      </c>
      <c r="F8" s="106" t="n">
        <f aca="false">SUMIF('DAILY ENTRY'!$C$4:$C$1006,$A8,'DAILY ENTRY'!$G$4:$G$1006)</f>
        <v>0</v>
      </c>
      <c r="G8" s="254" t="str">
        <f aca="false">IF($D8=0,"",IFERROR(SUMPRODUCT(MAX(('DAILY ENTRY'!$C$4:$C$1006=$A8)*IF(ISNUMBER('DAILY ENTRY'!$A$4:$A$1006),'DAILY ENTRY'!$A$4:$A$1006,0))),""))</f>
        <v/>
      </c>
      <c r="H8" s="106" t="str">
        <f aca="true">IF(G8="","",TODAY()-G8)</f>
        <v/>
      </c>
      <c r="I8" s="106" t="str">
        <f aca="false">IF($G8="","",IFERROR(INDEX('DAILY ENTRY'!$B$4:$B$1006,MATCH(1,('DAILY ENTRY'!$C$4:$C$1006=$A8)*(IF(ISNUMBER('DAILY ENTRY'!$A$4:$A$1006),'DAILY ENTRY'!$A$4:$A$1006,0)=$G8),0)),""))</f>
        <v/>
      </c>
      <c r="J8" s="239" t="n">
        <f aca="false">COUNTIFS('DAILY ENTRY'!$C$4:$C$1006,$A8,'DAILY ENTRY'!$I$4:$I$1006,"Blocked")</f>
        <v>0</v>
      </c>
      <c r="K8" s="232" t="str">
        <f aca="false">IF($H8&lt;0,"Future-dated entry — check the date on DAILY ENTRY",IF($C8="Complete",IF(D8=0,"Account is live but nothing has been done on it yet",IF(H8&gt;14,"Live but untouched for over two weeks","Active")),IF(OR($C8="Not Started",$C8=0,$C8=""),"Not set up yet","Setup in progress")))</f>
        <v>Not set up yet</v>
      </c>
      <c r="L8" s="106" t="n">
        <f aca="false">IF($A8="","",'Platform Setup'!$P$8)</f>
        <v>19</v>
      </c>
    </row>
    <row r="9" customFormat="false" ht="21.75" hidden="false" customHeight="true" outlineLevel="0" collapsed="false">
      <c r="A9" s="253" t="str">
        <f aca="false">'Platform Setup'!$B$9</f>
        <v>LinkedIn Groups</v>
      </c>
      <c r="B9" s="137" t="str">
        <f aca="false">'Platform Setup'!$C$9</f>
        <v>LinkedIn</v>
      </c>
      <c r="C9" s="106" t="str">
        <f aca="false">'Platform Setup'!$J$9</f>
        <v>Not Started</v>
      </c>
      <c r="D9" s="106" t="n">
        <f aca="false">COUNTIF('DAILY ENTRY'!$C$4:$C$1006,$A9)</f>
        <v>0</v>
      </c>
      <c r="E9" s="106" t="n">
        <f aca="false">SUMIF('DAILY ENTRY'!$C$4:$C$1006,$A9,'DAILY ENTRY'!$F$4:$F$1006)</f>
        <v>0</v>
      </c>
      <c r="F9" s="106" t="n">
        <f aca="false">SUMIF('DAILY ENTRY'!$C$4:$C$1006,$A9,'DAILY ENTRY'!$G$4:$G$1006)</f>
        <v>0</v>
      </c>
      <c r="G9" s="254" t="str">
        <f aca="false">IF($D9=0,"",IFERROR(SUMPRODUCT(MAX(('DAILY ENTRY'!$C$4:$C$1006=$A9)*IF(ISNUMBER('DAILY ENTRY'!$A$4:$A$1006),'DAILY ENTRY'!$A$4:$A$1006,0))),""))</f>
        <v/>
      </c>
      <c r="H9" s="106" t="str">
        <f aca="true">IF(G9="","",TODAY()-G9)</f>
        <v/>
      </c>
      <c r="I9" s="106" t="str">
        <f aca="false">IF($G9="","",IFERROR(INDEX('DAILY ENTRY'!$B$4:$B$1006,MATCH(1,('DAILY ENTRY'!$C$4:$C$1006=$A9)*(IF(ISNUMBER('DAILY ENTRY'!$A$4:$A$1006),'DAILY ENTRY'!$A$4:$A$1006,0)=$G9),0)),""))</f>
        <v/>
      </c>
      <c r="J9" s="239" t="n">
        <f aca="false">COUNTIFS('DAILY ENTRY'!$C$4:$C$1006,$A9,'DAILY ENTRY'!$I$4:$I$1006,"Blocked")</f>
        <v>0</v>
      </c>
      <c r="K9" s="232" t="str">
        <f aca="false">IF($H9&lt;0,"Future-dated entry — check the date on DAILY ENTRY",IF($C9="Complete",IF(D9=0,"Account is live but nothing has been done on it yet",IF(H9&gt;14,"Live but untouched for over two weeks","Active")),IF(OR($C9="Not Started",$C9=0,$C9=""),"Not set up yet","Setup in progress")))</f>
        <v>Not set up yet</v>
      </c>
      <c r="L9" s="106" t="n">
        <f aca="false">IF($A9="","",'Platform Setup'!$P$9)</f>
        <v>20</v>
      </c>
    </row>
    <row r="10" customFormat="false" ht="21.75" hidden="false" customHeight="true" outlineLevel="0" collapsed="false">
      <c r="A10" s="253" t="str">
        <f aca="false">'Platform Setup'!$B$10</f>
        <v>LinkedIn Live</v>
      </c>
      <c r="B10" s="137" t="str">
        <f aca="false">'Platform Setup'!$C$10</f>
        <v>LinkedIn</v>
      </c>
      <c r="C10" s="106" t="str">
        <f aca="false">'Platform Setup'!$J$10</f>
        <v>Not Started</v>
      </c>
      <c r="D10" s="106" t="n">
        <f aca="false">COUNTIF('DAILY ENTRY'!$C$4:$C$1006,$A10)</f>
        <v>0</v>
      </c>
      <c r="E10" s="106" t="n">
        <f aca="false">SUMIF('DAILY ENTRY'!$C$4:$C$1006,$A10,'DAILY ENTRY'!$F$4:$F$1006)</f>
        <v>0</v>
      </c>
      <c r="F10" s="106" t="n">
        <f aca="false">SUMIF('DAILY ENTRY'!$C$4:$C$1006,$A10,'DAILY ENTRY'!$G$4:$G$1006)</f>
        <v>0</v>
      </c>
      <c r="G10" s="254" t="str">
        <f aca="false">IF($D10=0,"",IFERROR(SUMPRODUCT(MAX(('DAILY ENTRY'!$C$4:$C$1006=$A10)*IF(ISNUMBER('DAILY ENTRY'!$A$4:$A$1006),'DAILY ENTRY'!$A$4:$A$1006,0))),""))</f>
        <v/>
      </c>
      <c r="H10" s="106" t="str">
        <f aca="true">IF(G10="","",TODAY()-G10)</f>
        <v/>
      </c>
      <c r="I10" s="106" t="str">
        <f aca="false">IF($G10="","",IFERROR(INDEX('DAILY ENTRY'!$B$4:$B$1006,MATCH(1,('DAILY ENTRY'!$C$4:$C$1006=$A10)*(IF(ISNUMBER('DAILY ENTRY'!$A$4:$A$1006),'DAILY ENTRY'!$A$4:$A$1006,0)=$G10),0)),""))</f>
        <v/>
      </c>
      <c r="J10" s="239" t="n">
        <f aca="false">COUNTIFS('DAILY ENTRY'!$C$4:$C$1006,$A10,'DAILY ENTRY'!$I$4:$I$1006,"Blocked")</f>
        <v>0</v>
      </c>
      <c r="K10" s="232" t="str">
        <f aca="false">IF($H10&lt;0,"Future-dated entry — check the date on DAILY ENTRY",IF($C10="Complete",IF(D10=0,"Account is live but nothing has been done on it yet",IF(H10&gt;14,"Live but untouched for over two weeks","Active")),IF(OR($C10="Not Started",$C10=0,$C10=""),"Not set up yet","Setup in progress")))</f>
        <v>Not set up yet</v>
      </c>
      <c r="L10" s="106" t="n">
        <f aca="false">IF($A10="","",'Platform Setup'!$P$10)</f>
        <v>21</v>
      </c>
    </row>
    <row r="11" customFormat="false" ht="21.75" hidden="false" customHeight="true" outlineLevel="0" collapsed="false">
      <c r="A11" s="253" t="str">
        <f aca="false">'Platform Setup'!$B$11</f>
        <v>YouTube</v>
      </c>
      <c r="B11" s="137" t="str">
        <f aca="false">'Platform Setup'!$C$11</f>
        <v>Social Media</v>
      </c>
      <c r="C11" s="106" t="str">
        <f aca="false">'Platform Setup'!$J$11</f>
        <v>Not Started</v>
      </c>
      <c r="D11" s="106" t="n">
        <f aca="false">COUNTIF('DAILY ENTRY'!$C$4:$C$1006,$A11)</f>
        <v>0</v>
      </c>
      <c r="E11" s="106" t="n">
        <f aca="false">SUMIF('DAILY ENTRY'!$C$4:$C$1006,$A11,'DAILY ENTRY'!$F$4:$F$1006)</f>
        <v>0</v>
      </c>
      <c r="F11" s="106" t="n">
        <f aca="false">SUMIF('DAILY ENTRY'!$C$4:$C$1006,$A11,'DAILY ENTRY'!$G$4:$G$1006)</f>
        <v>0</v>
      </c>
      <c r="G11" s="254" t="str">
        <f aca="false">IF($D11=0,"",IFERROR(SUMPRODUCT(MAX(('DAILY ENTRY'!$C$4:$C$1006=$A11)*IF(ISNUMBER('DAILY ENTRY'!$A$4:$A$1006),'DAILY ENTRY'!$A$4:$A$1006,0))),""))</f>
        <v/>
      </c>
      <c r="H11" s="106" t="str">
        <f aca="true">IF(G11="","",TODAY()-G11)</f>
        <v/>
      </c>
      <c r="I11" s="106" t="str">
        <f aca="false">IF($G11="","",IFERROR(INDEX('DAILY ENTRY'!$B$4:$B$1006,MATCH(1,('DAILY ENTRY'!$C$4:$C$1006=$A11)*(IF(ISNUMBER('DAILY ENTRY'!$A$4:$A$1006),'DAILY ENTRY'!$A$4:$A$1006,0)=$G11),0)),""))</f>
        <v/>
      </c>
      <c r="J11" s="239" t="n">
        <f aca="false">COUNTIFS('DAILY ENTRY'!$C$4:$C$1006,$A11,'DAILY ENTRY'!$I$4:$I$1006,"Blocked")</f>
        <v>0</v>
      </c>
      <c r="K11" s="232" t="str">
        <f aca="false">IF($H11&lt;0,"Future-dated entry — check the date on DAILY ENTRY",IF($C11="Complete",IF(D11=0,"Account is live but nothing has been done on it yet",IF(H11&gt;14,"Live but untouched for over two weeks","Active")),IF(OR($C11="Not Started",$C11=0,$C11=""),"Not set up yet","Setup in progress")))</f>
        <v>Not set up yet</v>
      </c>
      <c r="L11" s="106" t="n">
        <f aca="false">IF($A11="","",'Platform Setup'!$P$11)</f>
        <v>5</v>
      </c>
    </row>
    <row r="12" customFormat="false" ht="21.75" hidden="false" customHeight="true" outlineLevel="0" collapsed="false">
      <c r="A12" s="253" t="str">
        <f aca="false">'Platform Setup'!$B$12</f>
        <v>Facebook Page</v>
      </c>
      <c r="B12" s="137" t="str">
        <f aca="false">'Platform Setup'!$C$12</f>
        <v>Social Media</v>
      </c>
      <c r="C12" s="106" t="str">
        <f aca="false">'Platform Setup'!$J$12</f>
        <v>Not Started</v>
      </c>
      <c r="D12" s="106" t="n">
        <f aca="false">COUNTIF('DAILY ENTRY'!$C$4:$C$1006,$A12)</f>
        <v>0</v>
      </c>
      <c r="E12" s="106" t="n">
        <f aca="false">SUMIF('DAILY ENTRY'!$C$4:$C$1006,$A12,'DAILY ENTRY'!$F$4:$F$1006)</f>
        <v>0</v>
      </c>
      <c r="F12" s="106" t="n">
        <f aca="false">SUMIF('DAILY ENTRY'!$C$4:$C$1006,$A12,'DAILY ENTRY'!$G$4:$G$1006)</f>
        <v>0</v>
      </c>
      <c r="G12" s="254" t="str">
        <f aca="false">IF($D12=0,"",IFERROR(SUMPRODUCT(MAX(('DAILY ENTRY'!$C$4:$C$1006=$A12)*IF(ISNUMBER('DAILY ENTRY'!$A$4:$A$1006),'DAILY ENTRY'!$A$4:$A$1006,0))),""))</f>
        <v/>
      </c>
      <c r="H12" s="106" t="str">
        <f aca="true">IF(G12="","",TODAY()-G12)</f>
        <v/>
      </c>
      <c r="I12" s="106" t="str">
        <f aca="false">IF($G12="","",IFERROR(INDEX('DAILY ENTRY'!$B$4:$B$1006,MATCH(1,('DAILY ENTRY'!$C$4:$C$1006=$A12)*(IF(ISNUMBER('DAILY ENTRY'!$A$4:$A$1006),'DAILY ENTRY'!$A$4:$A$1006,0)=$G12),0)),""))</f>
        <v/>
      </c>
      <c r="J12" s="239" t="n">
        <f aca="false">COUNTIFS('DAILY ENTRY'!$C$4:$C$1006,$A12,'DAILY ENTRY'!$I$4:$I$1006,"Blocked")</f>
        <v>0</v>
      </c>
      <c r="K12" s="232" t="str">
        <f aca="false">IF($H12&lt;0,"Future-dated entry — check the date on DAILY ENTRY",IF($C12="Complete",IF(D12=0,"Account is live but nothing has been done on it yet",IF(H12&gt;14,"Live but untouched for over two weeks","Active")),IF(OR($C12="Not Started",$C12=0,$C12=""),"Not set up yet","Setup in progress")))</f>
        <v>Not set up yet</v>
      </c>
      <c r="L12" s="106" t="n">
        <f aca="false">IF($A12="","",'Platform Setup'!$P$12)</f>
        <v>22</v>
      </c>
    </row>
    <row r="13" customFormat="false" ht="21.75" hidden="false" customHeight="true" outlineLevel="0" collapsed="false">
      <c r="A13" s="253" t="str">
        <f aca="false">'Platform Setup'!$B$13</f>
        <v>Instagram</v>
      </c>
      <c r="B13" s="137" t="str">
        <f aca="false">'Platform Setup'!$C$13</f>
        <v>Social Media</v>
      </c>
      <c r="C13" s="106" t="str">
        <f aca="false">'Platform Setup'!$J$13</f>
        <v>Not Started</v>
      </c>
      <c r="D13" s="106" t="n">
        <f aca="false">COUNTIF('DAILY ENTRY'!$C$4:$C$1006,$A13)</f>
        <v>0</v>
      </c>
      <c r="E13" s="106" t="n">
        <f aca="false">SUMIF('DAILY ENTRY'!$C$4:$C$1006,$A13,'DAILY ENTRY'!$F$4:$F$1006)</f>
        <v>0</v>
      </c>
      <c r="F13" s="106" t="n">
        <f aca="false">SUMIF('DAILY ENTRY'!$C$4:$C$1006,$A13,'DAILY ENTRY'!$G$4:$G$1006)</f>
        <v>0</v>
      </c>
      <c r="G13" s="254" t="str">
        <f aca="false">IF($D13=0,"",IFERROR(SUMPRODUCT(MAX(('DAILY ENTRY'!$C$4:$C$1006=$A13)*IF(ISNUMBER('DAILY ENTRY'!$A$4:$A$1006),'DAILY ENTRY'!$A$4:$A$1006,0))),""))</f>
        <v/>
      </c>
      <c r="H13" s="106" t="str">
        <f aca="true">IF(G13="","",TODAY()-G13)</f>
        <v/>
      </c>
      <c r="I13" s="106" t="str">
        <f aca="false">IF($G13="","",IFERROR(INDEX('DAILY ENTRY'!$B$4:$B$1006,MATCH(1,('DAILY ENTRY'!$C$4:$C$1006=$A13)*(IF(ISNUMBER('DAILY ENTRY'!$A$4:$A$1006),'DAILY ENTRY'!$A$4:$A$1006,0)=$G13),0)),""))</f>
        <v/>
      </c>
      <c r="J13" s="239" t="n">
        <f aca="false">COUNTIFS('DAILY ENTRY'!$C$4:$C$1006,$A13,'DAILY ENTRY'!$I$4:$I$1006,"Blocked")</f>
        <v>0</v>
      </c>
      <c r="K13" s="232" t="str">
        <f aca="false">IF($H13&lt;0,"Future-dated entry — check the date on DAILY ENTRY",IF($C13="Complete",IF(D13=0,"Account is live but nothing has been done on it yet",IF(H13&gt;14,"Live but untouched for over two weeks","Active")),IF(OR($C13="Not Started",$C13=0,$C13=""),"Not set up yet","Setup in progress")))</f>
        <v>Not set up yet</v>
      </c>
      <c r="L13" s="106" t="n">
        <f aca="false">IF($A13="","",'Platform Setup'!$P$13)</f>
        <v>23</v>
      </c>
    </row>
    <row r="14" customFormat="false" ht="21.75" hidden="false" customHeight="true" outlineLevel="0" collapsed="false">
      <c r="A14" s="253" t="str">
        <f aca="false">'Platform Setup'!$B$14</f>
        <v>X (Twitter)</v>
      </c>
      <c r="B14" s="137" t="str">
        <f aca="false">'Platform Setup'!$C$14</f>
        <v>Social Media</v>
      </c>
      <c r="C14" s="106" t="str">
        <f aca="false">'Platform Setup'!$J$14</f>
        <v>Not Started</v>
      </c>
      <c r="D14" s="106" t="n">
        <f aca="false">COUNTIF('DAILY ENTRY'!$C$4:$C$1006,$A14)</f>
        <v>0</v>
      </c>
      <c r="E14" s="106" t="n">
        <f aca="false">SUMIF('DAILY ENTRY'!$C$4:$C$1006,$A14,'DAILY ENTRY'!$F$4:$F$1006)</f>
        <v>0</v>
      </c>
      <c r="F14" s="106" t="n">
        <f aca="false">SUMIF('DAILY ENTRY'!$C$4:$C$1006,$A14,'DAILY ENTRY'!$G$4:$G$1006)</f>
        <v>0</v>
      </c>
      <c r="G14" s="254" t="str">
        <f aca="false">IF($D14=0,"",IFERROR(SUMPRODUCT(MAX(('DAILY ENTRY'!$C$4:$C$1006=$A14)*IF(ISNUMBER('DAILY ENTRY'!$A$4:$A$1006),'DAILY ENTRY'!$A$4:$A$1006,0))),""))</f>
        <v/>
      </c>
      <c r="H14" s="106" t="str">
        <f aca="true">IF(G14="","",TODAY()-G14)</f>
        <v/>
      </c>
      <c r="I14" s="106" t="str">
        <f aca="false">IF($G14="","",IFERROR(INDEX('DAILY ENTRY'!$B$4:$B$1006,MATCH(1,('DAILY ENTRY'!$C$4:$C$1006=$A14)*(IF(ISNUMBER('DAILY ENTRY'!$A$4:$A$1006),'DAILY ENTRY'!$A$4:$A$1006,0)=$G14),0)),""))</f>
        <v/>
      </c>
      <c r="J14" s="239" t="n">
        <f aca="false">COUNTIFS('DAILY ENTRY'!$C$4:$C$1006,$A14,'DAILY ENTRY'!$I$4:$I$1006,"Blocked")</f>
        <v>0</v>
      </c>
      <c r="K14" s="232" t="str">
        <f aca="false">IF($H14&lt;0,"Future-dated entry — check the date on DAILY ENTRY",IF($C14="Complete",IF(D14=0,"Account is live but nothing has been done on it yet",IF(H14&gt;14,"Live but untouched for over two weeks","Active")),IF(OR($C14="Not Started",$C14=0,$C14=""),"Not set up yet","Setup in progress")))</f>
        <v>Not set up yet</v>
      </c>
      <c r="L14" s="106" t="n">
        <f aca="false">IF($A14="","",'Platform Setup'!$P$14)</f>
        <v>48</v>
      </c>
    </row>
    <row r="15" customFormat="false" ht="21.75" hidden="false" customHeight="true" outlineLevel="0" collapsed="false">
      <c r="A15" s="253" t="str">
        <f aca="false">'Platform Setup'!$B$15</f>
        <v>Threads</v>
      </c>
      <c r="B15" s="137" t="str">
        <f aca="false">'Platform Setup'!$C$15</f>
        <v>Social Media</v>
      </c>
      <c r="C15" s="106" t="str">
        <f aca="false">'Platform Setup'!$J$15</f>
        <v>Not Started</v>
      </c>
      <c r="D15" s="106" t="n">
        <f aca="false">COUNTIF('DAILY ENTRY'!$C$4:$C$1006,$A15)</f>
        <v>0</v>
      </c>
      <c r="E15" s="106" t="n">
        <f aca="false">SUMIF('DAILY ENTRY'!$C$4:$C$1006,$A15,'DAILY ENTRY'!$F$4:$F$1006)</f>
        <v>0</v>
      </c>
      <c r="F15" s="106" t="n">
        <f aca="false">SUMIF('DAILY ENTRY'!$C$4:$C$1006,$A15,'DAILY ENTRY'!$G$4:$G$1006)</f>
        <v>0</v>
      </c>
      <c r="G15" s="254" t="str">
        <f aca="false">IF($D15=0,"",IFERROR(SUMPRODUCT(MAX(('DAILY ENTRY'!$C$4:$C$1006=$A15)*IF(ISNUMBER('DAILY ENTRY'!$A$4:$A$1006),'DAILY ENTRY'!$A$4:$A$1006,0))),""))</f>
        <v/>
      </c>
      <c r="H15" s="106" t="str">
        <f aca="true">IF(G15="","",TODAY()-G15)</f>
        <v/>
      </c>
      <c r="I15" s="106" t="str">
        <f aca="false">IF($G15="","",IFERROR(INDEX('DAILY ENTRY'!$B$4:$B$1006,MATCH(1,('DAILY ENTRY'!$C$4:$C$1006=$A15)*(IF(ISNUMBER('DAILY ENTRY'!$A$4:$A$1006),'DAILY ENTRY'!$A$4:$A$1006,0)=$G15),0)),""))</f>
        <v/>
      </c>
      <c r="J15" s="239" t="n">
        <f aca="false">COUNTIFS('DAILY ENTRY'!$C$4:$C$1006,$A15,'DAILY ENTRY'!$I$4:$I$1006,"Blocked")</f>
        <v>0</v>
      </c>
      <c r="K15" s="232" t="str">
        <f aca="false">IF($H15&lt;0,"Future-dated entry — check the date on DAILY ENTRY",IF($C15="Complete",IF(D15=0,"Account is live but nothing has been done on it yet",IF(H15&gt;14,"Live but untouched for over two weeks","Active")),IF(OR($C15="Not Started",$C15=0,$C15=""),"Not set up yet","Setup in progress")))</f>
        <v>Not set up yet</v>
      </c>
      <c r="L15" s="106" t="n">
        <f aca="false">IF($A15="","",'Platform Setup'!$P$15)</f>
        <v>49</v>
      </c>
    </row>
    <row r="16" customFormat="false" ht="21.75" hidden="false" customHeight="true" outlineLevel="0" collapsed="false">
      <c r="A16" s="253" t="str">
        <f aca="false">'Platform Setup'!$B$16</f>
        <v>TikTok</v>
      </c>
      <c r="B16" s="137" t="str">
        <f aca="false">'Platform Setup'!$C$16</f>
        <v>Social Media</v>
      </c>
      <c r="C16" s="106" t="str">
        <f aca="false">'Platform Setup'!$J$16</f>
        <v>Not Started</v>
      </c>
      <c r="D16" s="106" t="n">
        <f aca="false">COUNTIF('DAILY ENTRY'!$C$4:$C$1006,$A16)</f>
        <v>0</v>
      </c>
      <c r="E16" s="106" t="n">
        <f aca="false">SUMIF('DAILY ENTRY'!$C$4:$C$1006,$A16,'DAILY ENTRY'!$F$4:$F$1006)</f>
        <v>0</v>
      </c>
      <c r="F16" s="106" t="n">
        <f aca="false">SUMIF('DAILY ENTRY'!$C$4:$C$1006,$A16,'DAILY ENTRY'!$G$4:$G$1006)</f>
        <v>0</v>
      </c>
      <c r="G16" s="254" t="str">
        <f aca="false">IF($D16=0,"",IFERROR(SUMPRODUCT(MAX(('DAILY ENTRY'!$C$4:$C$1006=$A16)*IF(ISNUMBER('DAILY ENTRY'!$A$4:$A$1006),'DAILY ENTRY'!$A$4:$A$1006,0))),""))</f>
        <v/>
      </c>
      <c r="H16" s="106" t="str">
        <f aca="true">IF(G16="","",TODAY()-G16)</f>
        <v/>
      </c>
      <c r="I16" s="106" t="str">
        <f aca="false">IF($G16="","",IFERROR(INDEX('DAILY ENTRY'!$B$4:$B$1006,MATCH(1,('DAILY ENTRY'!$C$4:$C$1006=$A16)*(IF(ISNUMBER('DAILY ENTRY'!$A$4:$A$1006),'DAILY ENTRY'!$A$4:$A$1006,0)=$G16),0)),""))</f>
        <v/>
      </c>
      <c r="J16" s="239" t="n">
        <f aca="false">COUNTIFS('DAILY ENTRY'!$C$4:$C$1006,$A16,'DAILY ENTRY'!$I$4:$I$1006,"Blocked")</f>
        <v>0</v>
      </c>
      <c r="K16" s="232" t="str">
        <f aca="false">IF($H16&lt;0,"Future-dated entry — check the date on DAILY ENTRY",IF($C16="Complete",IF(D16=0,"Account is live but nothing has been done on it yet",IF(H16&gt;14,"Live but untouched for over two weeks","Active")),IF(OR($C16="Not Started",$C16=0,$C16=""),"Not set up yet","Setup in progress")))</f>
        <v>Not set up yet</v>
      </c>
      <c r="L16" s="106" t="n">
        <f aca="false">IF($A16="","",'Platform Setup'!$P$16)</f>
        <v>50</v>
      </c>
    </row>
    <row r="17" customFormat="false" ht="21.75" hidden="false" customHeight="true" outlineLevel="0" collapsed="false">
      <c r="A17" s="253" t="str">
        <f aca="false">'Platform Setup'!$B$17</f>
        <v>Pinterest</v>
      </c>
      <c r="B17" s="137" t="str">
        <f aca="false">'Platform Setup'!$C$17</f>
        <v>Social Media</v>
      </c>
      <c r="C17" s="106" t="str">
        <f aca="false">'Platform Setup'!$J$17</f>
        <v>Not Started</v>
      </c>
      <c r="D17" s="106" t="n">
        <f aca="false">COUNTIF('DAILY ENTRY'!$C$4:$C$1006,$A17)</f>
        <v>0</v>
      </c>
      <c r="E17" s="106" t="n">
        <f aca="false">SUMIF('DAILY ENTRY'!$C$4:$C$1006,$A17,'DAILY ENTRY'!$F$4:$F$1006)</f>
        <v>0</v>
      </c>
      <c r="F17" s="106" t="n">
        <f aca="false">SUMIF('DAILY ENTRY'!$C$4:$C$1006,$A17,'DAILY ENTRY'!$G$4:$G$1006)</f>
        <v>0</v>
      </c>
      <c r="G17" s="254" t="str">
        <f aca="false">IF($D17=0,"",IFERROR(SUMPRODUCT(MAX(('DAILY ENTRY'!$C$4:$C$1006=$A17)*IF(ISNUMBER('DAILY ENTRY'!$A$4:$A$1006),'DAILY ENTRY'!$A$4:$A$1006,0))),""))</f>
        <v/>
      </c>
      <c r="H17" s="106" t="str">
        <f aca="true">IF(G17="","",TODAY()-G17)</f>
        <v/>
      </c>
      <c r="I17" s="106" t="str">
        <f aca="false">IF($G17="","",IFERROR(INDEX('DAILY ENTRY'!$B$4:$B$1006,MATCH(1,('DAILY ENTRY'!$C$4:$C$1006=$A17)*(IF(ISNUMBER('DAILY ENTRY'!$A$4:$A$1006),'DAILY ENTRY'!$A$4:$A$1006,0)=$G17),0)),""))</f>
        <v/>
      </c>
      <c r="J17" s="239" t="n">
        <f aca="false">COUNTIFS('DAILY ENTRY'!$C$4:$C$1006,$A17,'DAILY ENTRY'!$I$4:$I$1006,"Blocked")</f>
        <v>0</v>
      </c>
      <c r="K17" s="232" t="str">
        <f aca="false">IF($H17&lt;0,"Future-dated entry — check the date on DAILY ENTRY",IF($C17="Complete",IF(D17=0,"Account is live but nothing has been done on it yet",IF(H17&gt;14,"Live but untouched for over two weeks","Active")),IF(OR($C17="Not Started",$C17=0,$C17=""),"Not set up yet","Setup in progress")))</f>
        <v>Not set up yet</v>
      </c>
      <c r="L17" s="106" t="n">
        <f aca="false">IF($A17="","",'Platform Setup'!$P$17)</f>
        <v>96</v>
      </c>
    </row>
    <row r="18" customFormat="false" ht="21.75" hidden="false" customHeight="true" outlineLevel="0" collapsed="false">
      <c r="A18" s="253" t="str">
        <f aca="false">'Platform Setup'!$B$18</f>
        <v>Bluesky</v>
      </c>
      <c r="B18" s="137" t="str">
        <f aca="false">'Platform Setup'!$C$18</f>
        <v>Social Media</v>
      </c>
      <c r="C18" s="106" t="str">
        <f aca="false">'Platform Setup'!$J$18</f>
        <v>Not Started</v>
      </c>
      <c r="D18" s="106" t="n">
        <f aca="false">COUNTIF('DAILY ENTRY'!$C$4:$C$1006,$A18)</f>
        <v>0</v>
      </c>
      <c r="E18" s="106" t="n">
        <f aca="false">SUMIF('DAILY ENTRY'!$C$4:$C$1006,$A18,'DAILY ENTRY'!$F$4:$F$1006)</f>
        <v>0</v>
      </c>
      <c r="F18" s="106" t="n">
        <f aca="false">SUMIF('DAILY ENTRY'!$C$4:$C$1006,$A18,'DAILY ENTRY'!$G$4:$G$1006)</f>
        <v>0</v>
      </c>
      <c r="G18" s="254" t="str">
        <f aca="false">IF($D18=0,"",IFERROR(SUMPRODUCT(MAX(('DAILY ENTRY'!$C$4:$C$1006=$A18)*IF(ISNUMBER('DAILY ENTRY'!$A$4:$A$1006),'DAILY ENTRY'!$A$4:$A$1006,0))),""))</f>
        <v/>
      </c>
      <c r="H18" s="106" t="str">
        <f aca="true">IF(G18="","",TODAY()-G18)</f>
        <v/>
      </c>
      <c r="I18" s="106" t="str">
        <f aca="false">IF($G18="","",IFERROR(INDEX('DAILY ENTRY'!$B$4:$B$1006,MATCH(1,('DAILY ENTRY'!$C$4:$C$1006=$A18)*(IF(ISNUMBER('DAILY ENTRY'!$A$4:$A$1006),'DAILY ENTRY'!$A$4:$A$1006,0)=$G18),0)),""))</f>
        <v/>
      </c>
      <c r="J18" s="239" t="n">
        <f aca="false">COUNTIFS('DAILY ENTRY'!$C$4:$C$1006,$A18,'DAILY ENTRY'!$I$4:$I$1006,"Blocked")</f>
        <v>0</v>
      </c>
      <c r="K18" s="232" t="str">
        <f aca="false">IF($H18&lt;0,"Future-dated entry — check the date on DAILY ENTRY",IF($C18="Complete",IF(D18=0,"Account is live but nothing has been done on it yet",IF(H18&gt;14,"Live but untouched for over two weeks","Active")),IF(OR($C18="Not Started",$C18=0,$C18=""),"Not set up yet","Setup in progress")))</f>
        <v>Not set up yet</v>
      </c>
      <c r="L18" s="106" t="n">
        <f aca="false">IF($A18="","",'Platform Setup'!$P$18)</f>
        <v>97</v>
      </c>
    </row>
    <row r="19" customFormat="false" ht="21.75" hidden="false" customHeight="true" outlineLevel="0" collapsed="false">
      <c r="A19" s="253" t="str">
        <f aca="false">'Platform Setup'!$B$19</f>
        <v>Website / Blog</v>
      </c>
      <c r="B19" s="137" t="str">
        <f aca="false">'Platform Setup'!$C$19</f>
        <v>Publishing</v>
      </c>
      <c r="C19" s="106" t="str">
        <f aca="false">'Platform Setup'!$J$19</f>
        <v>Not Started</v>
      </c>
      <c r="D19" s="106" t="n">
        <f aca="false">COUNTIF('DAILY ENTRY'!$C$4:$C$1006,$A19)</f>
        <v>0</v>
      </c>
      <c r="E19" s="106" t="n">
        <f aca="false">SUMIF('DAILY ENTRY'!$C$4:$C$1006,$A19,'DAILY ENTRY'!$F$4:$F$1006)</f>
        <v>0</v>
      </c>
      <c r="F19" s="106" t="n">
        <f aca="false">SUMIF('DAILY ENTRY'!$C$4:$C$1006,$A19,'DAILY ENTRY'!$G$4:$G$1006)</f>
        <v>0</v>
      </c>
      <c r="G19" s="254" t="str">
        <f aca="false">IF($D19=0,"",IFERROR(SUMPRODUCT(MAX(('DAILY ENTRY'!$C$4:$C$1006=$A19)*IF(ISNUMBER('DAILY ENTRY'!$A$4:$A$1006),'DAILY ENTRY'!$A$4:$A$1006,0))),""))</f>
        <v/>
      </c>
      <c r="H19" s="106" t="str">
        <f aca="true">IF(G19="","",TODAY()-G19)</f>
        <v/>
      </c>
      <c r="I19" s="106" t="str">
        <f aca="false">IF($G19="","",IFERROR(INDEX('DAILY ENTRY'!$B$4:$B$1006,MATCH(1,('DAILY ENTRY'!$C$4:$C$1006=$A19)*(IF(ISNUMBER('DAILY ENTRY'!$A$4:$A$1006),'DAILY ENTRY'!$A$4:$A$1006,0)=$G19),0)),""))</f>
        <v/>
      </c>
      <c r="J19" s="239" t="n">
        <f aca="false">COUNTIFS('DAILY ENTRY'!$C$4:$C$1006,$A19,'DAILY ENTRY'!$I$4:$I$1006,"Blocked")</f>
        <v>0</v>
      </c>
      <c r="K19" s="232" t="str">
        <f aca="false">IF($H19&lt;0,"Future-dated entry — check the date on DAILY ENTRY",IF($C19="Complete",IF(D19=0,"Account is live but nothing has been done on it yet",IF(H19&gt;14,"Live but untouched for over two weeks","Active")),IF(OR($C19="Not Started",$C19=0,$C19=""),"Not set up yet","Setup in progress")))</f>
        <v>Not set up yet</v>
      </c>
      <c r="L19" s="106" t="n">
        <f aca="false">IF($A19="","",'Platform Setup'!$P$19)</f>
        <v>6</v>
      </c>
    </row>
    <row r="20" customFormat="false" ht="21.75" hidden="false" customHeight="true" outlineLevel="0" collapsed="false">
      <c r="A20" s="253" t="str">
        <f aca="false">'Platform Setup'!$B$20</f>
        <v>Medium</v>
      </c>
      <c r="B20" s="137" t="str">
        <f aca="false">'Platform Setup'!$C$20</f>
        <v>Publishing</v>
      </c>
      <c r="C20" s="106" t="str">
        <f aca="false">'Platform Setup'!$J$20</f>
        <v>Not Started</v>
      </c>
      <c r="D20" s="106" t="n">
        <f aca="false">COUNTIF('DAILY ENTRY'!$C$4:$C$1006,$A20)</f>
        <v>0</v>
      </c>
      <c r="E20" s="106" t="n">
        <f aca="false">SUMIF('DAILY ENTRY'!$C$4:$C$1006,$A20,'DAILY ENTRY'!$F$4:$F$1006)</f>
        <v>0</v>
      </c>
      <c r="F20" s="106" t="n">
        <f aca="false">SUMIF('DAILY ENTRY'!$C$4:$C$1006,$A20,'DAILY ENTRY'!$G$4:$G$1006)</f>
        <v>0</v>
      </c>
      <c r="G20" s="254" t="str">
        <f aca="false">IF($D20=0,"",IFERROR(SUMPRODUCT(MAX(('DAILY ENTRY'!$C$4:$C$1006=$A20)*IF(ISNUMBER('DAILY ENTRY'!$A$4:$A$1006),'DAILY ENTRY'!$A$4:$A$1006,0))),""))</f>
        <v/>
      </c>
      <c r="H20" s="106" t="str">
        <f aca="true">IF(G20="","",TODAY()-G20)</f>
        <v/>
      </c>
      <c r="I20" s="106" t="str">
        <f aca="false">IF($G20="","",IFERROR(INDEX('DAILY ENTRY'!$B$4:$B$1006,MATCH(1,('DAILY ENTRY'!$C$4:$C$1006=$A20)*(IF(ISNUMBER('DAILY ENTRY'!$A$4:$A$1006),'DAILY ENTRY'!$A$4:$A$1006,0)=$G20),0)),""))</f>
        <v/>
      </c>
      <c r="J20" s="239" t="n">
        <f aca="false">COUNTIFS('DAILY ENTRY'!$C$4:$C$1006,$A20,'DAILY ENTRY'!$I$4:$I$1006,"Blocked")</f>
        <v>0</v>
      </c>
      <c r="K20" s="232" t="str">
        <f aca="false">IF($H20&lt;0,"Future-dated entry — check the date on DAILY ENTRY",IF($C20="Complete",IF(D20=0,"Account is live but nothing has been done on it yet",IF(H20&gt;14,"Live but untouched for over two weeks","Active")),IF(OR($C20="Not Started",$C20=0,$C20=""),"Not set up yet","Setup in progress")))</f>
        <v>Not set up yet</v>
      </c>
      <c r="L20" s="106" t="n">
        <f aca="false">IF($A20="","",'Platform Setup'!$P$20)</f>
        <v>24</v>
      </c>
    </row>
    <row r="21" customFormat="false" ht="21.75" hidden="false" customHeight="true" outlineLevel="0" collapsed="false">
      <c r="A21" s="253" t="str">
        <f aca="false">'Platform Setup'!$B$21</f>
        <v>Substack</v>
      </c>
      <c r="B21" s="137" t="str">
        <f aca="false">'Platform Setup'!$C$21</f>
        <v>Publishing</v>
      </c>
      <c r="C21" s="106" t="str">
        <f aca="false">'Platform Setup'!$J$21</f>
        <v>Not Started</v>
      </c>
      <c r="D21" s="106" t="n">
        <f aca="false">COUNTIF('DAILY ENTRY'!$C$4:$C$1006,$A21)</f>
        <v>0</v>
      </c>
      <c r="E21" s="106" t="n">
        <f aca="false">SUMIF('DAILY ENTRY'!$C$4:$C$1006,$A21,'DAILY ENTRY'!$F$4:$F$1006)</f>
        <v>0</v>
      </c>
      <c r="F21" s="106" t="n">
        <f aca="false">SUMIF('DAILY ENTRY'!$C$4:$C$1006,$A21,'DAILY ENTRY'!$G$4:$G$1006)</f>
        <v>0</v>
      </c>
      <c r="G21" s="254" t="str">
        <f aca="false">IF($D21=0,"",IFERROR(SUMPRODUCT(MAX(('DAILY ENTRY'!$C$4:$C$1006=$A21)*IF(ISNUMBER('DAILY ENTRY'!$A$4:$A$1006),'DAILY ENTRY'!$A$4:$A$1006,0))),""))</f>
        <v/>
      </c>
      <c r="H21" s="106" t="str">
        <f aca="true">IF(G21="","",TODAY()-G21)</f>
        <v/>
      </c>
      <c r="I21" s="106" t="str">
        <f aca="false">IF($G21="","",IFERROR(INDEX('DAILY ENTRY'!$B$4:$B$1006,MATCH(1,('DAILY ENTRY'!$C$4:$C$1006=$A21)*(IF(ISNUMBER('DAILY ENTRY'!$A$4:$A$1006),'DAILY ENTRY'!$A$4:$A$1006,0)=$G21),0)),""))</f>
        <v/>
      </c>
      <c r="J21" s="239" t="n">
        <f aca="false">COUNTIFS('DAILY ENTRY'!$C$4:$C$1006,$A21,'DAILY ENTRY'!$I$4:$I$1006,"Blocked")</f>
        <v>0</v>
      </c>
      <c r="K21" s="232" t="str">
        <f aca="false">IF($H21&lt;0,"Future-dated entry — check the date on DAILY ENTRY",IF($C21="Complete",IF(D21=0,"Account is live but nothing has been done on it yet",IF(H21&gt;14,"Live but untouched for over two weeks","Active")),IF(OR($C21="Not Started",$C21=0,$C21=""),"Not set up yet","Setup in progress")))</f>
        <v>Not set up yet</v>
      </c>
      <c r="L21" s="106" t="n">
        <f aca="false">IF($A21="","",'Platform Setup'!$P$21)</f>
        <v>51</v>
      </c>
    </row>
    <row r="22" customFormat="false" ht="21.75" hidden="false" customHeight="true" outlineLevel="0" collapsed="false">
      <c r="A22" s="253" t="str">
        <f aca="false">'Platform Setup'!$B$22</f>
        <v>SlideShare</v>
      </c>
      <c r="B22" s="137" t="str">
        <f aca="false">'Platform Setup'!$C$22</f>
        <v>Publishing</v>
      </c>
      <c r="C22" s="106" t="str">
        <f aca="false">'Platform Setup'!$J$22</f>
        <v>Not Started</v>
      </c>
      <c r="D22" s="106" t="n">
        <f aca="false">COUNTIF('DAILY ENTRY'!$C$4:$C$1006,$A22)</f>
        <v>0</v>
      </c>
      <c r="E22" s="106" t="n">
        <f aca="false">SUMIF('DAILY ENTRY'!$C$4:$C$1006,$A22,'DAILY ENTRY'!$F$4:$F$1006)</f>
        <v>0</v>
      </c>
      <c r="F22" s="106" t="n">
        <f aca="false">SUMIF('DAILY ENTRY'!$C$4:$C$1006,$A22,'DAILY ENTRY'!$G$4:$G$1006)</f>
        <v>0</v>
      </c>
      <c r="G22" s="254" t="str">
        <f aca="false">IF($D22=0,"",IFERROR(SUMPRODUCT(MAX(('DAILY ENTRY'!$C$4:$C$1006=$A22)*IF(ISNUMBER('DAILY ENTRY'!$A$4:$A$1006),'DAILY ENTRY'!$A$4:$A$1006,0))),""))</f>
        <v/>
      </c>
      <c r="H22" s="106" t="str">
        <f aca="true">IF(G22="","",TODAY()-G22)</f>
        <v/>
      </c>
      <c r="I22" s="106" t="str">
        <f aca="false">IF($G22="","",IFERROR(INDEX('DAILY ENTRY'!$B$4:$B$1006,MATCH(1,('DAILY ENTRY'!$C$4:$C$1006=$A22)*(IF(ISNUMBER('DAILY ENTRY'!$A$4:$A$1006),'DAILY ENTRY'!$A$4:$A$1006,0)=$G22),0)),""))</f>
        <v/>
      </c>
      <c r="J22" s="239" t="n">
        <f aca="false">COUNTIFS('DAILY ENTRY'!$C$4:$C$1006,$A22,'DAILY ENTRY'!$I$4:$I$1006,"Blocked")</f>
        <v>0</v>
      </c>
      <c r="K22" s="232" t="str">
        <f aca="false">IF($H22&lt;0,"Future-dated entry — check the date on DAILY ENTRY",IF($C22="Complete",IF(D22=0,"Account is live but nothing has been done on it yet",IF(H22&gt;14,"Live but untouched for over two weeks","Active")),IF(OR($C22="Not Started",$C22=0,$C22=""),"Not set up yet","Setup in progress")))</f>
        <v>Not set up yet</v>
      </c>
      <c r="L22" s="106" t="n">
        <f aca="false">IF($A22="","",'Platform Setup'!$P$22)</f>
        <v>52</v>
      </c>
    </row>
    <row r="23" customFormat="false" ht="21.75" hidden="false" customHeight="true" outlineLevel="0" collapsed="false">
      <c r="A23" s="253" t="str">
        <f aca="false">'Platform Setup'!$B$23</f>
        <v>WordPress.com</v>
      </c>
      <c r="B23" s="137" t="str">
        <f aca="false">'Platform Setup'!$C$23</f>
        <v>Publishing</v>
      </c>
      <c r="C23" s="106" t="str">
        <f aca="false">'Platform Setup'!$J$23</f>
        <v>Not Started</v>
      </c>
      <c r="D23" s="106" t="n">
        <f aca="false">COUNTIF('DAILY ENTRY'!$C$4:$C$1006,$A23)</f>
        <v>0</v>
      </c>
      <c r="E23" s="106" t="n">
        <f aca="false">SUMIF('DAILY ENTRY'!$C$4:$C$1006,$A23,'DAILY ENTRY'!$F$4:$F$1006)</f>
        <v>0</v>
      </c>
      <c r="F23" s="106" t="n">
        <f aca="false">SUMIF('DAILY ENTRY'!$C$4:$C$1006,$A23,'DAILY ENTRY'!$G$4:$G$1006)</f>
        <v>0</v>
      </c>
      <c r="G23" s="254" t="str">
        <f aca="false">IF($D23=0,"",IFERROR(SUMPRODUCT(MAX(('DAILY ENTRY'!$C$4:$C$1006=$A23)*IF(ISNUMBER('DAILY ENTRY'!$A$4:$A$1006),'DAILY ENTRY'!$A$4:$A$1006,0))),""))</f>
        <v/>
      </c>
      <c r="H23" s="106" t="str">
        <f aca="true">IF(G23="","",TODAY()-G23)</f>
        <v/>
      </c>
      <c r="I23" s="106" t="str">
        <f aca="false">IF($G23="","",IFERROR(INDEX('DAILY ENTRY'!$B$4:$B$1006,MATCH(1,('DAILY ENTRY'!$C$4:$C$1006=$A23)*(IF(ISNUMBER('DAILY ENTRY'!$A$4:$A$1006),'DAILY ENTRY'!$A$4:$A$1006,0)=$G23),0)),""))</f>
        <v/>
      </c>
      <c r="J23" s="239" t="n">
        <f aca="false">COUNTIFS('DAILY ENTRY'!$C$4:$C$1006,$A23,'DAILY ENTRY'!$I$4:$I$1006,"Blocked")</f>
        <v>0</v>
      </c>
      <c r="K23" s="232" t="str">
        <f aca="false">IF($H23&lt;0,"Future-dated entry — check the date on DAILY ENTRY",IF($C23="Complete",IF(D23=0,"Account is live but nothing has been done on it yet",IF(H23&gt;14,"Live but untouched for over two weeks","Active")),IF(OR($C23="Not Started",$C23=0,$C23=""),"Not set up yet","Setup in progress")))</f>
        <v>Not set up yet</v>
      </c>
      <c r="L23" s="106" t="n">
        <f aca="false">IF($A23="","",'Platform Setup'!$P$23)</f>
        <v>53</v>
      </c>
    </row>
    <row r="24" customFormat="false" ht="21.75" hidden="false" customHeight="true" outlineLevel="0" collapsed="false">
      <c r="A24" s="253" t="str">
        <f aca="false">'Platform Setup'!$B$24</f>
        <v>Blogger</v>
      </c>
      <c r="B24" s="137" t="str">
        <f aca="false">'Platform Setup'!$C$24</f>
        <v>Publishing</v>
      </c>
      <c r="C24" s="106" t="str">
        <f aca="false">'Platform Setup'!$J$24</f>
        <v>Not Started</v>
      </c>
      <c r="D24" s="106" t="n">
        <f aca="false">COUNTIF('DAILY ENTRY'!$C$4:$C$1006,$A24)</f>
        <v>0</v>
      </c>
      <c r="E24" s="106" t="n">
        <f aca="false">SUMIF('DAILY ENTRY'!$C$4:$C$1006,$A24,'DAILY ENTRY'!$F$4:$F$1006)</f>
        <v>0</v>
      </c>
      <c r="F24" s="106" t="n">
        <f aca="false">SUMIF('DAILY ENTRY'!$C$4:$C$1006,$A24,'DAILY ENTRY'!$G$4:$G$1006)</f>
        <v>0</v>
      </c>
      <c r="G24" s="254" t="str">
        <f aca="false">IF($D24=0,"",IFERROR(SUMPRODUCT(MAX(('DAILY ENTRY'!$C$4:$C$1006=$A24)*IF(ISNUMBER('DAILY ENTRY'!$A$4:$A$1006),'DAILY ENTRY'!$A$4:$A$1006,0))),""))</f>
        <v/>
      </c>
      <c r="H24" s="106" t="str">
        <f aca="true">IF(G24="","",TODAY()-G24)</f>
        <v/>
      </c>
      <c r="I24" s="106" t="str">
        <f aca="false">IF($G24="","",IFERROR(INDEX('DAILY ENTRY'!$B$4:$B$1006,MATCH(1,('DAILY ENTRY'!$C$4:$C$1006=$A24)*(IF(ISNUMBER('DAILY ENTRY'!$A$4:$A$1006),'DAILY ENTRY'!$A$4:$A$1006,0)=$G24),0)),""))</f>
        <v/>
      </c>
      <c r="J24" s="239" t="n">
        <f aca="false">COUNTIFS('DAILY ENTRY'!$C$4:$C$1006,$A24,'DAILY ENTRY'!$I$4:$I$1006,"Blocked")</f>
        <v>0</v>
      </c>
      <c r="K24" s="232" t="str">
        <f aca="false">IF($H24&lt;0,"Future-dated entry — check the date on DAILY ENTRY",IF($C24="Complete",IF(D24=0,"Account is live but nothing has been done on it yet",IF(H24&gt;14,"Live but untouched for over two weeks","Active")),IF(OR($C24="Not Started",$C24=0,$C24=""),"Not set up yet","Setup in progress")))</f>
        <v>Not set up yet</v>
      </c>
      <c r="L24" s="106" t="n">
        <f aca="false">IF($A24="","",'Platform Setup'!$P$24)</f>
        <v>98</v>
      </c>
    </row>
    <row r="25" customFormat="false" ht="21.75" hidden="false" customHeight="true" outlineLevel="0" collapsed="false">
      <c r="A25" s="253" t="str">
        <f aca="false">'Platform Setup'!$B$25</f>
        <v>Tumblr</v>
      </c>
      <c r="B25" s="137" t="str">
        <f aca="false">'Platform Setup'!$C$25</f>
        <v>Publishing</v>
      </c>
      <c r="C25" s="106" t="str">
        <f aca="false">'Platform Setup'!$J$25</f>
        <v>Not Started</v>
      </c>
      <c r="D25" s="106" t="n">
        <f aca="false">COUNTIF('DAILY ENTRY'!$C$4:$C$1006,$A25)</f>
        <v>0</v>
      </c>
      <c r="E25" s="106" t="n">
        <f aca="false">SUMIF('DAILY ENTRY'!$C$4:$C$1006,$A25,'DAILY ENTRY'!$F$4:$F$1006)</f>
        <v>0</v>
      </c>
      <c r="F25" s="106" t="n">
        <f aca="false">SUMIF('DAILY ENTRY'!$C$4:$C$1006,$A25,'DAILY ENTRY'!$G$4:$G$1006)</f>
        <v>0</v>
      </c>
      <c r="G25" s="254" t="str">
        <f aca="false">IF($D25=0,"",IFERROR(SUMPRODUCT(MAX(('DAILY ENTRY'!$C$4:$C$1006=$A25)*IF(ISNUMBER('DAILY ENTRY'!$A$4:$A$1006),'DAILY ENTRY'!$A$4:$A$1006,0))),""))</f>
        <v/>
      </c>
      <c r="H25" s="106" t="str">
        <f aca="true">IF(G25="","",TODAY()-G25)</f>
        <v/>
      </c>
      <c r="I25" s="106" t="str">
        <f aca="false">IF($G25="","",IFERROR(INDEX('DAILY ENTRY'!$B$4:$B$1006,MATCH(1,('DAILY ENTRY'!$C$4:$C$1006=$A25)*(IF(ISNUMBER('DAILY ENTRY'!$A$4:$A$1006),'DAILY ENTRY'!$A$4:$A$1006,0)=$G25),0)),""))</f>
        <v/>
      </c>
      <c r="J25" s="239" t="n">
        <f aca="false">COUNTIFS('DAILY ENTRY'!$C$4:$C$1006,$A25,'DAILY ENTRY'!$I$4:$I$1006,"Blocked")</f>
        <v>0</v>
      </c>
      <c r="K25" s="232" t="str">
        <f aca="false">IF($H25&lt;0,"Future-dated entry — check the date on DAILY ENTRY",IF($C25="Complete",IF(D25=0,"Account is live but nothing has been done on it yet",IF(H25&gt;14,"Live but untouched for over two weeks","Active")),IF(OR($C25="Not Started",$C25=0,$C25=""),"Not set up yet","Setup in progress")))</f>
        <v>Not set up yet</v>
      </c>
      <c r="L25" s="106" t="n">
        <f aca="false">IF($A25="","",'Platform Setup'!$P$25)</f>
        <v>99</v>
      </c>
    </row>
    <row r="26" customFormat="false" ht="21.75" hidden="false" customHeight="true" outlineLevel="0" collapsed="false">
      <c r="A26" s="253" t="str">
        <f aca="false">'Platform Setup'!$B$26</f>
        <v>Vocal Media</v>
      </c>
      <c r="B26" s="137" t="str">
        <f aca="false">'Platform Setup'!$C$26</f>
        <v>Publishing</v>
      </c>
      <c r="C26" s="106" t="str">
        <f aca="false">'Platform Setup'!$J$26</f>
        <v>Not Started</v>
      </c>
      <c r="D26" s="106" t="n">
        <f aca="false">COUNTIF('DAILY ENTRY'!$C$4:$C$1006,$A26)</f>
        <v>0</v>
      </c>
      <c r="E26" s="106" t="n">
        <f aca="false">SUMIF('DAILY ENTRY'!$C$4:$C$1006,$A26,'DAILY ENTRY'!$F$4:$F$1006)</f>
        <v>0</v>
      </c>
      <c r="F26" s="106" t="n">
        <f aca="false">SUMIF('DAILY ENTRY'!$C$4:$C$1006,$A26,'DAILY ENTRY'!$G$4:$G$1006)</f>
        <v>0</v>
      </c>
      <c r="G26" s="254" t="str">
        <f aca="false">IF($D26=0,"",IFERROR(SUMPRODUCT(MAX(('DAILY ENTRY'!$C$4:$C$1006=$A26)*IF(ISNUMBER('DAILY ENTRY'!$A$4:$A$1006),'DAILY ENTRY'!$A$4:$A$1006,0))),""))</f>
        <v/>
      </c>
      <c r="H26" s="106" t="str">
        <f aca="true">IF(G26="","",TODAY()-G26)</f>
        <v/>
      </c>
      <c r="I26" s="106" t="str">
        <f aca="false">IF($G26="","",IFERROR(INDEX('DAILY ENTRY'!$B$4:$B$1006,MATCH(1,('DAILY ENTRY'!$C$4:$C$1006=$A26)*(IF(ISNUMBER('DAILY ENTRY'!$A$4:$A$1006),'DAILY ENTRY'!$A$4:$A$1006,0)=$G26),0)),""))</f>
        <v/>
      </c>
      <c r="J26" s="239" t="n">
        <f aca="false">COUNTIFS('DAILY ENTRY'!$C$4:$C$1006,$A26,'DAILY ENTRY'!$I$4:$I$1006,"Blocked")</f>
        <v>0</v>
      </c>
      <c r="K26" s="232" t="str">
        <f aca="false">IF($H26&lt;0,"Future-dated entry — check the date on DAILY ENTRY",IF($C26="Complete",IF(D26=0,"Account is live but nothing has been done on it yet",IF(H26&gt;14,"Live but untouched for over two weeks","Active")),IF(OR($C26="Not Started",$C26=0,$C26=""),"Not set up yet","Setup in progress")))</f>
        <v>Not set up yet</v>
      </c>
      <c r="L26" s="106" t="n">
        <f aca="false">IF($A26="","",'Platform Setup'!$P$26)</f>
        <v>100</v>
      </c>
    </row>
    <row r="27" customFormat="false" ht="21.75" hidden="false" customHeight="true" outlineLevel="0" collapsed="false">
      <c r="A27" s="253" t="str">
        <f aca="false">'Platform Setup'!$B$27</f>
        <v>DEV Community</v>
      </c>
      <c r="B27" s="137" t="str">
        <f aca="false">'Platform Setup'!$C$27</f>
        <v>Publishing</v>
      </c>
      <c r="C27" s="106" t="str">
        <f aca="false">'Platform Setup'!$J$27</f>
        <v>Not Started</v>
      </c>
      <c r="D27" s="106" t="n">
        <f aca="false">COUNTIF('DAILY ENTRY'!$C$4:$C$1006,$A27)</f>
        <v>0</v>
      </c>
      <c r="E27" s="106" t="n">
        <f aca="false">SUMIF('DAILY ENTRY'!$C$4:$C$1006,$A27,'DAILY ENTRY'!$F$4:$F$1006)</f>
        <v>0</v>
      </c>
      <c r="F27" s="106" t="n">
        <f aca="false">SUMIF('DAILY ENTRY'!$C$4:$C$1006,$A27,'DAILY ENTRY'!$G$4:$G$1006)</f>
        <v>0</v>
      </c>
      <c r="G27" s="254" t="str">
        <f aca="false">IF($D27=0,"",IFERROR(SUMPRODUCT(MAX(('DAILY ENTRY'!$C$4:$C$1006=$A27)*IF(ISNUMBER('DAILY ENTRY'!$A$4:$A$1006),'DAILY ENTRY'!$A$4:$A$1006,0))),""))</f>
        <v/>
      </c>
      <c r="H27" s="106" t="str">
        <f aca="true">IF(G27="","",TODAY()-G27)</f>
        <v/>
      </c>
      <c r="I27" s="106" t="str">
        <f aca="false">IF($G27="","",IFERROR(INDEX('DAILY ENTRY'!$B$4:$B$1006,MATCH(1,('DAILY ENTRY'!$C$4:$C$1006=$A27)*(IF(ISNUMBER('DAILY ENTRY'!$A$4:$A$1006),'DAILY ENTRY'!$A$4:$A$1006,0)=$G27),0)),""))</f>
        <v/>
      </c>
      <c r="J27" s="239" t="n">
        <f aca="false">COUNTIFS('DAILY ENTRY'!$C$4:$C$1006,$A27,'DAILY ENTRY'!$I$4:$I$1006,"Blocked")</f>
        <v>0</v>
      </c>
      <c r="K27" s="232" t="str">
        <f aca="false">IF($H27&lt;0,"Future-dated entry — check the date on DAILY ENTRY",IF($C27="Complete",IF(D27=0,"Account is live but nothing has been done on it yet",IF(H27&gt;14,"Live but untouched for over two weeks","Active")),IF(OR($C27="Not Started",$C27=0,$C27=""),"Not set up yet","Setup in progress")))</f>
        <v>Not set up yet</v>
      </c>
      <c r="L27" s="106" t="n">
        <f aca="false">IF($A27="","",'Platform Setup'!$P$27)</f>
        <v>101</v>
      </c>
    </row>
    <row r="28" customFormat="false" ht="21.75" hidden="false" customHeight="true" outlineLevel="0" collapsed="false">
      <c r="A28" s="253" t="str">
        <f aca="false">'Platform Setup'!$B$28</f>
        <v>Hashnode</v>
      </c>
      <c r="B28" s="137" t="str">
        <f aca="false">'Platform Setup'!$C$28</f>
        <v>Publishing</v>
      </c>
      <c r="C28" s="106" t="str">
        <f aca="false">'Platform Setup'!$J$28</f>
        <v>Not Started</v>
      </c>
      <c r="D28" s="106" t="n">
        <f aca="false">COUNTIF('DAILY ENTRY'!$C$4:$C$1006,$A28)</f>
        <v>0</v>
      </c>
      <c r="E28" s="106" t="n">
        <f aca="false">SUMIF('DAILY ENTRY'!$C$4:$C$1006,$A28,'DAILY ENTRY'!$F$4:$F$1006)</f>
        <v>0</v>
      </c>
      <c r="F28" s="106" t="n">
        <f aca="false">SUMIF('DAILY ENTRY'!$C$4:$C$1006,$A28,'DAILY ENTRY'!$G$4:$G$1006)</f>
        <v>0</v>
      </c>
      <c r="G28" s="254" t="str">
        <f aca="false">IF($D28=0,"",IFERROR(SUMPRODUCT(MAX(('DAILY ENTRY'!$C$4:$C$1006=$A28)*IF(ISNUMBER('DAILY ENTRY'!$A$4:$A$1006),'DAILY ENTRY'!$A$4:$A$1006,0))),""))</f>
        <v/>
      </c>
      <c r="H28" s="106" t="str">
        <f aca="true">IF(G28="","",TODAY()-G28)</f>
        <v/>
      </c>
      <c r="I28" s="106" t="str">
        <f aca="false">IF($G28="","",IFERROR(INDEX('DAILY ENTRY'!$B$4:$B$1006,MATCH(1,('DAILY ENTRY'!$C$4:$C$1006=$A28)*(IF(ISNUMBER('DAILY ENTRY'!$A$4:$A$1006),'DAILY ENTRY'!$A$4:$A$1006,0)=$G28),0)),""))</f>
        <v/>
      </c>
      <c r="J28" s="239" t="n">
        <f aca="false">COUNTIFS('DAILY ENTRY'!$C$4:$C$1006,$A28,'DAILY ENTRY'!$I$4:$I$1006,"Blocked")</f>
        <v>0</v>
      </c>
      <c r="K28" s="232" t="str">
        <f aca="false">IF($H28&lt;0,"Future-dated entry — check the date on DAILY ENTRY",IF($C28="Complete",IF(D28=0,"Account is live but nothing has been done on it yet",IF(H28&gt;14,"Live but untouched for over two weeks","Active")),IF(OR($C28="Not Started",$C28=0,$C28=""),"Not set up yet","Setup in progress")))</f>
        <v>Not set up yet</v>
      </c>
      <c r="L28" s="106" t="n">
        <f aca="false">IF($A28="","",'Platform Setup'!$P$28)</f>
        <v>102</v>
      </c>
    </row>
    <row r="29" customFormat="false" ht="21.75" hidden="false" customHeight="true" outlineLevel="0" collapsed="false">
      <c r="A29" s="253" t="str">
        <f aca="false">'Platform Setup'!$B$29</f>
        <v>Quora</v>
      </c>
      <c r="B29" s="137" t="str">
        <f aca="false">'Platform Setup'!$C$29</f>
        <v>Community</v>
      </c>
      <c r="C29" s="106" t="str">
        <f aca="false">'Platform Setup'!$J$29</f>
        <v>Not Started</v>
      </c>
      <c r="D29" s="106" t="n">
        <f aca="false">COUNTIF('DAILY ENTRY'!$C$4:$C$1006,$A29)</f>
        <v>0</v>
      </c>
      <c r="E29" s="106" t="n">
        <f aca="false">SUMIF('DAILY ENTRY'!$C$4:$C$1006,$A29,'DAILY ENTRY'!$F$4:$F$1006)</f>
        <v>0</v>
      </c>
      <c r="F29" s="106" t="n">
        <f aca="false">SUMIF('DAILY ENTRY'!$C$4:$C$1006,$A29,'DAILY ENTRY'!$G$4:$G$1006)</f>
        <v>0</v>
      </c>
      <c r="G29" s="254" t="str">
        <f aca="false">IF($D29=0,"",IFERROR(SUMPRODUCT(MAX(('DAILY ENTRY'!$C$4:$C$1006=$A29)*IF(ISNUMBER('DAILY ENTRY'!$A$4:$A$1006),'DAILY ENTRY'!$A$4:$A$1006,0))),""))</f>
        <v/>
      </c>
      <c r="H29" s="106" t="str">
        <f aca="true">IF(G29="","",TODAY()-G29)</f>
        <v/>
      </c>
      <c r="I29" s="106" t="str">
        <f aca="false">IF($G29="","",IFERROR(INDEX('DAILY ENTRY'!$B$4:$B$1006,MATCH(1,('DAILY ENTRY'!$C$4:$C$1006=$A29)*(IF(ISNUMBER('DAILY ENTRY'!$A$4:$A$1006),'DAILY ENTRY'!$A$4:$A$1006,0)=$G29),0)),""))</f>
        <v/>
      </c>
      <c r="J29" s="239" t="n">
        <f aca="false">COUNTIFS('DAILY ENTRY'!$C$4:$C$1006,$A29,'DAILY ENTRY'!$I$4:$I$1006,"Blocked")</f>
        <v>0</v>
      </c>
      <c r="K29" s="232" t="str">
        <f aca="false">IF($H29&lt;0,"Future-dated entry — check the date on DAILY ENTRY",IF($C29="Complete",IF(D29=0,"Account is live but nothing has been done on it yet",IF(H29&gt;14,"Live but untouched for over two weeks","Active")),IF(OR($C29="Not Started",$C29=0,$C29=""),"Not set up yet","Setup in progress")))</f>
        <v>Not set up yet</v>
      </c>
      <c r="L29" s="106" t="n">
        <f aca="false">IF($A29="","",'Platform Setup'!$P$29)</f>
        <v>25</v>
      </c>
    </row>
    <row r="30" customFormat="false" ht="21.75" hidden="false" customHeight="true" outlineLevel="0" collapsed="false">
      <c r="A30" s="253" t="str">
        <f aca="false">'Platform Setup'!$B$30</f>
        <v>Reddit</v>
      </c>
      <c r="B30" s="137" t="str">
        <f aca="false">'Platform Setup'!$C$30</f>
        <v>Community</v>
      </c>
      <c r="C30" s="106" t="str">
        <f aca="false">'Platform Setup'!$J$30</f>
        <v>Not Started</v>
      </c>
      <c r="D30" s="106" t="n">
        <f aca="false">COUNTIF('DAILY ENTRY'!$C$4:$C$1006,$A30)</f>
        <v>0</v>
      </c>
      <c r="E30" s="106" t="n">
        <f aca="false">SUMIF('DAILY ENTRY'!$C$4:$C$1006,$A30,'DAILY ENTRY'!$F$4:$F$1006)</f>
        <v>0</v>
      </c>
      <c r="F30" s="106" t="n">
        <f aca="false">SUMIF('DAILY ENTRY'!$C$4:$C$1006,$A30,'DAILY ENTRY'!$G$4:$G$1006)</f>
        <v>0</v>
      </c>
      <c r="G30" s="254" t="str">
        <f aca="false">IF($D30=0,"",IFERROR(SUMPRODUCT(MAX(('DAILY ENTRY'!$C$4:$C$1006=$A30)*IF(ISNUMBER('DAILY ENTRY'!$A$4:$A$1006),'DAILY ENTRY'!$A$4:$A$1006,0))),""))</f>
        <v/>
      </c>
      <c r="H30" s="106" t="str">
        <f aca="true">IF(G30="","",TODAY()-G30)</f>
        <v/>
      </c>
      <c r="I30" s="106" t="str">
        <f aca="false">IF($G30="","",IFERROR(INDEX('DAILY ENTRY'!$B$4:$B$1006,MATCH(1,('DAILY ENTRY'!$C$4:$C$1006=$A30)*(IF(ISNUMBER('DAILY ENTRY'!$A$4:$A$1006),'DAILY ENTRY'!$A$4:$A$1006,0)=$G30),0)),""))</f>
        <v/>
      </c>
      <c r="J30" s="239" t="n">
        <f aca="false">COUNTIFS('DAILY ENTRY'!$C$4:$C$1006,$A30,'DAILY ENTRY'!$I$4:$I$1006,"Blocked")</f>
        <v>0</v>
      </c>
      <c r="K30" s="232" t="str">
        <f aca="false">IF($H30&lt;0,"Future-dated entry — check the date on DAILY ENTRY",IF($C30="Complete",IF(D30=0,"Account is live but nothing has been done on it yet",IF(H30&gt;14,"Live but untouched for over two weeks","Active")),IF(OR($C30="Not Started",$C30=0,$C30=""),"Not set up yet","Setup in progress")))</f>
        <v>Not set up yet</v>
      </c>
      <c r="L30" s="106" t="n">
        <f aca="false">IF($A30="","",'Platform Setup'!$P$30)</f>
        <v>26</v>
      </c>
    </row>
    <row r="31" customFormat="false" ht="21.75" hidden="false" customHeight="true" outlineLevel="0" collapsed="false">
      <c r="A31" s="253" t="str">
        <f aca="false">'Platform Setup'!$B$31</f>
        <v>Planning Planet</v>
      </c>
      <c r="B31" s="137" t="str">
        <f aca="false">'Platform Setup'!$C$31</f>
        <v>Community</v>
      </c>
      <c r="C31" s="106" t="str">
        <f aca="false">'Platform Setup'!$J$31</f>
        <v>Not Started</v>
      </c>
      <c r="D31" s="106" t="n">
        <f aca="false">COUNTIF('DAILY ENTRY'!$C$4:$C$1006,$A31)</f>
        <v>0</v>
      </c>
      <c r="E31" s="106" t="n">
        <f aca="false">SUMIF('DAILY ENTRY'!$C$4:$C$1006,$A31,'DAILY ENTRY'!$F$4:$F$1006)</f>
        <v>0</v>
      </c>
      <c r="F31" s="106" t="n">
        <f aca="false">SUMIF('DAILY ENTRY'!$C$4:$C$1006,$A31,'DAILY ENTRY'!$G$4:$G$1006)</f>
        <v>0</v>
      </c>
      <c r="G31" s="254" t="str">
        <f aca="false">IF($D31=0,"",IFERROR(SUMPRODUCT(MAX(('DAILY ENTRY'!$C$4:$C$1006=$A31)*IF(ISNUMBER('DAILY ENTRY'!$A$4:$A$1006),'DAILY ENTRY'!$A$4:$A$1006,0))),""))</f>
        <v/>
      </c>
      <c r="H31" s="106" t="str">
        <f aca="true">IF(G31="","",TODAY()-G31)</f>
        <v/>
      </c>
      <c r="I31" s="106" t="str">
        <f aca="false">IF($G31="","",IFERROR(INDEX('DAILY ENTRY'!$B$4:$B$1006,MATCH(1,('DAILY ENTRY'!$C$4:$C$1006=$A31)*(IF(ISNUMBER('DAILY ENTRY'!$A$4:$A$1006),'DAILY ENTRY'!$A$4:$A$1006,0)=$G31),0)),""))</f>
        <v/>
      </c>
      <c r="J31" s="239" t="n">
        <f aca="false">COUNTIFS('DAILY ENTRY'!$C$4:$C$1006,$A31,'DAILY ENTRY'!$I$4:$I$1006,"Blocked")</f>
        <v>0</v>
      </c>
      <c r="K31" s="232" t="str">
        <f aca="false">IF($H31&lt;0,"Future-dated entry — check the date on DAILY ENTRY",IF($C31="Complete",IF(D31=0,"Account is live but nothing has been done on it yet",IF(H31&gt;14,"Live but untouched for over two weeks","Active")),IF(OR($C31="Not Started",$C31=0,$C31=""),"Not set up yet","Setup in progress")))</f>
        <v>Not set up yet</v>
      </c>
      <c r="L31" s="106" t="n">
        <f aca="false">IF($A31="","",'Platform Setup'!$P$31)</f>
        <v>27</v>
      </c>
    </row>
    <row r="32" customFormat="false" ht="21.75" hidden="false" customHeight="true" outlineLevel="0" collapsed="false">
      <c r="A32" s="253" t="str">
        <f aca="false">'Platform Setup'!$B$32</f>
        <v>PMI Community (ProjectManagement.com)</v>
      </c>
      <c r="B32" s="137" t="str">
        <f aca="false">'Platform Setup'!$C$32</f>
        <v>Community</v>
      </c>
      <c r="C32" s="106" t="str">
        <f aca="false">'Platform Setup'!$J$32</f>
        <v>Not Started</v>
      </c>
      <c r="D32" s="106" t="n">
        <f aca="false">COUNTIF('DAILY ENTRY'!$C$4:$C$1006,$A32)</f>
        <v>0</v>
      </c>
      <c r="E32" s="106" t="n">
        <f aca="false">SUMIF('DAILY ENTRY'!$C$4:$C$1006,$A32,'DAILY ENTRY'!$F$4:$F$1006)</f>
        <v>0</v>
      </c>
      <c r="F32" s="106" t="n">
        <f aca="false">SUMIF('DAILY ENTRY'!$C$4:$C$1006,$A32,'DAILY ENTRY'!$G$4:$G$1006)</f>
        <v>0</v>
      </c>
      <c r="G32" s="254" t="str">
        <f aca="false">IF($D32=0,"",IFERROR(SUMPRODUCT(MAX(('DAILY ENTRY'!$C$4:$C$1006=$A32)*IF(ISNUMBER('DAILY ENTRY'!$A$4:$A$1006),'DAILY ENTRY'!$A$4:$A$1006,0))),""))</f>
        <v/>
      </c>
      <c r="H32" s="106" t="str">
        <f aca="true">IF(G32="","",TODAY()-G32)</f>
        <v/>
      </c>
      <c r="I32" s="106" t="str">
        <f aca="false">IF($G32="","",IFERROR(INDEX('DAILY ENTRY'!$B$4:$B$1006,MATCH(1,('DAILY ENTRY'!$C$4:$C$1006=$A32)*(IF(ISNUMBER('DAILY ENTRY'!$A$4:$A$1006),'DAILY ENTRY'!$A$4:$A$1006,0)=$G32),0)),""))</f>
        <v/>
      </c>
      <c r="J32" s="239" t="n">
        <f aca="false">COUNTIFS('DAILY ENTRY'!$C$4:$C$1006,$A32,'DAILY ENTRY'!$I$4:$I$1006,"Blocked")</f>
        <v>0</v>
      </c>
      <c r="K32" s="232" t="str">
        <f aca="false">IF($H32&lt;0,"Future-dated entry — check the date on DAILY ENTRY",IF($C32="Complete",IF(D32=0,"Account is live but nothing has been done on it yet",IF(H32&gt;14,"Live but untouched for over two weeks","Active")),IF(OR($C32="Not Started",$C32=0,$C32=""),"Not set up yet","Setup in progress")))</f>
        <v>Not set up yet</v>
      </c>
      <c r="L32" s="106" t="n">
        <f aca="false">IF($A32="","",'Platform Setup'!$P$32)</f>
        <v>28</v>
      </c>
    </row>
    <row r="33" customFormat="false" ht="21.75" hidden="false" customHeight="true" outlineLevel="0" collapsed="false">
      <c r="A33" s="253" t="str">
        <f aca="false">'Platform Setup'!$B$33</f>
        <v>Facebook Groups</v>
      </c>
      <c r="B33" s="137" t="str">
        <f aca="false">'Platform Setup'!$C$33</f>
        <v>Community</v>
      </c>
      <c r="C33" s="106" t="str">
        <f aca="false">'Platform Setup'!$J$33</f>
        <v>Not Started</v>
      </c>
      <c r="D33" s="106" t="n">
        <f aca="false">COUNTIF('DAILY ENTRY'!$C$4:$C$1006,$A33)</f>
        <v>0</v>
      </c>
      <c r="E33" s="106" t="n">
        <f aca="false">SUMIF('DAILY ENTRY'!$C$4:$C$1006,$A33,'DAILY ENTRY'!$F$4:$F$1006)</f>
        <v>0</v>
      </c>
      <c r="F33" s="106" t="n">
        <f aca="false">SUMIF('DAILY ENTRY'!$C$4:$C$1006,$A33,'DAILY ENTRY'!$G$4:$G$1006)</f>
        <v>0</v>
      </c>
      <c r="G33" s="254" t="str">
        <f aca="false">IF($D33=0,"",IFERROR(SUMPRODUCT(MAX(('DAILY ENTRY'!$C$4:$C$1006=$A33)*IF(ISNUMBER('DAILY ENTRY'!$A$4:$A$1006),'DAILY ENTRY'!$A$4:$A$1006,0))),""))</f>
        <v/>
      </c>
      <c r="H33" s="106" t="str">
        <f aca="true">IF(G33="","",TODAY()-G33)</f>
        <v/>
      </c>
      <c r="I33" s="106" t="str">
        <f aca="false">IF($G33="","",IFERROR(INDEX('DAILY ENTRY'!$B$4:$B$1006,MATCH(1,('DAILY ENTRY'!$C$4:$C$1006=$A33)*(IF(ISNUMBER('DAILY ENTRY'!$A$4:$A$1006),'DAILY ENTRY'!$A$4:$A$1006,0)=$G33),0)),""))</f>
        <v/>
      </c>
      <c r="J33" s="239" t="n">
        <f aca="false">COUNTIFS('DAILY ENTRY'!$C$4:$C$1006,$A33,'DAILY ENTRY'!$I$4:$I$1006,"Blocked")</f>
        <v>0</v>
      </c>
      <c r="K33" s="232" t="str">
        <f aca="false">IF($H33&lt;0,"Future-dated entry — check the date on DAILY ENTRY",IF($C33="Complete",IF(D33=0,"Account is live but nothing has been done on it yet",IF(H33&gt;14,"Live but untouched for over two weeks","Active")),IF(OR($C33="Not Started",$C33=0,$C33=""),"Not set up yet","Setup in progress")))</f>
        <v>Not set up yet</v>
      </c>
      <c r="L33" s="106" t="n">
        <f aca="false">IF($A33="","",'Platform Setup'!$P$33)</f>
        <v>54</v>
      </c>
    </row>
    <row r="34" customFormat="false" ht="21.75" hidden="false" customHeight="true" outlineLevel="0" collapsed="false">
      <c r="A34" s="253" t="str">
        <f aca="false">'Platform Setup'!$B$34</f>
        <v>Discord</v>
      </c>
      <c r="B34" s="137" t="str">
        <f aca="false">'Platform Setup'!$C$34</f>
        <v>Community</v>
      </c>
      <c r="C34" s="106" t="str">
        <f aca="false">'Platform Setup'!$J$34</f>
        <v>Not Started</v>
      </c>
      <c r="D34" s="106" t="n">
        <f aca="false">COUNTIF('DAILY ENTRY'!$C$4:$C$1006,$A34)</f>
        <v>0</v>
      </c>
      <c r="E34" s="106" t="n">
        <f aca="false">SUMIF('DAILY ENTRY'!$C$4:$C$1006,$A34,'DAILY ENTRY'!$F$4:$F$1006)</f>
        <v>0</v>
      </c>
      <c r="F34" s="106" t="n">
        <f aca="false">SUMIF('DAILY ENTRY'!$C$4:$C$1006,$A34,'DAILY ENTRY'!$G$4:$G$1006)</f>
        <v>0</v>
      </c>
      <c r="G34" s="254" t="str">
        <f aca="false">IF($D34=0,"",IFERROR(SUMPRODUCT(MAX(('DAILY ENTRY'!$C$4:$C$1006=$A34)*IF(ISNUMBER('DAILY ENTRY'!$A$4:$A$1006),'DAILY ENTRY'!$A$4:$A$1006,0))),""))</f>
        <v/>
      </c>
      <c r="H34" s="106" t="str">
        <f aca="true">IF(G34="","",TODAY()-G34)</f>
        <v/>
      </c>
      <c r="I34" s="106" t="str">
        <f aca="false">IF($G34="","",IFERROR(INDEX('DAILY ENTRY'!$B$4:$B$1006,MATCH(1,('DAILY ENTRY'!$C$4:$C$1006=$A34)*(IF(ISNUMBER('DAILY ENTRY'!$A$4:$A$1006),'DAILY ENTRY'!$A$4:$A$1006,0)=$G34),0)),""))</f>
        <v/>
      </c>
      <c r="J34" s="239" t="n">
        <f aca="false">COUNTIFS('DAILY ENTRY'!$C$4:$C$1006,$A34,'DAILY ENTRY'!$I$4:$I$1006,"Blocked")</f>
        <v>0</v>
      </c>
      <c r="K34" s="232" t="str">
        <f aca="false">IF($H34&lt;0,"Future-dated entry — check the date on DAILY ENTRY",IF($C34="Complete",IF(D34=0,"Account is live but nothing has been done on it yet",IF(H34&gt;14,"Live but untouched for over two weeks","Active")),IF(OR($C34="Not Started",$C34=0,$C34=""),"Not set up yet","Setup in progress")))</f>
        <v>Not set up yet</v>
      </c>
      <c r="L34" s="106" t="n">
        <f aca="false">IF($A34="","",'Platform Setup'!$P$34)</f>
        <v>55</v>
      </c>
    </row>
    <row r="35" customFormat="false" ht="21.75" hidden="false" customHeight="true" outlineLevel="0" collapsed="false">
      <c r="A35" s="253" t="str">
        <f aca="false">'Platform Setup'!$B$35</f>
        <v>Slack Communities</v>
      </c>
      <c r="B35" s="137" t="str">
        <f aca="false">'Platform Setup'!$C$35</f>
        <v>Community</v>
      </c>
      <c r="C35" s="106" t="str">
        <f aca="false">'Platform Setup'!$J$35</f>
        <v>Not Started</v>
      </c>
      <c r="D35" s="106" t="n">
        <f aca="false">COUNTIF('DAILY ENTRY'!$C$4:$C$1006,$A35)</f>
        <v>0</v>
      </c>
      <c r="E35" s="106" t="n">
        <f aca="false">SUMIF('DAILY ENTRY'!$C$4:$C$1006,$A35,'DAILY ENTRY'!$F$4:$F$1006)</f>
        <v>0</v>
      </c>
      <c r="F35" s="106" t="n">
        <f aca="false">SUMIF('DAILY ENTRY'!$C$4:$C$1006,$A35,'DAILY ENTRY'!$G$4:$G$1006)</f>
        <v>0</v>
      </c>
      <c r="G35" s="254" t="str">
        <f aca="false">IF($D35=0,"",IFERROR(SUMPRODUCT(MAX(('DAILY ENTRY'!$C$4:$C$1006=$A35)*IF(ISNUMBER('DAILY ENTRY'!$A$4:$A$1006),'DAILY ENTRY'!$A$4:$A$1006,0))),""))</f>
        <v/>
      </c>
      <c r="H35" s="106" t="str">
        <f aca="true">IF(G35="","",TODAY()-G35)</f>
        <v/>
      </c>
      <c r="I35" s="106" t="str">
        <f aca="false">IF($G35="","",IFERROR(INDEX('DAILY ENTRY'!$B$4:$B$1006,MATCH(1,('DAILY ENTRY'!$C$4:$C$1006=$A35)*(IF(ISNUMBER('DAILY ENTRY'!$A$4:$A$1006),'DAILY ENTRY'!$A$4:$A$1006,0)=$G35),0)),""))</f>
        <v/>
      </c>
      <c r="J35" s="239" t="n">
        <f aca="false">COUNTIFS('DAILY ENTRY'!$C$4:$C$1006,$A35,'DAILY ENTRY'!$I$4:$I$1006,"Blocked")</f>
        <v>0</v>
      </c>
      <c r="K35" s="232" t="str">
        <f aca="false">IF($H35&lt;0,"Future-dated entry — check the date on DAILY ENTRY",IF($C35="Complete",IF(D35=0,"Account is live but nothing has been done on it yet",IF(H35&gt;14,"Live but untouched for over two weeks","Active")),IF(OR($C35="Not Started",$C35=0,$C35=""),"Not set up yet","Setup in progress")))</f>
        <v>Not set up yet</v>
      </c>
      <c r="L35" s="106" t="n">
        <f aca="false">IF($A35="","",'Platform Setup'!$P$35)</f>
        <v>56</v>
      </c>
    </row>
    <row r="36" customFormat="false" ht="21.75" hidden="false" customHeight="true" outlineLevel="0" collapsed="false">
      <c r="A36" s="253" t="str">
        <f aca="false">'Platform Setup'!$B$36</f>
        <v>WhatsApp Channel</v>
      </c>
      <c r="B36" s="137" t="str">
        <f aca="false">'Platform Setup'!$C$36</f>
        <v>Community</v>
      </c>
      <c r="C36" s="106" t="str">
        <f aca="false">'Platform Setup'!$J$36</f>
        <v>Not Started</v>
      </c>
      <c r="D36" s="106" t="n">
        <f aca="false">COUNTIF('DAILY ENTRY'!$C$4:$C$1006,$A36)</f>
        <v>0</v>
      </c>
      <c r="E36" s="106" t="n">
        <f aca="false">SUMIF('DAILY ENTRY'!$C$4:$C$1006,$A36,'DAILY ENTRY'!$F$4:$F$1006)</f>
        <v>0</v>
      </c>
      <c r="F36" s="106" t="n">
        <f aca="false">SUMIF('DAILY ENTRY'!$C$4:$C$1006,$A36,'DAILY ENTRY'!$G$4:$G$1006)</f>
        <v>0</v>
      </c>
      <c r="G36" s="254" t="str">
        <f aca="false">IF($D36=0,"",IFERROR(SUMPRODUCT(MAX(('DAILY ENTRY'!$C$4:$C$1006=$A36)*IF(ISNUMBER('DAILY ENTRY'!$A$4:$A$1006),'DAILY ENTRY'!$A$4:$A$1006,0))),""))</f>
        <v/>
      </c>
      <c r="H36" s="106" t="str">
        <f aca="true">IF(G36="","",TODAY()-G36)</f>
        <v/>
      </c>
      <c r="I36" s="106" t="str">
        <f aca="false">IF($G36="","",IFERROR(INDEX('DAILY ENTRY'!$B$4:$B$1006,MATCH(1,('DAILY ENTRY'!$C$4:$C$1006=$A36)*(IF(ISNUMBER('DAILY ENTRY'!$A$4:$A$1006),'DAILY ENTRY'!$A$4:$A$1006,0)=$G36),0)),""))</f>
        <v/>
      </c>
      <c r="J36" s="239" t="n">
        <f aca="false">COUNTIFS('DAILY ENTRY'!$C$4:$C$1006,$A36,'DAILY ENTRY'!$I$4:$I$1006,"Blocked")</f>
        <v>0</v>
      </c>
      <c r="K36" s="232" t="str">
        <f aca="false">IF($H36&lt;0,"Future-dated entry — check the date on DAILY ENTRY",IF($C36="Complete",IF(D36=0,"Account is live but nothing has been done on it yet",IF(H36&gt;14,"Live but untouched for over two weeks","Active")),IF(OR($C36="Not Started",$C36=0,$C36=""),"Not set up yet","Setup in progress")))</f>
        <v>Not set up yet</v>
      </c>
      <c r="L36" s="106" t="n">
        <f aca="false">IF($A36="","",'Platform Setup'!$P$36)</f>
        <v>57</v>
      </c>
    </row>
    <row r="37" customFormat="false" ht="21.75" hidden="false" customHeight="true" outlineLevel="0" collapsed="false">
      <c r="A37" s="253" t="str">
        <f aca="false">'Platform Setup'!$B$37</f>
        <v>AACE Communities</v>
      </c>
      <c r="B37" s="137" t="str">
        <f aca="false">'Platform Setup'!$C$37</f>
        <v>Community</v>
      </c>
      <c r="C37" s="106" t="str">
        <f aca="false">'Platform Setup'!$J$37</f>
        <v>Not Started</v>
      </c>
      <c r="D37" s="106" t="n">
        <f aca="false">COUNTIF('DAILY ENTRY'!$C$4:$C$1006,$A37)</f>
        <v>0</v>
      </c>
      <c r="E37" s="106" t="n">
        <f aca="false">SUMIF('DAILY ENTRY'!$C$4:$C$1006,$A37,'DAILY ENTRY'!$F$4:$F$1006)</f>
        <v>0</v>
      </c>
      <c r="F37" s="106" t="n">
        <f aca="false">SUMIF('DAILY ENTRY'!$C$4:$C$1006,$A37,'DAILY ENTRY'!$G$4:$G$1006)</f>
        <v>0</v>
      </c>
      <c r="G37" s="254" t="str">
        <f aca="false">IF($D37=0,"",IFERROR(SUMPRODUCT(MAX(('DAILY ENTRY'!$C$4:$C$1006=$A37)*IF(ISNUMBER('DAILY ENTRY'!$A$4:$A$1006),'DAILY ENTRY'!$A$4:$A$1006,0))),""))</f>
        <v/>
      </c>
      <c r="H37" s="106" t="str">
        <f aca="true">IF(G37="","",TODAY()-G37)</f>
        <v/>
      </c>
      <c r="I37" s="106" t="str">
        <f aca="false">IF($G37="","",IFERROR(INDEX('DAILY ENTRY'!$B$4:$B$1006,MATCH(1,('DAILY ENTRY'!$C$4:$C$1006=$A37)*(IF(ISNUMBER('DAILY ENTRY'!$A$4:$A$1006),'DAILY ENTRY'!$A$4:$A$1006,0)=$G37),0)),""))</f>
        <v/>
      </c>
      <c r="J37" s="239" t="n">
        <f aca="false">COUNTIFS('DAILY ENTRY'!$C$4:$C$1006,$A37,'DAILY ENTRY'!$I$4:$I$1006,"Blocked")</f>
        <v>0</v>
      </c>
      <c r="K37" s="232" t="str">
        <f aca="false">IF($H37&lt;0,"Future-dated entry — check the date on DAILY ENTRY",IF($C37="Complete",IF(D37=0,"Account is live but nothing has been done on it yet",IF(H37&gt;14,"Live but untouched for over two weeks","Active")),IF(OR($C37="Not Started",$C37=0,$C37=""),"Not set up yet","Setup in progress")))</f>
        <v>Not set up yet</v>
      </c>
      <c r="L37" s="106" t="n">
        <f aca="false">IF($A37="","",'Platform Setup'!$P$37)</f>
        <v>58</v>
      </c>
    </row>
    <row r="38" customFormat="false" ht="21.75" hidden="false" customHeight="true" outlineLevel="0" collapsed="false">
      <c r="A38" s="253" t="str">
        <f aca="false">'Platform Setup'!$B$38</f>
        <v>Telegram Channel</v>
      </c>
      <c r="B38" s="137" t="str">
        <f aca="false">'Platform Setup'!$C$38</f>
        <v>Community</v>
      </c>
      <c r="C38" s="106" t="str">
        <f aca="false">'Platform Setup'!$J$38</f>
        <v>Not Started</v>
      </c>
      <c r="D38" s="106" t="n">
        <f aca="false">COUNTIF('DAILY ENTRY'!$C$4:$C$1006,$A38)</f>
        <v>0</v>
      </c>
      <c r="E38" s="106" t="n">
        <f aca="false">SUMIF('DAILY ENTRY'!$C$4:$C$1006,$A38,'DAILY ENTRY'!$F$4:$F$1006)</f>
        <v>0</v>
      </c>
      <c r="F38" s="106" t="n">
        <f aca="false">SUMIF('DAILY ENTRY'!$C$4:$C$1006,$A38,'DAILY ENTRY'!$G$4:$G$1006)</f>
        <v>0</v>
      </c>
      <c r="G38" s="254" t="str">
        <f aca="false">IF($D38=0,"",IFERROR(SUMPRODUCT(MAX(('DAILY ENTRY'!$C$4:$C$1006=$A38)*IF(ISNUMBER('DAILY ENTRY'!$A$4:$A$1006),'DAILY ENTRY'!$A$4:$A$1006,0))),""))</f>
        <v/>
      </c>
      <c r="H38" s="106" t="str">
        <f aca="true">IF(G38="","",TODAY()-G38)</f>
        <v/>
      </c>
      <c r="I38" s="106" t="str">
        <f aca="false">IF($G38="","",IFERROR(INDEX('DAILY ENTRY'!$B$4:$B$1006,MATCH(1,('DAILY ENTRY'!$C$4:$C$1006=$A38)*(IF(ISNUMBER('DAILY ENTRY'!$A$4:$A$1006),'DAILY ENTRY'!$A$4:$A$1006,0)=$G38),0)),""))</f>
        <v/>
      </c>
      <c r="J38" s="239" t="n">
        <f aca="false">COUNTIFS('DAILY ENTRY'!$C$4:$C$1006,$A38,'DAILY ENTRY'!$I$4:$I$1006,"Blocked")</f>
        <v>0</v>
      </c>
      <c r="K38" s="232" t="str">
        <f aca="false">IF($H38&lt;0,"Future-dated entry — check the date on DAILY ENTRY",IF($C38="Complete",IF(D38=0,"Account is live but nothing has been done on it yet",IF(H38&gt;14,"Live but untouched for over two weeks","Active")),IF(OR($C38="Not Started",$C38=0,$C38=""),"Not set up yet","Setup in progress")))</f>
        <v>Not set up yet</v>
      </c>
      <c r="L38" s="106" t="n">
        <f aca="false">IF($A38="","",'Platform Setup'!$P$38)</f>
        <v>103</v>
      </c>
    </row>
    <row r="39" customFormat="false" ht="21.75" hidden="false" customHeight="true" outlineLevel="0" collapsed="false">
      <c r="A39" s="253" t="str">
        <f aca="false">'Platform Setup'!$B$39</f>
        <v>Project Management Stack Exchange</v>
      </c>
      <c r="B39" s="137" t="str">
        <f aca="false">'Platform Setup'!$C$39</f>
        <v>Community</v>
      </c>
      <c r="C39" s="106" t="str">
        <f aca="false">'Platform Setup'!$J$39</f>
        <v>Not Started</v>
      </c>
      <c r="D39" s="106" t="n">
        <f aca="false">COUNTIF('DAILY ENTRY'!$C$4:$C$1006,$A39)</f>
        <v>0</v>
      </c>
      <c r="E39" s="106" t="n">
        <f aca="false">SUMIF('DAILY ENTRY'!$C$4:$C$1006,$A39,'DAILY ENTRY'!$F$4:$F$1006)</f>
        <v>0</v>
      </c>
      <c r="F39" s="106" t="n">
        <f aca="false">SUMIF('DAILY ENTRY'!$C$4:$C$1006,$A39,'DAILY ENTRY'!$G$4:$G$1006)</f>
        <v>0</v>
      </c>
      <c r="G39" s="254" t="str">
        <f aca="false">IF($D39=0,"",IFERROR(SUMPRODUCT(MAX(('DAILY ENTRY'!$C$4:$C$1006=$A39)*IF(ISNUMBER('DAILY ENTRY'!$A$4:$A$1006),'DAILY ENTRY'!$A$4:$A$1006,0))),""))</f>
        <v/>
      </c>
      <c r="H39" s="106" t="str">
        <f aca="true">IF(G39="","",TODAY()-G39)</f>
        <v/>
      </c>
      <c r="I39" s="106" t="str">
        <f aca="false">IF($G39="","",IFERROR(INDEX('DAILY ENTRY'!$B$4:$B$1006,MATCH(1,('DAILY ENTRY'!$C$4:$C$1006=$A39)*(IF(ISNUMBER('DAILY ENTRY'!$A$4:$A$1006),'DAILY ENTRY'!$A$4:$A$1006,0)=$G39),0)),""))</f>
        <v/>
      </c>
      <c r="J39" s="239" t="n">
        <f aca="false">COUNTIFS('DAILY ENTRY'!$C$4:$C$1006,$A39,'DAILY ENTRY'!$I$4:$I$1006,"Blocked")</f>
        <v>0</v>
      </c>
      <c r="K39" s="232" t="str">
        <f aca="false">IF($H39&lt;0,"Future-dated entry — check the date on DAILY ENTRY",IF($C39="Complete",IF(D39=0,"Account is live but nothing has been done on it yet",IF(H39&gt;14,"Live but untouched for over two weeks","Active")),IF(OR($C39="Not Started",$C39=0,$C39=""),"Not set up yet","Setup in progress")))</f>
        <v>Not set up yet</v>
      </c>
      <c r="L39" s="106" t="n">
        <f aca="false">IF($A39="","",'Platform Setup'!$P$39)</f>
        <v>104</v>
      </c>
    </row>
    <row r="40" customFormat="false" ht="21.75" hidden="false" customHeight="true" outlineLevel="0" collapsed="false">
      <c r="A40" s="253" t="str">
        <f aca="false">'Platform Setup'!$B$40</f>
        <v>GitHub</v>
      </c>
      <c r="B40" s="137" t="str">
        <f aca="false">'Platform Setup'!$C$40</f>
        <v>Community</v>
      </c>
      <c r="C40" s="106" t="str">
        <f aca="false">'Platform Setup'!$J$40</f>
        <v>Not Started</v>
      </c>
      <c r="D40" s="106" t="n">
        <f aca="false">COUNTIF('DAILY ENTRY'!$C$4:$C$1006,$A40)</f>
        <v>0</v>
      </c>
      <c r="E40" s="106" t="n">
        <f aca="false">SUMIF('DAILY ENTRY'!$C$4:$C$1006,$A40,'DAILY ENTRY'!$F$4:$F$1006)</f>
        <v>0</v>
      </c>
      <c r="F40" s="106" t="n">
        <f aca="false">SUMIF('DAILY ENTRY'!$C$4:$C$1006,$A40,'DAILY ENTRY'!$G$4:$G$1006)</f>
        <v>0</v>
      </c>
      <c r="G40" s="254" t="str">
        <f aca="false">IF($D40=0,"",IFERROR(SUMPRODUCT(MAX(('DAILY ENTRY'!$C$4:$C$1006=$A40)*IF(ISNUMBER('DAILY ENTRY'!$A$4:$A$1006),'DAILY ENTRY'!$A$4:$A$1006,0))),""))</f>
        <v/>
      </c>
      <c r="H40" s="106" t="str">
        <f aca="true">IF(G40="","",TODAY()-G40)</f>
        <v/>
      </c>
      <c r="I40" s="106" t="str">
        <f aca="false">IF($G40="","",IFERROR(INDEX('DAILY ENTRY'!$B$4:$B$1006,MATCH(1,('DAILY ENTRY'!$C$4:$C$1006=$A40)*(IF(ISNUMBER('DAILY ENTRY'!$A$4:$A$1006),'DAILY ENTRY'!$A$4:$A$1006,0)=$G40),0)),""))</f>
        <v/>
      </c>
      <c r="J40" s="239" t="n">
        <f aca="false">COUNTIFS('DAILY ENTRY'!$C$4:$C$1006,$A40,'DAILY ENTRY'!$I$4:$I$1006,"Blocked")</f>
        <v>0</v>
      </c>
      <c r="K40" s="232" t="str">
        <f aca="false">IF($H40&lt;0,"Future-dated entry — check the date on DAILY ENTRY",IF($C40="Complete",IF(D40=0,"Account is live but nothing has been done on it yet",IF(H40&gt;14,"Live but untouched for over two weeks","Active")),IF(OR($C40="Not Started",$C40=0,$C40=""),"Not set up yet","Setup in progress")))</f>
        <v>Not set up yet</v>
      </c>
      <c r="L40" s="106" t="n">
        <f aca="false">IF($A40="","",'Platform Setup'!$P$40)</f>
        <v>105</v>
      </c>
    </row>
    <row r="41" customFormat="false" ht="21.75" hidden="false" customHeight="true" outlineLevel="0" collapsed="false">
      <c r="A41" s="253" t="str">
        <f aca="false">'Platform Setup'!$B$41</f>
        <v>Credly / Digital Badges</v>
      </c>
      <c r="B41" s="137" t="str">
        <f aca="false">'Platform Setup'!$C$41</f>
        <v>Directory/Review</v>
      </c>
      <c r="C41" s="106" t="str">
        <f aca="false">'Platform Setup'!$J$41</f>
        <v>Not Started</v>
      </c>
      <c r="D41" s="106" t="n">
        <f aca="false">COUNTIF('DAILY ENTRY'!$C$4:$C$1006,$A41)</f>
        <v>0</v>
      </c>
      <c r="E41" s="106" t="n">
        <f aca="false">SUMIF('DAILY ENTRY'!$C$4:$C$1006,$A41,'DAILY ENTRY'!$F$4:$F$1006)</f>
        <v>0</v>
      </c>
      <c r="F41" s="106" t="n">
        <f aca="false">SUMIF('DAILY ENTRY'!$C$4:$C$1006,$A41,'DAILY ENTRY'!$G$4:$G$1006)</f>
        <v>0</v>
      </c>
      <c r="G41" s="254" t="str">
        <f aca="false">IF($D41=0,"",IFERROR(SUMPRODUCT(MAX(('DAILY ENTRY'!$C$4:$C$1006=$A41)*IF(ISNUMBER('DAILY ENTRY'!$A$4:$A$1006),'DAILY ENTRY'!$A$4:$A$1006,0))),""))</f>
        <v/>
      </c>
      <c r="H41" s="106" t="str">
        <f aca="true">IF(G41="","",TODAY()-G41)</f>
        <v/>
      </c>
      <c r="I41" s="106" t="str">
        <f aca="false">IF($G41="","",IFERROR(INDEX('DAILY ENTRY'!$B$4:$B$1006,MATCH(1,('DAILY ENTRY'!$C$4:$C$1006=$A41)*(IF(ISNUMBER('DAILY ENTRY'!$A$4:$A$1006),'DAILY ENTRY'!$A$4:$A$1006,0)=$G41),0)),""))</f>
        <v/>
      </c>
      <c r="J41" s="239" t="n">
        <f aca="false">COUNTIFS('DAILY ENTRY'!$C$4:$C$1006,$A41,'DAILY ENTRY'!$I$4:$I$1006,"Blocked")</f>
        <v>0</v>
      </c>
      <c r="K41" s="232" t="str">
        <f aca="false">IF($H41&lt;0,"Future-dated entry — check the date on DAILY ENTRY",IF($C41="Complete",IF(D41=0,"Account is live but nothing has been done on it yet",IF(H41&gt;14,"Live but untouched for over two weeks","Active")),IF(OR($C41="Not Started",$C41=0,$C41=""),"Not set up yet","Setup in progress")))</f>
        <v>Not set up yet</v>
      </c>
      <c r="L41" s="106" t="n">
        <f aca="false">IF($A41="","",'Platform Setup'!$P$41)</f>
        <v>29</v>
      </c>
    </row>
    <row r="42" customFormat="false" ht="21.75" hidden="false" customHeight="true" outlineLevel="0" collapsed="false">
      <c r="A42" s="253" t="str">
        <f aca="false">'Platform Setup'!$B$42</f>
        <v>Google Business Profile</v>
      </c>
      <c r="B42" s="137" t="str">
        <f aca="false">'Platform Setup'!$C$42</f>
        <v>Directory/Review</v>
      </c>
      <c r="C42" s="106" t="str">
        <f aca="false">'Platform Setup'!$J$42</f>
        <v>Not Started</v>
      </c>
      <c r="D42" s="106" t="n">
        <f aca="false">COUNTIF('DAILY ENTRY'!$C$4:$C$1006,$A42)</f>
        <v>0</v>
      </c>
      <c r="E42" s="106" t="n">
        <f aca="false">SUMIF('DAILY ENTRY'!$C$4:$C$1006,$A42,'DAILY ENTRY'!$F$4:$F$1006)</f>
        <v>0</v>
      </c>
      <c r="F42" s="106" t="n">
        <f aca="false">SUMIF('DAILY ENTRY'!$C$4:$C$1006,$A42,'DAILY ENTRY'!$G$4:$G$1006)</f>
        <v>0</v>
      </c>
      <c r="G42" s="254" t="str">
        <f aca="false">IF($D42=0,"",IFERROR(SUMPRODUCT(MAX(('DAILY ENTRY'!$C$4:$C$1006=$A42)*IF(ISNUMBER('DAILY ENTRY'!$A$4:$A$1006),'DAILY ENTRY'!$A$4:$A$1006,0))),""))</f>
        <v/>
      </c>
      <c r="H42" s="106" t="str">
        <f aca="true">IF(G42="","",TODAY()-G42)</f>
        <v/>
      </c>
      <c r="I42" s="106" t="str">
        <f aca="false">IF($G42="","",IFERROR(INDEX('DAILY ENTRY'!$B$4:$B$1006,MATCH(1,('DAILY ENTRY'!$C$4:$C$1006=$A42)*(IF(ISNUMBER('DAILY ENTRY'!$A$4:$A$1006),'DAILY ENTRY'!$A$4:$A$1006,0)=$G42),0)),""))</f>
        <v/>
      </c>
      <c r="J42" s="239" t="n">
        <f aca="false">COUNTIFS('DAILY ENTRY'!$C$4:$C$1006,$A42,'DAILY ENTRY'!$I$4:$I$1006,"Blocked")</f>
        <v>0</v>
      </c>
      <c r="K42" s="232" t="str">
        <f aca="false">IF($H42&lt;0,"Future-dated entry — check the date on DAILY ENTRY",IF($C42="Complete",IF(D42=0,"Account is live but nothing has been done on it yet",IF(H42&gt;14,"Live but untouched for over two weeks","Active")),IF(OR($C42="Not Started",$C42=0,$C42=""),"Not set up yet","Setup in progress")))</f>
        <v>Not set up yet</v>
      </c>
      <c r="L42" s="106" t="n">
        <f aca="false">IF($A42="","",'Platform Setup'!$P$42)</f>
        <v>59</v>
      </c>
    </row>
    <row r="43" customFormat="false" ht="21.75" hidden="false" customHeight="true" outlineLevel="0" collapsed="false">
      <c r="A43" s="253" t="str">
        <f aca="false">'Platform Setup'!$B$43</f>
        <v>Trustpilot</v>
      </c>
      <c r="B43" s="137" t="str">
        <f aca="false">'Platform Setup'!$C$43</f>
        <v>Directory/Review</v>
      </c>
      <c r="C43" s="106" t="str">
        <f aca="false">'Platform Setup'!$J$43</f>
        <v>Not Started</v>
      </c>
      <c r="D43" s="106" t="n">
        <f aca="false">COUNTIF('DAILY ENTRY'!$C$4:$C$1006,$A43)</f>
        <v>0</v>
      </c>
      <c r="E43" s="106" t="n">
        <f aca="false">SUMIF('DAILY ENTRY'!$C$4:$C$1006,$A43,'DAILY ENTRY'!$F$4:$F$1006)</f>
        <v>0</v>
      </c>
      <c r="F43" s="106" t="n">
        <f aca="false">SUMIF('DAILY ENTRY'!$C$4:$C$1006,$A43,'DAILY ENTRY'!$G$4:$G$1006)</f>
        <v>0</v>
      </c>
      <c r="G43" s="254" t="str">
        <f aca="false">IF($D43=0,"",IFERROR(SUMPRODUCT(MAX(('DAILY ENTRY'!$C$4:$C$1006=$A43)*IF(ISNUMBER('DAILY ENTRY'!$A$4:$A$1006),'DAILY ENTRY'!$A$4:$A$1006,0))),""))</f>
        <v/>
      </c>
      <c r="H43" s="106" t="str">
        <f aca="true">IF(G43="","",TODAY()-G43)</f>
        <v/>
      </c>
      <c r="I43" s="106" t="str">
        <f aca="false">IF($G43="","",IFERROR(INDEX('DAILY ENTRY'!$B$4:$B$1006,MATCH(1,('DAILY ENTRY'!$C$4:$C$1006=$A43)*(IF(ISNUMBER('DAILY ENTRY'!$A$4:$A$1006),'DAILY ENTRY'!$A$4:$A$1006,0)=$G43),0)),""))</f>
        <v/>
      </c>
      <c r="J43" s="239" t="n">
        <f aca="false">COUNTIFS('DAILY ENTRY'!$C$4:$C$1006,$A43,'DAILY ENTRY'!$I$4:$I$1006,"Blocked")</f>
        <v>0</v>
      </c>
      <c r="K43" s="232" t="str">
        <f aca="false">IF($H43&lt;0,"Future-dated entry — check the date on DAILY ENTRY",IF($C43="Complete",IF(D43=0,"Account is live but nothing has been done on it yet",IF(H43&gt;14,"Live but untouched for over two weeks","Active")),IF(OR($C43="Not Started",$C43=0,$C43=""),"Not set up yet","Setup in progress")))</f>
        <v>Not set up yet</v>
      </c>
      <c r="L43" s="106" t="n">
        <f aca="false">IF($A43="","",'Platform Setup'!$P$43)</f>
        <v>60</v>
      </c>
    </row>
    <row r="44" customFormat="false" ht="21.75" hidden="false" customHeight="true" outlineLevel="0" collapsed="false">
      <c r="A44" s="253" t="str">
        <f aca="false">'Platform Setup'!$B$44</f>
        <v>Course Aggregators (findcourses etc.)</v>
      </c>
      <c r="B44" s="137" t="str">
        <f aca="false">'Platform Setup'!$C$44</f>
        <v>Directory/Review</v>
      </c>
      <c r="C44" s="106" t="str">
        <f aca="false">'Platform Setup'!$J$44</f>
        <v>Not Started</v>
      </c>
      <c r="D44" s="106" t="n">
        <f aca="false">COUNTIF('DAILY ENTRY'!$C$4:$C$1006,$A44)</f>
        <v>0</v>
      </c>
      <c r="E44" s="106" t="n">
        <f aca="false">SUMIF('DAILY ENTRY'!$C$4:$C$1006,$A44,'DAILY ENTRY'!$F$4:$F$1006)</f>
        <v>0</v>
      </c>
      <c r="F44" s="106" t="n">
        <f aca="false">SUMIF('DAILY ENTRY'!$C$4:$C$1006,$A44,'DAILY ENTRY'!$G$4:$G$1006)</f>
        <v>0</v>
      </c>
      <c r="G44" s="254" t="str">
        <f aca="false">IF($D44=0,"",IFERROR(SUMPRODUCT(MAX(('DAILY ENTRY'!$C$4:$C$1006=$A44)*IF(ISNUMBER('DAILY ENTRY'!$A$4:$A$1006),'DAILY ENTRY'!$A$4:$A$1006,0))),""))</f>
        <v/>
      </c>
      <c r="H44" s="106" t="str">
        <f aca="true">IF(G44="","",TODAY()-G44)</f>
        <v/>
      </c>
      <c r="I44" s="106" t="str">
        <f aca="false">IF($G44="","",IFERROR(INDEX('DAILY ENTRY'!$B$4:$B$1006,MATCH(1,('DAILY ENTRY'!$C$4:$C$1006=$A44)*(IF(ISNUMBER('DAILY ENTRY'!$A$4:$A$1006),'DAILY ENTRY'!$A$4:$A$1006,0)=$G44),0)),""))</f>
        <v/>
      </c>
      <c r="J44" s="239" t="n">
        <f aca="false">COUNTIFS('DAILY ENTRY'!$C$4:$C$1006,$A44,'DAILY ENTRY'!$I$4:$I$1006,"Blocked")</f>
        <v>0</v>
      </c>
      <c r="K44" s="232" t="str">
        <f aca="false">IF($H44&lt;0,"Future-dated entry — check the date on DAILY ENTRY",IF($C44="Complete",IF(D44=0,"Account is live but nothing has been done on it yet",IF(H44&gt;14,"Live but untouched for over two weeks","Active")),IF(OR($C44="Not Started",$C44=0,$C44=""),"Not set up yet","Setup in progress")))</f>
        <v>Not set up yet</v>
      </c>
      <c r="L44" s="106" t="n">
        <f aca="false">IF($A44="","",'Platform Setup'!$P$44)</f>
        <v>61</v>
      </c>
    </row>
    <row r="45" customFormat="false" ht="21.75" hidden="false" customHeight="true" outlineLevel="0" collapsed="false">
      <c r="A45" s="253" t="str">
        <f aca="false">'Platform Setup'!$B$45</f>
        <v>CPD Directory Listings</v>
      </c>
      <c r="B45" s="137" t="str">
        <f aca="false">'Platform Setup'!$C$45</f>
        <v>Directory/Review</v>
      </c>
      <c r="C45" s="106" t="str">
        <f aca="false">'Platform Setup'!$J$45</f>
        <v>Not Started</v>
      </c>
      <c r="D45" s="106" t="n">
        <f aca="false">COUNTIF('DAILY ENTRY'!$C$4:$C$1006,$A45)</f>
        <v>0</v>
      </c>
      <c r="E45" s="106" t="n">
        <f aca="false">SUMIF('DAILY ENTRY'!$C$4:$C$1006,$A45,'DAILY ENTRY'!$F$4:$F$1006)</f>
        <v>0</v>
      </c>
      <c r="F45" s="106" t="n">
        <f aca="false">SUMIF('DAILY ENTRY'!$C$4:$C$1006,$A45,'DAILY ENTRY'!$G$4:$G$1006)</f>
        <v>0</v>
      </c>
      <c r="G45" s="254" t="str">
        <f aca="false">IF($D45=0,"",IFERROR(SUMPRODUCT(MAX(('DAILY ENTRY'!$C$4:$C$1006=$A45)*IF(ISNUMBER('DAILY ENTRY'!$A$4:$A$1006),'DAILY ENTRY'!$A$4:$A$1006,0))),""))</f>
        <v/>
      </c>
      <c r="H45" s="106" t="str">
        <f aca="true">IF(G45="","",TODAY()-G45)</f>
        <v/>
      </c>
      <c r="I45" s="106" t="str">
        <f aca="false">IF($G45="","",IFERROR(INDEX('DAILY ENTRY'!$B$4:$B$1006,MATCH(1,('DAILY ENTRY'!$C$4:$C$1006=$A45)*(IF(ISNUMBER('DAILY ENTRY'!$A$4:$A$1006),'DAILY ENTRY'!$A$4:$A$1006,0)=$G45),0)),""))</f>
        <v/>
      </c>
      <c r="J45" s="239" t="n">
        <f aca="false">COUNTIFS('DAILY ENTRY'!$C$4:$C$1006,$A45,'DAILY ENTRY'!$I$4:$I$1006,"Blocked")</f>
        <v>0</v>
      </c>
      <c r="K45" s="232" t="str">
        <f aca="false">IF($H45&lt;0,"Future-dated entry — check the date on DAILY ENTRY",IF($C45="Complete",IF(D45=0,"Account is live but nothing has been done on it yet",IF(H45&gt;14,"Live but untouched for over two weeks","Active")),IF(OR($C45="Not Started",$C45=0,$C45=""),"Not set up yet","Setup in progress")))</f>
        <v>Not set up yet</v>
      </c>
      <c r="L45" s="106" t="n">
        <f aca="false">IF($A45="","",'Platform Setup'!$P$45)</f>
        <v>62</v>
      </c>
    </row>
    <row r="46" customFormat="false" ht="21.75" hidden="false" customHeight="true" outlineLevel="0" collapsed="false">
      <c r="A46" s="253" t="str">
        <f aca="false">'Platform Setup'!$B$46</f>
        <v>Bing Places</v>
      </c>
      <c r="B46" s="137" t="str">
        <f aca="false">'Platform Setup'!$C$46</f>
        <v>Directory/Review</v>
      </c>
      <c r="C46" s="106" t="str">
        <f aca="false">'Platform Setup'!$J$46</f>
        <v>Not Started</v>
      </c>
      <c r="D46" s="106" t="n">
        <f aca="false">COUNTIF('DAILY ENTRY'!$C$4:$C$1006,$A46)</f>
        <v>0</v>
      </c>
      <c r="E46" s="106" t="n">
        <f aca="false">SUMIF('DAILY ENTRY'!$C$4:$C$1006,$A46,'DAILY ENTRY'!$F$4:$F$1006)</f>
        <v>0</v>
      </c>
      <c r="F46" s="106" t="n">
        <f aca="false">SUMIF('DAILY ENTRY'!$C$4:$C$1006,$A46,'DAILY ENTRY'!$G$4:$G$1006)</f>
        <v>0</v>
      </c>
      <c r="G46" s="254" t="str">
        <f aca="false">IF($D46=0,"",IFERROR(SUMPRODUCT(MAX(('DAILY ENTRY'!$C$4:$C$1006=$A46)*IF(ISNUMBER('DAILY ENTRY'!$A$4:$A$1006),'DAILY ENTRY'!$A$4:$A$1006,0))),""))</f>
        <v/>
      </c>
      <c r="H46" s="106" t="str">
        <f aca="true">IF(G46="","",TODAY()-G46)</f>
        <v/>
      </c>
      <c r="I46" s="106" t="str">
        <f aca="false">IF($G46="","",IFERROR(INDEX('DAILY ENTRY'!$B$4:$B$1006,MATCH(1,('DAILY ENTRY'!$C$4:$C$1006=$A46)*(IF(ISNUMBER('DAILY ENTRY'!$A$4:$A$1006),'DAILY ENTRY'!$A$4:$A$1006,0)=$G46),0)),""))</f>
        <v/>
      </c>
      <c r="J46" s="239" t="n">
        <f aca="false">COUNTIFS('DAILY ENTRY'!$C$4:$C$1006,$A46,'DAILY ENTRY'!$I$4:$I$1006,"Blocked")</f>
        <v>0</v>
      </c>
      <c r="K46" s="232" t="str">
        <f aca="false">IF($H46&lt;0,"Future-dated entry — check the date on DAILY ENTRY",IF($C46="Complete",IF(D46=0,"Account is live but nothing has been done on it yet",IF(H46&gt;14,"Live but untouched for over two weeks","Active")),IF(OR($C46="Not Started",$C46=0,$C46=""),"Not set up yet","Setup in progress")))</f>
        <v>Not set up yet</v>
      </c>
      <c r="L46" s="106" t="n">
        <f aca="false">IF($A46="","",'Platform Setup'!$P$46)</f>
        <v>106</v>
      </c>
    </row>
    <row r="47" customFormat="false" ht="21.75" hidden="false" customHeight="true" outlineLevel="0" collapsed="false">
      <c r="A47" s="253" t="str">
        <f aca="false">'Platform Setup'!$B$47</f>
        <v>Crunchbase</v>
      </c>
      <c r="B47" s="137" t="str">
        <f aca="false">'Platform Setup'!$C$47</f>
        <v>Directory/Review</v>
      </c>
      <c r="C47" s="106" t="str">
        <f aca="false">'Platform Setup'!$J$47</f>
        <v>Not Started</v>
      </c>
      <c r="D47" s="106" t="n">
        <f aca="false">COUNTIF('DAILY ENTRY'!$C$4:$C$1006,$A47)</f>
        <v>0</v>
      </c>
      <c r="E47" s="106" t="n">
        <f aca="false">SUMIF('DAILY ENTRY'!$C$4:$C$1006,$A47,'DAILY ENTRY'!$F$4:$F$1006)</f>
        <v>0</v>
      </c>
      <c r="F47" s="106" t="n">
        <f aca="false">SUMIF('DAILY ENTRY'!$C$4:$C$1006,$A47,'DAILY ENTRY'!$G$4:$G$1006)</f>
        <v>0</v>
      </c>
      <c r="G47" s="254" t="str">
        <f aca="false">IF($D47=0,"",IFERROR(SUMPRODUCT(MAX(('DAILY ENTRY'!$C$4:$C$1006=$A47)*IF(ISNUMBER('DAILY ENTRY'!$A$4:$A$1006),'DAILY ENTRY'!$A$4:$A$1006,0))),""))</f>
        <v/>
      </c>
      <c r="H47" s="106" t="str">
        <f aca="true">IF(G47="","",TODAY()-G47)</f>
        <v/>
      </c>
      <c r="I47" s="106" t="str">
        <f aca="false">IF($G47="","",IFERROR(INDEX('DAILY ENTRY'!$B$4:$B$1006,MATCH(1,('DAILY ENTRY'!$C$4:$C$1006=$A47)*(IF(ISNUMBER('DAILY ENTRY'!$A$4:$A$1006),'DAILY ENTRY'!$A$4:$A$1006,0)=$G47),0)),""))</f>
        <v/>
      </c>
      <c r="J47" s="239" t="n">
        <f aca="false">COUNTIFS('DAILY ENTRY'!$C$4:$C$1006,$A47,'DAILY ENTRY'!$I$4:$I$1006,"Blocked")</f>
        <v>0</v>
      </c>
      <c r="K47" s="232" t="str">
        <f aca="false">IF($H47&lt;0,"Future-dated entry — check the date on DAILY ENTRY",IF($C47="Complete",IF(D47=0,"Account is live but nothing has been done on it yet",IF(H47&gt;14,"Live but untouched for over two weeks","Active")),IF(OR($C47="Not Started",$C47=0,$C47=""),"Not set up yet","Setup in progress")))</f>
        <v>Not set up yet</v>
      </c>
      <c r="L47" s="106" t="n">
        <f aca="false">IF($A47="","",'Platform Setup'!$P$47)</f>
        <v>107</v>
      </c>
    </row>
    <row r="48" customFormat="false" ht="21.75" hidden="false" customHeight="true" outlineLevel="0" collapsed="false">
      <c r="A48" s="253" t="str">
        <f aca="false">'Platform Setup'!$B$48</f>
        <v>G2</v>
      </c>
      <c r="B48" s="137" t="str">
        <f aca="false">'Platform Setup'!$C$48</f>
        <v>Directory/Review</v>
      </c>
      <c r="C48" s="106" t="str">
        <f aca="false">'Platform Setup'!$J$48</f>
        <v>Not Started</v>
      </c>
      <c r="D48" s="106" t="n">
        <f aca="false">COUNTIF('DAILY ENTRY'!$C$4:$C$1006,$A48)</f>
        <v>0</v>
      </c>
      <c r="E48" s="106" t="n">
        <f aca="false">SUMIF('DAILY ENTRY'!$C$4:$C$1006,$A48,'DAILY ENTRY'!$F$4:$F$1006)</f>
        <v>0</v>
      </c>
      <c r="F48" s="106" t="n">
        <f aca="false">SUMIF('DAILY ENTRY'!$C$4:$C$1006,$A48,'DAILY ENTRY'!$G$4:$G$1006)</f>
        <v>0</v>
      </c>
      <c r="G48" s="254" t="str">
        <f aca="false">IF($D48=0,"",IFERROR(SUMPRODUCT(MAX(('DAILY ENTRY'!$C$4:$C$1006=$A48)*IF(ISNUMBER('DAILY ENTRY'!$A$4:$A$1006),'DAILY ENTRY'!$A$4:$A$1006,0))),""))</f>
        <v/>
      </c>
      <c r="H48" s="106" t="str">
        <f aca="true">IF(G48="","",TODAY()-G48)</f>
        <v/>
      </c>
      <c r="I48" s="106" t="str">
        <f aca="false">IF($G48="","",IFERROR(INDEX('DAILY ENTRY'!$B$4:$B$1006,MATCH(1,('DAILY ENTRY'!$C$4:$C$1006=$A48)*(IF(ISNUMBER('DAILY ENTRY'!$A$4:$A$1006),'DAILY ENTRY'!$A$4:$A$1006,0)=$G48),0)),""))</f>
        <v/>
      </c>
      <c r="J48" s="239" t="n">
        <f aca="false">COUNTIFS('DAILY ENTRY'!$C$4:$C$1006,$A48,'DAILY ENTRY'!$I$4:$I$1006,"Blocked")</f>
        <v>0</v>
      </c>
      <c r="K48" s="232" t="str">
        <f aca="false">IF($H48&lt;0,"Future-dated entry — check the date on DAILY ENTRY",IF($C48="Complete",IF(D48=0,"Account is live but nothing has been done on it yet",IF(H48&gt;14,"Live but untouched for over two weeks","Active")),IF(OR($C48="Not Started",$C48=0,$C48=""),"Not set up yet","Setup in progress")))</f>
        <v>Not set up yet</v>
      </c>
      <c r="L48" s="106" t="n">
        <f aca="false">IF($A48="","",'Platform Setup'!$P$48)</f>
        <v>108</v>
      </c>
    </row>
    <row r="49" customFormat="false" ht="21.75" hidden="false" customHeight="true" outlineLevel="0" collapsed="false">
      <c r="A49" s="253" t="str">
        <f aca="false">'Platform Setup'!$B$49</f>
        <v>Capterra</v>
      </c>
      <c r="B49" s="137" t="str">
        <f aca="false">'Platform Setup'!$C$49</f>
        <v>Directory/Review</v>
      </c>
      <c r="C49" s="106" t="str">
        <f aca="false">'Platform Setup'!$J$49</f>
        <v>Not Started</v>
      </c>
      <c r="D49" s="106" t="n">
        <f aca="false">COUNTIF('DAILY ENTRY'!$C$4:$C$1006,$A49)</f>
        <v>0</v>
      </c>
      <c r="E49" s="106" t="n">
        <f aca="false">SUMIF('DAILY ENTRY'!$C$4:$C$1006,$A49,'DAILY ENTRY'!$F$4:$F$1006)</f>
        <v>0</v>
      </c>
      <c r="F49" s="106" t="n">
        <f aca="false">SUMIF('DAILY ENTRY'!$C$4:$C$1006,$A49,'DAILY ENTRY'!$G$4:$G$1006)</f>
        <v>0</v>
      </c>
      <c r="G49" s="254" t="str">
        <f aca="false">IF($D49=0,"",IFERROR(SUMPRODUCT(MAX(('DAILY ENTRY'!$C$4:$C$1006=$A49)*IF(ISNUMBER('DAILY ENTRY'!$A$4:$A$1006),'DAILY ENTRY'!$A$4:$A$1006,0))),""))</f>
        <v/>
      </c>
      <c r="H49" s="106" t="str">
        <f aca="true">IF(G49="","",TODAY()-G49)</f>
        <v/>
      </c>
      <c r="I49" s="106" t="str">
        <f aca="false">IF($G49="","",IFERROR(INDEX('DAILY ENTRY'!$B$4:$B$1006,MATCH(1,('DAILY ENTRY'!$C$4:$C$1006=$A49)*(IF(ISNUMBER('DAILY ENTRY'!$A$4:$A$1006),'DAILY ENTRY'!$A$4:$A$1006,0)=$G49),0)),""))</f>
        <v/>
      </c>
      <c r="J49" s="239" t="n">
        <f aca="false">COUNTIFS('DAILY ENTRY'!$C$4:$C$1006,$A49,'DAILY ENTRY'!$I$4:$I$1006,"Blocked")</f>
        <v>0</v>
      </c>
      <c r="K49" s="232" t="str">
        <f aca="false">IF($H49&lt;0,"Future-dated entry — check the date on DAILY ENTRY",IF($C49="Complete",IF(D49=0,"Account is live but nothing has been done on it yet",IF(H49&gt;14,"Live but untouched for over two weeks","Active")),IF(OR($C49="Not Started",$C49=0,$C49=""),"Not set up yet","Setup in progress")))</f>
        <v>Not set up yet</v>
      </c>
      <c r="L49" s="106" t="n">
        <f aca="false">IF($A49="","",'Platform Setup'!$P$49)</f>
        <v>109</v>
      </c>
    </row>
    <row r="50" customFormat="false" ht="21.75" hidden="false" customHeight="true" outlineLevel="0" collapsed="false">
      <c r="A50" s="253" t="str">
        <f aca="false">'Platform Setup'!$B$50</f>
        <v>Clutch</v>
      </c>
      <c r="B50" s="137" t="str">
        <f aca="false">'Platform Setup'!$C$50</f>
        <v>Directory/Review</v>
      </c>
      <c r="C50" s="106" t="str">
        <f aca="false">'Platform Setup'!$J$50</f>
        <v>Not Started</v>
      </c>
      <c r="D50" s="106" t="n">
        <f aca="false">COUNTIF('DAILY ENTRY'!$C$4:$C$1006,$A50)</f>
        <v>0</v>
      </c>
      <c r="E50" s="106" t="n">
        <f aca="false">SUMIF('DAILY ENTRY'!$C$4:$C$1006,$A50,'DAILY ENTRY'!$F$4:$F$1006)</f>
        <v>0</v>
      </c>
      <c r="F50" s="106" t="n">
        <f aca="false">SUMIF('DAILY ENTRY'!$C$4:$C$1006,$A50,'DAILY ENTRY'!$G$4:$G$1006)</f>
        <v>0</v>
      </c>
      <c r="G50" s="254" t="str">
        <f aca="false">IF($D50=0,"",IFERROR(SUMPRODUCT(MAX(('DAILY ENTRY'!$C$4:$C$1006=$A50)*IF(ISNUMBER('DAILY ENTRY'!$A$4:$A$1006),'DAILY ENTRY'!$A$4:$A$1006,0))),""))</f>
        <v/>
      </c>
      <c r="H50" s="106" t="str">
        <f aca="true">IF(G50="","",TODAY()-G50)</f>
        <v/>
      </c>
      <c r="I50" s="106" t="str">
        <f aca="false">IF($G50="","",IFERROR(INDEX('DAILY ENTRY'!$B$4:$B$1006,MATCH(1,('DAILY ENTRY'!$C$4:$C$1006=$A50)*(IF(ISNUMBER('DAILY ENTRY'!$A$4:$A$1006),'DAILY ENTRY'!$A$4:$A$1006,0)=$G50),0)),""))</f>
        <v/>
      </c>
      <c r="J50" s="239" t="n">
        <f aca="false">COUNTIFS('DAILY ENTRY'!$C$4:$C$1006,$A50,'DAILY ENTRY'!$I$4:$I$1006,"Blocked")</f>
        <v>0</v>
      </c>
      <c r="K50" s="232" t="str">
        <f aca="false">IF($H50&lt;0,"Future-dated entry — check the date on DAILY ENTRY",IF($C50="Complete",IF(D50=0,"Account is live but nothing has been done on it yet",IF(H50&gt;14,"Live but untouched for over two weeks","Active")),IF(OR($C50="Not Started",$C50=0,$C50=""),"Not set up yet","Setup in progress")))</f>
        <v>Not set up yet</v>
      </c>
      <c r="L50" s="106" t="n">
        <f aca="false">IF($A50="","",'Platform Setup'!$P$50)</f>
        <v>110</v>
      </c>
    </row>
    <row r="51" customFormat="false" ht="21.75" hidden="false" customHeight="true" outlineLevel="0" collapsed="false">
      <c r="A51" s="253" t="str">
        <f aca="false">'Platform Setup'!$B$51</f>
        <v>Wikipedia / Wikidata</v>
      </c>
      <c r="B51" s="137" t="str">
        <f aca="false">'Platform Setup'!$C$51</f>
        <v>Directory/Review</v>
      </c>
      <c r="C51" s="106" t="str">
        <f aca="false">'Platform Setup'!$J$51</f>
        <v>Not Started</v>
      </c>
      <c r="D51" s="106" t="n">
        <f aca="false">COUNTIF('DAILY ENTRY'!$C$4:$C$1006,$A51)</f>
        <v>0</v>
      </c>
      <c r="E51" s="106" t="n">
        <f aca="false">SUMIF('DAILY ENTRY'!$C$4:$C$1006,$A51,'DAILY ENTRY'!$F$4:$F$1006)</f>
        <v>0</v>
      </c>
      <c r="F51" s="106" t="n">
        <f aca="false">SUMIF('DAILY ENTRY'!$C$4:$C$1006,$A51,'DAILY ENTRY'!$G$4:$G$1006)</f>
        <v>0</v>
      </c>
      <c r="G51" s="254" t="str">
        <f aca="false">IF($D51=0,"",IFERROR(SUMPRODUCT(MAX(('DAILY ENTRY'!$C$4:$C$1006=$A51)*IF(ISNUMBER('DAILY ENTRY'!$A$4:$A$1006),'DAILY ENTRY'!$A$4:$A$1006,0))),""))</f>
        <v/>
      </c>
      <c r="H51" s="106" t="str">
        <f aca="true">IF(G51="","",TODAY()-G51)</f>
        <v/>
      </c>
      <c r="I51" s="106" t="str">
        <f aca="false">IF($G51="","",IFERROR(INDEX('DAILY ENTRY'!$B$4:$B$1006,MATCH(1,('DAILY ENTRY'!$C$4:$C$1006=$A51)*(IF(ISNUMBER('DAILY ENTRY'!$A$4:$A$1006),'DAILY ENTRY'!$A$4:$A$1006,0)=$G51),0)),""))</f>
        <v/>
      </c>
      <c r="J51" s="239" t="n">
        <f aca="false">COUNTIFS('DAILY ENTRY'!$C$4:$C$1006,$A51,'DAILY ENTRY'!$I$4:$I$1006,"Blocked")</f>
        <v>0</v>
      </c>
      <c r="K51" s="232" t="str">
        <f aca="false">IF($H51&lt;0,"Future-dated entry — check the date on DAILY ENTRY",IF($C51="Complete",IF(D51=0,"Account is live but nothing has been done on it yet",IF(H51&gt;14,"Live but untouched for over two weeks","Active")),IF(OR($C51="Not Started",$C51=0,$C51=""),"Not set up yet","Setup in progress")))</f>
        <v>Not set up yet</v>
      </c>
      <c r="L51" s="106" t="n">
        <f aca="false">IF($A51="","",'Platform Setup'!$P$51)</f>
        <v>111</v>
      </c>
    </row>
    <row r="52" customFormat="false" ht="21.75" hidden="false" customHeight="true" outlineLevel="0" collapsed="false">
      <c r="A52" s="253" t="str">
        <f aca="false">'Platform Setup'!$B$52</f>
        <v>Product Hunt</v>
      </c>
      <c r="B52" s="137" t="str">
        <f aca="false">'Platform Setup'!$C$52</f>
        <v>Directory/Review</v>
      </c>
      <c r="C52" s="106" t="str">
        <f aca="false">'Platform Setup'!$J$52</f>
        <v>Not Started</v>
      </c>
      <c r="D52" s="106" t="n">
        <f aca="false">COUNTIF('DAILY ENTRY'!$C$4:$C$1006,$A52)</f>
        <v>0</v>
      </c>
      <c r="E52" s="106" t="n">
        <f aca="false">SUMIF('DAILY ENTRY'!$C$4:$C$1006,$A52,'DAILY ENTRY'!$F$4:$F$1006)</f>
        <v>0</v>
      </c>
      <c r="F52" s="106" t="n">
        <f aca="false">SUMIF('DAILY ENTRY'!$C$4:$C$1006,$A52,'DAILY ENTRY'!$G$4:$G$1006)</f>
        <v>0</v>
      </c>
      <c r="G52" s="254" t="str">
        <f aca="false">IF($D52=0,"",IFERROR(SUMPRODUCT(MAX(('DAILY ENTRY'!$C$4:$C$1006=$A52)*IF(ISNUMBER('DAILY ENTRY'!$A$4:$A$1006),'DAILY ENTRY'!$A$4:$A$1006,0))),""))</f>
        <v/>
      </c>
      <c r="H52" s="106" t="str">
        <f aca="true">IF(G52="","",TODAY()-G52)</f>
        <v/>
      </c>
      <c r="I52" s="106" t="str">
        <f aca="false">IF($G52="","",IFERROR(INDEX('DAILY ENTRY'!$B$4:$B$1006,MATCH(1,('DAILY ENTRY'!$C$4:$C$1006=$A52)*(IF(ISNUMBER('DAILY ENTRY'!$A$4:$A$1006),'DAILY ENTRY'!$A$4:$A$1006,0)=$G52),0)),""))</f>
        <v/>
      </c>
      <c r="J52" s="239" t="n">
        <f aca="false">COUNTIFS('DAILY ENTRY'!$C$4:$C$1006,$A52,'DAILY ENTRY'!$I$4:$I$1006,"Blocked")</f>
        <v>0</v>
      </c>
      <c r="K52" s="232" t="str">
        <f aca="false">IF($H52&lt;0,"Future-dated entry — check the date on DAILY ENTRY",IF($C52="Complete",IF(D52=0,"Account is live but nothing has been done on it yet",IF(H52&gt;14,"Live but untouched for over two weeks","Active")),IF(OR($C52="Not Started",$C52=0,$C52=""),"Not set up yet","Setup in progress")))</f>
        <v>Not set up yet</v>
      </c>
      <c r="L52" s="106" t="n">
        <f aca="false">IF($A52="","",'Platform Setup'!$P$52)</f>
        <v>112</v>
      </c>
    </row>
    <row r="53" customFormat="false" ht="21.75" hidden="false" customHeight="true" outlineLevel="0" collapsed="false">
      <c r="A53" s="253" t="str">
        <f aca="false">'Platform Setup'!$B$53</f>
        <v>Zoom Webinars</v>
      </c>
      <c r="B53" s="137" t="str">
        <f aca="false">'Platform Setup'!$C$53</f>
        <v>Events</v>
      </c>
      <c r="C53" s="106" t="str">
        <f aca="false">'Platform Setup'!$J$53</f>
        <v>Not Started</v>
      </c>
      <c r="D53" s="106" t="n">
        <f aca="false">COUNTIF('DAILY ENTRY'!$C$4:$C$1006,$A53)</f>
        <v>0</v>
      </c>
      <c r="E53" s="106" t="n">
        <f aca="false">SUMIF('DAILY ENTRY'!$C$4:$C$1006,$A53,'DAILY ENTRY'!$F$4:$F$1006)</f>
        <v>0</v>
      </c>
      <c r="F53" s="106" t="n">
        <f aca="false">SUMIF('DAILY ENTRY'!$C$4:$C$1006,$A53,'DAILY ENTRY'!$G$4:$G$1006)</f>
        <v>0</v>
      </c>
      <c r="G53" s="254" t="str">
        <f aca="false">IF($D53=0,"",IFERROR(SUMPRODUCT(MAX(('DAILY ENTRY'!$C$4:$C$1006=$A53)*IF(ISNUMBER('DAILY ENTRY'!$A$4:$A$1006),'DAILY ENTRY'!$A$4:$A$1006,0))),""))</f>
        <v/>
      </c>
      <c r="H53" s="106" t="str">
        <f aca="true">IF(G53="","",TODAY()-G53)</f>
        <v/>
      </c>
      <c r="I53" s="106" t="str">
        <f aca="false">IF($G53="","",IFERROR(INDEX('DAILY ENTRY'!$B$4:$B$1006,MATCH(1,('DAILY ENTRY'!$C$4:$C$1006=$A53)*(IF(ISNUMBER('DAILY ENTRY'!$A$4:$A$1006),'DAILY ENTRY'!$A$4:$A$1006,0)=$G53),0)),""))</f>
        <v/>
      </c>
      <c r="J53" s="239" t="n">
        <f aca="false">COUNTIFS('DAILY ENTRY'!$C$4:$C$1006,$A53,'DAILY ENTRY'!$I$4:$I$1006,"Blocked")</f>
        <v>0</v>
      </c>
      <c r="K53" s="232" t="str">
        <f aca="false">IF($H53&lt;0,"Future-dated entry — check the date on DAILY ENTRY",IF($C53="Complete",IF(D53=0,"Account is live but nothing has been done on it yet",IF(H53&gt;14,"Live but untouched for over two weeks","Active")),IF(OR($C53="Not Started",$C53=0,$C53=""),"Not set up yet","Setup in progress")))</f>
        <v>Not set up yet</v>
      </c>
      <c r="L53" s="106" t="n">
        <f aca="false">IF($A53="","",'Platform Setup'!$P$53)</f>
        <v>7</v>
      </c>
    </row>
    <row r="54" customFormat="false" ht="21.75" hidden="false" customHeight="true" outlineLevel="0" collapsed="false">
      <c r="A54" s="253" t="str">
        <f aca="false">'Platform Setup'!$B$54</f>
        <v>Eventbrite</v>
      </c>
      <c r="B54" s="137" t="str">
        <f aca="false">'Platform Setup'!$C$54</f>
        <v>Events</v>
      </c>
      <c r="C54" s="106" t="str">
        <f aca="false">'Platform Setup'!$J$54</f>
        <v>Not Started</v>
      </c>
      <c r="D54" s="106" t="n">
        <f aca="false">COUNTIF('DAILY ENTRY'!$C$4:$C$1006,$A54)</f>
        <v>0</v>
      </c>
      <c r="E54" s="106" t="n">
        <f aca="false">SUMIF('DAILY ENTRY'!$C$4:$C$1006,$A54,'DAILY ENTRY'!$F$4:$F$1006)</f>
        <v>0</v>
      </c>
      <c r="F54" s="106" t="n">
        <f aca="false">SUMIF('DAILY ENTRY'!$C$4:$C$1006,$A54,'DAILY ENTRY'!$G$4:$G$1006)</f>
        <v>0</v>
      </c>
      <c r="G54" s="254" t="str">
        <f aca="false">IF($D54=0,"",IFERROR(SUMPRODUCT(MAX(('DAILY ENTRY'!$C$4:$C$1006=$A54)*IF(ISNUMBER('DAILY ENTRY'!$A$4:$A$1006),'DAILY ENTRY'!$A$4:$A$1006,0))),""))</f>
        <v/>
      </c>
      <c r="H54" s="106" t="str">
        <f aca="true">IF(G54="","",TODAY()-G54)</f>
        <v/>
      </c>
      <c r="I54" s="106" t="str">
        <f aca="false">IF($G54="","",IFERROR(INDEX('DAILY ENTRY'!$B$4:$B$1006,MATCH(1,('DAILY ENTRY'!$C$4:$C$1006=$A54)*(IF(ISNUMBER('DAILY ENTRY'!$A$4:$A$1006),'DAILY ENTRY'!$A$4:$A$1006,0)=$G54),0)),""))</f>
        <v/>
      </c>
      <c r="J54" s="239" t="n">
        <f aca="false">COUNTIFS('DAILY ENTRY'!$C$4:$C$1006,$A54,'DAILY ENTRY'!$I$4:$I$1006,"Blocked")</f>
        <v>0</v>
      </c>
      <c r="K54" s="232" t="str">
        <f aca="false">IF($H54&lt;0,"Future-dated entry — check the date on DAILY ENTRY",IF($C54="Complete",IF(D54=0,"Account is live but nothing has been done on it yet",IF(H54&gt;14,"Live but untouched for over two weeks","Active")),IF(OR($C54="Not Started",$C54=0,$C54=""),"Not set up yet","Setup in progress")))</f>
        <v>Not set up yet</v>
      </c>
      <c r="L54" s="106" t="n">
        <f aca="false">IF($A54="","",'Platform Setup'!$P$54)</f>
        <v>63</v>
      </c>
    </row>
    <row r="55" customFormat="false" ht="21.75" hidden="false" customHeight="true" outlineLevel="0" collapsed="false">
      <c r="A55" s="253" t="str">
        <f aca="false">'Platform Setup'!$B$55</f>
        <v>Luma</v>
      </c>
      <c r="B55" s="137" t="str">
        <f aca="false">'Platform Setup'!$C$55</f>
        <v>Events</v>
      </c>
      <c r="C55" s="106" t="str">
        <f aca="false">'Platform Setup'!$J$55</f>
        <v>Not Started</v>
      </c>
      <c r="D55" s="106" t="n">
        <f aca="false">COUNTIF('DAILY ENTRY'!$C$4:$C$1006,$A55)</f>
        <v>0</v>
      </c>
      <c r="E55" s="106" t="n">
        <f aca="false">SUMIF('DAILY ENTRY'!$C$4:$C$1006,$A55,'DAILY ENTRY'!$F$4:$F$1006)</f>
        <v>0</v>
      </c>
      <c r="F55" s="106" t="n">
        <f aca="false">SUMIF('DAILY ENTRY'!$C$4:$C$1006,$A55,'DAILY ENTRY'!$G$4:$G$1006)</f>
        <v>0</v>
      </c>
      <c r="G55" s="254" t="str">
        <f aca="false">IF($D55=0,"",IFERROR(SUMPRODUCT(MAX(('DAILY ENTRY'!$C$4:$C$1006=$A55)*IF(ISNUMBER('DAILY ENTRY'!$A$4:$A$1006),'DAILY ENTRY'!$A$4:$A$1006,0))),""))</f>
        <v/>
      </c>
      <c r="H55" s="106" t="str">
        <f aca="true">IF(G55="","",TODAY()-G55)</f>
        <v/>
      </c>
      <c r="I55" s="106" t="str">
        <f aca="false">IF($G55="","",IFERROR(INDEX('DAILY ENTRY'!$B$4:$B$1006,MATCH(1,('DAILY ENTRY'!$C$4:$C$1006=$A55)*(IF(ISNUMBER('DAILY ENTRY'!$A$4:$A$1006),'DAILY ENTRY'!$A$4:$A$1006,0)=$G55),0)),""))</f>
        <v/>
      </c>
      <c r="J55" s="239" t="n">
        <f aca="false">COUNTIFS('DAILY ENTRY'!$C$4:$C$1006,$A55,'DAILY ENTRY'!$I$4:$I$1006,"Blocked")</f>
        <v>0</v>
      </c>
      <c r="K55" s="232" t="str">
        <f aca="false">IF($H55&lt;0,"Future-dated entry — check the date on DAILY ENTRY",IF($C55="Complete",IF(D55=0,"Account is live but nothing has been done on it yet",IF(H55&gt;14,"Live but untouched for over two weeks","Active")),IF(OR($C55="Not Started",$C55=0,$C55=""),"Not set up yet","Setup in progress")))</f>
        <v>Not set up yet</v>
      </c>
      <c r="L55" s="106" t="n">
        <f aca="false">IF($A55="","",'Platform Setup'!$P$55)</f>
        <v>64</v>
      </c>
    </row>
    <row r="56" customFormat="false" ht="21.75" hidden="false" customHeight="true" outlineLevel="0" collapsed="false">
      <c r="A56" s="253" t="str">
        <f aca="false">'Platform Setup'!$B$56</f>
        <v>Meetup</v>
      </c>
      <c r="B56" s="137" t="str">
        <f aca="false">'Platform Setup'!$C$56</f>
        <v>Events</v>
      </c>
      <c r="C56" s="106" t="str">
        <f aca="false">'Platform Setup'!$J$56</f>
        <v>Not Started</v>
      </c>
      <c r="D56" s="106" t="n">
        <f aca="false">COUNTIF('DAILY ENTRY'!$C$4:$C$1006,$A56)</f>
        <v>0</v>
      </c>
      <c r="E56" s="106" t="n">
        <f aca="false">SUMIF('DAILY ENTRY'!$C$4:$C$1006,$A56,'DAILY ENTRY'!$F$4:$F$1006)</f>
        <v>0</v>
      </c>
      <c r="F56" s="106" t="n">
        <f aca="false">SUMIF('DAILY ENTRY'!$C$4:$C$1006,$A56,'DAILY ENTRY'!$G$4:$G$1006)</f>
        <v>0</v>
      </c>
      <c r="G56" s="254" t="str">
        <f aca="false">IF($D56=0,"",IFERROR(SUMPRODUCT(MAX(('DAILY ENTRY'!$C$4:$C$1006=$A56)*IF(ISNUMBER('DAILY ENTRY'!$A$4:$A$1006),'DAILY ENTRY'!$A$4:$A$1006,0))),""))</f>
        <v/>
      </c>
      <c r="H56" s="106" t="str">
        <f aca="true">IF(G56="","",TODAY()-G56)</f>
        <v/>
      </c>
      <c r="I56" s="106" t="str">
        <f aca="false">IF($G56="","",IFERROR(INDEX('DAILY ENTRY'!$B$4:$B$1006,MATCH(1,('DAILY ENTRY'!$C$4:$C$1006=$A56)*(IF(ISNUMBER('DAILY ENTRY'!$A$4:$A$1006),'DAILY ENTRY'!$A$4:$A$1006,0)=$G56),0)),""))</f>
        <v/>
      </c>
      <c r="J56" s="239" t="n">
        <f aca="false">COUNTIFS('DAILY ENTRY'!$C$4:$C$1006,$A56,'DAILY ENTRY'!$I$4:$I$1006,"Blocked")</f>
        <v>0</v>
      </c>
      <c r="K56" s="232" t="str">
        <f aca="false">IF($H56&lt;0,"Future-dated entry — check the date on DAILY ENTRY",IF($C56="Complete",IF(D56=0,"Account is live but nothing has been done on it yet",IF(H56&gt;14,"Live but untouched for over two weeks","Active")),IF(OR($C56="Not Started",$C56=0,$C56=""),"Not set up yet","Setup in progress")))</f>
        <v>Not set up yet</v>
      </c>
      <c r="L56" s="106" t="n">
        <f aca="false">IF($A56="","",'Platform Setup'!$P$56)</f>
        <v>113</v>
      </c>
    </row>
    <row r="57" customFormat="false" ht="21.75" hidden="false" customHeight="true" outlineLevel="0" collapsed="false">
      <c r="A57" s="253" t="str">
        <f aca="false">'Platform Setup'!$B$57</f>
        <v>StreamYard</v>
      </c>
      <c r="B57" s="137" t="str">
        <f aca="false">'Platform Setup'!$C$57</f>
        <v>Events</v>
      </c>
      <c r="C57" s="106" t="str">
        <f aca="false">'Platform Setup'!$J$57</f>
        <v>Not Started</v>
      </c>
      <c r="D57" s="106" t="n">
        <f aca="false">COUNTIF('DAILY ENTRY'!$C$4:$C$1006,$A57)</f>
        <v>0</v>
      </c>
      <c r="E57" s="106" t="n">
        <f aca="false">SUMIF('DAILY ENTRY'!$C$4:$C$1006,$A57,'DAILY ENTRY'!$F$4:$F$1006)</f>
        <v>0</v>
      </c>
      <c r="F57" s="106" t="n">
        <f aca="false">SUMIF('DAILY ENTRY'!$C$4:$C$1006,$A57,'DAILY ENTRY'!$G$4:$G$1006)</f>
        <v>0</v>
      </c>
      <c r="G57" s="254" t="str">
        <f aca="false">IF($D57=0,"",IFERROR(SUMPRODUCT(MAX(('DAILY ENTRY'!$C$4:$C$1006=$A57)*IF(ISNUMBER('DAILY ENTRY'!$A$4:$A$1006),'DAILY ENTRY'!$A$4:$A$1006,0))),""))</f>
        <v/>
      </c>
      <c r="H57" s="106" t="str">
        <f aca="true">IF(G57="","",TODAY()-G57)</f>
        <v/>
      </c>
      <c r="I57" s="106" t="str">
        <f aca="false">IF($G57="","",IFERROR(INDEX('DAILY ENTRY'!$B$4:$B$1006,MATCH(1,('DAILY ENTRY'!$C$4:$C$1006=$A57)*(IF(ISNUMBER('DAILY ENTRY'!$A$4:$A$1006),'DAILY ENTRY'!$A$4:$A$1006,0)=$G57),0)),""))</f>
        <v/>
      </c>
      <c r="J57" s="239" t="n">
        <f aca="false">COUNTIFS('DAILY ENTRY'!$C$4:$C$1006,$A57,'DAILY ENTRY'!$I$4:$I$1006,"Blocked")</f>
        <v>0</v>
      </c>
      <c r="K57" s="232" t="str">
        <f aca="false">IF($H57&lt;0,"Future-dated entry — check the date on DAILY ENTRY",IF($C57="Complete",IF(D57=0,"Account is live but nothing has been done on it yet",IF(H57&gt;14,"Live but untouched for over two weeks","Active")),IF(OR($C57="Not Started",$C57=0,$C57=""),"Not set up yet","Setup in progress")))</f>
        <v>Not set up yet</v>
      </c>
      <c r="L57" s="106" t="n">
        <f aca="false">IF($A57="","",'Platform Setup'!$P$57)</f>
        <v>114</v>
      </c>
    </row>
    <row r="58" customFormat="false" ht="21.75" hidden="false" customHeight="true" outlineLevel="0" collapsed="false">
      <c r="A58" s="253" t="str">
        <f aca="false">'Platform Setup'!$B$58</f>
        <v>Podcast Guesting</v>
      </c>
      <c r="B58" s="137" t="str">
        <f aca="false">'Platform Setup'!$C$58</f>
        <v>Podcast</v>
      </c>
      <c r="C58" s="106" t="str">
        <f aca="false">'Platform Setup'!$J$58</f>
        <v>Not Started</v>
      </c>
      <c r="D58" s="106" t="n">
        <f aca="false">COUNTIF('DAILY ENTRY'!$C$4:$C$1006,$A58)</f>
        <v>0</v>
      </c>
      <c r="E58" s="106" t="n">
        <f aca="false">SUMIF('DAILY ENTRY'!$C$4:$C$1006,$A58,'DAILY ENTRY'!$F$4:$F$1006)</f>
        <v>0</v>
      </c>
      <c r="F58" s="106" t="n">
        <f aca="false">SUMIF('DAILY ENTRY'!$C$4:$C$1006,$A58,'DAILY ENTRY'!$G$4:$G$1006)</f>
        <v>0</v>
      </c>
      <c r="G58" s="254" t="str">
        <f aca="false">IF($D58=0,"",IFERROR(SUMPRODUCT(MAX(('DAILY ENTRY'!$C$4:$C$1006=$A58)*IF(ISNUMBER('DAILY ENTRY'!$A$4:$A$1006),'DAILY ENTRY'!$A$4:$A$1006,0))),""))</f>
        <v/>
      </c>
      <c r="H58" s="106" t="str">
        <f aca="true">IF(G58="","",TODAY()-G58)</f>
        <v/>
      </c>
      <c r="I58" s="106" t="str">
        <f aca="false">IF($G58="","",IFERROR(INDEX('DAILY ENTRY'!$B$4:$B$1006,MATCH(1,('DAILY ENTRY'!$C$4:$C$1006=$A58)*(IF(ISNUMBER('DAILY ENTRY'!$A$4:$A$1006),'DAILY ENTRY'!$A$4:$A$1006,0)=$G58),0)),""))</f>
        <v/>
      </c>
      <c r="J58" s="239" t="n">
        <f aca="false">COUNTIFS('DAILY ENTRY'!$C$4:$C$1006,$A58,'DAILY ENTRY'!$I$4:$I$1006,"Blocked")</f>
        <v>0</v>
      </c>
      <c r="K58" s="232" t="str">
        <f aca="false">IF($H58&lt;0,"Future-dated entry — check the date on DAILY ENTRY",IF($C58="Complete",IF(D58=0,"Account is live but nothing has been done on it yet",IF(H58&gt;14,"Live but untouched for over two weeks","Active")),IF(OR($C58="Not Started",$C58=0,$C58=""),"Not set up yet","Setup in progress")))</f>
        <v>Not set up yet</v>
      </c>
      <c r="L58" s="106" t="n">
        <f aca="false">IF($A58="","",'Platform Setup'!$P$58)</f>
        <v>30</v>
      </c>
    </row>
    <row r="59" customFormat="false" ht="21.75" hidden="false" customHeight="true" outlineLevel="0" collapsed="false">
      <c r="A59" s="253" t="str">
        <f aca="false">'Platform Setup'!$B$59</f>
        <v>Spotify for Creators</v>
      </c>
      <c r="B59" s="137" t="str">
        <f aca="false">'Platform Setup'!$C$59</f>
        <v>Podcast</v>
      </c>
      <c r="C59" s="106" t="str">
        <f aca="false">'Platform Setup'!$J$59</f>
        <v>Not Started</v>
      </c>
      <c r="D59" s="106" t="n">
        <f aca="false">COUNTIF('DAILY ENTRY'!$C$4:$C$1006,$A59)</f>
        <v>0</v>
      </c>
      <c r="E59" s="106" t="n">
        <f aca="false">SUMIF('DAILY ENTRY'!$C$4:$C$1006,$A59,'DAILY ENTRY'!$F$4:$F$1006)</f>
        <v>0</v>
      </c>
      <c r="F59" s="106" t="n">
        <f aca="false">SUMIF('DAILY ENTRY'!$C$4:$C$1006,$A59,'DAILY ENTRY'!$G$4:$G$1006)</f>
        <v>0</v>
      </c>
      <c r="G59" s="254" t="str">
        <f aca="false">IF($D59=0,"",IFERROR(SUMPRODUCT(MAX(('DAILY ENTRY'!$C$4:$C$1006=$A59)*IF(ISNUMBER('DAILY ENTRY'!$A$4:$A$1006),'DAILY ENTRY'!$A$4:$A$1006,0))),""))</f>
        <v/>
      </c>
      <c r="H59" s="106" t="str">
        <f aca="true">IF(G59="","",TODAY()-G59)</f>
        <v/>
      </c>
      <c r="I59" s="106" t="str">
        <f aca="false">IF($G59="","",IFERROR(INDEX('DAILY ENTRY'!$B$4:$B$1006,MATCH(1,('DAILY ENTRY'!$C$4:$C$1006=$A59)*(IF(ISNUMBER('DAILY ENTRY'!$A$4:$A$1006),'DAILY ENTRY'!$A$4:$A$1006,0)=$G59),0)),""))</f>
        <v/>
      </c>
      <c r="J59" s="239" t="n">
        <f aca="false">COUNTIFS('DAILY ENTRY'!$C$4:$C$1006,$A59,'DAILY ENTRY'!$I$4:$I$1006,"Blocked")</f>
        <v>0</v>
      </c>
      <c r="K59" s="232" t="str">
        <f aca="false">IF($H59&lt;0,"Future-dated entry — check the date on DAILY ENTRY",IF($C59="Complete",IF(D59=0,"Account is live but nothing has been done on it yet",IF(H59&gt;14,"Live but untouched for over two weeks","Active")),IF(OR($C59="Not Started",$C59=0,$C59=""),"Not set up yet","Setup in progress")))</f>
        <v>Not set up yet</v>
      </c>
      <c r="L59" s="106" t="n">
        <f aca="false">IF($A59="","",'Platform Setup'!$P$59)</f>
        <v>65</v>
      </c>
    </row>
    <row r="60" customFormat="false" ht="21.75" hidden="false" customHeight="true" outlineLevel="0" collapsed="false">
      <c r="A60" s="253" t="str">
        <f aca="false">'Platform Setup'!$B$60</f>
        <v>Apple Podcasts</v>
      </c>
      <c r="B60" s="137" t="str">
        <f aca="false">'Platform Setup'!$C$60</f>
        <v>Podcast</v>
      </c>
      <c r="C60" s="106" t="str">
        <f aca="false">'Platform Setup'!$J$60</f>
        <v>Not Started</v>
      </c>
      <c r="D60" s="106" t="n">
        <f aca="false">COUNTIF('DAILY ENTRY'!$C$4:$C$1006,$A60)</f>
        <v>0</v>
      </c>
      <c r="E60" s="106" t="n">
        <f aca="false">SUMIF('DAILY ENTRY'!$C$4:$C$1006,$A60,'DAILY ENTRY'!$F$4:$F$1006)</f>
        <v>0</v>
      </c>
      <c r="F60" s="106" t="n">
        <f aca="false">SUMIF('DAILY ENTRY'!$C$4:$C$1006,$A60,'DAILY ENTRY'!$G$4:$G$1006)</f>
        <v>0</v>
      </c>
      <c r="G60" s="254" t="str">
        <f aca="false">IF($D60=0,"",IFERROR(SUMPRODUCT(MAX(('DAILY ENTRY'!$C$4:$C$1006=$A60)*IF(ISNUMBER('DAILY ENTRY'!$A$4:$A$1006),'DAILY ENTRY'!$A$4:$A$1006,0))),""))</f>
        <v/>
      </c>
      <c r="H60" s="106" t="str">
        <f aca="true">IF(G60="","",TODAY()-G60)</f>
        <v/>
      </c>
      <c r="I60" s="106" t="str">
        <f aca="false">IF($G60="","",IFERROR(INDEX('DAILY ENTRY'!$B$4:$B$1006,MATCH(1,('DAILY ENTRY'!$C$4:$C$1006=$A60)*(IF(ISNUMBER('DAILY ENTRY'!$A$4:$A$1006),'DAILY ENTRY'!$A$4:$A$1006,0)=$G60),0)),""))</f>
        <v/>
      </c>
      <c r="J60" s="239" t="n">
        <f aca="false">COUNTIFS('DAILY ENTRY'!$C$4:$C$1006,$A60,'DAILY ENTRY'!$I$4:$I$1006,"Blocked")</f>
        <v>0</v>
      </c>
      <c r="K60" s="232" t="str">
        <f aca="false">IF($H60&lt;0,"Future-dated entry — check the date on DAILY ENTRY",IF($C60="Complete",IF(D60=0,"Account is live but nothing has been done on it yet",IF(H60&gt;14,"Live but untouched for over two weeks","Active")),IF(OR($C60="Not Started",$C60=0,$C60=""),"Not set up yet","Setup in progress")))</f>
        <v>Not set up yet</v>
      </c>
      <c r="L60" s="106" t="n">
        <f aca="false">IF($A60="","",'Platform Setup'!$P$60)</f>
        <v>115</v>
      </c>
    </row>
    <row r="61" customFormat="false" ht="21.75" hidden="false" customHeight="true" outlineLevel="0" collapsed="false">
      <c r="A61" s="253" t="str">
        <f aca="false">'Platform Setup'!$B$61</f>
        <v>YouTube Podcasts</v>
      </c>
      <c r="B61" s="137" t="str">
        <f aca="false">'Platform Setup'!$C$61</f>
        <v>Podcast</v>
      </c>
      <c r="C61" s="106" t="str">
        <f aca="false">'Platform Setup'!$J$61</f>
        <v>Not Started</v>
      </c>
      <c r="D61" s="106" t="n">
        <f aca="false">COUNTIF('DAILY ENTRY'!$C$4:$C$1006,$A61)</f>
        <v>0</v>
      </c>
      <c r="E61" s="106" t="n">
        <f aca="false">SUMIF('DAILY ENTRY'!$C$4:$C$1006,$A61,'DAILY ENTRY'!$F$4:$F$1006)</f>
        <v>0</v>
      </c>
      <c r="F61" s="106" t="n">
        <f aca="false">SUMIF('DAILY ENTRY'!$C$4:$C$1006,$A61,'DAILY ENTRY'!$G$4:$G$1006)</f>
        <v>0</v>
      </c>
      <c r="G61" s="254" t="str">
        <f aca="false">IF($D61=0,"",IFERROR(SUMPRODUCT(MAX(('DAILY ENTRY'!$C$4:$C$1006=$A61)*IF(ISNUMBER('DAILY ENTRY'!$A$4:$A$1006),'DAILY ENTRY'!$A$4:$A$1006,0))),""))</f>
        <v/>
      </c>
      <c r="H61" s="106" t="str">
        <f aca="true">IF(G61="","",TODAY()-G61)</f>
        <v/>
      </c>
      <c r="I61" s="106" t="str">
        <f aca="false">IF($G61="","",IFERROR(INDEX('DAILY ENTRY'!$B$4:$B$1006,MATCH(1,('DAILY ENTRY'!$C$4:$C$1006=$A61)*(IF(ISNUMBER('DAILY ENTRY'!$A$4:$A$1006),'DAILY ENTRY'!$A$4:$A$1006,0)=$G61),0)),""))</f>
        <v/>
      </c>
      <c r="J61" s="239" t="n">
        <f aca="false">COUNTIFS('DAILY ENTRY'!$C$4:$C$1006,$A61,'DAILY ENTRY'!$I$4:$I$1006,"Blocked")</f>
        <v>0</v>
      </c>
      <c r="K61" s="232" t="str">
        <f aca="false">IF($H61&lt;0,"Future-dated entry — check the date on DAILY ENTRY",IF($C61="Complete",IF(D61=0,"Account is live but nothing has been done on it yet",IF(H61&gt;14,"Live but untouched for over two weeks","Active")),IF(OR($C61="Not Started",$C61=0,$C61=""),"Not set up yet","Setup in progress")))</f>
        <v>Not set up yet</v>
      </c>
      <c r="L61" s="106" t="n">
        <f aca="false">IF($A61="","",'Platform Setup'!$P$61)</f>
        <v>116</v>
      </c>
    </row>
    <row r="62" customFormat="false" ht="21.75" hidden="false" customHeight="true" outlineLevel="0" collapsed="false">
      <c r="A62" s="253" t="str">
        <f aca="false">'Platform Setup'!$B$62</f>
        <v>Partnership / PR Outreach</v>
      </c>
      <c r="B62" s="137" t="str">
        <f aca="false">'Platform Setup'!$C$62</f>
        <v>Partnership/PR</v>
      </c>
      <c r="C62" s="106" t="str">
        <f aca="false">'Platform Setup'!$J$62</f>
        <v>Not Started</v>
      </c>
      <c r="D62" s="106" t="n">
        <f aca="false">COUNTIF('DAILY ENTRY'!$C$4:$C$1006,$A62)</f>
        <v>0</v>
      </c>
      <c r="E62" s="106" t="n">
        <f aca="false">SUMIF('DAILY ENTRY'!$C$4:$C$1006,$A62,'DAILY ENTRY'!$F$4:$F$1006)</f>
        <v>0</v>
      </c>
      <c r="F62" s="106" t="n">
        <f aca="false">SUMIF('DAILY ENTRY'!$C$4:$C$1006,$A62,'DAILY ENTRY'!$G$4:$G$1006)</f>
        <v>0</v>
      </c>
      <c r="G62" s="254" t="str">
        <f aca="false">IF($D62=0,"",IFERROR(SUMPRODUCT(MAX(('DAILY ENTRY'!$C$4:$C$1006=$A62)*IF(ISNUMBER('DAILY ENTRY'!$A$4:$A$1006),'DAILY ENTRY'!$A$4:$A$1006,0))),""))</f>
        <v/>
      </c>
      <c r="H62" s="106" t="str">
        <f aca="true">IF(G62="","",TODAY()-G62)</f>
        <v/>
      </c>
      <c r="I62" s="106" t="str">
        <f aca="false">IF($G62="","",IFERROR(INDEX('DAILY ENTRY'!$B$4:$B$1006,MATCH(1,('DAILY ENTRY'!$C$4:$C$1006=$A62)*(IF(ISNUMBER('DAILY ENTRY'!$A$4:$A$1006),'DAILY ENTRY'!$A$4:$A$1006,0)=$G62),0)),""))</f>
        <v/>
      </c>
      <c r="J62" s="239" t="n">
        <f aca="false">COUNTIFS('DAILY ENTRY'!$C$4:$C$1006,$A62,'DAILY ENTRY'!$I$4:$I$1006,"Blocked")</f>
        <v>0</v>
      </c>
      <c r="K62" s="232" t="str">
        <f aca="false">IF($H62&lt;0,"Future-dated entry — check the date on DAILY ENTRY",IF($C62="Complete",IF(D62=0,"Account is live but nothing has been done on it yet",IF(H62&gt;14,"Live but untouched for over two weeks","Active")),IF(OR($C62="Not Started",$C62=0,$C62=""),"Not set up yet","Setup in progress")))</f>
        <v>Not set up yet</v>
      </c>
      <c r="L62" s="106" t="n">
        <f aca="false">IF($A62="","",'Platform Setup'!$P$62)</f>
        <v>8</v>
      </c>
    </row>
    <row r="63" customFormat="false" ht="21.75" hidden="false" customHeight="true" outlineLevel="0" collapsed="false">
      <c r="A63" s="253" t="str">
        <f aca="false">'Platform Setup'!$B$63</f>
        <v>Journalist Requests (Qwoted / Featured)</v>
      </c>
      <c r="B63" s="137" t="str">
        <f aca="false">'Platform Setup'!$C$63</f>
        <v>Partnership/PR</v>
      </c>
      <c r="C63" s="106" t="str">
        <f aca="false">'Platform Setup'!$J$63</f>
        <v>Not Started</v>
      </c>
      <c r="D63" s="106" t="n">
        <f aca="false">COUNTIF('DAILY ENTRY'!$C$4:$C$1006,$A63)</f>
        <v>0</v>
      </c>
      <c r="E63" s="106" t="n">
        <f aca="false">SUMIF('DAILY ENTRY'!$C$4:$C$1006,$A63,'DAILY ENTRY'!$F$4:$F$1006)</f>
        <v>0</v>
      </c>
      <c r="F63" s="106" t="n">
        <f aca="false">SUMIF('DAILY ENTRY'!$C$4:$C$1006,$A63,'DAILY ENTRY'!$G$4:$G$1006)</f>
        <v>0</v>
      </c>
      <c r="G63" s="254" t="str">
        <f aca="false">IF($D63=0,"",IFERROR(SUMPRODUCT(MAX(('DAILY ENTRY'!$C$4:$C$1006=$A63)*IF(ISNUMBER('DAILY ENTRY'!$A$4:$A$1006),'DAILY ENTRY'!$A$4:$A$1006,0))),""))</f>
        <v/>
      </c>
      <c r="H63" s="106" t="str">
        <f aca="true">IF(G63="","",TODAY()-G63)</f>
        <v/>
      </c>
      <c r="I63" s="106" t="str">
        <f aca="false">IF($G63="","",IFERROR(INDEX('DAILY ENTRY'!$B$4:$B$1006,MATCH(1,('DAILY ENTRY'!$C$4:$C$1006=$A63)*(IF(ISNUMBER('DAILY ENTRY'!$A$4:$A$1006),'DAILY ENTRY'!$A$4:$A$1006,0)=$G63),0)),""))</f>
        <v/>
      </c>
      <c r="J63" s="239" t="n">
        <f aca="false">COUNTIFS('DAILY ENTRY'!$C$4:$C$1006,$A63,'DAILY ENTRY'!$I$4:$I$1006,"Blocked")</f>
        <v>0</v>
      </c>
      <c r="K63" s="232" t="str">
        <f aca="false">IF($H63&lt;0,"Future-dated entry — check the date on DAILY ENTRY",IF($C63="Complete",IF(D63=0,"Account is live but nothing has been done on it yet",IF(H63&gt;14,"Live but untouched for over two weeks","Active")),IF(OR($C63="Not Started",$C63=0,$C63=""),"Not set up yet","Setup in progress")))</f>
        <v>Not set up yet</v>
      </c>
      <c r="L63" s="106" t="n">
        <f aca="false">IF($A63="","",'Platform Setup'!$P$63)</f>
        <v>66</v>
      </c>
    </row>
    <row r="64" customFormat="false" ht="21.75" hidden="false" customHeight="true" outlineLevel="0" collapsed="false">
      <c r="A64" s="253" t="str">
        <f aca="false">'Platform Setup'!$B$64</f>
        <v>Press Release Distribution</v>
      </c>
      <c r="B64" s="137" t="str">
        <f aca="false">'Platform Setup'!$C$64</f>
        <v>Partnership/PR</v>
      </c>
      <c r="C64" s="106" t="str">
        <f aca="false">'Platform Setup'!$J$64</f>
        <v>Not Started</v>
      </c>
      <c r="D64" s="106" t="n">
        <f aca="false">COUNTIF('DAILY ENTRY'!$C$4:$C$1006,$A64)</f>
        <v>0</v>
      </c>
      <c r="E64" s="106" t="n">
        <f aca="false">SUMIF('DAILY ENTRY'!$C$4:$C$1006,$A64,'DAILY ENTRY'!$F$4:$F$1006)</f>
        <v>0</v>
      </c>
      <c r="F64" s="106" t="n">
        <f aca="false">SUMIF('DAILY ENTRY'!$C$4:$C$1006,$A64,'DAILY ENTRY'!$G$4:$G$1006)</f>
        <v>0</v>
      </c>
      <c r="G64" s="254" t="str">
        <f aca="false">IF($D64=0,"",IFERROR(SUMPRODUCT(MAX(('DAILY ENTRY'!$C$4:$C$1006=$A64)*IF(ISNUMBER('DAILY ENTRY'!$A$4:$A$1006),'DAILY ENTRY'!$A$4:$A$1006,0))),""))</f>
        <v/>
      </c>
      <c r="H64" s="106" t="str">
        <f aca="true">IF(G64="","",TODAY()-G64)</f>
        <v/>
      </c>
      <c r="I64" s="106" t="str">
        <f aca="false">IF($G64="","",IFERROR(INDEX('DAILY ENTRY'!$B$4:$B$1006,MATCH(1,('DAILY ENTRY'!$C$4:$C$1006=$A64)*(IF(ISNUMBER('DAILY ENTRY'!$A$4:$A$1006),'DAILY ENTRY'!$A$4:$A$1006,0)=$G64),0)),""))</f>
        <v/>
      </c>
      <c r="J64" s="239" t="n">
        <f aca="false">COUNTIFS('DAILY ENTRY'!$C$4:$C$1006,$A64,'DAILY ENTRY'!$I$4:$I$1006,"Blocked")</f>
        <v>0</v>
      </c>
      <c r="K64" s="232" t="str">
        <f aca="false">IF($H64&lt;0,"Future-dated entry — check the date on DAILY ENTRY",IF($C64="Complete",IF(D64=0,"Account is live but nothing has been done on it yet",IF(H64&gt;14,"Live but untouched for over two weeks","Active")),IF(OR($C64="Not Started",$C64=0,$C64=""),"Not set up yet","Setup in progress")))</f>
        <v>Not set up yet</v>
      </c>
      <c r="L64" s="106" t="n">
        <f aca="false">IF($A64="","",'Platform Setup'!$P$64)</f>
        <v>67</v>
      </c>
    </row>
    <row r="65" customFormat="false" ht="21.75" hidden="false" customHeight="true" outlineLevel="0" collapsed="false">
      <c r="A65" s="253" t="str">
        <f aca="false">'Platform Setup'!$B$65</f>
        <v>LinkedIn Ads</v>
      </c>
      <c r="B65" s="137" t="str">
        <f aca="false">'Platform Setup'!$C$65</f>
        <v>Paid Media</v>
      </c>
      <c r="C65" s="106" t="str">
        <f aca="false">'Platform Setup'!$J$65</f>
        <v>Not Started</v>
      </c>
      <c r="D65" s="106" t="n">
        <f aca="false">COUNTIF('DAILY ENTRY'!$C$4:$C$1006,$A65)</f>
        <v>0</v>
      </c>
      <c r="E65" s="106" t="n">
        <f aca="false">SUMIF('DAILY ENTRY'!$C$4:$C$1006,$A65,'DAILY ENTRY'!$F$4:$F$1006)</f>
        <v>0</v>
      </c>
      <c r="F65" s="106" t="n">
        <f aca="false">SUMIF('DAILY ENTRY'!$C$4:$C$1006,$A65,'DAILY ENTRY'!$G$4:$G$1006)</f>
        <v>0</v>
      </c>
      <c r="G65" s="254" t="str">
        <f aca="false">IF($D65=0,"",IFERROR(SUMPRODUCT(MAX(('DAILY ENTRY'!$C$4:$C$1006=$A65)*IF(ISNUMBER('DAILY ENTRY'!$A$4:$A$1006),'DAILY ENTRY'!$A$4:$A$1006,0))),""))</f>
        <v/>
      </c>
      <c r="H65" s="106" t="str">
        <f aca="true">IF(G65="","",TODAY()-G65)</f>
        <v/>
      </c>
      <c r="I65" s="106" t="str">
        <f aca="false">IF($G65="","",IFERROR(INDEX('DAILY ENTRY'!$B$4:$B$1006,MATCH(1,('DAILY ENTRY'!$C$4:$C$1006=$A65)*(IF(ISNUMBER('DAILY ENTRY'!$A$4:$A$1006),'DAILY ENTRY'!$A$4:$A$1006,0)=$G65),0)),""))</f>
        <v/>
      </c>
      <c r="J65" s="239" t="n">
        <f aca="false">COUNTIFS('DAILY ENTRY'!$C$4:$C$1006,$A65,'DAILY ENTRY'!$I$4:$I$1006,"Blocked")</f>
        <v>0</v>
      </c>
      <c r="K65" s="232" t="str">
        <f aca="false">IF($H65&lt;0,"Future-dated entry — check the date on DAILY ENTRY",IF($C65="Complete",IF(D65=0,"Account is live but nothing has been done on it yet",IF(H65&gt;14,"Live but untouched for over two weeks","Active")),IF(OR($C65="Not Started",$C65=0,$C65=""),"Not set up yet","Setup in progress")))</f>
        <v>Not set up yet</v>
      </c>
      <c r="L65" s="106" t="n">
        <f aca="false">IF($A65="","",'Platform Setup'!$P$65)</f>
        <v>31</v>
      </c>
    </row>
    <row r="66" customFormat="false" ht="21.75" hidden="false" customHeight="true" outlineLevel="0" collapsed="false">
      <c r="A66" s="253" t="str">
        <f aca="false">'Platform Setup'!$B$66</f>
        <v>Google Ads</v>
      </c>
      <c r="B66" s="137" t="str">
        <f aca="false">'Platform Setup'!$C$66</f>
        <v>Paid Media</v>
      </c>
      <c r="C66" s="106" t="str">
        <f aca="false">'Platform Setup'!$J$66</f>
        <v>Not Started</v>
      </c>
      <c r="D66" s="106" t="n">
        <f aca="false">COUNTIF('DAILY ENTRY'!$C$4:$C$1006,$A66)</f>
        <v>0</v>
      </c>
      <c r="E66" s="106" t="n">
        <f aca="false">SUMIF('DAILY ENTRY'!$C$4:$C$1006,$A66,'DAILY ENTRY'!$F$4:$F$1006)</f>
        <v>0</v>
      </c>
      <c r="F66" s="106" t="n">
        <f aca="false">SUMIF('DAILY ENTRY'!$C$4:$C$1006,$A66,'DAILY ENTRY'!$G$4:$G$1006)</f>
        <v>0</v>
      </c>
      <c r="G66" s="254" t="str">
        <f aca="false">IF($D66=0,"",IFERROR(SUMPRODUCT(MAX(('DAILY ENTRY'!$C$4:$C$1006=$A66)*IF(ISNUMBER('DAILY ENTRY'!$A$4:$A$1006),'DAILY ENTRY'!$A$4:$A$1006,0))),""))</f>
        <v/>
      </c>
      <c r="H66" s="106" t="str">
        <f aca="true">IF(G66="","",TODAY()-G66)</f>
        <v/>
      </c>
      <c r="I66" s="106" t="str">
        <f aca="false">IF($G66="","",IFERROR(INDEX('DAILY ENTRY'!$B$4:$B$1006,MATCH(1,('DAILY ENTRY'!$C$4:$C$1006=$A66)*(IF(ISNUMBER('DAILY ENTRY'!$A$4:$A$1006),'DAILY ENTRY'!$A$4:$A$1006,0)=$G66),0)),""))</f>
        <v/>
      </c>
      <c r="J66" s="239" t="n">
        <f aca="false">COUNTIFS('DAILY ENTRY'!$C$4:$C$1006,$A66,'DAILY ENTRY'!$I$4:$I$1006,"Blocked")</f>
        <v>0</v>
      </c>
      <c r="K66" s="232" t="str">
        <f aca="false">IF($H66&lt;0,"Future-dated entry — check the date on DAILY ENTRY",IF($C66="Complete",IF(D66=0,"Account is live but nothing has been done on it yet",IF(H66&gt;14,"Live but untouched for over two weeks","Active")),IF(OR($C66="Not Started",$C66=0,$C66=""),"Not set up yet","Setup in progress")))</f>
        <v>Not set up yet</v>
      </c>
      <c r="L66" s="106" t="n">
        <f aca="false">IF($A66="","",'Platform Setup'!$P$66)</f>
        <v>32</v>
      </c>
    </row>
    <row r="67" customFormat="false" ht="21.75" hidden="false" customHeight="true" outlineLevel="0" collapsed="false">
      <c r="A67" s="253" t="str">
        <f aca="false">'Platform Setup'!$B$67</f>
        <v>Meta Ads</v>
      </c>
      <c r="B67" s="137" t="str">
        <f aca="false">'Platform Setup'!$C$67</f>
        <v>Paid Media</v>
      </c>
      <c r="C67" s="106" t="str">
        <f aca="false">'Platform Setup'!$J$67</f>
        <v>Not Started</v>
      </c>
      <c r="D67" s="106" t="n">
        <f aca="false">COUNTIF('DAILY ENTRY'!$C$4:$C$1006,$A67)</f>
        <v>0</v>
      </c>
      <c r="E67" s="106" t="n">
        <f aca="false">SUMIF('DAILY ENTRY'!$C$4:$C$1006,$A67,'DAILY ENTRY'!$F$4:$F$1006)</f>
        <v>0</v>
      </c>
      <c r="F67" s="106" t="n">
        <f aca="false">SUMIF('DAILY ENTRY'!$C$4:$C$1006,$A67,'DAILY ENTRY'!$G$4:$G$1006)</f>
        <v>0</v>
      </c>
      <c r="G67" s="254" t="str">
        <f aca="false">IF($D67=0,"",IFERROR(SUMPRODUCT(MAX(('DAILY ENTRY'!$C$4:$C$1006=$A67)*IF(ISNUMBER('DAILY ENTRY'!$A$4:$A$1006),'DAILY ENTRY'!$A$4:$A$1006,0))),""))</f>
        <v/>
      </c>
      <c r="H67" s="106" t="str">
        <f aca="true">IF(G67="","",TODAY()-G67)</f>
        <v/>
      </c>
      <c r="I67" s="106" t="str">
        <f aca="false">IF($G67="","",IFERROR(INDEX('DAILY ENTRY'!$B$4:$B$1006,MATCH(1,('DAILY ENTRY'!$C$4:$C$1006=$A67)*(IF(ISNUMBER('DAILY ENTRY'!$A$4:$A$1006),'DAILY ENTRY'!$A$4:$A$1006,0)=$G67),0)),""))</f>
        <v/>
      </c>
      <c r="J67" s="239" t="n">
        <f aca="false">COUNTIFS('DAILY ENTRY'!$C$4:$C$1006,$A67,'DAILY ENTRY'!$I$4:$I$1006,"Blocked")</f>
        <v>0</v>
      </c>
      <c r="K67" s="232" t="str">
        <f aca="false">IF($H67&lt;0,"Future-dated entry — check the date on DAILY ENTRY",IF($C67="Complete",IF(D67=0,"Account is live but nothing has been done on it yet",IF(H67&gt;14,"Live but untouched for over two weeks","Active")),IF(OR($C67="Not Started",$C67=0,$C67=""),"Not set up yet","Setup in progress")))</f>
        <v>Not set up yet</v>
      </c>
      <c r="L67" s="106" t="n">
        <f aca="false">IF($A67="","",'Platform Setup'!$P$67)</f>
        <v>68</v>
      </c>
    </row>
    <row r="68" customFormat="false" ht="21.75" hidden="false" customHeight="true" outlineLevel="0" collapsed="false">
      <c r="A68" s="253" t="str">
        <f aca="false">'Platform Setup'!$B$68</f>
        <v>Microsoft Ads</v>
      </c>
      <c r="B68" s="137" t="str">
        <f aca="false">'Platform Setup'!$C$68</f>
        <v>Paid Media</v>
      </c>
      <c r="C68" s="106" t="str">
        <f aca="false">'Platform Setup'!$J$68</f>
        <v>Not Started</v>
      </c>
      <c r="D68" s="106" t="n">
        <f aca="false">COUNTIF('DAILY ENTRY'!$C$4:$C$1006,$A68)</f>
        <v>0</v>
      </c>
      <c r="E68" s="106" t="n">
        <f aca="false">SUMIF('DAILY ENTRY'!$C$4:$C$1006,$A68,'DAILY ENTRY'!$F$4:$F$1006)</f>
        <v>0</v>
      </c>
      <c r="F68" s="106" t="n">
        <f aca="false">SUMIF('DAILY ENTRY'!$C$4:$C$1006,$A68,'DAILY ENTRY'!$G$4:$G$1006)</f>
        <v>0</v>
      </c>
      <c r="G68" s="254" t="str">
        <f aca="false">IF($D68=0,"",IFERROR(SUMPRODUCT(MAX(('DAILY ENTRY'!$C$4:$C$1006=$A68)*IF(ISNUMBER('DAILY ENTRY'!$A$4:$A$1006),'DAILY ENTRY'!$A$4:$A$1006,0))),""))</f>
        <v/>
      </c>
      <c r="H68" s="106" t="str">
        <f aca="true">IF(G68="","",TODAY()-G68)</f>
        <v/>
      </c>
      <c r="I68" s="106" t="str">
        <f aca="false">IF($G68="","",IFERROR(INDEX('DAILY ENTRY'!$B$4:$B$1006,MATCH(1,('DAILY ENTRY'!$C$4:$C$1006=$A68)*(IF(ISNUMBER('DAILY ENTRY'!$A$4:$A$1006),'DAILY ENTRY'!$A$4:$A$1006,0)=$G68),0)),""))</f>
        <v/>
      </c>
      <c r="J68" s="239" t="n">
        <f aca="false">COUNTIFS('DAILY ENTRY'!$C$4:$C$1006,$A68,'DAILY ENTRY'!$I$4:$I$1006,"Blocked")</f>
        <v>0</v>
      </c>
      <c r="K68" s="232" t="str">
        <f aca="false">IF($H68&lt;0,"Future-dated entry — check the date on DAILY ENTRY",IF($C68="Complete",IF(D68=0,"Account is live but nothing has been done on it yet",IF(H68&gt;14,"Live but untouched for over two weeks","Active")),IF(OR($C68="Not Started",$C68=0,$C68=""),"Not set up yet","Setup in progress")))</f>
        <v>Not set up yet</v>
      </c>
      <c r="L68" s="106" t="n">
        <f aca="false">IF($A68="","",'Platform Setup'!$P$68)</f>
        <v>117</v>
      </c>
    </row>
    <row r="69" customFormat="false" ht="21.75" hidden="false" customHeight="true" outlineLevel="0" collapsed="false">
      <c r="A69" s="253" t="str">
        <f aca="false">'Platform Setup'!$B$69</f>
        <v>Email Marketing (ESP)</v>
      </c>
      <c r="B69" s="137" t="str">
        <f aca="false">'Platform Setup'!$C$69</f>
        <v>Email &amp; CRM</v>
      </c>
      <c r="C69" s="106" t="str">
        <f aca="false">'Platform Setup'!$J$69</f>
        <v>Not Started</v>
      </c>
      <c r="D69" s="106" t="n">
        <f aca="false">COUNTIF('DAILY ENTRY'!$C$4:$C$1006,$A69)</f>
        <v>0</v>
      </c>
      <c r="E69" s="106" t="n">
        <f aca="false">SUMIF('DAILY ENTRY'!$C$4:$C$1006,$A69,'DAILY ENTRY'!$F$4:$F$1006)</f>
        <v>0</v>
      </c>
      <c r="F69" s="106" t="n">
        <f aca="false">SUMIF('DAILY ENTRY'!$C$4:$C$1006,$A69,'DAILY ENTRY'!$G$4:$G$1006)</f>
        <v>0</v>
      </c>
      <c r="G69" s="254" t="str">
        <f aca="false">IF($D69=0,"",IFERROR(SUMPRODUCT(MAX(('DAILY ENTRY'!$C$4:$C$1006=$A69)*IF(ISNUMBER('DAILY ENTRY'!$A$4:$A$1006),'DAILY ENTRY'!$A$4:$A$1006,0))),""))</f>
        <v/>
      </c>
      <c r="H69" s="106" t="str">
        <f aca="true">IF(G69="","",TODAY()-G69)</f>
        <v/>
      </c>
      <c r="I69" s="106" t="str">
        <f aca="false">IF($G69="","",IFERROR(INDEX('DAILY ENTRY'!$B$4:$B$1006,MATCH(1,('DAILY ENTRY'!$C$4:$C$1006=$A69)*(IF(ISNUMBER('DAILY ENTRY'!$A$4:$A$1006),'DAILY ENTRY'!$A$4:$A$1006,0)=$G69),0)),""))</f>
        <v/>
      </c>
      <c r="J69" s="239" t="n">
        <f aca="false">COUNTIFS('DAILY ENTRY'!$C$4:$C$1006,$A69,'DAILY ENTRY'!$I$4:$I$1006,"Blocked")</f>
        <v>0</v>
      </c>
      <c r="K69" s="232" t="str">
        <f aca="false">IF($H69&lt;0,"Future-dated entry — check the date on DAILY ENTRY",IF($C69="Complete",IF(D69=0,"Account is live but nothing has been done on it yet",IF(H69&gt;14,"Live but untouched for over two weeks","Active")),IF(OR($C69="Not Started",$C69=0,$C69=""),"Not set up yet","Setup in progress")))</f>
        <v>Not set up yet</v>
      </c>
      <c r="L69" s="106" t="n">
        <f aca="false">IF($A69="","",'Platform Setup'!$P$69)</f>
        <v>9</v>
      </c>
    </row>
    <row r="70" customFormat="false" ht="21.75" hidden="false" customHeight="true" outlineLevel="0" collapsed="false">
      <c r="A70" s="253" t="str">
        <f aca="false">'Platform Setup'!$B$70</f>
        <v>WhatsApp Business API / SMS</v>
      </c>
      <c r="B70" s="137" t="str">
        <f aca="false">'Platform Setup'!$C$70</f>
        <v>Email &amp; CRM</v>
      </c>
      <c r="C70" s="106" t="str">
        <f aca="false">'Platform Setup'!$J$70</f>
        <v>Not Started</v>
      </c>
      <c r="D70" s="106" t="n">
        <f aca="false">COUNTIF('DAILY ENTRY'!$C$4:$C$1006,$A70)</f>
        <v>0</v>
      </c>
      <c r="E70" s="106" t="n">
        <f aca="false">SUMIF('DAILY ENTRY'!$C$4:$C$1006,$A70,'DAILY ENTRY'!$F$4:$F$1006)</f>
        <v>0</v>
      </c>
      <c r="F70" s="106" t="n">
        <f aca="false">SUMIF('DAILY ENTRY'!$C$4:$C$1006,$A70,'DAILY ENTRY'!$G$4:$G$1006)</f>
        <v>0</v>
      </c>
      <c r="G70" s="254" t="str">
        <f aca="false">IF($D70=0,"",IFERROR(SUMPRODUCT(MAX(('DAILY ENTRY'!$C$4:$C$1006=$A70)*IF(ISNUMBER('DAILY ENTRY'!$A$4:$A$1006),'DAILY ENTRY'!$A$4:$A$1006,0))),""))</f>
        <v/>
      </c>
      <c r="H70" s="106" t="str">
        <f aca="true">IF(G70="","",TODAY()-G70)</f>
        <v/>
      </c>
      <c r="I70" s="106" t="str">
        <f aca="false">IF($G70="","",IFERROR(INDEX('DAILY ENTRY'!$B$4:$B$1006,MATCH(1,('DAILY ENTRY'!$C$4:$C$1006=$A70)*(IF(ISNUMBER('DAILY ENTRY'!$A$4:$A$1006),'DAILY ENTRY'!$A$4:$A$1006,0)=$G70),0)),""))</f>
        <v/>
      </c>
      <c r="J70" s="239" t="n">
        <f aca="false">COUNTIFS('DAILY ENTRY'!$C$4:$C$1006,$A70,'DAILY ENTRY'!$I$4:$I$1006,"Blocked")</f>
        <v>0</v>
      </c>
      <c r="K70" s="232" t="str">
        <f aca="false">IF($H70&lt;0,"Future-dated entry — check the date on DAILY ENTRY",IF($C70="Complete",IF(D70=0,"Account is live but nothing has been done on it yet",IF(H70&gt;14,"Live but untouched for over two weeks","Active")),IF(OR($C70="Not Started",$C70=0,$C70=""),"Not set up yet","Setup in progress")))</f>
        <v>Not set up yet</v>
      </c>
      <c r="L70" s="106" t="n">
        <f aca="false">IF($A70="","",'Platform Setup'!$P$70)</f>
        <v>69</v>
      </c>
    </row>
    <row r="71" customFormat="false" ht="21.75" hidden="false" customHeight="true" outlineLevel="0" collapsed="false">
      <c r="A71" s="253" t="str">
        <f aca="false">'Platform Setup'!$B$71</f>
        <v>Affiliate / Referral Programme</v>
      </c>
      <c r="B71" s="137" t="str">
        <f aca="false">'Platform Setup'!$C$71</f>
        <v>Email &amp; CRM</v>
      </c>
      <c r="C71" s="106" t="str">
        <f aca="false">'Platform Setup'!$J$71</f>
        <v>Not Started</v>
      </c>
      <c r="D71" s="106" t="n">
        <f aca="false">COUNTIF('DAILY ENTRY'!$C$4:$C$1006,$A71)</f>
        <v>0</v>
      </c>
      <c r="E71" s="106" t="n">
        <f aca="false">SUMIF('DAILY ENTRY'!$C$4:$C$1006,$A71,'DAILY ENTRY'!$F$4:$F$1006)</f>
        <v>0</v>
      </c>
      <c r="F71" s="106" t="n">
        <f aca="false">SUMIF('DAILY ENTRY'!$C$4:$C$1006,$A71,'DAILY ENTRY'!$G$4:$G$1006)</f>
        <v>0</v>
      </c>
      <c r="G71" s="254" t="str">
        <f aca="false">IF($D71=0,"",IFERROR(SUMPRODUCT(MAX(('DAILY ENTRY'!$C$4:$C$1006=$A71)*IF(ISNUMBER('DAILY ENTRY'!$A$4:$A$1006),'DAILY ENTRY'!$A$4:$A$1006,0))),""))</f>
        <v/>
      </c>
      <c r="H71" s="106" t="str">
        <f aca="true">IF(G71="","",TODAY()-G71)</f>
        <v/>
      </c>
      <c r="I71" s="106" t="str">
        <f aca="false">IF($G71="","",IFERROR(INDEX('DAILY ENTRY'!$B$4:$B$1006,MATCH(1,('DAILY ENTRY'!$C$4:$C$1006=$A71)*(IF(ISNUMBER('DAILY ENTRY'!$A$4:$A$1006),'DAILY ENTRY'!$A$4:$A$1006,0)=$G71),0)),""))</f>
        <v/>
      </c>
      <c r="J71" s="239" t="n">
        <f aca="false">COUNTIFS('DAILY ENTRY'!$C$4:$C$1006,$A71,'DAILY ENTRY'!$I$4:$I$1006,"Blocked")</f>
        <v>0</v>
      </c>
      <c r="K71" s="232" t="str">
        <f aca="false">IF($H71&lt;0,"Future-dated entry — check the date on DAILY ENTRY",IF($C71="Complete",IF(D71=0,"Account is live but nothing has been done on it yet",IF(H71&gt;14,"Live but untouched for over two weeks","Active")),IF(OR($C71="Not Started",$C71=0,$C71=""),"Not set up yet","Setup in progress")))</f>
        <v>Not set up yet</v>
      </c>
      <c r="L71" s="106" t="n">
        <f aca="false">IF($A71="","",'Platform Setup'!$P$71)</f>
        <v>70</v>
      </c>
    </row>
    <row r="72" customFormat="false" ht="21.75" hidden="false" customHeight="true" outlineLevel="0" collapsed="false">
      <c r="A72" s="253" t="str">
        <f aca="false">'Platform Setup'!$B$72</f>
        <v>Bing Webmaster Tools + IndexNow</v>
      </c>
      <c r="B72" s="137" t="str">
        <f aca="false">'Platform Setup'!$C$72</f>
        <v>Analytics</v>
      </c>
      <c r="C72" s="106" t="str">
        <f aca="false">'Platform Setup'!$J$72</f>
        <v>Not Started</v>
      </c>
      <c r="D72" s="106" t="n">
        <f aca="false">COUNTIF('DAILY ENTRY'!$C$4:$C$1006,$A72)</f>
        <v>0</v>
      </c>
      <c r="E72" s="106" t="n">
        <f aca="false">SUMIF('DAILY ENTRY'!$C$4:$C$1006,$A72,'DAILY ENTRY'!$F$4:$F$1006)</f>
        <v>0</v>
      </c>
      <c r="F72" s="106" t="n">
        <f aca="false">SUMIF('DAILY ENTRY'!$C$4:$C$1006,$A72,'DAILY ENTRY'!$G$4:$G$1006)</f>
        <v>0</v>
      </c>
      <c r="G72" s="254" t="str">
        <f aca="false">IF($D72=0,"",IFERROR(SUMPRODUCT(MAX(('DAILY ENTRY'!$C$4:$C$1006=$A72)*IF(ISNUMBER('DAILY ENTRY'!$A$4:$A$1006),'DAILY ENTRY'!$A$4:$A$1006,0))),""))</f>
        <v/>
      </c>
      <c r="H72" s="106" t="str">
        <f aca="true">IF(G72="","",TODAY()-G72)</f>
        <v/>
      </c>
      <c r="I72" s="106" t="str">
        <f aca="false">IF($G72="","",IFERROR(INDEX('DAILY ENTRY'!$B$4:$B$1006,MATCH(1,('DAILY ENTRY'!$C$4:$C$1006=$A72)*(IF(ISNUMBER('DAILY ENTRY'!$A$4:$A$1006),'DAILY ENTRY'!$A$4:$A$1006,0)=$G72),0)),""))</f>
        <v/>
      </c>
      <c r="J72" s="239" t="n">
        <f aca="false">COUNTIFS('DAILY ENTRY'!$C$4:$C$1006,$A72,'DAILY ENTRY'!$I$4:$I$1006,"Blocked")</f>
        <v>0</v>
      </c>
      <c r="K72" s="232" t="str">
        <f aca="false">IF($H72&lt;0,"Future-dated entry — check the date on DAILY ENTRY",IF($C72="Complete",IF(D72=0,"Account is live but nothing has been done on it yet",IF(H72&gt;14,"Live but untouched for over two weeks","Active")),IF(OR($C72="Not Started",$C72=0,$C72=""),"Not set up yet","Setup in progress")))</f>
        <v>Not set up yet</v>
      </c>
      <c r="L72" s="106" t="n">
        <f aca="false">IF($A72="","",'Platform Setup'!$P$72)</f>
        <v>10</v>
      </c>
    </row>
    <row r="73" customFormat="false" ht="21.75" hidden="false" customHeight="true" outlineLevel="0" collapsed="false">
      <c r="A73" s="253" t="str">
        <f aca="false">'Platform Setup'!$B$73</f>
        <v>AI Answer Engines (ChatGPT / Perplexity / AI Overviews)</v>
      </c>
      <c r="B73" s="137" t="str">
        <f aca="false">'Platform Setup'!$C$73</f>
        <v>SEO &amp; Syndication</v>
      </c>
      <c r="C73" s="106" t="str">
        <f aca="false">'Platform Setup'!$J$73</f>
        <v>Not Started</v>
      </c>
      <c r="D73" s="106" t="n">
        <f aca="false">COUNTIF('DAILY ENTRY'!$C$4:$C$1006,$A73)</f>
        <v>0</v>
      </c>
      <c r="E73" s="106" t="n">
        <f aca="false">SUMIF('DAILY ENTRY'!$C$4:$C$1006,$A73,'DAILY ENTRY'!$F$4:$F$1006)</f>
        <v>0</v>
      </c>
      <c r="F73" s="106" t="n">
        <f aca="false">SUMIF('DAILY ENTRY'!$C$4:$C$1006,$A73,'DAILY ENTRY'!$G$4:$G$1006)</f>
        <v>0</v>
      </c>
      <c r="G73" s="254" t="str">
        <f aca="false">IF($D73=0,"",IFERROR(SUMPRODUCT(MAX(('DAILY ENTRY'!$C$4:$C$1006=$A73)*IF(ISNUMBER('DAILY ENTRY'!$A$4:$A$1006),'DAILY ENTRY'!$A$4:$A$1006,0))),""))</f>
        <v/>
      </c>
      <c r="H73" s="106" t="str">
        <f aca="true">IF(G73="","",TODAY()-G73)</f>
        <v/>
      </c>
      <c r="I73" s="106" t="str">
        <f aca="false">IF($G73="","",IFERROR(INDEX('DAILY ENTRY'!$B$4:$B$1006,MATCH(1,('DAILY ENTRY'!$C$4:$C$1006=$A73)*(IF(ISNUMBER('DAILY ENTRY'!$A$4:$A$1006),'DAILY ENTRY'!$A$4:$A$1006,0)=$G73),0)),""))</f>
        <v/>
      </c>
      <c r="J73" s="239" t="n">
        <f aca="false">COUNTIFS('DAILY ENTRY'!$C$4:$C$1006,$A73,'DAILY ENTRY'!$I$4:$I$1006,"Blocked")</f>
        <v>0</v>
      </c>
      <c r="K73" s="232" t="str">
        <f aca="false">IF($H73&lt;0,"Future-dated entry — check the date on DAILY ENTRY",IF($C73="Complete",IF(D73=0,"Account is live but nothing has been done on it yet",IF(H73&gt;14,"Live but untouched for over two weeks","Active")),IF(OR($C73="Not Started",$C73=0,$C73=""),"Not set up yet","Setup in progress")))</f>
        <v>Not set up yet</v>
      </c>
      <c r="L73" s="106" t="n">
        <f aca="false">IF($A73="","",'Platform Setup'!$P$73)</f>
        <v>11</v>
      </c>
    </row>
    <row r="74" customFormat="false" ht="21.75" hidden="false" customHeight="true" outlineLevel="0" collapsed="false">
      <c r="A74" s="253" t="str">
        <f aca="false">'Platform Setup'!$B$74</f>
        <v>PM World Journal</v>
      </c>
      <c r="B74" s="137" t="str">
        <f aca="false">'Platform Setup'!$C$74</f>
        <v>Publishing</v>
      </c>
      <c r="C74" s="106" t="str">
        <f aca="false">'Platform Setup'!$J$74</f>
        <v>Not Started</v>
      </c>
      <c r="D74" s="106" t="n">
        <f aca="false">COUNTIF('DAILY ENTRY'!$C$4:$C$1006,$A74)</f>
        <v>0</v>
      </c>
      <c r="E74" s="106" t="n">
        <f aca="false">SUMIF('DAILY ENTRY'!$C$4:$C$1006,$A74,'DAILY ENTRY'!$F$4:$F$1006)</f>
        <v>0</v>
      </c>
      <c r="F74" s="106" t="n">
        <f aca="false">SUMIF('DAILY ENTRY'!$C$4:$C$1006,$A74,'DAILY ENTRY'!$G$4:$G$1006)</f>
        <v>0</v>
      </c>
      <c r="G74" s="254" t="str">
        <f aca="false">IF($D74=0,"",IFERROR(SUMPRODUCT(MAX(('DAILY ENTRY'!$C$4:$C$1006=$A74)*IF(ISNUMBER('DAILY ENTRY'!$A$4:$A$1006),'DAILY ENTRY'!$A$4:$A$1006,0))),""))</f>
        <v/>
      </c>
      <c r="H74" s="106" t="str">
        <f aca="true">IF(G74="","",TODAY()-G74)</f>
        <v/>
      </c>
      <c r="I74" s="106" t="str">
        <f aca="false">IF($G74="","",IFERROR(INDEX('DAILY ENTRY'!$B$4:$B$1006,MATCH(1,('DAILY ENTRY'!$C$4:$C$1006=$A74)*(IF(ISNUMBER('DAILY ENTRY'!$A$4:$A$1006),'DAILY ENTRY'!$A$4:$A$1006,0)=$G74),0)),""))</f>
        <v/>
      </c>
      <c r="J74" s="239" t="n">
        <f aca="false">COUNTIFS('DAILY ENTRY'!$C$4:$C$1006,$A74,'DAILY ENTRY'!$I$4:$I$1006,"Blocked")</f>
        <v>0</v>
      </c>
      <c r="K74" s="232" t="str">
        <f aca="false">IF($H74&lt;0,"Future-dated entry — check the date on DAILY ENTRY",IF($C74="Complete",IF(D74=0,"Account is live but nothing has been done on it yet",IF(H74&gt;14,"Live but untouched for over two weeks","Active")),IF(OR($C74="Not Started",$C74=0,$C74=""),"Not set up yet","Setup in progress")))</f>
        <v>Not set up yet</v>
      </c>
      <c r="L74" s="106" t="n">
        <f aca="false">IF($A74="","",'Platform Setup'!$P$74)</f>
        <v>12</v>
      </c>
    </row>
    <row r="75" customFormat="false" ht="21.75" hidden="false" customHeight="true" outlineLevel="0" collapsed="false">
      <c r="A75" s="253" t="str">
        <f aca="false">'Platform Setup'!$B$75</f>
        <v>Project Controls Expo (UK / USA / AUS)</v>
      </c>
      <c r="B75" s="137" t="str">
        <f aca="false">'Platform Setup'!$C$75</f>
        <v>Events</v>
      </c>
      <c r="C75" s="106" t="str">
        <f aca="false">'Platform Setup'!$J$75</f>
        <v>Not Started</v>
      </c>
      <c r="D75" s="106" t="n">
        <f aca="false">COUNTIF('DAILY ENTRY'!$C$4:$C$1006,$A75)</f>
        <v>0</v>
      </c>
      <c r="E75" s="106" t="n">
        <f aca="false">SUMIF('DAILY ENTRY'!$C$4:$C$1006,$A75,'DAILY ENTRY'!$F$4:$F$1006)</f>
        <v>0</v>
      </c>
      <c r="F75" s="106" t="n">
        <f aca="false">SUMIF('DAILY ENTRY'!$C$4:$C$1006,$A75,'DAILY ENTRY'!$G$4:$G$1006)</f>
        <v>0</v>
      </c>
      <c r="G75" s="254" t="str">
        <f aca="false">IF($D75=0,"",IFERROR(SUMPRODUCT(MAX(('DAILY ENTRY'!$C$4:$C$1006=$A75)*IF(ISNUMBER('DAILY ENTRY'!$A$4:$A$1006),'DAILY ENTRY'!$A$4:$A$1006,0))),""))</f>
        <v/>
      </c>
      <c r="H75" s="106" t="str">
        <f aca="true">IF(G75="","",TODAY()-G75)</f>
        <v/>
      </c>
      <c r="I75" s="106" t="str">
        <f aca="false">IF($G75="","",IFERROR(INDEX('DAILY ENTRY'!$B$4:$B$1006,MATCH(1,('DAILY ENTRY'!$C$4:$C$1006=$A75)*(IF(ISNUMBER('DAILY ENTRY'!$A$4:$A$1006),'DAILY ENTRY'!$A$4:$A$1006,0)=$G75),0)),""))</f>
        <v/>
      </c>
      <c r="J75" s="239" t="n">
        <f aca="false">COUNTIFS('DAILY ENTRY'!$C$4:$C$1006,$A75,'DAILY ENTRY'!$I$4:$I$1006,"Blocked")</f>
        <v>0</v>
      </c>
      <c r="K75" s="232" t="str">
        <f aca="false">IF($H75&lt;0,"Future-dated entry — check the date on DAILY ENTRY",IF($C75="Complete",IF(D75=0,"Account is live but nothing has been done on it yet",IF(H75&gt;14,"Live but untouched for over two weeks","Active")),IF(OR($C75="Not Started",$C75=0,$C75=""),"Not set up yet","Setup in progress")))</f>
        <v>Not set up yet</v>
      </c>
      <c r="L75" s="106" t="n">
        <f aca="false">IF($A75="","",'Platform Setup'!$P$75)</f>
        <v>13</v>
      </c>
    </row>
    <row r="76" customFormat="false" ht="21.75" hidden="false" customHeight="true" outlineLevel="0" collapsed="false">
      <c r="A76" s="253" t="str">
        <f aca="false">'Platform Setup'!$B$76</f>
        <v>Source of Sources (SOS)</v>
      </c>
      <c r="B76" s="137" t="str">
        <f aca="false">'Platform Setup'!$C$76</f>
        <v>Partnership/PR</v>
      </c>
      <c r="C76" s="106" t="str">
        <f aca="false">'Platform Setup'!$J$76</f>
        <v>Not Started</v>
      </c>
      <c r="D76" s="106" t="n">
        <f aca="false">COUNTIF('DAILY ENTRY'!$C$4:$C$1006,$A76)</f>
        <v>0</v>
      </c>
      <c r="E76" s="106" t="n">
        <f aca="false">SUMIF('DAILY ENTRY'!$C$4:$C$1006,$A76,'DAILY ENTRY'!$F$4:$F$1006)</f>
        <v>0</v>
      </c>
      <c r="F76" s="106" t="n">
        <f aca="false">SUMIF('DAILY ENTRY'!$C$4:$C$1006,$A76,'DAILY ENTRY'!$G$4:$G$1006)</f>
        <v>0</v>
      </c>
      <c r="G76" s="254" t="str">
        <f aca="false">IF($D76=0,"",IFERROR(SUMPRODUCT(MAX(('DAILY ENTRY'!$C$4:$C$1006=$A76)*IF(ISNUMBER('DAILY ENTRY'!$A$4:$A$1006),'DAILY ENTRY'!$A$4:$A$1006,0))),""))</f>
        <v/>
      </c>
      <c r="H76" s="106" t="str">
        <f aca="true">IF(G76="","",TODAY()-G76)</f>
        <v/>
      </c>
      <c r="I76" s="106" t="str">
        <f aca="false">IF($G76="","",IFERROR(INDEX('DAILY ENTRY'!$B$4:$B$1006,MATCH(1,('DAILY ENTRY'!$C$4:$C$1006=$A76)*(IF(ISNUMBER('DAILY ENTRY'!$A$4:$A$1006),'DAILY ENTRY'!$A$4:$A$1006,0)=$G76),0)),""))</f>
        <v/>
      </c>
      <c r="J76" s="239" t="n">
        <f aca="false">COUNTIFS('DAILY ENTRY'!$C$4:$C$1006,$A76,'DAILY ENTRY'!$I$4:$I$1006,"Blocked")</f>
        <v>0</v>
      </c>
      <c r="K76" s="232" t="str">
        <f aca="false">IF($H76&lt;0,"Future-dated entry — check the date on DAILY ENTRY",IF($C76="Complete",IF(D76=0,"Account is live but nothing has been done on it yet",IF(H76&gt;14,"Live but untouched for over two weeks","Active")),IF(OR($C76="Not Started",$C76=0,$C76=""),"Not set up yet","Setup in progress")))</f>
        <v>Not set up yet</v>
      </c>
      <c r="L76" s="106" t="n">
        <f aca="false">IF($A76="","",'Platform Setup'!$P$76)</f>
        <v>33</v>
      </c>
    </row>
    <row r="77" customFormat="false" ht="21.75" hidden="false" customHeight="true" outlineLevel="0" collapsed="false">
      <c r="A77" s="253" t="str">
        <f aca="false">'Platform Setup'!$B$77</f>
        <v>Help a B2B Writer</v>
      </c>
      <c r="B77" s="137" t="str">
        <f aca="false">'Platform Setup'!$C$77</f>
        <v>Partnership/PR</v>
      </c>
      <c r="C77" s="106" t="str">
        <f aca="false">'Platform Setup'!$J$77</f>
        <v>Not Started</v>
      </c>
      <c r="D77" s="106" t="n">
        <f aca="false">COUNTIF('DAILY ENTRY'!$C$4:$C$1006,$A77)</f>
        <v>0</v>
      </c>
      <c r="E77" s="106" t="n">
        <f aca="false">SUMIF('DAILY ENTRY'!$C$4:$C$1006,$A77,'DAILY ENTRY'!$F$4:$F$1006)</f>
        <v>0</v>
      </c>
      <c r="F77" s="106" t="n">
        <f aca="false">SUMIF('DAILY ENTRY'!$C$4:$C$1006,$A77,'DAILY ENTRY'!$G$4:$G$1006)</f>
        <v>0</v>
      </c>
      <c r="G77" s="254" t="str">
        <f aca="false">IF($D77=0,"",IFERROR(SUMPRODUCT(MAX(('DAILY ENTRY'!$C$4:$C$1006=$A77)*IF(ISNUMBER('DAILY ENTRY'!$A$4:$A$1006),'DAILY ENTRY'!$A$4:$A$1006,0))),""))</f>
        <v/>
      </c>
      <c r="H77" s="106" t="str">
        <f aca="true">IF(G77="","",TODAY()-G77)</f>
        <v/>
      </c>
      <c r="I77" s="106" t="str">
        <f aca="false">IF($G77="","",IFERROR(INDEX('DAILY ENTRY'!$B$4:$B$1006,MATCH(1,('DAILY ENTRY'!$C$4:$C$1006=$A77)*(IF(ISNUMBER('DAILY ENTRY'!$A$4:$A$1006),'DAILY ENTRY'!$A$4:$A$1006,0)=$G77),0)),""))</f>
        <v/>
      </c>
      <c r="J77" s="239" t="n">
        <f aca="false">COUNTIFS('DAILY ENTRY'!$C$4:$C$1006,$A77,'DAILY ENTRY'!$I$4:$I$1006,"Blocked")</f>
        <v>0</v>
      </c>
      <c r="K77" s="232" t="str">
        <f aca="false">IF($H77&lt;0,"Future-dated entry — check the date on DAILY ENTRY",IF($C77="Complete",IF(D77=0,"Account is live but nothing has been done on it yet",IF(H77&gt;14,"Live but untouched for over two weeks","Active")),IF(OR($C77="Not Started",$C77=0,$C77=""),"Not set up yet","Setup in progress")))</f>
        <v>Not set up yet</v>
      </c>
      <c r="L77" s="106" t="n">
        <f aca="false">IF($A77="","",'Platform Setup'!$P$77)</f>
        <v>34</v>
      </c>
    </row>
    <row r="78" customFormat="false" ht="21.75" hidden="false" customHeight="true" outlineLevel="0" collapsed="false">
      <c r="A78" s="253" t="str">
        <f aca="false">'Platform Setup'!$B$78</f>
        <v>ResponseSource (UK)</v>
      </c>
      <c r="B78" s="137" t="str">
        <f aca="false">'Platform Setup'!$C$78</f>
        <v>Partnership/PR</v>
      </c>
      <c r="C78" s="106" t="str">
        <f aca="false">'Platform Setup'!$J$78</f>
        <v>Not Started</v>
      </c>
      <c r="D78" s="106" t="n">
        <f aca="false">COUNTIF('DAILY ENTRY'!$C$4:$C$1006,$A78)</f>
        <v>0</v>
      </c>
      <c r="E78" s="106" t="n">
        <f aca="false">SUMIF('DAILY ENTRY'!$C$4:$C$1006,$A78,'DAILY ENTRY'!$F$4:$F$1006)</f>
        <v>0</v>
      </c>
      <c r="F78" s="106" t="n">
        <f aca="false">SUMIF('DAILY ENTRY'!$C$4:$C$1006,$A78,'DAILY ENTRY'!$G$4:$G$1006)</f>
        <v>0</v>
      </c>
      <c r="G78" s="254" t="str">
        <f aca="false">IF($D78=0,"",IFERROR(SUMPRODUCT(MAX(('DAILY ENTRY'!$C$4:$C$1006=$A78)*IF(ISNUMBER('DAILY ENTRY'!$A$4:$A$1006),'DAILY ENTRY'!$A$4:$A$1006,0))),""))</f>
        <v/>
      </c>
      <c r="H78" s="106" t="str">
        <f aca="true">IF(G78="","",TODAY()-G78)</f>
        <v/>
      </c>
      <c r="I78" s="106" t="str">
        <f aca="false">IF($G78="","",IFERROR(INDEX('DAILY ENTRY'!$B$4:$B$1006,MATCH(1,('DAILY ENTRY'!$C$4:$C$1006=$A78)*(IF(ISNUMBER('DAILY ENTRY'!$A$4:$A$1006),'DAILY ENTRY'!$A$4:$A$1006,0)=$G78),0)),""))</f>
        <v/>
      </c>
      <c r="J78" s="239" t="n">
        <f aca="false">COUNTIFS('DAILY ENTRY'!$C$4:$C$1006,$A78,'DAILY ENTRY'!$I$4:$I$1006,"Blocked")</f>
        <v>0</v>
      </c>
      <c r="K78" s="232" t="str">
        <f aca="false">IF($H78&lt;0,"Future-dated entry — check the date on DAILY ENTRY",IF($C78="Complete",IF(D78=0,"Account is live but nothing has been done on it yet",IF(H78&gt;14,"Live but untouched for over two weeks","Active")),IF(OR($C78="Not Started",$C78=0,$C78=""),"Not set up yet","Setup in progress")))</f>
        <v>Not set up yet</v>
      </c>
      <c r="L78" s="106" t="n">
        <f aca="false">IF($A78="","",'Platform Setup'!$P$78)</f>
        <v>35</v>
      </c>
    </row>
    <row r="79" customFormat="false" ht="21.75" hidden="false" customHeight="true" outlineLevel="0" collapsed="false">
      <c r="A79" s="253" t="str">
        <f aca="false">'Platform Setup'!$B$79</f>
        <v>Project Times</v>
      </c>
      <c r="B79" s="137" t="str">
        <f aca="false">'Platform Setup'!$C$79</f>
        <v>Publishing</v>
      </c>
      <c r="C79" s="106" t="str">
        <f aca="false">'Platform Setup'!$J$79</f>
        <v>Not Started</v>
      </c>
      <c r="D79" s="106" t="n">
        <f aca="false">COUNTIF('DAILY ENTRY'!$C$4:$C$1006,$A79)</f>
        <v>0</v>
      </c>
      <c r="E79" s="106" t="n">
        <f aca="false">SUMIF('DAILY ENTRY'!$C$4:$C$1006,$A79,'DAILY ENTRY'!$F$4:$F$1006)</f>
        <v>0</v>
      </c>
      <c r="F79" s="106" t="n">
        <f aca="false">SUMIF('DAILY ENTRY'!$C$4:$C$1006,$A79,'DAILY ENTRY'!$G$4:$G$1006)</f>
        <v>0</v>
      </c>
      <c r="G79" s="254" t="str">
        <f aca="false">IF($D79=0,"",IFERROR(SUMPRODUCT(MAX(('DAILY ENTRY'!$C$4:$C$1006=$A79)*IF(ISNUMBER('DAILY ENTRY'!$A$4:$A$1006),'DAILY ENTRY'!$A$4:$A$1006,0))),""))</f>
        <v/>
      </c>
      <c r="H79" s="106" t="str">
        <f aca="true">IF(G79="","",TODAY()-G79)</f>
        <v/>
      </c>
      <c r="I79" s="106" t="str">
        <f aca="false">IF($G79="","",IFERROR(INDEX('DAILY ENTRY'!$B$4:$B$1006,MATCH(1,('DAILY ENTRY'!$C$4:$C$1006=$A79)*(IF(ISNUMBER('DAILY ENTRY'!$A$4:$A$1006),'DAILY ENTRY'!$A$4:$A$1006,0)=$G79),0)),""))</f>
        <v/>
      </c>
      <c r="J79" s="239" t="n">
        <f aca="false">COUNTIFS('DAILY ENTRY'!$C$4:$C$1006,$A79,'DAILY ENTRY'!$I$4:$I$1006,"Blocked")</f>
        <v>0</v>
      </c>
      <c r="K79" s="232" t="str">
        <f aca="false">IF($H79&lt;0,"Future-dated entry — check the date on DAILY ENTRY",IF($C79="Complete",IF(D79=0,"Account is live but nothing has been done on it yet",IF(H79&gt;14,"Live but untouched for over two weeks","Active")),IF(OR($C79="Not Started",$C79=0,$C79=""),"Not set up yet","Setup in progress")))</f>
        <v>Not set up yet</v>
      </c>
      <c r="L79" s="106" t="n">
        <f aca="false">IF($A79="","",'Platform Setup'!$P$79)</f>
        <v>36</v>
      </c>
    </row>
    <row r="80" customFormat="false" ht="21.75" hidden="false" customHeight="true" outlineLevel="0" collapsed="false">
      <c r="A80" s="253" t="str">
        <f aca="false">'Platform Setup'!$B$80</f>
        <v>eLearning Industry</v>
      </c>
      <c r="B80" s="137" t="str">
        <f aca="false">'Platform Setup'!$C$80</f>
        <v>Publishing</v>
      </c>
      <c r="C80" s="106" t="str">
        <f aca="false">'Platform Setup'!$J$80</f>
        <v>Not Started</v>
      </c>
      <c r="D80" s="106" t="n">
        <f aca="false">COUNTIF('DAILY ENTRY'!$C$4:$C$1006,$A80)</f>
        <v>0</v>
      </c>
      <c r="E80" s="106" t="n">
        <f aca="false">SUMIF('DAILY ENTRY'!$C$4:$C$1006,$A80,'DAILY ENTRY'!$F$4:$F$1006)</f>
        <v>0</v>
      </c>
      <c r="F80" s="106" t="n">
        <f aca="false">SUMIF('DAILY ENTRY'!$C$4:$C$1006,$A80,'DAILY ENTRY'!$G$4:$G$1006)</f>
        <v>0</v>
      </c>
      <c r="G80" s="254" t="str">
        <f aca="false">IF($D80=0,"",IFERROR(SUMPRODUCT(MAX(('DAILY ENTRY'!$C$4:$C$1006=$A80)*IF(ISNUMBER('DAILY ENTRY'!$A$4:$A$1006),'DAILY ENTRY'!$A$4:$A$1006,0))),""))</f>
        <v/>
      </c>
      <c r="H80" s="106" t="str">
        <f aca="true">IF(G80="","",TODAY()-G80)</f>
        <v/>
      </c>
      <c r="I80" s="106" t="str">
        <f aca="false">IF($G80="","",IFERROR(INDEX('DAILY ENTRY'!$B$4:$B$1006,MATCH(1,('DAILY ENTRY'!$C$4:$C$1006=$A80)*(IF(ISNUMBER('DAILY ENTRY'!$A$4:$A$1006),'DAILY ENTRY'!$A$4:$A$1006,0)=$G80),0)),""))</f>
        <v/>
      </c>
      <c r="J80" s="239" t="n">
        <f aca="false">COUNTIFS('DAILY ENTRY'!$C$4:$C$1006,$A80,'DAILY ENTRY'!$I$4:$I$1006,"Blocked")</f>
        <v>0</v>
      </c>
      <c r="K80" s="232" t="str">
        <f aca="false">IF($H80&lt;0,"Future-dated entry — check the date on DAILY ENTRY",IF($C80="Complete",IF(D80=0,"Account is live but nothing has been done on it yet",IF(H80&gt;14,"Live but untouched for over two weeks","Active")),IF(OR($C80="Not Started",$C80=0,$C80=""),"Not set up yet","Setup in progress")))</f>
        <v>Not set up yet</v>
      </c>
      <c r="L80" s="106" t="n">
        <f aca="false">IF($A80="","",'Platform Setup'!$P$80)</f>
        <v>37</v>
      </c>
    </row>
    <row r="81" customFormat="false" ht="21.75" hidden="false" customHeight="true" outlineLevel="0" collapsed="false">
      <c r="A81" s="253" t="str">
        <f aca="false">'Platform Setup'!$B$81</f>
        <v>Training Industry</v>
      </c>
      <c r="B81" s="137" t="str">
        <f aca="false">'Platform Setup'!$C$81</f>
        <v>Publishing</v>
      </c>
      <c r="C81" s="106" t="str">
        <f aca="false">'Platform Setup'!$J$81</f>
        <v>Not Started</v>
      </c>
      <c r="D81" s="106" t="n">
        <f aca="false">COUNTIF('DAILY ENTRY'!$C$4:$C$1006,$A81)</f>
        <v>0</v>
      </c>
      <c r="E81" s="106" t="n">
        <f aca="false">SUMIF('DAILY ENTRY'!$C$4:$C$1006,$A81,'DAILY ENTRY'!$F$4:$F$1006)</f>
        <v>0</v>
      </c>
      <c r="F81" s="106" t="n">
        <f aca="false">SUMIF('DAILY ENTRY'!$C$4:$C$1006,$A81,'DAILY ENTRY'!$G$4:$G$1006)</f>
        <v>0</v>
      </c>
      <c r="G81" s="254" t="str">
        <f aca="false">IF($D81=0,"",IFERROR(SUMPRODUCT(MAX(('DAILY ENTRY'!$C$4:$C$1006=$A81)*IF(ISNUMBER('DAILY ENTRY'!$A$4:$A$1006),'DAILY ENTRY'!$A$4:$A$1006,0))),""))</f>
        <v/>
      </c>
      <c r="H81" s="106" t="str">
        <f aca="true">IF(G81="","",TODAY()-G81)</f>
        <v/>
      </c>
      <c r="I81" s="106" t="str">
        <f aca="false">IF($G81="","",IFERROR(INDEX('DAILY ENTRY'!$B$4:$B$1006,MATCH(1,('DAILY ENTRY'!$C$4:$C$1006=$A81)*(IF(ISNUMBER('DAILY ENTRY'!$A$4:$A$1006),'DAILY ENTRY'!$A$4:$A$1006,0)=$G81),0)),""))</f>
        <v/>
      </c>
      <c r="J81" s="239" t="n">
        <f aca="false">COUNTIFS('DAILY ENTRY'!$C$4:$C$1006,$A81,'DAILY ENTRY'!$I$4:$I$1006,"Blocked")</f>
        <v>0</v>
      </c>
      <c r="K81" s="232" t="str">
        <f aca="false">IF($H81&lt;0,"Future-dated entry — check the date on DAILY ENTRY",IF($C81="Complete",IF(D81=0,"Account is live but nothing has been done on it yet",IF(H81&gt;14,"Live but untouched for over two weeks","Active")),IF(OR($C81="Not Started",$C81=0,$C81=""),"Not set up yet","Setup in progress")))</f>
        <v>Not set up yet</v>
      </c>
      <c r="L81" s="106" t="n">
        <f aca="false">IF($A81="","",'Platform Setup'!$P$81)</f>
        <v>38</v>
      </c>
    </row>
    <row r="82" customFormat="false" ht="21.75" hidden="false" customHeight="true" outlineLevel="0" collapsed="false">
      <c r="A82" s="253" t="str">
        <f aca="false">'Platform Setup'!$B$82</f>
        <v>Coursecheck</v>
      </c>
      <c r="B82" s="137" t="str">
        <f aca="false">'Platform Setup'!$C$82</f>
        <v>Directory/Review</v>
      </c>
      <c r="C82" s="106" t="str">
        <f aca="false">'Platform Setup'!$J$82</f>
        <v>Not Started</v>
      </c>
      <c r="D82" s="106" t="n">
        <f aca="false">COUNTIF('DAILY ENTRY'!$C$4:$C$1006,$A82)</f>
        <v>0</v>
      </c>
      <c r="E82" s="106" t="n">
        <f aca="false">SUMIF('DAILY ENTRY'!$C$4:$C$1006,$A82,'DAILY ENTRY'!$F$4:$F$1006)</f>
        <v>0</v>
      </c>
      <c r="F82" s="106" t="n">
        <f aca="false">SUMIF('DAILY ENTRY'!$C$4:$C$1006,$A82,'DAILY ENTRY'!$G$4:$G$1006)</f>
        <v>0</v>
      </c>
      <c r="G82" s="254" t="str">
        <f aca="false">IF($D82=0,"",IFERROR(SUMPRODUCT(MAX(('DAILY ENTRY'!$C$4:$C$1006=$A82)*IF(ISNUMBER('DAILY ENTRY'!$A$4:$A$1006),'DAILY ENTRY'!$A$4:$A$1006,0))),""))</f>
        <v/>
      </c>
      <c r="H82" s="106" t="str">
        <f aca="true">IF(G82="","",TODAY()-G82)</f>
        <v/>
      </c>
      <c r="I82" s="106" t="str">
        <f aca="false">IF($G82="","",IFERROR(INDEX('DAILY ENTRY'!$B$4:$B$1006,MATCH(1,('DAILY ENTRY'!$C$4:$C$1006=$A82)*(IF(ISNUMBER('DAILY ENTRY'!$A$4:$A$1006),'DAILY ENTRY'!$A$4:$A$1006,0)=$G82),0)),""))</f>
        <v/>
      </c>
      <c r="J82" s="239" t="n">
        <f aca="false">COUNTIFS('DAILY ENTRY'!$C$4:$C$1006,$A82,'DAILY ENTRY'!$I$4:$I$1006,"Blocked")</f>
        <v>0</v>
      </c>
      <c r="K82" s="232" t="str">
        <f aca="false">IF($H82&lt;0,"Future-dated entry — check the date on DAILY ENTRY",IF($C82="Complete",IF(D82=0,"Account is live but nothing has been done on it yet",IF(H82&gt;14,"Live but untouched for over two weeks","Active")),IF(OR($C82="Not Started",$C82=0,$C82=""),"Not set up yet","Setup in progress")))</f>
        <v>Not set up yet</v>
      </c>
      <c r="L82" s="106" t="n">
        <f aca="false">IF($A82="","",'Platform Setup'!$P$82)</f>
        <v>39</v>
      </c>
    </row>
    <row r="83" customFormat="false" ht="21.75" hidden="false" customHeight="true" outlineLevel="0" collapsed="false">
      <c r="A83" s="253" t="str">
        <f aca="false">'Platform Setup'!$B$83</f>
        <v>Project Control Summit</v>
      </c>
      <c r="B83" s="137" t="str">
        <f aca="false">'Platform Setup'!$C$83</f>
        <v>Events</v>
      </c>
      <c r="C83" s="106" t="str">
        <f aca="false">'Platform Setup'!$J$83</f>
        <v>Not Started</v>
      </c>
      <c r="D83" s="106" t="n">
        <f aca="false">COUNTIF('DAILY ENTRY'!$C$4:$C$1006,$A83)</f>
        <v>0</v>
      </c>
      <c r="E83" s="106" t="n">
        <f aca="false">SUMIF('DAILY ENTRY'!$C$4:$C$1006,$A83,'DAILY ENTRY'!$F$4:$F$1006)</f>
        <v>0</v>
      </c>
      <c r="F83" s="106" t="n">
        <f aca="false">SUMIF('DAILY ENTRY'!$C$4:$C$1006,$A83,'DAILY ENTRY'!$G$4:$G$1006)</f>
        <v>0</v>
      </c>
      <c r="G83" s="254" t="str">
        <f aca="false">IF($D83=0,"",IFERROR(SUMPRODUCT(MAX(('DAILY ENTRY'!$C$4:$C$1006=$A83)*IF(ISNUMBER('DAILY ENTRY'!$A$4:$A$1006),'DAILY ENTRY'!$A$4:$A$1006,0))),""))</f>
        <v/>
      </c>
      <c r="H83" s="106" t="str">
        <f aca="true">IF(G83="","",TODAY()-G83)</f>
        <v/>
      </c>
      <c r="I83" s="106" t="str">
        <f aca="false">IF($G83="","",IFERROR(INDEX('DAILY ENTRY'!$B$4:$B$1006,MATCH(1,('DAILY ENTRY'!$C$4:$C$1006=$A83)*(IF(ISNUMBER('DAILY ENTRY'!$A$4:$A$1006),'DAILY ENTRY'!$A$4:$A$1006,0)=$G83),0)),""))</f>
        <v/>
      </c>
      <c r="J83" s="239" t="n">
        <f aca="false">COUNTIFS('DAILY ENTRY'!$C$4:$C$1006,$A83,'DAILY ENTRY'!$I$4:$I$1006,"Blocked")</f>
        <v>0</v>
      </c>
      <c r="K83" s="232" t="str">
        <f aca="false">IF($H83&lt;0,"Future-dated entry — check the date on DAILY ENTRY",IF($C83="Complete",IF(D83=0,"Account is live but nothing has been done on it yet",IF(H83&gt;14,"Live but untouched for over two weeks","Active")),IF(OR($C83="Not Started",$C83=0,$C83=""),"Not set up yet","Setup in progress")))</f>
        <v>Not set up yet</v>
      </c>
      <c r="L83" s="106" t="n">
        <f aca="false">IF($A83="","",'Platform Setup'!$P$83)</f>
        <v>40</v>
      </c>
    </row>
    <row r="84" customFormat="false" ht="21.75" hidden="false" customHeight="true" outlineLevel="0" collapsed="false">
      <c r="A84" s="253" t="str">
        <f aca="false">'Platform Setup'!$B$84</f>
        <v>Google Publisher Center (News / Discover)</v>
      </c>
      <c r="B84" s="137" t="str">
        <f aca="false">'Platform Setup'!$C$84</f>
        <v>SEO &amp; Syndication</v>
      </c>
      <c r="C84" s="106" t="str">
        <f aca="false">'Platform Setup'!$J$84</f>
        <v>Not Started</v>
      </c>
      <c r="D84" s="106" t="n">
        <f aca="false">COUNTIF('DAILY ENTRY'!$C$4:$C$1006,$A84)</f>
        <v>0</v>
      </c>
      <c r="E84" s="106" t="n">
        <f aca="false">SUMIF('DAILY ENTRY'!$C$4:$C$1006,$A84,'DAILY ENTRY'!$F$4:$F$1006)</f>
        <v>0</v>
      </c>
      <c r="F84" s="106" t="n">
        <f aca="false">SUMIF('DAILY ENTRY'!$C$4:$C$1006,$A84,'DAILY ENTRY'!$G$4:$G$1006)</f>
        <v>0</v>
      </c>
      <c r="G84" s="254" t="str">
        <f aca="false">IF($D84=0,"",IFERROR(SUMPRODUCT(MAX(('DAILY ENTRY'!$C$4:$C$1006=$A84)*IF(ISNUMBER('DAILY ENTRY'!$A$4:$A$1006),'DAILY ENTRY'!$A$4:$A$1006,0))),""))</f>
        <v/>
      </c>
      <c r="H84" s="106" t="str">
        <f aca="true">IF(G84="","",TODAY()-G84)</f>
        <v/>
      </c>
      <c r="I84" s="106" t="str">
        <f aca="false">IF($G84="","",IFERROR(INDEX('DAILY ENTRY'!$B$4:$B$1006,MATCH(1,('DAILY ENTRY'!$C$4:$C$1006=$A84)*(IF(ISNUMBER('DAILY ENTRY'!$A$4:$A$1006),'DAILY ENTRY'!$A$4:$A$1006,0)=$G84),0)),""))</f>
        <v/>
      </c>
      <c r="J84" s="239" t="n">
        <f aca="false">COUNTIFS('DAILY ENTRY'!$C$4:$C$1006,$A84,'DAILY ENTRY'!$I$4:$I$1006,"Blocked")</f>
        <v>0</v>
      </c>
      <c r="K84" s="232" t="str">
        <f aca="false">IF($H84&lt;0,"Future-dated entry — check the date on DAILY ENTRY",IF($C84="Complete",IF(D84=0,"Account is live but nothing has been done on it yet",IF(H84&gt;14,"Live but untouched for over two weeks","Active")),IF(OR($C84="Not Started",$C84=0,$C84=""),"Not set up yet","Setup in progress")))</f>
        <v>Not set up yet</v>
      </c>
      <c r="L84" s="106" t="n">
        <f aca="false">IF($A84="","",'Platform Setup'!$P$84)</f>
        <v>71</v>
      </c>
    </row>
    <row r="85" customFormat="false" ht="21.75" hidden="false" customHeight="true" outlineLevel="0" collapsed="false">
      <c r="A85" s="253" t="str">
        <f aca="false">'Platform Setup'!$B$85</f>
        <v>The Digital Project Manager</v>
      </c>
      <c r="B85" s="137" t="str">
        <f aca="false">'Platform Setup'!$C$85</f>
        <v>Publishing</v>
      </c>
      <c r="C85" s="106" t="str">
        <f aca="false">'Platform Setup'!$J$85</f>
        <v>Not Started</v>
      </c>
      <c r="D85" s="106" t="n">
        <f aca="false">COUNTIF('DAILY ENTRY'!$C$4:$C$1006,$A85)</f>
        <v>0</v>
      </c>
      <c r="E85" s="106" t="n">
        <f aca="false">SUMIF('DAILY ENTRY'!$C$4:$C$1006,$A85,'DAILY ENTRY'!$F$4:$F$1006)</f>
        <v>0</v>
      </c>
      <c r="F85" s="106" t="n">
        <f aca="false">SUMIF('DAILY ENTRY'!$C$4:$C$1006,$A85,'DAILY ENTRY'!$G$4:$G$1006)</f>
        <v>0</v>
      </c>
      <c r="G85" s="254" t="str">
        <f aca="false">IF($D85=0,"",IFERROR(SUMPRODUCT(MAX(('DAILY ENTRY'!$C$4:$C$1006=$A85)*IF(ISNUMBER('DAILY ENTRY'!$A$4:$A$1006),'DAILY ENTRY'!$A$4:$A$1006,0))),""))</f>
        <v/>
      </c>
      <c r="H85" s="106" t="str">
        <f aca="true">IF(G85="","",TODAY()-G85)</f>
        <v/>
      </c>
      <c r="I85" s="106" t="str">
        <f aca="false">IF($G85="","",IFERROR(INDEX('DAILY ENTRY'!$B$4:$B$1006,MATCH(1,('DAILY ENTRY'!$C$4:$C$1006=$A85)*(IF(ISNUMBER('DAILY ENTRY'!$A$4:$A$1006),'DAILY ENTRY'!$A$4:$A$1006,0)=$G85),0)),""))</f>
        <v/>
      </c>
      <c r="J85" s="239" t="n">
        <f aca="false">COUNTIFS('DAILY ENTRY'!$C$4:$C$1006,$A85,'DAILY ENTRY'!$I$4:$I$1006,"Blocked")</f>
        <v>0</v>
      </c>
      <c r="K85" s="232" t="str">
        <f aca="false">IF($H85&lt;0,"Future-dated entry — check the date on DAILY ENTRY",IF($C85="Complete",IF(D85=0,"Account is live but nothing has been done on it yet",IF(H85&gt;14,"Live but untouched for over two weeks","Active")),IF(OR($C85="Not Started",$C85=0,$C85=""),"Not set up yet","Setup in progress")))</f>
        <v>Not set up yet</v>
      </c>
      <c r="L85" s="106" t="n">
        <f aca="false">IF($A85="","",'Platform Setup'!$P$85)</f>
        <v>72</v>
      </c>
    </row>
    <row r="86" customFormat="false" ht="21.75" hidden="false" customHeight="true" outlineLevel="0" collapsed="false">
      <c r="A86" s="253" t="str">
        <f aca="false">'Platform Setup'!$B$86</f>
        <v>PBC Today (UK construction)</v>
      </c>
      <c r="B86" s="137" t="str">
        <f aca="false">'Platform Setup'!$C$86</f>
        <v>Publishing</v>
      </c>
      <c r="C86" s="106" t="str">
        <f aca="false">'Platform Setup'!$J$86</f>
        <v>Not Started</v>
      </c>
      <c r="D86" s="106" t="n">
        <f aca="false">COUNTIF('DAILY ENTRY'!$C$4:$C$1006,$A86)</f>
        <v>0</v>
      </c>
      <c r="E86" s="106" t="n">
        <f aca="false">SUMIF('DAILY ENTRY'!$C$4:$C$1006,$A86,'DAILY ENTRY'!$F$4:$F$1006)</f>
        <v>0</v>
      </c>
      <c r="F86" s="106" t="n">
        <f aca="false">SUMIF('DAILY ENTRY'!$C$4:$C$1006,$A86,'DAILY ENTRY'!$G$4:$G$1006)</f>
        <v>0</v>
      </c>
      <c r="G86" s="254" t="str">
        <f aca="false">IF($D86=0,"",IFERROR(SUMPRODUCT(MAX(('DAILY ENTRY'!$C$4:$C$1006=$A86)*IF(ISNUMBER('DAILY ENTRY'!$A$4:$A$1006),'DAILY ENTRY'!$A$4:$A$1006,0))),""))</f>
        <v/>
      </c>
      <c r="H86" s="106" t="str">
        <f aca="true">IF(G86="","",TODAY()-G86)</f>
        <v/>
      </c>
      <c r="I86" s="106" t="str">
        <f aca="false">IF($G86="","",IFERROR(INDEX('DAILY ENTRY'!$B$4:$B$1006,MATCH(1,('DAILY ENTRY'!$C$4:$C$1006=$A86)*(IF(ISNUMBER('DAILY ENTRY'!$A$4:$A$1006),'DAILY ENTRY'!$A$4:$A$1006,0)=$G86),0)),""))</f>
        <v/>
      </c>
      <c r="J86" s="239" t="n">
        <f aca="false">COUNTIFS('DAILY ENTRY'!$C$4:$C$1006,$A86,'DAILY ENTRY'!$I$4:$I$1006,"Blocked")</f>
        <v>0</v>
      </c>
      <c r="K86" s="232" t="str">
        <f aca="false">IF($H86&lt;0,"Future-dated entry — check the date on DAILY ENTRY",IF($C86="Complete",IF(D86=0,"Account is live but nothing has been done on it yet",IF(H86&gt;14,"Live but untouched for over two weeks","Active")),IF(OR($C86="Not Started",$C86=0,$C86=""),"Not set up yet","Setup in progress")))</f>
        <v>Not set up yet</v>
      </c>
      <c r="L86" s="106" t="n">
        <f aca="false">IF($A86="","",'Platform Setup'!$P$86)</f>
        <v>73</v>
      </c>
    </row>
    <row r="87" customFormat="false" ht="21.75" hidden="false" customHeight="true" outlineLevel="0" collapsed="false">
      <c r="A87" s="253" t="str">
        <f aca="false">'Platform Setup'!$B$87</f>
        <v>Construction Week ME + CBNME</v>
      </c>
      <c r="B87" s="137" t="str">
        <f aca="false">'Platform Setup'!$C$87</f>
        <v>Partnership/PR</v>
      </c>
      <c r="C87" s="106" t="str">
        <f aca="false">'Platform Setup'!$J$87</f>
        <v>Not Started</v>
      </c>
      <c r="D87" s="106" t="n">
        <f aca="false">COUNTIF('DAILY ENTRY'!$C$4:$C$1006,$A87)</f>
        <v>0</v>
      </c>
      <c r="E87" s="106" t="n">
        <f aca="false">SUMIF('DAILY ENTRY'!$C$4:$C$1006,$A87,'DAILY ENTRY'!$F$4:$F$1006)</f>
        <v>0</v>
      </c>
      <c r="F87" s="106" t="n">
        <f aca="false">SUMIF('DAILY ENTRY'!$C$4:$C$1006,$A87,'DAILY ENTRY'!$G$4:$G$1006)</f>
        <v>0</v>
      </c>
      <c r="G87" s="254" t="str">
        <f aca="false">IF($D87=0,"",IFERROR(SUMPRODUCT(MAX(('DAILY ENTRY'!$C$4:$C$1006=$A87)*IF(ISNUMBER('DAILY ENTRY'!$A$4:$A$1006),'DAILY ENTRY'!$A$4:$A$1006,0))),""))</f>
        <v/>
      </c>
      <c r="H87" s="106" t="str">
        <f aca="true">IF(G87="","",TODAY()-G87)</f>
        <v/>
      </c>
      <c r="I87" s="106" t="str">
        <f aca="false">IF($G87="","",IFERROR(INDEX('DAILY ENTRY'!$B$4:$B$1006,MATCH(1,('DAILY ENTRY'!$C$4:$C$1006=$A87)*(IF(ISNUMBER('DAILY ENTRY'!$A$4:$A$1006),'DAILY ENTRY'!$A$4:$A$1006,0)=$G87),0)),""))</f>
        <v/>
      </c>
      <c r="J87" s="239" t="n">
        <f aca="false">COUNTIFS('DAILY ENTRY'!$C$4:$C$1006,$A87,'DAILY ENTRY'!$I$4:$I$1006,"Blocked")</f>
        <v>0</v>
      </c>
      <c r="K87" s="232" t="str">
        <f aca="false">IF($H87&lt;0,"Future-dated entry — check the date on DAILY ENTRY",IF($C87="Complete",IF(D87=0,"Account is live but nothing has been done on it yet",IF(H87&gt;14,"Live but untouched for over two weeks","Active")),IF(OR($C87="Not Started",$C87=0,$C87=""),"Not set up yet","Setup in progress")))</f>
        <v>Not set up yet</v>
      </c>
      <c r="L87" s="106" t="n">
        <f aca="false">IF($A87="","",'Platform Setup'!$P$87)</f>
        <v>74</v>
      </c>
    </row>
    <row r="88" customFormat="false" ht="21.75" hidden="false" customHeight="true" outlineLevel="0" collapsed="false">
      <c r="A88" s="253" t="str">
        <f aca="false">'Platform Setup'!$B$88</f>
        <v>Amazon KDP (authority book)</v>
      </c>
      <c r="B88" s="137" t="str">
        <f aca="false">'Platform Setup'!$C$88</f>
        <v>Publishing</v>
      </c>
      <c r="C88" s="106" t="str">
        <f aca="false">'Platform Setup'!$J$88</f>
        <v>Not Started</v>
      </c>
      <c r="D88" s="106" t="n">
        <f aca="false">COUNTIF('DAILY ENTRY'!$C$4:$C$1006,$A88)</f>
        <v>0</v>
      </c>
      <c r="E88" s="106" t="n">
        <f aca="false">SUMIF('DAILY ENTRY'!$C$4:$C$1006,$A88,'DAILY ENTRY'!$F$4:$F$1006)</f>
        <v>0</v>
      </c>
      <c r="F88" s="106" t="n">
        <f aca="false">SUMIF('DAILY ENTRY'!$C$4:$C$1006,$A88,'DAILY ENTRY'!$G$4:$G$1006)</f>
        <v>0</v>
      </c>
      <c r="G88" s="254" t="str">
        <f aca="false">IF($D88=0,"",IFERROR(SUMPRODUCT(MAX(('DAILY ENTRY'!$C$4:$C$1006=$A88)*IF(ISNUMBER('DAILY ENTRY'!$A$4:$A$1006),'DAILY ENTRY'!$A$4:$A$1006,0))),""))</f>
        <v/>
      </c>
      <c r="H88" s="106" t="str">
        <f aca="true">IF(G88="","",TODAY()-G88)</f>
        <v/>
      </c>
      <c r="I88" s="106" t="str">
        <f aca="false">IF($G88="","",IFERROR(INDEX('DAILY ENTRY'!$B$4:$B$1006,MATCH(1,('DAILY ENTRY'!$C$4:$C$1006=$A88)*(IF(ISNUMBER('DAILY ENTRY'!$A$4:$A$1006),'DAILY ENTRY'!$A$4:$A$1006,0)=$G88),0)),""))</f>
        <v/>
      </c>
      <c r="J88" s="239" t="n">
        <f aca="false">COUNTIFS('DAILY ENTRY'!$C$4:$C$1006,$A88,'DAILY ENTRY'!$I$4:$I$1006,"Blocked")</f>
        <v>0</v>
      </c>
      <c r="K88" s="232" t="str">
        <f aca="false">IF($H88&lt;0,"Future-dated entry — check the date on DAILY ENTRY",IF($C88="Complete",IF(D88=0,"Account is live but nothing has been done on it yet",IF(H88&gt;14,"Live but untouched for over two weeks","Active")),IF(OR($C88="Not Started",$C88=0,$C88=""),"Not set up yet","Setup in progress")))</f>
        <v>Not set up yet</v>
      </c>
      <c r="L88" s="106" t="n">
        <f aca="false">IF($A88="","",'Platform Setup'!$P$88)</f>
        <v>75</v>
      </c>
    </row>
    <row r="89" customFormat="false" ht="21.75" hidden="false" customHeight="true" outlineLevel="0" collapsed="false">
      <c r="A89" s="253" t="str">
        <f aca="false">'Platform Setup'!$B$89</f>
        <v>ResearchGate / SSRN / Academia.edu</v>
      </c>
      <c r="B89" s="137" t="str">
        <f aca="false">'Platform Setup'!$C$89</f>
        <v>Publishing</v>
      </c>
      <c r="C89" s="106" t="str">
        <f aca="false">'Platform Setup'!$J$89</f>
        <v>Not Started</v>
      </c>
      <c r="D89" s="106" t="n">
        <f aca="false">COUNTIF('DAILY ENTRY'!$C$4:$C$1006,$A89)</f>
        <v>0</v>
      </c>
      <c r="E89" s="106" t="n">
        <f aca="false">SUMIF('DAILY ENTRY'!$C$4:$C$1006,$A89,'DAILY ENTRY'!$F$4:$F$1006)</f>
        <v>0</v>
      </c>
      <c r="F89" s="106" t="n">
        <f aca="false">SUMIF('DAILY ENTRY'!$C$4:$C$1006,$A89,'DAILY ENTRY'!$G$4:$G$1006)</f>
        <v>0</v>
      </c>
      <c r="G89" s="254" t="str">
        <f aca="false">IF($D89=0,"",IFERROR(SUMPRODUCT(MAX(('DAILY ENTRY'!$C$4:$C$1006=$A89)*IF(ISNUMBER('DAILY ENTRY'!$A$4:$A$1006),'DAILY ENTRY'!$A$4:$A$1006,0))),""))</f>
        <v/>
      </c>
      <c r="H89" s="106" t="str">
        <f aca="true">IF(G89="","",TODAY()-G89)</f>
        <v/>
      </c>
      <c r="I89" s="106" t="str">
        <f aca="false">IF($G89="","",IFERROR(INDEX('DAILY ENTRY'!$B$4:$B$1006,MATCH(1,('DAILY ENTRY'!$C$4:$C$1006=$A89)*(IF(ISNUMBER('DAILY ENTRY'!$A$4:$A$1006),'DAILY ENTRY'!$A$4:$A$1006,0)=$G89),0)),""))</f>
        <v/>
      </c>
      <c r="J89" s="239" t="n">
        <f aca="false">COUNTIFS('DAILY ENTRY'!$C$4:$C$1006,$A89,'DAILY ENTRY'!$I$4:$I$1006,"Blocked")</f>
        <v>0</v>
      </c>
      <c r="K89" s="232" t="str">
        <f aca="false">IF($H89&lt;0,"Future-dated entry — check the date on DAILY ENTRY",IF($C89="Complete",IF(D89=0,"Account is live but nothing has been done on it yet",IF(H89&gt;14,"Live but untouched for over two weeks","Active")),IF(OR($C89="Not Started",$C89=0,$C89=""),"Not set up yet","Setup in progress")))</f>
        <v>Not set up yet</v>
      </c>
      <c r="L89" s="106" t="n">
        <f aca="false">IF($A89="","",'Platform Setup'!$P$89)</f>
        <v>76</v>
      </c>
    </row>
    <row r="90" customFormat="false" ht="21.75" hidden="false" customHeight="true" outlineLevel="0" collapsed="false">
      <c r="A90" s="253" t="str">
        <f aca="false">'Platform Setup'!$B$90</f>
        <v>BrightTALK</v>
      </c>
      <c r="B90" s="137" t="str">
        <f aca="false">'Platform Setup'!$C$90</f>
        <v>Events</v>
      </c>
      <c r="C90" s="106" t="str">
        <f aca="false">'Platform Setup'!$J$90</f>
        <v>Not Started</v>
      </c>
      <c r="D90" s="106" t="n">
        <f aca="false">COUNTIF('DAILY ENTRY'!$C$4:$C$1006,$A90)</f>
        <v>0</v>
      </c>
      <c r="E90" s="106" t="n">
        <f aca="false">SUMIF('DAILY ENTRY'!$C$4:$C$1006,$A90,'DAILY ENTRY'!$F$4:$F$1006)</f>
        <v>0</v>
      </c>
      <c r="F90" s="106" t="n">
        <f aca="false">SUMIF('DAILY ENTRY'!$C$4:$C$1006,$A90,'DAILY ENTRY'!$G$4:$G$1006)</f>
        <v>0</v>
      </c>
      <c r="G90" s="254" t="str">
        <f aca="false">IF($D90=0,"",IFERROR(SUMPRODUCT(MAX(('DAILY ENTRY'!$C$4:$C$1006=$A90)*IF(ISNUMBER('DAILY ENTRY'!$A$4:$A$1006),'DAILY ENTRY'!$A$4:$A$1006,0))),""))</f>
        <v/>
      </c>
      <c r="H90" s="106" t="str">
        <f aca="true">IF(G90="","",TODAY()-G90)</f>
        <v/>
      </c>
      <c r="I90" s="106" t="str">
        <f aca="false">IF($G90="","",IFERROR(INDEX('DAILY ENTRY'!$B$4:$B$1006,MATCH(1,('DAILY ENTRY'!$C$4:$C$1006=$A90)*(IF(ISNUMBER('DAILY ENTRY'!$A$4:$A$1006),'DAILY ENTRY'!$A$4:$A$1006,0)=$G90),0)),""))</f>
        <v/>
      </c>
      <c r="J90" s="239" t="n">
        <f aca="false">COUNTIFS('DAILY ENTRY'!$C$4:$C$1006,$A90,'DAILY ENTRY'!$I$4:$I$1006,"Blocked")</f>
        <v>0</v>
      </c>
      <c r="K90" s="232" t="str">
        <f aca="false">IF($H90&lt;0,"Future-dated entry — check the date on DAILY ENTRY",IF($C90="Complete",IF(D90=0,"Account is live but nothing has been done on it yet",IF(H90&gt;14,"Live but untouched for over two weeks","Active")),IF(OR($C90="Not Started",$C90=0,$C90=""),"Not set up yet","Setup in progress")))</f>
        <v>Not set up yet</v>
      </c>
      <c r="L90" s="106" t="n">
        <f aca="false">IF($A90="","",'Platform Setup'!$P$90)</f>
        <v>77</v>
      </c>
    </row>
    <row r="91" customFormat="false" ht="21.75" hidden="false" customHeight="true" outlineLevel="0" collapsed="false">
      <c r="A91" s="253" t="str">
        <f aca="false">'Platform Setup'!$B$91</f>
        <v>Sessionize + SpeakerHub</v>
      </c>
      <c r="B91" s="137" t="str">
        <f aca="false">'Platform Setup'!$C$91</f>
        <v>Events</v>
      </c>
      <c r="C91" s="106" t="str">
        <f aca="false">'Platform Setup'!$J$91</f>
        <v>Not Started</v>
      </c>
      <c r="D91" s="106" t="n">
        <f aca="false">COUNTIF('DAILY ENTRY'!$C$4:$C$1006,$A91)</f>
        <v>0</v>
      </c>
      <c r="E91" s="106" t="n">
        <f aca="false">SUMIF('DAILY ENTRY'!$C$4:$C$1006,$A91,'DAILY ENTRY'!$F$4:$F$1006)</f>
        <v>0</v>
      </c>
      <c r="F91" s="106" t="n">
        <f aca="false">SUMIF('DAILY ENTRY'!$C$4:$C$1006,$A91,'DAILY ENTRY'!$G$4:$G$1006)</f>
        <v>0</v>
      </c>
      <c r="G91" s="254" t="str">
        <f aca="false">IF($D91=0,"",IFERROR(SUMPRODUCT(MAX(('DAILY ENTRY'!$C$4:$C$1006=$A91)*IF(ISNUMBER('DAILY ENTRY'!$A$4:$A$1006),'DAILY ENTRY'!$A$4:$A$1006,0))),""))</f>
        <v/>
      </c>
      <c r="H91" s="106" t="str">
        <f aca="true">IF(G91="","",TODAY()-G91)</f>
        <v/>
      </c>
      <c r="I91" s="106" t="str">
        <f aca="false">IF($G91="","",IFERROR(INDEX('DAILY ENTRY'!$B$4:$B$1006,MATCH(1,('DAILY ENTRY'!$C$4:$C$1006=$A91)*(IF(ISNUMBER('DAILY ENTRY'!$A$4:$A$1006),'DAILY ENTRY'!$A$4:$A$1006,0)=$G91),0)),""))</f>
        <v/>
      </c>
      <c r="J91" s="239" t="n">
        <f aca="false">COUNTIFS('DAILY ENTRY'!$C$4:$C$1006,$A91,'DAILY ENTRY'!$I$4:$I$1006,"Blocked")</f>
        <v>0</v>
      </c>
      <c r="K91" s="232" t="str">
        <f aca="false">IF($H91&lt;0,"Future-dated entry — check the date on DAILY ENTRY",IF($C91="Complete",IF(D91=0,"Account is live but nothing has been done on it yet",IF(H91&gt;14,"Live but untouched for over two weeks","Active")),IF(OR($C91="Not Started",$C91=0,$C91=""),"Not set up yet","Setup in progress")))</f>
        <v>Not set up yet</v>
      </c>
      <c r="L91" s="106" t="n">
        <f aca="false">IF($A91="","",'Platform Setup'!$P$91)</f>
        <v>78</v>
      </c>
    </row>
    <row r="92" customFormat="false" ht="21.75" hidden="false" customHeight="true" outlineLevel="0" collapsed="false">
      <c r="A92" s="253" t="str">
        <f aca="false">'Platform Setup'!$B$92</f>
        <v>PodMatch + MatchMaker.fm</v>
      </c>
      <c r="B92" s="137" t="str">
        <f aca="false">'Platform Setup'!$C$92</f>
        <v>Podcast</v>
      </c>
      <c r="C92" s="106" t="str">
        <f aca="false">'Platform Setup'!$J$92</f>
        <v>Not Started</v>
      </c>
      <c r="D92" s="106" t="n">
        <f aca="false">COUNTIF('DAILY ENTRY'!$C$4:$C$1006,$A92)</f>
        <v>0</v>
      </c>
      <c r="E92" s="106" t="n">
        <f aca="false">SUMIF('DAILY ENTRY'!$C$4:$C$1006,$A92,'DAILY ENTRY'!$F$4:$F$1006)</f>
        <v>0</v>
      </c>
      <c r="F92" s="106" t="n">
        <f aca="false">SUMIF('DAILY ENTRY'!$C$4:$C$1006,$A92,'DAILY ENTRY'!$G$4:$G$1006)</f>
        <v>0</v>
      </c>
      <c r="G92" s="254" t="str">
        <f aca="false">IF($D92=0,"",IFERROR(SUMPRODUCT(MAX(('DAILY ENTRY'!$C$4:$C$1006=$A92)*IF(ISNUMBER('DAILY ENTRY'!$A$4:$A$1006),'DAILY ENTRY'!$A$4:$A$1006,0))),""))</f>
        <v/>
      </c>
      <c r="H92" s="106" t="str">
        <f aca="true">IF(G92="","",TODAY()-G92)</f>
        <v/>
      </c>
      <c r="I92" s="106" t="str">
        <f aca="false">IF($G92="","",IFERROR(INDEX('DAILY ENTRY'!$B$4:$B$1006,MATCH(1,('DAILY ENTRY'!$C$4:$C$1006=$A92)*(IF(ISNUMBER('DAILY ENTRY'!$A$4:$A$1006),'DAILY ENTRY'!$A$4:$A$1006,0)=$G92),0)),""))</f>
        <v/>
      </c>
      <c r="J92" s="239" t="n">
        <f aca="false">COUNTIFS('DAILY ENTRY'!$C$4:$C$1006,$A92,'DAILY ENTRY'!$I$4:$I$1006,"Blocked")</f>
        <v>0</v>
      </c>
      <c r="K92" s="232" t="str">
        <f aca="false">IF($H92&lt;0,"Future-dated entry — check the date on DAILY ENTRY",IF($C92="Complete",IF(D92=0,"Account is live but nothing has been done on it yet",IF(H92&gt;14,"Live but untouched for over two weeks","Active")),IF(OR($C92="Not Started",$C92=0,$C92=""),"Not set up yet","Setup in progress")))</f>
        <v>Not set up yet</v>
      </c>
      <c r="L92" s="106" t="n">
        <f aca="false">IF($A92="","",'Platform Setup'!$P$92)</f>
        <v>79</v>
      </c>
    </row>
    <row r="93" customFormat="false" ht="21.75" hidden="false" customHeight="true" outlineLevel="0" collapsed="false">
      <c r="A93" s="253" t="str">
        <f aca="false">'Platform Setup'!$B$93</f>
        <v>Skool</v>
      </c>
      <c r="B93" s="137" t="str">
        <f aca="false">'Platform Setup'!$C$93</f>
        <v>Community</v>
      </c>
      <c r="C93" s="106" t="str">
        <f aca="false">'Platform Setup'!$J$93</f>
        <v>Not Started</v>
      </c>
      <c r="D93" s="106" t="n">
        <f aca="false">COUNTIF('DAILY ENTRY'!$C$4:$C$1006,$A93)</f>
        <v>0</v>
      </c>
      <c r="E93" s="106" t="n">
        <f aca="false">SUMIF('DAILY ENTRY'!$C$4:$C$1006,$A93,'DAILY ENTRY'!$F$4:$F$1006)</f>
        <v>0</v>
      </c>
      <c r="F93" s="106" t="n">
        <f aca="false">SUMIF('DAILY ENTRY'!$C$4:$C$1006,$A93,'DAILY ENTRY'!$G$4:$G$1006)</f>
        <v>0</v>
      </c>
      <c r="G93" s="254" t="str">
        <f aca="false">IF($D93=0,"",IFERROR(SUMPRODUCT(MAX(('DAILY ENTRY'!$C$4:$C$1006=$A93)*IF(ISNUMBER('DAILY ENTRY'!$A$4:$A$1006),'DAILY ENTRY'!$A$4:$A$1006,0))),""))</f>
        <v/>
      </c>
      <c r="H93" s="106" t="str">
        <f aca="true">IF(G93="","",TODAY()-G93)</f>
        <v/>
      </c>
      <c r="I93" s="106" t="str">
        <f aca="false">IF($G93="","",IFERROR(INDEX('DAILY ENTRY'!$B$4:$B$1006,MATCH(1,('DAILY ENTRY'!$C$4:$C$1006=$A93)*(IF(ISNUMBER('DAILY ENTRY'!$A$4:$A$1006),'DAILY ENTRY'!$A$4:$A$1006,0)=$G93),0)),""))</f>
        <v/>
      </c>
      <c r="J93" s="239" t="n">
        <f aca="false">COUNTIFS('DAILY ENTRY'!$C$4:$C$1006,$A93,'DAILY ENTRY'!$I$4:$I$1006,"Blocked")</f>
        <v>0</v>
      </c>
      <c r="K93" s="232" t="str">
        <f aca="false">IF($H93&lt;0,"Future-dated entry — check the date on DAILY ENTRY",IF($C93="Complete",IF(D93=0,"Account is live but nothing has been done on it yet",IF(H93&gt;14,"Live but untouched for over two weeks","Active")),IF(OR($C93="Not Started",$C93=0,$C93=""),"Not set up yet","Setup in progress")))</f>
        <v>Not set up yet</v>
      </c>
      <c r="L93" s="106" t="n">
        <f aca="false">IF($A93="","",'Platform Setup'!$P$93)</f>
        <v>80</v>
      </c>
    </row>
    <row r="94" customFormat="false" ht="21.75" hidden="false" customHeight="true" outlineLevel="0" collapsed="false">
      <c r="A94" s="253" t="str">
        <f aca="false">'Platform Setup'!$B$94</f>
        <v>Digg (2026 relaunch)</v>
      </c>
      <c r="B94" s="137" t="str">
        <f aca="false">'Platform Setup'!$C$94</f>
        <v>Community</v>
      </c>
      <c r="C94" s="106" t="str">
        <f aca="false">'Platform Setup'!$J$94</f>
        <v>Not Started</v>
      </c>
      <c r="D94" s="106" t="n">
        <f aca="false">COUNTIF('DAILY ENTRY'!$C$4:$C$1006,$A94)</f>
        <v>0</v>
      </c>
      <c r="E94" s="106" t="n">
        <f aca="false">SUMIF('DAILY ENTRY'!$C$4:$C$1006,$A94,'DAILY ENTRY'!$F$4:$F$1006)</f>
        <v>0</v>
      </c>
      <c r="F94" s="106" t="n">
        <f aca="false">SUMIF('DAILY ENTRY'!$C$4:$C$1006,$A94,'DAILY ENTRY'!$G$4:$G$1006)</f>
        <v>0</v>
      </c>
      <c r="G94" s="254" t="str">
        <f aca="false">IF($D94=0,"",IFERROR(SUMPRODUCT(MAX(('DAILY ENTRY'!$C$4:$C$1006=$A94)*IF(ISNUMBER('DAILY ENTRY'!$A$4:$A$1006),'DAILY ENTRY'!$A$4:$A$1006,0))),""))</f>
        <v/>
      </c>
      <c r="H94" s="106" t="str">
        <f aca="true">IF(G94="","",TODAY()-G94)</f>
        <v/>
      </c>
      <c r="I94" s="106" t="str">
        <f aca="false">IF($G94="","",IFERROR(INDEX('DAILY ENTRY'!$B$4:$B$1006,MATCH(1,('DAILY ENTRY'!$C$4:$C$1006=$A94)*(IF(ISNUMBER('DAILY ENTRY'!$A$4:$A$1006),'DAILY ENTRY'!$A$4:$A$1006,0)=$G94),0)),""))</f>
        <v/>
      </c>
      <c r="J94" s="239" t="n">
        <f aca="false">COUNTIFS('DAILY ENTRY'!$C$4:$C$1006,$A94,'DAILY ENTRY'!$I$4:$I$1006,"Blocked")</f>
        <v>0</v>
      </c>
      <c r="K94" s="232" t="str">
        <f aca="false">IF($H94&lt;0,"Future-dated entry — check the date on DAILY ENTRY",IF($C94="Complete",IF(D94=0,"Account is live but nothing has been done on it yet",IF(H94&gt;14,"Live but untouched for over two weeks","Active")),IF(OR($C94="Not Started",$C94=0,$C94=""),"Not set up yet","Setup in progress")))</f>
        <v>Not set up yet</v>
      </c>
      <c r="L94" s="106" t="n">
        <f aca="false">IF($A94="","",'Platform Setup'!$P$94)</f>
        <v>118</v>
      </c>
    </row>
    <row r="95" customFormat="false" ht="21.75" hidden="false" customHeight="true" outlineLevel="0" collapsed="false">
      <c r="A95" s="253" t="str">
        <f aca="false">'Platform Setup'!$B$95</f>
        <v>Apple Business Connect</v>
      </c>
      <c r="B95" s="137" t="str">
        <f aca="false">'Platform Setup'!$C$95</f>
        <v>Directory/Review</v>
      </c>
      <c r="C95" s="106" t="str">
        <f aca="false">'Platform Setup'!$J$95</f>
        <v>Not Started</v>
      </c>
      <c r="D95" s="106" t="n">
        <f aca="false">COUNTIF('DAILY ENTRY'!$C$4:$C$1006,$A95)</f>
        <v>0</v>
      </c>
      <c r="E95" s="106" t="n">
        <f aca="false">SUMIF('DAILY ENTRY'!$C$4:$C$1006,$A95,'DAILY ENTRY'!$F$4:$F$1006)</f>
        <v>0</v>
      </c>
      <c r="F95" s="106" t="n">
        <f aca="false">SUMIF('DAILY ENTRY'!$C$4:$C$1006,$A95,'DAILY ENTRY'!$G$4:$G$1006)</f>
        <v>0</v>
      </c>
      <c r="G95" s="254" t="str">
        <f aca="false">IF($D95=0,"",IFERROR(SUMPRODUCT(MAX(('DAILY ENTRY'!$C$4:$C$1006=$A95)*IF(ISNUMBER('DAILY ENTRY'!$A$4:$A$1006),'DAILY ENTRY'!$A$4:$A$1006,0))),""))</f>
        <v/>
      </c>
      <c r="H95" s="106" t="str">
        <f aca="true">IF(G95="","",TODAY()-G95)</f>
        <v/>
      </c>
      <c r="I95" s="106" t="str">
        <f aca="false">IF($G95="","",IFERROR(INDEX('DAILY ENTRY'!$B$4:$B$1006,MATCH(1,('DAILY ENTRY'!$C$4:$C$1006=$A95)*(IF(ISNUMBER('DAILY ENTRY'!$A$4:$A$1006),'DAILY ENTRY'!$A$4:$A$1006,0)=$G95),0)),""))</f>
        <v/>
      </c>
      <c r="J95" s="239" t="n">
        <f aca="false">COUNTIFS('DAILY ENTRY'!$C$4:$C$1006,$A95,'DAILY ENTRY'!$I$4:$I$1006,"Blocked")</f>
        <v>0</v>
      </c>
      <c r="K95" s="232" t="str">
        <f aca="false">IF($H95&lt;0,"Future-dated entry — check the date on DAILY ENTRY",IF($C95="Complete",IF(D95=0,"Account is live but nothing has been done on it yet",IF(H95&gt;14,"Live but untouched for over two weeks","Active")),IF(OR($C95="Not Started",$C95=0,$C95=""),"Not set up yet","Setup in progress")))</f>
        <v>Not set up yet</v>
      </c>
      <c r="L95" s="106" t="n">
        <f aca="false">IF($A95="","",'Platform Setup'!$P$95)</f>
        <v>81</v>
      </c>
    </row>
    <row r="96" customFormat="false" ht="21.75" hidden="false" customHeight="true" outlineLevel="0" collapsed="false">
      <c r="A96" s="253" t="str">
        <f aca="false">'Platform Setup'!$B$96</f>
        <v>beehiiv Recommendations</v>
      </c>
      <c r="B96" s="137" t="str">
        <f aca="false">'Platform Setup'!$C$96</f>
        <v>Email &amp; CRM</v>
      </c>
      <c r="C96" s="106" t="str">
        <f aca="false">'Platform Setup'!$J$96</f>
        <v>Not Started</v>
      </c>
      <c r="D96" s="106" t="n">
        <f aca="false">COUNTIF('DAILY ENTRY'!$C$4:$C$1006,$A96)</f>
        <v>0</v>
      </c>
      <c r="E96" s="106" t="n">
        <f aca="false">SUMIF('DAILY ENTRY'!$C$4:$C$1006,$A96,'DAILY ENTRY'!$F$4:$F$1006)</f>
        <v>0</v>
      </c>
      <c r="F96" s="106" t="n">
        <f aca="false">SUMIF('DAILY ENTRY'!$C$4:$C$1006,$A96,'DAILY ENTRY'!$G$4:$G$1006)</f>
        <v>0</v>
      </c>
      <c r="G96" s="254" t="str">
        <f aca="false">IF($D96=0,"",IFERROR(SUMPRODUCT(MAX(('DAILY ENTRY'!$C$4:$C$1006=$A96)*IF(ISNUMBER('DAILY ENTRY'!$A$4:$A$1006),'DAILY ENTRY'!$A$4:$A$1006,0))),""))</f>
        <v/>
      </c>
      <c r="H96" s="106" t="str">
        <f aca="true">IF(G96="","",TODAY()-G96)</f>
        <v/>
      </c>
      <c r="I96" s="106" t="str">
        <f aca="false">IF($G96="","",IFERROR(INDEX('DAILY ENTRY'!$B$4:$B$1006,MATCH(1,('DAILY ENTRY'!$C$4:$C$1006=$A96)*(IF(ISNUMBER('DAILY ENTRY'!$A$4:$A$1006),'DAILY ENTRY'!$A$4:$A$1006,0)=$G96),0)),""))</f>
        <v/>
      </c>
      <c r="J96" s="239" t="n">
        <f aca="false">COUNTIFS('DAILY ENTRY'!$C$4:$C$1006,$A96,'DAILY ENTRY'!$I$4:$I$1006,"Blocked")</f>
        <v>0</v>
      </c>
      <c r="K96" s="232" t="str">
        <f aca="false">IF($H96&lt;0,"Future-dated entry — check the date on DAILY ENTRY",IF($C96="Complete",IF(D96=0,"Account is live but nothing has been done on it yet",IF(H96&gt;14,"Live but untouched for over two weeks","Active")),IF(OR($C96="Not Started",$C96=0,$C96=""),"Not set up yet","Setup in progress")))</f>
        <v>Not set up yet</v>
      </c>
      <c r="L96" s="106" t="n">
        <f aca="false">IF($A96="","",'Platform Setup'!$P$96)</f>
        <v>82</v>
      </c>
    </row>
    <row r="97" customFormat="false" ht="21.75" hidden="false" customHeight="true" outlineLevel="0" collapsed="false">
      <c r="A97" s="253" t="str">
        <f aca="false">'Platform Setup'!$B$97</f>
        <v>Eng-Tips Forums</v>
      </c>
      <c r="B97" s="137" t="str">
        <f aca="false">'Platform Setup'!$C$97</f>
        <v>Community</v>
      </c>
      <c r="C97" s="106" t="str">
        <f aca="false">'Platform Setup'!$J$97</f>
        <v>Not Started</v>
      </c>
      <c r="D97" s="106" t="n">
        <f aca="false">COUNTIF('DAILY ENTRY'!$C$4:$C$1006,$A97)</f>
        <v>0</v>
      </c>
      <c r="E97" s="106" t="n">
        <f aca="false">SUMIF('DAILY ENTRY'!$C$4:$C$1006,$A97,'DAILY ENTRY'!$F$4:$F$1006)</f>
        <v>0</v>
      </c>
      <c r="F97" s="106" t="n">
        <f aca="false">SUMIF('DAILY ENTRY'!$C$4:$C$1006,$A97,'DAILY ENTRY'!$G$4:$G$1006)</f>
        <v>0</v>
      </c>
      <c r="G97" s="254" t="str">
        <f aca="false">IF($D97=0,"",IFERROR(SUMPRODUCT(MAX(('DAILY ENTRY'!$C$4:$C$1006=$A97)*IF(ISNUMBER('DAILY ENTRY'!$A$4:$A$1006),'DAILY ENTRY'!$A$4:$A$1006,0))),""))</f>
        <v/>
      </c>
      <c r="H97" s="106" t="str">
        <f aca="true">IF(G97="","",TODAY()-G97)</f>
        <v/>
      </c>
      <c r="I97" s="106" t="str">
        <f aca="false">IF($G97="","",IFERROR(INDEX('DAILY ENTRY'!$B$4:$B$1006,MATCH(1,('DAILY ENTRY'!$C$4:$C$1006=$A97)*(IF(ISNUMBER('DAILY ENTRY'!$A$4:$A$1006),'DAILY ENTRY'!$A$4:$A$1006,0)=$G97),0)),""))</f>
        <v/>
      </c>
      <c r="J97" s="239" t="n">
        <f aca="false">COUNTIFS('DAILY ENTRY'!$C$4:$C$1006,$A97,'DAILY ENTRY'!$I$4:$I$1006,"Blocked")</f>
        <v>0</v>
      </c>
      <c r="K97" s="232" t="str">
        <f aca="false">IF($H97&lt;0,"Future-dated entry — check the date on DAILY ENTRY",IF($C97="Complete",IF(D97=0,"Account is live but nothing has been done on it yet",IF(H97&gt;14,"Live but untouched for over two weeks","Active")),IF(OR($C97="Not Started",$C97=0,$C97=""),"Not set up yet","Setup in progress")))</f>
        <v>Not set up yet</v>
      </c>
      <c r="L97" s="106" t="n">
        <f aca="false">IF($A97="","",'Platform Setup'!$P$97)</f>
        <v>119</v>
      </c>
    </row>
    <row r="98" customFormat="false" ht="21.75" hidden="false" customHeight="true" outlineLevel="0" collapsed="false">
      <c r="A98" s="253" t="str">
        <f aca="false">'Platform Setup'!$B$98</f>
        <v>Scribd + Issuu</v>
      </c>
      <c r="B98" s="137" t="str">
        <f aca="false">'Platform Setup'!$C$98</f>
        <v>SEO &amp; Syndication</v>
      </c>
      <c r="C98" s="106" t="str">
        <f aca="false">'Platform Setup'!$J$98</f>
        <v>Not Started</v>
      </c>
      <c r="D98" s="106" t="n">
        <f aca="false">COUNTIF('DAILY ENTRY'!$C$4:$C$1006,$A98)</f>
        <v>0</v>
      </c>
      <c r="E98" s="106" t="n">
        <f aca="false">SUMIF('DAILY ENTRY'!$C$4:$C$1006,$A98,'DAILY ENTRY'!$F$4:$F$1006)</f>
        <v>0</v>
      </c>
      <c r="F98" s="106" t="n">
        <f aca="false">SUMIF('DAILY ENTRY'!$C$4:$C$1006,$A98,'DAILY ENTRY'!$G$4:$G$1006)</f>
        <v>0</v>
      </c>
      <c r="G98" s="254" t="str">
        <f aca="false">IF($D98=0,"",IFERROR(SUMPRODUCT(MAX(('DAILY ENTRY'!$C$4:$C$1006=$A98)*IF(ISNUMBER('DAILY ENTRY'!$A$4:$A$1006),'DAILY ENTRY'!$A$4:$A$1006,0))),""))</f>
        <v/>
      </c>
      <c r="H98" s="106" t="str">
        <f aca="true">IF(G98="","",TODAY()-G98)</f>
        <v/>
      </c>
      <c r="I98" s="106" t="str">
        <f aca="false">IF($G98="","",IFERROR(INDEX('DAILY ENTRY'!$B$4:$B$1006,MATCH(1,('DAILY ENTRY'!$C$4:$C$1006=$A98)*(IF(ISNUMBER('DAILY ENTRY'!$A$4:$A$1006),'DAILY ENTRY'!$A$4:$A$1006,0)=$G98),0)),""))</f>
        <v/>
      </c>
      <c r="J98" s="239" t="n">
        <f aca="false">COUNTIFS('DAILY ENTRY'!$C$4:$C$1006,$A98,'DAILY ENTRY'!$I$4:$I$1006,"Blocked")</f>
        <v>0</v>
      </c>
      <c r="K98" s="232" t="str">
        <f aca="false">IF($H98&lt;0,"Future-dated entry — check the date on DAILY ENTRY",IF($C98="Complete",IF(D98=0,"Account is live but nothing has been done on it yet",IF(H98&gt;14,"Live but untouched for over two weeks","Active")),IF(OR($C98="Not Started",$C98=0,$C98=""),"Not set up yet","Setup in progress")))</f>
        <v>Not set up yet</v>
      </c>
      <c r="L98" s="106" t="n">
        <f aca="false">IF($A98="","",'Platform Setup'!$P$98)</f>
        <v>120</v>
      </c>
    </row>
    <row r="99" customFormat="false" ht="21.75" hidden="false" customHeight="true" outlineLevel="0" collapsed="false">
      <c r="A99" s="253" t="str">
        <f aca="false">'Platform Setup'!$B$99</f>
        <v>Flipboard / Surf</v>
      </c>
      <c r="B99" s="137" t="str">
        <f aca="false">'Platform Setup'!$C$99</f>
        <v>Social Media</v>
      </c>
      <c r="C99" s="106" t="str">
        <f aca="false">'Platform Setup'!$J$99</f>
        <v>Not Started</v>
      </c>
      <c r="D99" s="106" t="n">
        <f aca="false">COUNTIF('DAILY ENTRY'!$C$4:$C$1006,$A99)</f>
        <v>0</v>
      </c>
      <c r="E99" s="106" t="n">
        <f aca="false">SUMIF('DAILY ENTRY'!$C$4:$C$1006,$A99,'DAILY ENTRY'!$F$4:$F$1006)</f>
        <v>0</v>
      </c>
      <c r="F99" s="106" t="n">
        <f aca="false">SUMIF('DAILY ENTRY'!$C$4:$C$1006,$A99,'DAILY ENTRY'!$G$4:$G$1006)</f>
        <v>0</v>
      </c>
      <c r="G99" s="254" t="str">
        <f aca="false">IF($D99=0,"",IFERROR(SUMPRODUCT(MAX(('DAILY ENTRY'!$C$4:$C$1006=$A99)*IF(ISNUMBER('DAILY ENTRY'!$A$4:$A$1006),'DAILY ENTRY'!$A$4:$A$1006,0))),""))</f>
        <v/>
      </c>
      <c r="H99" s="106" t="str">
        <f aca="true">IF(G99="","",TODAY()-G99)</f>
        <v/>
      </c>
      <c r="I99" s="106" t="str">
        <f aca="false">IF($G99="","",IFERROR(INDEX('DAILY ENTRY'!$B$4:$B$1006,MATCH(1,('DAILY ENTRY'!$C$4:$C$1006=$A99)*(IF(ISNUMBER('DAILY ENTRY'!$A$4:$A$1006),'DAILY ENTRY'!$A$4:$A$1006,0)=$G99),0)),""))</f>
        <v/>
      </c>
      <c r="J99" s="239" t="n">
        <f aca="false">COUNTIFS('DAILY ENTRY'!$C$4:$C$1006,$A99,'DAILY ENTRY'!$I$4:$I$1006,"Blocked")</f>
        <v>0</v>
      </c>
      <c r="K99" s="232" t="str">
        <f aca="false">IF($H99&lt;0,"Future-dated entry — check the date on DAILY ENTRY",IF($C99="Complete",IF(D99=0,"Account is live but nothing has been done on it yet",IF(H99&gt;14,"Live but untouched for over two weeks","Active")),IF(OR($C99="Not Started",$C99=0,$C99=""),"Not set up yet","Setup in progress")))</f>
        <v>Not set up yet</v>
      </c>
      <c r="L99" s="106" t="n">
        <f aca="false">IF($A99="","",'Platform Setup'!$P$99)</f>
        <v>121</v>
      </c>
    </row>
    <row r="100" customFormat="false" ht="21.75" hidden="false" customHeight="true" outlineLevel="0" collapsed="false">
      <c r="A100" s="253" t="str">
        <f aca="false">'Platform Setup'!$B$100</f>
        <v>GPT Store (custom GPT)</v>
      </c>
      <c r="B100" s="137" t="str">
        <f aca="false">'Platform Setup'!$C$100</f>
        <v>SEO &amp; Syndication</v>
      </c>
      <c r="C100" s="106" t="str">
        <f aca="false">'Platform Setup'!$J$100</f>
        <v>Not Started</v>
      </c>
      <c r="D100" s="106" t="n">
        <f aca="false">COUNTIF('DAILY ENTRY'!$C$4:$C$1006,$A100)</f>
        <v>0</v>
      </c>
      <c r="E100" s="106" t="n">
        <f aca="false">SUMIF('DAILY ENTRY'!$C$4:$C$1006,$A100,'DAILY ENTRY'!$F$4:$F$1006)</f>
        <v>0</v>
      </c>
      <c r="F100" s="106" t="n">
        <f aca="false">SUMIF('DAILY ENTRY'!$C$4:$C$1006,$A100,'DAILY ENTRY'!$G$4:$G$1006)</f>
        <v>0</v>
      </c>
      <c r="G100" s="254" t="str">
        <f aca="false">IF($D100=0,"",IFERROR(SUMPRODUCT(MAX(('DAILY ENTRY'!$C$4:$C$1006=$A100)*IF(ISNUMBER('DAILY ENTRY'!$A$4:$A$1006),'DAILY ENTRY'!$A$4:$A$1006,0))),""))</f>
        <v/>
      </c>
      <c r="H100" s="106" t="str">
        <f aca="true">IF(G100="","",TODAY()-G100)</f>
        <v/>
      </c>
      <c r="I100" s="106" t="str">
        <f aca="false">IF($G100="","",IFERROR(INDEX('DAILY ENTRY'!$B$4:$B$1006,MATCH(1,('DAILY ENTRY'!$C$4:$C$1006=$A100)*(IF(ISNUMBER('DAILY ENTRY'!$A$4:$A$1006),'DAILY ENTRY'!$A$4:$A$1006,0)=$G100),0)),""))</f>
        <v/>
      </c>
      <c r="J100" s="239" t="n">
        <f aca="false">COUNTIFS('DAILY ENTRY'!$C$4:$C$1006,$A100,'DAILY ENTRY'!$I$4:$I$1006,"Blocked")</f>
        <v>0</v>
      </c>
      <c r="K100" s="232" t="str">
        <f aca="false">IF($H100&lt;0,"Future-dated entry — check the date on DAILY ENTRY",IF($C100="Complete",IF(D100=0,"Account is live but nothing has been done on it yet",IF(H100&gt;14,"Live but untouched for over two weeks","Active")),IF(OR($C100="Not Started",$C100=0,$C100=""),"Not set up yet","Setup in progress")))</f>
        <v>Not set up yet</v>
      </c>
      <c r="L100" s="106" t="n">
        <f aca="false">IF($A100="","",'Platform Setup'!$P$100)</f>
        <v>122</v>
      </c>
    </row>
    <row r="101" customFormat="false" ht="21.75" hidden="false" customHeight="true" outlineLevel="0" collapsed="false">
      <c r="A101" s="253" t="str">
        <f aca="false">'Platform Setup'!$B$101</f>
        <v>Credential Engine Registry</v>
      </c>
      <c r="B101" s="137" t="str">
        <f aca="false">'Platform Setup'!$C$101</f>
        <v>Authority &amp; Listings</v>
      </c>
      <c r="C101" s="106" t="str">
        <f aca="false">'Platform Setup'!$J$101</f>
        <v>Not Started</v>
      </c>
      <c r="D101" s="106" t="n">
        <f aca="false">COUNTIF('DAILY ENTRY'!$C$4:$C$1006,$A101)</f>
        <v>0</v>
      </c>
      <c r="E101" s="106" t="n">
        <f aca="false">SUMIF('DAILY ENTRY'!$C$4:$C$1006,$A101,'DAILY ENTRY'!$F$4:$F$1006)</f>
        <v>0</v>
      </c>
      <c r="F101" s="106" t="n">
        <f aca="false">SUMIF('DAILY ENTRY'!$C$4:$C$1006,$A101,'DAILY ENTRY'!$G$4:$G$1006)</f>
        <v>0</v>
      </c>
      <c r="G101" s="254" t="str">
        <f aca="false">IF($D101=0,"",IFERROR(SUMPRODUCT(MAX(('DAILY ENTRY'!$C$4:$C$1006=$A101)*IF(ISNUMBER('DAILY ENTRY'!$A$4:$A$1006),'DAILY ENTRY'!$A$4:$A$1006,0))),""))</f>
        <v/>
      </c>
      <c r="H101" s="106" t="str">
        <f aca="true">IF(G101="","",TODAY()-G101)</f>
        <v/>
      </c>
      <c r="I101" s="106" t="str">
        <f aca="false">IF($G101="","",IFERROR(INDEX('DAILY ENTRY'!$B$4:$B$1006,MATCH(1,('DAILY ENTRY'!$C$4:$C$1006=$A101)*(IF(ISNUMBER('DAILY ENTRY'!$A$4:$A$1006),'DAILY ENTRY'!$A$4:$A$1006,0)=$G101),0)),""))</f>
        <v/>
      </c>
      <c r="J101" s="239" t="n">
        <f aca="false">COUNTIFS('DAILY ENTRY'!$C$4:$C$1006,$A101,'DAILY ENTRY'!$I$4:$I$1006,"Blocked")</f>
        <v>0</v>
      </c>
      <c r="K101" s="232" t="str">
        <f aca="false">IF($H101&lt;0,"Future-dated entry — check the date on DAILY ENTRY",IF($C101="Complete",IF(D101=0,"Account is live but nothing has been done on it yet",IF(H101&gt;14,"Live but untouched for over two weeks","Active")),IF(OR($C101="Not Started",$C101=0,$C101=""),"Not set up yet","Setup in progress")))</f>
        <v>Not set up yet</v>
      </c>
      <c r="L101" s="106" t="n">
        <f aca="false">IF($A101="","",'Platform Setup'!$P$101)</f>
        <v>14</v>
      </c>
    </row>
    <row r="102" customFormat="false" ht="21.75" hidden="false" customHeight="true" outlineLevel="0" collapsed="false">
      <c r="A102" s="253" t="str">
        <f aca="false">'Platform Setup'!$B$102</f>
        <v>Google Knowledge Panel &amp; Entity Graph</v>
      </c>
      <c r="B102" s="137" t="str">
        <f aca="false">'Platform Setup'!$C$102</f>
        <v>Authority &amp; Listings</v>
      </c>
      <c r="C102" s="106" t="str">
        <f aca="false">'Platform Setup'!$J$102</f>
        <v>Not Started</v>
      </c>
      <c r="D102" s="106" t="n">
        <f aca="false">COUNTIF('DAILY ENTRY'!$C$4:$C$1006,$A102)</f>
        <v>0</v>
      </c>
      <c r="E102" s="106" t="n">
        <f aca="false">SUMIF('DAILY ENTRY'!$C$4:$C$1006,$A102,'DAILY ENTRY'!$F$4:$F$1006)</f>
        <v>0</v>
      </c>
      <c r="F102" s="106" t="n">
        <f aca="false">SUMIF('DAILY ENTRY'!$C$4:$C$1006,$A102,'DAILY ENTRY'!$G$4:$G$1006)</f>
        <v>0</v>
      </c>
      <c r="G102" s="254" t="str">
        <f aca="false">IF($D102=0,"",IFERROR(SUMPRODUCT(MAX(('DAILY ENTRY'!$C$4:$C$1006=$A102)*IF(ISNUMBER('DAILY ENTRY'!$A$4:$A$1006),'DAILY ENTRY'!$A$4:$A$1006,0))),""))</f>
        <v/>
      </c>
      <c r="H102" s="106" t="str">
        <f aca="true">IF(G102="","",TODAY()-G102)</f>
        <v/>
      </c>
      <c r="I102" s="106" t="str">
        <f aca="false">IF($G102="","",IFERROR(INDEX('DAILY ENTRY'!$B$4:$B$1006,MATCH(1,('DAILY ENTRY'!$C$4:$C$1006=$A102)*(IF(ISNUMBER('DAILY ENTRY'!$A$4:$A$1006),'DAILY ENTRY'!$A$4:$A$1006,0)=$G102),0)),""))</f>
        <v/>
      </c>
      <c r="J102" s="239" t="n">
        <f aca="false">COUNTIFS('DAILY ENTRY'!$C$4:$C$1006,$A102,'DAILY ENTRY'!$I$4:$I$1006,"Blocked")</f>
        <v>0</v>
      </c>
      <c r="K102" s="232" t="str">
        <f aca="false">IF($H102&lt;0,"Future-dated entry — check the date on DAILY ENTRY",IF($C102="Complete",IF(D102=0,"Account is live but nothing has been done on it yet",IF(H102&gt;14,"Live but untouched for over two weeks","Active")),IF(OR($C102="Not Started",$C102=0,$C102=""),"Not set up yet","Setup in progress")))</f>
        <v>Not set up yet</v>
      </c>
      <c r="L102" s="106" t="n">
        <f aca="false">IF($A102="","",'Platform Setup'!$P$102)</f>
        <v>15</v>
      </c>
    </row>
    <row r="103" customFormat="false" ht="21.75" hidden="false" customHeight="true" outlineLevel="0" collapsed="false">
      <c r="A103" s="253" t="str">
        <f aca="false">'Platform Setup'!$B$103</f>
        <v>Education Schema Markup (Course List + Credential)</v>
      </c>
      <c r="B103" s="137" t="str">
        <f aca="false">'Platform Setup'!$C$103</f>
        <v>SEO &amp; Syndication</v>
      </c>
      <c r="C103" s="106" t="str">
        <f aca="false">'Platform Setup'!$J$103</f>
        <v>Not Started</v>
      </c>
      <c r="D103" s="106" t="n">
        <f aca="false">COUNTIF('DAILY ENTRY'!$C$4:$C$1006,$A103)</f>
        <v>0</v>
      </c>
      <c r="E103" s="106" t="n">
        <f aca="false">SUMIF('DAILY ENTRY'!$C$4:$C$1006,$A103,'DAILY ENTRY'!$F$4:$F$1006)</f>
        <v>0</v>
      </c>
      <c r="F103" s="106" t="n">
        <f aca="false">SUMIF('DAILY ENTRY'!$C$4:$C$1006,$A103,'DAILY ENTRY'!$G$4:$G$1006)</f>
        <v>0</v>
      </c>
      <c r="G103" s="254" t="str">
        <f aca="false">IF($D103=0,"",IFERROR(SUMPRODUCT(MAX(('DAILY ENTRY'!$C$4:$C$1006=$A103)*IF(ISNUMBER('DAILY ENTRY'!$A$4:$A$1006),'DAILY ENTRY'!$A$4:$A$1006,0))),""))</f>
        <v/>
      </c>
      <c r="H103" s="106" t="str">
        <f aca="true">IF(G103="","",TODAY()-G103)</f>
        <v/>
      </c>
      <c r="I103" s="106" t="str">
        <f aca="false">IF($G103="","",IFERROR(INDEX('DAILY ENTRY'!$B$4:$B$1006,MATCH(1,('DAILY ENTRY'!$C$4:$C$1006=$A103)*(IF(ISNUMBER('DAILY ENTRY'!$A$4:$A$1006),'DAILY ENTRY'!$A$4:$A$1006,0)=$G103),0)),""))</f>
        <v/>
      </c>
      <c r="J103" s="239" t="n">
        <f aca="false">COUNTIFS('DAILY ENTRY'!$C$4:$C$1006,$A103,'DAILY ENTRY'!$I$4:$I$1006,"Blocked")</f>
        <v>0</v>
      </c>
      <c r="K103" s="232" t="str">
        <f aca="false">IF($H103&lt;0,"Future-dated entry — check the date on DAILY ENTRY",IF($C103="Complete",IF(D103=0,"Account is live but nothing has been done on it yet",IF(H103&gt;14,"Live but untouched for over two weeks","Active")),IF(OR($C103="Not Started",$C103=0,$C103=""),"Not set up yet","Setup in progress")))</f>
        <v>Not set up yet</v>
      </c>
      <c r="L103" s="106" t="n">
        <f aca="false">IF($A103="","",'Platform Setup'!$P$103)</f>
        <v>16</v>
      </c>
    </row>
    <row r="104" customFormat="false" ht="21.75" hidden="false" customHeight="true" outlineLevel="0" collapsed="false">
      <c r="A104" s="253" t="str">
        <f aca="false">'Platform Setup'!$B$104</f>
        <v>CareerOneStop Certification Finder</v>
      </c>
      <c r="B104" s="137" t="str">
        <f aca="false">'Platform Setup'!$C$104</f>
        <v>Authority &amp; Listings</v>
      </c>
      <c r="C104" s="106" t="str">
        <f aca="false">'Platform Setup'!$J$104</f>
        <v>Not Started</v>
      </c>
      <c r="D104" s="106" t="n">
        <f aca="false">COUNTIF('DAILY ENTRY'!$C$4:$C$1006,$A104)</f>
        <v>0</v>
      </c>
      <c r="E104" s="106" t="n">
        <f aca="false">SUMIF('DAILY ENTRY'!$C$4:$C$1006,$A104,'DAILY ENTRY'!$F$4:$F$1006)</f>
        <v>0</v>
      </c>
      <c r="F104" s="106" t="n">
        <f aca="false">SUMIF('DAILY ENTRY'!$C$4:$C$1006,$A104,'DAILY ENTRY'!$G$4:$G$1006)</f>
        <v>0</v>
      </c>
      <c r="G104" s="254" t="str">
        <f aca="false">IF($D104=0,"",IFERROR(SUMPRODUCT(MAX(('DAILY ENTRY'!$C$4:$C$1006=$A104)*IF(ISNUMBER('DAILY ENTRY'!$A$4:$A$1006),'DAILY ENTRY'!$A$4:$A$1006,0))),""))</f>
        <v/>
      </c>
      <c r="H104" s="106" t="str">
        <f aca="true">IF(G104="","",TODAY()-G104)</f>
        <v/>
      </c>
      <c r="I104" s="106" t="str">
        <f aca="false">IF($G104="","",IFERROR(INDEX('DAILY ENTRY'!$B$4:$B$1006,MATCH(1,('DAILY ENTRY'!$C$4:$C$1006=$A104)*(IF(ISNUMBER('DAILY ENTRY'!$A$4:$A$1006),'DAILY ENTRY'!$A$4:$A$1006,0)=$G104),0)),""))</f>
        <v/>
      </c>
      <c r="J104" s="239" t="n">
        <f aca="false">COUNTIFS('DAILY ENTRY'!$C$4:$C$1006,$A104,'DAILY ENTRY'!$I$4:$I$1006,"Blocked")</f>
        <v>0</v>
      </c>
      <c r="K104" s="232" t="str">
        <f aca="false">IF($H104&lt;0,"Future-dated entry — check the date on DAILY ENTRY",IF($C104="Complete",IF(D104=0,"Account is live but nothing has been done on it yet",IF(H104&gt;14,"Live but untouched for over two weeks","Active")),IF(OR($C104="Not Started",$C104=0,$C104=""),"Not set up yet","Setup in progress")))</f>
        <v>Not set up yet</v>
      </c>
      <c r="L104" s="106" t="n">
        <f aca="false">IF($A104="","",'Platform Setup'!$P$104)</f>
        <v>41</v>
      </c>
    </row>
    <row r="105" customFormat="false" ht="21.75" hidden="false" customHeight="true" outlineLevel="0" collapsed="false">
      <c r="A105" s="253" t="str">
        <f aca="false">'Platform Setup'!$B$105</f>
        <v>D&amp;B D-U-N-S Number</v>
      </c>
      <c r="B105" s="137" t="str">
        <f aca="false">'Platform Setup'!$C$105</f>
        <v>Authority &amp; Listings</v>
      </c>
      <c r="C105" s="106" t="str">
        <f aca="false">'Platform Setup'!$J$105</f>
        <v>Not Started</v>
      </c>
      <c r="D105" s="106" t="n">
        <f aca="false">COUNTIF('DAILY ENTRY'!$C$4:$C$1006,$A105)</f>
        <v>0</v>
      </c>
      <c r="E105" s="106" t="n">
        <f aca="false">SUMIF('DAILY ENTRY'!$C$4:$C$1006,$A105,'DAILY ENTRY'!$F$4:$F$1006)</f>
        <v>0</v>
      </c>
      <c r="F105" s="106" t="n">
        <f aca="false">SUMIF('DAILY ENTRY'!$C$4:$C$1006,$A105,'DAILY ENTRY'!$G$4:$G$1006)</f>
        <v>0</v>
      </c>
      <c r="G105" s="254" t="str">
        <f aca="false">IF($D105=0,"",IFERROR(SUMPRODUCT(MAX(('DAILY ENTRY'!$C$4:$C$1006=$A105)*IF(ISNUMBER('DAILY ENTRY'!$A$4:$A$1006),'DAILY ENTRY'!$A$4:$A$1006,0))),""))</f>
        <v/>
      </c>
      <c r="H105" s="106" t="str">
        <f aca="true">IF(G105="","",TODAY()-G105)</f>
        <v/>
      </c>
      <c r="I105" s="106" t="str">
        <f aca="false">IF($G105="","",IFERROR(INDEX('DAILY ENTRY'!$B$4:$B$1006,MATCH(1,('DAILY ENTRY'!$C$4:$C$1006=$A105)*(IF(ISNUMBER('DAILY ENTRY'!$A$4:$A$1006),'DAILY ENTRY'!$A$4:$A$1006,0)=$G105),0)),""))</f>
        <v/>
      </c>
      <c r="J105" s="239" t="n">
        <f aca="false">COUNTIFS('DAILY ENTRY'!$C$4:$C$1006,$A105,'DAILY ENTRY'!$I$4:$I$1006,"Blocked")</f>
        <v>0</v>
      </c>
      <c r="K105" s="232" t="str">
        <f aca="false">IF($H105&lt;0,"Future-dated entry — check the date on DAILY ENTRY",IF($C105="Complete",IF(D105=0,"Account is live but nothing has been done on it yet",IF(H105&gt;14,"Live but untouched for over two weeks","Active")),IF(OR($C105="Not Started",$C105=0,$C105=""),"Not set up yet","Setup in progress")))</f>
        <v>Not set up yet</v>
      </c>
      <c r="L105" s="106" t="n">
        <f aca="false">IF($A105="","",'Platform Setup'!$P$105)</f>
        <v>42</v>
      </c>
    </row>
    <row r="106" customFormat="false" ht="21.75" hidden="false" customHeight="true" outlineLevel="0" collapsed="false">
      <c r="A106" s="253" t="str">
        <f aca="false">'Platform Setup'!$B$106</f>
        <v>Tracxn</v>
      </c>
      <c r="B106" s="137" t="str">
        <f aca="false">'Platform Setup'!$C$106</f>
        <v>Authority &amp; Listings</v>
      </c>
      <c r="C106" s="106" t="str">
        <f aca="false">'Platform Setup'!$J$106</f>
        <v>Not Started</v>
      </c>
      <c r="D106" s="106" t="n">
        <f aca="false">COUNTIF('DAILY ENTRY'!$C$4:$C$1006,$A106)</f>
        <v>0</v>
      </c>
      <c r="E106" s="106" t="n">
        <f aca="false">SUMIF('DAILY ENTRY'!$C$4:$C$1006,$A106,'DAILY ENTRY'!$F$4:$F$1006)</f>
        <v>0</v>
      </c>
      <c r="F106" s="106" t="n">
        <f aca="false">SUMIF('DAILY ENTRY'!$C$4:$C$1006,$A106,'DAILY ENTRY'!$G$4:$G$1006)</f>
        <v>0</v>
      </c>
      <c r="G106" s="254" t="str">
        <f aca="false">IF($D106=0,"",IFERROR(SUMPRODUCT(MAX(('DAILY ENTRY'!$C$4:$C$1006=$A106)*IF(ISNUMBER('DAILY ENTRY'!$A$4:$A$1006),'DAILY ENTRY'!$A$4:$A$1006,0))),""))</f>
        <v/>
      </c>
      <c r="H106" s="106" t="str">
        <f aca="true">IF(G106="","",TODAY()-G106)</f>
        <v/>
      </c>
      <c r="I106" s="106" t="str">
        <f aca="false">IF($G106="","",IFERROR(INDEX('DAILY ENTRY'!$B$4:$B$1006,MATCH(1,('DAILY ENTRY'!$C$4:$C$1006=$A106)*(IF(ISNUMBER('DAILY ENTRY'!$A$4:$A$1006),'DAILY ENTRY'!$A$4:$A$1006,0)=$G106),0)),""))</f>
        <v/>
      </c>
      <c r="J106" s="239" t="n">
        <f aca="false">COUNTIFS('DAILY ENTRY'!$C$4:$C$1006,$A106,'DAILY ENTRY'!$I$4:$I$1006,"Blocked")</f>
        <v>0</v>
      </c>
      <c r="K106" s="232" t="str">
        <f aca="false">IF($H106&lt;0,"Future-dated entry — check the date on DAILY ENTRY",IF($C106="Complete",IF(D106=0,"Account is live but nothing has been done on it yet",IF(H106&gt;14,"Live but untouched for over two weeks","Active")),IF(OR($C106="Not Started",$C106=0,$C106=""),"Not set up yet","Setup in progress")))</f>
        <v>Not set up yet</v>
      </c>
      <c r="L106" s="106" t="n">
        <f aca="false">IF($A106="","",'Platform Setup'!$P$106)</f>
        <v>43</v>
      </c>
    </row>
    <row r="107" customFormat="false" ht="21.75" hidden="false" customHeight="true" outlineLevel="0" collapsed="false">
      <c r="A107" s="253" t="str">
        <f aca="false">'Platform Setup'!$B$107</f>
        <v>AlternativeTo</v>
      </c>
      <c r="B107" s="137" t="str">
        <f aca="false">'Platform Setup'!$C$107</f>
        <v>Directory/Review</v>
      </c>
      <c r="C107" s="106" t="str">
        <f aca="false">'Platform Setup'!$J$107</f>
        <v>Not Started</v>
      </c>
      <c r="D107" s="106" t="n">
        <f aca="false">COUNTIF('DAILY ENTRY'!$C$4:$C$1006,$A107)</f>
        <v>0</v>
      </c>
      <c r="E107" s="106" t="n">
        <f aca="false">SUMIF('DAILY ENTRY'!$C$4:$C$1006,$A107,'DAILY ENTRY'!$F$4:$F$1006)</f>
        <v>0</v>
      </c>
      <c r="F107" s="106" t="n">
        <f aca="false">SUMIF('DAILY ENTRY'!$C$4:$C$1006,$A107,'DAILY ENTRY'!$G$4:$G$1006)</f>
        <v>0</v>
      </c>
      <c r="G107" s="254" t="str">
        <f aca="false">IF($D107=0,"",IFERROR(SUMPRODUCT(MAX(('DAILY ENTRY'!$C$4:$C$1006=$A107)*IF(ISNUMBER('DAILY ENTRY'!$A$4:$A$1006),'DAILY ENTRY'!$A$4:$A$1006,0))),""))</f>
        <v/>
      </c>
      <c r="H107" s="106" t="str">
        <f aca="true">IF(G107="","",TODAY()-G107)</f>
        <v/>
      </c>
      <c r="I107" s="106" t="str">
        <f aca="false">IF($G107="","",IFERROR(INDEX('DAILY ENTRY'!$B$4:$B$1006,MATCH(1,('DAILY ENTRY'!$C$4:$C$1006=$A107)*(IF(ISNUMBER('DAILY ENTRY'!$A$4:$A$1006),'DAILY ENTRY'!$A$4:$A$1006,0)=$G107),0)),""))</f>
        <v/>
      </c>
      <c r="J107" s="239" t="n">
        <f aca="false">COUNTIFS('DAILY ENTRY'!$C$4:$C$1006,$A107,'DAILY ENTRY'!$I$4:$I$1006,"Blocked")</f>
        <v>0</v>
      </c>
      <c r="K107" s="232" t="str">
        <f aca="false">IF($H107&lt;0,"Future-dated entry — check the date on DAILY ENTRY",IF($C107="Complete",IF(D107=0,"Account is live but nothing has been done on it yet",IF(H107&gt;14,"Live but untouched for over two weeks","Active")),IF(OR($C107="Not Started",$C107=0,$C107=""),"Not set up yet","Setup in progress")))</f>
        <v>Not set up yet</v>
      </c>
      <c r="L107" s="106" t="n">
        <f aca="false">IF($A107="","",'Platform Setup'!$P$107)</f>
        <v>44</v>
      </c>
    </row>
    <row r="108" customFormat="false" ht="21.75" hidden="false" customHeight="true" outlineLevel="0" collapsed="false">
      <c r="A108" s="253" t="str">
        <f aca="false">'Platform Setup'!$B$108</f>
        <v>Udemy (funnel course)</v>
      </c>
      <c r="B108" s="137" t="str">
        <f aca="false">'Platform Setup'!$C$108</f>
        <v>Publishing</v>
      </c>
      <c r="C108" s="106" t="str">
        <f aca="false">'Platform Setup'!$J$108</f>
        <v>Not Started</v>
      </c>
      <c r="D108" s="106" t="n">
        <f aca="false">COUNTIF('DAILY ENTRY'!$C$4:$C$1006,$A108)</f>
        <v>0</v>
      </c>
      <c r="E108" s="106" t="n">
        <f aca="false">SUMIF('DAILY ENTRY'!$C$4:$C$1006,$A108,'DAILY ENTRY'!$F$4:$F$1006)</f>
        <v>0</v>
      </c>
      <c r="F108" s="106" t="n">
        <f aca="false">SUMIF('DAILY ENTRY'!$C$4:$C$1006,$A108,'DAILY ENTRY'!$G$4:$G$1006)</f>
        <v>0</v>
      </c>
      <c r="G108" s="254" t="str">
        <f aca="false">IF($D108=0,"",IFERROR(SUMPRODUCT(MAX(('DAILY ENTRY'!$C$4:$C$1006=$A108)*IF(ISNUMBER('DAILY ENTRY'!$A$4:$A$1006),'DAILY ENTRY'!$A$4:$A$1006,0))),""))</f>
        <v/>
      </c>
      <c r="H108" s="106" t="str">
        <f aca="true">IF(G108="","",TODAY()-G108)</f>
        <v/>
      </c>
      <c r="I108" s="106" t="str">
        <f aca="false">IF($G108="","",IFERROR(INDEX('DAILY ENTRY'!$B$4:$B$1006,MATCH(1,('DAILY ENTRY'!$C$4:$C$1006=$A108)*(IF(ISNUMBER('DAILY ENTRY'!$A$4:$A$1006),'DAILY ENTRY'!$A$4:$A$1006,0)=$G108),0)),""))</f>
        <v/>
      </c>
      <c r="J108" s="239" t="n">
        <f aca="false">COUNTIFS('DAILY ENTRY'!$C$4:$C$1006,$A108,'DAILY ENTRY'!$I$4:$I$1006,"Blocked")</f>
        <v>0</v>
      </c>
      <c r="K108" s="232" t="str">
        <f aca="false">IF($H108&lt;0,"Future-dated entry — check the date on DAILY ENTRY",IF($C108="Complete",IF(D108=0,"Account is live but nothing has been done on it yet",IF(H108&gt;14,"Live but untouched for over two weeks","Active")),IF(OR($C108="Not Started",$C108=0,$C108=""),"Not set up yet","Setup in progress")))</f>
        <v>Not set up yet</v>
      </c>
      <c r="L108" s="106" t="n">
        <f aca="false">IF($A108="","",'Platform Setup'!$P$108)</f>
        <v>45</v>
      </c>
    </row>
    <row r="109" customFormat="false" ht="21.75" hidden="false" customHeight="true" outlineLevel="0" collapsed="false">
      <c r="A109" s="253" t="str">
        <f aca="false">'Platform Setup'!$B$109</f>
        <v>Dealroom</v>
      </c>
      <c r="B109" s="137" t="str">
        <f aca="false">'Platform Setup'!$C$109</f>
        <v>Authority &amp; Listings</v>
      </c>
      <c r="C109" s="106" t="str">
        <f aca="false">'Platform Setup'!$J$109</f>
        <v>Not Started</v>
      </c>
      <c r="D109" s="106" t="n">
        <f aca="false">COUNTIF('DAILY ENTRY'!$C$4:$C$1006,$A109)</f>
        <v>0</v>
      </c>
      <c r="E109" s="106" t="n">
        <f aca="false">SUMIF('DAILY ENTRY'!$C$4:$C$1006,$A109,'DAILY ENTRY'!$F$4:$F$1006)</f>
        <v>0</v>
      </c>
      <c r="F109" s="106" t="n">
        <f aca="false">SUMIF('DAILY ENTRY'!$C$4:$C$1006,$A109,'DAILY ENTRY'!$G$4:$G$1006)</f>
        <v>0</v>
      </c>
      <c r="G109" s="254" t="str">
        <f aca="false">IF($D109=0,"",IFERROR(SUMPRODUCT(MAX(('DAILY ENTRY'!$C$4:$C$1006=$A109)*IF(ISNUMBER('DAILY ENTRY'!$A$4:$A$1006),'DAILY ENTRY'!$A$4:$A$1006,0))),""))</f>
        <v/>
      </c>
      <c r="H109" s="106" t="str">
        <f aca="true">IF(G109="","",TODAY()-G109)</f>
        <v/>
      </c>
      <c r="I109" s="106" t="str">
        <f aca="false">IF($G109="","",IFERROR(INDEX('DAILY ENTRY'!$B$4:$B$1006,MATCH(1,('DAILY ENTRY'!$C$4:$C$1006=$A109)*(IF(ISNUMBER('DAILY ENTRY'!$A$4:$A$1006),'DAILY ENTRY'!$A$4:$A$1006,0)=$G109),0)),""))</f>
        <v/>
      </c>
      <c r="J109" s="239" t="n">
        <f aca="false">COUNTIFS('DAILY ENTRY'!$C$4:$C$1006,$A109,'DAILY ENTRY'!$I$4:$I$1006,"Blocked")</f>
        <v>0</v>
      </c>
      <c r="K109" s="232" t="str">
        <f aca="false">IF($H109&lt;0,"Future-dated entry — check the date on DAILY ENTRY",IF($C109="Complete",IF(D109=0,"Account is live but nothing has been done on it yet",IF(H109&gt;14,"Live but untouched for over two weeks","Active")),IF(OR($C109="Not Started",$C109=0,$C109=""),"Not set up yet","Setup in progress")))</f>
        <v>Not set up yet</v>
      </c>
      <c r="L109" s="106" t="n">
        <f aca="false">IF($A109="","",'Platform Setup'!$P$109)</f>
        <v>83</v>
      </c>
    </row>
    <row r="110" customFormat="false" ht="21.75" hidden="false" customHeight="true" outlineLevel="0" collapsed="false">
      <c r="A110" s="253" t="str">
        <f aca="false">'Platform Setup'!$B$110</f>
        <v>Magnitt</v>
      </c>
      <c r="B110" s="137" t="str">
        <f aca="false">'Platform Setup'!$C$110</f>
        <v>Authority &amp; Listings</v>
      </c>
      <c r="C110" s="106" t="str">
        <f aca="false">'Platform Setup'!$J$110</f>
        <v>Not Started</v>
      </c>
      <c r="D110" s="106" t="n">
        <f aca="false">COUNTIF('DAILY ENTRY'!$C$4:$C$1006,$A110)</f>
        <v>0</v>
      </c>
      <c r="E110" s="106" t="n">
        <f aca="false">SUMIF('DAILY ENTRY'!$C$4:$C$1006,$A110,'DAILY ENTRY'!$F$4:$F$1006)</f>
        <v>0</v>
      </c>
      <c r="F110" s="106" t="n">
        <f aca="false">SUMIF('DAILY ENTRY'!$C$4:$C$1006,$A110,'DAILY ENTRY'!$G$4:$G$1006)</f>
        <v>0</v>
      </c>
      <c r="G110" s="254" t="str">
        <f aca="false">IF($D110=0,"",IFERROR(SUMPRODUCT(MAX(('DAILY ENTRY'!$C$4:$C$1006=$A110)*IF(ISNUMBER('DAILY ENTRY'!$A$4:$A$1006),'DAILY ENTRY'!$A$4:$A$1006,0))),""))</f>
        <v/>
      </c>
      <c r="H110" s="106" t="str">
        <f aca="true">IF(G110="","",TODAY()-G110)</f>
        <v/>
      </c>
      <c r="I110" s="106" t="str">
        <f aca="false">IF($G110="","",IFERROR(INDEX('DAILY ENTRY'!$B$4:$B$1006,MATCH(1,('DAILY ENTRY'!$C$4:$C$1006=$A110)*(IF(ISNUMBER('DAILY ENTRY'!$A$4:$A$1006),'DAILY ENTRY'!$A$4:$A$1006,0)=$G110),0)),""))</f>
        <v/>
      </c>
      <c r="J110" s="239" t="n">
        <f aca="false">COUNTIFS('DAILY ENTRY'!$C$4:$C$1006,$A110,'DAILY ENTRY'!$I$4:$I$1006,"Blocked")</f>
        <v>0</v>
      </c>
      <c r="K110" s="232" t="str">
        <f aca="false">IF($H110&lt;0,"Future-dated entry — check the date on DAILY ENTRY",IF($C110="Complete",IF(D110=0,"Account is live but nothing has been done on it yet",IF(H110&gt;14,"Live but untouched for over two weeks","Active")),IF(OR($C110="Not Started",$C110=0,$C110=""),"Not set up yet","Setup in progress")))</f>
        <v>Not set up yet</v>
      </c>
      <c r="L110" s="106" t="n">
        <f aca="false">IF($A110="","",'Platform Setup'!$P$110)</f>
        <v>84</v>
      </c>
    </row>
    <row r="111" customFormat="false" ht="21.75" hidden="false" customHeight="true" outlineLevel="0" collapsed="false">
      <c r="A111" s="253" t="str">
        <f aca="false">'Platform Setup'!$B$111</f>
        <v>F6S</v>
      </c>
      <c r="B111" s="137" t="str">
        <f aca="false">'Platform Setup'!$C$111</f>
        <v>Authority &amp; Listings</v>
      </c>
      <c r="C111" s="106" t="str">
        <f aca="false">'Platform Setup'!$J$111</f>
        <v>Not Started</v>
      </c>
      <c r="D111" s="106" t="n">
        <f aca="false">COUNTIF('DAILY ENTRY'!$C$4:$C$1006,$A111)</f>
        <v>0</v>
      </c>
      <c r="E111" s="106" t="n">
        <f aca="false">SUMIF('DAILY ENTRY'!$C$4:$C$1006,$A111,'DAILY ENTRY'!$F$4:$F$1006)</f>
        <v>0</v>
      </c>
      <c r="F111" s="106" t="n">
        <f aca="false">SUMIF('DAILY ENTRY'!$C$4:$C$1006,$A111,'DAILY ENTRY'!$G$4:$G$1006)</f>
        <v>0</v>
      </c>
      <c r="G111" s="254" t="str">
        <f aca="false">IF($D111=0,"",IFERROR(SUMPRODUCT(MAX(('DAILY ENTRY'!$C$4:$C$1006=$A111)*IF(ISNUMBER('DAILY ENTRY'!$A$4:$A$1006),'DAILY ENTRY'!$A$4:$A$1006,0))),""))</f>
        <v/>
      </c>
      <c r="H111" s="106" t="str">
        <f aca="true">IF(G111="","",TODAY()-G111)</f>
        <v/>
      </c>
      <c r="I111" s="106" t="str">
        <f aca="false">IF($G111="","",IFERROR(INDEX('DAILY ENTRY'!$B$4:$B$1006,MATCH(1,('DAILY ENTRY'!$C$4:$C$1006=$A111)*(IF(ISNUMBER('DAILY ENTRY'!$A$4:$A$1006),'DAILY ENTRY'!$A$4:$A$1006,0)=$G111),0)),""))</f>
        <v/>
      </c>
      <c r="J111" s="239" t="n">
        <f aca="false">COUNTIFS('DAILY ENTRY'!$C$4:$C$1006,$A111,'DAILY ENTRY'!$I$4:$I$1006,"Blocked")</f>
        <v>0</v>
      </c>
      <c r="K111" s="232" t="str">
        <f aca="false">IF($H111&lt;0,"Future-dated entry — check the date on DAILY ENTRY",IF($C111="Complete",IF(D111=0,"Account is live but nothing has been done on it yet",IF(H111&gt;14,"Live but untouched for over two weeks","Active")),IF(OR($C111="Not Started",$C111=0,$C111=""),"Not set up yet","Setup in progress")))</f>
        <v>Not set up yet</v>
      </c>
      <c r="L111" s="106" t="n">
        <f aca="false">IF($A111="","",'Platform Setup'!$P$111)</f>
        <v>85</v>
      </c>
    </row>
    <row r="112" customFormat="false" ht="21.75" hidden="false" customHeight="true" outlineLevel="0" collapsed="false">
      <c r="A112" s="253" t="str">
        <f aca="false">'Platform Setup'!$B$112</f>
        <v>SaaSHub</v>
      </c>
      <c r="B112" s="137" t="str">
        <f aca="false">'Platform Setup'!$C$112</f>
        <v>Directory/Review</v>
      </c>
      <c r="C112" s="106" t="str">
        <f aca="false">'Platform Setup'!$J$112</f>
        <v>Not Started</v>
      </c>
      <c r="D112" s="106" t="n">
        <f aca="false">COUNTIF('DAILY ENTRY'!$C$4:$C$1006,$A112)</f>
        <v>0</v>
      </c>
      <c r="E112" s="106" t="n">
        <f aca="false">SUMIF('DAILY ENTRY'!$C$4:$C$1006,$A112,'DAILY ENTRY'!$F$4:$F$1006)</f>
        <v>0</v>
      </c>
      <c r="F112" s="106" t="n">
        <f aca="false">SUMIF('DAILY ENTRY'!$C$4:$C$1006,$A112,'DAILY ENTRY'!$G$4:$G$1006)</f>
        <v>0</v>
      </c>
      <c r="G112" s="254" t="str">
        <f aca="false">IF($D112=0,"",IFERROR(SUMPRODUCT(MAX(('DAILY ENTRY'!$C$4:$C$1006=$A112)*IF(ISNUMBER('DAILY ENTRY'!$A$4:$A$1006),'DAILY ENTRY'!$A$4:$A$1006,0))),""))</f>
        <v/>
      </c>
      <c r="H112" s="106" t="str">
        <f aca="true">IF(G112="","",TODAY()-G112)</f>
        <v/>
      </c>
      <c r="I112" s="106" t="str">
        <f aca="false">IF($G112="","",IFERROR(INDEX('DAILY ENTRY'!$B$4:$B$1006,MATCH(1,('DAILY ENTRY'!$C$4:$C$1006=$A112)*(IF(ISNUMBER('DAILY ENTRY'!$A$4:$A$1006),'DAILY ENTRY'!$A$4:$A$1006,0)=$G112),0)),""))</f>
        <v/>
      </c>
      <c r="J112" s="239" t="n">
        <f aca="false">COUNTIFS('DAILY ENTRY'!$C$4:$C$1006,$A112,'DAILY ENTRY'!$I$4:$I$1006,"Blocked")</f>
        <v>0</v>
      </c>
      <c r="K112" s="232" t="str">
        <f aca="false">IF($H112&lt;0,"Future-dated entry — check the date on DAILY ENTRY",IF($C112="Complete",IF(D112=0,"Account is live but nothing has been done on it yet",IF(H112&gt;14,"Live but untouched for over two weeks","Active")),IF(OR($C112="Not Started",$C112=0,$C112=""),"Not set up yet","Setup in progress")))</f>
        <v>Not set up yet</v>
      </c>
      <c r="L112" s="106" t="n">
        <f aca="false">IF($A112="","",'Platform Setup'!$P$112)</f>
        <v>86</v>
      </c>
    </row>
    <row r="113" customFormat="false" ht="21.75" hidden="false" customHeight="true" outlineLevel="0" collapsed="false">
      <c r="A113" s="253" t="str">
        <f aca="false">'Platform Setup'!$B$113</f>
        <v>AI Tool Directories (TAAFT, Toolify, FutureTools)</v>
      </c>
      <c r="B113" s="137" t="str">
        <f aca="false">'Platform Setup'!$C$113</f>
        <v>Directory/Review</v>
      </c>
      <c r="C113" s="106" t="str">
        <f aca="false">'Platform Setup'!$J$113</f>
        <v>Not Started</v>
      </c>
      <c r="D113" s="106" t="n">
        <f aca="false">COUNTIF('DAILY ENTRY'!$C$4:$C$1006,$A113)</f>
        <v>0</v>
      </c>
      <c r="E113" s="106" t="n">
        <f aca="false">SUMIF('DAILY ENTRY'!$C$4:$C$1006,$A113,'DAILY ENTRY'!$F$4:$F$1006)</f>
        <v>0</v>
      </c>
      <c r="F113" s="106" t="n">
        <f aca="false">SUMIF('DAILY ENTRY'!$C$4:$C$1006,$A113,'DAILY ENTRY'!$G$4:$G$1006)</f>
        <v>0</v>
      </c>
      <c r="G113" s="254" t="str">
        <f aca="false">IF($D113=0,"",IFERROR(SUMPRODUCT(MAX(('DAILY ENTRY'!$C$4:$C$1006=$A113)*IF(ISNUMBER('DAILY ENTRY'!$A$4:$A$1006),'DAILY ENTRY'!$A$4:$A$1006,0))),""))</f>
        <v/>
      </c>
      <c r="H113" s="106" t="str">
        <f aca="true">IF(G113="","",TODAY()-G113)</f>
        <v/>
      </c>
      <c r="I113" s="106" t="str">
        <f aca="false">IF($G113="","",IFERROR(INDEX('DAILY ENTRY'!$B$4:$B$1006,MATCH(1,('DAILY ENTRY'!$C$4:$C$1006=$A113)*(IF(ISNUMBER('DAILY ENTRY'!$A$4:$A$1006),'DAILY ENTRY'!$A$4:$A$1006,0)=$G113),0)),""))</f>
        <v/>
      </c>
      <c r="J113" s="239" t="n">
        <f aca="false">COUNTIFS('DAILY ENTRY'!$C$4:$C$1006,$A113,'DAILY ENTRY'!$I$4:$I$1006,"Blocked")</f>
        <v>0</v>
      </c>
      <c r="K113" s="232" t="str">
        <f aca="false">IF($H113&lt;0,"Future-dated entry — check the date on DAILY ENTRY",IF($C113="Complete",IF(D113=0,"Account is live but nothing has been done on it yet",IF(H113&gt;14,"Live but untouched for over two weeks","Active")),IF(OR($C113="Not Started",$C113=0,$C113=""),"Not set up yet","Setup in progress")))</f>
        <v>Not set up yet</v>
      </c>
      <c r="L113" s="106" t="n">
        <f aca="false">IF($A113="","",'Platform Setup'!$P$113)</f>
        <v>87</v>
      </c>
    </row>
    <row r="114" customFormat="false" ht="21.75" hidden="false" customHeight="true" outlineLevel="0" collapsed="false">
      <c r="A114" s="253" t="str">
        <f aca="false">'Platform Setup'!$B$114</f>
        <v>ISNI</v>
      </c>
      <c r="B114" s="137" t="str">
        <f aca="false">'Platform Setup'!$C$114</f>
        <v>Authority &amp; Listings</v>
      </c>
      <c r="C114" s="106" t="str">
        <f aca="false">'Platform Setup'!$J$114</f>
        <v>Not Started</v>
      </c>
      <c r="D114" s="106" t="n">
        <f aca="false">COUNTIF('DAILY ENTRY'!$C$4:$C$1006,$A114)</f>
        <v>0</v>
      </c>
      <c r="E114" s="106" t="n">
        <f aca="false">SUMIF('DAILY ENTRY'!$C$4:$C$1006,$A114,'DAILY ENTRY'!$F$4:$F$1006)</f>
        <v>0</v>
      </c>
      <c r="F114" s="106" t="n">
        <f aca="false">SUMIF('DAILY ENTRY'!$C$4:$C$1006,$A114,'DAILY ENTRY'!$G$4:$G$1006)</f>
        <v>0</v>
      </c>
      <c r="G114" s="254" t="str">
        <f aca="false">IF($D114=0,"",IFERROR(SUMPRODUCT(MAX(('DAILY ENTRY'!$C$4:$C$1006=$A114)*IF(ISNUMBER('DAILY ENTRY'!$A$4:$A$1006),'DAILY ENTRY'!$A$4:$A$1006,0))),""))</f>
        <v/>
      </c>
      <c r="H114" s="106" t="str">
        <f aca="true">IF(G114="","",TODAY()-G114)</f>
        <v/>
      </c>
      <c r="I114" s="106" t="str">
        <f aca="false">IF($G114="","",IFERROR(INDEX('DAILY ENTRY'!$B$4:$B$1006,MATCH(1,('DAILY ENTRY'!$C$4:$C$1006=$A114)*(IF(ISNUMBER('DAILY ENTRY'!$A$4:$A$1006),'DAILY ENTRY'!$A$4:$A$1006,0)=$G114),0)),""))</f>
        <v/>
      </c>
      <c r="J114" s="239" t="n">
        <f aca="false">COUNTIFS('DAILY ENTRY'!$C$4:$C$1006,$A114,'DAILY ENTRY'!$I$4:$I$1006,"Blocked")</f>
        <v>0</v>
      </c>
      <c r="K114" s="232" t="str">
        <f aca="false">IF($H114&lt;0,"Future-dated entry — check the date on DAILY ENTRY",IF($C114="Complete",IF(D114=0,"Account is live but nothing has been done on it yet",IF(H114&gt;14,"Live but untouched for over two weeks","Active")),IF(OR($C114="Not Started",$C114=0,$C114=""),"Not set up yet","Setup in progress")))</f>
        <v>Not set up yet</v>
      </c>
      <c r="L114" s="106" t="n">
        <f aca="false">IF($A114="","",'Platform Setup'!$P$114)</f>
        <v>88</v>
      </c>
    </row>
    <row r="115" customFormat="false" ht="21.75" hidden="false" customHeight="true" outlineLevel="0" collapsed="false">
      <c r="A115" s="253" t="str">
        <f aca="false">'Platform Setup'!$B$115</f>
        <v>PitchBook (passive)</v>
      </c>
      <c r="B115" s="137" t="str">
        <f aca="false">'Platform Setup'!$C$115</f>
        <v>Authority &amp; Listings</v>
      </c>
      <c r="C115" s="106" t="str">
        <f aca="false">'Platform Setup'!$J$115</f>
        <v>Not Started</v>
      </c>
      <c r="D115" s="106" t="n">
        <f aca="false">COUNTIF('DAILY ENTRY'!$C$4:$C$1006,$A115)</f>
        <v>0</v>
      </c>
      <c r="E115" s="106" t="n">
        <f aca="false">SUMIF('DAILY ENTRY'!$C$4:$C$1006,$A115,'DAILY ENTRY'!$F$4:$F$1006)</f>
        <v>0</v>
      </c>
      <c r="F115" s="106" t="n">
        <f aca="false">SUMIF('DAILY ENTRY'!$C$4:$C$1006,$A115,'DAILY ENTRY'!$G$4:$G$1006)</f>
        <v>0</v>
      </c>
      <c r="G115" s="254" t="str">
        <f aca="false">IF($D115=0,"",IFERROR(SUMPRODUCT(MAX(('DAILY ENTRY'!$C$4:$C$1006=$A115)*IF(ISNUMBER('DAILY ENTRY'!$A$4:$A$1006),'DAILY ENTRY'!$A$4:$A$1006,0))),""))</f>
        <v/>
      </c>
      <c r="H115" s="106" t="str">
        <f aca="true">IF(G115="","",TODAY()-G115)</f>
        <v/>
      </c>
      <c r="I115" s="106" t="str">
        <f aca="false">IF($G115="","",IFERROR(INDEX('DAILY ENTRY'!$B$4:$B$1006,MATCH(1,('DAILY ENTRY'!$C$4:$C$1006=$A115)*(IF(ISNUMBER('DAILY ENTRY'!$A$4:$A$1006),'DAILY ENTRY'!$A$4:$A$1006,0)=$G115),0)),""))</f>
        <v/>
      </c>
      <c r="J115" s="239" t="n">
        <f aca="false">COUNTIFS('DAILY ENTRY'!$C$4:$C$1006,$A115,'DAILY ENTRY'!$I$4:$I$1006,"Blocked")</f>
        <v>0</v>
      </c>
      <c r="K115" s="232" t="str">
        <f aca="false">IF($H115&lt;0,"Future-dated entry — check the date on DAILY ENTRY",IF($C115="Complete",IF(D115=0,"Account is live but nothing has been done on it yet",IF(H115&gt;14,"Live but untouched for over two weeks","Active")),IF(OR($C115="Not Started",$C115=0,$C115=""),"Not set up yet","Setup in progress")))</f>
        <v>Not set up yet</v>
      </c>
      <c r="L115" s="106" t="n">
        <f aca="false">IF($A115="","",'Platform Setup'!$P$115)</f>
        <v>89</v>
      </c>
    </row>
    <row r="116" customFormat="false" ht="21.75" hidden="false" customHeight="true" outlineLevel="0" collapsed="false">
      <c r="A116" s="253" t="str">
        <f aca="false">'Platform Setup'!$B$116</f>
        <v>Bayt.com (employer profile)</v>
      </c>
      <c r="B116" s="137" t="str">
        <f aca="false">'Platform Setup'!$C$116</f>
        <v>Directory/Review</v>
      </c>
      <c r="C116" s="106" t="str">
        <f aca="false">'Platform Setup'!$J$116</f>
        <v>Not Started</v>
      </c>
      <c r="D116" s="106" t="n">
        <f aca="false">COUNTIF('DAILY ENTRY'!$C$4:$C$1006,$A116)</f>
        <v>0</v>
      </c>
      <c r="E116" s="106" t="n">
        <f aca="false">SUMIF('DAILY ENTRY'!$C$4:$C$1006,$A116,'DAILY ENTRY'!$F$4:$F$1006)</f>
        <v>0</v>
      </c>
      <c r="F116" s="106" t="n">
        <f aca="false">SUMIF('DAILY ENTRY'!$C$4:$C$1006,$A116,'DAILY ENTRY'!$G$4:$G$1006)</f>
        <v>0</v>
      </c>
      <c r="G116" s="254" t="str">
        <f aca="false">IF($D116=0,"",IFERROR(SUMPRODUCT(MAX(('DAILY ENTRY'!$C$4:$C$1006=$A116)*IF(ISNUMBER('DAILY ENTRY'!$A$4:$A$1006),'DAILY ENTRY'!$A$4:$A$1006,0))),""))</f>
        <v/>
      </c>
      <c r="H116" s="106" t="str">
        <f aca="true">IF(G116="","",TODAY()-G116)</f>
        <v/>
      </c>
      <c r="I116" s="106" t="str">
        <f aca="false">IF($G116="","",IFERROR(INDEX('DAILY ENTRY'!$B$4:$B$1006,MATCH(1,('DAILY ENTRY'!$C$4:$C$1006=$A116)*(IF(ISNUMBER('DAILY ENTRY'!$A$4:$A$1006),'DAILY ENTRY'!$A$4:$A$1006,0)=$G116),0)),""))</f>
        <v/>
      </c>
      <c r="J116" s="239" t="n">
        <f aca="false">COUNTIFS('DAILY ENTRY'!$C$4:$C$1006,$A116,'DAILY ENTRY'!$I$4:$I$1006,"Blocked")</f>
        <v>0</v>
      </c>
      <c r="K116" s="232" t="str">
        <f aca="false">IF($H116&lt;0,"Future-dated entry — check the date on DAILY ENTRY",IF($C116="Complete",IF(D116=0,"Account is live but nothing has been done on it yet",IF(H116&gt;14,"Live but untouched for over two weeks","Active")),IF(OR($C116="Not Started",$C116=0,$C116=""),"Not set up yet","Setup in progress")))</f>
        <v>Not set up yet</v>
      </c>
      <c r="L116" s="106" t="n">
        <f aca="false">IF($A116="","",'Platform Setup'!$P$116)</f>
        <v>90</v>
      </c>
    </row>
    <row r="117" customFormat="false" ht="21.75" hidden="false" customHeight="true" outlineLevel="0" collapsed="false">
      <c r="A117" s="253" t="str">
        <f aca="false">'Platform Setup'!$B$117</f>
        <v>OpenCorporates (verify-only)</v>
      </c>
      <c r="B117" s="137" t="str">
        <f aca="false">'Platform Setup'!$C$117</f>
        <v>Authority &amp; Listings</v>
      </c>
      <c r="C117" s="106" t="str">
        <f aca="false">'Platform Setup'!$J$117</f>
        <v>Not Started</v>
      </c>
      <c r="D117" s="106" t="n">
        <f aca="false">COUNTIF('DAILY ENTRY'!$C$4:$C$1006,$A117)</f>
        <v>0</v>
      </c>
      <c r="E117" s="106" t="n">
        <f aca="false">SUMIF('DAILY ENTRY'!$C$4:$C$1006,$A117,'DAILY ENTRY'!$F$4:$F$1006)</f>
        <v>0</v>
      </c>
      <c r="F117" s="106" t="n">
        <f aca="false">SUMIF('DAILY ENTRY'!$C$4:$C$1006,$A117,'DAILY ENTRY'!$G$4:$G$1006)</f>
        <v>0</v>
      </c>
      <c r="G117" s="254" t="str">
        <f aca="false">IF($D117=0,"",IFERROR(SUMPRODUCT(MAX(('DAILY ENTRY'!$C$4:$C$1006=$A117)*IF(ISNUMBER('DAILY ENTRY'!$A$4:$A$1006),'DAILY ENTRY'!$A$4:$A$1006,0))),""))</f>
        <v/>
      </c>
      <c r="H117" s="106" t="str">
        <f aca="true">IF(G117="","",TODAY()-G117)</f>
        <v/>
      </c>
      <c r="I117" s="106" t="str">
        <f aca="false">IF($G117="","",IFERROR(INDEX('DAILY ENTRY'!$B$4:$B$1006,MATCH(1,('DAILY ENTRY'!$C$4:$C$1006=$A117)*(IF(ISNUMBER('DAILY ENTRY'!$A$4:$A$1006),'DAILY ENTRY'!$A$4:$A$1006,0)=$G117),0)),""))</f>
        <v/>
      </c>
      <c r="J117" s="239" t="n">
        <f aca="false">COUNTIFS('DAILY ENTRY'!$C$4:$C$1006,$A117,'DAILY ENTRY'!$I$4:$I$1006,"Blocked")</f>
        <v>0</v>
      </c>
      <c r="K117" s="232" t="str">
        <f aca="false">IF($H117&lt;0,"Future-dated entry — check the date on DAILY ENTRY",IF($C117="Complete",IF(D117=0,"Account is live but nothing has been done on it yet",IF(H117&gt;14,"Live but untouched for over two weeks","Active")),IF(OR($C117="Not Started",$C117=0,$C117=""),"Not set up yet","Setup in progress")))</f>
        <v>Not set up yet</v>
      </c>
      <c r="L117" s="106" t="n">
        <f aca="false">IF($A117="","",'Platform Setup'!$P$117)</f>
        <v>123</v>
      </c>
    </row>
    <row r="118" customFormat="false" ht="21.75" hidden="false" customHeight="true" outlineLevel="0" collapsed="false">
      <c r="A118" s="253" t="str">
        <f aca="false">'Platform Setup'!$B$118</f>
        <v>LEI (GLEIF)</v>
      </c>
      <c r="B118" s="137" t="str">
        <f aca="false">'Platform Setup'!$C$118</f>
        <v>Authority &amp; Listings</v>
      </c>
      <c r="C118" s="106" t="str">
        <f aca="false">'Platform Setup'!$J$118</f>
        <v>Not Started</v>
      </c>
      <c r="D118" s="106" t="n">
        <f aca="false">COUNTIF('DAILY ENTRY'!$C$4:$C$1006,$A118)</f>
        <v>0</v>
      </c>
      <c r="E118" s="106" t="n">
        <f aca="false">SUMIF('DAILY ENTRY'!$C$4:$C$1006,$A118,'DAILY ENTRY'!$F$4:$F$1006)</f>
        <v>0</v>
      </c>
      <c r="F118" s="106" t="n">
        <f aca="false">SUMIF('DAILY ENTRY'!$C$4:$C$1006,$A118,'DAILY ENTRY'!$G$4:$G$1006)</f>
        <v>0</v>
      </c>
      <c r="G118" s="254" t="str">
        <f aca="false">IF($D118=0,"",IFERROR(SUMPRODUCT(MAX(('DAILY ENTRY'!$C$4:$C$1006=$A118)*IF(ISNUMBER('DAILY ENTRY'!$A$4:$A$1006),'DAILY ENTRY'!$A$4:$A$1006,0))),""))</f>
        <v/>
      </c>
      <c r="H118" s="106" t="str">
        <f aca="true">IF(G118="","",TODAY()-G118)</f>
        <v/>
      </c>
      <c r="I118" s="106" t="str">
        <f aca="false">IF($G118="","",IFERROR(INDEX('DAILY ENTRY'!$B$4:$B$1006,MATCH(1,('DAILY ENTRY'!$C$4:$C$1006=$A118)*(IF(ISNUMBER('DAILY ENTRY'!$A$4:$A$1006),'DAILY ENTRY'!$A$4:$A$1006,0)=$G118),0)),""))</f>
        <v/>
      </c>
      <c r="J118" s="239" t="n">
        <f aca="false">COUNTIFS('DAILY ENTRY'!$C$4:$C$1006,$A118,'DAILY ENTRY'!$I$4:$I$1006,"Blocked")</f>
        <v>0</v>
      </c>
      <c r="K118" s="232" t="str">
        <f aca="false">IF($H118&lt;0,"Future-dated entry — check the date on DAILY ENTRY",IF($C118="Complete",IF(D118=0,"Account is live but nothing has been done on it yet",IF(H118&gt;14,"Live but untouched for over two weeks","Active")),IF(OR($C118="Not Started",$C118=0,$C118=""),"Not set up yet","Setup in progress")))</f>
        <v>Not set up yet</v>
      </c>
      <c r="L118" s="106" t="n">
        <f aca="false">IF($A118="","",'Platform Setup'!$P$118)</f>
        <v>124</v>
      </c>
    </row>
    <row r="119" customFormat="false" ht="21.75" hidden="false" customHeight="true" outlineLevel="0" collapsed="false">
      <c r="A119" s="253" t="str">
        <f aca="false">'Platform Setup'!$B$119</f>
        <v>StartupBlink</v>
      </c>
      <c r="B119" s="137" t="str">
        <f aca="false">'Platform Setup'!$C$119</f>
        <v>Authority &amp; Listings</v>
      </c>
      <c r="C119" s="106" t="str">
        <f aca="false">'Platform Setup'!$J$119</f>
        <v>Not Started</v>
      </c>
      <c r="D119" s="106" t="n">
        <f aca="false">COUNTIF('DAILY ENTRY'!$C$4:$C$1006,$A119)</f>
        <v>0</v>
      </c>
      <c r="E119" s="106" t="n">
        <f aca="false">SUMIF('DAILY ENTRY'!$C$4:$C$1006,$A119,'DAILY ENTRY'!$F$4:$F$1006)</f>
        <v>0</v>
      </c>
      <c r="F119" s="106" t="n">
        <f aca="false">SUMIF('DAILY ENTRY'!$C$4:$C$1006,$A119,'DAILY ENTRY'!$G$4:$G$1006)</f>
        <v>0</v>
      </c>
      <c r="G119" s="254" t="str">
        <f aca="false">IF($D119=0,"",IFERROR(SUMPRODUCT(MAX(('DAILY ENTRY'!$C$4:$C$1006=$A119)*IF(ISNUMBER('DAILY ENTRY'!$A$4:$A$1006),'DAILY ENTRY'!$A$4:$A$1006,0))),""))</f>
        <v/>
      </c>
      <c r="H119" s="106" t="str">
        <f aca="true">IF(G119="","",TODAY()-G119)</f>
        <v/>
      </c>
      <c r="I119" s="106" t="str">
        <f aca="false">IF($G119="","",IFERROR(INDEX('DAILY ENTRY'!$B$4:$B$1006,MATCH(1,('DAILY ENTRY'!$C$4:$C$1006=$A119)*(IF(ISNUMBER('DAILY ENTRY'!$A$4:$A$1006),'DAILY ENTRY'!$A$4:$A$1006,0)=$G119),0)),""))</f>
        <v/>
      </c>
      <c r="J119" s="239" t="n">
        <f aca="false">COUNTIFS('DAILY ENTRY'!$C$4:$C$1006,$A119,'DAILY ENTRY'!$I$4:$I$1006,"Blocked")</f>
        <v>0</v>
      </c>
      <c r="K119" s="232" t="str">
        <f aca="false">IF($H119&lt;0,"Future-dated entry — check the date on DAILY ENTRY",IF($C119="Complete",IF(D119=0,"Account is live but nothing has been done on it yet",IF(H119&gt;14,"Live but untouched for over two weeks","Active")),IF(OR($C119="Not Started",$C119=0,$C119=""),"Not set up yet","Setup in progress")))</f>
        <v>Not set up yet</v>
      </c>
      <c r="L119" s="106" t="n">
        <f aca="false">IF($A119="","",'Platform Setup'!$P$119)</f>
        <v>125</v>
      </c>
    </row>
    <row r="120" customFormat="false" ht="21.75" hidden="false" customHeight="true" outlineLevel="0" collapsed="false">
      <c r="A120" s="253" t="str">
        <f aca="false">'Platform Setup'!$B$120</f>
        <v>Startup Ranking</v>
      </c>
      <c r="B120" s="137" t="str">
        <f aca="false">'Platform Setup'!$C$120</f>
        <v>Authority &amp; Listings</v>
      </c>
      <c r="C120" s="106" t="str">
        <f aca="false">'Platform Setup'!$J$120</f>
        <v>Not Started</v>
      </c>
      <c r="D120" s="106" t="n">
        <f aca="false">COUNTIF('DAILY ENTRY'!$C$4:$C$1006,$A120)</f>
        <v>0</v>
      </c>
      <c r="E120" s="106" t="n">
        <f aca="false">SUMIF('DAILY ENTRY'!$C$4:$C$1006,$A120,'DAILY ENTRY'!$F$4:$F$1006)</f>
        <v>0</v>
      </c>
      <c r="F120" s="106" t="n">
        <f aca="false">SUMIF('DAILY ENTRY'!$C$4:$C$1006,$A120,'DAILY ENTRY'!$G$4:$G$1006)</f>
        <v>0</v>
      </c>
      <c r="G120" s="254" t="str">
        <f aca="false">IF($D120=0,"",IFERROR(SUMPRODUCT(MAX(('DAILY ENTRY'!$C$4:$C$1006=$A120)*IF(ISNUMBER('DAILY ENTRY'!$A$4:$A$1006),'DAILY ENTRY'!$A$4:$A$1006,0))),""))</f>
        <v/>
      </c>
      <c r="H120" s="106" t="str">
        <f aca="true">IF(G120="","",TODAY()-G120)</f>
        <v/>
      </c>
      <c r="I120" s="106" t="str">
        <f aca="false">IF($G120="","",IFERROR(INDEX('DAILY ENTRY'!$B$4:$B$1006,MATCH(1,('DAILY ENTRY'!$C$4:$C$1006=$A120)*(IF(ISNUMBER('DAILY ENTRY'!$A$4:$A$1006),'DAILY ENTRY'!$A$4:$A$1006,0)=$G120),0)),""))</f>
        <v/>
      </c>
      <c r="J120" s="239" t="n">
        <f aca="false">COUNTIFS('DAILY ENTRY'!$C$4:$C$1006,$A120,'DAILY ENTRY'!$I$4:$I$1006,"Blocked")</f>
        <v>0</v>
      </c>
      <c r="K120" s="232" t="str">
        <f aca="false">IF($H120&lt;0,"Future-dated entry — check the date on DAILY ENTRY",IF($C120="Complete",IF(D120=0,"Account is live but nothing has been done on it yet",IF(H120&gt;14,"Live but untouched for over two weeks","Active")),IF(OR($C120="Not Started",$C120=0,$C120=""),"Not set up yet","Setup in progress")))</f>
        <v>Not set up yet</v>
      </c>
      <c r="L120" s="106" t="n">
        <f aca="false">IF($A120="","",'Platform Setup'!$P$120)</f>
        <v>126</v>
      </c>
    </row>
    <row r="121" customFormat="false" ht="21.75" hidden="false" customHeight="true" outlineLevel="0" collapsed="false">
      <c r="A121" s="253" t="str">
        <f aca="false">'Platform Setup'!$B$121</f>
        <v>Wellfound (AngelList)</v>
      </c>
      <c r="B121" s="137" t="str">
        <f aca="false">'Platform Setup'!$C$121</f>
        <v>Authority &amp; Listings</v>
      </c>
      <c r="C121" s="106" t="str">
        <f aca="false">'Platform Setup'!$J$121</f>
        <v>Not Started</v>
      </c>
      <c r="D121" s="106" t="n">
        <f aca="false">COUNTIF('DAILY ENTRY'!$C$4:$C$1006,$A121)</f>
        <v>0</v>
      </c>
      <c r="E121" s="106" t="n">
        <f aca="false">SUMIF('DAILY ENTRY'!$C$4:$C$1006,$A121,'DAILY ENTRY'!$F$4:$F$1006)</f>
        <v>0</v>
      </c>
      <c r="F121" s="106" t="n">
        <f aca="false">SUMIF('DAILY ENTRY'!$C$4:$C$1006,$A121,'DAILY ENTRY'!$G$4:$G$1006)</f>
        <v>0</v>
      </c>
      <c r="G121" s="254" t="str">
        <f aca="false">IF($D121=0,"",IFERROR(SUMPRODUCT(MAX(('DAILY ENTRY'!$C$4:$C$1006=$A121)*IF(ISNUMBER('DAILY ENTRY'!$A$4:$A$1006),'DAILY ENTRY'!$A$4:$A$1006,0))),""))</f>
        <v/>
      </c>
      <c r="H121" s="106" t="str">
        <f aca="true">IF(G121="","",TODAY()-G121)</f>
        <v/>
      </c>
      <c r="I121" s="106" t="str">
        <f aca="false">IF($G121="","",IFERROR(INDEX('DAILY ENTRY'!$B$4:$B$1006,MATCH(1,('DAILY ENTRY'!$C$4:$C$1006=$A121)*(IF(ISNUMBER('DAILY ENTRY'!$A$4:$A$1006),'DAILY ENTRY'!$A$4:$A$1006,0)=$G121),0)),""))</f>
        <v/>
      </c>
      <c r="J121" s="239" t="n">
        <f aca="false">COUNTIFS('DAILY ENTRY'!$C$4:$C$1006,$A121,'DAILY ENTRY'!$I$4:$I$1006,"Blocked")</f>
        <v>0</v>
      </c>
      <c r="K121" s="232" t="str">
        <f aca="false">IF($H121&lt;0,"Future-dated entry — check the date on DAILY ENTRY",IF($C121="Complete",IF(D121=0,"Account is live but nothing has been done on it yet",IF(H121&gt;14,"Live but untouched for over two weeks","Active")),IF(OR($C121="Not Started",$C121=0,$C121=""),"Not set up yet","Setup in progress")))</f>
        <v>Not set up yet</v>
      </c>
      <c r="L121" s="106" t="n">
        <f aca="false">IF($A121="","",'Platform Setup'!$P$121)</f>
        <v>127</v>
      </c>
    </row>
    <row r="122" customFormat="false" ht="21.75" hidden="false" customHeight="true" outlineLevel="0" collapsed="false">
      <c r="A122" s="253" t="str">
        <f aca="false">'Platform Setup'!$B$122</f>
        <v>Glassdoor / Indeed Employer Pages</v>
      </c>
      <c r="B122" s="137" t="str">
        <f aca="false">'Platform Setup'!$C$122</f>
        <v>Authority &amp; Listings</v>
      </c>
      <c r="C122" s="106" t="str">
        <f aca="false">'Platform Setup'!$J$122</f>
        <v>Not Started</v>
      </c>
      <c r="D122" s="106" t="n">
        <f aca="false">COUNTIF('DAILY ENTRY'!$C$4:$C$1006,$A122)</f>
        <v>0</v>
      </c>
      <c r="E122" s="106" t="n">
        <f aca="false">SUMIF('DAILY ENTRY'!$C$4:$C$1006,$A122,'DAILY ENTRY'!$F$4:$F$1006)</f>
        <v>0</v>
      </c>
      <c r="F122" s="106" t="n">
        <f aca="false">SUMIF('DAILY ENTRY'!$C$4:$C$1006,$A122,'DAILY ENTRY'!$G$4:$G$1006)</f>
        <v>0</v>
      </c>
      <c r="G122" s="254" t="str">
        <f aca="false">IF($D122=0,"",IFERROR(SUMPRODUCT(MAX(('DAILY ENTRY'!$C$4:$C$1006=$A122)*IF(ISNUMBER('DAILY ENTRY'!$A$4:$A$1006),'DAILY ENTRY'!$A$4:$A$1006,0))),""))</f>
        <v/>
      </c>
      <c r="H122" s="106" t="str">
        <f aca="true">IF(G122="","",TODAY()-G122)</f>
        <v/>
      </c>
      <c r="I122" s="106" t="str">
        <f aca="false">IF($G122="","",IFERROR(INDEX('DAILY ENTRY'!$B$4:$B$1006,MATCH(1,('DAILY ENTRY'!$C$4:$C$1006=$A122)*(IF(ISNUMBER('DAILY ENTRY'!$A$4:$A$1006),'DAILY ENTRY'!$A$4:$A$1006,0)=$G122),0)),""))</f>
        <v/>
      </c>
      <c r="J122" s="239" t="n">
        <f aca="false">COUNTIFS('DAILY ENTRY'!$C$4:$C$1006,$A122,'DAILY ENTRY'!$I$4:$I$1006,"Blocked")</f>
        <v>0</v>
      </c>
      <c r="K122" s="232" t="str">
        <f aca="false">IF($H122&lt;0,"Future-dated entry — check the date on DAILY ENTRY",IF($C122="Complete",IF(D122=0,"Account is live but nothing has been done on it yet",IF(H122&gt;14,"Live but untouched for over two weeks","Active")),IF(OR($C122="Not Started",$C122=0,$C122=""),"Not set up yet","Setup in progress")))</f>
        <v>Not set up yet</v>
      </c>
      <c r="L122" s="106" t="n">
        <f aca="false">IF($A122="","",'Platform Setup'!$P$122)</f>
        <v>128</v>
      </c>
    </row>
    <row r="123" customFormat="false" ht="21.75" hidden="false" customHeight="true" outlineLevel="0" collapsed="false">
      <c r="A123" s="253" t="str">
        <f aca="false">'Platform Setup'!$B$123</f>
        <v>Naukrigulf (employer)</v>
      </c>
      <c r="B123" s="137" t="str">
        <f aca="false">'Platform Setup'!$C$123</f>
        <v>Directory/Review</v>
      </c>
      <c r="C123" s="106" t="str">
        <f aca="false">'Platform Setup'!$J$123</f>
        <v>Not Started</v>
      </c>
      <c r="D123" s="106" t="n">
        <f aca="false">COUNTIF('DAILY ENTRY'!$C$4:$C$1006,$A123)</f>
        <v>0</v>
      </c>
      <c r="E123" s="106" t="n">
        <f aca="false">SUMIF('DAILY ENTRY'!$C$4:$C$1006,$A123,'DAILY ENTRY'!$F$4:$F$1006)</f>
        <v>0</v>
      </c>
      <c r="F123" s="106" t="n">
        <f aca="false">SUMIF('DAILY ENTRY'!$C$4:$C$1006,$A123,'DAILY ENTRY'!$G$4:$G$1006)</f>
        <v>0</v>
      </c>
      <c r="G123" s="254" t="str">
        <f aca="false">IF($D123=0,"",IFERROR(SUMPRODUCT(MAX(('DAILY ENTRY'!$C$4:$C$1006=$A123)*IF(ISNUMBER('DAILY ENTRY'!$A$4:$A$1006),'DAILY ENTRY'!$A$4:$A$1006,0))),""))</f>
        <v/>
      </c>
      <c r="H123" s="106" t="str">
        <f aca="true">IF(G123="","",TODAY()-G123)</f>
        <v/>
      </c>
      <c r="I123" s="106" t="str">
        <f aca="false">IF($G123="","",IFERROR(INDEX('DAILY ENTRY'!$B$4:$B$1006,MATCH(1,('DAILY ENTRY'!$C$4:$C$1006=$A123)*(IF(ISNUMBER('DAILY ENTRY'!$A$4:$A$1006),'DAILY ENTRY'!$A$4:$A$1006,0)=$G123),0)),""))</f>
        <v/>
      </c>
      <c r="J123" s="239" t="n">
        <f aca="false">COUNTIFS('DAILY ENTRY'!$C$4:$C$1006,$A123,'DAILY ENTRY'!$I$4:$I$1006,"Blocked")</f>
        <v>0</v>
      </c>
      <c r="K123" s="232" t="str">
        <f aca="false">IF($H123&lt;0,"Future-dated entry — check the date on DAILY ENTRY",IF($C123="Complete",IF(D123=0,"Account is live but nothing has been done on it yet",IF(H123&gt;14,"Live but untouched for over two weeks","Active")),IF(OR($C123="Not Started",$C123=0,$C123=""),"Not set up yet","Setup in progress")))</f>
        <v>Not set up yet</v>
      </c>
      <c r="L123" s="106" t="n">
        <f aca="false">IF($A123="","",'Platform Setup'!$P$123)</f>
        <v>129</v>
      </c>
    </row>
    <row r="124" customFormat="false" ht="21.75" hidden="false" customHeight="true" outlineLevel="0" collapsed="false">
      <c r="A124" s="253" t="str">
        <f aca="false">'Platform Setup'!$B$124</f>
        <v>GulfTalent (employer)</v>
      </c>
      <c r="B124" s="137" t="str">
        <f aca="false">'Platform Setup'!$C$124</f>
        <v>Directory/Review</v>
      </c>
      <c r="C124" s="106" t="str">
        <f aca="false">'Platform Setup'!$J$124</f>
        <v>Not Started</v>
      </c>
      <c r="D124" s="106" t="n">
        <f aca="false">COUNTIF('DAILY ENTRY'!$C$4:$C$1006,$A124)</f>
        <v>0</v>
      </c>
      <c r="E124" s="106" t="n">
        <f aca="false">SUMIF('DAILY ENTRY'!$C$4:$C$1006,$A124,'DAILY ENTRY'!$F$4:$F$1006)</f>
        <v>0</v>
      </c>
      <c r="F124" s="106" t="n">
        <f aca="false">SUMIF('DAILY ENTRY'!$C$4:$C$1006,$A124,'DAILY ENTRY'!$G$4:$G$1006)</f>
        <v>0</v>
      </c>
      <c r="G124" s="254" t="str">
        <f aca="false">IF($D124=0,"",IFERROR(SUMPRODUCT(MAX(('DAILY ENTRY'!$C$4:$C$1006=$A124)*IF(ISNUMBER('DAILY ENTRY'!$A$4:$A$1006),'DAILY ENTRY'!$A$4:$A$1006,0))),""))</f>
        <v/>
      </c>
      <c r="H124" s="106" t="str">
        <f aca="true">IF(G124="","",TODAY()-G124)</f>
        <v/>
      </c>
      <c r="I124" s="106" t="str">
        <f aca="false">IF($G124="","",IFERROR(INDEX('DAILY ENTRY'!$B$4:$B$1006,MATCH(1,('DAILY ENTRY'!$C$4:$C$1006=$A124)*(IF(ISNUMBER('DAILY ENTRY'!$A$4:$A$1006),'DAILY ENTRY'!$A$4:$A$1006,0)=$G124),0)),""))</f>
        <v/>
      </c>
      <c r="J124" s="239" t="n">
        <f aca="false">COUNTIFS('DAILY ENTRY'!$C$4:$C$1006,$A124,'DAILY ENTRY'!$I$4:$I$1006,"Blocked")</f>
        <v>0</v>
      </c>
      <c r="K124" s="232" t="str">
        <f aca="false">IF($H124&lt;0,"Future-dated entry — check the date on DAILY ENTRY",IF($C124="Complete",IF(D124=0,"Account is live but nothing has been done on it yet",IF(H124&gt;14,"Live but untouched for over two weeks","Active")),IF(OR($C124="Not Started",$C124=0,$C124=""),"Not set up yet","Setup in progress")))</f>
        <v>Not set up yet</v>
      </c>
      <c r="L124" s="106" t="n">
        <f aca="false">IF($A124="","",'Platform Setup'!$P$124)</f>
        <v>130</v>
      </c>
    </row>
    <row r="125" customFormat="false" ht="21.75" hidden="false" customHeight="true" outlineLevel="0" collapsed="false">
      <c r="A125" s="253" t="str">
        <f aca="false">'Platform Setup'!$B$125</f>
        <v>LinkedIn Learning Instructor</v>
      </c>
      <c r="B125" s="137" t="str">
        <f aca="false">'Platform Setup'!$C$125</f>
        <v>Publishing</v>
      </c>
      <c r="C125" s="106" t="str">
        <f aca="false">'Platform Setup'!$J$125</f>
        <v>Not Started</v>
      </c>
      <c r="D125" s="106" t="n">
        <f aca="false">COUNTIF('DAILY ENTRY'!$C$4:$C$1006,$A125)</f>
        <v>0</v>
      </c>
      <c r="E125" s="106" t="n">
        <f aca="false">SUMIF('DAILY ENTRY'!$C$4:$C$1006,$A125,'DAILY ENTRY'!$F$4:$F$1006)</f>
        <v>0</v>
      </c>
      <c r="F125" s="106" t="n">
        <f aca="false">SUMIF('DAILY ENTRY'!$C$4:$C$1006,$A125,'DAILY ENTRY'!$G$4:$G$1006)</f>
        <v>0</v>
      </c>
      <c r="G125" s="254" t="str">
        <f aca="false">IF($D125=0,"",IFERROR(SUMPRODUCT(MAX(('DAILY ENTRY'!$C$4:$C$1006=$A125)*IF(ISNUMBER('DAILY ENTRY'!$A$4:$A$1006),'DAILY ENTRY'!$A$4:$A$1006,0))),""))</f>
        <v/>
      </c>
      <c r="H125" s="106" t="str">
        <f aca="true">IF(G125="","",TODAY()-G125)</f>
        <v/>
      </c>
      <c r="I125" s="106" t="str">
        <f aca="false">IF($G125="","",IFERROR(INDEX('DAILY ENTRY'!$B$4:$B$1006,MATCH(1,('DAILY ENTRY'!$C$4:$C$1006=$A125)*(IF(ISNUMBER('DAILY ENTRY'!$A$4:$A$1006),'DAILY ENTRY'!$A$4:$A$1006,0)=$G125),0)),""))</f>
        <v/>
      </c>
      <c r="J125" s="239" t="n">
        <f aca="false">COUNTIFS('DAILY ENTRY'!$C$4:$C$1006,$A125,'DAILY ENTRY'!$I$4:$I$1006,"Blocked")</f>
        <v>0</v>
      </c>
      <c r="K125" s="232" t="str">
        <f aca="false">IF($H125&lt;0,"Future-dated entry — check the date on DAILY ENTRY",IF($C125="Complete",IF(D125=0,"Account is live but nothing has been done on it yet",IF(H125&gt;14,"Live but untouched for over two weeks","Active")),IF(OR($C125="Not Started",$C125=0,$C125=""),"Not set up yet","Setup in progress")))</f>
        <v>Not set up yet</v>
      </c>
      <c r="L125" s="106" t="n">
        <f aca="false">IF($A125="","",'Platform Setup'!$P$125)</f>
        <v>131</v>
      </c>
    </row>
    <row r="126" customFormat="false" ht="21.75" hidden="false" customHeight="true" outlineLevel="0" collapsed="false">
      <c r="A126" s="253" t="str">
        <f aca="false">'Platform Setup'!$B$126</f>
        <v>Google Scholar (named authors)</v>
      </c>
      <c r="B126" s="137" t="str">
        <f aca="false">'Platform Setup'!$C$126</f>
        <v>Publishing</v>
      </c>
      <c r="C126" s="106" t="str">
        <f aca="false">'Platform Setup'!$J$126</f>
        <v>Not Started</v>
      </c>
      <c r="D126" s="106" t="n">
        <f aca="false">COUNTIF('DAILY ENTRY'!$C$4:$C$1006,$A126)</f>
        <v>0</v>
      </c>
      <c r="E126" s="106" t="n">
        <f aca="false">SUMIF('DAILY ENTRY'!$C$4:$C$1006,$A126,'DAILY ENTRY'!$F$4:$F$1006)</f>
        <v>0</v>
      </c>
      <c r="F126" s="106" t="n">
        <f aca="false">SUMIF('DAILY ENTRY'!$C$4:$C$1006,$A126,'DAILY ENTRY'!$G$4:$G$1006)</f>
        <v>0</v>
      </c>
      <c r="G126" s="254" t="str">
        <f aca="false">IF($D126=0,"",IFERROR(SUMPRODUCT(MAX(('DAILY ENTRY'!$C$4:$C$1006=$A126)*IF(ISNUMBER('DAILY ENTRY'!$A$4:$A$1006),'DAILY ENTRY'!$A$4:$A$1006,0))),""))</f>
        <v/>
      </c>
      <c r="H126" s="106" t="str">
        <f aca="true">IF(G126="","",TODAY()-G126)</f>
        <v/>
      </c>
      <c r="I126" s="106" t="str">
        <f aca="false">IF($G126="","",IFERROR(INDEX('DAILY ENTRY'!$B$4:$B$1006,MATCH(1,('DAILY ENTRY'!$C$4:$C$1006=$A126)*(IF(ISNUMBER('DAILY ENTRY'!$A$4:$A$1006),'DAILY ENTRY'!$A$4:$A$1006,0)=$G126),0)),""))</f>
        <v/>
      </c>
      <c r="J126" s="239" t="n">
        <f aca="false">COUNTIFS('DAILY ENTRY'!$C$4:$C$1006,$A126,'DAILY ENTRY'!$I$4:$I$1006,"Blocked")</f>
        <v>0</v>
      </c>
      <c r="K126" s="232" t="str">
        <f aca="false">IF($H126&lt;0,"Future-dated entry — check the date on DAILY ENTRY",IF($C126="Complete",IF(D126=0,"Account is live but nothing has been done on it yet",IF(H126&gt;14,"Live but untouched for over two weeks","Active")),IF(OR($C126="Not Started",$C126=0,$C126=""),"Not set up yet","Setup in progress")))</f>
        <v>Not set up yet</v>
      </c>
      <c r="L126" s="106" t="n">
        <f aca="false">IF($A126="","",'Platform Setup'!$P$126)</f>
        <v>132</v>
      </c>
    </row>
    <row r="127" customFormat="false" ht="21.75" hidden="false" customHeight="true" outlineLevel="0" collapsed="false">
      <c r="A127" s="253" t="str">
        <f aca="false">'Platform Setup'!$B$127</f>
        <v>Snapchat</v>
      </c>
      <c r="B127" s="137" t="str">
        <f aca="false">'Platform Setup'!$C$127</f>
        <v>Social Media</v>
      </c>
      <c r="C127" s="106" t="str">
        <f aca="false">'Platform Setup'!$J$127</f>
        <v>Not Started</v>
      </c>
      <c r="D127" s="106" t="n">
        <f aca="false">COUNTIF('DAILY ENTRY'!$C$4:$C$1006,$A127)</f>
        <v>0</v>
      </c>
      <c r="E127" s="106" t="n">
        <f aca="false">SUMIF('DAILY ENTRY'!$C$4:$C$1006,$A127,'DAILY ENTRY'!$F$4:$F$1006)</f>
        <v>0</v>
      </c>
      <c r="F127" s="106" t="n">
        <f aca="false">SUMIF('DAILY ENTRY'!$C$4:$C$1006,$A127,'DAILY ENTRY'!$G$4:$G$1006)</f>
        <v>0</v>
      </c>
      <c r="G127" s="254" t="str">
        <f aca="false">IF($D127=0,"",IFERROR(SUMPRODUCT(MAX(('DAILY ENTRY'!$C$4:$C$1006=$A127)*IF(ISNUMBER('DAILY ENTRY'!$A$4:$A$1006),'DAILY ENTRY'!$A$4:$A$1006,0))),""))</f>
        <v/>
      </c>
      <c r="H127" s="106" t="str">
        <f aca="true">IF(G127="","",TODAY()-G127)</f>
        <v/>
      </c>
      <c r="I127" s="106" t="str">
        <f aca="false">IF($G127="","",IFERROR(INDEX('DAILY ENTRY'!$B$4:$B$1006,MATCH(1,('DAILY ENTRY'!$C$4:$C$1006=$A127)*(IF(ISNUMBER('DAILY ENTRY'!$A$4:$A$1006),'DAILY ENTRY'!$A$4:$A$1006,0)=$G127),0)),""))</f>
        <v/>
      </c>
      <c r="J127" s="239" t="n">
        <f aca="false">COUNTIFS('DAILY ENTRY'!$C$4:$C$1006,$A127,'DAILY ENTRY'!$I$4:$I$1006,"Blocked")</f>
        <v>0</v>
      </c>
      <c r="K127" s="232" t="str">
        <f aca="false">IF($H127&lt;0,"Future-dated entry — check the date on DAILY ENTRY",IF($C127="Complete",IF(D127=0,"Account is live but nothing has been done on it yet",IF(H127&gt;14,"Live but untouched for over two weeks","Active")),IF(OR($C127="Not Started",$C127=0,$C127=""),"Not set up yet","Setup in progress")))</f>
        <v>Not set up yet</v>
      </c>
      <c r="L127" s="106" t="n">
        <f aca="false">IF($A127="","",'Platform Setup'!$P$127)</f>
        <v>91</v>
      </c>
    </row>
    <row r="128" customFormat="false" ht="21.75" hidden="false" customHeight="true" outlineLevel="0" collapsed="false">
      <c r="A128" s="253" t="str">
        <f aca="false">'Platform Setup'!$B$128</f>
        <v>Careers Page + Google for Jobs</v>
      </c>
      <c r="B128" s="137" t="str">
        <f aca="false">'Platform Setup'!$C$128</f>
        <v>SEO &amp; Syndication</v>
      </c>
      <c r="C128" s="106" t="str">
        <f aca="false">'Platform Setup'!$J$128</f>
        <v>Not Started</v>
      </c>
      <c r="D128" s="106" t="n">
        <f aca="false">COUNTIF('DAILY ENTRY'!$C$4:$C$1006,$A128)</f>
        <v>0</v>
      </c>
      <c r="E128" s="106" t="n">
        <f aca="false">SUMIF('DAILY ENTRY'!$C$4:$C$1006,$A128,'DAILY ENTRY'!$F$4:$F$1006)</f>
        <v>0</v>
      </c>
      <c r="F128" s="106" t="n">
        <f aca="false">SUMIF('DAILY ENTRY'!$C$4:$C$1006,$A128,'DAILY ENTRY'!$G$4:$G$1006)</f>
        <v>0</v>
      </c>
      <c r="G128" s="254" t="str">
        <f aca="false">IF($D128=0,"",IFERROR(SUMPRODUCT(MAX(('DAILY ENTRY'!$C$4:$C$1006=$A128)*IF(ISNUMBER('DAILY ENTRY'!$A$4:$A$1006),'DAILY ENTRY'!$A$4:$A$1006,0))),""))</f>
        <v/>
      </c>
      <c r="H128" s="106" t="str">
        <f aca="true">IF(G128="","",TODAY()-G128)</f>
        <v/>
      </c>
      <c r="I128" s="106" t="str">
        <f aca="false">IF($G128="","",IFERROR(INDEX('DAILY ENTRY'!$B$4:$B$1006,MATCH(1,('DAILY ENTRY'!$C$4:$C$1006=$A128)*(IF(ISNUMBER('DAILY ENTRY'!$A$4:$A$1006),'DAILY ENTRY'!$A$4:$A$1006,0)=$G128),0)),""))</f>
        <v/>
      </c>
      <c r="J128" s="239" t="n">
        <f aca="false">COUNTIFS('DAILY ENTRY'!$C$4:$C$1006,$A128,'DAILY ENTRY'!$I$4:$I$1006,"Blocked")</f>
        <v>0</v>
      </c>
      <c r="K128" s="232" t="str">
        <f aca="false">IF($H128&lt;0,"Future-dated entry — check the date on DAILY ENTRY",IF($C128="Complete",IF(D128=0,"Account is live but nothing has been done on it yet",IF(H128&gt;14,"Live but untouched for over two weeks","Active")),IF(OR($C128="Not Started",$C128=0,$C128=""),"Not set up yet","Setup in progress")))</f>
        <v>Not set up yet</v>
      </c>
      <c r="L128" s="106" t="n">
        <f aca="false">IF($A128="","",'Platform Setup'!$P$128)</f>
        <v>46</v>
      </c>
    </row>
    <row r="129" customFormat="false" ht="21.75" hidden="false" customHeight="true" outlineLevel="0" collapsed="false">
      <c r="A129" s="253" t="str">
        <f aca="false">'Platform Setup'!$B$129</f>
        <v>Naukri.com (employer)</v>
      </c>
      <c r="B129" s="137" t="str">
        <f aca="false">'Platform Setup'!$C$129</f>
        <v>Directory/Review</v>
      </c>
      <c r="C129" s="106" t="str">
        <f aca="false">'Platform Setup'!$J$129</f>
        <v>Not Started</v>
      </c>
      <c r="D129" s="106" t="n">
        <f aca="false">COUNTIF('DAILY ENTRY'!$C$4:$C$1006,$A129)</f>
        <v>0</v>
      </c>
      <c r="E129" s="106" t="n">
        <f aca="false">SUMIF('DAILY ENTRY'!$C$4:$C$1006,$A129,'DAILY ENTRY'!$F$4:$F$1006)</f>
        <v>0</v>
      </c>
      <c r="F129" s="106" t="n">
        <f aca="false">SUMIF('DAILY ENTRY'!$C$4:$C$1006,$A129,'DAILY ENTRY'!$G$4:$G$1006)</f>
        <v>0</v>
      </c>
      <c r="G129" s="254" t="str">
        <f aca="false">IF($D129=0,"",IFERROR(SUMPRODUCT(MAX(('DAILY ENTRY'!$C$4:$C$1006=$A129)*IF(ISNUMBER('DAILY ENTRY'!$A$4:$A$1006),'DAILY ENTRY'!$A$4:$A$1006,0))),""))</f>
        <v/>
      </c>
      <c r="H129" s="106" t="str">
        <f aca="true">IF(G129="","",TODAY()-G129)</f>
        <v/>
      </c>
      <c r="I129" s="106" t="str">
        <f aca="false">IF($G129="","",IFERROR(INDEX('DAILY ENTRY'!$B$4:$B$1006,MATCH(1,('DAILY ENTRY'!$C$4:$C$1006=$A129)*(IF(ISNUMBER('DAILY ENTRY'!$A$4:$A$1006),'DAILY ENTRY'!$A$4:$A$1006,0)=$G129),0)),""))</f>
        <v/>
      </c>
      <c r="J129" s="239" t="n">
        <f aca="false">COUNTIFS('DAILY ENTRY'!$C$4:$C$1006,$A129,'DAILY ENTRY'!$I$4:$I$1006,"Blocked")</f>
        <v>0</v>
      </c>
      <c r="K129" s="232" t="str">
        <f aca="false">IF($H129&lt;0,"Future-dated entry — check the date on DAILY ENTRY",IF($C129="Complete",IF(D129=0,"Account is live but nothing has been done on it yet",IF(H129&gt;14,"Live but untouched for over two weeks","Active")),IF(OR($C129="Not Started",$C129=0,$C129=""),"Not set up yet","Setup in progress")))</f>
        <v>Not set up yet</v>
      </c>
      <c r="L129" s="106" t="n">
        <f aca="false">IF($A129="","",'Platform Setup'!$P$129)</f>
        <v>92</v>
      </c>
    </row>
    <row r="130" customFormat="false" ht="21.75" hidden="false" customHeight="true" outlineLevel="0" collapsed="false">
      <c r="A130" s="253" t="str">
        <f aca="false">'Platform Setup'!$B$130</f>
        <v>Jobberman (employer)</v>
      </c>
      <c r="B130" s="137" t="str">
        <f aca="false">'Platform Setup'!$C$130</f>
        <v>Directory/Review</v>
      </c>
      <c r="C130" s="106" t="str">
        <f aca="false">'Platform Setup'!$J$130</f>
        <v>Not Started</v>
      </c>
      <c r="D130" s="106" t="n">
        <f aca="false">COUNTIF('DAILY ENTRY'!$C$4:$C$1006,$A130)</f>
        <v>0</v>
      </c>
      <c r="E130" s="106" t="n">
        <f aca="false">SUMIF('DAILY ENTRY'!$C$4:$C$1006,$A130,'DAILY ENTRY'!$F$4:$F$1006)</f>
        <v>0</v>
      </c>
      <c r="F130" s="106" t="n">
        <f aca="false">SUMIF('DAILY ENTRY'!$C$4:$C$1006,$A130,'DAILY ENTRY'!$G$4:$G$1006)</f>
        <v>0</v>
      </c>
      <c r="G130" s="254" t="str">
        <f aca="false">IF($D130=0,"",IFERROR(SUMPRODUCT(MAX(('DAILY ENTRY'!$C$4:$C$1006=$A130)*IF(ISNUMBER('DAILY ENTRY'!$A$4:$A$1006),'DAILY ENTRY'!$A$4:$A$1006,0))),""))</f>
        <v/>
      </c>
      <c r="H130" s="106" t="str">
        <f aca="true">IF(G130="","",TODAY()-G130)</f>
        <v/>
      </c>
      <c r="I130" s="106" t="str">
        <f aca="false">IF($G130="","",IFERROR(INDEX('DAILY ENTRY'!$B$4:$B$1006,MATCH(1,('DAILY ENTRY'!$C$4:$C$1006=$A130)*(IF(ISNUMBER('DAILY ENTRY'!$A$4:$A$1006),'DAILY ENTRY'!$A$4:$A$1006,0)=$G130),0)),""))</f>
        <v/>
      </c>
      <c r="J130" s="239" t="n">
        <f aca="false">COUNTIFS('DAILY ENTRY'!$C$4:$C$1006,$A130,'DAILY ENTRY'!$I$4:$I$1006,"Blocked")</f>
        <v>0</v>
      </c>
      <c r="K130" s="232" t="str">
        <f aca="false">IF($H130&lt;0,"Future-dated entry — check the date on DAILY ENTRY",IF($C130="Complete",IF(D130=0,"Account is live but nothing has been done on it yet",IF(H130&gt;14,"Live but untouched for over two weeks","Active")),IF(OR($C130="Not Started",$C130=0,$C130=""),"Not set up yet","Setup in progress")))</f>
        <v>Not set up yet</v>
      </c>
      <c r="L130" s="106" t="n">
        <f aca="false">IF($A130="","",'Platform Setup'!$P$130)</f>
        <v>133</v>
      </c>
    </row>
    <row r="131" customFormat="false" ht="21.75" hidden="false" customHeight="true" outlineLevel="0" collapsed="false">
      <c r="A131" s="253" t="str">
        <f aca="false">'Platform Setup'!$B$131</f>
        <v>Zenodo (DOI for frameworks)</v>
      </c>
      <c r="B131" s="137" t="str">
        <f aca="false">'Platform Setup'!$C$131</f>
        <v>Authority &amp; Listings</v>
      </c>
      <c r="C131" s="106" t="str">
        <f aca="false">'Platform Setup'!$J$131</f>
        <v>Not Started</v>
      </c>
      <c r="D131" s="106" t="n">
        <f aca="false">COUNTIF('DAILY ENTRY'!$C$4:$C$1006,$A131)</f>
        <v>0</v>
      </c>
      <c r="E131" s="106" t="n">
        <f aca="false">SUMIF('DAILY ENTRY'!$C$4:$C$1006,$A131,'DAILY ENTRY'!$F$4:$F$1006)</f>
        <v>0</v>
      </c>
      <c r="F131" s="106" t="n">
        <f aca="false">SUMIF('DAILY ENTRY'!$C$4:$C$1006,$A131,'DAILY ENTRY'!$G$4:$G$1006)</f>
        <v>0</v>
      </c>
      <c r="G131" s="254" t="str">
        <f aca="false">IF($D131=0,"",IFERROR(SUMPRODUCT(MAX(('DAILY ENTRY'!$C$4:$C$1006=$A131)*IF(ISNUMBER('DAILY ENTRY'!$A$4:$A$1006),'DAILY ENTRY'!$A$4:$A$1006,0))),""))</f>
        <v/>
      </c>
      <c r="H131" s="106" t="str">
        <f aca="true">IF(G131="","",TODAY()-G131)</f>
        <v/>
      </c>
      <c r="I131" s="106" t="str">
        <f aca="false">IF($G131="","",IFERROR(INDEX('DAILY ENTRY'!$B$4:$B$1006,MATCH(1,('DAILY ENTRY'!$C$4:$C$1006=$A131)*(IF(ISNUMBER('DAILY ENTRY'!$A$4:$A$1006),'DAILY ENTRY'!$A$4:$A$1006,0)=$G131),0)),""))</f>
        <v/>
      </c>
      <c r="J131" s="239" t="n">
        <f aca="false">COUNTIFS('DAILY ENTRY'!$C$4:$C$1006,$A131,'DAILY ENTRY'!$I$4:$I$1006,"Blocked")</f>
        <v>0</v>
      </c>
      <c r="K131" s="232" t="str">
        <f aca="false">IF($H131&lt;0,"Future-dated entry — check the date on DAILY ENTRY",IF($C131="Complete",IF(D131=0,"Account is live but nothing has been done on it yet",IF(H131&gt;14,"Live but untouched for over two weeks","Active")),IF(OR($C131="Not Started",$C131=0,$C131=""),"Not set up yet","Setup in progress")))</f>
        <v>Not set up yet</v>
      </c>
      <c r="L131" s="106" t="n">
        <f aca="false">IF($A131="","",'Platform Setup'!$P$131)</f>
        <v>93</v>
      </c>
    </row>
    <row r="132" customFormat="false" ht="21.75" hidden="false" customHeight="true" outlineLevel="0" collapsed="false">
      <c r="A132" s="253" t="str">
        <f aca="false">'Platform Setup'!$B$132</f>
        <v>OER Commons + MERLOT</v>
      </c>
      <c r="B132" s="137" t="str">
        <f aca="false">'Platform Setup'!$C$132</f>
        <v>Publishing</v>
      </c>
      <c r="C132" s="106" t="str">
        <f aca="false">'Platform Setup'!$J$132</f>
        <v>Not Started</v>
      </c>
      <c r="D132" s="106" t="n">
        <f aca="false">COUNTIF('DAILY ENTRY'!$C$4:$C$1006,$A132)</f>
        <v>0</v>
      </c>
      <c r="E132" s="106" t="n">
        <f aca="false">SUMIF('DAILY ENTRY'!$C$4:$C$1006,$A132,'DAILY ENTRY'!$F$4:$F$1006)</f>
        <v>0</v>
      </c>
      <c r="F132" s="106" t="n">
        <f aca="false">SUMIF('DAILY ENTRY'!$C$4:$C$1006,$A132,'DAILY ENTRY'!$G$4:$G$1006)</f>
        <v>0</v>
      </c>
      <c r="G132" s="254" t="str">
        <f aca="false">IF($D132=0,"",IFERROR(SUMPRODUCT(MAX(('DAILY ENTRY'!$C$4:$C$1006=$A132)*IF(ISNUMBER('DAILY ENTRY'!$A$4:$A$1006),'DAILY ENTRY'!$A$4:$A$1006,0))),""))</f>
        <v/>
      </c>
      <c r="H132" s="106" t="str">
        <f aca="true">IF(G132="","",TODAY()-G132)</f>
        <v/>
      </c>
      <c r="I132" s="106" t="str">
        <f aca="false">IF($G132="","",IFERROR(INDEX('DAILY ENTRY'!$B$4:$B$1006,MATCH(1,('DAILY ENTRY'!$C$4:$C$1006=$A132)*(IF(ISNUMBER('DAILY ENTRY'!$A$4:$A$1006),'DAILY ENTRY'!$A$4:$A$1006,0)=$G132),0)),""))</f>
        <v/>
      </c>
      <c r="J132" s="239" t="n">
        <f aca="false">COUNTIFS('DAILY ENTRY'!$C$4:$C$1006,$A132,'DAILY ENTRY'!$I$4:$I$1006,"Blocked")</f>
        <v>0</v>
      </c>
      <c r="K132" s="232" t="str">
        <f aca="false">IF($H132&lt;0,"Future-dated entry — check the date on DAILY ENTRY",IF($C132="Complete",IF(D132=0,"Account is live but nothing has been done on it yet",IF(H132&gt;14,"Live but untouched for over two weeks","Active")),IF(OR($C132="Not Started",$C132=0,$C132=""),"Not set up yet","Setup in progress")))</f>
        <v>Not set up yet</v>
      </c>
      <c r="L132" s="106" t="n">
        <f aca="false">IF($A132="","",'Platform Setup'!$P$132)</f>
        <v>94</v>
      </c>
    </row>
    <row r="133" customFormat="false" ht="21.75" hidden="false" customHeight="true" outlineLevel="0" collapsed="false">
      <c r="A133" s="253" t="str">
        <f aca="false">'Platform Setup'!$B$133</f>
        <v>TrainingZone + HRZone (UK L&amp;D)</v>
      </c>
      <c r="B133" s="137" t="str">
        <f aca="false">'Platform Setup'!$C$133</f>
        <v>Publishing</v>
      </c>
      <c r="C133" s="106" t="str">
        <f aca="false">'Platform Setup'!$J$133</f>
        <v>Not Started</v>
      </c>
      <c r="D133" s="106" t="n">
        <f aca="false">COUNTIF('DAILY ENTRY'!$C$4:$C$1006,$A133)</f>
        <v>0</v>
      </c>
      <c r="E133" s="106" t="n">
        <f aca="false">SUMIF('DAILY ENTRY'!$C$4:$C$1006,$A133,'DAILY ENTRY'!$F$4:$F$1006)</f>
        <v>0</v>
      </c>
      <c r="F133" s="106" t="n">
        <f aca="false">SUMIF('DAILY ENTRY'!$C$4:$C$1006,$A133,'DAILY ENTRY'!$G$4:$G$1006)</f>
        <v>0</v>
      </c>
      <c r="G133" s="254" t="str">
        <f aca="false">IF($D133=0,"",IFERROR(SUMPRODUCT(MAX(('DAILY ENTRY'!$C$4:$C$1006=$A133)*IF(ISNUMBER('DAILY ENTRY'!$A$4:$A$1006),'DAILY ENTRY'!$A$4:$A$1006,0))),""))</f>
        <v/>
      </c>
      <c r="H133" s="106" t="str">
        <f aca="true">IF(G133="","",TODAY()-G133)</f>
        <v/>
      </c>
      <c r="I133" s="106" t="str">
        <f aca="false">IF($G133="","",IFERROR(INDEX('DAILY ENTRY'!$B$4:$B$1006,MATCH(1,('DAILY ENTRY'!$C$4:$C$1006=$A133)*(IF(ISNUMBER('DAILY ENTRY'!$A$4:$A$1006),'DAILY ENTRY'!$A$4:$A$1006,0)=$G133),0)),""))</f>
        <v/>
      </c>
      <c r="J133" s="239" t="n">
        <f aca="false">COUNTIFS('DAILY ENTRY'!$C$4:$C$1006,$A133,'DAILY ENTRY'!$I$4:$I$1006,"Blocked")</f>
        <v>0</v>
      </c>
      <c r="K133" s="232" t="str">
        <f aca="false">IF($H133&lt;0,"Future-dated entry — check the date on DAILY ENTRY",IF($C133="Complete",IF(D133=0,"Account is live but nothing has been done on it yet",IF(H133&gt;14,"Live but untouched for over two weeks","Active")),IF(OR($C133="Not Started",$C133=0,$C133=""),"Not set up yet","Setup in progress")))</f>
        <v>Not set up yet</v>
      </c>
      <c r="L133" s="106" t="n">
        <f aca="false">IF($A133="","",'Platform Setup'!$P$133)</f>
        <v>95</v>
      </c>
    </row>
    <row r="134" customFormat="false" ht="21.75" hidden="false" customHeight="true" outlineLevel="0" collapsed="false">
      <c r="A134" s="253" t="str">
        <f aca="false">'Platform Setup'!$B$134</f>
        <v>Google Search Console</v>
      </c>
      <c r="B134" s="137" t="str">
        <f aca="false">'Platform Setup'!$C$134</f>
        <v>Analytics</v>
      </c>
      <c r="C134" s="106" t="str">
        <f aca="false">'Platform Setup'!$J$134</f>
        <v>Not Started</v>
      </c>
      <c r="D134" s="106" t="n">
        <f aca="false">COUNTIF('DAILY ENTRY'!$C$4:$C$1006,$A134)</f>
        <v>0</v>
      </c>
      <c r="E134" s="106" t="n">
        <f aca="false">SUMIF('DAILY ENTRY'!$C$4:$C$1006,$A134,'DAILY ENTRY'!$F$4:$F$1006)</f>
        <v>0</v>
      </c>
      <c r="F134" s="106" t="n">
        <f aca="false">SUMIF('DAILY ENTRY'!$C$4:$C$1006,$A134,'DAILY ENTRY'!$G$4:$G$1006)</f>
        <v>0</v>
      </c>
      <c r="G134" s="254" t="str">
        <f aca="false">IF($D134=0,"",IFERROR(SUMPRODUCT(MAX(('DAILY ENTRY'!$C$4:$C$1006=$A134)*IF(ISNUMBER('DAILY ENTRY'!$A$4:$A$1006),'DAILY ENTRY'!$A$4:$A$1006,0))),""))</f>
        <v/>
      </c>
      <c r="H134" s="106" t="str">
        <f aca="true">IF(G134="","",TODAY()-G134)</f>
        <v/>
      </c>
      <c r="I134" s="106" t="str">
        <f aca="false">IF($G134="","",IFERROR(INDEX('DAILY ENTRY'!$B$4:$B$1006,MATCH(1,('DAILY ENTRY'!$C$4:$C$1006=$A134)*(IF(ISNUMBER('DAILY ENTRY'!$A$4:$A$1006),'DAILY ENTRY'!$A$4:$A$1006,0)=$G134),0)),""))</f>
        <v/>
      </c>
      <c r="J134" s="239" t="n">
        <f aca="false">COUNTIFS('DAILY ENTRY'!$C$4:$C$1006,$A134,'DAILY ENTRY'!$I$4:$I$1006,"Blocked")</f>
        <v>0</v>
      </c>
      <c r="K134" s="232" t="str">
        <f aca="false">IF($H134&lt;0,"Future-dated entry — check the date on DAILY ENTRY",IF($C134="Complete",IF(D134=0,"Account is live but nothing has been done on it yet",IF(H134&gt;14,"Live but untouched for over two weeks","Active")),IF(OR($C134="Not Started",$C134=0,$C134=""),"Not set up yet","Setup in progress")))</f>
        <v>Not set up yet</v>
      </c>
      <c r="L134" s="106" t="n">
        <f aca="false">IF($A134="","",'Platform Setup'!$P$134)</f>
        <v>17</v>
      </c>
    </row>
    <row r="135" customFormat="false" ht="21.75" hidden="false" customHeight="true" outlineLevel="0" collapsed="false">
      <c r="A135" s="253" t="str">
        <f aca="false">'Platform Setup'!$B$135</f>
        <v>Google Analytics</v>
      </c>
      <c r="B135" s="137" t="str">
        <f aca="false">'Platform Setup'!$C$135</f>
        <v>Analytics</v>
      </c>
      <c r="C135" s="106" t="str">
        <f aca="false">'Platform Setup'!$J$135</f>
        <v>Not Started</v>
      </c>
      <c r="D135" s="106" t="n">
        <f aca="false">COUNTIF('DAILY ENTRY'!$C$4:$C$1006,$A135)</f>
        <v>0</v>
      </c>
      <c r="E135" s="106" t="n">
        <f aca="false">SUMIF('DAILY ENTRY'!$C$4:$C$1006,$A135,'DAILY ENTRY'!$F$4:$F$1006)</f>
        <v>0</v>
      </c>
      <c r="F135" s="106" t="n">
        <f aca="false">SUMIF('DAILY ENTRY'!$C$4:$C$1006,$A135,'DAILY ENTRY'!$G$4:$G$1006)</f>
        <v>0</v>
      </c>
      <c r="G135" s="254" t="str">
        <f aca="false">IF($D135=0,"",IFERROR(SUMPRODUCT(MAX(('DAILY ENTRY'!$C$4:$C$1006=$A135)*IF(ISNUMBER('DAILY ENTRY'!$A$4:$A$1006),'DAILY ENTRY'!$A$4:$A$1006,0))),""))</f>
        <v/>
      </c>
      <c r="H135" s="106" t="str">
        <f aca="true">IF(G135="","",TODAY()-G135)</f>
        <v/>
      </c>
      <c r="I135" s="106" t="str">
        <f aca="false">IF($G135="","",IFERROR(INDEX('DAILY ENTRY'!$B$4:$B$1006,MATCH(1,('DAILY ENTRY'!$C$4:$C$1006=$A135)*(IF(ISNUMBER('DAILY ENTRY'!$A$4:$A$1006),'DAILY ENTRY'!$A$4:$A$1006,0)=$G135),0)),""))</f>
        <v/>
      </c>
      <c r="J135" s="239" t="n">
        <f aca="false">COUNTIFS('DAILY ENTRY'!$C$4:$C$1006,$A135,'DAILY ENTRY'!$I$4:$I$1006,"Blocked")</f>
        <v>0</v>
      </c>
      <c r="K135" s="232" t="str">
        <f aca="false">IF($H135&lt;0,"Future-dated entry — check the date on DAILY ENTRY",IF($C135="Complete",IF(D135=0,"Account is live but nothing has been done on it yet",IF(H135&gt;14,"Live but untouched for over two weeks","Active")),IF(OR($C135="Not Started",$C135=0,$C135=""),"Not set up yet","Setup in progress")))</f>
        <v>Not set up yet</v>
      </c>
      <c r="L135" s="106" t="n">
        <f aca="false">IF($A135="","",'Platform Setup'!$P$135)</f>
        <v>18</v>
      </c>
    </row>
    <row r="136" customFormat="false" ht="21.75" hidden="false" customHeight="true" outlineLevel="0" collapsed="false">
      <c r="A136" s="253" t="str">
        <f aca="false">'Platform Setup'!$B$136</f>
        <v>Microsoft Clarity</v>
      </c>
      <c r="B136" s="137" t="str">
        <f aca="false">'Platform Setup'!$C$136</f>
        <v>Analytics</v>
      </c>
      <c r="C136" s="106" t="str">
        <f aca="false">'Platform Setup'!$J$136</f>
        <v>Not Started</v>
      </c>
      <c r="D136" s="106" t="n">
        <f aca="false">COUNTIF('DAILY ENTRY'!$C$4:$C$1006,$A136)</f>
        <v>0</v>
      </c>
      <c r="E136" s="106" t="n">
        <f aca="false">SUMIF('DAILY ENTRY'!$C$4:$C$1006,$A136,'DAILY ENTRY'!$F$4:$F$1006)</f>
        <v>0</v>
      </c>
      <c r="F136" s="106" t="n">
        <f aca="false">SUMIF('DAILY ENTRY'!$C$4:$C$1006,$A136,'DAILY ENTRY'!$G$4:$G$1006)</f>
        <v>0</v>
      </c>
      <c r="G136" s="254" t="str">
        <f aca="false">IF($D136=0,"",IFERROR(SUMPRODUCT(MAX(('DAILY ENTRY'!$C$4:$C$1006=$A136)*IF(ISNUMBER('DAILY ENTRY'!$A$4:$A$1006),'DAILY ENTRY'!$A$4:$A$1006,0))),""))</f>
        <v/>
      </c>
      <c r="H136" s="106" t="str">
        <f aca="true">IF(G136="","",TODAY()-G136)</f>
        <v/>
      </c>
      <c r="I136" s="106" t="str">
        <f aca="false">IF($G136="","",IFERROR(INDEX('DAILY ENTRY'!$B$4:$B$1006,MATCH(1,('DAILY ENTRY'!$C$4:$C$1006=$A136)*(IF(ISNUMBER('DAILY ENTRY'!$A$4:$A$1006),'DAILY ENTRY'!$A$4:$A$1006,0)=$G136),0)),""))</f>
        <v/>
      </c>
      <c r="J136" s="239" t="n">
        <f aca="false">COUNTIFS('DAILY ENTRY'!$C$4:$C$1006,$A136,'DAILY ENTRY'!$I$4:$I$1006,"Blocked")</f>
        <v>0</v>
      </c>
      <c r="K136" s="232" t="str">
        <f aca="false">IF($H136&lt;0,"Future-dated entry — check the date on DAILY ENTRY",IF($C136="Complete",IF(D136=0,"Account is live but nothing has been done on it yet",IF(H136&gt;14,"Live but untouched for over two weeks","Active")),IF(OR($C136="Not Started",$C136=0,$C136=""),"Not set up yet","Setup in progress")))</f>
        <v>Not set up yet</v>
      </c>
      <c r="L136" s="106" t="n">
        <f aca="false">IF($A136="","",'Platform Setup'!$P$136)</f>
        <v>47</v>
      </c>
    </row>
  </sheetData>
  <sheetProtection sheet="true" password="dd42" formatCells="false" formatColumns="false" formatRows="false" sort="false" autoFilter="false"/>
  <autoFilter ref="A3:L136"/>
  <mergeCells count="2">
    <mergeCell ref="A1:K1"/>
    <mergeCell ref="B2:K2"/>
  </mergeCells>
  <conditionalFormatting sqref="K4:K136">
    <cfRule type="expression" priority="2" aboveAverage="0" equalAverage="0" bottom="0" percent="0" rank="0" text="" dxfId="12">
      <formula>$K4="Active"</formula>
    </cfRule>
    <cfRule type="expression" priority="3" aboveAverage="0" equalAverage="0" bottom="0" percent="0" rank="0" text="" dxfId="11">
      <formula>OR($K4="Not set up yet",$K4="Live but untouched for over two weeks")</formula>
    </cfRule>
  </conditionalFormatting>
  <conditionalFormatting sqref="J4:J136">
    <cfRule type="cellIs" priority="4" operator="greaterThan" aboveAverage="0" equalAverage="0" bottom="0" percent="0" rank="0" text="" dxfId="11">
      <formula>0</formula>
    </cfRule>
  </conditionalFormatting>
  <conditionalFormatting sqref="H4:H136">
    <cfRule type="expression" priority="5" aboveAverage="0" equalAverage="0" bottom="0" percent="0" rank="0" text="" dxfId="13">
      <formula>$H4&lt;0</formula>
    </cfRule>
  </conditionalFormatting>
  <hyperlinks>
    <hyperlink ref="A2" location="'MAP'!A1" display="◀  MAP"/>
  </hyperlinks>
  <printOptions headings="false" gridLines="false" gridLinesSet="true" horizontalCentered="false" verticalCentered="false"/>
  <pageMargins left="0.4" right="0.4" top="0.55" bottom="0.55" header="0.511811023622047" footer="0.3"/>
  <pageSetup paperSize="1" scale="100" fitToWidth="1" fitToHeight="0" pageOrder="downThenOver" orientation="landscape" blackAndWhite="false" draft="false" cellComments="none" horizontalDpi="300" verticalDpi="300" copies="1"/>
  <headerFooter differentFirst="false" differentOddEven="false">
    <oddHeader/>
    <oddFooter>&amp;L&amp;7 &amp;K808080PCI AI  —  Growth OS&amp;R&amp;7 &amp;K808080Page &amp;P of &amp;N</oddFooter>
  </headerFooter>
  <drawing r:id="rId1"/>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A1:L1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11" min="2" style="1" width="15"/>
    <col collapsed="false" customWidth="true" hidden="false" outlineLevel="0" max="12" min="12" style="1" width="11"/>
  </cols>
  <sheetData>
    <row r="1" customFormat="false" ht="25.5" hidden="false" customHeight="true" outlineLevel="0" collapsed="false">
      <c r="A1" s="2" t="s">
        <v>28732</v>
      </c>
      <c r="B1" s="2"/>
      <c r="C1" s="2"/>
      <c r="D1" s="2"/>
      <c r="E1" s="2"/>
      <c r="F1" s="2"/>
      <c r="G1" s="2"/>
      <c r="H1" s="2"/>
      <c r="I1" s="2"/>
      <c r="J1" s="2"/>
      <c r="K1" s="2"/>
      <c r="L1" s="2"/>
    </row>
    <row r="2" customFormat="false" ht="18" hidden="false" customHeight="true" outlineLevel="0" collapsed="false">
      <c r="A2" s="3" t="s">
        <v>1</v>
      </c>
      <c r="B2" s="4" t="s">
        <v>28733</v>
      </c>
      <c r="C2" s="4"/>
      <c r="D2" s="4"/>
      <c r="E2" s="4"/>
      <c r="F2" s="4"/>
      <c r="G2" s="4"/>
      <c r="H2" s="4"/>
      <c r="I2" s="4"/>
      <c r="J2" s="4"/>
      <c r="K2" s="4"/>
      <c r="L2" s="4"/>
    </row>
    <row r="3" customFormat="false" ht="33.75" hidden="false" customHeight="true" outlineLevel="0" collapsed="false">
      <c r="A3" s="255" t="s">
        <v>569</v>
      </c>
      <c r="B3" s="72" t="str">
        <f aca="false">IF('START HERE'!$B$55="","",'START HERE'!$B$55)</f>
        <v>Employee 1</v>
      </c>
      <c r="C3" s="72" t="str">
        <f aca="false">IF('START HERE'!$B$56="","",'START HERE'!$B$56)</f>
        <v/>
      </c>
      <c r="D3" s="72" t="str">
        <f aca="false">IF('START HERE'!$B$57="","",'START HERE'!$B$57)</f>
        <v/>
      </c>
      <c r="E3" s="72" t="str">
        <f aca="false">IF('START HERE'!$B$58="","",'START HERE'!$B$58)</f>
        <v/>
      </c>
      <c r="F3" s="72" t="str">
        <f aca="false">IF('START HERE'!$B$59="","",'START HERE'!$B$59)</f>
        <v/>
      </c>
      <c r="G3" s="72" t="str">
        <f aca="false">IF('START HERE'!$B$60="","",'START HERE'!$B$60)</f>
        <v/>
      </c>
      <c r="H3" s="72" t="str">
        <f aca="false">IF('START HERE'!$B$61="","",'START HERE'!$B$61)</f>
        <v/>
      </c>
      <c r="I3" s="72" t="str">
        <f aca="false">IF('START HERE'!$B$62="","",'START HERE'!$B$62)</f>
        <v/>
      </c>
      <c r="J3" s="72" t="str">
        <f aca="false">IF('START HERE'!$B$63="","",'START HERE'!$B$63)</f>
        <v/>
      </c>
      <c r="K3" s="72" t="str">
        <f aca="false">IF('START HERE'!$B$64="","",'START HERE'!$B$64)</f>
        <v/>
      </c>
      <c r="L3" s="256" t="s">
        <v>28734</v>
      </c>
    </row>
    <row r="4" customFormat="false" ht="19.5" hidden="false" customHeight="true" outlineLevel="0" collapsed="false">
      <c r="A4" s="253" t="str">
        <f aca="false">'Platform Setup'!$B$4</f>
        <v>LinkedIn Company Page</v>
      </c>
      <c r="B4" s="257" t="n">
        <f aca="false">IF(B$3="(empty slot)","",COUNTIFS('DAILY ENTRY'!$C$4:$C$1006,$A4,'DAILY ENTRY'!$B$4:$B$1006,B$3))</f>
        <v>0</v>
      </c>
      <c r="C4" s="257" t="n">
        <f aca="false">IF(C$3="(empty slot)","",COUNTIFS('DAILY ENTRY'!$C$4:$C$1006,$A4,'DAILY ENTRY'!$B$4:$B$1006,C$3))</f>
        <v>0</v>
      </c>
      <c r="D4" s="257" t="n">
        <f aca="false">IF(D$3="(empty slot)","",COUNTIFS('DAILY ENTRY'!$C$4:$C$1006,$A4,'DAILY ENTRY'!$B$4:$B$1006,D$3))</f>
        <v>0</v>
      </c>
      <c r="E4" s="257" t="n">
        <f aca="false">IF(E$3="(empty slot)","",COUNTIFS('DAILY ENTRY'!$C$4:$C$1006,$A4,'DAILY ENTRY'!$B$4:$B$1006,E$3))</f>
        <v>0</v>
      </c>
      <c r="F4" s="257" t="n">
        <f aca="false">IF(F$3="(empty slot)","",COUNTIFS('DAILY ENTRY'!$C$4:$C$1006,$A4,'DAILY ENTRY'!$B$4:$B$1006,F$3))</f>
        <v>0</v>
      </c>
      <c r="G4" s="257" t="n">
        <f aca="false">IF(G$3="(empty slot)","",COUNTIFS('DAILY ENTRY'!$C$4:$C$1006,$A4,'DAILY ENTRY'!$B$4:$B$1006,G$3))</f>
        <v>0</v>
      </c>
      <c r="H4" s="257" t="n">
        <f aca="false">IF(H$3="(empty slot)","",COUNTIFS('DAILY ENTRY'!$C$4:$C$1006,$A4,'DAILY ENTRY'!$B$4:$B$1006,H$3))</f>
        <v>0</v>
      </c>
      <c r="I4" s="257" t="n">
        <f aca="false">IF(I$3="(empty slot)","",COUNTIFS('DAILY ENTRY'!$C$4:$C$1006,$A4,'DAILY ENTRY'!$B$4:$B$1006,I$3))</f>
        <v>0</v>
      </c>
      <c r="J4" s="257" t="n">
        <f aca="false">IF(J$3="(empty slot)","",COUNTIFS('DAILY ENTRY'!$C$4:$C$1006,$A4,'DAILY ENTRY'!$B$4:$B$1006,J$3))</f>
        <v>0</v>
      </c>
      <c r="K4" s="257" t="n">
        <f aca="false">IF(K$3="(empty slot)","",COUNTIFS('DAILY ENTRY'!$C$4:$C$1006,$A4,'DAILY ENTRY'!$B$4:$B$1006,K$3))</f>
        <v>0</v>
      </c>
      <c r="L4" s="258" t="n">
        <f aca="false">COUNTIF('DAILY ENTRY'!$C$4:$C$1006,$A4)</f>
        <v>0</v>
      </c>
    </row>
    <row r="5" customFormat="false" ht="19.5" hidden="false" customHeight="true" outlineLevel="0" collapsed="false">
      <c r="A5" s="253" t="str">
        <f aca="false">'Platform Setup'!$B$5</f>
        <v>LinkedIn Personal Profile</v>
      </c>
      <c r="B5" s="257" t="n">
        <f aca="false">IF(B$3="(empty slot)","",COUNTIFS('DAILY ENTRY'!$C$4:$C$1006,$A5,'DAILY ENTRY'!$B$4:$B$1006,B$3))</f>
        <v>0</v>
      </c>
      <c r="C5" s="257" t="n">
        <f aca="false">IF(C$3="(empty slot)","",COUNTIFS('DAILY ENTRY'!$C$4:$C$1006,$A5,'DAILY ENTRY'!$B$4:$B$1006,C$3))</f>
        <v>0</v>
      </c>
      <c r="D5" s="257" t="n">
        <f aca="false">IF(D$3="(empty slot)","",COUNTIFS('DAILY ENTRY'!$C$4:$C$1006,$A5,'DAILY ENTRY'!$B$4:$B$1006,D$3))</f>
        <v>0</v>
      </c>
      <c r="E5" s="257" t="n">
        <f aca="false">IF(E$3="(empty slot)","",COUNTIFS('DAILY ENTRY'!$C$4:$C$1006,$A5,'DAILY ENTRY'!$B$4:$B$1006,E$3))</f>
        <v>0</v>
      </c>
      <c r="F5" s="257" t="n">
        <f aca="false">IF(F$3="(empty slot)","",COUNTIFS('DAILY ENTRY'!$C$4:$C$1006,$A5,'DAILY ENTRY'!$B$4:$B$1006,F$3))</f>
        <v>0</v>
      </c>
      <c r="G5" s="257" t="n">
        <f aca="false">IF(G$3="(empty slot)","",COUNTIFS('DAILY ENTRY'!$C$4:$C$1006,$A5,'DAILY ENTRY'!$B$4:$B$1006,G$3))</f>
        <v>0</v>
      </c>
      <c r="H5" s="257" t="n">
        <f aca="false">IF(H$3="(empty slot)","",COUNTIFS('DAILY ENTRY'!$C$4:$C$1006,$A5,'DAILY ENTRY'!$B$4:$B$1006,H$3))</f>
        <v>0</v>
      </c>
      <c r="I5" s="257" t="n">
        <f aca="false">IF(I$3="(empty slot)","",COUNTIFS('DAILY ENTRY'!$C$4:$C$1006,$A5,'DAILY ENTRY'!$B$4:$B$1006,I$3))</f>
        <v>0</v>
      </c>
      <c r="J5" s="257" t="n">
        <f aca="false">IF(J$3="(empty slot)","",COUNTIFS('DAILY ENTRY'!$C$4:$C$1006,$A5,'DAILY ENTRY'!$B$4:$B$1006,J$3))</f>
        <v>0</v>
      </c>
      <c r="K5" s="257" t="n">
        <f aca="false">IF(K$3="(empty slot)","",COUNTIFS('DAILY ENTRY'!$C$4:$C$1006,$A5,'DAILY ENTRY'!$B$4:$B$1006,K$3))</f>
        <v>0</v>
      </c>
      <c r="L5" s="258" t="n">
        <f aca="false">COUNTIF('DAILY ENTRY'!$C$4:$C$1006,$A5)</f>
        <v>0</v>
      </c>
    </row>
    <row r="6" customFormat="false" ht="19.5" hidden="false" customHeight="true" outlineLevel="0" collapsed="false">
      <c r="A6" s="253" t="str">
        <f aca="false">'Platform Setup'!$B$6</f>
        <v>LinkedIn Sales Navigator</v>
      </c>
      <c r="B6" s="257" t="n">
        <f aca="false">IF(B$3="(empty slot)","",COUNTIFS('DAILY ENTRY'!$C$4:$C$1006,$A6,'DAILY ENTRY'!$B$4:$B$1006,B$3))</f>
        <v>0</v>
      </c>
      <c r="C6" s="257" t="n">
        <f aca="false">IF(C$3="(empty slot)","",COUNTIFS('DAILY ENTRY'!$C$4:$C$1006,$A6,'DAILY ENTRY'!$B$4:$B$1006,C$3))</f>
        <v>0</v>
      </c>
      <c r="D6" s="257" t="n">
        <f aca="false">IF(D$3="(empty slot)","",COUNTIFS('DAILY ENTRY'!$C$4:$C$1006,$A6,'DAILY ENTRY'!$B$4:$B$1006,D$3))</f>
        <v>0</v>
      </c>
      <c r="E6" s="257" t="n">
        <f aca="false">IF(E$3="(empty slot)","",COUNTIFS('DAILY ENTRY'!$C$4:$C$1006,$A6,'DAILY ENTRY'!$B$4:$B$1006,E$3))</f>
        <v>0</v>
      </c>
      <c r="F6" s="257" t="n">
        <f aca="false">IF(F$3="(empty slot)","",COUNTIFS('DAILY ENTRY'!$C$4:$C$1006,$A6,'DAILY ENTRY'!$B$4:$B$1006,F$3))</f>
        <v>0</v>
      </c>
      <c r="G6" s="257" t="n">
        <f aca="false">IF(G$3="(empty slot)","",COUNTIFS('DAILY ENTRY'!$C$4:$C$1006,$A6,'DAILY ENTRY'!$B$4:$B$1006,G$3))</f>
        <v>0</v>
      </c>
      <c r="H6" s="257" t="n">
        <f aca="false">IF(H$3="(empty slot)","",COUNTIFS('DAILY ENTRY'!$C$4:$C$1006,$A6,'DAILY ENTRY'!$B$4:$B$1006,H$3))</f>
        <v>0</v>
      </c>
      <c r="I6" s="257" t="n">
        <f aca="false">IF(I$3="(empty slot)","",COUNTIFS('DAILY ENTRY'!$C$4:$C$1006,$A6,'DAILY ENTRY'!$B$4:$B$1006,I$3))</f>
        <v>0</v>
      </c>
      <c r="J6" s="257" t="n">
        <f aca="false">IF(J$3="(empty slot)","",COUNTIFS('DAILY ENTRY'!$C$4:$C$1006,$A6,'DAILY ENTRY'!$B$4:$B$1006,J$3))</f>
        <v>0</v>
      </c>
      <c r="K6" s="257" t="n">
        <f aca="false">IF(K$3="(empty slot)","",COUNTIFS('DAILY ENTRY'!$C$4:$C$1006,$A6,'DAILY ENTRY'!$B$4:$B$1006,K$3))</f>
        <v>0</v>
      </c>
      <c r="L6" s="258" t="n">
        <f aca="false">COUNTIF('DAILY ENTRY'!$C$4:$C$1006,$A6)</f>
        <v>0</v>
      </c>
    </row>
    <row r="7" customFormat="false" ht="19.5" hidden="false" customHeight="true" outlineLevel="0" collapsed="false">
      <c r="A7" s="253" t="str">
        <f aca="false">'Platform Setup'!$B$7</f>
        <v>LinkedIn Articles</v>
      </c>
      <c r="B7" s="257" t="n">
        <f aca="false">IF(B$3="(empty slot)","",COUNTIFS('DAILY ENTRY'!$C$4:$C$1006,$A7,'DAILY ENTRY'!$B$4:$B$1006,B$3))</f>
        <v>0</v>
      </c>
      <c r="C7" s="257" t="n">
        <f aca="false">IF(C$3="(empty slot)","",COUNTIFS('DAILY ENTRY'!$C$4:$C$1006,$A7,'DAILY ENTRY'!$B$4:$B$1006,C$3))</f>
        <v>0</v>
      </c>
      <c r="D7" s="257" t="n">
        <f aca="false">IF(D$3="(empty slot)","",COUNTIFS('DAILY ENTRY'!$C$4:$C$1006,$A7,'DAILY ENTRY'!$B$4:$B$1006,D$3))</f>
        <v>0</v>
      </c>
      <c r="E7" s="257" t="n">
        <f aca="false">IF(E$3="(empty slot)","",COUNTIFS('DAILY ENTRY'!$C$4:$C$1006,$A7,'DAILY ENTRY'!$B$4:$B$1006,E$3))</f>
        <v>0</v>
      </c>
      <c r="F7" s="257" t="n">
        <f aca="false">IF(F$3="(empty slot)","",COUNTIFS('DAILY ENTRY'!$C$4:$C$1006,$A7,'DAILY ENTRY'!$B$4:$B$1006,F$3))</f>
        <v>0</v>
      </c>
      <c r="G7" s="257" t="n">
        <f aca="false">IF(G$3="(empty slot)","",COUNTIFS('DAILY ENTRY'!$C$4:$C$1006,$A7,'DAILY ENTRY'!$B$4:$B$1006,G$3))</f>
        <v>0</v>
      </c>
      <c r="H7" s="257" t="n">
        <f aca="false">IF(H$3="(empty slot)","",COUNTIFS('DAILY ENTRY'!$C$4:$C$1006,$A7,'DAILY ENTRY'!$B$4:$B$1006,H$3))</f>
        <v>0</v>
      </c>
      <c r="I7" s="257" t="n">
        <f aca="false">IF(I$3="(empty slot)","",COUNTIFS('DAILY ENTRY'!$C$4:$C$1006,$A7,'DAILY ENTRY'!$B$4:$B$1006,I$3))</f>
        <v>0</v>
      </c>
      <c r="J7" s="257" t="n">
        <f aca="false">IF(J$3="(empty slot)","",COUNTIFS('DAILY ENTRY'!$C$4:$C$1006,$A7,'DAILY ENTRY'!$B$4:$B$1006,J$3))</f>
        <v>0</v>
      </c>
      <c r="K7" s="257" t="n">
        <f aca="false">IF(K$3="(empty slot)","",COUNTIFS('DAILY ENTRY'!$C$4:$C$1006,$A7,'DAILY ENTRY'!$B$4:$B$1006,K$3))</f>
        <v>0</v>
      </c>
      <c r="L7" s="258" t="n">
        <f aca="false">COUNTIF('DAILY ENTRY'!$C$4:$C$1006,$A7)</f>
        <v>0</v>
      </c>
    </row>
    <row r="8" customFormat="false" ht="19.5" hidden="false" customHeight="true" outlineLevel="0" collapsed="false">
      <c r="A8" s="253" t="str">
        <f aca="false">'Platform Setup'!$B$8</f>
        <v>LinkedIn Newsletter</v>
      </c>
      <c r="B8" s="257" t="n">
        <f aca="false">IF(B$3="(empty slot)","",COUNTIFS('DAILY ENTRY'!$C$4:$C$1006,$A8,'DAILY ENTRY'!$B$4:$B$1006,B$3))</f>
        <v>0</v>
      </c>
      <c r="C8" s="257" t="n">
        <f aca="false">IF(C$3="(empty slot)","",COUNTIFS('DAILY ENTRY'!$C$4:$C$1006,$A8,'DAILY ENTRY'!$B$4:$B$1006,C$3))</f>
        <v>0</v>
      </c>
      <c r="D8" s="257" t="n">
        <f aca="false">IF(D$3="(empty slot)","",COUNTIFS('DAILY ENTRY'!$C$4:$C$1006,$A8,'DAILY ENTRY'!$B$4:$B$1006,D$3))</f>
        <v>0</v>
      </c>
      <c r="E8" s="257" t="n">
        <f aca="false">IF(E$3="(empty slot)","",COUNTIFS('DAILY ENTRY'!$C$4:$C$1006,$A8,'DAILY ENTRY'!$B$4:$B$1006,E$3))</f>
        <v>0</v>
      </c>
      <c r="F8" s="257" t="n">
        <f aca="false">IF(F$3="(empty slot)","",COUNTIFS('DAILY ENTRY'!$C$4:$C$1006,$A8,'DAILY ENTRY'!$B$4:$B$1006,F$3))</f>
        <v>0</v>
      </c>
      <c r="G8" s="257" t="n">
        <f aca="false">IF(G$3="(empty slot)","",COUNTIFS('DAILY ENTRY'!$C$4:$C$1006,$A8,'DAILY ENTRY'!$B$4:$B$1006,G$3))</f>
        <v>0</v>
      </c>
      <c r="H8" s="257" t="n">
        <f aca="false">IF(H$3="(empty slot)","",COUNTIFS('DAILY ENTRY'!$C$4:$C$1006,$A8,'DAILY ENTRY'!$B$4:$B$1006,H$3))</f>
        <v>0</v>
      </c>
      <c r="I8" s="257" t="n">
        <f aca="false">IF(I$3="(empty slot)","",COUNTIFS('DAILY ENTRY'!$C$4:$C$1006,$A8,'DAILY ENTRY'!$B$4:$B$1006,I$3))</f>
        <v>0</v>
      </c>
      <c r="J8" s="257" t="n">
        <f aca="false">IF(J$3="(empty slot)","",COUNTIFS('DAILY ENTRY'!$C$4:$C$1006,$A8,'DAILY ENTRY'!$B$4:$B$1006,J$3))</f>
        <v>0</v>
      </c>
      <c r="K8" s="257" t="n">
        <f aca="false">IF(K$3="(empty slot)","",COUNTIFS('DAILY ENTRY'!$C$4:$C$1006,$A8,'DAILY ENTRY'!$B$4:$B$1006,K$3))</f>
        <v>0</v>
      </c>
      <c r="L8" s="258" t="n">
        <f aca="false">COUNTIF('DAILY ENTRY'!$C$4:$C$1006,$A8)</f>
        <v>0</v>
      </c>
    </row>
    <row r="9" customFormat="false" ht="19.5" hidden="false" customHeight="true" outlineLevel="0" collapsed="false">
      <c r="A9" s="253" t="str">
        <f aca="false">'Platform Setup'!$B$9</f>
        <v>LinkedIn Groups</v>
      </c>
      <c r="B9" s="257" t="n">
        <f aca="false">IF(B$3="(empty slot)","",COUNTIFS('DAILY ENTRY'!$C$4:$C$1006,$A9,'DAILY ENTRY'!$B$4:$B$1006,B$3))</f>
        <v>0</v>
      </c>
      <c r="C9" s="257" t="n">
        <f aca="false">IF(C$3="(empty slot)","",COUNTIFS('DAILY ENTRY'!$C$4:$C$1006,$A9,'DAILY ENTRY'!$B$4:$B$1006,C$3))</f>
        <v>0</v>
      </c>
      <c r="D9" s="257" t="n">
        <f aca="false">IF(D$3="(empty slot)","",COUNTIFS('DAILY ENTRY'!$C$4:$C$1006,$A9,'DAILY ENTRY'!$B$4:$B$1006,D$3))</f>
        <v>0</v>
      </c>
      <c r="E9" s="257" t="n">
        <f aca="false">IF(E$3="(empty slot)","",COUNTIFS('DAILY ENTRY'!$C$4:$C$1006,$A9,'DAILY ENTRY'!$B$4:$B$1006,E$3))</f>
        <v>0</v>
      </c>
      <c r="F9" s="257" t="n">
        <f aca="false">IF(F$3="(empty slot)","",COUNTIFS('DAILY ENTRY'!$C$4:$C$1006,$A9,'DAILY ENTRY'!$B$4:$B$1006,F$3))</f>
        <v>0</v>
      </c>
      <c r="G9" s="257" t="n">
        <f aca="false">IF(G$3="(empty slot)","",COUNTIFS('DAILY ENTRY'!$C$4:$C$1006,$A9,'DAILY ENTRY'!$B$4:$B$1006,G$3))</f>
        <v>0</v>
      </c>
      <c r="H9" s="257" t="n">
        <f aca="false">IF(H$3="(empty slot)","",COUNTIFS('DAILY ENTRY'!$C$4:$C$1006,$A9,'DAILY ENTRY'!$B$4:$B$1006,H$3))</f>
        <v>0</v>
      </c>
      <c r="I9" s="257" t="n">
        <f aca="false">IF(I$3="(empty slot)","",COUNTIFS('DAILY ENTRY'!$C$4:$C$1006,$A9,'DAILY ENTRY'!$B$4:$B$1006,I$3))</f>
        <v>0</v>
      </c>
      <c r="J9" s="257" t="n">
        <f aca="false">IF(J$3="(empty slot)","",COUNTIFS('DAILY ENTRY'!$C$4:$C$1006,$A9,'DAILY ENTRY'!$B$4:$B$1006,J$3))</f>
        <v>0</v>
      </c>
      <c r="K9" s="257" t="n">
        <f aca="false">IF(K$3="(empty slot)","",COUNTIFS('DAILY ENTRY'!$C$4:$C$1006,$A9,'DAILY ENTRY'!$B$4:$B$1006,K$3))</f>
        <v>0</v>
      </c>
      <c r="L9" s="258" t="n">
        <f aca="false">COUNTIF('DAILY ENTRY'!$C$4:$C$1006,$A9)</f>
        <v>0</v>
      </c>
    </row>
    <row r="10" customFormat="false" ht="19.5" hidden="false" customHeight="true" outlineLevel="0" collapsed="false">
      <c r="A10" s="253" t="str">
        <f aca="false">'Platform Setup'!$B$10</f>
        <v>LinkedIn Live</v>
      </c>
      <c r="B10" s="257" t="n">
        <f aca="false">IF(B$3="(empty slot)","",COUNTIFS('DAILY ENTRY'!$C$4:$C$1006,$A10,'DAILY ENTRY'!$B$4:$B$1006,B$3))</f>
        <v>0</v>
      </c>
      <c r="C10" s="257" t="n">
        <f aca="false">IF(C$3="(empty slot)","",COUNTIFS('DAILY ENTRY'!$C$4:$C$1006,$A10,'DAILY ENTRY'!$B$4:$B$1006,C$3))</f>
        <v>0</v>
      </c>
      <c r="D10" s="257" t="n">
        <f aca="false">IF(D$3="(empty slot)","",COUNTIFS('DAILY ENTRY'!$C$4:$C$1006,$A10,'DAILY ENTRY'!$B$4:$B$1006,D$3))</f>
        <v>0</v>
      </c>
      <c r="E10" s="257" t="n">
        <f aca="false">IF(E$3="(empty slot)","",COUNTIFS('DAILY ENTRY'!$C$4:$C$1006,$A10,'DAILY ENTRY'!$B$4:$B$1006,E$3))</f>
        <v>0</v>
      </c>
      <c r="F10" s="257" t="n">
        <f aca="false">IF(F$3="(empty slot)","",COUNTIFS('DAILY ENTRY'!$C$4:$C$1006,$A10,'DAILY ENTRY'!$B$4:$B$1006,F$3))</f>
        <v>0</v>
      </c>
      <c r="G10" s="257" t="n">
        <f aca="false">IF(G$3="(empty slot)","",COUNTIFS('DAILY ENTRY'!$C$4:$C$1006,$A10,'DAILY ENTRY'!$B$4:$B$1006,G$3))</f>
        <v>0</v>
      </c>
      <c r="H10" s="257" t="n">
        <f aca="false">IF(H$3="(empty slot)","",COUNTIFS('DAILY ENTRY'!$C$4:$C$1006,$A10,'DAILY ENTRY'!$B$4:$B$1006,H$3))</f>
        <v>0</v>
      </c>
      <c r="I10" s="257" t="n">
        <f aca="false">IF(I$3="(empty slot)","",COUNTIFS('DAILY ENTRY'!$C$4:$C$1006,$A10,'DAILY ENTRY'!$B$4:$B$1006,I$3))</f>
        <v>0</v>
      </c>
      <c r="J10" s="257" t="n">
        <f aca="false">IF(J$3="(empty slot)","",COUNTIFS('DAILY ENTRY'!$C$4:$C$1006,$A10,'DAILY ENTRY'!$B$4:$B$1006,J$3))</f>
        <v>0</v>
      </c>
      <c r="K10" s="257" t="n">
        <f aca="false">IF(K$3="(empty slot)","",COUNTIFS('DAILY ENTRY'!$C$4:$C$1006,$A10,'DAILY ENTRY'!$B$4:$B$1006,K$3))</f>
        <v>0</v>
      </c>
      <c r="L10" s="258" t="n">
        <f aca="false">COUNTIF('DAILY ENTRY'!$C$4:$C$1006,$A10)</f>
        <v>0</v>
      </c>
    </row>
    <row r="11" customFormat="false" ht="19.5" hidden="false" customHeight="true" outlineLevel="0" collapsed="false">
      <c r="A11" s="253" t="str">
        <f aca="false">'Platform Setup'!$B$11</f>
        <v>YouTube</v>
      </c>
      <c r="B11" s="257" t="n">
        <f aca="false">IF(B$3="(empty slot)","",COUNTIFS('DAILY ENTRY'!$C$4:$C$1006,$A11,'DAILY ENTRY'!$B$4:$B$1006,B$3))</f>
        <v>0</v>
      </c>
      <c r="C11" s="257" t="n">
        <f aca="false">IF(C$3="(empty slot)","",COUNTIFS('DAILY ENTRY'!$C$4:$C$1006,$A11,'DAILY ENTRY'!$B$4:$B$1006,C$3))</f>
        <v>0</v>
      </c>
      <c r="D11" s="257" t="n">
        <f aca="false">IF(D$3="(empty slot)","",COUNTIFS('DAILY ENTRY'!$C$4:$C$1006,$A11,'DAILY ENTRY'!$B$4:$B$1006,D$3))</f>
        <v>0</v>
      </c>
      <c r="E11" s="257" t="n">
        <f aca="false">IF(E$3="(empty slot)","",COUNTIFS('DAILY ENTRY'!$C$4:$C$1006,$A11,'DAILY ENTRY'!$B$4:$B$1006,E$3))</f>
        <v>0</v>
      </c>
      <c r="F11" s="257" t="n">
        <f aca="false">IF(F$3="(empty slot)","",COUNTIFS('DAILY ENTRY'!$C$4:$C$1006,$A11,'DAILY ENTRY'!$B$4:$B$1006,F$3))</f>
        <v>0</v>
      </c>
      <c r="G11" s="257" t="n">
        <f aca="false">IF(G$3="(empty slot)","",COUNTIFS('DAILY ENTRY'!$C$4:$C$1006,$A11,'DAILY ENTRY'!$B$4:$B$1006,G$3))</f>
        <v>0</v>
      </c>
      <c r="H11" s="257" t="n">
        <f aca="false">IF(H$3="(empty slot)","",COUNTIFS('DAILY ENTRY'!$C$4:$C$1006,$A11,'DAILY ENTRY'!$B$4:$B$1006,H$3))</f>
        <v>0</v>
      </c>
      <c r="I11" s="257" t="n">
        <f aca="false">IF(I$3="(empty slot)","",COUNTIFS('DAILY ENTRY'!$C$4:$C$1006,$A11,'DAILY ENTRY'!$B$4:$B$1006,I$3))</f>
        <v>0</v>
      </c>
      <c r="J11" s="257" t="n">
        <f aca="false">IF(J$3="(empty slot)","",COUNTIFS('DAILY ENTRY'!$C$4:$C$1006,$A11,'DAILY ENTRY'!$B$4:$B$1006,J$3))</f>
        <v>0</v>
      </c>
      <c r="K11" s="257" t="n">
        <f aca="false">IF(K$3="(empty slot)","",COUNTIFS('DAILY ENTRY'!$C$4:$C$1006,$A11,'DAILY ENTRY'!$B$4:$B$1006,K$3))</f>
        <v>0</v>
      </c>
      <c r="L11" s="258" t="n">
        <f aca="false">COUNTIF('DAILY ENTRY'!$C$4:$C$1006,$A11)</f>
        <v>0</v>
      </c>
    </row>
    <row r="12" customFormat="false" ht="19.5" hidden="false" customHeight="true" outlineLevel="0" collapsed="false">
      <c r="A12" s="253" t="str">
        <f aca="false">'Platform Setup'!$B$12</f>
        <v>Facebook Page</v>
      </c>
      <c r="B12" s="257" t="n">
        <f aca="false">IF(B$3="(empty slot)","",COUNTIFS('DAILY ENTRY'!$C$4:$C$1006,$A12,'DAILY ENTRY'!$B$4:$B$1006,B$3))</f>
        <v>0</v>
      </c>
      <c r="C12" s="257" t="n">
        <f aca="false">IF(C$3="(empty slot)","",COUNTIFS('DAILY ENTRY'!$C$4:$C$1006,$A12,'DAILY ENTRY'!$B$4:$B$1006,C$3))</f>
        <v>0</v>
      </c>
      <c r="D12" s="257" t="n">
        <f aca="false">IF(D$3="(empty slot)","",COUNTIFS('DAILY ENTRY'!$C$4:$C$1006,$A12,'DAILY ENTRY'!$B$4:$B$1006,D$3))</f>
        <v>0</v>
      </c>
      <c r="E12" s="257" t="n">
        <f aca="false">IF(E$3="(empty slot)","",COUNTIFS('DAILY ENTRY'!$C$4:$C$1006,$A12,'DAILY ENTRY'!$B$4:$B$1006,E$3))</f>
        <v>0</v>
      </c>
      <c r="F12" s="257" t="n">
        <f aca="false">IF(F$3="(empty slot)","",COUNTIFS('DAILY ENTRY'!$C$4:$C$1006,$A12,'DAILY ENTRY'!$B$4:$B$1006,F$3))</f>
        <v>0</v>
      </c>
      <c r="G12" s="257" t="n">
        <f aca="false">IF(G$3="(empty slot)","",COUNTIFS('DAILY ENTRY'!$C$4:$C$1006,$A12,'DAILY ENTRY'!$B$4:$B$1006,G$3))</f>
        <v>0</v>
      </c>
      <c r="H12" s="257" t="n">
        <f aca="false">IF(H$3="(empty slot)","",COUNTIFS('DAILY ENTRY'!$C$4:$C$1006,$A12,'DAILY ENTRY'!$B$4:$B$1006,H$3))</f>
        <v>0</v>
      </c>
      <c r="I12" s="257" t="n">
        <f aca="false">IF(I$3="(empty slot)","",COUNTIFS('DAILY ENTRY'!$C$4:$C$1006,$A12,'DAILY ENTRY'!$B$4:$B$1006,I$3))</f>
        <v>0</v>
      </c>
      <c r="J12" s="257" t="n">
        <f aca="false">IF(J$3="(empty slot)","",COUNTIFS('DAILY ENTRY'!$C$4:$C$1006,$A12,'DAILY ENTRY'!$B$4:$B$1006,J$3))</f>
        <v>0</v>
      </c>
      <c r="K12" s="257" t="n">
        <f aca="false">IF(K$3="(empty slot)","",COUNTIFS('DAILY ENTRY'!$C$4:$C$1006,$A12,'DAILY ENTRY'!$B$4:$B$1006,K$3))</f>
        <v>0</v>
      </c>
      <c r="L12" s="258" t="n">
        <f aca="false">COUNTIF('DAILY ENTRY'!$C$4:$C$1006,$A12)</f>
        <v>0</v>
      </c>
    </row>
    <row r="13" customFormat="false" ht="19.5" hidden="false" customHeight="true" outlineLevel="0" collapsed="false">
      <c r="A13" s="253" t="str">
        <f aca="false">'Platform Setup'!$B$13</f>
        <v>Instagram</v>
      </c>
      <c r="B13" s="257" t="n">
        <f aca="false">IF(B$3="(empty slot)","",COUNTIFS('DAILY ENTRY'!$C$4:$C$1006,$A13,'DAILY ENTRY'!$B$4:$B$1006,B$3))</f>
        <v>0</v>
      </c>
      <c r="C13" s="257" t="n">
        <f aca="false">IF(C$3="(empty slot)","",COUNTIFS('DAILY ENTRY'!$C$4:$C$1006,$A13,'DAILY ENTRY'!$B$4:$B$1006,C$3))</f>
        <v>0</v>
      </c>
      <c r="D13" s="257" t="n">
        <f aca="false">IF(D$3="(empty slot)","",COUNTIFS('DAILY ENTRY'!$C$4:$C$1006,$A13,'DAILY ENTRY'!$B$4:$B$1006,D$3))</f>
        <v>0</v>
      </c>
      <c r="E13" s="257" t="n">
        <f aca="false">IF(E$3="(empty slot)","",COUNTIFS('DAILY ENTRY'!$C$4:$C$1006,$A13,'DAILY ENTRY'!$B$4:$B$1006,E$3))</f>
        <v>0</v>
      </c>
      <c r="F13" s="257" t="n">
        <f aca="false">IF(F$3="(empty slot)","",COUNTIFS('DAILY ENTRY'!$C$4:$C$1006,$A13,'DAILY ENTRY'!$B$4:$B$1006,F$3))</f>
        <v>0</v>
      </c>
      <c r="G13" s="257" t="n">
        <f aca="false">IF(G$3="(empty slot)","",COUNTIFS('DAILY ENTRY'!$C$4:$C$1006,$A13,'DAILY ENTRY'!$B$4:$B$1006,G$3))</f>
        <v>0</v>
      </c>
      <c r="H13" s="257" t="n">
        <f aca="false">IF(H$3="(empty slot)","",COUNTIFS('DAILY ENTRY'!$C$4:$C$1006,$A13,'DAILY ENTRY'!$B$4:$B$1006,H$3))</f>
        <v>0</v>
      </c>
      <c r="I13" s="257" t="n">
        <f aca="false">IF(I$3="(empty slot)","",COUNTIFS('DAILY ENTRY'!$C$4:$C$1006,$A13,'DAILY ENTRY'!$B$4:$B$1006,I$3))</f>
        <v>0</v>
      </c>
      <c r="J13" s="257" t="n">
        <f aca="false">IF(J$3="(empty slot)","",COUNTIFS('DAILY ENTRY'!$C$4:$C$1006,$A13,'DAILY ENTRY'!$B$4:$B$1006,J$3))</f>
        <v>0</v>
      </c>
      <c r="K13" s="257" t="n">
        <f aca="false">IF(K$3="(empty slot)","",COUNTIFS('DAILY ENTRY'!$C$4:$C$1006,$A13,'DAILY ENTRY'!$B$4:$B$1006,K$3))</f>
        <v>0</v>
      </c>
      <c r="L13" s="258" t="n">
        <f aca="false">COUNTIF('DAILY ENTRY'!$C$4:$C$1006,$A13)</f>
        <v>0</v>
      </c>
    </row>
    <row r="14" customFormat="false" ht="19.5" hidden="false" customHeight="true" outlineLevel="0" collapsed="false">
      <c r="A14" s="253" t="str">
        <f aca="false">'Platform Setup'!$B$14</f>
        <v>X (Twitter)</v>
      </c>
      <c r="B14" s="257" t="n">
        <f aca="false">IF(B$3="(empty slot)","",COUNTIFS('DAILY ENTRY'!$C$4:$C$1006,$A14,'DAILY ENTRY'!$B$4:$B$1006,B$3))</f>
        <v>0</v>
      </c>
      <c r="C14" s="257" t="n">
        <f aca="false">IF(C$3="(empty slot)","",COUNTIFS('DAILY ENTRY'!$C$4:$C$1006,$A14,'DAILY ENTRY'!$B$4:$B$1006,C$3))</f>
        <v>0</v>
      </c>
      <c r="D14" s="257" t="n">
        <f aca="false">IF(D$3="(empty slot)","",COUNTIFS('DAILY ENTRY'!$C$4:$C$1006,$A14,'DAILY ENTRY'!$B$4:$B$1006,D$3))</f>
        <v>0</v>
      </c>
      <c r="E14" s="257" t="n">
        <f aca="false">IF(E$3="(empty slot)","",COUNTIFS('DAILY ENTRY'!$C$4:$C$1006,$A14,'DAILY ENTRY'!$B$4:$B$1006,E$3))</f>
        <v>0</v>
      </c>
      <c r="F14" s="257" t="n">
        <f aca="false">IF(F$3="(empty slot)","",COUNTIFS('DAILY ENTRY'!$C$4:$C$1006,$A14,'DAILY ENTRY'!$B$4:$B$1006,F$3))</f>
        <v>0</v>
      </c>
      <c r="G14" s="257" t="n">
        <f aca="false">IF(G$3="(empty slot)","",COUNTIFS('DAILY ENTRY'!$C$4:$C$1006,$A14,'DAILY ENTRY'!$B$4:$B$1006,G$3))</f>
        <v>0</v>
      </c>
      <c r="H14" s="257" t="n">
        <f aca="false">IF(H$3="(empty slot)","",COUNTIFS('DAILY ENTRY'!$C$4:$C$1006,$A14,'DAILY ENTRY'!$B$4:$B$1006,H$3))</f>
        <v>0</v>
      </c>
      <c r="I14" s="257" t="n">
        <f aca="false">IF(I$3="(empty slot)","",COUNTIFS('DAILY ENTRY'!$C$4:$C$1006,$A14,'DAILY ENTRY'!$B$4:$B$1006,I$3))</f>
        <v>0</v>
      </c>
      <c r="J14" s="257" t="n">
        <f aca="false">IF(J$3="(empty slot)","",COUNTIFS('DAILY ENTRY'!$C$4:$C$1006,$A14,'DAILY ENTRY'!$B$4:$B$1006,J$3))</f>
        <v>0</v>
      </c>
      <c r="K14" s="257" t="n">
        <f aca="false">IF(K$3="(empty slot)","",COUNTIFS('DAILY ENTRY'!$C$4:$C$1006,$A14,'DAILY ENTRY'!$B$4:$B$1006,K$3))</f>
        <v>0</v>
      </c>
      <c r="L14" s="258" t="n">
        <f aca="false">COUNTIF('DAILY ENTRY'!$C$4:$C$1006,$A14)</f>
        <v>0</v>
      </c>
    </row>
    <row r="15" customFormat="false" ht="19.5" hidden="false" customHeight="true" outlineLevel="0" collapsed="false">
      <c r="A15" s="253" t="str">
        <f aca="false">'Platform Setup'!$B$15</f>
        <v>Threads</v>
      </c>
      <c r="B15" s="257" t="n">
        <f aca="false">IF(B$3="(empty slot)","",COUNTIFS('DAILY ENTRY'!$C$4:$C$1006,$A15,'DAILY ENTRY'!$B$4:$B$1006,B$3))</f>
        <v>0</v>
      </c>
      <c r="C15" s="257" t="n">
        <f aca="false">IF(C$3="(empty slot)","",COUNTIFS('DAILY ENTRY'!$C$4:$C$1006,$A15,'DAILY ENTRY'!$B$4:$B$1006,C$3))</f>
        <v>0</v>
      </c>
      <c r="D15" s="257" t="n">
        <f aca="false">IF(D$3="(empty slot)","",COUNTIFS('DAILY ENTRY'!$C$4:$C$1006,$A15,'DAILY ENTRY'!$B$4:$B$1006,D$3))</f>
        <v>0</v>
      </c>
      <c r="E15" s="257" t="n">
        <f aca="false">IF(E$3="(empty slot)","",COUNTIFS('DAILY ENTRY'!$C$4:$C$1006,$A15,'DAILY ENTRY'!$B$4:$B$1006,E$3))</f>
        <v>0</v>
      </c>
      <c r="F15" s="257" t="n">
        <f aca="false">IF(F$3="(empty slot)","",COUNTIFS('DAILY ENTRY'!$C$4:$C$1006,$A15,'DAILY ENTRY'!$B$4:$B$1006,F$3))</f>
        <v>0</v>
      </c>
      <c r="G15" s="257" t="n">
        <f aca="false">IF(G$3="(empty slot)","",COUNTIFS('DAILY ENTRY'!$C$4:$C$1006,$A15,'DAILY ENTRY'!$B$4:$B$1006,G$3))</f>
        <v>0</v>
      </c>
      <c r="H15" s="257" t="n">
        <f aca="false">IF(H$3="(empty slot)","",COUNTIFS('DAILY ENTRY'!$C$4:$C$1006,$A15,'DAILY ENTRY'!$B$4:$B$1006,H$3))</f>
        <v>0</v>
      </c>
      <c r="I15" s="257" t="n">
        <f aca="false">IF(I$3="(empty slot)","",COUNTIFS('DAILY ENTRY'!$C$4:$C$1006,$A15,'DAILY ENTRY'!$B$4:$B$1006,I$3))</f>
        <v>0</v>
      </c>
      <c r="J15" s="257" t="n">
        <f aca="false">IF(J$3="(empty slot)","",COUNTIFS('DAILY ENTRY'!$C$4:$C$1006,$A15,'DAILY ENTRY'!$B$4:$B$1006,J$3))</f>
        <v>0</v>
      </c>
      <c r="K15" s="257" t="n">
        <f aca="false">IF(K$3="(empty slot)","",COUNTIFS('DAILY ENTRY'!$C$4:$C$1006,$A15,'DAILY ENTRY'!$B$4:$B$1006,K$3))</f>
        <v>0</v>
      </c>
      <c r="L15" s="258" t="n">
        <f aca="false">COUNTIF('DAILY ENTRY'!$C$4:$C$1006,$A15)</f>
        <v>0</v>
      </c>
    </row>
    <row r="16" customFormat="false" ht="19.5" hidden="false" customHeight="true" outlineLevel="0" collapsed="false">
      <c r="A16" s="253" t="str">
        <f aca="false">'Platform Setup'!$B$16</f>
        <v>TikTok</v>
      </c>
      <c r="B16" s="257" t="n">
        <f aca="false">IF(B$3="(empty slot)","",COUNTIFS('DAILY ENTRY'!$C$4:$C$1006,$A16,'DAILY ENTRY'!$B$4:$B$1006,B$3))</f>
        <v>0</v>
      </c>
      <c r="C16" s="257" t="n">
        <f aca="false">IF(C$3="(empty slot)","",COUNTIFS('DAILY ENTRY'!$C$4:$C$1006,$A16,'DAILY ENTRY'!$B$4:$B$1006,C$3))</f>
        <v>0</v>
      </c>
      <c r="D16" s="257" t="n">
        <f aca="false">IF(D$3="(empty slot)","",COUNTIFS('DAILY ENTRY'!$C$4:$C$1006,$A16,'DAILY ENTRY'!$B$4:$B$1006,D$3))</f>
        <v>0</v>
      </c>
      <c r="E16" s="257" t="n">
        <f aca="false">IF(E$3="(empty slot)","",COUNTIFS('DAILY ENTRY'!$C$4:$C$1006,$A16,'DAILY ENTRY'!$B$4:$B$1006,E$3))</f>
        <v>0</v>
      </c>
      <c r="F16" s="257" t="n">
        <f aca="false">IF(F$3="(empty slot)","",COUNTIFS('DAILY ENTRY'!$C$4:$C$1006,$A16,'DAILY ENTRY'!$B$4:$B$1006,F$3))</f>
        <v>0</v>
      </c>
      <c r="G16" s="257" t="n">
        <f aca="false">IF(G$3="(empty slot)","",COUNTIFS('DAILY ENTRY'!$C$4:$C$1006,$A16,'DAILY ENTRY'!$B$4:$B$1006,G$3))</f>
        <v>0</v>
      </c>
      <c r="H16" s="257" t="n">
        <f aca="false">IF(H$3="(empty slot)","",COUNTIFS('DAILY ENTRY'!$C$4:$C$1006,$A16,'DAILY ENTRY'!$B$4:$B$1006,H$3))</f>
        <v>0</v>
      </c>
      <c r="I16" s="257" t="n">
        <f aca="false">IF(I$3="(empty slot)","",COUNTIFS('DAILY ENTRY'!$C$4:$C$1006,$A16,'DAILY ENTRY'!$B$4:$B$1006,I$3))</f>
        <v>0</v>
      </c>
      <c r="J16" s="257" t="n">
        <f aca="false">IF(J$3="(empty slot)","",COUNTIFS('DAILY ENTRY'!$C$4:$C$1006,$A16,'DAILY ENTRY'!$B$4:$B$1006,J$3))</f>
        <v>0</v>
      </c>
      <c r="K16" s="257" t="n">
        <f aca="false">IF(K$3="(empty slot)","",COUNTIFS('DAILY ENTRY'!$C$4:$C$1006,$A16,'DAILY ENTRY'!$B$4:$B$1006,K$3))</f>
        <v>0</v>
      </c>
      <c r="L16" s="258" t="n">
        <f aca="false">COUNTIF('DAILY ENTRY'!$C$4:$C$1006,$A16)</f>
        <v>0</v>
      </c>
    </row>
    <row r="17" customFormat="false" ht="19.5" hidden="false" customHeight="true" outlineLevel="0" collapsed="false">
      <c r="A17" s="253" t="str">
        <f aca="false">'Platform Setup'!$B$17</f>
        <v>Pinterest</v>
      </c>
      <c r="B17" s="257" t="n">
        <f aca="false">IF(B$3="(empty slot)","",COUNTIFS('DAILY ENTRY'!$C$4:$C$1006,$A17,'DAILY ENTRY'!$B$4:$B$1006,B$3))</f>
        <v>0</v>
      </c>
      <c r="C17" s="257" t="n">
        <f aca="false">IF(C$3="(empty slot)","",COUNTIFS('DAILY ENTRY'!$C$4:$C$1006,$A17,'DAILY ENTRY'!$B$4:$B$1006,C$3))</f>
        <v>0</v>
      </c>
      <c r="D17" s="257" t="n">
        <f aca="false">IF(D$3="(empty slot)","",COUNTIFS('DAILY ENTRY'!$C$4:$C$1006,$A17,'DAILY ENTRY'!$B$4:$B$1006,D$3))</f>
        <v>0</v>
      </c>
      <c r="E17" s="257" t="n">
        <f aca="false">IF(E$3="(empty slot)","",COUNTIFS('DAILY ENTRY'!$C$4:$C$1006,$A17,'DAILY ENTRY'!$B$4:$B$1006,E$3))</f>
        <v>0</v>
      </c>
      <c r="F17" s="257" t="n">
        <f aca="false">IF(F$3="(empty slot)","",COUNTIFS('DAILY ENTRY'!$C$4:$C$1006,$A17,'DAILY ENTRY'!$B$4:$B$1006,F$3))</f>
        <v>0</v>
      </c>
      <c r="G17" s="257" t="n">
        <f aca="false">IF(G$3="(empty slot)","",COUNTIFS('DAILY ENTRY'!$C$4:$C$1006,$A17,'DAILY ENTRY'!$B$4:$B$1006,G$3))</f>
        <v>0</v>
      </c>
      <c r="H17" s="257" t="n">
        <f aca="false">IF(H$3="(empty slot)","",COUNTIFS('DAILY ENTRY'!$C$4:$C$1006,$A17,'DAILY ENTRY'!$B$4:$B$1006,H$3))</f>
        <v>0</v>
      </c>
      <c r="I17" s="257" t="n">
        <f aca="false">IF(I$3="(empty slot)","",COUNTIFS('DAILY ENTRY'!$C$4:$C$1006,$A17,'DAILY ENTRY'!$B$4:$B$1006,I$3))</f>
        <v>0</v>
      </c>
      <c r="J17" s="257" t="n">
        <f aca="false">IF(J$3="(empty slot)","",COUNTIFS('DAILY ENTRY'!$C$4:$C$1006,$A17,'DAILY ENTRY'!$B$4:$B$1006,J$3))</f>
        <v>0</v>
      </c>
      <c r="K17" s="257" t="n">
        <f aca="false">IF(K$3="(empty slot)","",COUNTIFS('DAILY ENTRY'!$C$4:$C$1006,$A17,'DAILY ENTRY'!$B$4:$B$1006,K$3))</f>
        <v>0</v>
      </c>
      <c r="L17" s="258" t="n">
        <f aca="false">COUNTIF('DAILY ENTRY'!$C$4:$C$1006,$A17)</f>
        <v>0</v>
      </c>
    </row>
    <row r="18" customFormat="false" ht="19.5" hidden="false" customHeight="true" outlineLevel="0" collapsed="false">
      <c r="A18" s="253" t="str">
        <f aca="false">'Platform Setup'!$B$18</f>
        <v>Bluesky</v>
      </c>
      <c r="B18" s="257" t="n">
        <f aca="false">IF(B$3="(empty slot)","",COUNTIFS('DAILY ENTRY'!$C$4:$C$1006,$A18,'DAILY ENTRY'!$B$4:$B$1006,B$3))</f>
        <v>0</v>
      </c>
      <c r="C18" s="257" t="n">
        <f aca="false">IF(C$3="(empty slot)","",COUNTIFS('DAILY ENTRY'!$C$4:$C$1006,$A18,'DAILY ENTRY'!$B$4:$B$1006,C$3))</f>
        <v>0</v>
      </c>
      <c r="D18" s="257" t="n">
        <f aca="false">IF(D$3="(empty slot)","",COUNTIFS('DAILY ENTRY'!$C$4:$C$1006,$A18,'DAILY ENTRY'!$B$4:$B$1006,D$3))</f>
        <v>0</v>
      </c>
      <c r="E18" s="257" t="n">
        <f aca="false">IF(E$3="(empty slot)","",COUNTIFS('DAILY ENTRY'!$C$4:$C$1006,$A18,'DAILY ENTRY'!$B$4:$B$1006,E$3))</f>
        <v>0</v>
      </c>
      <c r="F18" s="257" t="n">
        <f aca="false">IF(F$3="(empty slot)","",COUNTIFS('DAILY ENTRY'!$C$4:$C$1006,$A18,'DAILY ENTRY'!$B$4:$B$1006,F$3))</f>
        <v>0</v>
      </c>
      <c r="G18" s="257" t="n">
        <f aca="false">IF(G$3="(empty slot)","",COUNTIFS('DAILY ENTRY'!$C$4:$C$1006,$A18,'DAILY ENTRY'!$B$4:$B$1006,G$3))</f>
        <v>0</v>
      </c>
      <c r="H18" s="257" t="n">
        <f aca="false">IF(H$3="(empty slot)","",COUNTIFS('DAILY ENTRY'!$C$4:$C$1006,$A18,'DAILY ENTRY'!$B$4:$B$1006,H$3))</f>
        <v>0</v>
      </c>
      <c r="I18" s="257" t="n">
        <f aca="false">IF(I$3="(empty slot)","",COUNTIFS('DAILY ENTRY'!$C$4:$C$1006,$A18,'DAILY ENTRY'!$B$4:$B$1006,I$3))</f>
        <v>0</v>
      </c>
      <c r="J18" s="257" t="n">
        <f aca="false">IF(J$3="(empty slot)","",COUNTIFS('DAILY ENTRY'!$C$4:$C$1006,$A18,'DAILY ENTRY'!$B$4:$B$1006,J$3))</f>
        <v>0</v>
      </c>
      <c r="K18" s="257" t="n">
        <f aca="false">IF(K$3="(empty slot)","",COUNTIFS('DAILY ENTRY'!$C$4:$C$1006,$A18,'DAILY ENTRY'!$B$4:$B$1006,K$3))</f>
        <v>0</v>
      </c>
      <c r="L18" s="258" t="n">
        <f aca="false">COUNTIF('DAILY ENTRY'!$C$4:$C$1006,$A18)</f>
        <v>0</v>
      </c>
    </row>
    <row r="19" customFormat="false" ht="19.5" hidden="false" customHeight="true" outlineLevel="0" collapsed="false">
      <c r="A19" s="253" t="str">
        <f aca="false">'Platform Setup'!$B$19</f>
        <v>Website / Blog</v>
      </c>
      <c r="B19" s="257" t="n">
        <f aca="false">IF(B$3="(empty slot)","",COUNTIFS('DAILY ENTRY'!$C$4:$C$1006,$A19,'DAILY ENTRY'!$B$4:$B$1006,B$3))</f>
        <v>0</v>
      </c>
      <c r="C19" s="257" t="n">
        <f aca="false">IF(C$3="(empty slot)","",COUNTIFS('DAILY ENTRY'!$C$4:$C$1006,$A19,'DAILY ENTRY'!$B$4:$B$1006,C$3))</f>
        <v>0</v>
      </c>
      <c r="D19" s="257" t="n">
        <f aca="false">IF(D$3="(empty slot)","",COUNTIFS('DAILY ENTRY'!$C$4:$C$1006,$A19,'DAILY ENTRY'!$B$4:$B$1006,D$3))</f>
        <v>0</v>
      </c>
      <c r="E19" s="257" t="n">
        <f aca="false">IF(E$3="(empty slot)","",COUNTIFS('DAILY ENTRY'!$C$4:$C$1006,$A19,'DAILY ENTRY'!$B$4:$B$1006,E$3))</f>
        <v>0</v>
      </c>
      <c r="F19" s="257" t="n">
        <f aca="false">IF(F$3="(empty slot)","",COUNTIFS('DAILY ENTRY'!$C$4:$C$1006,$A19,'DAILY ENTRY'!$B$4:$B$1006,F$3))</f>
        <v>0</v>
      </c>
      <c r="G19" s="257" t="n">
        <f aca="false">IF(G$3="(empty slot)","",COUNTIFS('DAILY ENTRY'!$C$4:$C$1006,$A19,'DAILY ENTRY'!$B$4:$B$1006,G$3))</f>
        <v>0</v>
      </c>
      <c r="H19" s="257" t="n">
        <f aca="false">IF(H$3="(empty slot)","",COUNTIFS('DAILY ENTRY'!$C$4:$C$1006,$A19,'DAILY ENTRY'!$B$4:$B$1006,H$3))</f>
        <v>0</v>
      </c>
      <c r="I19" s="257" t="n">
        <f aca="false">IF(I$3="(empty slot)","",COUNTIFS('DAILY ENTRY'!$C$4:$C$1006,$A19,'DAILY ENTRY'!$B$4:$B$1006,I$3))</f>
        <v>0</v>
      </c>
      <c r="J19" s="257" t="n">
        <f aca="false">IF(J$3="(empty slot)","",COUNTIFS('DAILY ENTRY'!$C$4:$C$1006,$A19,'DAILY ENTRY'!$B$4:$B$1006,J$3))</f>
        <v>0</v>
      </c>
      <c r="K19" s="257" t="n">
        <f aca="false">IF(K$3="(empty slot)","",COUNTIFS('DAILY ENTRY'!$C$4:$C$1006,$A19,'DAILY ENTRY'!$B$4:$B$1006,K$3))</f>
        <v>0</v>
      </c>
      <c r="L19" s="258" t="n">
        <f aca="false">COUNTIF('DAILY ENTRY'!$C$4:$C$1006,$A19)</f>
        <v>0</v>
      </c>
    </row>
    <row r="20" customFormat="false" ht="19.5" hidden="false" customHeight="true" outlineLevel="0" collapsed="false">
      <c r="A20" s="253" t="str">
        <f aca="false">'Platform Setup'!$B$20</f>
        <v>Medium</v>
      </c>
      <c r="B20" s="257" t="n">
        <f aca="false">IF(B$3="(empty slot)","",COUNTIFS('DAILY ENTRY'!$C$4:$C$1006,$A20,'DAILY ENTRY'!$B$4:$B$1006,B$3))</f>
        <v>0</v>
      </c>
      <c r="C20" s="257" t="n">
        <f aca="false">IF(C$3="(empty slot)","",COUNTIFS('DAILY ENTRY'!$C$4:$C$1006,$A20,'DAILY ENTRY'!$B$4:$B$1006,C$3))</f>
        <v>0</v>
      </c>
      <c r="D20" s="257" t="n">
        <f aca="false">IF(D$3="(empty slot)","",COUNTIFS('DAILY ENTRY'!$C$4:$C$1006,$A20,'DAILY ENTRY'!$B$4:$B$1006,D$3))</f>
        <v>0</v>
      </c>
      <c r="E20" s="257" t="n">
        <f aca="false">IF(E$3="(empty slot)","",COUNTIFS('DAILY ENTRY'!$C$4:$C$1006,$A20,'DAILY ENTRY'!$B$4:$B$1006,E$3))</f>
        <v>0</v>
      </c>
      <c r="F20" s="257" t="n">
        <f aca="false">IF(F$3="(empty slot)","",COUNTIFS('DAILY ENTRY'!$C$4:$C$1006,$A20,'DAILY ENTRY'!$B$4:$B$1006,F$3))</f>
        <v>0</v>
      </c>
      <c r="G20" s="257" t="n">
        <f aca="false">IF(G$3="(empty slot)","",COUNTIFS('DAILY ENTRY'!$C$4:$C$1006,$A20,'DAILY ENTRY'!$B$4:$B$1006,G$3))</f>
        <v>0</v>
      </c>
      <c r="H20" s="257" t="n">
        <f aca="false">IF(H$3="(empty slot)","",COUNTIFS('DAILY ENTRY'!$C$4:$C$1006,$A20,'DAILY ENTRY'!$B$4:$B$1006,H$3))</f>
        <v>0</v>
      </c>
      <c r="I20" s="257" t="n">
        <f aca="false">IF(I$3="(empty slot)","",COUNTIFS('DAILY ENTRY'!$C$4:$C$1006,$A20,'DAILY ENTRY'!$B$4:$B$1006,I$3))</f>
        <v>0</v>
      </c>
      <c r="J20" s="257" t="n">
        <f aca="false">IF(J$3="(empty slot)","",COUNTIFS('DAILY ENTRY'!$C$4:$C$1006,$A20,'DAILY ENTRY'!$B$4:$B$1006,J$3))</f>
        <v>0</v>
      </c>
      <c r="K20" s="257" t="n">
        <f aca="false">IF(K$3="(empty slot)","",COUNTIFS('DAILY ENTRY'!$C$4:$C$1006,$A20,'DAILY ENTRY'!$B$4:$B$1006,K$3))</f>
        <v>0</v>
      </c>
      <c r="L20" s="258" t="n">
        <f aca="false">COUNTIF('DAILY ENTRY'!$C$4:$C$1006,$A20)</f>
        <v>0</v>
      </c>
    </row>
    <row r="21" customFormat="false" ht="19.5" hidden="false" customHeight="true" outlineLevel="0" collapsed="false">
      <c r="A21" s="253" t="str">
        <f aca="false">'Platform Setup'!$B$21</f>
        <v>Substack</v>
      </c>
      <c r="B21" s="257" t="n">
        <f aca="false">IF(B$3="(empty slot)","",COUNTIFS('DAILY ENTRY'!$C$4:$C$1006,$A21,'DAILY ENTRY'!$B$4:$B$1006,B$3))</f>
        <v>0</v>
      </c>
      <c r="C21" s="257" t="n">
        <f aca="false">IF(C$3="(empty slot)","",COUNTIFS('DAILY ENTRY'!$C$4:$C$1006,$A21,'DAILY ENTRY'!$B$4:$B$1006,C$3))</f>
        <v>0</v>
      </c>
      <c r="D21" s="257" t="n">
        <f aca="false">IF(D$3="(empty slot)","",COUNTIFS('DAILY ENTRY'!$C$4:$C$1006,$A21,'DAILY ENTRY'!$B$4:$B$1006,D$3))</f>
        <v>0</v>
      </c>
      <c r="E21" s="257" t="n">
        <f aca="false">IF(E$3="(empty slot)","",COUNTIFS('DAILY ENTRY'!$C$4:$C$1006,$A21,'DAILY ENTRY'!$B$4:$B$1006,E$3))</f>
        <v>0</v>
      </c>
      <c r="F21" s="257" t="n">
        <f aca="false">IF(F$3="(empty slot)","",COUNTIFS('DAILY ENTRY'!$C$4:$C$1006,$A21,'DAILY ENTRY'!$B$4:$B$1006,F$3))</f>
        <v>0</v>
      </c>
      <c r="G21" s="257" t="n">
        <f aca="false">IF(G$3="(empty slot)","",COUNTIFS('DAILY ENTRY'!$C$4:$C$1006,$A21,'DAILY ENTRY'!$B$4:$B$1006,G$3))</f>
        <v>0</v>
      </c>
      <c r="H21" s="257" t="n">
        <f aca="false">IF(H$3="(empty slot)","",COUNTIFS('DAILY ENTRY'!$C$4:$C$1006,$A21,'DAILY ENTRY'!$B$4:$B$1006,H$3))</f>
        <v>0</v>
      </c>
      <c r="I21" s="257" t="n">
        <f aca="false">IF(I$3="(empty slot)","",COUNTIFS('DAILY ENTRY'!$C$4:$C$1006,$A21,'DAILY ENTRY'!$B$4:$B$1006,I$3))</f>
        <v>0</v>
      </c>
      <c r="J21" s="257" t="n">
        <f aca="false">IF(J$3="(empty slot)","",COUNTIFS('DAILY ENTRY'!$C$4:$C$1006,$A21,'DAILY ENTRY'!$B$4:$B$1006,J$3))</f>
        <v>0</v>
      </c>
      <c r="K21" s="257" t="n">
        <f aca="false">IF(K$3="(empty slot)","",COUNTIFS('DAILY ENTRY'!$C$4:$C$1006,$A21,'DAILY ENTRY'!$B$4:$B$1006,K$3))</f>
        <v>0</v>
      </c>
      <c r="L21" s="258" t="n">
        <f aca="false">COUNTIF('DAILY ENTRY'!$C$4:$C$1006,$A21)</f>
        <v>0</v>
      </c>
    </row>
    <row r="22" customFormat="false" ht="19.5" hidden="false" customHeight="true" outlineLevel="0" collapsed="false">
      <c r="A22" s="253" t="str">
        <f aca="false">'Platform Setup'!$B$22</f>
        <v>SlideShare</v>
      </c>
      <c r="B22" s="257" t="n">
        <f aca="false">IF(B$3="(empty slot)","",COUNTIFS('DAILY ENTRY'!$C$4:$C$1006,$A22,'DAILY ENTRY'!$B$4:$B$1006,B$3))</f>
        <v>0</v>
      </c>
      <c r="C22" s="257" t="n">
        <f aca="false">IF(C$3="(empty slot)","",COUNTIFS('DAILY ENTRY'!$C$4:$C$1006,$A22,'DAILY ENTRY'!$B$4:$B$1006,C$3))</f>
        <v>0</v>
      </c>
      <c r="D22" s="257" t="n">
        <f aca="false">IF(D$3="(empty slot)","",COUNTIFS('DAILY ENTRY'!$C$4:$C$1006,$A22,'DAILY ENTRY'!$B$4:$B$1006,D$3))</f>
        <v>0</v>
      </c>
      <c r="E22" s="257" t="n">
        <f aca="false">IF(E$3="(empty slot)","",COUNTIFS('DAILY ENTRY'!$C$4:$C$1006,$A22,'DAILY ENTRY'!$B$4:$B$1006,E$3))</f>
        <v>0</v>
      </c>
      <c r="F22" s="257" t="n">
        <f aca="false">IF(F$3="(empty slot)","",COUNTIFS('DAILY ENTRY'!$C$4:$C$1006,$A22,'DAILY ENTRY'!$B$4:$B$1006,F$3))</f>
        <v>0</v>
      </c>
      <c r="G22" s="257" t="n">
        <f aca="false">IF(G$3="(empty slot)","",COUNTIFS('DAILY ENTRY'!$C$4:$C$1006,$A22,'DAILY ENTRY'!$B$4:$B$1006,G$3))</f>
        <v>0</v>
      </c>
      <c r="H22" s="257" t="n">
        <f aca="false">IF(H$3="(empty slot)","",COUNTIFS('DAILY ENTRY'!$C$4:$C$1006,$A22,'DAILY ENTRY'!$B$4:$B$1006,H$3))</f>
        <v>0</v>
      </c>
      <c r="I22" s="257" t="n">
        <f aca="false">IF(I$3="(empty slot)","",COUNTIFS('DAILY ENTRY'!$C$4:$C$1006,$A22,'DAILY ENTRY'!$B$4:$B$1006,I$3))</f>
        <v>0</v>
      </c>
      <c r="J22" s="257" t="n">
        <f aca="false">IF(J$3="(empty slot)","",COUNTIFS('DAILY ENTRY'!$C$4:$C$1006,$A22,'DAILY ENTRY'!$B$4:$B$1006,J$3))</f>
        <v>0</v>
      </c>
      <c r="K22" s="257" t="n">
        <f aca="false">IF(K$3="(empty slot)","",COUNTIFS('DAILY ENTRY'!$C$4:$C$1006,$A22,'DAILY ENTRY'!$B$4:$B$1006,K$3))</f>
        <v>0</v>
      </c>
      <c r="L22" s="258" t="n">
        <f aca="false">COUNTIF('DAILY ENTRY'!$C$4:$C$1006,$A22)</f>
        <v>0</v>
      </c>
    </row>
    <row r="23" customFormat="false" ht="19.5" hidden="false" customHeight="true" outlineLevel="0" collapsed="false">
      <c r="A23" s="253" t="str">
        <f aca="false">'Platform Setup'!$B$23</f>
        <v>WordPress.com</v>
      </c>
      <c r="B23" s="257" t="n">
        <f aca="false">IF(B$3="(empty slot)","",COUNTIFS('DAILY ENTRY'!$C$4:$C$1006,$A23,'DAILY ENTRY'!$B$4:$B$1006,B$3))</f>
        <v>0</v>
      </c>
      <c r="C23" s="257" t="n">
        <f aca="false">IF(C$3="(empty slot)","",COUNTIFS('DAILY ENTRY'!$C$4:$C$1006,$A23,'DAILY ENTRY'!$B$4:$B$1006,C$3))</f>
        <v>0</v>
      </c>
      <c r="D23" s="257" t="n">
        <f aca="false">IF(D$3="(empty slot)","",COUNTIFS('DAILY ENTRY'!$C$4:$C$1006,$A23,'DAILY ENTRY'!$B$4:$B$1006,D$3))</f>
        <v>0</v>
      </c>
      <c r="E23" s="257" t="n">
        <f aca="false">IF(E$3="(empty slot)","",COUNTIFS('DAILY ENTRY'!$C$4:$C$1006,$A23,'DAILY ENTRY'!$B$4:$B$1006,E$3))</f>
        <v>0</v>
      </c>
      <c r="F23" s="257" t="n">
        <f aca="false">IF(F$3="(empty slot)","",COUNTIFS('DAILY ENTRY'!$C$4:$C$1006,$A23,'DAILY ENTRY'!$B$4:$B$1006,F$3))</f>
        <v>0</v>
      </c>
      <c r="G23" s="257" t="n">
        <f aca="false">IF(G$3="(empty slot)","",COUNTIFS('DAILY ENTRY'!$C$4:$C$1006,$A23,'DAILY ENTRY'!$B$4:$B$1006,G$3))</f>
        <v>0</v>
      </c>
      <c r="H23" s="257" t="n">
        <f aca="false">IF(H$3="(empty slot)","",COUNTIFS('DAILY ENTRY'!$C$4:$C$1006,$A23,'DAILY ENTRY'!$B$4:$B$1006,H$3))</f>
        <v>0</v>
      </c>
      <c r="I23" s="257" t="n">
        <f aca="false">IF(I$3="(empty slot)","",COUNTIFS('DAILY ENTRY'!$C$4:$C$1006,$A23,'DAILY ENTRY'!$B$4:$B$1006,I$3))</f>
        <v>0</v>
      </c>
      <c r="J23" s="257" t="n">
        <f aca="false">IF(J$3="(empty slot)","",COUNTIFS('DAILY ENTRY'!$C$4:$C$1006,$A23,'DAILY ENTRY'!$B$4:$B$1006,J$3))</f>
        <v>0</v>
      </c>
      <c r="K23" s="257" t="n">
        <f aca="false">IF(K$3="(empty slot)","",COUNTIFS('DAILY ENTRY'!$C$4:$C$1006,$A23,'DAILY ENTRY'!$B$4:$B$1006,K$3))</f>
        <v>0</v>
      </c>
      <c r="L23" s="258" t="n">
        <f aca="false">COUNTIF('DAILY ENTRY'!$C$4:$C$1006,$A23)</f>
        <v>0</v>
      </c>
    </row>
    <row r="24" customFormat="false" ht="19.5" hidden="false" customHeight="true" outlineLevel="0" collapsed="false">
      <c r="A24" s="253" t="str">
        <f aca="false">'Platform Setup'!$B$24</f>
        <v>Blogger</v>
      </c>
      <c r="B24" s="257" t="n">
        <f aca="false">IF(B$3="(empty slot)","",COUNTIFS('DAILY ENTRY'!$C$4:$C$1006,$A24,'DAILY ENTRY'!$B$4:$B$1006,B$3))</f>
        <v>0</v>
      </c>
      <c r="C24" s="257" t="n">
        <f aca="false">IF(C$3="(empty slot)","",COUNTIFS('DAILY ENTRY'!$C$4:$C$1006,$A24,'DAILY ENTRY'!$B$4:$B$1006,C$3))</f>
        <v>0</v>
      </c>
      <c r="D24" s="257" t="n">
        <f aca="false">IF(D$3="(empty slot)","",COUNTIFS('DAILY ENTRY'!$C$4:$C$1006,$A24,'DAILY ENTRY'!$B$4:$B$1006,D$3))</f>
        <v>0</v>
      </c>
      <c r="E24" s="257" t="n">
        <f aca="false">IF(E$3="(empty slot)","",COUNTIFS('DAILY ENTRY'!$C$4:$C$1006,$A24,'DAILY ENTRY'!$B$4:$B$1006,E$3))</f>
        <v>0</v>
      </c>
      <c r="F24" s="257" t="n">
        <f aca="false">IF(F$3="(empty slot)","",COUNTIFS('DAILY ENTRY'!$C$4:$C$1006,$A24,'DAILY ENTRY'!$B$4:$B$1006,F$3))</f>
        <v>0</v>
      </c>
      <c r="G24" s="257" t="n">
        <f aca="false">IF(G$3="(empty slot)","",COUNTIFS('DAILY ENTRY'!$C$4:$C$1006,$A24,'DAILY ENTRY'!$B$4:$B$1006,G$3))</f>
        <v>0</v>
      </c>
      <c r="H24" s="257" t="n">
        <f aca="false">IF(H$3="(empty slot)","",COUNTIFS('DAILY ENTRY'!$C$4:$C$1006,$A24,'DAILY ENTRY'!$B$4:$B$1006,H$3))</f>
        <v>0</v>
      </c>
      <c r="I24" s="257" t="n">
        <f aca="false">IF(I$3="(empty slot)","",COUNTIFS('DAILY ENTRY'!$C$4:$C$1006,$A24,'DAILY ENTRY'!$B$4:$B$1006,I$3))</f>
        <v>0</v>
      </c>
      <c r="J24" s="257" t="n">
        <f aca="false">IF(J$3="(empty slot)","",COUNTIFS('DAILY ENTRY'!$C$4:$C$1006,$A24,'DAILY ENTRY'!$B$4:$B$1006,J$3))</f>
        <v>0</v>
      </c>
      <c r="K24" s="257" t="n">
        <f aca="false">IF(K$3="(empty slot)","",COUNTIFS('DAILY ENTRY'!$C$4:$C$1006,$A24,'DAILY ENTRY'!$B$4:$B$1006,K$3))</f>
        <v>0</v>
      </c>
      <c r="L24" s="258" t="n">
        <f aca="false">COUNTIF('DAILY ENTRY'!$C$4:$C$1006,$A24)</f>
        <v>0</v>
      </c>
    </row>
    <row r="25" customFormat="false" ht="19.5" hidden="false" customHeight="true" outlineLevel="0" collapsed="false">
      <c r="A25" s="253" t="str">
        <f aca="false">'Platform Setup'!$B$25</f>
        <v>Tumblr</v>
      </c>
      <c r="B25" s="257" t="n">
        <f aca="false">IF(B$3="(empty slot)","",COUNTIFS('DAILY ENTRY'!$C$4:$C$1006,$A25,'DAILY ENTRY'!$B$4:$B$1006,B$3))</f>
        <v>0</v>
      </c>
      <c r="C25" s="257" t="n">
        <f aca="false">IF(C$3="(empty slot)","",COUNTIFS('DAILY ENTRY'!$C$4:$C$1006,$A25,'DAILY ENTRY'!$B$4:$B$1006,C$3))</f>
        <v>0</v>
      </c>
      <c r="D25" s="257" t="n">
        <f aca="false">IF(D$3="(empty slot)","",COUNTIFS('DAILY ENTRY'!$C$4:$C$1006,$A25,'DAILY ENTRY'!$B$4:$B$1006,D$3))</f>
        <v>0</v>
      </c>
      <c r="E25" s="257" t="n">
        <f aca="false">IF(E$3="(empty slot)","",COUNTIFS('DAILY ENTRY'!$C$4:$C$1006,$A25,'DAILY ENTRY'!$B$4:$B$1006,E$3))</f>
        <v>0</v>
      </c>
      <c r="F25" s="257" t="n">
        <f aca="false">IF(F$3="(empty slot)","",COUNTIFS('DAILY ENTRY'!$C$4:$C$1006,$A25,'DAILY ENTRY'!$B$4:$B$1006,F$3))</f>
        <v>0</v>
      </c>
      <c r="G25" s="257" t="n">
        <f aca="false">IF(G$3="(empty slot)","",COUNTIFS('DAILY ENTRY'!$C$4:$C$1006,$A25,'DAILY ENTRY'!$B$4:$B$1006,G$3))</f>
        <v>0</v>
      </c>
      <c r="H25" s="257" t="n">
        <f aca="false">IF(H$3="(empty slot)","",COUNTIFS('DAILY ENTRY'!$C$4:$C$1006,$A25,'DAILY ENTRY'!$B$4:$B$1006,H$3))</f>
        <v>0</v>
      </c>
      <c r="I25" s="257" t="n">
        <f aca="false">IF(I$3="(empty slot)","",COUNTIFS('DAILY ENTRY'!$C$4:$C$1006,$A25,'DAILY ENTRY'!$B$4:$B$1006,I$3))</f>
        <v>0</v>
      </c>
      <c r="J25" s="257" t="n">
        <f aca="false">IF(J$3="(empty slot)","",COUNTIFS('DAILY ENTRY'!$C$4:$C$1006,$A25,'DAILY ENTRY'!$B$4:$B$1006,J$3))</f>
        <v>0</v>
      </c>
      <c r="K25" s="257" t="n">
        <f aca="false">IF(K$3="(empty slot)","",COUNTIFS('DAILY ENTRY'!$C$4:$C$1006,$A25,'DAILY ENTRY'!$B$4:$B$1006,K$3))</f>
        <v>0</v>
      </c>
      <c r="L25" s="258" t="n">
        <f aca="false">COUNTIF('DAILY ENTRY'!$C$4:$C$1006,$A25)</f>
        <v>0</v>
      </c>
    </row>
    <row r="26" customFormat="false" ht="19.5" hidden="false" customHeight="true" outlineLevel="0" collapsed="false">
      <c r="A26" s="253" t="str">
        <f aca="false">'Platform Setup'!$B$26</f>
        <v>Vocal Media</v>
      </c>
      <c r="B26" s="257" t="n">
        <f aca="false">IF(B$3="(empty slot)","",COUNTIFS('DAILY ENTRY'!$C$4:$C$1006,$A26,'DAILY ENTRY'!$B$4:$B$1006,B$3))</f>
        <v>0</v>
      </c>
      <c r="C26" s="257" t="n">
        <f aca="false">IF(C$3="(empty slot)","",COUNTIFS('DAILY ENTRY'!$C$4:$C$1006,$A26,'DAILY ENTRY'!$B$4:$B$1006,C$3))</f>
        <v>0</v>
      </c>
      <c r="D26" s="257" t="n">
        <f aca="false">IF(D$3="(empty slot)","",COUNTIFS('DAILY ENTRY'!$C$4:$C$1006,$A26,'DAILY ENTRY'!$B$4:$B$1006,D$3))</f>
        <v>0</v>
      </c>
      <c r="E26" s="257" t="n">
        <f aca="false">IF(E$3="(empty slot)","",COUNTIFS('DAILY ENTRY'!$C$4:$C$1006,$A26,'DAILY ENTRY'!$B$4:$B$1006,E$3))</f>
        <v>0</v>
      </c>
      <c r="F26" s="257" t="n">
        <f aca="false">IF(F$3="(empty slot)","",COUNTIFS('DAILY ENTRY'!$C$4:$C$1006,$A26,'DAILY ENTRY'!$B$4:$B$1006,F$3))</f>
        <v>0</v>
      </c>
      <c r="G26" s="257" t="n">
        <f aca="false">IF(G$3="(empty slot)","",COUNTIFS('DAILY ENTRY'!$C$4:$C$1006,$A26,'DAILY ENTRY'!$B$4:$B$1006,G$3))</f>
        <v>0</v>
      </c>
      <c r="H26" s="257" t="n">
        <f aca="false">IF(H$3="(empty slot)","",COUNTIFS('DAILY ENTRY'!$C$4:$C$1006,$A26,'DAILY ENTRY'!$B$4:$B$1006,H$3))</f>
        <v>0</v>
      </c>
      <c r="I26" s="257" t="n">
        <f aca="false">IF(I$3="(empty slot)","",COUNTIFS('DAILY ENTRY'!$C$4:$C$1006,$A26,'DAILY ENTRY'!$B$4:$B$1006,I$3))</f>
        <v>0</v>
      </c>
      <c r="J26" s="257" t="n">
        <f aca="false">IF(J$3="(empty slot)","",COUNTIFS('DAILY ENTRY'!$C$4:$C$1006,$A26,'DAILY ENTRY'!$B$4:$B$1006,J$3))</f>
        <v>0</v>
      </c>
      <c r="K26" s="257" t="n">
        <f aca="false">IF(K$3="(empty slot)","",COUNTIFS('DAILY ENTRY'!$C$4:$C$1006,$A26,'DAILY ENTRY'!$B$4:$B$1006,K$3))</f>
        <v>0</v>
      </c>
      <c r="L26" s="258" t="n">
        <f aca="false">COUNTIF('DAILY ENTRY'!$C$4:$C$1006,$A26)</f>
        <v>0</v>
      </c>
    </row>
    <row r="27" customFormat="false" ht="19.5" hidden="false" customHeight="true" outlineLevel="0" collapsed="false">
      <c r="A27" s="253" t="str">
        <f aca="false">'Platform Setup'!$B$27</f>
        <v>DEV Community</v>
      </c>
      <c r="B27" s="257" t="n">
        <f aca="false">IF(B$3="(empty slot)","",COUNTIFS('DAILY ENTRY'!$C$4:$C$1006,$A27,'DAILY ENTRY'!$B$4:$B$1006,B$3))</f>
        <v>0</v>
      </c>
      <c r="C27" s="257" t="n">
        <f aca="false">IF(C$3="(empty slot)","",COUNTIFS('DAILY ENTRY'!$C$4:$C$1006,$A27,'DAILY ENTRY'!$B$4:$B$1006,C$3))</f>
        <v>0</v>
      </c>
      <c r="D27" s="257" t="n">
        <f aca="false">IF(D$3="(empty slot)","",COUNTIFS('DAILY ENTRY'!$C$4:$C$1006,$A27,'DAILY ENTRY'!$B$4:$B$1006,D$3))</f>
        <v>0</v>
      </c>
      <c r="E27" s="257" t="n">
        <f aca="false">IF(E$3="(empty slot)","",COUNTIFS('DAILY ENTRY'!$C$4:$C$1006,$A27,'DAILY ENTRY'!$B$4:$B$1006,E$3))</f>
        <v>0</v>
      </c>
      <c r="F27" s="257" t="n">
        <f aca="false">IF(F$3="(empty slot)","",COUNTIFS('DAILY ENTRY'!$C$4:$C$1006,$A27,'DAILY ENTRY'!$B$4:$B$1006,F$3))</f>
        <v>0</v>
      </c>
      <c r="G27" s="257" t="n">
        <f aca="false">IF(G$3="(empty slot)","",COUNTIFS('DAILY ENTRY'!$C$4:$C$1006,$A27,'DAILY ENTRY'!$B$4:$B$1006,G$3))</f>
        <v>0</v>
      </c>
      <c r="H27" s="257" t="n">
        <f aca="false">IF(H$3="(empty slot)","",COUNTIFS('DAILY ENTRY'!$C$4:$C$1006,$A27,'DAILY ENTRY'!$B$4:$B$1006,H$3))</f>
        <v>0</v>
      </c>
      <c r="I27" s="257" t="n">
        <f aca="false">IF(I$3="(empty slot)","",COUNTIFS('DAILY ENTRY'!$C$4:$C$1006,$A27,'DAILY ENTRY'!$B$4:$B$1006,I$3))</f>
        <v>0</v>
      </c>
      <c r="J27" s="257" t="n">
        <f aca="false">IF(J$3="(empty slot)","",COUNTIFS('DAILY ENTRY'!$C$4:$C$1006,$A27,'DAILY ENTRY'!$B$4:$B$1006,J$3))</f>
        <v>0</v>
      </c>
      <c r="K27" s="257" t="n">
        <f aca="false">IF(K$3="(empty slot)","",COUNTIFS('DAILY ENTRY'!$C$4:$C$1006,$A27,'DAILY ENTRY'!$B$4:$B$1006,K$3))</f>
        <v>0</v>
      </c>
      <c r="L27" s="258" t="n">
        <f aca="false">COUNTIF('DAILY ENTRY'!$C$4:$C$1006,$A27)</f>
        <v>0</v>
      </c>
    </row>
    <row r="28" customFormat="false" ht="19.5" hidden="false" customHeight="true" outlineLevel="0" collapsed="false">
      <c r="A28" s="253" t="str">
        <f aca="false">'Platform Setup'!$B$28</f>
        <v>Hashnode</v>
      </c>
      <c r="B28" s="257" t="n">
        <f aca="false">IF(B$3="(empty slot)","",COUNTIFS('DAILY ENTRY'!$C$4:$C$1006,$A28,'DAILY ENTRY'!$B$4:$B$1006,B$3))</f>
        <v>0</v>
      </c>
      <c r="C28" s="257" t="n">
        <f aca="false">IF(C$3="(empty slot)","",COUNTIFS('DAILY ENTRY'!$C$4:$C$1006,$A28,'DAILY ENTRY'!$B$4:$B$1006,C$3))</f>
        <v>0</v>
      </c>
      <c r="D28" s="257" t="n">
        <f aca="false">IF(D$3="(empty slot)","",COUNTIFS('DAILY ENTRY'!$C$4:$C$1006,$A28,'DAILY ENTRY'!$B$4:$B$1006,D$3))</f>
        <v>0</v>
      </c>
      <c r="E28" s="257" t="n">
        <f aca="false">IF(E$3="(empty slot)","",COUNTIFS('DAILY ENTRY'!$C$4:$C$1006,$A28,'DAILY ENTRY'!$B$4:$B$1006,E$3))</f>
        <v>0</v>
      </c>
      <c r="F28" s="257" t="n">
        <f aca="false">IF(F$3="(empty slot)","",COUNTIFS('DAILY ENTRY'!$C$4:$C$1006,$A28,'DAILY ENTRY'!$B$4:$B$1006,F$3))</f>
        <v>0</v>
      </c>
      <c r="G28" s="257" t="n">
        <f aca="false">IF(G$3="(empty slot)","",COUNTIFS('DAILY ENTRY'!$C$4:$C$1006,$A28,'DAILY ENTRY'!$B$4:$B$1006,G$3))</f>
        <v>0</v>
      </c>
      <c r="H28" s="257" t="n">
        <f aca="false">IF(H$3="(empty slot)","",COUNTIFS('DAILY ENTRY'!$C$4:$C$1006,$A28,'DAILY ENTRY'!$B$4:$B$1006,H$3))</f>
        <v>0</v>
      </c>
      <c r="I28" s="257" t="n">
        <f aca="false">IF(I$3="(empty slot)","",COUNTIFS('DAILY ENTRY'!$C$4:$C$1006,$A28,'DAILY ENTRY'!$B$4:$B$1006,I$3))</f>
        <v>0</v>
      </c>
      <c r="J28" s="257" t="n">
        <f aca="false">IF(J$3="(empty slot)","",COUNTIFS('DAILY ENTRY'!$C$4:$C$1006,$A28,'DAILY ENTRY'!$B$4:$B$1006,J$3))</f>
        <v>0</v>
      </c>
      <c r="K28" s="257" t="n">
        <f aca="false">IF(K$3="(empty slot)","",COUNTIFS('DAILY ENTRY'!$C$4:$C$1006,$A28,'DAILY ENTRY'!$B$4:$B$1006,K$3))</f>
        <v>0</v>
      </c>
      <c r="L28" s="258" t="n">
        <f aca="false">COUNTIF('DAILY ENTRY'!$C$4:$C$1006,$A28)</f>
        <v>0</v>
      </c>
    </row>
    <row r="29" customFormat="false" ht="19.5" hidden="false" customHeight="true" outlineLevel="0" collapsed="false">
      <c r="A29" s="253" t="str">
        <f aca="false">'Platform Setup'!$B$29</f>
        <v>Quora</v>
      </c>
      <c r="B29" s="257" t="n">
        <f aca="false">IF(B$3="(empty slot)","",COUNTIFS('DAILY ENTRY'!$C$4:$C$1006,$A29,'DAILY ENTRY'!$B$4:$B$1006,B$3))</f>
        <v>0</v>
      </c>
      <c r="C29" s="257" t="n">
        <f aca="false">IF(C$3="(empty slot)","",COUNTIFS('DAILY ENTRY'!$C$4:$C$1006,$A29,'DAILY ENTRY'!$B$4:$B$1006,C$3))</f>
        <v>0</v>
      </c>
      <c r="D29" s="257" t="n">
        <f aca="false">IF(D$3="(empty slot)","",COUNTIFS('DAILY ENTRY'!$C$4:$C$1006,$A29,'DAILY ENTRY'!$B$4:$B$1006,D$3))</f>
        <v>0</v>
      </c>
      <c r="E29" s="257" t="n">
        <f aca="false">IF(E$3="(empty slot)","",COUNTIFS('DAILY ENTRY'!$C$4:$C$1006,$A29,'DAILY ENTRY'!$B$4:$B$1006,E$3))</f>
        <v>0</v>
      </c>
      <c r="F29" s="257" t="n">
        <f aca="false">IF(F$3="(empty slot)","",COUNTIFS('DAILY ENTRY'!$C$4:$C$1006,$A29,'DAILY ENTRY'!$B$4:$B$1006,F$3))</f>
        <v>0</v>
      </c>
      <c r="G29" s="257" t="n">
        <f aca="false">IF(G$3="(empty slot)","",COUNTIFS('DAILY ENTRY'!$C$4:$C$1006,$A29,'DAILY ENTRY'!$B$4:$B$1006,G$3))</f>
        <v>0</v>
      </c>
      <c r="H29" s="257" t="n">
        <f aca="false">IF(H$3="(empty slot)","",COUNTIFS('DAILY ENTRY'!$C$4:$C$1006,$A29,'DAILY ENTRY'!$B$4:$B$1006,H$3))</f>
        <v>0</v>
      </c>
      <c r="I29" s="257" t="n">
        <f aca="false">IF(I$3="(empty slot)","",COUNTIFS('DAILY ENTRY'!$C$4:$C$1006,$A29,'DAILY ENTRY'!$B$4:$B$1006,I$3))</f>
        <v>0</v>
      </c>
      <c r="J29" s="257" t="n">
        <f aca="false">IF(J$3="(empty slot)","",COUNTIFS('DAILY ENTRY'!$C$4:$C$1006,$A29,'DAILY ENTRY'!$B$4:$B$1006,J$3))</f>
        <v>0</v>
      </c>
      <c r="K29" s="257" t="n">
        <f aca="false">IF(K$3="(empty slot)","",COUNTIFS('DAILY ENTRY'!$C$4:$C$1006,$A29,'DAILY ENTRY'!$B$4:$B$1006,K$3))</f>
        <v>0</v>
      </c>
      <c r="L29" s="258" t="n">
        <f aca="false">COUNTIF('DAILY ENTRY'!$C$4:$C$1006,$A29)</f>
        <v>0</v>
      </c>
    </row>
    <row r="30" customFormat="false" ht="19.5" hidden="false" customHeight="true" outlineLevel="0" collapsed="false">
      <c r="A30" s="253" t="str">
        <f aca="false">'Platform Setup'!$B$30</f>
        <v>Reddit</v>
      </c>
      <c r="B30" s="257" t="n">
        <f aca="false">IF(B$3="(empty slot)","",COUNTIFS('DAILY ENTRY'!$C$4:$C$1006,$A30,'DAILY ENTRY'!$B$4:$B$1006,B$3))</f>
        <v>0</v>
      </c>
      <c r="C30" s="257" t="n">
        <f aca="false">IF(C$3="(empty slot)","",COUNTIFS('DAILY ENTRY'!$C$4:$C$1006,$A30,'DAILY ENTRY'!$B$4:$B$1006,C$3))</f>
        <v>0</v>
      </c>
      <c r="D30" s="257" t="n">
        <f aca="false">IF(D$3="(empty slot)","",COUNTIFS('DAILY ENTRY'!$C$4:$C$1006,$A30,'DAILY ENTRY'!$B$4:$B$1006,D$3))</f>
        <v>0</v>
      </c>
      <c r="E30" s="257" t="n">
        <f aca="false">IF(E$3="(empty slot)","",COUNTIFS('DAILY ENTRY'!$C$4:$C$1006,$A30,'DAILY ENTRY'!$B$4:$B$1006,E$3))</f>
        <v>0</v>
      </c>
      <c r="F30" s="257" t="n">
        <f aca="false">IF(F$3="(empty slot)","",COUNTIFS('DAILY ENTRY'!$C$4:$C$1006,$A30,'DAILY ENTRY'!$B$4:$B$1006,F$3))</f>
        <v>0</v>
      </c>
      <c r="G30" s="257" t="n">
        <f aca="false">IF(G$3="(empty slot)","",COUNTIFS('DAILY ENTRY'!$C$4:$C$1006,$A30,'DAILY ENTRY'!$B$4:$B$1006,G$3))</f>
        <v>0</v>
      </c>
      <c r="H30" s="257" t="n">
        <f aca="false">IF(H$3="(empty slot)","",COUNTIFS('DAILY ENTRY'!$C$4:$C$1006,$A30,'DAILY ENTRY'!$B$4:$B$1006,H$3))</f>
        <v>0</v>
      </c>
      <c r="I30" s="257" t="n">
        <f aca="false">IF(I$3="(empty slot)","",COUNTIFS('DAILY ENTRY'!$C$4:$C$1006,$A30,'DAILY ENTRY'!$B$4:$B$1006,I$3))</f>
        <v>0</v>
      </c>
      <c r="J30" s="257" t="n">
        <f aca="false">IF(J$3="(empty slot)","",COUNTIFS('DAILY ENTRY'!$C$4:$C$1006,$A30,'DAILY ENTRY'!$B$4:$B$1006,J$3))</f>
        <v>0</v>
      </c>
      <c r="K30" s="257" t="n">
        <f aca="false">IF(K$3="(empty slot)","",COUNTIFS('DAILY ENTRY'!$C$4:$C$1006,$A30,'DAILY ENTRY'!$B$4:$B$1006,K$3))</f>
        <v>0</v>
      </c>
      <c r="L30" s="258" t="n">
        <f aca="false">COUNTIF('DAILY ENTRY'!$C$4:$C$1006,$A30)</f>
        <v>0</v>
      </c>
    </row>
    <row r="31" customFormat="false" ht="19.5" hidden="false" customHeight="true" outlineLevel="0" collapsed="false">
      <c r="A31" s="253" t="str">
        <f aca="false">'Platform Setup'!$B$31</f>
        <v>Planning Planet</v>
      </c>
      <c r="B31" s="257" t="n">
        <f aca="false">IF(B$3="(empty slot)","",COUNTIFS('DAILY ENTRY'!$C$4:$C$1006,$A31,'DAILY ENTRY'!$B$4:$B$1006,B$3))</f>
        <v>0</v>
      </c>
      <c r="C31" s="257" t="n">
        <f aca="false">IF(C$3="(empty slot)","",COUNTIFS('DAILY ENTRY'!$C$4:$C$1006,$A31,'DAILY ENTRY'!$B$4:$B$1006,C$3))</f>
        <v>0</v>
      </c>
      <c r="D31" s="257" t="n">
        <f aca="false">IF(D$3="(empty slot)","",COUNTIFS('DAILY ENTRY'!$C$4:$C$1006,$A31,'DAILY ENTRY'!$B$4:$B$1006,D$3))</f>
        <v>0</v>
      </c>
      <c r="E31" s="257" t="n">
        <f aca="false">IF(E$3="(empty slot)","",COUNTIFS('DAILY ENTRY'!$C$4:$C$1006,$A31,'DAILY ENTRY'!$B$4:$B$1006,E$3))</f>
        <v>0</v>
      </c>
      <c r="F31" s="257" t="n">
        <f aca="false">IF(F$3="(empty slot)","",COUNTIFS('DAILY ENTRY'!$C$4:$C$1006,$A31,'DAILY ENTRY'!$B$4:$B$1006,F$3))</f>
        <v>0</v>
      </c>
      <c r="G31" s="257" t="n">
        <f aca="false">IF(G$3="(empty slot)","",COUNTIFS('DAILY ENTRY'!$C$4:$C$1006,$A31,'DAILY ENTRY'!$B$4:$B$1006,G$3))</f>
        <v>0</v>
      </c>
      <c r="H31" s="257" t="n">
        <f aca="false">IF(H$3="(empty slot)","",COUNTIFS('DAILY ENTRY'!$C$4:$C$1006,$A31,'DAILY ENTRY'!$B$4:$B$1006,H$3))</f>
        <v>0</v>
      </c>
      <c r="I31" s="257" t="n">
        <f aca="false">IF(I$3="(empty slot)","",COUNTIFS('DAILY ENTRY'!$C$4:$C$1006,$A31,'DAILY ENTRY'!$B$4:$B$1006,I$3))</f>
        <v>0</v>
      </c>
      <c r="J31" s="257" t="n">
        <f aca="false">IF(J$3="(empty slot)","",COUNTIFS('DAILY ENTRY'!$C$4:$C$1006,$A31,'DAILY ENTRY'!$B$4:$B$1006,J$3))</f>
        <v>0</v>
      </c>
      <c r="K31" s="257" t="n">
        <f aca="false">IF(K$3="(empty slot)","",COUNTIFS('DAILY ENTRY'!$C$4:$C$1006,$A31,'DAILY ENTRY'!$B$4:$B$1006,K$3))</f>
        <v>0</v>
      </c>
      <c r="L31" s="258" t="n">
        <f aca="false">COUNTIF('DAILY ENTRY'!$C$4:$C$1006,$A31)</f>
        <v>0</v>
      </c>
    </row>
    <row r="32" customFormat="false" ht="19.5" hidden="false" customHeight="true" outlineLevel="0" collapsed="false">
      <c r="A32" s="253" t="str">
        <f aca="false">'Platform Setup'!$B$32</f>
        <v>PMI Community (ProjectManagement.com)</v>
      </c>
      <c r="B32" s="257" t="n">
        <f aca="false">IF(B$3="(empty slot)","",COUNTIFS('DAILY ENTRY'!$C$4:$C$1006,$A32,'DAILY ENTRY'!$B$4:$B$1006,B$3))</f>
        <v>0</v>
      </c>
      <c r="C32" s="257" t="n">
        <f aca="false">IF(C$3="(empty slot)","",COUNTIFS('DAILY ENTRY'!$C$4:$C$1006,$A32,'DAILY ENTRY'!$B$4:$B$1006,C$3))</f>
        <v>0</v>
      </c>
      <c r="D32" s="257" t="n">
        <f aca="false">IF(D$3="(empty slot)","",COUNTIFS('DAILY ENTRY'!$C$4:$C$1006,$A32,'DAILY ENTRY'!$B$4:$B$1006,D$3))</f>
        <v>0</v>
      </c>
      <c r="E32" s="257" t="n">
        <f aca="false">IF(E$3="(empty slot)","",COUNTIFS('DAILY ENTRY'!$C$4:$C$1006,$A32,'DAILY ENTRY'!$B$4:$B$1006,E$3))</f>
        <v>0</v>
      </c>
      <c r="F32" s="257" t="n">
        <f aca="false">IF(F$3="(empty slot)","",COUNTIFS('DAILY ENTRY'!$C$4:$C$1006,$A32,'DAILY ENTRY'!$B$4:$B$1006,F$3))</f>
        <v>0</v>
      </c>
      <c r="G32" s="257" t="n">
        <f aca="false">IF(G$3="(empty slot)","",COUNTIFS('DAILY ENTRY'!$C$4:$C$1006,$A32,'DAILY ENTRY'!$B$4:$B$1006,G$3))</f>
        <v>0</v>
      </c>
      <c r="H32" s="257" t="n">
        <f aca="false">IF(H$3="(empty slot)","",COUNTIFS('DAILY ENTRY'!$C$4:$C$1006,$A32,'DAILY ENTRY'!$B$4:$B$1006,H$3))</f>
        <v>0</v>
      </c>
      <c r="I32" s="257" t="n">
        <f aca="false">IF(I$3="(empty slot)","",COUNTIFS('DAILY ENTRY'!$C$4:$C$1006,$A32,'DAILY ENTRY'!$B$4:$B$1006,I$3))</f>
        <v>0</v>
      </c>
      <c r="J32" s="257" t="n">
        <f aca="false">IF(J$3="(empty slot)","",COUNTIFS('DAILY ENTRY'!$C$4:$C$1006,$A32,'DAILY ENTRY'!$B$4:$B$1006,J$3))</f>
        <v>0</v>
      </c>
      <c r="K32" s="257" t="n">
        <f aca="false">IF(K$3="(empty slot)","",COUNTIFS('DAILY ENTRY'!$C$4:$C$1006,$A32,'DAILY ENTRY'!$B$4:$B$1006,K$3))</f>
        <v>0</v>
      </c>
      <c r="L32" s="258" t="n">
        <f aca="false">COUNTIF('DAILY ENTRY'!$C$4:$C$1006,$A32)</f>
        <v>0</v>
      </c>
    </row>
    <row r="33" customFormat="false" ht="19.5" hidden="false" customHeight="true" outlineLevel="0" collapsed="false">
      <c r="A33" s="253" t="str">
        <f aca="false">'Platform Setup'!$B$33</f>
        <v>Facebook Groups</v>
      </c>
      <c r="B33" s="257" t="n">
        <f aca="false">IF(B$3="(empty slot)","",COUNTIFS('DAILY ENTRY'!$C$4:$C$1006,$A33,'DAILY ENTRY'!$B$4:$B$1006,B$3))</f>
        <v>0</v>
      </c>
      <c r="C33" s="257" t="n">
        <f aca="false">IF(C$3="(empty slot)","",COUNTIFS('DAILY ENTRY'!$C$4:$C$1006,$A33,'DAILY ENTRY'!$B$4:$B$1006,C$3))</f>
        <v>0</v>
      </c>
      <c r="D33" s="257" t="n">
        <f aca="false">IF(D$3="(empty slot)","",COUNTIFS('DAILY ENTRY'!$C$4:$C$1006,$A33,'DAILY ENTRY'!$B$4:$B$1006,D$3))</f>
        <v>0</v>
      </c>
      <c r="E33" s="257" t="n">
        <f aca="false">IF(E$3="(empty slot)","",COUNTIFS('DAILY ENTRY'!$C$4:$C$1006,$A33,'DAILY ENTRY'!$B$4:$B$1006,E$3))</f>
        <v>0</v>
      </c>
      <c r="F33" s="257" t="n">
        <f aca="false">IF(F$3="(empty slot)","",COUNTIFS('DAILY ENTRY'!$C$4:$C$1006,$A33,'DAILY ENTRY'!$B$4:$B$1006,F$3))</f>
        <v>0</v>
      </c>
      <c r="G33" s="257" t="n">
        <f aca="false">IF(G$3="(empty slot)","",COUNTIFS('DAILY ENTRY'!$C$4:$C$1006,$A33,'DAILY ENTRY'!$B$4:$B$1006,G$3))</f>
        <v>0</v>
      </c>
      <c r="H33" s="257" t="n">
        <f aca="false">IF(H$3="(empty slot)","",COUNTIFS('DAILY ENTRY'!$C$4:$C$1006,$A33,'DAILY ENTRY'!$B$4:$B$1006,H$3))</f>
        <v>0</v>
      </c>
      <c r="I33" s="257" t="n">
        <f aca="false">IF(I$3="(empty slot)","",COUNTIFS('DAILY ENTRY'!$C$4:$C$1006,$A33,'DAILY ENTRY'!$B$4:$B$1006,I$3))</f>
        <v>0</v>
      </c>
      <c r="J33" s="257" t="n">
        <f aca="false">IF(J$3="(empty slot)","",COUNTIFS('DAILY ENTRY'!$C$4:$C$1006,$A33,'DAILY ENTRY'!$B$4:$B$1006,J$3))</f>
        <v>0</v>
      </c>
      <c r="K33" s="257" t="n">
        <f aca="false">IF(K$3="(empty slot)","",COUNTIFS('DAILY ENTRY'!$C$4:$C$1006,$A33,'DAILY ENTRY'!$B$4:$B$1006,K$3))</f>
        <v>0</v>
      </c>
      <c r="L33" s="258" t="n">
        <f aca="false">COUNTIF('DAILY ENTRY'!$C$4:$C$1006,$A33)</f>
        <v>0</v>
      </c>
    </row>
    <row r="34" customFormat="false" ht="19.5" hidden="false" customHeight="true" outlineLevel="0" collapsed="false">
      <c r="A34" s="253" t="str">
        <f aca="false">'Platform Setup'!$B$34</f>
        <v>Discord</v>
      </c>
      <c r="B34" s="257" t="n">
        <f aca="false">IF(B$3="(empty slot)","",COUNTIFS('DAILY ENTRY'!$C$4:$C$1006,$A34,'DAILY ENTRY'!$B$4:$B$1006,B$3))</f>
        <v>0</v>
      </c>
      <c r="C34" s="257" t="n">
        <f aca="false">IF(C$3="(empty slot)","",COUNTIFS('DAILY ENTRY'!$C$4:$C$1006,$A34,'DAILY ENTRY'!$B$4:$B$1006,C$3))</f>
        <v>0</v>
      </c>
      <c r="D34" s="257" t="n">
        <f aca="false">IF(D$3="(empty slot)","",COUNTIFS('DAILY ENTRY'!$C$4:$C$1006,$A34,'DAILY ENTRY'!$B$4:$B$1006,D$3))</f>
        <v>0</v>
      </c>
      <c r="E34" s="257" t="n">
        <f aca="false">IF(E$3="(empty slot)","",COUNTIFS('DAILY ENTRY'!$C$4:$C$1006,$A34,'DAILY ENTRY'!$B$4:$B$1006,E$3))</f>
        <v>0</v>
      </c>
      <c r="F34" s="257" t="n">
        <f aca="false">IF(F$3="(empty slot)","",COUNTIFS('DAILY ENTRY'!$C$4:$C$1006,$A34,'DAILY ENTRY'!$B$4:$B$1006,F$3))</f>
        <v>0</v>
      </c>
      <c r="G34" s="257" t="n">
        <f aca="false">IF(G$3="(empty slot)","",COUNTIFS('DAILY ENTRY'!$C$4:$C$1006,$A34,'DAILY ENTRY'!$B$4:$B$1006,G$3))</f>
        <v>0</v>
      </c>
      <c r="H34" s="257" t="n">
        <f aca="false">IF(H$3="(empty slot)","",COUNTIFS('DAILY ENTRY'!$C$4:$C$1006,$A34,'DAILY ENTRY'!$B$4:$B$1006,H$3))</f>
        <v>0</v>
      </c>
      <c r="I34" s="257" t="n">
        <f aca="false">IF(I$3="(empty slot)","",COUNTIFS('DAILY ENTRY'!$C$4:$C$1006,$A34,'DAILY ENTRY'!$B$4:$B$1006,I$3))</f>
        <v>0</v>
      </c>
      <c r="J34" s="257" t="n">
        <f aca="false">IF(J$3="(empty slot)","",COUNTIFS('DAILY ENTRY'!$C$4:$C$1006,$A34,'DAILY ENTRY'!$B$4:$B$1006,J$3))</f>
        <v>0</v>
      </c>
      <c r="K34" s="257" t="n">
        <f aca="false">IF(K$3="(empty slot)","",COUNTIFS('DAILY ENTRY'!$C$4:$C$1006,$A34,'DAILY ENTRY'!$B$4:$B$1006,K$3))</f>
        <v>0</v>
      </c>
      <c r="L34" s="258" t="n">
        <f aca="false">COUNTIF('DAILY ENTRY'!$C$4:$C$1006,$A34)</f>
        <v>0</v>
      </c>
    </row>
    <row r="35" customFormat="false" ht="19.5" hidden="false" customHeight="true" outlineLevel="0" collapsed="false">
      <c r="A35" s="253" t="str">
        <f aca="false">'Platform Setup'!$B$35</f>
        <v>Slack Communities</v>
      </c>
      <c r="B35" s="257" t="n">
        <f aca="false">IF(B$3="(empty slot)","",COUNTIFS('DAILY ENTRY'!$C$4:$C$1006,$A35,'DAILY ENTRY'!$B$4:$B$1006,B$3))</f>
        <v>0</v>
      </c>
      <c r="C35" s="257" t="n">
        <f aca="false">IF(C$3="(empty slot)","",COUNTIFS('DAILY ENTRY'!$C$4:$C$1006,$A35,'DAILY ENTRY'!$B$4:$B$1006,C$3))</f>
        <v>0</v>
      </c>
      <c r="D35" s="257" t="n">
        <f aca="false">IF(D$3="(empty slot)","",COUNTIFS('DAILY ENTRY'!$C$4:$C$1006,$A35,'DAILY ENTRY'!$B$4:$B$1006,D$3))</f>
        <v>0</v>
      </c>
      <c r="E35" s="257" t="n">
        <f aca="false">IF(E$3="(empty slot)","",COUNTIFS('DAILY ENTRY'!$C$4:$C$1006,$A35,'DAILY ENTRY'!$B$4:$B$1006,E$3))</f>
        <v>0</v>
      </c>
      <c r="F35" s="257" t="n">
        <f aca="false">IF(F$3="(empty slot)","",COUNTIFS('DAILY ENTRY'!$C$4:$C$1006,$A35,'DAILY ENTRY'!$B$4:$B$1006,F$3))</f>
        <v>0</v>
      </c>
      <c r="G35" s="257" t="n">
        <f aca="false">IF(G$3="(empty slot)","",COUNTIFS('DAILY ENTRY'!$C$4:$C$1006,$A35,'DAILY ENTRY'!$B$4:$B$1006,G$3))</f>
        <v>0</v>
      </c>
      <c r="H35" s="257" t="n">
        <f aca="false">IF(H$3="(empty slot)","",COUNTIFS('DAILY ENTRY'!$C$4:$C$1006,$A35,'DAILY ENTRY'!$B$4:$B$1006,H$3))</f>
        <v>0</v>
      </c>
      <c r="I35" s="257" t="n">
        <f aca="false">IF(I$3="(empty slot)","",COUNTIFS('DAILY ENTRY'!$C$4:$C$1006,$A35,'DAILY ENTRY'!$B$4:$B$1006,I$3))</f>
        <v>0</v>
      </c>
      <c r="J35" s="257" t="n">
        <f aca="false">IF(J$3="(empty slot)","",COUNTIFS('DAILY ENTRY'!$C$4:$C$1006,$A35,'DAILY ENTRY'!$B$4:$B$1006,J$3))</f>
        <v>0</v>
      </c>
      <c r="K35" s="257" t="n">
        <f aca="false">IF(K$3="(empty slot)","",COUNTIFS('DAILY ENTRY'!$C$4:$C$1006,$A35,'DAILY ENTRY'!$B$4:$B$1006,K$3))</f>
        <v>0</v>
      </c>
      <c r="L35" s="258" t="n">
        <f aca="false">COUNTIF('DAILY ENTRY'!$C$4:$C$1006,$A35)</f>
        <v>0</v>
      </c>
    </row>
    <row r="36" customFormat="false" ht="19.5" hidden="false" customHeight="true" outlineLevel="0" collapsed="false">
      <c r="A36" s="253" t="str">
        <f aca="false">'Platform Setup'!$B$36</f>
        <v>WhatsApp Channel</v>
      </c>
      <c r="B36" s="257" t="n">
        <f aca="false">IF(B$3="(empty slot)","",COUNTIFS('DAILY ENTRY'!$C$4:$C$1006,$A36,'DAILY ENTRY'!$B$4:$B$1006,B$3))</f>
        <v>0</v>
      </c>
      <c r="C36" s="257" t="n">
        <f aca="false">IF(C$3="(empty slot)","",COUNTIFS('DAILY ENTRY'!$C$4:$C$1006,$A36,'DAILY ENTRY'!$B$4:$B$1006,C$3))</f>
        <v>0</v>
      </c>
      <c r="D36" s="257" t="n">
        <f aca="false">IF(D$3="(empty slot)","",COUNTIFS('DAILY ENTRY'!$C$4:$C$1006,$A36,'DAILY ENTRY'!$B$4:$B$1006,D$3))</f>
        <v>0</v>
      </c>
      <c r="E36" s="257" t="n">
        <f aca="false">IF(E$3="(empty slot)","",COUNTIFS('DAILY ENTRY'!$C$4:$C$1006,$A36,'DAILY ENTRY'!$B$4:$B$1006,E$3))</f>
        <v>0</v>
      </c>
      <c r="F36" s="257" t="n">
        <f aca="false">IF(F$3="(empty slot)","",COUNTIFS('DAILY ENTRY'!$C$4:$C$1006,$A36,'DAILY ENTRY'!$B$4:$B$1006,F$3))</f>
        <v>0</v>
      </c>
      <c r="G36" s="257" t="n">
        <f aca="false">IF(G$3="(empty slot)","",COUNTIFS('DAILY ENTRY'!$C$4:$C$1006,$A36,'DAILY ENTRY'!$B$4:$B$1006,G$3))</f>
        <v>0</v>
      </c>
      <c r="H36" s="257" t="n">
        <f aca="false">IF(H$3="(empty slot)","",COUNTIFS('DAILY ENTRY'!$C$4:$C$1006,$A36,'DAILY ENTRY'!$B$4:$B$1006,H$3))</f>
        <v>0</v>
      </c>
      <c r="I36" s="257" t="n">
        <f aca="false">IF(I$3="(empty slot)","",COUNTIFS('DAILY ENTRY'!$C$4:$C$1006,$A36,'DAILY ENTRY'!$B$4:$B$1006,I$3))</f>
        <v>0</v>
      </c>
      <c r="J36" s="257" t="n">
        <f aca="false">IF(J$3="(empty slot)","",COUNTIFS('DAILY ENTRY'!$C$4:$C$1006,$A36,'DAILY ENTRY'!$B$4:$B$1006,J$3))</f>
        <v>0</v>
      </c>
      <c r="K36" s="257" t="n">
        <f aca="false">IF(K$3="(empty slot)","",COUNTIFS('DAILY ENTRY'!$C$4:$C$1006,$A36,'DAILY ENTRY'!$B$4:$B$1006,K$3))</f>
        <v>0</v>
      </c>
      <c r="L36" s="258" t="n">
        <f aca="false">COUNTIF('DAILY ENTRY'!$C$4:$C$1006,$A36)</f>
        <v>0</v>
      </c>
    </row>
    <row r="37" customFormat="false" ht="19.5" hidden="false" customHeight="true" outlineLevel="0" collapsed="false">
      <c r="A37" s="253" t="str">
        <f aca="false">'Platform Setup'!$B$37</f>
        <v>AACE Communities</v>
      </c>
      <c r="B37" s="257" t="n">
        <f aca="false">IF(B$3="(empty slot)","",COUNTIFS('DAILY ENTRY'!$C$4:$C$1006,$A37,'DAILY ENTRY'!$B$4:$B$1006,B$3))</f>
        <v>0</v>
      </c>
      <c r="C37" s="257" t="n">
        <f aca="false">IF(C$3="(empty slot)","",COUNTIFS('DAILY ENTRY'!$C$4:$C$1006,$A37,'DAILY ENTRY'!$B$4:$B$1006,C$3))</f>
        <v>0</v>
      </c>
      <c r="D37" s="257" t="n">
        <f aca="false">IF(D$3="(empty slot)","",COUNTIFS('DAILY ENTRY'!$C$4:$C$1006,$A37,'DAILY ENTRY'!$B$4:$B$1006,D$3))</f>
        <v>0</v>
      </c>
      <c r="E37" s="257" t="n">
        <f aca="false">IF(E$3="(empty slot)","",COUNTIFS('DAILY ENTRY'!$C$4:$C$1006,$A37,'DAILY ENTRY'!$B$4:$B$1006,E$3))</f>
        <v>0</v>
      </c>
      <c r="F37" s="257" t="n">
        <f aca="false">IF(F$3="(empty slot)","",COUNTIFS('DAILY ENTRY'!$C$4:$C$1006,$A37,'DAILY ENTRY'!$B$4:$B$1006,F$3))</f>
        <v>0</v>
      </c>
      <c r="G37" s="257" t="n">
        <f aca="false">IF(G$3="(empty slot)","",COUNTIFS('DAILY ENTRY'!$C$4:$C$1006,$A37,'DAILY ENTRY'!$B$4:$B$1006,G$3))</f>
        <v>0</v>
      </c>
      <c r="H37" s="257" t="n">
        <f aca="false">IF(H$3="(empty slot)","",COUNTIFS('DAILY ENTRY'!$C$4:$C$1006,$A37,'DAILY ENTRY'!$B$4:$B$1006,H$3))</f>
        <v>0</v>
      </c>
      <c r="I37" s="257" t="n">
        <f aca="false">IF(I$3="(empty slot)","",COUNTIFS('DAILY ENTRY'!$C$4:$C$1006,$A37,'DAILY ENTRY'!$B$4:$B$1006,I$3))</f>
        <v>0</v>
      </c>
      <c r="J37" s="257" t="n">
        <f aca="false">IF(J$3="(empty slot)","",COUNTIFS('DAILY ENTRY'!$C$4:$C$1006,$A37,'DAILY ENTRY'!$B$4:$B$1006,J$3))</f>
        <v>0</v>
      </c>
      <c r="K37" s="257" t="n">
        <f aca="false">IF(K$3="(empty slot)","",COUNTIFS('DAILY ENTRY'!$C$4:$C$1006,$A37,'DAILY ENTRY'!$B$4:$B$1006,K$3))</f>
        <v>0</v>
      </c>
      <c r="L37" s="258" t="n">
        <f aca="false">COUNTIF('DAILY ENTRY'!$C$4:$C$1006,$A37)</f>
        <v>0</v>
      </c>
    </row>
    <row r="38" customFormat="false" ht="19.5" hidden="false" customHeight="true" outlineLevel="0" collapsed="false">
      <c r="A38" s="253" t="str">
        <f aca="false">'Platform Setup'!$B$38</f>
        <v>Telegram Channel</v>
      </c>
      <c r="B38" s="257" t="n">
        <f aca="false">IF(B$3="(empty slot)","",COUNTIFS('DAILY ENTRY'!$C$4:$C$1006,$A38,'DAILY ENTRY'!$B$4:$B$1006,B$3))</f>
        <v>0</v>
      </c>
      <c r="C38" s="257" t="n">
        <f aca="false">IF(C$3="(empty slot)","",COUNTIFS('DAILY ENTRY'!$C$4:$C$1006,$A38,'DAILY ENTRY'!$B$4:$B$1006,C$3))</f>
        <v>0</v>
      </c>
      <c r="D38" s="257" t="n">
        <f aca="false">IF(D$3="(empty slot)","",COUNTIFS('DAILY ENTRY'!$C$4:$C$1006,$A38,'DAILY ENTRY'!$B$4:$B$1006,D$3))</f>
        <v>0</v>
      </c>
      <c r="E38" s="257" t="n">
        <f aca="false">IF(E$3="(empty slot)","",COUNTIFS('DAILY ENTRY'!$C$4:$C$1006,$A38,'DAILY ENTRY'!$B$4:$B$1006,E$3))</f>
        <v>0</v>
      </c>
      <c r="F38" s="257" t="n">
        <f aca="false">IF(F$3="(empty slot)","",COUNTIFS('DAILY ENTRY'!$C$4:$C$1006,$A38,'DAILY ENTRY'!$B$4:$B$1006,F$3))</f>
        <v>0</v>
      </c>
      <c r="G38" s="257" t="n">
        <f aca="false">IF(G$3="(empty slot)","",COUNTIFS('DAILY ENTRY'!$C$4:$C$1006,$A38,'DAILY ENTRY'!$B$4:$B$1006,G$3))</f>
        <v>0</v>
      </c>
      <c r="H38" s="257" t="n">
        <f aca="false">IF(H$3="(empty slot)","",COUNTIFS('DAILY ENTRY'!$C$4:$C$1006,$A38,'DAILY ENTRY'!$B$4:$B$1006,H$3))</f>
        <v>0</v>
      </c>
      <c r="I38" s="257" t="n">
        <f aca="false">IF(I$3="(empty slot)","",COUNTIFS('DAILY ENTRY'!$C$4:$C$1006,$A38,'DAILY ENTRY'!$B$4:$B$1006,I$3))</f>
        <v>0</v>
      </c>
      <c r="J38" s="257" t="n">
        <f aca="false">IF(J$3="(empty slot)","",COUNTIFS('DAILY ENTRY'!$C$4:$C$1006,$A38,'DAILY ENTRY'!$B$4:$B$1006,J$3))</f>
        <v>0</v>
      </c>
      <c r="K38" s="257" t="n">
        <f aca="false">IF(K$3="(empty slot)","",COUNTIFS('DAILY ENTRY'!$C$4:$C$1006,$A38,'DAILY ENTRY'!$B$4:$B$1006,K$3))</f>
        <v>0</v>
      </c>
      <c r="L38" s="258" t="n">
        <f aca="false">COUNTIF('DAILY ENTRY'!$C$4:$C$1006,$A38)</f>
        <v>0</v>
      </c>
    </row>
    <row r="39" customFormat="false" ht="19.5" hidden="false" customHeight="true" outlineLevel="0" collapsed="false">
      <c r="A39" s="253" t="str">
        <f aca="false">'Platform Setup'!$B$39</f>
        <v>Project Management Stack Exchange</v>
      </c>
      <c r="B39" s="257" t="n">
        <f aca="false">IF(B$3="(empty slot)","",COUNTIFS('DAILY ENTRY'!$C$4:$C$1006,$A39,'DAILY ENTRY'!$B$4:$B$1006,B$3))</f>
        <v>0</v>
      </c>
      <c r="C39" s="257" t="n">
        <f aca="false">IF(C$3="(empty slot)","",COUNTIFS('DAILY ENTRY'!$C$4:$C$1006,$A39,'DAILY ENTRY'!$B$4:$B$1006,C$3))</f>
        <v>0</v>
      </c>
      <c r="D39" s="257" t="n">
        <f aca="false">IF(D$3="(empty slot)","",COUNTIFS('DAILY ENTRY'!$C$4:$C$1006,$A39,'DAILY ENTRY'!$B$4:$B$1006,D$3))</f>
        <v>0</v>
      </c>
      <c r="E39" s="257" t="n">
        <f aca="false">IF(E$3="(empty slot)","",COUNTIFS('DAILY ENTRY'!$C$4:$C$1006,$A39,'DAILY ENTRY'!$B$4:$B$1006,E$3))</f>
        <v>0</v>
      </c>
      <c r="F39" s="257" t="n">
        <f aca="false">IF(F$3="(empty slot)","",COUNTIFS('DAILY ENTRY'!$C$4:$C$1006,$A39,'DAILY ENTRY'!$B$4:$B$1006,F$3))</f>
        <v>0</v>
      </c>
      <c r="G39" s="257" t="n">
        <f aca="false">IF(G$3="(empty slot)","",COUNTIFS('DAILY ENTRY'!$C$4:$C$1006,$A39,'DAILY ENTRY'!$B$4:$B$1006,G$3))</f>
        <v>0</v>
      </c>
      <c r="H39" s="257" t="n">
        <f aca="false">IF(H$3="(empty slot)","",COUNTIFS('DAILY ENTRY'!$C$4:$C$1006,$A39,'DAILY ENTRY'!$B$4:$B$1006,H$3))</f>
        <v>0</v>
      </c>
      <c r="I39" s="257" t="n">
        <f aca="false">IF(I$3="(empty slot)","",COUNTIFS('DAILY ENTRY'!$C$4:$C$1006,$A39,'DAILY ENTRY'!$B$4:$B$1006,I$3))</f>
        <v>0</v>
      </c>
      <c r="J39" s="257" t="n">
        <f aca="false">IF(J$3="(empty slot)","",COUNTIFS('DAILY ENTRY'!$C$4:$C$1006,$A39,'DAILY ENTRY'!$B$4:$B$1006,J$3))</f>
        <v>0</v>
      </c>
      <c r="K39" s="257" t="n">
        <f aca="false">IF(K$3="(empty slot)","",COUNTIFS('DAILY ENTRY'!$C$4:$C$1006,$A39,'DAILY ENTRY'!$B$4:$B$1006,K$3))</f>
        <v>0</v>
      </c>
      <c r="L39" s="258" t="n">
        <f aca="false">COUNTIF('DAILY ENTRY'!$C$4:$C$1006,$A39)</f>
        <v>0</v>
      </c>
    </row>
    <row r="40" customFormat="false" ht="19.5" hidden="false" customHeight="true" outlineLevel="0" collapsed="false">
      <c r="A40" s="253" t="str">
        <f aca="false">'Platform Setup'!$B$40</f>
        <v>GitHub</v>
      </c>
      <c r="B40" s="257" t="n">
        <f aca="false">IF(B$3="(empty slot)","",COUNTIFS('DAILY ENTRY'!$C$4:$C$1006,$A40,'DAILY ENTRY'!$B$4:$B$1006,B$3))</f>
        <v>0</v>
      </c>
      <c r="C40" s="257" t="n">
        <f aca="false">IF(C$3="(empty slot)","",COUNTIFS('DAILY ENTRY'!$C$4:$C$1006,$A40,'DAILY ENTRY'!$B$4:$B$1006,C$3))</f>
        <v>0</v>
      </c>
      <c r="D40" s="257" t="n">
        <f aca="false">IF(D$3="(empty slot)","",COUNTIFS('DAILY ENTRY'!$C$4:$C$1006,$A40,'DAILY ENTRY'!$B$4:$B$1006,D$3))</f>
        <v>0</v>
      </c>
      <c r="E40" s="257" t="n">
        <f aca="false">IF(E$3="(empty slot)","",COUNTIFS('DAILY ENTRY'!$C$4:$C$1006,$A40,'DAILY ENTRY'!$B$4:$B$1006,E$3))</f>
        <v>0</v>
      </c>
      <c r="F40" s="257" t="n">
        <f aca="false">IF(F$3="(empty slot)","",COUNTIFS('DAILY ENTRY'!$C$4:$C$1006,$A40,'DAILY ENTRY'!$B$4:$B$1006,F$3))</f>
        <v>0</v>
      </c>
      <c r="G40" s="257" t="n">
        <f aca="false">IF(G$3="(empty slot)","",COUNTIFS('DAILY ENTRY'!$C$4:$C$1006,$A40,'DAILY ENTRY'!$B$4:$B$1006,G$3))</f>
        <v>0</v>
      </c>
      <c r="H40" s="257" t="n">
        <f aca="false">IF(H$3="(empty slot)","",COUNTIFS('DAILY ENTRY'!$C$4:$C$1006,$A40,'DAILY ENTRY'!$B$4:$B$1006,H$3))</f>
        <v>0</v>
      </c>
      <c r="I40" s="257" t="n">
        <f aca="false">IF(I$3="(empty slot)","",COUNTIFS('DAILY ENTRY'!$C$4:$C$1006,$A40,'DAILY ENTRY'!$B$4:$B$1006,I$3))</f>
        <v>0</v>
      </c>
      <c r="J40" s="257" t="n">
        <f aca="false">IF(J$3="(empty slot)","",COUNTIFS('DAILY ENTRY'!$C$4:$C$1006,$A40,'DAILY ENTRY'!$B$4:$B$1006,J$3))</f>
        <v>0</v>
      </c>
      <c r="K40" s="257" t="n">
        <f aca="false">IF(K$3="(empty slot)","",COUNTIFS('DAILY ENTRY'!$C$4:$C$1006,$A40,'DAILY ENTRY'!$B$4:$B$1006,K$3))</f>
        <v>0</v>
      </c>
      <c r="L40" s="258" t="n">
        <f aca="false">COUNTIF('DAILY ENTRY'!$C$4:$C$1006,$A40)</f>
        <v>0</v>
      </c>
    </row>
    <row r="41" customFormat="false" ht="19.5" hidden="false" customHeight="true" outlineLevel="0" collapsed="false">
      <c r="A41" s="253" t="str">
        <f aca="false">'Platform Setup'!$B$41</f>
        <v>Credly / Digital Badges</v>
      </c>
      <c r="B41" s="257" t="n">
        <f aca="false">IF(B$3="(empty slot)","",COUNTIFS('DAILY ENTRY'!$C$4:$C$1006,$A41,'DAILY ENTRY'!$B$4:$B$1006,B$3))</f>
        <v>0</v>
      </c>
      <c r="C41" s="257" t="n">
        <f aca="false">IF(C$3="(empty slot)","",COUNTIFS('DAILY ENTRY'!$C$4:$C$1006,$A41,'DAILY ENTRY'!$B$4:$B$1006,C$3))</f>
        <v>0</v>
      </c>
      <c r="D41" s="257" t="n">
        <f aca="false">IF(D$3="(empty slot)","",COUNTIFS('DAILY ENTRY'!$C$4:$C$1006,$A41,'DAILY ENTRY'!$B$4:$B$1006,D$3))</f>
        <v>0</v>
      </c>
      <c r="E41" s="257" t="n">
        <f aca="false">IF(E$3="(empty slot)","",COUNTIFS('DAILY ENTRY'!$C$4:$C$1006,$A41,'DAILY ENTRY'!$B$4:$B$1006,E$3))</f>
        <v>0</v>
      </c>
      <c r="F41" s="257" t="n">
        <f aca="false">IF(F$3="(empty slot)","",COUNTIFS('DAILY ENTRY'!$C$4:$C$1006,$A41,'DAILY ENTRY'!$B$4:$B$1006,F$3))</f>
        <v>0</v>
      </c>
      <c r="G41" s="257" t="n">
        <f aca="false">IF(G$3="(empty slot)","",COUNTIFS('DAILY ENTRY'!$C$4:$C$1006,$A41,'DAILY ENTRY'!$B$4:$B$1006,G$3))</f>
        <v>0</v>
      </c>
      <c r="H41" s="257" t="n">
        <f aca="false">IF(H$3="(empty slot)","",COUNTIFS('DAILY ENTRY'!$C$4:$C$1006,$A41,'DAILY ENTRY'!$B$4:$B$1006,H$3))</f>
        <v>0</v>
      </c>
      <c r="I41" s="257" t="n">
        <f aca="false">IF(I$3="(empty slot)","",COUNTIFS('DAILY ENTRY'!$C$4:$C$1006,$A41,'DAILY ENTRY'!$B$4:$B$1006,I$3))</f>
        <v>0</v>
      </c>
      <c r="J41" s="257" t="n">
        <f aca="false">IF(J$3="(empty slot)","",COUNTIFS('DAILY ENTRY'!$C$4:$C$1006,$A41,'DAILY ENTRY'!$B$4:$B$1006,J$3))</f>
        <v>0</v>
      </c>
      <c r="K41" s="257" t="n">
        <f aca="false">IF(K$3="(empty slot)","",COUNTIFS('DAILY ENTRY'!$C$4:$C$1006,$A41,'DAILY ENTRY'!$B$4:$B$1006,K$3))</f>
        <v>0</v>
      </c>
      <c r="L41" s="258" t="n">
        <f aca="false">COUNTIF('DAILY ENTRY'!$C$4:$C$1006,$A41)</f>
        <v>0</v>
      </c>
    </row>
    <row r="42" customFormat="false" ht="19.5" hidden="false" customHeight="true" outlineLevel="0" collapsed="false">
      <c r="A42" s="253" t="str">
        <f aca="false">'Platform Setup'!$B$42</f>
        <v>Google Business Profile</v>
      </c>
      <c r="B42" s="257" t="n">
        <f aca="false">IF(B$3="(empty slot)","",COUNTIFS('DAILY ENTRY'!$C$4:$C$1006,$A42,'DAILY ENTRY'!$B$4:$B$1006,B$3))</f>
        <v>0</v>
      </c>
      <c r="C42" s="257" t="n">
        <f aca="false">IF(C$3="(empty slot)","",COUNTIFS('DAILY ENTRY'!$C$4:$C$1006,$A42,'DAILY ENTRY'!$B$4:$B$1006,C$3))</f>
        <v>0</v>
      </c>
      <c r="D42" s="257" t="n">
        <f aca="false">IF(D$3="(empty slot)","",COUNTIFS('DAILY ENTRY'!$C$4:$C$1006,$A42,'DAILY ENTRY'!$B$4:$B$1006,D$3))</f>
        <v>0</v>
      </c>
      <c r="E42" s="257" t="n">
        <f aca="false">IF(E$3="(empty slot)","",COUNTIFS('DAILY ENTRY'!$C$4:$C$1006,$A42,'DAILY ENTRY'!$B$4:$B$1006,E$3))</f>
        <v>0</v>
      </c>
      <c r="F42" s="257" t="n">
        <f aca="false">IF(F$3="(empty slot)","",COUNTIFS('DAILY ENTRY'!$C$4:$C$1006,$A42,'DAILY ENTRY'!$B$4:$B$1006,F$3))</f>
        <v>0</v>
      </c>
      <c r="G42" s="257" t="n">
        <f aca="false">IF(G$3="(empty slot)","",COUNTIFS('DAILY ENTRY'!$C$4:$C$1006,$A42,'DAILY ENTRY'!$B$4:$B$1006,G$3))</f>
        <v>0</v>
      </c>
      <c r="H42" s="257" t="n">
        <f aca="false">IF(H$3="(empty slot)","",COUNTIFS('DAILY ENTRY'!$C$4:$C$1006,$A42,'DAILY ENTRY'!$B$4:$B$1006,H$3))</f>
        <v>0</v>
      </c>
      <c r="I42" s="257" t="n">
        <f aca="false">IF(I$3="(empty slot)","",COUNTIFS('DAILY ENTRY'!$C$4:$C$1006,$A42,'DAILY ENTRY'!$B$4:$B$1006,I$3))</f>
        <v>0</v>
      </c>
      <c r="J42" s="257" t="n">
        <f aca="false">IF(J$3="(empty slot)","",COUNTIFS('DAILY ENTRY'!$C$4:$C$1006,$A42,'DAILY ENTRY'!$B$4:$B$1006,J$3))</f>
        <v>0</v>
      </c>
      <c r="K42" s="257" t="n">
        <f aca="false">IF(K$3="(empty slot)","",COUNTIFS('DAILY ENTRY'!$C$4:$C$1006,$A42,'DAILY ENTRY'!$B$4:$B$1006,K$3))</f>
        <v>0</v>
      </c>
      <c r="L42" s="258" t="n">
        <f aca="false">COUNTIF('DAILY ENTRY'!$C$4:$C$1006,$A42)</f>
        <v>0</v>
      </c>
    </row>
    <row r="43" customFormat="false" ht="19.5" hidden="false" customHeight="true" outlineLevel="0" collapsed="false">
      <c r="A43" s="253" t="str">
        <f aca="false">'Platform Setup'!$B$43</f>
        <v>Trustpilot</v>
      </c>
      <c r="B43" s="257" t="n">
        <f aca="false">IF(B$3="(empty slot)","",COUNTIFS('DAILY ENTRY'!$C$4:$C$1006,$A43,'DAILY ENTRY'!$B$4:$B$1006,B$3))</f>
        <v>0</v>
      </c>
      <c r="C43" s="257" t="n">
        <f aca="false">IF(C$3="(empty slot)","",COUNTIFS('DAILY ENTRY'!$C$4:$C$1006,$A43,'DAILY ENTRY'!$B$4:$B$1006,C$3))</f>
        <v>0</v>
      </c>
      <c r="D43" s="257" t="n">
        <f aca="false">IF(D$3="(empty slot)","",COUNTIFS('DAILY ENTRY'!$C$4:$C$1006,$A43,'DAILY ENTRY'!$B$4:$B$1006,D$3))</f>
        <v>0</v>
      </c>
      <c r="E43" s="257" t="n">
        <f aca="false">IF(E$3="(empty slot)","",COUNTIFS('DAILY ENTRY'!$C$4:$C$1006,$A43,'DAILY ENTRY'!$B$4:$B$1006,E$3))</f>
        <v>0</v>
      </c>
      <c r="F43" s="257" t="n">
        <f aca="false">IF(F$3="(empty slot)","",COUNTIFS('DAILY ENTRY'!$C$4:$C$1006,$A43,'DAILY ENTRY'!$B$4:$B$1006,F$3))</f>
        <v>0</v>
      </c>
      <c r="G43" s="257" t="n">
        <f aca="false">IF(G$3="(empty slot)","",COUNTIFS('DAILY ENTRY'!$C$4:$C$1006,$A43,'DAILY ENTRY'!$B$4:$B$1006,G$3))</f>
        <v>0</v>
      </c>
      <c r="H43" s="257" t="n">
        <f aca="false">IF(H$3="(empty slot)","",COUNTIFS('DAILY ENTRY'!$C$4:$C$1006,$A43,'DAILY ENTRY'!$B$4:$B$1006,H$3))</f>
        <v>0</v>
      </c>
      <c r="I43" s="257" t="n">
        <f aca="false">IF(I$3="(empty slot)","",COUNTIFS('DAILY ENTRY'!$C$4:$C$1006,$A43,'DAILY ENTRY'!$B$4:$B$1006,I$3))</f>
        <v>0</v>
      </c>
      <c r="J43" s="257" t="n">
        <f aca="false">IF(J$3="(empty slot)","",COUNTIFS('DAILY ENTRY'!$C$4:$C$1006,$A43,'DAILY ENTRY'!$B$4:$B$1006,J$3))</f>
        <v>0</v>
      </c>
      <c r="K43" s="257" t="n">
        <f aca="false">IF(K$3="(empty slot)","",COUNTIFS('DAILY ENTRY'!$C$4:$C$1006,$A43,'DAILY ENTRY'!$B$4:$B$1006,K$3))</f>
        <v>0</v>
      </c>
      <c r="L43" s="258" t="n">
        <f aca="false">COUNTIF('DAILY ENTRY'!$C$4:$C$1006,$A43)</f>
        <v>0</v>
      </c>
    </row>
    <row r="44" customFormat="false" ht="19.5" hidden="false" customHeight="true" outlineLevel="0" collapsed="false">
      <c r="A44" s="253" t="str">
        <f aca="false">'Platform Setup'!$B$44</f>
        <v>Course Aggregators (findcourses etc.)</v>
      </c>
      <c r="B44" s="257" t="n">
        <f aca="false">IF(B$3="(empty slot)","",COUNTIFS('DAILY ENTRY'!$C$4:$C$1006,$A44,'DAILY ENTRY'!$B$4:$B$1006,B$3))</f>
        <v>0</v>
      </c>
      <c r="C44" s="257" t="n">
        <f aca="false">IF(C$3="(empty slot)","",COUNTIFS('DAILY ENTRY'!$C$4:$C$1006,$A44,'DAILY ENTRY'!$B$4:$B$1006,C$3))</f>
        <v>0</v>
      </c>
      <c r="D44" s="257" t="n">
        <f aca="false">IF(D$3="(empty slot)","",COUNTIFS('DAILY ENTRY'!$C$4:$C$1006,$A44,'DAILY ENTRY'!$B$4:$B$1006,D$3))</f>
        <v>0</v>
      </c>
      <c r="E44" s="257" t="n">
        <f aca="false">IF(E$3="(empty slot)","",COUNTIFS('DAILY ENTRY'!$C$4:$C$1006,$A44,'DAILY ENTRY'!$B$4:$B$1006,E$3))</f>
        <v>0</v>
      </c>
      <c r="F44" s="257" t="n">
        <f aca="false">IF(F$3="(empty slot)","",COUNTIFS('DAILY ENTRY'!$C$4:$C$1006,$A44,'DAILY ENTRY'!$B$4:$B$1006,F$3))</f>
        <v>0</v>
      </c>
      <c r="G44" s="257" t="n">
        <f aca="false">IF(G$3="(empty slot)","",COUNTIFS('DAILY ENTRY'!$C$4:$C$1006,$A44,'DAILY ENTRY'!$B$4:$B$1006,G$3))</f>
        <v>0</v>
      </c>
      <c r="H44" s="257" t="n">
        <f aca="false">IF(H$3="(empty slot)","",COUNTIFS('DAILY ENTRY'!$C$4:$C$1006,$A44,'DAILY ENTRY'!$B$4:$B$1006,H$3))</f>
        <v>0</v>
      </c>
      <c r="I44" s="257" t="n">
        <f aca="false">IF(I$3="(empty slot)","",COUNTIFS('DAILY ENTRY'!$C$4:$C$1006,$A44,'DAILY ENTRY'!$B$4:$B$1006,I$3))</f>
        <v>0</v>
      </c>
      <c r="J44" s="257" t="n">
        <f aca="false">IF(J$3="(empty slot)","",COUNTIFS('DAILY ENTRY'!$C$4:$C$1006,$A44,'DAILY ENTRY'!$B$4:$B$1006,J$3))</f>
        <v>0</v>
      </c>
      <c r="K44" s="257" t="n">
        <f aca="false">IF(K$3="(empty slot)","",COUNTIFS('DAILY ENTRY'!$C$4:$C$1006,$A44,'DAILY ENTRY'!$B$4:$B$1006,K$3))</f>
        <v>0</v>
      </c>
      <c r="L44" s="258" t="n">
        <f aca="false">COUNTIF('DAILY ENTRY'!$C$4:$C$1006,$A44)</f>
        <v>0</v>
      </c>
    </row>
    <row r="45" customFormat="false" ht="19.5" hidden="false" customHeight="true" outlineLevel="0" collapsed="false">
      <c r="A45" s="253" t="str">
        <f aca="false">'Platform Setup'!$B$45</f>
        <v>CPD Directory Listings</v>
      </c>
      <c r="B45" s="257" t="n">
        <f aca="false">IF(B$3="(empty slot)","",COUNTIFS('DAILY ENTRY'!$C$4:$C$1006,$A45,'DAILY ENTRY'!$B$4:$B$1006,B$3))</f>
        <v>0</v>
      </c>
      <c r="C45" s="257" t="n">
        <f aca="false">IF(C$3="(empty slot)","",COUNTIFS('DAILY ENTRY'!$C$4:$C$1006,$A45,'DAILY ENTRY'!$B$4:$B$1006,C$3))</f>
        <v>0</v>
      </c>
      <c r="D45" s="257" t="n">
        <f aca="false">IF(D$3="(empty slot)","",COUNTIFS('DAILY ENTRY'!$C$4:$C$1006,$A45,'DAILY ENTRY'!$B$4:$B$1006,D$3))</f>
        <v>0</v>
      </c>
      <c r="E45" s="257" t="n">
        <f aca="false">IF(E$3="(empty slot)","",COUNTIFS('DAILY ENTRY'!$C$4:$C$1006,$A45,'DAILY ENTRY'!$B$4:$B$1006,E$3))</f>
        <v>0</v>
      </c>
      <c r="F45" s="257" t="n">
        <f aca="false">IF(F$3="(empty slot)","",COUNTIFS('DAILY ENTRY'!$C$4:$C$1006,$A45,'DAILY ENTRY'!$B$4:$B$1006,F$3))</f>
        <v>0</v>
      </c>
      <c r="G45" s="257" t="n">
        <f aca="false">IF(G$3="(empty slot)","",COUNTIFS('DAILY ENTRY'!$C$4:$C$1006,$A45,'DAILY ENTRY'!$B$4:$B$1006,G$3))</f>
        <v>0</v>
      </c>
      <c r="H45" s="257" t="n">
        <f aca="false">IF(H$3="(empty slot)","",COUNTIFS('DAILY ENTRY'!$C$4:$C$1006,$A45,'DAILY ENTRY'!$B$4:$B$1006,H$3))</f>
        <v>0</v>
      </c>
      <c r="I45" s="257" t="n">
        <f aca="false">IF(I$3="(empty slot)","",COUNTIFS('DAILY ENTRY'!$C$4:$C$1006,$A45,'DAILY ENTRY'!$B$4:$B$1006,I$3))</f>
        <v>0</v>
      </c>
      <c r="J45" s="257" t="n">
        <f aca="false">IF(J$3="(empty slot)","",COUNTIFS('DAILY ENTRY'!$C$4:$C$1006,$A45,'DAILY ENTRY'!$B$4:$B$1006,J$3))</f>
        <v>0</v>
      </c>
      <c r="K45" s="257" t="n">
        <f aca="false">IF(K$3="(empty slot)","",COUNTIFS('DAILY ENTRY'!$C$4:$C$1006,$A45,'DAILY ENTRY'!$B$4:$B$1006,K$3))</f>
        <v>0</v>
      </c>
      <c r="L45" s="258" t="n">
        <f aca="false">COUNTIF('DAILY ENTRY'!$C$4:$C$1006,$A45)</f>
        <v>0</v>
      </c>
    </row>
    <row r="46" customFormat="false" ht="19.5" hidden="false" customHeight="true" outlineLevel="0" collapsed="false">
      <c r="A46" s="253" t="str">
        <f aca="false">'Platform Setup'!$B$46</f>
        <v>Bing Places</v>
      </c>
      <c r="B46" s="257" t="n">
        <f aca="false">IF(B$3="(empty slot)","",COUNTIFS('DAILY ENTRY'!$C$4:$C$1006,$A46,'DAILY ENTRY'!$B$4:$B$1006,B$3))</f>
        <v>0</v>
      </c>
      <c r="C46" s="257" t="n">
        <f aca="false">IF(C$3="(empty slot)","",COUNTIFS('DAILY ENTRY'!$C$4:$C$1006,$A46,'DAILY ENTRY'!$B$4:$B$1006,C$3))</f>
        <v>0</v>
      </c>
      <c r="D46" s="257" t="n">
        <f aca="false">IF(D$3="(empty slot)","",COUNTIFS('DAILY ENTRY'!$C$4:$C$1006,$A46,'DAILY ENTRY'!$B$4:$B$1006,D$3))</f>
        <v>0</v>
      </c>
      <c r="E46" s="257" t="n">
        <f aca="false">IF(E$3="(empty slot)","",COUNTIFS('DAILY ENTRY'!$C$4:$C$1006,$A46,'DAILY ENTRY'!$B$4:$B$1006,E$3))</f>
        <v>0</v>
      </c>
      <c r="F46" s="257" t="n">
        <f aca="false">IF(F$3="(empty slot)","",COUNTIFS('DAILY ENTRY'!$C$4:$C$1006,$A46,'DAILY ENTRY'!$B$4:$B$1006,F$3))</f>
        <v>0</v>
      </c>
      <c r="G46" s="257" t="n">
        <f aca="false">IF(G$3="(empty slot)","",COUNTIFS('DAILY ENTRY'!$C$4:$C$1006,$A46,'DAILY ENTRY'!$B$4:$B$1006,G$3))</f>
        <v>0</v>
      </c>
      <c r="H46" s="257" t="n">
        <f aca="false">IF(H$3="(empty slot)","",COUNTIFS('DAILY ENTRY'!$C$4:$C$1006,$A46,'DAILY ENTRY'!$B$4:$B$1006,H$3))</f>
        <v>0</v>
      </c>
      <c r="I46" s="257" t="n">
        <f aca="false">IF(I$3="(empty slot)","",COUNTIFS('DAILY ENTRY'!$C$4:$C$1006,$A46,'DAILY ENTRY'!$B$4:$B$1006,I$3))</f>
        <v>0</v>
      </c>
      <c r="J46" s="257" t="n">
        <f aca="false">IF(J$3="(empty slot)","",COUNTIFS('DAILY ENTRY'!$C$4:$C$1006,$A46,'DAILY ENTRY'!$B$4:$B$1006,J$3))</f>
        <v>0</v>
      </c>
      <c r="K46" s="257" t="n">
        <f aca="false">IF(K$3="(empty slot)","",COUNTIFS('DAILY ENTRY'!$C$4:$C$1006,$A46,'DAILY ENTRY'!$B$4:$B$1006,K$3))</f>
        <v>0</v>
      </c>
      <c r="L46" s="258" t="n">
        <f aca="false">COUNTIF('DAILY ENTRY'!$C$4:$C$1006,$A46)</f>
        <v>0</v>
      </c>
    </row>
    <row r="47" customFormat="false" ht="19.5" hidden="false" customHeight="true" outlineLevel="0" collapsed="false">
      <c r="A47" s="253" t="str">
        <f aca="false">'Platform Setup'!$B$47</f>
        <v>Crunchbase</v>
      </c>
      <c r="B47" s="257" t="n">
        <f aca="false">IF(B$3="(empty slot)","",COUNTIFS('DAILY ENTRY'!$C$4:$C$1006,$A47,'DAILY ENTRY'!$B$4:$B$1006,B$3))</f>
        <v>0</v>
      </c>
      <c r="C47" s="257" t="n">
        <f aca="false">IF(C$3="(empty slot)","",COUNTIFS('DAILY ENTRY'!$C$4:$C$1006,$A47,'DAILY ENTRY'!$B$4:$B$1006,C$3))</f>
        <v>0</v>
      </c>
      <c r="D47" s="257" t="n">
        <f aca="false">IF(D$3="(empty slot)","",COUNTIFS('DAILY ENTRY'!$C$4:$C$1006,$A47,'DAILY ENTRY'!$B$4:$B$1006,D$3))</f>
        <v>0</v>
      </c>
      <c r="E47" s="257" t="n">
        <f aca="false">IF(E$3="(empty slot)","",COUNTIFS('DAILY ENTRY'!$C$4:$C$1006,$A47,'DAILY ENTRY'!$B$4:$B$1006,E$3))</f>
        <v>0</v>
      </c>
      <c r="F47" s="257" t="n">
        <f aca="false">IF(F$3="(empty slot)","",COUNTIFS('DAILY ENTRY'!$C$4:$C$1006,$A47,'DAILY ENTRY'!$B$4:$B$1006,F$3))</f>
        <v>0</v>
      </c>
      <c r="G47" s="257" t="n">
        <f aca="false">IF(G$3="(empty slot)","",COUNTIFS('DAILY ENTRY'!$C$4:$C$1006,$A47,'DAILY ENTRY'!$B$4:$B$1006,G$3))</f>
        <v>0</v>
      </c>
      <c r="H47" s="257" t="n">
        <f aca="false">IF(H$3="(empty slot)","",COUNTIFS('DAILY ENTRY'!$C$4:$C$1006,$A47,'DAILY ENTRY'!$B$4:$B$1006,H$3))</f>
        <v>0</v>
      </c>
      <c r="I47" s="257" t="n">
        <f aca="false">IF(I$3="(empty slot)","",COUNTIFS('DAILY ENTRY'!$C$4:$C$1006,$A47,'DAILY ENTRY'!$B$4:$B$1006,I$3))</f>
        <v>0</v>
      </c>
      <c r="J47" s="257" t="n">
        <f aca="false">IF(J$3="(empty slot)","",COUNTIFS('DAILY ENTRY'!$C$4:$C$1006,$A47,'DAILY ENTRY'!$B$4:$B$1006,J$3))</f>
        <v>0</v>
      </c>
      <c r="K47" s="257" t="n">
        <f aca="false">IF(K$3="(empty slot)","",COUNTIFS('DAILY ENTRY'!$C$4:$C$1006,$A47,'DAILY ENTRY'!$B$4:$B$1006,K$3))</f>
        <v>0</v>
      </c>
      <c r="L47" s="258" t="n">
        <f aca="false">COUNTIF('DAILY ENTRY'!$C$4:$C$1006,$A47)</f>
        <v>0</v>
      </c>
    </row>
    <row r="48" customFormat="false" ht="19.5" hidden="false" customHeight="true" outlineLevel="0" collapsed="false">
      <c r="A48" s="253" t="str">
        <f aca="false">'Platform Setup'!$B$48</f>
        <v>G2</v>
      </c>
      <c r="B48" s="257" t="n">
        <f aca="false">IF(B$3="(empty slot)","",COUNTIFS('DAILY ENTRY'!$C$4:$C$1006,$A48,'DAILY ENTRY'!$B$4:$B$1006,B$3))</f>
        <v>0</v>
      </c>
      <c r="C48" s="257" t="n">
        <f aca="false">IF(C$3="(empty slot)","",COUNTIFS('DAILY ENTRY'!$C$4:$C$1006,$A48,'DAILY ENTRY'!$B$4:$B$1006,C$3))</f>
        <v>0</v>
      </c>
      <c r="D48" s="257" t="n">
        <f aca="false">IF(D$3="(empty slot)","",COUNTIFS('DAILY ENTRY'!$C$4:$C$1006,$A48,'DAILY ENTRY'!$B$4:$B$1006,D$3))</f>
        <v>0</v>
      </c>
      <c r="E48" s="257" t="n">
        <f aca="false">IF(E$3="(empty slot)","",COUNTIFS('DAILY ENTRY'!$C$4:$C$1006,$A48,'DAILY ENTRY'!$B$4:$B$1006,E$3))</f>
        <v>0</v>
      </c>
      <c r="F48" s="257" t="n">
        <f aca="false">IF(F$3="(empty slot)","",COUNTIFS('DAILY ENTRY'!$C$4:$C$1006,$A48,'DAILY ENTRY'!$B$4:$B$1006,F$3))</f>
        <v>0</v>
      </c>
      <c r="G48" s="257" t="n">
        <f aca="false">IF(G$3="(empty slot)","",COUNTIFS('DAILY ENTRY'!$C$4:$C$1006,$A48,'DAILY ENTRY'!$B$4:$B$1006,G$3))</f>
        <v>0</v>
      </c>
      <c r="H48" s="257" t="n">
        <f aca="false">IF(H$3="(empty slot)","",COUNTIFS('DAILY ENTRY'!$C$4:$C$1006,$A48,'DAILY ENTRY'!$B$4:$B$1006,H$3))</f>
        <v>0</v>
      </c>
      <c r="I48" s="257" t="n">
        <f aca="false">IF(I$3="(empty slot)","",COUNTIFS('DAILY ENTRY'!$C$4:$C$1006,$A48,'DAILY ENTRY'!$B$4:$B$1006,I$3))</f>
        <v>0</v>
      </c>
      <c r="J48" s="257" t="n">
        <f aca="false">IF(J$3="(empty slot)","",COUNTIFS('DAILY ENTRY'!$C$4:$C$1006,$A48,'DAILY ENTRY'!$B$4:$B$1006,J$3))</f>
        <v>0</v>
      </c>
      <c r="K48" s="257" t="n">
        <f aca="false">IF(K$3="(empty slot)","",COUNTIFS('DAILY ENTRY'!$C$4:$C$1006,$A48,'DAILY ENTRY'!$B$4:$B$1006,K$3))</f>
        <v>0</v>
      </c>
      <c r="L48" s="258" t="n">
        <f aca="false">COUNTIF('DAILY ENTRY'!$C$4:$C$1006,$A48)</f>
        <v>0</v>
      </c>
    </row>
    <row r="49" customFormat="false" ht="19.5" hidden="false" customHeight="true" outlineLevel="0" collapsed="false">
      <c r="A49" s="253" t="str">
        <f aca="false">'Platform Setup'!$B$49</f>
        <v>Capterra</v>
      </c>
      <c r="B49" s="257" t="n">
        <f aca="false">IF(B$3="(empty slot)","",COUNTIFS('DAILY ENTRY'!$C$4:$C$1006,$A49,'DAILY ENTRY'!$B$4:$B$1006,B$3))</f>
        <v>0</v>
      </c>
      <c r="C49" s="257" t="n">
        <f aca="false">IF(C$3="(empty slot)","",COUNTIFS('DAILY ENTRY'!$C$4:$C$1006,$A49,'DAILY ENTRY'!$B$4:$B$1006,C$3))</f>
        <v>0</v>
      </c>
      <c r="D49" s="257" t="n">
        <f aca="false">IF(D$3="(empty slot)","",COUNTIFS('DAILY ENTRY'!$C$4:$C$1006,$A49,'DAILY ENTRY'!$B$4:$B$1006,D$3))</f>
        <v>0</v>
      </c>
      <c r="E49" s="257" t="n">
        <f aca="false">IF(E$3="(empty slot)","",COUNTIFS('DAILY ENTRY'!$C$4:$C$1006,$A49,'DAILY ENTRY'!$B$4:$B$1006,E$3))</f>
        <v>0</v>
      </c>
      <c r="F49" s="257" t="n">
        <f aca="false">IF(F$3="(empty slot)","",COUNTIFS('DAILY ENTRY'!$C$4:$C$1006,$A49,'DAILY ENTRY'!$B$4:$B$1006,F$3))</f>
        <v>0</v>
      </c>
      <c r="G49" s="257" t="n">
        <f aca="false">IF(G$3="(empty slot)","",COUNTIFS('DAILY ENTRY'!$C$4:$C$1006,$A49,'DAILY ENTRY'!$B$4:$B$1006,G$3))</f>
        <v>0</v>
      </c>
      <c r="H49" s="257" t="n">
        <f aca="false">IF(H$3="(empty slot)","",COUNTIFS('DAILY ENTRY'!$C$4:$C$1006,$A49,'DAILY ENTRY'!$B$4:$B$1006,H$3))</f>
        <v>0</v>
      </c>
      <c r="I49" s="257" t="n">
        <f aca="false">IF(I$3="(empty slot)","",COUNTIFS('DAILY ENTRY'!$C$4:$C$1006,$A49,'DAILY ENTRY'!$B$4:$B$1006,I$3))</f>
        <v>0</v>
      </c>
      <c r="J49" s="257" t="n">
        <f aca="false">IF(J$3="(empty slot)","",COUNTIFS('DAILY ENTRY'!$C$4:$C$1006,$A49,'DAILY ENTRY'!$B$4:$B$1006,J$3))</f>
        <v>0</v>
      </c>
      <c r="K49" s="257" t="n">
        <f aca="false">IF(K$3="(empty slot)","",COUNTIFS('DAILY ENTRY'!$C$4:$C$1006,$A49,'DAILY ENTRY'!$B$4:$B$1006,K$3))</f>
        <v>0</v>
      </c>
      <c r="L49" s="258" t="n">
        <f aca="false">COUNTIF('DAILY ENTRY'!$C$4:$C$1006,$A49)</f>
        <v>0</v>
      </c>
    </row>
    <row r="50" customFormat="false" ht="19.5" hidden="false" customHeight="true" outlineLevel="0" collapsed="false">
      <c r="A50" s="253" t="str">
        <f aca="false">'Platform Setup'!$B$50</f>
        <v>Clutch</v>
      </c>
      <c r="B50" s="257" t="n">
        <f aca="false">IF(B$3="(empty slot)","",COUNTIFS('DAILY ENTRY'!$C$4:$C$1006,$A50,'DAILY ENTRY'!$B$4:$B$1006,B$3))</f>
        <v>0</v>
      </c>
      <c r="C50" s="257" t="n">
        <f aca="false">IF(C$3="(empty slot)","",COUNTIFS('DAILY ENTRY'!$C$4:$C$1006,$A50,'DAILY ENTRY'!$B$4:$B$1006,C$3))</f>
        <v>0</v>
      </c>
      <c r="D50" s="257" t="n">
        <f aca="false">IF(D$3="(empty slot)","",COUNTIFS('DAILY ENTRY'!$C$4:$C$1006,$A50,'DAILY ENTRY'!$B$4:$B$1006,D$3))</f>
        <v>0</v>
      </c>
      <c r="E50" s="257" t="n">
        <f aca="false">IF(E$3="(empty slot)","",COUNTIFS('DAILY ENTRY'!$C$4:$C$1006,$A50,'DAILY ENTRY'!$B$4:$B$1006,E$3))</f>
        <v>0</v>
      </c>
      <c r="F50" s="257" t="n">
        <f aca="false">IF(F$3="(empty slot)","",COUNTIFS('DAILY ENTRY'!$C$4:$C$1006,$A50,'DAILY ENTRY'!$B$4:$B$1006,F$3))</f>
        <v>0</v>
      </c>
      <c r="G50" s="257" t="n">
        <f aca="false">IF(G$3="(empty slot)","",COUNTIFS('DAILY ENTRY'!$C$4:$C$1006,$A50,'DAILY ENTRY'!$B$4:$B$1006,G$3))</f>
        <v>0</v>
      </c>
      <c r="H50" s="257" t="n">
        <f aca="false">IF(H$3="(empty slot)","",COUNTIFS('DAILY ENTRY'!$C$4:$C$1006,$A50,'DAILY ENTRY'!$B$4:$B$1006,H$3))</f>
        <v>0</v>
      </c>
      <c r="I50" s="257" t="n">
        <f aca="false">IF(I$3="(empty slot)","",COUNTIFS('DAILY ENTRY'!$C$4:$C$1006,$A50,'DAILY ENTRY'!$B$4:$B$1006,I$3))</f>
        <v>0</v>
      </c>
      <c r="J50" s="257" t="n">
        <f aca="false">IF(J$3="(empty slot)","",COUNTIFS('DAILY ENTRY'!$C$4:$C$1006,$A50,'DAILY ENTRY'!$B$4:$B$1006,J$3))</f>
        <v>0</v>
      </c>
      <c r="K50" s="257" t="n">
        <f aca="false">IF(K$3="(empty slot)","",COUNTIFS('DAILY ENTRY'!$C$4:$C$1006,$A50,'DAILY ENTRY'!$B$4:$B$1006,K$3))</f>
        <v>0</v>
      </c>
      <c r="L50" s="258" t="n">
        <f aca="false">COUNTIF('DAILY ENTRY'!$C$4:$C$1006,$A50)</f>
        <v>0</v>
      </c>
    </row>
    <row r="51" customFormat="false" ht="19.5" hidden="false" customHeight="true" outlineLevel="0" collapsed="false">
      <c r="A51" s="253" t="str">
        <f aca="false">'Platform Setup'!$B$51</f>
        <v>Wikipedia / Wikidata</v>
      </c>
      <c r="B51" s="257" t="n">
        <f aca="false">IF(B$3="(empty slot)","",COUNTIFS('DAILY ENTRY'!$C$4:$C$1006,$A51,'DAILY ENTRY'!$B$4:$B$1006,B$3))</f>
        <v>0</v>
      </c>
      <c r="C51" s="257" t="n">
        <f aca="false">IF(C$3="(empty slot)","",COUNTIFS('DAILY ENTRY'!$C$4:$C$1006,$A51,'DAILY ENTRY'!$B$4:$B$1006,C$3))</f>
        <v>0</v>
      </c>
      <c r="D51" s="257" t="n">
        <f aca="false">IF(D$3="(empty slot)","",COUNTIFS('DAILY ENTRY'!$C$4:$C$1006,$A51,'DAILY ENTRY'!$B$4:$B$1006,D$3))</f>
        <v>0</v>
      </c>
      <c r="E51" s="257" t="n">
        <f aca="false">IF(E$3="(empty slot)","",COUNTIFS('DAILY ENTRY'!$C$4:$C$1006,$A51,'DAILY ENTRY'!$B$4:$B$1006,E$3))</f>
        <v>0</v>
      </c>
      <c r="F51" s="257" t="n">
        <f aca="false">IF(F$3="(empty slot)","",COUNTIFS('DAILY ENTRY'!$C$4:$C$1006,$A51,'DAILY ENTRY'!$B$4:$B$1006,F$3))</f>
        <v>0</v>
      </c>
      <c r="G51" s="257" t="n">
        <f aca="false">IF(G$3="(empty slot)","",COUNTIFS('DAILY ENTRY'!$C$4:$C$1006,$A51,'DAILY ENTRY'!$B$4:$B$1006,G$3))</f>
        <v>0</v>
      </c>
      <c r="H51" s="257" t="n">
        <f aca="false">IF(H$3="(empty slot)","",COUNTIFS('DAILY ENTRY'!$C$4:$C$1006,$A51,'DAILY ENTRY'!$B$4:$B$1006,H$3))</f>
        <v>0</v>
      </c>
      <c r="I51" s="257" t="n">
        <f aca="false">IF(I$3="(empty slot)","",COUNTIFS('DAILY ENTRY'!$C$4:$C$1006,$A51,'DAILY ENTRY'!$B$4:$B$1006,I$3))</f>
        <v>0</v>
      </c>
      <c r="J51" s="257" t="n">
        <f aca="false">IF(J$3="(empty slot)","",COUNTIFS('DAILY ENTRY'!$C$4:$C$1006,$A51,'DAILY ENTRY'!$B$4:$B$1006,J$3))</f>
        <v>0</v>
      </c>
      <c r="K51" s="257" t="n">
        <f aca="false">IF(K$3="(empty slot)","",COUNTIFS('DAILY ENTRY'!$C$4:$C$1006,$A51,'DAILY ENTRY'!$B$4:$B$1006,K$3))</f>
        <v>0</v>
      </c>
      <c r="L51" s="258" t="n">
        <f aca="false">COUNTIF('DAILY ENTRY'!$C$4:$C$1006,$A51)</f>
        <v>0</v>
      </c>
    </row>
    <row r="52" customFormat="false" ht="19.5" hidden="false" customHeight="true" outlineLevel="0" collapsed="false">
      <c r="A52" s="253" t="str">
        <f aca="false">'Platform Setup'!$B$52</f>
        <v>Product Hunt</v>
      </c>
      <c r="B52" s="257" t="n">
        <f aca="false">IF(B$3="(empty slot)","",COUNTIFS('DAILY ENTRY'!$C$4:$C$1006,$A52,'DAILY ENTRY'!$B$4:$B$1006,B$3))</f>
        <v>0</v>
      </c>
      <c r="C52" s="257" t="n">
        <f aca="false">IF(C$3="(empty slot)","",COUNTIFS('DAILY ENTRY'!$C$4:$C$1006,$A52,'DAILY ENTRY'!$B$4:$B$1006,C$3))</f>
        <v>0</v>
      </c>
      <c r="D52" s="257" t="n">
        <f aca="false">IF(D$3="(empty slot)","",COUNTIFS('DAILY ENTRY'!$C$4:$C$1006,$A52,'DAILY ENTRY'!$B$4:$B$1006,D$3))</f>
        <v>0</v>
      </c>
      <c r="E52" s="257" t="n">
        <f aca="false">IF(E$3="(empty slot)","",COUNTIFS('DAILY ENTRY'!$C$4:$C$1006,$A52,'DAILY ENTRY'!$B$4:$B$1006,E$3))</f>
        <v>0</v>
      </c>
      <c r="F52" s="257" t="n">
        <f aca="false">IF(F$3="(empty slot)","",COUNTIFS('DAILY ENTRY'!$C$4:$C$1006,$A52,'DAILY ENTRY'!$B$4:$B$1006,F$3))</f>
        <v>0</v>
      </c>
      <c r="G52" s="257" t="n">
        <f aca="false">IF(G$3="(empty slot)","",COUNTIFS('DAILY ENTRY'!$C$4:$C$1006,$A52,'DAILY ENTRY'!$B$4:$B$1006,G$3))</f>
        <v>0</v>
      </c>
      <c r="H52" s="257" t="n">
        <f aca="false">IF(H$3="(empty slot)","",COUNTIFS('DAILY ENTRY'!$C$4:$C$1006,$A52,'DAILY ENTRY'!$B$4:$B$1006,H$3))</f>
        <v>0</v>
      </c>
      <c r="I52" s="257" t="n">
        <f aca="false">IF(I$3="(empty slot)","",COUNTIFS('DAILY ENTRY'!$C$4:$C$1006,$A52,'DAILY ENTRY'!$B$4:$B$1006,I$3))</f>
        <v>0</v>
      </c>
      <c r="J52" s="257" t="n">
        <f aca="false">IF(J$3="(empty slot)","",COUNTIFS('DAILY ENTRY'!$C$4:$C$1006,$A52,'DAILY ENTRY'!$B$4:$B$1006,J$3))</f>
        <v>0</v>
      </c>
      <c r="K52" s="257" t="n">
        <f aca="false">IF(K$3="(empty slot)","",COUNTIFS('DAILY ENTRY'!$C$4:$C$1006,$A52,'DAILY ENTRY'!$B$4:$B$1006,K$3))</f>
        <v>0</v>
      </c>
      <c r="L52" s="258" t="n">
        <f aca="false">COUNTIF('DAILY ENTRY'!$C$4:$C$1006,$A52)</f>
        <v>0</v>
      </c>
    </row>
    <row r="53" customFormat="false" ht="19.5" hidden="false" customHeight="true" outlineLevel="0" collapsed="false">
      <c r="A53" s="253" t="str">
        <f aca="false">'Platform Setup'!$B$53</f>
        <v>Zoom Webinars</v>
      </c>
      <c r="B53" s="257" t="n">
        <f aca="false">IF(B$3="(empty slot)","",COUNTIFS('DAILY ENTRY'!$C$4:$C$1006,$A53,'DAILY ENTRY'!$B$4:$B$1006,B$3))</f>
        <v>0</v>
      </c>
      <c r="C53" s="257" t="n">
        <f aca="false">IF(C$3="(empty slot)","",COUNTIFS('DAILY ENTRY'!$C$4:$C$1006,$A53,'DAILY ENTRY'!$B$4:$B$1006,C$3))</f>
        <v>0</v>
      </c>
      <c r="D53" s="257" t="n">
        <f aca="false">IF(D$3="(empty slot)","",COUNTIFS('DAILY ENTRY'!$C$4:$C$1006,$A53,'DAILY ENTRY'!$B$4:$B$1006,D$3))</f>
        <v>0</v>
      </c>
      <c r="E53" s="257" t="n">
        <f aca="false">IF(E$3="(empty slot)","",COUNTIFS('DAILY ENTRY'!$C$4:$C$1006,$A53,'DAILY ENTRY'!$B$4:$B$1006,E$3))</f>
        <v>0</v>
      </c>
      <c r="F53" s="257" t="n">
        <f aca="false">IF(F$3="(empty slot)","",COUNTIFS('DAILY ENTRY'!$C$4:$C$1006,$A53,'DAILY ENTRY'!$B$4:$B$1006,F$3))</f>
        <v>0</v>
      </c>
      <c r="G53" s="257" t="n">
        <f aca="false">IF(G$3="(empty slot)","",COUNTIFS('DAILY ENTRY'!$C$4:$C$1006,$A53,'DAILY ENTRY'!$B$4:$B$1006,G$3))</f>
        <v>0</v>
      </c>
      <c r="H53" s="257" t="n">
        <f aca="false">IF(H$3="(empty slot)","",COUNTIFS('DAILY ENTRY'!$C$4:$C$1006,$A53,'DAILY ENTRY'!$B$4:$B$1006,H$3))</f>
        <v>0</v>
      </c>
      <c r="I53" s="257" t="n">
        <f aca="false">IF(I$3="(empty slot)","",COUNTIFS('DAILY ENTRY'!$C$4:$C$1006,$A53,'DAILY ENTRY'!$B$4:$B$1006,I$3))</f>
        <v>0</v>
      </c>
      <c r="J53" s="257" t="n">
        <f aca="false">IF(J$3="(empty slot)","",COUNTIFS('DAILY ENTRY'!$C$4:$C$1006,$A53,'DAILY ENTRY'!$B$4:$B$1006,J$3))</f>
        <v>0</v>
      </c>
      <c r="K53" s="257" t="n">
        <f aca="false">IF(K$3="(empty slot)","",COUNTIFS('DAILY ENTRY'!$C$4:$C$1006,$A53,'DAILY ENTRY'!$B$4:$B$1006,K$3))</f>
        <v>0</v>
      </c>
      <c r="L53" s="258" t="n">
        <f aca="false">COUNTIF('DAILY ENTRY'!$C$4:$C$1006,$A53)</f>
        <v>0</v>
      </c>
    </row>
    <row r="54" customFormat="false" ht="19.5" hidden="false" customHeight="true" outlineLevel="0" collapsed="false">
      <c r="A54" s="253" t="str">
        <f aca="false">'Platform Setup'!$B$54</f>
        <v>Eventbrite</v>
      </c>
      <c r="B54" s="257" t="n">
        <f aca="false">IF(B$3="(empty slot)","",COUNTIFS('DAILY ENTRY'!$C$4:$C$1006,$A54,'DAILY ENTRY'!$B$4:$B$1006,B$3))</f>
        <v>0</v>
      </c>
      <c r="C54" s="257" t="n">
        <f aca="false">IF(C$3="(empty slot)","",COUNTIFS('DAILY ENTRY'!$C$4:$C$1006,$A54,'DAILY ENTRY'!$B$4:$B$1006,C$3))</f>
        <v>0</v>
      </c>
      <c r="D54" s="257" t="n">
        <f aca="false">IF(D$3="(empty slot)","",COUNTIFS('DAILY ENTRY'!$C$4:$C$1006,$A54,'DAILY ENTRY'!$B$4:$B$1006,D$3))</f>
        <v>0</v>
      </c>
      <c r="E54" s="257" t="n">
        <f aca="false">IF(E$3="(empty slot)","",COUNTIFS('DAILY ENTRY'!$C$4:$C$1006,$A54,'DAILY ENTRY'!$B$4:$B$1006,E$3))</f>
        <v>0</v>
      </c>
      <c r="F54" s="257" t="n">
        <f aca="false">IF(F$3="(empty slot)","",COUNTIFS('DAILY ENTRY'!$C$4:$C$1006,$A54,'DAILY ENTRY'!$B$4:$B$1006,F$3))</f>
        <v>0</v>
      </c>
      <c r="G54" s="257" t="n">
        <f aca="false">IF(G$3="(empty slot)","",COUNTIFS('DAILY ENTRY'!$C$4:$C$1006,$A54,'DAILY ENTRY'!$B$4:$B$1006,G$3))</f>
        <v>0</v>
      </c>
      <c r="H54" s="257" t="n">
        <f aca="false">IF(H$3="(empty slot)","",COUNTIFS('DAILY ENTRY'!$C$4:$C$1006,$A54,'DAILY ENTRY'!$B$4:$B$1006,H$3))</f>
        <v>0</v>
      </c>
      <c r="I54" s="257" t="n">
        <f aca="false">IF(I$3="(empty slot)","",COUNTIFS('DAILY ENTRY'!$C$4:$C$1006,$A54,'DAILY ENTRY'!$B$4:$B$1006,I$3))</f>
        <v>0</v>
      </c>
      <c r="J54" s="257" t="n">
        <f aca="false">IF(J$3="(empty slot)","",COUNTIFS('DAILY ENTRY'!$C$4:$C$1006,$A54,'DAILY ENTRY'!$B$4:$B$1006,J$3))</f>
        <v>0</v>
      </c>
      <c r="K54" s="257" t="n">
        <f aca="false">IF(K$3="(empty slot)","",COUNTIFS('DAILY ENTRY'!$C$4:$C$1006,$A54,'DAILY ENTRY'!$B$4:$B$1006,K$3))</f>
        <v>0</v>
      </c>
      <c r="L54" s="258" t="n">
        <f aca="false">COUNTIF('DAILY ENTRY'!$C$4:$C$1006,$A54)</f>
        <v>0</v>
      </c>
    </row>
    <row r="55" customFormat="false" ht="19.5" hidden="false" customHeight="true" outlineLevel="0" collapsed="false">
      <c r="A55" s="253" t="str">
        <f aca="false">'Platform Setup'!$B$55</f>
        <v>Luma</v>
      </c>
      <c r="B55" s="257" t="n">
        <f aca="false">IF(B$3="(empty slot)","",COUNTIFS('DAILY ENTRY'!$C$4:$C$1006,$A55,'DAILY ENTRY'!$B$4:$B$1006,B$3))</f>
        <v>0</v>
      </c>
      <c r="C55" s="257" t="n">
        <f aca="false">IF(C$3="(empty slot)","",COUNTIFS('DAILY ENTRY'!$C$4:$C$1006,$A55,'DAILY ENTRY'!$B$4:$B$1006,C$3))</f>
        <v>0</v>
      </c>
      <c r="D55" s="257" t="n">
        <f aca="false">IF(D$3="(empty slot)","",COUNTIFS('DAILY ENTRY'!$C$4:$C$1006,$A55,'DAILY ENTRY'!$B$4:$B$1006,D$3))</f>
        <v>0</v>
      </c>
      <c r="E55" s="257" t="n">
        <f aca="false">IF(E$3="(empty slot)","",COUNTIFS('DAILY ENTRY'!$C$4:$C$1006,$A55,'DAILY ENTRY'!$B$4:$B$1006,E$3))</f>
        <v>0</v>
      </c>
      <c r="F55" s="257" t="n">
        <f aca="false">IF(F$3="(empty slot)","",COUNTIFS('DAILY ENTRY'!$C$4:$C$1006,$A55,'DAILY ENTRY'!$B$4:$B$1006,F$3))</f>
        <v>0</v>
      </c>
      <c r="G55" s="257" t="n">
        <f aca="false">IF(G$3="(empty slot)","",COUNTIFS('DAILY ENTRY'!$C$4:$C$1006,$A55,'DAILY ENTRY'!$B$4:$B$1006,G$3))</f>
        <v>0</v>
      </c>
      <c r="H55" s="257" t="n">
        <f aca="false">IF(H$3="(empty slot)","",COUNTIFS('DAILY ENTRY'!$C$4:$C$1006,$A55,'DAILY ENTRY'!$B$4:$B$1006,H$3))</f>
        <v>0</v>
      </c>
      <c r="I55" s="257" t="n">
        <f aca="false">IF(I$3="(empty slot)","",COUNTIFS('DAILY ENTRY'!$C$4:$C$1006,$A55,'DAILY ENTRY'!$B$4:$B$1006,I$3))</f>
        <v>0</v>
      </c>
      <c r="J55" s="257" t="n">
        <f aca="false">IF(J$3="(empty slot)","",COUNTIFS('DAILY ENTRY'!$C$4:$C$1006,$A55,'DAILY ENTRY'!$B$4:$B$1006,J$3))</f>
        <v>0</v>
      </c>
      <c r="K55" s="257" t="n">
        <f aca="false">IF(K$3="(empty slot)","",COUNTIFS('DAILY ENTRY'!$C$4:$C$1006,$A55,'DAILY ENTRY'!$B$4:$B$1006,K$3))</f>
        <v>0</v>
      </c>
      <c r="L55" s="258" t="n">
        <f aca="false">COUNTIF('DAILY ENTRY'!$C$4:$C$1006,$A55)</f>
        <v>0</v>
      </c>
    </row>
    <row r="56" customFormat="false" ht="19.5" hidden="false" customHeight="true" outlineLevel="0" collapsed="false">
      <c r="A56" s="253" t="str">
        <f aca="false">'Platform Setup'!$B$56</f>
        <v>Meetup</v>
      </c>
      <c r="B56" s="257" t="n">
        <f aca="false">IF(B$3="(empty slot)","",COUNTIFS('DAILY ENTRY'!$C$4:$C$1006,$A56,'DAILY ENTRY'!$B$4:$B$1006,B$3))</f>
        <v>0</v>
      </c>
      <c r="C56" s="257" t="n">
        <f aca="false">IF(C$3="(empty slot)","",COUNTIFS('DAILY ENTRY'!$C$4:$C$1006,$A56,'DAILY ENTRY'!$B$4:$B$1006,C$3))</f>
        <v>0</v>
      </c>
      <c r="D56" s="257" t="n">
        <f aca="false">IF(D$3="(empty slot)","",COUNTIFS('DAILY ENTRY'!$C$4:$C$1006,$A56,'DAILY ENTRY'!$B$4:$B$1006,D$3))</f>
        <v>0</v>
      </c>
      <c r="E56" s="257" t="n">
        <f aca="false">IF(E$3="(empty slot)","",COUNTIFS('DAILY ENTRY'!$C$4:$C$1006,$A56,'DAILY ENTRY'!$B$4:$B$1006,E$3))</f>
        <v>0</v>
      </c>
      <c r="F56" s="257" t="n">
        <f aca="false">IF(F$3="(empty slot)","",COUNTIFS('DAILY ENTRY'!$C$4:$C$1006,$A56,'DAILY ENTRY'!$B$4:$B$1006,F$3))</f>
        <v>0</v>
      </c>
      <c r="G56" s="257" t="n">
        <f aca="false">IF(G$3="(empty slot)","",COUNTIFS('DAILY ENTRY'!$C$4:$C$1006,$A56,'DAILY ENTRY'!$B$4:$B$1006,G$3))</f>
        <v>0</v>
      </c>
      <c r="H56" s="257" t="n">
        <f aca="false">IF(H$3="(empty slot)","",COUNTIFS('DAILY ENTRY'!$C$4:$C$1006,$A56,'DAILY ENTRY'!$B$4:$B$1006,H$3))</f>
        <v>0</v>
      </c>
      <c r="I56" s="257" t="n">
        <f aca="false">IF(I$3="(empty slot)","",COUNTIFS('DAILY ENTRY'!$C$4:$C$1006,$A56,'DAILY ENTRY'!$B$4:$B$1006,I$3))</f>
        <v>0</v>
      </c>
      <c r="J56" s="257" t="n">
        <f aca="false">IF(J$3="(empty slot)","",COUNTIFS('DAILY ENTRY'!$C$4:$C$1006,$A56,'DAILY ENTRY'!$B$4:$B$1006,J$3))</f>
        <v>0</v>
      </c>
      <c r="K56" s="257" t="n">
        <f aca="false">IF(K$3="(empty slot)","",COUNTIFS('DAILY ENTRY'!$C$4:$C$1006,$A56,'DAILY ENTRY'!$B$4:$B$1006,K$3))</f>
        <v>0</v>
      </c>
      <c r="L56" s="258" t="n">
        <f aca="false">COUNTIF('DAILY ENTRY'!$C$4:$C$1006,$A56)</f>
        <v>0</v>
      </c>
    </row>
    <row r="57" customFormat="false" ht="19.5" hidden="false" customHeight="true" outlineLevel="0" collapsed="false">
      <c r="A57" s="253" t="str">
        <f aca="false">'Platform Setup'!$B$57</f>
        <v>StreamYard</v>
      </c>
      <c r="B57" s="257" t="n">
        <f aca="false">IF(B$3="(empty slot)","",COUNTIFS('DAILY ENTRY'!$C$4:$C$1006,$A57,'DAILY ENTRY'!$B$4:$B$1006,B$3))</f>
        <v>0</v>
      </c>
      <c r="C57" s="257" t="n">
        <f aca="false">IF(C$3="(empty slot)","",COUNTIFS('DAILY ENTRY'!$C$4:$C$1006,$A57,'DAILY ENTRY'!$B$4:$B$1006,C$3))</f>
        <v>0</v>
      </c>
      <c r="D57" s="257" t="n">
        <f aca="false">IF(D$3="(empty slot)","",COUNTIFS('DAILY ENTRY'!$C$4:$C$1006,$A57,'DAILY ENTRY'!$B$4:$B$1006,D$3))</f>
        <v>0</v>
      </c>
      <c r="E57" s="257" t="n">
        <f aca="false">IF(E$3="(empty slot)","",COUNTIFS('DAILY ENTRY'!$C$4:$C$1006,$A57,'DAILY ENTRY'!$B$4:$B$1006,E$3))</f>
        <v>0</v>
      </c>
      <c r="F57" s="257" t="n">
        <f aca="false">IF(F$3="(empty slot)","",COUNTIFS('DAILY ENTRY'!$C$4:$C$1006,$A57,'DAILY ENTRY'!$B$4:$B$1006,F$3))</f>
        <v>0</v>
      </c>
      <c r="G57" s="257" t="n">
        <f aca="false">IF(G$3="(empty slot)","",COUNTIFS('DAILY ENTRY'!$C$4:$C$1006,$A57,'DAILY ENTRY'!$B$4:$B$1006,G$3))</f>
        <v>0</v>
      </c>
      <c r="H57" s="257" t="n">
        <f aca="false">IF(H$3="(empty slot)","",COUNTIFS('DAILY ENTRY'!$C$4:$C$1006,$A57,'DAILY ENTRY'!$B$4:$B$1006,H$3))</f>
        <v>0</v>
      </c>
      <c r="I57" s="257" t="n">
        <f aca="false">IF(I$3="(empty slot)","",COUNTIFS('DAILY ENTRY'!$C$4:$C$1006,$A57,'DAILY ENTRY'!$B$4:$B$1006,I$3))</f>
        <v>0</v>
      </c>
      <c r="J57" s="257" t="n">
        <f aca="false">IF(J$3="(empty slot)","",COUNTIFS('DAILY ENTRY'!$C$4:$C$1006,$A57,'DAILY ENTRY'!$B$4:$B$1006,J$3))</f>
        <v>0</v>
      </c>
      <c r="K57" s="257" t="n">
        <f aca="false">IF(K$3="(empty slot)","",COUNTIFS('DAILY ENTRY'!$C$4:$C$1006,$A57,'DAILY ENTRY'!$B$4:$B$1006,K$3))</f>
        <v>0</v>
      </c>
      <c r="L57" s="258" t="n">
        <f aca="false">COUNTIF('DAILY ENTRY'!$C$4:$C$1006,$A57)</f>
        <v>0</v>
      </c>
    </row>
    <row r="58" customFormat="false" ht="19.5" hidden="false" customHeight="true" outlineLevel="0" collapsed="false">
      <c r="A58" s="253" t="str">
        <f aca="false">'Platform Setup'!$B$58</f>
        <v>Podcast Guesting</v>
      </c>
      <c r="B58" s="257" t="n">
        <f aca="false">IF(B$3="(empty slot)","",COUNTIFS('DAILY ENTRY'!$C$4:$C$1006,$A58,'DAILY ENTRY'!$B$4:$B$1006,B$3))</f>
        <v>0</v>
      </c>
      <c r="C58" s="257" t="n">
        <f aca="false">IF(C$3="(empty slot)","",COUNTIFS('DAILY ENTRY'!$C$4:$C$1006,$A58,'DAILY ENTRY'!$B$4:$B$1006,C$3))</f>
        <v>0</v>
      </c>
      <c r="D58" s="257" t="n">
        <f aca="false">IF(D$3="(empty slot)","",COUNTIFS('DAILY ENTRY'!$C$4:$C$1006,$A58,'DAILY ENTRY'!$B$4:$B$1006,D$3))</f>
        <v>0</v>
      </c>
      <c r="E58" s="257" t="n">
        <f aca="false">IF(E$3="(empty slot)","",COUNTIFS('DAILY ENTRY'!$C$4:$C$1006,$A58,'DAILY ENTRY'!$B$4:$B$1006,E$3))</f>
        <v>0</v>
      </c>
      <c r="F58" s="257" t="n">
        <f aca="false">IF(F$3="(empty slot)","",COUNTIFS('DAILY ENTRY'!$C$4:$C$1006,$A58,'DAILY ENTRY'!$B$4:$B$1006,F$3))</f>
        <v>0</v>
      </c>
      <c r="G58" s="257" t="n">
        <f aca="false">IF(G$3="(empty slot)","",COUNTIFS('DAILY ENTRY'!$C$4:$C$1006,$A58,'DAILY ENTRY'!$B$4:$B$1006,G$3))</f>
        <v>0</v>
      </c>
      <c r="H58" s="257" t="n">
        <f aca="false">IF(H$3="(empty slot)","",COUNTIFS('DAILY ENTRY'!$C$4:$C$1006,$A58,'DAILY ENTRY'!$B$4:$B$1006,H$3))</f>
        <v>0</v>
      </c>
      <c r="I58" s="257" t="n">
        <f aca="false">IF(I$3="(empty slot)","",COUNTIFS('DAILY ENTRY'!$C$4:$C$1006,$A58,'DAILY ENTRY'!$B$4:$B$1006,I$3))</f>
        <v>0</v>
      </c>
      <c r="J58" s="257" t="n">
        <f aca="false">IF(J$3="(empty slot)","",COUNTIFS('DAILY ENTRY'!$C$4:$C$1006,$A58,'DAILY ENTRY'!$B$4:$B$1006,J$3))</f>
        <v>0</v>
      </c>
      <c r="K58" s="257" t="n">
        <f aca="false">IF(K$3="(empty slot)","",COUNTIFS('DAILY ENTRY'!$C$4:$C$1006,$A58,'DAILY ENTRY'!$B$4:$B$1006,K$3))</f>
        <v>0</v>
      </c>
      <c r="L58" s="258" t="n">
        <f aca="false">COUNTIF('DAILY ENTRY'!$C$4:$C$1006,$A58)</f>
        <v>0</v>
      </c>
    </row>
    <row r="59" customFormat="false" ht="19.5" hidden="false" customHeight="true" outlineLevel="0" collapsed="false">
      <c r="A59" s="253" t="str">
        <f aca="false">'Platform Setup'!$B$59</f>
        <v>Spotify for Creators</v>
      </c>
      <c r="B59" s="257" t="n">
        <f aca="false">IF(B$3="(empty slot)","",COUNTIFS('DAILY ENTRY'!$C$4:$C$1006,$A59,'DAILY ENTRY'!$B$4:$B$1006,B$3))</f>
        <v>0</v>
      </c>
      <c r="C59" s="257" t="n">
        <f aca="false">IF(C$3="(empty slot)","",COUNTIFS('DAILY ENTRY'!$C$4:$C$1006,$A59,'DAILY ENTRY'!$B$4:$B$1006,C$3))</f>
        <v>0</v>
      </c>
      <c r="D59" s="257" t="n">
        <f aca="false">IF(D$3="(empty slot)","",COUNTIFS('DAILY ENTRY'!$C$4:$C$1006,$A59,'DAILY ENTRY'!$B$4:$B$1006,D$3))</f>
        <v>0</v>
      </c>
      <c r="E59" s="257" t="n">
        <f aca="false">IF(E$3="(empty slot)","",COUNTIFS('DAILY ENTRY'!$C$4:$C$1006,$A59,'DAILY ENTRY'!$B$4:$B$1006,E$3))</f>
        <v>0</v>
      </c>
      <c r="F59" s="257" t="n">
        <f aca="false">IF(F$3="(empty slot)","",COUNTIFS('DAILY ENTRY'!$C$4:$C$1006,$A59,'DAILY ENTRY'!$B$4:$B$1006,F$3))</f>
        <v>0</v>
      </c>
      <c r="G59" s="257" t="n">
        <f aca="false">IF(G$3="(empty slot)","",COUNTIFS('DAILY ENTRY'!$C$4:$C$1006,$A59,'DAILY ENTRY'!$B$4:$B$1006,G$3))</f>
        <v>0</v>
      </c>
      <c r="H59" s="257" t="n">
        <f aca="false">IF(H$3="(empty slot)","",COUNTIFS('DAILY ENTRY'!$C$4:$C$1006,$A59,'DAILY ENTRY'!$B$4:$B$1006,H$3))</f>
        <v>0</v>
      </c>
      <c r="I59" s="257" t="n">
        <f aca="false">IF(I$3="(empty slot)","",COUNTIFS('DAILY ENTRY'!$C$4:$C$1006,$A59,'DAILY ENTRY'!$B$4:$B$1006,I$3))</f>
        <v>0</v>
      </c>
      <c r="J59" s="257" t="n">
        <f aca="false">IF(J$3="(empty slot)","",COUNTIFS('DAILY ENTRY'!$C$4:$C$1006,$A59,'DAILY ENTRY'!$B$4:$B$1006,J$3))</f>
        <v>0</v>
      </c>
      <c r="K59" s="257" t="n">
        <f aca="false">IF(K$3="(empty slot)","",COUNTIFS('DAILY ENTRY'!$C$4:$C$1006,$A59,'DAILY ENTRY'!$B$4:$B$1006,K$3))</f>
        <v>0</v>
      </c>
      <c r="L59" s="258" t="n">
        <f aca="false">COUNTIF('DAILY ENTRY'!$C$4:$C$1006,$A59)</f>
        <v>0</v>
      </c>
    </row>
    <row r="60" customFormat="false" ht="19.5" hidden="false" customHeight="true" outlineLevel="0" collapsed="false">
      <c r="A60" s="253" t="str">
        <f aca="false">'Platform Setup'!$B$60</f>
        <v>Apple Podcasts</v>
      </c>
      <c r="B60" s="257" t="n">
        <f aca="false">IF(B$3="(empty slot)","",COUNTIFS('DAILY ENTRY'!$C$4:$C$1006,$A60,'DAILY ENTRY'!$B$4:$B$1006,B$3))</f>
        <v>0</v>
      </c>
      <c r="C60" s="257" t="n">
        <f aca="false">IF(C$3="(empty slot)","",COUNTIFS('DAILY ENTRY'!$C$4:$C$1006,$A60,'DAILY ENTRY'!$B$4:$B$1006,C$3))</f>
        <v>0</v>
      </c>
      <c r="D60" s="257" t="n">
        <f aca="false">IF(D$3="(empty slot)","",COUNTIFS('DAILY ENTRY'!$C$4:$C$1006,$A60,'DAILY ENTRY'!$B$4:$B$1006,D$3))</f>
        <v>0</v>
      </c>
      <c r="E60" s="257" t="n">
        <f aca="false">IF(E$3="(empty slot)","",COUNTIFS('DAILY ENTRY'!$C$4:$C$1006,$A60,'DAILY ENTRY'!$B$4:$B$1006,E$3))</f>
        <v>0</v>
      </c>
      <c r="F60" s="257" t="n">
        <f aca="false">IF(F$3="(empty slot)","",COUNTIFS('DAILY ENTRY'!$C$4:$C$1006,$A60,'DAILY ENTRY'!$B$4:$B$1006,F$3))</f>
        <v>0</v>
      </c>
      <c r="G60" s="257" t="n">
        <f aca="false">IF(G$3="(empty slot)","",COUNTIFS('DAILY ENTRY'!$C$4:$C$1006,$A60,'DAILY ENTRY'!$B$4:$B$1006,G$3))</f>
        <v>0</v>
      </c>
      <c r="H60" s="257" t="n">
        <f aca="false">IF(H$3="(empty slot)","",COUNTIFS('DAILY ENTRY'!$C$4:$C$1006,$A60,'DAILY ENTRY'!$B$4:$B$1006,H$3))</f>
        <v>0</v>
      </c>
      <c r="I60" s="257" t="n">
        <f aca="false">IF(I$3="(empty slot)","",COUNTIFS('DAILY ENTRY'!$C$4:$C$1006,$A60,'DAILY ENTRY'!$B$4:$B$1006,I$3))</f>
        <v>0</v>
      </c>
      <c r="J60" s="257" t="n">
        <f aca="false">IF(J$3="(empty slot)","",COUNTIFS('DAILY ENTRY'!$C$4:$C$1006,$A60,'DAILY ENTRY'!$B$4:$B$1006,J$3))</f>
        <v>0</v>
      </c>
      <c r="K60" s="257" t="n">
        <f aca="false">IF(K$3="(empty slot)","",COUNTIFS('DAILY ENTRY'!$C$4:$C$1006,$A60,'DAILY ENTRY'!$B$4:$B$1006,K$3))</f>
        <v>0</v>
      </c>
      <c r="L60" s="258" t="n">
        <f aca="false">COUNTIF('DAILY ENTRY'!$C$4:$C$1006,$A60)</f>
        <v>0</v>
      </c>
    </row>
    <row r="61" customFormat="false" ht="19.5" hidden="false" customHeight="true" outlineLevel="0" collapsed="false">
      <c r="A61" s="253" t="str">
        <f aca="false">'Platform Setup'!$B$61</f>
        <v>YouTube Podcasts</v>
      </c>
      <c r="B61" s="257" t="n">
        <f aca="false">IF(B$3="(empty slot)","",COUNTIFS('DAILY ENTRY'!$C$4:$C$1006,$A61,'DAILY ENTRY'!$B$4:$B$1006,B$3))</f>
        <v>0</v>
      </c>
      <c r="C61" s="257" t="n">
        <f aca="false">IF(C$3="(empty slot)","",COUNTIFS('DAILY ENTRY'!$C$4:$C$1006,$A61,'DAILY ENTRY'!$B$4:$B$1006,C$3))</f>
        <v>0</v>
      </c>
      <c r="D61" s="257" t="n">
        <f aca="false">IF(D$3="(empty slot)","",COUNTIFS('DAILY ENTRY'!$C$4:$C$1006,$A61,'DAILY ENTRY'!$B$4:$B$1006,D$3))</f>
        <v>0</v>
      </c>
      <c r="E61" s="257" t="n">
        <f aca="false">IF(E$3="(empty slot)","",COUNTIFS('DAILY ENTRY'!$C$4:$C$1006,$A61,'DAILY ENTRY'!$B$4:$B$1006,E$3))</f>
        <v>0</v>
      </c>
      <c r="F61" s="257" t="n">
        <f aca="false">IF(F$3="(empty slot)","",COUNTIFS('DAILY ENTRY'!$C$4:$C$1006,$A61,'DAILY ENTRY'!$B$4:$B$1006,F$3))</f>
        <v>0</v>
      </c>
      <c r="G61" s="257" t="n">
        <f aca="false">IF(G$3="(empty slot)","",COUNTIFS('DAILY ENTRY'!$C$4:$C$1006,$A61,'DAILY ENTRY'!$B$4:$B$1006,G$3))</f>
        <v>0</v>
      </c>
      <c r="H61" s="257" t="n">
        <f aca="false">IF(H$3="(empty slot)","",COUNTIFS('DAILY ENTRY'!$C$4:$C$1006,$A61,'DAILY ENTRY'!$B$4:$B$1006,H$3))</f>
        <v>0</v>
      </c>
      <c r="I61" s="257" t="n">
        <f aca="false">IF(I$3="(empty slot)","",COUNTIFS('DAILY ENTRY'!$C$4:$C$1006,$A61,'DAILY ENTRY'!$B$4:$B$1006,I$3))</f>
        <v>0</v>
      </c>
      <c r="J61" s="257" t="n">
        <f aca="false">IF(J$3="(empty slot)","",COUNTIFS('DAILY ENTRY'!$C$4:$C$1006,$A61,'DAILY ENTRY'!$B$4:$B$1006,J$3))</f>
        <v>0</v>
      </c>
      <c r="K61" s="257" t="n">
        <f aca="false">IF(K$3="(empty slot)","",COUNTIFS('DAILY ENTRY'!$C$4:$C$1006,$A61,'DAILY ENTRY'!$B$4:$B$1006,K$3))</f>
        <v>0</v>
      </c>
      <c r="L61" s="258" t="n">
        <f aca="false">COUNTIF('DAILY ENTRY'!$C$4:$C$1006,$A61)</f>
        <v>0</v>
      </c>
    </row>
    <row r="62" customFormat="false" ht="19.5" hidden="false" customHeight="true" outlineLevel="0" collapsed="false">
      <c r="A62" s="253" t="str">
        <f aca="false">'Platform Setup'!$B$62</f>
        <v>Partnership / PR Outreach</v>
      </c>
      <c r="B62" s="257" t="n">
        <f aca="false">IF(B$3="(empty slot)","",COUNTIFS('DAILY ENTRY'!$C$4:$C$1006,$A62,'DAILY ENTRY'!$B$4:$B$1006,B$3))</f>
        <v>0</v>
      </c>
      <c r="C62" s="257" t="n">
        <f aca="false">IF(C$3="(empty slot)","",COUNTIFS('DAILY ENTRY'!$C$4:$C$1006,$A62,'DAILY ENTRY'!$B$4:$B$1006,C$3))</f>
        <v>0</v>
      </c>
      <c r="D62" s="257" t="n">
        <f aca="false">IF(D$3="(empty slot)","",COUNTIFS('DAILY ENTRY'!$C$4:$C$1006,$A62,'DAILY ENTRY'!$B$4:$B$1006,D$3))</f>
        <v>0</v>
      </c>
      <c r="E62" s="257" t="n">
        <f aca="false">IF(E$3="(empty slot)","",COUNTIFS('DAILY ENTRY'!$C$4:$C$1006,$A62,'DAILY ENTRY'!$B$4:$B$1006,E$3))</f>
        <v>0</v>
      </c>
      <c r="F62" s="257" t="n">
        <f aca="false">IF(F$3="(empty slot)","",COUNTIFS('DAILY ENTRY'!$C$4:$C$1006,$A62,'DAILY ENTRY'!$B$4:$B$1006,F$3))</f>
        <v>0</v>
      </c>
      <c r="G62" s="257" t="n">
        <f aca="false">IF(G$3="(empty slot)","",COUNTIFS('DAILY ENTRY'!$C$4:$C$1006,$A62,'DAILY ENTRY'!$B$4:$B$1006,G$3))</f>
        <v>0</v>
      </c>
      <c r="H62" s="257" t="n">
        <f aca="false">IF(H$3="(empty slot)","",COUNTIFS('DAILY ENTRY'!$C$4:$C$1006,$A62,'DAILY ENTRY'!$B$4:$B$1006,H$3))</f>
        <v>0</v>
      </c>
      <c r="I62" s="257" t="n">
        <f aca="false">IF(I$3="(empty slot)","",COUNTIFS('DAILY ENTRY'!$C$4:$C$1006,$A62,'DAILY ENTRY'!$B$4:$B$1006,I$3))</f>
        <v>0</v>
      </c>
      <c r="J62" s="257" t="n">
        <f aca="false">IF(J$3="(empty slot)","",COUNTIFS('DAILY ENTRY'!$C$4:$C$1006,$A62,'DAILY ENTRY'!$B$4:$B$1006,J$3))</f>
        <v>0</v>
      </c>
      <c r="K62" s="257" t="n">
        <f aca="false">IF(K$3="(empty slot)","",COUNTIFS('DAILY ENTRY'!$C$4:$C$1006,$A62,'DAILY ENTRY'!$B$4:$B$1006,K$3))</f>
        <v>0</v>
      </c>
      <c r="L62" s="258" t="n">
        <f aca="false">COUNTIF('DAILY ENTRY'!$C$4:$C$1006,$A62)</f>
        <v>0</v>
      </c>
    </row>
    <row r="63" customFormat="false" ht="19.5" hidden="false" customHeight="true" outlineLevel="0" collapsed="false">
      <c r="A63" s="253" t="str">
        <f aca="false">'Platform Setup'!$B$63</f>
        <v>Journalist Requests (Qwoted / Featured)</v>
      </c>
      <c r="B63" s="257" t="n">
        <f aca="false">IF(B$3="(empty slot)","",COUNTIFS('DAILY ENTRY'!$C$4:$C$1006,$A63,'DAILY ENTRY'!$B$4:$B$1006,B$3))</f>
        <v>0</v>
      </c>
      <c r="C63" s="257" t="n">
        <f aca="false">IF(C$3="(empty slot)","",COUNTIFS('DAILY ENTRY'!$C$4:$C$1006,$A63,'DAILY ENTRY'!$B$4:$B$1006,C$3))</f>
        <v>0</v>
      </c>
      <c r="D63" s="257" t="n">
        <f aca="false">IF(D$3="(empty slot)","",COUNTIFS('DAILY ENTRY'!$C$4:$C$1006,$A63,'DAILY ENTRY'!$B$4:$B$1006,D$3))</f>
        <v>0</v>
      </c>
      <c r="E63" s="257" t="n">
        <f aca="false">IF(E$3="(empty slot)","",COUNTIFS('DAILY ENTRY'!$C$4:$C$1006,$A63,'DAILY ENTRY'!$B$4:$B$1006,E$3))</f>
        <v>0</v>
      </c>
      <c r="F63" s="257" t="n">
        <f aca="false">IF(F$3="(empty slot)","",COUNTIFS('DAILY ENTRY'!$C$4:$C$1006,$A63,'DAILY ENTRY'!$B$4:$B$1006,F$3))</f>
        <v>0</v>
      </c>
      <c r="G63" s="257" t="n">
        <f aca="false">IF(G$3="(empty slot)","",COUNTIFS('DAILY ENTRY'!$C$4:$C$1006,$A63,'DAILY ENTRY'!$B$4:$B$1006,G$3))</f>
        <v>0</v>
      </c>
      <c r="H63" s="257" t="n">
        <f aca="false">IF(H$3="(empty slot)","",COUNTIFS('DAILY ENTRY'!$C$4:$C$1006,$A63,'DAILY ENTRY'!$B$4:$B$1006,H$3))</f>
        <v>0</v>
      </c>
      <c r="I63" s="257" t="n">
        <f aca="false">IF(I$3="(empty slot)","",COUNTIFS('DAILY ENTRY'!$C$4:$C$1006,$A63,'DAILY ENTRY'!$B$4:$B$1006,I$3))</f>
        <v>0</v>
      </c>
      <c r="J63" s="257" t="n">
        <f aca="false">IF(J$3="(empty slot)","",COUNTIFS('DAILY ENTRY'!$C$4:$C$1006,$A63,'DAILY ENTRY'!$B$4:$B$1006,J$3))</f>
        <v>0</v>
      </c>
      <c r="K63" s="257" t="n">
        <f aca="false">IF(K$3="(empty slot)","",COUNTIFS('DAILY ENTRY'!$C$4:$C$1006,$A63,'DAILY ENTRY'!$B$4:$B$1006,K$3))</f>
        <v>0</v>
      </c>
      <c r="L63" s="258" t="n">
        <f aca="false">COUNTIF('DAILY ENTRY'!$C$4:$C$1006,$A63)</f>
        <v>0</v>
      </c>
    </row>
    <row r="64" customFormat="false" ht="19.5" hidden="false" customHeight="true" outlineLevel="0" collapsed="false">
      <c r="A64" s="253" t="str">
        <f aca="false">'Platform Setup'!$B$64</f>
        <v>Press Release Distribution</v>
      </c>
      <c r="B64" s="257" t="n">
        <f aca="false">IF(B$3="(empty slot)","",COUNTIFS('DAILY ENTRY'!$C$4:$C$1006,$A64,'DAILY ENTRY'!$B$4:$B$1006,B$3))</f>
        <v>0</v>
      </c>
      <c r="C64" s="257" t="n">
        <f aca="false">IF(C$3="(empty slot)","",COUNTIFS('DAILY ENTRY'!$C$4:$C$1006,$A64,'DAILY ENTRY'!$B$4:$B$1006,C$3))</f>
        <v>0</v>
      </c>
      <c r="D64" s="257" t="n">
        <f aca="false">IF(D$3="(empty slot)","",COUNTIFS('DAILY ENTRY'!$C$4:$C$1006,$A64,'DAILY ENTRY'!$B$4:$B$1006,D$3))</f>
        <v>0</v>
      </c>
      <c r="E64" s="257" t="n">
        <f aca="false">IF(E$3="(empty slot)","",COUNTIFS('DAILY ENTRY'!$C$4:$C$1006,$A64,'DAILY ENTRY'!$B$4:$B$1006,E$3))</f>
        <v>0</v>
      </c>
      <c r="F64" s="257" t="n">
        <f aca="false">IF(F$3="(empty slot)","",COUNTIFS('DAILY ENTRY'!$C$4:$C$1006,$A64,'DAILY ENTRY'!$B$4:$B$1006,F$3))</f>
        <v>0</v>
      </c>
      <c r="G64" s="257" t="n">
        <f aca="false">IF(G$3="(empty slot)","",COUNTIFS('DAILY ENTRY'!$C$4:$C$1006,$A64,'DAILY ENTRY'!$B$4:$B$1006,G$3))</f>
        <v>0</v>
      </c>
      <c r="H64" s="257" t="n">
        <f aca="false">IF(H$3="(empty slot)","",COUNTIFS('DAILY ENTRY'!$C$4:$C$1006,$A64,'DAILY ENTRY'!$B$4:$B$1006,H$3))</f>
        <v>0</v>
      </c>
      <c r="I64" s="257" t="n">
        <f aca="false">IF(I$3="(empty slot)","",COUNTIFS('DAILY ENTRY'!$C$4:$C$1006,$A64,'DAILY ENTRY'!$B$4:$B$1006,I$3))</f>
        <v>0</v>
      </c>
      <c r="J64" s="257" t="n">
        <f aca="false">IF(J$3="(empty slot)","",COUNTIFS('DAILY ENTRY'!$C$4:$C$1006,$A64,'DAILY ENTRY'!$B$4:$B$1006,J$3))</f>
        <v>0</v>
      </c>
      <c r="K64" s="257" t="n">
        <f aca="false">IF(K$3="(empty slot)","",COUNTIFS('DAILY ENTRY'!$C$4:$C$1006,$A64,'DAILY ENTRY'!$B$4:$B$1006,K$3))</f>
        <v>0</v>
      </c>
      <c r="L64" s="258" t="n">
        <f aca="false">COUNTIF('DAILY ENTRY'!$C$4:$C$1006,$A64)</f>
        <v>0</v>
      </c>
    </row>
    <row r="65" customFormat="false" ht="19.5" hidden="false" customHeight="true" outlineLevel="0" collapsed="false">
      <c r="A65" s="253" t="str">
        <f aca="false">'Platform Setup'!$B$65</f>
        <v>LinkedIn Ads</v>
      </c>
      <c r="B65" s="257" t="n">
        <f aca="false">IF(B$3="(empty slot)","",COUNTIFS('DAILY ENTRY'!$C$4:$C$1006,$A65,'DAILY ENTRY'!$B$4:$B$1006,B$3))</f>
        <v>0</v>
      </c>
      <c r="C65" s="257" t="n">
        <f aca="false">IF(C$3="(empty slot)","",COUNTIFS('DAILY ENTRY'!$C$4:$C$1006,$A65,'DAILY ENTRY'!$B$4:$B$1006,C$3))</f>
        <v>0</v>
      </c>
      <c r="D65" s="257" t="n">
        <f aca="false">IF(D$3="(empty slot)","",COUNTIFS('DAILY ENTRY'!$C$4:$C$1006,$A65,'DAILY ENTRY'!$B$4:$B$1006,D$3))</f>
        <v>0</v>
      </c>
      <c r="E65" s="257" t="n">
        <f aca="false">IF(E$3="(empty slot)","",COUNTIFS('DAILY ENTRY'!$C$4:$C$1006,$A65,'DAILY ENTRY'!$B$4:$B$1006,E$3))</f>
        <v>0</v>
      </c>
      <c r="F65" s="257" t="n">
        <f aca="false">IF(F$3="(empty slot)","",COUNTIFS('DAILY ENTRY'!$C$4:$C$1006,$A65,'DAILY ENTRY'!$B$4:$B$1006,F$3))</f>
        <v>0</v>
      </c>
      <c r="G65" s="257" t="n">
        <f aca="false">IF(G$3="(empty slot)","",COUNTIFS('DAILY ENTRY'!$C$4:$C$1006,$A65,'DAILY ENTRY'!$B$4:$B$1006,G$3))</f>
        <v>0</v>
      </c>
      <c r="H65" s="257" t="n">
        <f aca="false">IF(H$3="(empty slot)","",COUNTIFS('DAILY ENTRY'!$C$4:$C$1006,$A65,'DAILY ENTRY'!$B$4:$B$1006,H$3))</f>
        <v>0</v>
      </c>
      <c r="I65" s="257" t="n">
        <f aca="false">IF(I$3="(empty slot)","",COUNTIFS('DAILY ENTRY'!$C$4:$C$1006,$A65,'DAILY ENTRY'!$B$4:$B$1006,I$3))</f>
        <v>0</v>
      </c>
      <c r="J65" s="257" t="n">
        <f aca="false">IF(J$3="(empty slot)","",COUNTIFS('DAILY ENTRY'!$C$4:$C$1006,$A65,'DAILY ENTRY'!$B$4:$B$1006,J$3))</f>
        <v>0</v>
      </c>
      <c r="K65" s="257" t="n">
        <f aca="false">IF(K$3="(empty slot)","",COUNTIFS('DAILY ENTRY'!$C$4:$C$1006,$A65,'DAILY ENTRY'!$B$4:$B$1006,K$3))</f>
        <v>0</v>
      </c>
      <c r="L65" s="258" t="n">
        <f aca="false">COUNTIF('DAILY ENTRY'!$C$4:$C$1006,$A65)</f>
        <v>0</v>
      </c>
    </row>
    <row r="66" customFormat="false" ht="19.5" hidden="false" customHeight="true" outlineLevel="0" collapsed="false">
      <c r="A66" s="253" t="str">
        <f aca="false">'Platform Setup'!$B$66</f>
        <v>Google Ads</v>
      </c>
      <c r="B66" s="257" t="n">
        <f aca="false">IF(B$3="(empty slot)","",COUNTIFS('DAILY ENTRY'!$C$4:$C$1006,$A66,'DAILY ENTRY'!$B$4:$B$1006,B$3))</f>
        <v>0</v>
      </c>
      <c r="C66" s="257" t="n">
        <f aca="false">IF(C$3="(empty slot)","",COUNTIFS('DAILY ENTRY'!$C$4:$C$1006,$A66,'DAILY ENTRY'!$B$4:$B$1006,C$3))</f>
        <v>0</v>
      </c>
      <c r="D66" s="257" t="n">
        <f aca="false">IF(D$3="(empty slot)","",COUNTIFS('DAILY ENTRY'!$C$4:$C$1006,$A66,'DAILY ENTRY'!$B$4:$B$1006,D$3))</f>
        <v>0</v>
      </c>
      <c r="E66" s="257" t="n">
        <f aca="false">IF(E$3="(empty slot)","",COUNTIFS('DAILY ENTRY'!$C$4:$C$1006,$A66,'DAILY ENTRY'!$B$4:$B$1006,E$3))</f>
        <v>0</v>
      </c>
      <c r="F66" s="257" t="n">
        <f aca="false">IF(F$3="(empty slot)","",COUNTIFS('DAILY ENTRY'!$C$4:$C$1006,$A66,'DAILY ENTRY'!$B$4:$B$1006,F$3))</f>
        <v>0</v>
      </c>
      <c r="G66" s="257" t="n">
        <f aca="false">IF(G$3="(empty slot)","",COUNTIFS('DAILY ENTRY'!$C$4:$C$1006,$A66,'DAILY ENTRY'!$B$4:$B$1006,G$3))</f>
        <v>0</v>
      </c>
      <c r="H66" s="257" t="n">
        <f aca="false">IF(H$3="(empty slot)","",COUNTIFS('DAILY ENTRY'!$C$4:$C$1006,$A66,'DAILY ENTRY'!$B$4:$B$1006,H$3))</f>
        <v>0</v>
      </c>
      <c r="I66" s="257" t="n">
        <f aca="false">IF(I$3="(empty slot)","",COUNTIFS('DAILY ENTRY'!$C$4:$C$1006,$A66,'DAILY ENTRY'!$B$4:$B$1006,I$3))</f>
        <v>0</v>
      </c>
      <c r="J66" s="257" t="n">
        <f aca="false">IF(J$3="(empty slot)","",COUNTIFS('DAILY ENTRY'!$C$4:$C$1006,$A66,'DAILY ENTRY'!$B$4:$B$1006,J$3))</f>
        <v>0</v>
      </c>
      <c r="K66" s="257" t="n">
        <f aca="false">IF(K$3="(empty slot)","",COUNTIFS('DAILY ENTRY'!$C$4:$C$1006,$A66,'DAILY ENTRY'!$B$4:$B$1006,K$3))</f>
        <v>0</v>
      </c>
      <c r="L66" s="258" t="n">
        <f aca="false">COUNTIF('DAILY ENTRY'!$C$4:$C$1006,$A66)</f>
        <v>0</v>
      </c>
    </row>
    <row r="67" customFormat="false" ht="19.5" hidden="false" customHeight="true" outlineLevel="0" collapsed="false">
      <c r="A67" s="253" t="str">
        <f aca="false">'Platform Setup'!$B$67</f>
        <v>Meta Ads</v>
      </c>
      <c r="B67" s="257" t="n">
        <f aca="false">IF(B$3="(empty slot)","",COUNTIFS('DAILY ENTRY'!$C$4:$C$1006,$A67,'DAILY ENTRY'!$B$4:$B$1006,B$3))</f>
        <v>0</v>
      </c>
      <c r="C67" s="257" t="n">
        <f aca="false">IF(C$3="(empty slot)","",COUNTIFS('DAILY ENTRY'!$C$4:$C$1006,$A67,'DAILY ENTRY'!$B$4:$B$1006,C$3))</f>
        <v>0</v>
      </c>
      <c r="D67" s="257" t="n">
        <f aca="false">IF(D$3="(empty slot)","",COUNTIFS('DAILY ENTRY'!$C$4:$C$1006,$A67,'DAILY ENTRY'!$B$4:$B$1006,D$3))</f>
        <v>0</v>
      </c>
      <c r="E67" s="257" t="n">
        <f aca="false">IF(E$3="(empty slot)","",COUNTIFS('DAILY ENTRY'!$C$4:$C$1006,$A67,'DAILY ENTRY'!$B$4:$B$1006,E$3))</f>
        <v>0</v>
      </c>
      <c r="F67" s="257" t="n">
        <f aca="false">IF(F$3="(empty slot)","",COUNTIFS('DAILY ENTRY'!$C$4:$C$1006,$A67,'DAILY ENTRY'!$B$4:$B$1006,F$3))</f>
        <v>0</v>
      </c>
      <c r="G67" s="257" t="n">
        <f aca="false">IF(G$3="(empty slot)","",COUNTIFS('DAILY ENTRY'!$C$4:$C$1006,$A67,'DAILY ENTRY'!$B$4:$B$1006,G$3))</f>
        <v>0</v>
      </c>
      <c r="H67" s="257" t="n">
        <f aca="false">IF(H$3="(empty slot)","",COUNTIFS('DAILY ENTRY'!$C$4:$C$1006,$A67,'DAILY ENTRY'!$B$4:$B$1006,H$3))</f>
        <v>0</v>
      </c>
      <c r="I67" s="257" t="n">
        <f aca="false">IF(I$3="(empty slot)","",COUNTIFS('DAILY ENTRY'!$C$4:$C$1006,$A67,'DAILY ENTRY'!$B$4:$B$1006,I$3))</f>
        <v>0</v>
      </c>
      <c r="J67" s="257" t="n">
        <f aca="false">IF(J$3="(empty slot)","",COUNTIFS('DAILY ENTRY'!$C$4:$C$1006,$A67,'DAILY ENTRY'!$B$4:$B$1006,J$3))</f>
        <v>0</v>
      </c>
      <c r="K67" s="257" t="n">
        <f aca="false">IF(K$3="(empty slot)","",COUNTIFS('DAILY ENTRY'!$C$4:$C$1006,$A67,'DAILY ENTRY'!$B$4:$B$1006,K$3))</f>
        <v>0</v>
      </c>
      <c r="L67" s="258" t="n">
        <f aca="false">COUNTIF('DAILY ENTRY'!$C$4:$C$1006,$A67)</f>
        <v>0</v>
      </c>
    </row>
    <row r="68" customFormat="false" ht="19.5" hidden="false" customHeight="true" outlineLevel="0" collapsed="false">
      <c r="A68" s="253" t="str">
        <f aca="false">'Platform Setup'!$B$68</f>
        <v>Microsoft Ads</v>
      </c>
      <c r="B68" s="257" t="n">
        <f aca="false">IF(B$3="(empty slot)","",COUNTIFS('DAILY ENTRY'!$C$4:$C$1006,$A68,'DAILY ENTRY'!$B$4:$B$1006,B$3))</f>
        <v>0</v>
      </c>
      <c r="C68" s="257" t="n">
        <f aca="false">IF(C$3="(empty slot)","",COUNTIFS('DAILY ENTRY'!$C$4:$C$1006,$A68,'DAILY ENTRY'!$B$4:$B$1006,C$3))</f>
        <v>0</v>
      </c>
      <c r="D68" s="257" t="n">
        <f aca="false">IF(D$3="(empty slot)","",COUNTIFS('DAILY ENTRY'!$C$4:$C$1006,$A68,'DAILY ENTRY'!$B$4:$B$1006,D$3))</f>
        <v>0</v>
      </c>
      <c r="E68" s="257" t="n">
        <f aca="false">IF(E$3="(empty slot)","",COUNTIFS('DAILY ENTRY'!$C$4:$C$1006,$A68,'DAILY ENTRY'!$B$4:$B$1006,E$3))</f>
        <v>0</v>
      </c>
      <c r="F68" s="257" t="n">
        <f aca="false">IF(F$3="(empty slot)","",COUNTIFS('DAILY ENTRY'!$C$4:$C$1006,$A68,'DAILY ENTRY'!$B$4:$B$1006,F$3))</f>
        <v>0</v>
      </c>
      <c r="G68" s="257" t="n">
        <f aca="false">IF(G$3="(empty slot)","",COUNTIFS('DAILY ENTRY'!$C$4:$C$1006,$A68,'DAILY ENTRY'!$B$4:$B$1006,G$3))</f>
        <v>0</v>
      </c>
      <c r="H68" s="257" t="n">
        <f aca="false">IF(H$3="(empty slot)","",COUNTIFS('DAILY ENTRY'!$C$4:$C$1006,$A68,'DAILY ENTRY'!$B$4:$B$1006,H$3))</f>
        <v>0</v>
      </c>
      <c r="I68" s="257" t="n">
        <f aca="false">IF(I$3="(empty slot)","",COUNTIFS('DAILY ENTRY'!$C$4:$C$1006,$A68,'DAILY ENTRY'!$B$4:$B$1006,I$3))</f>
        <v>0</v>
      </c>
      <c r="J68" s="257" t="n">
        <f aca="false">IF(J$3="(empty slot)","",COUNTIFS('DAILY ENTRY'!$C$4:$C$1006,$A68,'DAILY ENTRY'!$B$4:$B$1006,J$3))</f>
        <v>0</v>
      </c>
      <c r="K68" s="257" t="n">
        <f aca="false">IF(K$3="(empty slot)","",COUNTIFS('DAILY ENTRY'!$C$4:$C$1006,$A68,'DAILY ENTRY'!$B$4:$B$1006,K$3))</f>
        <v>0</v>
      </c>
      <c r="L68" s="258" t="n">
        <f aca="false">COUNTIF('DAILY ENTRY'!$C$4:$C$1006,$A68)</f>
        <v>0</v>
      </c>
    </row>
    <row r="69" customFormat="false" ht="19.5" hidden="false" customHeight="true" outlineLevel="0" collapsed="false">
      <c r="A69" s="253" t="str">
        <f aca="false">'Platform Setup'!$B$69</f>
        <v>Email Marketing (ESP)</v>
      </c>
      <c r="B69" s="257" t="n">
        <f aca="false">IF(B$3="(empty slot)","",COUNTIFS('DAILY ENTRY'!$C$4:$C$1006,$A69,'DAILY ENTRY'!$B$4:$B$1006,B$3))</f>
        <v>0</v>
      </c>
      <c r="C69" s="257" t="n">
        <f aca="false">IF(C$3="(empty slot)","",COUNTIFS('DAILY ENTRY'!$C$4:$C$1006,$A69,'DAILY ENTRY'!$B$4:$B$1006,C$3))</f>
        <v>0</v>
      </c>
      <c r="D69" s="257" t="n">
        <f aca="false">IF(D$3="(empty slot)","",COUNTIFS('DAILY ENTRY'!$C$4:$C$1006,$A69,'DAILY ENTRY'!$B$4:$B$1006,D$3))</f>
        <v>0</v>
      </c>
      <c r="E69" s="257" t="n">
        <f aca="false">IF(E$3="(empty slot)","",COUNTIFS('DAILY ENTRY'!$C$4:$C$1006,$A69,'DAILY ENTRY'!$B$4:$B$1006,E$3))</f>
        <v>0</v>
      </c>
      <c r="F69" s="257" t="n">
        <f aca="false">IF(F$3="(empty slot)","",COUNTIFS('DAILY ENTRY'!$C$4:$C$1006,$A69,'DAILY ENTRY'!$B$4:$B$1006,F$3))</f>
        <v>0</v>
      </c>
      <c r="G69" s="257" t="n">
        <f aca="false">IF(G$3="(empty slot)","",COUNTIFS('DAILY ENTRY'!$C$4:$C$1006,$A69,'DAILY ENTRY'!$B$4:$B$1006,G$3))</f>
        <v>0</v>
      </c>
      <c r="H69" s="257" t="n">
        <f aca="false">IF(H$3="(empty slot)","",COUNTIFS('DAILY ENTRY'!$C$4:$C$1006,$A69,'DAILY ENTRY'!$B$4:$B$1006,H$3))</f>
        <v>0</v>
      </c>
      <c r="I69" s="257" t="n">
        <f aca="false">IF(I$3="(empty slot)","",COUNTIFS('DAILY ENTRY'!$C$4:$C$1006,$A69,'DAILY ENTRY'!$B$4:$B$1006,I$3))</f>
        <v>0</v>
      </c>
      <c r="J69" s="257" t="n">
        <f aca="false">IF(J$3="(empty slot)","",COUNTIFS('DAILY ENTRY'!$C$4:$C$1006,$A69,'DAILY ENTRY'!$B$4:$B$1006,J$3))</f>
        <v>0</v>
      </c>
      <c r="K69" s="257" t="n">
        <f aca="false">IF(K$3="(empty slot)","",COUNTIFS('DAILY ENTRY'!$C$4:$C$1006,$A69,'DAILY ENTRY'!$B$4:$B$1006,K$3))</f>
        <v>0</v>
      </c>
      <c r="L69" s="258" t="n">
        <f aca="false">COUNTIF('DAILY ENTRY'!$C$4:$C$1006,$A69)</f>
        <v>0</v>
      </c>
    </row>
    <row r="70" customFormat="false" ht="19.5" hidden="false" customHeight="true" outlineLevel="0" collapsed="false">
      <c r="A70" s="253" t="str">
        <f aca="false">'Platform Setup'!$B$70</f>
        <v>WhatsApp Business API / SMS</v>
      </c>
      <c r="B70" s="257" t="n">
        <f aca="false">IF(B$3="(empty slot)","",COUNTIFS('DAILY ENTRY'!$C$4:$C$1006,$A70,'DAILY ENTRY'!$B$4:$B$1006,B$3))</f>
        <v>0</v>
      </c>
      <c r="C70" s="257" t="n">
        <f aca="false">IF(C$3="(empty slot)","",COUNTIFS('DAILY ENTRY'!$C$4:$C$1006,$A70,'DAILY ENTRY'!$B$4:$B$1006,C$3))</f>
        <v>0</v>
      </c>
      <c r="D70" s="257" t="n">
        <f aca="false">IF(D$3="(empty slot)","",COUNTIFS('DAILY ENTRY'!$C$4:$C$1006,$A70,'DAILY ENTRY'!$B$4:$B$1006,D$3))</f>
        <v>0</v>
      </c>
      <c r="E70" s="257" t="n">
        <f aca="false">IF(E$3="(empty slot)","",COUNTIFS('DAILY ENTRY'!$C$4:$C$1006,$A70,'DAILY ENTRY'!$B$4:$B$1006,E$3))</f>
        <v>0</v>
      </c>
      <c r="F70" s="257" t="n">
        <f aca="false">IF(F$3="(empty slot)","",COUNTIFS('DAILY ENTRY'!$C$4:$C$1006,$A70,'DAILY ENTRY'!$B$4:$B$1006,F$3))</f>
        <v>0</v>
      </c>
      <c r="G70" s="257" t="n">
        <f aca="false">IF(G$3="(empty slot)","",COUNTIFS('DAILY ENTRY'!$C$4:$C$1006,$A70,'DAILY ENTRY'!$B$4:$B$1006,G$3))</f>
        <v>0</v>
      </c>
      <c r="H70" s="257" t="n">
        <f aca="false">IF(H$3="(empty slot)","",COUNTIFS('DAILY ENTRY'!$C$4:$C$1006,$A70,'DAILY ENTRY'!$B$4:$B$1006,H$3))</f>
        <v>0</v>
      </c>
      <c r="I70" s="257" t="n">
        <f aca="false">IF(I$3="(empty slot)","",COUNTIFS('DAILY ENTRY'!$C$4:$C$1006,$A70,'DAILY ENTRY'!$B$4:$B$1006,I$3))</f>
        <v>0</v>
      </c>
      <c r="J70" s="257" t="n">
        <f aca="false">IF(J$3="(empty slot)","",COUNTIFS('DAILY ENTRY'!$C$4:$C$1006,$A70,'DAILY ENTRY'!$B$4:$B$1006,J$3))</f>
        <v>0</v>
      </c>
      <c r="K70" s="257" t="n">
        <f aca="false">IF(K$3="(empty slot)","",COUNTIFS('DAILY ENTRY'!$C$4:$C$1006,$A70,'DAILY ENTRY'!$B$4:$B$1006,K$3))</f>
        <v>0</v>
      </c>
      <c r="L70" s="258" t="n">
        <f aca="false">COUNTIF('DAILY ENTRY'!$C$4:$C$1006,$A70)</f>
        <v>0</v>
      </c>
    </row>
    <row r="71" customFormat="false" ht="19.5" hidden="false" customHeight="true" outlineLevel="0" collapsed="false">
      <c r="A71" s="253" t="str">
        <f aca="false">'Platform Setup'!$B$71</f>
        <v>Affiliate / Referral Programme</v>
      </c>
      <c r="B71" s="257" t="n">
        <f aca="false">IF(B$3="(empty slot)","",COUNTIFS('DAILY ENTRY'!$C$4:$C$1006,$A71,'DAILY ENTRY'!$B$4:$B$1006,B$3))</f>
        <v>0</v>
      </c>
      <c r="C71" s="257" t="n">
        <f aca="false">IF(C$3="(empty slot)","",COUNTIFS('DAILY ENTRY'!$C$4:$C$1006,$A71,'DAILY ENTRY'!$B$4:$B$1006,C$3))</f>
        <v>0</v>
      </c>
      <c r="D71" s="257" t="n">
        <f aca="false">IF(D$3="(empty slot)","",COUNTIFS('DAILY ENTRY'!$C$4:$C$1006,$A71,'DAILY ENTRY'!$B$4:$B$1006,D$3))</f>
        <v>0</v>
      </c>
      <c r="E71" s="257" t="n">
        <f aca="false">IF(E$3="(empty slot)","",COUNTIFS('DAILY ENTRY'!$C$4:$C$1006,$A71,'DAILY ENTRY'!$B$4:$B$1006,E$3))</f>
        <v>0</v>
      </c>
      <c r="F71" s="257" t="n">
        <f aca="false">IF(F$3="(empty slot)","",COUNTIFS('DAILY ENTRY'!$C$4:$C$1006,$A71,'DAILY ENTRY'!$B$4:$B$1006,F$3))</f>
        <v>0</v>
      </c>
      <c r="G71" s="257" t="n">
        <f aca="false">IF(G$3="(empty slot)","",COUNTIFS('DAILY ENTRY'!$C$4:$C$1006,$A71,'DAILY ENTRY'!$B$4:$B$1006,G$3))</f>
        <v>0</v>
      </c>
      <c r="H71" s="257" t="n">
        <f aca="false">IF(H$3="(empty slot)","",COUNTIFS('DAILY ENTRY'!$C$4:$C$1006,$A71,'DAILY ENTRY'!$B$4:$B$1006,H$3))</f>
        <v>0</v>
      </c>
      <c r="I71" s="257" t="n">
        <f aca="false">IF(I$3="(empty slot)","",COUNTIFS('DAILY ENTRY'!$C$4:$C$1006,$A71,'DAILY ENTRY'!$B$4:$B$1006,I$3))</f>
        <v>0</v>
      </c>
      <c r="J71" s="257" t="n">
        <f aca="false">IF(J$3="(empty slot)","",COUNTIFS('DAILY ENTRY'!$C$4:$C$1006,$A71,'DAILY ENTRY'!$B$4:$B$1006,J$3))</f>
        <v>0</v>
      </c>
      <c r="K71" s="257" t="n">
        <f aca="false">IF(K$3="(empty slot)","",COUNTIFS('DAILY ENTRY'!$C$4:$C$1006,$A71,'DAILY ENTRY'!$B$4:$B$1006,K$3))</f>
        <v>0</v>
      </c>
      <c r="L71" s="258" t="n">
        <f aca="false">COUNTIF('DAILY ENTRY'!$C$4:$C$1006,$A71)</f>
        <v>0</v>
      </c>
    </row>
    <row r="72" customFormat="false" ht="19.5" hidden="false" customHeight="true" outlineLevel="0" collapsed="false">
      <c r="A72" s="253" t="str">
        <f aca="false">'Platform Setup'!$B$72</f>
        <v>Bing Webmaster Tools + IndexNow</v>
      </c>
      <c r="B72" s="257" t="n">
        <f aca="false">IF(B$3="(empty slot)","",COUNTIFS('DAILY ENTRY'!$C$4:$C$1006,$A72,'DAILY ENTRY'!$B$4:$B$1006,B$3))</f>
        <v>0</v>
      </c>
      <c r="C72" s="257" t="n">
        <f aca="false">IF(C$3="(empty slot)","",COUNTIFS('DAILY ENTRY'!$C$4:$C$1006,$A72,'DAILY ENTRY'!$B$4:$B$1006,C$3))</f>
        <v>0</v>
      </c>
      <c r="D72" s="257" t="n">
        <f aca="false">IF(D$3="(empty slot)","",COUNTIFS('DAILY ENTRY'!$C$4:$C$1006,$A72,'DAILY ENTRY'!$B$4:$B$1006,D$3))</f>
        <v>0</v>
      </c>
      <c r="E72" s="257" t="n">
        <f aca="false">IF(E$3="(empty slot)","",COUNTIFS('DAILY ENTRY'!$C$4:$C$1006,$A72,'DAILY ENTRY'!$B$4:$B$1006,E$3))</f>
        <v>0</v>
      </c>
      <c r="F72" s="257" t="n">
        <f aca="false">IF(F$3="(empty slot)","",COUNTIFS('DAILY ENTRY'!$C$4:$C$1006,$A72,'DAILY ENTRY'!$B$4:$B$1006,F$3))</f>
        <v>0</v>
      </c>
      <c r="G72" s="257" t="n">
        <f aca="false">IF(G$3="(empty slot)","",COUNTIFS('DAILY ENTRY'!$C$4:$C$1006,$A72,'DAILY ENTRY'!$B$4:$B$1006,G$3))</f>
        <v>0</v>
      </c>
      <c r="H72" s="257" t="n">
        <f aca="false">IF(H$3="(empty slot)","",COUNTIFS('DAILY ENTRY'!$C$4:$C$1006,$A72,'DAILY ENTRY'!$B$4:$B$1006,H$3))</f>
        <v>0</v>
      </c>
      <c r="I72" s="257" t="n">
        <f aca="false">IF(I$3="(empty slot)","",COUNTIFS('DAILY ENTRY'!$C$4:$C$1006,$A72,'DAILY ENTRY'!$B$4:$B$1006,I$3))</f>
        <v>0</v>
      </c>
      <c r="J72" s="257" t="n">
        <f aca="false">IF(J$3="(empty slot)","",COUNTIFS('DAILY ENTRY'!$C$4:$C$1006,$A72,'DAILY ENTRY'!$B$4:$B$1006,J$3))</f>
        <v>0</v>
      </c>
      <c r="K72" s="257" t="n">
        <f aca="false">IF(K$3="(empty slot)","",COUNTIFS('DAILY ENTRY'!$C$4:$C$1006,$A72,'DAILY ENTRY'!$B$4:$B$1006,K$3))</f>
        <v>0</v>
      </c>
      <c r="L72" s="258" t="n">
        <f aca="false">COUNTIF('DAILY ENTRY'!$C$4:$C$1006,$A72)</f>
        <v>0</v>
      </c>
    </row>
    <row r="73" customFormat="false" ht="19.5" hidden="false" customHeight="true" outlineLevel="0" collapsed="false">
      <c r="A73" s="253" t="str">
        <f aca="false">'Platform Setup'!$B$73</f>
        <v>AI Answer Engines (ChatGPT / Perplexity / AI Overviews)</v>
      </c>
      <c r="B73" s="257" t="n">
        <f aca="false">IF(B$3="(empty slot)","",COUNTIFS('DAILY ENTRY'!$C$4:$C$1006,$A73,'DAILY ENTRY'!$B$4:$B$1006,B$3))</f>
        <v>0</v>
      </c>
      <c r="C73" s="257" t="n">
        <f aca="false">IF(C$3="(empty slot)","",COUNTIFS('DAILY ENTRY'!$C$4:$C$1006,$A73,'DAILY ENTRY'!$B$4:$B$1006,C$3))</f>
        <v>0</v>
      </c>
      <c r="D73" s="257" t="n">
        <f aca="false">IF(D$3="(empty slot)","",COUNTIFS('DAILY ENTRY'!$C$4:$C$1006,$A73,'DAILY ENTRY'!$B$4:$B$1006,D$3))</f>
        <v>0</v>
      </c>
      <c r="E73" s="257" t="n">
        <f aca="false">IF(E$3="(empty slot)","",COUNTIFS('DAILY ENTRY'!$C$4:$C$1006,$A73,'DAILY ENTRY'!$B$4:$B$1006,E$3))</f>
        <v>0</v>
      </c>
      <c r="F73" s="257" t="n">
        <f aca="false">IF(F$3="(empty slot)","",COUNTIFS('DAILY ENTRY'!$C$4:$C$1006,$A73,'DAILY ENTRY'!$B$4:$B$1006,F$3))</f>
        <v>0</v>
      </c>
      <c r="G73" s="257" t="n">
        <f aca="false">IF(G$3="(empty slot)","",COUNTIFS('DAILY ENTRY'!$C$4:$C$1006,$A73,'DAILY ENTRY'!$B$4:$B$1006,G$3))</f>
        <v>0</v>
      </c>
      <c r="H73" s="257" t="n">
        <f aca="false">IF(H$3="(empty slot)","",COUNTIFS('DAILY ENTRY'!$C$4:$C$1006,$A73,'DAILY ENTRY'!$B$4:$B$1006,H$3))</f>
        <v>0</v>
      </c>
      <c r="I73" s="257" t="n">
        <f aca="false">IF(I$3="(empty slot)","",COUNTIFS('DAILY ENTRY'!$C$4:$C$1006,$A73,'DAILY ENTRY'!$B$4:$B$1006,I$3))</f>
        <v>0</v>
      </c>
      <c r="J73" s="257" t="n">
        <f aca="false">IF(J$3="(empty slot)","",COUNTIFS('DAILY ENTRY'!$C$4:$C$1006,$A73,'DAILY ENTRY'!$B$4:$B$1006,J$3))</f>
        <v>0</v>
      </c>
      <c r="K73" s="257" t="n">
        <f aca="false">IF(K$3="(empty slot)","",COUNTIFS('DAILY ENTRY'!$C$4:$C$1006,$A73,'DAILY ENTRY'!$B$4:$B$1006,K$3))</f>
        <v>0</v>
      </c>
      <c r="L73" s="258" t="n">
        <f aca="false">COUNTIF('DAILY ENTRY'!$C$4:$C$1006,$A73)</f>
        <v>0</v>
      </c>
    </row>
    <row r="74" customFormat="false" ht="19.5" hidden="false" customHeight="true" outlineLevel="0" collapsed="false">
      <c r="A74" s="253" t="str">
        <f aca="false">'Platform Setup'!$B$74</f>
        <v>PM World Journal</v>
      </c>
      <c r="B74" s="257" t="n">
        <f aca="false">IF(B$3="(empty slot)","",COUNTIFS('DAILY ENTRY'!$C$4:$C$1006,$A74,'DAILY ENTRY'!$B$4:$B$1006,B$3))</f>
        <v>0</v>
      </c>
      <c r="C74" s="257" t="n">
        <f aca="false">IF(C$3="(empty slot)","",COUNTIFS('DAILY ENTRY'!$C$4:$C$1006,$A74,'DAILY ENTRY'!$B$4:$B$1006,C$3))</f>
        <v>0</v>
      </c>
      <c r="D74" s="257" t="n">
        <f aca="false">IF(D$3="(empty slot)","",COUNTIFS('DAILY ENTRY'!$C$4:$C$1006,$A74,'DAILY ENTRY'!$B$4:$B$1006,D$3))</f>
        <v>0</v>
      </c>
      <c r="E74" s="257" t="n">
        <f aca="false">IF(E$3="(empty slot)","",COUNTIFS('DAILY ENTRY'!$C$4:$C$1006,$A74,'DAILY ENTRY'!$B$4:$B$1006,E$3))</f>
        <v>0</v>
      </c>
      <c r="F74" s="257" t="n">
        <f aca="false">IF(F$3="(empty slot)","",COUNTIFS('DAILY ENTRY'!$C$4:$C$1006,$A74,'DAILY ENTRY'!$B$4:$B$1006,F$3))</f>
        <v>0</v>
      </c>
      <c r="G74" s="257" t="n">
        <f aca="false">IF(G$3="(empty slot)","",COUNTIFS('DAILY ENTRY'!$C$4:$C$1006,$A74,'DAILY ENTRY'!$B$4:$B$1006,G$3))</f>
        <v>0</v>
      </c>
      <c r="H74" s="257" t="n">
        <f aca="false">IF(H$3="(empty slot)","",COUNTIFS('DAILY ENTRY'!$C$4:$C$1006,$A74,'DAILY ENTRY'!$B$4:$B$1006,H$3))</f>
        <v>0</v>
      </c>
      <c r="I74" s="257" t="n">
        <f aca="false">IF(I$3="(empty slot)","",COUNTIFS('DAILY ENTRY'!$C$4:$C$1006,$A74,'DAILY ENTRY'!$B$4:$B$1006,I$3))</f>
        <v>0</v>
      </c>
      <c r="J74" s="257" t="n">
        <f aca="false">IF(J$3="(empty slot)","",COUNTIFS('DAILY ENTRY'!$C$4:$C$1006,$A74,'DAILY ENTRY'!$B$4:$B$1006,J$3))</f>
        <v>0</v>
      </c>
      <c r="K74" s="257" t="n">
        <f aca="false">IF(K$3="(empty slot)","",COUNTIFS('DAILY ENTRY'!$C$4:$C$1006,$A74,'DAILY ENTRY'!$B$4:$B$1006,K$3))</f>
        <v>0</v>
      </c>
      <c r="L74" s="258" t="n">
        <f aca="false">COUNTIF('DAILY ENTRY'!$C$4:$C$1006,$A74)</f>
        <v>0</v>
      </c>
    </row>
    <row r="75" customFormat="false" ht="19.5" hidden="false" customHeight="true" outlineLevel="0" collapsed="false">
      <c r="A75" s="253" t="str">
        <f aca="false">'Platform Setup'!$B$75</f>
        <v>Project Controls Expo (UK / USA / AUS)</v>
      </c>
      <c r="B75" s="257" t="n">
        <f aca="false">IF(B$3="(empty slot)","",COUNTIFS('DAILY ENTRY'!$C$4:$C$1006,$A75,'DAILY ENTRY'!$B$4:$B$1006,B$3))</f>
        <v>0</v>
      </c>
      <c r="C75" s="257" t="n">
        <f aca="false">IF(C$3="(empty slot)","",COUNTIFS('DAILY ENTRY'!$C$4:$C$1006,$A75,'DAILY ENTRY'!$B$4:$B$1006,C$3))</f>
        <v>0</v>
      </c>
      <c r="D75" s="257" t="n">
        <f aca="false">IF(D$3="(empty slot)","",COUNTIFS('DAILY ENTRY'!$C$4:$C$1006,$A75,'DAILY ENTRY'!$B$4:$B$1006,D$3))</f>
        <v>0</v>
      </c>
      <c r="E75" s="257" t="n">
        <f aca="false">IF(E$3="(empty slot)","",COUNTIFS('DAILY ENTRY'!$C$4:$C$1006,$A75,'DAILY ENTRY'!$B$4:$B$1006,E$3))</f>
        <v>0</v>
      </c>
      <c r="F75" s="257" t="n">
        <f aca="false">IF(F$3="(empty slot)","",COUNTIFS('DAILY ENTRY'!$C$4:$C$1006,$A75,'DAILY ENTRY'!$B$4:$B$1006,F$3))</f>
        <v>0</v>
      </c>
      <c r="G75" s="257" t="n">
        <f aca="false">IF(G$3="(empty slot)","",COUNTIFS('DAILY ENTRY'!$C$4:$C$1006,$A75,'DAILY ENTRY'!$B$4:$B$1006,G$3))</f>
        <v>0</v>
      </c>
      <c r="H75" s="257" t="n">
        <f aca="false">IF(H$3="(empty slot)","",COUNTIFS('DAILY ENTRY'!$C$4:$C$1006,$A75,'DAILY ENTRY'!$B$4:$B$1006,H$3))</f>
        <v>0</v>
      </c>
      <c r="I75" s="257" t="n">
        <f aca="false">IF(I$3="(empty slot)","",COUNTIFS('DAILY ENTRY'!$C$4:$C$1006,$A75,'DAILY ENTRY'!$B$4:$B$1006,I$3))</f>
        <v>0</v>
      </c>
      <c r="J75" s="257" t="n">
        <f aca="false">IF(J$3="(empty slot)","",COUNTIFS('DAILY ENTRY'!$C$4:$C$1006,$A75,'DAILY ENTRY'!$B$4:$B$1006,J$3))</f>
        <v>0</v>
      </c>
      <c r="K75" s="257" t="n">
        <f aca="false">IF(K$3="(empty slot)","",COUNTIFS('DAILY ENTRY'!$C$4:$C$1006,$A75,'DAILY ENTRY'!$B$4:$B$1006,K$3))</f>
        <v>0</v>
      </c>
      <c r="L75" s="258" t="n">
        <f aca="false">COUNTIF('DAILY ENTRY'!$C$4:$C$1006,$A75)</f>
        <v>0</v>
      </c>
    </row>
    <row r="76" customFormat="false" ht="19.5" hidden="false" customHeight="true" outlineLevel="0" collapsed="false">
      <c r="A76" s="253" t="str">
        <f aca="false">'Platform Setup'!$B$76</f>
        <v>Source of Sources (SOS)</v>
      </c>
      <c r="B76" s="257" t="n">
        <f aca="false">IF(B$3="(empty slot)","",COUNTIFS('DAILY ENTRY'!$C$4:$C$1006,$A76,'DAILY ENTRY'!$B$4:$B$1006,B$3))</f>
        <v>0</v>
      </c>
      <c r="C76" s="257" t="n">
        <f aca="false">IF(C$3="(empty slot)","",COUNTIFS('DAILY ENTRY'!$C$4:$C$1006,$A76,'DAILY ENTRY'!$B$4:$B$1006,C$3))</f>
        <v>0</v>
      </c>
      <c r="D76" s="257" t="n">
        <f aca="false">IF(D$3="(empty slot)","",COUNTIFS('DAILY ENTRY'!$C$4:$C$1006,$A76,'DAILY ENTRY'!$B$4:$B$1006,D$3))</f>
        <v>0</v>
      </c>
      <c r="E76" s="257" t="n">
        <f aca="false">IF(E$3="(empty slot)","",COUNTIFS('DAILY ENTRY'!$C$4:$C$1006,$A76,'DAILY ENTRY'!$B$4:$B$1006,E$3))</f>
        <v>0</v>
      </c>
      <c r="F76" s="257" t="n">
        <f aca="false">IF(F$3="(empty slot)","",COUNTIFS('DAILY ENTRY'!$C$4:$C$1006,$A76,'DAILY ENTRY'!$B$4:$B$1006,F$3))</f>
        <v>0</v>
      </c>
      <c r="G76" s="257" t="n">
        <f aca="false">IF(G$3="(empty slot)","",COUNTIFS('DAILY ENTRY'!$C$4:$C$1006,$A76,'DAILY ENTRY'!$B$4:$B$1006,G$3))</f>
        <v>0</v>
      </c>
      <c r="H76" s="257" t="n">
        <f aca="false">IF(H$3="(empty slot)","",COUNTIFS('DAILY ENTRY'!$C$4:$C$1006,$A76,'DAILY ENTRY'!$B$4:$B$1006,H$3))</f>
        <v>0</v>
      </c>
      <c r="I76" s="257" t="n">
        <f aca="false">IF(I$3="(empty slot)","",COUNTIFS('DAILY ENTRY'!$C$4:$C$1006,$A76,'DAILY ENTRY'!$B$4:$B$1006,I$3))</f>
        <v>0</v>
      </c>
      <c r="J76" s="257" t="n">
        <f aca="false">IF(J$3="(empty slot)","",COUNTIFS('DAILY ENTRY'!$C$4:$C$1006,$A76,'DAILY ENTRY'!$B$4:$B$1006,J$3))</f>
        <v>0</v>
      </c>
      <c r="K76" s="257" t="n">
        <f aca="false">IF(K$3="(empty slot)","",COUNTIFS('DAILY ENTRY'!$C$4:$C$1006,$A76,'DAILY ENTRY'!$B$4:$B$1006,K$3))</f>
        <v>0</v>
      </c>
      <c r="L76" s="258" t="n">
        <f aca="false">COUNTIF('DAILY ENTRY'!$C$4:$C$1006,$A76)</f>
        <v>0</v>
      </c>
    </row>
    <row r="77" customFormat="false" ht="19.5" hidden="false" customHeight="true" outlineLevel="0" collapsed="false">
      <c r="A77" s="253" t="str">
        <f aca="false">'Platform Setup'!$B$77</f>
        <v>Help a B2B Writer</v>
      </c>
      <c r="B77" s="257" t="n">
        <f aca="false">IF(B$3="(empty slot)","",COUNTIFS('DAILY ENTRY'!$C$4:$C$1006,$A77,'DAILY ENTRY'!$B$4:$B$1006,B$3))</f>
        <v>0</v>
      </c>
      <c r="C77" s="257" t="n">
        <f aca="false">IF(C$3="(empty slot)","",COUNTIFS('DAILY ENTRY'!$C$4:$C$1006,$A77,'DAILY ENTRY'!$B$4:$B$1006,C$3))</f>
        <v>0</v>
      </c>
      <c r="D77" s="257" t="n">
        <f aca="false">IF(D$3="(empty slot)","",COUNTIFS('DAILY ENTRY'!$C$4:$C$1006,$A77,'DAILY ENTRY'!$B$4:$B$1006,D$3))</f>
        <v>0</v>
      </c>
      <c r="E77" s="257" t="n">
        <f aca="false">IF(E$3="(empty slot)","",COUNTIFS('DAILY ENTRY'!$C$4:$C$1006,$A77,'DAILY ENTRY'!$B$4:$B$1006,E$3))</f>
        <v>0</v>
      </c>
      <c r="F77" s="257" t="n">
        <f aca="false">IF(F$3="(empty slot)","",COUNTIFS('DAILY ENTRY'!$C$4:$C$1006,$A77,'DAILY ENTRY'!$B$4:$B$1006,F$3))</f>
        <v>0</v>
      </c>
      <c r="G77" s="257" t="n">
        <f aca="false">IF(G$3="(empty slot)","",COUNTIFS('DAILY ENTRY'!$C$4:$C$1006,$A77,'DAILY ENTRY'!$B$4:$B$1006,G$3))</f>
        <v>0</v>
      </c>
      <c r="H77" s="257" t="n">
        <f aca="false">IF(H$3="(empty slot)","",COUNTIFS('DAILY ENTRY'!$C$4:$C$1006,$A77,'DAILY ENTRY'!$B$4:$B$1006,H$3))</f>
        <v>0</v>
      </c>
      <c r="I77" s="257" t="n">
        <f aca="false">IF(I$3="(empty slot)","",COUNTIFS('DAILY ENTRY'!$C$4:$C$1006,$A77,'DAILY ENTRY'!$B$4:$B$1006,I$3))</f>
        <v>0</v>
      </c>
      <c r="J77" s="257" t="n">
        <f aca="false">IF(J$3="(empty slot)","",COUNTIFS('DAILY ENTRY'!$C$4:$C$1006,$A77,'DAILY ENTRY'!$B$4:$B$1006,J$3))</f>
        <v>0</v>
      </c>
      <c r="K77" s="257" t="n">
        <f aca="false">IF(K$3="(empty slot)","",COUNTIFS('DAILY ENTRY'!$C$4:$C$1006,$A77,'DAILY ENTRY'!$B$4:$B$1006,K$3))</f>
        <v>0</v>
      </c>
      <c r="L77" s="258" t="n">
        <f aca="false">COUNTIF('DAILY ENTRY'!$C$4:$C$1006,$A77)</f>
        <v>0</v>
      </c>
    </row>
    <row r="78" customFormat="false" ht="19.5" hidden="false" customHeight="true" outlineLevel="0" collapsed="false">
      <c r="A78" s="253" t="str">
        <f aca="false">'Platform Setup'!$B$78</f>
        <v>ResponseSource (UK)</v>
      </c>
      <c r="B78" s="257" t="n">
        <f aca="false">IF(B$3="(empty slot)","",COUNTIFS('DAILY ENTRY'!$C$4:$C$1006,$A78,'DAILY ENTRY'!$B$4:$B$1006,B$3))</f>
        <v>0</v>
      </c>
      <c r="C78" s="257" t="n">
        <f aca="false">IF(C$3="(empty slot)","",COUNTIFS('DAILY ENTRY'!$C$4:$C$1006,$A78,'DAILY ENTRY'!$B$4:$B$1006,C$3))</f>
        <v>0</v>
      </c>
      <c r="D78" s="257" t="n">
        <f aca="false">IF(D$3="(empty slot)","",COUNTIFS('DAILY ENTRY'!$C$4:$C$1006,$A78,'DAILY ENTRY'!$B$4:$B$1006,D$3))</f>
        <v>0</v>
      </c>
      <c r="E78" s="257" t="n">
        <f aca="false">IF(E$3="(empty slot)","",COUNTIFS('DAILY ENTRY'!$C$4:$C$1006,$A78,'DAILY ENTRY'!$B$4:$B$1006,E$3))</f>
        <v>0</v>
      </c>
      <c r="F78" s="257" t="n">
        <f aca="false">IF(F$3="(empty slot)","",COUNTIFS('DAILY ENTRY'!$C$4:$C$1006,$A78,'DAILY ENTRY'!$B$4:$B$1006,F$3))</f>
        <v>0</v>
      </c>
      <c r="G78" s="257" t="n">
        <f aca="false">IF(G$3="(empty slot)","",COUNTIFS('DAILY ENTRY'!$C$4:$C$1006,$A78,'DAILY ENTRY'!$B$4:$B$1006,G$3))</f>
        <v>0</v>
      </c>
      <c r="H78" s="257" t="n">
        <f aca="false">IF(H$3="(empty slot)","",COUNTIFS('DAILY ENTRY'!$C$4:$C$1006,$A78,'DAILY ENTRY'!$B$4:$B$1006,H$3))</f>
        <v>0</v>
      </c>
      <c r="I78" s="257" t="n">
        <f aca="false">IF(I$3="(empty slot)","",COUNTIFS('DAILY ENTRY'!$C$4:$C$1006,$A78,'DAILY ENTRY'!$B$4:$B$1006,I$3))</f>
        <v>0</v>
      </c>
      <c r="J78" s="257" t="n">
        <f aca="false">IF(J$3="(empty slot)","",COUNTIFS('DAILY ENTRY'!$C$4:$C$1006,$A78,'DAILY ENTRY'!$B$4:$B$1006,J$3))</f>
        <v>0</v>
      </c>
      <c r="K78" s="257" t="n">
        <f aca="false">IF(K$3="(empty slot)","",COUNTIFS('DAILY ENTRY'!$C$4:$C$1006,$A78,'DAILY ENTRY'!$B$4:$B$1006,K$3))</f>
        <v>0</v>
      </c>
      <c r="L78" s="258" t="n">
        <f aca="false">COUNTIF('DAILY ENTRY'!$C$4:$C$1006,$A78)</f>
        <v>0</v>
      </c>
    </row>
    <row r="79" customFormat="false" ht="19.5" hidden="false" customHeight="true" outlineLevel="0" collapsed="false">
      <c r="A79" s="253" t="str">
        <f aca="false">'Platform Setup'!$B$79</f>
        <v>Project Times</v>
      </c>
      <c r="B79" s="257" t="n">
        <f aca="false">IF(B$3="(empty slot)","",COUNTIFS('DAILY ENTRY'!$C$4:$C$1006,$A79,'DAILY ENTRY'!$B$4:$B$1006,B$3))</f>
        <v>0</v>
      </c>
      <c r="C79" s="257" t="n">
        <f aca="false">IF(C$3="(empty slot)","",COUNTIFS('DAILY ENTRY'!$C$4:$C$1006,$A79,'DAILY ENTRY'!$B$4:$B$1006,C$3))</f>
        <v>0</v>
      </c>
      <c r="D79" s="257" t="n">
        <f aca="false">IF(D$3="(empty slot)","",COUNTIFS('DAILY ENTRY'!$C$4:$C$1006,$A79,'DAILY ENTRY'!$B$4:$B$1006,D$3))</f>
        <v>0</v>
      </c>
      <c r="E79" s="257" t="n">
        <f aca="false">IF(E$3="(empty slot)","",COUNTIFS('DAILY ENTRY'!$C$4:$C$1006,$A79,'DAILY ENTRY'!$B$4:$B$1006,E$3))</f>
        <v>0</v>
      </c>
      <c r="F79" s="257" t="n">
        <f aca="false">IF(F$3="(empty slot)","",COUNTIFS('DAILY ENTRY'!$C$4:$C$1006,$A79,'DAILY ENTRY'!$B$4:$B$1006,F$3))</f>
        <v>0</v>
      </c>
      <c r="G79" s="257" t="n">
        <f aca="false">IF(G$3="(empty slot)","",COUNTIFS('DAILY ENTRY'!$C$4:$C$1006,$A79,'DAILY ENTRY'!$B$4:$B$1006,G$3))</f>
        <v>0</v>
      </c>
      <c r="H79" s="257" t="n">
        <f aca="false">IF(H$3="(empty slot)","",COUNTIFS('DAILY ENTRY'!$C$4:$C$1006,$A79,'DAILY ENTRY'!$B$4:$B$1006,H$3))</f>
        <v>0</v>
      </c>
      <c r="I79" s="257" t="n">
        <f aca="false">IF(I$3="(empty slot)","",COUNTIFS('DAILY ENTRY'!$C$4:$C$1006,$A79,'DAILY ENTRY'!$B$4:$B$1006,I$3))</f>
        <v>0</v>
      </c>
      <c r="J79" s="257" t="n">
        <f aca="false">IF(J$3="(empty slot)","",COUNTIFS('DAILY ENTRY'!$C$4:$C$1006,$A79,'DAILY ENTRY'!$B$4:$B$1006,J$3))</f>
        <v>0</v>
      </c>
      <c r="K79" s="257" t="n">
        <f aca="false">IF(K$3="(empty slot)","",COUNTIFS('DAILY ENTRY'!$C$4:$C$1006,$A79,'DAILY ENTRY'!$B$4:$B$1006,K$3))</f>
        <v>0</v>
      </c>
      <c r="L79" s="258" t="n">
        <f aca="false">COUNTIF('DAILY ENTRY'!$C$4:$C$1006,$A79)</f>
        <v>0</v>
      </c>
    </row>
    <row r="80" customFormat="false" ht="19.5" hidden="false" customHeight="true" outlineLevel="0" collapsed="false">
      <c r="A80" s="253" t="str">
        <f aca="false">'Platform Setup'!$B$80</f>
        <v>eLearning Industry</v>
      </c>
      <c r="B80" s="257" t="n">
        <f aca="false">IF(B$3="(empty slot)","",COUNTIFS('DAILY ENTRY'!$C$4:$C$1006,$A80,'DAILY ENTRY'!$B$4:$B$1006,B$3))</f>
        <v>0</v>
      </c>
      <c r="C80" s="257" t="n">
        <f aca="false">IF(C$3="(empty slot)","",COUNTIFS('DAILY ENTRY'!$C$4:$C$1006,$A80,'DAILY ENTRY'!$B$4:$B$1006,C$3))</f>
        <v>0</v>
      </c>
      <c r="D80" s="257" t="n">
        <f aca="false">IF(D$3="(empty slot)","",COUNTIFS('DAILY ENTRY'!$C$4:$C$1006,$A80,'DAILY ENTRY'!$B$4:$B$1006,D$3))</f>
        <v>0</v>
      </c>
      <c r="E80" s="257" t="n">
        <f aca="false">IF(E$3="(empty slot)","",COUNTIFS('DAILY ENTRY'!$C$4:$C$1006,$A80,'DAILY ENTRY'!$B$4:$B$1006,E$3))</f>
        <v>0</v>
      </c>
      <c r="F80" s="257" t="n">
        <f aca="false">IF(F$3="(empty slot)","",COUNTIFS('DAILY ENTRY'!$C$4:$C$1006,$A80,'DAILY ENTRY'!$B$4:$B$1006,F$3))</f>
        <v>0</v>
      </c>
      <c r="G80" s="257" t="n">
        <f aca="false">IF(G$3="(empty slot)","",COUNTIFS('DAILY ENTRY'!$C$4:$C$1006,$A80,'DAILY ENTRY'!$B$4:$B$1006,G$3))</f>
        <v>0</v>
      </c>
      <c r="H80" s="257" t="n">
        <f aca="false">IF(H$3="(empty slot)","",COUNTIFS('DAILY ENTRY'!$C$4:$C$1006,$A80,'DAILY ENTRY'!$B$4:$B$1006,H$3))</f>
        <v>0</v>
      </c>
      <c r="I80" s="257" t="n">
        <f aca="false">IF(I$3="(empty slot)","",COUNTIFS('DAILY ENTRY'!$C$4:$C$1006,$A80,'DAILY ENTRY'!$B$4:$B$1006,I$3))</f>
        <v>0</v>
      </c>
      <c r="J80" s="257" t="n">
        <f aca="false">IF(J$3="(empty slot)","",COUNTIFS('DAILY ENTRY'!$C$4:$C$1006,$A80,'DAILY ENTRY'!$B$4:$B$1006,J$3))</f>
        <v>0</v>
      </c>
      <c r="K80" s="257" t="n">
        <f aca="false">IF(K$3="(empty slot)","",COUNTIFS('DAILY ENTRY'!$C$4:$C$1006,$A80,'DAILY ENTRY'!$B$4:$B$1006,K$3))</f>
        <v>0</v>
      </c>
      <c r="L80" s="258" t="n">
        <f aca="false">COUNTIF('DAILY ENTRY'!$C$4:$C$1006,$A80)</f>
        <v>0</v>
      </c>
    </row>
    <row r="81" customFormat="false" ht="19.5" hidden="false" customHeight="true" outlineLevel="0" collapsed="false">
      <c r="A81" s="253" t="str">
        <f aca="false">'Platform Setup'!$B$81</f>
        <v>Training Industry</v>
      </c>
      <c r="B81" s="257" t="n">
        <f aca="false">IF(B$3="(empty slot)","",COUNTIFS('DAILY ENTRY'!$C$4:$C$1006,$A81,'DAILY ENTRY'!$B$4:$B$1006,B$3))</f>
        <v>0</v>
      </c>
      <c r="C81" s="257" t="n">
        <f aca="false">IF(C$3="(empty slot)","",COUNTIFS('DAILY ENTRY'!$C$4:$C$1006,$A81,'DAILY ENTRY'!$B$4:$B$1006,C$3))</f>
        <v>0</v>
      </c>
      <c r="D81" s="257" t="n">
        <f aca="false">IF(D$3="(empty slot)","",COUNTIFS('DAILY ENTRY'!$C$4:$C$1006,$A81,'DAILY ENTRY'!$B$4:$B$1006,D$3))</f>
        <v>0</v>
      </c>
      <c r="E81" s="257" t="n">
        <f aca="false">IF(E$3="(empty slot)","",COUNTIFS('DAILY ENTRY'!$C$4:$C$1006,$A81,'DAILY ENTRY'!$B$4:$B$1006,E$3))</f>
        <v>0</v>
      </c>
      <c r="F81" s="257" t="n">
        <f aca="false">IF(F$3="(empty slot)","",COUNTIFS('DAILY ENTRY'!$C$4:$C$1006,$A81,'DAILY ENTRY'!$B$4:$B$1006,F$3))</f>
        <v>0</v>
      </c>
      <c r="G81" s="257" t="n">
        <f aca="false">IF(G$3="(empty slot)","",COUNTIFS('DAILY ENTRY'!$C$4:$C$1006,$A81,'DAILY ENTRY'!$B$4:$B$1006,G$3))</f>
        <v>0</v>
      </c>
      <c r="H81" s="257" t="n">
        <f aca="false">IF(H$3="(empty slot)","",COUNTIFS('DAILY ENTRY'!$C$4:$C$1006,$A81,'DAILY ENTRY'!$B$4:$B$1006,H$3))</f>
        <v>0</v>
      </c>
      <c r="I81" s="257" t="n">
        <f aca="false">IF(I$3="(empty slot)","",COUNTIFS('DAILY ENTRY'!$C$4:$C$1006,$A81,'DAILY ENTRY'!$B$4:$B$1006,I$3))</f>
        <v>0</v>
      </c>
      <c r="J81" s="257" t="n">
        <f aca="false">IF(J$3="(empty slot)","",COUNTIFS('DAILY ENTRY'!$C$4:$C$1006,$A81,'DAILY ENTRY'!$B$4:$B$1006,J$3))</f>
        <v>0</v>
      </c>
      <c r="K81" s="257" t="n">
        <f aca="false">IF(K$3="(empty slot)","",COUNTIFS('DAILY ENTRY'!$C$4:$C$1006,$A81,'DAILY ENTRY'!$B$4:$B$1006,K$3))</f>
        <v>0</v>
      </c>
      <c r="L81" s="258" t="n">
        <f aca="false">COUNTIF('DAILY ENTRY'!$C$4:$C$1006,$A81)</f>
        <v>0</v>
      </c>
    </row>
    <row r="82" customFormat="false" ht="19.5" hidden="false" customHeight="true" outlineLevel="0" collapsed="false">
      <c r="A82" s="253" t="str">
        <f aca="false">'Platform Setup'!$B$82</f>
        <v>Coursecheck</v>
      </c>
      <c r="B82" s="257" t="n">
        <f aca="false">IF(B$3="(empty slot)","",COUNTIFS('DAILY ENTRY'!$C$4:$C$1006,$A82,'DAILY ENTRY'!$B$4:$B$1006,B$3))</f>
        <v>0</v>
      </c>
      <c r="C82" s="257" t="n">
        <f aca="false">IF(C$3="(empty slot)","",COUNTIFS('DAILY ENTRY'!$C$4:$C$1006,$A82,'DAILY ENTRY'!$B$4:$B$1006,C$3))</f>
        <v>0</v>
      </c>
      <c r="D82" s="257" t="n">
        <f aca="false">IF(D$3="(empty slot)","",COUNTIFS('DAILY ENTRY'!$C$4:$C$1006,$A82,'DAILY ENTRY'!$B$4:$B$1006,D$3))</f>
        <v>0</v>
      </c>
      <c r="E82" s="257" t="n">
        <f aca="false">IF(E$3="(empty slot)","",COUNTIFS('DAILY ENTRY'!$C$4:$C$1006,$A82,'DAILY ENTRY'!$B$4:$B$1006,E$3))</f>
        <v>0</v>
      </c>
      <c r="F82" s="257" t="n">
        <f aca="false">IF(F$3="(empty slot)","",COUNTIFS('DAILY ENTRY'!$C$4:$C$1006,$A82,'DAILY ENTRY'!$B$4:$B$1006,F$3))</f>
        <v>0</v>
      </c>
      <c r="G82" s="257" t="n">
        <f aca="false">IF(G$3="(empty slot)","",COUNTIFS('DAILY ENTRY'!$C$4:$C$1006,$A82,'DAILY ENTRY'!$B$4:$B$1006,G$3))</f>
        <v>0</v>
      </c>
      <c r="H82" s="257" t="n">
        <f aca="false">IF(H$3="(empty slot)","",COUNTIFS('DAILY ENTRY'!$C$4:$C$1006,$A82,'DAILY ENTRY'!$B$4:$B$1006,H$3))</f>
        <v>0</v>
      </c>
      <c r="I82" s="257" t="n">
        <f aca="false">IF(I$3="(empty slot)","",COUNTIFS('DAILY ENTRY'!$C$4:$C$1006,$A82,'DAILY ENTRY'!$B$4:$B$1006,I$3))</f>
        <v>0</v>
      </c>
      <c r="J82" s="257" t="n">
        <f aca="false">IF(J$3="(empty slot)","",COUNTIFS('DAILY ENTRY'!$C$4:$C$1006,$A82,'DAILY ENTRY'!$B$4:$B$1006,J$3))</f>
        <v>0</v>
      </c>
      <c r="K82" s="257" t="n">
        <f aca="false">IF(K$3="(empty slot)","",COUNTIFS('DAILY ENTRY'!$C$4:$C$1006,$A82,'DAILY ENTRY'!$B$4:$B$1006,K$3))</f>
        <v>0</v>
      </c>
      <c r="L82" s="258" t="n">
        <f aca="false">COUNTIF('DAILY ENTRY'!$C$4:$C$1006,$A82)</f>
        <v>0</v>
      </c>
    </row>
    <row r="83" customFormat="false" ht="19.5" hidden="false" customHeight="true" outlineLevel="0" collapsed="false">
      <c r="A83" s="253" t="str">
        <f aca="false">'Platform Setup'!$B$83</f>
        <v>Project Control Summit</v>
      </c>
      <c r="B83" s="257" t="n">
        <f aca="false">IF(B$3="(empty slot)","",COUNTIFS('DAILY ENTRY'!$C$4:$C$1006,$A83,'DAILY ENTRY'!$B$4:$B$1006,B$3))</f>
        <v>0</v>
      </c>
      <c r="C83" s="257" t="n">
        <f aca="false">IF(C$3="(empty slot)","",COUNTIFS('DAILY ENTRY'!$C$4:$C$1006,$A83,'DAILY ENTRY'!$B$4:$B$1006,C$3))</f>
        <v>0</v>
      </c>
      <c r="D83" s="257" t="n">
        <f aca="false">IF(D$3="(empty slot)","",COUNTIFS('DAILY ENTRY'!$C$4:$C$1006,$A83,'DAILY ENTRY'!$B$4:$B$1006,D$3))</f>
        <v>0</v>
      </c>
      <c r="E83" s="257" t="n">
        <f aca="false">IF(E$3="(empty slot)","",COUNTIFS('DAILY ENTRY'!$C$4:$C$1006,$A83,'DAILY ENTRY'!$B$4:$B$1006,E$3))</f>
        <v>0</v>
      </c>
      <c r="F83" s="257" t="n">
        <f aca="false">IF(F$3="(empty slot)","",COUNTIFS('DAILY ENTRY'!$C$4:$C$1006,$A83,'DAILY ENTRY'!$B$4:$B$1006,F$3))</f>
        <v>0</v>
      </c>
      <c r="G83" s="257" t="n">
        <f aca="false">IF(G$3="(empty slot)","",COUNTIFS('DAILY ENTRY'!$C$4:$C$1006,$A83,'DAILY ENTRY'!$B$4:$B$1006,G$3))</f>
        <v>0</v>
      </c>
      <c r="H83" s="257" t="n">
        <f aca="false">IF(H$3="(empty slot)","",COUNTIFS('DAILY ENTRY'!$C$4:$C$1006,$A83,'DAILY ENTRY'!$B$4:$B$1006,H$3))</f>
        <v>0</v>
      </c>
      <c r="I83" s="257" t="n">
        <f aca="false">IF(I$3="(empty slot)","",COUNTIFS('DAILY ENTRY'!$C$4:$C$1006,$A83,'DAILY ENTRY'!$B$4:$B$1006,I$3))</f>
        <v>0</v>
      </c>
      <c r="J83" s="257" t="n">
        <f aca="false">IF(J$3="(empty slot)","",COUNTIFS('DAILY ENTRY'!$C$4:$C$1006,$A83,'DAILY ENTRY'!$B$4:$B$1006,J$3))</f>
        <v>0</v>
      </c>
      <c r="K83" s="257" t="n">
        <f aca="false">IF(K$3="(empty slot)","",COUNTIFS('DAILY ENTRY'!$C$4:$C$1006,$A83,'DAILY ENTRY'!$B$4:$B$1006,K$3))</f>
        <v>0</v>
      </c>
      <c r="L83" s="258" t="n">
        <f aca="false">COUNTIF('DAILY ENTRY'!$C$4:$C$1006,$A83)</f>
        <v>0</v>
      </c>
    </row>
    <row r="84" customFormat="false" ht="19.5" hidden="false" customHeight="true" outlineLevel="0" collapsed="false">
      <c r="A84" s="253" t="str">
        <f aca="false">'Platform Setup'!$B$84</f>
        <v>Google Publisher Center (News / Discover)</v>
      </c>
      <c r="B84" s="257" t="n">
        <f aca="false">IF(B$3="(empty slot)","",COUNTIFS('DAILY ENTRY'!$C$4:$C$1006,$A84,'DAILY ENTRY'!$B$4:$B$1006,B$3))</f>
        <v>0</v>
      </c>
      <c r="C84" s="257" t="n">
        <f aca="false">IF(C$3="(empty slot)","",COUNTIFS('DAILY ENTRY'!$C$4:$C$1006,$A84,'DAILY ENTRY'!$B$4:$B$1006,C$3))</f>
        <v>0</v>
      </c>
      <c r="D84" s="257" t="n">
        <f aca="false">IF(D$3="(empty slot)","",COUNTIFS('DAILY ENTRY'!$C$4:$C$1006,$A84,'DAILY ENTRY'!$B$4:$B$1006,D$3))</f>
        <v>0</v>
      </c>
      <c r="E84" s="257" t="n">
        <f aca="false">IF(E$3="(empty slot)","",COUNTIFS('DAILY ENTRY'!$C$4:$C$1006,$A84,'DAILY ENTRY'!$B$4:$B$1006,E$3))</f>
        <v>0</v>
      </c>
      <c r="F84" s="257" t="n">
        <f aca="false">IF(F$3="(empty slot)","",COUNTIFS('DAILY ENTRY'!$C$4:$C$1006,$A84,'DAILY ENTRY'!$B$4:$B$1006,F$3))</f>
        <v>0</v>
      </c>
      <c r="G84" s="257" t="n">
        <f aca="false">IF(G$3="(empty slot)","",COUNTIFS('DAILY ENTRY'!$C$4:$C$1006,$A84,'DAILY ENTRY'!$B$4:$B$1006,G$3))</f>
        <v>0</v>
      </c>
      <c r="H84" s="257" t="n">
        <f aca="false">IF(H$3="(empty slot)","",COUNTIFS('DAILY ENTRY'!$C$4:$C$1006,$A84,'DAILY ENTRY'!$B$4:$B$1006,H$3))</f>
        <v>0</v>
      </c>
      <c r="I84" s="257" t="n">
        <f aca="false">IF(I$3="(empty slot)","",COUNTIFS('DAILY ENTRY'!$C$4:$C$1006,$A84,'DAILY ENTRY'!$B$4:$B$1006,I$3))</f>
        <v>0</v>
      </c>
      <c r="J84" s="257" t="n">
        <f aca="false">IF(J$3="(empty slot)","",COUNTIFS('DAILY ENTRY'!$C$4:$C$1006,$A84,'DAILY ENTRY'!$B$4:$B$1006,J$3))</f>
        <v>0</v>
      </c>
      <c r="K84" s="257" t="n">
        <f aca="false">IF(K$3="(empty slot)","",COUNTIFS('DAILY ENTRY'!$C$4:$C$1006,$A84,'DAILY ENTRY'!$B$4:$B$1006,K$3))</f>
        <v>0</v>
      </c>
      <c r="L84" s="258" t="n">
        <f aca="false">COUNTIF('DAILY ENTRY'!$C$4:$C$1006,$A84)</f>
        <v>0</v>
      </c>
    </row>
    <row r="85" customFormat="false" ht="19.5" hidden="false" customHeight="true" outlineLevel="0" collapsed="false">
      <c r="A85" s="253" t="str">
        <f aca="false">'Platform Setup'!$B$85</f>
        <v>The Digital Project Manager</v>
      </c>
      <c r="B85" s="257" t="n">
        <f aca="false">IF(B$3="(empty slot)","",COUNTIFS('DAILY ENTRY'!$C$4:$C$1006,$A85,'DAILY ENTRY'!$B$4:$B$1006,B$3))</f>
        <v>0</v>
      </c>
      <c r="C85" s="257" t="n">
        <f aca="false">IF(C$3="(empty slot)","",COUNTIFS('DAILY ENTRY'!$C$4:$C$1006,$A85,'DAILY ENTRY'!$B$4:$B$1006,C$3))</f>
        <v>0</v>
      </c>
      <c r="D85" s="257" t="n">
        <f aca="false">IF(D$3="(empty slot)","",COUNTIFS('DAILY ENTRY'!$C$4:$C$1006,$A85,'DAILY ENTRY'!$B$4:$B$1006,D$3))</f>
        <v>0</v>
      </c>
      <c r="E85" s="257" t="n">
        <f aca="false">IF(E$3="(empty slot)","",COUNTIFS('DAILY ENTRY'!$C$4:$C$1006,$A85,'DAILY ENTRY'!$B$4:$B$1006,E$3))</f>
        <v>0</v>
      </c>
      <c r="F85" s="257" t="n">
        <f aca="false">IF(F$3="(empty slot)","",COUNTIFS('DAILY ENTRY'!$C$4:$C$1006,$A85,'DAILY ENTRY'!$B$4:$B$1006,F$3))</f>
        <v>0</v>
      </c>
      <c r="G85" s="257" t="n">
        <f aca="false">IF(G$3="(empty slot)","",COUNTIFS('DAILY ENTRY'!$C$4:$C$1006,$A85,'DAILY ENTRY'!$B$4:$B$1006,G$3))</f>
        <v>0</v>
      </c>
      <c r="H85" s="257" t="n">
        <f aca="false">IF(H$3="(empty slot)","",COUNTIFS('DAILY ENTRY'!$C$4:$C$1006,$A85,'DAILY ENTRY'!$B$4:$B$1006,H$3))</f>
        <v>0</v>
      </c>
      <c r="I85" s="257" t="n">
        <f aca="false">IF(I$3="(empty slot)","",COUNTIFS('DAILY ENTRY'!$C$4:$C$1006,$A85,'DAILY ENTRY'!$B$4:$B$1006,I$3))</f>
        <v>0</v>
      </c>
      <c r="J85" s="257" t="n">
        <f aca="false">IF(J$3="(empty slot)","",COUNTIFS('DAILY ENTRY'!$C$4:$C$1006,$A85,'DAILY ENTRY'!$B$4:$B$1006,J$3))</f>
        <v>0</v>
      </c>
      <c r="K85" s="257" t="n">
        <f aca="false">IF(K$3="(empty slot)","",COUNTIFS('DAILY ENTRY'!$C$4:$C$1006,$A85,'DAILY ENTRY'!$B$4:$B$1006,K$3))</f>
        <v>0</v>
      </c>
      <c r="L85" s="258" t="n">
        <f aca="false">COUNTIF('DAILY ENTRY'!$C$4:$C$1006,$A85)</f>
        <v>0</v>
      </c>
    </row>
    <row r="86" customFormat="false" ht="19.5" hidden="false" customHeight="true" outlineLevel="0" collapsed="false">
      <c r="A86" s="253" t="str">
        <f aca="false">'Platform Setup'!$B$86</f>
        <v>PBC Today (UK construction)</v>
      </c>
      <c r="B86" s="257" t="n">
        <f aca="false">IF(B$3="(empty slot)","",COUNTIFS('DAILY ENTRY'!$C$4:$C$1006,$A86,'DAILY ENTRY'!$B$4:$B$1006,B$3))</f>
        <v>0</v>
      </c>
      <c r="C86" s="257" t="n">
        <f aca="false">IF(C$3="(empty slot)","",COUNTIFS('DAILY ENTRY'!$C$4:$C$1006,$A86,'DAILY ENTRY'!$B$4:$B$1006,C$3))</f>
        <v>0</v>
      </c>
      <c r="D86" s="257" t="n">
        <f aca="false">IF(D$3="(empty slot)","",COUNTIFS('DAILY ENTRY'!$C$4:$C$1006,$A86,'DAILY ENTRY'!$B$4:$B$1006,D$3))</f>
        <v>0</v>
      </c>
      <c r="E86" s="257" t="n">
        <f aca="false">IF(E$3="(empty slot)","",COUNTIFS('DAILY ENTRY'!$C$4:$C$1006,$A86,'DAILY ENTRY'!$B$4:$B$1006,E$3))</f>
        <v>0</v>
      </c>
      <c r="F86" s="257" t="n">
        <f aca="false">IF(F$3="(empty slot)","",COUNTIFS('DAILY ENTRY'!$C$4:$C$1006,$A86,'DAILY ENTRY'!$B$4:$B$1006,F$3))</f>
        <v>0</v>
      </c>
      <c r="G86" s="257" t="n">
        <f aca="false">IF(G$3="(empty slot)","",COUNTIFS('DAILY ENTRY'!$C$4:$C$1006,$A86,'DAILY ENTRY'!$B$4:$B$1006,G$3))</f>
        <v>0</v>
      </c>
      <c r="H86" s="257" t="n">
        <f aca="false">IF(H$3="(empty slot)","",COUNTIFS('DAILY ENTRY'!$C$4:$C$1006,$A86,'DAILY ENTRY'!$B$4:$B$1006,H$3))</f>
        <v>0</v>
      </c>
      <c r="I86" s="257" t="n">
        <f aca="false">IF(I$3="(empty slot)","",COUNTIFS('DAILY ENTRY'!$C$4:$C$1006,$A86,'DAILY ENTRY'!$B$4:$B$1006,I$3))</f>
        <v>0</v>
      </c>
      <c r="J86" s="257" t="n">
        <f aca="false">IF(J$3="(empty slot)","",COUNTIFS('DAILY ENTRY'!$C$4:$C$1006,$A86,'DAILY ENTRY'!$B$4:$B$1006,J$3))</f>
        <v>0</v>
      </c>
      <c r="K86" s="257" t="n">
        <f aca="false">IF(K$3="(empty slot)","",COUNTIFS('DAILY ENTRY'!$C$4:$C$1006,$A86,'DAILY ENTRY'!$B$4:$B$1006,K$3))</f>
        <v>0</v>
      </c>
      <c r="L86" s="258" t="n">
        <f aca="false">COUNTIF('DAILY ENTRY'!$C$4:$C$1006,$A86)</f>
        <v>0</v>
      </c>
    </row>
    <row r="87" customFormat="false" ht="19.5" hidden="false" customHeight="true" outlineLevel="0" collapsed="false">
      <c r="A87" s="253" t="str">
        <f aca="false">'Platform Setup'!$B$87</f>
        <v>Construction Week ME + CBNME</v>
      </c>
      <c r="B87" s="257" t="n">
        <f aca="false">IF(B$3="(empty slot)","",COUNTIFS('DAILY ENTRY'!$C$4:$C$1006,$A87,'DAILY ENTRY'!$B$4:$B$1006,B$3))</f>
        <v>0</v>
      </c>
      <c r="C87" s="257" t="n">
        <f aca="false">IF(C$3="(empty slot)","",COUNTIFS('DAILY ENTRY'!$C$4:$C$1006,$A87,'DAILY ENTRY'!$B$4:$B$1006,C$3))</f>
        <v>0</v>
      </c>
      <c r="D87" s="257" t="n">
        <f aca="false">IF(D$3="(empty slot)","",COUNTIFS('DAILY ENTRY'!$C$4:$C$1006,$A87,'DAILY ENTRY'!$B$4:$B$1006,D$3))</f>
        <v>0</v>
      </c>
      <c r="E87" s="257" t="n">
        <f aca="false">IF(E$3="(empty slot)","",COUNTIFS('DAILY ENTRY'!$C$4:$C$1006,$A87,'DAILY ENTRY'!$B$4:$B$1006,E$3))</f>
        <v>0</v>
      </c>
      <c r="F87" s="257" t="n">
        <f aca="false">IF(F$3="(empty slot)","",COUNTIFS('DAILY ENTRY'!$C$4:$C$1006,$A87,'DAILY ENTRY'!$B$4:$B$1006,F$3))</f>
        <v>0</v>
      </c>
      <c r="G87" s="257" t="n">
        <f aca="false">IF(G$3="(empty slot)","",COUNTIFS('DAILY ENTRY'!$C$4:$C$1006,$A87,'DAILY ENTRY'!$B$4:$B$1006,G$3))</f>
        <v>0</v>
      </c>
      <c r="H87" s="257" t="n">
        <f aca="false">IF(H$3="(empty slot)","",COUNTIFS('DAILY ENTRY'!$C$4:$C$1006,$A87,'DAILY ENTRY'!$B$4:$B$1006,H$3))</f>
        <v>0</v>
      </c>
      <c r="I87" s="257" t="n">
        <f aca="false">IF(I$3="(empty slot)","",COUNTIFS('DAILY ENTRY'!$C$4:$C$1006,$A87,'DAILY ENTRY'!$B$4:$B$1006,I$3))</f>
        <v>0</v>
      </c>
      <c r="J87" s="257" t="n">
        <f aca="false">IF(J$3="(empty slot)","",COUNTIFS('DAILY ENTRY'!$C$4:$C$1006,$A87,'DAILY ENTRY'!$B$4:$B$1006,J$3))</f>
        <v>0</v>
      </c>
      <c r="K87" s="257" t="n">
        <f aca="false">IF(K$3="(empty slot)","",COUNTIFS('DAILY ENTRY'!$C$4:$C$1006,$A87,'DAILY ENTRY'!$B$4:$B$1006,K$3))</f>
        <v>0</v>
      </c>
      <c r="L87" s="258" t="n">
        <f aca="false">COUNTIF('DAILY ENTRY'!$C$4:$C$1006,$A87)</f>
        <v>0</v>
      </c>
    </row>
    <row r="88" customFormat="false" ht="19.5" hidden="false" customHeight="true" outlineLevel="0" collapsed="false">
      <c r="A88" s="253" t="str">
        <f aca="false">'Platform Setup'!$B$88</f>
        <v>Amazon KDP (authority book)</v>
      </c>
      <c r="B88" s="257" t="n">
        <f aca="false">IF(B$3="(empty slot)","",COUNTIFS('DAILY ENTRY'!$C$4:$C$1006,$A88,'DAILY ENTRY'!$B$4:$B$1006,B$3))</f>
        <v>0</v>
      </c>
      <c r="C88" s="257" t="n">
        <f aca="false">IF(C$3="(empty slot)","",COUNTIFS('DAILY ENTRY'!$C$4:$C$1006,$A88,'DAILY ENTRY'!$B$4:$B$1006,C$3))</f>
        <v>0</v>
      </c>
      <c r="D88" s="257" t="n">
        <f aca="false">IF(D$3="(empty slot)","",COUNTIFS('DAILY ENTRY'!$C$4:$C$1006,$A88,'DAILY ENTRY'!$B$4:$B$1006,D$3))</f>
        <v>0</v>
      </c>
      <c r="E88" s="257" t="n">
        <f aca="false">IF(E$3="(empty slot)","",COUNTIFS('DAILY ENTRY'!$C$4:$C$1006,$A88,'DAILY ENTRY'!$B$4:$B$1006,E$3))</f>
        <v>0</v>
      </c>
      <c r="F88" s="257" t="n">
        <f aca="false">IF(F$3="(empty slot)","",COUNTIFS('DAILY ENTRY'!$C$4:$C$1006,$A88,'DAILY ENTRY'!$B$4:$B$1006,F$3))</f>
        <v>0</v>
      </c>
      <c r="G88" s="257" t="n">
        <f aca="false">IF(G$3="(empty slot)","",COUNTIFS('DAILY ENTRY'!$C$4:$C$1006,$A88,'DAILY ENTRY'!$B$4:$B$1006,G$3))</f>
        <v>0</v>
      </c>
      <c r="H88" s="257" t="n">
        <f aca="false">IF(H$3="(empty slot)","",COUNTIFS('DAILY ENTRY'!$C$4:$C$1006,$A88,'DAILY ENTRY'!$B$4:$B$1006,H$3))</f>
        <v>0</v>
      </c>
      <c r="I88" s="257" t="n">
        <f aca="false">IF(I$3="(empty slot)","",COUNTIFS('DAILY ENTRY'!$C$4:$C$1006,$A88,'DAILY ENTRY'!$B$4:$B$1006,I$3))</f>
        <v>0</v>
      </c>
      <c r="J88" s="257" t="n">
        <f aca="false">IF(J$3="(empty slot)","",COUNTIFS('DAILY ENTRY'!$C$4:$C$1006,$A88,'DAILY ENTRY'!$B$4:$B$1006,J$3))</f>
        <v>0</v>
      </c>
      <c r="K88" s="257" t="n">
        <f aca="false">IF(K$3="(empty slot)","",COUNTIFS('DAILY ENTRY'!$C$4:$C$1006,$A88,'DAILY ENTRY'!$B$4:$B$1006,K$3))</f>
        <v>0</v>
      </c>
      <c r="L88" s="258" t="n">
        <f aca="false">COUNTIF('DAILY ENTRY'!$C$4:$C$1006,$A88)</f>
        <v>0</v>
      </c>
    </row>
    <row r="89" customFormat="false" ht="19.5" hidden="false" customHeight="true" outlineLevel="0" collapsed="false">
      <c r="A89" s="253" t="str">
        <f aca="false">'Platform Setup'!$B$89</f>
        <v>ResearchGate / SSRN / Academia.edu</v>
      </c>
      <c r="B89" s="257" t="n">
        <f aca="false">IF(B$3="(empty slot)","",COUNTIFS('DAILY ENTRY'!$C$4:$C$1006,$A89,'DAILY ENTRY'!$B$4:$B$1006,B$3))</f>
        <v>0</v>
      </c>
      <c r="C89" s="257" t="n">
        <f aca="false">IF(C$3="(empty slot)","",COUNTIFS('DAILY ENTRY'!$C$4:$C$1006,$A89,'DAILY ENTRY'!$B$4:$B$1006,C$3))</f>
        <v>0</v>
      </c>
      <c r="D89" s="257" t="n">
        <f aca="false">IF(D$3="(empty slot)","",COUNTIFS('DAILY ENTRY'!$C$4:$C$1006,$A89,'DAILY ENTRY'!$B$4:$B$1006,D$3))</f>
        <v>0</v>
      </c>
      <c r="E89" s="257" t="n">
        <f aca="false">IF(E$3="(empty slot)","",COUNTIFS('DAILY ENTRY'!$C$4:$C$1006,$A89,'DAILY ENTRY'!$B$4:$B$1006,E$3))</f>
        <v>0</v>
      </c>
      <c r="F89" s="257" t="n">
        <f aca="false">IF(F$3="(empty slot)","",COUNTIFS('DAILY ENTRY'!$C$4:$C$1006,$A89,'DAILY ENTRY'!$B$4:$B$1006,F$3))</f>
        <v>0</v>
      </c>
      <c r="G89" s="257" t="n">
        <f aca="false">IF(G$3="(empty slot)","",COUNTIFS('DAILY ENTRY'!$C$4:$C$1006,$A89,'DAILY ENTRY'!$B$4:$B$1006,G$3))</f>
        <v>0</v>
      </c>
      <c r="H89" s="257" t="n">
        <f aca="false">IF(H$3="(empty slot)","",COUNTIFS('DAILY ENTRY'!$C$4:$C$1006,$A89,'DAILY ENTRY'!$B$4:$B$1006,H$3))</f>
        <v>0</v>
      </c>
      <c r="I89" s="257" t="n">
        <f aca="false">IF(I$3="(empty slot)","",COUNTIFS('DAILY ENTRY'!$C$4:$C$1006,$A89,'DAILY ENTRY'!$B$4:$B$1006,I$3))</f>
        <v>0</v>
      </c>
      <c r="J89" s="257" t="n">
        <f aca="false">IF(J$3="(empty slot)","",COUNTIFS('DAILY ENTRY'!$C$4:$C$1006,$A89,'DAILY ENTRY'!$B$4:$B$1006,J$3))</f>
        <v>0</v>
      </c>
      <c r="K89" s="257" t="n">
        <f aca="false">IF(K$3="(empty slot)","",COUNTIFS('DAILY ENTRY'!$C$4:$C$1006,$A89,'DAILY ENTRY'!$B$4:$B$1006,K$3))</f>
        <v>0</v>
      </c>
      <c r="L89" s="258" t="n">
        <f aca="false">COUNTIF('DAILY ENTRY'!$C$4:$C$1006,$A89)</f>
        <v>0</v>
      </c>
    </row>
    <row r="90" customFormat="false" ht="19.5" hidden="false" customHeight="true" outlineLevel="0" collapsed="false">
      <c r="A90" s="253" t="str">
        <f aca="false">'Platform Setup'!$B$90</f>
        <v>BrightTALK</v>
      </c>
      <c r="B90" s="257" t="n">
        <f aca="false">IF(B$3="(empty slot)","",COUNTIFS('DAILY ENTRY'!$C$4:$C$1006,$A90,'DAILY ENTRY'!$B$4:$B$1006,B$3))</f>
        <v>0</v>
      </c>
      <c r="C90" s="257" t="n">
        <f aca="false">IF(C$3="(empty slot)","",COUNTIFS('DAILY ENTRY'!$C$4:$C$1006,$A90,'DAILY ENTRY'!$B$4:$B$1006,C$3))</f>
        <v>0</v>
      </c>
      <c r="D90" s="257" t="n">
        <f aca="false">IF(D$3="(empty slot)","",COUNTIFS('DAILY ENTRY'!$C$4:$C$1006,$A90,'DAILY ENTRY'!$B$4:$B$1006,D$3))</f>
        <v>0</v>
      </c>
      <c r="E90" s="257" t="n">
        <f aca="false">IF(E$3="(empty slot)","",COUNTIFS('DAILY ENTRY'!$C$4:$C$1006,$A90,'DAILY ENTRY'!$B$4:$B$1006,E$3))</f>
        <v>0</v>
      </c>
      <c r="F90" s="257" t="n">
        <f aca="false">IF(F$3="(empty slot)","",COUNTIFS('DAILY ENTRY'!$C$4:$C$1006,$A90,'DAILY ENTRY'!$B$4:$B$1006,F$3))</f>
        <v>0</v>
      </c>
      <c r="G90" s="257" t="n">
        <f aca="false">IF(G$3="(empty slot)","",COUNTIFS('DAILY ENTRY'!$C$4:$C$1006,$A90,'DAILY ENTRY'!$B$4:$B$1006,G$3))</f>
        <v>0</v>
      </c>
      <c r="H90" s="257" t="n">
        <f aca="false">IF(H$3="(empty slot)","",COUNTIFS('DAILY ENTRY'!$C$4:$C$1006,$A90,'DAILY ENTRY'!$B$4:$B$1006,H$3))</f>
        <v>0</v>
      </c>
      <c r="I90" s="257" t="n">
        <f aca="false">IF(I$3="(empty slot)","",COUNTIFS('DAILY ENTRY'!$C$4:$C$1006,$A90,'DAILY ENTRY'!$B$4:$B$1006,I$3))</f>
        <v>0</v>
      </c>
      <c r="J90" s="257" t="n">
        <f aca="false">IF(J$3="(empty slot)","",COUNTIFS('DAILY ENTRY'!$C$4:$C$1006,$A90,'DAILY ENTRY'!$B$4:$B$1006,J$3))</f>
        <v>0</v>
      </c>
      <c r="K90" s="257" t="n">
        <f aca="false">IF(K$3="(empty slot)","",COUNTIFS('DAILY ENTRY'!$C$4:$C$1006,$A90,'DAILY ENTRY'!$B$4:$B$1006,K$3))</f>
        <v>0</v>
      </c>
      <c r="L90" s="258" t="n">
        <f aca="false">COUNTIF('DAILY ENTRY'!$C$4:$C$1006,$A90)</f>
        <v>0</v>
      </c>
    </row>
    <row r="91" customFormat="false" ht="19.5" hidden="false" customHeight="true" outlineLevel="0" collapsed="false">
      <c r="A91" s="253" t="str">
        <f aca="false">'Platform Setup'!$B$91</f>
        <v>Sessionize + SpeakerHub</v>
      </c>
      <c r="B91" s="257" t="n">
        <f aca="false">IF(B$3="(empty slot)","",COUNTIFS('DAILY ENTRY'!$C$4:$C$1006,$A91,'DAILY ENTRY'!$B$4:$B$1006,B$3))</f>
        <v>0</v>
      </c>
      <c r="C91" s="257" t="n">
        <f aca="false">IF(C$3="(empty slot)","",COUNTIFS('DAILY ENTRY'!$C$4:$C$1006,$A91,'DAILY ENTRY'!$B$4:$B$1006,C$3))</f>
        <v>0</v>
      </c>
      <c r="D91" s="257" t="n">
        <f aca="false">IF(D$3="(empty slot)","",COUNTIFS('DAILY ENTRY'!$C$4:$C$1006,$A91,'DAILY ENTRY'!$B$4:$B$1006,D$3))</f>
        <v>0</v>
      </c>
      <c r="E91" s="257" t="n">
        <f aca="false">IF(E$3="(empty slot)","",COUNTIFS('DAILY ENTRY'!$C$4:$C$1006,$A91,'DAILY ENTRY'!$B$4:$B$1006,E$3))</f>
        <v>0</v>
      </c>
      <c r="F91" s="257" t="n">
        <f aca="false">IF(F$3="(empty slot)","",COUNTIFS('DAILY ENTRY'!$C$4:$C$1006,$A91,'DAILY ENTRY'!$B$4:$B$1006,F$3))</f>
        <v>0</v>
      </c>
      <c r="G91" s="257" t="n">
        <f aca="false">IF(G$3="(empty slot)","",COUNTIFS('DAILY ENTRY'!$C$4:$C$1006,$A91,'DAILY ENTRY'!$B$4:$B$1006,G$3))</f>
        <v>0</v>
      </c>
      <c r="H91" s="257" t="n">
        <f aca="false">IF(H$3="(empty slot)","",COUNTIFS('DAILY ENTRY'!$C$4:$C$1006,$A91,'DAILY ENTRY'!$B$4:$B$1006,H$3))</f>
        <v>0</v>
      </c>
      <c r="I91" s="257" t="n">
        <f aca="false">IF(I$3="(empty slot)","",COUNTIFS('DAILY ENTRY'!$C$4:$C$1006,$A91,'DAILY ENTRY'!$B$4:$B$1006,I$3))</f>
        <v>0</v>
      </c>
      <c r="J91" s="257" t="n">
        <f aca="false">IF(J$3="(empty slot)","",COUNTIFS('DAILY ENTRY'!$C$4:$C$1006,$A91,'DAILY ENTRY'!$B$4:$B$1006,J$3))</f>
        <v>0</v>
      </c>
      <c r="K91" s="257" t="n">
        <f aca="false">IF(K$3="(empty slot)","",COUNTIFS('DAILY ENTRY'!$C$4:$C$1006,$A91,'DAILY ENTRY'!$B$4:$B$1006,K$3))</f>
        <v>0</v>
      </c>
      <c r="L91" s="258" t="n">
        <f aca="false">COUNTIF('DAILY ENTRY'!$C$4:$C$1006,$A91)</f>
        <v>0</v>
      </c>
    </row>
    <row r="92" customFormat="false" ht="19.5" hidden="false" customHeight="true" outlineLevel="0" collapsed="false">
      <c r="A92" s="253" t="str">
        <f aca="false">'Platform Setup'!$B$92</f>
        <v>PodMatch + MatchMaker.fm</v>
      </c>
      <c r="B92" s="257" t="n">
        <f aca="false">IF(B$3="(empty slot)","",COUNTIFS('DAILY ENTRY'!$C$4:$C$1006,$A92,'DAILY ENTRY'!$B$4:$B$1006,B$3))</f>
        <v>0</v>
      </c>
      <c r="C92" s="257" t="n">
        <f aca="false">IF(C$3="(empty slot)","",COUNTIFS('DAILY ENTRY'!$C$4:$C$1006,$A92,'DAILY ENTRY'!$B$4:$B$1006,C$3))</f>
        <v>0</v>
      </c>
      <c r="D92" s="257" t="n">
        <f aca="false">IF(D$3="(empty slot)","",COUNTIFS('DAILY ENTRY'!$C$4:$C$1006,$A92,'DAILY ENTRY'!$B$4:$B$1006,D$3))</f>
        <v>0</v>
      </c>
      <c r="E92" s="257" t="n">
        <f aca="false">IF(E$3="(empty slot)","",COUNTIFS('DAILY ENTRY'!$C$4:$C$1006,$A92,'DAILY ENTRY'!$B$4:$B$1006,E$3))</f>
        <v>0</v>
      </c>
      <c r="F92" s="257" t="n">
        <f aca="false">IF(F$3="(empty slot)","",COUNTIFS('DAILY ENTRY'!$C$4:$C$1006,$A92,'DAILY ENTRY'!$B$4:$B$1006,F$3))</f>
        <v>0</v>
      </c>
      <c r="G92" s="257" t="n">
        <f aca="false">IF(G$3="(empty slot)","",COUNTIFS('DAILY ENTRY'!$C$4:$C$1006,$A92,'DAILY ENTRY'!$B$4:$B$1006,G$3))</f>
        <v>0</v>
      </c>
      <c r="H92" s="257" t="n">
        <f aca="false">IF(H$3="(empty slot)","",COUNTIFS('DAILY ENTRY'!$C$4:$C$1006,$A92,'DAILY ENTRY'!$B$4:$B$1006,H$3))</f>
        <v>0</v>
      </c>
      <c r="I92" s="257" t="n">
        <f aca="false">IF(I$3="(empty slot)","",COUNTIFS('DAILY ENTRY'!$C$4:$C$1006,$A92,'DAILY ENTRY'!$B$4:$B$1006,I$3))</f>
        <v>0</v>
      </c>
      <c r="J92" s="257" t="n">
        <f aca="false">IF(J$3="(empty slot)","",COUNTIFS('DAILY ENTRY'!$C$4:$C$1006,$A92,'DAILY ENTRY'!$B$4:$B$1006,J$3))</f>
        <v>0</v>
      </c>
      <c r="K92" s="257" t="n">
        <f aca="false">IF(K$3="(empty slot)","",COUNTIFS('DAILY ENTRY'!$C$4:$C$1006,$A92,'DAILY ENTRY'!$B$4:$B$1006,K$3))</f>
        <v>0</v>
      </c>
      <c r="L92" s="258" t="n">
        <f aca="false">COUNTIF('DAILY ENTRY'!$C$4:$C$1006,$A92)</f>
        <v>0</v>
      </c>
    </row>
    <row r="93" customFormat="false" ht="19.5" hidden="false" customHeight="true" outlineLevel="0" collapsed="false">
      <c r="A93" s="253" t="str">
        <f aca="false">'Platform Setup'!$B$93</f>
        <v>Skool</v>
      </c>
      <c r="B93" s="257" t="n">
        <f aca="false">IF(B$3="(empty slot)","",COUNTIFS('DAILY ENTRY'!$C$4:$C$1006,$A93,'DAILY ENTRY'!$B$4:$B$1006,B$3))</f>
        <v>0</v>
      </c>
      <c r="C93" s="257" t="n">
        <f aca="false">IF(C$3="(empty slot)","",COUNTIFS('DAILY ENTRY'!$C$4:$C$1006,$A93,'DAILY ENTRY'!$B$4:$B$1006,C$3))</f>
        <v>0</v>
      </c>
      <c r="D93" s="257" t="n">
        <f aca="false">IF(D$3="(empty slot)","",COUNTIFS('DAILY ENTRY'!$C$4:$C$1006,$A93,'DAILY ENTRY'!$B$4:$B$1006,D$3))</f>
        <v>0</v>
      </c>
      <c r="E93" s="257" t="n">
        <f aca="false">IF(E$3="(empty slot)","",COUNTIFS('DAILY ENTRY'!$C$4:$C$1006,$A93,'DAILY ENTRY'!$B$4:$B$1006,E$3))</f>
        <v>0</v>
      </c>
      <c r="F93" s="257" t="n">
        <f aca="false">IF(F$3="(empty slot)","",COUNTIFS('DAILY ENTRY'!$C$4:$C$1006,$A93,'DAILY ENTRY'!$B$4:$B$1006,F$3))</f>
        <v>0</v>
      </c>
      <c r="G93" s="257" t="n">
        <f aca="false">IF(G$3="(empty slot)","",COUNTIFS('DAILY ENTRY'!$C$4:$C$1006,$A93,'DAILY ENTRY'!$B$4:$B$1006,G$3))</f>
        <v>0</v>
      </c>
      <c r="H93" s="257" t="n">
        <f aca="false">IF(H$3="(empty slot)","",COUNTIFS('DAILY ENTRY'!$C$4:$C$1006,$A93,'DAILY ENTRY'!$B$4:$B$1006,H$3))</f>
        <v>0</v>
      </c>
      <c r="I93" s="257" t="n">
        <f aca="false">IF(I$3="(empty slot)","",COUNTIFS('DAILY ENTRY'!$C$4:$C$1006,$A93,'DAILY ENTRY'!$B$4:$B$1006,I$3))</f>
        <v>0</v>
      </c>
      <c r="J93" s="257" t="n">
        <f aca="false">IF(J$3="(empty slot)","",COUNTIFS('DAILY ENTRY'!$C$4:$C$1006,$A93,'DAILY ENTRY'!$B$4:$B$1006,J$3))</f>
        <v>0</v>
      </c>
      <c r="K93" s="257" t="n">
        <f aca="false">IF(K$3="(empty slot)","",COUNTIFS('DAILY ENTRY'!$C$4:$C$1006,$A93,'DAILY ENTRY'!$B$4:$B$1006,K$3))</f>
        <v>0</v>
      </c>
      <c r="L93" s="258" t="n">
        <f aca="false">COUNTIF('DAILY ENTRY'!$C$4:$C$1006,$A93)</f>
        <v>0</v>
      </c>
    </row>
    <row r="94" customFormat="false" ht="19.5" hidden="false" customHeight="true" outlineLevel="0" collapsed="false">
      <c r="A94" s="253" t="str">
        <f aca="false">'Platform Setup'!$B$94</f>
        <v>Digg (2026 relaunch)</v>
      </c>
      <c r="B94" s="257" t="n">
        <f aca="false">IF(B$3="(empty slot)","",COUNTIFS('DAILY ENTRY'!$C$4:$C$1006,$A94,'DAILY ENTRY'!$B$4:$B$1006,B$3))</f>
        <v>0</v>
      </c>
      <c r="C94" s="257" t="n">
        <f aca="false">IF(C$3="(empty slot)","",COUNTIFS('DAILY ENTRY'!$C$4:$C$1006,$A94,'DAILY ENTRY'!$B$4:$B$1006,C$3))</f>
        <v>0</v>
      </c>
      <c r="D94" s="257" t="n">
        <f aca="false">IF(D$3="(empty slot)","",COUNTIFS('DAILY ENTRY'!$C$4:$C$1006,$A94,'DAILY ENTRY'!$B$4:$B$1006,D$3))</f>
        <v>0</v>
      </c>
      <c r="E94" s="257" t="n">
        <f aca="false">IF(E$3="(empty slot)","",COUNTIFS('DAILY ENTRY'!$C$4:$C$1006,$A94,'DAILY ENTRY'!$B$4:$B$1006,E$3))</f>
        <v>0</v>
      </c>
      <c r="F94" s="257" t="n">
        <f aca="false">IF(F$3="(empty slot)","",COUNTIFS('DAILY ENTRY'!$C$4:$C$1006,$A94,'DAILY ENTRY'!$B$4:$B$1006,F$3))</f>
        <v>0</v>
      </c>
      <c r="G94" s="257" t="n">
        <f aca="false">IF(G$3="(empty slot)","",COUNTIFS('DAILY ENTRY'!$C$4:$C$1006,$A94,'DAILY ENTRY'!$B$4:$B$1006,G$3))</f>
        <v>0</v>
      </c>
      <c r="H94" s="257" t="n">
        <f aca="false">IF(H$3="(empty slot)","",COUNTIFS('DAILY ENTRY'!$C$4:$C$1006,$A94,'DAILY ENTRY'!$B$4:$B$1006,H$3))</f>
        <v>0</v>
      </c>
      <c r="I94" s="257" t="n">
        <f aca="false">IF(I$3="(empty slot)","",COUNTIFS('DAILY ENTRY'!$C$4:$C$1006,$A94,'DAILY ENTRY'!$B$4:$B$1006,I$3))</f>
        <v>0</v>
      </c>
      <c r="J94" s="257" t="n">
        <f aca="false">IF(J$3="(empty slot)","",COUNTIFS('DAILY ENTRY'!$C$4:$C$1006,$A94,'DAILY ENTRY'!$B$4:$B$1006,J$3))</f>
        <v>0</v>
      </c>
      <c r="K94" s="257" t="n">
        <f aca="false">IF(K$3="(empty slot)","",COUNTIFS('DAILY ENTRY'!$C$4:$C$1006,$A94,'DAILY ENTRY'!$B$4:$B$1006,K$3))</f>
        <v>0</v>
      </c>
      <c r="L94" s="258" t="n">
        <f aca="false">COUNTIF('DAILY ENTRY'!$C$4:$C$1006,$A94)</f>
        <v>0</v>
      </c>
    </row>
    <row r="95" customFormat="false" ht="19.5" hidden="false" customHeight="true" outlineLevel="0" collapsed="false">
      <c r="A95" s="253" t="str">
        <f aca="false">'Platform Setup'!$B$95</f>
        <v>Apple Business Connect</v>
      </c>
      <c r="B95" s="257" t="n">
        <f aca="false">IF(B$3="(empty slot)","",COUNTIFS('DAILY ENTRY'!$C$4:$C$1006,$A95,'DAILY ENTRY'!$B$4:$B$1006,B$3))</f>
        <v>0</v>
      </c>
      <c r="C95" s="257" t="n">
        <f aca="false">IF(C$3="(empty slot)","",COUNTIFS('DAILY ENTRY'!$C$4:$C$1006,$A95,'DAILY ENTRY'!$B$4:$B$1006,C$3))</f>
        <v>0</v>
      </c>
      <c r="D95" s="257" t="n">
        <f aca="false">IF(D$3="(empty slot)","",COUNTIFS('DAILY ENTRY'!$C$4:$C$1006,$A95,'DAILY ENTRY'!$B$4:$B$1006,D$3))</f>
        <v>0</v>
      </c>
      <c r="E95" s="257" t="n">
        <f aca="false">IF(E$3="(empty slot)","",COUNTIFS('DAILY ENTRY'!$C$4:$C$1006,$A95,'DAILY ENTRY'!$B$4:$B$1006,E$3))</f>
        <v>0</v>
      </c>
      <c r="F95" s="257" t="n">
        <f aca="false">IF(F$3="(empty slot)","",COUNTIFS('DAILY ENTRY'!$C$4:$C$1006,$A95,'DAILY ENTRY'!$B$4:$B$1006,F$3))</f>
        <v>0</v>
      </c>
      <c r="G95" s="257" t="n">
        <f aca="false">IF(G$3="(empty slot)","",COUNTIFS('DAILY ENTRY'!$C$4:$C$1006,$A95,'DAILY ENTRY'!$B$4:$B$1006,G$3))</f>
        <v>0</v>
      </c>
      <c r="H95" s="257" t="n">
        <f aca="false">IF(H$3="(empty slot)","",COUNTIFS('DAILY ENTRY'!$C$4:$C$1006,$A95,'DAILY ENTRY'!$B$4:$B$1006,H$3))</f>
        <v>0</v>
      </c>
      <c r="I95" s="257" t="n">
        <f aca="false">IF(I$3="(empty slot)","",COUNTIFS('DAILY ENTRY'!$C$4:$C$1006,$A95,'DAILY ENTRY'!$B$4:$B$1006,I$3))</f>
        <v>0</v>
      </c>
      <c r="J95" s="257" t="n">
        <f aca="false">IF(J$3="(empty slot)","",COUNTIFS('DAILY ENTRY'!$C$4:$C$1006,$A95,'DAILY ENTRY'!$B$4:$B$1006,J$3))</f>
        <v>0</v>
      </c>
      <c r="K95" s="257" t="n">
        <f aca="false">IF(K$3="(empty slot)","",COUNTIFS('DAILY ENTRY'!$C$4:$C$1006,$A95,'DAILY ENTRY'!$B$4:$B$1006,K$3))</f>
        <v>0</v>
      </c>
      <c r="L95" s="258" t="n">
        <f aca="false">COUNTIF('DAILY ENTRY'!$C$4:$C$1006,$A95)</f>
        <v>0</v>
      </c>
    </row>
    <row r="96" customFormat="false" ht="19.5" hidden="false" customHeight="true" outlineLevel="0" collapsed="false">
      <c r="A96" s="253" t="str">
        <f aca="false">'Platform Setup'!$B$96</f>
        <v>beehiiv Recommendations</v>
      </c>
      <c r="B96" s="257" t="n">
        <f aca="false">IF(B$3="(empty slot)","",COUNTIFS('DAILY ENTRY'!$C$4:$C$1006,$A96,'DAILY ENTRY'!$B$4:$B$1006,B$3))</f>
        <v>0</v>
      </c>
      <c r="C96" s="257" t="n">
        <f aca="false">IF(C$3="(empty slot)","",COUNTIFS('DAILY ENTRY'!$C$4:$C$1006,$A96,'DAILY ENTRY'!$B$4:$B$1006,C$3))</f>
        <v>0</v>
      </c>
      <c r="D96" s="257" t="n">
        <f aca="false">IF(D$3="(empty slot)","",COUNTIFS('DAILY ENTRY'!$C$4:$C$1006,$A96,'DAILY ENTRY'!$B$4:$B$1006,D$3))</f>
        <v>0</v>
      </c>
      <c r="E96" s="257" t="n">
        <f aca="false">IF(E$3="(empty slot)","",COUNTIFS('DAILY ENTRY'!$C$4:$C$1006,$A96,'DAILY ENTRY'!$B$4:$B$1006,E$3))</f>
        <v>0</v>
      </c>
      <c r="F96" s="257" t="n">
        <f aca="false">IF(F$3="(empty slot)","",COUNTIFS('DAILY ENTRY'!$C$4:$C$1006,$A96,'DAILY ENTRY'!$B$4:$B$1006,F$3))</f>
        <v>0</v>
      </c>
      <c r="G96" s="257" t="n">
        <f aca="false">IF(G$3="(empty slot)","",COUNTIFS('DAILY ENTRY'!$C$4:$C$1006,$A96,'DAILY ENTRY'!$B$4:$B$1006,G$3))</f>
        <v>0</v>
      </c>
      <c r="H96" s="257" t="n">
        <f aca="false">IF(H$3="(empty slot)","",COUNTIFS('DAILY ENTRY'!$C$4:$C$1006,$A96,'DAILY ENTRY'!$B$4:$B$1006,H$3))</f>
        <v>0</v>
      </c>
      <c r="I96" s="257" t="n">
        <f aca="false">IF(I$3="(empty slot)","",COUNTIFS('DAILY ENTRY'!$C$4:$C$1006,$A96,'DAILY ENTRY'!$B$4:$B$1006,I$3))</f>
        <v>0</v>
      </c>
      <c r="J96" s="257" t="n">
        <f aca="false">IF(J$3="(empty slot)","",COUNTIFS('DAILY ENTRY'!$C$4:$C$1006,$A96,'DAILY ENTRY'!$B$4:$B$1006,J$3))</f>
        <v>0</v>
      </c>
      <c r="K96" s="257" t="n">
        <f aca="false">IF(K$3="(empty slot)","",COUNTIFS('DAILY ENTRY'!$C$4:$C$1006,$A96,'DAILY ENTRY'!$B$4:$B$1006,K$3))</f>
        <v>0</v>
      </c>
      <c r="L96" s="258" t="n">
        <f aca="false">COUNTIF('DAILY ENTRY'!$C$4:$C$1006,$A96)</f>
        <v>0</v>
      </c>
    </row>
    <row r="97" customFormat="false" ht="19.5" hidden="false" customHeight="true" outlineLevel="0" collapsed="false">
      <c r="A97" s="253" t="str">
        <f aca="false">'Platform Setup'!$B$97</f>
        <v>Eng-Tips Forums</v>
      </c>
      <c r="B97" s="257" t="n">
        <f aca="false">IF(B$3="(empty slot)","",COUNTIFS('DAILY ENTRY'!$C$4:$C$1006,$A97,'DAILY ENTRY'!$B$4:$B$1006,B$3))</f>
        <v>0</v>
      </c>
      <c r="C97" s="257" t="n">
        <f aca="false">IF(C$3="(empty slot)","",COUNTIFS('DAILY ENTRY'!$C$4:$C$1006,$A97,'DAILY ENTRY'!$B$4:$B$1006,C$3))</f>
        <v>0</v>
      </c>
      <c r="D97" s="257" t="n">
        <f aca="false">IF(D$3="(empty slot)","",COUNTIFS('DAILY ENTRY'!$C$4:$C$1006,$A97,'DAILY ENTRY'!$B$4:$B$1006,D$3))</f>
        <v>0</v>
      </c>
      <c r="E97" s="257" t="n">
        <f aca="false">IF(E$3="(empty slot)","",COUNTIFS('DAILY ENTRY'!$C$4:$C$1006,$A97,'DAILY ENTRY'!$B$4:$B$1006,E$3))</f>
        <v>0</v>
      </c>
      <c r="F97" s="257" t="n">
        <f aca="false">IF(F$3="(empty slot)","",COUNTIFS('DAILY ENTRY'!$C$4:$C$1006,$A97,'DAILY ENTRY'!$B$4:$B$1006,F$3))</f>
        <v>0</v>
      </c>
      <c r="G97" s="257" t="n">
        <f aca="false">IF(G$3="(empty slot)","",COUNTIFS('DAILY ENTRY'!$C$4:$C$1006,$A97,'DAILY ENTRY'!$B$4:$B$1006,G$3))</f>
        <v>0</v>
      </c>
      <c r="H97" s="257" t="n">
        <f aca="false">IF(H$3="(empty slot)","",COUNTIFS('DAILY ENTRY'!$C$4:$C$1006,$A97,'DAILY ENTRY'!$B$4:$B$1006,H$3))</f>
        <v>0</v>
      </c>
      <c r="I97" s="257" t="n">
        <f aca="false">IF(I$3="(empty slot)","",COUNTIFS('DAILY ENTRY'!$C$4:$C$1006,$A97,'DAILY ENTRY'!$B$4:$B$1006,I$3))</f>
        <v>0</v>
      </c>
      <c r="J97" s="257" t="n">
        <f aca="false">IF(J$3="(empty slot)","",COUNTIFS('DAILY ENTRY'!$C$4:$C$1006,$A97,'DAILY ENTRY'!$B$4:$B$1006,J$3))</f>
        <v>0</v>
      </c>
      <c r="K97" s="257" t="n">
        <f aca="false">IF(K$3="(empty slot)","",COUNTIFS('DAILY ENTRY'!$C$4:$C$1006,$A97,'DAILY ENTRY'!$B$4:$B$1006,K$3))</f>
        <v>0</v>
      </c>
      <c r="L97" s="258" t="n">
        <f aca="false">COUNTIF('DAILY ENTRY'!$C$4:$C$1006,$A97)</f>
        <v>0</v>
      </c>
    </row>
    <row r="98" customFormat="false" ht="19.5" hidden="false" customHeight="true" outlineLevel="0" collapsed="false">
      <c r="A98" s="253" t="str">
        <f aca="false">'Platform Setup'!$B$98</f>
        <v>Scribd + Issuu</v>
      </c>
      <c r="B98" s="257" t="n">
        <f aca="false">IF(B$3="(empty slot)","",COUNTIFS('DAILY ENTRY'!$C$4:$C$1006,$A98,'DAILY ENTRY'!$B$4:$B$1006,B$3))</f>
        <v>0</v>
      </c>
      <c r="C98" s="257" t="n">
        <f aca="false">IF(C$3="(empty slot)","",COUNTIFS('DAILY ENTRY'!$C$4:$C$1006,$A98,'DAILY ENTRY'!$B$4:$B$1006,C$3))</f>
        <v>0</v>
      </c>
      <c r="D98" s="257" t="n">
        <f aca="false">IF(D$3="(empty slot)","",COUNTIFS('DAILY ENTRY'!$C$4:$C$1006,$A98,'DAILY ENTRY'!$B$4:$B$1006,D$3))</f>
        <v>0</v>
      </c>
      <c r="E98" s="257" t="n">
        <f aca="false">IF(E$3="(empty slot)","",COUNTIFS('DAILY ENTRY'!$C$4:$C$1006,$A98,'DAILY ENTRY'!$B$4:$B$1006,E$3))</f>
        <v>0</v>
      </c>
      <c r="F98" s="257" t="n">
        <f aca="false">IF(F$3="(empty slot)","",COUNTIFS('DAILY ENTRY'!$C$4:$C$1006,$A98,'DAILY ENTRY'!$B$4:$B$1006,F$3))</f>
        <v>0</v>
      </c>
      <c r="G98" s="257" t="n">
        <f aca="false">IF(G$3="(empty slot)","",COUNTIFS('DAILY ENTRY'!$C$4:$C$1006,$A98,'DAILY ENTRY'!$B$4:$B$1006,G$3))</f>
        <v>0</v>
      </c>
      <c r="H98" s="257" t="n">
        <f aca="false">IF(H$3="(empty slot)","",COUNTIFS('DAILY ENTRY'!$C$4:$C$1006,$A98,'DAILY ENTRY'!$B$4:$B$1006,H$3))</f>
        <v>0</v>
      </c>
      <c r="I98" s="257" t="n">
        <f aca="false">IF(I$3="(empty slot)","",COUNTIFS('DAILY ENTRY'!$C$4:$C$1006,$A98,'DAILY ENTRY'!$B$4:$B$1006,I$3))</f>
        <v>0</v>
      </c>
      <c r="J98" s="257" t="n">
        <f aca="false">IF(J$3="(empty slot)","",COUNTIFS('DAILY ENTRY'!$C$4:$C$1006,$A98,'DAILY ENTRY'!$B$4:$B$1006,J$3))</f>
        <v>0</v>
      </c>
      <c r="K98" s="257" t="n">
        <f aca="false">IF(K$3="(empty slot)","",COUNTIFS('DAILY ENTRY'!$C$4:$C$1006,$A98,'DAILY ENTRY'!$B$4:$B$1006,K$3))</f>
        <v>0</v>
      </c>
      <c r="L98" s="258" t="n">
        <f aca="false">COUNTIF('DAILY ENTRY'!$C$4:$C$1006,$A98)</f>
        <v>0</v>
      </c>
    </row>
    <row r="99" customFormat="false" ht="19.5" hidden="false" customHeight="true" outlineLevel="0" collapsed="false">
      <c r="A99" s="253" t="str">
        <f aca="false">'Platform Setup'!$B$99</f>
        <v>Flipboard / Surf</v>
      </c>
      <c r="B99" s="257" t="n">
        <f aca="false">IF(B$3="(empty slot)","",COUNTIFS('DAILY ENTRY'!$C$4:$C$1006,$A99,'DAILY ENTRY'!$B$4:$B$1006,B$3))</f>
        <v>0</v>
      </c>
      <c r="C99" s="257" t="n">
        <f aca="false">IF(C$3="(empty slot)","",COUNTIFS('DAILY ENTRY'!$C$4:$C$1006,$A99,'DAILY ENTRY'!$B$4:$B$1006,C$3))</f>
        <v>0</v>
      </c>
      <c r="D99" s="257" t="n">
        <f aca="false">IF(D$3="(empty slot)","",COUNTIFS('DAILY ENTRY'!$C$4:$C$1006,$A99,'DAILY ENTRY'!$B$4:$B$1006,D$3))</f>
        <v>0</v>
      </c>
      <c r="E99" s="257" t="n">
        <f aca="false">IF(E$3="(empty slot)","",COUNTIFS('DAILY ENTRY'!$C$4:$C$1006,$A99,'DAILY ENTRY'!$B$4:$B$1006,E$3))</f>
        <v>0</v>
      </c>
      <c r="F99" s="257" t="n">
        <f aca="false">IF(F$3="(empty slot)","",COUNTIFS('DAILY ENTRY'!$C$4:$C$1006,$A99,'DAILY ENTRY'!$B$4:$B$1006,F$3))</f>
        <v>0</v>
      </c>
      <c r="G99" s="257" t="n">
        <f aca="false">IF(G$3="(empty slot)","",COUNTIFS('DAILY ENTRY'!$C$4:$C$1006,$A99,'DAILY ENTRY'!$B$4:$B$1006,G$3))</f>
        <v>0</v>
      </c>
      <c r="H99" s="257" t="n">
        <f aca="false">IF(H$3="(empty slot)","",COUNTIFS('DAILY ENTRY'!$C$4:$C$1006,$A99,'DAILY ENTRY'!$B$4:$B$1006,H$3))</f>
        <v>0</v>
      </c>
      <c r="I99" s="257" t="n">
        <f aca="false">IF(I$3="(empty slot)","",COUNTIFS('DAILY ENTRY'!$C$4:$C$1006,$A99,'DAILY ENTRY'!$B$4:$B$1006,I$3))</f>
        <v>0</v>
      </c>
      <c r="J99" s="257" t="n">
        <f aca="false">IF(J$3="(empty slot)","",COUNTIFS('DAILY ENTRY'!$C$4:$C$1006,$A99,'DAILY ENTRY'!$B$4:$B$1006,J$3))</f>
        <v>0</v>
      </c>
      <c r="K99" s="257" t="n">
        <f aca="false">IF(K$3="(empty slot)","",COUNTIFS('DAILY ENTRY'!$C$4:$C$1006,$A99,'DAILY ENTRY'!$B$4:$B$1006,K$3))</f>
        <v>0</v>
      </c>
      <c r="L99" s="258" t="n">
        <f aca="false">COUNTIF('DAILY ENTRY'!$C$4:$C$1006,$A99)</f>
        <v>0</v>
      </c>
    </row>
    <row r="100" customFormat="false" ht="19.5" hidden="false" customHeight="true" outlineLevel="0" collapsed="false">
      <c r="A100" s="253" t="str">
        <f aca="false">'Platform Setup'!$B$100</f>
        <v>GPT Store (custom GPT)</v>
      </c>
      <c r="B100" s="257" t="n">
        <f aca="false">IF(B$3="(empty slot)","",COUNTIFS('DAILY ENTRY'!$C$4:$C$1006,$A100,'DAILY ENTRY'!$B$4:$B$1006,B$3))</f>
        <v>0</v>
      </c>
      <c r="C100" s="257" t="n">
        <f aca="false">IF(C$3="(empty slot)","",COUNTIFS('DAILY ENTRY'!$C$4:$C$1006,$A100,'DAILY ENTRY'!$B$4:$B$1006,C$3))</f>
        <v>0</v>
      </c>
      <c r="D100" s="257" t="n">
        <f aca="false">IF(D$3="(empty slot)","",COUNTIFS('DAILY ENTRY'!$C$4:$C$1006,$A100,'DAILY ENTRY'!$B$4:$B$1006,D$3))</f>
        <v>0</v>
      </c>
      <c r="E100" s="257" t="n">
        <f aca="false">IF(E$3="(empty slot)","",COUNTIFS('DAILY ENTRY'!$C$4:$C$1006,$A100,'DAILY ENTRY'!$B$4:$B$1006,E$3))</f>
        <v>0</v>
      </c>
      <c r="F100" s="257" t="n">
        <f aca="false">IF(F$3="(empty slot)","",COUNTIFS('DAILY ENTRY'!$C$4:$C$1006,$A100,'DAILY ENTRY'!$B$4:$B$1006,F$3))</f>
        <v>0</v>
      </c>
      <c r="G100" s="257" t="n">
        <f aca="false">IF(G$3="(empty slot)","",COUNTIFS('DAILY ENTRY'!$C$4:$C$1006,$A100,'DAILY ENTRY'!$B$4:$B$1006,G$3))</f>
        <v>0</v>
      </c>
      <c r="H100" s="257" t="n">
        <f aca="false">IF(H$3="(empty slot)","",COUNTIFS('DAILY ENTRY'!$C$4:$C$1006,$A100,'DAILY ENTRY'!$B$4:$B$1006,H$3))</f>
        <v>0</v>
      </c>
      <c r="I100" s="257" t="n">
        <f aca="false">IF(I$3="(empty slot)","",COUNTIFS('DAILY ENTRY'!$C$4:$C$1006,$A100,'DAILY ENTRY'!$B$4:$B$1006,I$3))</f>
        <v>0</v>
      </c>
      <c r="J100" s="257" t="n">
        <f aca="false">IF(J$3="(empty slot)","",COUNTIFS('DAILY ENTRY'!$C$4:$C$1006,$A100,'DAILY ENTRY'!$B$4:$B$1006,J$3))</f>
        <v>0</v>
      </c>
      <c r="K100" s="257" t="n">
        <f aca="false">IF(K$3="(empty slot)","",COUNTIFS('DAILY ENTRY'!$C$4:$C$1006,$A100,'DAILY ENTRY'!$B$4:$B$1006,K$3))</f>
        <v>0</v>
      </c>
      <c r="L100" s="258" t="n">
        <f aca="false">COUNTIF('DAILY ENTRY'!$C$4:$C$1006,$A100)</f>
        <v>0</v>
      </c>
    </row>
    <row r="101" customFormat="false" ht="19.5" hidden="false" customHeight="true" outlineLevel="0" collapsed="false">
      <c r="A101" s="253" t="str">
        <f aca="false">'Platform Setup'!$B$101</f>
        <v>Credential Engine Registry</v>
      </c>
      <c r="B101" s="257" t="n">
        <f aca="false">IF(B$3="(empty slot)","",COUNTIFS('DAILY ENTRY'!$C$4:$C$1006,$A101,'DAILY ENTRY'!$B$4:$B$1006,B$3))</f>
        <v>0</v>
      </c>
      <c r="C101" s="257" t="n">
        <f aca="false">IF(C$3="(empty slot)","",COUNTIFS('DAILY ENTRY'!$C$4:$C$1006,$A101,'DAILY ENTRY'!$B$4:$B$1006,C$3))</f>
        <v>0</v>
      </c>
      <c r="D101" s="257" t="n">
        <f aca="false">IF(D$3="(empty slot)","",COUNTIFS('DAILY ENTRY'!$C$4:$C$1006,$A101,'DAILY ENTRY'!$B$4:$B$1006,D$3))</f>
        <v>0</v>
      </c>
      <c r="E101" s="257" t="n">
        <f aca="false">IF(E$3="(empty slot)","",COUNTIFS('DAILY ENTRY'!$C$4:$C$1006,$A101,'DAILY ENTRY'!$B$4:$B$1006,E$3))</f>
        <v>0</v>
      </c>
      <c r="F101" s="257" t="n">
        <f aca="false">IF(F$3="(empty slot)","",COUNTIFS('DAILY ENTRY'!$C$4:$C$1006,$A101,'DAILY ENTRY'!$B$4:$B$1006,F$3))</f>
        <v>0</v>
      </c>
      <c r="G101" s="257" t="n">
        <f aca="false">IF(G$3="(empty slot)","",COUNTIFS('DAILY ENTRY'!$C$4:$C$1006,$A101,'DAILY ENTRY'!$B$4:$B$1006,G$3))</f>
        <v>0</v>
      </c>
      <c r="H101" s="257" t="n">
        <f aca="false">IF(H$3="(empty slot)","",COUNTIFS('DAILY ENTRY'!$C$4:$C$1006,$A101,'DAILY ENTRY'!$B$4:$B$1006,H$3))</f>
        <v>0</v>
      </c>
      <c r="I101" s="257" t="n">
        <f aca="false">IF(I$3="(empty slot)","",COUNTIFS('DAILY ENTRY'!$C$4:$C$1006,$A101,'DAILY ENTRY'!$B$4:$B$1006,I$3))</f>
        <v>0</v>
      </c>
      <c r="J101" s="257" t="n">
        <f aca="false">IF(J$3="(empty slot)","",COUNTIFS('DAILY ENTRY'!$C$4:$C$1006,$A101,'DAILY ENTRY'!$B$4:$B$1006,J$3))</f>
        <v>0</v>
      </c>
      <c r="K101" s="257" t="n">
        <f aca="false">IF(K$3="(empty slot)","",COUNTIFS('DAILY ENTRY'!$C$4:$C$1006,$A101,'DAILY ENTRY'!$B$4:$B$1006,K$3))</f>
        <v>0</v>
      </c>
      <c r="L101" s="258" t="n">
        <f aca="false">COUNTIF('DAILY ENTRY'!$C$4:$C$1006,$A101)</f>
        <v>0</v>
      </c>
    </row>
    <row r="102" customFormat="false" ht="19.5" hidden="false" customHeight="true" outlineLevel="0" collapsed="false">
      <c r="A102" s="253" t="str">
        <f aca="false">'Platform Setup'!$B$102</f>
        <v>Google Knowledge Panel &amp; Entity Graph</v>
      </c>
      <c r="B102" s="257" t="n">
        <f aca="false">IF(B$3="(empty slot)","",COUNTIFS('DAILY ENTRY'!$C$4:$C$1006,$A102,'DAILY ENTRY'!$B$4:$B$1006,B$3))</f>
        <v>0</v>
      </c>
      <c r="C102" s="257" t="n">
        <f aca="false">IF(C$3="(empty slot)","",COUNTIFS('DAILY ENTRY'!$C$4:$C$1006,$A102,'DAILY ENTRY'!$B$4:$B$1006,C$3))</f>
        <v>0</v>
      </c>
      <c r="D102" s="257" t="n">
        <f aca="false">IF(D$3="(empty slot)","",COUNTIFS('DAILY ENTRY'!$C$4:$C$1006,$A102,'DAILY ENTRY'!$B$4:$B$1006,D$3))</f>
        <v>0</v>
      </c>
      <c r="E102" s="257" t="n">
        <f aca="false">IF(E$3="(empty slot)","",COUNTIFS('DAILY ENTRY'!$C$4:$C$1006,$A102,'DAILY ENTRY'!$B$4:$B$1006,E$3))</f>
        <v>0</v>
      </c>
      <c r="F102" s="257" t="n">
        <f aca="false">IF(F$3="(empty slot)","",COUNTIFS('DAILY ENTRY'!$C$4:$C$1006,$A102,'DAILY ENTRY'!$B$4:$B$1006,F$3))</f>
        <v>0</v>
      </c>
      <c r="G102" s="257" t="n">
        <f aca="false">IF(G$3="(empty slot)","",COUNTIFS('DAILY ENTRY'!$C$4:$C$1006,$A102,'DAILY ENTRY'!$B$4:$B$1006,G$3))</f>
        <v>0</v>
      </c>
      <c r="H102" s="257" t="n">
        <f aca="false">IF(H$3="(empty slot)","",COUNTIFS('DAILY ENTRY'!$C$4:$C$1006,$A102,'DAILY ENTRY'!$B$4:$B$1006,H$3))</f>
        <v>0</v>
      </c>
      <c r="I102" s="257" t="n">
        <f aca="false">IF(I$3="(empty slot)","",COUNTIFS('DAILY ENTRY'!$C$4:$C$1006,$A102,'DAILY ENTRY'!$B$4:$B$1006,I$3))</f>
        <v>0</v>
      </c>
      <c r="J102" s="257" t="n">
        <f aca="false">IF(J$3="(empty slot)","",COUNTIFS('DAILY ENTRY'!$C$4:$C$1006,$A102,'DAILY ENTRY'!$B$4:$B$1006,J$3))</f>
        <v>0</v>
      </c>
      <c r="K102" s="257" t="n">
        <f aca="false">IF(K$3="(empty slot)","",COUNTIFS('DAILY ENTRY'!$C$4:$C$1006,$A102,'DAILY ENTRY'!$B$4:$B$1006,K$3))</f>
        <v>0</v>
      </c>
      <c r="L102" s="258" t="n">
        <f aca="false">COUNTIF('DAILY ENTRY'!$C$4:$C$1006,$A102)</f>
        <v>0</v>
      </c>
    </row>
    <row r="103" customFormat="false" ht="19.5" hidden="false" customHeight="true" outlineLevel="0" collapsed="false">
      <c r="A103" s="253" t="str">
        <f aca="false">'Platform Setup'!$B$103</f>
        <v>Education Schema Markup (Course List + Credential)</v>
      </c>
      <c r="B103" s="257" t="n">
        <f aca="false">IF(B$3="(empty slot)","",COUNTIFS('DAILY ENTRY'!$C$4:$C$1006,$A103,'DAILY ENTRY'!$B$4:$B$1006,B$3))</f>
        <v>0</v>
      </c>
      <c r="C103" s="257" t="n">
        <f aca="false">IF(C$3="(empty slot)","",COUNTIFS('DAILY ENTRY'!$C$4:$C$1006,$A103,'DAILY ENTRY'!$B$4:$B$1006,C$3))</f>
        <v>0</v>
      </c>
      <c r="D103" s="257" t="n">
        <f aca="false">IF(D$3="(empty slot)","",COUNTIFS('DAILY ENTRY'!$C$4:$C$1006,$A103,'DAILY ENTRY'!$B$4:$B$1006,D$3))</f>
        <v>0</v>
      </c>
      <c r="E103" s="257" t="n">
        <f aca="false">IF(E$3="(empty slot)","",COUNTIFS('DAILY ENTRY'!$C$4:$C$1006,$A103,'DAILY ENTRY'!$B$4:$B$1006,E$3))</f>
        <v>0</v>
      </c>
      <c r="F103" s="257" t="n">
        <f aca="false">IF(F$3="(empty slot)","",COUNTIFS('DAILY ENTRY'!$C$4:$C$1006,$A103,'DAILY ENTRY'!$B$4:$B$1006,F$3))</f>
        <v>0</v>
      </c>
      <c r="G103" s="257" t="n">
        <f aca="false">IF(G$3="(empty slot)","",COUNTIFS('DAILY ENTRY'!$C$4:$C$1006,$A103,'DAILY ENTRY'!$B$4:$B$1006,G$3))</f>
        <v>0</v>
      </c>
      <c r="H103" s="257" t="n">
        <f aca="false">IF(H$3="(empty slot)","",COUNTIFS('DAILY ENTRY'!$C$4:$C$1006,$A103,'DAILY ENTRY'!$B$4:$B$1006,H$3))</f>
        <v>0</v>
      </c>
      <c r="I103" s="257" t="n">
        <f aca="false">IF(I$3="(empty slot)","",COUNTIFS('DAILY ENTRY'!$C$4:$C$1006,$A103,'DAILY ENTRY'!$B$4:$B$1006,I$3))</f>
        <v>0</v>
      </c>
      <c r="J103" s="257" t="n">
        <f aca="false">IF(J$3="(empty slot)","",COUNTIFS('DAILY ENTRY'!$C$4:$C$1006,$A103,'DAILY ENTRY'!$B$4:$B$1006,J$3))</f>
        <v>0</v>
      </c>
      <c r="K103" s="257" t="n">
        <f aca="false">IF(K$3="(empty slot)","",COUNTIFS('DAILY ENTRY'!$C$4:$C$1006,$A103,'DAILY ENTRY'!$B$4:$B$1006,K$3))</f>
        <v>0</v>
      </c>
      <c r="L103" s="258" t="n">
        <f aca="false">COUNTIF('DAILY ENTRY'!$C$4:$C$1006,$A103)</f>
        <v>0</v>
      </c>
    </row>
    <row r="104" customFormat="false" ht="19.5" hidden="false" customHeight="true" outlineLevel="0" collapsed="false">
      <c r="A104" s="253" t="str">
        <f aca="false">'Platform Setup'!$B$104</f>
        <v>CareerOneStop Certification Finder</v>
      </c>
      <c r="B104" s="257" t="n">
        <f aca="false">IF(B$3="(empty slot)","",COUNTIFS('DAILY ENTRY'!$C$4:$C$1006,$A104,'DAILY ENTRY'!$B$4:$B$1006,B$3))</f>
        <v>0</v>
      </c>
      <c r="C104" s="257" t="n">
        <f aca="false">IF(C$3="(empty slot)","",COUNTIFS('DAILY ENTRY'!$C$4:$C$1006,$A104,'DAILY ENTRY'!$B$4:$B$1006,C$3))</f>
        <v>0</v>
      </c>
      <c r="D104" s="257" t="n">
        <f aca="false">IF(D$3="(empty slot)","",COUNTIFS('DAILY ENTRY'!$C$4:$C$1006,$A104,'DAILY ENTRY'!$B$4:$B$1006,D$3))</f>
        <v>0</v>
      </c>
      <c r="E104" s="257" t="n">
        <f aca="false">IF(E$3="(empty slot)","",COUNTIFS('DAILY ENTRY'!$C$4:$C$1006,$A104,'DAILY ENTRY'!$B$4:$B$1006,E$3))</f>
        <v>0</v>
      </c>
      <c r="F104" s="257" t="n">
        <f aca="false">IF(F$3="(empty slot)","",COUNTIFS('DAILY ENTRY'!$C$4:$C$1006,$A104,'DAILY ENTRY'!$B$4:$B$1006,F$3))</f>
        <v>0</v>
      </c>
      <c r="G104" s="257" t="n">
        <f aca="false">IF(G$3="(empty slot)","",COUNTIFS('DAILY ENTRY'!$C$4:$C$1006,$A104,'DAILY ENTRY'!$B$4:$B$1006,G$3))</f>
        <v>0</v>
      </c>
      <c r="H104" s="257" t="n">
        <f aca="false">IF(H$3="(empty slot)","",COUNTIFS('DAILY ENTRY'!$C$4:$C$1006,$A104,'DAILY ENTRY'!$B$4:$B$1006,H$3))</f>
        <v>0</v>
      </c>
      <c r="I104" s="257" t="n">
        <f aca="false">IF(I$3="(empty slot)","",COUNTIFS('DAILY ENTRY'!$C$4:$C$1006,$A104,'DAILY ENTRY'!$B$4:$B$1006,I$3))</f>
        <v>0</v>
      </c>
      <c r="J104" s="257" t="n">
        <f aca="false">IF(J$3="(empty slot)","",COUNTIFS('DAILY ENTRY'!$C$4:$C$1006,$A104,'DAILY ENTRY'!$B$4:$B$1006,J$3))</f>
        <v>0</v>
      </c>
      <c r="K104" s="257" t="n">
        <f aca="false">IF(K$3="(empty slot)","",COUNTIFS('DAILY ENTRY'!$C$4:$C$1006,$A104,'DAILY ENTRY'!$B$4:$B$1006,K$3))</f>
        <v>0</v>
      </c>
      <c r="L104" s="258" t="n">
        <f aca="false">COUNTIF('DAILY ENTRY'!$C$4:$C$1006,$A104)</f>
        <v>0</v>
      </c>
    </row>
    <row r="105" customFormat="false" ht="19.5" hidden="false" customHeight="true" outlineLevel="0" collapsed="false">
      <c r="A105" s="253" t="str">
        <f aca="false">'Platform Setup'!$B$105</f>
        <v>D&amp;B D-U-N-S Number</v>
      </c>
      <c r="B105" s="257" t="n">
        <f aca="false">IF(B$3="(empty slot)","",COUNTIFS('DAILY ENTRY'!$C$4:$C$1006,$A105,'DAILY ENTRY'!$B$4:$B$1006,B$3))</f>
        <v>0</v>
      </c>
      <c r="C105" s="257" t="n">
        <f aca="false">IF(C$3="(empty slot)","",COUNTIFS('DAILY ENTRY'!$C$4:$C$1006,$A105,'DAILY ENTRY'!$B$4:$B$1006,C$3))</f>
        <v>0</v>
      </c>
      <c r="D105" s="257" t="n">
        <f aca="false">IF(D$3="(empty slot)","",COUNTIFS('DAILY ENTRY'!$C$4:$C$1006,$A105,'DAILY ENTRY'!$B$4:$B$1006,D$3))</f>
        <v>0</v>
      </c>
      <c r="E105" s="257" t="n">
        <f aca="false">IF(E$3="(empty slot)","",COUNTIFS('DAILY ENTRY'!$C$4:$C$1006,$A105,'DAILY ENTRY'!$B$4:$B$1006,E$3))</f>
        <v>0</v>
      </c>
      <c r="F105" s="257" t="n">
        <f aca="false">IF(F$3="(empty slot)","",COUNTIFS('DAILY ENTRY'!$C$4:$C$1006,$A105,'DAILY ENTRY'!$B$4:$B$1006,F$3))</f>
        <v>0</v>
      </c>
      <c r="G105" s="257" t="n">
        <f aca="false">IF(G$3="(empty slot)","",COUNTIFS('DAILY ENTRY'!$C$4:$C$1006,$A105,'DAILY ENTRY'!$B$4:$B$1006,G$3))</f>
        <v>0</v>
      </c>
      <c r="H105" s="257" t="n">
        <f aca="false">IF(H$3="(empty slot)","",COUNTIFS('DAILY ENTRY'!$C$4:$C$1006,$A105,'DAILY ENTRY'!$B$4:$B$1006,H$3))</f>
        <v>0</v>
      </c>
      <c r="I105" s="257" t="n">
        <f aca="false">IF(I$3="(empty slot)","",COUNTIFS('DAILY ENTRY'!$C$4:$C$1006,$A105,'DAILY ENTRY'!$B$4:$B$1006,I$3))</f>
        <v>0</v>
      </c>
      <c r="J105" s="257" t="n">
        <f aca="false">IF(J$3="(empty slot)","",COUNTIFS('DAILY ENTRY'!$C$4:$C$1006,$A105,'DAILY ENTRY'!$B$4:$B$1006,J$3))</f>
        <v>0</v>
      </c>
      <c r="K105" s="257" t="n">
        <f aca="false">IF(K$3="(empty slot)","",COUNTIFS('DAILY ENTRY'!$C$4:$C$1006,$A105,'DAILY ENTRY'!$B$4:$B$1006,K$3))</f>
        <v>0</v>
      </c>
      <c r="L105" s="258" t="n">
        <f aca="false">COUNTIF('DAILY ENTRY'!$C$4:$C$1006,$A105)</f>
        <v>0</v>
      </c>
    </row>
    <row r="106" customFormat="false" ht="19.5" hidden="false" customHeight="true" outlineLevel="0" collapsed="false">
      <c r="A106" s="253" t="str">
        <f aca="false">'Platform Setup'!$B$106</f>
        <v>Tracxn</v>
      </c>
      <c r="B106" s="257" t="n">
        <f aca="false">IF(B$3="(empty slot)","",COUNTIFS('DAILY ENTRY'!$C$4:$C$1006,$A106,'DAILY ENTRY'!$B$4:$B$1006,B$3))</f>
        <v>0</v>
      </c>
      <c r="C106" s="257" t="n">
        <f aca="false">IF(C$3="(empty slot)","",COUNTIFS('DAILY ENTRY'!$C$4:$C$1006,$A106,'DAILY ENTRY'!$B$4:$B$1006,C$3))</f>
        <v>0</v>
      </c>
      <c r="D106" s="257" t="n">
        <f aca="false">IF(D$3="(empty slot)","",COUNTIFS('DAILY ENTRY'!$C$4:$C$1006,$A106,'DAILY ENTRY'!$B$4:$B$1006,D$3))</f>
        <v>0</v>
      </c>
      <c r="E106" s="257" t="n">
        <f aca="false">IF(E$3="(empty slot)","",COUNTIFS('DAILY ENTRY'!$C$4:$C$1006,$A106,'DAILY ENTRY'!$B$4:$B$1006,E$3))</f>
        <v>0</v>
      </c>
      <c r="F106" s="257" t="n">
        <f aca="false">IF(F$3="(empty slot)","",COUNTIFS('DAILY ENTRY'!$C$4:$C$1006,$A106,'DAILY ENTRY'!$B$4:$B$1006,F$3))</f>
        <v>0</v>
      </c>
      <c r="G106" s="257" t="n">
        <f aca="false">IF(G$3="(empty slot)","",COUNTIFS('DAILY ENTRY'!$C$4:$C$1006,$A106,'DAILY ENTRY'!$B$4:$B$1006,G$3))</f>
        <v>0</v>
      </c>
      <c r="H106" s="257" t="n">
        <f aca="false">IF(H$3="(empty slot)","",COUNTIFS('DAILY ENTRY'!$C$4:$C$1006,$A106,'DAILY ENTRY'!$B$4:$B$1006,H$3))</f>
        <v>0</v>
      </c>
      <c r="I106" s="257" t="n">
        <f aca="false">IF(I$3="(empty slot)","",COUNTIFS('DAILY ENTRY'!$C$4:$C$1006,$A106,'DAILY ENTRY'!$B$4:$B$1006,I$3))</f>
        <v>0</v>
      </c>
      <c r="J106" s="257" t="n">
        <f aca="false">IF(J$3="(empty slot)","",COUNTIFS('DAILY ENTRY'!$C$4:$C$1006,$A106,'DAILY ENTRY'!$B$4:$B$1006,J$3))</f>
        <v>0</v>
      </c>
      <c r="K106" s="257" t="n">
        <f aca="false">IF(K$3="(empty slot)","",COUNTIFS('DAILY ENTRY'!$C$4:$C$1006,$A106,'DAILY ENTRY'!$B$4:$B$1006,K$3))</f>
        <v>0</v>
      </c>
      <c r="L106" s="258" t="n">
        <f aca="false">COUNTIF('DAILY ENTRY'!$C$4:$C$1006,$A106)</f>
        <v>0</v>
      </c>
    </row>
    <row r="107" customFormat="false" ht="19.5" hidden="false" customHeight="true" outlineLevel="0" collapsed="false">
      <c r="A107" s="253" t="str">
        <f aca="false">'Platform Setup'!$B$107</f>
        <v>AlternativeTo</v>
      </c>
      <c r="B107" s="257" t="n">
        <f aca="false">IF(B$3="(empty slot)","",COUNTIFS('DAILY ENTRY'!$C$4:$C$1006,$A107,'DAILY ENTRY'!$B$4:$B$1006,B$3))</f>
        <v>0</v>
      </c>
      <c r="C107" s="257" t="n">
        <f aca="false">IF(C$3="(empty slot)","",COUNTIFS('DAILY ENTRY'!$C$4:$C$1006,$A107,'DAILY ENTRY'!$B$4:$B$1006,C$3))</f>
        <v>0</v>
      </c>
      <c r="D107" s="257" t="n">
        <f aca="false">IF(D$3="(empty slot)","",COUNTIFS('DAILY ENTRY'!$C$4:$C$1006,$A107,'DAILY ENTRY'!$B$4:$B$1006,D$3))</f>
        <v>0</v>
      </c>
      <c r="E107" s="257" t="n">
        <f aca="false">IF(E$3="(empty slot)","",COUNTIFS('DAILY ENTRY'!$C$4:$C$1006,$A107,'DAILY ENTRY'!$B$4:$B$1006,E$3))</f>
        <v>0</v>
      </c>
      <c r="F107" s="257" t="n">
        <f aca="false">IF(F$3="(empty slot)","",COUNTIFS('DAILY ENTRY'!$C$4:$C$1006,$A107,'DAILY ENTRY'!$B$4:$B$1006,F$3))</f>
        <v>0</v>
      </c>
      <c r="G107" s="257" t="n">
        <f aca="false">IF(G$3="(empty slot)","",COUNTIFS('DAILY ENTRY'!$C$4:$C$1006,$A107,'DAILY ENTRY'!$B$4:$B$1006,G$3))</f>
        <v>0</v>
      </c>
      <c r="H107" s="257" t="n">
        <f aca="false">IF(H$3="(empty slot)","",COUNTIFS('DAILY ENTRY'!$C$4:$C$1006,$A107,'DAILY ENTRY'!$B$4:$B$1006,H$3))</f>
        <v>0</v>
      </c>
      <c r="I107" s="257" t="n">
        <f aca="false">IF(I$3="(empty slot)","",COUNTIFS('DAILY ENTRY'!$C$4:$C$1006,$A107,'DAILY ENTRY'!$B$4:$B$1006,I$3))</f>
        <v>0</v>
      </c>
      <c r="J107" s="257" t="n">
        <f aca="false">IF(J$3="(empty slot)","",COUNTIFS('DAILY ENTRY'!$C$4:$C$1006,$A107,'DAILY ENTRY'!$B$4:$B$1006,J$3))</f>
        <v>0</v>
      </c>
      <c r="K107" s="257" t="n">
        <f aca="false">IF(K$3="(empty slot)","",COUNTIFS('DAILY ENTRY'!$C$4:$C$1006,$A107,'DAILY ENTRY'!$B$4:$B$1006,K$3))</f>
        <v>0</v>
      </c>
      <c r="L107" s="258" t="n">
        <f aca="false">COUNTIF('DAILY ENTRY'!$C$4:$C$1006,$A107)</f>
        <v>0</v>
      </c>
    </row>
    <row r="108" customFormat="false" ht="19.5" hidden="false" customHeight="true" outlineLevel="0" collapsed="false">
      <c r="A108" s="253" t="str">
        <f aca="false">'Platform Setup'!$B$108</f>
        <v>Udemy (funnel course)</v>
      </c>
      <c r="B108" s="257" t="n">
        <f aca="false">IF(B$3="(empty slot)","",COUNTIFS('DAILY ENTRY'!$C$4:$C$1006,$A108,'DAILY ENTRY'!$B$4:$B$1006,B$3))</f>
        <v>0</v>
      </c>
      <c r="C108" s="257" t="n">
        <f aca="false">IF(C$3="(empty slot)","",COUNTIFS('DAILY ENTRY'!$C$4:$C$1006,$A108,'DAILY ENTRY'!$B$4:$B$1006,C$3))</f>
        <v>0</v>
      </c>
      <c r="D108" s="257" t="n">
        <f aca="false">IF(D$3="(empty slot)","",COUNTIFS('DAILY ENTRY'!$C$4:$C$1006,$A108,'DAILY ENTRY'!$B$4:$B$1006,D$3))</f>
        <v>0</v>
      </c>
      <c r="E108" s="257" t="n">
        <f aca="false">IF(E$3="(empty slot)","",COUNTIFS('DAILY ENTRY'!$C$4:$C$1006,$A108,'DAILY ENTRY'!$B$4:$B$1006,E$3))</f>
        <v>0</v>
      </c>
      <c r="F108" s="257" t="n">
        <f aca="false">IF(F$3="(empty slot)","",COUNTIFS('DAILY ENTRY'!$C$4:$C$1006,$A108,'DAILY ENTRY'!$B$4:$B$1006,F$3))</f>
        <v>0</v>
      </c>
      <c r="G108" s="257" t="n">
        <f aca="false">IF(G$3="(empty slot)","",COUNTIFS('DAILY ENTRY'!$C$4:$C$1006,$A108,'DAILY ENTRY'!$B$4:$B$1006,G$3))</f>
        <v>0</v>
      </c>
      <c r="H108" s="257" t="n">
        <f aca="false">IF(H$3="(empty slot)","",COUNTIFS('DAILY ENTRY'!$C$4:$C$1006,$A108,'DAILY ENTRY'!$B$4:$B$1006,H$3))</f>
        <v>0</v>
      </c>
      <c r="I108" s="257" t="n">
        <f aca="false">IF(I$3="(empty slot)","",COUNTIFS('DAILY ENTRY'!$C$4:$C$1006,$A108,'DAILY ENTRY'!$B$4:$B$1006,I$3))</f>
        <v>0</v>
      </c>
      <c r="J108" s="257" t="n">
        <f aca="false">IF(J$3="(empty slot)","",COUNTIFS('DAILY ENTRY'!$C$4:$C$1006,$A108,'DAILY ENTRY'!$B$4:$B$1006,J$3))</f>
        <v>0</v>
      </c>
      <c r="K108" s="257" t="n">
        <f aca="false">IF(K$3="(empty slot)","",COUNTIFS('DAILY ENTRY'!$C$4:$C$1006,$A108,'DAILY ENTRY'!$B$4:$B$1006,K$3))</f>
        <v>0</v>
      </c>
      <c r="L108" s="258" t="n">
        <f aca="false">COUNTIF('DAILY ENTRY'!$C$4:$C$1006,$A108)</f>
        <v>0</v>
      </c>
    </row>
    <row r="109" customFormat="false" ht="19.5" hidden="false" customHeight="true" outlineLevel="0" collapsed="false">
      <c r="A109" s="253" t="str">
        <f aca="false">'Platform Setup'!$B$109</f>
        <v>Dealroom</v>
      </c>
      <c r="B109" s="257" t="n">
        <f aca="false">IF(B$3="(empty slot)","",COUNTIFS('DAILY ENTRY'!$C$4:$C$1006,$A109,'DAILY ENTRY'!$B$4:$B$1006,B$3))</f>
        <v>0</v>
      </c>
      <c r="C109" s="257" t="n">
        <f aca="false">IF(C$3="(empty slot)","",COUNTIFS('DAILY ENTRY'!$C$4:$C$1006,$A109,'DAILY ENTRY'!$B$4:$B$1006,C$3))</f>
        <v>0</v>
      </c>
      <c r="D109" s="257" t="n">
        <f aca="false">IF(D$3="(empty slot)","",COUNTIFS('DAILY ENTRY'!$C$4:$C$1006,$A109,'DAILY ENTRY'!$B$4:$B$1006,D$3))</f>
        <v>0</v>
      </c>
      <c r="E109" s="257" t="n">
        <f aca="false">IF(E$3="(empty slot)","",COUNTIFS('DAILY ENTRY'!$C$4:$C$1006,$A109,'DAILY ENTRY'!$B$4:$B$1006,E$3))</f>
        <v>0</v>
      </c>
      <c r="F109" s="257" t="n">
        <f aca="false">IF(F$3="(empty slot)","",COUNTIFS('DAILY ENTRY'!$C$4:$C$1006,$A109,'DAILY ENTRY'!$B$4:$B$1006,F$3))</f>
        <v>0</v>
      </c>
      <c r="G109" s="257" t="n">
        <f aca="false">IF(G$3="(empty slot)","",COUNTIFS('DAILY ENTRY'!$C$4:$C$1006,$A109,'DAILY ENTRY'!$B$4:$B$1006,G$3))</f>
        <v>0</v>
      </c>
      <c r="H109" s="257" t="n">
        <f aca="false">IF(H$3="(empty slot)","",COUNTIFS('DAILY ENTRY'!$C$4:$C$1006,$A109,'DAILY ENTRY'!$B$4:$B$1006,H$3))</f>
        <v>0</v>
      </c>
      <c r="I109" s="257" t="n">
        <f aca="false">IF(I$3="(empty slot)","",COUNTIFS('DAILY ENTRY'!$C$4:$C$1006,$A109,'DAILY ENTRY'!$B$4:$B$1006,I$3))</f>
        <v>0</v>
      </c>
      <c r="J109" s="257" t="n">
        <f aca="false">IF(J$3="(empty slot)","",COUNTIFS('DAILY ENTRY'!$C$4:$C$1006,$A109,'DAILY ENTRY'!$B$4:$B$1006,J$3))</f>
        <v>0</v>
      </c>
      <c r="K109" s="257" t="n">
        <f aca="false">IF(K$3="(empty slot)","",COUNTIFS('DAILY ENTRY'!$C$4:$C$1006,$A109,'DAILY ENTRY'!$B$4:$B$1006,K$3))</f>
        <v>0</v>
      </c>
      <c r="L109" s="258" t="n">
        <f aca="false">COUNTIF('DAILY ENTRY'!$C$4:$C$1006,$A109)</f>
        <v>0</v>
      </c>
    </row>
    <row r="110" customFormat="false" ht="19.5" hidden="false" customHeight="true" outlineLevel="0" collapsed="false">
      <c r="A110" s="253" t="str">
        <f aca="false">'Platform Setup'!$B$110</f>
        <v>Magnitt</v>
      </c>
      <c r="B110" s="257" t="n">
        <f aca="false">IF(B$3="(empty slot)","",COUNTIFS('DAILY ENTRY'!$C$4:$C$1006,$A110,'DAILY ENTRY'!$B$4:$B$1006,B$3))</f>
        <v>0</v>
      </c>
      <c r="C110" s="257" t="n">
        <f aca="false">IF(C$3="(empty slot)","",COUNTIFS('DAILY ENTRY'!$C$4:$C$1006,$A110,'DAILY ENTRY'!$B$4:$B$1006,C$3))</f>
        <v>0</v>
      </c>
      <c r="D110" s="257" t="n">
        <f aca="false">IF(D$3="(empty slot)","",COUNTIFS('DAILY ENTRY'!$C$4:$C$1006,$A110,'DAILY ENTRY'!$B$4:$B$1006,D$3))</f>
        <v>0</v>
      </c>
      <c r="E110" s="257" t="n">
        <f aca="false">IF(E$3="(empty slot)","",COUNTIFS('DAILY ENTRY'!$C$4:$C$1006,$A110,'DAILY ENTRY'!$B$4:$B$1006,E$3))</f>
        <v>0</v>
      </c>
      <c r="F110" s="257" t="n">
        <f aca="false">IF(F$3="(empty slot)","",COUNTIFS('DAILY ENTRY'!$C$4:$C$1006,$A110,'DAILY ENTRY'!$B$4:$B$1006,F$3))</f>
        <v>0</v>
      </c>
      <c r="G110" s="257" t="n">
        <f aca="false">IF(G$3="(empty slot)","",COUNTIFS('DAILY ENTRY'!$C$4:$C$1006,$A110,'DAILY ENTRY'!$B$4:$B$1006,G$3))</f>
        <v>0</v>
      </c>
      <c r="H110" s="257" t="n">
        <f aca="false">IF(H$3="(empty slot)","",COUNTIFS('DAILY ENTRY'!$C$4:$C$1006,$A110,'DAILY ENTRY'!$B$4:$B$1006,H$3))</f>
        <v>0</v>
      </c>
      <c r="I110" s="257" t="n">
        <f aca="false">IF(I$3="(empty slot)","",COUNTIFS('DAILY ENTRY'!$C$4:$C$1006,$A110,'DAILY ENTRY'!$B$4:$B$1006,I$3))</f>
        <v>0</v>
      </c>
      <c r="J110" s="257" t="n">
        <f aca="false">IF(J$3="(empty slot)","",COUNTIFS('DAILY ENTRY'!$C$4:$C$1006,$A110,'DAILY ENTRY'!$B$4:$B$1006,J$3))</f>
        <v>0</v>
      </c>
      <c r="K110" s="257" t="n">
        <f aca="false">IF(K$3="(empty slot)","",COUNTIFS('DAILY ENTRY'!$C$4:$C$1006,$A110,'DAILY ENTRY'!$B$4:$B$1006,K$3))</f>
        <v>0</v>
      </c>
      <c r="L110" s="258" t="n">
        <f aca="false">COUNTIF('DAILY ENTRY'!$C$4:$C$1006,$A110)</f>
        <v>0</v>
      </c>
    </row>
    <row r="111" customFormat="false" ht="19.5" hidden="false" customHeight="true" outlineLevel="0" collapsed="false">
      <c r="A111" s="253" t="str">
        <f aca="false">'Platform Setup'!$B$111</f>
        <v>F6S</v>
      </c>
      <c r="B111" s="257" t="n">
        <f aca="false">IF(B$3="(empty slot)","",COUNTIFS('DAILY ENTRY'!$C$4:$C$1006,$A111,'DAILY ENTRY'!$B$4:$B$1006,B$3))</f>
        <v>0</v>
      </c>
      <c r="C111" s="257" t="n">
        <f aca="false">IF(C$3="(empty slot)","",COUNTIFS('DAILY ENTRY'!$C$4:$C$1006,$A111,'DAILY ENTRY'!$B$4:$B$1006,C$3))</f>
        <v>0</v>
      </c>
      <c r="D111" s="257" t="n">
        <f aca="false">IF(D$3="(empty slot)","",COUNTIFS('DAILY ENTRY'!$C$4:$C$1006,$A111,'DAILY ENTRY'!$B$4:$B$1006,D$3))</f>
        <v>0</v>
      </c>
      <c r="E111" s="257" t="n">
        <f aca="false">IF(E$3="(empty slot)","",COUNTIFS('DAILY ENTRY'!$C$4:$C$1006,$A111,'DAILY ENTRY'!$B$4:$B$1006,E$3))</f>
        <v>0</v>
      </c>
      <c r="F111" s="257" t="n">
        <f aca="false">IF(F$3="(empty slot)","",COUNTIFS('DAILY ENTRY'!$C$4:$C$1006,$A111,'DAILY ENTRY'!$B$4:$B$1006,F$3))</f>
        <v>0</v>
      </c>
      <c r="G111" s="257" t="n">
        <f aca="false">IF(G$3="(empty slot)","",COUNTIFS('DAILY ENTRY'!$C$4:$C$1006,$A111,'DAILY ENTRY'!$B$4:$B$1006,G$3))</f>
        <v>0</v>
      </c>
      <c r="H111" s="257" t="n">
        <f aca="false">IF(H$3="(empty slot)","",COUNTIFS('DAILY ENTRY'!$C$4:$C$1006,$A111,'DAILY ENTRY'!$B$4:$B$1006,H$3))</f>
        <v>0</v>
      </c>
      <c r="I111" s="257" t="n">
        <f aca="false">IF(I$3="(empty slot)","",COUNTIFS('DAILY ENTRY'!$C$4:$C$1006,$A111,'DAILY ENTRY'!$B$4:$B$1006,I$3))</f>
        <v>0</v>
      </c>
      <c r="J111" s="257" t="n">
        <f aca="false">IF(J$3="(empty slot)","",COUNTIFS('DAILY ENTRY'!$C$4:$C$1006,$A111,'DAILY ENTRY'!$B$4:$B$1006,J$3))</f>
        <v>0</v>
      </c>
      <c r="K111" s="257" t="n">
        <f aca="false">IF(K$3="(empty slot)","",COUNTIFS('DAILY ENTRY'!$C$4:$C$1006,$A111,'DAILY ENTRY'!$B$4:$B$1006,K$3))</f>
        <v>0</v>
      </c>
      <c r="L111" s="258" t="n">
        <f aca="false">COUNTIF('DAILY ENTRY'!$C$4:$C$1006,$A111)</f>
        <v>0</v>
      </c>
    </row>
    <row r="112" customFormat="false" ht="19.5" hidden="false" customHeight="true" outlineLevel="0" collapsed="false">
      <c r="A112" s="253" t="str">
        <f aca="false">'Platform Setup'!$B$112</f>
        <v>SaaSHub</v>
      </c>
      <c r="B112" s="257" t="n">
        <f aca="false">IF(B$3="(empty slot)","",COUNTIFS('DAILY ENTRY'!$C$4:$C$1006,$A112,'DAILY ENTRY'!$B$4:$B$1006,B$3))</f>
        <v>0</v>
      </c>
      <c r="C112" s="257" t="n">
        <f aca="false">IF(C$3="(empty slot)","",COUNTIFS('DAILY ENTRY'!$C$4:$C$1006,$A112,'DAILY ENTRY'!$B$4:$B$1006,C$3))</f>
        <v>0</v>
      </c>
      <c r="D112" s="257" t="n">
        <f aca="false">IF(D$3="(empty slot)","",COUNTIFS('DAILY ENTRY'!$C$4:$C$1006,$A112,'DAILY ENTRY'!$B$4:$B$1006,D$3))</f>
        <v>0</v>
      </c>
      <c r="E112" s="257" t="n">
        <f aca="false">IF(E$3="(empty slot)","",COUNTIFS('DAILY ENTRY'!$C$4:$C$1006,$A112,'DAILY ENTRY'!$B$4:$B$1006,E$3))</f>
        <v>0</v>
      </c>
      <c r="F112" s="257" t="n">
        <f aca="false">IF(F$3="(empty slot)","",COUNTIFS('DAILY ENTRY'!$C$4:$C$1006,$A112,'DAILY ENTRY'!$B$4:$B$1006,F$3))</f>
        <v>0</v>
      </c>
      <c r="G112" s="257" t="n">
        <f aca="false">IF(G$3="(empty slot)","",COUNTIFS('DAILY ENTRY'!$C$4:$C$1006,$A112,'DAILY ENTRY'!$B$4:$B$1006,G$3))</f>
        <v>0</v>
      </c>
      <c r="H112" s="257" t="n">
        <f aca="false">IF(H$3="(empty slot)","",COUNTIFS('DAILY ENTRY'!$C$4:$C$1006,$A112,'DAILY ENTRY'!$B$4:$B$1006,H$3))</f>
        <v>0</v>
      </c>
      <c r="I112" s="257" t="n">
        <f aca="false">IF(I$3="(empty slot)","",COUNTIFS('DAILY ENTRY'!$C$4:$C$1006,$A112,'DAILY ENTRY'!$B$4:$B$1006,I$3))</f>
        <v>0</v>
      </c>
      <c r="J112" s="257" t="n">
        <f aca="false">IF(J$3="(empty slot)","",COUNTIFS('DAILY ENTRY'!$C$4:$C$1006,$A112,'DAILY ENTRY'!$B$4:$B$1006,J$3))</f>
        <v>0</v>
      </c>
      <c r="K112" s="257" t="n">
        <f aca="false">IF(K$3="(empty slot)","",COUNTIFS('DAILY ENTRY'!$C$4:$C$1006,$A112,'DAILY ENTRY'!$B$4:$B$1006,K$3))</f>
        <v>0</v>
      </c>
      <c r="L112" s="258" t="n">
        <f aca="false">COUNTIF('DAILY ENTRY'!$C$4:$C$1006,$A112)</f>
        <v>0</v>
      </c>
    </row>
    <row r="113" customFormat="false" ht="19.5" hidden="false" customHeight="true" outlineLevel="0" collapsed="false">
      <c r="A113" s="253" t="str">
        <f aca="false">'Platform Setup'!$B$113</f>
        <v>AI Tool Directories (TAAFT, Toolify, FutureTools)</v>
      </c>
      <c r="B113" s="257" t="n">
        <f aca="false">IF(B$3="(empty slot)","",COUNTIFS('DAILY ENTRY'!$C$4:$C$1006,$A113,'DAILY ENTRY'!$B$4:$B$1006,B$3))</f>
        <v>0</v>
      </c>
      <c r="C113" s="257" t="n">
        <f aca="false">IF(C$3="(empty slot)","",COUNTIFS('DAILY ENTRY'!$C$4:$C$1006,$A113,'DAILY ENTRY'!$B$4:$B$1006,C$3))</f>
        <v>0</v>
      </c>
      <c r="D113" s="257" t="n">
        <f aca="false">IF(D$3="(empty slot)","",COUNTIFS('DAILY ENTRY'!$C$4:$C$1006,$A113,'DAILY ENTRY'!$B$4:$B$1006,D$3))</f>
        <v>0</v>
      </c>
      <c r="E113" s="257" t="n">
        <f aca="false">IF(E$3="(empty slot)","",COUNTIFS('DAILY ENTRY'!$C$4:$C$1006,$A113,'DAILY ENTRY'!$B$4:$B$1006,E$3))</f>
        <v>0</v>
      </c>
      <c r="F113" s="257" t="n">
        <f aca="false">IF(F$3="(empty slot)","",COUNTIFS('DAILY ENTRY'!$C$4:$C$1006,$A113,'DAILY ENTRY'!$B$4:$B$1006,F$3))</f>
        <v>0</v>
      </c>
      <c r="G113" s="257" t="n">
        <f aca="false">IF(G$3="(empty slot)","",COUNTIFS('DAILY ENTRY'!$C$4:$C$1006,$A113,'DAILY ENTRY'!$B$4:$B$1006,G$3))</f>
        <v>0</v>
      </c>
      <c r="H113" s="257" t="n">
        <f aca="false">IF(H$3="(empty slot)","",COUNTIFS('DAILY ENTRY'!$C$4:$C$1006,$A113,'DAILY ENTRY'!$B$4:$B$1006,H$3))</f>
        <v>0</v>
      </c>
      <c r="I113" s="257" t="n">
        <f aca="false">IF(I$3="(empty slot)","",COUNTIFS('DAILY ENTRY'!$C$4:$C$1006,$A113,'DAILY ENTRY'!$B$4:$B$1006,I$3))</f>
        <v>0</v>
      </c>
      <c r="J113" s="257" t="n">
        <f aca="false">IF(J$3="(empty slot)","",COUNTIFS('DAILY ENTRY'!$C$4:$C$1006,$A113,'DAILY ENTRY'!$B$4:$B$1006,J$3))</f>
        <v>0</v>
      </c>
      <c r="K113" s="257" t="n">
        <f aca="false">IF(K$3="(empty slot)","",COUNTIFS('DAILY ENTRY'!$C$4:$C$1006,$A113,'DAILY ENTRY'!$B$4:$B$1006,K$3))</f>
        <v>0</v>
      </c>
      <c r="L113" s="258" t="n">
        <f aca="false">COUNTIF('DAILY ENTRY'!$C$4:$C$1006,$A113)</f>
        <v>0</v>
      </c>
    </row>
    <row r="114" customFormat="false" ht="19.5" hidden="false" customHeight="true" outlineLevel="0" collapsed="false">
      <c r="A114" s="253" t="str">
        <f aca="false">'Platform Setup'!$B$114</f>
        <v>ISNI</v>
      </c>
      <c r="B114" s="257" t="n">
        <f aca="false">IF(B$3="(empty slot)","",COUNTIFS('DAILY ENTRY'!$C$4:$C$1006,$A114,'DAILY ENTRY'!$B$4:$B$1006,B$3))</f>
        <v>0</v>
      </c>
      <c r="C114" s="257" t="n">
        <f aca="false">IF(C$3="(empty slot)","",COUNTIFS('DAILY ENTRY'!$C$4:$C$1006,$A114,'DAILY ENTRY'!$B$4:$B$1006,C$3))</f>
        <v>0</v>
      </c>
      <c r="D114" s="257" t="n">
        <f aca="false">IF(D$3="(empty slot)","",COUNTIFS('DAILY ENTRY'!$C$4:$C$1006,$A114,'DAILY ENTRY'!$B$4:$B$1006,D$3))</f>
        <v>0</v>
      </c>
      <c r="E114" s="257" t="n">
        <f aca="false">IF(E$3="(empty slot)","",COUNTIFS('DAILY ENTRY'!$C$4:$C$1006,$A114,'DAILY ENTRY'!$B$4:$B$1006,E$3))</f>
        <v>0</v>
      </c>
      <c r="F114" s="257" t="n">
        <f aca="false">IF(F$3="(empty slot)","",COUNTIFS('DAILY ENTRY'!$C$4:$C$1006,$A114,'DAILY ENTRY'!$B$4:$B$1006,F$3))</f>
        <v>0</v>
      </c>
      <c r="G114" s="257" t="n">
        <f aca="false">IF(G$3="(empty slot)","",COUNTIFS('DAILY ENTRY'!$C$4:$C$1006,$A114,'DAILY ENTRY'!$B$4:$B$1006,G$3))</f>
        <v>0</v>
      </c>
      <c r="H114" s="257" t="n">
        <f aca="false">IF(H$3="(empty slot)","",COUNTIFS('DAILY ENTRY'!$C$4:$C$1006,$A114,'DAILY ENTRY'!$B$4:$B$1006,H$3))</f>
        <v>0</v>
      </c>
      <c r="I114" s="257" t="n">
        <f aca="false">IF(I$3="(empty slot)","",COUNTIFS('DAILY ENTRY'!$C$4:$C$1006,$A114,'DAILY ENTRY'!$B$4:$B$1006,I$3))</f>
        <v>0</v>
      </c>
      <c r="J114" s="257" t="n">
        <f aca="false">IF(J$3="(empty slot)","",COUNTIFS('DAILY ENTRY'!$C$4:$C$1006,$A114,'DAILY ENTRY'!$B$4:$B$1006,J$3))</f>
        <v>0</v>
      </c>
      <c r="K114" s="257" t="n">
        <f aca="false">IF(K$3="(empty slot)","",COUNTIFS('DAILY ENTRY'!$C$4:$C$1006,$A114,'DAILY ENTRY'!$B$4:$B$1006,K$3))</f>
        <v>0</v>
      </c>
      <c r="L114" s="258" t="n">
        <f aca="false">COUNTIF('DAILY ENTRY'!$C$4:$C$1006,$A114)</f>
        <v>0</v>
      </c>
    </row>
    <row r="115" customFormat="false" ht="19.5" hidden="false" customHeight="true" outlineLevel="0" collapsed="false">
      <c r="A115" s="253" t="str">
        <f aca="false">'Platform Setup'!$B$115</f>
        <v>PitchBook (passive)</v>
      </c>
      <c r="B115" s="257" t="n">
        <f aca="false">IF(B$3="(empty slot)","",COUNTIFS('DAILY ENTRY'!$C$4:$C$1006,$A115,'DAILY ENTRY'!$B$4:$B$1006,B$3))</f>
        <v>0</v>
      </c>
      <c r="C115" s="257" t="n">
        <f aca="false">IF(C$3="(empty slot)","",COUNTIFS('DAILY ENTRY'!$C$4:$C$1006,$A115,'DAILY ENTRY'!$B$4:$B$1006,C$3))</f>
        <v>0</v>
      </c>
      <c r="D115" s="257" t="n">
        <f aca="false">IF(D$3="(empty slot)","",COUNTIFS('DAILY ENTRY'!$C$4:$C$1006,$A115,'DAILY ENTRY'!$B$4:$B$1006,D$3))</f>
        <v>0</v>
      </c>
      <c r="E115" s="257" t="n">
        <f aca="false">IF(E$3="(empty slot)","",COUNTIFS('DAILY ENTRY'!$C$4:$C$1006,$A115,'DAILY ENTRY'!$B$4:$B$1006,E$3))</f>
        <v>0</v>
      </c>
      <c r="F115" s="257" t="n">
        <f aca="false">IF(F$3="(empty slot)","",COUNTIFS('DAILY ENTRY'!$C$4:$C$1006,$A115,'DAILY ENTRY'!$B$4:$B$1006,F$3))</f>
        <v>0</v>
      </c>
      <c r="G115" s="257" t="n">
        <f aca="false">IF(G$3="(empty slot)","",COUNTIFS('DAILY ENTRY'!$C$4:$C$1006,$A115,'DAILY ENTRY'!$B$4:$B$1006,G$3))</f>
        <v>0</v>
      </c>
      <c r="H115" s="257" t="n">
        <f aca="false">IF(H$3="(empty slot)","",COUNTIFS('DAILY ENTRY'!$C$4:$C$1006,$A115,'DAILY ENTRY'!$B$4:$B$1006,H$3))</f>
        <v>0</v>
      </c>
      <c r="I115" s="257" t="n">
        <f aca="false">IF(I$3="(empty slot)","",COUNTIFS('DAILY ENTRY'!$C$4:$C$1006,$A115,'DAILY ENTRY'!$B$4:$B$1006,I$3))</f>
        <v>0</v>
      </c>
      <c r="J115" s="257" t="n">
        <f aca="false">IF(J$3="(empty slot)","",COUNTIFS('DAILY ENTRY'!$C$4:$C$1006,$A115,'DAILY ENTRY'!$B$4:$B$1006,J$3))</f>
        <v>0</v>
      </c>
      <c r="K115" s="257" t="n">
        <f aca="false">IF(K$3="(empty slot)","",COUNTIFS('DAILY ENTRY'!$C$4:$C$1006,$A115,'DAILY ENTRY'!$B$4:$B$1006,K$3))</f>
        <v>0</v>
      </c>
      <c r="L115" s="258" t="n">
        <f aca="false">COUNTIF('DAILY ENTRY'!$C$4:$C$1006,$A115)</f>
        <v>0</v>
      </c>
    </row>
    <row r="116" customFormat="false" ht="19.5" hidden="false" customHeight="true" outlineLevel="0" collapsed="false">
      <c r="A116" s="253" t="str">
        <f aca="false">'Platform Setup'!$B$116</f>
        <v>Bayt.com (employer profile)</v>
      </c>
      <c r="B116" s="257" t="n">
        <f aca="false">IF(B$3="(empty slot)","",COUNTIFS('DAILY ENTRY'!$C$4:$C$1006,$A116,'DAILY ENTRY'!$B$4:$B$1006,B$3))</f>
        <v>0</v>
      </c>
      <c r="C116" s="257" t="n">
        <f aca="false">IF(C$3="(empty slot)","",COUNTIFS('DAILY ENTRY'!$C$4:$C$1006,$A116,'DAILY ENTRY'!$B$4:$B$1006,C$3))</f>
        <v>0</v>
      </c>
      <c r="D116" s="257" t="n">
        <f aca="false">IF(D$3="(empty slot)","",COUNTIFS('DAILY ENTRY'!$C$4:$C$1006,$A116,'DAILY ENTRY'!$B$4:$B$1006,D$3))</f>
        <v>0</v>
      </c>
      <c r="E116" s="257" t="n">
        <f aca="false">IF(E$3="(empty slot)","",COUNTIFS('DAILY ENTRY'!$C$4:$C$1006,$A116,'DAILY ENTRY'!$B$4:$B$1006,E$3))</f>
        <v>0</v>
      </c>
      <c r="F116" s="257" t="n">
        <f aca="false">IF(F$3="(empty slot)","",COUNTIFS('DAILY ENTRY'!$C$4:$C$1006,$A116,'DAILY ENTRY'!$B$4:$B$1006,F$3))</f>
        <v>0</v>
      </c>
      <c r="G116" s="257" t="n">
        <f aca="false">IF(G$3="(empty slot)","",COUNTIFS('DAILY ENTRY'!$C$4:$C$1006,$A116,'DAILY ENTRY'!$B$4:$B$1006,G$3))</f>
        <v>0</v>
      </c>
      <c r="H116" s="257" t="n">
        <f aca="false">IF(H$3="(empty slot)","",COUNTIFS('DAILY ENTRY'!$C$4:$C$1006,$A116,'DAILY ENTRY'!$B$4:$B$1006,H$3))</f>
        <v>0</v>
      </c>
      <c r="I116" s="257" t="n">
        <f aca="false">IF(I$3="(empty slot)","",COUNTIFS('DAILY ENTRY'!$C$4:$C$1006,$A116,'DAILY ENTRY'!$B$4:$B$1006,I$3))</f>
        <v>0</v>
      </c>
      <c r="J116" s="257" t="n">
        <f aca="false">IF(J$3="(empty slot)","",COUNTIFS('DAILY ENTRY'!$C$4:$C$1006,$A116,'DAILY ENTRY'!$B$4:$B$1006,J$3))</f>
        <v>0</v>
      </c>
      <c r="K116" s="257" t="n">
        <f aca="false">IF(K$3="(empty slot)","",COUNTIFS('DAILY ENTRY'!$C$4:$C$1006,$A116,'DAILY ENTRY'!$B$4:$B$1006,K$3))</f>
        <v>0</v>
      </c>
      <c r="L116" s="258" t="n">
        <f aca="false">COUNTIF('DAILY ENTRY'!$C$4:$C$1006,$A116)</f>
        <v>0</v>
      </c>
    </row>
    <row r="117" customFormat="false" ht="19.5" hidden="false" customHeight="true" outlineLevel="0" collapsed="false">
      <c r="A117" s="253" t="str">
        <f aca="false">'Platform Setup'!$B$117</f>
        <v>OpenCorporates (verify-only)</v>
      </c>
      <c r="B117" s="257" t="n">
        <f aca="false">IF(B$3="(empty slot)","",COUNTIFS('DAILY ENTRY'!$C$4:$C$1006,$A117,'DAILY ENTRY'!$B$4:$B$1006,B$3))</f>
        <v>0</v>
      </c>
      <c r="C117" s="257" t="n">
        <f aca="false">IF(C$3="(empty slot)","",COUNTIFS('DAILY ENTRY'!$C$4:$C$1006,$A117,'DAILY ENTRY'!$B$4:$B$1006,C$3))</f>
        <v>0</v>
      </c>
      <c r="D117" s="257" t="n">
        <f aca="false">IF(D$3="(empty slot)","",COUNTIFS('DAILY ENTRY'!$C$4:$C$1006,$A117,'DAILY ENTRY'!$B$4:$B$1006,D$3))</f>
        <v>0</v>
      </c>
      <c r="E117" s="257" t="n">
        <f aca="false">IF(E$3="(empty slot)","",COUNTIFS('DAILY ENTRY'!$C$4:$C$1006,$A117,'DAILY ENTRY'!$B$4:$B$1006,E$3))</f>
        <v>0</v>
      </c>
      <c r="F117" s="257" t="n">
        <f aca="false">IF(F$3="(empty slot)","",COUNTIFS('DAILY ENTRY'!$C$4:$C$1006,$A117,'DAILY ENTRY'!$B$4:$B$1006,F$3))</f>
        <v>0</v>
      </c>
      <c r="G117" s="257" t="n">
        <f aca="false">IF(G$3="(empty slot)","",COUNTIFS('DAILY ENTRY'!$C$4:$C$1006,$A117,'DAILY ENTRY'!$B$4:$B$1006,G$3))</f>
        <v>0</v>
      </c>
      <c r="H117" s="257" t="n">
        <f aca="false">IF(H$3="(empty slot)","",COUNTIFS('DAILY ENTRY'!$C$4:$C$1006,$A117,'DAILY ENTRY'!$B$4:$B$1006,H$3))</f>
        <v>0</v>
      </c>
      <c r="I117" s="257" t="n">
        <f aca="false">IF(I$3="(empty slot)","",COUNTIFS('DAILY ENTRY'!$C$4:$C$1006,$A117,'DAILY ENTRY'!$B$4:$B$1006,I$3))</f>
        <v>0</v>
      </c>
      <c r="J117" s="257" t="n">
        <f aca="false">IF(J$3="(empty slot)","",COUNTIFS('DAILY ENTRY'!$C$4:$C$1006,$A117,'DAILY ENTRY'!$B$4:$B$1006,J$3))</f>
        <v>0</v>
      </c>
      <c r="K117" s="257" t="n">
        <f aca="false">IF(K$3="(empty slot)","",COUNTIFS('DAILY ENTRY'!$C$4:$C$1006,$A117,'DAILY ENTRY'!$B$4:$B$1006,K$3))</f>
        <v>0</v>
      </c>
      <c r="L117" s="258" t="n">
        <f aca="false">COUNTIF('DAILY ENTRY'!$C$4:$C$1006,$A117)</f>
        <v>0</v>
      </c>
    </row>
    <row r="118" customFormat="false" ht="19.5" hidden="false" customHeight="true" outlineLevel="0" collapsed="false">
      <c r="A118" s="253" t="str">
        <f aca="false">'Platform Setup'!$B$118</f>
        <v>LEI (GLEIF)</v>
      </c>
      <c r="B118" s="257" t="n">
        <f aca="false">IF(B$3="(empty slot)","",COUNTIFS('DAILY ENTRY'!$C$4:$C$1006,$A118,'DAILY ENTRY'!$B$4:$B$1006,B$3))</f>
        <v>0</v>
      </c>
      <c r="C118" s="257" t="n">
        <f aca="false">IF(C$3="(empty slot)","",COUNTIFS('DAILY ENTRY'!$C$4:$C$1006,$A118,'DAILY ENTRY'!$B$4:$B$1006,C$3))</f>
        <v>0</v>
      </c>
      <c r="D118" s="257" t="n">
        <f aca="false">IF(D$3="(empty slot)","",COUNTIFS('DAILY ENTRY'!$C$4:$C$1006,$A118,'DAILY ENTRY'!$B$4:$B$1006,D$3))</f>
        <v>0</v>
      </c>
      <c r="E118" s="257" t="n">
        <f aca="false">IF(E$3="(empty slot)","",COUNTIFS('DAILY ENTRY'!$C$4:$C$1006,$A118,'DAILY ENTRY'!$B$4:$B$1006,E$3))</f>
        <v>0</v>
      </c>
      <c r="F118" s="257" t="n">
        <f aca="false">IF(F$3="(empty slot)","",COUNTIFS('DAILY ENTRY'!$C$4:$C$1006,$A118,'DAILY ENTRY'!$B$4:$B$1006,F$3))</f>
        <v>0</v>
      </c>
      <c r="G118" s="257" t="n">
        <f aca="false">IF(G$3="(empty slot)","",COUNTIFS('DAILY ENTRY'!$C$4:$C$1006,$A118,'DAILY ENTRY'!$B$4:$B$1006,G$3))</f>
        <v>0</v>
      </c>
      <c r="H118" s="257" t="n">
        <f aca="false">IF(H$3="(empty slot)","",COUNTIFS('DAILY ENTRY'!$C$4:$C$1006,$A118,'DAILY ENTRY'!$B$4:$B$1006,H$3))</f>
        <v>0</v>
      </c>
      <c r="I118" s="257" t="n">
        <f aca="false">IF(I$3="(empty slot)","",COUNTIFS('DAILY ENTRY'!$C$4:$C$1006,$A118,'DAILY ENTRY'!$B$4:$B$1006,I$3))</f>
        <v>0</v>
      </c>
      <c r="J118" s="257" t="n">
        <f aca="false">IF(J$3="(empty slot)","",COUNTIFS('DAILY ENTRY'!$C$4:$C$1006,$A118,'DAILY ENTRY'!$B$4:$B$1006,J$3))</f>
        <v>0</v>
      </c>
      <c r="K118" s="257" t="n">
        <f aca="false">IF(K$3="(empty slot)","",COUNTIFS('DAILY ENTRY'!$C$4:$C$1006,$A118,'DAILY ENTRY'!$B$4:$B$1006,K$3))</f>
        <v>0</v>
      </c>
      <c r="L118" s="258" t="n">
        <f aca="false">COUNTIF('DAILY ENTRY'!$C$4:$C$1006,$A118)</f>
        <v>0</v>
      </c>
    </row>
    <row r="119" customFormat="false" ht="19.5" hidden="false" customHeight="true" outlineLevel="0" collapsed="false">
      <c r="A119" s="253" t="str">
        <f aca="false">'Platform Setup'!$B$119</f>
        <v>StartupBlink</v>
      </c>
      <c r="B119" s="257" t="n">
        <f aca="false">IF(B$3="(empty slot)","",COUNTIFS('DAILY ENTRY'!$C$4:$C$1006,$A119,'DAILY ENTRY'!$B$4:$B$1006,B$3))</f>
        <v>0</v>
      </c>
      <c r="C119" s="257" t="n">
        <f aca="false">IF(C$3="(empty slot)","",COUNTIFS('DAILY ENTRY'!$C$4:$C$1006,$A119,'DAILY ENTRY'!$B$4:$B$1006,C$3))</f>
        <v>0</v>
      </c>
      <c r="D119" s="257" t="n">
        <f aca="false">IF(D$3="(empty slot)","",COUNTIFS('DAILY ENTRY'!$C$4:$C$1006,$A119,'DAILY ENTRY'!$B$4:$B$1006,D$3))</f>
        <v>0</v>
      </c>
      <c r="E119" s="257" t="n">
        <f aca="false">IF(E$3="(empty slot)","",COUNTIFS('DAILY ENTRY'!$C$4:$C$1006,$A119,'DAILY ENTRY'!$B$4:$B$1006,E$3))</f>
        <v>0</v>
      </c>
      <c r="F119" s="257" t="n">
        <f aca="false">IF(F$3="(empty slot)","",COUNTIFS('DAILY ENTRY'!$C$4:$C$1006,$A119,'DAILY ENTRY'!$B$4:$B$1006,F$3))</f>
        <v>0</v>
      </c>
      <c r="G119" s="257" t="n">
        <f aca="false">IF(G$3="(empty slot)","",COUNTIFS('DAILY ENTRY'!$C$4:$C$1006,$A119,'DAILY ENTRY'!$B$4:$B$1006,G$3))</f>
        <v>0</v>
      </c>
      <c r="H119" s="257" t="n">
        <f aca="false">IF(H$3="(empty slot)","",COUNTIFS('DAILY ENTRY'!$C$4:$C$1006,$A119,'DAILY ENTRY'!$B$4:$B$1006,H$3))</f>
        <v>0</v>
      </c>
      <c r="I119" s="257" t="n">
        <f aca="false">IF(I$3="(empty slot)","",COUNTIFS('DAILY ENTRY'!$C$4:$C$1006,$A119,'DAILY ENTRY'!$B$4:$B$1006,I$3))</f>
        <v>0</v>
      </c>
      <c r="J119" s="257" t="n">
        <f aca="false">IF(J$3="(empty slot)","",COUNTIFS('DAILY ENTRY'!$C$4:$C$1006,$A119,'DAILY ENTRY'!$B$4:$B$1006,J$3))</f>
        <v>0</v>
      </c>
      <c r="K119" s="257" t="n">
        <f aca="false">IF(K$3="(empty slot)","",COUNTIFS('DAILY ENTRY'!$C$4:$C$1006,$A119,'DAILY ENTRY'!$B$4:$B$1006,K$3))</f>
        <v>0</v>
      </c>
      <c r="L119" s="258" t="n">
        <f aca="false">COUNTIF('DAILY ENTRY'!$C$4:$C$1006,$A119)</f>
        <v>0</v>
      </c>
    </row>
    <row r="120" customFormat="false" ht="19.5" hidden="false" customHeight="true" outlineLevel="0" collapsed="false">
      <c r="A120" s="253" t="str">
        <f aca="false">'Platform Setup'!$B$120</f>
        <v>Startup Ranking</v>
      </c>
      <c r="B120" s="257" t="n">
        <f aca="false">IF(B$3="(empty slot)","",COUNTIFS('DAILY ENTRY'!$C$4:$C$1006,$A120,'DAILY ENTRY'!$B$4:$B$1006,B$3))</f>
        <v>0</v>
      </c>
      <c r="C120" s="257" t="n">
        <f aca="false">IF(C$3="(empty slot)","",COUNTIFS('DAILY ENTRY'!$C$4:$C$1006,$A120,'DAILY ENTRY'!$B$4:$B$1006,C$3))</f>
        <v>0</v>
      </c>
      <c r="D120" s="257" t="n">
        <f aca="false">IF(D$3="(empty slot)","",COUNTIFS('DAILY ENTRY'!$C$4:$C$1006,$A120,'DAILY ENTRY'!$B$4:$B$1006,D$3))</f>
        <v>0</v>
      </c>
      <c r="E120" s="257" t="n">
        <f aca="false">IF(E$3="(empty slot)","",COUNTIFS('DAILY ENTRY'!$C$4:$C$1006,$A120,'DAILY ENTRY'!$B$4:$B$1006,E$3))</f>
        <v>0</v>
      </c>
      <c r="F120" s="257" t="n">
        <f aca="false">IF(F$3="(empty slot)","",COUNTIFS('DAILY ENTRY'!$C$4:$C$1006,$A120,'DAILY ENTRY'!$B$4:$B$1006,F$3))</f>
        <v>0</v>
      </c>
      <c r="G120" s="257" t="n">
        <f aca="false">IF(G$3="(empty slot)","",COUNTIFS('DAILY ENTRY'!$C$4:$C$1006,$A120,'DAILY ENTRY'!$B$4:$B$1006,G$3))</f>
        <v>0</v>
      </c>
      <c r="H120" s="257" t="n">
        <f aca="false">IF(H$3="(empty slot)","",COUNTIFS('DAILY ENTRY'!$C$4:$C$1006,$A120,'DAILY ENTRY'!$B$4:$B$1006,H$3))</f>
        <v>0</v>
      </c>
      <c r="I120" s="257" t="n">
        <f aca="false">IF(I$3="(empty slot)","",COUNTIFS('DAILY ENTRY'!$C$4:$C$1006,$A120,'DAILY ENTRY'!$B$4:$B$1006,I$3))</f>
        <v>0</v>
      </c>
      <c r="J120" s="257" t="n">
        <f aca="false">IF(J$3="(empty slot)","",COUNTIFS('DAILY ENTRY'!$C$4:$C$1006,$A120,'DAILY ENTRY'!$B$4:$B$1006,J$3))</f>
        <v>0</v>
      </c>
      <c r="K120" s="257" t="n">
        <f aca="false">IF(K$3="(empty slot)","",COUNTIFS('DAILY ENTRY'!$C$4:$C$1006,$A120,'DAILY ENTRY'!$B$4:$B$1006,K$3))</f>
        <v>0</v>
      </c>
      <c r="L120" s="258" t="n">
        <f aca="false">COUNTIF('DAILY ENTRY'!$C$4:$C$1006,$A120)</f>
        <v>0</v>
      </c>
    </row>
    <row r="121" customFormat="false" ht="19.5" hidden="false" customHeight="true" outlineLevel="0" collapsed="false">
      <c r="A121" s="253" t="str">
        <f aca="false">'Platform Setup'!$B$121</f>
        <v>Wellfound (AngelList)</v>
      </c>
      <c r="B121" s="257" t="n">
        <f aca="false">IF(B$3="(empty slot)","",COUNTIFS('DAILY ENTRY'!$C$4:$C$1006,$A121,'DAILY ENTRY'!$B$4:$B$1006,B$3))</f>
        <v>0</v>
      </c>
      <c r="C121" s="257" t="n">
        <f aca="false">IF(C$3="(empty slot)","",COUNTIFS('DAILY ENTRY'!$C$4:$C$1006,$A121,'DAILY ENTRY'!$B$4:$B$1006,C$3))</f>
        <v>0</v>
      </c>
      <c r="D121" s="257" t="n">
        <f aca="false">IF(D$3="(empty slot)","",COUNTIFS('DAILY ENTRY'!$C$4:$C$1006,$A121,'DAILY ENTRY'!$B$4:$B$1006,D$3))</f>
        <v>0</v>
      </c>
      <c r="E121" s="257" t="n">
        <f aca="false">IF(E$3="(empty slot)","",COUNTIFS('DAILY ENTRY'!$C$4:$C$1006,$A121,'DAILY ENTRY'!$B$4:$B$1006,E$3))</f>
        <v>0</v>
      </c>
      <c r="F121" s="257" t="n">
        <f aca="false">IF(F$3="(empty slot)","",COUNTIFS('DAILY ENTRY'!$C$4:$C$1006,$A121,'DAILY ENTRY'!$B$4:$B$1006,F$3))</f>
        <v>0</v>
      </c>
      <c r="G121" s="257" t="n">
        <f aca="false">IF(G$3="(empty slot)","",COUNTIFS('DAILY ENTRY'!$C$4:$C$1006,$A121,'DAILY ENTRY'!$B$4:$B$1006,G$3))</f>
        <v>0</v>
      </c>
      <c r="H121" s="257" t="n">
        <f aca="false">IF(H$3="(empty slot)","",COUNTIFS('DAILY ENTRY'!$C$4:$C$1006,$A121,'DAILY ENTRY'!$B$4:$B$1006,H$3))</f>
        <v>0</v>
      </c>
      <c r="I121" s="257" t="n">
        <f aca="false">IF(I$3="(empty slot)","",COUNTIFS('DAILY ENTRY'!$C$4:$C$1006,$A121,'DAILY ENTRY'!$B$4:$B$1006,I$3))</f>
        <v>0</v>
      </c>
      <c r="J121" s="257" t="n">
        <f aca="false">IF(J$3="(empty slot)","",COUNTIFS('DAILY ENTRY'!$C$4:$C$1006,$A121,'DAILY ENTRY'!$B$4:$B$1006,J$3))</f>
        <v>0</v>
      </c>
      <c r="K121" s="257" t="n">
        <f aca="false">IF(K$3="(empty slot)","",COUNTIFS('DAILY ENTRY'!$C$4:$C$1006,$A121,'DAILY ENTRY'!$B$4:$B$1006,K$3))</f>
        <v>0</v>
      </c>
      <c r="L121" s="258" t="n">
        <f aca="false">COUNTIF('DAILY ENTRY'!$C$4:$C$1006,$A121)</f>
        <v>0</v>
      </c>
    </row>
    <row r="122" customFormat="false" ht="19.5" hidden="false" customHeight="true" outlineLevel="0" collapsed="false">
      <c r="A122" s="253" t="str">
        <f aca="false">'Platform Setup'!$B$122</f>
        <v>Glassdoor / Indeed Employer Pages</v>
      </c>
      <c r="B122" s="257" t="n">
        <f aca="false">IF(B$3="(empty slot)","",COUNTIFS('DAILY ENTRY'!$C$4:$C$1006,$A122,'DAILY ENTRY'!$B$4:$B$1006,B$3))</f>
        <v>0</v>
      </c>
      <c r="C122" s="257" t="n">
        <f aca="false">IF(C$3="(empty slot)","",COUNTIFS('DAILY ENTRY'!$C$4:$C$1006,$A122,'DAILY ENTRY'!$B$4:$B$1006,C$3))</f>
        <v>0</v>
      </c>
      <c r="D122" s="257" t="n">
        <f aca="false">IF(D$3="(empty slot)","",COUNTIFS('DAILY ENTRY'!$C$4:$C$1006,$A122,'DAILY ENTRY'!$B$4:$B$1006,D$3))</f>
        <v>0</v>
      </c>
      <c r="E122" s="257" t="n">
        <f aca="false">IF(E$3="(empty slot)","",COUNTIFS('DAILY ENTRY'!$C$4:$C$1006,$A122,'DAILY ENTRY'!$B$4:$B$1006,E$3))</f>
        <v>0</v>
      </c>
      <c r="F122" s="257" t="n">
        <f aca="false">IF(F$3="(empty slot)","",COUNTIFS('DAILY ENTRY'!$C$4:$C$1006,$A122,'DAILY ENTRY'!$B$4:$B$1006,F$3))</f>
        <v>0</v>
      </c>
      <c r="G122" s="257" t="n">
        <f aca="false">IF(G$3="(empty slot)","",COUNTIFS('DAILY ENTRY'!$C$4:$C$1006,$A122,'DAILY ENTRY'!$B$4:$B$1006,G$3))</f>
        <v>0</v>
      </c>
      <c r="H122" s="257" t="n">
        <f aca="false">IF(H$3="(empty slot)","",COUNTIFS('DAILY ENTRY'!$C$4:$C$1006,$A122,'DAILY ENTRY'!$B$4:$B$1006,H$3))</f>
        <v>0</v>
      </c>
      <c r="I122" s="257" t="n">
        <f aca="false">IF(I$3="(empty slot)","",COUNTIFS('DAILY ENTRY'!$C$4:$C$1006,$A122,'DAILY ENTRY'!$B$4:$B$1006,I$3))</f>
        <v>0</v>
      </c>
      <c r="J122" s="257" t="n">
        <f aca="false">IF(J$3="(empty slot)","",COUNTIFS('DAILY ENTRY'!$C$4:$C$1006,$A122,'DAILY ENTRY'!$B$4:$B$1006,J$3))</f>
        <v>0</v>
      </c>
      <c r="K122" s="257" t="n">
        <f aca="false">IF(K$3="(empty slot)","",COUNTIFS('DAILY ENTRY'!$C$4:$C$1006,$A122,'DAILY ENTRY'!$B$4:$B$1006,K$3))</f>
        <v>0</v>
      </c>
      <c r="L122" s="258" t="n">
        <f aca="false">COUNTIF('DAILY ENTRY'!$C$4:$C$1006,$A122)</f>
        <v>0</v>
      </c>
    </row>
    <row r="123" customFormat="false" ht="19.5" hidden="false" customHeight="true" outlineLevel="0" collapsed="false">
      <c r="A123" s="253" t="str">
        <f aca="false">'Platform Setup'!$B$123</f>
        <v>Naukrigulf (employer)</v>
      </c>
      <c r="B123" s="257" t="n">
        <f aca="false">IF(B$3="(empty slot)","",COUNTIFS('DAILY ENTRY'!$C$4:$C$1006,$A123,'DAILY ENTRY'!$B$4:$B$1006,B$3))</f>
        <v>0</v>
      </c>
      <c r="C123" s="257" t="n">
        <f aca="false">IF(C$3="(empty slot)","",COUNTIFS('DAILY ENTRY'!$C$4:$C$1006,$A123,'DAILY ENTRY'!$B$4:$B$1006,C$3))</f>
        <v>0</v>
      </c>
      <c r="D123" s="257" t="n">
        <f aca="false">IF(D$3="(empty slot)","",COUNTIFS('DAILY ENTRY'!$C$4:$C$1006,$A123,'DAILY ENTRY'!$B$4:$B$1006,D$3))</f>
        <v>0</v>
      </c>
      <c r="E123" s="257" t="n">
        <f aca="false">IF(E$3="(empty slot)","",COUNTIFS('DAILY ENTRY'!$C$4:$C$1006,$A123,'DAILY ENTRY'!$B$4:$B$1006,E$3))</f>
        <v>0</v>
      </c>
      <c r="F123" s="257" t="n">
        <f aca="false">IF(F$3="(empty slot)","",COUNTIFS('DAILY ENTRY'!$C$4:$C$1006,$A123,'DAILY ENTRY'!$B$4:$B$1006,F$3))</f>
        <v>0</v>
      </c>
      <c r="G123" s="257" t="n">
        <f aca="false">IF(G$3="(empty slot)","",COUNTIFS('DAILY ENTRY'!$C$4:$C$1006,$A123,'DAILY ENTRY'!$B$4:$B$1006,G$3))</f>
        <v>0</v>
      </c>
      <c r="H123" s="257" t="n">
        <f aca="false">IF(H$3="(empty slot)","",COUNTIFS('DAILY ENTRY'!$C$4:$C$1006,$A123,'DAILY ENTRY'!$B$4:$B$1006,H$3))</f>
        <v>0</v>
      </c>
      <c r="I123" s="257" t="n">
        <f aca="false">IF(I$3="(empty slot)","",COUNTIFS('DAILY ENTRY'!$C$4:$C$1006,$A123,'DAILY ENTRY'!$B$4:$B$1006,I$3))</f>
        <v>0</v>
      </c>
      <c r="J123" s="257" t="n">
        <f aca="false">IF(J$3="(empty slot)","",COUNTIFS('DAILY ENTRY'!$C$4:$C$1006,$A123,'DAILY ENTRY'!$B$4:$B$1006,J$3))</f>
        <v>0</v>
      </c>
      <c r="K123" s="257" t="n">
        <f aca="false">IF(K$3="(empty slot)","",COUNTIFS('DAILY ENTRY'!$C$4:$C$1006,$A123,'DAILY ENTRY'!$B$4:$B$1006,K$3))</f>
        <v>0</v>
      </c>
      <c r="L123" s="258" t="n">
        <f aca="false">COUNTIF('DAILY ENTRY'!$C$4:$C$1006,$A123)</f>
        <v>0</v>
      </c>
    </row>
    <row r="124" customFormat="false" ht="19.5" hidden="false" customHeight="true" outlineLevel="0" collapsed="false">
      <c r="A124" s="253" t="str">
        <f aca="false">'Platform Setup'!$B$124</f>
        <v>GulfTalent (employer)</v>
      </c>
      <c r="B124" s="257" t="n">
        <f aca="false">IF(B$3="(empty slot)","",COUNTIFS('DAILY ENTRY'!$C$4:$C$1006,$A124,'DAILY ENTRY'!$B$4:$B$1006,B$3))</f>
        <v>0</v>
      </c>
      <c r="C124" s="257" t="n">
        <f aca="false">IF(C$3="(empty slot)","",COUNTIFS('DAILY ENTRY'!$C$4:$C$1006,$A124,'DAILY ENTRY'!$B$4:$B$1006,C$3))</f>
        <v>0</v>
      </c>
      <c r="D124" s="257" t="n">
        <f aca="false">IF(D$3="(empty slot)","",COUNTIFS('DAILY ENTRY'!$C$4:$C$1006,$A124,'DAILY ENTRY'!$B$4:$B$1006,D$3))</f>
        <v>0</v>
      </c>
      <c r="E124" s="257" t="n">
        <f aca="false">IF(E$3="(empty slot)","",COUNTIFS('DAILY ENTRY'!$C$4:$C$1006,$A124,'DAILY ENTRY'!$B$4:$B$1006,E$3))</f>
        <v>0</v>
      </c>
      <c r="F124" s="257" t="n">
        <f aca="false">IF(F$3="(empty slot)","",COUNTIFS('DAILY ENTRY'!$C$4:$C$1006,$A124,'DAILY ENTRY'!$B$4:$B$1006,F$3))</f>
        <v>0</v>
      </c>
      <c r="G124" s="257" t="n">
        <f aca="false">IF(G$3="(empty slot)","",COUNTIFS('DAILY ENTRY'!$C$4:$C$1006,$A124,'DAILY ENTRY'!$B$4:$B$1006,G$3))</f>
        <v>0</v>
      </c>
      <c r="H124" s="257" t="n">
        <f aca="false">IF(H$3="(empty slot)","",COUNTIFS('DAILY ENTRY'!$C$4:$C$1006,$A124,'DAILY ENTRY'!$B$4:$B$1006,H$3))</f>
        <v>0</v>
      </c>
      <c r="I124" s="257" t="n">
        <f aca="false">IF(I$3="(empty slot)","",COUNTIFS('DAILY ENTRY'!$C$4:$C$1006,$A124,'DAILY ENTRY'!$B$4:$B$1006,I$3))</f>
        <v>0</v>
      </c>
      <c r="J124" s="257" t="n">
        <f aca="false">IF(J$3="(empty slot)","",COUNTIFS('DAILY ENTRY'!$C$4:$C$1006,$A124,'DAILY ENTRY'!$B$4:$B$1006,J$3))</f>
        <v>0</v>
      </c>
      <c r="K124" s="257" t="n">
        <f aca="false">IF(K$3="(empty slot)","",COUNTIFS('DAILY ENTRY'!$C$4:$C$1006,$A124,'DAILY ENTRY'!$B$4:$B$1006,K$3))</f>
        <v>0</v>
      </c>
      <c r="L124" s="258" t="n">
        <f aca="false">COUNTIF('DAILY ENTRY'!$C$4:$C$1006,$A124)</f>
        <v>0</v>
      </c>
    </row>
    <row r="125" customFormat="false" ht="19.5" hidden="false" customHeight="true" outlineLevel="0" collapsed="false">
      <c r="A125" s="253" t="str">
        <f aca="false">'Platform Setup'!$B$125</f>
        <v>LinkedIn Learning Instructor</v>
      </c>
      <c r="B125" s="257" t="n">
        <f aca="false">IF(B$3="(empty slot)","",COUNTIFS('DAILY ENTRY'!$C$4:$C$1006,$A125,'DAILY ENTRY'!$B$4:$B$1006,B$3))</f>
        <v>0</v>
      </c>
      <c r="C125" s="257" t="n">
        <f aca="false">IF(C$3="(empty slot)","",COUNTIFS('DAILY ENTRY'!$C$4:$C$1006,$A125,'DAILY ENTRY'!$B$4:$B$1006,C$3))</f>
        <v>0</v>
      </c>
      <c r="D125" s="257" t="n">
        <f aca="false">IF(D$3="(empty slot)","",COUNTIFS('DAILY ENTRY'!$C$4:$C$1006,$A125,'DAILY ENTRY'!$B$4:$B$1006,D$3))</f>
        <v>0</v>
      </c>
      <c r="E125" s="257" t="n">
        <f aca="false">IF(E$3="(empty slot)","",COUNTIFS('DAILY ENTRY'!$C$4:$C$1006,$A125,'DAILY ENTRY'!$B$4:$B$1006,E$3))</f>
        <v>0</v>
      </c>
      <c r="F125" s="257" t="n">
        <f aca="false">IF(F$3="(empty slot)","",COUNTIFS('DAILY ENTRY'!$C$4:$C$1006,$A125,'DAILY ENTRY'!$B$4:$B$1006,F$3))</f>
        <v>0</v>
      </c>
      <c r="G125" s="257" t="n">
        <f aca="false">IF(G$3="(empty slot)","",COUNTIFS('DAILY ENTRY'!$C$4:$C$1006,$A125,'DAILY ENTRY'!$B$4:$B$1006,G$3))</f>
        <v>0</v>
      </c>
      <c r="H125" s="257" t="n">
        <f aca="false">IF(H$3="(empty slot)","",COUNTIFS('DAILY ENTRY'!$C$4:$C$1006,$A125,'DAILY ENTRY'!$B$4:$B$1006,H$3))</f>
        <v>0</v>
      </c>
      <c r="I125" s="257" t="n">
        <f aca="false">IF(I$3="(empty slot)","",COUNTIFS('DAILY ENTRY'!$C$4:$C$1006,$A125,'DAILY ENTRY'!$B$4:$B$1006,I$3))</f>
        <v>0</v>
      </c>
      <c r="J125" s="257" t="n">
        <f aca="false">IF(J$3="(empty slot)","",COUNTIFS('DAILY ENTRY'!$C$4:$C$1006,$A125,'DAILY ENTRY'!$B$4:$B$1006,J$3))</f>
        <v>0</v>
      </c>
      <c r="K125" s="257" t="n">
        <f aca="false">IF(K$3="(empty slot)","",COUNTIFS('DAILY ENTRY'!$C$4:$C$1006,$A125,'DAILY ENTRY'!$B$4:$B$1006,K$3))</f>
        <v>0</v>
      </c>
      <c r="L125" s="258" t="n">
        <f aca="false">COUNTIF('DAILY ENTRY'!$C$4:$C$1006,$A125)</f>
        <v>0</v>
      </c>
    </row>
    <row r="126" customFormat="false" ht="19.5" hidden="false" customHeight="true" outlineLevel="0" collapsed="false">
      <c r="A126" s="253" t="str">
        <f aca="false">'Platform Setup'!$B$126</f>
        <v>Google Scholar (named authors)</v>
      </c>
      <c r="B126" s="257" t="n">
        <f aca="false">IF(B$3="(empty slot)","",COUNTIFS('DAILY ENTRY'!$C$4:$C$1006,$A126,'DAILY ENTRY'!$B$4:$B$1006,B$3))</f>
        <v>0</v>
      </c>
      <c r="C126" s="257" t="n">
        <f aca="false">IF(C$3="(empty slot)","",COUNTIFS('DAILY ENTRY'!$C$4:$C$1006,$A126,'DAILY ENTRY'!$B$4:$B$1006,C$3))</f>
        <v>0</v>
      </c>
      <c r="D126" s="257" t="n">
        <f aca="false">IF(D$3="(empty slot)","",COUNTIFS('DAILY ENTRY'!$C$4:$C$1006,$A126,'DAILY ENTRY'!$B$4:$B$1006,D$3))</f>
        <v>0</v>
      </c>
      <c r="E126" s="257" t="n">
        <f aca="false">IF(E$3="(empty slot)","",COUNTIFS('DAILY ENTRY'!$C$4:$C$1006,$A126,'DAILY ENTRY'!$B$4:$B$1006,E$3))</f>
        <v>0</v>
      </c>
      <c r="F126" s="257" t="n">
        <f aca="false">IF(F$3="(empty slot)","",COUNTIFS('DAILY ENTRY'!$C$4:$C$1006,$A126,'DAILY ENTRY'!$B$4:$B$1006,F$3))</f>
        <v>0</v>
      </c>
      <c r="G126" s="257" t="n">
        <f aca="false">IF(G$3="(empty slot)","",COUNTIFS('DAILY ENTRY'!$C$4:$C$1006,$A126,'DAILY ENTRY'!$B$4:$B$1006,G$3))</f>
        <v>0</v>
      </c>
      <c r="H126" s="257" t="n">
        <f aca="false">IF(H$3="(empty slot)","",COUNTIFS('DAILY ENTRY'!$C$4:$C$1006,$A126,'DAILY ENTRY'!$B$4:$B$1006,H$3))</f>
        <v>0</v>
      </c>
      <c r="I126" s="257" t="n">
        <f aca="false">IF(I$3="(empty slot)","",COUNTIFS('DAILY ENTRY'!$C$4:$C$1006,$A126,'DAILY ENTRY'!$B$4:$B$1006,I$3))</f>
        <v>0</v>
      </c>
      <c r="J126" s="257" t="n">
        <f aca="false">IF(J$3="(empty slot)","",COUNTIFS('DAILY ENTRY'!$C$4:$C$1006,$A126,'DAILY ENTRY'!$B$4:$B$1006,J$3))</f>
        <v>0</v>
      </c>
      <c r="K126" s="257" t="n">
        <f aca="false">IF(K$3="(empty slot)","",COUNTIFS('DAILY ENTRY'!$C$4:$C$1006,$A126,'DAILY ENTRY'!$B$4:$B$1006,K$3))</f>
        <v>0</v>
      </c>
      <c r="L126" s="258" t="n">
        <f aca="false">COUNTIF('DAILY ENTRY'!$C$4:$C$1006,$A126)</f>
        <v>0</v>
      </c>
    </row>
    <row r="127" customFormat="false" ht="19.5" hidden="false" customHeight="true" outlineLevel="0" collapsed="false">
      <c r="A127" s="253" t="str">
        <f aca="false">'Platform Setup'!$B$127</f>
        <v>Snapchat</v>
      </c>
      <c r="B127" s="257" t="n">
        <f aca="false">IF(B$3="(empty slot)","",COUNTIFS('DAILY ENTRY'!$C$4:$C$1006,$A127,'DAILY ENTRY'!$B$4:$B$1006,B$3))</f>
        <v>0</v>
      </c>
      <c r="C127" s="257" t="n">
        <f aca="false">IF(C$3="(empty slot)","",COUNTIFS('DAILY ENTRY'!$C$4:$C$1006,$A127,'DAILY ENTRY'!$B$4:$B$1006,C$3))</f>
        <v>0</v>
      </c>
      <c r="D127" s="257" t="n">
        <f aca="false">IF(D$3="(empty slot)","",COUNTIFS('DAILY ENTRY'!$C$4:$C$1006,$A127,'DAILY ENTRY'!$B$4:$B$1006,D$3))</f>
        <v>0</v>
      </c>
      <c r="E127" s="257" t="n">
        <f aca="false">IF(E$3="(empty slot)","",COUNTIFS('DAILY ENTRY'!$C$4:$C$1006,$A127,'DAILY ENTRY'!$B$4:$B$1006,E$3))</f>
        <v>0</v>
      </c>
      <c r="F127" s="257" t="n">
        <f aca="false">IF(F$3="(empty slot)","",COUNTIFS('DAILY ENTRY'!$C$4:$C$1006,$A127,'DAILY ENTRY'!$B$4:$B$1006,F$3))</f>
        <v>0</v>
      </c>
      <c r="G127" s="257" t="n">
        <f aca="false">IF(G$3="(empty slot)","",COUNTIFS('DAILY ENTRY'!$C$4:$C$1006,$A127,'DAILY ENTRY'!$B$4:$B$1006,G$3))</f>
        <v>0</v>
      </c>
      <c r="H127" s="257" t="n">
        <f aca="false">IF(H$3="(empty slot)","",COUNTIFS('DAILY ENTRY'!$C$4:$C$1006,$A127,'DAILY ENTRY'!$B$4:$B$1006,H$3))</f>
        <v>0</v>
      </c>
      <c r="I127" s="257" t="n">
        <f aca="false">IF(I$3="(empty slot)","",COUNTIFS('DAILY ENTRY'!$C$4:$C$1006,$A127,'DAILY ENTRY'!$B$4:$B$1006,I$3))</f>
        <v>0</v>
      </c>
      <c r="J127" s="257" t="n">
        <f aca="false">IF(J$3="(empty slot)","",COUNTIFS('DAILY ENTRY'!$C$4:$C$1006,$A127,'DAILY ENTRY'!$B$4:$B$1006,J$3))</f>
        <v>0</v>
      </c>
      <c r="K127" s="257" t="n">
        <f aca="false">IF(K$3="(empty slot)","",COUNTIFS('DAILY ENTRY'!$C$4:$C$1006,$A127,'DAILY ENTRY'!$B$4:$B$1006,K$3))</f>
        <v>0</v>
      </c>
      <c r="L127" s="258" t="n">
        <f aca="false">COUNTIF('DAILY ENTRY'!$C$4:$C$1006,$A127)</f>
        <v>0</v>
      </c>
    </row>
    <row r="128" customFormat="false" ht="19.5" hidden="false" customHeight="true" outlineLevel="0" collapsed="false">
      <c r="A128" s="253" t="str">
        <f aca="false">'Platform Setup'!$B$128</f>
        <v>Careers Page + Google for Jobs</v>
      </c>
      <c r="B128" s="257" t="n">
        <f aca="false">IF(B$3="(empty slot)","",COUNTIFS('DAILY ENTRY'!$C$4:$C$1006,$A128,'DAILY ENTRY'!$B$4:$B$1006,B$3))</f>
        <v>0</v>
      </c>
      <c r="C128" s="257" t="n">
        <f aca="false">IF(C$3="(empty slot)","",COUNTIFS('DAILY ENTRY'!$C$4:$C$1006,$A128,'DAILY ENTRY'!$B$4:$B$1006,C$3))</f>
        <v>0</v>
      </c>
      <c r="D128" s="257" t="n">
        <f aca="false">IF(D$3="(empty slot)","",COUNTIFS('DAILY ENTRY'!$C$4:$C$1006,$A128,'DAILY ENTRY'!$B$4:$B$1006,D$3))</f>
        <v>0</v>
      </c>
      <c r="E128" s="257" t="n">
        <f aca="false">IF(E$3="(empty slot)","",COUNTIFS('DAILY ENTRY'!$C$4:$C$1006,$A128,'DAILY ENTRY'!$B$4:$B$1006,E$3))</f>
        <v>0</v>
      </c>
      <c r="F128" s="257" t="n">
        <f aca="false">IF(F$3="(empty slot)","",COUNTIFS('DAILY ENTRY'!$C$4:$C$1006,$A128,'DAILY ENTRY'!$B$4:$B$1006,F$3))</f>
        <v>0</v>
      </c>
      <c r="G128" s="257" t="n">
        <f aca="false">IF(G$3="(empty slot)","",COUNTIFS('DAILY ENTRY'!$C$4:$C$1006,$A128,'DAILY ENTRY'!$B$4:$B$1006,G$3))</f>
        <v>0</v>
      </c>
      <c r="H128" s="257" t="n">
        <f aca="false">IF(H$3="(empty slot)","",COUNTIFS('DAILY ENTRY'!$C$4:$C$1006,$A128,'DAILY ENTRY'!$B$4:$B$1006,H$3))</f>
        <v>0</v>
      </c>
      <c r="I128" s="257" t="n">
        <f aca="false">IF(I$3="(empty slot)","",COUNTIFS('DAILY ENTRY'!$C$4:$C$1006,$A128,'DAILY ENTRY'!$B$4:$B$1006,I$3))</f>
        <v>0</v>
      </c>
      <c r="J128" s="257" t="n">
        <f aca="false">IF(J$3="(empty slot)","",COUNTIFS('DAILY ENTRY'!$C$4:$C$1006,$A128,'DAILY ENTRY'!$B$4:$B$1006,J$3))</f>
        <v>0</v>
      </c>
      <c r="K128" s="257" t="n">
        <f aca="false">IF(K$3="(empty slot)","",COUNTIFS('DAILY ENTRY'!$C$4:$C$1006,$A128,'DAILY ENTRY'!$B$4:$B$1006,K$3))</f>
        <v>0</v>
      </c>
      <c r="L128" s="258" t="n">
        <f aca="false">COUNTIF('DAILY ENTRY'!$C$4:$C$1006,$A128)</f>
        <v>0</v>
      </c>
    </row>
    <row r="129" customFormat="false" ht="19.5" hidden="false" customHeight="true" outlineLevel="0" collapsed="false">
      <c r="A129" s="253" t="str">
        <f aca="false">'Platform Setup'!$B$129</f>
        <v>Naukri.com (employer)</v>
      </c>
      <c r="B129" s="257" t="n">
        <f aca="false">IF(B$3="(empty slot)","",COUNTIFS('DAILY ENTRY'!$C$4:$C$1006,$A129,'DAILY ENTRY'!$B$4:$B$1006,B$3))</f>
        <v>0</v>
      </c>
      <c r="C129" s="257" t="n">
        <f aca="false">IF(C$3="(empty slot)","",COUNTIFS('DAILY ENTRY'!$C$4:$C$1006,$A129,'DAILY ENTRY'!$B$4:$B$1006,C$3))</f>
        <v>0</v>
      </c>
      <c r="D129" s="257" t="n">
        <f aca="false">IF(D$3="(empty slot)","",COUNTIFS('DAILY ENTRY'!$C$4:$C$1006,$A129,'DAILY ENTRY'!$B$4:$B$1006,D$3))</f>
        <v>0</v>
      </c>
      <c r="E129" s="257" t="n">
        <f aca="false">IF(E$3="(empty slot)","",COUNTIFS('DAILY ENTRY'!$C$4:$C$1006,$A129,'DAILY ENTRY'!$B$4:$B$1006,E$3))</f>
        <v>0</v>
      </c>
      <c r="F129" s="257" t="n">
        <f aca="false">IF(F$3="(empty slot)","",COUNTIFS('DAILY ENTRY'!$C$4:$C$1006,$A129,'DAILY ENTRY'!$B$4:$B$1006,F$3))</f>
        <v>0</v>
      </c>
      <c r="G129" s="257" t="n">
        <f aca="false">IF(G$3="(empty slot)","",COUNTIFS('DAILY ENTRY'!$C$4:$C$1006,$A129,'DAILY ENTRY'!$B$4:$B$1006,G$3))</f>
        <v>0</v>
      </c>
      <c r="H129" s="257" t="n">
        <f aca="false">IF(H$3="(empty slot)","",COUNTIFS('DAILY ENTRY'!$C$4:$C$1006,$A129,'DAILY ENTRY'!$B$4:$B$1006,H$3))</f>
        <v>0</v>
      </c>
      <c r="I129" s="257" t="n">
        <f aca="false">IF(I$3="(empty slot)","",COUNTIFS('DAILY ENTRY'!$C$4:$C$1006,$A129,'DAILY ENTRY'!$B$4:$B$1006,I$3))</f>
        <v>0</v>
      </c>
      <c r="J129" s="257" t="n">
        <f aca="false">IF(J$3="(empty slot)","",COUNTIFS('DAILY ENTRY'!$C$4:$C$1006,$A129,'DAILY ENTRY'!$B$4:$B$1006,J$3))</f>
        <v>0</v>
      </c>
      <c r="K129" s="257" t="n">
        <f aca="false">IF(K$3="(empty slot)","",COUNTIFS('DAILY ENTRY'!$C$4:$C$1006,$A129,'DAILY ENTRY'!$B$4:$B$1006,K$3))</f>
        <v>0</v>
      </c>
      <c r="L129" s="258" t="n">
        <f aca="false">COUNTIF('DAILY ENTRY'!$C$4:$C$1006,$A129)</f>
        <v>0</v>
      </c>
    </row>
    <row r="130" customFormat="false" ht="19.5" hidden="false" customHeight="true" outlineLevel="0" collapsed="false">
      <c r="A130" s="253" t="str">
        <f aca="false">'Platform Setup'!$B$130</f>
        <v>Jobberman (employer)</v>
      </c>
      <c r="B130" s="257" t="n">
        <f aca="false">IF(B$3="(empty slot)","",COUNTIFS('DAILY ENTRY'!$C$4:$C$1006,$A130,'DAILY ENTRY'!$B$4:$B$1006,B$3))</f>
        <v>0</v>
      </c>
      <c r="C130" s="257" t="n">
        <f aca="false">IF(C$3="(empty slot)","",COUNTIFS('DAILY ENTRY'!$C$4:$C$1006,$A130,'DAILY ENTRY'!$B$4:$B$1006,C$3))</f>
        <v>0</v>
      </c>
      <c r="D130" s="257" t="n">
        <f aca="false">IF(D$3="(empty slot)","",COUNTIFS('DAILY ENTRY'!$C$4:$C$1006,$A130,'DAILY ENTRY'!$B$4:$B$1006,D$3))</f>
        <v>0</v>
      </c>
      <c r="E130" s="257" t="n">
        <f aca="false">IF(E$3="(empty slot)","",COUNTIFS('DAILY ENTRY'!$C$4:$C$1006,$A130,'DAILY ENTRY'!$B$4:$B$1006,E$3))</f>
        <v>0</v>
      </c>
      <c r="F130" s="257" t="n">
        <f aca="false">IF(F$3="(empty slot)","",COUNTIFS('DAILY ENTRY'!$C$4:$C$1006,$A130,'DAILY ENTRY'!$B$4:$B$1006,F$3))</f>
        <v>0</v>
      </c>
      <c r="G130" s="257" t="n">
        <f aca="false">IF(G$3="(empty slot)","",COUNTIFS('DAILY ENTRY'!$C$4:$C$1006,$A130,'DAILY ENTRY'!$B$4:$B$1006,G$3))</f>
        <v>0</v>
      </c>
      <c r="H130" s="257" t="n">
        <f aca="false">IF(H$3="(empty slot)","",COUNTIFS('DAILY ENTRY'!$C$4:$C$1006,$A130,'DAILY ENTRY'!$B$4:$B$1006,H$3))</f>
        <v>0</v>
      </c>
      <c r="I130" s="257" t="n">
        <f aca="false">IF(I$3="(empty slot)","",COUNTIFS('DAILY ENTRY'!$C$4:$C$1006,$A130,'DAILY ENTRY'!$B$4:$B$1006,I$3))</f>
        <v>0</v>
      </c>
      <c r="J130" s="257" t="n">
        <f aca="false">IF(J$3="(empty slot)","",COUNTIFS('DAILY ENTRY'!$C$4:$C$1006,$A130,'DAILY ENTRY'!$B$4:$B$1006,J$3))</f>
        <v>0</v>
      </c>
      <c r="K130" s="257" t="n">
        <f aca="false">IF(K$3="(empty slot)","",COUNTIFS('DAILY ENTRY'!$C$4:$C$1006,$A130,'DAILY ENTRY'!$B$4:$B$1006,K$3))</f>
        <v>0</v>
      </c>
      <c r="L130" s="258" t="n">
        <f aca="false">COUNTIF('DAILY ENTRY'!$C$4:$C$1006,$A130)</f>
        <v>0</v>
      </c>
    </row>
    <row r="131" customFormat="false" ht="19.5" hidden="false" customHeight="true" outlineLevel="0" collapsed="false">
      <c r="A131" s="253" t="str">
        <f aca="false">'Platform Setup'!$B$131</f>
        <v>Zenodo (DOI for frameworks)</v>
      </c>
      <c r="B131" s="257" t="n">
        <f aca="false">IF(B$3="(empty slot)","",COUNTIFS('DAILY ENTRY'!$C$4:$C$1006,$A131,'DAILY ENTRY'!$B$4:$B$1006,B$3))</f>
        <v>0</v>
      </c>
      <c r="C131" s="257" t="n">
        <f aca="false">IF(C$3="(empty slot)","",COUNTIFS('DAILY ENTRY'!$C$4:$C$1006,$A131,'DAILY ENTRY'!$B$4:$B$1006,C$3))</f>
        <v>0</v>
      </c>
      <c r="D131" s="257" t="n">
        <f aca="false">IF(D$3="(empty slot)","",COUNTIFS('DAILY ENTRY'!$C$4:$C$1006,$A131,'DAILY ENTRY'!$B$4:$B$1006,D$3))</f>
        <v>0</v>
      </c>
      <c r="E131" s="257" t="n">
        <f aca="false">IF(E$3="(empty slot)","",COUNTIFS('DAILY ENTRY'!$C$4:$C$1006,$A131,'DAILY ENTRY'!$B$4:$B$1006,E$3))</f>
        <v>0</v>
      </c>
      <c r="F131" s="257" t="n">
        <f aca="false">IF(F$3="(empty slot)","",COUNTIFS('DAILY ENTRY'!$C$4:$C$1006,$A131,'DAILY ENTRY'!$B$4:$B$1006,F$3))</f>
        <v>0</v>
      </c>
      <c r="G131" s="257" t="n">
        <f aca="false">IF(G$3="(empty slot)","",COUNTIFS('DAILY ENTRY'!$C$4:$C$1006,$A131,'DAILY ENTRY'!$B$4:$B$1006,G$3))</f>
        <v>0</v>
      </c>
      <c r="H131" s="257" t="n">
        <f aca="false">IF(H$3="(empty slot)","",COUNTIFS('DAILY ENTRY'!$C$4:$C$1006,$A131,'DAILY ENTRY'!$B$4:$B$1006,H$3))</f>
        <v>0</v>
      </c>
      <c r="I131" s="257" t="n">
        <f aca="false">IF(I$3="(empty slot)","",COUNTIFS('DAILY ENTRY'!$C$4:$C$1006,$A131,'DAILY ENTRY'!$B$4:$B$1006,I$3))</f>
        <v>0</v>
      </c>
      <c r="J131" s="257" t="n">
        <f aca="false">IF(J$3="(empty slot)","",COUNTIFS('DAILY ENTRY'!$C$4:$C$1006,$A131,'DAILY ENTRY'!$B$4:$B$1006,J$3))</f>
        <v>0</v>
      </c>
      <c r="K131" s="257" t="n">
        <f aca="false">IF(K$3="(empty slot)","",COUNTIFS('DAILY ENTRY'!$C$4:$C$1006,$A131,'DAILY ENTRY'!$B$4:$B$1006,K$3))</f>
        <v>0</v>
      </c>
      <c r="L131" s="258" t="n">
        <f aca="false">COUNTIF('DAILY ENTRY'!$C$4:$C$1006,$A131)</f>
        <v>0</v>
      </c>
    </row>
    <row r="132" customFormat="false" ht="19.5" hidden="false" customHeight="true" outlineLevel="0" collapsed="false">
      <c r="A132" s="253" t="str">
        <f aca="false">'Platform Setup'!$B$132</f>
        <v>OER Commons + MERLOT</v>
      </c>
      <c r="B132" s="257" t="n">
        <f aca="false">IF(B$3="(empty slot)","",COUNTIFS('DAILY ENTRY'!$C$4:$C$1006,$A132,'DAILY ENTRY'!$B$4:$B$1006,B$3))</f>
        <v>0</v>
      </c>
      <c r="C132" s="257" t="n">
        <f aca="false">IF(C$3="(empty slot)","",COUNTIFS('DAILY ENTRY'!$C$4:$C$1006,$A132,'DAILY ENTRY'!$B$4:$B$1006,C$3))</f>
        <v>0</v>
      </c>
      <c r="D132" s="257" t="n">
        <f aca="false">IF(D$3="(empty slot)","",COUNTIFS('DAILY ENTRY'!$C$4:$C$1006,$A132,'DAILY ENTRY'!$B$4:$B$1006,D$3))</f>
        <v>0</v>
      </c>
      <c r="E132" s="257" t="n">
        <f aca="false">IF(E$3="(empty slot)","",COUNTIFS('DAILY ENTRY'!$C$4:$C$1006,$A132,'DAILY ENTRY'!$B$4:$B$1006,E$3))</f>
        <v>0</v>
      </c>
      <c r="F132" s="257" t="n">
        <f aca="false">IF(F$3="(empty slot)","",COUNTIFS('DAILY ENTRY'!$C$4:$C$1006,$A132,'DAILY ENTRY'!$B$4:$B$1006,F$3))</f>
        <v>0</v>
      </c>
      <c r="G132" s="257" t="n">
        <f aca="false">IF(G$3="(empty slot)","",COUNTIFS('DAILY ENTRY'!$C$4:$C$1006,$A132,'DAILY ENTRY'!$B$4:$B$1006,G$3))</f>
        <v>0</v>
      </c>
      <c r="H132" s="257" t="n">
        <f aca="false">IF(H$3="(empty slot)","",COUNTIFS('DAILY ENTRY'!$C$4:$C$1006,$A132,'DAILY ENTRY'!$B$4:$B$1006,H$3))</f>
        <v>0</v>
      </c>
      <c r="I132" s="257" t="n">
        <f aca="false">IF(I$3="(empty slot)","",COUNTIFS('DAILY ENTRY'!$C$4:$C$1006,$A132,'DAILY ENTRY'!$B$4:$B$1006,I$3))</f>
        <v>0</v>
      </c>
      <c r="J132" s="257" t="n">
        <f aca="false">IF(J$3="(empty slot)","",COUNTIFS('DAILY ENTRY'!$C$4:$C$1006,$A132,'DAILY ENTRY'!$B$4:$B$1006,J$3))</f>
        <v>0</v>
      </c>
      <c r="K132" s="257" t="n">
        <f aca="false">IF(K$3="(empty slot)","",COUNTIFS('DAILY ENTRY'!$C$4:$C$1006,$A132,'DAILY ENTRY'!$B$4:$B$1006,K$3))</f>
        <v>0</v>
      </c>
      <c r="L132" s="258" t="n">
        <f aca="false">COUNTIF('DAILY ENTRY'!$C$4:$C$1006,$A132)</f>
        <v>0</v>
      </c>
    </row>
    <row r="133" customFormat="false" ht="19.5" hidden="false" customHeight="true" outlineLevel="0" collapsed="false">
      <c r="A133" s="253" t="str">
        <f aca="false">'Platform Setup'!$B$133</f>
        <v>TrainingZone + HRZone (UK L&amp;D)</v>
      </c>
      <c r="B133" s="257" t="n">
        <f aca="false">IF(B$3="(empty slot)","",COUNTIFS('DAILY ENTRY'!$C$4:$C$1006,$A133,'DAILY ENTRY'!$B$4:$B$1006,B$3))</f>
        <v>0</v>
      </c>
      <c r="C133" s="257" t="n">
        <f aca="false">IF(C$3="(empty slot)","",COUNTIFS('DAILY ENTRY'!$C$4:$C$1006,$A133,'DAILY ENTRY'!$B$4:$B$1006,C$3))</f>
        <v>0</v>
      </c>
      <c r="D133" s="257" t="n">
        <f aca="false">IF(D$3="(empty slot)","",COUNTIFS('DAILY ENTRY'!$C$4:$C$1006,$A133,'DAILY ENTRY'!$B$4:$B$1006,D$3))</f>
        <v>0</v>
      </c>
      <c r="E133" s="257" t="n">
        <f aca="false">IF(E$3="(empty slot)","",COUNTIFS('DAILY ENTRY'!$C$4:$C$1006,$A133,'DAILY ENTRY'!$B$4:$B$1006,E$3))</f>
        <v>0</v>
      </c>
      <c r="F133" s="257" t="n">
        <f aca="false">IF(F$3="(empty slot)","",COUNTIFS('DAILY ENTRY'!$C$4:$C$1006,$A133,'DAILY ENTRY'!$B$4:$B$1006,F$3))</f>
        <v>0</v>
      </c>
      <c r="G133" s="257" t="n">
        <f aca="false">IF(G$3="(empty slot)","",COUNTIFS('DAILY ENTRY'!$C$4:$C$1006,$A133,'DAILY ENTRY'!$B$4:$B$1006,G$3))</f>
        <v>0</v>
      </c>
      <c r="H133" s="257" t="n">
        <f aca="false">IF(H$3="(empty slot)","",COUNTIFS('DAILY ENTRY'!$C$4:$C$1006,$A133,'DAILY ENTRY'!$B$4:$B$1006,H$3))</f>
        <v>0</v>
      </c>
      <c r="I133" s="257" t="n">
        <f aca="false">IF(I$3="(empty slot)","",COUNTIFS('DAILY ENTRY'!$C$4:$C$1006,$A133,'DAILY ENTRY'!$B$4:$B$1006,I$3))</f>
        <v>0</v>
      </c>
      <c r="J133" s="257" t="n">
        <f aca="false">IF(J$3="(empty slot)","",COUNTIFS('DAILY ENTRY'!$C$4:$C$1006,$A133,'DAILY ENTRY'!$B$4:$B$1006,J$3))</f>
        <v>0</v>
      </c>
      <c r="K133" s="257" t="n">
        <f aca="false">IF(K$3="(empty slot)","",COUNTIFS('DAILY ENTRY'!$C$4:$C$1006,$A133,'DAILY ENTRY'!$B$4:$B$1006,K$3))</f>
        <v>0</v>
      </c>
      <c r="L133" s="258" t="n">
        <f aca="false">COUNTIF('DAILY ENTRY'!$C$4:$C$1006,$A133)</f>
        <v>0</v>
      </c>
    </row>
    <row r="134" customFormat="false" ht="19.5" hidden="false" customHeight="true" outlineLevel="0" collapsed="false">
      <c r="A134" s="253" t="str">
        <f aca="false">'Platform Setup'!$B$134</f>
        <v>Google Search Console</v>
      </c>
      <c r="B134" s="257" t="n">
        <f aca="false">IF(B$3="(empty slot)","",COUNTIFS('DAILY ENTRY'!$C$4:$C$1006,$A134,'DAILY ENTRY'!$B$4:$B$1006,B$3))</f>
        <v>0</v>
      </c>
      <c r="C134" s="257" t="n">
        <f aca="false">IF(C$3="(empty slot)","",COUNTIFS('DAILY ENTRY'!$C$4:$C$1006,$A134,'DAILY ENTRY'!$B$4:$B$1006,C$3))</f>
        <v>0</v>
      </c>
      <c r="D134" s="257" t="n">
        <f aca="false">IF(D$3="(empty slot)","",COUNTIFS('DAILY ENTRY'!$C$4:$C$1006,$A134,'DAILY ENTRY'!$B$4:$B$1006,D$3))</f>
        <v>0</v>
      </c>
      <c r="E134" s="257" t="n">
        <f aca="false">IF(E$3="(empty slot)","",COUNTIFS('DAILY ENTRY'!$C$4:$C$1006,$A134,'DAILY ENTRY'!$B$4:$B$1006,E$3))</f>
        <v>0</v>
      </c>
      <c r="F134" s="257" t="n">
        <f aca="false">IF(F$3="(empty slot)","",COUNTIFS('DAILY ENTRY'!$C$4:$C$1006,$A134,'DAILY ENTRY'!$B$4:$B$1006,F$3))</f>
        <v>0</v>
      </c>
      <c r="G134" s="257" t="n">
        <f aca="false">IF(G$3="(empty slot)","",COUNTIFS('DAILY ENTRY'!$C$4:$C$1006,$A134,'DAILY ENTRY'!$B$4:$B$1006,G$3))</f>
        <v>0</v>
      </c>
      <c r="H134" s="257" t="n">
        <f aca="false">IF(H$3="(empty slot)","",COUNTIFS('DAILY ENTRY'!$C$4:$C$1006,$A134,'DAILY ENTRY'!$B$4:$B$1006,H$3))</f>
        <v>0</v>
      </c>
      <c r="I134" s="257" t="n">
        <f aca="false">IF(I$3="(empty slot)","",COUNTIFS('DAILY ENTRY'!$C$4:$C$1006,$A134,'DAILY ENTRY'!$B$4:$B$1006,I$3))</f>
        <v>0</v>
      </c>
      <c r="J134" s="257" t="n">
        <f aca="false">IF(J$3="(empty slot)","",COUNTIFS('DAILY ENTRY'!$C$4:$C$1006,$A134,'DAILY ENTRY'!$B$4:$B$1006,J$3))</f>
        <v>0</v>
      </c>
      <c r="K134" s="257" t="n">
        <f aca="false">IF(K$3="(empty slot)","",COUNTIFS('DAILY ENTRY'!$C$4:$C$1006,$A134,'DAILY ENTRY'!$B$4:$B$1006,K$3))</f>
        <v>0</v>
      </c>
      <c r="L134" s="258" t="n">
        <f aca="false">COUNTIF('DAILY ENTRY'!$C$4:$C$1006,$A134)</f>
        <v>0</v>
      </c>
    </row>
    <row r="135" customFormat="false" ht="19.5" hidden="false" customHeight="true" outlineLevel="0" collapsed="false">
      <c r="A135" s="253" t="str">
        <f aca="false">'Platform Setup'!$B$135</f>
        <v>Google Analytics</v>
      </c>
      <c r="B135" s="257" t="n">
        <f aca="false">IF(B$3="(empty slot)","",COUNTIFS('DAILY ENTRY'!$C$4:$C$1006,$A135,'DAILY ENTRY'!$B$4:$B$1006,B$3))</f>
        <v>0</v>
      </c>
      <c r="C135" s="257" t="n">
        <f aca="false">IF(C$3="(empty slot)","",COUNTIFS('DAILY ENTRY'!$C$4:$C$1006,$A135,'DAILY ENTRY'!$B$4:$B$1006,C$3))</f>
        <v>0</v>
      </c>
      <c r="D135" s="257" t="n">
        <f aca="false">IF(D$3="(empty slot)","",COUNTIFS('DAILY ENTRY'!$C$4:$C$1006,$A135,'DAILY ENTRY'!$B$4:$B$1006,D$3))</f>
        <v>0</v>
      </c>
      <c r="E135" s="257" t="n">
        <f aca="false">IF(E$3="(empty slot)","",COUNTIFS('DAILY ENTRY'!$C$4:$C$1006,$A135,'DAILY ENTRY'!$B$4:$B$1006,E$3))</f>
        <v>0</v>
      </c>
      <c r="F135" s="257" t="n">
        <f aca="false">IF(F$3="(empty slot)","",COUNTIFS('DAILY ENTRY'!$C$4:$C$1006,$A135,'DAILY ENTRY'!$B$4:$B$1006,F$3))</f>
        <v>0</v>
      </c>
      <c r="G135" s="257" t="n">
        <f aca="false">IF(G$3="(empty slot)","",COUNTIFS('DAILY ENTRY'!$C$4:$C$1006,$A135,'DAILY ENTRY'!$B$4:$B$1006,G$3))</f>
        <v>0</v>
      </c>
      <c r="H135" s="257" t="n">
        <f aca="false">IF(H$3="(empty slot)","",COUNTIFS('DAILY ENTRY'!$C$4:$C$1006,$A135,'DAILY ENTRY'!$B$4:$B$1006,H$3))</f>
        <v>0</v>
      </c>
      <c r="I135" s="257" t="n">
        <f aca="false">IF(I$3="(empty slot)","",COUNTIFS('DAILY ENTRY'!$C$4:$C$1006,$A135,'DAILY ENTRY'!$B$4:$B$1006,I$3))</f>
        <v>0</v>
      </c>
      <c r="J135" s="257" t="n">
        <f aca="false">IF(J$3="(empty slot)","",COUNTIFS('DAILY ENTRY'!$C$4:$C$1006,$A135,'DAILY ENTRY'!$B$4:$B$1006,J$3))</f>
        <v>0</v>
      </c>
      <c r="K135" s="257" t="n">
        <f aca="false">IF(K$3="(empty slot)","",COUNTIFS('DAILY ENTRY'!$C$4:$C$1006,$A135,'DAILY ENTRY'!$B$4:$B$1006,K$3))</f>
        <v>0</v>
      </c>
      <c r="L135" s="258" t="n">
        <f aca="false">COUNTIF('DAILY ENTRY'!$C$4:$C$1006,$A135)</f>
        <v>0</v>
      </c>
    </row>
    <row r="136" customFormat="false" ht="19.5" hidden="false" customHeight="true" outlineLevel="0" collapsed="false">
      <c r="A136" s="253" t="str">
        <f aca="false">'Platform Setup'!$B$136</f>
        <v>Microsoft Clarity</v>
      </c>
      <c r="B136" s="257" t="n">
        <f aca="false">IF(B$3="(empty slot)","",COUNTIFS('DAILY ENTRY'!$C$4:$C$1006,$A136,'DAILY ENTRY'!$B$4:$B$1006,B$3))</f>
        <v>0</v>
      </c>
      <c r="C136" s="257" t="n">
        <f aca="false">IF(C$3="(empty slot)","",COUNTIFS('DAILY ENTRY'!$C$4:$C$1006,$A136,'DAILY ENTRY'!$B$4:$B$1006,C$3))</f>
        <v>0</v>
      </c>
      <c r="D136" s="257" t="n">
        <f aca="false">IF(D$3="(empty slot)","",COUNTIFS('DAILY ENTRY'!$C$4:$C$1006,$A136,'DAILY ENTRY'!$B$4:$B$1006,D$3))</f>
        <v>0</v>
      </c>
      <c r="E136" s="257" t="n">
        <f aca="false">IF(E$3="(empty slot)","",COUNTIFS('DAILY ENTRY'!$C$4:$C$1006,$A136,'DAILY ENTRY'!$B$4:$B$1006,E$3))</f>
        <v>0</v>
      </c>
      <c r="F136" s="257" t="n">
        <f aca="false">IF(F$3="(empty slot)","",COUNTIFS('DAILY ENTRY'!$C$4:$C$1006,$A136,'DAILY ENTRY'!$B$4:$B$1006,F$3))</f>
        <v>0</v>
      </c>
      <c r="G136" s="257" t="n">
        <f aca="false">IF(G$3="(empty slot)","",COUNTIFS('DAILY ENTRY'!$C$4:$C$1006,$A136,'DAILY ENTRY'!$B$4:$B$1006,G$3))</f>
        <v>0</v>
      </c>
      <c r="H136" s="257" t="n">
        <f aca="false">IF(H$3="(empty slot)","",COUNTIFS('DAILY ENTRY'!$C$4:$C$1006,$A136,'DAILY ENTRY'!$B$4:$B$1006,H$3))</f>
        <v>0</v>
      </c>
      <c r="I136" s="257" t="n">
        <f aca="false">IF(I$3="(empty slot)","",COUNTIFS('DAILY ENTRY'!$C$4:$C$1006,$A136,'DAILY ENTRY'!$B$4:$B$1006,I$3))</f>
        <v>0</v>
      </c>
      <c r="J136" s="257" t="n">
        <f aca="false">IF(J$3="(empty slot)","",COUNTIFS('DAILY ENTRY'!$C$4:$C$1006,$A136,'DAILY ENTRY'!$B$4:$B$1006,J$3))</f>
        <v>0</v>
      </c>
      <c r="K136" s="257" t="n">
        <f aca="false">IF(K$3="(empty slot)","",COUNTIFS('DAILY ENTRY'!$C$4:$C$1006,$A136,'DAILY ENTRY'!$B$4:$B$1006,K$3))</f>
        <v>0</v>
      </c>
      <c r="L136" s="258" t="n">
        <f aca="false">COUNTIF('DAILY ENTRY'!$C$4:$C$1006,$A136)</f>
        <v>0</v>
      </c>
    </row>
  </sheetData>
  <sheetProtection sheet="true" password="dd42" formatCells="false" formatColumns="false" formatRows="false" sort="false" autoFilter="false"/>
  <mergeCells count="2">
    <mergeCell ref="A1:L1"/>
    <mergeCell ref="B2:L2"/>
  </mergeCells>
  <conditionalFormatting sqref="B4:K136">
    <cfRule type="colorScale" priority="2">
      <colorScale>
        <cfvo type="num" val="0"/>
        <cfvo type="num" val="5"/>
        <cfvo type="num" val="25"/>
        <color rgb="FFFFFFFF"/>
        <color rgb="FFFFE699"/>
        <color rgb="FFC6EFCE"/>
      </colorScale>
    </cfRule>
  </conditionalFormatting>
  <hyperlinks>
    <hyperlink ref="A2" location="'MAP'!A1" display="◀  MAP"/>
  </hyperlinks>
  <printOptions headings="false" gridLines="false" gridLinesSet="true" horizontalCentered="false" verticalCentered="false"/>
  <pageMargins left="0.4" right="0.4" top="0.55" bottom="0.55" header="0.511811023622047" footer="0.3"/>
  <pageSetup paperSize="1" scale="100" fitToWidth="1" fitToHeight="0" pageOrder="downThenOver" orientation="landscape" blackAndWhite="false" draft="false" cellComments="none" horizontalDpi="300" verticalDpi="300" copies="1"/>
  <headerFooter differentFirst="false" differentOddEven="false">
    <oddHeader/>
    <oddFooter>&amp;L&amp;7 &amp;K808080PCI AI  —  Growth OS&amp;R&amp;7 &amp;K808080Page &amp;P of &amp;N</oddFooter>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A1:J1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8"/>
    <col collapsed="false" customWidth="true" hidden="false" outlineLevel="0" max="2" min="2" style="0" width="40"/>
    <col collapsed="false" customWidth="true" hidden="false" outlineLevel="0" max="3" min="3" style="0" width="14"/>
    <col collapsed="false" customWidth="true" hidden="false" outlineLevel="0" max="4" min="4" style="0" width="10"/>
    <col collapsed="false" customWidth="true" hidden="false" outlineLevel="0" max="5" min="5" style="0" width="34"/>
    <col collapsed="false" customWidth="true" hidden="false" outlineLevel="0" max="6" min="6" style="0" width="26"/>
    <col collapsed="false" customWidth="true" hidden="false" outlineLevel="0" max="7" min="7" style="0" width="24"/>
    <col collapsed="false" customWidth="true" hidden="false" outlineLevel="0" max="8" min="8" style="0" width="8"/>
    <col collapsed="false" customWidth="true" hidden="false" outlineLevel="0" max="9" min="9" style="0" width="16"/>
    <col collapsed="false" customWidth="true" hidden="false" outlineLevel="0" max="10" min="10" style="0" width="13"/>
  </cols>
  <sheetData>
    <row r="1" customFormat="false" ht="25.5" hidden="false" customHeight="true" outlineLevel="0" collapsed="false">
      <c r="A1" s="48" t="s">
        <v>28735</v>
      </c>
      <c r="B1" s="48"/>
      <c r="C1" s="48"/>
      <c r="D1" s="48"/>
      <c r="E1" s="48"/>
      <c r="F1" s="48"/>
      <c r="G1" s="48"/>
      <c r="H1" s="48"/>
      <c r="I1" s="48"/>
      <c r="J1" s="48"/>
    </row>
    <row r="2" customFormat="false" ht="24" hidden="false" customHeight="true" outlineLevel="0" collapsed="false">
      <c r="A2" s="3" t="s">
        <v>1</v>
      </c>
      <c r="B2" s="49" t="s">
        <v>28736</v>
      </c>
      <c r="C2" s="49"/>
      <c r="D2" s="49"/>
      <c r="E2" s="49"/>
      <c r="F2" s="49"/>
      <c r="G2" s="49"/>
      <c r="H2" s="49"/>
      <c r="I2" s="49"/>
      <c r="J2" s="49"/>
    </row>
    <row r="3" customFormat="false" ht="45.75" hidden="false" customHeight="true" outlineLevel="0" collapsed="false">
      <c r="A3" s="259" t="s">
        <v>28737</v>
      </c>
      <c r="B3" s="259"/>
      <c r="C3" s="259"/>
      <c r="D3" s="259"/>
      <c r="E3" s="259"/>
      <c r="F3" s="259"/>
      <c r="G3" s="259"/>
      <c r="H3" s="259"/>
      <c r="I3" s="259"/>
      <c r="J3" s="259"/>
    </row>
    <row r="4" customFormat="false" ht="15" hidden="false" customHeight="false" outlineLevel="0" collapsed="false">
      <c r="A4" s="260" t="s">
        <v>28738</v>
      </c>
      <c r="B4" s="260"/>
      <c r="C4" s="260"/>
      <c r="D4" s="261"/>
      <c r="E4" s="261"/>
      <c r="F4" s="261"/>
      <c r="G4" s="261"/>
    </row>
    <row r="6" customFormat="false" ht="21.75" hidden="false" customHeight="true" outlineLevel="0" collapsed="false">
      <c r="A6" s="44" t="s">
        <v>1319</v>
      </c>
      <c r="B6" s="44" t="s">
        <v>569</v>
      </c>
      <c r="C6" s="44" t="s">
        <v>570</v>
      </c>
      <c r="D6" s="44" t="s">
        <v>571</v>
      </c>
      <c r="E6" s="44" t="s">
        <v>28739</v>
      </c>
      <c r="F6" s="44" t="s">
        <v>28740</v>
      </c>
      <c r="G6" s="44" t="s">
        <v>28741</v>
      </c>
      <c r="H6" s="44" t="s">
        <v>28742</v>
      </c>
      <c r="I6" s="44" t="s">
        <v>1018</v>
      </c>
      <c r="J6" s="44" t="s">
        <v>28725</v>
      </c>
    </row>
    <row r="7" customFormat="false" ht="15" hidden="false" customHeight="false" outlineLevel="0" collapsed="false">
      <c r="A7" s="176" t="n">
        <f aca="false">IF('Platform Setup'!$A$4="","",'Platform Setup'!$A$4)</f>
        <v>1</v>
      </c>
      <c r="B7" s="176" t="str">
        <f aca="false">IF('Platform Setup'!$B$4="","",'Platform Setup'!$B$4)</f>
        <v>LinkedIn Company Page</v>
      </c>
      <c r="C7" s="176" t="str">
        <f aca="false">IF('Platform Setup'!$C$4="","",'Platform Setup'!$C$4)</f>
        <v>LinkedIn</v>
      </c>
      <c r="D7" s="176" t="str">
        <f aca="false">IF('Platform Setup'!$D$4="","",'Platform Setup'!$D$4)</f>
        <v>Critical</v>
      </c>
      <c r="E7" s="176" t="str">
        <f aca="false">IF('Platform Setup'!$F$4="","",'Platform Setup'!$F$4)</f>
        <v/>
      </c>
      <c r="F7" s="176" t="str">
        <f aca="false">IF('Platform Setup'!$G$4="","",'Platform Setup'!$G$4)</f>
        <v/>
      </c>
      <c r="G7" s="176" t="str">
        <f aca="false">IF('Platform Setup'!$H$4="","",'Platform Setup'!$H$4)</f>
        <v/>
      </c>
      <c r="H7" s="176" t="str">
        <f aca="false">IF('Platform Setup'!$I$4="","",'Platform Setup'!$I$4)</f>
        <v/>
      </c>
      <c r="I7" s="176" t="str">
        <f aca="false">IF('Platform Setup'!$M$4="","",'Platform Setup'!$M$4)</f>
        <v/>
      </c>
      <c r="J7" s="176" t="str">
        <f aca="false">IF('Platform Setup'!$J$4="","",'Platform Setup'!$J$4)</f>
        <v>Not Started</v>
      </c>
    </row>
    <row r="8" customFormat="false" ht="15" hidden="false" customHeight="false" outlineLevel="0" collapsed="false">
      <c r="A8" s="179" t="n">
        <f aca="false">IF('Platform Setup'!$A$5="","",'Platform Setup'!$A$5)</f>
        <v>2</v>
      </c>
      <c r="B8" s="179" t="str">
        <f aca="false">IF('Platform Setup'!$B$5="","",'Platform Setup'!$B$5)</f>
        <v>LinkedIn Personal Profile</v>
      </c>
      <c r="C8" s="179" t="str">
        <f aca="false">IF('Platform Setup'!$C$5="","",'Platform Setup'!$C$5)</f>
        <v>LinkedIn</v>
      </c>
      <c r="D8" s="179" t="str">
        <f aca="false">IF('Platform Setup'!$D$5="","",'Platform Setup'!$D$5)</f>
        <v>Critical</v>
      </c>
      <c r="E8" s="179" t="str">
        <f aca="false">IF('Platform Setup'!$F$5="","",'Platform Setup'!$F$5)</f>
        <v/>
      </c>
      <c r="F8" s="179" t="str">
        <f aca="false">IF('Platform Setup'!$G$5="","",'Platform Setup'!$G$5)</f>
        <v/>
      </c>
      <c r="G8" s="179" t="str">
        <f aca="false">IF('Platform Setup'!$H$5="","",'Platform Setup'!$H$5)</f>
        <v/>
      </c>
      <c r="H8" s="179" t="str">
        <f aca="false">IF('Platform Setup'!$I$5="","",'Platform Setup'!$I$5)</f>
        <v/>
      </c>
      <c r="I8" s="179" t="str">
        <f aca="false">IF('Platform Setup'!$M$5="","",'Platform Setup'!$M$5)</f>
        <v/>
      </c>
      <c r="J8" s="179" t="str">
        <f aca="false">IF('Platform Setup'!$J$5="","",'Platform Setup'!$J$5)</f>
        <v>Not Started</v>
      </c>
    </row>
    <row r="9" customFormat="false" ht="15" hidden="false" customHeight="false" outlineLevel="0" collapsed="false">
      <c r="A9" s="176" t="n">
        <f aca="false">IF('Platform Setup'!$A$6="","",'Platform Setup'!$A$6)</f>
        <v>3</v>
      </c>
      <c r="B9" s="176" t="str">
        <f aca="false">IF('Platform Setup'!$B$6="","",'Platform Setup'!$B$6)</f>
        <v>LinkedIn Sales Navigator</v>
      </c>
      <c r="C9" s="176" t="str">
        <f aca="false">IF('Platform Setup'!$C$6="","",'Platform Setup'!$C$6)</f>
        <v>LinkedIn</v>
      </c>
      <c r="D9" s="176" t="str">
        <f aca="false">IF('Platform Setup'!$D$6="","",'Platform Setup'!$D$6)</f>
        <v>Critical</v>
      </c>
      <c r="E9" s="176" t="str">
        <f aca="false">IF('Platform Setup'!$F$6="","",'Platform Setup'!$F$6)</f>
        <v/>
      </c>
      <c r="F9" s="176" t="str">
        <f aca="false">IF('Platform Setup'!$G$6="","",'Platform Setup'!$G$6)</f>
        <v/>
      </c>
      <c r="G9" s="176" t="str">
        <f aca="false">IF('Platform Setup'!$H$6="","",'Platform Setup'!$H$6)</f>
        <v/>
      </c>
      <c r="H9" s="176" t="str">
        <f aca="false">IF('Platform Setup'!$I$6="","",'Platform Setup'!$I$6)</f>
        <v/>
      </c>
      <c r="I9" s="176" t="str">
        <f aca="false">IF('Platform Setup'!$M$6="","",'Platform Setup'!$M$6)</f>
        <v/>
      </c>
      <c r="J9" s="176" t="str">
        <f aca="false">IF('Platform Setup'!$J$6="","",'Platform Setup'!$J$6)</f>
        <v>Not Started</v>
      </c>
    </row>
    <row r="10" customFormat="false" ht="15" hidden="false" customHeight="false" outlineLevel="0" collapsed="false">
      <c r="A10" s="179" t="n">
        <f aca="false">IF('Platform Setup'!$A$7="","",'Platform Setup'!$A$7)</f>
        <v>4</v>
      </c>
      <c r="B10" s="179" t="str">
        <f aca="false">IF('Platform Setup'!$B$7="","",'Platform Setup'!$B$7)</f>
        <v>LinkedIn Articles</v>
      </c>
      <c r="C10" s="179" t="str">
        <f aca="false">IF('Platform Setup'!$C$7="","",'Platform Setup'!$C$7)</f>
        <v>LinkedIn</v>
      </c>
      <c r="D10" s="179" t="str">
        <f aca="false">IF('Platform Setup'!$D$7="","",'Platform Setup'!$D$7)</f>
        <v>Critical</v>
      </c>
      <c r="E10" s="179" t="str">
        <f aca="false">IF('Platform Setup'!$F$7="","",'Platform Setup'!$F$7)</f>
        <v/>
      </c>
      <c r="F10" s="179" t="str">
        <f aca="false">IF('Platform Setup'!$G$7="","",'Platform Setup'!$G$7)</f>
        <v/>
      </c>
      <c r="G10" s="179" t="str">
        <f aca="false">IF('Platform Setup'!$H$7="","",'Platform Setup'!$H$7)</f>
        <v/>
      </c>
      <c r="H10" s="179" t="str">
        <f aca="false">IF('Platform Setup'!$I$7="","",'Platform Setup'!$I$7)</f>
        <v/>
      </c>
      <c r="I10" s="179" t="str">
        <f aca="false">IF('Platform Setup'!$M$7="","",'Platform Setup'!$M$7)</f>
        <v/>
      </c>
      <c r="J10" s="179" t="str">
        <f aca="false">IF('Platform Setup'!$J$7="","",'Platform Setup'!$J$7)</f>
        <v>Not Started</v>
      </c>
    </row>
    <row r="11" customFormat="false" ht="15" hidden="false" customHeight="false" outlineLevel="0" collapsed="false">
      <c r="A11" s="176" t="n">
        <f aca="false">IF('Platform Setup'!$A$8="","",'Platform Setup'!$A$8)</f>
        <v>5</v>
      </c>
      <c r="B11" s="176" t="str">
        <f aca="false">IF('Platform Setup'!$B$8="","",'Platform Setup'!$B$8)</f>
        <v>LinkedIn Newsletter</v>
      </c>
      <c r="C11" s="176" t="str">
        <f aca="false">IF('Platform Setup'!$C$8="","",'Platform Setup'!$C$8)</f>
        <v>LinkedIn</v>
      </c>
      <c r="D11" s="176" t="str">
        <f aca="false">IF('Platform Setup'!$D$8="","",'Platform Setup'!$D$8)</f>
        <v>High</v>
      </c>
      <c r="E11" s="176" t="str">
        <f aca="false">IF('Platform Setup'!$F$8="","",'Platform Setup'!$F$8)</f>
        <v/>
      </c>
      <c r="F11" s="176" t="str">
        <f aca="false">IF('Platform Setup'!$G$8="","",'Platform Setup'!$G$8)</f>
        <v/>
      </c>
      <c r="G11" s="176" t="str">
        <f aca="false">IF('Platform Setup'!$H$8="","",'Platform Setup'!$H$8)</f>
        <v/>
      </c>
      <c r="H11" s="176" t="str">
        <f aca="false">IF('Platform Setup'!$I$8="","",'Platform Setup'!$I$8)</f>
        <v/>
      </c>
      <c r="I11" s="176" t="str">
        <f aca="false">IF('Platform Setup'!$M$8="","",'Platform Setup'!$M$8)</f>
        <v/>
      </c>
      <c r="J11" s="176" t="str">
        <f aca="false">IF('Platform Setup'!$J$8="","",'Platform Setup'!$J$8)</f>
        <v>Not Started</v>
      </c>
    </row>
    <row r="12" customFormat="false" ht="15" hidden="false" customHeight="false" outlineLevel="0" collapsed="false">
      <c r="A12" s="179" t="n">
        <f aca="false">IF('Platform Setup'!$A$9="","",'Platform Setup'!$A$9)</f>
        <v>6</v>
      </c>
      <c r="B12" s="179" t="str">
        <f aca="false">IF('Platform Setup'!$B$9="","",'Platform Setup'!$B$9)</f>
        <v>LinkedIn Groups</v>
      </c>
      <c r="C12" s="179" t="str">
        <f aca="false">IF('Platform Setup'!$C$9="","",'Platform Setup'!$C$9)</f>
        <v>LinkedIn</v>
      </c>
      <c r="D12" s="179" t="str">
        <f aca="false">IF('Platform Setup'!$D$9="","",'Platform Setup'!$D$9)</f>
        <v>High</v>
      </c>
      <c r="E12" s="179" t="str">
        <f aca="false">IF('Platform Setup'!$F$9="","",'Platform Setup'!$F$9)</f>
        <v/>
      </c>
      <c r="F12" s="179" t="str">
        <f aca="false">IF('Platform Setup'!$G$9="","",'Platform Setup'!$G$9)</f>
        <v/>
      </c>
      <c r="G12" s="179" t="str">
        <f aca="false">IF('Platform Setup'!$H$9="","",'Platform Setup'!$H$9)</f>
        <v/>
      </c>
      <c r="H12" s="179" t="str">
        <f aca="false">IF('Platform Setup'!$I$9="","",'Platform Setup'!$I$9)</f>
        <v/>
      </c>
      <c r="I12" s="179" t="str">
        <f aca="false">IF('Platform Setup'!$M$9="","",'Platform Setup'!$M$9)</f>
        <v/>
      </c>
      <c r="J12" s="179" t="str">
        <f aca="false">IF('Platform Setup'!$J$9="","",'Platform Setup'!$J$9)</f>
        <v>Not Started</v>
      </c>
    </row>
    <row r="13" customFormat="false" ht="15" hidden="false" customHeight="false" outlineLevel="0" collapsed="false">
      <c r="A13" s="176" t="n">
        <f aca="false">IF('Platform Setup'!$A$10="","",'Platform Setup'!$A$10)</f>
        <v>7</v>
      </c>
      <c r="B13" s="176" t="str">
        <f aca="false">IF('Platform Setup'!$B$10="","",'Platform Setup'!$B$10)</f>
        <v>LinkedIn Live</v>
      </c>
      <c r="C13" s="176" t="str">
        <f aca="false">IF('Platform Setup'!$C$10="","",'Platform Setup'!$C$10)</f>
        <v>LinkedIn</v>
      </c>
      <c r="D13" s="176" t="str">
        <f aca="false">IF('Platform Setup'!$D$10="","",'Platform Setup'!$D$10)</f>
        <v>High</v>
      </c>
      <c r="E13" s="176" t="str">
        <f aca="false">IF('Platform Setup'!$F$10="","",'Platform Setup'!$F$10)</f>
        <v/>
      </c>
      <c r="F13" s="176" t="str">
        <f aca="false">IF('Platform Setup'!$G$10="","",'Platform Setup'!$G$10)</f>
        <v/>
      </c>
      <c r="G13" s="176" t="str">
        <f aca="false">IF('Platform Setup'!$H$10="","",'Platform Setup'!$H$10)</f>
        <v/>
      </c>
      <c r="H13" s="176" t="str">
        <f aca="false">IF('Platform Setup'!$I$10="","",'Platform Setup'!$I$10)</f>
        <v/>
      </c>
      <c r="I13" s="176" t="str">
        <f aca="false">IF('Platform Setup'!$M$10="","",'Platform Setup'!$M$10)</f>
        <v/>
      </c>
      <c r="J13" s="176" t="str">
        <f aca="false">IF('Platform Setup'!$J$10="","",'Platform Setup'!$J$10)</f>
        <v>Not Started</v>
      </c>
    </row>
    <row r="14" customFormat="false" ht="15" hidden="false" customHeight="false" outlineLevel="0" collapsed="false">
      <c r="A14" s="179" t="n">
        <f aca="false">IF('Platform Setup'!$A$11="","",'Platform Setup'!$A$11)</f>
        <v>8</v>
      </c>
      <c r="B14" s="179" t="str">
        <f aca="false">IF('Platform Setup'!$B$11="","",'Platform Setup'!$B$11)</f>
        <v>YouTube</v>
      </c>
      <c r="C14" s="179" t="str">
        <f aca="false">IF('Platform Setup'!$C$11="","",'Platform Setup'!$C$11)</f>
        <v>Social Media</v>
      </c>
      <c r="D14" s="179" t="str">
        <f aca="false">IF('Platform Setup'!$D$11="","",'Platform Setup'!$D$11)</f>
        <v>Critical</v>
      </c>
      <c r="E14" s="179" t="str">
        <f aca="false">IF('Platform Setup'!$F$11="","",'Platform Setup'!$F$11)</f>
        <v/>
      </c>
      <c r="F14" s="179" t="str">
        <f aca="false">IF('Platform Setup'!$G$11="","",'Platform Setup'!$G$11)</f>
        <v/>
      </c>
      <c r="G14" s="179" t="str">
        <f aca="false">IF('Platform Setup'!$H$11="","",'Platform Setup'!$H$11)</f>
        <v/>
      </c>
      <c r="H14" s="179" t="str">
        <f aca="false">IF('Platform Setup'!$I$11="","",'Platform Setup'!$I$11)</f>
        <v/>
      </c>
      <c r="I14" s="179" t="str">
        <f aca="false">IF('Platform Setup'!$M$11="","",'Platform Setup'!$M$11)</f>
        <v/>
      </c>
      <c r="J14" s="179" t="str">
        <f aca="false">IF('Platform Setup'!$J$11="","",'Platform Setup'!$J$11)</f>
        <v>Not Started</v>
      </c>
    </row>
    <row r="15" customFormat="false" ht="15" hidden="false" customHeight="false" outlineLevel="0" collapsed="false">
      <c r="A15" s="176" t="n">
        <f aca="false">IF('Platform Setup'!$A$12="","",'Platform Setup'!$A$12)</f>
        <v>9</v>
      </c>
      <c r="B15" s="176" t="str">
        <f aca="false">IF('Platform Setup'!$B$12="","",'Platform Setup'!$B$12)</f>
        <v>Facebook Page</v>
      </c>
      <c r="C15" s="176" t="str">
        <f aca="false">IF('Platform Setup'!$C$12="","",'Platform Setup'!$C$12)</f>
        <v>Social Media</v>
      </c>
      <c r="D15" s="176" t="str">
        <f aca="false">IF('Platform Setup'!$D$12="","",'Platform Setup'!$D$12)</f>
        <v>High</v>
      </c>
      <c r="E15" s="176" t="str">
        <f aca="false">IF('Platform Setup'!$F$12="","",'Platform Setup'!$F$12)</f>
        <v/>
      </c>
      <c r="F15" s="176" t="str">
        <f aca="false">IF('Platform Setup'!$G$12="","",'Platform Setup'!$G$12)</f>
        <v/>
      </c>
      <c r="G15" s="176" t="str">
        <f aca="false">IF('Platform Setup'!$H$12="","",'Platform Setup'!$H$12)</f>
        <v/>
      </c>
      <c r="H15" s="176" t="str">
        <f aca="false">IF('Platform Setup'!$I$12="","",'Platform Setup'!$I$12)</f>
        <v/>
      </c>
      <c r="I15" s="176" t="str">
        <f aca="false">IF('Platform Setup'!$M$12="","",'Platform Setup'!$M$12)</f>
        <v/>
      </c>
      <c r="J15" s="176" t="str">
        <f aca="false">IF('Platform Setup'!$J$12="","",'Platform Setup'!$J$12)</f>
        <v>Not Started</v>
      </c>
    </row>
    <row r="16" customFormat="false" ht="15" hidden="false" customHeight="false" outlineLevel="0" collapsed="false">
      <c r="A16" s="179" t="n">
        <f aca="false">IF('Platform Setup'!$A$13="","",'Platform Setup'!$A$13)</f>
        <v>10</v>
      </c>
      <c r="B16" s="179" t="str">
        <f aca="false">IF('Platform Setup'!$B$13="","",'Platform Setup'!$B$13)</f>
        <v>Instagram</v>
      </c>
      <c r="C16" s="179" t="str">
        <f aca="false">IF('Platform Setup'!$C$13="","",'Platform Setup'!$C$13)</f>
        <v>Social Media</v>
      </c>
      <c r="D16" s="179" t="str">
        <f aca="false">IF('Platform Setup'!$D$13="","",'Platform Setup'!$D$13)</f>
        <v>High</v>
      </c>
      <c r="E16" s="179" t="str">
        <f aca="false">IF('Platform Setup'!$F$13="","",'Platform Setup'!$F$13)</f>
        <v/>
      </c>
      <c r="F16" s="179" t="str">
        <f aca="false">IF('Platform Setup'!$G$13="","",'Platform Setup'!$G$13)</f>
        <v/>
      </c>
      <c r="G16" s="179" t="str">
        <f aca="false">IF('Platform Setup'!$H$13="","",'Platform Setup'!$H$13)</f>
        <v/>
      </c>
      <c r="H16" s="179" t="str">
        <f aca="false">IF('Platform Setup'!$I$13="","",'Platform Setup'!$I$13)</f>
        <v/>
      </c>
      <c r="I16" s="179" t="str">
        <f aca="false">IF('Platform Setup'!$M$13="","",'Platform Setup'!$M$13)</f>
        <v/>
      </c>
      <c r="J16" s="179" t="str">
        <f aca="false">IF('Platform Setup'!$J$13="","",'Platform Setup'!$J$13)</f>
        <v>Not Started</v>
      </c>
    </row>
    <row r="17" customFormat="false" ht="15" hidden="false" customHeight="false" outlineLevel="0" collapsed="false">
      <c r="A17" s="176" t="n">
        <f aca="false">IF('Platform Setup'!$A$14="","",'Platform Setup'!$A$14)</f>
        <v>11</v>
      </c>
      <c r="B17" s="176" t="str">
        <f aca="false">IF('Platform Setup'!$B$14="","",'Platform Setup'!$B$14)</f>
        <v>X (Twitter)</v>
      </c>
      <c r="C17" s="176" t="str">
        <f aca="false">IF('Platform Setup'!$C$14="","",'Platform Setup'!$C$14)</f>
        <v>Social Media</v>
      </c>
      <c r="D17" s="176" t="str">
        <f aca="false">IF('Platform Setup'!$D$14="","",'Platform Setup'!$D$14)</f>
        <v>Medium</v>
      </c>
      <c r="E17" s="176" t="str">
        <f aca="false">IF('Platform Setup'!$F$14="","",'Platform Setup'!$F$14)</f>
        <v/>
      </c>
      <c r="F17" s="176" t="str">
        <f aca="false">IF('Platform Setup'!$G$14="","",'Platform Setup'!$G$14)</f>
        <v/>
      </c>
      <c r="G17" s="176" t="str">
        <f aca="false">IF('Platform Setup'!$H$14="","",'Platform Setup'!$H$14)</f>
        <v/>
      </c>
      <c r="H17" s="176" t="str">
        <f aca="false">IF('Platform Setup'!$I$14="","",'Platform Setup'!$I$14)</f>
        <v/>
      </c>
      <c r="I17" s="176" t="str">
        <f aca="false">IF('Platform Setup'!$M$14="","",'Platform Setup'!$M$14)</f>
        <v/>
      </c>
      <c r="J17" s="176" t="str">
        <f aca="false">IF('Platform Setup'!$J$14="","",'Platform Setup'!$J$14)</f>
        <v>Not Started</v>
      </c>
    </row>
    <row r="18" customFormat="false" ht="15" hidden="false" customHeight="false" outlineLevel="0" collapsed="false">
      <c r="A18" s="179" t="n">
        <f aca="false">IF('Platform Setup'!$A$15="","",'Platform Setup'!$A$15)</f>
        <v>12</v>
      </c>
      <c r="B18" s="179" t="str">
        <f aca="false">IF('Platform Setup'!$B$15="","",'Platform Setup'!$B$15)</f>
        <v>Threads</v>
      </c>
      <c r="C18" s="179" t="str">
        <f aca="false">IF('Platform Setup'!$C$15="","",'Platform Setup'!$C$15)</f>
        <v>Social Media</v>
      </c>
      <c r="D18" s="179" t="str">
        <f aca="false">IF('Platform Setup'!$D$15="","",'Platform Setup'!$D$15)</f>
        <v>Medium</v>
      </c>
      <c r="E18" s="179" t="str">
        <f aca="false">IF('Platform Setup'!$F$15="","",'Platform Setup'!$F$15)</f>
        <v/>
      </c>
      <c r="F18" s="179" t="str">
        <f aca="false">IF('Platform Setup'!$G$15="","",'Platform Setup'!$G$15)</f>
        <v/>
      </c>
      <c r="G18" s="179" t="str">
        <f aca="false">IF('Platform Setup'!$H$15="","",'Platform Setup'!$H$15)</f>
        <v/>
      </c>
      <c r="H18" s="179" t="str">
        <f aca="false">IF('Platform Setup'!$I$15="","",'Platform Setup'!$I$15)</f>
        <v/>
      </c>
      <c r="I18" s="179" t="str">
        <f aca="false">IF('Platform Setup'!$M$15="","",'Platform Setup'!$M$15)</f>
        <v/>
      </c>
      <c r="J18" s="179" t="str">
        <f aca="false">IF('Platform Setup'!$J$15="","",'Platform Setup'!$J$15)</f>
        <v>Not Started</v>
      </c>
    </row>
    <row r="19" customFormat="false" ht="15" hidden="false" customHeight="false" outlineLevel="0" collapsed="false">
      <c r="A19" s="176" t="n">
        <f aca="false">IF('Platform Setup'!$A$16="","",'Platform Setup'!$A$16)</f>
        <v>13</v>
      </c>
      <c r="B19" s="176" t="str">
        <f aca="false">IF('Platform Setup'!$B$16="","",'Platform Setup'!$B$16)</f>
        <v>TikTok</v>
      </c>
      <c r="C19" s="176" t="str">
        <f aca="false">IF('Platform Setup'!$C$16="","",'Platform Setup'!$C$16)</f>
        <v>Social Media</v>
      </c>
      <c r="D19" s="176" t="str">
        <f aca="false">IF('Platform Setup'!$D$16="","",'Platform Setup'!$D$16)</f>
        <v>Medium</v>
      </c>
      <c r="E19" s="176" t="str">
        <f aca="false">IF('Platform Setup'!$F$16="","",'Platform Setup'!$F$16)</f>
        <v/>
      </c>
      <c r="F19" s="176" t="str">
        <f aca="false">IF('Platform Setup'!$G$16="","",'Platform Setup'!$G$16)</f>
        <v/>
      </c>
      <c r="G19" s="176" t="str">
        <f aca="false">IF('Platform Setup'!$H$16="","",'Platform Setup'!$H$16)</f>
        <v/>
      </c>
      <c r="H19" s="176" t="str">
        <f aca="false">IF('Platform Setup'!$I$16="","",'Platform Setup'!$I$16)</f>
        <v/>
      </c>
      <c r="I19" s="176" t="str">
        <f aca="false">IF('Platform Setup'!$M$16="","",'Platform Setup'!$M$16)</f>
        <v/>
      </c>
      <c r="J19" s="176" t="str">
        <f aca="false">IF('Platform Setup'!$J$16="","",'Platform Setup'!$J$16)</f>
        <v>Not Started</v>
      </c>
    </row>
    <row r="20" customFormat="false" ht="15" hidden="false" customHeight="false" outlineLevel="0" collapsed="false">
      <c r="A20" s="179" t="n">
        <f aca="false">IF('Platform Setup'!$A$17="","",'Platform Setup'!$A$17)</f>
        <v>14</v>
      </c>
      <c r="B20" s="179" t="str">
        <f aca="false">IF('Platform Setup'!$B$17="","",'Platform Setup'!$B$17)</f>
        <v>Pinterest</v>
      </c>
      <c r="C20" s="179" t="str">
        <f aca="false">IF('Platform Setup'!$C$17="","",'Platform Setup'!$C$17)</f>
        <v>Social Media</v>
      </c>
      <c r="D20" s="179" t="str">
        <f aca="false">IF('Platform Setup'!$D$17="","",'Platform Setup'!$D$17)</f>
        <v>Low</v>
      </c>
      <c r="E20" s="179" t="str">
        <f aca="false">IF('Platform Setup'!$F$17="","",'Platform Setup'!$F$17)</f>
        <v/>
      </c>
      <c r="F20" s="179" t="str">
        <f aca="false">IF('Platform Setup'!$G$17="","",'Platform Setup'!$G$17)</f>
        <v/>
      </c>
      <c r="G20" s="179" t="str">
        <f aca="false">IF('Platform Setup'!$H$17="","",'Platform Setup'!$H$17)</f>
        <v/>
      </c>
      <c r="H20" s="179" t="str">
        <f aca="false">IF('Platform Setup'!$I$17="","",'Platform Setup'!$I$17)</f>
        <v/>
      </c>
      <c r="I20" s="179" t="str">
        <f aca="false">IF('Platform Setup'!$M$17="","",'Platform Setup'!$M$17)</f>
        <v/>
      </c>
      <c r="J20" s="179" t="str">
        <f aca="false">IF('Platform Setup'!$J$17="","",'Platform Setup'!$J$17)</f>
        <v>Not Started</v>
      </c>
    </row>
    <row r="21" customFormat="false" ht="15" hidden="false" customHeight="false" outlineLevel="0" collapsed="false">
      <c r="A21" s="176" t="n">
        <f aca="false">IF('Platform Setup'!$A$18="","",'Platform Setup'!$A$18)</f>
        <v>15</v>
      </c>
      <c r="B21" s="176" t="str">
        <f aca="false">IF('Platform Setup'!$B$18="","",'Platform Setup'!$B$18)</f>
        <v>Bluesky</v>
      </c>
      <c r="C21" s="176" t="str">
        <f aca="false">IF('Platform Setup'!$C$18="","",'Platform Setup'!$C$18)</f>
        <v>Social Media</v>
      </c>
      <c r="D21" s="176" t="str">
        <f aca="false">IF('Platform Setup'!$D$18="","",'Platform Setup'!$D$18)</f>
        <v>Low</v>
      </c>
      <c r="E21" s="176" t="str">
        <f aca="false">IF('Platform Setup'!$F$18="","",'Platform Setup'!$F$18)</f>
        <v/>
      </c>
      <c r="F21" s="176" t="str">
        <f aca="false">IF('Platform Setup'!$G$18="","",'Platform Setup'!$G$18)</f>
        <v/>
      </c>
      <c r="G21" s="176" t="str">
        <f aca="false">IF('Platform Setup'!$H$18="","",'Platform Setup'!$H$18)</f>
        <v/>
      </c>
      <c r="H21" s="176" t="str">
        <f aca="false">IF('Platform Setup'!$I$18="","",'Platform Setup'!$I$18)</f>
        <v/>
      </c>
      <c r="I21" s="176" t="str">
        <f aca="false">IF('Platform Setup'!$M$18="","",'Platform Setup'!$M$18)</f>
        <v/>
      </c>
      <c r="J21" s="176" t="str">
        <f aca="false">IF('Platform Setup'!$J$18="","",'Platform Setup'!$J$18)</f>
        <v>Not Started</v>
      </c>
    </row>
    <row r="22" customFormat="false" ht="15" hidden="false" customHeight="false" outlineLevel="0" collapsed="false">
      <c r="A22" s="179" t="n">
        <f aca="false">IF('Platform Setup'!$A$19="","",'Platform Setup'!$A$19)</f>
        <v>16</v>
      </c>
      <c r="B22" s="179" t="str">
        <f aca="false">IF('Platform Setup'!$B$19="","",'Platform Setup'!$B$19)</f>
        <v>Website / Blog</v>
      </c>
      <c r="C22" s="179" t="str">
        <f aca="false">IF('Platform Setup'!$C$19="","",'Platform Setup'!$C$19)</f>
        <v>Publishing</v>
      </c>
      <c r="D22" s="179" t="str">
        <f aca="false">IF('Platform Setup'!$D$19="","",'Platform Setup'!$D$19)</f>
        <v>Critical</v>
      </c>
      <c r="E22" s="179" t="str">
        <f aca="false">IF('Platform Setup'!$F$19="","",'Platform Setup'!$F$19)</f>
        <v/>
      </c>
      <c r="F22" s="179" t="str">
        <f aca="false">IF('Platform Setup'!$G$19="","",'Platform Setup'!$G$19)</f>
        <v/>
      </c>
      <c r="G22" s="179" t="str">
        <f aca="false">IF('Platform Setup'!$H$19="","",'Platform Setup'!$H$19)</f>
        <v/>
      </c>
      <c r="H22" s="179" t="str">
        <f aca="false">IF('Platform Setup'!$I$19="","",'Platform Setup'!$I$19)</f>
        <v/>
      </c>
      <c r="I22" s="179" t="str">
        <f aca="false">IF('Platform Setup'!$M$19="","",'Platform Setup'!$M$19)</f>
        <v/>
      </c>
      <c r="J22" s="179" t="str">
        <f aca="false">IF('Platform Setup'!$J$19="","",'Platform Setup'!$J$19)</f>
        <v>Not Started</v>
      </c>
    </row>
    <row r="23" customFormat="false" ht="15" hidden="false" customHeight="false" outlineLevel="0" collapsed="false">
      <c r="A23" s="176" t="n">
        <f aca="false">IF('Platform Setup'!$A$20="","",'Platform Setup'!$A$20)</f>
        <v>17</v>
      </c>
      <c r="B23" s="176" t="str">
        <f aca="false">IF('Platform Setup'!$B$20="","",'Platform Setup'!$B$20)</f>
        <v>Medium</v>
      </c>
      <c r="C23" s="176" t="str">
        <f aca="false">IF('Platform Setup'!$C$20="","",'Platform Setup'!$C$20)</f>
        <v>Publishing</v>
      </c>
      <c r="D23" s="176" t="str">
        <f aca="false">IF('Platform Setup'!$D$20="","",'Platform Setup'!$D$20)</f>
        <v>High</v>
      </c>
      <c r="E23" s="176" t="str">
        <f aca="false">IF('Platform Setup'!$F$20="","",'Platform Setup'!$F$20)</f>
        <v/>
      </c>
      <c r="F23" s="176" t="str">
        <f aca="false">IF('Platform Setup'!$G$20="","",'Platform Setup'!$G$20)</f>
        <v/>
      </c>
      <c r="G23" s="176" t="str">
        <f aca="false">IF('Platform Setup'!$H$20="","",'Platform Setup'!$H$20)</f>
        <v/>
      </c>
      <c r="H23" s="176" t="str">
        <f aca="false">IF('Platform Setup'!$I$20="","",'Platform Setup'!$I$20)</f>
        <v/>
      </c>
      <c r="I23" s="176" t="str">
        <f aca="false">IF('Platform Setup'!$M$20="","",'Platform Setup'!$M$20)</f>
        <v/>
      </c>
      <c r="J23" s="176" t="str">
        <f aca="false">IF('Platform Setup'!$J$20="","",'Platform Setup'!$J$20)</f>
        <v>Not Started</v>
      </c>
    </row>
    <row r="24" customFormat="false" ht="15" hidden="false" customHeight="false" outlineLevel="0" collapsed="false">
      <c r="A24" s="179" t="n">
        <f aca="false">IF('Platform Setup'!$A$21="","",'Platform Setup'!$A$21)</f>
        <v>18</v>
      </c>
      <c r="B24" s="179" t="str">
        <f aca="false">IF('Platform Setup'!$B$21="","",'Platform Setup'!$B$21)</f>
        <v>Substack</v>
      </c>
      <c r="C24" s="179" t="str">
        <f aca="false">IF('Platform Setup'!$C$21="","",'Platform Setup'!$C$21)</f>
        <v>Publishing</v>
      </c>
      <c r="D24" s="179" t="str">
        <f aca="false">IF('Platform Setup'!$D$21="","",'Platform Setup'!$D$21)</f>
        <v>Medium</v>
      </c>
      <c r="E24" s="179" t="str">
        <f aca="false">IF('Platform Setup'!$F$21="","",'Platform Setup'!$F$21)</f>
        <v/>
      </c>
      <c r="F24" s="179" t="str">
        <f aca="false">IF('Platform Setup'!$G$21="","",'Platform Setup'!$G$21)</f>
        <v/>
      </c>
      <c r="G24" s="179" t="str">
        <f aca="false">IF('Platform Setup'!$H$21="","",'Platform Setup'!$H$21)</f>
        <v/>
      </c>
      <c r="H24" s="179" t="str">
        <f aca="false">IF('Platform Setup'!$I$21="","",'Platform Setup'!$I$21)</f>
        <v/>
      </c>
      <c r="I24" s="179" t="str">
        <f aca="false">IF('Platform Setup'!$M$21="","",'Platform Setup'!$M$21)</f>
        <v/>
      </c>
      <c r="J24" s="179" t="str">
        <f aca="false">IF('Platform Setup'!$J$21="","",'Platform Setup'!$J$21)</f>
        <v>Not Started</v>
      </c>
    </row>
    <row r="25" customFormat="false" ht="15" hidden="false" customHeight="false" outlineLevel="0" collapsed="false">
      <c r="A25" s="176" t="n">
        <f aca="false">IF('Platform Setup'!$A$22="","",'Platform Setup'!$A$22)</f>
        <v>19</v>
      </c>
      <c r="B25" s="176" t="str">
        <f aca="false">IF('Platform Setup'!$B$22="","",'Platform Setup'!$B$22)</f>
        <v>SlideShare</v>
      </c>
      <c r="C25" s="176" t="str">
        <f aca="false">IF('Platform Setup'!$C$22="","",'Platform Setup'!$C$22)</f>
        <v>Publishing</v>
      </c>
      <c r="D25" s="176" t="str">
        <f aca="false">IF('Platform Setup'!$D$22="","",'Platform Setup'!$D$22)</f>
        <v>Medium</v>
      </c>
      <c r="E25" s="176" t="str">
        <f aca="false">IF('Platform Setup'!$F$22="","",'Platform Setup'!$F$22)</f>
        <v/>
      </c>
      <c r="F25" s="176" t="str">
        <f aca="false">IF('Platform Setup'!$G$22="","",'Platform Setup'!$G$22)</f>
        <v/>
      </c>
      <c r="G25" s="176" t="str">
        <f aca="false">IF('Platform Setup'!$H$22="","",'Platform Setup'!$H$22)</f>
        <v/>
      </c>
      <c r="H25" s="176" t="str">
        <f aca="false">IF('Platform Setup'!$I$22="","",'Platform Setup'!$I$22)</f>
        <v/>
      </c>
      <c r="I25" s="176" t="str">
        <f aca="false">IF('Platform Setup'!$M$22="","",'Platform Setup'!$M$22)</f>
        <v/>
      </c>
      <c r="J25" s="176" t="str">
        <f aca="false">IF('Platform Setup'!$J$22="","",'Platform Setup'!$J$22)</f>
        <v>Not Started</v>
      </c>
    </row>
    <row r="26" customFormat="false" ht="15" hidden="false" customHeight="false" outlineLevel="0" collapsed="false">
      <c r="A26" s="179" t="n">
        <f aca="false">IF('Platform Setup'!$A$23="","",'Platform Setup'!$A$23)</f>
        <v>20</v>
      </c>
      <c r="B26" s="179" t="str">
        <f aca="false">IF('Platform Setup'!$B$23="","",'Platform Setup'!$B$23)</f>
        <v>WordPress.com</v>
      </c>
      <c r="C26" s="179" t="str">
        <f aca="false">IF('Platform Setup'!$C$23="","",'Platform Setup'!$C$23)</f>
        <v>Publishing</v>
      </c>
      <c r="D26" s="179" t="str">
        <f aca="false">IF('Platform Setup'!$D$23="","",'Platform Setup'!$D$23)</f>
        <v>Medium</v>
      </c>
      <c r="E26" s="179" t="str">
        <f aca="false">IF('Platform Setup'!$F$23="","",'Platform Setup'!$F$23)</f>
        <v/>
      </c>
      <c r="F26" s="179" t="str">
        <f aca="false">IF('Platform Setup'!$G$23="","",'Platform Setup'!$G$23)</f>
        <v/>
      </c>
      <c r="G26" s="179" t="str">
        <f aca="false">IF('Platform Setup'!$H$23="","",'Platform Setup'!$H$23)</f>
        <v/>
      </c>
      <c r="H26" s="179" t="str">
        <f aca="false">IF('Platform Setup'!$I$23="","",'Platform Setup'!$I$23)</f>
        <v/>
      </c>
      <c r="I26" s="179" t="str">
        <f aca="false">IF('Platform Setup'!$M$23="","",'Platform Setup'!$M$23)</f>
        <v/>
      </c>
      <c r="J26" s="179" t="str">
        <f aca="false">IF('Platform Setup'!$J$23="","",'Platform Setup'!$J$23)</f>
        <v>Not Started</v>
      </c>
    </row>
    <row r="27" customFormat="false" ht="15" hidden="false" customHeight="false" outlineLevel="0" collapsed="false">
      <c r="A27" s="176" t="n">
        <f aca="false">IF('Platform Setup'!$A$24="","",'Platform Setup'!$A$24)</f>
        <v>21</v>
      </c>
      <c r="B27" s="176" t="str">
        <f aca="false">IF('Platform Setup'!$B$24="","",'Platform Setup'!$B$24)</f>
        <v>Blogger</v>
      </c>
      <c r="C27" s="176" t="str">
        <f aca="false">IF('Platform Setup'!$C$24="","",'Platform Setup'!$C$24)</f>
        <v>Publishing</v>
      </c>
      <c r="D27" s="176" t="str">
        <f aca="false">IF('Platform Setup'!$D$24="","",'Platform Setup'!$D$24)</f>
        <v>Low</v>
      </c>
      <c r="E27" s="176" t="str">
        <f aca="false">IF('Platform Setup'!$F$24="","",'Platform Setup'!$F$24)</f>
        <v/>
      </c>
      <c r="F27" s="176" t="str">
        <f aca="false">IF('Platform Setup'!$G$24="","",'Platform Setup'!$G$24)</f>
        <v/>
      </c>
      <c r="G27" s="176" t="str">
        <f aca="false">IF('Platform Setup'!$H$24="","",'Platform Setup'!$H$24)</f>
        <v/>
      </c>
      <c r="H27" s="176" t="str">
        <f aca="false">IF('Platform Setup'!$I$24="","",'Platform Setup'!$I$24)</f>
        <v/>
      </c>
      <c r="I27" s="176" t="str">
        <f aca="false">IF('Platform Setup'!$M$24="","",'Platform Setup'!$M$24)</f>
        <v/>
      </c>
      <c r="J27" s="176" t="str">
        <f aca="false">IF('Platform Setup'!$J$24="","",'Platform Setup'!$J$24)</f>
        <v>Not Started</v>
      </c>
    </row>
    <row r="28" customFormat="false" ht="15" hidden="false" customHeight="false" outlineLevel="0" collapsed="false">
      <c r="A28" s="179" t="n">
        <f aca="false">IF('Platform Setup'!$A$25="","",'Platform Setup'!$A$25)</f>
        <v>22</v>
      </c>
      <c r="B28" s="179" t="str">
        <f aca="false">IF('Platform Setup'!$B$25="","",'Platform Setup'!$B$25)</f>
        <v>Tumblr</v>
      </c>
      <c r="C28" s="179" t="str">
        <f aca="false">IF('Platform Setup'!$C$25="","",'Platform Setup'!$C$25)</f>
        <v>Publishing</v>
      </c>
      <c r="D28" s="179" t="str">
        <f aca="false">IF('Platform Setup'!$D$25="","",'Platform Setup'!$D$25)</f>
        <v>Low</v>
      </c>
      <c r="E28" s="179" t="str">
        <f aca="false">IF('Platform Setup'!$F$25="","",'Platform Setup'!$F$25)</f>
        <v/>
      </c>
      <c r="F28" s="179" t="str">
        <f aca="false">IF('Platform Setup'!$G$25="","",'Platform Setup'!$G$25)</f>
        <v/>
      </c>
      <c r="G28" s="179" t="str">
        <f aca="false">IF('Platform Setup'!$H$25="","",'Platform Setup'!$H$25)</f>
        <v/>
      </c>
      <c r="H28" s="179" t="str">
        <f aca="false">IF('Platform Setup'!$I$25="","",'Platform Setup'!$I$25)</f>
        <v/>
      </c>
      <c r="I28" s="179" t="str">
        <f aca="false">IF('Platform Setup'!$M$25="","",'Platform Setup'!$M$25)</f>
        <v/>
      </c>
      <c r="J28" s="179" t="str">
        <f aca="false">IF('Platform Setup'!$J$25="","",'Platform Setup'!$J$25)</f>
        <v>Not Started</v>
      </c>
    </row>
    <row r="29" customFormat="false" ht="15" hidden="false" customHeight="false" outlineLevel="0" collapsed="false">
      <c r="A29" s="176" t="n">
        <f aca="false">IF('Platform Setup'!$A$26="","",'Platform Setup'!$A$26)</f>
        <v>23</v>
      </c>
      <c r="B29" s="176" t="str">
        <f aca="false">IF('Platform Setup'!$B$26="","",'Platform Setup'!$B$26)</f>
        <v>Vocal Media</v>
      </c>
      <c r="C29" s="176" t="str">
        <f aca="false">IF('Platform Setup'!$C$26="","",'Platform Setup'!$C$26)</f>
        <v>Publishing</v>
      </c>
      <c r="D29" s="176" t="str">
        <f aca="false">IF('Platform Setup'!$D$26="","",'Platform Setup'!$D$26)</f>
        <v>Low</v>
      </c>
      <c r="E29" s="176" t="str">
        <f aca="false">IF('Platform Setup'!$F$26="","",'Platform Setup'!$F$26)</f>
        <v/>
      </c>
      <c r="F29" s="176" t="str">
        <f aca="false">IF('Platform Setup'!$G$26="","",'Platform Setup'!$G$26)</f>
        <v/>
      </c>
      <c r="G29" s="176" t="str">
        <f aca="false">IF('Platform Setup'!$H$26="","",'Platform Setup'!$H$26)</f>
        <v/>
      </c>
      <c r="H29" s="176" t="str">
        <f aca="false">IF('Platform Setup'!$I$26="","",'Platform Setup'!$I$26)</f>
        <v/>
      </c>
      <c r="I29" s="176" t="str">
        <f aca="false">IF('Platform Setup'!$M$26="","",'Platform Setup'!$M$26)</f>
        <v/>
      </c>
      <c r="J29" s="176" t="str">
        <f aca="false">IF('Platform Setup'!$J$26="","",'Platform Setup'!$J$26)</f>
        <v>Not Started</v>
      </c>
    </row>
    <row r="30" customFormat="false" ht="15" hidden="false" customHeight="false" outlineLevel="0" collapsed="false">
      <c r="A30" s="179" t="n">
        <f aca="false">IF('Platform Setup'!$A$27="","",'Platform Setup'!$A$27)</f>
        <v>24</v>
      </c>
      <c r="B30" s="179" t="str">
        <f aca="false">IF('Platform Setup'!$B$27="","",'Platform Setup'!$B$27)</f>
        <v>DEV Community</v>
      </c>
      <c r="C30" s="179" t="str">
        <f aca="false">IF('Platform Setup'!$C$27="","",'Platform Setup'!$C$27)</f>
        <v>Publishing</v>
      </c>
      <c r="D30" s="179" t="str">
        <f aca="false">IF('Platform Setup'!$D$27="","",'Platform Setup'!$D$27)</f>
        <v>Low</v>
      </c>
      <c r="E30" s="179" t="str">
        <f aca="false">IF('Platform Setup'!$F$27="","",'Platform Setup'!$F$27)</f>
        <v/>
      </c>
      <c r="F30" s="179" t="str">
        <f aca="false">IF('Platform Setup'!$G$27="","",'Platform Setup'!$G$27)</f>
        <v/>
      </c>
      <c r="G30" s="179" t="str">
        <f aca="false">IF('Platform Setup'!$H$27="","",'Platform Setup'!$H$27)</f>
        <v/>
      </c>
      <c r="H30" s="179" t="str">
        <f aca="false">IF('Platform Setup'!$I$27="","",'Platform Setup'!$I$27)</f>
        <v/>
      </c>
      <c r="I30" s="179" t="str">
        <f aca="false">IF('Platform Setup'!$M$27="","",'Platform Setup'!$M$27)</f>
        <v/>
      </c>
      <c r="J30" s="179" t="str">
        <f aca="false">IF('Platform Setup'!$J$27="","",'Platform Setup'!$J$27)</f>
        <v>Not Started</v>
      </c>
    </row>
    <row r="31" customFormat="false" ht="15" hidden="false" customHeight="false" outlineLevel="0" collapsed="false">
      <c r="A31" s="176" t="n">
        <f aca="false">IF('Platform Setup'!$A$28="","",'Platform Setup'!$A$28)</f>
        <v>25</v>
      </c>
      <c r="B31" s="176" t="str">
        <f aca="false">IF('Platform Setup'!$B$28="","",'Platform Setup'!$B$28)</f>
        <v>Hashnode</v>
      </c>
      <c r="C31" s="176" t="str">
        <f aca="false">IF('Platform Setup'!$C$28="","",'Platform Setup'!$C$28)</f>
        <v>Publishing</v>
      </c>
      <c r="D31" s="176" t="str">
        <f aca="false">IF('Platform Setup'!$D$28="","",'Platform Setup'!$D$28)</f>
        <v>Low</v>
      </c>
      <c r="E31" s="176" t="str">
        <f aca="false">IF('Platform Setup'!$F$28="","",'Platform Setup'!$F$28)</f>
        <v/>
      </c>
      <c r="F31" s="176" t="str">
        <f aca="false">IF('Platform Setup'!$G$28="","",'Platform Setup'!$G$28)</f>
        <v/>
      </c>
      <c r="G31" s="176" t="str">
        <f aca="false">IF('Platform Setup'!$H$28="","",'Platform Setup'!$H$28)</f>
        <v/>
      </c>
      <c r="H31" s="176" t="str">
        <f aca="false">IF('Platform Setup'!$I$28="","",'Platform Setup'!$I$28)</f>
        <v/>
      </c>
      <c r="I31" s="176" t="str">
        <f aca="false">IF('Platform Setup'!$M$28="","",'Platform Setup'!$M$28)</f>
        <v/>
      </c>
      <c r="J31" s="176" t="str">
        <f aca="false">IF('Platform Setup'!$J$28="","",'Platform Setup'!$J$28)</f>
        <v>Not Started</v>
      </c>
    </row>
    <row r="32" customFormat="false" ht="15" hidden="false" customHeight="false" outlineLevel="0" collapsed="false">
      <c r="A32" s="179" t="n">
        <f aca="false">IF('Platform Setup'!$A$29="","",'Platform Setup'!$A$29)</f>
        <v>26</v>
      </c>
      <c r="B32" s="179" t="str">
        <f aca="false">IF('Platform Setup'!$B$29="","",'Platform Setup'!$B$29)</f>
        <v>Quora</v>
      </c>
      <c r="C32" s="179" t="str">
        <f aca="false">IF('Platform Setup'!$C$29="","",'Platform Setup'!$C$29)</f>
        <v>Community</v>
      </c>
      <c r="D32" s="179" t="str">
        <f aca="false">IF('Platform Setup'!$D$29="","",'Platform Setup'!$D$29)</f>
        <v>High</v>
      </c>
      <c r="E32" s="179" t="str">
        <f aca="false">IF('Platform Setup'!$F$29="","",'Platform Setup'!$F$29)</f>
        <v/>
      </c>
      <c r="F32" s="179" t="str">
        <f aca="false">IF('Platform Setup'!$G$29="","",'Platform Setup'!$G$29)</f>
        <v/>
      </c>
      <c r="G32" s="179" t="str">
        <f aca="false">IF('Platform Setup'!$H$29="","",'Platform Setup'!$H$29)</f>
        <v/>
      </c>
      <c r="H32" s="179" t="str">
        <f aca="false">IF('Platform Setup'!$I$29="","",'Platform Setup'!$I$29)</f>
        <v/>
      </c>
      <c r="I32" s="179" t="str">
        <f aca="false">IF('Platform Setup'!$M$29="","",'Platform Setup'!$M$29)</f>
        <v/>
      </c>
      <c r="J32" s="179" t="str">
        <f aca="false">IF('Platform Setup'!$J$29="","",'Platform Setup'!$J$29)</f>
        <v>Not Started</v>
      </c>
    </row>
    <row r="33" customFormat="false" ht="15" hidden="false" customHeight="false" outlineLevel="0" collapsed="false">
      <c r="A33" s="176" t="n">
        <f aca="false">IF('Platform Setup'!$A$30="","",'Platform Setup'!$A$30)</f>
        <v>27</v>
      </c>
      <c r="B33" s="176" t="str">
        <f aca="false">IF('Platform Setup'!$B$30="","",'Platform Setup'!$B$30)</f>
        <v>Reddit</v>
      </c>
      <c r="C33" s="176" t="str">
        <f aca="false">IF('Platform Setup'!$C$30="","",'Platform Setup'!$C$30)</f>
        <v>Community</v>
      </c>
      <c r="D33" s="176" t="str">
        <f aca="false">IF('Platform Setup'!$D$30="","",'Platform Setup'!$D$30)</f>
        <v>High</v>
      </c>
      <c r="E33" s="176" t="str">
        <f aca="false">IF('Platform Setup'!$F$30="","",'Platform Setup'!$F$30)</f>
        <v/>
      </c>
      <c r="F33" s="176" t="str">
        <f aca="false">IF('Platform Setup'!$G$30="","",'Platform Setup'!$G$30)</f>
        <v/>
      </c>
      <c r="G33" s="176" t="str">
        <f aca="false">IF('Platform Setup'!$H$30="","",'Platform Setup'!$H$30)</f>
        <v/>
      </c>
      <c r="H33" s="176" t="str">
        <f aca="false">IF('Platform Setup'!$I$30="","",'Platform Setup'!$I$30)</f>
        <v/>
      </c>
      <c r="I33" s="176" t="str">
        <f aca="false">IF('Platform Setup'!$M$30="","",'Platform Setup'!$M$30)</f>
        <v/>
      </c>
      <c r="J33" s="176" t="str">
        <f aca="false">IF('Platform Setup'!$J$30="","",'Platform Setup'!$J$30)</f>
        <v>Not Started</v>
      </c>
    </row>
    <row r="34" customFormat="false" ht="15" hidden="false" customHeight="false" outlineLevel="0" collapsed="false">
      <c r="A34" s="179" t="n">
        <f aca="false">IF('Platform Setup'!$A$31="","",'Platform Setup'!$A$31)</f>
        <v>28</v>
      </c>
      <c r="B34" s="179" t="str">
        <f aca="false">IF('Platform Setup'!$B$31="","",'Platform Setup'!$B$31)</f>
        <v>Planning Planet</v>
      </c>
      <c r="C34" s="179" t="str">
        <f aca="false">IF('Platform Setup'!$C$31="","",'Platform Setup'!$C$31)</f>
        <v>Community</v>
      </c>
      <c r="D34" s="179" t="str">
        <f aca="false">IF('Platform Setup'!$D$31="","",'Platform Setup'!$D$31)</f>
        <v>High</v>
      </c>
      <c r="E34" s="179" t="str">
        <f aca="false">IF('Platform Setup'!$F$31="","",'Platform Setup'!$F$31)</f>
        <v/>
      </c>
      <c r="F34" s="179" t="str">
        <f aca="false">IF('Platform Setup'!$G$31="","",'Platform Setup'!$G$31)</f>
        <v/>
      </c>
      <c r="G34" s="179" t="str">
        <f aca="false">IF('Platform Setup'!$H$31="","",'Platform Setup'!$H$31)</f>
        <v/>
      </c>
      <c r="H34" s="179" t="str">
        <f aca="false">IF('Platform Setup'!$I$31="","",'Platform Setup'!$I$31)</f>
        <v/>
      </c>
      <c r="I34" s="179" t="str">
        <f aca="false">IF('Platform Setup'!$M$31="","",'Platform Setup'!$M$31)</f>
        <v/>
      </c>
      <c r="J34" s="179" t="str">
        <f aca="false">IF('Platform Setup'!$J$31="","",'Platform Setup'!$J$31)</f>
        <v>Not Started</v>
      </c>
    </row>
    <row r="35" customFormat="false" ht="15" hidden="false" customHeight="false" outlineLevel="0" collapsed="false">
      <c r="A35" s="176" t="n">
        <f aca="false">IF('Platform Setup'!$A$32="","",'Platform Setup'!$A$32)</f>
        <v>29</v>
      </c>
      <c r="B35" s="176" t="str">
        <f aca="false">IF('Platform Setup'!$B$32="","",'Platform Setup'!$B$32)</f>
        <v>PMI Community (ProjectManagement.com)</v>
      </c>
      <c r="C35" s="176" t="str">
        <f aca="false">IF('Platform Setup'!$C$32="","",'Platform Setup'!$C$32)</f>
        <v>Community</v>
      </c>
      <c r="D35" s="176" t="str">
        <f aca="false">IF('Platform Setup'!$D$32="","",'Platform Setup'!$D$32)</f>
        <v>High</v>
      </c>
      <c r="E35" s="176" t="str">
        <f aca="false">IF('Platform Setup'!$F$32="","",'Platform Setup'!$F$32)</f>
        <v/>
      </c>
      <c r="F35" s="176" t="str">
        <f aca="false">IF('Platform Setup'!$G$32="","",'Platform Setup'!$G$32)</f>
        <v/>
      </c>
      <c r="G35" s="176" t="str">
        <f aca="false">IF('Platform Setup'!$H$32="","",'Platform Setup'!$H$32)</f>
        <v/>
      </c>
      <c r="H35" s="176" t="str">
        <f aca="false">IF('Platform Setup'!$I$32="","",'Platform Setup'!$I$32)</f>
        <v/>
      </c>
      <c r="I35" s="176" t="str">
        <f aca="false">IF('Platform Setup'!$M$32="","",'Platform Setup'!$M$32)</f>
        <v/>
      </c>
      <c r="J35" s="176" t="str">
        <f aca="false">IF('Platform Setup'!$J$32="","",'Platform Setup'!$J$32)</f>
        <v>Not Started</v>
      </c>
    </row>
    <row r="36" customFormat="false" ht="15" hidden="false" customHeight="false" outlineLevel="0" collapsed="false">
      <c r="A36" s="179" t="n">
        <f aca="false">IF('Platform Setup'!$A$33="","",'Platform Setup'!$A$33)</f>
        <v>30</v>
      </c>
      <c r="B36" s="179" t="str">
        <f aca="false">IF('Platform Setup'!$B$33="","",'Platform Setup'!$B$33)</f>
        <v>Facebook Groups</v>
      </c>
      <c r="C36" s="179" t="str">
        <f aca="false">IF('Platform Setup'!$C$33="","",'Platform Setup'!$C$33)</f>
        <v>Community</v>
      </c>
      <c r="D36" s="179" t="str">
        <f aca="false">IF('Platform Setup'!$D$33="","",'Platform Setup'!$D$33)</f>
        <v>Medium</v>
      </c>
      <c r="E36" s="179" t="str">
        <f aca="false">IF('Platform Setup'!$F$33="","",'Platform Setup'!$F$33)</f>
        <v/>
      </c>
      <c r="F36" s="179" t="str">
        <f aca="false">IF('Platform Setup'!$G$33="","",'Platform Setup'!$G$33)</f>
        <v/>
      </c>
      <c r="G36" s="179" t="str">
        <f aca="false">IF('Platform Setup'!$H$33="","",'Platform Setup'!$H$33)</f>
        <v/>
      </c>
      <c r="H36" s="179" t="str">
        <f aca="false">IF('Platform Setup'!$I$33="","",'Platform Setup'!$I$33)</f>
        <v/>
      </c>
      <c r="I36" s="179" t="str">
        <f aca="false">IF('Platform Setup'!$M$33="","",'Platform Setup'!$M$33)</f>
        <v/>
      </c>
      <c r="J36" s="179" t="str">
        <f aca="false">IF('Platform Setup'!$J$33="","",'Platform Setup'!$J$33)</f>
        <v>Not Started</v>
      </c>
    </row>
    <row r="37" customFormat="false" ht="15" hidden="false" customHeight="false" outlineLevel="0" collapsed="false">
      <c r="A37" s="176" t="n">
        <f aca="false">IF('Platform Setup'!$A$34="","",'Platform Setup'!$A$34)</f>
        <v>31</v>
      </c>
      <c r="B37" s="176" t="str">
        <f aca="false">IF('Platform Setup'!$B$34="","",'Platform Setup'!$B$34)</f>
        <v>Discord</v>
      </c>
      <c r="C37" s="176" t="str">
        <f aca="false">IF('Platform Setup'!$C$34="","",'Platform Setup'!$C$34)</f>
        <v>Community</v>
      </c>
      <c r="D37" s="176" t="str">
        <f aca="false">IF('Platform Setup'!$D$34="","",'Platform Setup'!$D$34)</f>
        <v>Medium</v>
      </c>
      <c r="E37" s="176" t="str">
        <f aca="false">IF('Platform Setup'!$F$34="","",'Platform Setup'!$F$34)</f>
        <v/>
      </c>
      <c r="F37" s="176" t="str">
        <f aca="false">IF('Platform Setup'!$G$34="","",'Platform Setup'!$G$34)</f>
        <v/>
      </c>
      <c r="G37" s="176" t="str">
        <f aca="false">IF('Platform Setup'!$H$34="","",'Platform Setup'!$H$34)</f>
        <v/>
      </c>
      <c r="H37" s="176" t="str">
        <f aca="false">IF('Platform Setup'!$I$34="","",'Platform Setup'!$I$34)</f>
        <v/>
      </c>
      <c r="I37" s="176" t="str">
        <f aca="false">IF('Platform Setup'!$M$34="","",'Platform Setup'!$M$34)</f>
        <v/>
      </c>
      <c r="J37" s="176" t="str">
        <f aca="false">IF('Platform Setup'!$J$34="","",'Platform Setup'!$J$34)</f>
        <v>Not Started</v>
      </c>
    </row>
    <row r="38" customFormat="false" ht="15" hidden="false" customHeight="false" outlineLevel="0" collapsed="false">
      <c r="A38" s="179" t="n">
        <f aca="false">IF('Platform Setup'!$A$35="","",'Platform Setup'!$A$35)</f>
        <v>32</v>
      </c>
      <c r="B38" s="179" t="str">
        <f aca="false">IF('Platform Setup'!$B$35="","",'Platform Setup'!$B$35)</f>
        <v>Slack Communities</v>
      </c>
      <c r="C38" s="179" t="str">
        <f aca="false">IF('Platform Setup'!$C$35="","",'Platform Setup'!$C$35)</f>
        <v>Community</v>
      </c>
      <c r="D38" s="179" t="str">
        <f aca="false">IF('Platform Setup'!$D$35="","",'Platform Setup'!$D$35)</f>
        <v>Medium</v>
      </c>
      <c r="E38" s="179" t="str">
        <f aca="false">IF('Platform Setup'!$F$35="","",'Platform Setup'!$F$35)</f>
        <v/>
      </c>
      <c r="F38" s="179" t="str">
        <f aca="false">IF('Platform Setup'!$G$35="","",'Platform Setup'!$G$35)</f>
        <v/>
      </c>
      <c r="G38" s="179" t="str">
        <f aca="false">IF('Platform Setup'!$H$35="","",'Platform Setup'!$H$35)</f>
        <v/>
      </c>
      <c r="H38" s="179" t="str">
        <f aca="false">IF('Platform Setup'!$I$35="","",'Platform Setup'!$I$35)</f>
        <v/>
      </c>
      <c r="I38" s="179" t="str">
        <f aca="false">IF('Platform Setup'!$M$35="","",'Platform Setup'!$M$35)</f>
        <v/>
      </c>
      <c r="J38" s="179" t="str">
        <f aca="false">IF('Platform Setup'!$J$35="","",'Platform Setup'!$J$35)</f>
        <v>Not Started</v>
      </c>
    </row>
    <row r="39" customFormat="false" ht="15" hidden="false" customHeight="false" outlineLevel="0" collapsed="false">
      <c r="A39" s="176" t="n">
        <f aca="false">IF('Platform Setup'!$A$36="","",'Platform Setup'!$A$36)</f>
        <v>33</v>
      </c>
      <c r="B39" s="176" t="str">
        <f aca="false">IF('Platform Setup'!$B$36="","",'Platform Setup'!$B$36)</f>
        <v>WhatsApp Channel</v>
      </c>
      <c r="C39" s="176" t="str">
        <f aca="false">IF('Platform Setup'!$C$36="","",'Platform Setup'!$C$36)</f>
        <v>Community</v>
      </c>
      <c r="D39" s="176" t="str">
        <f aca="false">IF('Platform Setup'!$D$36="","",'Platform Setup'!$D$36)</f>
        <v>Medium</v>
      </c>
      <c r="E39" s="176" t="str">
        <f aca="false">IF('Platform Setup'!$F$36="","",'Platform Setup'!$F$36)</f>
        <v/>
      </c>
      <c r="F39" s="176" t="str">
        <f aca="false">IF('Platform Setup'!$G$36="","",'Platform Setup'!$G$36)</f>
        <v/>
      </c>
      <c r="G39" s="176" t="str">
        <f aca="false">IF('Platform Setup'!$H$36="","",'Platform Setup'!$H$36)</f>
        <v/>
      </c>
      <c r="H39" s="176" t="str">
        <f aca="false">IF('Platform Setup'!$I$36="","",'Platform Setup'!$I$36)</f>
        <v/>
      </c>
      <c r="I39" s="176" t="str">
        <f aca="false">IF('Platform Setup'!$M$36="","",'Platform Setup'!$M$36)</f>
        <v/>
      </c>
      <c r="J39" s="176" t="str">
        <f aca="false">IF('Platform Setup'!$J$36="","",'Platform Setup'!$J$36)</f>
        <v>Not Started</v>
      </c>
    </row>
    <row r="40" customFormat="false" ht="15" hidden="false" customHeight="false" outlineLevel="0" collapsed="false">
      <c r="A40" s="179" t="n">
        <f aca="false">IF('Platform Setup'!$A$37="","",'Platform Setup'!$A$37)</f>
        <v>34</v>
      </c>
      <c r="B40" s="179" t="str">
        <f aca="false">IF('Platform Setup'!$B$37="","",'Platform Setup'!$B$37)</f>
        <v>AACE Communities</v>
      </c>
      <c r="C40" s="179" t="str">
        <f aca="false">IF('Platform Setup'!$C$37="","",'Platform Setup'!$C$37)</f>
        <v>Community</v>
      </c>
      <c r="D40" s="179" t="str">
        <f aca="false">IF('Platform Setup'!$D$37="","",'Platform Setup'!$D$37)</f>
        <v>Medium</v>
      </c>
      <c r="E40" s="179" t="str">
        <f aca="false">IF('Platform Setup'!$F$37="","",'Platform Setup'!$F$37)</f>
        <v/>
      </c>
      <c r="F40" s="179" t="str">
        <f aca="false">IF('Platform Setup'!$G$37="","",'Platform Setup'!$G$37)</f>
        <v/>
      </c>
      <c r="G40" s="179" t="str">
        <f aca="false">IF('Platform Setup'!$H$37="","",'Platform Setup'!$H$37)</f>
        <v/>
      </c>
      <c r="H40" s="179" t="str">
        <f aca="false">IF('Platform Setup'!$I$37="","",'Platform Setup'!$I$37)</f>
        <v/>
      </c>
      <c r="I40" s="179" t="str">
        <f aca="false">IF('Platform Setup'!$M$37="","",'Platform Setup'!$M$37)</f>
        <v/>
      </c>
      <c r="J40" s="179" t="str">
        <f aca="false">IF('Platform Setup'!$J$37="","",'Platform Setup'!$J$37)</f>
        <v>Not Started</v>
      </c>
    </row>
    <row r="41" customFormat="false" ht="15" hidden="false" customHeight="false" outlineLevel="0" collapsed="false">
      <c r="A41" s="176" t="n">
        <f aca="false">IF('Platform Setup'!$A$38="","",'Platform Setup'!$A$38)</f>
        <v>35</v>
      </c>
      <c r="B41" s="176" t="str">
        <f aca="false">IF('Platform Setup'!$B$38="","",'Platform Setup'!$B$38)</f>
        <v>Telegram Channel</v>
      </c>
      <c r="C41" s="176" t="str">
        <f aca="false">IF('Platform Setup'!$C$38="","",'Platform Setup'!$C$38)</f>
        <v>Community</v>
      </c>
      <c r="D41" s="176" t="str">
        <f aca="false">IF('Platform Setup'!$D$38="","",'Platform Setup'!$D$38)</f>
        <v>Low</v>
      </c>
      <c r="E41" s="176" t="str">
        <f aca="false">IF('Platform Setup'!$F$38="","",'Platform Setup'!$F$38)</f>
        <v/>
      </c>
      <c r="F41" s="176" t="str">
        <f aca="false">IF('Platform Setup'!$G$38="","",'Platform Setup'!$G$38)</f>
        <v/>
      </c>
      <c r="G41" s="176" t="str">
        <f aca="false">IF('Platform Setup'!$H$38="","",'Platform Setup'!$H$38)</f>
        <v/>
      </c>
      <c r="H41" s="176" t="str">
        <f aca="false">IF('Platform Setup'!$I$38="","",'Platform Setup'!$I$38)</f>
        <v/>
      </c>
      <c r="I41" s="176" t="str">
        <f aca="false">IF('Platform Setup'!$M$38="","",'Platform Setup'!$M$38)</f>
        <v/>
      </c>
      <c r="J41" s="176" t="str">
        <f aca="false">IF('Platform Setup'!$J$38="","",'Platform Setup'!$J$38)</f>
        <v>Not Started</v>
      </c>
    </row>
    <row r="42" customFormat="false" ht="15" hidden="false" customHeight="false" outlineLevel="0" collapsed="false">
      <c r="A42" s="179" t="n">
        <f aca="false">IF('Platform Setup'!$A$39="","",'Platform Setup'!$A$39)</f>
        <v>36</v>
      </c>
      <c r="B42" s="179" t="str">
        <f aca="false">IF('Platform Setup'!$B$39="","",'Platform Setup'!$B$39)</f>
        <v>Project Management Stack Exchange</v>
      </c>
      <c r="C42" s="179" t="str">
        <f aca="false">IF('Platform Setup'!$C$39="","",'Platform Setup'!$C$39)</f>
        <v>Community</v>
      </c>
      <c r="D42" s="179" t="str">
        <f aca="false">IF('Platform Setup'!$D$39="","",'Platform Setup'!$D$39)</f>
        <v>Low</v>
      </c>
      <c r="E42" s="179" t="str">
        <f aca="false">IF('Platform Setup'!$F$39="","",'Platform Setup'!$F$39)</f>
        <v/>
      </c>
      <c r="F42" s="179" t="str">
        <f aca="false">IF('Platform Setup'!$G$39="","",'Platform Setup'!$G$39)</f>
        <v/>
      </c>
      <c r="G42" s="179" t="str">
        <f aca="false">IF('Platform Setup'!$H$39="","",'Platform Setup'!$H$39)</f>
        <v/>
      </c>
      <c r="H42" s="179" t="str">
        <f aca="false">IF('Platform Setup'!$I$39="","",'Platform Setup'!$I$39)</f>
        <v/>
      </c>
      <c r="I42" s="179" t="str">
        <f aca="false">IF('Platform Setup'!$M$39="","",'Platform Setup'!$M$39)</f>
        <v/>
      </c>
      <c r="J42" s="179" t="str">
        <f aca="false">IF('Platform Setup'!$J$39="","",'Platform Setup'!$J$39)</f>
        <v>Not Started</v>
      </c>
    </row>
    <row r="43" customFormat="false" ht="15" hidden="false" customHeight="false" outlineLevel="0" collapsed="false">
      <c r="A43" s="176" t="n">
        <f aca="false">IF('Platform Setup'!$A$40="","",'Platform Setup'!$A$40)</f>
        <v>37</v>
      </c>
      <c r="B43" s="176" t="str">
        <f aca="false">IF('Platform Setup'!$B$40="","",'Platform Setup'!$B$40)</f>
        <v>GitHub</v>
      </c>
      <c r="C43" s="176" t="str">
        <f aca="false">IF('Platform Setup'!$C$40="","",'Platform Setup'!$C$40)</f>
        <v>Community</v>
      </c>
      <c r="D43" s="176" t="str">
        <f aca="false">IF('Platform Setup'!$D$40="","",'Platform Setup'!$D$40)</f>
        <v>Low</v>
      </c>
      <c r="E43" s="176" t="str">
        <f aca="false">IF('Platform Setup'!$F$40="","",'Platform Setup'!$F$40)</f>
        <v/>
      </c>
      <c r="F43" s="176" t="str">
        <f aca="false">IF('Platform Setup'!$G$40="","",'Platform Setup'!$G$40)</f>
        <v/>
      </c>
      <c r="G43" s="176" t="str">
        <f aca="false">IF('Platform Setup'!$H$40="","",'Platform Setup'!$H$40)</f>
        <v/>
      </c>
      <c r="H43" s="176" t="str">
        <f aca="false">IF('Platform Setup'!$I$40="","",'Platform Setup'!$I$40)</f>
        <v/>
      </c>
      <c r="I43" s="176" t="str">
        <f aca="false">IF('Platform Setup'!$M$40="","",'Platform Setup'!$M$40)</f>
        <v/>
      </c>
      <c r="J43" s="176" t="str">
        <f aca="false">IF('Platform Setup'!$J$40="","",'Platform Setup'!$J$40)</f>
        <v>Not Started</v>
      </c>
    </row>
    <row r="44" customFormat="false" ht="15" hidden="false" customHeight="false" outlineLevel="0" collapsed="false">
      <c r="A44" s="179" t="n">
        <f aca="false">IF('Platform Setup'!$A$41="","",'Platform Setup'!$A$41)</f>
        <v>38</v>
      </c>
      <c r="B44" s="179" t="str">
        <f aca="false">IF('Platform Setup'!$B$41="","",'Platform Setup'!$B$41)</f>
        <v>Credly / Digital Badges</v>
      </c>
      <c r="C44" s="179" t="str">
        <f aca="false">IF('Platform Setup'!$C$41="","",'Platform Setup'!$C$41)</f>
        <v>Directory/Review</v>
      </c>
      <c r="D44" s="179" t="str">
        <f aca="false">IF('Platform Setup'!$D$41="","",'Platform Setup'!$D$41)</f>
        <v>High</v>
      </c>
      <c r="E44" s="179" t="str">
        <f aca="false">IF('Platform Setup'!$F$41="","",'Platform Setup'!$F$41)</f>
        <v/>
      </c>
      <c r="F44" s="179" t="str">
        <f aca="false">IF('Platform Setup'!$G$41="","",'Platform Setup'!$G$41)</f>
        <v/>
      </c>
      <c r="G44" s="179" t="str">
        <f aca="false">IF('Platform Setup'!$H$41="","",'Platform Setup'!$H$41)</f>
        <v/>
      </c>
      <c r="H44" s="179" t="str">
        <f aca="false">IF('Platform Setup'!$I$41="","",'Platform Setup'!$I$41)</f>
        <v/>
      </c>
      <c r="I44" s="179" t="str">
        <f aca="false">IF('Platform Setup'!$M$41="","",'Platform Setup'!$M$41)</f>
        <v/>
      </c>
      <c r="J44" s="179" t="str">
        <f aca="false">IF('Platform Setup'!$J$41="","",'Platform Setup'!$J$41)</f>
        <v>Not Started</v>
      </c>
    </row>
    <row r="45" customFormat="false" ht="15" hidden="false" customHeight="false" outlineLevel="0" collapsed="false">
      <c r="A45" s="176" t="n">
        <f aca="false">IF('Platform Setup'!$A$42="","",'Platform Setup'!$A$42)</f>
        <v>39</v>
      </c>
      <c r="B45" s="176" t="str">
        <f aca="false">IF('Platform Setup'!$B$42="","",'Platform Setup'!$B$42)</f>
        <v>Google Business Profile</v>
      </c>
      <c r="C45" s="176" t="str">
        <f aca="false">IF('Platform Setup'!$C$42="","",'Platform Setup'!$C$42)</f>
        <v>Directory/Review</v>
      </c>
      <c r="D45" s="176" t="str">
        <f aca="false">IF('Platform Setup'!$D$42="","",'Platform Setup'!$D$42)</f>
        <v>Medium</v>
      </c>
      <c r="E45" s="176" t="str">
        <f aca="false">IF('Platform Setup'!$F$42="","",'Platform Setup'!$F$42)</f>
        <v/>
      </c>
      <c r="F45" s="176" t="str">
        <f aca="false">IF('Platform Setup'!$G$42="","",'Platform Setup'!$G$42)</f>
        <v/>
      </c>
      <c r="G45" s="176" t="str">
        <f aca="false">IF('Platform Setup'!$H$42="","",'Platform Setup'!$H$42)</f>
        <v/>
      </c>
      <c r="H45" s="176" t="str">
        <f aca="false">IF('Platform Setup'!$I$42="","",'Platform Setup'!$I$42)</f>
        <v/>
      </c>
      <c r="I45" s="176" t="str">
        <f aca="false">IF('Platform Setup'!$M$42="","",'Platform Setup'!$M$42)</f>
        <v/>
      </c>
      <c r="J45" s="176" t="str">
        <f aca="false">IF('Platform Setup'!$J$42="","",'Platform Setup'!$J$42)</f>
        <v>Not Started</v>
      </c>
    </row>
    <row r="46" customFormat="false" ht="15" hidden="false" customHeight="false" outlineLevel="0" collapsed="false">
      <c r="A46" s="179" t="n">
        <f aca="false">IF('Platform Setup'!$A$43="","",'Platform Setup'!$A$43)</f>
        <v>40</v>
      </c>
      <c r="B46" s="179" t="str">
        <f aca="false">IF('Platform Setup'!$B$43="","",'Platform Setup'!$B$43)</f>
        <v>Trustpilot</v>
      </c>
      <c r="C46" s="179" t="str">
        <f aca="false">IF('Platform Setup'!$C$43="","",'Platform Setup'!$C$43)</f>
        <v>Directory/Review</v>
      </c>
      <c r="D46" s="179" t="str">
        <f aca="false">IF('Platform Setup'!$D$43="","",'Platform Setup'!$D$43)</f>
        <v>Medium</v>
      </c>
      <c r="E46" s="179" t="str">
        <f aca="false">IF('Platform Setup'!$F$43="","",'Platform Setup'!$F$43)</f>
        <v/>
      </c>
      <c r="F46" s="179" t="str">
        <f aca="false">IF('Platform Setup'!$G$43="","",'Platform Setup'!$G$43)</f>
        <v/>
      </c>
      <c r="G46" s="179" t="str">
        <f aca="false">IF('Platform Setup'!$H$43="","",'Platform Setup'!$H$43)</f>
        <v/>
      </c>
      <c r="H46" s="179" t="str">
        <f aca="false">IF('Platform Setup'!$I$43="","",'Platform Setup'!$I$43)</f>
        <v/>
      </c>
      <c r="I46" s="179" t="str">
        <f aca="false">IF('Platform Setup'!$M$43="","",'Platform Setup'!$M$43)</f>
        <v/>
      </c>
      <c r="J46" s="179" t="str">
        <f aca="false">IF('Platform Setup'!$J$43="","",'Platform Setup'!$J$43)</f>
        <v>Not Started</v>
      </c>
    </row>
    <row r="47" customFormat="false" ht="15" hidden="false" customHeight="false" outlineLevel="0" collapsed="false">
      <c r="A47" s="176" t="n">
        <f aca="false">IF('Platform Setup'!$A$44="","",'Platform Setup'!$A$44)</f>
        <v>41</v>
      </c>
      <c r="B47" s="176" t="str">
        <f aca="false">IF('Platform Setup'!$B$44="","",'Platform Setup'!$B$44)</f>
        <v>Course Aggregators (findcourses etc.)</v>
      </c>
      <c r="C47" s="176" t="str">
        <f aca="false">IF('Platform Setup'!$C$44="","",'Platform Setup'!$C$44)</f>
        <v>Directory/Review</v>
      </c>
      <c r="D47" s="176" t="str">
        <f aca="false">IF('Platform Setup'!$D$44="","",'Platform Setup'!$D$44)</f>
        <v>Medium</v>
      </c>
      <c r="E47" s="176" t="str">
        <f aca="false">IF('Platform Setup'!$F$44="","",'Platform Setup'!$F$44)</f>
        <v/>
      </c>
      <c r="F47" s="176" t="str">
        <f aca="false">IF('Platform Setup'!$G$44="","",'Platform Setup'!$G$44)</f>
        <v/>
      </c>
      <c r="G47" s="176" t="str">
        <f aca="false">IF('Platform Setup'!$H$44="","",'Platform Setup'!$H$44)</f>
        <v/>
      </c>
      <c r="H47" s="176" t="str">
        <f aca="false">IF('Platform Setup'!$I$44="","",'Platform Setup'!$I$44)</f>
        <v/>
      </c>
      <c r="I47" s="176" t="str">
        <f aca="false">IF('Platform Setup'!$M$44="","",'Platform Setup'!$M$44)</f>
        <v/>
      </c>
      <c r="J47" s="176" t="str">
        <f aca="false">IF('Platform Setup'!$J$44="","",'Platform Setup'!$J$44)</f>
        <v>Not Started</v>
      </c>
    </row>
    <row r="48" customFormat="false" ht="15" hidden="false" customHeight="false" outlineLevel="0" collapsed="false">
      <c r="A48" s="179" t="n">
        <f aca="false">IF('Platform Setup'!$A$45="","",'Platform Setup'!$A$45)</f>
        <v>42</v>
      </c>
      <c r="B48" s="179" t="str">
        <f aca="false">IF('Platform Setup'!$B$45="","",'Platform Setup'!$B$45)</f>
        <v>CPD Directory Listings</v>
      </c>
      <c r="C48" s="179" t="str">
        <f aca="false">IF('Platform Setup'!$C$45="","",'Platform Setup'!$C$45)</f>
        <v>Directory/Review</v>
      </c>
      <c r="D48" s="179" t="str">
        <f aca="false">IF('Platform Setup'!$D$45="","",'Platform Setup'!$D$45)</f>
        <v>Medium</v>
      </c>
      <c r="E48" s="179" t="str">
        <f aca="false">IF('Platform Setup'!$F$45="","",'Platform Setup'!$F$45)</f>
        <v/>
      </c>
      <c r="F48" s="179" t="str">
        <f aca="false">IF('Platform Setup'!$G$45="","",'Platform Setup'!$G$45)</f>
        <v/>
      </c>
      <c r="G48" s="179" t="str">
        <f aca="false">IF('Platform Setup'!$H$45="","",'Platform Setup'!$H$45)</f>
        <v/>
      </c>
      <c r="H48" s="179" t="str">
        <f aca="false">IF('Platform Setup'!$I$45="","",'Platform Setup'!$I$45)</f>
        <v/>
      </c>
      <c r="I48" s="179" t="str">
        <f aca="false">IF('Platform Setup'!$M$45="","",'Platform Setup'!$M$45)</f>
        <v/>
      </c>
      <c r="J48" s="179" t="str">
        <f aca="false">IF('Platform Setup'!$J$45="","",'Platform Setup'!$J$45)</f>
        <v>Not Started</v>
      </c>
    </row>
    <row r="49" customFormat="false" ht="15" hidden="false" customHeight="false" outlineLevel="0" collapsed="false">
      <c r="A49" s="176" t="n">
        <f aca="false">IF('Platform Setup'!$A$46="","",'Platform Setup'!$A$46)</f>
        <v>43</v>
      </c>
      <c r="B49" s="176" t="str">
        <f aca="false">IF('Platform Setup'!$B$46="","",'Platform Setup'!$B$46)</f>
        <v>Bing Places</v>
      </c>
      <c r="C49" s="176" t="str">
        <f aca="false">IF('Platform Setup'!$C$46="","",'Platform Setup'!$C$46)</f>
        <v>Directory/Review</v>
      </c>
      <c r="D49" s="176" t="str">
        <f aca="false">IF('Platform Setup'!$D$46="","",'Platform Setup'!$D$46)</f>
        <v>Low</v>
      </c>
      <c r="E49" s="176" t="str">
        <f aca="false">IF('Platform Setup'!$F$46="","",'Platform Setup'!$F$46)</f>
        <v/>
      </c>
      <c r="F49" s="176" t="str">
        <f aca="false">IF('Platform Setup'!$G$46="","",'Platform Setup'!$G$46)</f>
        <v/>
      </c>
      <c r="G49" s="176" t="str">
        <f aca="false">IF('Platform Setup'!$H$46="","",'Platform Setup'!$H$46)</f>
        <v/>
      </c>
      <c r="H49" s="176" t="str">
        <f aca="false">IF('Platform Setup'!$I$46="","",'Platform Setup'!$I$46)</f>
        <v/>
      </c>
      <c r="I49" s="176" t="str">
        <f aca="false">IF('Platform Setup'!$M$46="","",'Platform Setup'!$M$46)</f>
        <v/>
      </c>
      <c r="J49" s="176" t="str">
        <f aca="false">IF('Platform Setup'!$J$46="","",'Platform Setup'!$J$46)</f>
        <v>Not Started</v>
      </c>
    </row>
    <row r="50" customFormat="false" ht="15" hidden="false" customHeight="false" outlineLevel="0" collapsed="false">
      <c r="A50" s="179" t="n">
        <f aca="false">IF('Platform Setup'!$A$47="","",'Platform Setup'!$A$47)</f>
        <v>44</v>
      </c>
      <c r="B50" s="179" t="str">
        <f aca="false">IF('Platform Setup'!$B$47="","",'Platform Setup'!$B$47)</f>
        <v>Crunchbase</v>
      </c>
      <c r="C50" s="179" t="str">
        <f aca="false">IF('Platform Setup'!$C$47="","",'Platform Setup'!$C$47)</f>
        <v>Directory/Review</v>
      </c>
      <c r="D50" s="179" t="str">
        <f aca="false">IF('Platform Setup'!$D$47="","",'Platform Setup'!$D$47)</f>
        <v>Low</v>
      </c>
      <c r="E50" s="179" t="str">
        <f aca="false">IF('Platform Setup'!$F$47="","",'Platform Setup'!$F$47)</f>
        <v/>
      </c>
      <c r="F50" s="179" t="str">
        <f aca="false">IF('Platform Setup'!$G$47="","",'Platform Setup'!$G$47)</f>
        <v/>
      </c>
      <c r="G50" s="179" t="str">
        <f aca="false">IF('Platform Setup'!$H$47="","",'Platform Setup'!$H$47)</f>
        <v/>
      </c>
      <c r="H50" s="179" t="str">
        <f aca="false">IF('Platform Setup'!$I$47="","",'Platform Setup'!$I$47)</f>
        <v/>
      </c>
      <c r="I50" s="179" t="str">
        <f aca="false">IF('Platform Setup'!$M$47="","",'Platform Setup'!$M$47)</f>
        <v/>
      </c>
      <c r="J50" s="179" t="str">
        <f aca="false">IF('Platform Setup'!$J$47="","",'Platform Setup'!$J$47)</f>
        <v>Not Started</v>
      </c>
    </row>
    <row r="51" customFormat="false" ht="15" hidden="false" customHeight="false" outlineLevel="0" collapsed="false">
      <c r="A51" s="176" t="n">
        <f aca="false">IF('Platform Setup'!$A$48="","",'Platform Setup'!$A$48)</f>
        <v>45</v>
      </c>
      <c r="B51" s="176" t="str">
        <f aca="false">IF('Platform Setup'!$B$48="","",'Platform Setup'!$B$48)</f>
        <v>G2</v>
      </c>
      <c r="C51" s="176" t="str">
        <f aca="false">IF('Platform Setup'!$C$48="","",'Platform Setup'!$C$48)</f>
        <v>Directory/Review</v>
      </c>
      <c r="D51" s="176" t="str">
        <f aca="false">IF('Platform Setup'!$D$48="","",'Platform Setup'!$D$48)</f>
        <v>Low</v>
      </c>
      <c r="E51" s="176" t="str">
        <f aca="false">IF('Platform Setup'!$F$48="","",'Platform Setup'!$F$48)</f>
        <v/>
      </c>
      <c r="F51" s="176" t="str">
        <f aca="false">IF('Platform Setup'!$G$48="","",'Platform Setup'!$G$48)</f>
        <v/>
      </c>
      <c r="G51" s="176" t="str">
        <f aca="false">IF('Platform Setup'!$H$48="","",'Platform Setup'!$H$48)</f>
        <v/>
      </c>
      <c r="H51" s="176" t="str">
        <f aca="false">IF('Platform Setup'!$I$48="","",'Platform Setup'!$I$48)</f>
        <v/>
      </c>
      <c r="I51" s="176" t="str">
        <f aca="false">IF('Platform Setup'!$M$48="","",'Platform Setup'!$M$48)</f>
        <v/>
      </c>
      <c r="J51" s="176" t="str">
        <f aca="false">IF('Platform Setup'!$J$48="","",'Platform Setup'!$J$48)</f>
        <v>Not Started</v>
      </c>
    </row>
    <row r="52" customFormat="false" ht="15" hidden="false" customHeight="false" outlineLevel="0" collapsed="false">
      <c r="A52" s="179" t="n">
        <f aca="false">IF('Platform Setup'!$A$49="","",'Platform Setup'!$A$49)</f>
        <v>46</v>
      </c>
      <c r="B52" s="179" t="str">
        <f aca="false">IF('Platform Setup'!$B$49="","",'Platform Setup'!$B$49)</f>
        <v>Capterra</v>
      </c>
      <c r="C52" s="179" t="str">
        <f aca="false">IF('Platform Setup'!$C$49="","",'Platform Setup'!$C$49)</f>
        <v>Directory/Review</v>
      </c>
      <c r="D52" s="179" t="str">
        <f aca="false">IF('Platform Setup'!$D$49="","",'Platform Setup'!$D$49)</f>
        <v>Low</v>
      </c>
      <c r="E52" s="179" t="str">
        <f aca="false">IF('Platform Setup'!$F$49="","",'Platform Setup'!$F$49)</f>
        <v/>
      </c>
      <c r="F52" s="179" t="str">
        <f aca="false">IF('Platform Setup'!$G$49="","",'Platform Setup'!$G$49)</f>
        <v/>
      </c>
      <c r="G52" s="179" t="str">
        <f aca="false">IF('Platform Setup'!$H$49="","",'Platform Setup'!$H$49)</f>
        <v/>
      </c>
      <c r="H52" s="179" t="str">
        <f aca="false">IF('Platform Setup'!$I$49="","",'Platform Setup'!$I$49)</f>
        <v/>
      </c>
      <c r="I52" s="179" t="str">
        <f aca="false">IF('Platform Setup'!$M$49="","",'Platform Setup'!$M$49)</f>
        <v/>
      </c>
      <c r="J52" s="179" t="str">
        <f aca="false">IF('Platform Setup'!$J$49="","",'Platform Setup'!$J$49)</f>
        <v>Not Started</v>
      </c>
    </row>
    <row r="53" customFormat="false" ht="15" hidden="false" customHeight="false" outlineLevel="0" collapsed="false">
      <c r="A53" s="176" t="n">
        <f aca="false">IF('Platform Setup'!$A$50="","",'Platform Setup'!$A$50)</f>
        <v>47</v>
      </c>
      <c r="B53" s="176" t="str">
        <f aca="false">IF('Platform Setup'!$B$50="","",'Platform Setup'!$B$50)</f>
        <v>Clutch</v>
      </c>
      <c r="C53" s="176" t="str">
        <f aca="false">IF('Platform Setup'!$C$50="","",'Platform Setup'!$C$50)</f>
        <v>Directory/Review</v>
      </c>
      <c r="D53" s="176" t="str">
        <f aca="false">IF('Platform Setup'!$D$50="","",'Platform Setup'!$D$50)</f>
        <v>Low</v>
      </c>
      <c r="E53" s="176" t="str">
        <f aca="false">IF('Platform Setup'!$F$50="","",'Platform Setup'!$F$50)</f>
        <v/>
      </c>
      <c r="F53" s="176" t="str">
        <f aca="false">IF('Platform Setup'!$G$50="","",'Platform Setup'!$G$50)</f>
        <v/>
      </c>
      <c r="G53" s="176" t="str">
        <f aca="false">IF('Platform Setup'!$H$50="","",'Platform Setup'!$H$50)</f>
        <v/>
      </c>
      <c r="H53" s="176" t="str">
        <f aca="false">IF('Platform Setup'!$I$50="","",'Platform Setup'!$I$50)</f>
        <v/>
      </c>
      <c r="I53" s="176" t="str">
        <f aca="false">IF('Platform Setup'!$M$50="","",'Platform Setup'!$M$50)</f>
        <v/>
      </c>
      <c r="J53" s="176" t="str">
        <f aca="false">IF('Platform Setup'!$J$50="","",'Platform Setup'!$J$50)</f>
        <v>Not Started</v>
      </c>
    </row>
    <row r="54" customFormat="false" ht="15" hidden="false" customHeight="false" outlineLevel="0" collapsed="false">
      <c r="A54" s="179" t="n">
        <f aca="false">IF('Platform Setup'!$A$51="","",'Platform Setup'!$A$51)</f>
        <v>48</v>
      </c>
      <c r="B54" s="179" t="str">
        <f aca="false">IF('Platform Setup'!$B$51="","",'Platform Setup'!$B$51)</f>
        <v>Wikipedia / Wikidata</v>
      </c>
      <c r="C54" s="179" t="str">
        <f aca="false">IF('Platform Setup'!$C$51="","",'Platform Setup'!$C$51)</f>
        <v>Directory/Review</v>
      </c>
      <c r="D54" s="179" t="str">
        <f aca="false">IF('Platform Setup'!$D$51="","",'Platform Setup'!$D$51)</f>
        <v>Low</v>
      </c>
      <c r="E54" s="179" t="str">
        <f aca="false">IF('Platform Setup'!$F$51="","",'Platform Setup'!$F$51)</f>
        <v/>
      </c>
      <c r="F54" s="179" t="str">
        <f aca="false">IF('Platform Setup'!$G$51="","",'Platform Setup'!$G$51)</f>
        <v/>
      </c>
      <c r="G54" s="179" t="str">
        <f aca="false">IF('Platform Setup'!$H$51="","",'Platform Setup'!$H$51)</f>
        <v/>
      </c>
      <c r="H54" s="179" t="str">
        <f aca="false">IF('Platform Setup'!$I$51="","",'Platform Setup'!$I$51)</f>
        <v/>
      </c>
      <c r="I54" s="179" t="str">
        <f aca="false">IF('Platform Setup'!$M$51="","",'Platform Setup'!$M$51)</f>
        <v/>
      </c>
      <c r="J54" s="179" t="str">
        <f aca="false">IF('Platform Setup'!$J$51="","",'Platform Setup'!$J$51)</f>
        <v>Not Started</v>
      </c>
    </row>
    <row r="55" customFormat="false" ht="15" hidden="false" customHeight="false" outlineLevel="0" collapsed="false">
      <c r="A55" s="176" t="n">
        <f aca="false">IF('Platform Setup'!$A$52="","",'Platform Setup'!$A$52)</f>
        <v>49</v>
      </c>
      <c r="B55" s="176" t="str">
        <f aca="false">IF('Platform Setup'!$B$52="","",'Platform Setup'!$B$52)</f>
        <v>Product Hunt</v>
      </c>
      <c r="C55" s="176" t="str">
        <f aca="false">IF('Platform Setup'!$C$52="","",'Platform Setup'!$C$52)</f>
        <v>Directory/Review</v>
      </c>
      <c r="D55" s="176" t="str">
        <f aca="false">IF('Platform Setup'!$D$52="","",'Platform Setup'!$D$52)</f>
        <v>Low</v>
      </c>
      <c r="E55" s="176" t="str">
        <f aca="false">IF('Platform Setup'!$F$52="","",'Platform Setup'!$F$52)</f>
        <v/>
      </c>
      <c r="F55" s="176" t="str">
        <f aca="false">IF('Platform Setup'!$G$52="","",'Platform Setup'!$G$52)</f>
        <v/>
      </c>
      <c r="G55" s="176" t="str">
        <f aca="false">IF('Platform Setup'!$H$52="","",'Platform Setup'!$H$52)</f>
        <v/>
      </c>
      <c r="H55" s="176" t="str">
        <f aca="false">IF('Platform Setup'!$I$52="","",'Platform Setup'!$I$52)</f>
        <v/>
      </c>
      <c r="I55" s="176" t="str">
        <f aca="false">IF('Platform Setup'!$M$52="","",'Platform Setup'!$M$52)</f>
        <v/>
      </c>
      <c r="J55" s="176" t="str">
        <f aca="false">IF('Platform Setup'!$J$52="","",'Platform Setup'!$J$52)</f>
        <v>Not Started</v>
      </c>
    </row>
    <row r="56" customFormat="false" ht="15" hidden="false" customHeight="false" outlineLevel="0" collapsed="false">
      <c r="A56" s="179" t="n">
        <f aca="false">IF('Platform Setup'!$A$53="","",'Platform Setup'!$A$53)</f>
        <v>50</v>
      </c>
      <c r="B56" s="179" t="str">
        <f aca="false">IF('Platform Setup'!$B$53="","",'Platform Setup'!$B$53)</f>
        <v>Zoom Webinars</v>
      </c>
      <c r="C56" s="179" t="str">
        <f aca="false">IF('Platform Setup'!$C$53="","",'Platform Setup'!$C$53)</f>
        <v>Events</v>
      </c>
      <c r="D56" s="179" t="str">
        <f aca="false">IF('Platform Setup'!$D$53="","",'Platform Setup'!$D$53)</f>
        <v>Critical</v>
      </c>
      <c r="E56" s="179" t="str">
        <f aca="false">IF('Platform Setup'!$F$53="","",'Platform Setup'!$F$53)</f>
        <v/>
      </c>
      <c r="F56" s="179" t="str">
        <f aca="false">IF('Platform Setup'!$G$53="","",'Platform Setup'!$G$53)</f>
        <v/>
      </c>
      <c r="G56" s="179" t="str">
        <f aca="false">IF('Platform Setup'!$H$53="","",'Platform Setup'!$H$53)</f>
        <v/>
      </c>
      <c r="H56" s="179" t="str">
        <f aca="false">IF('Platform Setup'!$I$53="","",'Platform Setup'!$I$53)</f>
        <v/>
      </c>
      <c r="I56" s="179" t="str">
        <f aca="false">IF('Platform Setup'!$M$53="","",'Platform Setup'!$M$53)</f>
        <v/>
      </c>
      <c r="J56" s="179" t="str">
        <f aca="false">IF('Platform Setup'!$J$53="","",'Platform Setup'!$J$53)</f>
        <v>Not Started</v>
      </c>
    </row>
    <row r="57" customFormat="false" ht="15" hidden="false" customHeight="false" outlineLevel="0" collapsed="false">
      <c r="A57" s="176" t="n">
        <f aca="false">IF('Platform Setup'!$A$54="","",'Platform Setup'!$A$54)</f>
        <v>51</v>
      </c>
      <c r="B57" s="176" t="str">
        <f aca="false">IF('Platform Setup'!$B$54="","",'Platform Setup'!$B$54)</f>
        <v>Eventbrite</v>
      </c>
      <c r="C57" s="176" t="str">
        <f aca="false">IF('Platform Setup'!$C$54="","",'Platform Setup'!$C$54)</f>
        <v>Events</v>
      </c>
      <c r="D57" s="176" t="str">
        <f aca="false">IF('Platform Setup'!$D$54="","",'Platform Setup'!$D$54)</f>
        <v>Medium</v>
      </c>
      <c r="E57" s="176" t="str">
        <f aca="false">IF('Platform Setup'!$F$54="","",'Platform Setup'!$F$54)</f>
        <v/>
      </c>
      <c r="F57" s="176" t="str">
        <f aca="false">IF('Platform Setup'!$G$54="","",'Platform Setup'!$G$54)</f>
        <v/>
      </c>
      <c r="G57" s="176" t="str">
        <f aca="false">IF('Platform Setup'!$H$54="","",'Platform Setup'!$H$54)</f>
        <v/>
      </c>
      <c r="H57" s="176" t="str">
        <f aca="false">IF('Platform Setup'!$I$54="","",'Platform Setup'!$I$54)</f>
        <v/>
      </c>
      <c r="I57" s="176" t="str">
        <f aca="false">IF('Platform Setup'!$M$54="","",'Platform Setup'!$M$54)</f>
        <v/>
      </c>
      <c r="J57" s="176" t="str">
        <f aca="false">IF('Platform Setup'!$J$54="","",'Platform Setup'!$J$54)</f>
        <v>Not Started</v>
      </c>
    </row>
    <row r="58" customFormat="false" ht="15" hidden="false" customHeight="false" outlineLevel="0" collapsed="false">
      <c r="A58" s="179" t="n">
        <f aca="false">IF('Platform Setup'!$A$55="","",'Platform Setup'!$A$55)</f>
        <v>52</v>
      </c>
      <c r="B58" s="179" t="str">
        <f aca="false">IF('Platform Setup'!$B$55="","",'Platform Setup'!$B$55)</f>
        <v>Luma</v>
      </c>
      <c r="C58" s="179" t="str">
        <f aca="false">IF('Platform Setup'!$C$55="","",'Platform Setup'!$C$55)</f>
        <v>Events</v>
      </c>
      <c r="D58" s="179" t="str">
        <f aca="false">IF('Platform Setup'!$D$55="","",'Platform Setup'!$D$55)</f>
        <v>Medium</v>
      </c>
      <c r="E58" s="179" t="str">
        <f aca="false">IF('Platform Setup'!$F$55="","",'Platform Setup'!$F$55)</f>
        <v/>
      </c>
      <c r="F58" s="179" t="str">
        <f aca="false">IF('Platform Setup'!$G$55="","",'Platform Setup'!$G$55)</f>
        <v/>
      </c>
      <c r="G58" s="179" t="str">
        <f aca="false">IF('Platform Setup'!$H$55="","",'Platform Setup'!$H$55)</f>
        <v/>
      </c>
      <c r="H58" s="179" t="str">
        <f aca="false">IF('Platform Setup'!$I$55="","",'Platform Setup'!$I$55)</f>
        <v/>
      </c>
      <c r="I58" s="179" t="str">
        <f aca="false">IF('Platform Setup'!$M$55="","",'Platform Setup'!$M$55)</f>
        <v/>
      </c>
      <c r="J58" s="179" t="str">
        <f aca="false">IF('Platform Setup'!$J$55="","",'Platform Setup'!$J$55)</f>
        <v>Not Started</v>
      </c>
    </row>
    <row r="59" customFormat="false" ht="15" hidden="false" customHeight="false" outlineLevel="0" collapsed="false">
      <c r="A59" s="176" t="n">
        <f aca="false">IF('Platform Setup'!$A$56="","",'Platform Setup'!$A$56)</f>
        <v>53</v>
      </c>
      <c r="B59" s="176" t="str">
        <f aca="false">IF('Platform Setup'!$B$56="","",'Platform Setup'!$B$56)</f>
        <v>Meetup</v>
      </c>
      <c r="C59" s="176" t="str">
        <f aca="false">IF('Platform Setup'!$C$56="","",'Platform Setup'!$C$56)</f>
        <v>Events</v>
      </c>
      <c r="D59" s="176" t="str">
        <f aca="false">IF('Platform Setup'!$D$56="","",'Platform Setup'!$D$56)</f>
        <v>Low</v>
      </c>
      <c r="E59" s="176" t="str">
        <f aca="false">IF('Platform Setup'!$F$56="","",'Platform Setup'!$F$56)</f>
        <v/>
      </c>
      <c r="F59" s="176" t="str">
        <f aca="false">IF('Platform Setup'!$G$56="","",'Platform Setup'!$G$56)</f>
        <v/>
      </c>
      <c r="G59" s="176" t="str">
        <f aca="false">IF('Platform Setup'!$H$56="","",'Platform Setup'!$H$56)</f>
        <v/>
      </c>
      <c r="H59" s="176" t="str">
        <f aca="false">IF('Platform Setup'!$I$56="","",'Platform Setup'!$I$56)</f>
        <v/>
      </c>
      <c r="I59" s="176" t="str">
        <f aca="false">IF('Platform Setup'!$M$56="","",'Platform Setup'!$M$56)</f>
        <v/>
      </c>
      <c r="J59" s="176" t="str">
        <f aca="false">IF('Platform Setup'!$J$56="","",'Platform Setup'!$J$56)</f>
        <v>Not Started</v>
      </c>
    </row>
    <row r="60" customFormat="false" ht="15" hidden="false" customHeight="false" outlineLevel="0" collapsed="false">
      <c r="A60" s="179" t="n">
        <f aca="false">IF('Platform Setup'!$A$57="","",'Platform Setup'!$A$57)</f>
        <v>54</v>
      </c>
      <c r="B60" s="179" t="str">
        <f aca="false">IF('Platform Setup'!$B$57="","",'Platform Setup'!$B$57)</f>
        <v>StreamYard</v>
      </c>
      <c r="C60" s="179" t="str">
        <f aca="false">IF('Platform Setup'!$C$57="","",'Platform Setup'!$C$57)</f>
        <v>Events</v>
      </c>
      <c r="D60" s="179" t="str">
        <f aca="false">IF('Platform Setup'!$D$57="","",'Platform Setup'!$D$57)</f>
        <v>Low</v>
      </c>
      <c r="E60" s="179" t="str">
        <f aca="false">IF('Platform Setup'!$F$57="","",'Platform Setup'!$F$57)</f>
        <v/>
      </c>
      <c r="F60" s="179" t="str">
        <f aca="false">IF('Platform Setup'!$G$57="","",'Platform Setup'!$G$57)</f>
        <v/>
      </c>
      <c r="G60" s="179" t="str">
        <f aca="false">IF('Platform Setup'!$H$57="","",'Platform Setup'!$H$57)</f>
        <v/>
      </c>
      <c r="H60" s="179" t="str">
        <f aca="false">IF('Platform Setup'!$I$57="","",'Platform Setup'!$I$57)</f>
        <v/>
      </c>
      <c r="I60" s="179" t="str">
        <f aca="false">IF('Platform Setup'!$M$57="","",'Platform Setup'!$M$57)</f>
        <v/>
      </c>
      <c r="J60" s="179" t="str">
        <f aca="false">IF('Platform Setup'!$J$57="","",'Platform Setup'!$J$57)</f>
        <v>Not Started</v>
      </c>
    </row>
    <row r="61" customFormat="false" ht="15" hidden="false" customHeight="false" outlineLevel="0" collapsed="false">
      <c r="A61" s="176" t="n">
        <f aca="false">IF('Platform Setup'!$A$58="","",'Platform Setup'!$A$58)</f>
        <v>55</v>
      </c>
      <c r="B61" s="176" t="str">
        <f aca="false">IF('Platform Setup'!$B$58="","",'Platform Setup'!$B$58)</f>
        <v>Podcast Guesting</v>
      </c>
      <c r="C61" s="176" t="str">
        <f aca="false">IF('Platform Setup'!$C$58="","",'Platform Setup'!$C$58)</f>
        <v>Podcast</v>
      </c>
      <c r="D61" s="176" t="str">
        <f aca="false">IF('Platform Setup'!$D$58="","",'Platform Setup'!$D$58)</f>
        <v>High</v>
      </c>
      <c r="E61" s="176" t="str">
        <f aca="false">IF('Platform Setup'!$F$58="","",'Platform Setup'!$F$58)</f>
        <v/>
      </c>
      <c r="F61" s="176" t="str">
        <f aca="false">IF('Platform Setup'!$G$58="","",'Platform Setup'!$G$58)</f>
        <v/>
      </c>
      <c r="G61" s="176" t="str">
        <f aca="false">IF('Platform Setup'!$H$58="","",'Platform Setup'!$H$58)</f>
        <v/>
      </c>
      <c r="H61" s="176" t="str">
        <f aca="false">IF('Platform Setup'!$I$58="","",'Platform Setup'!$I$58)</f>
        <v/>
      </c>
      <c r="I61" s="176" t="str">
        <f aca="false">IF('Platform Setup'!$M$58="","",'Platform Setup'!$M$58)</f>
        <v/>
      </c>
      <c r="J61" s="176" t="str">
        <f aca="false">IF('Platform Setup'!$J$58="","",'Platform Setup'!$J$58)</f>
        <v>Not Started</v>
      </c>
    </row>
    <row r="62" customFormat="false" ht="15" hidden="false" customHeight="false" outlineLevel="0" collapsed="false">
      <c r="A62" s="179" t="n">
        <f aca="false">IF('Platform Setup'!$A$59="","",'Platform Setup'!$A$59)</f>
        <v>56</v>
      </c>
      <c r="B62" s="179" t="str">
        <f aca="false">IF('Platform Setup'!$B$59="","",'Platform Setup'!$B$59)</f>
        <v>Spotify for Creators</v>
      </c>
      <c r="C62" s="179" t="str">
        <f aca="false">IF('Platform Setup'!$C$59="","",'Platform Setup'!$C$59)</f>
        <v>Podcast</v>
      </c>
      <c r="D62" s="179" t="str">
        <f aca="false">IF('Platform Setup'!$D$59="","",'Platform Setup'!$D$59)</f>
        <v>Medium</v>
      </c>
      <c r="E62" s="179" t="str">
        <f aca="false">IF('Platform Setup'!$F$59="","",'Platform Setup'!$F$59)</f>
        <v/>
      </c>
      <c r="F62" s="179" t="str">
        <f aca="false">IF('Platform Setup'!$G$59="","",'Platform Setup'!$G$59)</f>
        <v/>
      </c>
      <c r="G62" s="179" t="str">
        <f aca="false">IF('Platform Setup'!$H$59="","",'Platform Setup'!$H$59)</f>
        <v/>
      </c>
      <c r="H62" s="179" t="str">
        <f aca="false">IF('Platform Setup'!$I$59="","",'Platform Setup'!$I$59)</f>
        <v/>
      </c>
      <c r="I62" s="179" t="str">
        <f aca="false">IF('Platform Setup'!$M$59="","",'Platform Setup'!$M$59)</f>
        <v/>
      </c>
      <c r="J62" s="179" t="str">
        <f aca="false">IF('Platform Setup'!$J$59="","",'Platform Setup'!$J$59)</f>
        <v>Not Started</v>
      </c>
    </row>
    <row r="63" customFormat="false" ht="15" hidden="false" customHeight="false" outlineLevel="0" collapsed="false">
      <c r="A63" s="176" t="n">
        <f aca="false">IF('Platform Setup'!$A$60="","",'Platform Setup'!$A$60)</f>
        <v>57</v>
      </c>
      <c r="B63" s="176" t="str">
        <f aca="false">IF('Platform Setup'!$B$60="","",'Platform Setup'!$B$60)</f>
        <v>Apple Podcasts</v>
      </c>
      <c r="C63" s="176" t="str">
        <f aca="false">IF('Platform Setup'!$C$60="","",'Platform Setup'!$C$60)</f>
        <v>Podcast</v>
      </c>
      <c r="D63" s="176" t="str">
        <f aca="false">IF('Platform Setup'!$D$60="","",'Platform Setup'!$D$60)</f>
        <v>Low</v>
      </c>
      <c r="E63" s="176" t="str">
        <f aca="false">IF('Platform Setup'!$F$60="","",'Platform Setup'!$F$60)</f>
        <v/>
      </c>
      <c r="F63" s="176" t="str">
        <f aca="false">IF('Platform Setup'!$G$60="","",'Platform Setup'!$G$60)</f>
        <v/>
      </c>
      <c r="G63" s="176" t="str">
        <f aca="false">IF('Platform Setup'!$H$60="","",'Platform Setup'!$H$60)</f>
        <v/>
      </c>
      <c r="H63" s="176" t="str">
        <f aca="false">IF('Platform Setup'!$I$60="","",'Platform Setup'!$I$60)</f>
        <v/>
      </c>
      <c r="I63" s="176" t="str">
        <f aca="false">IF('Platform Setup'!$M$60="","",'Platform Setup'!$M$60)</f>
        <v/>
      </c>
      <c r="J63" s="176" t="str">
        <f aca="false">IF('Platform Setup'!$J$60="","",'Platform Setup'!$J$60)</f>
        <v>Not Started</v>
      </c>
    </row>
    <row r="64" customFormat="false" ht="15" hidden="false" customHeight="false" outlineLevel="0" collapsed="false">
      <c r="A64" s="179" t="n">
        <f aca="false">IF('Platform Setup'!$A$61="","",'Platform Setup'!$A$61)</f>
        <v>58</v>
      </c>
      <c r="B64" s="179" t="str">
        <f aca="false">IF('Platform Setup'!$B$61="","",'Platform Setup'!$B$61)</f>
        <v>YouTube Podcasts</v>
      </c>
      <c r="C64" s="179" t="str">
        <f aca="false">IF('Platform Setup'!$C$61="","",'Platform Setup'!$C$61)</f>
        <v>Podcast</v>
      </c>
      <c r="D64" s="179" t="str">
        <f aca="false">IF('Platform Setup'!$D$61="","",'Platform Setup'!$D$61)</f>
        <v>Low</v>
      </c>
      <c r="E64" s="179" t="str">
        <f aca="false">IF('Platform Setup'!$F$61="","",'Platform Setup'!$F$61)</f>
        <v/>
      </c>
      <c r="F64" s="179" t="str">
        <f aca="false">IF('Platform Setup'!$G$61="","",'Platform Setup'!$G$61)</f>
        <v/>
      </c>
      <c r="G64" s="179" t="str">
        <f aca="false">IF('Platform Setup'!$H$61="","",'Platform Setup'!$H$61)</f>
        <v/>
      </c>
      <c r="H64" s="179" t="str">
        <f aca="false">IF('Platform Setup'!$I$61="","",'Platform Setup'!$I$61)</f>
        <v/>
      </c>
      <c r="I64" s="179" t="str">
        <f aca="false">IF('Platform Setup'!$M$61="","",'Platform Setup'!$M$61)</f>
        <v/>
      </c>
      <c r="J64" s="179" t="str">
        <f aca="false">IF('Platform Setup'!$J$61="","",'Platform Setup'!$J$61)</f>
        <v>Not Started</v>
      </c>
    </row>
    <row r="65" customFormat="false" ht="15" hidden="false" customHeight="false" outlineLevel="0" collapsed="false">
      <c r="A65" s="176" t="n">
        <f aca="false">IF('Platform Setup'!$A$62="","",'Platform Setup'!$A$62)</f>
        <v>59</v>
      </c>
      <c r="B65" s="176" t="str">
        <f aca="false">IF('Platform Setup'!$B$62="","",'Platform Setup'!$B$62)</f>
        <v>Partnership / PR Outreach</v>
      </c>
      <c r="C65" s="176" t="str">
        <f aca="false">IF('Platform Setup'!$C$62="","",'Platform Setup'!$C$62)</f>
        <v>Partnership/PR</v>
      </c>
      <c r="D65" s="176" t="str">
        <f aca="false">IF('Platform Setup'!$D$62="","",'Platform Setup'!$D$62)</f>
        <v>Critical</v>
      </c>
      <c r="E65" s="176" t="str">
        <f aca="false">IF('Platform Setup'!$F$62="","",'Platform Setup'!$F$62)</f>
        <v/>
      </c>
      <c r="F65" s="176" t="str">
        <f aca="false">IF('Platform Setup'!$G$62="","",'Platform Setup'!$G$62)</f>
        <v/>
      </c>
      <c r="G65" s="176" t="str">
        <f aca="false">IF('Platform Setup'!$H$62="","",'Platform Setup'!$H$62)</f>
        <v/>
      </c>
      <c r="H65" s="176" t="str">
        <f aca="false">IF('Platform Setup'!$I$62="","",'Platform Setup'!$I$62)</f>
        <v/>
      </c>
      <c r="I65" s="176" t="str">
        <f aca="false">IF('Platform Setup'!$M$62="","",'Platform Setup'!$M$62)</f>
        <v/>
      </c>
      <c r="J65" s="176" t="str">
        <f aca="false">IF('Platform Setup'!$J$62="","",'Platform Setup'!$J$62)</f>
        <v>Not Started</v>
      </c>
    </row>
    <row r="66" customFormat="false" ht="15" hidden="false" customHeight="false" outlineLevel="0" collapsed="false">
      <c r="A66" s="179" t="n">
        <f aca="false">IF('Platform Setup'!$A$63="","",'Platform Setup'!$A$63)</f>
        <v>60</v>
      </c>
      <c r="B66" s="179" t="str">
        <f aca="false">IF('Platform Setup'!$B$63="","",'Platform Setup'!$B$63)</f>
        <v>Journalist Requests (Qwoted / Featured)</v>
      </c>
      <c r="C66" s="179" t="str">
        <f aca="false">IF('Platform Setup'!$C$63="","",'Platform Setup'!$C$63)</f>
        <v>Partnership/PR</v>
      </c>
      <c r="D66" s="179" t="str">
        <f aca="false">IF('Platform Setup'!$D$63="","",'Platform Setup'!$D$63)</f>
        <v>Medium</v>
      </c>
      <c r="E66" s="179" t="str">
        <f aca="false">IF('Platform Setup'!$F$63="","",'Platform Setup'!$F$63)</f>
        <v/>
      </c>
      <c r="F66" s="179" t="str">
        <f aca="false">IF('Platform Setup'!$G$63="","",'Platform Setup'!$G$63)</f>
        <v/>
      </c>
      <c r="G66" s="179" t="str">
        <f aca="false">IF('Platform Setup'!$H$63="","",'Platform Setup'!$H$63)</f>
        <v/>
      </c>
      <c r="H66" s="179" t="str">
        <f aca="false">IF('Platform Setup'!$I$63="","",'Platform Setup'!$I$63)</f>
        <v/>
      </c>
      <c r="I66" s="179" t="str">
        <f aca="false">IF('Platform Setup'!$M$63="","",'Platform Setup'!$M$63)</f>
        <v/>
      </c>
      <c r="J66" s="179" t="str">
        <f aca="false">IF('Platform Setup'!$J$63="","",'Platform Setup'!$J$63)</f>
        <v>Not Started</v>
      </c>
    </row>
    <row r="67" customFormat="false" ht="15" hidden="false" customHeight="false" outlineLevel="0" collapsed="false">
      <c r="A67" s="176" t="n">
        <f aca="false">IF('Platform Setup'!$A$64="","",'Platform Setup'!$A$64)</f>
        <v>61</v>
      </c>
      <c r="B67" s="176" t="str">
        <f aca="false">IF('Platform Setup'!$B$64="","",'Platform Setup'!$B$64)</f>
        <v>Press Release Distribution</v>
      </c>
      <c r="C67" s="176" t="str">
        <f aca="false">IF('Platform Setup'!$C$64="","",'Platform Setup'!$C$64)</f>
        <v>Partnership/PR</v>
      </c>
      <c r="D67" s="176" t="str">
        <f aca="false">IF('Platform Setup'!$D$64="","",'Platform Setup'!$D$64)</f>
        <v>Medium</v>
      </c>
      <c r="E67" s="176" t="str">
        <f aca="false">IF('Platform Setup'!$F$64="","",'Platform Setup'!$F$64)</f>
        <v/>
      </c>
      <c r="F67" s="176" t="str">
        <f aca="false">IF('Platform Setup'!$G$64="","",'Platform Setup'!$G$64)</f>
        <v/>
      </c>
      <c r="G67" s="176" t="str">
        <f aca="false">IF('Platform Setup'!$H$64="","",'Platform Setup'!$H$64)</f>
        <v/>
      </c>
      <c r="H67" s="176" t="str">
        <f aca="false">IF('Platform Setup'!$I$64="","",'Platform Setup'!$I$64)</f>
        <v/>
      </c>
      <c r="I67" s="176" t="str">
        <f aca="false">IF('Platform Setup'!$M$64="","",'Platform Setup'!$M$64)</f>
        <v/>
      </c>
      <c r="J67" s="176" t="str">
        <f aca="false">IF('Platform Setup'!$J$64="","",'Platform Setup'!$J$64)</f>
        <v>Not Started</v>
      </c>
    </row>
    <row r="68" customFormat="false" ht="15" hidden="false" customHeight="false" outlineLevel="0" collapsed="false">
      <c r="A68" s="179" t="n">
        <f aca="false">IF('Platform Setup'!$A$65="","",'Platform Setup'!$A$65)</f>
        <v>62</v>
      </c>
      <c r="B68" s="179" t="str">
        <f aca="false">IF('Platform Setup'!$B$65="","",'Platform Setup'!$B$65)</f>
        <v>LinkedIn Ads</v>
      </c>
      <c r="C68" s="179" t="str">
        <f aca="false">IF('Platform Setup'!$C$65="","",'Platform Setup'!$C$65)</f>
        <v>Paid Media</v>
      </c>
      <c r="D68" s="179" t="str">
        <f aca="false">IF('Platform Setup'!$D$65="","",'Platform Setup'!$D$65)</f>
        <v>High</v>
      </c>
      <c r="E68" s="179" t="str">
        <f aca="false">IF('Platform Setup'!$F$65="","",'Platform Setup'!$F$65)</f>
        <v/>
      </c>
      <c r="F68" s="179" t="str">
        <f aca="false">IF('Platform Setup'!$G$65="","",'Platform Setup'!$G$65)</f>
        <v/>
      </c>
      <c r="G68" s="179" t="str">
        <f aca="false">IF('Platform Setup'!$H$65="","",'Platform Setup'!$H$65)</f>
        <v/>
      </c>
      <c r="H68" s="179" t="str">
        <f aca="false">IF('Platform Setup'!$I$65="","",'Platform Setup'!$I$65)</f>
        <v/>
      </c>
      <c r="I68" s="179" t="str">
        <f aca="false">IF('Platform Setup'!$M$65="","",'Platform Setup'!$M$65)</f>
        <v/>
      </c>
      <c r="J68" s="179" t="str">
        <f aca="false">IF('Platform Setup'!$J$65="","",'Platform Setup'!$J$65)</f>
        <v>Not Started</v>
      </c>
    </row>
    <row r="69" customFormat="false" ht="15" hidden="false" customHeight="false" outlineLevel="0" collapsed="false">
      <c r="A69" s="176" t="n">
        <f aca="false">IF('Platform Setup'!$A$66="","",'Platform Setup'!$A$66)</f>
        <v>63</v>
      </c>
      <c r="B69" s="176" t="str">
        <f aca="false">IF('Platform Setup'!$B$66="","",'Platform Setup'!$B$66)</f>
        <v>Google Ads</v>
      </c>
      <c r="C69" s="176" t="str">
        <f aca="false">IF('Platform Setup'!$C$66="","",'Platform Setup'!$C$66)</f>
        <v>Paid Media</v>
      </c>
      <c r="D69" s="176" t="str">
        <f aca="false">IF('Platform Setup'!$D$66="","",'Platform Setup'!$D$66)</f>
        <v>High</v>
      </c>
      <c r="E69" s="176" t="str">
        <f aca="false">IF('Platform Setup'!$F$66="","",'Platform Setup'!$F$66)</f>
        <v/>
      </c>
      <c r="F69" s="176" t="str">
        <f aca="false">IF('Platform Setup'!$G$66="","",'Platform Setup'!$G$66)</f>
        <v/>
      </c>
      <c r="G69" s="176" t="str">
        <f aca="false">IF('Platform Setup'!$H$66="","",'Platform Setup'!$H$66)</f>
        <v/>
      </c>
      <c r="H69" s="176" t="str">
        <f aca="false">IF('Platform Setup'!$I$66="","",'Platform Setup'!$I$66)</f>
        <v/>
      </c>
      <c r="I69" s="176" t="str">
        <f aca="false">IF('Platform Setup'!$M$66="","",'Platform Setup'!$M$66)</f>
        <v/>
      </c>
      <c r="J69" s="176" t="str">
        <f aca="false">IF('Platform Setup'!$J$66="","",'Platform Setup'!$J$66)</f>
        <v>Not Started</v>
      </c>
    </row>
    <row r="70" customFormat="false" ht="15" hidden="false" customHeight="false" outlineLevel="0" collapsed="false">
      <c r="A70" s="179" t="n">
        <f aca="false">IF('Platform Setup'!$A$67="","",'Platform Setup'!$A$67)</f>
        <v>64</v>
      </c>
      <c r="B70" s="179" t="str">
        <f aca="false">IF('Platform Setup'!$B$67="","",'Platform Setup'!$B$67)</f>
        <v>Meta Ads</v>
      </c>
      <c r="C70" s="179" t="str">
        <f aca="false">IF('Platform Setup'!$C$67="","",'Platform Setup'!$C$67)</f>
        <v>Paid Media</v>
      </c>
      <c r="D70" s="179" t="str">
        <f aca="false">IF('Platform Setup'!$D$67="","",'Platform Setup'!$D$67)</f>
        <v>Medium</v>
      </c>
      <c r="E70" s="179" t="str">
        <f aca="false">IF('Platform Setup'!$F$67="","",'Platform Setup'!$F$67)</f>
        <v/>
      </c>
      <c r="F70" s="179" t="str">
        <f aca="false">IF('Platform Setup'!$G$67="","",'Platform Setup'!$G$67)</f>
        <v/>
      </c>
      <c r="G70" s="179" t="str">
        <f aca="false">IF('Platform Setup'!$H$67="","",'Platform Setup'!$H$67)</f>
        <v/>
      </c>
      <c r="H70" s="179" t="str">
        <f aca="false">IF('Platform Setup'!$I$67="","",'Platform Setup'!$I$67)</f>
        <v/>
      </c>
      <c r="I70" s="179" t="str">
        <f aca="false">IF('Platform Setup'!$M$67="","",'Platform Setup'!$M$67)</f>
        <v/>
      </c>
      <c r="J70" s="179" t="str">
        <f aca="false">IF('Platform Setup'!$J$67="","",'Platform Setup'!$J$67)</f>
        <v>Not Started</v>
      </c>
    </row>
    <row r="71" customFormat="false" ht="15" hidden="false" customHeight="false" outlineLevel="0" collapsed="false">
      <c r="A71" s="176" t="n">
        <f aca="false">IF('Platform Setup'!$A$68="","",'Platform Setup'!$A$68)</f>
        <v>65</v>
      </c>
      <c r="B71" s="176" t="str">
        <f aca="false">IF('Platform Setup'!$B$68="","",'Platform Setup'!$B$68)</f>
        <v>Microsoft Ads</v>
      </c>
      <c r="C71" s="176" t="str">
        <f aca="false">IF('Platform Setup'!$C$68="","",'Platform Setup'!$C$68)</f>
        <v>Paid Media</v>
      </c>
      <c r="D71" s="176" t="str">
        <f aca="false">IF('Platform Setup'!$D$68="","",'Platform Setup'!$D$68)</f>
        <v>Low</v>
      </c>
      <c r="E71" s="176" t="str">
        <f aca="false">IF('Platform Setup'!$F$68="","",'Platform Setup'!$F$68)</f>
        <v/>
      </c>
      <c r="F71" s="176" t="str">
        <f aca="false">IF('Platform Setup'!$G$68="","",'Platform Setup'!$G$68)</f>
        <v/>
      </c>
      <c r="G71" s="176" t="str">
        <f aca="false">IF('Platform Setup'!$H$68="","",'Platform Setup'!$H$68)</f>
        <v/>
      </c>
      <c r="H71" s="176" t="str">
        <f aca="false">IF('Platform Setup'!$I$68="","",'Platform Setup'!$I$68)</f>
        <v/>
      </c>
      <c r="I71" s="176" t="str">
        <f aca="false">IF('Platform Setup'!$M$68="","",'Platform Setup'!$M$68)</f>
        <v/>
      </c>
      <c r="J71" s="176" t="str">
        <f aca="false">IF('Platform Setup'!$J$68="","",'Platform Setup'!$J$68)</f>
        <v>Not Started</v>
      </c>
    </row>
    <row r="72" customFormat="false" ht="15" hidden="false" customHeight="false" outlineLevel="0" collapsed="false">
      <c r="A72" s="179" t="n">
        <f aca="false">IF('Platform Setup'!$A$69="","",'Platform Setup'!$A$69)</f>
        <v>66</v>
      </c>
      <c r="B72" s="179" t="str">
        <f aca="false">IF('Platform Setup'!$B$69="","",'Platform Setup'!$B$69)</f>
        <v>Email Marketing (ESP)</v>
      </c>
      <c r="C72" s="179" t="str">
        <f aca="false">IF('Platform Setup'!$C$69="","",'Platform Setup'!$C$69)</f>
        <v>Email &amp; CRM</v>
      </c>
      <c r="D72" s="179" t="str">
        <f aca="false">IF('Platform Setup'!$D$69="","",'Platform Setup'!$D$69)</f>
        <v>Critical</v>
      </c>
      <c r="E72" s="179" t="str">
        <f aca="false">IF('Platform Setup'!$F$69="","",'Platform Setup'!$F$69)</f>
        <v/>
      </c>
      <c r="F72" s="179" t="str">
        <f aca="false">IF('Platform Setup'!$G$69="","",'Platform Setup'!$G$69)</f>
        <v/>
      </c>
      <c r="G72" s="179" t="str">
        <f aca="false">IF('Platform Setup'!$H$69="","",'Platform Setup'!$H$69)</f>
        <v/>
      </c>
      <c r="H72" s="179" t="str">
        <f aca="false">IF('Platform Setup'!$I$69="","",'Platform Setup'!$I$69)</f>
        <v/>
      </c>
      <c r="I72" s="179" t="str">
        <f aca="false">IF('Platform Setup'!$M$69="","",'Platform Setup'!$M$69)</f>
        <v/>
      </c>
      <c r="J72" s="179" t="str">
        <f aca="false">IF('Platform Setup'!$J$69="","",'Platform Setup'!$J$69)</f>
        <v>Not Started</v>
      </c>
    </row>
    <row r="73" customFormat="false" ht="15" hidden="false" customHeight="false" outlineLevel="0" collapsed="false">
      <c r="A73" s="176" t="n">
        <f aca="false">IF('Platform Setup'!$A$70="","",'Platform Setup'!$A$70)</f>
        <v>67</v>
      </c>
      <c r="B73" s="176" t="str">
        <f aca="false">IF('Platform Setup'!$B$70="","",'Platform Setup'!$B$70)</f>
        <v>WhatsApp Business API / SMS</v>
      </c>
      <c r="C73" s="176" t="str">
        <f aca="false">IF('Platform Setup'!$C$70="","",'Platform Setup'!$C$70)</f>
        <v>Email &amp; CRM</v>
      </c>
      <c r="D73" s="176" t="str">
        <f aca="false">IF('Platform Setup'!$D$70="","",'Platform Setup'!$D$70)</f>
        <v>Medium</v>
      </c>
      <c r="E73" s="176" t="str">
        <f aca="false">IF('Platform Setup'!$F$70="","",'Platform Setup'!$F$70)</f>
        <v/>
      </c>
      <c r="F73" s="176" t="str">
        <f aca="false">IF('Platform Setup'!$G$70="","",'Platform Setup'!$G$70)</f>
        <v/>
      </c>
      <c r="G73" s="176" t="str">
        <f aca="false">IF('Platform Setup'!$H$70="","",'Platform Setup'!$H$70)</f>
        <v/>
      </c>
      <c r="H73" s="176" t="str">
        <f aca="false">IF('Platform Setup'!$I$70="","",'Platform Setup'!$I$70)</f>
        <v/>
      </c>
      <c r="I73" s="176" t="str">
        <f aca="false">IF('Platform Setup'!$M$70="","",'Platform Setup'!$M$70)</f>
        <v/>
      </c>
      <c r="J73" s="176" t="str">
        <f aca="false">IF('Platform Setup'!$J$70="","",'Platform Setup'!$J$70)</f>
        <v>Not Started</v>
      </c>
    </row>
    <row r="74" customFormat="false" ht="15" hidden="false" customHeight="false" outlineLevel="0" collapsed="false">
      <c r="A74" s="179" t="n">
        <f aca="false">IF('Platform Setup'!$A$71="","",'Platform Setup'!$A$71)</f>
        <v>68</v>
      </c>
      <c r="B74" s="179" t="str">
        <f aca="false">IF('Platform Setup'!$B$71="","",'Platform Setup'!$B$71)</f>
        <v>Affiliate / Referral Programme</v>
      </c>
      <c r="C74" s="179" t="str">
        <f aca="false">IF('Platform Setup'!$C$71="","",'Platform Setup'!$C$71)</f>
        <v>Email &amp; CRM</v>
      </c>
      <c r="D74" s="179" t="str">
        <f aca="false">IF('Platform Setup'!$D$71="","",'Platform Setup'!$D$71)</f>
        <v>Medium</v>
      </c>
      <c r="E74" s="179" t="str">
        <f aca="false">IF('Platform Setup'!$F$71="","",'Platform Setup'!$F$71)</f>
        <v/>
      </c>
      <c r="F74" s="179" t="str">
        <f aca="false">IF('Platform Setup'!$G$71="","",'Platform Setup'!$G$71)</f>
        <v/>
      </c>
      <c r="G74" s="179" t="str">
        <f aca="false">IF('Platform Setup'!$H$71="","",'Platform Setup'!$H$71)</f>
        <v/>
      </c>
      <c r="H74" s="179" t="str">
        <f aca="false">IF('Platform Setup'!$I$71="","",'Platform Setup'!$I$71)</f>
        <v/>
      </c>
      <c r="I74" s="179" t="str">
        <f aca="false">IF('Platform Setup'!$M$71="","",'Platform Setup'!$M$71)</f>
        <v/>
      </c>
      <c r="J74" s="179" t="str">
        <f aca="false">IF('Platform Setup'!$J$71="","",'Platform Setup'!$J$71)</f>
        <v>Not Started</v>
      </c>
    </row>
    <row r="75" customFormat="false" ht="15" hidden="false" customHeight="false" outlineLevel="0" collapsed="false">
      <c r="A75" s="176" t="n">
        <f aca="false">IF('Platform Setup'!$A$72="","",'Platform Setup'!$A$72)</f>
        <v>69</v>
      </c>
      <c r="B75" s="176" t="str">
        <f aca="false">IF('Platform Setup'!$B$72="","",'Platform Setup'!$B$72)</f>
        <v>Bing Webmaster Tools + IndexNow</v>
      </c>
      <c r="C75" s="176" t="str">
        <f aca="false">IF('Platform Setup'!$C$72="","",'Platform Setup'!$C$72)</f>
        <v>Analytics</v>
      </c>
      <c r="D75" s="176" t="str">
        <f aca="false">IF('Platform Setup'!$D$72="","",'Platform Setup'!$D$72)</f>
        <v>Critical</v>
      </c>
      <c r="E75" s="176" t="str">
        <f aca="false">IF('Platform Setup'!$F$72="","",'Platform Setup'!$F$72)</f>
        <v/>
      </c>
      <c r="F75" s="176" t="str">
        <f aca="false">IF('Platform Setup'!$G$72="","",'Platform Setup'!$G$72)</f>
        <v/>
      </c>
      <c r="G75" s="176" t="str">
        <f aca="false">IF('Platform Setup'!$H$72="","",'Platform Setup'!$H$72)</f>
        <v/>
      </c>
      <c r="H75" s="176" t="str">
        <f aca="false">IF('Platform Setup'!$I$72="","",'Platform Setup'!$I$72)</f>
        <v/>
      </c>
      <c r="I75" s="176" t="str">
        <f aca="false">IF('Platform Setup'!$M$72="","",'Platform Setup'!$M$72)</f>
        <v/>
      </c>
      <c r="J75" s="176" t="str">
        <f aca="false">IF('Platform Setup'!$J$72="","",'Platform Setup'!$J$72)</f>
        <v>Not Started</v>
      </c>
    </row>
    <row r="76" customFormat="false" ht="15" hidden="false" customHeight="false" outlineLevel="0" collapsed="false">
      <c r="A76" s="179" t="n">
        <f aca="false">IF('Platform Setup'!$A$73="","",'Platform Setup'!$A$73)</f>
        <v>70</v>
      </c>
      <c r="B76" s="179" t="str">
        <f aca="false">IF('Platform Setup'!$B$73="","",'Platform Setup'!$B$73)</f>
        <v>AI Answer Engines (ChatGPT / Perplexity / AI Overviews)</v>
      </c>
      <c r="C76" s="179" t="str">
        <f aca="false">IF('Platform Setup'!$C$73="","",'Platform Setup'!$C$73)</f>
        <v>SEO &amp; Syndication</v>
      </c>
      <c r="D76" s="179" t="str">
        <f aca="false">IF('Platform Setup'!$D$73="","",'Platform Setup'!$D$73)</f>
        <v>Critical</v>
      </c>
      <c r="E76" s="179" t="str">
        <f aca="false">IF('Platform Setup'!$F$73="","",'Platform Setup'!$F$73)</f>
        <v/>
      </c>
      <c r="F76" s="179" t="str">
        <f aca="false">IF('Platform Setup'!$G$73="","",'Platform Setup'!$G$73)</f>
        <v/>
      </c>
      <c r="G76" s="179" t="str">
        <f aca="false">IF('Platform Setup'!$H$73="","",'Platform Setup'!$H$73)</f>
        <v/>
      </c>
      <c r="H76" s="179" t="str">
        <f aca="false">IF('Platform Setup'!$I$73="","",'Platform Setup'!$I$73)</f>
        <v/>
      </c>
      <c r="I76" s="179" t="str">
        <f aca="false">IF('Platform Setup'!$M$73="","",'Platform Setup'!$M$73)</f>
        <v/>
      </c>
      <c r="J76" s="179" t="str">
        <f aca="false">IF('Platform Setup'!$J$73="","",'Platform Setup'!$J$73)</f>
        <v>Not Started</v>
      </c>
    </row>
    <row r="77" customFormat="false" ht="15" hidden="false" customHeight="false" outlineLevel="0" collapsed="false">
      <c r="A77" s="176" t="n">
        <f aca="false">IF('Platform Setup'!$A$74="","",'Platform Setup'!$A$74)</f>
        <v>71</v>
      </c>
      <c r="B77" s="176" t="str">
        <f aca="false">IF('Platform Setup'!$B$74="","",'Platform Setup'!$B$74)</f>
        <v>PM World Journal</v>
      </c>
      <c r="C77" s="176" t="str">
        <f aca="false">IF('Platform Setup'!$C$74="","",'Platform Setup'!$C$74)</f>
        <v>Publishing</v>
      </c>
      <c r="D77" s="176" t="str">
        <f aca="false">IF('Platform Setup'!$D$74="","",'Platform Setup'!$D$74)</f>
        <v>Critical</v>
      </c>
      <c r="E77" s="176" t="str">
        <f aca="false">IF('Platform Setup'!$F$74="","",'Platform Setup'!$F$74)</f>
        <v/>
      </c>
      <c r="F77" s="176" t="str">
        <f aca="false">IF('Platform Setup'!$G$74="","",'Platform Setup'!$G$74)</f>
        <v/>
      </c>
      <c r="G77" s="176" t="str">
        <f aca="false">IF('Platform Setup'!$H$74="","",'Platform Setup'!$H$74)</f>
        <v/>
      </c>
      <c r="H77" s="176" t="str">
        <f aca="false">IF('Platform Setup'!$I$74="","",'Platform Setup'!$I$74)</f>
        <v/>
      </c>
      <c r="I77" s="176" t="str">
        <f aca="false">IF('Platform Setup'!$M$74="","",'Platform Setup'!$M$74)</f>
        <v/>
      </c>
      <c r="J77" s="176" t="str">
        <f aca="false">IF('Platform Setup'!$J$74="","",'Platform Setup'!$J$74)</f>
        <v>Not Started</v>
      </c>
    </row>
    <row r="78" customFormat="false" ht="15" hidden="false" customHeight="false" outlineLevel="0" collapsed="false">
      <c r="A78" s="179" t="n">
        <f aca="false">IF('Platform Setup'!$A$75="","",'Platform Setup'!$A$75)</f>
        <v>72</v>
      </c>
      <c r="B78" s="179" t="str">
        <f aca="false">IF('Platform Setup'!$B$75="","",'Platform Setup'!$B$75)</f>
        <v>Project Controls Expo (UK / USA / AUS)</v>
      </c>
      <c r="C78" s="179" t="str">
        <f aca="false">IF('Platform Setup'!$C$75="","",'Platform Setup'!$C$75)</f>
        <v>Events</v>
      </c>
      <c r="D78" s="179" t="str">
        <f aca="false">IF('Platform Setup'!$D$75="","",'Platform Setup'!$D$75)</f>
        <v>Critical</v>
      </c>
      <c r="E78" s="179" t="str">
        <f aca="false">IF('Platform Setup'!$F$75="","",'Platform Setup'!$F$75)</f>
        <v/>
      </c>
      <c r="F78" s="179" t="str">
        <f aca="false">IF('Platform Setup'!$G$75="","",'Platform Setup'!$G$75)</f>
        <v/>
      </c>
      <c r="G78" s="179" t="str">
        <f aca="false">IF('Platform Setup'!$H$75="","",'Platform Setup'!$H$75)</f>
        <v/>
      </c>
      <c r="H78" s="179" t="str">
        <f aca="false">IF('Platform Setup'!$I$75="","",'Platform Setup'!$I$75)</f>
        <v/>
      </c>
      <c r="I78" s="179" t="str">
        <f aca="false">IF('Platform Setup'!$M$75="","",'Platform Setup'!$M$75)</f>
        <v/>
      </c>
      <c r="J78" s="179" t="str">
        <f aca="false">IF('Platform Setup'!$J$75="","",'Platform Setup'!$J$75)</f>
        <v>Not Started</v>
      </c>
    </row>
    <row r="79" customFormat="false" ht="15" hidden="false" customHeight="false" outlineLevel="0" collapsed="false">
      <c r="A79" s="176" t="n">
        <f aca="false">IF('Platform Setup'!$A$76="","",'Platform Setup'!$A$76)</f>
        <v>73</v>
      </c>
      <c r="B79" s="176" t="str">
        <f aca="false">IF('Platform Setup'!$B$76="","",'Platform Setup'!$B$76)</f>
        <v>Source of Sources (SOS)</v>
      </c>
      <c r="C79" s="176" t="str">
        <f aca="false">IF('Platform Setup'!$C$76="","",'Platform Setup'!$C$76)</f>
        <v>Partnership/PR</v>
      </c>
      <c r="D79" s="176" t="str">
        <f aca="false">IF('Platform Setup'!$D$76="","",'Platform Setup'!$D$76)</f>
        <v>High</v>
      </c>
      <c r="E79" s="176" t="str">
        <f aca="false">IF('Platform Setup'!$F$76="","",'Platform Setup'!$F$76)</f>
        <v/>
      </c>
      <c r="F79" s="176" t="str">
        <f aca="false">IF('Platform Setup'!$G$76="","",'Platform Setup'!$G$76)</f>
        <v/>
      </c>
      <c r="G79" s="176" t="str">
        <f aca="false">IF('Platform Setup'!$H$76="","",'Platform Setup'!$H$76)</f>
        <v/>
      </c>
      <c r="H79" s="176" t="str">
        <f aca="false">IF('Platform Setup'!$I$76="","",'Platform Setup'!$I$76)</f>
        <v/>
      </c>
      <c r="I79" s="176" t="str">
        <f aca="false">IF('Platform Setup'!$M$76="","",'Platform Setup'!$M$76)</f>
        <v/>
      </c>
      <c r="J79" s="176" t="str">
        <f aca="false">IF('Platform Setup'!$J$76="","",'Platform Setup'!$J$76)</f>
        <v>Not Started</v>
      </c>
    </row>
    <row r="80" customFormat="false" ht="15" hidden="false" customHeight="false" outlineLevel="0" collapsed="false">
      <c r="A80" s="179" t="n">
        <f aca="false">IF('Platform Setup'!$A$77="","",'Platform Setup'!$A$77)</f>
        <v>74</v>
      </c>
      <c r="B80" s="179" t="str">
        <f aca="false">IF('Platform Setup'!$B$77="","",'Platform Setup'!$B$77)</f>
        <v>Help a B2B Writer</v>
      </c>
      <c r="C80" s="179" t="str">
        <f aca="false">IF('Platform Setup'!$C$77="","",'Platform Setup'!$C$77)</f>
        <v>Partnership/PR</v>
      </c>
      <c r="D80" s="179" t="str">
        <f aca="false">IF('Platform Setup'!$D$77="","",'Platform Setup'!$D$77)</f>
        <v>High</v>
      </c>
      <c r="E80" s="179" t="str">
        <f aca="false">IF('Platform Setup'!$F$77="","",'Platform Setup'!$F$77)</f>
        <v/>
      </c>
      <c r="F80" s="179" t="str">
        <f aca="false">IF('Platform Setup'!$G$77="","",'Platform Setup'!$G$77)</f>
        <v/>
      </c>
      <c r="G80" s="179" t="str">
        <f aca="false">IF('Platform Setup'!$H$77="","",'Platform Setup'!$H$77)</f>
        <v/>
      </c>
      <c r="H80" s="179" t="str">
        <f aca="false">IF('Platform Setup'!$I$77="","",'Platform Setup'!$I$77)</f>
        <v/>
      </c>
      <c r="I80" s="179" t="str">
        <f aca="false">IF('Platform Setup'!$M$77="","",'Platform Setup'!$M$77)</f>
        <v/>
      </c>
      <c r="J80" s="179" t="str">
        <f aca="false">IF('Platform Setup'!$J$77="","",'Platform Setup'!$J$77)</f>
        <v>Not Started</v>
      </c>
    </row>
    <row r="81" customFormat="false" ht="15" hidden="false" customHeight="false" outlineLevel="0" collapsed="false">
      <c r="A81" s="176" t="n">
        <f aca="false">IF('Platform Setup'!$A$78="","",'Platform Setup'!$A$78)</f>
        <v>75</v>
      </c>
      <c r="B81" s="176" t="str">
        <f aca="false">IF('Platform Setup'!$B$78="","",'Platform Setup'!$B$78)</f>
        <v>ResponseSource (UK)</v>
      </c>
      <c r="C81" s="176" t="str">
        <f aca="false">IF('Platform Setup'!$C$78="","",'Platform Setup'!$C$78)</f>
        <v>Partnership/PR</v>
      </c>
      <c r="D81" s="176" t="str">
        <f aca="false">IF('Platform Setup'!$D$78="","",'Platform Setup'!$D$78)</f>
        <v>High</v>
      </c>
      <c r="E81" s="176" t="str">
        <f aca="false">IF('Platform Setup'!$F$78="","",'Platform Setup'!$F$78)</f>
        <v/>
      </c>
      <c r="F81" s="176" t="str">
        <f aca="false">IF('Platform Setup'!$G$78="","",'Platform Setup'!$G$78)</f>
        <v/>
      </c>
      <c r="G81" s="176" t="str">
        <f aca="false">IF('Platform Setup'!$H$78="","",'Platform Setup'!$H$78)</f>
        <v/>
      </c>
      <c r="H81" s="176" t="str">
        <f aca="false">IF('Platform Setup'!$I$78="","",'Platform Setup'!$I$78)</f>
        <v/>
      </c>
      <c r="I81" s="176" t="str">
        <f aca="false">IF('Platform Setup'!$M$78="","",'Platform Setup'!$M$78)</f>
        <v/>
      </c>
      <c r="J81" s="176" t="str">
        <f aca="false">IF('Platform Setup'!$J$78="","",'Platform Setup'!$J$78)</f>
        <v>Not Started</v>
      </c>
    </row>
    <row r="82" customFormat="false" ht="15" hidden="false" customHeight="false" outlineLevel="0" collapsed="false">
      <c r="A82" s="179" t="n">
        <f aca="false">IF('Platform Setup'!$A$79="","",'Platform Setup'!$A$79)</f>
        <v>76</v>
      </c>
      <c r="B82" s="179" t="str">
        <f aca="false">IF('Platform Setup'!$B$79="","",'Platform Setup'!$B$79)</f>
        <v>Project Times</v>
      </c>
      <c r="C82" s="179" t="str">
        <f aca="false">IF('Platform Setup'!$C$79="","",'Platform Setup'!$C$79)</f>
        <v>Publishing</v>
      </c>
      <c r="D82" s="179" t="str">
        <f aca="false">IF('Platform Setup'!$D$79="","",'Platform Setup'!$D$79)</f>
        <v>High</v>
      </c>
      <c r="E82" s="179" t="str">
        <f aca="false">IF('Platform Setup'!$F$79="","",'Platform Setup'!$F$79)</f>
        <v/>
      </c>
      <c r="F82" s="179" t="str">
        <f aca="false">IF('Platform Setup'!$G$79="","",'Platform Setup'!$G$79)</f>
        <v/>
      </c>
      <c r="G82" s="179" t="str">
        <f aca="false">IF('Platform Setup'!$H$79="","",'Platform Setup'!$H$79)</f>
        <v/>
      </c>
      <c r="H82" s="179" t="str">
        <f aca="false">IF('Platform Setup'!$I$79="","",'Platform Setup'!$I$79)</f>
        <v/>
      </c>
      <c r="I82" s="179" t="str">
        <f aca="false">IF('Platform Setup'!$M$79="","",'Platform Setup'!$M$79)</f>
        <v/>
      </c>
      <c r="J82" s="179" t="str">
        <f aca="false">IF('Platform Setup'!$J$79="","",'Platform Setup'!$J$79)</f>
        <v>Not Started</v>
      </c>
    </row>
    <row r="83" customFormat="false" ht="15" hidden="false" customHeight="false" outlineLevel="0" collapsed="false">
      <c r="A83" s="176" t="n">
        <f aca="false">IF('Platform Setup'!$A$80="","",'Platform Setup'!$A$80)</f>
        <v>77</v>
      </c>
      <c r="B83" s="176" t="str">
        <f aca="false">IF('Platform Setup'!$B$80="","",'Platform Setup'!$B$80)</f>
        <v>eLearning Industry</v>
      </c>
      <c r="C83" s="176" t="str">
        <f aca="false">IF('Platform Setup'!$C$80="","",'Platform Setup'!$C$80)</f>
        <v>Publishing</v>
      </c>
      <c r="D83" s="176" t="str">
        <f aca="false">IF('Platform Setup'!$D$80="","",'Platform Setup'!$D$80)</f>
        <v>High</v>
      </c>
      <c r="E83" s="176" t="str">
        <f aca="false">IF('Platform Setup'!$F$80="","",'Platform Setup'!$F$80)</f>
        <v/>
      </c>
      <c r="F83" s="176" t="str">
        <f aca="false">IF('Platform Setup'!$G$80="","",'Platform Setup'!$G$80)</f>
        <v/>
      </c>
      <c r="G83" s="176" t="str">
        <f aca="false">IF('Platform Setup'!$H$80="","",'Platform Setup'!$H$80)</f>
        <v/>
      </c>
      <c r="H83" s="176" t="str">
        <f aca="false">IF('Platform Setup'!$I$80="","",'Platform Setup'!$I$80)</f>
        <v/>
      </c>
      <c r="I83" s="176" t="str">
        <f aca="false">IF('Platform Setup'!$M$80="","",'Platform Setup'!$M$80)</f>
        <v/>
      </c>
      <c r="J83" s="176" t="str">
        <f aca="false">IF('Platform Setup'!$J$80="","",'Platform Setup'!$J$80)</f>
        <v>Not Started</v>
      </c>
    </row>
    <row r="84" customFormat="false" ht="15" hidden="false" customHeight="false" outlineLevel="0" collapsed="false">
      <c r="A84" s="179" t="n">
        <f aca="false">IF('Platform Setup'!$A$81="","",'Platform Setup'!$A$81)</f>
        <v>78</v>
      </c>
      <c r="B84" s="179" t="str">
        <f aca="false">IF('Platform Setup'!$B$81="","",'Platform Setup'!$B$81)</f>
        <v>Training Industry</v>
      </c>
      <c r="C84" s="179" t="str">
        <f aca="false">IF('Platform Setup'!$C$81="","",'Platform Setup'!$C$81)</f>
        <v>Publishing</v>
      </c>
      <c r="D84" s="179" t="str">
        <f aca="false">IF('Platform Setup'!$D$81="","",'Platform Setup'!$D$81)</f>
        <v>High</v>
      </c>
      <c r="E84" s="179" t="str">
        <f aca="false">IF('Platform Setup'!$F$81="","",'Platform Setup'!$F$81)</f>
        <v/>
      </c>
      <c r="F84" s="179" t="str">
        <f aca="false">IF('Platform Setup'!$G$81="","",'Platform Setup'!$G$81)</f>
        <v/>
      </c>
      <c r="G84" s="179" t="str">
        <f aca="false">IF('Platform Setup'!$H$81="","",'Platform Setup'!$H$81)</f>
        <v/>
      </c>
      <c r="H84" s="179" t="str">
        <f aca="false">IF('Platform Setup'!$I$81="","",'Platform Setup'!$I$81)</f>
        <v/>
      </c>
      <c r="I84" s="179" t="str">
        <f aca="false">IF('Platform Setup'!$M$81="","",'Platform Setup'!$M$81)</f>
        <v/>
      </c>
      <c r="J84" s="179" t="str">
        <f aca="false">IF('Platform Setup'!$J$81="","",'Platform Setup'!$J$81)</f>
        <v>Not Started</v>
      </c>
    </row>
    <row r="85" customFormat="false" ht="15" hidden="false" customHeight="false" outlineLevel="0" collapsed="false">
      <c r="A85" s="176" t="n">
        <f aca="false">IF('Platform Setup'!$A$82="","",'Platform Setup'!$A$82)</f>
        <v>79</v>
      </c>
      <c r="B85" s="176" t="str">
        <f aca="false">IF('Platform Setup'!$B$82="","",'Platform Setup'!$B$82)</f>
        <v>Coursecheck</v>
      </c>
      <c r="C85" s="176" t="str">
        <f aca="false">IF('Platform Setup'!$C$82="","",'Platform Setup'!$C$82)</f>
        <v>Directory/Review</v>
      </c>
      <c r="D85" s="176" t="str">
        <f aca="false">IF('Platform Setup'!$D$82="","",'Platform Setup'!$D$82)</f>
        <v>High</v>
      </c>
      <c r="E85" s="176" t="str">
        <f aca="false">IF('Platform Setup'!$F$82="","",'Platform Setup'!$F$82)</f>
        <v/>
      </c>
      <c r="F85" s="176" t="str">
        <f aca="false">IF('Platform Setup'!$G$82="","",'Platform Setup'!$G$82)</f>
        <v/>
      </c>
      <c r="G85" s="176" t="str">
        <f aca="false">IF('Platform Setup'!$H$82="","",'Platform Setup'!$H$82)</f>
        <v/>
      </c>
      <c r="H85" s="176" t="str">
        <f aca="false">IF('Platform Setup'!$I$82="","",'Platform Setup'!$I$82)</f>
        <v/>
      </c>
      <c r="I85" s="176" t="str">
        <f aca="false">IF('Platform Setup'!$M$82="","",'Platform Setup'!$M$82)</f>
        <v/>
      </c>
      <c r="J85" s="176" t="str">
        <f aca="false">IF('Platform Setup'!$J$82="","",'Platform Setup'!$J$82)</f>
        <v>Not Started</v>
      </c>
    </row>
    <row r="86" customFormat="false" ht="15" hidden="false" customHeight="false" outlineLevel="0" collapsed="false">
      <c r="A86" s="179" t="n">
        <f aca="false">IF('Platform Setup'!$A$83="","",'Platform Setup'!$A$83)</f>
        <v>80</v>
      </c>
      <c r="B86" s="179" t="str">
        <f aca="false">IF('Platform Setup'!$B$83="","",'Platform Setup'!$B$83)</f>
        <v>Project Control Summit</v>
      </c>
      <c r="C86" s="179" t="str">
        <f aca="false">IF('Platform Setup'!$C$83="","",'Platform Setup'!$C$83)</f>
        <v>Events</v>
      </c>
      <c r="D86" s="179" t="str">
        <f aca="false">IF('Platform Setup'!$D$83="","",'Platform Setup'!$D$83)</f>
        <v>High</v>
      </c>
      <c r="E86" s="179" t="str">
        <f aca="false">IF('Platform Setup'!$F$83="","",'Platform Setup'!$F$83)</f>
        <v/>
      </c>
      <c r="F86" s="179" t="str">
        <f aca="false">IF('Platform Setup'!$G$83="","",'Platform Setup'!$G$83)</f>
        <v/>
      </c>
      <c r="G86" s="179" t="str">
        <f aca="false">IF('Platform Setup'!$H$83="","",'Platform Setup'!$H$83)</f>
        <v/>
      </c>
      <c r="H86" s="179" t="str">
        <f aca="false">IF('Platform Setup'!$I$83="","",'Platform Setup'!$I$83)</f>
        <v/>
      </c>
      <c r="I86" s="179" t="str">
        <f aca="false">IF('Platform Setup'!$M$83="","",'Platform Setup'!$M$83)</f>
        <v/>
      </c>
      <c r="J86" s="179" t="str">
        <f aca="false">IF('Platform Setup'!$J$83="","",'Platform Setup'!$J$83)</f>
        <v>Not Started</v>
      </c>
    </row>
    <row r="87" customFormat="false" ht="15" hidden="false" customHeight="false" outlineLevel="0" collapsed="false">
      <c r="A87" s="176" t="n">
        <f aca="false">IF('Platform Setup'!$A$84="","",'Platform Setup'!$A$84)</f>
        <v>81</v>
      </c>
      <c r="B87" s="176" t="str">
        <f aca="false">IF('Platform Setup'!$B$84="","",'Platform Setup'!$B$84)</f>
        <v>Google Publisher Center (News / Discover)</v>
      </c>
      <c r="C87" s="176" t="str">
        <f aca="false">IF('Platform Setup'!$C$84="","",'Platform Setup'!$C$84)</f>
        <v>SEO &amp; Syndication</v>
      </c>
      <c r="D87" s="176" t="str">
        <f aca="false">IF('Platform Setup'!$D$84="","",'Platform Setup'!$D$84)</f>
        <v>Medium</v>
      </c>
      <c r="E87" s="176" t="str">
        <f aca="false">IF('Platform Setup'!$F$84="","",'Platform Setup'!$F$84)</f>
        <v/>
      </c>
      <c r="F87" s="176" t="str">
        <f aca="false">IF('Platform Setup'!$G$84="","",'Platform Setup'!$G$84)</f>
        <v/>
      </c>
      <c r="G87" s="176" t="str">
        <f aca="false">IF('Platform Setup'!$H$84="","",'Platform Setup'!$H$84)</f>
        <v/>
      </c>
      <c r="H87" s="176" t="str">
        <f aca="false">IF('Platform Setup'!$I$84="","",'Platform Setup'!$I$84)</f>
        <v/>
      </c>
      <c r="I87" s="176" t="str">
        <f aca="false">IF('Platform Setup'!$M$84="","",'Platform Setup'!$M$84)</f>
        <v/>
      </c>
      <c r="J87" s="176" t="str">
        <f aca="false">IF('Platform Setup'!$J$84="","",'Platform Setup'!$J$84)</f>
        <v>Not Started</v>
      </c>
    </row>
    <row r="88" customFormat="false" ht="15" hidden="false" customHeight="false" outlineLevel="0" collapsed="false">
      <c r="A88" s="179" t="n">
        <f aca="false">IF('Platform Setup'!$A$85="","",'Platform Setup'!$A$85)</f>
        <v>82</v>
      </c>
      <c r="B88" s="179" t="str">
        <f aca="false">IF('Platform Setup'!$B$85="","",'Platform Setup'!$B$85)</f>
        <v>The Digital Project Manager</v>
      </c>
      <c r="C88" s="179" t="str">
        <f aca="false">IF('Platform Setup'!$C$85="","",'Platform Setup'!$C$85)</f>
        <v>Publishing</v>
      </c>
      <c r="D88" s="179" t="str">
        <f aca="false">IF('Platform Setup'!$D$85="","",'Platform Setup'!$D$85)</f>
        <v>Medium</v>
      </c>
      <c r="E88" s="179" t="str">
        <f aca="false">IF('Platform Setup'!$F$85="","",'Platform Setup'!$F$85)</f>
        <v/>
      </c>
      <c r="F88" s="179" t="str">
        <f aca="false">IF('Platform Setup'!$G$85="","",'Platform Setup'!$G$85)</f>
        <v/>
      </c>
      <c r="G88" s="179" t="str">
        <f aca="false">IF('Platform Setup'!$H$85="","",'Platform Setup'!$H$85)</f>
        <v/>
      </c>
      <c r="H88" s="179" t="str">
        <f aca="false">IF('Platform Setup'!$I$85="","",'Platform Setup'!$I$85)</f>
        <v/>
      </c>
      <c r="I88" s="179" t="str">
        <f aca="false">IF('Platform Setup'!$M$85="","",'Platform Setup'!$M$85)</f>
        <v/>
      </c>
      <c r="J88" s="179" t="str">
        <f aca="false">IF('Platform Setup'!$J$85="","",'Platform Setup'!$J$85)</f>
        <v>Not Started</v>
      </c>
    </row>
    <row r="89" customFormat="false" ht="15" hidden="false" customHeight="false" outlineLevel="0" collapsed="false">
      <c r="A89" s="176" t="n">
        <f aca="false">IF('Platform Setup'!$A$86="","",'Platform Setup'!$A$86)</f>
        <v>83</v>
      </c>
      <c r="B89" s="176" t="str">
        <f aca="false">IF('Platform Setup'!$B$86="","",'Platform Setup'!$B$86)</f>
        <v>PBC Today (UK construction)</v>
      </c>
      <c r="C89" s="176" t="str">
        <f aca="false">IF('Platform Setup'!$C$86="","",'Platform Setup'!$C$86)</f>
        <v>Publishing</v>
      </c>
      <c r="D89" s="176" t="str">
        <f aca="false">IF('Platform Setup'!$D$86="","",'Platform Setup'!$D$86)</f>
        <v>Medium</v>
      </c>
      <c r="E89" s="176" t="str">
        <f aca="false">IF('Platform Setup'!$F$86="","",'Platform Setup'!$F$86)</f>
        <v/>
      </c>
      <c r="F89" s="176" t="str">
        <f aca="false">IF('Platform Setup'!$G$86="","",'Platform Setup'!$G$86)</f>
        <v/>
      </c>
      <c r="G89" s="176" t="str">
        <f aca="false">IF('Platform Setup'!$H$86="","",'Platform Setup'!$H$86)</f>
        <v/>
      </c>
      <c r="H89" s="176" t="str">
        <f aca="false">IF('Platform Setup'!$I$86="","",'Platform Setup'!$I$86)</f>
        <v/>
      </c>
      <c r="I89" s="176" t="str">
        <f aca="false">IF('Platform Setup'!$M$86="","",'Platform Setup'!$M$86)</f>
        <v/>
      </c>
      <c r="J89" s="176" t="str">
        <f aca="false">IF('Platform Setup'!$J$86="","",'Platform Setup'!$J$86)</f>
        <v>Not Started</v>
      </c>
    </row>
    <row r="90" customFormat="false" ht="15" hidden="false" customHeight="false" outlineLevel="0" collapsed="false">
      <c r="A90" s="179" t="n">
        <f aca="false">IF('Platform Setup'!$A$87="","",'Platform Setup'!$A$87)</f>
        <v>84</v>
      </c>
      <c r="B90" s="179" t="str">
        <f aca="false">IF('Platform Setup'!$B$87="","",'Platform Setup'!$B$87)</f>
        <v>Construction Week ME + CBNME</v>
      </c>
      <c r="C90" s="179" t="str">
        <f aca="false">IF('Platform Setup'!$C$87="","",'Platform Setup'!$C$87)</f>
        <v>Partnership/PR</v>
      </c>
      <c r="D90" s="179" t="str">
        <f aca="false">IF('Platform Setup'!$D$87="","",'Platform Setup'!$D$87)</f>
        <v>Medium</v>
      </c>
      <c r="E90" s="179" t="str">
        <f aca="false">IF('Platform Setup'!$F$87="","",'Platform Setup'!$F$87)</f>
        <v/>
      </c>
      <c r="F90" s="179" t="str">
        <f aca="false">IF('Platform Setup'!$G$87="","",'Platform Setup'!$G$87)</f>
        <v/>
      </c>
      <c r="G90" s="179" t="str">
        <f aca="false">IF('Platform Setup'!$H$87="","",'Platform Setup'!$H$87)</f>
        <v/>
      </c>
      <c r="H90" s="179" t="str">
        <f aca="false">IF('Platform Setup'!$I$87="","",'Platform Setup'!$I$87)</f>
        <v/>
      </c>
      <c r="I90" s="179" t="str">
        <f aca="false">IF('Platform Setup'!$M$87="","",'Platform Setup'!$M$87)</f>
        <v/>
      </c>
      <c r="J90" s="179" t="str">
        <f aca="false">IF('Platform Setup'!$J$87="","",'Platform Setup'!$J$87)</f>
        <v>Not Started</v>
      </c>
    </row>
    <row r="91" customFormat="false" ht="15" hidden="false" customHeight="false" outlineLevel="0" collapsed="false">
      <c r="A91" s="176" t="n">
        <f aca="false">IF('Platform Setup'!$A$88="","",'Platform Setup'!$A$88)</f>
        <v>85</v>
      </c>
      <c r="B91" s="176" t="str">
        <f aca="false">IF('Platform Setup'!$B$88="","",'Platform Setup'!$B$88)</f>
        <v>Amazon KDP (authority book)</v>
      </c>
      <c r="C91" s="176" t="str">
        <f aca="false">IF('Platform Setup'!$C$88="","",'Platform Setup'!$C$88)</f>
        <v>Publishing</v>
      </c>
      <c r="D91" s="176" t="str">
        <f aca="false">IF('Platform Setup'!$D$88="","",'Platform Setup'!$D$88)</f>
        <v>Medium</v>
      </c>
      <c r="E91" s="176" t="str">
        <f aca="false">IF('Platform Setup'!$F$88="","",'Platform Setup'!$F$88)</f>
        <v/>
      </c>
      <c r="F91" s="176" t="str">
        <f aca="false">IF('Platform Setup'!$G$88="","",'Platform Setup'!$G$88)</f>
        <v/>
      </c>
      <c r="G91" s="176" t="str">
        <f aca="false">IF('Platform Setup'!$H$88="","",'Platform Setup'!$H$88)</f>
        <v/>
      </c>
      <c r="H91" s="176" t="str">
        <f aca="false">IF('Platform Setup'!$I$88="","",'Platform Setup'!$I$88)</f>
        <v/>
      </c>
      <c r="I91" s="176" t="str">
        <f aca="false">IF('Platform Setup'!$M$88="","",'Platform Setup'!$M$88)</f>
        <v/>
      </c>
      <c r="J91" s="176" t="str">
        <f aca="false">IF('Platform Setup'!$J$88="","",'Platform Setup'!$J$88)</f>
        <v>Not Started</v>
      </c>
    </row>
    <row r="92" customFormat="false" ht="15" hidden="false" customHeight="false" outlineLevel="0" collapsed="false">
      <c r="A92" s="179" t="n">
        <f aca="false">IF('Platform Setup'!$A$89="","",'Platform Setup'!$A$89)</f>
        <v>86</v>
      </c>
      <c r="B92" s="179" t="str">
        <f aca="false">IF('Platform Setup'!$B$89="","",'Platform Setup'!$B$89)</f>
        <v>ResearchGate / SSRN / Academia.edu</v>
      </c>
      <c r="C92" s="179" t="str">
        <f aca="false">IF('Platform Setup'!$C$89="","",'Platform Setup'!$C$89)</f>
        <v>Publishing</v>
      </c>
      <c r="D92" s="179" t="str">
        <f aca="false">IF('Platform Setup'!$D$89="","",'Platform Setup'!$D$89)</f>
        <v>Medium</v>
      </c>
      <c r="E92" s="179" t="str">
        <f aca="false">IF('Platform Setup'!$F$89="","",'Platform Setup'!$F$89)</f>
        <v/>
      </c>
      <c r="F92" s="179" t="str">
        <f aca="false">IF('Platform Setup'!$G$89="","",'Platform Setup'!$G$89)</f>
        <v/>
      </c>
      <c r="G92" s="179" t="str">
        <f aca="false">IF('Platform Setup'!$H$89="","",'Platform Setup'!$H$89)</f>
        <v/>
      </c>
      <c r="H92" s="179" t="str">
        <f aca="false">IF('Platform Setup'!$I$89="","",'Platform Setup'!$I$89)</f>
        <v/>
      </c>
      <c r="I92" s="179" t="str">
        <f aca="false">IF('Platform Setup'!$M$89="","",'Platform Setup'!$M$89)</f>
        <v/>
      </c>
      <c r="J92" s="179" t="str">
        <f aca="false">IF('Platform Setup'!$J$89="","",'Platform Setup'!$J$89)</f>
        <v>Not Started</v>
      </c>
    </row>
    <row r="93" customFormat="false" ht="15" hidden="false" customHeight="false" outlineLevel="0" collapsed="false">
      <c r="A93" s="176" t="n">
        <f aca="false">IF('Platform Setup'!$A$90="","",'Platform Setup'!$A$90)</f>
        <v>87</v>
      </c>
      <c r="B93" s="176" t="str">
        <f aca="false">IF('Platform Setup'!$B$90="","",'Platform Setup'!$B$90)</f>
        <v>BrightTALK</v>
      </c>
      <c r="C93" s="176" t="str">
        <f aca="false">IF('Platform Setup'!$C$90="","",'Platform Setup'!$C$90)</f>
        <v>Events</v>
      </c>
      <c r="D93" s="176" t="str">
        <f aca="false">IF('Platform Setup'!$D$90="","",'Platform Setup'!$D$90)</f>
        <v>Medium</v>
      </c>
      <c r="E93" s="176" t="str">
        <f aca="false">IF('Platform Setup'!$F$90="","",'Platform Setup'!$F$90)</f>
        <v/>
      </c>
      <c r="F93" s="176" t="str">
        <f aca="false">IF('Platform Setup'!$G$90="","",'Platform Setup'!$G$90)</f>
        <v/>
      </c>
      <c r="G93" s="176" t="str">
        <f aca="false">IF('Platform Setup'!$H$90="","",'Platform Setup'!$H$90)</f>
        <v/>
      </c>
      <c r="H93" s="176" t="str">
        <f aca="false">IF('Platform Setup'!$I$90="","",'Platform Setup'!$I$90)</f>
        <v/>
      </c>
      <c r="I93" s="176" t="str">
        <f aca="false">IF('Platform Setup'!$M$90="","",'Platform Setup'!$M$90)</f>
        <v/>
      </c>
      <c r="J93" s="176" t="str">
        <f aca="false">IF('Platform Setup'!$J$90="","",'Platform Setup'!$J$90)</f>
        <v>Not Started</v>
      </c>
    </row>
    <row r="94" customFormat="false" ht="15" hidden="false" customHeight="false" outlineLevel="0" collapsed="false">
      <c r="A94" s="179" t="n">
        <f aca="false">IF('Platform Setup'!$A$91="","",'Platform Setup'!$A$91)</f>
        <v>88</v>
      </c>
      <c r="B94" s="179" t="str">
        <f aca="false">IF('Platform Setup'!$B$91="","",'Platform Setup'!$B$91)</f>
        <v>Sessionize + SpeakerHub</v>
      </c>
      <c r="C94" s="179" t="str">
        <f aca="false">IF('Platform Setup'!$C$91="","",'Platform Setup'!$C$91)</f>
        <v>Events</v>
      </c>
      <c r="D94" s="179" t="str">
        <f aca="false">IF('Platform Setup'!$D$91="","",'Platform Setup'!$D$91)</f>
        <v>Medium</v>
      </c>
      <c r="E94" s="179" t="str">
        <f aca="false">IF('Platform Setup'!$F$91="","",'Platform Setup'!$F$91)</f>
        <v/>
      </c>
      <c r="F94" s="179" t="str">
        <f aca="false">IF('Platform Setup'!$G$91="","",'Platform Setup'!$G$91)</f>
        <v/>
      </c>
      <c r="G94" s="179" t="str">
        <f aca="false">IF('Platform Setup'!$H$91="","",'Platform Setup'!$H$91)</f>
        <v/>
      </c>
      <c r="H94" s="179" t="str">
        <f aca="false">IF('Platform Setup'!$I$91="","",'Platform Setup'!$I$91)</f>
        <v/>
      </c>
      <c r="I94" s="179" t="str">
        <f aca="false">IF('Platform Setup'!$M$91="","",'Platform Setup'!$M$91)</f>
        <v/>
      </c>
      <c r="J94" s="179" t="str">
        <f aca="false">IF('Platform Setup'!$J$91="","",'Platform Setup'!$J$91)</f>
        <v>Not Started</v>
      </c>
    </row>
    <row r="95" customFormat="false" ht="15" hidden="false" customHeight="false" outlineLevel="0" collapsed="false">
      <c r="A95" s="176" t="n">
        <f aca="false">IF('Platform Setup'!$A$92="","",'Platform Setup'!$A$92)</f>
        <v>89</v>
      </c>
      <c r="B95" s="176" t="str">
        <f aca="false">IF('Platform Setup'!$B$92="","",'Platform Setup'!$B$92)</f>
        <v>PodMatch + MatchMaker.fm</v>
      </c>
      <c r="C95" s="176" t="str">
        <f aca="false">IF('Platform Setup'!$C$92="","",'Platform Setup'!$C$92)</f>
        <v>Podcast</v>
      </c>
      <c r="D95" s="176" t="str">
        <f aca="false">IF('Platform Setup'!$D$92="","",'Platform Setup'!$D$92)</f>
        <v>Medium</v>
      </c>
      <c r="E95" s="176" t="str">
        <f aca="false">IF('Platform Setup'!$F$92="","",'Platform Setup'!$F$92)</f>
        <v/>
      </c>
      <c r="F95" s="176" t="str">
        <f aca="false">IF('Platform Setup'!$G$92="","",'Platform Setup'!$G$92)</f>
        <v/>
      </c>
      <c r="G95" s="176" t="str">
        <f aca="false">IF('Platform Setup'!$H$92="","",'Platform Setup'!$H$92)</f>
        <v/>
      </c>
      <c r="H95" s="176" t="str">
        <f aca="false">IF('Platform Setup'!$I$92="","",'Platform Setup'!$I$92)</f>
        <v/>
      </c>
      <c r="I95" s="176" t="str">
        <f aca="false">IF('Platform Setup'!$M$92="","",'Platform Setup'!$M$92)</f>
        <v/>
      </c>
      <c r="J95" s="176" t="str">
        <f aca="false">IF('Platform Setup'!$J$92="","",'Platform Setup'!$J$92)</f>
        <v>Not Started</v>
      </c>
    </row>
    <row r="96" customFormat="false" ht="15" hidden="false" customHeight="false" outlineLevel="0" collapsed="false">
      <c r="A96" s="179" t="n">
        <f aca="false">IF('Platform Setup'!$A$93="","",'Platform Setup'!$A$93)</f>
        <v>90</v>
      </c>
      <c r="B96" s="179" t="str">
        <f aca="false">IF('Platform Setup'!$B$93="","",'Platform Setup'!$B$93)</f>
        <v>Skool</v>
      </c>
      <c r="C96" s="179" t="str">
        <f aca="false">IF('Platform Setup'!$C$93="","",'Platform Setup'!$C$93)</f>
        <v>Community</v>
      </c>
      <c r="D96" s="179" t="str">
        <f aca="false">IF('Platform Setup'!$D$93="","",'Platform Setup'!$D$93)</f>
        <v>Medium</v>
      </c>
      <c r="E96" s="179" t="str">
        <f aca="false">IF('Platform Setup'!$F$93="","",'Platform Setup'!$F$93)</f>
        <v/>
      </c>
      <c r="F96" s="179" t="str">
        <f aca="false">IF('Platform Setup'!$G$93="","",'Platform Setup'!$G$93)</f>
        <v/>
      </c>
      <c r="G96" s="179" t="str">
        <f aca="false">IF('Platform Setup'!$H$93="","",'Platform Setup'!$H$93)</f>
        <v/>
      </c>
      <c r="H96" s="179" t="str">
        <f aca="false">IF('Platform Setup'!$I$93="","",'Platform Setup'!$I$93)</f>
        <v/>
      </c>
      <c r="I96" s="179" t="str">
        <f aca="false">IF('Platform Setup'!$M$93="","",'Platform Setup'!$M$93)</f>
        <v/>
      </c>
      <c r="J96" s="179" t="str">
        <f aca="false">IF('Platform Setup'!$J$93="","",'Platform Setup'!$J$93)</f>
        <v>Not Started</v>
      </c>
    </row>
    <row r="97" customFormat="false" ht="15" hidden="false" customHeight="false" outlineLevel="0" collapsed="false">
      <c r="A97" s="176" t="n">
        <f aca="false">IF('Platform Setup'!$A$94="","",'Platform Setup'!$A$94)</f>
        <v>91</v>
      </c>
      <c r="B97" s="176" t="str">
        <f aca="false">IF('Platform Setup'!$B$94="","",'Platform Setup'!$B$94)</f>
        <v>Digg (2026 relaunch)</v>
      </c>
      <c r="C97" s="176" t="str">
        <f aca="false">IF('Platform Setup'!$C$94="","",'Platform Setup'!$C$94)</f>
        <v>Community</v>
      </c>
      <c r="D97" s="176" t="str">
        <f aca="false">IF('Platform Setup'!$D$94="","",'Platform Setup'!$D$94)</f>
        <v>Low</v>
      </c>
      <c r="E97" s="176" t="str">
        <f aca="false">IF('Platform Setup'!$F$94="","",'Platform Setup'!$F$94)</f>
        <v/>
      </c>
      <c r="F97" s="176" t="str">
        <f aca="false">IF('Platform Setup'!$G$94="","",'Platform Setup'!$G$94)</f>
        <v/>
      </c>
      <c r="G97" s="176" t="str">
        <f aca="false">IF('Platform Setup'!$H$94="","",'Platform Setup'!$H$94)</f>
        <v/>
      </c>
      <c r="H97" s="176" t="str">
        <f aca="false">IF('Platform Setup'!$I$94="","",'Platform Setup'!$I$94)</f>
        <v/>
      </c>
      <c r="I97" s="176" t="str">
        <f aca="false">IF('Platform Setup'!$M$94="","",'Platform Setup'!$M$94)</f>
        <v/>
      </c>
      <c r="J97" s="176" t="str">
        <f aca="false">IF('Platform Setup'!$J$94="","",'Platform Setup'!$J$94)</f>
        <v>Not Started</v>
      </c>
    </row>
    <row r="98" customFormat="false" ht="15" hidden="false" customHeight="false" outlineLevel="0" collapsed="false">
      <c r="A98" s="179" t="n">
        <f aca="false">IF('Platform Setup'!$A$95="","",'Platform Setup'!$A$95)</f>
        <v>92</v>
      </c>
      <c r="B98" s="179" t="str">
        <f aca="false">IF('Platform Setup'!$B$95="","",'Platform Setup'!$B$95)</f>
        <v>Apple Business Connect</v>
      </c>
      <c r="C98" s="179" t="str">
        <f aca="false">IF('Platform Setup'!$C$95="","",'Platform Setup'!$C$95)</f>
        <v>Directory/Review</v>
      </c>
      <c r="D98" s="179" t="str">
        <f aca="false">IF('Platform Setup'!$D$95="","",'Platform Setup'!$D$95)</f>
        <v>Medium</v>
      </c>
      <c r="E98" s="179" t="str">
        <f aca="false">IF('Platform Setup'!$F$95="","",'Platform Setup'!$F$95)</f>
        <v/>
      </c>
      <c r="F98" s="179" t="str">
        <f aca="false">IF('Platform Setup'!$G$95="","",'Platform Setup'!$G$95)</f>
        <v/>
      </c>
      <c r="G98" s="179" t="str">
        <f aca="false">IF('Platform Setup'!$H$95="","",'Platform Setup'!$H$95)</f>
        <v/>
      </c>
      <c r="H98" s="179" t="str">
        <f aca="false">IF('Platform Setup'!$I$95="","",'Platform Setup'!$I$95)</f>
        <v/>
      </c>
      <c r="I98" s="179" t="str">
        <f aca="false">IF('Platform Setup'!$M$95="","",'Platform Setup'!$M$95)</f>
        <v/>
      </c>
      <c r="J98" s="179" t="str">
        <f aca="false">IF('Platform Setup'!$J$95="","",'Platform Setup'!$J$95)</f>
        <v>Not Started</v>
      </c>
    </row>
    <row r="99" customFormat="false" ht="15" hidden="false" customHeight="false" outlineLevel="0" collapsed="false">
      <c r="A99" s="176" t="n">
        <f aca="false">IF('Platform Setup'!$A$96="","",'Platform Setup'!$A$96)</f>
        <v>93</v>
      </c>
      <c r="B99" s="176" t="str">
        <f aca="false">IF('Platform Setup'!$B$96="","",'Platform Setup'!$B$96)</f>
        <v>beehiiv Recommendations</v>
      </c>
      <c r="C99" s="176" t="str">
        <f aca="false">IF('Platform Setup'!$C$96="","",'Platform Setup'!$C$96)</f>
        <v>Email &amp; CRM</v>
      </c>
      <c r="D99" s="176" t="str">
        <f aca="false">IF('Platform Setup'!$D$96="","",'Platform Setup'!$D$96)</f>
        <v>Medium</v>
      </c>
      <c r="E99" s="176" t="str">
        <f aca="false">IF('Platform Setup'!$F$96="","",'Platform Setup'!$F$96)</f>
        <v/>
      </c>
      <c r="F99" s="176" t="str">
        <f aca="false">IF('Platform Setup'!$G$96="","",'Platform Setup'!$G$96)</f>
        <v/>
      </c>
      <c r="G99" s="176" t="str">
        <f aca="false">IF('Platform Setup'!$H$96="","",'Platform Setup'!$H$96)</f>
        <v/>
      </c>
      <c r="H99" s="176" t="str">
        <f aca="false">IF('Platform Setup'!$I$96="","",'Platform Setup'!$I$96)</f>
        <v/>
      </c>
      <c r="I99" s="176" t="str">
        <f aca="false">IF('Platform Setup'!$M$96="","",'Platform Setup'!$M$96)</f>
        <v/>
      </c>
      <c r="J99" s="176" t="str">
        <f aca="false">IF('Platform Setup'!$J$96="","",'Platform Setup'!$J$96)</f>
        <v>Not Started</v>
      </c>
    </row>
    <row r="100" customFormat="false" ht="15" hidden="false" customHeight="false" outlineLevel="0" collapsed="false">
      <c r="A100" s="179" t="n">
        <f aca="false">IF('Platform Setup'!$A$97="","",'Platform Setup'!$A$97)</f>
        <v>94</v>
      </c>
      <c r="B100" s="179" t="str">
        <f aca="false">IF('Platform Setup'!$B$97="","",'Platform Setup'!$B$97)</f>
        <v>Eng-Tips Forums</v>
      </c>
      <c r="C100" s="179" t="str">
        <f aca="false">IF('Platform Setup'!$C$97="","",'Platform Setup'!$C$97)</f>
        <v>Community</v>
      </c>
      <c r="D100" s="179" t="str">
        <f aca="false">IF('Platform Setup'!$D$97="","",'Platform Setup'!$D$97)</f>
        <v>Low</v>
      </c>
      <c r="E100" s="179" t="str">
        <f aca="false">IF('Platform Setup'!$F$97="","",'Platform Setup'!$F$97)</f>
        <v/>
      </c>
      <c r="F100" s="179" t="str">
        <f aca="false">IF('Platform Setup'!$G$97="","",'Platform Setup'!$G$97)</f>
        <v/>
      </c>
      <c r="G100" s="179" t="str">
        <f aca="false">IF('Platform Setup'!$H$97="","",'Platform Setup'!$H$97)</f>
        <v/>
      </c>
      <c r="H100" s="179" t="str">
        <f aca="false">IF('Platform Setup'!$I$97="","",'Platform Setup'!$I$97)</f>
        <v/>
      </c>
      <c r="I100" s="179" t="str">
        <f aca="false">IF('Platform Setup'!$M$97="","",'Platform Setup'!$M$97)</f>
        <v/>
      </c>
      <c r="J100" s="179" t="str">
        <f aca="false">IF('Platform Setup'!$J$97="","",'Platform Setup'!$J$97)</f>
        <v>Not Started</v>
      </c>
    </row>
    <row r="101" customFormat="false" ht="15" hidden="false" customHeight="false" outlineLevel="0" collapsed="false">
      <c r="A101" s="176" t="n">
        <f aca="false">IF('Platform Setup'!$A$98="","",'Platform Setup'!$A$98)</f>
        <v>95</v>
      </c>
      <c r="B101" s="176" t="str">
        <f aca="false">IF('Platform Setup'!$B$98="","",'Platform Setup'!$B$98)</f>
        <v>Scribd + Issuu</v>
      </c>
      <c r="C101" s="176" t="str">
        <f aca="false">IF('Platform Setup'!$C$98="","",'Platform Setup'!$C$98)</f>
        <v>SEO &amp; Syndication</v>
      </c>
      <c r="D101" s="176" t="str">
        <f aca="false">IF('Platform Setup'!$D$98="","",'Platform Setup'!$D$98)</f>
        <v>Low</v>
      </c>
      <c r="E101" s="176" t="str">
        <f aca="false">IF('Platform Setup'!$F$98="","",'Platform Setup'!$F$98)</f>
        <v/>
      </c>
      <c r="F101" s="176" t="str">
        <f aca="false">IF('Platform Setup'!$G$98="","",'Platform Setup'!$G$98)</f>
        <v/>
      </c>
      <c r="G101" s="176" t="str">
        <f aca="false">IF('Platform Setup'!$H$98="","",'Platform Setup'!$H$98)</f>
        <v/>
      </c>
      <c r="H101" s="176" t="str">
        <f aca="false">IF('Platform Setup'!$I$98="","",'Platform Setup'!$I$98)</f>
        <v/>
      </c>
      <c r="I101" s="176" t="str">
        <f aca="false">IF('Platform Setup'!$M$98="","",'Platform Setup'!$M$98)</f>
        <v/>
      </c>
      <c r="J101" s="176" t="str">
        <f aca="false">IF('Platform Setup'!$J$98="","",'Platform Setup'!$J$98)</f>
        <v>Not Started</v>
      </c>
    </row>
    <row r="102" customFormat="false" ht="15" hidden="false" customHeight="false" outlineLevel="0" collapsed="false">
      <c r="A102" s="179" t="n">
        <f aca="false">IF('Platform Setup'!$A$99="","",'Platform Setup'!$A$99)</f>
        <v>96</v>
      </c>
      <c r="B102" s="179" t="str">
        <f aca="false">IF('Platform Setup'!$B$99="","",'Platform Setup'!$B$99)</f>
        <v>Flipboard / Surf</v>
      </c>
      <c r="C102" s="179" t="str">
        <f aca="false">IF('Platform Setup'!$C$99="","",'Platform Setup'!$C$99)</f>
        <v>Social Media</v>
      </c>
      <c r="D102" s="179" t="str">
        <f aca="false">IF('Platform Setup'!$D$99="","",'Platform Setup'!$D$99)</f>
        <v>Low</v>
      </c>
      <c r="E102" s="179" t="str">
        <f aca="false">IF('Platform Setup'!$F$99="","",'Platform Setup'!$F$99)</f>
        <v/>
      </c>
      <c r="F102" s="179" t="str">
        <f aca="false">IF('Platform Setup'!$G$99="","",'Platform Setup'!$G$99)</f>
        <v/>
      </c>
      <c r="G102" s="179" t="str">
        <f aca="false">IF('Platform Setup'!$H$99="","",'Platform Setup'!$H$99)</f>
        <v/>
      </c>
      <c r="H102" s="179" t="str">
        <f aca="false">IF('Platform Setup'!$I$99="","",'Platform Setup'!$I$99)</f>
        <v/>
      </c>
      <c r="I102" s="179" t="str">
        <f aca="false">IF('Platform Setup'!$M$99="","",'Platform Setup'!$M$99)</f>
        <v/>
      </c>
      <c r="J102" s="179" t="str">
        <f aca="false">IF('Platform Setup'!$J$99="","",'Platform Setup'!$J$99)</f>
        <v>Not Started</v>
      </c>
    </row>
    <row r="103" customFormat="false" ht="15" hidden="false" customHeight="false" outlineLevel="0" collapsed="false">
      <c r="A103" s="176" t="n">
        <f aca="false">IF('Platform Setup'!$A$100="","",'Platform Setup'!$A$100)</f>
        <v>97</v>
      </c>
      <c r="B103" s="176" t="str">
        <f aca="false">IF('Platform Setup'!$B$100="","",'Platform Setup'!$B$100)</f>
        <v>GPT Store (custom GPT)</v>
      </c>
      <c r="C103" s="176" t="str">
        <f aca="false">IF('Platform Setup'!$C$100="","",'Platform Setup'!$C$100)</f>
        <v>SEO &amp; Syndication</v>
      </c>
      <c r="D103" s="176" t="str">
        <f aca="false">IF('Platform Setup'!$D$100="","",'Platform Setup'!$D$100)</f>
        <v>Low</v>
      </c>
      <c r="E103" s="176" t="str">
        <f aca="false">IF('Platform Setup'!$F$100="","",'Platform Setup'!$F$100)</f>
        <v/>
      </c>
      <c r="F103" s="176" t="str">
        <f aca="false">IF('Platform Setup'!$G$100="","",'Platform Setup'!$G$100)</f>
        <v/>
      </c>
      <c r="G103" s="176" t="str">
        <f aca="false">IF('Platform Setup'!$H$100="","",'Platform Setup'!$H$100)</f>
        <v/>
      </c>
      <c r="H103" s="176" t="str">
        <f aca="false">IF('Platform Setup'!$I$100="","",'Platform Setup'!$I$100)</f>
        <v/>
      </c>
      <c r="I103" s="176" t="str">
        <f aca="false">IF('Platform Setup'!$M$100="","",'Platform Setup'!$M$100)</f>
        <v/>
      </c>
      <c r="J103" s="176" t="str">
        <f aca="false">IF('Platform Setup'!$J$100="","",'Platform Setup'!$J$100)</f>
        <v>Not Started</v>
      </c>
    </row>
    <row r="104" customFormat="false" ht="15" hidden="false" customHeight="false" outlineLevel="0" collapsed="false">
      <c r="A104" s="179" t="n">
        <f aca="false">IF('Platform Setup'!$A$101="","",'Platform Setup'!$A$101)</f>
        <v>98</v>
      </c>
      <c r="B104" s="179" t="str">
        <f aca="false">IF('Platform Setup'!$B$101="","",'Platform Setup'!$B$101)</f>
        <v>Credential Engine Registry</v>
      </c>
      <c r="C104" s="179" t="str">
        <f aca="false">IF('Platform Setup'!$C$101="","",'Platform Setup'!$C$101)</f>
        <v>Authority &amp; Listings</v>
      </c>
      <c r="D104" s="179" t="str">
        <f aca="false">IF('Platform Setup'!$D$101="","",'Platform Setup'!$D$101)</f>
        <v>Critical</v>
      </c>
      <c r="E104" s="179" t="str">
        <f aca="false">IF('Platform Setup'!$F$101="","",'Platform Setup'!$F$101)</f>
        <v/>
      </c>
      <c r="F104" s="179" t="str">
        <f aca="false">IF('Platform Setup'!$G$101="","",'Platform Setup'!$G$101)</f>
        <v/>
      </c>
      <c r="G104" s="179" t="str">
        <f aca="false">IF('Platform Setup'!$H$101="","",'Platform Setup'!$H$101)</f>
        <v/>
      </c>
      <c r="H104" s="179" t="str">
        <f aca="false">IF('Platform Setup'!$I$101="","",'Platform Setup'!$I$101)</f>
        <v/>
      </c>
      <c r="I104" s="179" t="str">
        <f aca="false">IF('Platform Setup'!$M$101="","",'Platform Setup'!$M$101)</f>
        <v/>
      </c>
      <c r="J104" s="179" t="str">
        <f aca="false">IF('Platform Setup'!$J$101="","",'Platform Setup'!$J$101)</f>
        <v>Not Started</v>
      </c>
    </row>
    <row r="105" customFormat="false" ht="15" hidden="false" customHeight="false" outlineLevel="0" collapsed="false">
      <c r="A105" s="176" t="n">
        <f aca="false">IF('Platform Setup'!$A$102="","",'Platform Setup'!$A$102)</f>
        <v>99</v>
      </c>
      <c r="B105" s="176" t="str">
        <f aca="false">IF('Platform Setup'!$B$102="","",'Platform Setup'!$B$102)</f>
        <v>Google Knowledge Panel &amp; Entity Graph</v>
      </c>
      <c r="C105" s="176" t="str">
        <f aca="false">IF('Platform Setup'!$C$102="","",'Platform Setup'!$C$102)</f>
        <v>Authority &amp; Listings</v>
      </c>
      <c r="D105" s="176" t="str">
        <f aca="false">IF('Platform Setup'!$D$102="","",'Platform Setup'!$D$102)</f>
        <v>Critical</v>
      </c>
      <c r="E105" s="176" t="str">
        <f aca="false">IF('Platform Setup'!$F$102="","",'Platform Setup'!$F$102)</f>
        <v/>
      </c>
      <c r="F105" s="176" t="str">
        <f aca="false">IF('Platform Setup'!$G$102="","",'Platform Setup'!$G$102)</f>
        <v/>
      </c>
      <c r="G105" s="176" t="str">
        <f aca="false">IF('Platform Setup'!$H$102="","",'Platform Setup'!$H$102)</f>
        <v/>
      </c>
      <c r="H105" s="176" t="str">
        <f aca="false">IF('Platform Setup'!$I$102="","",'Platform Setup'!$I$102)</f>
        <v/>
      </c>
      <c r="I105" s="176" t="str">
        <f aca="false">IF('Platform Setup'!$M$102="","",'Platform Setup'!$M$102)</f>
        <v/>
      </c>
      <c r="J105" s="176" t="str">
        <f aca="false">IF('Platform Setup'!$J$102="","",'Platform Setup'!$J$102)</f>
        <v>Not Started</v>
      </c>
    </row>
    <row r="106" customFormat="false" ht="15" hidden="false" customHeight="false" outlineLevel="0" collapsed="false">
      <c r="A106" s="179" t="n">
        <f aca="false">IF('Platform Setup'!$A$103="","",'Platform Setup'!$A$103)</f>
        <v>100</v>
      </c>
      <c r="B106" s="179" t="str">
        <f aca="false">IF('Platform Setup'!$B$103="","",'Platform Setup'!$B$103)</f>
        <v>Education Schema Markup (Course List + Credential)</v>
      </c>
      <c r="C106" s="179" t="str">
        <f aca="false">IF('Platform Setup'!$C$103="","",'Platform Setup'!$C$103)</f>
        <v>SEO &amp; Syndication</v>
      </c>
      <c r="D106" s="179" t="str">
        <f aca="false">IF('Platform Setup'!$D$103="","",'Platform Setup'!$D$103)</f>
        <v>Critical</v>
      </c>
      <c r="E106" s="179" t="str">
        <f aca="false">IF('Platform Setup'!$F$103="","",'Platform Setup'!$F$103)</f>
        <v/>
      </c>
      <c r="F106" s="179" t="str">
        <f aca="false">IF('Platform Setup'!$G$103="","",'Platform Setup'!$G$103)</f>
        <v/>
      </c>
      <c r="G106" s="179" t="str">
        <f aca="false">IF('Platform Setup'!$H$103="","",'Platform Setup'!$H$103)</f>
        <v/>
      </c>
      <c r="H106" s="179" t="str">
        <f aca="false">IF('Platform Setup'!$I$103="","",'Platform Setup'!$I$103)</f>
        <v/>
      </c>
      <c r="I106" s="179" t="str">
        <f aca="false">IF('Platform Setup'!$M$103="","",'Platform Setup'!$M$103)</f>
        <v/>
      </c>
      <c r="J106" s="179" t="str">
        <f aca="false">IF('Platform Setup'!$J$103="","",'Platform Setup'!$J$103)</f>
        <v>Not Started</v>
      </c>
    </row>
    <row r="107" customFormat="false" ht="15" hidden="false" customHeight="false" outlineLevel="0" collapsed="false">
      <c r="A107" s="176" t="n">
        <f aca="false">IF('Platform Setup'!$A$104="","",'Platform Setup'!$A$104)</f>
        <v>101</v>
      </c>
      <c r="B107" s="176" t="str">
        <f aca="false">IF('Platform Setup'!$B$104="","",'Platform Setup'!$B$104)</f>
        <v>CareerOneStop Certification Finder</v>
      </c>
      <c r="C107" s="176" t="str">
        <f aca="false">IF('Platform Setup'!$C$104="","",'Platform Setup'!$C$104)</f>
        <v>Authority &amp; Listings</v>
      </c>
      <c r="D107" s="176" t="str">
        <f aca="false">IF('Platform Setup'!$D$104="","",'Platform Setup'!$D$104)</f>
        <v>High</v>
      </c>
      <c r="E107" s="176" t="str">
        <f aca="false">IF('Platform Setup'!$F$104="","",'Platform Setup'!$F$104)</f>
        <v/>
      </c>
      <c r="F107" s="176" t="str">
        <f aca="false">IF('Platform Setup'!$G$104="","",'Platform Setup'!$G$104)</f>
        <v/>
      </c>
      <c r="G107" s="176" t="str">
        <f aca="false">IF('Platform Setup'!$H$104="","",'Platform Setup'!$H$104)</f>
        <v/>
      </c>
      <c r="H107" s="176" t="str">
        <f aca="false">IF('Platform Setup'!$I$104="","",'Platform Setup'!$I$104)</f>
        <v/>
      </c>
      <c r="I107" s="176" t="str">
        <f aca="false">IF('Platform Setup'!$M$104="","",'Platform Setup'!$M$104)</f>
        <v/>
      </c>
      <c r="J107" s="176" t="str">
        <f aca="false">IF('Platform Setup'!$J$104="","",'Platform Setup'!$J$104)</f>
        <v>Not Started</v>
      </c>
    </row>
    <row r="108" customFormat="false" ht="15" hidden="false" customHeight="false" outlineLevel="0" collapsed="false">
      <c r="A108" s="179" t="n">
        <f aca="false">IF('Platform Setup'!$A$105="","",'Platform Setup'!$A$105)</f>
        <v>102</v>
      </c>
      <c r="B108" s="179" t="str">
        <f aca="false">IF('Platform Setup'!$B$105="","",'Platform Setup'!$B$105)</f>
        <v>D&amp;B D-U-N-S Number</v>
      </c>
      <c r="C108" s="179" t="str">
        <f aca="false">IF('Platform Setup'!$C$105="","",'Platform Setup'!$C$105)</f>
        <v>Authority &amp; Listings</v>
      </c>
      <c r="D108" s="179" t="str">
        <f aca="false">IF('Platform Setup'!$D$105="","",'Platform Setup'!$D$105)</f>
        <v>High</v>
      </c>
      <c r="E108" s="179" t="str">
        <f aca="false">IF('Platform Setup'!$F$105="","",'Platform Setup'!$F$105)</f>
        <v/>
      </c>
      <c r="F108" s="179" t="str">
        <f aca="false">IF('Platform Setup'!$G$105="","",'Platform Setup'!$G$105)</f>
        <v/>
      </c>
      <c r="G108" s="179" t="str">
        <f aca="false">IF('Platform Setup'!$H$105="","",'Platform Setup'!$H$105)</f>
        <v/>
      </c>
      <c r="H108" s="179" t="str">
        <f aca="false">IF('Platform Setup'!$I$105="","",'Platform Setup'!$I$105)</f>
        <v/>
      </c>
      <c r="I108" s="179" t="str">
        <f aca="false">IF('Platform Setup'!$M$105="","",'Platform Setup'!$M$105)</f>
        <v/>
      </c>
      <c r="J108" s="179" t="str">
        <f aca="false">IF('Platform Setup'!$J$105="","",'Platform Setup'!$J$105)</f>
        <v>Not Started</v>
      </c>
    </row>
    <row r="109" customFormat="false" ht="15" hidden="false" customHeight="false" outlineLevel="0" collapsed="false">
      <c r="A109" s="176" t="n">
        <f aca="false">IF('Platform Setup'!$A$106="","",'Platform Setup'!$A$106)</f>
        <v>103</v>
      </c>
      <c r="B109" s="176" t="str">
        <f aca="false">IF('Platform Setup'!$B$106="","",'Platform Setup'!$B$106)</f>
        <v>Tracxn</v>
      </c>
      <c r="C109" s="176" t="str">
        <f aca="false">IF('Platform Setup'!$C$106="","",'Platform Setup'!$C$106)</f>
        <v>Authority &amp; Listings</v>
      </c>
      <c r="D109" s="176" t="str">
        <f aca="false">IF('Platform Setup'!$D$106="","",'Platform Setup'!$D$106)</f>
        <v>High</v>
      </c>
      <c r="E109" s="176" t="str">
        <f aca="false">IF('Platform Setup'!$F$106="","",'Platform Setup'!$F$106)</f>
        <v/>
      </c>
      <c r="F109" s="176" t="str">
        <f aca="false">IF('Platform Setup'!$G$106="","",'Platform Setup'!$G$106)</f>
        <v/>
      </c>
      <c r="G109" s="176" t="str">
        <f aca="false">IF('Platform Setup'!$H$106="","",'Platform Setup'!$H$106)</f>
        <v/>
      </c>
      <c r="H109" s="176" t="str">
        <f aca="false">IF('Platform Setup'!$I$106="","",'Platform Setup'!$I$106)</f>
        <v/>
      </c>
      <c r="I109" s="176" t="str">
        <f aca="false">IF('Platform Setup'!$M$106="","",'Platform Setup'!$M$106)</f>
        <v/>
      </c>
      <c r="J109" s="176" t="str">
        <f aca="false">IF('Platform Setup'!$J$106="","",'Platform Setup'!$J$106)</f>
        <v>Not Started</v>
      </c>
    </row>
    <row r="110" customFormat="false" ht="15" hidden="false" customHeight="false" outlineLevel="0" collapsed="false">
      <c r="A110" s="179" t="n">
        <f aca="false">IF('Platform Setup'!$A$107="","",'Platform Setup'!$A$107)</f>
        <v>104</v>
      </c>
      <c r="B110" s="179" t="str">
        <f aca="false">IF('Platform Setup'!$B$107="","",'Platform Setup'!$B$107)</f>
        <v>AlternativeTo</v>
      </c>
      <c r="C110" s="179" t="str">
        <f aca="false">IF('Platform Setup'!$C$107="","",'Platform Setup'!$C$107)</f>
        <v>Directory/Review</v>
      </c>
      <c r="D110" s="179" t="str">
        <f aca="false">IF('Platform Setup'!$D$107="","",'Platform Setup'!$D$107)</f>
        <v>High</v>
      </c>
      <c r="E110" s="179" t="str">
        <f aca="false">IF('Platform Setup'!$F$107="","",'Platform Setup'!$F$107)</f>
        <v/>
      </c>
      <c r="F110" s="179" t="str">
        <f aca="false">IF('Platform Setup'!$G$107="","",'Platform Setup'!$G$107)</f>
        <v/>
      </c>
      <c r="G110" s="179" t="str">
        <f aca="false">IF('Platform Setup'!$H$107="","",'Platform Setup'!$H$107)</f>
        <v/>
      </c>
      <c r="H110" s="179" t="str">
        <f aca="false">IF('Platform Setup'!$I$107="","",'Platform Setup'!$I$107)</f>
        <v/>
      </c>
      <c r="I110" s="179" t="str">
        <f aca="false">IF('Platform Setup'!$M$107="","",'Platform Setup'!$M$107)</f>
        <v/>
      </c>
      <c r="J110" s="179" t="str">
        <f aca="false">IF('Platform Setup'!$J$107="","",'Platform Setup'!$J$107)</f>
        <v>Not Started</v>
      </c>
    </row>
    <row r="111" customFormat="false" ht="15" hidden="false" customHeight="false" outlineLevel="0" collapsed="false">
      <c r="A111" s="176" t="n">
        <f aca="false">IF('Platform Setup'!$A$108="","",'Platform Setup'!$A$108)</f>
        <v>105</v>
      </c>
      <c r="B111" s="176" t="str">
        <f aca="false">IF('Platform Setup'!$B$108="","",'Platform Setup'!$B$108)</f>
        <v>Udemy (funnel course)</v>
      </c>
      <c r="C111" s="176" t="str">
        <f aca="false">IF('Platform Setup'!$C$108="","",'Platform Setup'!$C$108)</f>
        <v>Publishing</v>
      </c>
      <c r="D111" s="176" t="str">
        <f aca="false">IF('Platform Setup'!$D$108="","",'Platform Setup'!$D$108)</f>
        <v>High</v>
      </c>
      <c r="E111" s="176" t="str">
        <f aca="false">IF('Platform Setup'!$F$108="","",'Platform Setup'!$F$108)</f>
        <v/>
      </c>
      <c r="F111" s="176" t="str">
        <f aca="false">IF('Platform Setup'!$G$108="","",'Platform Setup'!$G$108)</f>
        <v/>
      </c>
      <c r="G111" s="176" t="str">
        <f aca="false">IF('Platform Setup'!$H$108="","",'Platform Setup'!$H$108)</f>
        <v/>
      </c>
      <c r="H111" s="176" t="str">
        <f aca="false">IF('Platform Setup'!$I$108="","",'Platform Setup'!$I$108)</f>
        <v/>
      </c>
      <c r="I111" s="176" t="str">
        <f aca="false">IF('Platform Setup'!$M$108="","",'Platform Setup'!$M$108)</f>
        <v/>
      </c>
      <c r="J111" s="176" t="str">
        <f aca="false">IF('Platform Setup'!$J$108="","",'Platform Setup'!$J$108)</f>
        <v>Not Started</v>
      </c>
    </row>
    <row r="112" customFormat="false" ht="15" hidden="false" customHeight="false" outlineLevel="0" collapsed="false">
      <c r="A112" s="179" t="n">
        <f aca="false">IF('Platform Setup'!$A$109="","",'Platform Setup'!$A$109)</f>
        <v>106</v>
      </c>
      <c r="B112" s="179" t="str">
        <f aca="false">IF('Platform Setup'!$B$109="","",'Platform Setup'!$B$109)</f>
        <v>Dealroom</v>
      </c>
      <c r="C112" s="179" t="str">
        <f aca="false">IF('Platform Setup'!$C$109="","",'Platform Setup'!$C$109)</f>
        <v>Authority &amp; Listings</v>
      </c>
      <c r="D112" s="179" t="str">
        <f aca="false">IF('Platform Setup'!$D$109="","",'Platform Setup'!$D$109)</f>
        <v>Medium</v>
      </c>
      <c r="E112" s="179" t="str">
        <f aca="false">IF('Platform Setup'!$F$109="","",'Platform Setup'!$F$109)</f>
        <v/>
      </c>
      <c r="F112" s="179" t="str">
        <f aca="false">IF('Platform Setup'!$G$109="","",'Platform Setup'!$G$109)</f>
        <v/>
      </c>
      <c r="G112" s="179" t="str">
        <f aca="false">IF('Platform Setup'!$H$109="","",'Platform Setup'!$H$109)</f>
        <v/>
      </c>
      <c r="H112" s="179" t="str">
        <f aca="false">IF('Platform Setup'!$I$109="","",'Platform Setup'!$I$109)</f>
        <v/>
      </c>
      <c r="I112" s="179" t="str">
        <f aca="false">IF('Platform Setup'!$M$109="","",'Platform Setup'!$M$109)</f>
        <v/>
      </c>
      <c r="J112" s="179" t="str">
        <f aca="false">IF('Platform Setup'!$J$109="","",'Platform Setup'!$J$109)</f>
        <v>Not Started</v>
      </c>
    </row>
    <row r="113" customFormat="false" ht="15" hidden="false" customHeight="false" outlineLevel="0" collapsed="false">
      <c r="A113" s="176" t="n">
        <f aca="false">IF('Platform Setup'!$A$110="","",'Platform Setup'!$A$110)</f>
        <v>107</v>
      </c>
      <c r="B113" s="176" t="str">
        <f aca="false">IF('Platform Setup'!$B$110="","",'Platform Setup'!$B$110)</f>
        <v>Magnitt</v>
      </c>
      <c r="C113" s="176" t="str">
        <f aca="false">IF('Platform Setup'!$C$110="","",'Platform Setup'!$C$110)</f>
        <v>Authority &amp; Listings</v>
      </c>
      <c r="D113" s="176" t="str">
        <f aca="false">IF('Platform Setup'!$D$110="","",'Platform Setup'!$D$110)</f>
        <v>Medium</v>
      </c>
      <c r="E113" s="176" t="str">
        <f aca="false">IF('Platform Setup'!$F$110="","",'Platform Setup'!$F$110)</f>
        <v/>
      </c>
      <c r="F113" s="176" t="str">
        <f aca="false">IF('Platform Setup'!$G$110="","",'Platform Setup'!$G$110)</f>
        <v/>
      </c>
      <c r="G113" s="176" t="str">
        <f aca="false">IF('Platform Setup'!$H$110="","",'Platform Setup'!$H$110)</f>
        <v/>
      </c>
      <c r="H113" s="176" t="str">
        <f aca="false">IF('Platform Setup'!$I$110="","",'Platform Setup'!$I$110)</f>
        <v/>
      </c>
      <c r="I113" s="176" t="str">
        <f aca="false">IF('Platform Setup'!$M$110="","",'Platform Setup'!$M$110)</f>
        <v/>
      </c>
      <c r="J113" s="176" t="str">
        <f aca="false">IF('Platform Setup'!$J$110="","",'Platform Setup'!$J$110)</f>
        <v>Not Started</v>
      </c>
    </row>
    <row r="114" customFormat="false" ht="15" hidden="false" customHeight="false" outlineLevel="0" collapsed="false">
      <c r="A114" s="179" t="n">
        <f aca="false">IF('Platform Setup'!$A$111="","",'Platform Setup'!$A$111)</f>
        <v>108</v>
      </c>
      <c r="B114" s="179" t="str">
        <f aca="false">IF('Platform Setup'!$B$111="","",'Platform Setup'!$B$111)</f>
        <v>F6S</v>
      </c>
      <c r="C114" s="179" t="str">
        <f aca="false">IF('Platform Setup'!$C$111="","",'Platform Setup'!$C$111)</f>
        <v>Authority &amp; Listings</v>
      </c>
      <c r="D114" s="179" t="str">
        <f aca="false">IF('Platform Setup'!$D$111="","",'Platform Setup'!$D$111)</f>
        <v>Medium</v>
      </c>
      <c r="E114" s="179" t="str">
        <f aca="false">IF('Platform Setup'!$F$111="","",'Platform Setup'!$F$111)</f>
        <v/>
      </c>
      <c r="F114" s="179" t="str">
        <f aca="false">IF('Platform Setup'!$G$111="","",'Platform Setup'!$G$111)</f>
        <v/>
      </c>
      <c r="G114" s="179" t="str">
        <f aca="false">IF('Platform Setup'!$H$111="","",'Platform Setup'!$H$111)</f>
        <v/>
      </c>
      <c r="H114" s="179" t="str">
        <f aca="false">IF('Platform Setup'!$I$111="","",'Platform Setup'!$I$111)</f>
        <v/>
      </c>
      <c r="I114" s="179" t="str">
        <f aca="false">IF('Platform Setup'!$M$111="","",'Platform Setup'!$M$111)</f>
        <v/>
      </c>
      <c r="J114" s="179" t="str">
        <f aca="false">IF('Platform Setup'!$J$111="","",'Platform Setup'!$J$111)</f>
        <v>Not Started</v>
      </c>
    </row>
    <row r="115" customFormat="false" ht="15" hidden="false" customHeight="false" outlineLevel="0" collapsed="false">
      <c r="A115" s="176" t="n">
        <f aca="false">IF('Platform Setup'!$A$112="","",'Platform Setup'!$A$112)</f>
        <v>109</v>
      </c>
      <c r="B115" s="176" t="str">
        <f aca="false">IF('Platform Setup'!$B$112="","",'Platform Setup'!$B$112)</f>
        <v>SaaSHub</v>
      </c>
      <c r="C115" s="176" t="str">
        <f aca="false">IF('Platform Setup'!$C$112="","",'Platform Setup'!$C$112)</f>
        <v>Directory/Review</v>
      </c>
      <c r="D115" s="176" t="str">
        <f aca="false">IF('Platform Setup'!$D$112="","",'Platform Setup'!$D$112)</f>
        <v>Medium</v>
      </c>
      <c r="E115" s="176" t="str">
        <f aca="false">IF('Platform Setup'!$F$112="","",'Platform Setup'!$F$112)</f>
        <v/>
      </c>
      <c r="F115" s="176" t="str">
        <f aca="false">IF('Platform Setup'!$G$112="","",'Platform Setup'!$G$112)</f>
        <v/>
      </c>
      <c r="G115" s="176" t="str">
        <f aca="false">IF('Platform Setup'!$H$112="","",'Platform Setup'!$H$112)</f>
        <v/>
      </c>
      <c r="H115" s="176" t="str">
        <f aca="false">IF('Platform Setup'!$I$112="","",'Platform Setup'!$I$112)</f>
        <v/>
      </c>
      <c r="I115" s="176" t="str">
        <f aca="false">IF('Platform Setup'!$M$112="","",'Platform Setup'!$M$112)</f>
        <v/>
      </c>
      <c r="J115" s="176" t="str">
        <f aca="false">IF('Platform Setup'!$J$112="","",'Platform Setup'!$J$112)</f>
        <v>Not Started</v>
      </c>
    </row>
    <row r="116" customFormat="false" ht="15" hidden="false" customHeight="false" outlineLevel="0" collapsed="false">
      <c r="A116" s="179" t="n">
        <f aca="false">IF('Platform Setup'!$A$113="","",'Platform Setup'!$A$113)</f>
        <v>110</v>
      </c>
      <c r="B116" s="179" t="str">
        <f aca="false">IF('Platform Setup'!$B$113="","",'Platform Setup'!$B$113)</f>
        <v>AI Tool Directories (TAAFT, Toolify, FutureTools)</v>
      </c>
      <c r="C116" s="179" t="str">
        <f aca="false">IF('Platform Setup'!$C$113="","",'Platform Setup'!$C$113)</f>
        <v>Directory/Review</v>
      </c>
      <c r="D116" s="179" t="str">
        <f aca="false">IF('Platform Setup'!$D$113="","",'Platform Setup'!$D$113)</f>
        <v>Medium</v>
      </c>
      <c r="E116" s="179" t="str">
        <f aca="false">IF('Platform Setup'!$F$113="","",'Platform Setup'!$F$113)</f>
        <v/>
      </c>
      <c r="F116" s="179" t="str">
        <f aca="false">IF('Platform Setup'!$G$113="","",'Platform Setup'!$G$113)</f>
        <v/>
      </c>
      <c r="G116" s="179" t="str">
        <f aca="false">IF('Platform Setup'!$H$113="","",'Platform Setup'!$H$113)</f>
        <v/>
      </c>
      <c r="H116" s="179" t="str">
        <f aca="false">IF('Platform Setup'!$I$113="","",'Platform Setup'!$I$113)</f>
        <v/>
      </c>
      <c r="I116" s="179" t="str">
        <f aca="false">IF('Platform Setup'!$M$113="","",'Platform Setup'!$M$113)</f>
        <v/>
      </c>
      <c r="J116" s="179" t="str">
        <f aca="false">IF('Platform Setup'!$J$113="","",'Platform Setup'!$J$113)</f>
        <v>Not Started</v>
      </c>
    </row>
    <row r="117" customFormat="false" ht="15" hidden="false" customHeight="false" outlineLevel="0" collapsed="false">
      <c r="A117" s="176" t="n">
        <f aca="false">IF('Platform Setup'!$A$114="","",'Platform Setup'!$A$114)</f>
        <v>111</v>
      </c>
      <c r="B117" s="176" t="str">
        <f aca="false">IF('Platform Setup'!$B$114="","",'Platform Setup'!$B$114)</f>
        <v>ISNI</v>
      </c>
      <c r="C117" s="176" t="str">
        <f aca="false">IF('Platform Setup'!$C$114="","",'Platform Setup'!$C$114)</f>
        <v>Authority &amp; Listings</v>
      </c>
      <c r="D117" s="176" t="str">
        <f aca="false">IF('Platform Setup'!$D$114="","",'Platform Setup'!$D$114)</f>
        <v>Medium</v>
      </c>
      <c r="E117" s="176" t="str">
        <f aca="false">IF('Platform Setup'!$F$114="","",'Platform Setup'!$F$114)</f>
        <v/>
      </c>
      <c r="F117" s="176" t="str">
        <f aca="false">IF('Platform Setup'!$G$114="","",'Platform Setup'!$G$114)</f>
        <v/>
      </c>
      <c r="G117" s="176" t="str">
        <f aca="false">IF('Platform Setup'!$H$114="","",'Platform Setup'!$H$114)</f>
        <v/>
      </c>
      <c r="H117" s="176" t="str">
        <f aca="false">IF('Platform Setup'!$I$114="","",'Platform Setup'!$I$114)</f>
        <v/>
      </c>
      <c r="I117" s="176" t="str">
        <f aca="false">IF('Platform Setup'!$M$114="","",'Platform Setup'!$M$114)</f>
        <v/>
      </c>
      <c r="J117" s="176" t="str">
        <f aca="false">IF('Platform Setup'!$J$114="","",'Platform Setup'!$J$114)</f>
        <v>Not Started</v>
      </c>
    </row>
    <row r="118" customFormat="false" ht="15" hidden="false" customHeight="false" outlineLevel="0" collapsed="false">
      <c r="A118" s="179" t="n">
        <f aca="false">IF('Platform Setup'!$A$115="","",'Platform Setup'!$A$115)</f>
        <v>112</v>
      </c>
      <c r="B118" s="179" t="str">
        <f aca="false">IF('Platform Setup'!$B$115="","",'Platform Setup'!$B$115)</f>
        <v>PitchBook (passive)</v>
      </c>
      <c r="C118" s="179" t="str">
        <f aca="false">IF('Platform Setup'!$C$115="","",'Platform Setup'!$C$115)</f>
        <v>Authority &amp; Listings</v>
      </c>
      <c r="D118" s="179" t="str">
        <f aca="false">IF('Platform Setup'!$D$115="","",'Platform Setup'!$D$115)</f>
        <v>Medium</v>
      </c>
      <c r="E118" s="179" t="str">
        <f aca="false">IF('Platform Setup'!$F$115="","",'Platform Setup'!$F$115)</f>
        <v/>
      </c>
      <c r="F118" s="179" t="str">
        <f aca="false">IF('Platform Setup'!$G$115="","",'Platform Setup'!$G$115)</f>
        <v/>
      </c>
      <c r="G118" s="179" t="str">
        <f aca="false">IF('Platform Setup'!$H$115="","",'Platform Setup'!$H$115)</f>
        <v/>
      </c>
      <c r="H118" s="179" t="str">
        <f aca="false">IF('Platform Setup'!$I$115="","",'Platform Setup'!$I$115)</f>
        <v/>
      </c>
      <c r="I118" s="179" t="str">
        <f aca="false">IF('Platform Setup'!$M$115="","",'Platform Setup'!$M$115)</f>
        <v/>
      </c>
      <c r="J118" s="179" t="str">
        <f aca="false">IF('Platform Setup'!$J$115="","",'Platform Setup'!$J$115)</f>
        <v>Not Started</v>
      </c>
    </row>
    <row r="119" customFormat="false" ht="15" hidden="false" customHeight="false" outlineLevel="0" collapsed="false">
      <c r="A119" s="176" t="n">
        <f aca="false">IF('Platform Setup'!$A$116="","",'Platform Setup'!$A$116)</f>
        <v>113</v>
      </c>
      <c r="B119" s="176" t="str">
        <f aca="false">IF('Platform Setup'!$B$116="","",'Platform Setup'!$B$116)</f>
        <v>Bayt.com (employer profile)</v>
      </c>
      <c r="C119" s="176" t="str">
        <f aca="false">IF('Platform Setup'!$C$116="","",'Platform Setup'!$C$116)</f>
        <v>Directory/Review</v>
      </c>
      <c r="D119" s="176" t="str">
        <f aca="false">IF('Platform Setup'!$D$116="","",'Platform Setup'!$D$116)</f>
        <v>Medium</v>
      </c>
      <c r="E119" s="176" t="str">
        <f aca="false">IF('Platform Setup'!$F$116="","",'Platform Setup'!$F$116)</f>
        <v/>
      </c>
      <c r="F119" s="176" t="str">
        <f aca="false">IF('Platform Setup'!$G$116="","",'Platform Setup'!$G$116)</f>
        <v/>
      </c>
      <c r="G119" s="176" t="str">
        <f aca="false">IF('Platform Setup'!$H$116="","",'Platform Setup'!$H$116)</f>
        <v/>
      </c>
      <c r="H119" s="176" t="str">
        <f aca="false">IF('Platform Setup'!$I$116="","",'Platform Setup'!$I$116)</f>
        <v/>
      </c>
      <c r="I119" s="176" t="str">
        <f aca="false">IF('Platform Setup'!$M$116="","",'Platform Setup'!$M$116)</f>
        <v/>
      </c>
      <c r="J119" s="176" t="str">
        <f aca="false">IF('Platform Setup'!$J$116="","",'Platform Setup'!$J$116)</f>
        <v>Not Started</v>
      </c>
    </row>
    <row r="120" customFormat="false" ht="15" hidden="false" customHeight="false" outlineLevel="0" collapsed="false">
      <c r="A120" s="179" t="n">
        <f aca="false">IF('Platform Setup'!$A$117="","",'Platform Setup'!$A$117)</f>
        <v>114</v>
      </c>
      <c r="B120" s="179" t="str">
        <f aca="false">IF('Platform Setup'!$B$117="","",'Platform Setup'!$B$117)</f>
        <v>OpenCorporates (verify-only)</v>
      </c>
      <c r="C120" s="179" t="str">
        <f aca="false">IF('Platform Setup'!$C$117="","",'Platform Setup'!$C$117)</f>
        <v>Authority &amp; Listings</v>
      </c>
      <c r="D120" s="179" t="str">
        <f aca="false">IF('Platform Setup'!$D$117="","",'Platform Setup'!$D$117)</f>
        <v>Low</v>
      </c>
      <c r="E120" s="179" t="str">
        <f aca="false">IF('Platform Setup'!$F$117="","",'Platform Setup'!$F$117)</f>
        <v/>
      </c>
      <c r="F120" s="179" t="str">
        <f aca="false">IF('Platform Setup'!$G$117="","",'Platform Setup'!$G$117)</f>
        <v/>
      </c>
      <c r="G120" s="179" t="str">
        <f aca="false">IF('Platform Setup'!$H$117="","",'Platform Setup'!$H$117)</f>
        <v/>
      </c>
      <c r="H120" s="179" t="str">
        <f aca="false">IF('Platform Setup'!$I$117="","",'Platform Setup'!$I$117)</f>
        <v/>
      </c>
      <c r="I120" s="179" t="str">
        <f aca="false">IF('Platform Setup'!$M$117="","",'Platform Setup'!$M$117)</f>
        <v/>
      </c>
      <c r="J120" s="179" t="str">
        <f aca="false">IF('Platform Setup'!$J$117="","",'Platform Setup'!$J$117)</f>
        <v>Not Started</v>
      </c>
    </row>
    <row r="121" customFormat="false" ht="15" hidden="false" customHeight="false" outlineLevel="0" collapsed="false">
      <c r="A121" s="176" t="n">
        <f aca="false">IF('Platform Setup'!$A$118="","",'Platform Setup'!$A$118)</f>
        <v>115</v>
      </c>
      <c r="B121" s="176" t="str">
        <f aca="false">IF('Platform Setup'!$B$118="","",'Platform Setup'!$B$118)</f>
        <v>LEI (GLEIF)</v>
      </c>
      <c r="C121" s="176" t="str">
        <f aca="false">IF('Platform Setup'!$C$118="","",'Platform Setup'!$C$118)</f>
        <v>Authority &amp; Listings</v>
      </c>
      <c r="D121" s="176" t="str">
        <f aca="false">IF('Platform Setup'!$D$118="","",'Platform Setup'!$D$118)</f>
        <v>Low</v>
      </c>
      <c r="E121" s="176" t="str">
        <f aca="false">IF('Platform Setup'!$F$118="","",'Platform Setup'!$F$118)</f>
        <v/>
      </c>
      <c r="F121" s="176" t="str">
        <f aca="false">IF('Platform Setup'!$G$118="","",'Platform Setup'!$G$118)</f>
        <v/>
      </c>
      <c r="G121" s="176" t="str">
        <f aca="false">IF('Platform Setup'!$H$118="","",'Platform Setup'!$H$118)</f>
        <v/>
      </c>
      <c r="H121" s="176" t="str">
        <f aca="false">IF('Platform Setup'!$I$118="","",'Platform Setup'!$I$118)</f>
        <v/>
      </c>
      <c r="I121" s="176" t="str">
        <f aca="false">IF('Platform Setup'!$M$118="","",'Platform Setup'!$M$118)</f>
        <v/>
      </c>
      <c r="J121" s="176" t="str">
        <f aca="false">IF('Platform Setup'!$J$118="","",'Platform Setup'!$J$118)</f>
        <v>Not Started</v>
      </c>
    </row>
    <row r="122" customFormat="false" ht="15" hidden="false" customHeight="false" outlineLevel="0" collapsed="false">
      <c r="A122" s="179" t="n">
        <f aca="false">IF('Platform Setup'!$A$119="","",'Platform Setup'!$A$119)</f>
        <v>116</v>
      </c>
      <c r="B122" s="179" t="str">
        <f aca="false">IF('Platform Setup'!$B$119="","",'Platform Setup'!$B$119)</f>
        <v>StartupBlink</v>
      </c>
      <c r="C122" s="179" t="str">
        <f aca="false">IF('Platform Setup'!$C$119="","",'Platform Setup'!$C$119)</f>
        <v>Authority &amp; Listings</v>
      </c>
      <c r="D122" s="179" t="str">
        <f aca="false">IF('Platform Setup'!$D$119="","",'Platform Setup'!$D$119)</f>
        <v>Low</v>
      </c>
      <c r="E122" s="179" t="str">
        <f aca="false">IF('Platform Setup'!$F$119="","",'Platform Setup'!$F$119)</f>
        <v/>
      </c>
      <c r="F122" s="179" t="str">
        <f aca="false">IF('Platform Setup'!$G$119="","",'Platform Setup'!$G$119)</f>
        <v/>
      </c>
      <c r="G122" s="179" t="str">
        <f aca="false">IF('Platform Setup'!$H$119="","",'Platform Setup'!$H$119)</f>
        <v/>
      </c>
      <c r="H122" s="179" t="str">
        <f aca="false">IF('Platform Setup'!$I$119="","",'Platform Setup'!$I$119)</f>
        <v/>
      </c>
      <c r="I122" s="179" t="str">
        <f aca="false">IF('Platform Setup'!$M$119="","",'Platform Setup'!$M$119)</f>
        <v/>
      </c>
      <c r="J122" s="179" t="str">
        <f aca="false">IF('Platform Setup'!$J$119="","",'Platform Setup'!$J$119)</f>
        <v>Not Started</v>
      </c>
    </row>
    <row r="123" customFormat="false" ht="15" hidden="false" customHeight="false" outlineLevel="0" collapsed="false">
      <c r="A123" s="176" t="n">
        <f aca="false">IF('Platform Setup'!$A$120="","",'Platform Setup'!$A$120)</f>
        <v>117</v>
      </c>
      <c r="B123" s="176" t="str">
        <f aca="false">IF('Platform Setup'!$B$120="","",'Platform Setup'!$B$120)</f>
        <v>Startup Ranking</v>
      </c>
      <c r="C123" s="176" t="str">
        <f aca="false">IF('Platform Setup'!$C$120="","",'Platform Setup'!$C$120)</f>
        <v>Authority &amp; Listings</v>
      </c>
      <c r="D123" s="176" t="str">
        <f aca="false">IF('Platform Setup'!$D$120="","",'Platform Setup'!$D$120)</f>
        <v>Low</v>
      </c>
      <c r="E123" s="176" t="str">
        <f aca="false">IF('Platform Setup'!$F$120="","",'Platform Setup'!$F$120)</f>
        <v/>
      </c>
      <c r="F123" s="176" t="str">
        <f aca="false">IF('Platform Setup'!$G$120="","",'Platform Setup'!$G$120)</f>
        <v/>
      </c>
      <c r="G123" s="176" t="str">
        <f aca="false">IF('Platform Setup'!$H$120="","",'Platform Setup'!$H$120)</f>
        <v/>
      </c>
      <c r="H123" s="176" t="str">
        <f aca="false">IF('Platform Setup'!$I$120="","",'Platform Setup'!$I$120)</f>
        <v/>
      </c>
      <c r="I123" s="176" t="str">
        <f aca="false">IF('Platform Setup'!$M$120="","",'Platform Setup'!$M$120)</f>
        <v/>
      </c>
      <c r="J123" s="176" t="str">
        <f aca="false">IF('Platform Setup'!$J$120="","",'Platform Setup'!$J$120)</f>
        <v>Not Started</v>
      </c>
    </row>
    <row r="124" customFormat="false" ht="15" hidden="false" customHeight="false" outlineLevel="0" collapsed="false">
      <c r="A124" s="179" t="n">
        <f aca="false">IF('Platform Setup'!$A$121="","",'Platform Setup'!$A$121)</f>
        <v>118</v>
      </c>
      <c r="B124" s="179" t="str">
        <f aca="false">IF('Platform Setup'!$B$121="","",'Platform Setup'!$B$121)</f>
        <v>Wellfound (AngelList)</v>
      </c>
      <c r="C124" s="179" t="str">
        <f aca="false">IF('Platform Setup'!$C$121="","",'Platform Setup'!$C$121)</f>
        <v>Authority &amp; Listings</v>
      </c>
      <c r="D124" s="179" t="str">
        <f aca="false">IF('Platform Setup'!$D$121="","",'Platform Setup'!$D$121)</f>
        <v>Low</v>
      </c>
      <c r="E124" s="179" t="str">
        <f aca="false">IF('Platform Setup'!$F$121="","",'Platform Setup'!$F$121)</f>
        <v/>
      </c>
      <c r="F124" s="179" t="str">
        <f aca="false">IF('Platform Setup'!$G$121="","",'Platform Setup'!$G$121)</f>
        <v/>
      </c>
      <c r="G124" s="179" t="str">
        <f aca="false">IF('Platform Setup'!$H$121="","",'Platform Setup'!$H$121)</f>
        <v/>
      </c>
      <c r="H124" s="179" t="str">
        <f aca="false">IF('Platform Setup'!$I$121="","",'Platform Setup'!$I$121)</f>
        <v/>
      </c>
      <c r="I124" s="179" t="str">
        <f aca="false">IF('Platform Setup'!$M$121="","",'Platform Setup'!$M$121)</f>
        <v/>
      </c>
      <c r="J124" s="179" t="str">
        <f aca="false">IF('Platform Setup'!$J$121="","",'Platform Setup'!$J$121)</f>
        <v>Not Started</v>
      </c>
    </row>
    <row r="125" customFormat="false" ht="15" hidden="false" customHeight="false" outlineLevel="0" collapsed="false">
      <c r="A125" s="176" t="n">
        <f aca="false">IF('Platform Setup'!$A$122="","",'Platform Setup'!$A$122)</f>
        <v>119</v>
      </c>
      <c r="B125" s="176" t="str">
        <f aca="false">IF('Platform Setup'!$B$122="","",'Platform Setup'!$B$122)</f>
        <v>Glassdoor / Indeed Employer Pages</v>
      </c>
      <c r="C125" s="176" t="str">
        <f aca="false">IF('Platform Setup'!$C$122="","",'Platform Setup'!$C$122)</f>
        <v>Authority &amp; Listings</v>
      </c>
      <c r="D125" s="176" t="str">
        <f aca="false">IF('Platform Setup'!$D$122="","",'Platform Setup'!$D$122)</f>
        <v>Low</v>
      </c>
      <c r="E125" s="176" t="str">
        <f aca="false">IF('Platform Setup'!$F$122="","",'Platform Setup'!$F$122)</f>
        <v/>
      </c>
      <c r="F125" s="176" t="str">
        <f aca="false">IF('Platform Setup'!$G$122="","",'Platform Setup'!$G$122)</f>
        <v/>
      </c>
      <c r="G125" s="176" t="str">
        <f aca="false">IF('Platform Setup'!$H$122="","",'Platform Setup'!$H$122)</f>
        <v/>
      </c>
      <c r="H125" s="176" t="str">
        <f aca="false">IF('Platform Setup'!$I$122="","",'Platform Setup'!$I$122)</f>
        <v/>
      </c>
      <c r="I125" s="176" t="str">
        <f aca="false">IF('Platform Setup'!$M$122="","",'Platform Setup'!$M$122)</f>
        <v/>
      </c>
      <c r="J125" s="176" t="str">
        <f aca="false">IF('Platform Setup'!$J$122="","",'Platform Setup'!$J$122)</f>
        <v>Not Started</v>
      </c>
    </row>
    <row r="126" customFormat="false" ht="15" hidden="false" customHeight="false" outlineLevel="0" collapsed="false">
      <c r="A126" s="179" t="n">
        <f aca="false">IF('Platform Setup'!$A$123="","",'Platform Setup'!$A$123)</f>
        <v>120</v>
      </c>
      <c r="B126" s="179" t="str">
        <f aca="false">IF('Platform Setup'!$B$123="","",'Platform Setup'!$B$123)</f>
        <v>Naukrigulf (employer)</v>
      </c>
      <c r="C126" s="179" t="str">
        <f aca="false">IF('Platform Setup'!$C$123="","",'Platform Setup'!$C$123)</f>
        <v>Directory/Review</v>
      </c>
      <c r="D126" s="179" t="str">
        <f aca="false">IF('Platform Setup'!$D$123="","",'Platform Setup'!$D$123)</f>
        <v>Low</v>
      </c>
      <c r="E126" s="179" t="str">
        <f aca="false">IF('Platform Setup'!$F$123="","",'Platform Setup'!$F$123)</f>
        <v/>
      </c>
      <c r="F126" s="179" t="str">
        <f aca="false">IF('Platform Setup'!$G$123="","",'Platform Setup'!$G$123)</f>
        <v/>
      </c>
      <c r="G126" s="179" t="str">
        <f aca="false">IF('Platform Setup'!$H$123="","",'Platform Setup'!$H$123)</f>
        <v/>
      </c>
      <c r="H126" s="179" t="str">
        <f aca="false">IF('Platform Setup'!$I$123="","",'Platform Setup'!$I$123)</f>
        <v/>
      </c>
      <c r="I126" s="179" t="str">
        <f aca="false">IF('Platform Setup'!$M$123="","",'Platform Setup'!$M$123)</f>
        <v/>
      </c>
      <c r="J126" s="179" t="str">
        <f aca="false">IF('Platform Setup'!$J$123="","",'Platform Setup'!$J$123)</f>
        <v>Not Started</v>
      </c>
    </row>
    <row r="127" customFormat="false" ht="15" hidden="false" customHeight="false" outlineLevel="0" collapsed="false">
      <c r="A127" s="176" t="n">
        <f aca="false">IF('Platform Setup'!$A$124="","",'Platform Setup'!$A$124)</f>
        <v>121</v>
      </c>
      <c r="B127" s="176" t="str">
        <f aca="false">IF('Platform Setup'!$B$124="","",'Platform Setup'!$B$124)</f>
        <v>GulfTalent (employer)</v>
      </c>
      <c r="C127" s="176" t="str">
        <f aca="false">IF('Platform Setup'!$C$124="","",'Platform Setup'!$C$124)</f>
        <v>Directory/Review</v>
      </c>
      <c r="D127" s="176" t="str">
        <f aca="false">IF('Platform Setup'!$D$124="","",'Platform Setup'!$D$124)</f>
        <v>Low</v>
      </c>
      <c r="E127" s="176" t="str">
        <f aca="false">IF('Platform Setup'!$F$124="","",'Platform Setup'!$F$124)</f>
        <v/>
      </c>
      <c r="F127" s="176" t="str">
        <f aca="false">IF('Platform Setup'!$G$124="","",'Platform Setup'!$G$124)</f>
        <v/>
      </c>
      <c r="G127" s="176" t="str">
        <f aca="false">IF('Platform Setup'!$H$124="","",'Platform Setup'!$H$124)</f>
        <v/>
      </c>
      <c r="H127" s="176" t="str">
        <f aca="false">IF('Platform Setup'!$I$124="","",'Platform Setup'!$I$124)</f>
        <v/>
      </c>
      <c r="I127" s="176" t="str">
        <f aca="false">IF('Platform Setup'!$M$124="","",'Platform Setup'!$M$124)</f>
        <v/>
      </c>
      <c r="J127" s="176" t="str">
        <f aca="false">IF('Platform Setup'!$J$124="","",'Platform Setup'!$J$124)</f>
        <v>Not Started</v>
      </c>
    </row>
    <row r="128" customFormat="false" ht="15" hidden="false" customHeight="false" outlineLevel="0" collapsed="false">
      <c r="A128" s="179" t="n">
        <f aca="false">IF('Platform Setup'!$A$125="","",'Platform Setup'!$A$125)</f>
        <v>122</v>
      </c>
      <c r="B128" s="179" t="str">
        <f aca="false">IF('Platform Setup'!$B$125="","",'Platform Setup'!$B$125)</f>
        <v>LinkedIn Learning Instructor</v>
      </c>
      <c r="C128" s="179" t="str">
        <f aca="false">IF('Platform Setup'!$C$125="","",'Platform Setup'!$C$125)</f>
        <v>Publishing</v>
      </c>
      <c r="D128" s="179" t="str">
        <f aca="false">IF('Platform Setup'!$D$125="","",'Platform Setup'!$D$125)</f>
        <v>Low</v>
      </c>
      <c r="E128" s="179" t="str">
        <f aca="false">IF('Platform Setup'!$F$125="","",'Platform Setup'!$F$125)</f>
        <v/>
      </c>
      <c r="F128" s="179" t="str">
        <f aca="false">IF('Platform Setup'!$G$125="","",'Platform Setup'!$G$125)</f>
        <v/>
      </c>
      <c r="G128" s="179" t="str">
        <f aca="false">IF('Platform Setup'!$H$125="","",'Platform Setup'!$H$125)</f>
        <v/>
      </c>
      <c r="H128" s="179" t="str">
        <f aca="false">IF('Platform Setup'!$I$125="","",'Platform Setup'!$I$125)</f>
        <v/>
      </c>
      <c r="I128" s="179" t="str">
        <f aca="false">IF('Platform Setup'!$M$125="","",'Platform Setup'!$M$125)</f>
        <v/>
      </c>
      <c r="J128" s="179" t="str">
        <f aca="false">IF('Platform Setup'!$J$125="","",'Platform Setup'!$J$125)</f>
        <v>Not Started</v>
      </c>
    </row>
    <row r="129" customFormat="false" ht="15" hidden="false" customHeight="false" outlineLevel="0" collapsed="false">
      <c r="A129" s="176" t="n">
        <f aca="false">IF('Platform Setup'!$A$126="","",'Platform Setup'!$A$126)</f>
        <v>123</v>
      </c>
      <c r="B129" s="176" t="str">
        <f aca="false">IF('Platform Setup'!$B$126="","",'Platform Setup'!$B$126)</f>
        <v>Google Scholar (named authors)</v>
      </c>
      <c r="C129" s="176" t="str">
        <f aca="false">IF('Platform Setup'!$C$126="","",'Platform Setup'!$C$126)</f>
        <v>Publishing</v>
      </c>
      <c r="D129" s="176" t="str">
        <f aca="false">IF('Platform Setup'!$D$126="","",'Platform Setup'!$D$126)</f>
        <v>Low</v>
      </c>
      <c r="E129" s="176" t="str">
        <f aca="false">IF('Platform Setup'!$F$126="","",'Platform Setup'!$F$126)</f>
        <v/>
      </c>
      <c r="F129" s="176" t="str">
        <f aca="false">IF('Platform Setup'!$G$126="","",'Platform Setup'!$G$126)</f>
        <v/>
      </c>
      <c r="G129" s="176" t="str">
        <f aca="false">IF('Platform Setup'!$H$126="","",'Platform Setup'!$H$126)</f>
        <v/>
      </c>
      <c r="H129" s="176" t="str">
        <f aca="false">IF('Platform Setup'!$I$126="","",'Platform Setup'!$I$126)</f>
        <v/>
      </c>
      <c r="I129" s="176" t="str">
        <f aca="false">IF('Platform Setup'!$M$126="","",'Platform Setup'!$M$126)</f>
        <v/>
      </c>
      <c r="J129" s="176" t="str">
        <f aca="false">IF('Platform Setup'!$J$126="","",'Platform Setup'!$J$126)</f>
        <v>Not Started</v>
      </c>
    </row>
    <row r="130" customFormat="false" ht="15" hidden="false" customHeight="false" outlineLevel="0" collapsed="false">
      <c r="A130" s="179" t="n">
        <f aca="false">IF('Platform Setup'!$A$127="","",'Platform Setup'!$A$127)</f>
        <v>124</v>
      </c>
      <c r="B130" s="179" t="str">
        <f aca="false">IF('Platform Setup'!$B$127="","",'Platform Setup'!$B$127)</f>
        <v>Snapchat</v>
      </c>
      <c r="C130" s="179" t="str">
        <f aca="false">IF('Platform Setup'!$C$127="","",'Platform Setup'!$C$127)</f>
        <v>Social Media</v>
      </c>
      <c r="D130" s="179" t="str">
        <f aca="false">IF('Platform Setup'!$D$127="","",'Platform Setup'!$D$127)</f>
        <v>Medium</v>
      </c>
      <c r="E130" s="179" t="str">
        <f aca="false">IF('Platform Setup'!$F$127="","",'Platform Setup'!$F$127)</f>
        <v/>
      </c>
      <c r="F130" s="179" t="str">
        <f aca="false">IF('Platform Setup'!$G$127="","",'Platform Setup'!$G$127)</f>
        <v/>
      </c>
      <c r="G130" s="179" t="str">
        <f aca="false">IF('Platform Setup'!$H$127="","",'Platform Setup'!$H$127)</f>
        <v/>
      </c>
      <c r="H130" s="179" t="str">
        <f aca="false">IF('Platform Setup'!$I$127="","",'Platform Setup'!$I$127)</f>
        <v/>
      </c>
      <c r="I130" s="179" t="str">
        <f aca="false">IF('Platform Setup'!$M$127="","",'Platform Setup'!$M$127)</f>
        <v/>
      </c>
      <c r="J130" s="179" t="str">
        <f aca="false">IF('Platform Setup'!$J$127="","",'Platform Setup'!$J$127)</f>
        <v>Not Started</v>
      </c>
    </row>
    <row r="131" customFormat="false" ht="15" hidden="false" customHeight="false" outlineLevel="0" collapsed="false">
      <c r="A131" s="176" t="n">
        <f aca="false">IF('Platform Setup'!$A$128="","",'Platform Setup'!$A$128)</f>
        <v>125</v>
      </c>
      <c r="B131" s="176" t="str">
        <f aca="false">IF('Platform Setup'!$B$128="","",'Platform Setup'!$B$128)</f>
        <v>Careers Page + Google for Jobs</v>
      </c>
      <c r="C131" s="176" t="str">
        <f aca="false">IF('Platform Setup'!$C$128="","",'Platform Setup'!$C$128)</f>
        <v>SEO &amp; Syndication</v>
      </c>
      <c r="D131" s="176" t="str">
        <f aca="false">IF('Platform Setup'!$D$128="","",'Platform Setup'!$D$128)</f>
        <v>High</v>
      </c>
      <c r="E131" s="176" t="str">
        <f aca="false">IF('Platform Setup'!$F$128="","",'Platform Setup'!$F$128)</f>
        <v/>
      </c>
      <c r="F131" s="176" t="str">
        <f aca="false">IF('Platform Setup'!$G$128="","",'Platform Setup'!$G$128)</f>
        <v/>
      </c>
      <c r="G131" s="176" t="str">
        <f aca="false">IF('Platform Setup'!$H$128="","",'Platform Setup'!$H$128)</f>
        <v/>
      </c>
      <c r="H131" s="176" t="str">
        <f aca="false">IF('Platform Setup'!$I$128="","",'Platform Setup'!$I$128)</f>
        <v/>
      </c>
      <c r="I131" s="176" t="str">
        <f aca="false">IF('Platform Setup'!$M$128="","",'Platform Setup'!$M$128)</f>
        <v/>
      </c>
      <c r="J131" s="176" t="str">
        <f aca="false">IF('Platform Setup'!$J$128="","",'Platform Setup'!$J$128)</f>
        <v>Not Started</v>
      </c>
    </row>
    <row r="132" customFormat="false" ht="15" hidden="false" customHeight="false" outlineLevel="0" collapsed="false">
      <c r="A132" s="179" t="n">
        <f aca="false">IF('Platform Setup'!$A$129="","",'Platform Setup'!$A$129)</f>
        <v>126</v>
      </c>
      <c r="B132" s="179" t="str">
        <f aca="false">IF('Platform Setup'!$B$129="","",'Platform Setup'!$B$129)</f>
        <v>Naukri.com (employer)</v>
      </c>
      <c r="C132" s="179" t="str">
        <f aca="false">IF('Platform Setup'!$C$129="","",'Platform Setup'!$C$129)</f>
        <v>Directory/Review</v>
      </c>
      <c r="D132" s="179" t="str">
        <f aca="false">IF('Platform Setup'!$D$129="","",'Platform Setup'!$D$129)</f>
        <v>Medium</v>
      </c>
      <c r="E132" s="179" t="str">
        <f aca="false">IF('Platform Setup'!$F$129="","",'Platform Setup'!$F$129)</f>
        <v/>
      </c>
      <c r="F132" s="179" t="str">
        <f aca="false">IF('Platform Setup'!$G$129="","",'Platform Setup'!$G$129)</f>
        <v/>
      </c>
      <c r="G132" s="179" t="str">
        <f aca="false">IF('Platform Setup'!$H$129="","",'Platform Setup'!$H$129)</f>
        <v/>
      </c>
      <c r="H132" s="179" t="str">
        <f aca="false">IF('Platform Setup'!$I$129="","",'Platform Setup'!$I$129)</f>
        <v/>
      </c>
      <c r="I132" s="179" t="str">
        <f aca="false">IF('Platform Setup'!$M$129="","",'Platform Setup'!$M$129)</f>
        <v/>
      </c>
      <c r="J132" s="179" t="str">
        <f aca="false">IF('Platform Setup'!$J$129="","",'Platform Setup'!$J$129)</f>
        <v>Not Started</v>
      </c>
    </row>
    <row r="133" customFormat="false" ht="15" hidden="false" customHeight="false" outlineLevel="0" collapsed="false">
      <c r="A133" s="176" t="n">
        <f aca="false">IF('Platform Setup'!$A$130="","",'Platform Setup'!$A$130)</f>
        <v>127</v>
      </c>
      <c r="B133" s="176" t="str">
        <f aca="false">IF('Platform Setup'!$B$130="","",'Platform Setup'!$B$130)</f>
        <v>Jobberman (employer)</v>
      </c>
      <c r="C133" s="176" t="str">
        <f aca="false">IF('Platform Setup'!$C$130="","",'Platform Setup'!$C$130)</f>
        <v>Directory/Review</v>
      </c>
      <c r="D133" s="176" t="str">
        <f aca="false">IF('Platform Setup'!$D$130="","",'Platform Setup'!$D$130)</f>
        <v>Low</v>
      </c>
      <c r="E133" s="176" t="str">
        <f aca="false">IF('Platform Setup'!$F$130="","",'Platform Setup'!$F$130)</f>
        <v/>
      </c>
      <c r="F133" s="176" t="str">
        <f aca="false">IF('Platform Setup'!$G$130="","",'Platform Setup'!$G$130)</f>
        <v/>
      </c>
      <c r="G133" s="176" t="str">
        <f aca="false">IF('Platform Setup'!$H$130="","",'Platform Setup'!$H$130)</f>
        <v/>
      </c>
      <c r="H133" s="176" t="str">
        <f aca="false">IF('Platform Setup'!$I$130="","",'Platform Setup'!$I$130)</f>
        <v/>
      </c>
      <c r="I133" s="176" t="str">
        <f aca="false">IF('Platform Setup'!$M$130="","",'Platform Setup'!$M$130)</f>
        <v/>
      </c>
      <c r="J133" s="176" t="str">
        <f aca="false">IF('Platform Setup'!$J$130="","",'Platform Setup'!$J$130)</f>
        <v>Not Started</v>
      </c>
    </row>
    <row r="134" customFormat="false" ht="15" hidden="false" customHeight="false" outlineLevel="0" collapsed="false">
      <c r="A134" s="179" t="n">
        <f aca="false">IF('Platform Setup'!$A$131="","",'Platform Setup'!$A$131)</f>
        <v>128</v>
      </c>
      <c r="B134" s="179" t="str">
        <f aca="false">IF('Platform Setup'!$B$131="","",'Platform Setup'!$B$131)</f>
        <v>Zenodo (DOI for frameworks)</v>
      </c>
      <c r="C134" s="179" t="str">
        <f aca="false">IF('Platform Setup'!$C$131="","",'Platform Setup'!$C$131)</f>
        <v>Authority &amp; Listings</v>
      </c>
      <c r="D134" s="179" t="str">
        <f aca="false">IF('Platform Setup'!$D$131="","",'Platform Setup'!$D$131)</f>
        <v>Medium</v>
      </c>
      <c r="E134" s="179" t="str">
        <f aca="false">IF('Platform Setup'!$F$131="","",'Platform Setup'!$F$131)</f>
        <v/>
      </c>
      <c r="F134" s="179" t="str">
        <f aca="false">IF('Platform Setup'!$G$131="","",'Platform Setup'!$G$131)</f>
        <v/>
      </c>
      <c r="G134" s="179" t="str">
        <f aca="false">IF('Platform Setup'!$H$131="","",'Platform Setup'!$H$131)</f>
        <v/>
      </c>
      <c r="H134" s="179" t="str">
        <f aca="false">IF('Platform Setup'!$I$131="","",'Platform Setup'!$I$131)</f>
        <v/>
      </c>
      <c r="I134" s="179" t="str">
        <f aca="false">IF('Platform Setup'!$M$131="","",'Platform Setup'!$M$131)</f>
        <v/>
      </c>
      <c r="J134" s="179" t="str">
        <f aca="false">IF('Platform Setup'!$J$131="","",'Platform Setup'!$J$131)</f>
        <v>Not Started</v>
      </c>
    </row>
    <row r="135" customFormat="false" ht="15" hidden="false" customHeight="false" outlineLevel="0" collapsed="false">
      <c r="A135" s="176" t="n">
        <f aca="false">IF('Platform Setup'!$A$132="","",'Platform Setup'!$A$132)</f>
        <v>129</v>
      </c>
      <c r="B135" s="176" t="str">
        <f aca="false">IF('Platform Setup'!$B$132="","",'Platform Setup'!$B$132)</f>
        <v>OER Commons + MERLOT</v>
      </c>
      <c r="C135" s="176" t="str">
        <f aca="false">IF('Platform Setup'!$C$132="","",'Platform Setup'!$C$132)</f>
        <v>Publishing</v>
      </c>
      <c r="D135" s="176" t="str">
        <f aca="false">IF('Platform Setup'!$D$132="","",'Platform Setup'!$D$132)</f>
        <v>Medium</v>
      </c>
      <c r="E135" s="176" t="str">
        <f aca="false">IF('Platform Setup'!$F$132="","",'Platform Setup'!$F$132)</f>
        <v/>
      </c>
      <c r="F135" s="176" t="str">
        <f aca="false">IF('Platform Setup'!$G$132="","",'Platform Setup'!$G$132)</f>
        <v/>
      </c>
      <c r="G135" s="176" t="str">
        <f aca="false">IF('Platform Setup'!$H$132="","",'Platform Setup'!$H$132)</f>
        <v/>
      </c>
      <c r="H135" s="176" t="str">
        <f aca="false">IF('Platform Setup'!$I$132="","",'Platform Setup'!$I$132)</f>
        <v/>
      </c>
      <c r="I135" s="176" t="str">
        <f aca="false">IF('Platform Setup'!$M$132="","",'Platform Setup'!$M$132)</f>
        <v/>
      </c>
      <c r="J135" s="176" t="str">
        <f aca="false">IF('Platform Setup'!$J$132="","",'Platform Setup'!$J$132)</f>
        <v>Not Started</v>
      </c>
    </row>
    <row r="136" customFormat="false" ht="15" hidden="false" customHeight="false" outlineLevel="0" collapsed="false">
      <c r="A136" s="179" t="n">
        <f aca="false">IF('Platform Setup'!$A$133="","",'Platform Setup'!$A$133)</f>
        <v>130</v>
      </c>
      <c r="B136" s="179" t="str">
        <f aca="false">IF('Platform Setup'!$B$133="","",'Platform Setup'!$B$133)</f>
        <v>TrainingZone + HRZone (UK L&amp;D)</v>
      </c>
      <c r="C136" s="179" t="str">
        <f aca="false">IF('Platform Setup'!$C$133="","",'Platform Setup'!$C$133)</f>
        <v>Publishing</v>
      </c>
      <c r="D136" s="179" t="str">
        <f aca="false">IF('Platform Setup'!$D$133="","",'Platform Setup'!$D$133)</f>
        <v>Medium</v>
      </c>
      <c r="E136" s="179" t="str">
        <f aca="false">IF('Platform Setup'!$F$133="","",'Platform Setup'!$F$133)</f>
        <v/>
      </c>
      <c r="F136" s="179" t="str">
        <f aca="false">IF('Platform Setup'!$G$133="","",'Platform Setup'!$G$133)</f>
        <v/>
      </c>
      <c r="G136" s="179" t="str">
        <f aca="false">IF('Platform Setup'!$H$133="","",'Platform Setup'!$H$133)</f>
        <v/>
      </c>
      <c r="H136" s="179" t="str">
        <f aca="false">IF('Platform Setup'!$I$133="","",'Platform Setup'!$I$133)</f>
        <v/>
      </c>
      <c r="I136" s="179" t="str">
        <f aca="false">IF('Platform Setup'!$M$133="","",'Platform Setup'!$M$133)</f>
        <v/>
      </c>
      <c r="J136" s="179" t="str">
        <f aca="false">IF('Platform Setup'!$J$133="","",'Platform Setup'!$J$133)</f>
        <v>Not Started</v>
      </c>
    </row>
    <row r="137" customFormat="false" ht="15" hidden="false" customHeight="false" outlineLevel="0" collapsed="false">
      <c r="A137" s="176" t="n">
        <f aca="false">IF('Platform Setup'!$A$134="","",'Platform Setup'!$A$134)</f>
        <v>131</v>
      </c>
      <c r="B137" s="176" t="str">
        <f aca="false">IF('Platform Setup'!$B$134="","",'Platform Setup'!$B$134)</f>
        <v>Google Search Console</v>
      </c>
      <c r="C137" s="176" t="str">
        <f aca="false">IF('Platform Setup'!$C$134="","",'Platform Setup'!$C$134)</f>
        <v>Analytics</v>
      </c>
      <c r="D137" s="176" t="str">
        <f aca="false">IF('Platform Setup'!$D$134="","",'Platform Setup'!$D$134)</f>
        <v>Critical</v>
      </c>
      <c r="E137" s="176" t="str">
        <f aca="false">IF('Platform Setup'!$F$134="","",'Platform Setup'!$F$134)</f>
        <v/>
      </c>
      <c r="F137" s="176" t="str">
        <f aca="false">IF('Platform Setup'!$G$134="","",'Platform Setup'!$G$134)</f>
        <v/>
      </c>
      <c r="G137" s="176" t="str">
        <f aca="false">IF('Platform Setup'!$H$134="","",'Platform Setup'!$H$134)</f>
        <v/>
      </c>
      <c r="H137" s="176" t="str">
        <f aca="false">IF('Platform Setup'!$I$134="","",'Platform Setup'!$I$134)</f>
        <v/>
      </c>
      <c r="I137" s="176" t="str">
        <f aca="false">IF('Platform Setup'!$M$134="","",'Platform Setup'!$M$134)</f>
        <v/>
      </c>
      <c r="J137" s="176" t="str">
        <f aca="false">IF('Platform Setup'!$J$134="","",'Platform Setup'!$J$134)</f>
        <v>Not Started</v>
      </c>
    </row>
    <row r="138" customFormat="false" ht="15" hidden="false" customHeight="false" outlineLevel="0" collapsed="false">
      <c r="A138" s="179" t="n">
        <f aca="false">IF('Platform Setup'!$A$135="","",'Platform Setup'!$A$135)</f>
        <v>132</v>
      </c>
      <c r="B138" s="179" t="str">
        <f aca="false">IF('Platform Setup'!$B$135="","",'Platform Setup'!$B$135)</f>
        <v>Google Analytics</v>
      </c>
      <c r="C138" s="179" t="str">
        <f aca="false">IF('Platform Setup'!$C$135="","",'Platform Setup'!$C$135)</f>
        <v>Analytics</v>
      </c>
      <c r="D138" s="179" t="str">
        <f aca="false">IF('Platform Setup'!$D$135="","",'Platform Setup'!$D$135)</f>
        <v>Critical</v>
      </c>
      <c r="E138" s="179" t="str">
        <f aca="false">IF('Platform Setup'!$F$135="","",'Platform Setup'!$F$135)</f>
        <v/>
      </c>
      <c r="F138" s="179" t="str">
        <f aca="false">IF('Platform Setup'!$G$135="","",'Platform Setup'!$G$135)</f>
        <v/>
      </c>
      <c r="G138" s="179" t="str">
        <f aca="false">IF('Platform Setup'!$H$135="","",'Platform Setup'!$H$135)</f>
        <v/>
      </c>
      <c r="H138" s="179" t="str">
        <f aca="false">IF('Platform Setup'!$I$135="","",'Platform Setup'!$I$135)</f>
        <v/>
      </c>
      <c r="I138" s="179" t="str">
        <f aca="false">IF('Platform Setup'!$M$135="","",'Platform Setup'!$M$135)</f>
        <v/>
      </c>
      <c r="J138" s="179" t="str">
        <f aca="false">IF('Platform Setup'!$J$135="","",'Platform Setup'!$J$135)</f>
        <v>Not Started</v>
      </c>
    </row>
    <row r="139" customFormat="false" ht="15" hidden="false" customHeight="false" outlineLevel="0" collapsed="false">
      <c r="A139" s="176" t="n">
        <f aca="false">IF('Platform Setup'!$A$136="","",'Platform Setup'!$A$136)</f>
        <v>133</v>
      </c>
      <c r="B139" s="176" t="str">
        <f aca="false">IF('Platform Setup'!$B$136="","",'Platform Setup'!$B$136)</f>
        <v>Microsoft Clarity</v>
      </c>
      <c r="C139" s="176" t="str">
        <f aca="false">IF('Platform Setup'!$C$136="","",'Platform Setup'!$C$136)</f>
        <v>Analytics</v>
      </c>
      <c r="D139" s="176" t="str">
        <f aca="false">IF('Platform Setup'!$D$136="","",'Platform Setup'!$D$136)</f>
        <v>High</v>
      </c>
      <c r="E139" s="176" t="str">
        <f aca="false">IF('Platform Setup'!$F$136="","",'Platform Setup'!$F$136)</f>
        <v/>
      </c>
      <c r="F139" s="176" t="str">
        <f aca="false">IF('Platform Setup'!$G$136="","",'Platform Setup'!$G$136)</f>
        <v/>
      </c>
      <c r="G139" s="176" t="str">
        <f aca="false">IF('Platform Setup'!$H$136="","",'Platform Setup'!$H$136)</f>
        <v/>
      </c>
      <c r="H139" s="176" t="str">
        <f aca="false">IF('Platform Setup'!$I$136="","",'Platform Setup'!$I$136)</f>
        <v/>
      </c>
      <c r="I139" s="176" t="str">
        <f aca="false">IF('Platform Setup'!$M$136="","",'Platform Setup'!$M$136)</f>
        <v/>
      </c>
      <c r="J139" s="176" t="str">
        <f aca="false">IF('Platform Setup'!$J$136="","",'Platform Setup'!$J$136)</f>
        <v>Not Started</v>
      </c>
    </row>
  </sheetData>
  <sheetProtection sheet="true" password="dd42" formatCells="false" formatColumns="false" formatRows="false" sort="false" autoFilter="false"/>
  <mergeCells count="5">
    <mergeCell ref="A1:J1"/>
    <mergeCell ref="B2:J2"/>
    <mergeCell ref="A3:J3"/>
    <mergeCell ref="A4:C4"/>
    <mergeCell ref="D4:G4"/>
  </mergeCells>
  <hyperlinks>
    <hyperlink ref="A2" location="'MAP'!A1" display="◀  MAP"/>
  </hyperlinks>
  <printOptions headings="false" gridLines="false" gridLinesSet="true" horizontalCentered="false" verticalCentered="false"/>
  <pageMargins left="0.4" right="0.4" top="0.55" bottom="0.55" header="0.511811023622047" footer="0.3"/>
  <pageSetup paperSize="1" scale="100" fitToWidth="1" fitToHeight="0" pageOrder="downThenOver" orientation="landscape" blackAndWhite="false" draft="false" cellComments="none" horizontalDpi="300" verticalDpi="300" copies="1"/>
  <headerFooter differentFirst="false" differentOddEven="false">
    <oddHeader/>
    <oddFooter>&amp;L&amp;7 &amp;K808080PCI AI  —  Growth OS&amp;R&amp;7 &amp;K808080Page &amp;P of &amp;N</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true"/>
  </sheetPr>
  <dimension ref="A1:P6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3" topLeftCell="D4" activePane="bottomRight" state="frozen"/>
      <selection pane="topLeft" activeCell="A1" activeCellId="0" sqref="A1"/>
      <selection pane="topRight" activeCell="D1" activeCellId="0" sqref="D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16"/>
    <col collapsed="false" customWidth="true" hidden="false" outlineLevel="0" max="3" min="3" style="1" width="24"/>
    <col collapsed="false" customWidth="true" hidden="false" outlineLevel="0" max="4" min="4" style="1" width="30"/>
    <col collapsed="false" customWidth="true" hidden="false" outlineLevel="0" max="5" min="5" style="1" width="52"/>
    <col collapsed="false" customWidth="true" hidden="false" outlineLevel="0" max="6" min="6" style="1" width="10"/>
    <col collapsed="false" customWidth="true" hidden="false" outlineLevel="0" max="7" min="7" style="1" width="11"/>
    <col collapsed="false" customWidth="true" hidden="false" outlineLevel="0" max="8" min="8" style="1" width="10"/>
    <col collapsed="false" customWidth="true" hidden="false" outlineLevel="0" max="9" min="9" style="1" width="14"/>
    <col collapsed="false" customWidth="true" hidden="false" outlineLevel="0" max="10" min="10" style="1" width="13"/>
    <col collapsed="false" customWidth="true" hidden="false" outlineLevel="0" max="11" min="11" style="1" width="10"/>
    <col collapsed="false" customWidth="true" hidden="false" outlineLevel="0" max="13" min="12" style="1" width="12"/>
    <col collapsed="false" customWidth="true" hidden="false" outlineLevel="0" max="15" min="14" style="1" width="26"/>
    <col collapsed="false" customWidth="true" hidden="false" outlineLevel="0" max="16" min="16" style="0" width="26"/>
  </cols>
  <sheetData>
    <row r="1" customFormat="false" ht="25.5" hidden="false" customHeight="true" outlineLevel="0" collapsed="false">
      <c r="A1" s="2" t="s">
        <v>28743</v>
      </c>
      <c r="B1" s="2"/>
      <c r="C1" s="2"/>
      <c r="D1" s="2"/>
      <c r="E1" s="2"/>
      <c r="F1" s="2"/>
      <c r="G1" s="2"/>
      <c r="H1" s="2"/>
      <c r="I1" s="2"/>
      <c r="J1" s="2"/>
      <c r="K1" s="2"/>
      <c r="L1" s="2"/>
      <c r="M1" s="2"/>
      <c r="N1" s="2"/>
      <c r="O1" s="2"/>
    </row>
    <row r="2" customFormat="false" ht="18" hidden="false" customHeight="true" outlineLevel="0" collapsed="false">
      <c r="A2" s="3" t="s">
        <v>1</v>
      </c>
      <c r="B2" s="4" t="s">
        <v>28744</v>
      </c>
      <c r="C2" s="4"/>
      <c r="D2" s="4"/>
      <c r="E2" s="4"/>
      <c r="F2" s="4"/>
      <c r="G2" s="4"/>
      <c r="H2" s="4"/>
      <c r="I2" s="4"/>
      <c r="J2" s="4"/>
      <c r="K2" s="4"/>
      <c r="L2" s="4"/>
      <c r="M2" s="4"/>
      <c r="N2" s="4"/>
      <c r="O2" s="4"/>
    </row>
    <row r="3" customFormat="false" ht="30" hidden="false" customHeight="true" outlineLevel="0" collapsed="false">
      <c r="A3" s="72" t="s">
        <v>28745</v>
      </c>
      <c r="B3" s="72" t="s">
        <v>570</v>
      </c>
      <c r="C3" s="72" t="s">
        <v>569</v>
      </c>
      <c r="D3" s="72" t="s">
        <v>28746</v>
      </c>
      <c r="E3" s="72" t="s">
        <v>28747</v>
      </c>
      <c r="F3" s="72" t="s">
        <v>571</v>
      </c>
      <c r="G3" s="72" t="s">
        <v>28748</v>
      </c>
      <c r="H3" s="72" t="s">
        <v>28749</v>
      </c>
      <c r="I3" s="72" t="s">
        <v>1018</v>
      </c>
      <c r="J3" s="72" t="s">
        <v>1019</v>
      </c>
      <c r="K3" s="72" t="s">
        <v>28750</v>
      </c>
      <c r="L3" s="72" t="s">
        <v>28751</v>
      </c>
      <c r="M3" s="72" t="s">
        <v>28752</v>
      </c>
      <c r="N3" s="72" t="s">
        <v>28753</v>
      </c>
      <c r="O3" s="72" t="s">
        <v>1480</v>
      </c>
      <c r="P3" s="72" t="s">
        <v>1481</v>
      </c>
    </row>
    <row r="4" customFormat="false" ht="31.5" hidden="false" customHeight="true" outlineLevel="0" collapsed="false">
      <c r="A4" s="262" t="s">
        <v>28754</v>
      </c>
      <c r="B4" s="85" t="s">
        <v>28508</v>
      </c>
      <c r="C4" s="84" t="s">
        <v>28755</v>
      </c>
      <c r="D4" s="84" t="s">
        <v>28756</v>
      </c>
      <c r="E4" s="84" t="s">
        <v>28757</v>
      </c>
      <c r="F4" s="262" t="s">
        <v>28758</v>
      </c>
      <c r="G4" s="262" t="s">
        <v>28759</v>
      </c>
      <c r="H4" s="262" t="s">
        <v>28760</v>
      </c>
      <c r="I4" s="80"/>
      <c r="J4" s="102" t="s">
        <v>28399</v>
      </c>
      <c r="K4" s="263" t="n">
        <v>0</v>
      </c>
      <c r="L4" s="79"/>
      <c r="M4" s="79"/>
      <c r="N4" s="81"/>
      <c r="O4" s="81"/>
      <c r="P4" s="81"/>
    </row>
    <row r="5" customFormat="false" ht="31.5" hidden="false" customHeight="true" outlineLevel="0" collapsed="false">
      <c r="A5" s="262" t="s">
        <v>28761</v>
      </c>
      <c r="B5" s="85" t="s">
        <v>28508</v>
      </c>
      <c r="C5" s="84" t="s">
        <v>28762</v>
      </c>
      <c r="D5" s="84" t="s">
        <v>28763</v>
      </c>
      <c r="E5" s="84" t="s">
        <v>28764</v>
      </c>
      <c r="F5" s="262" t="s">
        <v>28758</v>
      </c>
      <c r="G5" s="262" t="s">
        <v>28759</v>
      </c>
      <c r="H5" s="262" t="s">
        <v>28760</v>
      </c>
      <c r="I5" s="80"/>
      <c r="J5" s="102" t="s">
        <v>28399</v>
      </c>
      <c r="K5" s="263" t="n">
        <v>0</v>
      </c>
      <c r="L5" s="79"/>
      <c r="M5" s="79"/>
      <c r="N5" s="81"/>
      <c r="O5" s="81"/>
      <c r="P5" s="81"/>
    </row>
    <row r="6" customFormat="false" ht="31.5" hidden="false" customHeight="true" outlineLevel="0" collapsed="false">
      <c r="A6" s="262" t="s">
        <v>28765</v>
      </c>
      <c r="B6" s="85" t="s">
        <v>28508</v>
      </c>
      <c r="C6" s="84" t="s">
        <v>28766</v>
      </c>
      <c r="D6" s="84" t="s">
        <v>28767</v>
      </c>
      <c r="E6" s="84" t="s">
        <v>28768</v>
      </c>
      <c r="F6" s="262" t="s">
        <v>28758</v>
      </c>
      <c r="G6" s="262" t="s">
        <v>28759</v>
      </c>
      <c r="H6" s="262" t="s">
        <v>28760</v>
      </c>
      <c r="I6" s="80"/>
      <c r="J6" s="102" t="s">
        <v>28399</v>
      </c>
      <c r="K6" s="263" t="n">
        <v>0</v>
      </c>
      <c r="L6" s="79"/>
      <c r="M6" s="79"/>
      <c r="N6" s="81"/>
      <c r="O6" s="81"/>
      <c r="P6" s="81"/>
    </row>
    <row r="7" customFormat="false" ht="31.5" hidden="false" customHeight="true" outlineLevel="0" collapsed="false">
      <c r="A7" s="262" t="s">
        <v>28769</v>
      </c>
      <c r="B7" s="85" t="s">
        <v>28508</v>
      </c>
      <c r="C7" s="84" t="s">
        <v>28766</v>
      </c>
      <c r="D7" s="84" t="s">
        <v>28770</v>
      </c>
      <c r="E7" s="84" t="s">
        <v>28771</v>
      </c>
      <c r="F7" s="262" t="s">
        <v>28758</v>
      </c>
      <c r="G7" s="262" t="s">
        <v>28772</v>
      </c>
      <c r="H7" s="262" t="s">
        <v>28773</v>
      </c>
      <c r="I7" s="80"/>
      <c r="J7" s="102" t="s">
        <v>28399</v>
      </c>
      <c r="K7" s="263" t="n">
        <v>0</v>
      </c>
      <c r="L7" s="79"/>
      <c r="M7" s="79"/>
      <c r="N7" s="81"/>
      <c r="O7" s="81"/>
      <c r="P7" s="81"/>
    </row>
    <row r="8" customFormat="false" ht="31.5" hidden="false" customHeight="true" outlineLevel="0" collapsed="false">
      <c r="A8" s="262" t="s">
        <v>28774</v>
      </c>
      <c r="B8" s="85" t="s">
        <v>28508</v>
      </c>
      <c r="C8" s="84" t="s">
        <v>28762</v>
      </c>
      <c r="D8" s="84" t="s">
        <v>28775</v>
      </c>
      <c r="E8" s="84" t="s">
        <v>28776</v>
      </c>
      <c r="F8" s="262" t="s">
        <v>28758</v>
      </c>
      <c r="G8" s="262" t="s">
        <v>28772</v>
      </c>
      <c r="H8" s="262" t="s">
        <v>28777</v>
      </c>
      <c r="I8" s="80"/>
      <c r="J8" s="102" t="s">
        <v>28399</v>
      </c>
      <c r="K8" s="263" t="n">
        <v>0</v>
      </c>
      <c r="L8" s="79"/>
      <c r="M8" s="79"/>
      <c r="N8" s="81"/>
      <c r="O8" s="81"/>
      <c r="P8" s="81"/>
    </row>
    <row r="9" customFormat="false" ht="31.5" hidden="false" customHeight="true" outlineLevel="0" collapsed="false">
      <c r="A9" s="262" t="s">
        <v>28778</v>
      </c>
      <c r="B9" s="85" t="s">
        <v>28508</v>
      </c>
      <c r="C9" s="84" t="s">
        <v>28762</v>
      </c>
      <c r="D9" s="84" t="s">
        <v>28779</v>
      </c>
      <c r="E9" s="84" t="s">
        <v>28780</v>
      </c>
      <c r="F9" s="262" t="s">
        <v>28758</v>
      </c>
      <c r="G9" s="262" t="s">
        <v>28772</v>
      </c>
      <c r="H9" s="262" t="s">
        <v>28781</v>
      </c>
      <c r="I9" s="80"/>
      <c r="J9" s="102" t="s">
        <v>28399</v>
      </c>
      <c r="K9" s="263" t="n">
        <v>0</v>
      </c>
      <c r="L9" s="79"/>
      <c r="M9" s="79"/>
      <c r="N9" s="81"/>
      <c r="O9" s="81"/>
      <c r="P9" s="81"/>
    </row>
    <row r="10" customFormat="false" ht="31.5" hidden="false" customHeight="true" outlineLevel="0" collapsed="false">
      <c r="A10" s="262" t="s">
        <v>28782</v>
      </c>
      <c r="B10" s="85" t="s">
        <v>28508</v>
      </c>
      <c r="C10" s="84" t="s">
        <v>28762</v>
      </c>
      <c r="D10" s="84" t="s">
        <v>28783</v>
      </c>
      <c r="E10" s="84" t="s">
        <v>28784</v>
      </c>
      <c r="F10" s="262" t="s">
        <v>28758</v>
      </c>
      <c r="G10" s="262" t="s">
        <v>28772</v>
      </c>
      <c r="H10" s="262" t="s">
        <v>28785</v>
      </c>
      <c r="I10" s="80"/>
      <c r="J10" s="102" t="s">
        <v>28399</v>
      </c>
      <c r="K10" s="263" t="n">
        <v>0</v>
      </c>
      <c r="L10" s="79"/>
      <c r="M10" s="79"/>
      <c r="N10" s="81"/>
      <c r="O10" s="81"/>
      <c r="P10" s="81"/>
    </row>
    <row r="11" customFormat="false" ht="31.5" hidden="false" customHeight="true" outlineLevel="0" collapsed="false">
      <c r="A11" s="262" t="s">
        <v>28786</v>
      </c>
      <c r="B11" s="85" t="s">
        <v>28508</v>
      </c>
      <c r="C11" s="84" t="s">
        <v>28762</v>
      </c>
      <c r="D11" s="84" t="s">
        <v>28787</v>
      </c>
      <c r="E11" s="84" t="s">
        <v>28788</v>
      </c>
      <c r="F11" s="262" t="s">
        <v>28758</v>
      </c>
      <c r="G11" s="262" t="s">
        <v>28772</v>
      </c>
      <c r="H11" s="262" t="s">
        <v>28789</v>
      </c>
      <c r="I11" s="80"/>
      <c r="J11" s="102" t="s">
        <v>28399</v>
      </c>
      <c r="K11" s="263" t="n">
        <v>0</v>
      </c>
      <c r="L11" s="79"/>
      <c r="M11" s="79"/>
      <c r="N11" s="81"/>
      <c r="O11" s="81"/>
      <c r="P11" s="81"/>
    </row>
    <row r="12" customFormat="false" ht="31.5" hidden="false" customHeight="true" outlineLevel="0" collapsed="false">
      <c r="A12" s="262" t="s">
        <v>28790</v>
      </c>
      <c r="B12" s="85" t="s">
        <v>28508</v>
      </c>
      <c r="C12" s="84" t="s">
        <v>28755</v>
      </c>
      <c r="D12" s="84" t="s">
        <v>28791</v>
      </c>
      <c r="E12" s="84" t="s">
        <v>28792</v>
      </c>
      <c r="F12" s="262" t="s">
        <v>1797</v>
      </c>
      <c r="G12" s="262" t="s">
        <v>28793</v>
      </c>
      <c r="H12" s="262" t="s">
        <v>28794</v>
      </c>
      <c r="I12" s="80"/>
      <c r="J12" s="102" t="s">
        <v>28399</v>
      </c>
      <c r="K12" s="263" t="n">
        <v>0</v>
      </c>
      <c r="L12" s="79"/>
      <c r="M12" s="79"/>
      <c r="N12" s="81"/>
      <c r="O12" s="81"/>
      <c r="P12" s="81"/>
    </row>
    <row r="13" customFormat="false" ht="31.5" hidden="false" customHeight="true" outlineLevel="0" collapsed="false">
      <c r="A13" s="262" t="s">
        <v>28795</v>
      </c>
      <c r="B13" s="85" t="s">
        <v>28508</v>
      </c>
      <c r="C13" s="84" t="s">
        <v>28762</v>
      </c>
      <c r="D13" s="84" t="s">
        <v>28796</v>
      </c>
      <c r="E13" s="84" t="s">
        <v>28797</v>
      </c>
      <c r="F13" s="262" t="s">
        <v>1797</v>
      </c>
      <c r="G13" s="262" t="s">
        <v>28772</v>
      </c>
      <c r="H13" s="262" t="s">
        <v>28781</v>
      </c>
      <c r="I13" s="80"/>
      <c r="J13" s="102" t="s">
        <v>28399</v>
      </c>
      <c r="K13" s="263" t="n">
        <v>0</v>
      </c>
      <c r="L13" s="79"/>
      <c r="M13" s="79"/>
      <c r="N13" s="81"/>
      <c r="O13" s="81"/>
      <c r="P13" s="81"/>
    </row>
    <row r="14" customFormat="false" ht="31.5" hidden="false" customHeight="true" outlineLevel="0" collapsed="false">
      <c r="A14" s="262" t="s">
        <v>28798</v>
      </c>
      <c r="B14" s="85" t="s">
        <v>28508</v>
      </c>
      <c r="C14" s="84" t="s">
        <v>28799</v>
      </c>
      <c r="D14" s="84" t="s">
        <v>28800</v>
      </c>
      <c r="E14" s="84" t="s">
        <v>28801</v>
      </c>
      <c r="F14" s="262" t="s">
        <v>1797</v>
      </c>
      <c r="G14" s="262" t="s">
        <v>28802</v>
      </c>
      <c r="H14" s="262" t="s">
        <v>28760</v>
      </c>
      <c r="I14" s="80"/>
      <c r="J14" s="102" t="s">
        <v>28399</v>
      </c>
      <c r="K14" s="263" t="n">
        <v>0</v>
      </c>
      <c r="L14" s="79"/>
      <c r="M14" s="79"/>
      <c r="N14" s="81"/>
      <c r="O14" s="81"/>
      <c r="P14" s="81"/>
    </row>
    <row r="15" customFormat="false" ht="31.5" hidden="false" customHeight="true" outlineLevel="0" collapsed="false">
      <c r="A15" s="262" t="s">
        <v>28803</v>
      </c>
      <c r="B15" s="85" t="s">
        <v>28508</v>
      </c>
      <c r="C15" s="84" t="s">
        <v>28804</v>
      </c>
      <c r="D15" s="84" t="s">
        <v>28805</v>
      </c>
      <c r="E15" s="84" t="s">
        <v>28806</v>
      </c>
      <c r="F15" s="262" t="s">
        <v>1797</v>
      </c>
      <c r="G15" s="262" t="s">
        <v>28793</v>
      </c>
      <c r="H15" s="262" t="s">
        <v>28794</v>
      </c>
      <c r="I15" s="80"/>
      <c r="J15" s="102" t="s">
        <v>28399</v>
      </c>
      <c r="K15" s="263" t="n">
        <v>0</v>
      </c>
      <c r="L15" s="79"/>
      <c r="M15" s="79"/>
      <c r="N15" s="81"/>
      <c r="O15" s="81"/>
      <c r="P15" s="81"/>
    </row>
    <row r="16" customFormat="false" ht="31.5" hidden="false" customHeight="true" outlineLevel="0" collapsed="false">
      <c r="A16" s="262" t="s">
        <v>28807</v>
      </c>
      <c r="B16" s="85" t="s">
        <v>28509</v>
      </c>
      <c r="C16" s="84" t="s">
        <v>1579</v>
      </c>
      <c r="D16" s="84" t="s">
        <v>28808</v>
      </c>
      <c r="E16" s="84" t="s">
        <v>28809</v>
      </c>
      <c r="F16" s="262" t="s">
        <v>1797</v>
      </c>
      <c r="G16" s="262" t="s">
        <v>28793</v>
      </c>
      <c r="H16" s="262" t="s">
        <v>28794</v>
      </c>
      <c r="I16" s="80"/>
      <c r="J16" s="102" t="s">
        <v>28399</v>
      </c>
      <c r="K16" s="263" t="n">
        <v>0</v>
      </c>
      <c r="L16" s="79"/>
      <c r="M16" s="79"/>
      <c r="N16" s="81"/>
      <c r="O16" s="81"/>
      <c r="P16" s="81"/>
    </row>
    <row r="17" customFormat="false" ht="31.5" hidden="false" customHeight="true" outlineLevel="0" collapsed="false">
      <c r="A17" s="262" t="s">
        <v>28810</v>
      </c>
      <c r="B17" s="85" t="s">
        <v>28511</v>
      </c>
      <c r="C17" s="84" t="s">
        <v>28811</v>
      </c>
      <c r="D17" s="84" t="s">
        <v>28812</v>
      </c>
      <c r="E17" s="84" t="s">
        <v>28813</v>
      </c>
      <c r="F17" s="262" t="s">
        <v>1654</v>
      </c>
      <c r="G17" s="262" t="s">
        <v>28793</v>
      </c>
      <c r="H17" s="262" t="s">
        <v>28794</v>
      </c>
      <c r="I17" s="80"/>
      <c r="J17" s="102" t="s">
        <v>28399</v>
      </c>
      <c r="K17" s="263" t="n">
        <v>0</v>
      </c>
      <c r="L17" s="79"/>
      <c r="M17" s="79"/>
      <c r="N17" s="81"/>
      <c r="O17" s="81"/>
      <c r="P17" s="81"/>
    </row>
    <row r="18" customFormat="false" ht="31.5" hidden="false" customHeight="true" outlineLevel="0" collapsed="false">
      <c r="A18" s="262" t="s">
        <v>28814</v>
      </c>
      <c r="B18" s="85" t="s">
        <v>28509</v>
      </c>
      <c r="C18" s="84" t="s">
        <v>1585</v>
      </c>
      <c r="D18" s="84" t="s">
        <v>28815</v>
      </c>
      <c r="E18" s="84" t="s">
        <v>28816</v>
      </c>
      <c r="F18" s="262" t="s">
        <v>1797</v>
      </c>
      <c r="G18" s="262" t="s">
        <v>28793</v>
      </c>
      <c r="H18" s="262" t="s">
        <v>28794</v>
      </c>
      <c r="I18" s="80"/>
      <c r="J18" s="102" t="s">
        <v>28399</v>
      </c>
      <c r="K18" s="263" t="n">
        <v>0</v>
      </c>
      <c r="L18" s="79"/>
      <c r="M18" s="79"/>
      <c r="N18" s="81"/>
      <c r="O18" s="81"/>
      <c r="P18" s="81"/>
    </row>
    <row r="19" customFormat="false" ht="31.5" hidden="false" customHeight="true" outlineLevel="0" collapsed="false">
      <c r="A19" s="262" t="s">
        <v>28817</v>
      </c>
      <c r="B19" s="85" t="s">
        <v>28509</v>
      </c>
      <c r="C19" s="84" t="s">
        <v>1591</v>
      </c>
      <c r="D19" s="84" t="s">
        <v>28818</v>
      </c>
      <c r="E19" s="84" t="s">
        <v>28819</v>
      </c>
      <c r="F19" s="262" t="s">
        <v>1654</v>
      </c>
      <c r="G19" s="262" t="s">
        <v>28772</v>
      </c>
      <c r="H19" s="262" t="s">
        <v>28820</v>
      </c>
      <c r="I19" s="80"/>
      <c r="J19" s="102" t="s">
        <v>28399</v>
      </c>
      <c r="K19" s="263" t="n">
        <v>0</v>
      </c>
      <c r="L19" s="79"/>
      <c r="M19" s="79"/>
      <c r="N19" s="81"/>
      <c r="O19" s="81"/>
      <c r="P19" s="81"/>
    </row>
    <row r="20" customFormat="false" ht="31.5" hidden="false" customHeight="true" outlineLevel="0" collapsed="false">
      <c r="A20" s="262" t="s">
        <v>28821</v>
      </c>
      <c r="B20" s="85" t="s">
        <v>28509</v>
      </c>
      <c r="C20" s="84" t="s">
        <v>1597</v>
      </c>
      <c r="D20" s="84" t="s">
        <v>28818</v>
      </c>
      <c r="E20" s="84" t="s">
        <v>28822</v>
      </c>
      <c r="F20" s="262" t="s">
        <v>1654</v>
      </c>
      <c r="G20" s="262" t="s">
        <v>28793</v>
      </c>
      <c r="H20" s="262" t="s">
        <v>28794</v>
      </c>
      <c r="I20" s="80"/>
      <c r="J20" s="102" t="s">
        <v>28399</v>
      </c>
      <c r="K20" s="263" t="n">
        <v>0</v>
      </c>
      <c r="L20" s="79"/>
      <c r="M20" s="79"/>
      <c r="N20" s="81"/>
      <c r="O20" s="81"/>
      <c r="P20" s="81"/>
    </row>
    <row r="21" customFormat="false" ht="31.5" hidden="false" customHeight="true" outlineLevel="0" collapsed="false">
      <c r="A21" s="262" t="s">
        <v>28823</v>
      </c>
      <c r="B21" s="85" t="s">
        <v>28509</v>
      </c>
      <c r="C21" s="84" t="s">
        <v>1603</v>
      </c>
      <c r="D21" s="84" t="s">
        <v>28824</v>
      </c>
      <c r="E21" s="84" t="s">
        <v>28825</v>
      </c>
      <c r="F21" s="262" t="s">
        <v>1654</v>
      </c>
      <c r="G21" s="262" t="s">
        <v>28793</v>
      </c>
      <c r="H21" s="262" t="s">
        <v>28794</v>
      </c>
      <c r="I21" s="80"/>
      <c r="J21" s="102" t="s">
        <v>28399</v>
      </c>
      <c r="K21" s="263" t="n">
        <v>0</v>
      </c>
      <c r="L21" s="79"/>
      <c r="M21" s="79"/>
      <c r="N21" s="81"/>
      <c r="O21" s="81"/>
      <c r="P21" s="81"/>
    </row>
    <row r="22" customFormat="false" ht="31.5" hidden="false" customHeight="true" outlineLevel="0" collapsed="false">
      <c r="A22" s="262" t="s">
        <v>28826</v>
      </c>
      <c r="B22" s="85" t="s">
        <v>28509</v>
      </c>
      <c r="C22" s="84" t="s">
        <v>1609</v>
      </c>
      <c r="D22" s="84" t="s">
        <v>28827</v>
      </c>
      <c r="E22" s="84" t="s">
        <v>28828</v>
      </c>
      <c r="F22" s="262" t="s">
        <v>28758</v>
      </c>
      <c r="G22" s="262" t="s">
        <v>28829</v>
      </c>
      <c r="H22" s="262" t="s">
        <v>28760</v>
      </c>
      <c r="I22" s="80"/>
      <c r="J22" s="102" t="s">
        <v>28399</v>
      </c>
      <c r="K22" s="263" t="n">
        <v>0</v>
      </c>
      <c r="L22" s="79"/>
      <c r="M22" s="79"/>
      <c r="N22" s="81"/>
      <c r="O22" s="81"/>
      <c r="P22" s="81"/>
    </row>
    <row r="23" customFormat="false" ht="31.5" hidden="false" customHeight="true" outlineLevel="0" collapsed="false">
      <c r="A23" s="262" t="s">
        <v>28830</v>
      </c>
      <c r="B23" s="85" t="s">
        <v>28509</v>
      </c>
      <c r="C23" s="84" t="s">
        <v>1609</v>
      </c>
      <c r="D23" s="84" t="s">
        <v>28831</v>
      </c>
      <c r="E23" s="84" t="s">
        <v>28832</v>
      </c>
      <c r="F23" s="262" t="s">
        <v>1797</v>
      </c>
      <c r="G23" s="262" t="s">
        <v>28793</v>
      </c>
      <c r="H23" s="262" t="s">
        <v>28794</v>
      </c>
      <c r="I23" s="80"/>
      <c r="J23" s="102" t="s">
        <v>28399</v>
      </c>
      <c r="K23" s="263" t="n">
        <v>0</v>
      </c>
      <c r="L23" s="79"/>
      <c r="M23" s="79"/>
      <c r="N23" s="81"/>
      <c r="O23" s="81"/>
      <c r="P23" s="81"/>
    </row>
    <row r="24" customFormat="false" ht="31.5" hidden="false" customHeight="true" outlineLevel="0" collapsed="false">
      <c r="A24" s="262" t="s">
        <v>28833</v>
      </c>
      <c r="B24" s="85" t="s">
        <v>28509</v>
      </c>
      <c r="C24" s="84" t="s">
        <v>1615</v>
      </c>
      <c r="D24" s="84" t="s">
        <v>28834</v>
      </c>
      <c r="E24" s="84" t="s">
        <v>28835</v>
      </c>
      <c r="F24" s="262" t="s">
        <v>1784</v>
      </c>
      <c r="G24" s="262" t="s">
        <v>28829</v>
      </c>
      <c r="H24" s="262" t="s">
        <v>28820</v>
      </c>
      <c r="I24" s="80"/>
      <c r="J24" s="102" t="s">
        <v>28399</v>
      </c>
      <c r="K24" s="263" t="n">
        <v>0</v>
      </c>
      <c r="L24" s="79"/>
      <c r="M24" s="79"/>
      <c r="N24" s="81"/>
      <c r="O24" s="81"/>
      <c r="P24" s="81"/>
    </row>
    <row r="25" customFormat="false" ht="31.5" hidden="false" customHeight="true" outlineLevel="0" collapsed="false">
      <c r="A25" s="262" t="s">
        <v>28836</v>
      </c>
      <c r="B25" s="85" t="s">
        <v>28511</v>
      </c>
      <c r="C25" s="84" t="s">
        <v>1638</v>
      </c>
      <c r="D25" s="84" t="s">
        <v>28837</v>
      </c>
      <c r="E25" s="84" t="s">
        <v>28838</v>
      </c>
      <c r="F25" s="262" t="s">
        <v>1654</v>
      </c>
      <c r="G25" s="262" t="s">
        <v>28829</v>
      </c>
      <c r="H25" s="262" t="s">
        <v>28760</v>
      </c>
      <c r="I25" s="80"/>
      <c r="J25" s="102" t="s">
        <v>28399</v>
      </c>
      <c r="K25" s="263" t="n">
        <v>0</v>
      </c>
      <c r="L25" s="79"/>
      <c r="M25" s="79"/>
      <c r="N25" s="81"/>
      <c r="O25" s="81"/>
      <c r="P25" s="81"/>
    </row>
    <row r="26" customFormat="false" ht="31.5" hidden="false" customHeight="true" outlineLevel="0" collapsed="false">
      <c r="A26" s="262" t="s">
        <v>28839</v>
      </c>
      <c r="B26" s="85" t="s">
        <v>28511</v>
      </c>
      <c r="C26" s="84" t="s">
        <v>1632</v>
      </c>
      <c r="D26" s="84" t="s">
        <v>28837</v>
      </c>
      <c r="E26" s="84" t="s">
        <v>28840</v>
      </c>
      <c r="F26" s="262" t="s">
        <v>1784</v>
      </c>
      <c r="G26" s="262" t="s">
        <v>28829</v>
      </c>
      <c r="H26" s="262" t="s">
        <v>28760</v>
      </c>
      <c r="I26" s="80"/>
      <c r="J26" s="102" t="s">
        <v>28399</v>
      </c>
      <c r="K26" s="263" t="n">
        <v>0</v>
      </c>
      <c r="L26" s="79"/>
      <c r="M26" s="79"/>
      <c r="N26" s="81"/>
      <c r="O26" s="81"/>
      <c r="P26" s="81"/>
    </row>
    <row r="27" customFormat="false" ht="31.5" hidden="false" customHeight="true" outlineLevel="0" collapsed="false">
      <c r="A27" s="262" t="s">
        <v>28841</v>
      </c>
      <c r="B27" s="85" t="s">
        <v>28510</v>
      </c>
      <c r="C27" s="84" t="s">
        <v>28842</v>
      </c>
      <c r="D27" s="84" t="s">
        <v>28843</v>
      </c>
      <c r="E27" s="84" t="s">
        <v>28844</v>
      </c>
      <c r="F27" s="262" t="s">
        <v>1784</v>
      </c>
      <c r="G27" s="262" t="s">
        <v>480</v>
      </c>
      <c r="H27" s="262" t="s">
        <v>28760</v>
      </c>
      <c r="I27" s="80"/>
      <c r="J27" s="102" t="s">
        <v>28399</v>
      </c>
      <c r="K27" s="263" t="n">
        <v>0</v>
      </c>
      <c r="L27" s="79"/>
      <c r="M27" s="79"/>
      <c r="N27" s="81"/>
      <c r="O27" s="81"/>
      <c r="P27" s="81"/>
    </row>
    <row r="28" customFormat="false" ht="31.5" hidden="false" customHeight="true" outlineLevel="0" collapsed="false">
      <c r="A28" s="262" t="s">
        <v>28845</v>
      </c>
      <c r="B28" s="85" t="s">
        <v>28510</v>
      </c>
      <c r="C28" s="84" t="s">
        <v>1654</v>
      </c>
      <c r="D28" s="84" t="s">
        <v>28846</v>
      </c>
      <c r="E28" s="84" t="s">
        <v>28847</v>
      </c>
      <c r="F28" s="262" t="s">
        <v>1797</v>
      </c>
      <c r="G28" s="262" t="s">
        <v>28829</v>
      </c>
      <c r="H28" s="262" t="s">
        <v>28760</v>
      </c>
      <c r="I28" s="80"/>
      <c r="J28" s="102" t="s">
        <v>28399</v>
      </c>
      <c r="K28" s="263" t="n">
        <v>0</v>
      </c>
      <c r="L28" s="79"/>
      <c r="M28" s="79"/>
      <c r="N28" s="81"/>
      <c r="O28" s="81"/>
      <c r="P28" s="81"/>
    </row>
    <row r="29" customFormat="false" ht="31.5" hidden="false" customHeight="true" outlineLevel="0" collapsed="false">
      <c r="A29" s="262" t="s">
        <v>28848</v>
      </c>
      <c r="B29" s="85" t="s">
        <v>28510</v>
      </c>
      <c r="C29" s="84" t="s">
        <v>28849</v>
      </c>
      <c r="D29" s="84" t="s">
        <v>28850</v>
      </c>
      <c r="E29" s="84" t="s">
        <v>28851</v>
      </c>
      <c r="F29" s="262" t="s">
        <v>1654</v>
      </c>
      <c r="G29" s="262" t="s">
        <v>28802</v>
      </c>
      <c r="H29" s="262" t="s">
        <v>28760</v>
      </c>
      <c r="I29" s="80"/>
      <c r="J29" s="102" t="s">
        <v>28399</v>
      </c>
      <c r="K29" s="263" t="n">
        <v>0</v>
      </c>
      <c r="L29" s="79"/>
      <c r="M29" s="79"/>
      <c r="N29" s="81"/>
      <c r="O29" s="81"/>
      <c r="P29" s="81"/>
    </row>
    <row r="30" customFormat="false" ht="31.5" hidden="false" customHeight="true" outlineLevel="0" collapsed="false">
      <c r="A30" s="262" t="s">
        <v>28852</v>
      </c>
      <c r="B30" s="85" t="s">
        <v>28510</v>
      </c>
      <c r="C30" s="84" t="s">
        <v>28853</v>
      </c>
      <c r="D30" s="84" t="s">
        <v>28854</v>
      </c>
      <c r="E30" s="84" t="s">
        <v>28855</v>
      </c>
      <c r="F30" s="262" t="s">
        <v>1654</v>
      </c>
      <c r="G30" s="262" t="s">
        <v>480</v>
      </c>
      <c r="H30" s="262" t="s">
        <v>28760</v>
      </c>
      <c r="I30" s="80"/>
      <c r="J30" s="102" t="s">
        <v>28399</v>
      </c>
      <c r="K30" s="263" t="n">
        <v>0</v>
      </c>
      <c r="L30" s="79"/>
      <c r="M30" s="79"/>
      <c r="N30" s="81"/>
      <c r="O30" s="81"/>
      <c r="P30" s="81"/>
    </row>
    <row r="31" customFormat="false" ht="31.5" hidden="false" customHeight="true" outlineLevel="0" collapsed="false">
      <c r="A31" s="262" t="s">
        <v>28856</v>
      </c>
      <c r="B31" s="85" t="s">
        <v>28510</v>
      </c>
      <c r="C31" s="84" t="s">
        <v>28857</v>
      </c>
      <c r="D31" s="84" t="s">
        <v>28858</v>
      </c>
      <c r="E31" s="84" t="s">
        <v>28859</v>
      </c>
      <c r="F31" s="262" t="s">
        <v>1797</v>
      </c>
      <c r="G31" s="262" t="s">
        <v>28829</v>
      </c>
      <c r="H31" s="262" t="s">
        <v>28760</v>
      </c>
      <c r="I31" s="80"/>
      <c r="J31" s="102" t="s">
        <v>28399</v>
      </c>
      <c r="K31" s="263" t="n">
        <v>0</v>
      </c>
      <c r="L31" s="79"/>
      <c r="M31" s="79"/>
      <c r="N31" s="81"/>
      <c r="O31" s="81"/>
      <c r="P31" s="81"/>
    </row>
    <row r="32" customFormat="false" ht="31.5" hidden="false" customHeight="true" outlineLevel="0" collapsed="false">
      <c r="A32" s="262" t="s">
        <v>28860</v>
      </c>
      <c r="B32" s="85" t="s">
        <v>28508</v>
      </c>
      <c r="C32" s="84" t="s">
        <v>28861</v>
      </c>
      <c r="D32" s="84" t="s">
        <v>28862</v>
      </c>
      <c r="E32" s="84" t="s">
        <v>28863</v>
      </c>
      <c r="F32" s="262" t="s">
        <v>28758</v>
      </c>
      <c r="G32" s="262" t="s">
        <v>28802</v>
      </c>
      <c r="H32" s="262" t="s">
        <v>28760</v>
      </c>
      <c r="I32" s="80"/>
      <c r="J32" s="102" t="s">
        <v>28399</v>
      </c>
      <c r="K32" s="263" t="n">
        <v>0</v>
      </c>
      <c r="L32" s="79"/>
      <c r="M32" s="79"/>
      <c r="N32" s="81"/>
      <c r="O32" s="81"/>
      <c r="P32" s="81"/>
    </row>
    <row r="33" customFormat="false" ht="31.5" hidden="false" customHeight="true" outlineLevel="0" collapsed="false">
      <c r="A33" s="262" t="s">
        <v>28864</v>
      </c>
      <c r="B33" s="85" t="s">
        <v>28511</v>
      </c>
      <c r="C33" s="84" t="s">
        <v>28865</v>
      </c>
      <c r="D33" s="84" t="s">
        <v>28866</v>
      </c>
      <c r="E33" s="84" t="s">
        <v>28867</v>
      </c>
      <c r="F33" s="262" t="s">
        <v>1797</v>
      </c>
      <c r="G33" s="262" t="s">
        <v>28829</v>
      </c>
      <c r="H33" s="262" t="s">
        <v>28760</v>
      </c>
      <c r="I33" s="80"/>
      <c r="J33" s="102" t="s">
        <v>28399</v>
      </c>
      <c r="K33" s="263" t="n">
        <v>0</v>
      </c>
      <c r="L33" s="79"/>
      <c r="M33" s="79"/>
      <c r="N33" s="81"/>
      <c r="O33" s="81"/>
      <c r="P33" s="81"/>
    </row>
    <row r="34" customFormat="false" ht="31.5" hidden="false" customHeight="true" outlineLevel="0" collapsed="false">
      <c r="A34" s="262" t="s">
        <v>28868</v>
      </c>
      <c r="B34" s="85" t="s">
        <v>28510</v>
      </c>
      <c r="C34" s="84" t="s">
        <v>28869</v>
      </c>
      <c r="D34" s="84" t="s">
        <v>28870</v>
      </c>
      <c r="E34" s="84" t="s">
        <v>28871</v>
      </c>
      <c r="F34" s="262" t="s">
        <v>1654</v>
      </c>
      <c r="G34" s="262" t="s">
        <v>28829</v>
      </c>
      <c r="H34" s="262" t="s">
        <v>28760</v>
      </c>
      <c r="I34" s="80"/>
      <c r="J34" s="102" t="s">
        <v>28399</v>
      </c>
      <c r="K34" s="263" t="n">
        <v>0</v>
      </c>
      <c r="L34" s="79"/>
      <c r="M34" s="79"/>
      <c r="N34" s="81"/>
      <c r="O34" s="81"/>
      <c r="P34" s="81"/>
    </row>
    <row r="35" customFormat="false" ht="31.5" hidden="false" customHeight="true" outlineLevel="0" collapsed="false">
      <c r="A35" s="262" t="s">
        <v>28872</v>
      </c>
      <c r="B35" s="85" t="s">
        <v>28510</v>
      </c>
      <c r="C35" s="84" t="s">
        <v>28873</v>
      </c>
      <c r="D35" s="84" t="s">
        <v>28874</v>
      </c>
      <c r="E35" s="84" t="s">
        <v>28875</v>
      </c>
      <c r="F35" s="262" t="s">
        <v>1784</v>
      </c>
      <c r="G35" s="262" t="s">
        <v>480</v>
      </c>
      <c r="H35" s="262" t="s">
        <v>28760</v>
      </c>
      <c r="I35" s="80"/>
      <c r="J35" s="102" t="s">
        <v>28399</v>
      </c>
      <c r="K35" s="263" t="n">
        <v>0</v>
      </c>
      <c r="L35" s="79"/>
      <c r="M35" s="79"/>
      <c r="N35" s="81"/>
      <c r="O35" s="81"/>
      <c r="P35" s="81"/>
    </row>
    <row r="36" customFormat="false" ht="31.5" hidden="false" customHeight="true" outlineLevel="0" collapsed="false">
      <c r="A36" s="262" t="s">
        <v>28876</v>
      </c>
      <c r="B36" s="85" t="s">
        <v>28510</v>
      </c>
      <c r="C36" s="84" t="s">
        <v>28877</v>
      </c>
      <c r="D36" s="84" t="s">
        <v>28878</v>
      </c>
      <c r="E36" s="84" t="s">
        <v>28879</v>
      </c>
      <c r="F36" s="262" t="s">
        <v>1784</v>
      </c>
      <c r="G36" s="262" t="s">
        <v>480</v>
      </c>
      <c r="H36" s="262" t="s">
        <v>28760</v>
      </c>
      <c r="I36" s="80"/>
      <c r="J36" s="102" t="s">
        <v>28399</v>
      </c>
      <c r="K36" s="263" t="n">
        <v>0</v>
      </c>
      <c r="L36" s="79"/>
      <c r="M36" s="79"/>
      <c r="N36" s="81"/>
      <c r="O36" s="81"/>
      <c r="P36" s="81"/>
    </row>
    <row r="37" customFormat="false" ht="31.5" hidden="false" customHeight="true" outlineLevel="0" collapsed="false">
      <c r="A37" s="262" t="s">
        <v>28880</v>
      </c>
      <c r="B37" s="85" t="s">
        <v>28510</v>
      </c>
      <c r="C37" s="84" t="s">
        <v>28881</v>
      </c>
      <c r="D37" s="84" t="s">
        <v>28882</v>
      </c>
      <c r="E37" s="84" t="s">
        <v>28883</v>
      </c>
      <c r="F37" s="262" t="s">
        <v>1784</v>
      </c>
      <c r="G37" s="262" t="s">
        <v>480</v>
      </c>
      <c r="H37" s="262" t="s">
        <v>28760</v>
      </c>
      <c r="I37" s="80"/>
      <c r="J37" s="102" t="s">
        <v>28399</v>
      </c>
      <c r="K37" s="263" t="n">
        <v>0</v>
      </c>
      <c r="L37" s="79"/>
      <c r="M37" s="79"/>
      <c r="N37" s="81"/>
      <c r="O37" s="81"/>
      <c r="P37" s="81"/>
    </row>
    <row r="38" customFormat="false" ht="31.5" hidden="false" customHeight="true" outlineLevel="0" collapsed="false">
      <c r="A38" s="262" t="s">
        <v>28884</v>
      </c>
      <c r="B38" s="85" t="s">
        <v>28510</v>
      </c>
      <c r="C38" s="84" t="s">
        <v>28885</v>
      </c>
      <c r="D38" s="84" t="s">
        <v>28882</v>
      </c>
      <c r="E38" s="84" t="s">
        <v>28886</v>
      </c>
      <c r="F38" s="262" t="s">
        <v>1784</v>
      </c>
      <c r="G38" s="262" t="s">
        <v>480</v>
      </c>
      <c r="H38" s="262" t="s">
        <v>28760</v>
      </c>
      <c r="I38" s="80"/>
      <c r="J38" s="102" t="s">
        <v>28399</v>
      </c>
      <c r="K38" s="263" t="n">
        <v>0</v>
      </c>
      <c r="L38" s="79"/>
      <c r="M38" s="79"/>
      <c r="N38" s="81"/>
      <c r="O38" s="81"/>
      <c r="P38" s="81"/>
    </row>
    <row r="39" customFormat="false" ht="31.5" hidden="false" customHeight="true" outlineLevel="0" collapsed="false">
      <c r="A39" s="262" t="s">
        <v>28887</v>
      </c>
      <c r="B39" s="85" t="s">
        <v>28510</v>
      </c>
      <c r="C39" s="84" t="s">
        <v>28857</v>
      </c>
      <c r="D39" s="84" t="s">
        <v>28888</v>
      </c>
      <c r="E39" s="84" t="s">
        <v>28889</v>
      </c>
      <c r="F39" s="262" t="s">
        <v>28758</v>
      </c>
      <c r="G39" s="262" t="s">
        <v>28829</v>
      </c>
      <c r="H39" s="262" t="s">
        <v>28760</v>
      </c>
      <c r="I39" s="80"/>
      <c r="J39" s="102" t="s">
        <v>28399</v>
      </c>
      <c r="K39" s="263" t="n">
        <v>0</v>
      </c>
      <c r="L39" s="79"/>
      <c r="M39" s="79"/>
      <c r="N39" s="81"/>
      <c r="O39" s="81"/>
      <c r="P39" s="81"/>
    </row>
    <row r="40" customFormat="false" ht="31.5" hidden="false" customHeight="true" outlineLevel="0" collapsed="false">
      <c r="A40" s="262" t="s">
        <v>28890</v>
      </c>
      <c r="B40" s="85" t="s">
        <v>28511</v>
      </c>
      <c r="C40" s="84" t="s">
        <v>28865</v>
      </c>
      <c r="D40" s="84" t="s">
        <v>28891</v>
      </c>
      <c r="E40" s="84" t="s">
        <v>28892</v>
      </c>
      <c r="F40" s="262" t="s">
        <v>1797</v>
      </c>
      <c r="G40" s="262" t="s">
        <v>28793</v>
      </c>
      <c r="H40" s="262" t="s">
        <v>28794</v>
      </c>
      <c r="I40" s="80"/>
      <c r="J40" s="102" t="s">
        <v>28399</v>
      </c>
      <c r="K40" s="263" t="n">
        <v>0</v>
      </c>
      <c r="L40" s="79"/>
      <c r="M40" s="79"/>
      <c r="N40" s="81"/>
      <c r="O40" s="81"/>
      <c r="P40" s="81"/>
    </row>
    <row r="41" customFormat="false" ht="31.5" hidden="false" customHeight="true" outlineLevel="0" collapsed="false">
      <c r="A41" s="262" t="s">
        <v>28893</v>
      </c>
      <c r="B41" s="85" t="s">
        <v>28511</v>
      </c>
      <c r="C41" s="84" t="s">
        <v>1648</v>
      </c>
      <c r="D41" s="84" t="s">
        <v>28894</v>
      </c>
      <c r="E41" s="84" t="s">
        <v>28895</v>
      </c>
      <c r="F41" s="262" t="s">
        <v>1797</v>
      </c>
      <c r="G41" s="262" t="s">
        <v>28793</v>
      </c>
      <c r="H41" s="262" t="s">
        <v>28794</v>
      </c>
      <c r="I41" s="80"/>
      <c r="J41" s="102" t="s">
        <v>28399</v>
      </c>
      <c r="K41" s="263" t="n">
        <v>0</v>
      </c>
      <c r="L41" s="79"/>
      <c r="M41" s="79"/>
      <c r="N41" s="81"/>
      <c r="O41" s="81"/>
      <c r="P41" s="81"/>
    </row>
    <row r="42" customFormat="false" ht="31.5" hidden="false" customHeight="true" outlineLevel="0" collapsed="false">
      <c r="A42" s="262" t="s">
        <v>28896</v>
      </c>
      <c r="B42" s="85" t="s">
        <v>28511</v>
      </c>
      <c r="C42" s="84" t="s">
        <v>28897</v>
      </c>
      <c r="D42" s="84" t="s">
        <v>28898</v>
      </c>
      <c r="E42" s="84" t="s">
        <v>28899</v>
      </c>
      <c r="F42" s="262" t="s">
        <v>1654</v>
      </c>
      <c r="G42" s="262" t="s">
        <v>28829</v>
      </c>
      <c r="H42" s="262" t="s">
        <v>28900</v>
      </c>
      <c r="I42" s="80"/>
      <c r="J42" s="102" t="s">
        <v>28399</v>
      </c>
      <c r="K42" s="263" t="n">
        <v>0</v>
      </c>
      <c r="L42" s="79"/>
      <c r="M42" s="79"/>
      <c r="N42" s="81"/>
      <c r="O42" s="81"/>
      <c r="P42" s="81"/>
    </row>
    <row r="43" customFormat="false" ht="31.5" hidden="false" customHeight="true" outlineLevel="0" collapsed="false">
      <c r="A43" s="262" t="s">
        <v>28901</v>
      </c>
      <c r="B43" s="85" t="s">
        <v>28511</v>
      </c>
      <c r="C43" s="84" t="s">
        <v>28902</v>
      </c>
      <c r="D43" s="84" t="s">
        <v>28903</v>
      </c>
      <c r="E43" s="84" t="s">
        <v>28904</v>
      </c>
      <c r="F43" s="262" t="s">
        <v>1654</v>
      </c>
      <c r="G43" s="262" t="s">
        <v>28829</v>
      </c>
      <c r="H43" s="262" t="s">
        <v>28900</v>
      </c>
      <c r="I43" s="80"/>
      <c r="J43" s="102" t="s">
        <v>28399</v>
      </c>
      <c r="K43" s="263" t="n">
        <v>0</v>
      </c>
      <c r="L43" s="79"/>
      <c r="M43" s="79"/>
      <c r="N43" s="81"/>
      <c r="O43" s="81"/>
      <c r="P43" s="81"/>
    </row>
    <row r="44" customFormat="false" ht="31.5" hidden="false" customHeight="true" outlineLevel="0" collapsed="false">
      <c r="A44" s="262" t="s">
        <v>28905</v>
      </c>
      <c r="B44" s="85" t="s">
        <v>28512</v>
      </c>
      <c r="C44" s="84" t="s">
        <v>1642</v>
      </c>
      <c r="D44" s="84" t="s">
        <v>28906</v>
      </c>
      <c r="E44" s="84" t="s">
        <v>28907</v>
      </c>
      <c r="F44" s="262" t="s">
        <v>1654</v>
      </c>
      <c r="G44" s="262" t="s">
        <v>28759</v>
      </c>
      <c r="H44" s="262" t="s">
        <v>28760</v>
      </c>
      <c r="I44" s="80"/>
      <c r="J44" s="102" t="s">
        <v>28399</v>
      </c>
      <c r="K44" s="263" t="n">
        <v>0</v>
      </c>
      <c r="L44" s="79"/>
      <c r="M44" s="79"/>
      <c r="N44" s="81"/>
      <c r="O44" s="81"/>
      <c r="P44" s="81"/>
    </row>
    <row r="45" customFormat="false" ht="31.5" hidden="false" customHeight="true" outlineLevel="0" collapsed="false">
      <c r="A45" s="262" t="s">
        <v>28908</v>
      </c>
      <c r="B45" s="85" t="s">
        <v>28512</v>
      </c>
      <c r="C45" s="84" t="s">
        <v>28909</v>
      </c>
      <c r="D45" s="84" t="s">
        <v>28910</v>
      </c>
      <c r="E45" s="84" t="s">
        <v>28911</v>
      </c>
      <c r="F45" s="262" t="s">
        <v>1784</v>
      </c>
      <c r="G45" s="262" t="s">
        <v>28759</v>
      </c>
      <c r="H45" s="262" t="s">
        <v>28760</v>
      </c>
      <c r="I45" s="80"/>
      <c r="J45" s="102" t="s">
        <v>28399</v>
      </c>
      <c r="K45" s="263" t="n">
        <v>0</v>
      </c>
      <c r="L45" s="79"/>
      <c r="M45" s="79"/>
      <c r="N45" s="81"/>
      <c r="O45" s="81"/>
      <c r="P45" s="81"/>
    </row>
    <row r="46" customFormat="false" ht="31.5" hidden="false" customHeight="true" outlineLevel="0" collapsed="false">
      <c r="A46" s="262" t="s">
        <v>28912</v>
      </c>
      <c r="B46" s="85" t="s">
        <v>28512</v>
      </c>
      <c r="C46" s="84" t="s">
        <v>28913</v>
      </c>
      <c r="D46" s="84" t="s">
        <v>28914</v>
      </c>
      <c r="E46" s="84" t="s">
        <v>28915</v>
      </c>
      <c r="F46" s="262" t="s">
        <v>1654</v>
      </c>
      <c r="G46" s="262" t="s">
        <v>28829</v>
      </c>
      <c r="H46" s="262" t="s">
        <v>28760</v>
      </c>
      <c r="I46" s="80"/>
      <c r="J46" s="102" t="s">
        <v>28399</v>
      </c>
      <c r="K46" s="263" t="n">
        <v>0</v>
      </c>
      <c r="L46" s="79"/>
      <c r="M46" s="79"/>
      <c r="N46" s="81"/>
      <c r="O46" s="81"/>
      <c r="P46" s="81"/>
    </row>
    <row r="47" customFormat="false" ht="31.5" hidden="false" customHeight="true" outlineLevel="0" collapsed="false">
      <c r="A47" s="262" t="s">
        <v>28916</v>
      </c>
      <c r="B47" s="85" t="s">
        <v>28512</v>
      </c>
      <c r="C47" s="84" t="s">
        <v>28917</v>
      </c>
      <c r="D47" s="84" t="s">
        <v>28918</v>
      </c>
      <c r="E47" s="84" t="s">
        <v>28919</v>
      </c>
      <c r="F47" s="262" t="s">
        <v>1784</v>
      </c>
      <c r="G47" s="262" t="s">
        <v>28920</v>
      </c>
      <c r="H47" s="262" t="s">
        <v>28760</v>
      </c>
      <c r="I47" s="80"/>
      <c r="J47" s="102" t="s">
        <v>28399</v>
      </c>
      <c r="K47" s="263" t="n">
        <v>0</v>
      </c>
      <c r="L47" s="79"/>
      <c r="M47" s="79"/>
      <c r="N47" s="81"/>
      <c r="O47" s="81"/>
      <c r="P47" s="81"/>
    </row>
    <row r="48" customFormat="false" ht="31.5" hidden="false" customHeight="true" outlineLevel="0" collapsed="false">
      <c r="A48" s="262" t="s">
        <v>28921</v>
      </c>
      <c r="B48" s="85" t="s">
        <v>28512</v>
      </c>
      <c r="C48" s="84" t="s">
        <v>28922</v>
      </c>
      <c r="D48" s="84" t="s">
        <v>28923</v>
      </c>
      <c r="E48" s="84" t="s">
        <v>28924</v>
      </c>
      <c r="F48" s="262" t="s">
        <v>1784</v>
      </c>
      <c r="G48" s="262" t="s">
        <v>480</v>
      </c>
      <c r="H48" s="262" t="s">
        <v>28760</v>
      </c>
      <c r="I48" s="80"/>
      <c r="J48" s="102" t="s">
        <v>28399</v>
      </c>
      <c r="K48" s="263" t="n">
        <v>0</v>
      </c>
      <c r="L48" s="79"/>
      <c r="M48" s="79"/>
      <c r="N48" s="81"/>
      <c r="O48" s="81"/>
      <c r="P48" s="81"/>
    </row>
    <row r="49" customFormat="false" ht="31.5" hidden="false" customHeight="true" outlineLevel="0" collapsed="false">
      <c r="A49" s="262" t="s">
        <v>28925</v>
      </c>
      <c r="B49" s="85" t="s">
        <v>28512</v>
      </c>
      <c r="C49" s="84" t="s">
        <v>28926</v>
      </c>
      <c r="D49" s="84" t="s">
        <v>28923</v>
      </c>
      <c r="E49" s="84" t="s">
        <v>28924</v>
      </c>
      <c r="F49" s="262" t="s">
        <v>1784</v>
      </c>
      <c r="G49" s="262" t="s">
        <v>480</v>
      </c>
      <c r="H49" s="262" t="s">
        <v>28760</v>
      </c>
      <c r="I49" s="80"/>
      <c r="J49" s="102" t="s">
        <v>28399</v>
      </c>
      <c r="K49" s="263" t="n">
        <v>0</v>
      </c>
      <c r="L49" s="79"/>
      <c r="M49" s="79"/>
      <c r="N49" s="81"/>
      <c r="O49" s="81"/>
      <c r="P49" s="81"/>
    </row>
    <row r="50" customFormat="false" ht="31.5" hidden="false" customHeight="true" outlineLevel="0" collapsed="false">
      <c r="A50" s="262" t="s">
        <v>28927</v>
      </c>
      <c r="B50" s="85" t="s">
        <v>28512</v>
      </c>
      <c r="C50" s="84" t="s">
        <v>28928</v>
      </c>
      <c r="D50" s="84" t="s">
        <v>28923</v>
      </c>
      <c r="E50" s="84" t="s">
        <v>28929</v>
      </c>
      <c r="F50" s="262" t="s">
        <v>1784</v>
      </c>
      <c r="G50" s="262" t="s">
        <v>28920</v>
      </c>
      <c r="H50" s="262" t="s">
        <v>28760</v>
      </c>
      <c r="I50" s="80"/>
      <c r="J50" s="102" t="s">
        <v>28399</v>
      </c>
      <c r="K50" s="263" t="n">
        <v>0</v>
      </c>
      <c r="L50" s="79"/>
      <c r="M50" s="79"/>
      <c r="N50" s="81"/>
      <c r="O50" s="81"/>
      <c r="P50" s="81"/>
    </row>
    <row r="51" customFormat="false" ht="31.5" hidden="false" customHeight="true" outlineLevel="0" collapsed="false">
      <c r="A51" s="262" t="s">
        <v>28930</v>
      </c>
      <c r="B51" s="85" t="s">
        <v>28513</v>
      </c>
      <c r="C51" s="84" t="s">
        <v>28931</v>
      </c>
      <c r="D51" s="84" t="s">
        <v>28932</v>
      </c>
      <c r="E51" s="84" t="s">
        <v>28933</v>
      </c>
      <c r="F51" s="262" t="s">
        <v>1654</v>
      </c>
      <c r="G51" s="262" t="s">
        <v>480</v>
      </c>
      <c r="H51" s="262" t="s">
        <v>28760</v>
      </c>
      <c r="I51" s="80"/>
      <c r="J51" s="102" t="s">
        <v>28399</v>
      </c>
      <c r="K51" s="263" t="n">
        <v>0</v>
      </c>
      <c r="L51" s="79"/>
      <c r="M51" s="79"/>
      <c r="N51" s="81"/>
      <c r="O51" s="81"/>
      <c r="P51" s="81"/>
    </row>
    <row r="52" customFormat="false" ht="31.5" hidden="false" customHeight="true" outlineLevel="0" collapsed="false">
      <c r="A52" s="262" t="s">
        <v>28934</v>
      </c>
      <c r="B52" s="85" t="s">
        <v>28513</v>
      </c>
      <c r="C52" s="84" t="s">
        <v>28935</v>
      </c>
      <c r="D52" s="84" t="s">
        <v>28936</v>
      </c>
      <c r="E52" s="84" t="s">
        <v>28937</v>
      </c>
      <c r="F52" s="262" t="s">
        <v>1784</v>
      </c>
      <c r="G52" s="262" t="s">
        <v>480</v>
      </c>
      <c r="H52" s="262" t="s">
        <v>28760</v>
      </c>
      <c r="I52" s="80"/>
      <c r="J52" s="102" t="s">
        <v>28399</v>
      </c>
      <c r="K52" s="263" t="n">
        <v>0</v>
      </c>
      <c r="L52" s="79"/>
      <c r="M52" s="79"/>
      <c r="N52" s="81"/>
      <c r="O52" s="81"/>
      <c r="P52" s="81"/>
    </row>
    <row r="53" customFormat="false" ht="31.5" hidden="false" customHeight="true" outlineLevel="0" collapsed="false">
      <c r="A53" s="262" t="s">
        <v>28938</v>
      </c>
      <c r="B53" s="85" t="s">
        <v>28513</v>
      </c>
      <c r="C53" s="84" t="s">
        <v>28939</v>
      </c>
      <c r="D53" s="84" t="s">
        <v>28940</v>
      </c>
      <c r="E53" s="84" t="s">
        <v>28941</v>
      </c>
      <c r="F53" s="262" t="s">
        <v>1654</v>
      </c>
      <c r="G53" s="262" t="s">
        <v>480</v>
      </c>
      <c r="H53" s="262" t="s">
        <v>28760</v>
      </c>
      <c r="I53" s="80"/>
      <c r="J53" s="102" t="s">
        <v>28399</v>
      </c>
      <c r="K53" s="263" t="n">
        <v>0</v>
      </c>
      <c r="L53" s="79"/>
      <c r="M53" s="79"/>
      <c r="N53" s="81"/>
      <c r="O53" s="81"/>
      <c r="P53" s="81"/>
    </row>
    <row r="54" customFormat="false" ht="31.5" hidden="false" customHeight="true" outlineLevel="0" collapsed="false">
      <c r="A54" s="262" t="s">
        <v>28942</v>
      </c>
      <c r="B54" s="85" t="s">
        <v>28514</v>
      </c>
      <c r="C54" s="84" t="s">
        <v>28943</v>
      </c>
      <c r="D54" s="84" t="s">
        <v>28944</v>
      </c>
      <c r="E54" s="84" t="s">
        <v>28945</v>
      </c>
      <c r="F54" s="262" t="s">
        <v>1654</v>
      </c>
      <c r="G54" s="262" t="s">
        <v>480</v>
      </c>
      <c r="H54" s="262" t="s">
        <v>28760</v>
      </c>
      <c r="I54" s="80"/>
      <c r="J54" s="102" t="s">
        <v>28399</v>
      </c>
      <c r="K54" s="263" t="n">
        <v>0</v>
      </c>
      <c r="L54" s="79"/>
      <c r="M54" s="79"/>
      <c r="N54" s="81"/>
      <c r="O54" s="81"/>
      <c r="P54" s="81"/>
    </row>
    <row r="55" customFormat="false" ht="31.5" hidden="false" customHeight="true" outlineLevel="0" collapsed="false">
      <c r="A55" s="262" t="s">
        <v>28946</v>
      </c>
      <c r="B55" s="85" t="s">
        <v>28514</v>
      </c>
      <c r="C55" s="84" t="s">
        <v>28947</v>
      </c>
      <c r="D55" s="84" t="s">
        <v>28948</v>
      </c>
      <c r="E55" s="84" t="s">
        <v>28949</v>
      </c>
      <c r="F55" s="262" t="s">
        <v>1784</v>
      </c>
      <c r="G55" s="262" t="s">
        <v>28759</v>
      </c>
      <c r="H55" s="262" t="s">
        <v>28760</v>
      </c>
      <c r="I55" s="80"/>
      <c r="J55" s="102" t="s">
        <v>28399</v>
      </c>
      <c r="K55" s="263" t="n">
        <v>0</v>
      </c>
      <c r="L55" s="79"/>
      <c r="M55" s="79"/>
      <c r="N55" s="81"/>
      <c r="O55" s="81"/>
      <c r="P55" s="81"/>
    </row>
    <row r="56" customFormat="false" ht="31.5" hidden="false" customHeight="true" outlineLevel="0" collapsed="false">
      <c r="A56" s="262" t="s">
        <v>28950</v>
      </c>
      <c r="B56" s="85" t="s">
        <v>28515</v>
      </c>
      <c r="C56" s="84" t="s">
        <v>28951</v>
      </c>
      <c r="D56" s="84" t="s">
        <v>28952</v>
      </c>
      <c r="E56" s="84" t="s">
        <v>28953</v>
      </c>
      <c r="F56" s="262" t="s">
        <v>28758</v>
      </c>
      <c r="G56" s="262" t="s">
        <v>28829</v>
      </c>
      <c r="H56" s="262" t="s">
        <v>28820</v>
      </c>
      <c r="I56" s="80"/>
      <c r="J56" s="102" t="s">
        <v>28399</v>
      </c>
      <c r="K56" s="263" t="n">
        <v>0</v>
      </c>
      <c r="L56" s="79"/>
      <c r="M56" s="79"/>
      <c r="N56" s="81"/>
      <c r="O56" s="81"/>
      <c r="P56" s="81"/>
    </row>
    <row r="57" customFormat="false" ht="31.5" hidden="false" customHeight="true" outlineLevel="0" collapsed="false">
      <c r="A57" s="262" t="s">
        <v>28954</v>
      </c>
      <c r="B57" s="85" t="s">
        <v>28515</v>
      </c>
      <c r="C57" s="84" t="s">
        <v>28951</v>
      </c>
      <c r="D57" s="84" t="s">
        <v>28955</v>
      </c>
      <c r="E57" s="84" t="s">
        <v>28956</v>
      </c>
      <c r="F57" s="262" t="s">
        <v>1797</v>
      </c>
      <c r="G57" s="262" t="s">
        <v>28829</v>
      </c>
      <c r="H57" s="262" t="s">
        <v>28794</v>
      </c>
      <c r="I57" s="80"/>
      <c r="J57" s="102" t="s">
        <v>28399</v>
      </c>
      <c r="K57" s="263" t="n">
        <v>0</v>
      </c>
      <c r="L57" s="79"/>
      <c r="M57" s="79"/>
      <c r="N57" s="81"/>
      <c r="O57" s="81"/>
      <c r="P57" s="81"/>
    </row>
    <row r="58" customFormat="false" ht="31.5" hidden="false" customHeight="true" outlineLevel="0" collapsed="false">
      <c r="A58" s="262" t="s">
        <v>28957</v>
      </c>
      <c r="B58" s="85" t="s">
        <v>28515</v>
      </c>
      <c r="C58" s="84" t="s">
        <v>28951</v>
      </c>
      <c r="D58" s="84" t="s">
        <v>28958</v>
      </c>
      <c r="E58" s="84" t="s">
        <v>28959</v>
      </c>
      <c r="F58" s="262" t="s">
        <v>28758</v>
      </c>
      <c r="G58" s="262" t="s">
        <v>28829</v>
      </c>
      <c r="H58" s="262" t="s">
        <v>28820</v>
      </c>
      <c r="I58" s="80"/>
      <c r="J58" s="102" t="s">
        <v>28399</v>
      </c>
      <c r="K58" s="263" t="n">
        <v>0</v>
      </c>
      <c r="L58" s="79"/>
      <c r="M58" s="79"/>
      <c r="N58" s="81"/>
      <c r="O58" s="81"/>
      <c r="P58" s="81"/>
    </row>
    <row r="59" customFormat="false" ht="31.5" hidden="false" customHeight="true" outlineLevel="0" collapsed="false">
      <c r="A59" s="262" t="s">
        <v>28960</v>
      </c>
      <c r="B59" s="85" t="s">
        <v>28514</v>
      </c>
      <c r="C59" s="84" t="s">
        <v>28961</v>
      </c>
      <c r="D59" s="84" t="s">
        <v>28962</v>
      </c>
      <c r="E59" s="84" t="s">
        <v>28963</v>
      </c>
      <c r="F59" s="262" t="s">
        <v>1654</v>
      </c>
      <c r="G59" s="262" t="s">
        <v>28829</v>
      </c>
      <c r="H59" s="262" t="s">
        <v>28794</v>
      </c>
      <c r="I59" s="80"/>
      <c r="J59" s="102" t="s">
        <v>28399</v>
      </c>
      <c r="K59" s="263" t="n">
        <v>0</v>
      </c>
      <c r="L59" s="79"/>
      <c r="M59" s="79"/>
      <c r="N59" s="81"/>
      <c r="O59" s="81"/>
      <c r="P59" s="81"/>
    </row>
    <row r="60" customFormat="false" ht="31.5" hidden="false" customHeight="true" outlineLevel="0" collapsed="false">
      <c r="A60" s="262" t="s">
        <v>28964</v>
      </c>
      <c r="B60" s="85" t="s">
        <v>28515</v>
      </c>
      <c r="C60" s="84" t="s">
        <v>28951</v>
      </c>
      <c r="D60" s="84" t="s">
        <v>28965</v>
      </c>
      <c r="E60" s="84" t="s">
        <v>28966</v>
      </c>
      <c r="F60" s="262" t="s">
        <v>1797</v>
      </c>
      <c r="G60" s="262" t="s">
        <v>28829</v>
      </c>
      <c r="H60" s="262" t="s">
        <v>28900</v>
      </c>
      <c r="I60" s="80"/>
      <c r="J60" s="102" t="s">
        <v>28399</v>
      </c>
      <c r="K60" s="263" t="n">
        <v>0</v>
      </c>
      <c r="L60" s="79"/>
      <c r="M60" s="79"/>
      <c r="N60" s="81"/>
      <c r="O60" s="81"/>
      <c r="P60" s="81"/>
    </row>
    <row r="61" customFormat="false" ht="31.5" hidden="false" customHeight="true" outlineLevel="0" collapsed="false">
      <c r="A61" s="262" t="s">
        <v>28967</v>
      </c>
      <c r="B61" s="85" t="s">
        <v>28515</v>
      </c>
      <c r="C61" s="84" t="s">
        <v>28951</v>
      </c>
      <c r="D61" s="84" t="s">
        <v>28968</v>
      </c>
      <c r="E61" s="84" t="s">
        <v>28969</v>
      </c>
      <c r="F61" s="262" t="s">
        <v>1797</v>
      </c>
      <c r="G61" s="262" t="s">
        <v>480</v>
      </c>
      <c r="H61" s="262" t="s">
        <v>28900</v>
      </c>
      <c r="I61" s="80"/>
      <c r="J61" s="102" t="s">
        <v>28399</v>
      </c>
      <c r="K61" s="263" t="n">
        <v>0</v>
      </c>
      <c r="L61" s="79"/>
      <c r="M61" s="79"/>
      <c r="N61" s="81"/>
      <c r="O61" s="81"/>
      <c r="P61" s="81"/>
    </row>
    <row r="62" customFormat="false" ht="31.5" hidden="false" customHeight="true" outlineLevel="0" collapsed="false">
      <c r="A62" s="262" t="s">
        <v>28970</v>
      </c>
      <c r="B62" s="85" t="s">
        <v>28515</v>
      </c>
      <c r="C62" s="84" t="s">
        <v>28951</v>
      </c>
      <c r="D62" s="84" t="s">
        <v>28971</v>
      </c>
      <c r="E62" s="84" t="s">
        <v>28972</v>
      </c>
      <c r="F62" s="262" t="s">
        <v>1797</v>
      </c>
      <c r="G62" s="262" t="s">
        <v>28829</v>
      </c>
      <c r="H62" s="262" t="s">
        <v>28794</v>
      </c>
      <c r="I62" s="80"/>
      <c r="J62" s="102" t="s">
        <v>28399</v>
      </c>
      <c r="K62" s="263" t="n">
        <v>0</v>
      </c>
      <c r="L62" s="79"/>
      <c r="M62" s="79"/>
      <c r="N62" s="81"/>
      <c r="O62" s="81"/>
      <c r="P62" s="81"/>
    </row>
    <row r="63" customFormat="false" ht="31.5" hidden="false" customHeight="true" outlineLevel="0" collapsed="false">
      <c r="A63" s="262" t="s">
        <v>28973</v>
      </c>
      <c r="B63" s="85" t="s">
        <v>28520</v>
      </c>
      <c r="C63" s="84" t="s">
        <v>28974</v>
      </c>
      <c r="D63" s="84" t="s">
        <v>28975</v>
      </c>
      <c r="E63" s="84" t="s">
        <v>28976</v>
      </c>
      <c r="F63" s="262" t="s">
        <v>28758</v>
      </c>
      <c r="G63" s="262" t="s">
        <v>28829</v>
      </c>
      <c r="H63" s="262" t="s">
        <v>28760</v>
      </c>
      <c r="I63" s="80"/>
      <c r="J63" s="102" t="s">
        <v>28399</v>
      </c>
      <c r="K63" s="263" t="n">
        <v>0</v>
      </c>
      <c r="L63" s="79"/>
      <c r="M63" s="79"/>
      <c r="N63" s="81"/>
      <c r="O63" s="81"/>
      <c r="P63" s="81"/>
    </row>
    <row r="64" customFormat="false" ht="31.5" hidden="false" customHeight="true" outlineLevel="0" collapsed="false">
      <c r="A64" s="262" t="s">
        <v>28977</v>
      </c>
      <c r="B64" s="85" t="s">
        <v>28520</v>
      </c>
      <c r="C64" s="84" t="s">
        <v>28978</v>
      </c>
      <c r="D64" s="84" t="s">
        <v>28979</v>
      </c>
      <c r="E64" s="84" t="s">
        <v>28980</v>
      </c>
      <c r="F64" s="262" t="s">
        <v>28758</v>
      </c>
      <c r="G64" s="262" t="s">
        <v>28829</v>
      </c>
      <c r="H64" s="262" t="s">
        <v>28760</v>
      </c>
      <c r="I64" s="80"/>
      <c r="J64" s="102" t="s">
        <v>28399</v>
      </c>
      <c r="K64" s="263" t="n">
        <v>0</v>
      </c>
      <c r="L64" s="79"/>
      <c r="M64" s="79"/>
      <c r="N64" s="81"/>
      <c r="O64" s="81"/>
      <c r="P64" s="81"/>
    </row>
    <row r="65" customFormat="false" ht="31.5" hidden="false" customHeight="true" outlineLevel="0" collapsed="false">
      <c r="A65" s="262" t="s">
        <v>28981</v>
      </c>
      <c r="B65" s="85" t="s">
        <v>28520</v>
      </c>
      <c r="C65" s="84" t="s">
        <v>28982</v>
      </c>
      <c r="D65" s="84" t="s">
        <v>28983</v>
      </c>
      <c r="E65" s="84" t="s">
        <v>28984</v>
      </c>
      <c r="F65" s="262" t="s">
        <v>1797</v>
      </c>
      <c r="G65" s="262" t="s">
        <v>28829</v>
      </c>
      <c r="H65" s="262" t="s">
        <v>28760</v>
      </c>
      <c r="I65" s="80"/>
      <c r="J65" s="102" t="s">
        <v>28399</v>
      </c>
      <c r="K65" s="263" t="n">
        <v>0</v>
      </c>
      <c r="L65" s="79"/>
      <c r="M65" s="79"/>
      <c r="N65" s="81"/>
      <c r="O65" s="81"/>
      <c r="P65" s="81"/>
    </row>
    <row r="66" customFormat="false" ht="31.5" hidden="false" customHeight="true" outlineLevel="0" collapsed="false">
      <c r="A66" s="262" t="s">
        <v>28985</v>
      </c>
      <c r="B66" s="85" t="s">
        <v>28510</v>
      </c>
      <c r="C66" s="84" t="s">
        <v>28857</v>
      </c>
      <c r="D66" s="84" t="s">
        <v>28986</v>
      </c>
      <c r="E66" s="84" t="s">
        <v>28987</v>
      </c>
      <c r="F66" s="262" t="s">
        <v>28758</v>
      </c>
      <c r="G66" s="262" t="s">
        <v>28829</v>
      </c>
      <c r="H66" s="262" t="s">
        <v>28760</v>
      </c>
      <c r="I66" s="80"/>
      <c r="J66" s="102" t="s">
        <v>28399</v>
      </c>
      <c r="K66" s="263" t="n">
        <v>0</v>
      </c>
      <c r="L66" s="79"/>
      <c r="M66" s="79"/>
      <c r="N66" s="81"/>
      <c r="O66" s="81"/>
      <c r="P66" s="81"/>
    </row>
  </sheetData>
  <sheetProtection sheet="true" password="dd42" formatCells="false" formatColumns="false" formatRows="false" sort="false" autoFilter="false"/>
  <autoFilter ref="A3:P66"/>
  <mergeCells count="2">
    <mergeCell ref="A1:O1"/>
    <mergeCell ref="B2:O2"/>
  </mergeCells>
  <conditionalFormatting sqref="J4:J66">
    <cfRule type="cellIs" priority="2" operator="equal" aboveAverage="0" equalAverage="0" bottom="0" percent="0" rank="0" text="" dxfId="12">
      <formula>"Complete"</formula>
    </cfRule>
    <cfRule type="cellIs" priority="3" operator="equal" aboveAverage="0" equalAverage="0" bottom="0" percent="0" rank="0" text="" dxfId="11">
      <formula>"Blocked"</formula>
    </cfRule>
    <cfRule type="cellIs" priority="4" operator="equal" aboveAverage="0" equalAverage="0" bottom="0" percent="0" rank="0" text="" dxfId="16">
      <formula>"In Progress"</formula>
    </cfRule>
  </conditionalFormatting>
  <conditionalFormatting sqref="K4:K66">
    <cfRule type="colorScale" priority="5">
      <colorScale>
        <cfvo type="num" val="0"/>
        <cfvo type="num" val="0.5"/>
        <cfvo type="num" val="1"/>
        <color rgb="FFF8CBAD"/>
        <color rgb="FFFFE699"/>
        <color rgb="FFC6EFCE"/>
      </colorScale>
    </cfRule>
  </conditionalFormatting>
  <dataValidations count="9">
    <dataValidation allowBlank="true" error="Enter a real date (not text) — a text date is invisible to every weekly view." errorStyle="stop" errorTitle="That is not a usable date" operator="greaterThan" showDropDown="false" showErrorMessage="true" showInputMessage="false" sqref="L4:L66" type="date">
      <formula1>36526</formula1>
      <formula2>0</formula2>
    </dataValidation>
    <dataValidation allowBlank="true" error="Pick a value from the dropdown — free-typed values fall out of every report." errorStyle="stop" operator="between" prompt="Free-typed values fall out of every report — use the dropdown. If the value you need is missing, ask the manager to add it to the Lists sheet." promptTitle="Pick from the list" showDropDown="false" showErrorMessage="true" showInputMessage="true" sqref="B4:B66" type="list">
      <formula1>Lists!$E$4:$E$16</formula1>
      <formula2>0</formula2>
    </dataValidation>
    <dataValidation allowBlank="true" error="Pick a value from the dropdown — free-typed values fall out of every report." errorStyle="stop" operator="between" prompt="Free-typed values fall out of every report — use the dropdown. If the value you need is missing, ask the manager to add it to the Lists sheet." promptTitle="Pick from the list" showDropDown="false" showErrorMessage="true" showInputMessage="true" sqref="C4:C66" type="list">
      <formula1>Lists!$J$4:$J$136</formula1>
      <formula2>0</formula2>
    </dataValidation>
    <dataValidation allowBlank="true" error="Pick a value from the dropdown — free-typed values fall out of every report." errorStyle="stop" operator="between" prompt="Free-typed values fall out of every report — use the dropdown. If the value you need is missing, ask the manager to add it to the Lists sheet." promptTitle="Pick from the list" showDropDown="false" showErrorMessage="true" showInputMessage="true" sqref="F4:F66" type="list">
      <formula1>Lists!$B$4:$B$7</formula1>
      <formula2>0</formula2>
    </dataValidation>
    <dataValidation allowBlank="true" error="Pick a value from the dropdown — free-typed values fall out of every report." errorStyle="stop" operator="between" prompt="Free-typed values fall out of every report — use the dropdown. If the value you need is missing, ask the manager to add it to the Lists sheet." promptTitle="Pick from the list" showDropDown="false" showErrorMessage="true" showInputMessage="true" sqref="G4:G66" type="list">
      <formula1>Lists!$D$4:$D$10</formula1>
      <formula2>0</formula2>
    </dataValidation>
    <dataValidation allowBlank="true" error="Pick a value from the dropdown — free-typed values fall out of every report." errorStyle="stop" operator="between" prompt="Free-typed values fall out of every report — use the dropdown. If the value you need is missing, ask the manager to add it to the Lists sheet." promptTitle="Pick from the list" showDropDown="false" showErrorMessage="true" showInputMessage="true" sqref="I4:I66" type="list">
      <formula1>'START HERE'!$B$55:$B$64</formula1>
      <formula2>0</formula2>
    </dataValidation>
    <dataValidation allowBlank="true" error="Pick a value from the dropdown — free-typed values fall out of every report." errorStyle="stop" operator="between" prompt="Free-typed values fall out of every report — use the dropdown. If the value you need is missing, ask the manager to add it to the Lists sheet." promptTitle="Pick from the list" showDropDown="false" showErrorMessage="true" showInputMessage="true" sqref="J4:J66" type="list">
      <formula1>Lists!$A$4:$A$9</formula1>
      <formula2>0</formula2>
    </dataValidation>
    <dataValidation allowBlank="true" error="Pick a value from the dropdown — free-typed values fall out of every report." errorStyle="stop" operator="between" prompt="Free-typed values fall out of every report — use the dropdown. If the value you need is missing, ask the manager to add it to the Lists sheet." promptTitle="Pick from the list" showDropDown="false" showErrorMessage="true" showInputMessage="true" sqref="O4:O66" type="list">
      <formula1>Lists!$Y$4:$Y$14</formula1>
      <formula2>0</formula2>
    </dataValidation>
    <dataValidation allowBlank="true" error="Pick a value from the dropdown — free-typed values fall out of every report." errorStyle="stop" operator="between" prompt="Free-typed values fall out of every report — use the dropdown. If the value you need is missing, ask the manager to add it to the Lists sheet." promptTitle="Pick from the list" showDropDown="false" showErrorMessage="true" showInputMessage="true" sqref="P4:P66" type="list">
      <formula1>Lists!$O$4:$O$10</formula1>
      <formula2>0</formula2>
    </dataValidation>
  </dataValidations>
  <hyperlinks>
    <hyperlink ref="A2" location="'MAP'!A1" display="◀  MAP"/>
  </hyperlinks>
  <printOptions headings="false" gridLines="false" gridLinesSet="true" horizontalCentered="false" verticalCentered="false"/>
  <pageMargins left="0.4" right="0.4" top="0.55" bottom="0.55" header="0.511811023622047" footer="0.3"/>
  <pageSetup paperSize="1" scale="100" fitToWidth="1" fitToHeight="0" pageOrder="downThenOver" orientation="landscape" blackAndWhite="false" draft="false" cellComments="none" horizontalDpi="300" verticalDpi="300" copies="1"/>
  <headerFooter differentFirst="false" differentOddEven="false">
    <oddHeader/>
    <oddFooter>&amp;L&amp;7 &amp;K808080PCI AI  —  Growth OS&amp;R&amp;7 &amp;K808080Page &amp;P of &amp;N</oddFooter>
  </headerFooter>
  <drawing r:id="rId1"/>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true"/>
  </sheetPr>
  <dimension ref="A1:Q1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3" topLeftCell="E4" activePane="bottomRight" state="frozen"/>
      <selection pane="topLeft" activeCell="A1" activeCellId="0" sqref="A1"/>
      <selection pane="topRight" activeCell="E1" activeCellId="0" sqref="E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24"/>
    <col collapsed="false" customWidth="true" hidden="false" outlineLevel="0" max="3" min="3" style="1" width="16"/>
    <col collapsed="false" customWidth="true" hidden="false" outlineLevel="0" max="4" min="4" style="1" width="10"/>
    <col collapsed="false" customWidth="true" hidden="false" outlineLevel="0" max="5" min="5" style="1" width="74"/>
    <col collapsed="false" customWidth="true" hidden="false" outlineLevel="0" max="6" min="6" style="1" width="28"/>
    <col collapsed="false" customWidth="true" hidden="false" outlineLevel="0" max="7" min="7" style="1" width="24"/>
    <col collapsed="false" customWidth="true" hidden="false" outlineLevel="0" max="8" min="8" style="1" width="22"/>
    <col collapsed="false" customWidth="true" hidden="false" outlineLevel="0" max="9" min="9" style="1" width="9"/>
    <col collapsed="false" customWidth="true" hidden="false" outlineLevel="0" max="10" min="10" style="1" width="13"/>
    <col collapsed="false" customWidth="true" hidden="false" outlineLevel="0" max="11" min="11" style="1" width="11"/>
    <col collapsed="false" customWidth="true" hidden="false" outlineLevel="0" max="12" min="12" style="1" width="12"/>
    <col collapsed="false" customWidth="true" hidden="false" outlineLevel="0" max="13" min="13" style="1" width="14"/>
    <col collapsed="false" customWidth="true" hidden="false" outlineLevel="0" max="14" min="14" style="1" width="26"/>
    <col collapsed="false" customWidth="true" hidden="false" outlineLevel="0" max="15" min="15" style="0" width="20"/>
    <col collapsed="false" customWidth="true" hidden="false" outlineLevel="0" max="16" min="16" style="0" width="12"/>
    <col collapsed="false" customWidth="true" hidden="false" outlineLevel="0" max="17" min="17" style="0" width="26"/>
  </cols>
  <sheetData>
    <row r="1" customFormat="false" ht="25.5" hidden="false" customHeight="true" outlineLevel="0" collapsed="false">
      <c r="A1" s="2" t="s">
        <v>28988</v>
      </c>
      <c r="B1" s="2"/>
      <c r="C1" s="2"/>
      <c r="D1" s="2"/>
      <c r="E1" s="2"/>
      <c r="F1" s="2"/>
      <c r="G1" s="2"/>
      <c r="H1" s="2"/>
      <c r="I1" s="2"/>
      <c r="J1" s="2"/>
      <c r="K1" s="2"/>
      <c r="L1" s="2"/>
      <c r="M1" s="2"/>
      <c r="N1" s="2"/>
    </row>
    <row r="2" customFormat="false" ht="18" hidden="false" customHeight="true" outlineLevel="0" collapsed="false">
      <c r="A2" s="3" t="s">
        <v>1</v>
      </c>
      <c r="B2" s="4" t="s">
        <v>28989</v>
      </c>
      <c r="C2" s="4"/>
      <c r="D2" s="4"/>
      <c r="E2" s="4"/>
      <c r="F2" s="4"/>
      <c r="G2" s="4"/>
      <c r="H2" s="4"/>
      <c r="I2" s="4"/>
      <c r="J2" s="4"/>
      <c r="K2" s="4"/>
      <c r="L2" s="4"/>
      <c r="M2" s="4"/>
      <c r="N2" s="4"/>
    </row>
    <row r="3" customFormat="false" ht="30" hidden="false" customHeight="true" outlineLevel="0" collapsed="false">
      <c r="A3" s="72" t="s">
        <v>1319</v>
      </c>
      <c r="B3" s="72" t="s">
        <v>569</v>
      </c>
      <c r="C3" s="72" t="s">
        <v>570</v>
      </c>
      <c r="D3" s="72" t="s">
        <v>571</v>
      </c>
      <c r="E3" s="72" t="s">
        <v>28990</v>
      </c>
      <c r="F3" s="72" t="s">
        <v>28991</v>
      </c>
      <c r="G3" s="72" t="s">
        <v>28740</v>
      </c>
      <c r="H3" s="72" t="s">
        <v>28992</v>
      </c>
      <c r="I3" s="72" t="s">
        <v>28742</v>
      </c>
      <c r="J3" s="72" t="s">
        <v>1019</v>
      </c>
      <c r="K3" s="72" t="s">
        <v>28993</v>
      </c>
      <c r="L3" s="72" t="s">
        <v>28994</v>
      </c>
      <c r="M3" s="72" t="s">
        <v>1018</v>
      </c>
      <c r="N3" s="72" t="s">
        <v>1507</v>
      </c>
      <c r="O3" s="72" t="s">
        <v>1481</v>
      </c>
      <c r="P3" s="72" t="s">
        <v>28995</v>
      </c>
      <c r="Q3" s="72" t="s">
        <v>573</v>
      </c>
    </row>
    <row r="4" customFormat="false" ht="57.75" hidden="false" customHeight="true" outlineLevel="0" collapsed="false">
      <c r="A4" s="262" t="n">
        <v>1</v>
      </c>
      <c r="B4" s="84" t="s">
        <v>28755</v>
      </c>
      <c r="C4" s="85" t="s">
        <v>28508</v>
      </c>
      <c r="D4" s="262" t="s">
        <v>28758</v>
      </c>
      <c r="E4" s="84" t="s">
        <v>28996</v>
      </c>
      <c r="F4" s="80"/>
      <c r="G4" s="80"/>
      <c r="H4" s="80"/>
      <c r="I4" s="102"/>
      <c r="J4" s="102" t="s">
        <v>28399</v>
      </c>
      <c r="K4" s="263" t="n">
        <v>0</v>
      </c>
      <c r="L4" s="79"/>
      <c r="M4" s="80"/>
      <c r="N4" s="81"/>
      <c r="O4" s="81"/>
      <c r="P4" s="81" t="n">
        <v>1</v>
      </c>
      <c r="Q4" s="81" t="s">
        <v>28997</v>
      </c>
    </row>
    <row r="5" customFormat="false" ht="57.75" hidden="false" customHeight="true" outlineLevel="0" collapsed="false">
      <c r="A5" s="262" t="n">
        <v>2</v>
      </c>
      <c r="B5" s="84" t="s">
        <v>28762</v>
      </c>
      <c r="C5" s="85" t="s">
        <v>28508</v>
      </c>
      <c r="D5" s="262" t="s">
        <v>28758</v>
      </c>
      <c r="E5" s="84" t="s">
        <v>28998</v>
      </c>
      <c r="F5" s="80"/>
      <c r="G5" s="80"/>
      <c r="H5" s="80"/>
      <c r="I5" s="102"/>
      <c r="J5" s="102" t="s">
        <v>28399</v>
      </c>
      <c r="K5" s="263" t="n">
        <v>0</v>
      </c>
      <c r="L5" s="79"/>
      <c r="M5" s="80"/>
      <c r="N5" s="81"/>
      <c r="O5" s="81"/>
      <c r="P5" s="81" t="n">
        <v>2</v>
      </c>
      <c r="Q5" s="81" t="s">
        <v>28997</v>
      </c>
    </row>
    <row r="6" customFormat="false" ht="57.75" hidden="false" customHeight="true" outlineLevel="0" collapsed="false">
      <c r="A6" s="262" t="n">
        <v>3</v>
      </c>
      <c r="B6" s="84" t="s">
        <v>28766</v>
      </c>
      <c r="C6" s="85" t="s">
        <v>28508</v>
      </c>
      <c r="D6" s="262" t="s">
        <v>28758</v>
      </c>
      <c r="E6" s="84" t="s">
        <v>28999</v>
      </c>
      <c r="F6" s="80"/>
      <c r="G6" s="80"/>
      <c r="H6" s="80"/>
      <c r="I6" s="102"/>
      <c r="J6" s="102" t="s">
        <v>28399</v>
      </c>
      <c r="K6" s="263" t="n">
        <v>0</v>
      </c>
      <c r="L6" s="79"/>
      <c r="M6" s="80"/>
      <c r="N6" s="81"/>
      <c r="O6" s="81"/>
      <c r="P6" s="81" t="n">
        <v>3</v>
      </c>
      <c r="Q6" s="81" t="s">
        <v>28997</v>
      </c>
    </row>
    <row r="7" customFormat="false" ht="57.75" hidden="false" customHeight="true" outlineLevel="0" collapsed="false">
      <c r="A7" s="262" t="n">
        <v>4</v>
      </c>
      <c r="B7" s="84" t="s">
        <v>28861</v>
      </c>
      <c r="C7" s="85" t="s">
        <v>28508</v>
      </c>
      <c r="D7" s="262" t="s">
        <v>28758</v>
      </c>
      <c r="E7" s="84" t="s">
        <v>29000</v>
      </c>
      <c r="F7" s="80"/>
      <c r="G7" s="80"/>
      <c r="H7" s="80"/>
      <c r="I7" s="102"/>
      <c r="J7" s="102" t="s">
        <v>28399</v>
      </c>
      <c r="K7" s="263" t="n">
        <v>0</v>
      </c>
      <c r="L7" s="79"/>
      <c r="M7" s="80"/>
      <c r="N7" s="81"/>
      <c r="O7" s="81"/>
      <c r="P7" s="81" t="n">
        <v>4</v>
      </c>
      <c r="Q7" s="81" t="s">
        <v>29001</v>
      </c>
    </row>
    <row r="8" customFormat="false" ht="57.75" hidden="false" customHeight="true" outlineLevel="0" collapsed="false">
      <c r="A8" s="262" t="n">
        <v>5</v>
      </c>
      <c r="B8" s="84" t="s">
        <v>28799</v>
      </c>
      <c r="C8" s="85" t="s">
        <v>28508</v>
      </c>
      <c r="D8" s="262" t="s">
        <v>1797</v>
      </c>
      <c r="E8" s="84" t="s">
        <v>29002</v>
      </c>
      <c r="F8" s="80"/>
      <c r="G8" s="80"/>
      <c r="H8" s="80"/>
      <c r="I8" s="102"/>
      <c r="J8" s="102" t="s">
        <v>28399</v>
      </c>
      <c r="K8" s="263" t="n">
        <v>0</v>
      </c>
      <c r="L8" s="79"/>
      <c r="M8" s="80"/>
      <c r="N8" s="81"/>
      <c r="O8" s="81"/>
      <c r="P8" s="81" t="n">
        <v>19</v>
      </c>
      <c r="Q8" s="81" t="s">
        <v>29001</v>
      </c>
    </row>
    <row r="9" customFormat="false" ht="57.75" hidden="false" customHeight="true" outlineLevel="0" collapsed="false">
      <c r="A9" s="262" t="n">
        <v>6</v>
      </c>
      <c r="B9" s="84" t="s">
        <v>28804</v>
      </c>
      <c r="C9" s="85" t="s">
        <v>28508</v>
      </c>
      <c r="D9" s="262" t="s">
        <v>1797</v>
      </c>
      <c r="E9" s="84" t="s">
        <v>29003</v>
      </c>
      <c r="F9" s="80"/>
      <c r="G9" s="80"/>
      <c r="H9" s="80"/>
      <c r="I9" s="102"/>
      <c r="J9" s="102" t="s">
        <v>28399</v>
      </c>
      <c r="K9" s="263" t="n">
        <v>0</v>
      </c>
      <c r="L9" s="79"/>
      <c r="M9" s="80"/>
      <c r="N9" s="81"/>
      <c r="O9" s="81"/>
      <c r="P9" s="81" t="n">
        <v>20</v>
      </c>
      <c r="Q9" s="81" t="s">
        <v>29001</v>
      </c>
    </row>
    <row r="10" customFormat="false" ht="57.75" hidden="false" customHeight="true" outlineLevel="0" collapsed="false">
      <c r="A10" s="262" t="n">
        <v>7</v>
      </c>
      <c r="B10" s="84" t="s">
        <v>29004</v>
      </c>
      <c r="C10" s="85" t="s">
        <v>28508</v>
      </c>
      <c r="D10" s="262" t="s">
        <v>1797</v>
      </c>
      <c r="E10" s="84" t="s">
        <v>29005</v>
      </c>
      <c r="F10" s="80"/>
      <c r="G10" s="80"/>
      <c r="H10" s="80"/>
      <c r="I10" s="102"/>
      <c r="J10" s="102" t="s">
        <v>28399</v>
      </c>
      <c r="K10" s="263" t="n">
        <v>0</v>
      </c>
      <c r="L10" s="79"/>
      <c r="M10" s="80"/>
      <c r="N10" s="81"/>
      <c r="O10" s="81"/>
      <c r="P10" s="81" t="n">
        <v>21</v>
      </c>
      <c r="Q10" s="81" t="s">
        <v>29001</v>
      </c>
    </row>
    <row r="11" customFormat="false" ht="57.75" hidden="false" customHeight="true" outlineLevel="0" collapsed="false">
      <c r="A11" s="262" t="n">
        <v>8</v>
      </c>
      <c r="B11" s="84" t="s">
        <v>1609</v>
      </c>
      <c r="C11" s="85" t="s">
        <v>28509</v>
      </c>
      <c r="D11" s="262" t="s">
        <v>28758</v>
      </c>
      <c r="E11" s="84" t="s">
        <v>29006</v>
      </c>
      <c r="F11" s="80"/>
      <c r="G11" s="80"/>
      <c r="H11" s="80"/>
      <c r="I11" s="102"/>
      <c r="J11" s="102" t="s">
        <v>28399</v>
      </c>
      <c r="K11" s="263" t="n">
        <v>0</v>
      </c>
      <c r="L11" s="79"/>
      <c r="M11" s="80"/>
      <c r="N11" s="81"/>
      <c r="O11" s="81"/>
      <c r="P11" s="81" t="n">
        <v>5</v>
      </c>
      <c r="Q11" s="81" t="s">
        <v>29001</v>
      </c>
    </row>
    <row r="12" customFormat="false" ht="57.75" hidden="false" customHeight="true" outlineLevel="0" collapsed="false">
      <c r="A12" s="262" t="n">
        <v>9</v>
      </c>
      <c r="B12" s="84" t="s">
        <v>1579</v>
      </c>
      <c r="C12" s="85" t="s">
        <v>28509</v>
      </c>
      <c r="D12" s="262" t="s">
        <v>1797</v>
      </c>
      <c r="E12" s="84" t="s">
        <v>29007</v>
      </c>
      <c r="F12" s="80"/>
      <c r="G12" s="80"/>
      <c r="H12" s="80"/>
      <c r="I12" s="102"/>
      <c r="J12" s="102" t="s">
        <v>28399</v>
      </c>
      <c r="K12" s="263" t="n">
        <v>0</v>
      </c>
      <c r="L12" s="79"/>
      <c r="M12" s="80"/>
      <c r="N12" s="81"/>
      <c r="O12" s="81"/>
      <c r="P12" s="81" t="n">
        <v>22</v>
      </c>
      <c r="Q12" s="81" t="s">
        <v>29008</v>
      </c>
    </row>
    <row r="13" customFormat="false" ht="57.75" hidden="false" customHeight="true" outlineLevel="0" collapsed="false">
      <c r="A13" s="262" t="n">
        <v>10</v>
      </c>
      <c r="B13" s="84" t="s">
        <v>1585</v>
      </c>
      <c r="C13" s="85" t="s">
        <v>28509</v>
      </c>
      <c r="D13" s="262" t="s">
        <v>1797</v>
      </c>
      <c r="E13" s="84" t="s">
        <v>29009</v>
      </c>
      <c r="F13" s="80"/>
      <c r="G13" s="80"/>
      <c r="H13" s="80"/>
      <c r="I13" s="102"/>
      <c r="J13" s="102" t="s">
        <v>28399</v>
      </c>
      <c r="K13" s="263" t="n">
        <v>0</v>
      </c>
      <c r="L13" s="79"/>
      <c r="M13" s="80"/>
      <c r="N13" s="81"/>
      <c r="O13" s="81"/>
      <c r="P13" s="81" t="n">
        <v>23</v>
      </c>
      <c r="Q13" s="81" t="s">
        <v>29010</v>
      </c>
    </row>
    <row r="14" customFormat="false" ht="57.75" hidden="false" customHeight="true" outlineLevel="0" collapsed="false">
      <c r="A14" s="262" t="n">
        <v>11</v>
      </c>
      <c r="B14" s="84" t="s">
        <v>1591</v>
      </c>
      <c r="C14" s="85" t="s">
        <v>28509</v>
      </c>
      <c r="D14" s="262" t="s">
        <v>1654</v>
      </c>
      <c r="E14" s="84" t="s">
        <v>29011</v>
      </c>
      <c r="F14" s="80"/>
      <c r="G14" s="80"/>
      <c r="H14" s="80"/>
      <c r="I14" s="102"/>
      <c r="J14" s="102" t="s">
        <v>28399</v>
      </c>
      <c r="K14" s="263" t="n">
        <v>0</v>
      </c>
      <c r="L14" s="79"/>
      <c r="M14" s="80"/>
      <c r="N14" s="81"/>
      <c r="O14" s="81"/>
      <c r="P14" s="81" t="n">
        <v>48</v>
      </c>
      <c r="Q14" s="81" t="s">
        <v>29012</v>
      </c>
    </row>
    <row r="15" customFormat="false" ht="57.75" hidden="false" customHeight="true" outlineLevel="0" collapsed="false">
      <c r="A15" s="262" t="n">
        <v>12</v>
      </c>
      <c r="B15" s="84" t="s">
        <v>1597</v>
      </c>
      <c r="C15" s="85" t="s">
        <v>28509</v>
      </c>
      <c r="D15" s="262" t="s">
        <v>1654</v>
      </c>
      <c r="E15" s="84" t="s">
        <v>29013</v>
      </c>
      <c r="F15" s="80"/>
      <c r="G15" s="80"/>
      <c r="H15" s="80"/>
      <c r="I15" s="102"/>
      <c r="J15" s="102" t="s">
        <v>28399</v>
      </c>
      <c r="K15" s="263" t="n">
        <v>0</v>
      </c>
      <c r="L15" s="79"/>
      <c r="M15" s="80"/>
      <c r="N15" s="81"/>
      <c r="O15" s="81"/>
      <c r="P15" s="81" t="n">
        <v>49</v>
      </c>
      <c r="Q15" s="81" t="s">
        <v>29014</v>
      </c>
    </row>
    <row r="16" customFormat="false" ht="57.75" hidden="false" customHeight="true" outlineLevel="0" collapsed="false">
      <c r="A16" s="262" t="n">
        <v>13</v>
      </c>
      <c r="B16" s="84" t="s">
        <v>1603</v>
      </c>
      <c r="C16" s="85" t="s">
        <v>28509</v>
      </c>
      <c r="D16" s="262" t="s">
        <v>1654</v>
      </c>
      <c r="E16" s="84" t="s">
        <v>29015</v>
      </c>
      <c r="F16" s="80"/>
      <c r="G16" s="80"/>
      <c r="H16" s="80"/>
      <c r="I16" s="102"/>
      <c r="J16" s="102" t="s">
        <v>28399</v>
      </c>
      <c r="K16" s="263" t="n">
        <v>0</v>
      </c>
      <c r="L16" s="79"/>
      <c r="M16" s="80"/>
      <c r="N16" s="81"/>
      <c r="O16" s="81"/>
      <c r="P16" s="81" t="n">
        <v>50</v>
      </c>
      <c r="Q16" s="81" t="s">
        <v>29016</v>
      </c>
    </row>
    <row r="17" customFormat="false" ht="57.75" hidden="false" customHeight="true" outlineLevel="0" collapsed="false">
      <c r="A17" s="262" t="n">
        <v>14</v>
      </c>
      <c r="B17" s="84" t="s">
        <v>1615</v>
      </c>
      <c r="C17" s="85" t="s">
        <v>28509</v>
      </c>
      <c r="D17" s="262" t="s">
        <v>1784</v>
      </c>
      <c r="E17" s="84" t="s">
        <v>29017</v>
      </c>
      <c r="F17" s="80"/>
      <c r="G17" s="80"/>
      <c r="H17" s="80"/>
      <c r="I17" s="102"/>
      <c r="J17" s="102" t="s">
        <v>28399</v>
      </c>
      <c r="K17" s="263" t="n">
        <v>0</v>
      </c>
      <c r="L17" s="79"/>
      <c r="M17" s="80"/>
      <c r="N17" s="81"/>
      <c r="O17" s="81"/>
      <c r="P17" s="81" t="n">
        <v>96</v>
      </c>
      <c r="Q17" s="81" t="s">
        <v>29001</v>
      </c>
    </row>
    <row r="18" customFormat="false" ht="57.75" hidden="false" customHeight="true" outlineLevel="0" collapsed="false">
      <c r="A18" s="262" t="n">
        <v>15</v>
      </c>
      <c r="B18" s="84" t="s">
        <v>1621</v>
      </c>
      <c r="C18" s="85" t="s">
        <v>28509</v>
      </c>
      <c r="D18" s="262" t="s">
        <v>1784</v>
      </c>
      <c r="E18" s="84" t="s">
        <v>29018</v>
      </c>
      <c r="F18" s="80"/>
      <c r="G18" s="80"/>
      <c r="H18" s="80"/>
      <c r="I18" s="102"/>
      <c r="J18" s="102" t="s">
        <v>28399</v>
      </c>
      <c r="K18" s="263" t="n">
        <v>0</v>
      </c>
      <c r="L18" s="79"/>
      <c r="M18" s="80"/>
      <c r="N18" s="81"/>
      <c r="O18" s="81"/>
      <c r="P18" s="81" t="n">
        <v>97</v>
      </c>
      <c r="Q18" s="81" t="s">
        <v>29019</v>
      </c>
    </row>
    <row r="19" customFormat="false" ht="57.75" hidden="false" customHeight="true" outlineLevel="0" collapsed="false">
      <c r="A19" s="262" t="n">
        <v>16</v>
      </c>
      <c r="B19" s="84" t="s">
        <v>28857</v>
      </c>
      <c r="C19" s="85" t="s">
        <v>28510</v>
      </c>
      <c r="D19" s="262" t="s">
        <v>28758</v>
      </c>
      <c r="E19" s="84" t="s">
        <v>29020</v>
      </c>
      <c r="F19" s="80"/>
      <c r="G19" s="80"/>
      <c r="H19" s="80"/>
      <c r="I19" s="102"/>
      <c r="J19" s="102" t="s">
        <v>28399</v>
      </c>
      <c r="K19" s="263" t="n">
        <v>0</v>
      </c>
      <c r="L19" s="79"/>
      <c r="M19" s="80"/>
      <c r="N19" s="81"/>
      <c r="O19" s="81"/>
      <c r="P19" s="81" t="n">
        <v>6</v>
      </c>
      <c r="Q19" s="81" t="s">
        <v>29001</v>
      </c>
    </row>
    <row r="20" customFormat="false" ht="57.75" hidden="false" customHeight="true" outlineLevel="0" collapsed="false">
      <c r="A20" s="262" t="n">
        <v>17</v>
      </c>
      <c r="B20" s="84" t="s">
        <v>1654</v>
      </c>
      <c r="C20" s="85" t="s">
        <v>28510</v>
      </c>
      <c r="D20" s="262" t="s">
        <v>1797</v>
      </c>
      <c r="E20" s="84" t="s">
        <v>29021</v>
      </c>
      <c r="F20" s="80"/>
      <c r="G20" s="80"/>
      <c r="H20" s="80"/>
      <c r="I20" s="102"/>
      <c r="J20" s="102" t="s">
        <v>28399</v>
      </c>
      <c r="K20" s="263" t="n">
        <v>0</v>
      </c>
      <c r="L20" s="79"/>
      <c r="M20" s="80"/>
      <c r="N20" s="81"/>
      <c r="O20" s="81"/>
      <c r="P20" s="81" t="n">
        <v>24</v>
      </c>
      <c r="Q20" s="81" t="s">
        <v>29001</v>
      </c>
    </row>
    <row r="21" customFormat="false" ht="57.75" hidden="false" customHeight="true" outlineLevel="0" collapsed="false">
      <c r="A21" s="262" t="n">
        <v>18</v>
      </c>
      <c r="B21" s="84" t="s">
        <v>28849</v>
      </c>
      <c r="C21" s="85" t="s">
        <v>28510</v>
      </c>
      <c r="D21" s="262" t="s">
        <v>1654</v>
      </c>
      <c r="E21" s="84" t="s">
        <v>29022</v>
      </c>
      <c r="F21" s="80"/>
      <c r="G21" s="80"/>
      <c r="H21" s="80"/>
      <c r="I21" s="102"/>
      <c r="J21" s="102" t="s">
        <v>28399</v>
      </c>
      <c r="K21" s="263" t="n">
        <v>0</v>
      </c>
      <c r="L21" s="79"/>
      <c r="M21" s="80"/>
      <c r="N21" s="81"/>
      <c r="O21" s="81"/>
      <c r="P21" s="81" t="n">
        <v>51</v>
      </c>
      <c r="Q21" s="81" t="s">
        <v>29001</v>
      </c>
    </row>
    <row r="22" customFormat="false" ht="57.75" hidden="false" customHeight="true" outlineLevel="0" collapsed="false">
      <c r="A22" s="262" t="n">
        <v>19</v>
      </c>
      <c r="B22" s="84" t="s">
        <v>28853</v>
      </c>
      <c r="C22" s="85" t="s">
        <v>28510</v>
      </c>
      <c r="D22" s="262" t="s">
        <v>1654</v>
      </c>
      <c r="E22" s="84" t="s">
        <v>29023</v>
      </c>
      <c r="F22" s="80"/>
      <c r="G22" s="80"/>
      <c r="H22" s="80"/>
      <c r="I22" s="102"/>
      <c r="J22" s="102" t="s">
        <v>28399</v>
      </c>
      <c r="K22" s="263" t="n">
        <v>0</v>
      </c>
      <c r="L22" s="79"/>
      <c r="M22" s="80"/>
      <c r="N22" s="81"/>
      <c r="O22" s="81"/>
      <c r="P22" s="81" t="n">
        <v>52</v>
      </c>
      <c r="Q22" s="81" t="s">
        <v>29001</v>
      </c>
    </row>
    <row r="23" customFormat="false" ht="57.75" hidden="false" customHeight="true" outlineLevel="0" collapsed="false">
      <c r="A23" s="262" t="n">
        <v>20</v>
      </c>
      <c r="B23" s="84" t="s">
        <v>28869</v>
      </c>
      <c r="C23" s="85" t="s">
        <v>28510</v>
      </c>
      <c r="D23" s="262" t="s">
        <v>1654</v>
      </c>
      <c r="E23" s="84" t="s">
        <v>29024</v>
      </c>
      <c r="F23" s="80"/>
      <c r="G23" s="80"/>
      <c r="H23" s="80"/>
      <c r="I23" s="102"/>
      <c r="J23" s="102" t="s">
        <v>28399</v>
      </c>
      <c r="K23" s="263" t="n">
        <v>0</v>
      </c>
      <c r="L23" s="79"/>
      <c r="M23" s="80"/>
      <c r="N23" s="81"/>
      <c r="O23" s="81"/>
      <c r="P23" s="81" t="n">
        <v>53</v>
      </c>
      <c r="Q23" s="81" t="s">
        <v>29001</v>
      </c>
    </row>
    <row r="24" customFormat="false" ht="57.75" hidden="false" customHeight="true" outlineLevel="0" collapsed="false">
      <c r="A24" s="262" t="n">
        <v>21</v>
      </c>
      <c r="B24" s="84" t="s">
        <v>28873</v>
      </c>
      <c r="C24" s="85" t="s">
        <v>28510</v>
      </c>
      <c r="D24" s="262" t="s">
        <v>1784</v>
      </c>
      <c r="E24" s="84" t="s">
        <v>29025</v>
      </c>
      <c r="F24" s="80"/>
      <c r="G24" s="80"/>
      <c r="H24" s="80"/>
      <c r="I24" s="102"/>
      <c r="J24" s="102" t="s">
        <v>28399</v>
      </c>
      <c r="K24" s="263" t="n">
        <v>0</v>
      </c>
      <c r="L24" s="79"/>
      <c r="M24" s="80"/>
      <c r="N24" s="81"/>
      <c r="O24" s="81"/>
      <c r="P24" s="81" t="n">
        <v>98</v>
      </c>
      <c r="Q24" s="81" t="s">
        <v>29001</v>
      </c>
    </row>
    <row r="25" customFormat="false" ht="57.75" hidden="false" customHeight="true" outlineLevel="0" collapsed="false">
      <c r="A25" s="262" t="n">
        <v>22</v>
      </c>
      <c r="B25" s="84" t="s">
        <v>28842</v>
      </c>
      <c r="C25" s="85" t="s">
        <v>28510</v>
      </c>
      <c r="D25" s="262" t="s">
        <v>1784</v>
      </c>
      <c r="E25" s="84" t="s">
        <v>29026</v>
      </c>
      <c r="F25" s="80"/>
      <c r="G25" s="80"/>
      <c r="H25" s="80"/>
      <c r="I25" s="102"/>
      <c r="J25" s="102" t="s">
        <v>28399</v>
      </c>
      <c r="K25" s="263" t="n">
        <v>0</v>
      </c>
      <c r="L25" s="79"/>
      <c r="M25" s="80"/>
      <c r="N25" s="81"/>
      <c r="O25" s="81"/>
      <c r="P25" s="81" t="n">
        <v>99</v>
      </c>
      <c r="Q25" s="81" t="s">
        <v>29001</v>
      </c>
    </row>
    <row r="26" customFormat="false" ht="57.75" hidden="false" customHeight="true" outlineLevel="0" collapsed="false">
      <c r="A26" s="262" t="n">
        <v>23</v>
      </c>
      <c r="B26" s="84" t="s">
        <v>28877</v>
      </c>
      <c r="C26" s="85" t="s">
        <v>28510</v>
      </c>
      <c r="D26" s="262" t="s">
        <v>1784</v>
      </c>
      <c r="E26" s="84" t="s">
        <v>29027</v>
      </c>
      <c r="F26" s="80"/>
      <c r="G26" s="80"/>
      <c r="H26" s="80"/>
      <c r="I26" s="102"/>
      <c r="J26" s="102" t="s">
        <v>28399</v>
      </c>
      <c r="K26" s="263" t="n">
        <v>0</v>
      </c>
      <c r="L26" s="79"/>
      <c r="M26" s="80"/>
      <c r="N26" s="81"/>
      <c r="O26" s="81"/>
      <c r="P26" s="81" t="n">
        <v>100</v>
      </c>
      <c r="Q26" s="81" t="s">
        <v>29001</v>
      </c>
    </row>
    <row r="27" customFormat="false" ht="57.75" hidden="false" customHeight="true" outlineLevel="0" collapsed="false">
      <c r="A27" s="262" t="n">
        <v>24</v>
      </c>
      <c r="B27" s="84" t="s">
        <v>28881</v>
      </c>
      <c r="C27" s="85" t="s">
        <v>28510</v>
      </c>
      <c r="D27" s="262" t="s">
        <v>1784</v>
      </c>
      <c r="E27" s="84" t="s">
        <v>29028</v>
      </c>
      <c r="F27" s="80"/>
      <c r="G27" s="80"/>
      <c r="H27" s="80"/>
      <c r="I27" s="102"/>
      <c r="J27" s="102" t="s">
        <v>28399</v>
      </c>
      <c r="K27" s="263" t="n">
        <v>0</v>
      </c>
      <c r="L27" s="79"/>
      <c r="M27" s="80"/>
      <c r="N27" s="81"/>
      <c r="O27" s="81"/>
      <c r="P27" s="81" t="n">
        <v>101</v>
      </c>
      <c r="Q27" s="81" t="s">
        <v>29001</v>
      </c>
    </row>
    <row r="28" customFormat="false" ht="57.75" hidden="false" customHeight="true" outlineLevel="0" collapsed="false">
      <c r="A28" s="262" t="n">
        <v>25</v>
      </c>
      <c r="B28" s="84" t="s">
        <v>28885</v>
      </c>
      <c r="C28" s="85" t="s">
        <v>28510</v>
      </c>
      <c r="D28" s="262" t="s">
        <v>1784</v>
      </c>
      <c r="E28" s="84" t="s">
        <v>29029</v>
      </c>
      <c r="F28" s="80"/>
      <c r="G28" s="80"/>
      <c r="H28" s="80"/>
      <c r="I28" s="102"/>
      <c r="J28" s="102" t="s">
        <v>28399</v>
      </c>
      <c r="K28" s="263" t="n">
        <v>0</v>
      </c>
      <c r="L28" s="79"/>
      <c r="M28" s="80"/>
      <c r="N28" s="81"/>
      <c r="O28" s="81"/>
      <c r="P28" s="81" t="n">
        <v>102</v>
      </c>
      <c r="Q28" s="81" t="s">
        <v>29001</v>
      </c>
    </row>
    <row r="29" customFormat="false" ht="57.75" hidden="false" customHeight="true" outlineLevel="0" collapsed="false">
      <c r="A29" s="262" t="n">
        <v>26</v>
      </c>
      <c r="B29" s="84" t="s">
        <v>28865</v>
      </c>
      <c r="C29" s="85" t="s">
        <v>28511</v>
      </c>
      <c r="D29" s="262" t="s">
        <v>1797</v>
      </c>
      <c r="E29" s="84" t="s">
        <v>29030</v>
      </c>
      <c r="F29" s="80"/>
      <c r="G29" s="80"/>
      <c r="H29" s="80"/>
      <c r="I29" s="102"/>
      <c r="J29" s="102" t="s">
        <v>28399</v>
      </c>
      <c r="K29" s="263" t="n">
        <v>0</v>
      </c>
      <c r="L29" s="79"/>
      <c r="M29" s="80"/>
      <c r="N29" s="81"/>
      <c r="O29" s="81"/>
      <c r="P29" s="81" t="n">
        <v>25</v>
      </c>
      <c r="Q29" s="81" t="s">
        <v>29031</v>
      </c>
    </row>
    <row r="30" customFormat="false" ht="57.75" hidden="false" customHeight="true" outlineLevel="0" collapsed="false">
      <c r="A30" s="262" t="n">
        <v>27</v>
      </c>
      <c r="B30" s="84" t="s">
        <v>1648</v>
      </c>
      <c r="C30" s="85" t="s">
        <v>28511</v>
      </c>
      <c r="D30" s="262" t="s">
        <v>1797</v>
      </c>
      <c r="E30" s="84" t="s">
        <v>29032</v>
      </c>
      <c r="F30" s="80"/>
      <c r="G30" s="80"/>
      <c r="H30" s="80"/>
      <c r="I30" s="102"/>
      <c r="J30" s="102" t="s">
        <v>28399</v>
      </c>
      <c r="K30" s="263" t="n">
        <v>0</v>
      </c>
      <c r="L30" s="79"/>
      <c r="M30" s="80"/>
      <c r="N30" s="81"/>
      <c r="O30" s="81"/>
      <c r="P30" s="81" t="n">
        <v>26</v>
      </c>
      <c r="Q30" s="81" t="s">
        <v>29033</v>
      </c>
    </row>
    <row r="31" customFormat="false" ht="57.75" hidden="false" customHeight="true" outlineLevel="0" collapsed="false">
      <c r="A31" s="262" t="n">
        <v>28</v>
      </c>
      <c r="B31" s="84" t="s">
        <v>29034</v>
      </c>
      <c r="C31" s="85" t="s">
        <v>28511</v>
      </c>
      <c r="D31" s="262" t="s">
        <v>1797</v>
      </c>
      <c r="E31" s="84" t="s">
        <v>29035</v>
      </c>
      <c r="F31" s="80"/>
      <c r="G31" s="80"/>
      <c r="H31" s="80"/>
      <c r="I31" s="102"/>
      <c r="J31" s="102" t="s">
        <v>28399</v>
      </c>
      <c r="K31" s="263" t="n">
        <v>0</v>
      </c>
      <c r="L31" s="79"/>
      <c r="M31" s="80"/>
      <c r="N31" s="81"/>
      <c r="O31" s="81"/>
      <c r="P31" s="81" t="n">
        <v>27</v>
      </c>
      <c r="Q31" s="81" t="s">
        <v>29036</v>
      </c>
    </row>
    <row r="32" customFormat="false" ht="57.75" hidden="false" customHeight="true" outlineLevel="0" collapsed="false">
      <c r="A32" s="262" t="n">
        <v>29</v>
      </c>
      <c r="B32" s="84" t="s">
        <v>29037</v>
      </c>
      <c r="C32" s="85" t="s">
        <v>28511</v>
      </c>
      <c r="D32" s="262" t="s">
        <v>1797</v>
      </c>
      <c r="E32" s="84" t="s">
        <v>29038</v>
      </c>
      <c r="F32" s="80"/>
      <c r="G32" s="80"/>
      <c r="H32" s="80"/>
      <c r="I32" s="102"/>
      <c r="J32" s="102" t="s">
        <v>28399</v>
      </c>
      <c r="K32" s="263" t="n">
        <v>0</v>
      </c>
      <c r="L32" s="79"/>
      <c r="M32" s="80"/>
      <c r="N32" s="81"/>
      <c r="O32" s="81"/>
      <c r="P32" s="81" t="n">
        <v>28</v>
      </c>
      <c r="Q32" s="81" t="s">
        <v>29001</v>
      </c>
    </row>
    <row r="33" customFormat="false" ht="57.75" hidden="false" customHeight="true" outlineLevel="0" collapsed="false">
      <c r="A33" s="262" t="n">
        <v>30</v>
      </c>
      <c r="B33" s="84" t="s">
        <v>28811</v>
      </c>
      <c r="C33" s="85" t="s">
        <v>28511</v>
      </c>
      <c r="D33" s="262" t="s">
        <v>1654</v>
      </c>
      <c r="E33" s="84" t="s">
        <v>29039</v>
      </c>
      <c r="F33" s="80"/>
      <c r="G33" s="80"/>
      <c r="H33" s="80"/>
      <c r="I33" s="102"/>
      <c r="J33" s="102" t="s">
        <v>28399</v>
      </c>
      <c r="K33" s="263" t="n">
        <v>0</v>
      </c>
      <c r="L33" s="79"/>
      <c r="M33" s="80"/>
      <c r="N33" s="81"/>
      <c r="O33" s="81"/>
      <c r="P33" s="81" t="n">
        <v>54</v>
      </c>
      <c r="Q33" s="81" t="s">
        <v>29008</v>
      </c>
    </row>
    <row r="34" customFormat="false" ht="57.75" hidden="false" customHeight="true" outlineLevel="0" collapsed="false">
      <c r="A34" s="262" t="n">
        <v>31</v>
      </c>
      <c r="B34" s="84" t="s">
        <v>28897</v>
      </c>
      <c r="C34" s="85" t="s">
        <v>28511</v>
      </c>
      <c r="D34" s="262" t="s">
        <v>1654</v>
      </c>
      <c r="E34" s="84" t="s">
        <v>29040</v>
      </c>
      <c r="F34" s="80"/>
      <c r="G34" s="80"/>
      <c r="H34" s="80"/>
      <c r="I34" s="102"/>
      <c r="J34" s="102" t="s">
        <v>28399</v>
      </c>
      <c r="K34" s="263" t="n">
        <v>0</v>
      </c>
      <c r="L34" s="79"/>
      <c r="M34" s="80"/>
      <c r="N34" s="81"/>
      <c r="O34" s="81"/>
      <c r="P34" s="81" t="n">
        <v>55</v>
      </c>
      <c r="Q34" s="81" t="s">
        <v>29001</v>
      </c>
    </row>
    <row r="35" customFormat="false" ht="57.75" hidden="false" customHeight="true" outlineLevel="0" collapsed="false">
      <c r="A35" s="262" t="n">
        <v>32</v>
      </c>
      <c r="B35" s="84" t="s">
        <v>28902</v>
      </c>
      <c r="C35" s="85" t="s">
        <v>28511</v>
      </c>
      <c r="D35" s="262" t="s">
        <v>1654</v>
      </c>
      <c r="E35" s="84" t="s">
        <v>29041</v>
      </c>
      <c r="F35" s="80"/>
      <c r="G35" s="80"/>
      <c r="H35" s="80"/>
      <c r="I35" s="102"/>
      <c r="J35" s="102" t="s">
        <v>28399</v>
      </c>
      <c r="K35" s="263" t="n">
        <v>0</v>
      </c>
      <c r="L35" s="79"/>
      <c r="M35" s="80"/>
      <c r="N35" s="81"/>
      <c r="O35" s="81"/>
      <c r="P35" s="81" t="n">
        <v>56</v>
      </c>
      <c r="Q35" s="81" t="s">
        <v>29001</v>
      </c>
    </row>
    <row r="36" customFormat="false" ht="57.75" hidden="false" customHeight="true" outlineLevel="0" collapsed="false">
      <c r="A36" s="262" t="n">
        <v>33</v>
      </c>
      <c r="B36" s="84" t="s">
        <v>1638</v>
      </c>
      <c r="C36" s="85" t="s">
        <v>28511</v>
      </c>
      <c r="D36" s="262" t="s">
        <v>1654</v>
      </c>
      <c r="E36" s="84" t="s">
        <v>29042</v>
      </c>
      <c r="F36" s="80"/>
      <c r="G36" s="80"/>
      <c r="H36" s="80"/>
      <c r="I36" s="102"/>
      <c r="J36" s="102" t="s">
        <v>28399</v>
      </c>
      <c r="K36" s="263" t="n">
        <v>0</v>
      </c>
      <c r="L36" s="79"/>
      <c r="M36" s="80"/>
      <c r="N36" s="81"/>
      <c r="O36" s="81"/>
      <c r="P36" s="81" t="n">
        <v>57</v>
      </c>
      <c r="Q36" s="81" t="s">
        <v>29043</v>
      </c>
    </row>
    <row r="37" customFormat="false" ht="57.75" hidden="false" customHeight="true" outlineLevel="0" collapsed="false">
      <c r="A37" s="262" t="n">
        <v>34</v>
      </c>
      <c r="B37" s="84" t="s">
        <v>29044</v>
      </c>
      <c r="C37" s="85" t="s">
        <v>28511</v>
      </c>
      <c r="D37" s="262" t="s">
        <v>1654</v>
      </c>
      <c r="E37" s="84" t="s">
        <v>29045</v>
      </c>
      <c r="F37" s="80"/>
      <c r="G37" s="80"/>
      <c r="H37" s="80"/>
      <c r="I37" s="102"/>
      <c r="J37" s="102" t="s">
        <v>28399</v>
      </c>
      <c r="K37" s="263" t="n">
        <v>0</v>
      </c>
      <c r="L37" s="79"/>
      <c r="M37" s="80"/>
      <c r="N37" s="81"/>
      <c r="O37" s="81"/>
      <c r="P37" s="81" t="n">
        <v>58</v>
      </c>
      <c r="Q37" s="81" t="s">
        <v>29001</v>
      </c>
    </row>
    <row r="38" customFormat="false" ht="57.75" hidden="false" customHeight="true" outlineLevel="0" collapsed="false">
      <c r="A38" s="262" t="n">
        <v>35</v>
      </c>
      <c r="B38" s="84" t="s">
        <v>1632</v>
      </c>
      <c r="C38" s="85" t="s">
        <v>28511</v>
      </c>
      <c r="D38" s="262" t="s">
        <v>1784</v>
      </c>
      <c r="E38" s="84" t="s">
        <v>29046</v>
      </c>
      <c r="F38" s="80"/>
      <c r="G38" s="80"/>
      <c r="H38" s="80"/>
      <c r="I38" s="102"/>
      <c r="J38" s="102" t="s">
        <v>28399</v>
      </c>
      <c r="K38" s="263" t="n">
        <v>0</v>
      </c>
      <c r="L38" s="79"/>
      <c r="M38" s="80"/>
      <c r="N38" s="81"/>
      <c r="O38" s="81"/>
      <c r="P38" s="81" t="n">
        <v>103</v>
      </c>
      <c r="Q38" s="81" t="s">
        <v>29047</v>
      </c>
    </row>
    <row r="39" customFormat="false" ht="57.75" hidden="false" customHeight="true" outlineLevel="0" collapsed="false">
      <c r="A39" s="262" t="n">
        <v>36</v>
      </c>
      <c r="B39" s="84" t="s">
        <v>29048</v>
      </c>
      <c r="C39" s="85" t="s">
        <v>28511</v>
      </c>
      <c r="D39" s="262" t="s">
        <v>1784</v>
      </c>
      <c r="E39" s="84" t="s">
        <v>29049</v>
      </c>
      <c r="F39" s="80"/>
      <c r="G39" s="80"/>
      <c r="H39" s="80"/>
      <c r="I39" s="102"/>
      <c r="J39" s="102" t="s">
        <v>28399</v>
      </c>
      <c r="K39" s="263" t="n">
        <v>0</v>
      </c>
      <c r="L39" s="79"/>
      <c r="M39" s="80"/>
      <c r="N39" s="81"/>
      <c r="O39" s="81"/>
      <c r="P39" s="81" t="n">
        <v>104</v>
      </c>
      <c r="Q39" s="81" t="s">
        <v>29001</v>
      </c>
    </row>
    <row r="40" customFormat="false" ht="57.75" hidden="false" customHeight="true" outlineLevel="0" collapsed="false">
      <c r="A40" s="262" t="n">
        <v>37</v>
      </c>
      <c r="B40" s="84" t="s">
        <v>29050</v>
      </c>
      <c r="C40" s="85" t="s">
        <v>28511</v>
      </c>
      <c r="D40" s="262" t="s">
        <v>1784</v>
      </c>
      <c r="E40" s="84" t="s">
        <v>29051</v>
      </c>
      <c r="F40" s="80"/>
      <c r="G40" s="80"/>
      <c r="H40" s="80"/>
      <c r="I40" s="102"/>
      <c r="J40" s="102" t="s">
        <v>28399</v>
      </c>
      <c r="K40" s="263" t="n">
        <v>0</v>
      </c>
      <c r="L40" s="79"/>
      <c r="M40" s="80"/>
      <c r="N40" s="81"/>
      <c r="O40" s="81" t="s">
        <v>28660</v>
      </c>
      <c r="P40" s="81" t="n">
        <v>105</v>
      </c>
      <c r="Q40" s="81" t="s">
        <v>29001</v>
      </c>
    </row>
    <row r="41" customFormat="false" ht="57.75" hidden="false" customHeight="true" outlineLevel="0" collapsed="false">
      <c r="A41" s="262" t="n">
        <v>38</v>
      </c>
      <c r="B41" s="84" t="s">
        <v>29052</v>
      </c>
      <c r="C41" s="85" t="s">
        <v>28512</v>
      </c>
      <c r="D41" s="262" t="s">
        <v>1797</v>
      </c>
      <c r="E41" s="84" t="s">
        <v>29053</v>
      </c>
      <c r="F41" s="80"/>
      <c r="G41" s="80"/>
      <c r="H41" s="80"/>
      <c r="I41" s="102"/>
      <c r="J41" s="102" t="s">
        <v>28399</v>
      </c>
      <c r="K41" s="263" t="n">
        <v>0</v>
      </c>
      <c r="L41" s="79"/>
      <c r="M41" s="80"/>
      <c r="N41" s="81"/>
      <c r="O41" s="81"/>
      <c r="P41" s="81" t="n">
        <v>29</v>
      </c>
      <c r="Q41" s="81" t="s">
        <v>29001</v>
      </c>
    </row>
    <row r="42" customFormat="false" ht="57.75" hidden="false" customHeight="true" outlineLevel="0" collapsed="false">
      <c r="A42" s="262" t="n">
        <v>39</v>
      </c>
      <c r="B42" s="84" t="s">
        <v>1642</v>
      </c>
      <c r="C42" s="85" t="s">
        <v>28512</v>
      </c>
      <c r="D42" s="262" t="s">
        <v>1654</v>
      </c>
      <c r="E42" s="84" t="s">
        <v>29054</v>
      </c>
      <c r="F42" s="80"/>
      <c r="G42" s="80"/>
      <c r="H42" s="80"/>
      <c r="I42" s="102"/>
      <c r="J42" s="102" t="s">
        <v>28399</v>
      </c>
      <c r="K42" s="263" t="n">
        <v>0</v>
      </c>
      <c r="L42" s="79"/>
      <c r="M42" s="80"/>
      <c r="N42" s="81"/>
      <c r="O42" s="81"/>
      <c r="P42" s="81" t="n">
        <v>59</v>
      </c>
      <c r="Q42" s="81" t="s">
        <v>29001</v>
      </c>
    </row>
    <row r="43" customFormat="false" ht="57.75" hidden="false" customHeight="true" outlineLevel="0" collapsed="false">
      <c r="A43" s="262" t="n">
        <v>40</v>
      </c>
      <c r="B43" s="84" t="s">
        <v>28913</v>
      </c>
      <c r="C43" s="85" t="s">
        <v>28512</v>
      </c>
      <c r="D43" s="262" t="s">
        <v>1654</v>
      </c>
      <c r="E43" s="84" t="s">
        <v>29055</v>
      </c>
      <c r="F43" s="80"/>
      <c r="G43" s="80"/>
      <c r="H43" s="80"/>
      <c r="I43" s="102"/>
      <c r="J43" s="102" t="s">
        <v>28399</v>
      </c>
      <c r="K43" s="263" t="n">
        <v>0</v>
      </c>
      <c r="L43" s="79"/>
      <c r="M43" s="80"/>
      <c r="N43" s="81"/>
      <c r="O43" s="81"/>
      <c r="P43" s="81" t="n">
        <v>60</v>
      </c>
      <c r="Q43" s="81" t="s">
        <v>29001</v>
      </c>
    </row>
    <row r="44" customFormat="false" ht="57.75" hidden="false" customHeight="true" outlineLevel="0" collapsed="false">
      <c r="A44" s="262" t="n">
        <v>41</v>
      </c>
      <c r="B44" s="84" t="s">
        <v>29056</v>
      </c>
      <c r="C44" s="85" t="s">
        <v>28512</v>
      </c>
      <c r="D44" s="262" t="s">
        <v>1654</v>
      </c>
      <c r="E44" s="84" t="s">
        <v>29057</v>
      </c>
      <c r="F44" s="80"/>
      <c r="G44" s="80"/>
      <c r="H44" s="80"/>
      <c r="I44" s="102"/>
      <c r="J44" s="102" t="s">
        <v>28399</v>
      </c>
      <c r="K44" s="263" t="n">
        <v>0</v>
      </c>
      <c r="L44" s="79"/>
      <c r="M44" s="80"/>
      <c r="N44" s="81"/>
      <c r="O44" s="81"/>
      <c r="P44" s="81" t="n">
        <v>61</v>
      </c>
      <c r="Q44" s="81" t="s">
        <v>29058</v>
      </c>
    </row>
    <row r="45" customFormat="false" ht="57.75" hidden="false" customHeight="true" outlineLevel="0" collapsed="false">
      <c r="A45" s="262" t="n">
        <v>42</v>
      </c>
      <c r="B45" s="84" t="s">
        <v>29059</v>
      </c>
      <c r="C45" s="85" t="s">
        <v>28512</v>
      </c>
      <c r="D45" s="262" t="s">
        <v>1654</v>
      </c>
      <c r="E45" s="84" t="s">
        <v>29060</v>
      </c>
      <c r="F45" s="80"/>
      <c r="G45" s="80"/>
      <c r="H45" s="80"/>
      <c r="I45" s="102"/>
      <c r="J45" s="102" t="s">
        <v>28399</v>
      </c>
      <c r="K45" s="263" t="n">
        <v>0</v>
      </c>
      <c r="L45" s="79"/>
      <c r="M45" s="80"/>
      <c r="N45" s="81"/>
      <c r="O45" s="81"/>
      <c r="P45" s="81" t="n">
        <v>62</v>
      </c>
      <c r="Q45" s="81" t="s">
        <v>29061</v>
      </c>
    </row>
    <row r="46" customFormat="false" ht="57.75" hidden="false" customHeight="true" outlineLevel="0" collapsed="false">
      <c r="A46" s="262" t="n">
        <v>43</v>
      </c>
      <c r="B46" s="84" t="s">
        <v>28909</v>
      </c>
      <c r="C46" s="85" t="s">
        <v>28512</v>
      </c>
      <c r="D46" s="262" t="s">
        <v>1784</v>
      </c>
      <c r="E46" s="84" t="s">
        <v>29062</v>
      </c>
      <c r="F46" s="80"/>
      <c r="G46" s="80"/>
      <c r="H46" s="80"/>
      <c r="I46" s="102"/>
      <c r="J46" s="102" t="s">
        <v>28399</v>
      </c>
      <c r="K46" s="263" t="n">
        <v>0</v>
      </c>
      <c r="L46" s="79"/>
      <c r="M46" s="80"/>
      <c r="N46" s="81"/>
      <c r="O46" s="81"/>
      <c r="P46" s="81" t="n">
        <v>106</v>
      </c>
      <c r="Q46" s="81" t="s">
        <v>29063</v>
      </c>
    </row>
    <row r="47" customFormat="false" ht="57.75" hidden="false" customHeight="true" outlineLevel="0" collapsed="false">
      <c r="A47" s="262" t="n">
        <v>44</v>
      </c>
      <c r="B47" s="84" t="s">
        <v>28917</v>
      </c>
      <c r="C47" s="85" t="s">
        <v>28512</v>
      </c>
      <c r="D47" s="262" t="s">
        <v>1784</v>
      </c>
      <c r="E47" s="84" t="s">
        <v>29064</v>
      </c>
      <c r="F47" s="80"/>
      <c r="G47" s="80"/>
      <c r="H47" s="80"/>
      <c r="I47" s="102"/>
      <c r="J47" s="102" t="s">
        <v>28399</v>
      </c>
      <c r="K47" s="263" t="n">
        <v>0</v>
      </c>
      <c r="L47" s="79"/>
      <c r="M47" s="80"/>
      <c r="N47" s="81"/>
      <c r="O47" s="81"/>
      <c r="P47" s="81" t="n">
        <v>107</v>
      </c>
      <c r="Q47" s="81" t="s">
        <v>29001</v>
      </c>
    </row>
    <row r="48" customFormat="false" ht="57.75" hidden="false" customHeight="true" outlineLevel="0" collapsed="false">
      <c r="A48" s="262" t="n">
        <v>45</v>
      </c>
      <c r="B48" s="84" t="s">
        <v>28922</v>
      </c>
      <c r="C48" s="85" t="s">
        <v>28512</v>
      </c>
      <c r="D48" s="262" t="s">
        <v>1784</v>
      </c>
      <c r="E48" s="84" t="s">
        <v>29065</v>
      </c>
      <c r="F48" s="80"/>
      <c r="G48" s="80"/>
      <c r="H48" s="80"/>
      <c r="I48" s="102"/>
      <c r="J48" s="102" t="s">
        <v>28399</v>
      </c>
      <c r="K48" s="263" t="n">
        <v>0</v>
      </c>
      <c r="L48" s="79"/>
      <c r="M48" s="80"/>
      <c r="N48" s="81"/>
      <c r="O48" s="81" t="s">
        <v>28660</v>
      </c>
      <c r="P48" s="81" t="n">
        <v>108</v>
      </c>
      <c r="Q48" s="81" t="s">
        <v>29001</v>
      </c>
    </row>
    <row r="49" customFormat="false" ht="57.75" hidden="false" customHeight="true" outlineLevel="0" collapsed="false">
      <c r="A49" s="262" t="n">
        <v>46</v>
      </c>
      <c r="B49" s="84" t="s">
        <v>28926</v>
      </c>
      <c r="C49" s="85" t="s">
        <v>28512</v>
      </c>
      <c r="D49" s="262" t="s">
        <v>1784</v>
      </c>
      <c r="E49" s="84" t="s">
        <v>29066</v>
      </c>
      <c r="F49" s="80"/>
      <c r="G49" s="80"/>
      <c r="H49" s="80"/>
      <c r="I49" s="102"/>
      <c r="J49" s="102" t="s">
        <v>28399</v>
      </c>
      <c r="K49" s="263" t="n">
        <v>0</v>
      </c>
      <c r="L49" s="79"/>
      <c r="M49" s="80"/>
      <c r="N49" s="81"/>
      <c r="O49" s="81" t="s">
        <v>28660</v>
      </c>
      <c r="P49" s="81" t="n">
        <v>109</v>
      </c>
      <c r="Q49" s="81" t="s">
        <v>29001</v>
      </c>
    </row>
    <row r="50" customFormat="false" ht="57.75" hidden="false" customHeight="true" outlineLevel="0" collapsed="false">
      <c r="A50" s="262" t="n">
        <v>47</v>
      </c>
      <c r="B50" s="84" t="s">
        <v>28928</v>
      </c>
      <c r="C50" s="85" t="s">
        <v>28512</v>
      </c>
      <c r="D50" s="262" t="s">
        <v>1784</v>
      </c>
      <c r="E50" s="84" t="s">
        <v>29067</v>
      </c>
      <c r="F50" s="80"/>
      <c r="G50" s="80"/>
      <c r="H50" s="80"/>
      <c r="I50" s="102"/>
      <c r="J50" s="102" t="s">
        <v>28399</v>
      </c>
      <c r="K50" s="263" t="n">
        <v>0</v>
      </c>
      <c r="L50" s="79"/>
      <c r="M50" s="80"/>
      <c r="N50" s="81"/>
      <c r="O50" s="81" t="s">
        <v>28660</v>
      </c>
      <c r="P50" s="81" t="n">
        <v>110</v>
      </c>
      <c r="Q50" s="81" t="s">
        <v>29001</v>
      </c>
    </row>
    <row r="51" customFormat="false" ht="57.75" hidden="false" customHeight="true" outlineLevel="0" collapsed="false">
      <c r="A51" s="262" t="n">
        <v>48</v>
      </c>
      <c r="B51" s="84" t="s">
        <v>29068</v>
      </c>
      <c r="C51" s="85" t="s">
        <v>28512</v>
      </c>
      <c r="D51" s="262" t="s">
        <v>1784</v>
      </c>
      <c r="E51" s="84" t="s">
        <v>29069</v>
      </c>
      <c r="F51" s="80"/>
      <c r="G51" s="80"/>
      <c r="H51" s="80"/>
      <c r="I51" s="102"/>
      <c r="J51" s="102" t="s">
        <v>28399</v>
      </c>
      <c r="K51" s="263" t="n">
        <v>0</v>
      </c>
      <c r="L51" s="79"/>
      <c r="M51" s="80"/>
      <c r="N51" s="81"/>
      <c r="O51" s="81"/>
      <c r="P51" s="81" t="n">
        <v>111</v>
      </c>
      <c r="Q51" s="81" t="s">
        <v>29001</v>
      </c>
    </row>
    <row r="52" customFormat="false" ht="57.75" hidden="false" customHeight="true" outlineLevel="0" collapsed="false">
      <c r="A52" s="262" t="n">
        <v>49</v>
      </c>
      <c r="B52" s="84" t="s">
        <v>29070</v>
      </c>
      <c r="C52" s="85" t="s">
        <v>28512</v>
      </c>
      <c r="D52" s="262" t="s">
        <v>1784</v>
      </c>
      <c r="E52" s="84" t="s">
        <v>29071</v>
      </c>
      <c r="F52" s="80"/>
      <c r="G52" s="80"/>
      <c r="H52" s="80"/>
      <c r="I52" s="102"/>
      <c r="J52" s="102" t="s">
        <v>28399</v>
      </c>
      <c r="K52" s="263" t="n">
        <v>0</v>
      </c>
      <c r="L52" s="79"/>
      <c r="M52" s="80"/>
      <c r="N52" s="81"/>
      <c r="O52" s="81" t="s">
        <v>28660</v>
      </c>
      <c r="P52" s="81" t="n">
        <v>112</v>
      </c>
      <c r="Q52" s="81" t="s">
        <v>29001</v>
      </c>
    </row>
    <row r="53" customFormat="false" ht="57.75" hidden="false" customHeight="true" outlineLevel="0" collapsed="false">
      <c r="A53" s="262" t="n">
        <v>50</v>
      </c>
      <c r="B53" s="84" t="s">
        <v>29072</v>
      </c>
      <c r="C53" s="85" t="s">
        <v>28513</v>
      </c>
      <c r="D53" s="262" t="s">
        <v>28758</v>
      </c>
      <c r="E53" s="84" t="s">
        <v>29073</v>
      </c>
      <c r="F53" s="80"/>
      <c r="G53" s="80"/>
      <c r="H53" s="80"/>
      <c r="I53" s="102"/>
      <c r="J53" s="102" t="s">
        <v>28399</v>
      </c>
      <c r="K53" s="263" t="n">
        <v>0</v>
      </c>
      <c r="L53" s="79"/>
      <c r="M53" s="80"/>
      <c r="N53" s="81"/>
      <c r="O53" s="81"/>
      <c r="P53" s="81" t="n">
        <v>7</v>
      </c>
      <c r="Q53" s="81" t="s">
        <v>29001</v>
      </c>
    </row>
    <row r="54" customFormat="false" ht="57.75" hidden="false" customHeight="true" outlineLevel="0" collapsed="false">
      <c r="A54" s="262" t="n">
        <v>51</v>
      </c>
      <c r="B54" s="84" t="s">
        <v>28931</v>
      </c>
      <c r="C54" s="85" t="s">
        <v>28513</v>
      </c>
      <c r="D54" s="262" t="s">
        <v>1654</v>
      </c>
      <c r="E54" s="84" t="s">
        <v>29074</v>
      </c>
      <c r="F54" s="80"/>
      <c r="G54" s="80"/>
      <c r="H54" s="80"/>
      <c r="I54" s="102"/>
      <c r="J54" s="102" t="s">
        <v>28399</v>
      </c>
      <c r="K54" s="263" t="n">
        <v>0</v>
      </c>
      <c r="L54" s="79"/>
      <c r="M54" s="80"/>
      <c r="N54" s="81"/>
      <c r="O54" s="81"/>
      <c r="P54" s="81" t="n">
        <v>63</v>
      </c>
      <c r="Q54" s="81" t="s">
        <v>29001</v>
      </c>
    </row>
    <row r="55" customFormat="false" ht="57.75" hidden="false" customHeight="true" outlineLevel="0" collapsed="false">
      <c r="A55" s="262" t="n">
        <v>52</v>
      </c>
      <c r="B55" s="84" t="s">
        <v>28939</v>
      </c>
      <c r="C55" s="85" t="s">
        <v>28513</v>
      </c>
      <c r="D55" s="262" t="s">
        <v>1654</v>
      </c>
      <c r="E55" s="84" t="s">
        <v>29075</v>
      </c>
      <c r="F55" s="80"/>
      <c r="G55" s="80"/>
      <c r="H55" s="80"/>
      <c r="I55" s="102"/>
      <c r="J55" s="102" t="s">
        <v>28399</v>
      </c>
      <c r="K55" s="263" t="n">
        <v>0</v>
      </c>
      <c r="L55" s="79"/>
      <c r="M55" s="80"/>
      <c r="N55" s="81"/>
      <c r="O55" s="81"/>
      <c r="P55" s="81" t="n">
        <v>64</v>
      </c>
      <c r="Q55" s="81" t="s">
        <v>29001</v>
      </c>
    </row>
    <row r="56" customFormat="false" ht="57.75" hidden="false" customHeight="true" outlineLevel="0" collapsed="false">
      <c r="A56" s="262" t="n">
        <v>53</v>
      </c>
      <c r="B56" s="84" t="s">
        <v>28935</v>
      </c>
      <c r="C56" s="85" t="s">
        <v>28513</v>
      </c>
      <c r="D56" s="262" t="s">
        <v>1784</v>
      </c>
      <c r="E56" s="84" t="s">
        <v>29076</v>
      </c>
      <c r="F56" s="80"/>
      <c r="G56" s="80"/>
      <c r="H56" s="80"/>
      <c r="I56" s="102"/>
      <c r="J56" s="102" t="s">
        <v>28399</v>
      </c>
      <c r="K56" s="263" t="n">
        <v>0</v>
      </c>
      <c r="L56" s="79"/>
      <c r="M56" s="80"/>
      <c r="N56" s="81"/>
      <c r="O56" s="81"/>
      <c r="P56" s="81" t="n">
        <v>113</v>
      </c>
      <c r="Q56" s="81" t="s">
        <v>29001</v>
      </c>
    </row>
    <row r="57" customFormat="false" ht="57.75" hidden="false" customHeight="true" outlineLevel="0" collapsed="false">
      <c r="A57" s="262" t="n">
        <v>54</v>
      </c>
      <c r="B57" s="84" t="s">
        <v>29077</v>
      </c>
      <c r="C57" s="85" t="s">
        <v>28513</v>
      </c>
      <c r="D57" s="262" t="s">
        <v>1784</v>
      </c>
      <c r="E57" s="84" t="s">
        <v>29078</v>
      </c>
      <c r="F57" s="80"/>
      <c r="G57" s="80"/>
      <c r="H57" s="80"/>
      <c r="I57" s="102"/>
      <c r="J57" s="102" t="s">
        <v>28399</v>
      </c>
      <c r="K57" s="263" t="n">
        <v>0</v>
      </c>
      <c r="L57" s="79"/>
      <c r="M57" s="80"/>
      <c r="N57" s="81"/>
      <c r="O57" s="81"/>
      <c r="P57" s="81" t="n">
        <v>114</v>
      </c>
      <c r="Q57" s="81" t="s">
        <v>29001</v>
      </c>
    </row>
    <row r="58" customFormat="false" ht="57.75" hidden="false" customHeight="true" outlineLevel="0" collapsed="false">
      <c r="A58" s="262" t="n">
        <v>55</v>
      </c>
      <c r="B58" s="84" t="s">
        <v>28961</v>
      </c>
      <c r="C58" s="85" t="s">
        <v>28514</v>
      </c>
      <c r="D58" s="262" t="s">
        <v>1797</v>
      </c>
      <c r="E58" s="84" t="s">
        <v>29079</v>
      </c>
      <c r="F58" s="80"/>
      <c r="G58" s="80"/>
      <c r="H58" s="80"/>
      <c r="I58" s="102"/>
      <c r="J58" s="102" t="s">
        <v>28399</v>
      </c>
      <c r="K58" s="263" t="n">
        <v>0</v>
      </c>
      <c r="L58" s="79"/>
      <c r="M58" s="80"/>
      <c r="N58" s="81"/>
      <c r="O58" s="81"/>
      <c r="P58" s="81" t="n">
        <v>30</v>
      </c>
      <c r="Q58" s="81" t="s">
        <v>29001</v>
      </c>
    </row>
    <row r="59" customFormat="false" ht="57.75" hidden="false" customHeight="true" outlineLevel="0" collapsed="false">
      <c r="A59" s="262" t="n">
        <v>56</v>
      </c>
      <c r="B59" s="84" t="s">
        <v>28943</v>
      </c>
      <c r="C59" s="85" t="s">
        <v>28514</v>
      </c>
      <c r="D59" s="262" t="s">
        <v>1654</v>
      </c>
      <c r="E59" s="84" t="s">
        <v>29080</v>
      </c>
      <c r="F59" s="80"/>
      <c r="G59" s="80"/>
      <c r="H59" s="80"/>
      <c r="I59" s="102"/>
      <c r="J59" s="102" t="s">
        <v>28399</v>
      </c>
      <c r="K59" s="263" t="n">
        <v>0</v>
      </c>
      <c r="L59" s="79"/>
      <c r="M59" s="80"/>
      <c r="N59" s="81"/>
      <c r="O59" s="81"/>
      <c r="P59" s="81" t="n">
        <v>65</v>
      </c>
      <c r="Q59" s="81" t="s">
        <v>29001</v>
      </c>
    </row>
    <row r="60" customFormat="false" ht="57.75" hidden="false" customHeight="true" outlineLevel="0" collapsed="false">
      <c r="A60" s="262" t="n">
        <v>57</v>
      </c>
      <c r="B60" s="84" t="s">
        <v>28947</v>
      </c>
      <c r="C60" s="85" t="s">
        <v>28514</v>
      </c>
      <c r="D60" s="262" t="s">
        <v>1784</v>
      </c>
      <c r="E60" s="84" t="s">
        <v>29081</v>
      </c>
      <c r="F60" s="80"/>
      <c r="G60" s="80"/>
      <c r="H60" s="80"/>
      <c r="I60" s="102"/>
      <c r="J60" s="102" t="s">
        <v>28399</v>
      </c>
      <c r="K60" s="263" t="n">
        <v>0</v>
      </c>
      <c r="L60" s="79"/>
      <c r="M60" s="80"/>
      <c r="N60" s="81"/>
      <c r="O60" s="81"/>
      <c r="P60" s="81" t="n">
        <v>115</v>
      </c>
      <c r="Q60" s="81" t="s">
        <v>29001</v>
      </c>
    </row>
    <row r="61" customFormat="false" ht="57.75" hidden="false" customHeight="true" outlineLevel="0" collapsed="false">
      <c r="A61" s="262" t="n">
        <v>58</v>
      </c>
      <c r="B61" s="84" t="s">
        <v>29082</v>
      </c>
      <c r="C61" s="85" t="s">
        <v>28514</v>
      </c>
      <c r="D61" s="262" t="s">
        <v>1784</v>
      </c>
      <c r="E61" s="84" t="s">
        <v>29083</v>
      </c>
      <c r="F61" s="80"/>
      <c r="G61" s="80"/>
      <c r="H61" s="80"/>
      <c r="I61" s="102"/>
      <c r="J61" s="102" t="s">
        <v>28399</v>
      </c>
      <c r="K61" s="263" t="n">
        <v>0</v>
      </c>
      <c r="L61" s="79"/>
      <c r="M61" s="80"/>
      <c r="N61" s="81"/>
      <c r="O61" s="81"/>
      <c r="P61" s="81" t="n">
        <v>116</v>
      </c>
      <c r="Q61" s="81" t="s">
        <v>29001</v>
      </c>
    </row>
    <row r="62" customFormat="false" ht="57.75" hidden="false" customHeight="true" outlineLevel="0" collapsed="false">
      <c r="A62" s="262" t="n">
        <v>59</v>
      </c>
      <c r="B62" s="84" t="s">
        <v>28951</v>
      </c>
      <c r="C62" s="85" t="s">
        <v>28515</v>
      </c>
      <c r="D62" s="262" t="s">
        <v>28758</v>
      </c>
      <c r="E62" s="84" t="s">
        <v>29084</v>
      </c>
      <c r="F62" s="80"/>
      <c r="G62" s="80"/>
      <c r="H62" s="80"/>
      <c r="I62" s="102"/>
      <c r="J62" s="102" t="s">
        <v>28399</v>
      </c>
      <c r="K62" s="263" t="n">
        <v>0</v>
      </c>
      <c r="L62" s="79"/>
      <c r="M62" s="80"/>
      <c r="N62" s="81"/>
      <c r="O62" s="81"/>
      <c r="P62" s="81" t="n">
        <v>8</v>
      </c>
      <c r="Q62" s="81" t="s">
        <v>29001</v>
      </c>
    </row>
    <row r="63" customFormat="false" ht="57.75" hidden="false" customHeight="true" outlineLevel="0" collapsed="false">
      <c r="A63" s="262" t="n">
        <v>60</v>
      </c>
      <c r="B63" s="84" t="s">
        <v>29085</v>
      </c>
      <c r="C63" s="85" t="s">
        <v>28515</v>
      </c>
      <c r="D63" s="262" t="s">
        <v>1654</v>
      </c>
      <c r="E63" s="84" t="s">
        <v>29086</v>
      </c>
      <c r="F63" s="80"/>
      <c r="G63" s="80"/>
      <c r="H63" s="80"/>
      <c r="I63" s="102"/>
      <c r="J63" s="102" t="s">
        <v>28399</v>
      </c>
      <c r="K63" s="263" t="n">
        <v>0</v>
      </c>
      <c r="L63" s="79"/>
      <c r="M63" s="80"/>
      <c r="N63" s="81"/>
      <c r="O63" s="81"/>
      <c r="P63" s="81" t="n">
        <v>66</v>
      </c>
      <c r="Q63" s="81" t="s">
        <v>29001</v>
      </c>
    </row>
    <row r="64" customFormat="false" ht="57.75" hidden="false" customHeight="true" outlineLevel="0" collapsed="false">
      <c r="A64" s="262" t="n">
        <v>61</v>
      </c>
      <c r="B64" s="84" t="s">
        <v>29087</v>
      </c>
      <c r="C64" s="85" t="s">
        <v>28515</v>
      </c>
      <c r="D64" s="262" t="s">
        <v>1654</v>
      </c>
      <c r="E64" s="84" t="s">
        <v>29088</v>
      </c>
      <c r="F64" s="80"/>
      <c r="G64" s="80"/>
      <c r="H64" s="80"/>
      <c r="I64" s="102"/>
      <c r="J64" s="102" t="s">
        <v>28399</v>
      </c>
      <c r="K64" s="263" t="n">
        <v>0</v>
      </c>
      <c r="L64" s="79"/>
      <c r="M64" s="80"/>
      <c r="N64" s="81"/>
      <c r="O64" s="81"/>
      <c r="P64" s="81" t="n">
        <v>67</v>
      </c>
      <c r="Q64" s="81" t="s">
        <v>29001</v>
      </c>
    </row>
    <row r="65" customFormat="false" ht="57.75" hidden="false" customHeight="true" outlineLevel="0" collapsed="false">
      <c r="A65" s="262" t="n">
        <v>62</v>
      </c>
      <c r="B65" s="84" t="s">
        <v>29089</v>
      </c>
      <c r="C65" s="85" t="s">
        <v>28516</v>
      </c>
      <c r="D65" s="262" t="s">
        <v>1797</v>
      </c>
      <c r="E65" s="84" t="s">
        <v>29090</v>
      </c>
      <c r="F65" s="80"/>
      <c r="G65" s="80"/>
      <c r="H65" s="80"/>
      <c r="I65" s="102"/>
      <c r="J65" s="102" t="s">
        <v>28399</v>
      </c>
      <c r="K65" s="263" t="n">
        <v>0</v>
      </c>
      <c r="L65" s="79"/>
      <c r="M65" s="80"/>
      <c r="N65" s="81"/>
      <c r="O65" s="81"/>
      <c r="P65" s="81" t="n">
        <v>31</v>
      </c>
      <c r="Q65" s="81" t="s">
        <v>29001</v>
      </c>
    </row>
    <row r="66" customFormat="false" ht="57.75" hidden="false" customHeight="true" outlineLevel="0" collapsed="false">
      <c r="A66" s="262" t="n">
        <v>63</v>
      </c>
      <c r="B66" s="84" t="s">
        <v>29091</v>
      </c>
      <c r="C66" s="85" t="s">
        <v>28516</v>
      </c>
      <c r="D66" s="262" t="s">
        <v>1797</v>
      </c>
      <c r="E66" s="84" t="s">
        <v>29092</v>
      </c>
      <c r="F66" s="80"/>
      <c r="G66" s="80"/>
      <c r="H66" s="80"/>
      <c r="I66" s="102"/>
      <c r="J66" s="102" t="s">
        <v>28399</v>
      </c>
      <c r="K66" s="263" t="n">
        <v>0</v>
      </c>
      <c r="L66" s="79"/>
      <c r="M66" s="80"/>
      <c r="N66" s="81"/>
      <c r="O66" s="81"/>
      <c r="P66" s="81" t="n">
        <v>32</v>
      </c>
      <c r="Q66" s="81" t="s">
        <v>29001</v>
      </c>
    </row>
    <row r="67" customFormat="false" ht="57.75" hidden="false" customHeight="true" outlineLevel="0" collapsed="false">
      <c r="A67" s="262" t="n">
        <v>64</v>
      </c>
      <c r="B67" s="84" t="s">
        <v>29093</v>
      </c>
      <c r="C67" s="85" t="s">
        <v>28516</v>
      </c>
      <c r="D67" s="262" t="s">
        <v>1654</v>
      </c>
      <c r="E67" s="84" t="s">
        <v>29094</v>
      </c>
      <c r="F67" s="80"/>
      <c r="G67" s="80"/>
      <c r="H67" s="80"/>
      <c r="I67" s="102"/>
      <c r="J67" s="102" t="s">
        <v>28399</v>
      </c>
      <c r="K67" s="263" t="n">
        <v>0</v>
      </c>
      <c r="L67" s="79"/>
      <c r="M67" s="80"/>
      <c r="N67" s="81"/>
      <c r="O67" s="81"/>
      <c r="P67" s="81" t="n">
        <v>68</v>
      </c>
      <c r="Q67" s="81" t="s">
        <v>29001</v>
      </c>
    </row>
    <row r="68" customFormat="false" ht="57.75" hidden="false" customHeight="true" outlineLevel="0" collapsed="false">
      <c r="A68" s="262" t="n">
        <v>65</v>
      </c>
      <c r="B68" s="84" t="s">
        <v>29095</v>
      </c>
      <c r="C68" s="85" t="s">
        <v>28516</v>
      </c>
      <c r="D68" s="262" t="s">
        <v>1784</v>
      </c>
      <c r="E68" s="84" t="s">
        <v>29096</v>
      </c>
      <c r="F68" s="80"/>
      <c r="G68" s="80"/>
      <c r="H68" s="80"/>
      <c r="I68" s="102"/>
      <c r="J68" s="102" t="s">
        <v>28399</v>
      </c>
      <c r="K68" s="263" t="n">
        <v>0</v>
      </c>
      <c r="L68" s="79"/>
      <c r="M68" s="80"/>
      <c r="N68" s="81"/>
      <c r="O68" s="81"/>
      <c r="P68" s="81" t="n">
        <v>117</v>
      </c>
      <c r="Q68" s="81" t="s">
        <v>29001</v>
      </c>
    </row>
    <row r="69" customFormat="false" ht="57.75" hidden="false" customHeight="true" outlineLevel="0" collapsed="false">
      <c r="A69" s="262" t="n">
        <v>66</v>
      </c>
      <c r="B69" s="84" t="s">
        <v>29097</v>
      </c>
      <c r="C69" s="85" t="s">
        <v>28517</v>
      </c>
      <c r="D69" s="262" t="s">
        <v>28758</v>
      </c>
      <c r="E69" s="84" t="s">
        <v>29098</v>
      </c>
      <c r="F69" s="80"/>
      <c r="G69" s="80"/>
      <c r="H69" s="80"/>
      <c r="I69" s="102"/>
      <c r="J69" s="102" t="s">
        <v>28399</v>
      </c>
      <c r="K69" s="263" t="n">
        <v>0</v>
      </c>
      <c r="L69" s="79"/>
      <c r="M69" s="80"/>
      <c r="N69" s="81"/>
      <c r="O69" s="81"/>
      <c r="P69" s="81" t="n">
        <v>9</v>
      </c>
      <c r="Q69" s="81" t="s">
        <v>29001</v>
      </c>
    </row>
    <row r="70" customFormat="false" ht="57.75" hidden="false" customHeight="true" outlineLevel="0" collapsed="false">
      <c r="A70" s="262" t="n">
        <v>67</v>
      </c>
      <c r="B70" s="84" t="s">
        <v>29099</v>
      </c>
      <c r="C70" s="85" t="s">
        <v>28517</v>
      </c>
      <c r="D70" s="262" t="s">
        <v>1654</v>
      </c>
      <c r="E70" s="84" t="s">
        <v>29100</v>
      </c>
      <c r="F70" s="80"/>
      <c r="G70" s="80"/>
      <c r="H70" s="80"/>
      <c r="I70" s="102"/>
      <c r="J70" s="102" t="s">
        <v>28399</v>
      </c>
      <c r="K70" s="263" t="n">
        <v>0</v>
      </c>
      <c r="L70" s="79"/>
      <c r="M70" s="80"/>
      <c r="N70" s="81"/>
      <c r="O70" s="81"/>
      <c r="P70" s="81" t="n">
        <v>69</v>
      </c>
      <c r="Q70" s="81" t="s">
        <v>29043</v>
      </c>
    </row>
    <row r="71" customFormat="false" ht="57.75" hidden="false" customHeight="true" outlineLevel="0" collapsed="false">
      <c r="A71" s="262" t="n">
        <v>68</v>
      </c>
      <c r="B71" s="84" t="s">
        <v>29101</v>
      </c>
      <c r="C71" s="85" t="s">
        <v>28517</v>
      </c>
      <c r="D71" s="262" t="s">
        <v>1654</v>
      </c>
      <c r="E71" s="84" t="s">
        <v>29102</v>
      </c>
      <c r="F71" s="80"/>
      <c r="G71" s="80"/>
      <c r="H71" s="80"/>
      <c r="I71" s="102"/>
      <c r="J71" s="102" t="s">
        <v>28399</v>
      </c>
      <c r="K71" s="263" t="n">
        <v>0</v>
      </c>
      <c r="L71" s="79"/>
      <c r="M71" s="80"/>
      <c r="N71" s="81"/>
      <c r="O71" s="81"/>
      <c r="P71" s="81" t="n">
        <v>70</v>
      </c>
      <c r="Q71" s="81" t="s">
        <v>29001</v>
      </c>
    </row>
    <row r="72" customFormat="false" ht="57.75" hidden="false" customHeight="true" outlineLevel="0" collapsed="false">
      <c r="A72" s="262" t="n">
        <v>69</v>
      </c>
      <c r="B72" s="84" t="s">
        <v>29103</v>
      </c>
      <c r="C72" s="85" t="s">
        <v>28520</v>
      </c>
      <c r="D72" s="262" t="s">
        <v>28758</v>
      </c>
      <c r="E72" s="84" t="s">
        <v>29104</v>
      </c>
      <c r="F72" s="80"/>
      <c r="G72" s="80"/>
      <c r="H72" s="80"/>
      <c r="I72" s="102"/>
      <c r="J72" s="102" t="s">
        <v>28399</v>
      </c>
      <c r="K72" s="263" t="n">
        <v>0</v>
      </c>
      <c r="L72" s="79"/>
      <c r="M72" s="80"/>
      <c r="N72" s="81"/>
      <c r="O72" s="81"/>
      <c r="P72" s="81" t="n">
        <v>10</v>
      </c>
      <c r="Q72" s="81" t="s">
        <v>29001</v>
      </c>
    </row>
    <row r="73" customFormat="false" ht="57.75" hidden="false" customHeight="true" outlineLevel="0" collapsed="false">
      <c r="A73" s="262" t="n">
        <v>70</v>
      </c>
      <c r="B73" s="84" t="s">
        <v>29105</v>
      </c>
      <c r="C73" s="85" t="s">
        <v>28518</v>
      </c>
      <c r="D73" s="262" t="s">
        <v>28758</v>
      </c>
      <c r="E73" s="84" t="s">
        <v>29106</v>
      </c>
      <c r="F73" s="80"/>
      <c r="G73" s="80"/>
      <c r="H73" s="80"/>
      <c r="I73" s="102"/>
      <c r="J73" s="102" t="s">
        <v>28399</v>
      </c>
      <c r="K73" s="263" t="n">
        <v>0</v>
      </c>
      <c r="L73" s="79"/>
      <c r="M73" s="80"/>
      <c r="N73" s="81"/>
      <c r="O73" s="81"/>
      <c r="P73" s="81" t="n">
        <v>11</v>
      </c>
      <c r="Q73" s="81" t="s">
        <v>29001</v>
      </c>
    </row>
    <row r="74" customFormat="false" ht="57.75" hidden="false" customHeight="true" outlineLevel="0" collapsed="false">
      <c r="A74" s="262" t="n">
        <v>71</v>
      </c>
      <c r="B74" s="84" t="s">
        <v>1075</v>
      </c>
      <c r="C74" s="85" t="s">
        <v>28510</v>
      </c>
      <c r="D74" s="262" t="s">
        <v>28758</v>
      </c>
      <c r="E74" s="84" t="s">
        <v>29107</v>
      </c>
      <c r="F74" s="80"/>
      <c r="G74" s="80"/>
      <c r="H74" s="80"/>
      <c r="I74" s="102"/>
      <c r="J74" s="102" t="s">
        <v>28399</v>
      </c>
      <c r="K74" s="263" t="n">
        <v>0</v>
      </c>
      <c r="L74" s="79"/>
      <c r="M74" s="80"/>
      <c r="N74" s="81"/>
      <c r="O74" s="81"/>
      <c r="P74" s="81" t="n">
        <v>12</v>
      </c>
      <c r="Q74" s="81" t="s">
        <v>29001</v>
      </c>
    </row>
    <row r="75" customFormat="false" ht="57.75" hidden="false" customHeight="true" outlineLevel="0" collapsed="false">
      <c r="A75" s="262" t="n">
        <v>72</v>
      </c>
      <c r="B75" s="84" t="s">
        <v>29108</v>
      </c>
      <c r="C75" s="85" t="s">
        <v>28513</v>
      </c>
      <c r="D75" s="262" t="s">
        <v>28758</v>
      </c>
      <c r="E75" s="84" t="s">
        <v>29109</v>
      </c>
      <c r="F75" s="80"/>
      <c r="G75" s="80"/>
      <c r="H75" s="80"/>
      <c r="I75" s="102"/>
      <c r="J75" s="102" t="s">
        <v>28399</v>
      </c>
      <c r="K75" s="263" t="n">
        <v>0</v>
      </c>
      <c r="L75" s="79"/>
      <c r="M75" s="80"/>
      <c r="N75" s="81"/>
      <c r="O75" s="81"/>
      <c r="P75" s="81" t="n">
        <v>13</v>
      </c>
      <c r="Q75" s="81" t="s">
        <v>29110</v>
      </c>
    </row>
    <row r="76" customFormat="false" ht="57.75" hidden="false" customHeight="true" outlineLevel="0" collapsed="false">
      <c r="A76" s="262" t="n">
        <v>73</v>
      </c>
      <c r="B76" s="84" t="s">
        <v>1105</v>
      </c>
      <c r="C76" s="85" t="s">
        <v>28515</v>
      </c>
      <c r="D76" s="262" t="s">
        <v>1797</v>
      </c>
      <c r="E76" s="84" t="s">
        <v>29111</v>
      </c>
      <c r="F76" s="80"/>
      <c r="G76" s="80"/>
      <c r="H76" s="80"/>
      <c r="I76" s="102"/>
      <c r="J76" s="102" t="s">
        <v>28399</v>
      </c>
      <c r="K76" s="263" t="n">
        <v>0</v>
      </c>
      <c r="L76" s="79"/>
      <c r="M76" s="80"/>
      <c r="N76" s="81"/>
      <c r="O76" s="81"/>
      <c r="P76" s="81" t="n">
        <v>33</v>
      </c>
      <c r="Q76" s="81" t="s">
        <v>29001</v>
      </c>
    </row>
    <row r="77" customFormat="false" ht="57.75" hidden="false" customHeight="true" outlineLevel="0" collapsed="false">
      <c r="A77" s="262" t="n">
        <v>74</v>
      </c>
      <c r="B77" s="84" t="s">
        <v>1108</v>
      </c>
      <c r="C77" s="85" t="s">
        <v>28515</v>
      </c>
      <c r="D77" s="262" t="s">
        <v>1797</v>
      </c>
      <c r="E77" s="84" t="s">
        <v>29112</v>
      </c>
      <c r="F77" s="80"/>
      <c r="G77" s="80"/>
      <c r="H77" s="80"/>
      <c r="I77" s="102"/>
      <c r="J77" s="102" t="s">
        <v>28399</v>
      </c>
      <c r="K77" s="263" t="n">
        <v>0</v>
      </c>
      <c r="L77" s="79"/>
      <c r="M77" s="80"/>
      <c r="N77" s="81"/>
      <c r="O77" s="81"/>
      <c r="P77" s="81" t="n">
        <v>34</v>
      </c>
      <c r="Q77" s="81" t="s">
        <v>29001</v>
      </c>
    </row>
    <row r="78" customFormat="false" ht="57.75" hidden="false" customHeight="true" outlineLevel="0" collapsed="false">
      <c r="A78" s="262" t="n">
        <v>75</v>
      </c>
      <c r="B78" s="84" t="s">
        <v>1111</v>
      </c>
      <c r="C78" s="85" t="s">
        <v>28515</v>
      </c>
      <c r="D78" s="262" t="s">
        <v>1797</v>
      </c>
      <c r="E78" s="84" t="s">
        <v>29113</v>
      </c>
      <c r="F78" s="80"/>
      <c r="G78" s="80"/>
      <c r="H78" s="80"/>
      <c r="I78" s="102"/>
      <c r="J78" s="102" t="s">
        <v>28399</v>
      </c>
      <c r="K78" s="263" t="n">
        <v>0</v>
      </c>
      <c r="L78" s="79"/>
      <c r="M78" s="80"/>
      <c r="N78" s="81"/>
      <c r="O78" s="81"/>
      <c r="P78" s="81" t="n">
        <v>35</v>
      </c>
      <c r="Q78" s="81" t="s">
        <v>29061</v>
      </c>
    </row>
    <row r="79" customFormat="false" ht="57.75" hidden="false" customHeight="true" outlineLevel="0" collapsed="false">
      <c r="A79" s="262" t="n">
        <v>76</v>
      </c>
      <c r="B79" s="84" t="s">
        <v>1078</v>
      </c>
      <c r="C79" s="85" t="s">
        <v>28510</v>
      </c>
      <c r="D79" s="262" t="s">
        <v>1797</v>
      </c>
      <c r="E79" s="84" t="s">
        <v>29114</v>
      </c>
      <c r="F79" s="80"/>
      <c r="G79" s="80"/>
      <c r="H79" s="80"/>
      <c r="I79" s="102"/>
      <c r="J79" s="102" t="s">
        <v>28399</v>
      </c>
      <c r="K79" s="263" t="n">
        <v>0</v>
      </c>
      <c r="L79" s="79"/>
      <c r="M79" s="80"/>
      <c r="N79" s="81"/>
      <c r="O79" s="81"/>
      <c r="P79" s="81" t="n">
        <v>36</v>
      </c>
      <c r="Q79" s="81" t="s">
        <v>29001</v>
      </c>
    </row>
    <row r="80" customFormat="false" ht="57.75" hidden="false" customHeight="true" outlineLevel="0" collapsed="false">
      <c r="A80" s="262" t="n">
        <v>77</v>
      </c>
      <c r="B80" s="84" t="s">
        <v>1084</v>
      </c>
      <c r="C80" s="85" t="s">
        <v>28510</v>
      </c>
      <c r="D80" s="262" t="s">
        <v>1797</v>
      </c>
      <c r="E80" s="84" t="s">
        <v>29115</v>
      </c>
      <c r="F80" s="80"/>
      <c r="G80" s="80"/>
      <c r="H80" s="80"/>
      <c r="I80" s="102"/>
      <c r="J80" s="102" t="s">
        <v>28399</v>
      </c>
      <c r="K80" s="263" t="n">
        <v>0</v>
      </c>
      <c r="L80" s="79"/>
      <c r="M80" s="80"/>
      <c r="N80" s="81"/>
      <c r="O80" s="81"/>
      <c r="P80" s="81" t="n">
        <v>37</v>
      </c>
      <c r="Q80" s="81" t="s">
        <v>29001</v>
      </c>
    </row>
    <row r="81" customFormat="false" ht="57.75" hidden="false" customHeight="true" outlineLevel="0" collapsed="false">
      <c r="A81" s="262" t="n">
        <v>78</v>
      </c>
      <c r="B81" s="84" t="s">
        <v>1081</v>
      </c>
      <c r="C81" s="85" t="s">
        <v>28510</v>
      </c>
      <c r="D81" s="262" t="s">
        <v>1797</v>
      </c>
      <c r="E81" s="84" t="s">
        <v>29116</v>
      </c>
      <c r="F81" s="80"/>
      <c r="G81" s="80"/>
      <c r="H81" s="80"/>
      <c r="I81" s="102"/>
      <c r="J81" s="102" t="s">
        <v>28399</v>
      </c>
      <c r="K81" s="263" t="n">
        <v>0</v>
      </c>
      <c r="L81" s="79"/>
      <c r="M81" s="80"/>
      <c r="N81" s="81"/>
      <c r="O81" s="81"/>
      <c r="P81" s="81" t="n">
        <v>38</v>
      </c>
      <c r="Q81" s="81" t="s">
        <v>29001</v>
      </c>
    </row>
    <row r="82" customFormat="false" ht="57.75" hidden="false" customHeight="true" outlineLevel="0" collapsed="false">
      <c r="A82" s="262" t="n">
        <v>79</v>
      </c>
      <c r="B82" s="84" t="s">
        <v>1031</v>
      </c>
      <c r="C82" s="85" t="s">
        <v>28512</v>
      </c>
      <c r="D82" s="262" t="s">
        <v>1797</v>
      </c>
      <c r="E82" s="84" t="s">
        <v>29117</v>
      </c>
      <c r="F82" s="80"/>
      <c r="G82" s="80"/>
      <c r="H82" s="80"/>
      <c r="I82" s="102"/>
      <c r="J82" s="102" t="s">
        <v>28399</v>
      </c>
      <c r="K82" s="263" t="n">
        <v>0</v>
      </c>
      <c r="L82" s="79"/>
      <c r="M82" s="80"/>
      <c r="N82" s="81"/>
      <c r="O82" s="81"/>
      <c r="P82" s="81" t="n">
        <v>39</v>
      </c>
      <c r="Q82" s="81" t="s">
        <v>29061</v>
      </c>
    </row>
    <row r="83" customFormat="false" ht="57.75" hidden="false" customHeight="true" outlineLevel="0" collapsed="false">
      <c r="A83" s="262" t="n">
        <v>80</v>
      </c>
      <c r="B83" s="84" t="s">
        <v>1126</v>
      </c>
      <c r="C83" s="85" t="s">
        <v>28513</v>
      </c>
      <c r="D83" s="262" t="s">
        <v>1797</v>
      </c>
      <c r="E83" s="84" t="s">
        <v>29118</v>
      </c>
      <c r="F83" s="80"/>
      <c r="G83" s="80"/>
      <c r="H83" s="80"/>
      <c r="I83" s="102"/>
      <c r="J83" s="102" t="s">
        <v>28399</v>
      </c>
      <c r="K83" s="263" t="n">
        <v>0</v>
      </c>
      <c r="L83" s="79"/>
      <c r="M83" s="80"/>
      <c r="N83" s="81"/>
      <c r="O83" s="81"/>
      <c r="P83" s="81" t="n">
        <v>40</v>
      </c>
      <c r="Q83" s="81" t="s">
        <v>29001</v>
      </c>
    </row>
    <row r="84" customFormat="false" ht="57.75" hidden="false" customHeight="true" outlineLevel="0" collapsed="false">
      <c r="A84" s="262" t="n">
        <v>81</v>
      </c>
      <c r="B84" s="84" t="s">
        <v>29119</v>
      </c>
      <c r="C84" s="85" t="s">
        <v>28518</v>
      </c>
      <c r="D84" s="262" t="s">
        <v>1654</v>
      </c>
      <c r="E84" s="84" t="s">
        <v>29120</v>
      </c>
      <c r="F84" s="80"/>
      <c r="G84" s="80"/>
      <c r="H84" s="80"/>
      <c r="I84" s="102"/>
      <c r="J84" s="102" t="s">
        <v>28399</v>
      </c>
      <c r="K84" s="263" t="n">
        <v>0</v>
      </c>
      <c r="L84" s="79"/>
      <c r="M84" s="80"/>
      <c r="N84" s="81"/>
      <c r="O84" s="81"/>
      <c r="P84" s="81" t="n">
        <v>71</v>
      </c>
      <c r="Q84" s="81" t="s">
        <v>29001</v>
      </c>
    </row>
    <row r="85" customFormat="false" ht="57.75" hidden="false" customHeight="true" outlineLevel="0" collapsed="false">
      <c r="A85" s="262" t="n">
        <v>82</v>
      </c>
      <c r="B85" s="84" t="s">
        <v>1090</v>
      </c>
      <c r="C85" s="85" t="s">
        <v>28510</v>
      </c>
      <c r="D85" s="262" t="s">
        <v>1654</v>
      </c>
      <c r="E85" s="84" t="s">
        <v>29121</v>
      </c>
      <c r="F85" s="80"/>
      <c r="G85" s="80"/>
      <c r="H85" s="80"/>
      <c r="I85" s="102"/>
      <c r="J85" s="102" t="s">
        <v>28399</v>
      </c>
      <c r="K85" s="263" t="n">
        <v>0</v>
      </c>
      <c r="L85" s="79"/>
      <c r="M85" s="80"/>
      <c r="N85" s="81"/>
      <c r="O85" s="81"/>
      <c r="P85" s="81" t="n">
        <v>72</v>
      </c>
      <c r="Q85" s="81" t="s">
        <v>29001</v>
      </c>
    </row>
    <row r="86" customFormat="false" ht="57.75" hidden="false" customHeight="true" outlineLevel="0" collapsed="false">
      <c r="A86" s="262" t="n">
        <v>83</v>
      </c>
      <c r="B86" s="84" t="s">
        <v>29122</v>
      </c>
      <c r="C86" s="85" t="s">
        <v>28510</v>
      </c>
      <c r="D86" s="262" t="s">
        <v>1654</v>
      </c>
      <c r="E86" s="84" t="s">
        <v>29123</v>
      </c>
      <c r="F86" s="80"/>
      <c r="G86" s="80"/>
      <c r="H86" s="80"/>
      <c r="I86" s="102"/>
      <c r="J86" s="102" t="s">
        <v>28399</v>
      </c>
      <c r="K86" s="263" t="n">
        <v>0</v>
      </c>
      <c r="L86" s="79"/>
      <c r="M86" s="80"/>
      <c r="N86" s="81"/>
      <c r="O86" s="81"/>
      <c r="P86" s="81" t="n">
        <v>73</v>
      </c>
      <c r="Q86" s="81" t="s">
        <v>29061</v>
      </c>
    </row>
    <row r="87" customFormat="false" ht="57.75" hidden="false" customHeight="true" outlineLevel="0" collapsed="false">
      <c r="A87" s="262" t="n">
        <v>84</v>
      </c>
      <c r="B87" s="84" t="s">
        <v>29124</v>
      </c>
      <c r="C87" s="85" t="s">
        <v>28515</v>
      </c>
      <c r="D87" s="262" t="s">
        <v>1654</v>
      </c>
      <c r="E87" s="84" t="s">
        <v>29125</v>
      </c>
      <c r="F87" s="80"/>
      <c r="G87" s="80"/>
      <c r="H87" s="80"/>
      <c r="I87" s="102"/>
      <c r="J87" s="102" t="s">
        <v>28399</v>
      </c>
      <c r="K87" s="263" t="n">
        <v>0</v>
      </c>
      <c r="L87" s="79"/>
      <c r="M87" s="80"/>
      <c r="N87" s="81"/>
      <c r="O87" s="81"/>
      <c r="P87" s="81" t="n">
        <v>74</v>
      </c>
      <c r="Q87" s="81" t="s">
        <v>29126</v>
      </c>
    </row>
    <row r="88" customFormat="false" ht="57.75" hidden="false" customHeight="true" outlineLevel="0" collapsed="false">
      <c r="A88" s="262" t="n">
        <v>85</v>
      </c>
      <c r="B88" s="84" t="s">
        <v>29127</v>
      </c>
      <c r="C88" s="85" t="s">
        <v>28510</v>
      </c>
      <c r="D88" s="262" t="s">
        <v>1654</v>
      </c>
      <c r="E88" s="84" t="s">
        <v>29128</v>
      </c>
      <c r="F88" s="80"/>
      <c r="G88" s="80"/>
      <c r="H88" s="80"/>
      <c r="I88" s="102"/>
      <c r="J88" s="102" t="s">
        <v>28399</v>
      </c>
      <c r="K88" s="263" t="n">
        <v>0</v>
      </c>
      <c r="L88" s="79"/>
      <c r="M88" s="80"/>
      <c r="N88" s="81"/>
      <c r="O88" s="81"/>
      <c r="P88" s="81" t="n">
        <v>75</v>
      </c>
      <c r="Q88" s="81" t="s">
        <v>29001</v>
      </c>
    </row>
    <row r="89" customFormat="false" ht="57.75" hidden="false" customHeight="true" outlineLevel="0" collapsed="false">
      <c r="A89" s="262" t="n">
        <v>86</v>
      </c>
      <c r="B89" s="84" t="s">
        <v>29129</v>
      </c>
      <c r="C89" s="85" t="s">
        <v>28510</v>
      </c>
      <c r="D89" s="262" t="s">
        <v>1654</v>
      </c>
      <c r="E89" s="84" t="s">
        <v>29130</v>
      </c>
      <c r="F89" s="80"/>
      <c r="G89" s="80"/>
      <c r="H89" s="80"/>
      <c r="I89" s="102"/>
      <c r="J89" s="102" t="s">
        <v>28399</v>
      </c>
      <c r="K89" s="263" t="n">
        <v>0</v>
      </c>
      <c r="L89" s="79"/>
      <c r="M89" s="80"/>
      <c r="N89" s="81"/>
      <c r="O89" s="81"/>
      <c r="P89" s="81" t="n">
        <v>76</v>
      </c>
      <c r="Q89" s="81" t="s">
        <v>29001</v>
      </c>
    </row>
    <row r="90" customFormat="false" ht="57.75" hidden="false" customHeight="true" outlineLevel="0" collapsed="false">
      <c r="A90" s="262" t="n">
        <v>87</v>
      </c>
      <c r="B90" s="84" t="s">
        <v>29131</v>
      </c>
      <c r="C90" s="85" t="s">
        <v>28513</v>
      </c>
      <c r="D90" s="262" t="s">
        <v>1654</v>
      </c>
      <c r="E90" s="84" t="s">
        <v>29132</v>
      </c>
      <c r="F90" s="80"/>
      <c r="G90" s="80"/>
      <c r="H90" s="80"/>
      <c r="I90" s="102"/>
      <c r="J90" s="102" t="s">
        <v>28399</v>
      </c>
      <c r="K90" s="263" t="n">
        <v>0</v>
      </c>
      <c r="L90" s="79"/>
      <c r="M90" s="80"/>
      <c r="N90" s="81"/>
      <c r="O90" s="81"/>
      <c r="P90" s="81" t="n">
        <v>77</v>
      </c>
      <c r="Q90" s="81" t="s">
        <v>29001</v>
      </c>
    </row>
    <row r="91" customFormat="false" ht="57.75" hidden="false" customHeight="true" outlineLevel="0" collapsed="false">
      <c r="A91" s="262" t="n">
        <v>88</v>
      </c>
      <c r="B91" s="84" t="s">
        <v>29133</v>
      </c>
      <c r="C91" s="85" t="s">
        <v>28513</v>
      </c>
      <c r="D91" s="262" t="s">
        <v>1654</v>
      </c>
      <c r="E91" s="84" t="s">
        <v>29134</v>
      </c>
      <c r="F91" s="80"/>
      <c r="G91" s="80"/>
      <c r="H91" s="80"/>
      <c r="I91" s="102"/>
      <c r="J91" s="102" t="s">
        <v>28399</v>
      </c>
      <c r="K91" s="263" t="n">
        <v>0</v>
      </c>
      <c r="L91" s="79"/>
      <c r="M91" s="80"/>
      <c r="N91" s="81"/>
      <c r="O91" s="81"/>
      <c r="P91" s="81" t="n">
        <v>78</v>
      </c>
      <c r="Q91" s="81" t="s">
        <v>29001</v>
      </c>
    </row>
    <row r="92" customFormat="false" ht="57.75" hidden="false" customHeight="true" outlineLevel="0" collapsed="false">
      <c r="A92" s="262" t="n">
        <v>89</v>
      </c>
      <c r="B92" s="84" t="s">
        <v>29135</v>
      </c>
      <c r="C92" s="85" t="s">
        <v>28514</v>
      </c>
      <c r="D92" s="262" t="s">
        <v>1654</v>
      </c>
      <c r="E92" s="84" t="s">
        <v>29136</v>
      </c>
      <c r="F92" s="80"/>
      <c r="G92" s="80"/>
      <c r="H92" s="80"/>
      <c r="I92" s="102"/>
      <c r="J92" s="102" t="s">
        <v>28399</v>
      </c>
      <c r="K92" s="263" t="n">
        <v>0</v>
      </c>
      <c r="L92" s="79"/>
      <c r="M92" s="80"/>
      <c r="N92" s="81"/>
      <c r="O92" s="81"/>
      <c r="P92" s="81" t="n">
        <v>79</v>
      </c>
      <c r="Q92" s="81" t="s">
        <v>29001</v>
      </c>
    </row>
    <row r="93" customFormat="false" ht="57.75" hidden="false" customHeight="true" outlineLevel="0" collapsed="false">
      <c r="A93" s="262" t="n">
        <v>90</v>
      </c>
      <c r="B93" s="84" t="s">
        <v>29137</v>
      </c>
      <c r="C93" s="85" t="s">
        <v>28511</v>
      </c>
      <c r="D93" s="262" t="s">
        <v>1654</v>
      </c>
      <c r="E93" s="84" t="s">
        <v>29138</v>
      </c>
      <c r="F93" s="80"/>
      <c r="G93" s="80"/>
      <c r="H93" s="80"/>
      <c r="I93" s="102"/>
      <c r="J93" s="102" t="s">
        <v>28399</v>
      </c>
      <c r="K93" s="263" t="n">
        <v>0</v>
      </c>
      <c r="L93" s="79"/>
      <c r="M93" s="80"/>
      <c r="N93" s="81"/>
      <c r="O93" s="81"/>
      <c r="P93" s="81" t="n">
        <v>80</v>
      </c>
      <c r="Q93" s="81" t="s">
        <v>29001</v>
      </c>
    </row>
    <row r="94" customFormat="false" ht="57.75" hidden="false" customHeight="true" outlineLevel="0" collapsed="false">
      <c r="A94" s="262" t="n">
        <v>91</v>
      </c>
      <c r="B94" s="84" t="s">
        <v>29139</v>
      </c>
      <c r="C94" s="85" t="s">
        <v>28511</v>
      </c>
      <c r="D94" s="262" t="s">
        <v>1784</v>
      </c>
      <c r="E94" s="84" t="s">
        <v>29140</v>
      </c>
      <c r="F94" s="80"/>
      <c r="G94" s="80"/>
      <c r="H94" s="80"/>
      <c r="I94" s="102"/>
      <c r="J94" s="102" t="s">
        <v>28399</v>
      </c>
      <c r="K94" s="263" t="n">
        <v>0</v>
      </c>
      <c r="L94" s="79"/>
      <c r="M94" s="80"/>
      <c r="N94" s="81"/>
      <c r="O94" s="81"/>
      <c r="P94" s="81" t="n">
        <v>118</v>
      </c>
      <c r="Q94" s="81" t="s">
        <v>29001</v>
      </c>
    </row>
    <row r="95" customFormat="false" ht="57.75" hidden="false" customHeight="true" outlineLevel="0" collapsed="false">
      <c r="A95" s="262" t="n">
        <v>92</v>
      </c>
      <c r="B95" s="84" t="s">
        <v>29141</v>
      </c>
      <c r="C95" s="85" t="s">
        <v>28512</v>
      </c>
      <c r="D95" s="262" t="s">
        <v>1654</v>
      </c>
      <c r="E95" s="84" t="s">
        <v>29142</v>
      </c>
      <c r="F95" s="80"/>
      <c r="G95" s="80"/>
      <c r="H95" s="80"/>
      <c r="I95" s="102"/>
      <c r="J95" s="102" t="s">
        <v>28399</v>
      </c>
      <c r="K95" s="263" t="n">
        <v>0</v>
      </c>
      <c r="L95" s="79"/>
      <c r="M95" s="80"/>
      <c r="N95" s="81"/>
      <c r="O95" s="81"/>
      <c r="P95" s="81" t="n">
        <v>81</v>
      </c>
      <c r="Q95" s="81" t="s">
        <v>29143</v>
      </c>
    </row>
    <row r="96" customFormat="false" ht="57.75" hidden="false" customHeight="true" outlineLevel="0" collapsed="false">
      <c r="A96" s="262" t="n">
        <v>93</v>
      </c>
      <c r="B96" s="84" t="s">
        <v>29144</v>
      </c>
      <c r="C96" s="85" t="s">
        <v>28517</v>
      </c>
      <c r="D96" s="262" t="s">
        <v>1654</v>
      </c>
      <c r="E96" s="84" t="s">
        <v>29145</v>
      </c>
      <c r="F96" s="80"/>
      <c r="G96" s="80"/>
      <c r="H96" s="80"/>
      <c r="I96" s="102"/>
      <c r="J96" s="102" t="s">
        <v>28399</v>
      </c>
      <c r="K96" s="263" t="n">
        <v>0</v>
      </c>
      <c r="L96" s="79"/>
      <c r="M96" s="80"/>
      <c r="N96" s="81"/>
      <c r="O96" s="81"/>
      <c r="P96" s="81" t="n">
        <v>82</v>
      </c>
      <c r="Q96" s="81" t="s">
        <v>29001</v>
      </c>
    </row>
    <row r="97" customFormat="false" ht="57.75" hidden="false" customHeight="true" outlineLevel="0" collapsed="false">
      <c r="A97" s="262" t="n">
        <v>94</v>
      </c>
      <c r="B97" s="84" t="s">
        <v>29146</v>
      </c>
      <c r="C97" s="85" t="s">
        <v>28511</v>
      </c>
      <c r="D97" s="262" t="s">
        <v>1784</v>
      </c>
      <c r="E97" s="84" t="s">
        <v>29147</v>
      </c>
      <c r="F97" s="80"/>
      <c r="G97" s="80"/>
      <c r="H97" s="80"/>
      <c r="I97" s="102"/>
      <c r="J97" s="102" t="s">
        <v>28399</v>
      </c>
      <c r="K97" s="263" t="n">
        <v>0</v>
      </c>
      <c r="L97" s="79"/>
      <c r="M97" s="80"/>
      <c r="N97" s="81"/>
      <c r="O97" s="81"/>
      <c r="P97" s="81" t="n">
        <v>119</v>
      </c>
      <c r="Q97" s="81" t="s">
        <v>29143</v>
      </c>
    </row>
    <row r="98" customFormat="false" ht="57.75" hidden="false" customHeight="true" outlineLevel="0" collapsed="false">
      <c r="A98" s="262" t="n">
        <v>95</v>
      </c>
      <c r="B98" s="84" t="s">
        <v>29148</v>
      </c>
      <c r="C98" s="85" t="s">
        <v>28518</v>
      </c>
      <c r="D98" s="262" t="s">
        <v>1784</v>
      </c>
      <c r="E98" s="84" t="s">
        <v>29149</v>
      </c>
      <c r="F98" s="80"/>
      <c r="G98" s="80"/>
      <c r="H98" s="80"/>
      <c r="I98" s="102"/>
      <c r="J98" s="102" t="s">
        <v>28399</v>
      </c>
      <c r="K98" s="263" t="n">
        <v>0</v>
      </c>
      <c r="L98" s="79"/>
      <c r="M98" s="80"/>
      <c r="N98" s="81"/>
      <c r="O98" s="81"/>
      <c r="P98" s="81" t="n">
        <v>120</v>
      </c>
      <c r="Q98" s="81" t="s">
        <v>29001</v>
      </c>
    </row>
    <row r="99" customFormat="false" ht="57.75" hidden="false" customHeight="true" outlineLevel="0" collapsed="false">
      <c r="A99" s="262" t="n">
        <v>96</v>
      </c>
      <c r="B99" s="84" t="s">
        <v>29150</v>
      </c>
      <c r="C99" s="85" t="s">
        <v>28509</v>
      </c>
      <c r="D99" s="262" t="s">
        <v>1784</v>
      </c>
      <c r="E99" s="84" t="s">
        <v>29151</v>
      </c>
      <c r="F99" s="80"/>
      <c r="G99" s="80"/>
      <c r="H99" s="80"/>
      <c r="I99" s="102"/>
      <c r="J99" s="102" t="s">
        <v>28399</v>
      </c>
      <c r="K99" s="263" t="n">
        <v>0</v>
      </c>
      <c r="L99" s="79"/>
      <c r="M99" s="80"/>
      <c r="N99" s="81"/>
      <c r="O99" s="81"/>
      <c r="P99" s="81" t="n">
        <v>121</v>
      </c>
      <c r="Q99" s="81" t="s">
        <v>29001</v>
      </c>
    </row>
    <row r="100" customFormat="false" ht="57.75" hidden="false" customHeight="true" outlineLevel="0" collapsed="false">
      <c r="A100" s="262" t="n">
        <v>97</v>
      </c>
      <c r="B100" s="84" t="s">
        <v>29152</v>
      </c>
      <c r="C100" s="85" t="s">
        <v>28518</v>
      </c>
      <c r="D100" s="262" t="s">
        <v>1784</v>
      </c>
      <c r="E100" s="84" t="s">
        <v>29153</v>
      </c>
      <c r="F100" s="80"/>
      <c r="G100" s="80"/>
      <c r="H100" s="80"/>
      <c r="I100" s="102"/>
      <c r="J100" s="102" t="s">
        <v>28399</v>
      </c>
      <c r="K100" s="263" t="n">
        <v>0</v>
      </c>
      <c r="L100" s="79"/>
      <c r="M100" s="80"/>
      <c r="N100" s="81"/>
      <c r="O100" s="81" t="s">
        <v>28660</v>
      </c>
      <c r="P100" s="81" t="n">
        <v>122</v>
      </c>
      <c r="Q100" s="81" t="s">
        <v>29001</v>
      </c>
    </row>
    <row r="101" customFormat="false" ht="57.75" hidden="false" customHeight="true" outlineLevel="0" collapsed="false">
      <c r="A101" s="262" t="n">
        <v>98</v>
      </c>
      <c r="B101" s="84" t="s">
        <v>1154</v>
      </c>
      <c r="C101" s="85" t="s">
        <v>28519</v>
      </c>
      <c r="D101" s="262" t="s">
        <v>28758</v>
      </c>
      <c r="E101" s="84" t="s">
        <v>29154</v>
      </c>
      <c r="F101" s="80"/>
      <c r="G101" s="80"/>
      <c r="H101" s="80"/>
      <c r="I101" s="102"/>
      <c r="J101" s="102" t="s">
        <v>28399</v>
      </c>
      <c r="K101" s="263" t="n">
        <v>0</v>
      </c>
      <c r="L101" s="79"/>
      <c r="M101" s="80"/>
      <c r="N101" s="81"/>
      <c r="O101" s="81"/>
      <c r="P101" s="81" t="n">
        <v>14</v>
      </c>
      <c r="Q101" s="81" t="s">
        <v>29155</v>
      </c>
    </row>
    <row r="102" customFormat="false" ht="57.75" hidden="false" customHeight="true" outlineLevel="0" collapsed="false">
      <c r="A102" s="262" t="n">
        <v>99</v>
      </c>
      <c r="B102" s="84" t="s">
        <v>29156</v>
      </c>
      <c r="C102" s="85" t="s">
        <v>28519</v>
      </c>
      <c r="D102" s="262" t="s">
        <v>28758</v>
      </c>
      <c r="E102" s="84" t="s">
        <v>29157</v>
      </c>
      <c r="F102" s="80"/>
      <c r="G102" s="80"/>
      <c r="H102" s="80"/>
      <c r="I102" s="102"/>
      <c r="J102" s="102" t="s">
        <v>28399</v>
      </c>
      <c r="K102" s="263" t="n">
        <v>0</v>
      </c>
      <c r="L102" s="79"/>
      <c r="M102" s="80"/>
      <c r="N102" s="81"/>
      <c r="O102" s="81"/>
      <c r="P102" s="81" t="n">
        <v>15</v>
      </c>
      <c r="Q102" s="81" t="s">
        <v>29001</v>
      </c>
    </row>
    <row r="103" customFormat="false" ht="57.75" hidden="false" customHeight="true" outlineLevel="0" collapsed="false">
      <c r="A103" s="262" t="n">
        <v>100</v>
      </c>
      <c r="B103" s="84" t="s">
        <v>29158</v>
      </c>
      <c r="C103" s="85" t="s">
        <v>28518</v>
      </c>
      <c r="D103" s="262" t="s">
        <v>28758</v>
      </c>
      <c r="E103" s="84" t="s">
        <v>29159</v>
      </c>
      <c r="F103" s="80"/>
      <c r="G103" s="80"/>
      <c r="H103" s="80"/>
      <c r="I103" s="102"/>
      <c r="J103" s="102" t="s">
        <v>28399</v>
      </c>
      <c r="K103" s="263" t="n">
        <v>0</v>
      </c>
      <c r="L103" s="79"/>
      <c r="M103" s="80"/>
      <c r="N103" s="81"/>
      <c r="O103" s="81"/>
      <c r="P103" s="81" t="n">
        <v>16</v>
      </c>
      <c r="Q103" s="81" t="s">
        <v>29001</v>
      </c>
    </row>
    <row r="104" customFormat="false" ht="57.75" hidden="false" customHeight="true" outlineLevel="0" collapsed="false">
      <c r="A104" s="262" t="n">
        <v>101</v>
      </c>
      <c r="B104" s="84" t="s">
        <v>1157</v>
      </c>
      <c r="C104" s="85" t="s">
        <v>28519</v>
      </c>
      <c r="D104" s="262" t="s">
        <v>1797</v>
      </c>
      <c r="E104" s="84" t="s">
        <v>29160</v>
      </c>
      <c r="F104" s="80"/>
      <c r="G104" s="80"/>
      <c r="H104" s="80"/>
      <c r="I104" s="102"/>
      <c r="J104" s="102" t="s">
        <v>28399</v>
      </c>
      <c r="K104" s="263" t="n">
        <v>0</v>
      </c>
      <c r="L104" s="79"/>
      <c r="M104" s="80"/>
      <c r="N104" s="81"/>
      <c r="O104" s="81"/>
      <c r="P104" s="81" t="n">
        <v>41</v>
      </c>
      <c r="Q104" s="81" t="s">
        <v>29155</v>
      </c>
    </row>
    <row r="105" customFormat="false" ht="57.75" hidden="false" customHeight="true" outlineLevel="0" collapsed="false">
      <c r="A105" s="262" t="n">
        <v>102</v>
      </c>
      <c r="B105" s="84" t="s">
        <v>29161</v>
      </c>
      <c r="C105" s="85" t="s">
        <v>28519</v>
      </c>
      <c r="D105" s="262" t="s">
        <v>1797</v>
      </c>
      <c r="E105" s="84" t="s">
        <v>29162</v>
      </c>
      <c r="F105" s="80"/>
      <c r="G105" s="80"/>
      <c r="H105" s="80"/>
      <c r="I105" s="102"/>
      <c r="J105" s="102" t="s">
        <v>28399</v>
      </c>
      <c r="K105" s="263" t="n">
        <v>0</v>
      </c>
      <c r="L105" s="79"/>
      <c r="M105" s="80"/>
      <c r="N105" s="81"/>
      <c r="O105" s="81"/>
      <c r="P105" s="81" t="n">
        <v>42</v>
      </c>
      <c r="Q105" s="81" t="s">
        <v>29001</v>
      </c>
    </row>
    <row r="106" customFormat="false" ht="57.75" hidden="false" customHeight="true" outlineLevel="0" collapsed="false">
      <c r="A106" s="262" t="n">
        <v>103</v>
      </c>
      <c r="B106" s="84" t="s">
        <v>1173</v>
      </c>
      <c r="C106" s="85" t="s">
        <v>28519</v>
      </c>
      <c r="D106" s="262" t="s">
        <v>1797</v>
      </c>
      <c r="E106" s="84" t="s">
        <v>29163</v>
      </c>
      <c r="F106" s="80"/>
      <c r="G106" s="80"/>
      <c r="H106" s="80"/>
      <c r="I106" s="102"/>
      <c r="J106" s="102" t="s">
        <v>28399</v>
      </c>
      <c r="K106" s="263" t="n">
        <v>0</v>
      </c>
      <c r="L106" s="79"/>
      <c r="M106" s="80"/>
      <c r="N106" s="81"/>
      <c r="O106" s="81"/>
      <c r="P106" s="81" t="n">
        <v>43</v>
      </c>
      <c r="Q106" s="81" t="s">
        <v>29001</v>
      </c>
    </row>
    <row r="107" customFormat="false" ht="57.75" hidden="false" customHeight="true" outlineLevel="0" collapsed="false">
      <c r="A107" s="262" t="n">
        <v>104</v>
      </c>
      <c r="B107" s="84" t="s">
        <v>29164</v>
      </c>
      <c r="C107" s="85" t="s">
        <v>28512</v>
      </c>
      <c r="D107" s="262" t="s">
        <v>1797</v>
      </c>
      <c r="E107" s="84" t="s">
        <v>29165</v>
      </c>
      <c r="F107" s="80"/>
      <c r="G107" s="80"/>
      <c r="H107" s="80"/>
      <c r="I107" s="102"/>
      <c r="J107" s="102" t="s">
        <v>28399</v>
      </c>
      <c r="K107" s="263" t="n">
        <v>0</v>
      </c>
      <c r="L107" s="79"/>
      <c r="M107" s="80"/>
      <c r="N107" s="81"/>
      <c r="O107" s="81" t="s">
        <v>28660</v>
      </c>
      <c r="P107" s="81" t="n">
        <v>44</v>
      </c>
      <c r="Q107" s="81" t="s">
        <v>29001</v>
      </c>
    </row>
    <row r="108" customFormat="false" ht="57.75" hidden="false" customHeight="true" outlineLevel="0" collapsed="false">
      <c r="A108" s="262" t="n">
        <v>105</v>
      </c>
      <c r="B108" s="84" t="s">
        <v>29166</v>
      </c>
      <c r="C108" s="85" t="s">
        <v>28510</v>
      </c>
      <c r="D108" s="262" t="s">
        <v>1797</v>
      </c>
      <c r="E108" s="84" t="s">
        <v>29167</v>
      </c>
      <c r="F108" s="80"/>
      <c r="G108" s="80"/>
      <c r="H108" s="80"/>
      <c r="I108" s="102"/>
      <c r="J108" s="102" t="s">
        <v>28399</v>
      </c>
      <c r="K108" s="263" t="n">
        <v>0</v>
      </c>
      <c r="L108" s="79"/>
      <c r="M108" s="80"/>
      <c r="N108" s="81"/>
      <c r="O108" s="81" t="s">
        <v>28660</v>
      </c>
      <c r="P108" s="81" t="n">
        <v>45</v>
      </c>
      <c r="Q108" s="81" t="s">
        <v>29001</v>
      </c>
    </row>
    <row r="109" customFormat="false" ht="57.75" hidden="false" customHeight="true" outlineLevel="0" collapsed="false">
      <c r="A109" s="262" t="n">
        <v>106</v>
      </c>
      <c r="B109" s="84" t="s">
        <v>1176</v>
      </c>
      <c r="C109" s="85" t="s">
        <v>28519</v>
      </c>
      <c r="D109" s="262" t="s">
        <v>1654</v>
      </c>
      <c r="E109" s="84" t="s">
        <v>29168</v>
      </c>
      <c r="F109" s="80"/>
      <c r="G109" s="80"/>
      <c r="H109" s="80"/>
      <c r="I109" s="102"/>
      <c r="J109" s="102" t="s">
        <v>28399</v>
      </c>
      <c r="K109" s="263" t="n">
        <v>0</v>
      </c>
      <c r="L109" s="79"/>
      <c r="M109" s="80"/>
      <c r="N109" s="81"/>
      <c r="O109" s="81"/>
      <c r="P109" s="81" t="n">
        <v>83</v>
      </c>
      <c r="Q109" s="81" t="s">
        <v>29001</v>
      </c>
    </row>
    <row r="110" customFormat="false" ht="57.75" hidden="false" customHeight="true" outlineLevel="0" collapsed="false">
      <c r="A110" s="262" t="n">
        <v>107</v>
      </c>
      <c r="B110" s="84" t="s">
        <v>29169</v>
      </c>
      <c r="C110" s="85" t="s">
        <v>28519</v>
      </c>
      <c r="D110" s="262" t="s">
        <v>1654</v>
      </c>
      <c r="E110" s="84" t="s">
        <v>29170</v>
      </c>
      <c r="F110" s="80"/>
      <c r="G110" s="80"/>
      <c r="H110" s="80"/>
      <c r="I110" s="102"/>
      <c r="J110" s="102" t="s">
        <v>28399</v>
      </c>
      <c r="K110" s="263" t="n">
        <v>0</v>
      </c>
      <c r="L110" s="79"/>
      <c r="M110" s="80"/>
      <c r="N110" s="81"/>
      <c r="O110" s="81"/>
      <c r="P110" s="81" t="n">
        <v>84</v>
      </c>
      <c r="Q110" s="81" t="s">
        <v>29171</v>
      </c>
    </row>
    <row r="111" customFormat="false" ht="57.75" hidden="false" customHeight="true" outlineLevel="0" collapsed="false">
      <c r="A111" s="262" t="n">
        <v>108</v>
      </c>
      <c r="B111" s="84" t="s">
        <v>1182</v>
      </c>
      <c r="C111" s="85" t="s">
        <v>28519</v>
      </c>
      <c r="D111" s="262" t="s">
        <v>1654</v>
      </c>
      <c r="E111" s="84" t="s">
        <v>29172</v>
      </c>
      <c r="F111" s="80"/>
      <c r="G111" s="80"/>
      <c r="H111" s="80"/>
      <c r="I111" s="102"/>
      <c r="J111" s="102" t="s">
        <v>28399</v>
      </c>
      <c r="K111" s="263" t="n">
        <v>0</v>
      </c>
      <c r="L111" s="79"/>
      <c r="M111" s="80"/>
      <c r="N111" s="81"/>
      <c r="O111" s="81"/>
      <c r="P111" s="81" t="n">
        <v>85</v>
      </c>
      <c r="Q111" s="81" t="s">
        <v>29001</v>
      </c>
    </row>
    <row r="112" customFormat="false" ht="57.75" hidden="false" customHeight="true" outlineLevel="0" collapsed="false">
      <c r="A112" s="262" t="n">
        <v>109</v>
      </c>
      <c r="B112" s="84" t="s">
        <v>29173</v>
      </c>
      <c r="C112" s="85" t="s">
        <v>28512</v>
      </c>
      <c r="D112" s="262" t="s">
        <v>1654</v>
      </c>
      <c r="E112" s="84" t="s">
        <v>29174</v>
      </c>
      <c r="F112" s="80"/>
      <c r="G112" s="80"/>
      <c r="H112" s="80"/>
      <c r="I112" s="102"/>
      <c r="J112" s="102" t="s">
        <v>28399</v>
      </c>
      <c r="K112" s="263" t="n">
        <v>0</v>
      </c>
      <c r="L112" s="79"/>
      <c r="M112" s="80"/>
      <c r="N112" s="81"/>
      <c r="O112" s="81" t="s">
        <v>28660</v>
      </c>
      <c r="P112" s="81" t="n">
        <v>86</v>
      </c>
      <c r="Q112" s="81" t="s">
        <v>29001</v>
      </c>
    </row>
    <row r="113" customFormat="false" ht="57.75" hidden="false" customHeight="true" outlineLevel="0" collapsed="false">
      <c r="A113" s="262" t="n">
        <v>110</v>
      </c>
      <c r="B113" s="84" t="s">
        <v>29175</v>
      </c>
      <c r="C113" s="85" t="s">
        <v>28512</v>
      </c>
      <c r="D113" s="262" t="s">
        <v>1654</v>
      </c>
      <c r="E113" s="84" t="s">
        <v>29176</v>
      </c>
      <c r="F113" s="80"/>
      <c r="G113" s="80"/>
      <c r="H113" s="80"/>
      <c r="I113" s="102"/>
      <c r="J113" s="102" t="s">
        <v>28399</v>
      </c>
      <c r="K113" s="263" t="n">
        <v>0</v>
      </c>
      <c r="L113" s="79"/>
      <c r="M113" s="80"/>
      <c r="N113" s="81"/>
      <c r="O113" s="81" t="s">
        <v>28660</v>
      </c>
      <c r="P113" s="81" t="n">
        <v>87</v>
      </c>
      <c r="Q113" s="81" t="s">
        <v>29001</v>
      </c>
    </row>
    <row r="114" customFormat="false" ht="57.75" hidden="false" customHeight="true" outlineLevel="0" collapsed="false">
      <c r="A114" s="262" t="n">
        <v>111</v>
      </c>
      <c r="B114" s="84" t="s">
        <v>29177</v>
      </c>
      <c r="C114" s="85" t="s">
        <v>28519</v>
      </c>
      <c r="D114" s="262" t="s">
        <v>1654</v>
      </c>
      <c r="E114" s="84" t="s">
        <v>29178</v>
      </c>
      <c r="F114" s="80"/>
      <c r="G114" s="80"/>
      <c r="H114" s="80"/>
      <c r="I114" s="102"/>
      <c r="J114" s="102" t="s">
        <v>28399</v>
      </c>
      <c r="K114" s="263" t="n">
        <v>0</v>
      </c>
      <c r="L114" s="79"/>
      <c r="M114" s="80"/>
      <c r="N114" s="81"/>
      <c r="O114" s="81"/>
      <c r="P114" s="81" t="n">
        <v>88</v>
      </c>
      <c r="Q114" s="81" t="s">
        <v>29001</v>
      </c>
    </row>
    <row r="115" customFormat="false" ht="57.75" hidden="false" customHeight="true" outlineLevel="0" collapsed="false">
      <c r="A115" s="262" t="n">
        <v>112</v>
      </c>
      <c r="B115" s="84" t="s">
        <v>29179</v>
      </c>
      <c r="C115" s="85" t="s">
        <v>28519</v>
      </c>
      <c r="D115" s="262" t="s">
        <v>1654</v>
      </c>
      <c r="E115" s="84" t="s">
        <v>29180</v>
      </c>
      <c r="F115" s="80"/>
      <c r="G115" s="80"/>
      <c r="H115" s="80"/>
      <c r="I115" s="102"/>
      <c r="J115" s="102" t="s">
        <v>28399</v>
      </c>
      <c r="K115" s="263" t="n">
        <v>0</v>
      </c>
      <c r="L115" s="79"/>
      <c r="M115" s="80"/>
      <c r="N115" s="81"/>
      <c r="O115" s="81"/>
      <c r="P115" s="81" t="n">
        <v>89</v>
      </c>
      <c r="Q115" s="81" t="s">
        <v>29001</v>
      </c>
    </row>
    <row r="116" customFormat="false" ht="57.75" hidden="false" customHeight="true" outlineLevel="0" collapsed="false">
      <c r="A116" s="262" t="n">
        <v>113</v>
      </c>
      <c r="B116" s="84" t="s">
        <v>29181</v>
      </c>
      <c r="C116" s="85" t="s">
        <v>28512</v>
      </c>
      <c r="D116" s="262" t="s">
        <v>1654</v>
      </c>
      <c r="E116" s="84" t="s">
        <v>29182</v>
      </c>
      <c r="F116" s="80"/>
      <c r="G116" s="80"/>
      <c r="H116" s="80"/>
      <c r="I116" s="102"/>
      <c r="J116" s="102" t="s">
        <v>28399</v>
      </c>
      <c r="K116" s="263" t="n">
        <v>0</v>
      </c>
      <c r="L116" s="79"/>
      <c r="M116" s="80"/>
      <c r="N116" s="81"/>
      <c r="O116" s="81"/>
      <c r="P116" s="81" t="n">
        <v>90</v>
      </c>
      <c r="Q116" s="81" t="s">
        <v>29183</v>
      </c>
    </row>
    <row r="117" customFormat="false" ht="57.75" hidden="false" customHeight="true" outlineLevel="0" collapsed="false">
      <c r="A117" s="262" t="n">
        <v>114</v>
      </c>
      <c r="B117" s="84" t="s">
        <v>29184</v>
      </c>
      <c r="C117" s="85" t="s">
        <v>28519</v>
      </c>
      <c r="D117" s="262" t="s">
        <v>1784</v>
      </c>
      <c r="E117" s="84" t="s">
        <v>29185</v>
      </c>
      <c r="F117" s="80"/>
      <c r="G117" s="80"/>
      <c r="H117" s="80"/>
      <c r="I117" s="102"/>
      <c r="J117" s="102" t="s">
        <v>28399</v>
      </c>
      <c r="K117" s="263" t="n">
        <v>0</v>
      </c>
      <c r="L117" s="79"/>
      <c r="M117" s="80"/>
      <c r="N117" s="81"/>
      <c r="O117" s="81"/>
      <c r="P117" s="81" t="n">
        <v>123</v>
      </c>
      <c r="Q117" s="81" t="s">
        <v>29001</v>
      </c>
    </row>
    <row r="118" customFormat="false" ht="57.75" hidden="false" customHeight="true" outlineLevel="0" collapsed="false">
      <c r="A118" s="262" t="n">
        <v>115</v>
      </c>
      <c r="B118" s="84" t="s">
        <v>29186</v>
      </c>
      <c r="C118" s="85" t="s">
        <v>28519</v>
      </c>
      <c r="D118" s="262" t="s">
        <v>1784</v>
      </c>
      <c r="E118" s="84" t="s">
        <v>29187</v>
      </c>
      <c r="F118" s="80"/>
      <c r="G118" s="80"/>
      <c r="H118" s="80"/>
      <c r="I118" s="102"/>
      <c r="J118" s="102" t="s">
        <v>28399</v>
      </c>
      <c r="K118" s="263" t="n">
        <v>0</v>
      </c>
      <c r="L118" s="79"/>
      <c r="M118" s="80"/>
      <c r="N118" s="81"/>
      <c r="O118" s="81"/>
      <c r="P118" s="81" t="n">
        <v>124</v>
      </c>
      <c r="Q118" s="81" t="s">
        <v>29001</v>
      </c>
    </row>
    <row r="119" customFormat="false" ht="57.75" hidden="false" customHeight="true" outlineLevel="0" collapsed="false">
      <c r="A119" s="262" t="n">
        <v>116</v>
      </c>
      <c r="B119" s="84" t="s">
        <v>29188</v>
      </c>
      <c r="C119" s="85" t="s">
        <v>28519</v>
      </c>
      <c r="D119" s="262" t="s">
        <v>1784</v>
      </c>
      <c r="E119" s="84" t="s">
        <v>29189</v>
      </c>
      <c r="F119" s="80"/>
      <c r="G119" s="80"/>
      <c r="H119" s="80"/>
      <c r="I119" s="102"/>
      <c r="J119" s="102" t="s">
        <v>28399</v>
      </c>
      <c r="K119" s="263" t="n">
        <v>0</v>
      </c>
      <c r="L119" s="79"/>
      <c r="M119" s="80"/>
      <c r="N119" s="81"/>
      <c r="O119" s="81"/>
      <c r="P119" s="81" t="n">
        <v>125</v>
      </c>
      <c r="Q119" s="81" t="s">
        <v>29001</v>
      </c>
    </row>
    <row r="120" customFormat="false" ht="57.75" hidden="false" customHeight="true" outlineLevel="0" collapsed="false">
      <c r="A120" s="262" t="n">
        <v>117</v>
      </c>
      <c r="B120" s="84" t="s">
        <v>29190</v>
      </c>
      <c r="C120" s="85" t="s">
        <v>28519</v>
      </c>
      <c r="D120" s="262" t="s">
        <v>1784</v>
      </c>
      <c r="E120" s="84" t="s">
        <v>29191</v>
      </c>
      <c r="F120" s="80"/>
      <c r="G120" s="80"/>
      <c r="H120" s="80"/>
      <c r="I120" s="102"/>
      <c r="J120" s="102" t="s">
        <v>28399</v>
      </c>
      <c r="K120" s="263" t="n">
        <v>0</v>
      </c>
      <c r="L120" s="79"/>
      <c r="M120" s="80"/>
      <c r="N120" s="81"/>
      <c r="O120" s="81"/>
      <c r="P120" s="81" t="n">
        <v>126</v>
      </c>
      <c r="Q120" s="81" t="s">
        <v>29001</v>
      </c>
    </row>
    <row r="121" customFormat="false" ht="57.75" hidden="false" customHeight="true" outlineLevel="0" collapsed="false">
      <c r="A121" s="262" t="n">
        <v>118</v>
      </c>
      <c r="B121" s="84" t="s">
        <v>29192</v>
      </c>
      <c r="C121" s="85" t="s">
        <v>28519</v>
      </c>
      <c r="D121" s="262" t="s">
        <v>1784</v>
      </c>
      <c r="E121" s="84" t="s">
        <v>29193</v>
      </c>
      <c r="F121" s="80"/>
      <c r="G121" s="80"/>
      <c r="H121" s="80"/>
      <c r="I121" s="102"/>
      <c r="J121" s="102" t="s">
        <v>28399</v>
      </c>
      <c r="K121" s="263" t="n">
        <v>0</v>
      </c>
      <c r="L121" s="79"/>
      <c r="M121" s="80"/>
      <c r="N121" s="81"/>
      <c r="O121" s="81" t="s">
        <v>28660</v>
      </c>
      <c r="P121" s="81" t="n">
        <v>127</v>
      </c>
      <c r="Q121" s="81" t="s">
        <v>29001</v>
      </c>
    </row>
    <row r="122" customFormat="false" ht="57.75" hidden="false" customHeight="true" outlineLevel="0" collapsed="false">
      <c r="A122" s="262" t="n">
        <v>119</v>
      </c>
      <c r="B122" s="84" t="s">
        <v>29194</v>
      </c>
      <c r="C122" s="85" t="s">
        <v>28519</v>
      </c>
      <c r="D122" s="262" t="s">
        <v>1784</v>
      </c>
      <c r="E122" s="84" t="s">
        <v>29195</v>
      </c>
      <c r="F122" s="80"/>
      <c r="G122" s="80"/>
      <c r="H122" s="80"/>
      <c r="I122" s="102"/>
      <c r="J122" s="102" t="s">
        <v>28399</v>
      </c>
      <c r="K122" s="263" t="n">
        <v>0</v>
      </c>
      <c r="L122" s="79"/>
      <c r="M122" s="80"/>
      <c r="N122" s="81"/>
      <c r="O122" s="81"/>
      <c r="P122" s="81" t="n">
        <v>128</v>
      </c>
      <c r="Q122" s="81" t="s">
        <v>29001</v>
      </c>
    </row>
    <row r="123" customFormat="false" ht="57.75" hidden="false" customHeight="true" outlineLevel="0" collapsed="false">
      <c r="A123" s="262" t="n">
        <v>120</v>
      </c>
      <c r="B123" s="84" t="s">
        <v>29196</v>
      </c>
      <c r="C123" s="85" t="s">
        <v>28512</v>
      </c>
      <c r="D123" s="262" t="s">
        <v>1784</v>
      </c>
      <c r="E123" s="84" t="s">
        <v>29197</v>
      </c>
      <c r="F123" s="80"/>
      <c r="G123" s="80"/>
      <c r="H123" s="80"/>
      <c r="I123" s="102"/>
      <c r="J123" s="102" t="s">
        <v>28399</v>
      </c>
      <c r="K123" s="263" t="n">
        <v>0</v>
      </c>
      <c r="L123" s="79"/>
      <c r="M123" s="80"/>
      <c r="N123" s="81"/>
      <c r="O123" s="81"/>
      <c r="P123" s="81" t="n">
        <v>129</v>
      </c>
      <c r="Q123" s="81" t="s">
        <v>29198</v>
      </c>
    </row>
    <row r="124" customFormat="false" ht="57.75" hidden="false" customHeight="true" outlineLevel="0" collapsed="false">
      <c r="A124" s="262" t="n">
        <v>121</v>
      </c>
      <c r="B124" s="84" t="s">
        <v>29199</v>
      </c>
      <c r="C124" s="85" t="s">
        <v>28512</v>
      </c>
      <c r="D124" s="262" t="s">
        <v>1784</v>
      </c>
      <c r="E124" s="84" t="s">
        <v>29200</v>
      </c>
      <c r="F124" s="80"/>
      <c r="G124" s="80"/>
      <c r="H124" s="80"/>
      <c r="I124" s="102"/>
      <c r="J124" s="102" t="s">
        <v>28399</v>
      </c>
      <c r="K124" s="263" t="n">
        <v>0</v>
      </c>
      <c r="L124" s="79"/>
      <c r="M124" s="80"/>
      <c r="N124" s="81"/>
      <c r="O124" s="81"/>
      <c r="P124" s="81" t="n">
        <v>130</v>
      </c>
      <c r="Q124" s="81" t="s">
        <v>29201</v>
      </c>
    </row>
    <row r="125" customFormat="false" ht="57.75" hidden="false" customHeight="true" outlineLevel="0" collapsed="false">
      <c r="A125" s="262" t="n">
        <v>122</v>
      </c>
      <c r="B125" s="84" t="s">
        <v>29202</v>
      </c>
      <c r="C125" s="85" t="s">
        <v>28510</v>
      </c>
      <c r="D125" s="262" t="s">
        <v>1784</v>
      </c>
      <c r="E125" s="84" t="s">
        <v>29203</v>
      </c>
      <c r="F125" s="80"/>
      <c r="G125" s="80"/>
      <c r="H125" s="80"/>
      <c r="I125" s="102"/>
      <c r="J125" s="102" t="s">
        <v>28399</v>
      </c>
      <c r="K125" s="263" t="n">
        <v>0</v>
      </c>
      <c r="L125" s="79"/>
      <c r="M125" s="80"/>
      <c r="N125" s="81"/>
      <c r="O125" s="81"/>
      <c r="P125" s="81" t="n">
        <v>131</v>
      </c>
      <c r="Q125" s="81" t="s">
        <v>29001</v>
      </c>
    </row>
    <row r="126" customFormat="false" ht="57.75" hidden="false" customHeight="true" outlineLevel="0" collapsed="false">
      <c r="A126" s="262" t="n">
        <v>123</v>
      </c>
      <c r="B126" s="84" t="s">
        <v>29204</v>
      </c>
      <c r="C126" s="85" t="s">
        <v>28510</v>
      </c>
      <c r="D126" s="262" t="s">
        <v>1784</v>
      </c>
      <c r="E126" s="84" t="s">
        <v>29205</v>
      </c>
      <c r="F126" s="80"/>
      <c r="G126" s="80"/>
      <c r="H126" s="80"/>
      <c r="I126" s="102"/>
      <c r="J126" s="102" t="s">
        <v>28399</v>
      </c>
      <c r="K126" s="263" t="n">
        <v>0</v>
      </c>
      <c r="L126" s="79"/>
      <c r="M126" s="80"/>
      <c r="N126" s="81"/>
      <c r="O126" s="81"/>
      <c r="P126" s="81" t="n">
        <v>132</v>
      </c>
      <c r="Q126" s="81" t="s">
        <v>29001</v>
      </c>
    </row>
    <row r="127" customFormat="false" ht="57.75" hidden="false" customHeight="true" outlineLevel="0" collapsed="false">
      <c r="A127" s="262" t="n">
        <v>124</v>
      </c>
      <c r="B127" s="84" t="s">
        <v>1626</v>
      </c>
      <c r="C127" s="85" t="s">
        <v>28509</v>
      </c>
      <c r="D127" s="262" t="s">
        <v>1654</v>
      </c>
      <c r="E127" s="84" t="s">
        <v>29206</v>
      </c>
      <c r="F127" s="80"/>
      <c r="G127" s="80"/>
      <c r="H127" s="80"/>
      <c r="I127" s="102"/>
      <c r="J127" s="102" t="s">
        <v>28399</v>
      </c>
      <c r="K127" s="263" t="n">
        <v>0</v>
      </c>
      <c r="L127" s="79"/>
      <c r="M127" s="80"/>
      <c r="N127" s="81"/>
      <c r="O127" s="81"/>
      <c r="P127" s="81" t="n">
        <v>91</v>
      </c>
      <c r="Q127" s="81" t="s">
        <v>29207</v>
      </c>
    </row>
    <row r="128" customFormat="false" ht="57.75" hidden="false" customHeight="true" outlineLevel="0" collapsed="false">
      <c r="A128" s="262" t="n">
        <v>125</v>
      </c>
      <c r="B128" s="84" t="s">
        <v>29208</v>
      </c>
      <c r="C128" s="85" t="s">
        <v>28518</v>
      </c>
      <c r="D128" s="262" t="s">
        <v>1797</v>
      </c>
      <c r="E128" s="84" t="s">
        <v>29209</v>
      </c>
      <c r="F128" s="80"/>
      <c r="G128" s="80"/>
      <c r="H128" s="80"/>
      <c r="I128" s="102"/>
      <c r="J128" s="102" t="s">
        <v>28399</v>
      </c>
      <c r="K128" s="263" t="n">
        <v>0</v>
      </c>
      <c r="L128" s="79"/>
      <c r="M128" s="80"/>
      <c r="N128" s="81"/>
      <c r="O128" s="81"/>
      <c r="P128" s="81" t="n">
        <v>46</v>
      </c>
      <c r="Q128" s="81" t="s">
        <v>29001</v>
      </c>
    </row>
    <row r="129" customFormat="false" ht="57.75" hidden="false" customHeight="true" outlineLevel="0" collapsed="false">
      <c r="A129" s="262" t="n">
        <v>126</v>
      </c>
      <c r="B129" s="84" t="s">
        <v>29210</v>
      </c>
      <c r="C129" s="85" t="s">
        <v>28512</v>
      </c>
      <c r="D129" s="262" t="s">
        <v>1654</v>
      </c>
      <c r="E129" s="84" t="s">
        <v>29211</v>
      </c>
      <c r="F129" s="80"/>
      <c r="G129" s="80"/>
      <c r="H129" s="80"/>
      <c r="I129" s="102"/>
      <c r="J129" s="102" t="s">
        <v>28399</v>
      </c>
      <c r="K129" s="263" t="n">
        <v>0</v>
      </c>
      <c r="L129" s="79"/>
      <c r="M129" s="80"/>
      <c r="N129" s="81"/>
      <c r="O129" s="81"/>
      <c r="P129" s="81" t="n">
        <v>92</v>
      </c>
      <c r="Q129" s="81" t="s">
        <v>29212</v>
      </c>
    </row>
    <row r="130" customFormat="false" ht="57.75" hidden="false" customHeight="true" outlineLevel="0" collapsed="false">
      <c r="A130" s="262" t="n">
        <v>127</v>
      </c>
      <c r="B130" s="84" t="s">
        <v>29213</v>
      </c>
      <c r="C130" s="85" t="s">
        <v>28512</v>
      </c>
      <c r="D130" s="262" t="s">
        <v>1784</v>
      </c>
      <c r="E130" s="84" t="s">
        <v>29214</v>
      </c>
      <c r="F130" s="80"/>
      <c r="G130" s="80"/>
      <c r="H130" s="80"/>
      <c r="I130" s="102"/>
      <c r="J130" s="102" t="s">
        <v>28399</v>
      </c>
      <c r="K130" s="263" t="n">
        <v>0</v>
      </c>
      <c r="L130" s="79"/>
      <c r="M130" s="80"/>
      <c r="N130" s="81"/>
      <c r="O130" s="81"/>
      <c r="P130" s="81" t="n">
        <v>133</v>
      </c>
      <c r="Q130" s="81" t="s">
        <v>29215</v>
      </c>
    </row>
    <row r="131" customFormat="false" ht="57.75" hidden="false" customHeight="true" outlineLevel="0" collapsed="false">
      <c r="A131" s="262" t="n">
        <v>128</v>
      </c>
      <c r="B131" s="84" t="s">
        <v>29216</v>
      </c>
      <c r="C131" s="85" t="s">
        <v>28519</v>
      </c>
      <c r="D131" s="262" t="s">
        <v>1654</v>
      </c>
      <c r="E131" s="84" t="s">
        <v>29217</v>
      </c>
      <c r="F131" s="80"/>
      <c r="G131" s="80"/>
      <c r="H131" s="80"/>
      <c r="I131" s="102"/>
      <c r="J131" s="102" t="s">
        <v>28399</v>
      </c>
      <c r="K131" s="263" t="n">
        <v>0</v>
      </c>
      <c r="L131" s="79"/>
      <c r="M131" s="80"/>
      <c r="N131" s="81"/>
      <c r="O131" s="81"/>
      <c r="P131" s="81" t="n">
        <v>93</v>
      </c>
      <c r="Q131" s="81" t="s">
        <v>29001</v>
      </c>
    </row>
    <row r="132" customFormat="false" ht="57.75" hidden="false" customHeight="true" outlineLevel="0" collapsed="false">
      <c r="A132" s="262" t="n">
        <v>129</v>
      </c>
      <c r="B132" s="84" t="s">
        <v>29218</v>
      </c>
      <c r="C132" s="85" t="s">
        <v>28510</v>
      </c>
      <c r="D132" s="262" t="s">
        <v>1654</v>
      </c>
      <c r="E132" s="84" t="s">
        <v>29219</v>
      </c>
      <c r="F132" s="80"/>
      <c r="G132" s="80"/>
      <c r="H132" s="80"/>
      <c r="I132" s="102"/>
      <c r="J132" s="102" t="s">
        <v>28399</v>
      </c>
      <c r="K132" s="263" t="n">
        <v>0</v>
      </c>
      <c r="L132" s="79"/>
      <c r="M132" s="80"/>
      <c r="N132" s="81"/>
      <c r="O132" s="81"/>
      <c r="P132" s="81" t="n">
        <v>94</v>
      </c>
      <c r="Q132" s="81" t="s">
        <v>29001</v>
      </c>
    </row>
    <row r="133" customFormat="false" ht="57.75" hidden="false" customHeight="true" outlineLevel="0" collapsed="false">
      <c r="A133" s="262" t="n">
        <v>130</v>
      </c>
      <c r="B133" s="84" t="s">
        <v>29220</v>
      </c>
      <c r="C133" s="85" t="s">
        <v>28510</v>
      </c>
      <c r="D133" s="262" t="s">
        <v>1654</v>
      </c>
      <c r="E133" s="84" t="s">
        <v>29221</v>
      </c>
      <c r="F133" s="80"/>
      <c r="G133" s="80"/>
      <c r="H133" s="80"/>
      <c r="I133" s="102"/>
      <c r="J133" s="102" t="s">
        <v>28399</v>
      </c>
      <c r="K133" s="263" t="n">
        <v>0</v>
      </c>
      <c r="L133" s="79"/>
      <c r="M133" s="80"/>
      <c r="N133" s="81"/>
      <c r="O133" s="81"/>
      <c r="P133" s="81" t="n">
        <v>95</v>
      </c>
      <c r="Q133" s="81" t="s">
        <v>29061</v>
      </c>
    </row>
    <row r="134" customFormat="false" ht="57.75" hidden="false" customHeight="true" outlineLevel="0" collapsed="false">
      <c r="A134" s="262" t="n">
        <v>131</v>
      </c>
      <c r="B134" s="84" t="s">
        <v>28974</v>
      </c>
      <c r="C134" s="85" t="s">
        <v>28520</v>
      </c>
      <c r="D134" s="262" t="s">
        <v>28758</v>
      </c>
      <c r="E134" s="84" t="s">
        <v>29222</v>
      </c>
      <c r="F134" s="80"/>
      <c r="G134" s="80"/>
      <c r="H134" s="80"/>
      <c r="I134" s="102"/>
      <c r="J134" s="102" t="s">
        <v>28399</v>
      </c>
      <c r="K134" s="263" t="n">
        <v>0</v>
      </c>
      <c r="L134" s="79"/>
      <c r="M134" s="80"/>
      <c r="N134" s="81"/>
      <c r="O134" s="81"/>
      <c r="P134" s="81" t="n">
        <v>17</v>
      </c>
      <c r="Q134" s="81" t="s">
        <v>29001</v>
      </c>
    </row>
    <row r="135" customFormat="false" ht="57.75" hidden="false" customHeight="true" outlineLevel="0" collapsed="false">
      <c r="A135" s="262" t="n">
        <v>132</v>
      </c>
      <c r="B135" s="84" t="s">
        <v>28978</v>
      </c>
      <c r="C135" s="85" t="s">
        <v>28520</v>
      </c>
      <c r="D135" s="262" t="s">
        <v>28758</v>
      </c>
      <c r="E135" s="84" t="s">
        <v>29223</v>
      </c>
      <c r="F135" s="80"/>
      <c r="G135" s="80"/>
      <c r="H135" s="80"/>
      <c r="I135" s="102"/>
      <c r="J135" s="102" t="s">
        <v>28399</v>
      </c>
      <c r="K135" s="263" t="n">
        <v>0</v>
      </c>
      <c r="L135" s="79"/>
      <c r="M135" s="80"/>
      <c r="N135" s="81"/>
      <c r="O135" s="81"/>
      <c r="P135" s="81" t="n">
        <v>18</v>
      </c>
      <c r="Q135" s="81" t="s">
        <v>29001</v>
      </c>
    </row>
    <row r="136" customFormat="false" ht="57.75" hidden="false" customHeight="true" outlineLevel="0" collapsed="false">
      <c r="A136" s="262" t="n">
        <v>133</v>
      </c>
      <c r="B136" s="84" t="s">
        <v>28982</v>
      </c>
      <c r="C136" s="85" t="s">
        <v>28520</v>
      </c>
      <c r="D136" s="262" t="s">
        <v>1797</v>
      </c>
      <c r="E136" s="84" t="s">
        <v>29224</v>
      </c>
      <c r="F136" s="80"/>
      <c r="G136" s="80"/>
      <c r="H136" s="80"/>
      <c r="I136" s="102"/>
      <c r="J136" s="102" t="s">
        <v>28399</v>
      </c>
      <c r="K136" s="263" t="n">
        <v>0</v>
      </c>
      <c r="L136" s="79"/>
      <c r="M136" s="80"/>
      <c r="N136" s="81"/>
      <c r="O136" s="81"/>
      <c r="P136" s="81" t="n">
        <v>47</v>
      </c>
      <c r="Q136" s="81" t="s">
        <v>29001</v>
      </c>
    </row>
  </sheetData>
  <sheetProtection sheet="true" password="dd42" formatCells="false" formatColumns="false" formatRows="false" sort="false" autoFilter="false"/>
  <autoFilter ref="A3:Q136"/>
  <mergeCells count="2">
    <mergeCell ref="A1:N1"/>
    <mergeCell ref="B2:N2"/>
  </mergeCells>
  <conditionalFormatting sqref="J4:J136">
    <cfRule type="cellIs" priority="2" operator="equal" aboveAverage="0" equalAverage="0" bottom="0" percent="0" rank="0" text="" dxfId="12">
      <formula>"Complete"</formula>
    </cfRule>
    <cfRule type="cellIs" priority="3" operator="equal" aboveAverage="0" equalAverage="0" bottom="0" percent="0" rank="0" text="" dxfId="11">
      <formula>"Blocked"</formula>
    </cfRule>
  </conditionalFormatting>
  <conditionalFormatting sqref="B4:B136">
    <cfRule type="expression" priority="4" aboveAverage="0" equalAverage="0" bottom="0" percent="0" rank="0" text="" dxfId="0">
      <formula>AND($P4&lt;&gt;"",$P4&lt;=10)</formula>
    </cfRule>
  </conditionalFormatting>
  <conditionalFormatting sqref="P4:P136">
    <cfRule type="expression" priority="5" aboveAverage="0" equalAverage="0" bottom="0" percent="0" rank="0" text="" dxfId="0">
      <formula>AND($P4&lt;&gt;"",$P4&lt;=10)</formula>
    </cfRule>
  </conditionalFormatting>
  <conditionalFormatting sqref="I4:I136">
    <cfRule type="expression" priority="6" aboveAverage="0" equalAverage="0" bottom="0" percent="0" rank="0" text="" dxfId="13">
      <formula>AND($I4="No",$J4&lt;&gt;"Not Started",$J4&lt;&gt;"")</formula>
    </cfRule>
  </conditionalFormatting>
  <dataValidations count="6">
    <dataValidation allowBlank="true" error="Pick a value from the dropdown — free-typed values fall out of every report." errorStyle="stop" operator="between" prompt="Free-typed values fall out of every report — use the dropdown. If the value you need is missing, ask the manager to add it to the Lists sheet." promptTitle="Pick from the list" showDropDown="false" showErrorMessage="true" showInputMessage="true" sqref="C4:C136" type="list">
      <formula1>Lists!$E$4:$E$16</formula1>
      <formula2>0</formula2>
    </dataValidation>
    <dataValidation allowBlank="true" error="Pick a value from the dropdown — free-typed values fall out of every report." errorStyle="stop" operator="between" prompt="Free-typed values fall out of every report — use the dropdown. If the value you need is missing, ask the manager to add it to the Lists sheet." promptTitle="Pick from the list" showDropDown="false" showErrorMessage="true" showInputMessage="true" sqref="D4:D136" type="list">
      <formula1>Lists!$B$4:$B$7</formula1>
      <formula2>0</formula2>
    </dataValidation>
    <dataValidation allowBlank="true" error="Pick a value from the dropdown — free-typed values fall out of every report." errorStyle="stop" operator="between" prompt="Free-typed values fall out of every report — use the dropdown. If the value you need is missing, ask the manager to add it to the Lists sheet." promptTitle="Pick from the list" showDropDown="false" showErrorMessage="true" showInputMessage="true" sqref="I4:I136" type="list">
      <formula1>Lists!$C$4:$C$6</formula1>
      <formula2>0</formula2>
    </dataValidation>
    <dataValidation allowBlank="true" error="Pick a value from the dropdown — free-typed values fall out of every report." errorStyle="stop" operator="between" prompt="Free-typed values fall out of every report — use the dropdown. If the value you need is missing, ask the manager to add it to the Lists sheet." promptTitle="Pick from the list" showDropDown="false" showErrorMessage="true" showInputMessage="true" sqref="J4:J136" type="list">
      <formula1>Lists!$A$4:$A$9</formula1>
      <formula2>0</formula2>
    </dataValidation>
    <dataValidation allowBlank="true" error="Pick a value from the dropdown — free-typed values fall out of every report." errorStyle="stop" operator="between" prompt="Free-typed values fall out of every report — use the dropdown. If the value you need is missing, ask the manager to add it to the Lists sheet." promptTitle="Pick from the list" showDropDown="false" showErrorMessage="true" showInputMessage="true" sqref="M4:M136" type="list">
      <formula1>'START HERE'!$B$55:$B$64</formula1>
      <formula2>0</formula2>
    </dataValidation>
    <dataValidation allowBlank="true" error="Pick a value from the dropdown — free-typed values fall out of every report." errorStyle="stop" operator="between" prompt="Free-typed values fall out of every report — use the dropdown. If the value you need is missing, ask the manager to add it to the Lists sheet." promptTitle="Pick from the list" showDropDown="false" showErrorMessage="true" showInputMessage="true" sqref="O4:O136" type="list">
      <formula1>Lists!$O$4:$O$10</formula1>
      <formula2>0</formula2>
    </dataValidation>
  </dataValidations>
  <hyperlinks>
    <hyperlink ref="A2" location="'MAP'!A1" display="◀  MAP"/>
  </hyperlinks>
  <printOptions headings="false" gridLines="false" gridLinesSet="true" horizontalCentered="false" verticalCentered="false"/>
  <pageMargins left="0.4" right="0.4" top="0.55" bottom="0.55" header="0.511811023622047" footer="0.3"/>
  <pageSetup paperSize="1" scale="100" fitToWidth="1" fitToHeight="0" pageOrder="downThenOver" orientation="landscape" blackAndWhite="false" draft="false" cellComments="none" horizontalDpi="300" verticalDpi="300" copies="1"/>
  <headerFooter differentFirst="false" differentOddEven="false">
    <oddHeader/>
    <oddFooter>&amp;L&amp;7 &amp;K808080PCI AI  —  Growth OS&amp;R&amp;7 &amp;K808080Page &amp;P of &amp;N</oddFooter>
  </headerFooter>
  <drawing r:id="rId1"/>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true"/>
  </sheetPr>
  <dimension ref="A1:L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20"/>
    <col collapsed="false" customWidth="true" hidden="false" outlineLevel="0" max="3" min="3" style="1" width="40"/>
    <col collapsed="false" customWidth="true" hidden="false" outlineLevel="0" max="4" min="4" style="1" width="30"/>
    <col collapsed="false" customWidth="true" hidden="false" outlineLevel="0" max="5" min="5" style="1" width="40"/>
    <col collapsed="false" customWidth="true" hidden="false" outlineLevel="0" max="6" min="6" style="1" width="52"/>
    <col collapsed="false" customWidth="true" hidden="false" outlineLevel="0" max="7" min="7" style="1" width="12"/>
    <col collapsed="false" customWidth="true" hidden="false" outlineLevel="0" max="8" min="8" style="1" width="16"/>
    <col collapsed="false" customWidth="true" hidden="false" outlineLevel="0" max="9" min="9" style="1" width="13"/>
    <col collapsed="false" customWidth="true" hidden="false" outlineLevel="0" max="10" min="10" style="1" width="30"/>
    <col collapsed="false" customWidth="true" hidden="false" outlineLevel="0" max="11" min="11" style="1" width="12"/>
    <col collapsed="false" customWidth="true" hidden="false" outlineLevel="0" max="12" min="12" style="1" width="26"/>
  </cols>
  <sheetData>
    <row r="1" customFormat="false" ht="25.5" hidden="false" customHeight="true" outlineLevel="0" collapsed="false">
      <c r="A1" s="2" t="s">
        <v>29225</v>
      </c>
      <c r="B1" s="2"/>
      <c r="C1" s="2"/>
      <c r="D1" s="2"/>
      <c r="E1" s="2"/>
      <c r="F1" s="2"/>
      <c r="G1" s="2"/>
      <c r="H1" s="2"/>
      <c r="I1" s="2"/>
      <c r="J1" s="2"/>
      <c r="K1" s="2"/>
      <c r="L1" s="2"/>
    </row>
    <row r="2" customFormat="false" ht="18" hidden="false" customHeight="true" outlineLevel="0" collapsed="false">
      <c r="A2" s="3" t="s">
        <v>1</v>
      </c>
      <c r="B2" s="4" t="s">
        <v>29226</v>
      </c>
      <c r="C2" s="4"/>
      <c r="D2" s="4"/>
      <c r="E2" s="4"/>
      <c r="F2" s="4"/>
      <c r="G2" s="4"/>
      <c r="H2" s="4"/>
      <c r="I2" s="4"/>
      <c r="J2" s="4"/>
      <c r="K2" s="4"/>
      <c r="L2" s="4"/>
    </row>
    <row r="3" customFormat="false" ht="48" hidden="false" customHeight="true" outlineLevel="0" collapsed="false">
      <c r="A3" s="72" t="s">
        <v>29227</v>
      </c>
      <c r="B3" s="72" t="s">
        <v>569</v>
      </c>
      <c r="C3" s="72" t="s">
        <v>29228</v>
      </c>
      <c r="D3" s="72" t="s">
        <v>29229</v>
      </c>
      <c r="E3" s="72" t="s">
        <v>29230</v>
      </c>
      <c r="F3" s="72" t="s">
        <v>29231</v>
      </c>
      <c r="G3" s="72" t="s">
        <v>436</v>
      </c>
      <c r="H3" s="72" t="s">
        <v>1018</v>
      </c>
      <c r="I3" s="72" t="s">
        <v>1019</v>
      </c>
      <c r="J3" s="72" t="s">
        <v>29232</v>
      </c>
      <c r="K3" s="72" t="s">
        <v>29233</v>
      </c>
      <c r="L3" s="72" t="s">
        <v>1507</v>
      </c>
    </row>
    <row r="4" customFormat="false" ht="96" hidden="false" customHeight="true" outlineLevel="0" collapsed="false">
      <c r="A4" s="264" t="n">
        <v>1</v>
      </c>
      <c r="B4" s="253" t="s">
        <v>28861</v>
      </c>
      <c r="C4" s="109" t="s">
        <v>29234</v>
      </c>
      <c r="D4" s="232" t="s">
        <v>29235</v>
      </c>
      <c r="E4" s="109" t="s">
        <v>29236</v>
      </c>
      <c r="F4" s="136" t="s">
        <v>29237</v>
      </c>
      <c r="G4" s="265" t="s">
        <v>28802</v>
      </c>
      <c r="H4" s="80"/>
      <c r="I4" s="105" t="s">
        <v>28399</v>
      </c>
      <c r="J4" s="80"/>
      <c r="K4" s="106" t="n">
        <f aca="false">COUNTIFS('Content Calendar'!$J$4:$J$403,"Published",'Content Calendar'!$C$4:$C$403,$B4)+COUNTIFS('Content Calendar'!$J$4:$J$403,"Repurposed",'Content Calendar'!$C$4:$C$403,$B4)</f>
        <v>0</v>
      </c>
      <c r="L4" s="81"/>
    </row>
    <row r="5" customFormat="false" ht="96" hidden="false" customHeight="true" outlineLevel="0" collapsed="false">
      <c r="A5" s="264" t="n">
        <v>2</v>
      </c>
      <c r="B5" s="253" t="s">
        <v>1654</v>
      </c>
      <c r="C5" s="109" t="s">
        <v>29238</v>
      </c>
      <c r="D5" s="232" t="s">
        <v>29239</v>
      </c>
      <c r="E5" s="109" t="s">
        <v>29240</v>
      </c>
      <c r="F5" s="136" t="s">
        <v>29241</v>
      </c>
      <c r="G5" s="265" t="s">
        <v>28829</v>
      </c>
      <c r="H5" s="80"/>
      <c r="I5" s="105" t="s">
        <v>28399</v>
      </c>
      <c r="J5" s="80"/>
      <c r="K5" s="106" t="n">
        <f aca="false">COUNTIFS('Content Calendar'!$J$4:$J$403,"Published",'Content Calendar'!$C$4:$C$403,$B5)+COUNTIFS('Content Calendar'!$J$4:$J$403,"Repurposed",'Content Calendar'!$C$4:$C$403,$B5)</f>
        <v>0</v>
      </c>
      <c r="L5" s="81"/>
    </row>
    <row r="6" customFormat="false" ht="96" hidden="false" customHeight="true" outlineLevel="0" collapsed="false">
      <c r="A6" s="264" t="n">
        <v>3</v>
      </c>
      <c r="B6" s="253" t="s">
        <v>28849</v>
      </c>
      <c r="C6" s="109" t="s">
        <v>29242</v>
      </c>
      <c r="D6" s="232" t="s">
        <v>29243</v>
      </c>
      <c r="E6" s="109" t="s">
        <v>29244</v>
      </c>
      <c r="F6" s="136" t="s">
        <v>29245</v>
      </c>
      <c r="G6" s="265" t="s">
        <v>28802</v>
      </c>
      <c r="H6" s="80"/>
      <c r="I6" s="105" t="s">
        <v>28399</v>
      </c>
      <c r="J6" s="80"/>
      <c r="K6" s="106" t="n">
        <f aca="false">COUNTIFS('Content Calendar'!$J$4:$J$403,"Published",'Content Calendar'!$C$4:$C$403,$B6)+COUNTIFS('Content Calendar'!$J$4:$J$403,"Repurposed",'Content Calendar'!$C$4:$C$403,$B6)</f>
        <v>0</v>
      </c>
      <c r="L6" s="81"/>
    </row>
    <row r="7" customFormat="false" ht="96" hidden="false" customHeight="true" outlineLevel="0" collapsed="false">
      <c r="A7" s="264" t="n">
        <v>4</v>
      </c>
      <c r="B7" s="253" t="s">
        <v>28865</v>
      </c>
      <c r="C7" s="109" t="s">
        <v>29246</v>
      </c>
      <c r="D7" s="232" t="s">
        <v>29247</v>
      </c>
      <c r="E7" s="109" t="s">
        <v>29248</v>
      </c>
      <c r="F7" s="136" t="s">
        <v>29249</v>
      </c>
      <c r="G7" s="265" t="s">
        <v>28793</v>
      </c>
      <c r="H7" s="80"/>
      <c r="I7" s="105" t="s">
        <v>28399</v>
      </c>
      <c r="J7" s="80"/>
      <c r="K7" s="106" t="n">
        <f aca="false">COUNTIFS('Content Calendar'!$J$4:$J$403,"Published",'Content Calendar'!$C$4:$C$403,$B7)+COUNTIFS('Content Calendar'!$J$4:$J$403,"Repurposed",'Content Calendar'!$C$4:$C$403,$B7)</f>
        <v>0</v>
      </c>
      <c r="L7" s="81"/>
    </row>
    <row r="8" customFormat="false" ht="96" hidden="false" customHeight="true" outlineLevel="0" collapsed="false">
      <c r="A8" s="264" t="n">
        <v>5</v>
      </c>
      <c r="B8" s="253" t="s">
        <v>28869</v>
      </c>
      <c r="C8" s="109" t="s">
        <v>29250</v>
      </c>
      <c r="D8" s="232" t="s">
        <v>29251</v>
      </c>
      <c r="E8" s="109" t="s">
        <v>29252</v>
      </c>
      <c r="F8" s="136" t="s">
        <v>29253</v>
      </c>
      <c r="G8" s="265" t="s">
        <v>28829</v>
      </c>
      <c r="H8" s="80"/>
      <c r="I8" s="105" t="s">
        <v>28399</v>
      </c>
      <c r="J8" s="80"/>
      <c r="K8" s="106" t="n">
        <f aca="false">COUNTIFS('Content Calendar'!$J$4:$J$403,"Published",'Content Calendar'!$C$4:$C$403,$B8)+COUNTIFS('Content Calendar'!$J$4:$J$403,"Repurposed",'Content Calendar'!$C$4:$C$403,$B8)</f>
        <v>0</v>
      </c>
      <c r="L8" s="81"/>
    </row>
    <row r="9" customFormat="false" ht="96" hidden="false" customHeight="true" outlineLevel="0" collapsed="false">
      <c r="A9" s="264" t="n">
        <v>6</v>
      </c>
      <c r="B9" s="253" t="s">
        <v>28873</v>
      </c>
      <c r="C9" s="109" t="s">
        <v>29254</v>
      </c>
      <c r="D9" s="232" t="s">
        <v>29255</v>
      </c>
      <c r="E9" s="109" t="s">
        <v>29256</v>
      </c>
      <c r="F9" s="136" t="s">
        <v>29257</v>
      </c>
      <c r="G9" s="265" t="s">
        <v>480</v>
      </c>
      <c r="H9" s="80"/>
      <c r="I9" s="105" t="s">
        <v>28399</v>
      </c>
      <c r="J9" s="80"/>
      <c r="K9" s="106" t="n">
        <f aca="false">COUNTIFS('Content Calendar'!$J$4:$J$403,"Published",'Content Calendar'!$C$4:$C$403,$B9)+COUNTIFS('Content Calendar'!$J$4:$J$403,"Repurposed",'Content Calendar'!$C$4:$C$403,$B9)</f>
        <v>0</v>
      </c>
      <c r="L9" s="81"/>
    </row>
    <row r="10" customFormat="false" ht="96" hidden="false" customHeight="true" outlineLevel="0" collapsed="false">
      <c r="A10" s="264" t="n">
        <v>7</v>
      </c>
      <c r="B10" s="253" t="s">
        <v>28842</v>
      </c>
      <c r="C10" s="109" t="s">
        <v>29258</v>
      </c>
      <c r="D10" s="232" t="s">
        <v>29259</v>
      </c>
      <c r="E10" s="109" t="s">
        <v>29260</v>
      </c>
      <c r="F10" s="136" t="s">
        <v>29261</v>
      </c>
      <c r="G10" s="265" t="s">
        <v>480</v>
      </c>
      <c r="H10" s="80"/>
      <c r="I10" s="105" t="s">
        <v>28399</v>
      </c>
      <c r="J10" s="80"/>
      <c r="K10" s="106" t="n">
        <f aca="false">COUNTIFS('Content Calendar'!$J$4:$J$403,"Published",'Content Calendar'!$C$4:$C$403,$B10)+COUNTIFS('Content Calendar'!$J$4:$J$403,"Repurposed",'Content Calendar'!$C$4:$C$403,$B10)</f>
        <v>0</v>
      </c>
      <c r="L10" s="81"/>
    </row>
    <row r="11" customFormat="false" ht="96" hidden="false" customHeight="true" outlineLevel="0" collapsed="false">
      <c r="A11" s="264" t="n">
        <v>8</v>
      </c>
      <c r="B11" s="253" t="s">
        <v>28877</v>
      </c>
      <c r="C11" s="109" t="s">
        <v>29262</v>
      </c>
      <c r="D11" s="232" t="s">
        <v>29263</v>
      </c>
      <c r="E11" s="109" t="s">
        <v>29264</v>
      </c>
      <c r="F11" s="136" t="s">
        <v>29265</v>
      </c>
      <c r="G11" s="265" t="s">
        <v>480</v>
      </c>
      <c r="H11" s="80"/>
      <c r="I11" s="105" t="s">
        <v>28399</v>
      </c>
      <c r="J11" s="80"/>
      <c r="K11" s="106" t="n">
        <f aca="false">COUNTIFS('Content Calendar'!$J$4:$J$403,"Published",'Content Calendar'!$C$4:$C$403,$B11)+COUNTIFS('Content Calendar'!$J$4:$J$403,"Repurposed",'Content Calendar'!$C$4:$C$403,$B11)</f>
        <v>0</v>
      </c>
      <c r="L11" s="81"/>
    </row>
    <row r="12" customFormat="false" ht="96" hidden="false" customHeight="true" outlineLevel="0" collapsed="false">
      <c r="A12" s="264" t="n">
        <v>9</v>
      </c>
      <c r="B12" s="253" t="s">
        <v>28881</v>
      </c>
      <c r="C12" s="109" t="s">
        <v>29266</v>
      </c>
      <c r="D12" s="232" t="s">
        <v>29267</v>
      </c>
      <c r="E12" s="109" t="s">
        <v>29268</v>
      </c>
      <c r="F12" s="136" t="s">
        <v>29269</v>
      </c>
      <c r="G12" s="265" t="s">
        <v>480</v>
      </c>
      <c r="H12" s="80"/>
      <c r="I12" s="105" t="s">
        <v>28399</v>
      </c>
      <c r="J12" s="80"/>
      <c r="K12" s="106" t="n">
        <f aca="false">COUNTIFS('Content Calendar'!$J$4:$J$403,"Published",'Content Calendar'!$C$4:$C$403,$B12)+COUNTIFS('Content Calendar'!$J$4:$J$403,"Repurposed",'Content Calendar'!$C$4:$C$403,$B12)</f>
        <v>0</v>
      </c>
      <c r="L12" s="81"/>
    </row>
    <row r="13" customFormat="false" ht="96" hidden="false" customHeight="true" outlineLevel="0" collapsed="false">
      <c r="A13" s="264" t="n">
        <v>10</v>
      </c>
      <c r="B13" s="253" t="s">
        <v>28885</v>
      </c>
      <c r="C13" s="109" t="s">
        <v>29270</v>
      </c>
      <c r="D13" s="232" t="s">
        <v>29271</v>
      </c>
      <c r="E13" s="109" t="s">
        <v>29272</v>
      </c>
      <c r="F13" s="136" t="s">
        <v>29273</v>
      </c>
      <c r="G13" s="265" t="s">
        <v>480</v>
      </c>
      <c r="H13" s="80"/>
      <c r="I13" s="105" t="s">
        <v>28399</v>
      </c>
      <c r="J13" s="80"/>
      <c r="K13" s="106" t="n">
        <f aca="false">COUNTIFS('Content Calendar'!$J$4:$J$403,"Published",'Content Calendar'!$C$4:$C$403,$B13)+COUNTIFS('Content Calendar'!$J$4:$J$403,"Repurposed",'Content Calendar'!$C$4:$C$403,$B13)</f>
        <v>0</v>
      </c>
      <c r="L13" s="81"/>
    </row>
    <row r="15" customFormat="false" ht="54" hidden="false" customHeight="true" outlineLevel="0" collapsed="false">
      <c r="A15" s="138" t="s">
        <v>29274</v>
      </c>
      <c r="B15" s="138"/>
      <c r="C15" s="138"/>
      <c r="D15" s="138"/>
      <c r="E15" s="138"/>
      <c r="F15" s="138"/>
      <c r="G15" s="138"/>
      <c r="H15" s="138"/>
      <c r="I15" s="138"/>
      <c r="J15" s="138"/>
      <c r="K15" s="138"/>
      <c r="L15" s="138"/>
    </row>
    <row r="16" customFormat="false" ht="30" hidden="false" customHeight="true" outlineLevel="0" collapsed="false">
      <c r="A16" s="266" t="s">
        <v>29275</v>
      </c>
      <c r="B16" s="266"/>
      <c r="C16" s="266"/>
      <c r="D16" s="266"/>
      <c r="E16" s="266"/>
      <c r="F16" s="266"/>
      <c r="G16" s="266"/>
      <c r="H16" s="266"/>
      <c r="I16" s="266"/>
      <c r="J16" s="266"/>
      <c r="K16" s="266"/>
      <c r="L16" s="266"/>
    </row>
  </sheetData>
  <sheetProtection sheet="true" password="dd42" formatCells="false" formatColumns="false" formatRows="false" sort="false" autoFilter="false"/>
  <mergeCells count="4">
    <mergeCell ref="A1:L1"/>
    <mergeCell ref="B2:L2"/>
    <mergeCell ref="A15:L15"/>
    <mergeCell ref="A16:L16"/>
  </mergeCells>
  <conditionalFormatting sqref="I4:I13">
    <cfRule type="cellIs" priority="2" operator="equal" aboveAverage="0" equalAverage="0" bottom="0" percent="0" rank="0" text="" dxfId="12">
      <formula>"Complete"</formula>
    </cfRule>
  </conditionalFormatting>
  <dataValidations count="3">
    <dataValidation allowBlank="true" error="Pick a value from the dropdown — free-typed values fall out of every report." errorStyle="stop" operator="between" prompt="Free-typed values fall out of every report — use the dropdown. If the value you need is missing, ask the manager to add it to the Lists sheet." promptTitle="Pick from the list" showDropDown="false" showErrorMessage="true" showInputMessage="true" sqref="G4:G13" type="list">
      <formula1>Lists!$D$4:$D$10</formula1>
      <formula2>0</formula2>
    </dataValidation>
    <dataValidation allowBlank="true" error="Pick a value from the dropdown — free-typed values fall out of every report." errorStyle="stop" operator="between" prompt="Free-typed values fall out of every report — use the dropdown. If the value you need is missing, ask the manager to add it to the Lists sheet." promptTitle="Pick from the list" showDropDown="false" showErrorMessage="true" showInputMessage="true" sqref="H4:H13" type="list">
      <formula1>'START HERE'!$B$55:$B$64</formula1>
      <formula2>0</formula2>
    </dataValidation>
    <dataValidation allowBlank="true" error="Pick a value from the dropdown — free-typed values fall out of every report." errorStyle="stop" operator="between" prompt="Free-typed values fall out of every report — use the dropdown. If the value you need is missing, ask the manager to add it to the Lists sheet." promptTitle="Pick from the list" showDropDown="false" showErrorMessage="true" showInputMessage="true" sqref="I4:I13" type="list">
      <formula1>Lists!$A$4:$A$9</formula1>
      <formula2>0</formula2>
    </dataValidation>
  </dataValidations>
  <hyperlinks>
    <hyperlink ref="A2" location="'MAP'!A1" display="◀  MAP"/>
  </hyperlinks>
  <printOptions headings="false" gridLines="false" gridLinesSet="true" horizontalCentered="false" verticalCentered="false"/>
  <pageMargins left="0.4" right="0.4" top="0.55" bottom="0.55" header="0.511811023622047" footer="0.3"/>
  <pageSetup paperSize="1" scale="100" fitToWidth="1" fitToHeight="0" pageOrder="downThenOver" orientation="landscape" blackAndWhite="false" draft="false" cellComments="none" horizontalDpi="300" verticalDpi="300" copies="1"/>
  <headerFooter differentFirst="false" differentOddEven="false">
    <oddHeader/>
    <oddFooter>&amp;L&amp;7 &amp;K808080PCI AI  —  Growth OS&amp;R&amp;7 &amp;K808080Page &amp;P of &amp;N</oddFooter>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true"/>
  </sheetPr>
  <dimension ref="A1:D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34"/>
    <col collapsed="false" customWidth="true" hidden="false" outlineLevel="0" max="2" min="2" style="0" width="14"/>
    <col collapsed="false" customWidth="true" hidden="false" outlineLevel="0" max="3" min="3" style="0" width="16"/>
    <col collapsed="false" customWidth="true" hidden="false" outlineLevel="0" max="4" min="4" style="0" width="52"/>
  </cols>
  <sheetData>
    <row r="1" customFormat="false" ht="25.5" hidden="false" customHeight="true" outlineLevel="0" collapsed="false">
      <c r="A1" s="48" t="s">
        <v>29276</v>
      </c>
      <c r="B1" s="48"/>
      <c r="C1" s="48"/>
      <c r="D1" s="48"/>
    </row>
    <row r="2" customFormat="false" ht="18" hidden="false" customHeight="true" outlineLevel="0" collapsed="false">
      <c r="A2" s="3" t="s">
        <v>1</v>
      </c>
      <c r="B2" s="267" t="s">
        <v>29277</v>
      </c>
      <c r="C2" s="267"/>
      <c r="D2" s="267"/>
    </row>
    <row r="3" customFormat="false" ht="15" hidden="false" customHeight="false" outlineLevel="0" collapsed="false">
      <c r="A3" s="268" t="s">
        <v>29278</v>
      </c>
      <c r="B3" s="268" t="s">
        <v>29279</v>
      </c>
      <c r="C3" s="268" t="s">
        <v>1018</v>
      </c>
      <c r="D3" s="268" t="s">
        <v>1507</v>
      </c>
    </row>
    <row r="4" customFormat="false" ht="15" hidden="false" customHeight="false" outlineLevel="0" collapsed="false">
      <c r="A4" s="176" t="s">
        <v>29280</v>
      </c>
      <c r="B4" s="269"/>
      <c r="C4" s="270"/>
      <c r="D4" s="270"/>
    </row>
    <row r="5" customFormat="false" ht="15" hidden="false" customHeight="false" outlineLevel="0" collapsed="false">
      <c r="A5" s="176" t="s">
        <v>29089</v>
      </c>
      <c r="B5" s="269"/>
      <c r="C5" s="270"/>
      <c r="D5" s="270"/>
    </row>
    <row r="6" customFormat="false" ht="15" hidden="false" customHeight="false" outlineLevel="0" collapsed="false">
      <c r="A6" s="176" t="s">
        <v>29091</v>
      </c>
      <c r="B6" s="269"/>
      <c r="C6" s="270"/>
      <c r="D6" s="270"/>
    </row>
    <row r="7" customFormat="false" ht="15" hidden="false" customHeight="false" outlineLevel="0" collapsed="false">
      <c r="A7" s="176" t="s">
        <v>29093</v>
      </c>
      <c r="B7" s="269"/>
      <c r="C7" s="270"/>
      <c r="D7" s="270"/>
    </row>
    <row r="8" customFormat="false" ht="15" hidden="false" customHeight="false" outlineLevel="0" collapsed="false">
      <c r="A8" s="176" t="s">
        <v>29097</v>
      </c>
      <c r="B8" s="269"/>
      <c r="C8" s="270"/>
      <c r="D8" s="270"/>
    </row>
    <row r="9" customFormat="false" ht="15" hidden="false" customHeight="false" outlineLevel="0" collapsed="false">
      <c r="A9" s="176" t="s">
        <v>29281</v>
      </c>
      <c r="B9" s="269"/>
      <c r="C9" s="270"/>
      <c r="D9" s="270"/>
    </row>
    <row r="10" customFormat="false" ht="15" hidden="false" customHeight="false" outlineLevel="0" collapsed="false">
      <c r="A10" s="176" t="s">
        <v>29282</v>
      </c>
      <c r="B10" s="269"/>
      <c r="C10" s="270"/>
      <c r="D10" s="270"/>
    </row>
    <row r="11" customFormat="false" ht="15" hidden="false" customHeight="false" outlineLevel="0" collapsed="false">
      <c r="A11" s="176" t="s">
        <v>29283</v>
      </c>
      <c r="B11" s="269"/>
      <c r="C11" s="270"/>
      <c r="D11" s="270"/>
    </row>
    <row r="12" customFormat="false" ht="15" hidden="false" customHeight="false" outlineLevel="0" collapsed="false">
      <c r="A12" s="176" t="s">
        <v>29284</v>
      </c>
      <c r="B12" s="269"/>
      <c r="C12" s="270"/>
      <c r="D12" s="270"/>
    </row>
    <row r="13" customFormat="false" ht="15" hidden="false" customHeight="false" outlineLevel="0" collapsed="false">
      <c r="A13" s="176" t="s">
        <v>29285</v>
      </c>
      <c r="B13" s="269"/>
      <c r="C13" s="270"/>
      <c r="D13" s="270"/>
    </row>
    <row r="14" customFormat="false" ht="15" hidden="false" customHeight="false" outlineLevel="0" collapsed="false">
      <c r="A14" s="219"/>
      <c r="B14" s="271"/>
      <c r="C14" s="219"/>
      <c r="D14" s="219"/>
    </row>
    <row r="15" customFormat="false" ht="19.5" hidden="false" customHeight="true" outlineLevel="0" collapsed="false">
      <c r="A15" s="272" t="s">
        <v>29286</v>
      </c>
      <c r="B15" s="272"/>
      <c r="C15" s="272"/>
      <c r="D15" s="272"/>
    </row>
    <row r="16" customFormat="false" ht="25.5" hidden="false" customHeight="true" outlineLevel="0" collapsed="false">
      <c r="A16" s="144" t="s">
        <v>29287</v>
      </c>
      <c r="B16" s="273" t="n">
        <f aca="false">SUM($B$4:$B$13)</f>
        <v>0</v>
      </c>
      <c r="C16" s="144"/>
      <c r="D16" s="170" t="s">
        <v>29288</v>
      </c>
    </row>
    <row r="17" customFormat="false" ht="25.5" hidden="false" customHeight="true" outlineLevel="0" collapsed="false">
      <c r="A17" s="150" t="s">
        <v>29289</v>
      </c>
      <c r="B17" s="274" t="n">
        <f aca="false">Dashboard!$B$101</f>
        <v>0</v>
      </c>
      <c r="C17" s="150"/>
      <c r="D17" s="173" t="s">
        <v>29290</v>
      </c>
    </row>
    <row r="18" customFormat="false" ht="25.5" hidden="false" customHeight="true" outlineLevel="0" collapsed="false">
      <c r="A18" s="144" t="s">
        <v>29291</v>
      </c>
      <c r="B18" s="275" t="str">
        <f aca="false">IF(Dashboard!$B$101=0,"",SUM($B$4:$B$13)/Dashboard!$B$101)</f>
        <v/>
      </c>
      <c r="C18" s="144"/>
      <c r="D18" s="170" t="s">
        <v>29292</v>
      </c>
    </row>
    <row r="19" customFormat="false" ht="25.5" hidden="false" customHeight="true" outlineLevel="0" collapsed="false">
      <c r="A19" s="150" t="s">
        <v>29293</v>
      </c>
      <c r="B19" s="276" t="n">
        <f aca="false">Dashboard!$B$102</f>
        <v>0</v>
      </c>
      <c r="C19" s="150"/>
      <c r="D19" s="173" t="s">
        <v>29294</v>
      </c>
    </row>
    <row r="20" customFormat="false" ht="25.5" hidden="false" customHeight="true" outlineLevel="0" collapsed="false">
      <c r="A20" s="144" t="s">
        <v>29295</v>
      </c>
      <c r="B20" s="277" t="str">
        <f aca="false">IF(SUM($B$4:$B$13)=0,"",Dashboard!$B$102/SUM($B$4:$B$13))</f>
        <v/>
      </c>
      <c r="C20" s="144"/>
      <c r="D20" s="170" t="s">
        <v>29296</v>
      </c>
    </row>
    <row r="21" customFormat="false" ht="15" hidden="false" customHeight="false" outlineLevel="0" collapsed="false">
      <c r="A21" s="219"/>
      <c r="B21" s="271"/>
      <c r="C21" s="219"/>
      <c r="D21" s="219"/>
    </row>
    <row r="22" customFormat="false" ht="15" hidden="false" customHeight="false" outlineLevel="0" collapsed="false">
      <c r="A22" s="219"/>
      <c r="B22" s="271"/>
      <c r="C22" s="219"/>
      <c r="D22" s="219"/>
    </row>
    <row r="23" customFormat="false" ht="15" hidden="false" customHeight="false" outlineLevel="0" collapsed="false">
      <c r="A23" s="219"/>
      <c r="B23" s="271"/>
      <c r="C23" s="219"/>
      <c r="D23" s="219"/>
    </row>
  </sheetData>
  <sheetProtection sheet="true" password="dd42" formatCells="false" formatColumns="false" formatRows="false" sort="false" autoFilter="false"/>
  <mergeCells count="3">
    <mergeCell ref="A1:D1"/>
    <mergeCell ref="B2:D2"/>
    <mergeCell ref="A15:D15"/>
  </mergeCells>
  <dataValidations count="2">
    <dataValidation allowBlank="true" error="Enter a whole number" errorStyle="stop" operator="greaterThanOrEqual" showDropDown="false" showErrorMessage="true" showInputMessage="false" sqref="B4:B13" type="decimal">
      <formula1>0</formula1>
      <formula2>0</formula2>
    </dataValidation>
    <dataValidation allowBlank="true" error="Pick a value from the dropdown — free-typed values fall out of every report." errorStyle="stop" operator="between" prompt="Free-typed values fall out of every report — use the dropdown. If the value you need is missing, ask the manager to add it to the Lists sheet." promptTitle="Pick from the list" showDropDown="false" showErrorMessage="true" showInputMessage="true" sqref="C4:C13" type="list">
      <formula1>'START HERE'!$B$55:$B$64</formula1>
      <formula2>0</formula2>
    </dataValidation>
  </dataValidations>
  <hyperlinks>
    <hyperlink ref="A2" location="'MAP'!A1" display="◀  MAP"/>
  </hyperlinks>
  <printOptions headings="false" gridLines="false" gridLinesSet="true" horizontalCentered="false" verticalCentered="false"/>
  <pageMargins left="0.4" right="0.4" top="0.55" bottom="0.55" header="0.511811023622047" footer="0.3"/>
  <pageSetup paperSize="1" scale="100" fitToWidth="1" fitToHeight="0" pageOrder="downThenOver" orientation="portrait" blackAndWhite="false" draft="false" cellComments="none" horizontalDpi="300" verticalDpi="300" copies="1"/>
  <headerFooter differentFirst="false" differentOddEven="false">
    <oddHeader/>
    <oddFooter>&amp;L&amp;7 &amp;K808080PCI AI  —  Growth OS&amp;R&amp;7 &amp;K808080Page &amp;P of &amp;N</oddFooter>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true"/>
  </sheetPr>
  <dimension ref="A1:I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46"/>
    <col collapsed="false" customWidth="true" hidden="false" outlineLevel="0" max="3" min="3" style="1" width="52"/>
    <col collapsed="false" customWidth="true" hidden="false" outlineLevel="0" max="4" min="4" style="1" width="12"/>
    <col collapsed="false" customWidth="true" hidden="false" outlineLevel="0" max="5" min="5" style="1" width="16"/>
    <col collapsed="false" customWidth="true" hidden="false" outlineLevel="0" max="6" min="6" style="1" width="13"/>
    <col collapsed="false" customWidth="true" hidden="false" outlineLevel="0" max="7" min="7" style="1" width="18"/>
    <col collapsed="false" customWidth="true" hidden="false" outlineLevel="0" max="8" min="8" style="1" width="40"/>
    <col collapsed="false" customWidth="true" hidden="false" outlineLevel="0" max="9" min="9" style="0" width="34"/>
  </cols>
  <sheetData>
    <row r="1" customFormat="false" ht="25.5" hidden="false" customHeight="true" outlineLevel="0" collapsed="false">
      <c r="A1" s="2" t="s">
        <v>29297</v>
      </c>
      <c r="B1" s="2"/>
      <c r="C1" s="2"/>
      <c r="D1" s="2"/>
      <c r="E1" s="2"/>
      <c r="F1" s="2"/>
      <c r="G1" s="2"/>
      <c r="H1" s="2"/>
    </row>
    <row r="2" customFormat="false" ht="18" hidden="false" customHeight="true" outlineLevel="0" collapsed="false">
      <c r="A2" s="3" t="s">
        <v>1</v>
      </c>
      <c r="B2" s="4" t="s">
        <v>29298</v>
      </c>
      <c r="C2" s="4"/>
      <c r="D2" s="4"/>
      <c r="E2" s="4"/>
      <c r="F2" s="4"/>
      <c r="G2" s="4"/>
      <c r="H2" s="4"/>
    </row>
    <row r="3" customFormat="false" ht="36" hidden="false" customHeight="true" outlineLevel="0" collapsed="false">
      <c r="A3" s="72" t="s">
        <v>1319</v>
      </c>
      <c r="B3" s="72" t="s">
        <v>28545</v>
      </c>
      <c r="C3" s="72" t="s">
        <v>28547</v>
      </c>
      <c r="D3" s="72" t="s">
        <v>29299</v>
      </c>
      <c r="E3" s="72" t="s">
        <v>1018</v>
      </c>
      <c r="F3" s="72" t="s">
        <v>29300</v>
      </c>
      <c r="G3" s="72" t="s">
        <v>29301</v>
      </c>
      <c r="H3" s="72" t="s">
        <v>1672</v>
      </c>
      <c r="I3" s="72" t="s">
        <v>29302</v>
      </c>
    </row>
    <row r="4" customFormat="false" ht="42" hidden="false" customHeight="true" outlineLevel="0" collapsed="false">
      <c r="A4" s="106" t="n">
        <v>1</v>
      </c>
      <c r="B4" s="278" t="s">
        <v>29303</v>
      </c>
      <c r="C4" s="232" t="s">
        <v>29304</v>
      </c>
      <c r="D4" s="106" t="s">
        <v>28829</v>
      </c>
      <c r="E4" s="80"/>
      <c r="F4" s="79"/>
      <c r="G4" s="80"/>
      <c r="H4" s="81"/>
      <c r="I4" s="55"/>
    </row>
    <row r="5" customFormat="false" ht="42" hidden="false" customHeight="true" outlineLevel="0" collapsed="false">
      <c r="A5" s="106" t="n">
        <v>2</v>
      </c>
      <c r="B5" s="278" t="s">
        <v>29305</v>
      </c>
      <c r="C5" s="232" t="s">
        <v>29306</v>
      </c>
      <c r="D5" s="106" t="s">
        <v>28829</v>
      </c>
      <c r="E5" s="80"/>
      <c r="F5" s="79"/>
      <c r="G5" s="80"/>
      <c r="H5" s="81"/>
      <c r="I5" s="55" t="str">
        <f aca="false">IF(COUNTIF('LinkedIn Outreach'!$Q$4:$Q$1203,"&gt;300")=0,"Pass","FAIL — over-limit messages exist")</f>
        <v>Pass</v>
      </c>
    </row>
    <row r="6" customFormat="false" ht="42" hidden="false" customHeight="true" outlineLevel="0" collapsed="false">
      <c r="A6" s="106" t="n">
        <v>3</v>
      </c>
      <c r="B6" s="278" t="s">
        <v>29307</v>
      </c>
      <c r="C6" s="232" t="s">
        <v>29308</v>
      </c>
      <c r="D6" s="106" t="s">
        <v>28829</v>
      </c>
      <c r="E6" s="80"/>
      <c r="F6" s="79"/>
      <c r="G6" s="80"/>
      <c r="H6" s="81"/>
      <c r="I6" s="55"/>
    </row>
    <row r="7" customFormat="false" ht="42" hidden="false" customHeight="true" outlineLevel="0" collapsed="false">
      <c r="A7" s="106" t="n">
        <v>4</v>
      </c>
      <c r="B7" s="278" t="s">
        <v>29309</v>
      </c>
      <c r="C7" s="232" t="s">
        <v>29310</v>
      </c>
      <c r="D7" s="106" t="s">
        <v>28829</v>
      </c>
      <c r="E7" s="80"/>
      <c r="F7" s="79"/>
      <c r="G7" s="80"/>
      <c r="H7" s="81"/>
      <c r="I7" s="55" t="str">
        <f aca="false">IF(COUNTIFS('LinkedIn Outreach'!$S$4:$S$1203,"Declined",'LinkedIn Outreach'!$V$4:$V$1203,"&gt;0")=0,"No declined lead shows follow-ups — verify manually","CHECK — declined leads carry follow-up counts")</f>
        <v>No declined lead shows follow-ups — verify manually</v>
      </c>
    </row>
    <row r="8" customFormat="false" ht="42" hidden="false" customHeight="true" outlineLevel="0" collapsed="false">
      <c r="A8" s="106" t="n">
        <v>5</v>
      </c>
      <c r="B8" s="278" t="s">
        <v>29311</v>
      </c>
      <c r="C8" s="232" t="s">
        <v>29312</v>
      </c>
      <c r="D8" s="106" t="s">
        <v>28829</v>
      </c>
      <c r="E8" s="80"/>
      <c r="F8" s="79"/>
      <c r="G8" s="80"/>
      <c r="H8" s="81"/>
      <c r="I8" s="55" t="str">
        <f aca="false">IF(COUNTIF('Platform Setup'!$H$4:$H$136,"*password*")+COUNTIF('Platform Setup'!$H$4:$H$136,"*pwd*")=0,"Pass","FAIL — a password may be typed into Platform Setup column H")</f>
        <v>Pass</v>
      </c>
    </row>
    <row r="9" customFormat="false" ht="42" hidden="false" customHeight="true" outlineLevel="0" collapsed="false">
      <c r="A9" s="106" t="n">
        <v>6</v>
      </c>
      <c r="B9" s="278" t="s">
        <v>29313</v>
      </c>
      <c r="C9" s="232" t="s">
        <v>29314</v>
      </c>
      <c r="D9" s="106" t="s">
        <v>28772</v>
      </c>
      <c r="E9" s="80"/>
      <c r="F9" s="79"/>
      <c r="G9" s="80"/>
      <c r="H9" s="81"/>
      <c r="I9" s="55"/>
    </row>
    <row r="10" customFormat="false" ht="42" hidden="false" customHeight="true" outlineLevel="0" collapsed="false">
      <c r="A10" s="106" t="n">
        <v>7</v>
      </c>
      <c r="B10" s="278" t="s">
        <v>29315</v>
      </c>
      <c r="C10" s="232" t="s">
        <v>29316</v>
      </c>
      <c r="D10" s="106" t="s">
        <v>480</v>
      </c>
      <c r="E10" s="80"/>
      <c r="F10" s="79"/>
      <c r="G10" s="80"/>
      <c r="H10" s="81"/>
      <c r="I10" s="55"/>
    </row>
    <row r="11" customFormat="false" ht="42" hidden="false" customHeight="true" outlineLevel="0" collapsed="false">
      <c r="A11" s="106" t="n">
        <v>8</v>
      </c>
      <c r="B11" s="278" t="s">
        <v>29317</v>
      </c>
      <c r="C11" s="232" t="s">
        <v>29318</v>
      </c>
      <c r="D11" s="106" t="s">
        <v>480</v>
      </c>
      <c r="E11" s="80"/>
      <c r="F11" s="79"/>
      <c r="G11" s="80"/>
      <c r="H11" s="81"/>
      <c r="I11" s="55"/>
    </row>
    <row r="12" customFormat="false" ht="42" hidden="false" customHeight="true" outlineLevel="0" collapsed="false">
      <c r="A12" s="106" t="n">
        <v>9</v>
      </c>
      <c r="B12" s="278" t="s">
        <v>29319</v>
      </c>
      <c r="C12" s="232" t="s">
        <v>29320</v>
      </c>
      <c r="D12" s="106" t="s">
        <v>480</v>
      </c>
      <c r="E12" s="80"/>
      <c r="F12" s="79"/>
      <c r="G12" s="80"/>
      <c r="H12" s="81"/>
      <c r="I12" s="55"/>
    </row>
    <row r="13" customFormat="false" ht="42" hidden="false" customHeight="true" outlineLevel="0" collapsed="false">
      <c r="A13" s="106" t="n">
        <v>10</v>
      </c>
      <c r="B13" s="278" t="s">
        <v>29321</v>
      </c>
      <c r="C13" s="232" t="s">
        <v>29322</v>
      </c>
      <c r="D13" s="106" t="s">
        <v>28829</v>
      </c>
      <c r="E13" s="80"/>
      <c r="F13" s="79"/>
      <c r="G13" s="80"/>
      <c r="H13" s="81"/>
      <c r="I13" s="55" t="str">
        <f aca="false">IF(COUNTIF('Content Calendar'!$L$4:$L$403,"*")=0,"No published URLs yet","Manual check — read the last 5 published URLs")</f>
        <v>No published URLs yet</v>
      </c>
    </row>
    <row r="14" customFormat="false" ht="42" hidden="false" customHeight="true" outlineLevel="0" collapsed="false">
      <c r="A14" s="106" t="n">
        <v>11</v>
      </c>
      <c r="B14" s="278" t="s">
        <v>29323</v>
      </c>
      <c r="C14" s="232" t="s">
        <v>29324</v>
      </c>
      <c r="D14" s="106" t="s">
        <v>28829</v>
      </c>
      <c r="E14" s="80"/>
      <c r="F14" s="79"/>
      <c r="G14" s="80"/>
      <c r="H14" s="81"/>
      <c r="I14" s="55"/>
    </row>
    <row r="15" customFormat="false" ht="42" hidden="false" customHeight="true" outlineLevel="0" collapsed="false">
      <c r="A15" s="106" t="n">
        <v>12</v>
      </c>
      <c r="B15" s="278" t="s">
        <v>29325</v>
      </c>
      <c r="C15" s="232" t="s">
        <v>29326</v>
      </c>
      <c r="D15" s="106" t="s">
        <v>28829</v>
      </c>
      <c r="E15" s="80"/>
      <c r="F15" s="79"/>
      <c r="G15" s="80"/>
      <c r="H15" s="81"/>
      <c r="I15" s="55" t="str">
        <f aca="false">IF(COUNTA('UTM Builder'!$A$4:$A$103)=0,"No links built yet","Pass — "&amp;COUNTA('UTM Builder'!$A$4:$A$103)&amp;" tagged links built")</f>
        <v>No links built yet</v>
      </c>
    </row>
    <row r="16" customFormat="false" ht="42" hidden="false" customHeight="true" outlineLevel="0" collapsed="false">
      <c r="A16" s="106" t="n">
        <v>13</v>
      </c>
      <c r="B16" s="278" t="s">
        <v>29327</v>
      </c>
      <c r="C16" s="232" t="s">
        <v>29328</v>
      </c>
      <c r="D16" s="106" t="s">
        <v>480</v>
      </c>
      <c r="E16" s="80"/>
      <c r="F16" s="79"/>
      <c r="G16" s="80"/>
      <c r="H16" s="81"/>
      <c r="I16" s="55" t="str">
        <f aca="false">IF(COUNTA('Platform Setup'!$F$4:$F$136)=0,"No profiles live yet","Manual check — read the live profile bios")</f>
        <v>No profiles live yet</v>
      </c>
    </row>
    <row r="17" customFormat="false" ht="42" hidden="false" customHeight="true" outlineLevel="0" collapsed="false">
      <c r="A17" s="106" t="n">
        <v>14</v>
      </c>
      <c r="B17" s="278" t="s">
        <v>29329</v>
      </c>
      <c r="C17" s="232" t="s">
        <v>29330</v>
      </c>
      <c r="D17" s="106" t="s">
        <v>480</v>
      </c>
      <c r="E17" s="80"/>
      <c r="F17" s="79"/>
      <c r="G17" s="80"/>
      <c r="H17" s="81"/>
      <c r="I17" s="55"/>
    </row>
    <row r="18" customFormat="false" ht="42" hidden="false" customHeight="true" outlineLevel="0" collapsed="false">
      <c r="A18" s="106" t="n">
        <v>15</v>
      </c>
      <c r="B18" s="278" t="s">
        <v>29331</v>
      </c>
      <c r="C18" s="232" t="s">
        <v>29332</v>
      </c>
      <c r="D18" s="106" t="s">
        <v>28829</v>
      </c>
      <c r="E18" s="80"/>
      <c r="F18" s="79"/>
      <c r="G18" s="80"/>
      <c r="H18" s="81"/>
      <c r="I18" s="55" t="str">
        <f aca="false">IF(COUNTA($E$4:$E$18)=15,"Pass — every check has an owner","FAIL — "&amp;(15-COUNTA($E$4:$E$18))&amp;" checks have no named owner")</f>
        <v>FAIL — 15 checks have no named owner</v>
      </c>
    </row>
  </sheetData>
  <sheetProtection sheet="true" password="dd42" formatCells="false" formatColumns="false" formatRows="false" sort="false" autoFilter="false"/>
  <mergeCells count="2">
    <mergeCell ref="A1:H1"/>
    <mergeCell ref="B2:H2"/>
  </mergeCells>
  <conditionalFormatting sqref="G4:G18">
    <cfRule type="cellIs" priority="2" operator="equal" aboveAverage="0" equalAverage="0" bottom="0" percent="0" rank="0" text="" dxfId="11">
      <formula>"Fail"</formula>
    </cfRule>
    <cfRule type="cellIs" priority="3" operator="equal" aboveAverage="0" equalAverage="0" bottom="0" percent="0" rank="0" text="" dxfId="12">
      <formula>"Pass"</formula>
    </cfRule>
  </conditionalFormatting>
  <conditionalFormatting sqref="I4:I18">
    <cfRule type="expression" priority="4" aboveAverage="0" equalAverage="0" bottom="0" percent="0" rank="0" text="" dxfId="13">
      <formula>LEFT($I4,4)="FAIL"</formula>
    </cfRule>
    <cfRule type="expression" priority="5" aboveAverage="0" equalAverage="0" bottom="0" percent="0" rank="0" text="" dxfId="18">
      <formula>LEFT($I4,4)="Pass"</formula>
    </cfRule>
  </conditionalFormatting>
  <dataValidations count="2">
    <dataValidation allowBlank="true" error="Pick a value from the dropdown — free-typed values fall out of every report." errorStyle="stop" operator="between" prompt="Free-typed values fall out of every report — use the dropdown. If the value you need is missing, ask the manager to add it to the Lists sheet." promptTitle="Pick from the list" showDropDown="false" showErrorMessage="true" showInputMessage="true" sqref="E4:E18" type="list">
      <formula1>'START HERE'!$B$55:$B$64</formula1>
      <formula2>0</formula2>
    </dataValidation>
    <dataValidation allowBlank="true" error="Pick a value from the dropdown — free-typed values fall out of every report." errorStyle="stop" operator="between" prompt="Free-typed values fall out of every report — use the dropdown. If the value you need is missing, ask the manager to add it to the Lists sheet." promptTitle="Pick from the list" showDropDown="false" showErrorMessage="true" showInputMessage="true" sqref="G4:G18" type="list">
      <formula1>"Pass,Fail,Not checked yet,Not applicable"</formula1>
      <formula2>0</formula2>
    </dataValidation>
  </dataValidations>
  <hyperlinks>
    <hyperlink ref="A2" location="'MAP'!A1" display="◀  MAP"/>
  </hyperlinks>
  <printOptions headings="false" gridLines="false" gridLinesSet="true" horizontalCentered="false" verticalCentered="false"/>
  <pageMargins left="0.4" right="0.4" top="0.55" bottom="0.55" header="0.511811023622047" footer="0.3"/>
  <pageSetup paperSize="1" scale="100" fitToWidth="1" fitToHeight="0" pageOrder="downThenOver" orientation="landscape" blackAndWhite="false" draft="false" cellComments="none" horizontalDpi="300" verticalDpi="300" copies="1"/>
  <headerFooter differentFirst="false" differentOddEven="false">
    <oddHeader/>
    <oddFooter>&amp;L&amp;7 &amp;K808080PCI AI  —  Growth OS&amp;R&amp;7 &amp;K808080Page &amp;P of &amp;N</oddFooter>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true"/>
  </sheetPr>
  <dimension ref="A1:I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26"/>
    <col collapsed="false" customWidth="true" hidden="false" outlineLevel="0" max="3" min="3" style="1" width="86"/>
    <col collapsed="false" customWidth="true" hidden="false" outlineLevel="0" max="4" min="4" style="1" width="12"/>
    <col collapsed="false" customWidth="true" hidden="false" outlineLevel="0" max="5" min="5" style="1" width="10"/>
    <col collapsed="false" customWidth="true" hidden="false" outlineLevel="0" max="6" min="6" style="1" width="44"/>
    <col collapsed="false" customWidth="true" hidden="false" outlineLevel="0" max="7" min="7" style="0" width="11"/>
    <col collapsed="false" customWidth="true" hidden="false" outlineLevel="0" max="8" min="8" style="0" width="13.5"/>
    <col collapsed="false" customWidth="true" hidden="false" outlineLevel="0" max="9" min="9" style="0" width="15.5"/>
  </cols>
  <sheetData>
    <row r="1" customFormat="false" ht="25.5" hidden="false" customHeight="true" outlineLevel="0" collapsed="false">
      <c r="A1" s="2" t="s">
        <v>29333</v>
      </c>
      <c r="B1" s="2"/>
      <c r="C1" s="2"/>
      <c r="D1" s="2"/>
      <c r="E1" s="2"/>
      <c r="F1" s="2"/>
    </row>
    <row r="2" customFormat="false" ht="30" hidden="false" customHeight="true" outlineLevel="0" collapsed="false">
      <c r="A2" s="3" t="s">
        <v>1</v>
      </c>
      <c r="B2" s="92" t="s">
        <v>29334</v>
      </c>
      <c r="C2" s="92"/>
      <c r="D2" s="92"/>
      <c r="E2" s="92"/>
      <c r="F2" s="92"/>
      <c r="G2" s="279" t="s">
        <v>29335</v>
      </c>
      <c r="H2" s="279"/>
      <c r="I2" s="279"/>
    </row>
    <row r="3" customFormat="false" ht="30" hidden="false" customHeight="true" outlineLevel="0" collapsed="false">
      <c r="A3" s="72" t="s">
        <v>29336</v>
      </c>
      <c r="B3" s="72" t="s">
        <v>29337</v>
      </c>
      <c r="C3" s="72" t="s">
        <v>29338</v>
      </c>
      <c r="D3" s="72" t="s">
        <v>29339</v>
      </c>
      <c r="E3" s="72" t="s">
        <v>29340</v>
      </c>
      <c r="F3" s="72" t="s">
        <v>29341</v>
      </c>
      <c r="G3" s="72" t="s">
        <v>1019</v>
      </c>
      <c r="H3" s="72" t="s">
        <v>29342</v>
      </c>
      <c r="I3" s="72" t="s">
        <v>29343</v>
      </c>
    </row>
    <row r="4" customFormat="false" ht="75.75" hidden="false" customHeight="true" outlineLevel="0" collapsed="false">
      <c r="A4" s="280" t="s">
        <v>29344</v>
      </c>
      <c r="B4" s="84" t="s">
        <v>29345</v>
      </c>
      <c r="C4" s="281" t="s">
        <v>29346</v>
      </c>
      <c r="D4" s="106" t="n">
        <f aca="false">IF(C4="","",LEN(C4))</f>
        <v>196</v>
      </c>
      <c r="E4" s="265" t="n">
        <v>200</v>
      </c>
      <c r="F4" s="282" t="s">
        <v>29347</v>
      </c>
      <c r="G4" s="283" t="s">
        <v>29348</v>
      </c>
      <c r="H4" s="284"/>
      <c r="I4" s="284"/>
    </row>
    <row r="5" customFormat="false" ht="75.75" hidden="false" customHeight="true" outlineLevel="0" collapsed="false">
      <c r="A5" s="280" t="s">
        <v>29349</v>
      </c>
      <c r="B5" s="84" t="s">
        <v>29350</v>
      </c>
      <c r="C5" s="281" t="s">
        <v>29351</v>
      </c>
      <c r="D5" s="106" t="n">
        <f aca="false">IF(C5="","",LEN(C5))</f>
        <v>292</v>
      </c>
      <c r="E5" s="265" t="n">
        <v>300</v>
      </c>
      <c r="F5" s="282" t="s">
        <v>29352</v>
      </c>
      <c r="G5" s="283" t="s">
        <v>29348</v>
      </c>
      <c r="H5" s="284"/>
      <c r="I5" s="284"/>
    </row>
    <row r="6" customFormat="false" ht="75.75" hidden="false" customHeight="true" outlineLevel="0" collapsed="false">
      <c r="A6" s="280" t="s">
        <v>29353</v>
      </c>
      <c r="B6" s="84" t="s">
        <v>29354</v>
      </c>
      <c r="C6" s="281" t="s">
        <v>29355</v>
      </c>
      <c r="D6" s="106" t="n">
        <f aca="false">IF(C6="","",LEN(C6))</f>
        <v>290</v>
      </c>
      <c r="E6" s="265" t="n">
        <v>300</v>
      </c>
      <c r="F6" s="282" t="s">
        <v>29356</v>
      </c>
      <c r="G6" s="283" t="s">
        <v>29348</v>
      </c>
      <c r="H6" s="284"/>
      <c r="I6" s="284"/>
    </row>
    <row r="7" customFormat="false" ht="75.75" hidden="false" customHeight="true" outlineLevel="0" collapsed="false">
      <c r="A7" s="280" t="s">
        <v>29357</v>
      </c>
      <c r="B7" s="84" t="s">
        <v>29358</v>
      </c>
      <c r="C7" s="281" t="s">
        <v>29359</v>
      </c>
      <c r="D7" s="106" t="n">
        <f aca="false">IF(C7="","",LEN(C7))</f>
        <v>236</v>
      </c>
      <c r="E7" s="265" t="n">
        <v>300</v>
      </c>
      <c r="F7" s="282" t="s">
        <v>29360</v>
      </c>
      <c r="G7" s="283" t="s">
        <v>29348</v>
      </c>
      <c r="H7" s="284"/>
      <c r="I7" s="284"/>
    </row>
    <row r="8" customFormat="false" ht="75.75" hidden="false" customHeight="true" outlineLevel="0" collapsed="false">
      <c r="A8" s="280" t="s">
        <v>29361</v>
      </c>
      <c r="B8" s="84" t="s">
        <v>29362</v>
      </c>
      <c r="C8" s="281" t="s">
        <v>29363</v>
      </c>
      <c r="D8" s="106" t="n">
        <f aca="false">IF(C8="","",LEN(C8))</f>
        <v>222</v>
      </c>
      <c r="E8" s="265" t="n">
        <v>300</v>
      </c>
      <c r="F8" s="282" t="s">
        <v>29364</v>
      </c>
      <c r="G8" s="283" t="s">
        <v>29348</v>
      </c>
      <c r="H8" s="284"/>
      <c r="I8" s="284"/>
    </row>
    <row r="9" customFormat="false" ht="75.75" hidden="false" customHeight="true" outlineLevel="0" collapsed="false">
      <c r="A9" s="280" t="s">
        <v>29365</v>
      </c>
      <c r="B9" s="84" t="s">
        <v>29366</v>
      </c>
      <c r="C9" s="281" t="s">
        <v>29367</v>
      </c>
      <c r="D9" s="106" t="n">
        <f aca="false">IF(C9="","",LEN(C9))</f>
        <v>287</v>
      </c>
      <c r="E9" s="265" t="n">
        <v>300</v>
      </c>
      <c r="F9" s="282" t="s">
        <v>29368</v>
      </c>
      <c r="G9" s="283" t="s">
        <v>29348</v>
      </c>
      <c r="H9" s="284"/>
      <c r="I9" s="284"/>
    </row>
    <row r="10" customFormat="false" ht="75.75" hidden="false" customHeight="true" outlineLevel="0" collapsed="false">
      <c r="A10" s="280" t="s">
        <v>29369</v>
      </c>
      <c r="B10" s="84" t="s">
        <v>29370</v>
      </c>
      <c r="C10" s="281" t="s">
        <v>29371</v>
      </c>
      <c r="D10" s="106" t="n">
        <f aca="false">IF(C10="","",LEN(C10))</f>
        <v>258</v>
      </c>
      <c r="E10" s="265" t="n">
        <v>300</v>
      </c>
      <c r="F10" s="282" t="s">
        <v>29372</v>
      </c>
      <c r="G10" s="283" t="s">
        <v>29348</v>
      </c>
      <c r="H10" s="284"/>
      <c r="I10" s="284"/>
    </row>
    <row r="11" customFormat="false" ht="75.75" hidden="false" customHeight="true" outlineLevel="0" collapsed="false">
      <c r="A11" s="280" t="s">
        <v>29373</v>
      </c>
      <c r="B11" s="84" t="s">
        <v>29374</v>
      </c>
      <c r="C11" s="281" t="s">
        <v>29375</v>
      </c>
      <c r="D11" s="106" t="n">
        <f aca="false">IF(C11="","",LEN(C11))</f>
        <v>235</v>
      </c>
      <c r="E11" s="265" t="n">
        <v>300</v>
      </c>
      <c r="F11" s="282" t="s">
        <v>29376</v>
      </c>
      <c r="G11" s="283" t="s">
        <v>29348</v>
      </c>
      <c r="H11" s="284"/>
      <c r="I11" s="284"/>
    </row>
    <row r="12" customFormat="false" ht="75.75" hidden="false" customHeight="true" outlineLevel="0" collapsed="false">
      <c r="A12" s="280" t="s">
        <v>29377</v>
      </c>
      <c r="B12" s="84" t="s">
        <v>29378</v>
      </c>
      <c r="C12" s="281" t="s">
        <v>29379</v>
      </c>
      <c r="D12" s="106" t="n">
        <f aca="false">IF(C12="","",LEN(C12))</f>
        <v>279</v>
      </c>
      <c r="E12" s="265" t="n">
        <v>300</v>
      </c>
      <c r="F12" s="282" t="s">
        <v>29380</v>
      </c>
      <c r="G12" s="283" t="s">
        <v>29348</v>
      </c>
      <c r="H12" s="284"/>
      <c r="I12" s="284"/>
    </row>
    <row r="13" customFormat="false" ht="75.75" hidden="false" customHeight="true" outlineLevel="0" collapsed="false">
      <c r="A13" s="280" t="s">
        <v>29381</v>
      </c>
      <c r="B13" s="84" t="s">
        <v>29382</v>
      </c>
      <c r="C13" s="281" t="s">
        <v>29383</v>
      </c>
      <c r="D13" s="106" t="n">
        <f aca="false">IF(C13="","",LEN(C13))</f>
        <v>266</v>
      </c>
      <c r="E13" s="265" t="n">
        <v>300</v>
      </c>
      <c r="F13" s="282" t="s">
        <v>29384</v>
      </c>
      <c r="G13" s="283" t="s">
        <v>29348</v>
      </c>
      <c r="H13" s="284"/>
      <c r="I13" s="284"/>
    </row>
    <row r="14" customFormat="false" ht="75.75" hidden="false" customHeight="true" outlineLevel="0" collapsed="false">
      <c r="A14" s="280" t="s">
        <v>29385</v>
      </c>
      <c r="B14" s="84" t="s">
        <v>29386</v>
      </c>
      <c r="C14" s="281" t="s">
        <v>29387</v>
      </c>
      <c r="D14" s="106" t="n">
        <f aca="false">IF(C14="","",LEN(C14))</f>
        <v>268</v>
      </c>
      <c r="E14" s="265" t="n">
        <v>300</v>
      </c>
      <c r="F14" s="282" t="s">
        <v>29388</v>
      </c>
      <c r="G14" s="283" t="s">
        <v>29348</v>
      </c>
      <c r="H14" s="284"/>
      <c r="I14" s="284"/>
    </row>
    <row r="15" customFormat="false" ht="75.75" hidden="false" customHeight="true" outlineLevel="0" collapsed="false">
      <c r="A15" s="280" t="s">
        <v>29389</v>
      </c>
      <c r="B15" s="84" t="s">
        <v>29390</v>
      </c>
      <c r="C15" s="281" t="s">
        <v>29391</v>
      </c>
      <c r="D15" s="106" t="n">
        <f aca="false">IF(C15="","",LEN(C15))</f>
        <v>270</v>
      </c>
      <c r="E15" s="265" t="n">
        <v>300</v>
      </c>
      <c r="F15" s="282" t="s">
        <v>29392</v>
      </c>
      <c r="G15" s="283" t="s">
        <v>29348</v>
      </c>
      <c r="H15" s="284"/>
      <c r="I15" s="284"/>
    </row>
    <row r="16" customFormat="false" ht="75.75" hidden="false" customHeight="true" outlineLevel="0" collapsed="false">
      <c r="A16" s="280" t="s">
        <v>29393</v>
      </c>
      <c r="B16" s="84" t="s">
        <v>29394</v>
      </c>
      <c r="C16" s="281" t="s">
        <v>29395</v>
      </c>
      <c r="D16" s="106" t="n">
        <f aca="false">IF(C16="","",LEN(C16))</f>
        <v>260</v>
      </c>
      <c r="E16" s="265" t="n">
        <v>300</v>
      </c>
      <c r="F16" s="282" t="s">
        <v>29396</v>
      </c>
      <c r="G16" s="283" t="s">
        <v>29348</v>
      </c>
      <c r="H16" s="284"/>
      <c r="I16" s="284"/>
    </row>
    <row r="17" customFormat="false" ht="75.75" hidden="false" customHeight="true" outlineLevel="0" collapsed="false">
      <c r="A17" s="280" t="s">
        <v>29397</v>
      </c>
      <c r="B17" s="84" t="s">
        <v>29398</v>
      </c>
      <c r="C17" s="281" t="s">
        <v>29399</v>
      </c>
      <c r="D17" s="106" t="n">
        <f aca="false">IF(C17="","",LEN(C17))</f>
        <v>267</v>
      </c>
      <c r="E17" s="265" t="n">
        <v>300</v>
      </c>
      <c r="F17" s="282" t="s">
        <v>29400</v>
      </c>
      <c r="G17" s="283" t="s">
        <v>29348</v>
      </c>
      <c r="H17" s="284"/>
      <c r="I17" s="284"/>
    </row>
    <row r="18" customFormat="false" ht="75.75" hidden="false" customHeight="true" outlineLevel="0" collapsed="false">
      <c r="A18" s="280" t="s">
        <v>29401</v>
      </c>
      <c r="B18" s="84" t="s">
        <v>29402</v>
      </c>
      <c r="C18" s="281" t="s">
        <v>29403</v>
      </c>
      <c r="D18" s="106" t="n">
        <f aca="false">IF(C18="","",LEN(C18))</f>
        <v>200</v>
      </c>
      <c r="E18" s="265" t="n">
        <v>300</v>
      </c>
      <c r="F18" s="282" t="s">
        <v>29404</v>
      </c>
      <c r="G18" s="283" t="s">
        <v>29348</v>
      </c>
      <c r="H18" s="284"/>
      <c r="I18" s="284"/>
    </row>
    <row r="19" customFormat="false" ht="15" hidden="false" customHeight="false" outlineLevel="0" collapsed="false">
      <c r="A19" s="13"/>
      <c r="B19" s="13"/>
      <c r="C19" s="13"/>
      <c r="D19" s="13"/>
      <c r="E19" s="13"/>
      <c r="F19" s="13"/>
      <c r="G19" s="283"/>
      <c r="H19" s="283"/>
      <c r="I19" s="283"/>
    </row>
    <row r="20" customFormat="false" ht="33.75" hidden="false" customHeight="true" outlineLevel="0" collapsed="false">
      <c r="A20" s="285" t="s">
        <v>29405</v>
      </c>
      <c r="B20" s="285"/>
      <c r="C20" s="285"/>
      <c r="D20" s="285"/>
      <c r="E20" s="285"/>
      <c r="F20" s="285"/>
      <c r="G20" s="283"/>
      <c r="H20" s="283"/>
      <c r="I20" s="283"/>
    </row>
  </sheetData>
  <sheetProtection sheet="true" password="dd42" formatCells="false" formatColumns="false" formatRows="false" sort="false" autoFilter="false"/>
  <mergeCells count="4">
    <mergeCell ref="A1:F1"/>
    <mergeCell ref="B2:F2"/>
    <mergeCell ref="G2:I2"/>
    <mergeCell ref="A20:F20"/>
  </mergeCells>
  <conditionalFormatting sqref="D4:D18">
    <cfRule type="expression" priority="2" aboveAverage="0" equalAverage="0" bottom="0" percent="0" rank="0" text="" dxfId="12">
      <formula>AND(D4&lt;&gt;"",D4&lt;=E4)</formula>
    </cfRule>
    <cfRule type="expression" priority="3" aboveAverage="0" equalAverage="0" bottom="0" percent="0" rank="0" text="" dxfId="11">
      <formula>AND(D4&lt;&gt;"",D4&gt;E4)</formula>
    </cfRule>
  </conditionalFormatting>
  <dataValidations count="1">
    <dataValidation allowBlank="true" error="Pick a value from the dropdown — free-typed values fall out of every report." errorStyle="stop" operator="between" prompt="Free-typed values fall out of every report — use the dropdown. If the value you need is missing, ask the manager to add it to the Lists sheet." promptTitle="Pick from the list" showDropDown="false" showErrorMessage="true" showInputMessage="true" sqref="G4:G20" type="list">
      <formula1>"Draft,Approved,Retired"</formula1>
      <formula2>0</formula2>
    </dataValidation>
  </dataValidations>
  <hyperlinks>
    <hyperlink ref="A2" location="'MAP'!A1" display="◀  MAP"/>
  </hyperlinks>
  <printOptions headings="false" gridLines="false" gridLinesSet="true" horizontalCentered="false" verticalCentered="false"/>
  <pageMargins left="0.4" right="0.4" top="0.55" bottom="0.55" header="0.511811023622047" footer="0.3"/>
  <pageSetup paperSize="1" scale="100" fitToWidth="1" fitToHeight="0" pageOrder="downThenOver" orientation="landscape" blackAndWhite="false" draft="false" cellComments="none" horizontalDpi="300" verticalDpi="300" copies="1"/>
  <headerFooter differentFirst="false" differentOddEven="false">
    <oddHeader/>
    <oddFooter>&amp;L&amp;7 &amp;K808080PCI AI  —  Growth OS&amp;R&amp;7 &amp;K808080Page &amp;P of &amp;N</oddFooter>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true"/>
  </sheetPr>
  <dimension ref="A1:E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16"/>
    <col collapsed="false" customWidth="true" hidden="false" outlineLevel="0" max="3" min="3" style="1" width="92"/>
    <col collapsed="false" customWidth="true" hidden="false" outlineLevel="0" max="4" min="4" style="1" width="40"/>
    <col collapsed="false" customWidth="true" hidden="false" outlineLevel="0" max="5" min="5" style="1" width="26"/>
  </cols>
  <sheetData>
    <row r="1" customFormat="false" ht="25.5" hidden="false" customHeight="true" outlineLevel="0" collapsed="false">
      <c r="A1" s="2" t="s">
        <v>29406</v>
      </c>
      <c r="B1" s="2"/>
      <c r="C1" s="2"/>
      <c r="D1" s="2"/>
      <c r="E1" s="2"/>
    </row>
    <row r="2" customFormat="false" ht="18" hidden="false" customHeight="true" outlineLevel="0" collapsed="false">
      <c r="A2" s="3" t="s">
        <v>1</v>
      </c>
      <c r="B2" s="4" t="s">
        <v>29407</v>
      </c>
      <c r="C2" s="4"/>
      <c r="D2" s="4"/>
      <c r="E2" s="4"/>
    </row>
    <row r="3" customFormat="false" ht="30" hidden="false" customHeight="true" outlineLevel="0" collapsed="false">
      <c r="A3" s="72" t="s">
        <v>29408</v>
      </c>
      <c r="B3" s="72" t="s">
        <v>29409</v>
      </c>
      <c r="C3" s="72" t="s">
        <v>29410</v>
      </c>
      <c r="D3" s="72" t="s">
        <v>29411</v>
      </c>
      <c r="E3" s="72" t="s">
        <v>29412</v>
      </c>
    </row>
    <row r="4" customFormat="false" ht="63.75" hidden="false" customHeight="true" outlineLevel="0" collapsed="false">
      <c r="A4" s="286" t="s">
        <v>29413</v>
      </c>
      <c r="B4" s="109" t="s">
        <v>29414</v>
      </c>
      <c r="C4" s="109" t="s">
        <v>29415</v>
      </c>
      <c r="D4" s="287" t="s">
        <v>29416</v>
      </c>
      <c r="E4" s="109" t="s">
        <v>29417</v>
      </c>
    </row>
    <row r="5" customFormat="false" ht="63.75" hidden="false" customHeight="true" outlineLevel="0" collapsed="false">
      <c r="A5" s="286" t="s">
        <v>29418</v>
      </c>
      <c r="B5" s="109" t="s">
        <v>29414</v>
      </c>
      <c r="C5" s="109" t="s">
        <v>29419</v>
      </c>
      <c r="D5" s="287" t="s">
        <v>29420</v>
      </c>
      <c r="E5" s="109" t="s">
        <v>29417</v>
      </c>
    </row>
    <row r="6" customFormat="false" ht="63.75" hidden="false" customHeight="true" outlineLevel="0" collapsed="false">
      <c r="A6" s="286" t="s">
        <v>29421</v>
      </c>
      <c r="B6" s="109" t="s">
        <v>29414</v>
      </c>
      <c r="C6" s="109" t="s">
        <v>29422</v>
      </c>
      <c r="D6" s="287" t="s">
        <v>29423</v>
      </c>
      <c r="E6" s="109" t="s">
        <v>29417</v>
      </c>
    </row>
    <row r="7" customFormat="false" ht="63.75" hidden="false" customHeight="true" outlineLevel="0" collapsed="false">
      <c r="A7" s="286" t="n">
        <v>1</v>
      </c>
      <c r="B7" s="109" t="s">
        <v>29424</v>
      </c>
      <c r="C7" s="109" t="s">
        <v>29425</v>
      </c>
      <c r="D7" s="287" t="s">
        <v>29426</v>
      </c>
      <c r="E7" s="109" t="s">
        <v>29427</v>
      </c>
    </row>
    <row r="8" customFormat="false" ht="63.75" hidden="false" customHeight="true" outlineLevel="0" collapsed="false">
      <c r="A8" s="286" t="n">
        <v>2</v>
      </c>
      <c r="B8" s="109" t="s">
        <v>29428</v>
      </c>
      <c r="C8" s="109" t="s">
        <v>29429</v>
      </c>
      <c r="D8" s="287" t="s">
        <v>29430</v>
      </c>
      <c r="E8" s="109" t="s">
        <v>29431</v>
      </c>
    </row>
    <row r="9" customFormat="false" ht="63.75" hidden="false" customHeight="true" outlineLevel="0" collapsed="false">
      <c r="A9" s="286" t="n">
        <v>3</v>
      </c>
      <c r="B9" s="109" t="s">
        <v>29432</v>
      </c>
      <c r="C9" s="109" t="s">
        <v>29433</v>
      </c>
      <c r="D9" s="287" t="s">
        <v>29434</v>
      </c>
      <c r="E9" s="109" t="s">
        <v>29435</v>
      </c>
    </row>
    <row r="10" customFormat="false" ht="63.75" hidden="false" customHeight="true" outlineLevel="0" collapsed="false">
      <c r="A10" s="286" t="n">
        <v>4</v>
      </c>
      <c r="B10" s="109" t="s">
        <v>29436</v>
      </c>
      <c r="C10" s="109" t="s">
        <v>29437</v>
      </c>
      <c r="D10" s="287" t="s">
        <v>29438</v>
      </c>
      <c r="E10" s="109" t="s">
        <v>29439</v>
      </c>
    </row>
    <row r="11" customFormat="false" ht="63.75" hidden="false" customHeight="true" outlineLevel="0" collapsed="false">
      <c r="A11" s="286" t="n">
        <v>5</v>
      </c>
      <c r="B11" s="109" t="s">
        <v>29440</v>
      </c>
      <c r="C11" s="109" t="s">
        <v>29441</v>
      </c>
      <c r="D11" s="287" t="s">
        <v>29442</v>
      </c>
      <c r="E11" s="109" t="s">
        <v>29443</v>
      </c>
    </row>
    <row r="12" customFormat="false" ht="63.75" hidden="false" customHeight="true" outlineLevel="0" collapsed="false">
      <c r="A12" s="286" t="n">
        <v>6</v>
      </c>
      <c r="B12" s="109" t="s">
        <v>29444</v>
      </c>
      <c r="C12" s="109" t="s">
        <v>29445</v>
      </c>
      <c r="D12" s="287" t="s">
        <v>29446</v>
      </c>
      <c r="E12" s="109" t="s">
        <v>29447</v>
      </c>
    </row>
    <row r="13" customFormat="false" ht="63.75" hidden="false" customHeight="true" outlineLevel="0" collapsed="false">
      <c r="A13" s="286" t="n">
        <v>7</v>
      </c>
      <c r="B13" s="109" t="s">
        <v>29448</v>
      </c>
      <c r="C13" s="109" t="s">
        <v>29449</v>
      </c>
      <c r="D13" s="287" t="s">
        <v>29450</v>
      </c>
      <c r="E13" s="109" t="s">
        <v>29451</v>
      </c>
    </row>
    <row r="14" customFormat="false" ht="63.75" hidden="false" customHeight="true" outlineLevel="0" collapsed="false">
      <c r="A14" s="286" t="n">
        <v>8</v>
      </c>
      <c r="B14" s="109" t="s">
        <v>29452</v>
      </c>
      <c r="C14" s="109" t="s">
        <v>29453</v>
      </c>
      <c r="D14" s="287" t="s">
        <v>29454</v>
      </c>
      <c r="E14" s="109" t="s">
        <v>29455</v>
      </c>
    </row>
    <row r="15" customFormat="false" ht="63.75" hidden="false" customHeight="true" outlineLevel="0" collapsed="false">
      <c r="A15" s="286" t="n">
        <v>9</v>
      </c>
      <c r="B15" s="109" t="s">
        <v>29456</v>
      </c>
      <c r="C15" s="109" t="s">
        <v>29457</v>
      </c>
      <c r="D15" s="287" t="s">
        <v>29458</v>
      </c>
      <c r="E15" s="109" t="s">
        <v>29459</v>
      </c>
    </row>
    <row r="16" customFormat="false" ht="63.75" hidden="false" customHeight="true" outlineLevel="0" collapsed="false">
      <c r="A16" s="286" t="n">
        <v>10</v>
      </c>
      <c r="B16" s="109" t="s">
        <v>29460</v>
      </c>
      <c r="C16" s="109" t="s">
        <v>29461</v>
      </c>
      <c r="D16" s="287" t="s">
        <v>29462</v>
      </c>
      <c r="E16" s="109" t="s">
        <v>29463</v>
      </c>
    </row>
    <row r="17" customFormat="false" ht="63.75" hidden="false" customHeight="true" outlineLevel="0" collapsed="false">
      <c r="A17" s="288" t="s">
        <v>29464</v>
      </c>
      <c r="B17" s="289" t="s">
        <v>29465</v>
      </c>
      <c r="C17" s="289" t="s">
        <v>29466</v>
      </c>
      <c r="D17" s="290" t="s">
        <v>29467</v>
      </c>
      <c r="E17" s="289" t="s">
        <v>29468</v>
      </c>
    </row>
    <row r="18" customFormat="false" ht="63.75" hidden="false" customHeight="true" outlineLevel="0" collapsed="false">
      <c r="A18" s="288" t="s">
        <v>29464</v>
      </c>
      <c r="B18" s="289" t="s">
        <v>29469</v>
      </c>
      <c r="C18" s="289" t="s">
        <v>29470</v>
      </c>
      <c r="D18" s="290" t="s">
        <v>29471</v>
      </c>
      <c r="E18" s="289" t="s">
        <v>28789</v>
      </c>
    </row>
  </sheetData>
  <sheetProtection sheet="true" password="dd42" formatCells="false" formatColumns="false" formatRows="false" sort="false" autoFilter="false"/>
  <mergeCells count="2">
    <mergeCell ref="A1:E1"/>
    <mergeCell ref="B2:E2"/>
  </mergeCells>
  <hyperlinks>
    <hyperlink ref="A2" location="'MAP'!A1" display="◀  MAP"/>
  </hyperlinks>
  <printOptions headings="false" gridLines="false" gridLinesSet="true" horizontalCentered="false" verticalCentered="false"/>
  <pageMargins left="0.4" right="0.4" top="0.55" bottom="0.55" header="0.511811023622047" footer="0.3"/>
  <pageSetup paperSize="1" scale="100" fitToWidth="1" fitToHeight="0" pageOrder="downThenOver" orientation="landscape" blackAndWhite="false" draft="false" cellComments="none" horizontalDpi="300" verticalDpi="300" copies="1"/>
  <headerFooter differentFirst="false" differentOddEven="false">
    <oddHeader/>
    <oddFooter>&amp;L&amp;7 &amp;K808080PCI AI  —  Growth OS&amp;R&amp;7 &amp;K808080Page &amp;P of &amp;N</oddFooter>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true"/>
  </sheetPr>
  <dimension ref="A1:H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34"/>
    <col collapsed="false" customWidth="true" hidden="false" outlineLevel="0" max="4" min="3" style="1" width="46"/>
    <col collapsed="false" customWidth="true" hidden="false" outlineLevel="0" max="6" min="5" style="1" width="40"/>
    <col collapsed="false" customWidth="true" hidden="false" outlineLevel="0" max="7" min="7" style="1" width="30"/>
    <col collapsed="false" customWidth="true" hidden="false" outlineLevel="0" max="8" min="8" style="1" width="10"/>
  </cols>
  <sheetData>
    <row r="1" customFormat="false" ht="25.5" hidden="false" customHeight="true" outlineLevel="0" collapsed="false">
      <c r="A1" s="2" t="s">
        <v>29472</v>
      </c>
      <c r="B1" s="2"/>
      <c r="C1" s="2"/>
      <c r="D1" s="2"/>
      <c r="E1" s="2"/>
      <c r="F1" s="2"/>
      <c r="G1" s="2"/>
      <c r="H1" s="2"/>
    </row>
    <row r="2" customFormat="false" ht="18" hidden="false" customHeight="true" outlineLevel="0" collapsed="false">
      <c r="A2" s="3" t="s">
        <v>1</v>
      </c>
      <c r="B2" s="4" t="s">
        <v>29473</v>
      </c>
      <c r="C2" s="4"/>
      <c r="D2" s="4"/>
      <c r="E2" s="4"/>
      <c r="F2" s="4"/>
      <c r="G2" s="4"/>
      <c r="H2" s="4"/>
    </row>
    <row r="3" customFormat="false" ht="39.75" hidden="false" customHeight="true" outlineLevel="0" collapsed="false">
      <c r="A3" s="72" t="s">
        <v>29474</v>
      </c>
      <c r="B3" s="72" t="s">
        <v>29475</v>
      </c>
      <c r="C3" s="72" t="s">
        <v>29476</v>
      </c>
      <c r="D3" s="72" t="s">
        <v>29477</v>
      </c>
      <c r="E3" s="72" t="s">
        <v>29478</v>
      </c>
      <c r="F3" s="72" t="s">
        <v>29479</v>
      </c>
      <c r="G3" s="72" t="s">
        <v>29480</v>
      </c>
      <c r="H3" s="72" t="s">
        <v>29481</v>
      </c>
    </row>
    <row r="4" customFormat="false" ht="103.5" hidden="false" customHeight="true" outlineLevel="0" collapsed="false">
      <c r="A4" s="253" t="s">
        <v>29482</v>
      </c>
      <c r="B4" s="109" t="s">
        <v>29483</v>
      </c>
      <c r="C4" s="109" t="s">
        <v>29484</v>
      </c>
      <c r="D4" s="109" t="s">
        <v>29485</v>
      </c>
      <c r="E4" s="109" t="s">
        <v>29486</v>
      </c>
      <c r="F4" s="291" t="s">
        <v>29487</v>
      </c>
      <c r="G4" s="109" t="s">
        <v>29488</v>
      </c>
      <c r="H4" s="292" t="s">
        <v>29489</v>
      </c>
    </row>
    <row r="5" customFormat="false" ht="103.5" hidden="false" customHeight="true" outlineLevel="0" collapsed="false">
      <c r="A5" s="253" t="s">
        <v>29490</v>
      </c>
      <c r="B5" s="109" t="s">
        <v>29491</v>
      </c>
      <c r="C5" s="109" t="s">
        <v>29492</v>
      </c>
      <c r="D5" s="109" t="s">
        <v>29493</v>
      </c>
      <c r="E5" s="109" t="s">
        <v>29494</v>
      </c>
      <c r="F5" s="291" t="s">
        <v>29495</v>
      </c>
      <c r="G5" s="109" t="s">
        <v>29496</v>
      </c>
      <c r="H5" s="292" t="s">
        <v>580</v>
      </c>
    </row>
    <row r="6" customFormat="false" ht="103.5" hidden="false" customHeight="true" outlineLevel="0" collapsed="false">
      <c r="A6" s="253" t="s">
        <v>1654</v>
      </c>
      <c r="B6" s="109" t="s">
        <v>29497</v>
      </c>
      <c r="C6" s="109" t="s">
        <v>29498</v>
      </c>
      <c r="D6" s="109" t="s">
        <v>29499</v>
      </c>
      <c r="E6" s="109" t="s">
        <v>29500</v>
      </c>
      <c r="F6" s="291" t="s">
        <v>29501</v>
      </c>
      <c r="G6" s="109" t="s">
        <v>29502</v>
      </c>
      <c r="H6" s="292" t="s">
        <v>580</v>
      </c>
    </row>
    <row r="7" customFormat="false" ht="103.5" hidden="false" customHeight="true" outlineLevel="0" collapsed="false">
      <c r="A7" s="253" t="s">
        <v>28865</v>
      </c>
      <c r="B7" s="109" t="s">
        <v>29503</v>
      </c>
      <c r="C7" s="109" t="s">
        <v>29504</v>
      </c>
      <c r="D7" s="109" t="s">
        <v>29505</v>
      </c>
      <c r="E7" s="109" t="s">
        <v>29506</v>
      </c>
      <c r="F7" s="291" t="s">
        <v>29507</v>
      </c>
      <c r="G7" s="109" t="s">
        <v>29508</v>
      </c>
      <c r="H7" s="292" t="s">
        <v>877</v>
      </c>
    </row>
    <row r="8" customFormat="false" ht="103.5" hidden="false" customHeight="true" outlineLevel="0" collapsed="false">
      <c r="A8" s="253" t="s">
        <v>1648</v>
      </c>
      <c r="B8" s="109" t="s">
        <v>29509</v>
      </c>
      <c r="C8" s="109" t="s">
        <v>29510</v>
      </c>
      <c r="D8" s="109" t="s">
        <v>29511</v>
      </c>
      <c r="E8" s="109" t="s">
        <v>29512</v>
      </c>
      <c r="F8" s="291" t="s">
        <v>29513</v>
      </c>
      <c r="G8" s="109" t="s">
        <v>29514</v>
      </c>
      <c r="H8" s="292" t="s">
        <v>877</v>
      </c>
    </row>
    <row r="9" customFormat="false" ht="103.5" hidden="false" customHeight="true" outlineLevel="0" collapsed="false">
      <c r="A9" s="253" t="s">
        <v>29515</v>
      </c>
      <c r="B9" s="109" t="s">
        <v>29516</v>
      </c>
      <c r="C9" s="109" t="s">
        <v>29517</v>
      </c>
      <c r="D9" s="109" t="s">
        <v>29518</v>
      </c>
      <c r="E9" s="109" t="s">
        <v>29519</v>
      </c>
      <c r="F9" s="291" t="s">
        <v>29520</v>
      </c>
      <c r="G9" s="109" t="s">
        <v>29521</v>
      </c>
      <c r="H9" s="292" t="s">
        <v>580</v>
      </c>
    </row>
    <row r="10" customFormat="false" ht="103.5" hidden="false" customHeight="true" outlineLevel="0" collapsed="false">
      <c r="A10" s="253" t="s">
        <v>29522</v>
      </c>
      <c r="B10" s="109" t="s">
        <v>29523</v>
      </c>
      <c r="C10" s="109" t="s">
        <v>29524</v>
      </c>
      <c r="D10" s="109" t="s">
        <v>29525</v>
      </c>
      <c r="E10" s="109" t="s">
        <v>29526</v>
      </c>
      <c r="F10" s="291" t="s">
        <v>29527</v>
      </c>
      <c r="G10" s="109" t="s">
        <v>29528</v>
      </c>
      <c r="H10" s="292" t="s">
        <v>580</v>
      </c>
    </row>
    <row r="11" customFormat="false" ht="103.5" hidden="false" customHeight="true" outlineLevel="0" collapsed="false">
      <c r="A11" s="253" t="s">
        <v>1591</v>
      </c>
      <c r="B11" s="109" t="s">
        <v>29529</v>
      </c>
      <c r="C11" s="109" t="s">
        <v>29530</v>
      </c>
      <c r="D11" s="109" t="s">
        <v>29531</v>
      </c>
      <c r="E11" s="109" t="s">
        <v>29532</v>
      </c>
      <c r="F11" s="291" t="s">
        <v>29533</v>
      </c>
      <c r="G11" s="109" t="s">
        <v>29534</v>
      </c>
      <c r="H11" s="292" t="s">
        <v>877</v>
      </c>
    </row>
    <row r="12" customFormat="false" ht="103.5" hidden="false" customHeight="true" outlineLevel="0" collapsed="false">
      <c r="A12" s="253" t="s">
        <v>1603</v>
      </c>
      <c r="B12" s="109" t="s">
        <v>29535</v>
      </c>
      <c r="C12" s="109" t="s">
        <v>29536</v>
      </c>
      <c r="D12" s="109" t="s">
        <v>29537</v>
      </c>
      <c r="E12" s="109" t="s">
        <v>29538</v>
      </c>
      <c r="F12" s="291" t="s">
        <v>29539</v>
      </c>
      <c r="G12" s="109" t="s">
        <v>29540</v>
      </c>
      <c r="H12" s="292" t="s">
        <v>877</v>
      </c>
    </row>
    <row r="13" customFormat="false" ht="103.5" hidden="false" customHeight="true" outlineLevel="0" collapsed="false">
      <c r="A13" s="253" t="s">
        <v>29541</v>
      </c>
      <c r="B13" s="109" t="s">
        <v>29542</v>
      </c>
      <c r="C13" s="109" t="s">
        <v>29543</v>
      </c>
      <c r="D13" s="109" t="s">
        <v>29544</v>
      </c>
      <c r="E13" s="109" t="s">
        <v>29545</v>
      </c>
      <c r="F13" s="291" t="s">
        <v>29546</v>
      </c>
      <c r="G13" s="109" t="s">
        <v>29547</v>
      </c>
      <c r="H13" s="292" t="s">
        <v>580</v>
      </c>
    </row>
    <row r="14" customFormat="false" ht="103.5" hidden="false" customHeight="true" outlineLevel="0" collapsed="false">
      <c r="A14" s="253" t="s">
        <v>29548</v>
      </c>
      <c r="B14" s="109" t="s">
        <v>29549</v>
      </c>
      <c r="C14" s="109" t="s">
        <v>29550</v>
      </c>
      <c r="D14" s="109" t="s">
        <v>29551</v>
      </c>
      <c r="E14" s="109" t="s">
        <v>29552</v>
      </c>
      <c r="F14" s="291" t="s">
        <v>29553</v>
      </c>
      <c r="G14" s="109" t="s">
        <v>29554</v>
      </c>
      <c r="H14" s="292" t="s">
        <v>612</v>
      </c>
    </row>
    <row r="15" customFormat="false" ht="103.5" hidden="false" customHeight="true" outlineLevel="0" collapsed="false">
      <c r="A15" s="253" t="s">
        <v>28645</v>
      </c>
      <c r="B15" s="109" t="s">
        <v>29555</v>
      </c>
      <c r="C15" s="109" t="s">
        <v>29556</v>
      </c>
      <c r="D15" s="109" t="s">
        <v>29557</v>
      </c>
      <c r="E15" s="109" t="s">
        <v>29558</v>
      </c>
      <c r="F15" s="291" t="s">
        <v>29559</v>
      </c>
      <c r="G15" s="109" t="s">
        <v>29560</v>
      </c>
      <c r="H15" s="292" t="s">
        <v>29561</v>
      </c>
    </row>
    <row r="16" customFormat="false" ht="103.5" hidden="false" customHeight="true" outlineLevel="0" collapsed="false">
      <c r="A16" s="253" t="s">
        <v>29562</v>
      </c>
      <c r="B16" s="109" t="s">
        <v>29563</v>
      </c>
      <c r="C16" s="109" t="s">
        <v>29564</v>
      </c>
      <c r="D16" s="109" t="s">
        <v>29565</v>
      </c>
      <c r="E16" s="109" t="s">
        <v>29566</v>
      </c>
      <c r="F16" s="291" t="s">
        <v>29567</v>
      </c>
      <c r="G16" s="109" t="s">
        <v>29568</v>
      </c>
      <c r="H16" s="292" t="s">
        <v>877</v>
      </c>
    </row>
    <row r="17" customFormat="false" ht="103.5" hidden="false" customHeight="true" outlineLevel="0" collapsed="false">
      <c r="A17" s="253" t="s">
        <v>28520</v>
      </c>
      <c r="B17" s="109" t="s">
        <v>29569</v>
      </c>
      <c r="C17" s="109" t="s">
        <v>29570</v>
      </c>
      <c r="D17" s="109" t="s">
        <v>29571</v>
      </c>
      <c r="E17" s="109" t="s">
        <v>29572</v>
      </c>
      <c r="F17" s="291" t="s">
        <v>29573</v>
      </c>
      <c r="G17" s="109" t="s">
        <v>29574</v>
      </c>
      <c r="H17" s="292" t="s">
        <v>877</v>
      </c>
    </row>
    <row r="18" customFormat="false" ht="103.5" hidden="false" customHeight="true" outlineLevel="0" collapsed="false">
      <c r="A18" s="253" t="s">
        <v>29575</v>
      </c>
      <c r="B18" s="109" t="s">
        <v>29576</v>
      </c>
      <c r="C18" s="109" t="s">
        <v>29577</v>
      </c>
      <c r="D18" s="109" t="s">
        <v>29578</v>
      </c>
      <c r="E18" s="109" t="s">
        <v>29579</v>
      </c>
      <c r="F18" s="291" t="s">
        <v>29580</v>
      </c>
      <c r="G18" s="109" t="s">
        <v>29581</v>
      </c>
      <c r="H18" s="292" t="s">
        <v>580</v>
      </c>
    </row>
    <row r="19" customFormat="false" ht="103.5" hidden="false" customHeight="true" outlineLevel="0" collapsed="false">
      <c r="A19" s="253" t="s">
        <v>29582</v>
      </c>
      <c r="B19" s="109" t="s">
        <v>29583</v>
      </c>
      <c r="C19" s="109" t="s">
        <v>29584</v>
      </c>
      <c r="D19" s="109" t="s">
        <v>29585</v>
      </c>
      <c r="E19" s="109" t="s">
        <v>29586</v>
      </c>
      <c r="F19" s="291" t="s">
        <v>29587</v>
      </c>
      <c r="G19" s="109" t="s">
        <v>29588</v>
      </c>
      <c r="H19" s="292" t="s">
        <v>600</v>
      </c>
    </row>
    <row r="20" customFormat="false" ht="103.5" hidden="false" customHeight="true" outlineLevel="0" collapsed="false">
      <c r="A20" s="253" t="s">
        <v>29589</v>
      </c>
      <c r="B20" s="109" t="s">
        <v>29590</v>
      </c>
      <c r="C20" s="109" t="s">
        <v>29591</v>
      </c>
      <c r="D20" s="109" t="s">
        <v>29592</v>
      </c>
      <c r="E20" s="109" t="s">
        <v>29593</v>
      </c>
      <c r="F20" s="291" t="s">
        <v>29594</v>
      </c>
      <c r="G20" s="109" t="s">
        <v>29595</v>
      </c>
      <c r="H20" s="292" t="s">
        <v>612</v>
      </c>
    </row>
    <row r="21" customFormat="false" ht="103.5" hidden="false" customHeight="true" outlineLevel="0" collapsed="false">
      <c r="A21" s="253" t="s">
        <v>29596</v>
      </c>
      <c r="B21" s="109" t="s">
        <v>29597</v>
      </c>
      <c r="C21" s="109" t="s">
        <v>29598</v>
      </c>
      <c r="D21" s="109" t="s">
        <v>29599</v>
      </c>
      <c r="E21" s="109" t="s">
        <v>29600</v>
      </c>
      <c r="F21" s="291" t="s">
        <v>29601</v>
      </c>
      <c r="G21" s="109" t="s">
        <v>29602</v>
      </c>
      <c r="H21" s="292" t="s">
        <v>29603</v>
      </c>
    </row>
    <row r="22" customFormat="false" ht="103.5" hidden="false" customHeight="true" outlineLevel="0" collapsed="false">
      <c r="A22" s="253" t="s">
        <v>29604</v>
      </c>
      <c r="B22" s="109" t="s">
        <v>29605</v>
      </c>
      <c r="C22" s="109" t="s">
        <v>29606</v>
      </c>
      <c r="D22" s="109" t="s">
        <v>29607</v>
      </c>
      <c r="E22" s="109" t="s">
        <v>29608</v>
      </c>
      <c r="F22" s="291" t="s">
        <v>29609</v>
      </c>
      <c r="G22" s="109" t="s">
        <v>29610</v>
      </c>
      <c r="H22" s="292" t="s">
        <v>29611</v>
      </c>
    </row>
    <row r="23" customFormat="false" ht="103.5" hidden="false" customHeight="true" outlineLevel="0" collapsed="false">
      <c r="A23" s="253" t="s">
        <v>29612</v>
      </c>
      <c r="B23" s="109" t="s">
        <v>29613</v>
      </c>
      <c r="C23" s="109" t="s">
        <v>29614</v>
      </c>
      <c r="D23" s="109" t="s">
        <v>29615</v>
      </c>
      <c r="E23" s="109" t="s">
        <v>29616</v>
      </c>
      <c r="F23" s="291" t="s">
        <v>29617</v>
      </c>
      <c r="G23" s="109" t="s">
        <v>29618</v>
      </c>
      <c r="H23" s="292" t="s">
        <v>608</v>
      </c>
    </row>
    <row r="25" customFormat="false" ht="33.75" hidden="false" customHeight="true" outlineLevel="0" collapsed="false">
      <c r="A25" s="18" t="s">
        <v>29619</v>
      </c>
      <c r="B25" s="18"/>
      <c r="C25" s="18"/>
      <c r="D25" s="18"/>
      <c r="E25" s="18"/>
      <c r="F25" s="18"/>
      <c r="G25" s="18"/>
      <c r="H25" s="18"/>
    </row>
  </sheetData>
  <sheetProtection sheet="true" password="dd42" formatCells="false" formatColumns="false" formatRows="false" sort="false" autoFilter="false"/>
  <mergeCells count="3">
    <mergeCell ref="A1:H1"/>
    <mergeCell ref="B2:H2"/>
    <mergeCell ref="A25:H25"/>
  </mergeCells>
  <hyperlinks>
    <hyperlink ref="A2" location="'MAP'!A1" display="◀  MAP"/>
  </hyperlinks>
  <printOptions headings="false" gridLines="false" gridLinesSet="true" horizontalCentered="false" verticalCentered="false"/>
  <pageMargins left="0.4" right="0.4" top="0.55" bottom="0.55" header="0.511811023622047" footer="0.3"/>
  <pageSetup paperSize="1" scale="100" fitToWidth="1" fitToHeight="0" pageOrder="downThenOver" orientation="landscape" blackAndWhite="false" draft="false" cellComments="none" horizontalDpi="300" verticalDpi="300" copies="1"/>
  <headerFooter differentFirst="false" differentOddEven="false">
    <oddHeader/>
    <oddFooter>&amp;L&amp;7 &amp;K808080PCI AI  —  Growth OS&amp;R&amp;7 &amp;K808080Page &amp;P of &amp;N</oddFooter>
  </headerFooter>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true"/>
  </sheetPr>
  <dimension ref="A1:F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24"/>
    <col collapsed="false" customWidth="true" hidden="false" outlineLevel="0" max="3" min="3" style="1" width="26"/>
    <col collapsed="false" customWidth="true" hidden="false" outlineLevel="0" max="4" min="4" style="1" width="24"/>
    <col collapsed="false" customWidth="true" hidden="false" outlineLevel="0" max="5" min="5" style="1" width="56"/>
    <col collapsed="false" customWidth="true" hidden="false" outlineLevel="0" max="6" min="6" style="1" width="12"/>
  </cols>
  <sheetData>
    <row r="1" customFormat="false" ht="25.5" hidden="false" customHeight="true" outlineLevel="0" collapsed="false">
      <c r="A1" s="2" t="s">
        <v>29620</v>
      </c>
      <c r="B1" s="2"/>
      <c r="C1" s="2"/>
      <c r="D1" s="2"/>
      <c r="E1" s="2"/>
      <c r="F1" s="2"/>
    </row>
    <row r="2" customFormat="false" ht="18" hidden="false" customHeight="true" outlineLevel="0" collapsed="false">
      <c r="A2" s="3" t="s">
        <v>1</v>
      </c>
      <c r="B2" s="4" t="s">
        <v>29621</v>
      </c>
      <c r="C2" s="4"/>
      <c r="D2" s="4"/>
      <c r="E2" s="4"/>
      <c r="F2" s="4"/>
    </row>
    <row r="3" customFormat="false" ht="31.5" hidden="false" customHeight="true" outlineLevel="0" collapsed="false">
      <c r="A3" s="72" t="s">
        <v>28400</v>
      </c>
      <c r="B3" s="72" t="s">
        <v>29622</v>
      </c>
      <c r="C3" s="72" t="s">
        <v>29623</v>
      </c>
      <c r="D3" s="72" t="s">
        <v>29624</v>
      </c>
      <c r="E3" s="72" t="s">
        <v>29625</v>
      </c>
      <c r="F3" s="72" t="s">
        <v>29626</v>
      </c>
    </row>
    <row r="4" customFormat="false" ht="61.5" hidden="false" customHeight="true" outlineLevel="0" collapsed="false">
      <c r="A4" s="253" t="s">
        <v>29627</v>
      </c>
      <c r="B4" s="291" t="s">
        <v>29628</v>
      </c>
      <c r="C4" s="109" t="s">
        <v>29629</v>
      </c>
      <c r="D4" s="293" t="s">
        <v>29630</v>
      </c>
      <c r="E4" s="232" t="s">
        <v>29631</v>
      </c>
      <c r="F4" s="106" t="s">
        <v>29632</v>
      </c>
    </row>
    <row r="5" customFormat="false" ht="61.5" hidden="false" customHeight="true" outlineLevel="0" collapsed="false">
      <c r="A5" s="253" t="s">
        <v>29633</v>
      </c>
      <c r="B5" s="291" t="s">
        <v>29634</v>
      </c>
      <c r="C5" s="109" t="s">
        <v>29635</v>
      </c>
      <c r="D5" s="293" t="s">
        <v>29636</v>
      </c>
      <c r="E5" s="232" t="s">
        <v>29637</v>
      </c>
      <c r="F5" s="106" t="s">
        <v>29632</v>
      </c>
    </row>
    <row r="6" customFormat="false" ht="61.5" hidden="false" customHeight="true" outlineLevel="0" collapsed="false">
      <c r="A6" s="253" t="s">
        <v>29638</v>
      </c>
      <c r="B6" s="291" t="s">
        <v>28789</v>
      </c>
      <c r="C6" s="109" t="s">
        <v>29639</v>
      </c>
      <c r="D6" s="293" t="s">
        <v>28789</v>
      </c>
      <c r="E6" s="232" t="s">
        <v>29640</v>
      </c>
      <c r="F6" s="106" t="s">
        <v>29632</v>
      </c>
    </row>
    <row r="7" customFormat="false" ht="61.5" hidden="false" customHeight="true" outlineLevel="0" collapsed="false">
      <c r="A7" s="253" t="s">
        <v>29641</v>
      </c>
      <c r="B7" s="291" t="s">
        <v>28789</v>
      </c>
      <c r="C7" s="109" t="s">
        <v>29642</v>
      </c>
      <c r="D7" s="293" t="s">
        <v>29643</v>
      </c>
      <c r="E7" s="232" t="s">
        <v>29644</v>
      </c>
      <c r="F7" s="106" t="s">
        <v>29632</v>
      </c>
    </row>
    <row r="8" customFormat="false" ht="61.5" hidden="false" customHeight="true" outlineLevel="0" collapsed="false">
      <c r="A8" s="253" t="s">
        <v>29645</v>
      </c>
      <c r="B8" s="291" t="s">
        <v>28789</v>
      </c>
      <c r="C8" s="109" t="s">
        <v>29646</v>
      </c>
      <c r="D8" s="293" t="s">
        <v>28789</v>
      </c>
      <c r="E8" s="232" t="s">
        <v>29647</v>
      </c>
      <c r="F8" s="106" t="s">
        <v>29632</v>
      </c>
    </row>
    <row r="9" customFormat="false" ht="61.5" hidden="false" customHeight="true" outlineLevel="0" collapsed="false">
      <c r="A9" s="253" t="s">
        <v>29648</v>
      </c>
      <c r="B9" s="291" t="s">
        <v>29649</v>
      </c>
      <c r="C9" s="109" t="s">
        <v>29650</v>
      </c>
      <c r="D9" s="293" t="s">
        <v>29651</v>
      </c>
      <c r="E9" s="232" t="s">
        <v>29652</v>
      </c>
      <c r="F9" s="106" t="s">
        <v>29632</v>
      </c>
    </row>
    <row r="10" customFormat="false" ht="61.5" hidden="false" customHeight="true" outlineLevel="0" collapsed="false">
      <c r="A10" s="253" t="s">
        <v>29653</v>
      </c>
      <c r="B10" s="291" t="s">
        <v>29654</v>
      </c>
      <c r="C10" s="109" t="s">
        <v>29655</v>
      </c>
      <c r="D10" s="293" t="s">
        <v>29656</v>
      </c>
      <c r="E10" s="232" t="s">
        <v>29657</v>
      </c>
      <c r="F10" s="106" t="s">
        <v>29632</v>
      </c>
    </row>
    <row r="11" customFormat="false" ht="61.5" hidden="false" customHeight="true" outlineLevel="0" collapsed="false">
      <c r="A11" s="253" t="s">
        <v>29658</v>
      </c>
      <c r="B11" s="291" t="s">
        <v>29659</v>
      </c>
      <c r="C11" s="109" t="s">
        <v>29660</v>
      </c>
      <c r="D11" s="293" t="s">
        <v>29661</v>
      </c>
      <c r="E11" s="232" t="s">
        <v>29662</v>
      </c>
      <c r="F11" s="106" t="s">
        <v>29632</v>
      </c>
    </row>
    <row r="12" customFormat="false" ht="61.5" hidden="false" customHeight="true" outlineLevel="0" collapsed="false">
      <c r="A12" s="253" t="s">
        <v>29663</v>
      </c>
      <c r="B12" s="291" t="s">
        <v>28789</v>
      </c>
      <c r="C12" s="109" t="s">
        <v>29664</v>
      </c>
      <c r="D12" s="293" t="s">
        <v>29665</v>
      </c>
      <c r="E12" s="232" t="s">
        <v>29666</v>
      </c>
      <c r="F12" s="106" t="s">
        <v>29632</v>
      </c>
    </row>
    <row r="13" customFormat="false" ht="61.5" hidden="false" customHeight="true" outlineLevel="0" collapsed="false">
      <c r="A13" s="253" t="s">
        <v>29667</v>
      </c>
      <c r="B13" s="291" t="s">
        <v>29668</v>
      </c>
      <c r="C13" s="109" t="s">
        <v>29669</v>
      </c>
      <c r="D13" s="293" t="s">
        <v>29670</v>
      </c>
      <c r="E13" s="232" t="s">
        <v>29671</v>
      </c>
      <c r="F13" s="106" t="s">
        <v>29632</v>
      </c>
    </row>
    <row r="14" customFormat="false" ht="61.5" hidden="false" customHeight="true" outlineLevel="0" collapsed="false">
      <c r="A14" s="253" t="s">
        <v>29672</v>
      </c>
      <c r="B14" s="291" t="s">
        <v>28789</v>
      </c>
      <c r="C14" s="109" t="s">
        <v>29673</v>
      </c>
      <c r="D14" s="293" t="s">
        <v>28789</v>
      </c>
      <c r="E14" s="232" t="s">
        <v>29674</v>
      </c>
      <c r="F14" s="106" t="s">
        <v>29632</v>
      </c>
    </row>
    <row r="15" customFormat="false" ht="61.5" hidden="false" customHeight="true" outlineLevel="0" collapsed="false">
      <c r="A15" s="253" t="s">
        <v>29675</v>
      </c>
      <c r="B15" s="291" t="s">
        <v>28789</v>
      </c>
      <c r="C15" s="109" t="s">
        <v>28789</v>
      </c>
      <c r="D15" s="293" t="s">
        <v>29676</v>
      </c>
      <c r="E15" s="232" t="s">
        <v>29677</v>
      </c>
      <c r="F15" s="106" t="s">
        <v>29632</v>
      </c>
    </row>
    <row r="16" customFormat="false" ht="61.5" hidden="false" customHeight="true" outlineLevel="0" collapsed="false">
      <c r="A16" s="253" t="s">
        <v>29678</v>
      </c>
      <c r="B16" s="291" t="s">
        <v>28789</v>
      </c>
      <c r="C16" s="109" t="s">
        <v>29679</v>
      </c>
      <c r="D16" s="293" t="s">
        <v>28789</v>
      </c>
      <c r="E16" s="232" t="s">
        <v>29680</v>
      </c>
      <c r="F16" s="106" t="s">
        <v>29632</v>
      </c>
    </row>
    <row r="18" customFormat="false" ht="39.75" hidden="false" customHeight="true" outlineLevel="0" collapsed="false">
      <c r="A18" s="138" t="s">
        <v>29681</v>
      </c>
      <c r="B18" s="138"/>
      <c r="C18" s="138"/>
      <c r="D18" s="138"/>
      <c r="E18" s="138"/>
      <c r="F18" s="138"/>
    </row>
  </sheetData>
  <sheetProtection sheet="true" password="dd42" formatCells="false" formatColumns="false" formatRows="false" sort="false" autoFilter="false"/>
  <mergeCells count="3">
    <mergeCell ref="A1:F1"/>
    <mergeCell ref="B2:F2"/>
    <mergeCell ref="A18:F18"/>
  </mergeCells>
  <hyperlinks>
    <hyperlink ref="A2" location="'MAP'!A1" display="◀  MAP"/>
  </hyperlinks>
  <printOptions headings="false" gridLines="false" gridLinesSet="true" horizontalCentered="false" verticalCentered="false"/>
  <pageMargins left="0.4" right="0.4" top="0.55" bottom="0.55" header="0.511811023622047" footer="0.3"/>
  <pageSetup paperSize="1" scale="100" fitToWidth="1" fitToHeight="0" pageOrder="downThenOver" orientation="landscape" blackAndWhite="false" draft="false" cellComments="none" horizontalDpi="300" verticalDpi="300" copies="1"/>
  <headerFooter differentFirst="false" differentOddEven="false">
    <oddHeader/>
    <oddFooter>&amp;L&amp;7 &amp;K808080PCI AI  —  Growth OS&amp;R&amp;7 &amp;K808080Page &amp;P of &amp;N</oddFooter>
  </headerFooter>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true"/>
  </sheetPr>
  <dimension ref="A1:B8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30"/>
    <col collapsed="false" customWidth="true" hidden="false" outlineLevel="0" max="2" min="2" style="0" width="118"/>
  </cols>
  <sheetData>
    <row r="1" customFormat="false" ht="25.5" hidden="false" customHeight="true" outlineLevel="0" collapsed="false">
      <c r="A1" s="48" t="s">
        <v>29682</v>
      </c>
      <c r="B1" s="48"/>
    </row>
    <row r="2" customFormat="false" ht="24" hidden="false" customHeight="true" outlineLevel="0" collapsed="false">
      <c r="A2" s="3" t="s">
        <v>1</v>
      </c>
      <c r="B2" s="294" t="s">
        <v>29683</v>
      </c>
    </row>
    <row r="3" customFormat="false" ht="21.75" hidden="false" customHeight="true" outlineLevel="0" collapsed="false">
      <c r="A3" s="44" t="s">
        <v>29684</v>
      </c>
      <c r="B3" s="44" t="s">
        <v>29685</v>
      </c>
    </row>
    <row r="4" customFormat="false" ht="19.5" hidden="false" customHeight="true" outlineLevel="0" collapsed="false">
      <c r="A4" s="50" t="s">
        <v>29686</v>
      </c>
      <c r="B4" s="50"/>
    </row>
    <row r="5" customFormat="false" ht="16.5" hidden="false" customHeight="true" outlineLevel="0" collapsed="false">
      <c r="A5" s="149" t="s">
        <v>1480</v>
      </c>
      <c r="B5" s="152" t="s">
        <v>29687</v>
      </c>
    </row>
    <row r="6" customFormat="false" ht="27.75" hidden="false" customHeight="true" outlineLevel="0" collapsed="false">
      <c r="A6" s="143" t="s">
        <v>1481</v>
      </c>
      <c r="B6" s="146" t="s">
        <v>29688</v>
      </c>
    </row>
    <row r="7" customFormat="false" ht="16.5" hidden="false" customHeight="true" outlineLevel="0" collapsed="false">
      <c r="A7" s="149" t="s">
        <v>572</v>
      </c>
      <c r="B7" s="152" t="s">
        <v>29689</v>
      </c>
    </row>
    <row r="8" customFormat="false" ht="27.75" hidden="false" customHeight="true" outlineLevel="0" collapsed="false">
      <c r="A8" s="143" t="s">
        <v>29690</v>
      </c>
      <c r="B8" s="146" t="s">
        <v>29691</v>
      </c>
    </row>
    <row r="9" customFormat="false" ht="16.5" hidden="false" customHeight="true" outlineLevel="0" collapsed="false">
      <c r="A9" s="149" t="s">
        <v>436</v>
      </c>
      <c r="B9" s="152" t="s">
        <v>29692</v>
      </c>
    </row>
    <row r="10" customFormat="false" ht="16.5" hidden="false" customHeight="true" outlineLevel="0" collapsed="false">
      <c r="A10" s="143" t="s">
        <v>29693</v>
      </c>
      <c r="B10" s="146" t="s">
        <v>29694</v>
      </c>
    </row>
    <row r="11" customFormat="false" ht="16.5" hidden="false" customHeight="true" outlineLevel="0" collapsed="false">
      <c r="A11" s="149" t="s">
        <v>29695</v>
      </c>
      <c r="B11" s="152" t="s">
        <v>29696</v>
      </c>
    </row>
    <row r="12" customFormat="false" ht="16.5" hidden="false" customHeight="true" outlineLevel="0" collapsed="false">
      <c r="A12" s="143" t="s">
        <v>29697</v>
      </c>
      <c r="B12" s="146" t="s">
        <v>29698</v>
      </c>
    </row>
    <row r="13" customFormat="false" ht="16.5" hidden="false" customHeight="true" outlineLevel="0" collapsed="false">
      <c r="A13" s="149" t="s">
        <v>29699</v>
      </c>
      <c r="B13" s="152" t="s">
        <v>29700</v>
      </c>
    </row>
    <row r="14" customFormat="false" ht="19.5" hidden="false" customHeight="true" outlineLevel="0" collapsed="false">
      <c r="A14" s="50" t="s">
        <v>29701</v>
      </c>
      <c r="B14" s="50"/>
    </row>
    <row r="15" customFormat="false" ht="16.5" hidden="false" customHeight="true" outlineLevel="0" collapsed="false">
      <c r="A15" s="149" t="s">
        <v>29702</v>
      </c>
      <c r="B15" s="152" t="s">
        <v>29703</v>
      </c>
    </row>
    <row r="16" customFormat="false" ht="16.5" hidden="false" customHeight="true" outlineLevel="0" collapsed="false">
      <c r="A16" s="143" t="s">
        <v>29704</v>
      </c>
      <c r="B16" s="146" t="s">
        <v>29705</v>
      </c>
    </row>
    <row r="17" customFormat="false" ht="16.5" hidden="false" customHeight="true" outlineLevel="0" collapsed="false">
      <c r="A17" s="149" t="s">
        <v>29706</v>
      </c>
      <c r="B17" s="152" t="s">
        <v>29707</v>
      </c>
    </row>
    <row r="18" customFormat="false" ht="27.75" hidden="false" customHeight="true" outlineLevel="0" collapsed="false">
      <c r="A18" s="143" t="s">
        <v>29708</v>
      </c>
      <c r="B18" s="146" t="s">
        <v>29709</v>
      </c>
    </row>
    <row r="19" customFormat="false" ht="27.75" hidden="false" customHeight="true" outlineLevel="0" collapsed="false">
      <c r="A19" s="149" t="s">
        <v>29710</v>
      </c>
      <c r="B19" s="152" t="s">
        <v>29711</v>
      </c>
    </row>
    <row r="20" customFormat="false" ht="16.5" hidden="false" customHeight="true" outlineLevel="0" collapsed="false">
      <c r="A20" s="143" t="s">
        <v>28456</v>
      </c>
      <c r="B20" s="146" t="s">
        <v>29712</v>
      </c>
    </row>
    <row r="21" customFormat="false" ht="16.5" hidden="false" customHeight="true" outlineLevel="0" collapsed="false">
      <c r="A21" s="149" t="s">
        <v>29713</v>
      </c>
      <c r="B21" s="152" t="s">
        <v>29714</v>
      </c>
    </row>
    <row r="22" customFormat="false" ht="16.5" hidden="false" customHeight="true" outlineLevel="0" collapsed="false">
      <c r="A22" s="143" t="s">
        <v>29715</v>
      </c>
      <c r="B22" s="146" t="s">
        <v>29716</v>
      </c>
    </row>
    <row r="23" customFormat="false" ht="16.5" hidden="false" customHeight="true" outlineLevel="0" collapsed="false">
      <c r="A23" s="149" t="s">
        <v>29717</v>
      </c>
      <c r="B23" s="152" t="s">
        <v>29718</v>
      </c>
    </row>
    <row r="24" customFormat="false" ht="16.5" hidden="false" customHeight="true" outlineLevel="0" collapsed="false">
      <c r="A24" s="143" t="s">
        <v>29719</v>
      </c>
      <c r="B24" s="146" t="s">
        <v>29720</v>
      </c>
    </row>
    <row r="25" customFormat="false" ht="19.5" hidden="false" customHeight="true" outlineLevel="0" collapsed="false">
      <c r="A25" s="50" t="s">
        <v>29721</v>
      </c>
      <c r="B25" s="50"/>
    </row>
    <row r="26" customFormat="false" ht="16.5" hidden="false" customHeight="true" outlineLevel="0" collapsed="false">
      <c r="A26" s="143" t="s">
        <v>29722</v>
      </c>
      <c r="B26" s="146" t="s">
        <v>29723</v>
      </c>
    </row>
    <row r="27" customFormat="false" ht="16.5" hidden="false" customHeight="true" outlineLevel="0" collapsed="false">
      <c r="A27" s="149" t="s">
        <v>29724</v>
      </c>
      <c r="B27" s="152" t="s">
        <v>29725</v>
      </c>
    </row>
    <row r="28" customFormat="false" ht="16.5" hidden="false" customHeight="true" outlineLevel="0" collapsed="false">
      <c r="A28" s="143" t="s">
        <v>29726</v>
      </c>
      <c r="B28" s="146" t="s">
        <v>29727</v>
      </c>
    </row>
    <row r="29" customFormat="false" ht="16.5" hidden="false" customHeight="true" outlineLevel="0" collapsed="false">
      <c r="A29" s="149" t="s">
        <v>29728</v>
      </c>
      <c r="B29" s="152" t="s">
        <v>29729</v>
      </c>
    </row>
    <row r="30" customFormat="false" ht="16.5" hidden="false" customHeight="true" outlineLevel="0" collapsed="false">
      <c r="A30" s="143" t="s">
        <v>29730</v>
      </c>
      <c r="B30" s="146" t="s">
        <v>29731</v>
      </c>
    </row>
    <row r="31" customFormat="false" ht="16.5" hidden="false" customHeight="true" outlineLevel="0" collapsed="false">
      <c r="A31" s="149" t="s">
        <v>29732</v>
      </c>
      <c r="B31" s="152" t="s">
        <v>29733</v>
      </c>
    </row>
    <row r="32" customFormat="false" ht="16.5" hidden="false" customHeight="true" outlineLevel="0" collapsed="false">
      <c r="A32" s="143" t="s">
        <v>29734</v>
      </c>
      <c r="B32" s="146" t="s">
        <v>29735</v>
      </c>
    </row>
    <row r="33" customFormat="false" ht="16.5" hidden="false" customHeight="true" outlineLevel="0" collapsed="false">
      <c r="A33" s="149" t="s">
        <v>29736</v>
      </c>
      <c r="B33" s="152" t="s">
        <v>29737</v>
      </c>
    </row>
    <row r="34" customFormat="false" ht="16.5" hidden="false" customHeight="true" outlineLevel="0" collapsed="false">
      <c r="A34" s="143" t="s">
        <v>29738</v>
      </c>
      <c r="B34" s="146" t="s">
        <v>29739</v>
      </c>
    </row>
    <row r="35" customFormat="false" ht="16.5" hidden="false" customHeight="true" outlineLevel="0" collapsed="false">
      <c r="A35" s="149" t="s">
        <v>29740</v>
      </c>
      <c r="B35" s="152" t="s">
        <v>29741</v>
      </c>
    </row>
    <row r="36" customFormat="false" ht="16.5" hidden="false" customHeight="true" outlineLevel="0" collapsed="false">
      <c r="A36" s="143" t="s">
        <v>29742</v>
      </c>
      <c r="B36" s="146" t="s">
        <v>29743</v>
      </c>
    </row>
    <row r="37" customFormat="false" ht="16.5" hidden="false" customHeight="true" outlineLevel="0" collapsed="false">
      <c r="A37" s="149" t="s">
        <v>29744</v>
      </c>
      <c r="B37" s="152" t="s">
        <v>29745</v>
      </c>
    </row>
    <row r="38" customFormat="false" ht="16.5" hidden="false" customHeight="true" outlineLevel="0" collapsed="false">
      <c r="A38" s="143" t="s">
        <v>29746</v>
      </c>
      <c r="B38" s="146" t="s">
        <v>29747</v>
      </c>
    </row>
    <row r="39" customFormat="false" ht="16.5" hidden="false" customHeight="true" outlineLevel="0" collapsed="false">
      <c r="A39" s="149" t="s">
        <v>29748</v>
      </c>
      <c r="B39" s="152" t="s">
        <v>29749</v>
      </c>
    </row>
    <row r="40" customFormat="false" ht="27.75" hidden="false" customHeight="true" outlineLevel="0" collapsed="false">
      <c r="A40" s="143" t="s">
        <v>29750</v>
      </c>
      <c r="B40" s="146" t="s">
        <v>29751</v>
      </c>
    </row>
    <row r="41" customFormat="false" ht="16.5" hidden="false" customHeight="true" outlineLevel="0" collapsed="false">
      <c r="A41" s="149" t="s">
        <v>29752</v>
      </c>
      <c r="B41" s="152" t="s">
        <v>29753</v>
      </c>
    </row>
    <row r="42" customFormat="false" ht="16.5" hidden="false" customHeight="true" outlineLevel="0" collapsed="false">
      <c r="A42" s="143" t="s">
        <v>29754</v>
      </c>
      <c r="B42" s="146" t="s">
        <v>29755</v>
      </c>
    </row>
    <row r="43" customFormat="false" ht="16.5" hidden="false" customHeight="true" outlineLevel="0" collapsed="false">
      <c r="A43" s="149" t="s">
        <v>29756</v>
      </c>
      <c r="B43" s="152" t="s">
        <v>29757</v>
      </c>
    </row>
    <row r="44" customFormat="false" ht="16.5" hidden="false" customHeight="true" outlineLevel="0" collapsed="false">
      <c r="A44" s="143" t="s">
        <v>29758</v>
      </c>
      <c r="B44" s="146" t="s">
        <v>29759</v>
      </c>
    </row>
    <row r="45" customFormat="false" ht="16.5" hidden="false" customHeight="true" outlineLevel="0" collapsed="false">
      <c r="A45" s="149" t="s">
        <v>29760</v>
      </c>
      <c r="B45" s="152" t="s">
        <v>29761</v>
      </c>
    </row>
    <row r="46" customFormat="false" ht="16.5" hidden="false" customHeight="true" outlineLevel="0" collapsed="false">
      <c r="A46" s="143" t="s">
        <v>29762</v>
      </c>
      <c r="B46" s="146" t="s">
        <v>29763</v>
      </c>
    </row>
    <row r="47" customFormat="false" ht="27.75" hidden="false" customHeight="true" outlineLevel="0" collapsed="false">
      <c r="A47" s="149" t="s">
        <v>29764</v>
      </c>
      <c r="B47" s="152" t="s">
        <v>29765</v>
      </c>
    </row>
    <row r="48" customFormat="false" ht="16.5" hidden="false" customHeight="true" outlineLevel="0" collapsed="false">
      <c r="A48" s="143" t="s">
        <v>29766</v>
      </c>
      <c r="B48" s="146" t="s">
        <v>29767</v>
      </c>
    </row>
    <row r="49" customFormat="false" ht="16.5" hidden="false" customHeight="true" outlineLevel="0" collapsed="false">
      <c r="A49" s="149" t="s">
        <v>29768</v>
      </c>
      <c r="B49" s="152" t="s">
        <v>29769</v>
      </c>
    </row>
    <row r="50" customFormat="false" ht="27.75" hidden="false" customHeight="true" outlineLevel="0" collapsed="false">
      <c r="A50" s="143" t="s">
        <v>29770</v>
      </c>
      <c r="B50" s="146" t="s">
        <v>29771</v>
      </c>
    </row>
    <row r="51" customFormat="false" ht="27.75" hidden="false" customHeight="true" outlineLevel="0" collapsed="false">
      <c r="A51" s="149" t="s">
        <v>29772</v>
      </c>
      <c r="B51" s="152" t="s">
        <v>29773</v>
      </c>
    </row>
    <row r="52" customFormat="false" ht="16.5" hidden="false" customHeight="true" outlineLevel="0" collapsed="false">
      <c r="A52" s="143" t="s">
        <v>29774</v>
      </c>
      <c r="B52" s="146" t="s">
        <v>29775</v>
      </c>
    </row>
    <row r="53" customFormat="false" ht="16.5" hidden="false" customHeight="true" outlineLevel="0" collapsed="false">
      <c r="A53" s="149" t="s">
        <v>29776</v>
      </c>
      <c r="B53" s="152" t="s">
        <v>29777</v>
      </c>
    </row>
    <row r="54" customFormat="false" ht="27.75" hidden="false" customHeight="true" outlineLevel="0" collapsed="false">
      <c r="A54" s="143" t="s">
        <v>29778</v>
      </c>
      <c r="B54" s="146" t="s">
        <v>29779</v>
      </c>
    </row>
    <row r="55" customFormat="false" ht="19.5" hidden="false" customHeight="true" outlineLevel="0" collapsed="false">
      <c r="A55" s="50" t="s">
        <v>29780</v>
      </c>
      <c r="B55" s="50"/>
    </row>
    <row r="56" customFormat="false" ht="16.5" hidden="false" customHeight="true" outlineLevel="0" collapsed="false">
      <c r="A56" s="143" t="s">
        <v>29781</v>
      </c>
      <c r="B56" s="146" t="s">
        <v>29782</v>
      </c>
    </row>
    <row r="57" customFormat="false" ht="16.5" hidden="false" customHeight="true" outlineLevel="0" collapsed="false">
      <c r="A57" s="149" t="s">
        <v>29783</v>
      </c>
      <c r="B57" s="152" t="s">
        <v>29784</v>
      </c>
    </row>
    <row r="58" customFormat="false" ht="16.5" hidden="false" customHeight="true" outlineLevel="0" collapsed="false">
      <c r="A58" s="143" t="s">
        <v>29785</v>
      </c>
      <c r="B58" s="146" t="s">
        <v>29786</v>
      </c>
    </row>
    <row r="59" customFormat="false" ht="16.5" hidden="false" customHeight="true" outlineLevel="0" collapsed="false">
      <c r="A59" s="149" t="s">
        <v>29787</v>
      </c>
      <c r="B59" s="152" t="s">
        <v>29788</v>
      </c>
    </row>
    <row r="60" customFormat="false" ht="16.5" hidden="false" customHeight="true" outlineLevel="0" collapsed="false">
      <c r="A60" s="143" t="s">
        <v>29789</v>
      </c>
      <c r="B60" s="146" t="s">
        <v>29790</v>
      </c>
    </row>
    <row r="61" customFormat="false" ht="19.5" hidden="false" customHeight="true" outlineLevel="0" collapsed="false">
      <c r="A61" s="50" t="s">
        <v>29791</v>
      </c>
      <c r="B61" s="50"/>
    </row>
    <row r="62" customFormat="false" ht="16.5" hidden="false" customHeight="true" outlineLevel="0" collapsed="false">
      <c r="A62" s="143" t="s">
        <v>1568</v>
      </c>
      <c r="B62" s="146" t="s">
        <v>29792</v>
      </c>
    </row>
    <row r="63" customFormat="false" ht="16.5" hidden="false" customHeight="true" outlineLevel="0" collapsed="false">
      <c r="A63" s="149" t="s">
        <v>29793</v>
      </c>
      <c r="B63" s="152" t="s">
        <v>29794</v>
      </c>
    </row>
    <row r="64" customFormat="false" ht="16.5" hidden="false" customHeight="true" outlineLevel="0" collapsed="false">
      <c r="A64" s="143" t="s">
        <v>29795</v>
      </c>
      <c r="B64" s="146" t="s">
        <v>29796</v>
      </c>
    </row>
    <row r="65" customFormat="false" ht="16.5" hidden="false" customHeight="true" outlineLevel="0" collapsed="false">
      <c r="A65" s="149" t="s">
        <v>29797</v>
      </c>
      <c r="B65" s="152" t="s">
        <v>29798</v>
      </c>
    </row>
    <row r="66" customFormat="false" ht="16.5" hidden="false" customHeight="true" outlineLevel="0" collapsed="false">
      <c r="A66" s="143" t="s">
        <v>29799</v>
      </c>
      <c r="B66" s="146" t="s">
        <v>29800</v>
      </c>
    </row>
    <row r="67" customFormat="false" ht="16.5" hidden="false" customHeight="true" outlineLevel="0" collapsed="false">
      <c r="A67" s="149" t="s">
        <v>29801</v>
      </c>
      <c r="B67" s="152" t="s">
        <v>29802</v>
      </c>
    </row>
    <row r="68" customFormat="false" ht="16.5" hidden="false" customHeight="true" outlineLevel="0" collapsed="false">
      <c r="A68" s="143" t="s">
        <v>1552</v>
      </c>
      <c r="B68" s="146" t="s">
        <v>29803</v>
      </c>
    </row>
    <row r="69" customFormat="false" ht="16.5" hidden="false" customHeight="true" outlineLevel="0" collapsed="false">
      <c r="A69" s="149" t="s">
        <v>28493</v>
      </c>
      <c r="B69" s="152" t="s">
        <v>29804</v>
      </c>
    </row>
    <row r="70" customFormat="false" ht="19.5" hidden="false" customHeight="true" outlineLevel="0" collapsed="false">
      <c r="A70" s="50" t="s">
        <v>29805</v>
      </c>
      <c r="B70" s="50"/>
    </row>
    <row r="71" customFormat="false" ht="27.75" hidden="false" customHeight="true" outlineLevel="0" collapsed="false">
      <c r="A71" s="149" t="s">
        <v>29806</v>
      </c>
      <c r="B71" s="152" t="s">
        <v>29807</v>
      </c>
    </row>
    <row r="72" customFormat="false" ht="16.5" hidden="false" customHeight="true" outlineLevel="0" collapsed="false">
      <c r="A72" s="143" t="s">
        <v>29808</v>
      </c>
      <c r="B72" s="146" t="s">
        <v>29809</v>
      </c>
    </row>
    <row r="73" customFormat="false" ht="16.5" hidden="false" customHeight="true" outlineLevel="0" collapsed="false">
      <c r="A73" s="149" t="s">
        <v>29810</v>
      </c>
      <c r="B73" s="152" t="s">
        <v>29811</v>
      </c>
    </row>
    <row r="74" customFormat="false" ht="16.5" hidden="false" customHeight="true" outlineLevel="0" collapsed="false">
      <c r="A74" s="143" t="s">
        <v>29812</v>
      </c>
      <c r="B74" s="146" t="s">
        <v>29813</v>
      </c>
    </row>
    <row r="75" customFormat="false" ht="16.5" hidden="false" customHeight="true" outlineLevel="0" collapsed="false">
      <c r="A75" s="149" t="s">
        <v>29814</v>
      </c>
      <c r="B75" s="152" t="s">
        <v>29815</v>
      </c>
    </row>
    <row r="76" customFormat="false" ht="16.5" hidden="false" customHeight="true" outlineLevel="0" collapsed="false">
      <c r="A76" s="143" t="s">
        <v>29816</v>
      </c>
      <c r="B76" s="146" t="s">
        <v>29817</v>
      </c>
    </row>
    <row r="77" customFormat="false" ht="27.75" hidden="false" customHeight="true" outlineLevel="0" collapsed="false">
      <c r="A77" s="149" t="s">
        <v>29818</v>
      </c>
      <c r="B77" s="152" t="s">
        <v>29819</v>
      </c>
    </row>
    <row r="78" customFormat="false" ht="16.5" hidden="false" customHeight="true" outlineLevel="0" collapsed="false">
      <c r="A78" s="143" t="s">
        <v>29820</v>
      </c>
      <c r="B78" s="146" t="s">
        <v>29821</v>
      </c>
    </row>
    <row r="80" customFormat="false" ht="15" hidden="false" customHeight="false" outlineLevel="0" collapsed="false">
      <c r="A80" s="47" t="s">
        <v>29822</v>
      </c>
      <c r="B80" s="47"/>
    </row>
  </sheetData>
  <sheetProtection sheet="true" password="dd42" formatCells="false" formatColumns="false" formatRows="false" sort="false" autoFilter="false"/>
  <mergeCells count="8">
    <mergeCell ref="A1:B1"/>
    <mergeCell ref="A4:B4"/>
    <mergeCell ref="A14:B14"/>
    <mergeCell ref="A25:B25"/>
    <mergeCell ref="A55:B55"/>
    <mergeCell ref="A61:B61"/>
    <mergeCell ref="A70:B70"/>
    <mergeCell ref="A80:B80"/>
  </mergeCells>
  <hyperlinks>
    <hyperlink ref="A2" location="'MAP'!A1" display="◀  MAP"/>
  </hyperlinks>
  <printOptions headings="false" gridLines="false" gridLinesSet="true" horizontalCentered="false" verticalCentered="false"/>
  <pageMargins left="0.4" right="0.4" top="0.55" bottom="0.55" header="0.511811023622047" footer="0.3"/>
  <pageSetup paperSize="1" scale="100" fitToWidth="1" fitToHeight="0" pageOrder="downThenOver" orientation="portrait" blackAndWhite="false" draft="false" cellComments="none" horizontalDpi="300" verticalDpi="300" copies="1"/>
  <headerFooter differentFirst="false" differentOddEven="false">
    <oddHeader/>
    <oddFooter>&amp;L&amp;7 &amp;K808080PCI AI  —  Growth OS&amp;R&amp;7 &amp;K808080Page &amp;P of &amp;N</oddFooter>
  </headerFooter>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true"/>
  </sheetPr>
  <dimension ref="A1:Y2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4" min="1" style="1" width="16"/>
    <col collapsed="false" customWidth="true" hidden="false" outlineLevel="0" max="5" min="5" style="1" width="18"/>
    <col collapsed="false" customWidth="true" hidden="false" outlineLevel="0" max="6" min="6" style="1" width="21"/>
    <col collapsed="false" customWidth="true" hidden="false" outlineLevel="0" max="7" min="7" style="1" width="27"/>
    <col collapsed="false" customWidth="true" hidden="false" outlineLevel="0" max="8" min="8" style="1" width="22"/>
    <col collapsed="false" customWidth="true" hidden="false" outlineLevel="0" max="9" min="9" style="1" width="16"/>
    <col collapsed="false" customWidth="true" hidden="false" outlineLevel="0" max="10" min="10" style="1" width="27"/>
    <col collapsed="false" customWidth="true" hidden="false" outlineLevel="0" max="11" min="11" style="1" width="26"/>
    <col collapsed="false" customWidth="true" hidden="false" outlineLevel="0" max="12" min="12" style="1" width="19"/>
    <col collapsed="false" customWidth="true" hidden="false" outlineLevel="0" max="13" min="13" style="1" width="20"/>
    <col collapsed="false" customWidth="true" hidden="false" outlineLevel="0" max="14" min="14" style="1" width="16"/>
    <col collapsed="false" customWidth="true" hidden="false" outlineLevel="0" max="15" min="15" style="1" width="30"/>
    <col collapsed="false" customWidth="true" hidden="false" outlineLevel="0" max="16" min="16" style="1" width="38"/>
    <col collapsed="false" customWidth="true" hidden="false" outlineLevel="0" max="17" min="17" style="1" width="20"/>
    <col collapsed="false" customWidth="true" hidden="false" outlineLevel="0" max="18" min="18" style="1" width="22"/>
    <col collapsed="false" customWidth="true" hidden="false" outlineLevel="0" max="19" min="19" style="1" width="34"/>
    <col collapsed="false" customWidth="true" hidden="false" outlineLevel="0" max="20" min="20" style="1" width="14"/>
    <col collapsed="false" customWidth="true" hidden="false" outlineLevel="0" max="21" min="21" style="1" width="24"/>
    <col collapsed="false" customWidth="true" hidden="false" outlineLevel="0" max="22" min="22" style="1" width="26"/>
    <col collapsed="false" customWidth="true" hidden="false" outlineLevel="0" max="23" min="23" style="0" width="34"/>
    <col collapsed="false" customWidth="true" hidden="false" outlineLevel="0" max="24" min="24" style="0" width="32.5"/>
    <col collapsed="false" customWidth="true" hidden="false" outlineLevel="0" max="25" min="25" style="0" width="33.5"/>
  </cols>
  <sheetData>
    <row r="1" customFormat="false" ht="25.5" hidden="false" customHeight="true" outlineLevel="0" collapsed="false">
      <c r="A1" s="2" t="s">
        <v>29823</v>
      </c>
      <c r="B1" s="2"/>
      <c r="C1" s="2"/>
      <c r="D1" s="2"/>
      <c r="E1" s="2"/>
      <c r="F1" s="2"/>
      <c r="G1" s="2"/>
      <c r="H1" s="2"/>
      <c r="I1" s="2"/>
      <c r="J1" s="2"/>
      <c r="K1" s="2"/>
      <c r="L1" s="2"/>
      <c r="M1" s="2"/>
      <c r="N1" s="2"/>
      <c r="O1" s="2"/>
      <c r="P1" s="2"/>
      <c r="Q1" s="2"/>
      <c r="R1" s="2"/>
      <c r="S1" s="2"/>
      <c r="T1" s="2"/>
      <c r="U1" s="2"/>
      <c r="V1" s="2"/>
      <c r="W1" s="2"/>
      <c r="X1" s="2"/>
      <c r="Y1" s="2"/>
    </row>
    <row r="2" customFormat="false" ht="18" hidden="false" customHeight="true" outlineLevel="0" collapsed="false">
      <c r="A2" s="3" t="s">
        <v>1</v>
      </c>
    </row>
    <row r="3" customFormat="false" ht="27.75" hidden="false" customHeight="true" outlineLevel="0" collapsed="false">
      <c r="A3" s="72" t="s">
        <v>1019</v>
      </c>
      <c r="B3" s="72" t="s">
        <v>571</v>
      </c>
      <c r="C3" s="72" t="s">
        <v>29824</v>
      </c>
      <c r="D3" s="72" t="s">
        <v>28748</v>
      </c>
      <c r="E3" s="72" t="s">
        <v>570</v>
      </c>
      <c r="F3" s="72" t="s">
        <v>1502</v>
      </c>
      <c r="G3" s="72" t="s">
        <v>29825</v>
      </c>
      <c r="H3" s="72" t="s">
        <v>29826</v>
      </c>
      <c r="I3" s="72" t="s">
        <v>29827</v>
      </c>
      <c r="J3" s="72" t="s">
        <v>569</v>
      </c>
      <c r="K3" s="72" t="s">
        <v>29828</v>
      </c>
      <c r="L3" s="72" t="s">
        <v>29829</v>
      </c>
      <c r="M3" s="72" t="s">
        <v>29830</v>
      </c>
      <c r="N3" s="72" t="s">
        <v>29831</v>
      </c>
      <c r="O3" s="295" t="s">
        <v>28657</v>
      </c>
      <c r="P3" s="72" t="s">
        <v>29832</v>
      </c>
      <c r="Q3" s="72" t="s">
        <v>29301</v>
      </c>
      <c r="R3" s="72" t="s">
        <v>29833</v>
      </c>
      <c r="S3" s="72" t="s">
        <v>29834</v>
      </c>
      <c r="T3" s="72" t="s">
        <v>29835</v>
      </c>
      <c r="U3" s="72" t="s">
        <v>29836</v>
      </c>
      <c r="V3" s="72" t="s">
        <v>29837</v>
      </c>
      <c r="W3" s="44" t="s">
        <v>29838</v>
      </c>
      <c r="X3" s="44" t="s">
        <v>29839</v>
      </c>
      <c r="Y3" s="44" t="s">
        <v>1480</v>
      </c>
    </row>
    <row r="4" customFormat="false" ht="15" hidden="false" customHeight="true" outlineLevel="0" collapsed="false">
      <c r="A4" s="20" t="s">
        <v>28399</v>
      </c>
      <c r="B4" s="20" t="s">
        <v>28758</v>
      </c>
      <c r="C4" s="20" t="s">
        <v>29840</v>
      </c>
      <c r="D4" s="296" t="s">
        <v>28772</v>
      </c>
      <c r="E4" s="296" t="s">
        <v>28508</v>
      </c>
      <c r="F4" s="296" t="s">
        <v>29841</v>
      </c>
      <c r="G4" s="296" t="s">
        <v>29842</v>
      </c>
      <c r="H4" s="296" t="s">
        <v>29843</v>
      </c>
      <c r="I4" s="20" t="s">
        <v>1741</v>
      </c>
      <c r="J4" s="296" t="s">
        <v>28755</v>
      </c>
      <c r="K4" s="296" t="s">
        <v>29844</v>
      </c>
      <c r="L4" s="20" t="s">
        <v>29845</v>
      </c>
      <c r="M4" s="20" t="s">
        <v>29846</v>
      </c>
      <c r="N4" s="20" t="s">
        <v>29847</v>
      </c>
      <c r="O4" s="296" t="s">
        <v>76</v>
      </c>
      <c r="P4" s="296" t="s">
        <v>29848</v>
      </c>
      <c r="Q4" s="20" t="s">
        <v>29849</v>
      </c>
      <c r="R4" s="20" t="s">
        <v>28702</v>
      </c>
      <c r="S4" s="296" t="s">
        <v>28524</v>
      </c>
      <c r="T4" s="296" t="s">
        <v>29850</v>
      </c>
      <c r="U4" s="296" t="s">
        <v>29851</v>
      </c>
      <c r="V4" s="20" t="s">
        <v>1741</v>
      </c>
      <c r="W4" s="73" t="s">
        <v>577</v>
      </c>
      <c r="X4" s="73" t="s">
        <v>29852</v>
      </c>
      <c r="Y4" s="297" t="s">
        <v>28631</v>
      </c>
    </row>
    <row r="5" customFormat="false" ht="15" hidden="false" customHeight="true" outlineLevel="0" collapsed="false">
      <c r="A5" s="20" t="s">
        <v>28404</v>
      </c>
      <c r="B5" s="20" t="s">
        <v>1797</v>
      </c>
      <c r="C5" s="20" t="s">
        <v>29853</v>
      </c>
      <c r="D5" s="296" t="s">
        <v>28793</v>
      </c>
      <c r="E5" s="296" t="s">
        <v>28509</v>
      </c>
      <c r="F5" s="296" t="s">
        <v>29854</v>
      </c>
      <c r="G5" s="296" t="s">
        <v>29855</v>
      </c>
      <c r="H5" s="296" t="s">
        <v>29856</v>
      </c>
      <c r="I5" s="20" t="s">
        <v>29857</v>
      </c>
      <c r="J5" s="296" t="s">
        <v>28762</v>
      </c>
      <c r="K5" s="296" t="s">
        <v>29858</v>
      </c>
      <c r="L5" s="20" t="s">
        <v>29859</v>
      </c>
      <c r="M5" s="20" t="s">
        <v>29860</v>
      </c>
      <c r="N5" s="20" t="s">
        <v>29861</v>
      </c>
      <c r="O5" s="296" t="s">
        <v>1783</v>
      </c>
      <c r="P5" s="296" t="s">
        <v>29862</v>
      </c>
      <c r="Q5" s="20" t="s">
        <v>28413</v>
      </c>
      <c r="R5" s="20" t="str">
        <f aca="false">IF('START HERE'!$B$55="","",'START HERE'!$B$55)</f>
        <v>Employee 1</v>
      </c>
      <c r="S5" s="296" t="s">
        <v>28525</v>
      </c>
      <c r="T5" s="296" t="s">
        <v>29863</v>
      </c>
      <c r="U5" s="296" t="s">
        <v>29858</v>
      </c>
      <c r="V5" s="20" t="s">
        <v>29864</v>
      </c>
      <c r="W5" s="73" t="s">
        <v>581</v>
      </c>
      <c r="X5" s="73" t="s">
        <v>29852</v>
      </c>
      <c r="Y5" s="297" t="s">
        <v>28633</v>
      </c>
    </row>
    <row r="6" customFormat="false" ht="15" hidden="false" customHeight="true" outlineLevel="0" collapsed="false">
      <c r="A6" s="20" t="s">
        <v>28409</v>
      </c>
      <c r="B6" s="20" t="s">
        <v>1654</v>
      </c>
      <c r="C6" s="20" t="s">
        <v>29865</v>
      </c>
      <c r="D6" s="296" t="s">
        <v>28829</v>
      </c>
      <c r="E6" s="296" t="s">
        <v>28510</v>
      </c>
      <c r="F6" s="296" t="s">
        <v>29866</v>
      </c>
      <c r="G6" s="296" t="s">
        <v>29867</v>
      </c>
      <c r="H6" s="296" t="s">
        <v>29868</v>
      </c>
      <c r="I6" s="20" t="s">
        <v>29869</v>
      </c>
      <c r="J6" s="296" t="s">
        <v>28766</v>
      </c>
      <c r="K6" s="296" t="s">
        <v>29851</v>
      </c>
      <c r="L6" s="20" t="s">
        <v>29870</v>
      </c>
      <c r="M6" s="20" t="s">
        <v>29871</v>
      </c>
      <c r="N6" s="20" t="s">
        <v>29872</v>
      </c>
      <c r="O6" s="296" t="s">
        <v>28658</v>
      </c>
      <c r="P6" s="296" t="s">
        <v>29873</v>
      </c>
      <c r="Q6" s="20" t="s">
        <v>29874</v>
      </c>
      <c r="R6" s="20" t="str">
        <f aca="false">IF('START HERE'!$B$56="","",'START HERE'!$B$56)</f>
        <v/>
      </c>
      <c r="S6" s="296" t="s">
        <v>28526</v>
      </c>
      <c r="T6" s="296" t="s">
        <v>29875</v>
      </c>
      <c r="U6" s="296" t="s">
        <v>29844</v>
      </c>
      <c r="V6" s="20" t="s">
        <v>29876</v>
      </c>
      <c r="W6" s="73" t="s">
        <v>585</v>
      </c>
      <c r="X6" s="73" t="s">
        <v>29852</v>
      </c>
      <c r="Y6" s="297" t="s">
        <v>28635</v>
      </c>
    </row>
    <row r="7" customFormat="false" ht="15" hidden="false" customHeight="true" outlineLevel="0" collapsed="false">
      <c r="A7" s="20" t="s">
        <v>28412</v>
      </c>
      <c r="B7" s="20" t="s">
        <v>1784</v>
      </c>
      <c r="C7" s="13"/>
      <c r="D7" s="296" t="s">
        <v>28802</v>
      </c>
      <c r="E7" s="296" t="s">
        <v>28511</v>
      </c>
      <c r="F7" s="296" t="s">
        <v>29877</v>
      </c>
      <c r="G7" s="296" t="s">
        <v>29878</v>
      </c>
      <c r="H7" s="296" t="s">
        <v>29879</v>
      </c>
      <c r="I7" s="20" t="s">
        <v>29348</v>
      </c>
      <c r="J7" s="296" t="s">
        <v>28861</v>
      </c>
      <c r="K7" s="296" t="s">
        <v>29880</v>
      </c>
      <c r="L7" s="20" t="s">
        <v>29881</v>
      </c>
      <c r="M7" s="20" t="s">
        <v>29882</v>
      </c>
      <c r="N7" s="13"/>
      <c r="O7" s="297" t="s">
        <v>28659</v>
      </c>
      <c r="P7" s="296" t="s">
        <v>29883</v>
      </c>
      <c r="Q7" s="20" t="s">
        <v>28412</v>
      </c>
      <c r="R7" s="20" t="str">
        <f aca="false">IF('START HERE'!$B$57="","",'START HERE'!$B$57)</f>
        <v/>
      </c>
      <c r="S7" s="296" t="s">
        <v>28527</v>
      </c>
      <c r="T7" s="296" t="s">
        <v>29884</v>
      </c>
      <c r="U7" s="296" t="s">
        <v>29885</v>
      </c>
      <c r="V7" s="20" t="s">
        <v>29886</v>
      </c>
      <c r="W7" s="73" t="s">
        <v>589</v>
      </c>
      <c r="X7" s="73" t="s">
        <v>29852</v>
      </c>
      <c r="Y7" s="297" t="s">
        <v>28637</v>
      </c>
    </row>
    <row r="8" customFormat="false" ht="15" hidden="false" customHeight="true" outlineLevel="0" collapsed="false">
      <c r="A8" s="20" t="s">
        <v>28410</v>
      </c>
      <c r="B8" s="13"/>
      <c r="C8" s="13"/>
      <c r="D8" s="296" t="s">
        <v>480</v>
      </c>
      <c r="E8" s="296" t="s">
        <v>28512</v>
      </c>
      <c r="F8" s="296" t="s">
        <v>29887</v>
      </c>
      <c r="G8" s="296" t="s">
        <v>29888</v>
      </c>
      <c r="H8" s="296" t="s">
        <v>29889</v>
      </c>
      <c r="I8" s="20" t="s">
        <v>29890</v>
      </c>
      <c r="J8" s="296" t="s">
        <v>28799</v>
      </c>
      <c r="K8" s="296" t="s">
        <v>28514</v>
      </c>
      <c r="L8" s="20" t="s">
        <v>29891</v>
      </c>
      <c r="M8" s="20" t="s">
        <v>29892</v>
      </c>
      <c r="N8" s="13"/>
      <c r="O8" s="297" t="s">
        <v>147</v>
      </c>
      <c r="P8" s="296" t="s">
        <v>29893</v>
      </c>
      <c r="Q8" s="20" t="s">
        <v>29894</v>
      </c>
      <c r="R8" s="20" t="str">
        <f aca="false">IF('START HERE'!$B$58="","",'START HERE'!$B$58)</f>
        <v/>
      </c>
      <c r="S8" s="296" t="s">
        <v>28528</v>
      </c>
      <c r="T8" s="296" t="s">
        <v>29895</v>
      </c>
      <c r="U8" s="296" t="s">
        <v>29896</v>
      </c>
      <c r="V8" s="20" t="s">
        <v>29897</v>
      </c>
      <c r="W8" s="73" t="s">
        <v>593</v>
      </c>
      <c r="X8" s="73" t="s">
        <v>29852</v>
      </c>
      <c r="Y8" s="297" t="s">
        <v>28639</v>
      </c>
    </row>
    <row r="9" customFormat="false" ht="15" hidden="false" customHeight="true" outlineLevel="0" collapsed="false">
      <c r="A9" s="20" t="s">
        <v>28418</v>
      </c>
      <c r="B9" s="13"/>
      <c r="C9" s="13"/>
      <c r="D9" s="296" t="s">
        <v>28920</v>
      </c>
      <c r="E9" s="296" t="s">
        <v>28513</v>
      </c>
      <c r="F9" s="296" t="s">
        <v>29898</v>
      </c>
      <c r="G9" s="296" t="s">
        <v>29899</v>
      </c>
      <c r="H9" s="296" t="s">
        <v>29900</v>
      </c>
      <c r="I9" s="20" t="s">
        <v>29901</v>
      </c>
      <c r="J9" s="296" t="s">
        <v>28804</v>
      </c>
      <c r="K9" s="296" t="s">
        <v>29896</v>
      </c>
      <c r="L9" s="20" t="s">
        <v>29902</v>
      </c>
      <c r="M9" s="20" t="s">
        <v>29903</v>
      </c>
      <c r="N9" s="13"/>
      <c r="O9" s="297" t="s">
        <v>28660</v>
      </c>
      <c r="P9" s="296" t="s">
        <v>29904</v>
      </c>
      <c r="Q9" s="20" t="s">
        <v>29905</v>
      </c>
      <c r="R9" s="20" t="str">
        <f aca="false">IF('START HERE'!$B$59="","",'START HERE'!$B$59)</f>
        <v/>
      </c>
      <c r="S9" s="296" t="s">
        <v>28529</v>
      </c>
      <c r="T9" s="13"/>
      <c r="U9" s="296" t="s">
        <v>28514</v>
      </c>
      <c r="V9" s="20" t="s">
        <v>29906</v>
      </c>
      <c r="W9" s="73" t="s">
        <v>597</v>
      </c>
      <c r="X9" s="73" t="s">
        <v>29852</v>
      </c>
      <c r="Y9" s="297" t="s">
        <v>28641</v>
      </c>
    </row>
    <row r="10" customFormat="false" ht="15" hidden="false" customHeight="true" outlineLevel="0" collapsed="false">
      <c r="A10" s="13"/>
      <c r="B10" s="13"/>
      <c r="C10" s="13"/>
      <c r="D10" s="296" t="s">
        <v>28759</v>
      </c>
      <c r="E10" s="296" t="s">
        <v>28514</v>
      </c>
      <c r="F10" s="296" t="s">
        <v>29907</v>
      </c>
      <c r="G10" s="296" t="s">
        <v>29908</v>
      </c>
      <c r="H10" s="296" t="s">
        <v>29909</v>
      </c>
      <c r="I10" s="20" t="s">
        <v>29910</v>
      </c>
      <c r="J10" s="296" t="s">
        <v>29004</v>
      </c>
      <c r="K10" s="296" t="s">
        <v>29911</v>
      </c>
      <c r="L10" s="20" t="s">
        <v>29912</v>
      </c>
      <c r="M10" s="20" t="s">
        <v>29913</v>
      </c>
      <c r="N10" s="13"/>
      <c r="O10" s="297" t="s">
        <v>28661</v>
      </c>
      <c r="P10" s="296" t="s">
        <v>29914</v>
      </c>
      <c r="Q10" s="20" t="s">
        <v>29915</v>
      </c>
      <c r="R10" s="20" t="str">
        <f aca="false">IF('START HERE'!$B$60="","",'START HERE'!$B$60)</f>
        <v/>
      </c>
      <c r="S10" s="296" t="s">
        <v>28530</v>
      </c>
      <c r="T10" s="13"/>
      <c r="U10" s="296" t="s">
        <v>29911</v>
      </c>
      <c r="V10" s="13"/>
      <c r="W10" s="73" t="s">
        <v>601</v>
      </c>
      <c r="X10" s="73" t="s">
        <v>29852</v>
      </c>
      <c r="Y10" s="297" t="s">
        <v>28643</v>
      </c>
    </row>
    <row r="11" customFormat="false" ht="15" hidden="false" customHeight="true" outlineLevel="0" collapsed="false">
      <c r="A11" s="13"/>
      <c r="B11" s="13"/>
      <c r="C11" s="13"/>
      <c r="D11" s="13"/>
      <c r="E11" s="296" t="s">
        <v>28515</v>
      </c>
      <c r="F11" s="296" t="s">
        <v>29916</v>
      </c>
      <c r="G11" s="296" t="s">
        <v>29917</v>
      </c>
      <c r="H11" s="296" t="s">
        <v>29918</v>
      </c>
      <c r="I11" s="13"/>
      <c r="J11" s="296" t="s">
        <v>1609</v>
      </c>
      <c r="K11" s="296" t="s">
        <v>29919</v>
      </c>
      <c r="L11" s="20" t="s">
        <v>29920</v>
      </c>
      <c r="M11" s="20" t="s">
        <v>29921</v>
      </c>
      <c r="N11" s="13"/>
      <c r="O11" s="13"/>
      <c r="P11" s="296" t="s">
        <v>29922</v>
      </c>
      <c r="Q11" s="20" t="s">
        <v>29916</v>
      </c>
      <c r="R11" s="20" t="str">
        <f aca="false">IF('START HERE'!$B$61="","",'START HERE'!$B$61)</f>
        <v/>
      </c>
      <c r="S11" s="296" t="s">
        <v>28531</v>
      </c>
      <c r="T11" s="13"/>
      <c r="U11" s="296" t="s">
        <v>29880</v>
      </c>
      <c r="V11" s="13"/>
      <c r="W11" s="73" t="s">
        <v>605</v>
      </c>
      <c r="X11" s="73" t="s">
        <v>29852</v>
      </c>
      <c r="Y11" s="297" t="s">
        <v>28645</v>
      </c>
    </row>
    <row r="12" customFormat="false" ht="15" hidden="false" customHeight="true" outlineLevel="0" collapsed="false">
      <c r="A12" s="13"/>
      <c r="B12" s="13"/>
      <c r="C12" s="13"/>
      <c r="D12" s="13"/>
      <c r="E12" s="297" t="s">
        <v>28516</v>
      </c>
      <c r="F12" s="296" t="s">
        <v>29923</v>
      </c>
      <c r="G12" s="296" t="s">
        <v>29924</v>
      </c>
      <c r="H12" s="296" t="s">
        <v>29925</v>
      </c>
      <c r="I12" s="13"/>
      <c r="J12" s="296" t="s">
        <v>1579</v>
      </c>
      <c r="K12" s="296" t="s">
        <v>29885</v>
      </c>
      <c r="L12" s="20" t="s">
        <v>29926</v>
      </c>
      <c r="M12" s="20" t="s">
        <v>29927</v>
      </c>
      <c r="N12" s="13"/>
      <c r="O12" s="13"/>
      <c r="P12" s="296" t="s">
        <v>28376</v>
      </c>
      <c r="Q12" s="13"/>
      <c r="R12" s="20" t="str">
        <f aca="false">IF('START HERE'!$B$62="","",'START HERE'!$B$62)</f>
        <v/>
      </c>
      <c r="S12" s="297" t="s">
        <v>28532</v>
      </c>
      <c r="T12" s="13"/>
      <c r="U12" s="13"/>
      <c r="V12" s="13"/>
      <c r="W12" s="73" t="s">
        <v>609</v>
      </c>
      <c r="X12" s="73" t="s">
        <v>29852</v>
      </c>
      <c r="Y12" s="297" t="s">
        <v>28647</v>
      </c>
    </row>
    <row r="13" customFormat="false" ht="15" hidden="false" customHeight="true" outlineLevel="0" collapsed="false">
      <c r="A13" s="13"/>
      <c r="B13" s="13"/>
      <c r="C13" s="13"/>
      <c r="D13" s="13"/>
      <c r="E13" s="297" t="s">
        <v>28517</v>
      </c>
      <c r="F13" s="296" t="s">
        <v>29928</v>
      </c>
      <c r="G13" s="296" t="s">
        <v>29929</v>
      </c>
      <c r="H13" s="296" t="s">
        <v>29930</v>
      </c>
      <c r="I13" s="13"/>
      <c r="J13" s="296" t="s">
        <v>1585</v>
      </c>
      <c r="K13" s="296" t="s">
        <v>29931</v>
      </c>
      <c r="L13" s="20" t="s">
        <v>29932</v>
      </c>
      <c r="M13" s="20" t="s">
        <v>29933</v>
      </c>
      <c r="N13" s="13"/>
      <c r="O13" s="13"/>
      <c r="P13" s="296" t="s">
        <v>29934</v>
      </c>
      <c r="Q13" s="13"/>
      <c r="R13" s="20" t="str">
        <f aca="false">IF('START HERE'!$B$63="","",'START HERE'!$B$63)</f>
        <v/>
      </c>
      <c r="S13" s="13"/>
      <c r="T13" s="13"/>
      <c r="U13" s="13"/>
      <c r="V13" s="13"/>
      <c r="W13" s="73" t="s">
        <v>613</v>
      </c>
      <c r="X13" s="73" t="s">
        <v>29852</v>
      </c>
      <c r="Y13" s="297" t="s">
        <v>28649</v>
      </c>
    </row>
    <row r="14" customFormat="false" ht="15" hidden="false" customHeight="true" outlineLevel="0" collapsed="false">
      <c r="A14" s="13"/>
      <c r="B14" s="13"/>
      <c r="C14" s="13"/>
      <c r="D14" s="13"/>
      <c r="E14" s="297" t="s">
        <v>28518</v>
      </c>
      <c r="F14" s="297" t="s">
        <v>29935</v>
      </c>
      <c r="G14" s="296" t="s">
        <v>29936</v>
      </c>
      <c r="H14" s="296" t="s">
        <v>29937</v>
      </c>
      <c r="I14" s="13"/>
      <c r="J14" s="296" t="s">
        <v>1591</v>
      </c>
      <c r="K14" s="296" t="s">
        <v>29938</v>
      </c>
      <c r="L14" s="20" t="s">
        <v>29939</v>
      </c>
      <c r="M14" s="20" t="s">
        <v>29940</v>
      </c>
      <c r="N14" s="13"/>
      <c r="O14" s="13"/>
      <c r="P14" s="296" t="s">
        <v>29941</v>
      </c>
      <c r="Q14" s="13"/>
      <c r="R14" s="20" t="str">
        <f aca="false">IF('START HERE'!$B$64="","",'START HERE'!$B$64)</f>
        <v/>
      </c>
      <c r="S14" s="13"/>
      <c r="T14" s="13"/>
      <c r="U14" s="13"/>
      <c r="V14" s="13"/>
      <c r="W14" s="73" t="s">
        <v>616</v>
      </c>
      <c r="X14" s="73" t="s">
        <v>29852</v>
      </c>
      <c r="Y14" s="297" t="s">
        <v>28651</v>
      </c>
    </row>
    <row r="15" customFormat="false" ht="15" hidden="false" customHeight="true" outlineLevel="0" collapsed="false">
      <c r="A15" s="13"/>
      <c r="B15" s="13"/>
      <c r="C15" s="13"/>
      <c r="D15" s="13"/>
      <c r="E15" s="297" t="s">
        <v>28519</v>
      </c>
      <c r="F15" s="13"/>
      <c r="G15" s="296" t="s">
        <v>29942</v>
      </c>
      <c r="H15" s="296" t="s">
        <v>29943</v>
      </c>
      <c r="I15" s="13"/>
      <c r="J15" s="296" t="s">
        <v>1597</v>
      </c>
      <c r="K15" s="297" t="s">
        <v>29944</v>
      </c>
      <c r="L15" s="20" t="s">
        <v>29945</v>
      </c>
      <c r="M15" s="20" t="s">
        <v>29946</v>
      </c>
      <c r="N15" s="13"/>
      <c r="O15" s="13"/>
      <c r="P15" s="297" t="s">
        <v>29947</v>
      </c>
      <c r="Q15" s="13"/>
      <c r="R15" s="13"/>
      <c r="S15" s="13"/>
      <c r="T15" s="13"/>
      <c r="U15" s="13"/>
      <c r="V15" s="13"/>
      <c r="W15" s="73" t="s">
        <v>619</v>
      </c>
      <c r="X15" s="73" t="s">
        <v>29852</v>
      </c>
      <c r="Y15" s="13"/>
    </row>
    <row r="16" customFormat="false" ht="15" hidden="false" customHeight="true" outlineLevel="0" collapsed="false">
      <c r="A16" s="13"/>
      <c r="B16" s="13"/>
      <c r="C16" s="13"/>
      <c r="D16" s="13"/>
      <c r="E16" s="297" t="s">
        <v>28520</v>
      </c>
      <c r="F16" s="13"/>
      <c r="G16" s="296" t="s">
        <v>29948</v>
      </c>
      <c r="H16" s="296" t="s">
        <v>29949</v>
      </c>
      <c r="I16" s="13"/>
      <c r="J16" s="296" t="s">
        <v>1603</v>
      </c>
      <c r="K16" s="297" t="s">
        <v>29950</v>
      </c>
      <c r="L16" s="20" t="s">
        <v>29951</v>
      </c>
      <c r="M16" s="20" t="s">
        <v>29952</v>
      </c>
      <c r="N16" s="13"/>
      <c r="O16" s="13"/>
      <c r="P16" s="297" t="s">
        <v>29953</v>
      </c>
      <c r="Q16" s="13"/>
      <c r="R16" s="13"/>
      <c r="S16" s="13"/>
      <c r="T16" s="13"/>
      <c r="U16" s="13"/>
      <c r="V16" s="13"/>
      <c r="W16" s="73" t="s">
        <v>623</v>
      </c>
      <c r="X16" s="73" t="s">
        <v>29852</v>
      </c>
      <c r="Y16" s="13"/>
    </row>
    <row r="17" customFormat="false" ht="15" hidden="false" customHeight="true" outlineLevel="0" collapsed="false">
      <c r="A17" s="13"/>
      <c r="B17" s="13"/>
      <c r="C17" s="13"/>
      <c r="D17" s="13"/>
      <c r="E17" s="13"/>
      <c r="F17" s="13"/>
      <c r="G17" s="297" t="s">
        <v>29954</v>
      </c>
      <c r="H17" s="296" t="s">
        <v>29955</v>
      </c>
      <c r="I17" s="13"/>
      <c r="J17" s="296" t="s">
        <v>1615</v>
      </c>
      <c r="K17" s="13"/>
      <c r="L17" s="13"/>
      <c r="M17" s="20" t="s">
        <v>29956</v>
      </c>
      <c r="N17" s="13"/>
      <c r="O17" s="13"/>
      <c r="P17" s="297" t="s">
        <v>29957</v>
      </c>
      <c r="Q17" s="13"/>
      <c r="R17" s="13"/>
      <c r="S17" s="13"/>
      <c r="T17" s="13"/>
      <c r="U17" s="13"/>
      <c r="V17" s="13"/>
      <c r="W17" s="73" t="s">
        <v>626</v>
      </c>
      <c r="X17" s="73" t="s">
        <v>29852</v>
      </c>
      <c r="Y17" s="13"/>
    </row>
    <row r="18" customFormat="false" ht="15" hidden="false" customHeight="true" outlineLevel="0" collapsed="false">
      <c r="A18" s="13"/>
      <c r="B18" s="13"/>
      <c r="C18" s="13"/>
      <c r="D18" s="13"/>
      <c r="E18" s="13"/>
      <c r="F18" s="13"/>
      <c r="G18" s="297" t="s">
        <v>29958</v>
      </c>
      <c r="H18" s="297" t="s">
        <v>29959</v>
      </c>
      <c r="I18" s="13"/>
      <c r="J18" s="296" t="s">
        <v>1621</v>
      </c>
      <c r="K18" s="13"/>
      <c r="L18" s="13"/>
      <c r="M18" s="20" t="s">
        <v>29960</v>
      </c>
      <c r="N18" s="13"/>
      <c r="O18" s="13"/>
      <c r="P18" s="297" t="s">
        <v>29961</v>
      </c>
      <c r="Q18" s="13"/>
      <c r="R18" s="13"/>
      <c r="S18" s="13"/>
      <c r="T18" s="13"/>
      <c r="U18" s="13"/>
      <c r="V18" s="13"/>
      <c r="W18" s="73" t="s">
        <v>630</v>
      </c>
      <c r="X18" s="73" t="s">
        <v>29852</v>
      </c>
      <c r="Y18" s="13"/>
    </row>
    <row r="19" customFormat="false" ht="15" hidden="false" customHeight="true" outlineLevel="0" collapsed="false">
      <c r="A19" s="13"/>
      <c r="B19" s="13"/>
      <c r="C19" s="13"/>
      <c r="D19" s="13"/>
      <c r="E19" s="13"/>
      <c r="F19" s="13"/>
      <c r="G19" s="297" t="s">
        <v>29962</v>
      </c>
      <c r="H19" s="297" t="s">
        <v>29963</v>
      </c>
      <c r="I19" s="13"/>
      <c r="J19" s="296" t="s">
        <v>28857</v>
      </c>
      <c r="K19" s="13"/>
      <c r="L19" s="13"/>
      <c r="M19" s="20" t="s">
        <v>29964</v>
      </c>
      <c r="N19" s="13"/>
      <c r="O19" s="13"/>
      <c r="P19" s="13"/>
      <c r="Q19" s="13"/>
      <c r="R19" s="13"/>
      <c r="S19" s="13"/>
      <c r="T19" s="13"/>
      <c r="U19" s="13"/>
      <c r="V19" s="13"/>
      <c r="W19" s="73" t="s">
        <v>634</v>
      </c>
      <c r="X19" s="73" t="s">
        <v>29852</v>
      </c>
      <c r="Y19" s="13"/>
    </row>
    <row r="20" customFormat="false" ht="15" hidden="false" customHeight="true" outlineLevel="0" collapsed="false">
      <c r="A20" s="13"/>
      <c r="B20" s="13"/>
      <c r="C20" s="13"/>
      <c r="D20" s="13"/>
      <c r="E20" s="13"/>
      <c r="F20" s="13"/>
      <c r="G20" s="297" t="s">
        <v>29285</v>
      </c>
      <c r="H20" s="297" t="s">
        <v>29965</v>
      </c>
      <c r="I20" s="13"/>
      <c r="J20" s="296" t="s">
        <v>1654</v>
      </c>
      <c r="K20" s="13"/>
      <c r="L20" s="13"/>
      <c r="M20" s="13"/>
      <c r="N20" s="13"/>
      <c r="O20" s="13"/>
      <c r="P20" s="13"/>
      <c r="Q20" s="13"/>
      <c r="R20" s="13"/>
      <c r="S20" s="13"/>
      <c r="T20" s="13"/>
      <c r="U20" s="13"/>
      <c r="V20" s="13"/>
      <c r="W20" s="73" t="s">
        <v>637</v>
      </c>
      <c r="X20" s="73" t="s">
        <v>29852</v>
      </c>
      <c r="Y20" s="13"/>
    </row>
    <row r="21" customFormat="false" ht="15" hidden="false" customHeight="true" outlineLevel="0" collapsed="false">
      <c r="A21" s="13"/>
      <c r="B21" s="13"/>
      <c r="C21" s="13"/>
      <c r="D21" s="13"/>
      <c r="E21" s="13"/>
      <c r="F21" s="13"/>
      <c r="G21" s="13"/>
      <c r="H21" s="297" t="s">
        <v>29966</v>
      </c>
      <c r="I21" s="13"/>
      <c r="J21" s="296" t="s">
        <v>28849</v>
      </c>
      <c r="K21" s="13"/>
      <c r="L21" s="13"/>
      <c r="M21" s="13"/>
      <c r="N21" s="13"/>
      <c r="O21" s="13"/>
      <c r="P21" s="13"/>
      <c r="Q21" s="13"/>
      <c r="R21" s="13"/>
      <c r="S21" s="13"/>
      <c r="T21" s="13"/>
      <c r="U21" s="13"/>
      <c r="V21" s="13"/>
      <c r="W21" s="73" t="s">
        <v>640</v>
      </c>
      <c r="X21" s="73" t="s">
        <v>29852</v>
      </c>
      <c r="Y21" s="13"/>
    </row>
    <row r="22" customFormat="false" ht="15" hidden="false" customHeight="true" outlineLevel="0" collapsed="false">
      <c r="A22" s="13"/>
      <c r="B22" s="13"/>
      <c r="C22" s="13"/>
      <c r="D22" s="13"/>
      <c r="E22" s="13"/>
      <c r="F22" s="13"/>
      <c r="G22" s="13"/>
      <c r="H22" s="13"/>
      <c r="I22" s="13"/>
      <c r="J22" s="296" t="s">
        <v>28853</v>
      </c>
      <c r="K22" s="13"/>
      <c r="L22" s="13"/>
      <c r="M22" s="13"/>
      <c r="N22" s="13"/>
      <c r="O22" s="13"/>
      <c r="P22" s="13"/>
      <c r="Q22" s="13"/>
      <c r="R22" s="13"/>
      <c r="S22" s="13"/>
      <c r="T22" s="13"/>
      <c r="U22" s="13"/>
      <c r="V22" s="13"/>
      <c r="W22" s="73" t="s">
        <v>643</v>
      </c>
      <c r="X22" s="73" t="s">
        <v>29852</v>
      </c>
      <c r="Y22" s="13"/>
    </row>
    <row r="23" customFormat="false" ht="15" hidden="false" customHeight="true" outlineLevel="0" collapsed="false">
      <c r="A23" s="13"/>
      <c r="B23" s="13"/>
      <c r="C23" s="13"/>
      <c r="D23" s="13"/>
      <c r="E23" s="13"/>
      <c r="F23" s="13"/>
      <c r="G23" s="13"/>
      <c r="H23" s="13"/>
      <c r="I23" s="13"/>
      <c r="J23" s="296" t="s">
        <v>28869</v>
      </c>
      <c r="K23" s="13"/>
      <c r="L23" s="13"/>
      <c r="M23" s="13"/>
      <c r="N23" s="13"/>
      <c r="O23" s="13"/>
      <c r="P23" s="13"/>
      <c r="Q23" s="13"/>
      <c r="R23" s="13"/>
      <c r="S23" s="13"/>
      <c r="T23" s="13"/>
      <c r="U23" s="13"/>
      <c r="V23" s="13"/>
      <c r="W23" s="73" t="s">
        <v>646</v>
      </c>
      <c r="X23" s="73" t="s">
        <v>29852</v>
      </c>
      <c r="Y23" s="13"/>
    </row>
    <row r="24" customFormat="false" ht="15" hidden="false" customHeight="true" outlineLevel="0" collapsed="false">
      <c r="A24" s="13"/>
      <c r="B24" s="13"/>
      <c r="C24" s="13"/>
      <c r="D24" s="13"/>
      <c r="E24" s="13"/>
      <c r="F24" s="13"/>
      <c r="G24" s="13"/>
      <c r="H24" s="13"/>
      <c r="I24" s="13"/>
      <c r="J24" s="296" t="s">
        <v>28873</v>
      </c>
      <c r="K24" s="13"/>
      <c r="L24" s="13"/>
      <c r="M24" s="13"/>
      <c r="N24" s="13"/>
      <c r="O24" s="13"/>
      <c r="P24" s="13"/>
      <c r="Q24" s="13"/>
      <c r="R24" s="13"/>
      <c r="S24" s="13"/>
      <c r="T24" s="13"/>
      <c r="U24" s="13"/>
      <c r="V24" s="13"/>
      <c r="W24" s="73" t="s">
        <v>646</v>
      </c>
      <c r="X24" s="73" t="s">
        <v>29852</v>
      </c>
      <c r="Y24" s="13"/>
    </row>
    <row r="25" customFormat="false" ht="15" hidden="false" customHeight="true" outlineLevel="0" collapsed="false">
      <c r="A25" s="13"/>
      <c r="B25" s="13"/>
      <c r="C25" s="13"/>
      <c r="D25" s="13"/>
      <c r="E25" s="13"/>
      <c r="F25" s="13"/>
      <c r="G25" s="13"/>
      <c r="H25" s="13"/>
      <c r="I25" s="13"/>
      <c r="J25" s="296" t="s">
        <v>28842</v>
      </c>
      <c r="K25" s="13"/>
      <c r="L25" s="13"/>
      <c r="M25" s="13"/>
      <c r="N25" s="13"/>
      <c r="O25" s="13"/>
      <c r="P25" s="13"/>
      <c r="Q25" s="13"/>
      <c r="R25" s="13"/>
      <c r="S25" s="13"/>
      <c r="T25" s="13"/>
      <c r="U25" s="13"/>
      <c r="V25" s="13"/>
      <c r="W25" s="73" t="s">
        <v>651</v>
      </c>
      <c r="X25" s="73" t="s">
        <v>29852</v>
      </c>
      <c r="Y25" s="13"/>
    </row>
    <row r="26" customFormat="false" ht="15" hidden="false" customHeight="true" outlineLevel="0" collapsed="false">
      <c r="A26" s="13"/>
      <c r="B26" s="13"/>
      <c r="C26" s="13"/>
      <c r="D26" s="13"/>
      <c r="E26" s="13"/>
      <c r="F26" s="13"/>
      <c r="G26" s="13"/>
      <c r="H26" s="13"/>
      <c r="I26" s="13"/>
      <c r="J26" s="296" t="s">
        <v>28877</v>
      </c>
      <c r="K26" s="13"/>
      <c r="L26" s="13"/>
      <c r="M26" s="13"/>
      <c r="N26" s="13"/>
      <c r="O26" s="13"/>
      <c r="P26" s="13"/>
      <c r="Q26" s="13"/>
      <c r="R26" s="13"/>
      <c r="S26" s="13"/>
      <c r="T26" s="13"/>
      <c r="U26" s="13"/>
      <c r="V26" s="13"/>
      <c r="W26" s="73" t="s">
        <v>654</v>
      </c>
      <c r="X26" s="73" t="s">
        <v>29852</v>
      </c>
      <c r="Y26" s="13"/>
    </row>
    <row r="27" customFormat="false" ht="15" hidden="false" customHeight="true" outlineLevel="0" collapsed="false">
      <c r="A27" s="13"/>
      <c r="B27" s="13"/>
      <c r="C27" s="13"/>
      <c r="D27" s="13"/>
      <c r="E27" s="13"/>
      <c r="F27" s="13"/>
      <c r="G27" s="13"/>
      <c r="H27" s="13"/>
      <c r="I27" s="13"/>
      <c r="J27" s="296" t="s">
        <v>28881</v>
      </c>
      <c r="K27" s="13"/>
      <c r="L27" s="13"/>
      <c r="M27" s="13"/>
      <c r="N27" s="13"/>
      <c r="O27" s="13"/>
      <c r="P27" s="13"/>
      <c r="Q27" s="13"/>
      <c r="R27" s="13"/>
      <c r="S27" s="13"/>
      <c r="T27" s="13"/>
      <c r="U27" s="13"/>
      <c r="V27" s="13"/>
      <c r="W27" s="73" t="s">
        <v>658</v>
      </c>
      <c r="X27" s="73" t="s">
        <v>29852</v>
      </c>
      <c r="Y27" s="13"/>
    </row>
    <row r="28" customFormat="false" ht="15" hidden="false" customHeight="true" outlineLevel="0" collapsed="false">
      <c r="A28" s="13"/>
      <c r="B28" s="13"/>
      <c r="C28" s="13"/>
      <c r="D28" s="13"/>
      <c r="E28" s="13"/>
      <c r="F28" s="13"/>
      <c r="G28" s="13"/>
      <c r="H28" s="13"/>
      <c r="I28" s="13"/>
      <c r="J28" s="296" t="s">
        <v>28885</v>
      </c>
      <c r="K28" s="13"/>
      <c r="L28" s="13"/>
      <c r="M28" s="13"/>
      <c r="N28" s="13"/>
      <c r="O28" s="13"/>
      <c r="P28" s="13"/>
      <c r="Q28" s="13"/>
      <c r="R28" s="13"/>
      <c r="S28" s="13"/>
      <c r="T28" s="13"/>
      <c r="U28" s="13"/>
      <c r="V28" s="13"/>
      <c r="W28" s="73" t="s">
        <v>661</v>
      </c>
      <c r="X28" s="73" t="s">
        <v>29852</v>
      </c>
      <c r="Y28" s="13"/>
    </row>
    <row r="29" customFormat="false" ht="15" hidden="false" customHeight="true" outlineLevel="0" collapsed="false">
      <c r="A29" s="13"/>
      <c r="B29" s="13"/>
      <c r="C29" s="13"/>
      <c r="D29" s="13"/>
      <c r="E29" s="13"/>
      <c r="F29" s="13"/>
      <c r="G29" s="13"/>
      <c r="H29" s="13"/>
      <c r="I29" s="13"/>
      <c r="J29" s="296" t="s">
        <v>28865</v>
      </c>
      <c r="K29" s="13"/>
      <c r="L29" s="13"/>
      <c r="M29" s="13"/>
      <c r="N29" s="13"/>
      <c r="O29" s="13"/>
      <c r="P29" s="13"/>
      <c r="Q29" s="13"/>
      <c r="R29" s="13"/>
      <c r="S29" s="13"/>
      <c r="T29" s="13"/>
      <c r="U29" s="13"/>
      <c r="V29" s="13"/>
      <c r="W29" s="73" t="s">
        <v>664</v>
      </c>
      <c r="X29" s="73" t="s">
        <v>29852</v>
      </c>
      <c r="Y29" s="13"/>
    </row>
    <row r="30" customFormat="false" ht="15" hidden="false" customHeight="true" outlineLevel="0" collapsed="false">
      <c r="A30" s="13"/>
      <c r="B30" s="13"/>
      <c r="C30" s="13"/>
      <c r="D30" s="13"/>
      <c r="E30" s="13"/>
      <c r="F30" s="13"/>
      <c r="G30" s="13"/>
      <c r="H30" s="13"/>
      <c r="I30" s="13"/>
      <c r="J30" s="296" t="s">
        <v>1648</v>
      </c>
      <c r="K30" s="13"/>
      <c r="L30" s="13"/>
      <c r="M30" s="13"/>
      <c r="N30" s="13"/>
      <c r="O30" s="13"/>
      <c r="P30" s="13"/>
      <c r="Q30" s="13"/>
      <c r="R30" s="13"/>
      <c r="S30" s="13"/>
      <c r="T30" s="13"/>
      <c r="U30" s="13"/>
      <c r="V30" s="13"/>
      <c r="W30" s="73" t="s">
        <v>667</v>
      </c>
      <c r="X30" s="73" t="s">
        <v>29852</v>
      </c>
      <c r="Y30" s="13"/>
    </row>
    <row r="31" customFormat="false" ht="15" hidden="false" customHeight="true" outlineLevel="0" collapsed="false">
      <c r="A31" s="13"/>
      <c r="B31" s="13"/>
      <c r="C31" s="13"/>
      <c r="D31" s="13"/>
      <c r="E31" s="13"/>
      <c r="F31" s="13"/>
      <c r="G31" s="13"/>
      <c r="H31" s="13"/>
      <c r="I31" s="13"/>
      <c r="J31" s="296" t="s">
        <v>29034</v>
      </c>
      <c r="K31" s="13"/>
      <c r="L31" s="13"/>
      <c r="M31" s="13"/>
      <c r="N31" s="13"/>
      <c r="O31" s="13"/>
      <c r="P31" s="13"/>
      <c r="Q31" s="13"/>
      <c r="R31" s="13"/>
      <c r="S31" s="13"/>
      <c r="T31" s="13"/>
      <c r="U31" s="13"/>
      <c r="V31" s="13"/>
      <c r="W31" s="73" t="s">
        <v>670</v>
      </c>
      <c r="X31" s="73" t="s">
        <v>29852</v>
      </c>
      <c r="Y31" s="13"/>
    </row>
    <row r="32" customFormat="false" ht="15" hidden="false" customHeight="true" outlineLevel="0" collapsed="false">
      <c r="A32" s="13"/>
      <c r="B32" s="13"/>
      <c r="C32" s="13"/>
      <c r="D32" s="13"/>
      <c r="E32" s="13"/>
      <c r="F32" s="13"/>
      <c r="G32" s="13"/>
      <c r="H32" s="13"/>
      <c r="I32" s="13"/>
      <c r="J32" s="296" t="s">
        <v>29037</v>
      </c>
      <c r="K32" s="13"/>
      <c r="L32" s="13"/>
      <c r="M32" s="13"/>
      <c r="N32" s="13"/>
      <c r="O32" s="13"/>
      <c r="P32" s="13"/>
      <c r="Q32" s="13"/>
      <c r="R32" s="13"/>
      <c r="S32" s="13"/>
      <c r="T32" s="13"/>
      <c r="U32" s="13"/>
      <c r="V32" s="13"/>
      <c r="W32" s="73" t="s">
        <v>673</v>
      </c>
      <c r="X32" s="73" t="s">
        <v>29852</v>
      </c>
      <c r="Y32" s="13"/>
    </row>
    <row r="33" customFormat="false" ht="15" hidden="false" customHeight="true" outlineLevel="0" collapsed="false">
      <c r="A33" s="13"/>
      <c r="B33" s="13"/>
      <c r="C33" s="13"/>
      <c r="D33" s="13"/>
      <c r="E33" s="13"/>
      <c r="F33" s="13"/>
      <c r="G33" s="13"/>
      <c r="H33" s="13"/>
      <c r="I33" s="13"/>
      <c r="J33" s="296" t="s">
        <v>28811</v>
      </c>
      <c r="K33" s="13"/>
      <c r="L33" s="13"/>
      <c r="M33" s="13"/>
      <c r="N33" s="13"/>
      <c r="O33" s="13"/>
      <c r="P33" s="13"/>
      <c r="Q33" s="13"/>
      <c r="R33" s="13"/>
      <c r="S33" s="13"/>
      <c r="T33" s="13"/>
      <c r="U33" s="13"/>
      <c r="V33" s="13"/>
      <c r="W33" s="73" t="s">
        <v>676</v>
      </c>
      <c r="X33" s="73" t="s">
        <v>29852</v>
      </c>
      <c r="Y33" s="13"/>
    </row>
    <row r="34" customFormat="false" ht="15" hidden="false" customHeight="true" outlineLevel="0" collapsed="false">
      <c r="A34" s="13"/>
      <c r="B34" s="13"/>
      <c r="C34" s="13"/>
      <c r="D34" s="13"/>
      <c r="E34" s="13"/>
      <c r="F34" s="13"/>
      <c r="G34" s="13"/>
      <c r="H34" s="13"/>
      <c r="I34" s="13"/>
      <c r="J34" s="296" t="s">
        <v>28897</v>
      </c>
      <c r="K34" s="13"/>
      <c r="L34" s="13"/>
      <c r="M34" s="13"/>
      <c r="N34" s="13"/>
      <c r="O34" s="13"/>
      <c r="P34" s="13"/>
      <c r="Q34" s="13"/>
      <c r="R34" s="13"/>
      <c r="S34" s="13"/>
      <c r="T34" s="13"/>
      <c r="U34" s="13"/>
      <c r="V34" s="13"/>
      <c r="W34" s="73" t="s">
        <v>679</v>
      </c>
      <c r="X34" s="73" t="s">
        <v>29852</v>
      </c>
      <c r="Y34" s="13"/>
    </row>
    <row r="35" customFormat="false" ht="15" hidden="false" customHeight="true" outlineLevel="0" collapsed="false">
      <c r="A35" s="13"/>
      <c r="B35" s="13"/>
      <c r="C35" s="13"/>
      <c r="D35" s="13"/>
      <c r="E35" s="13"/>
      <c r="F35" s="13"/>
      <c r="G35" s="13"/>
      <c r="H35" s="13"/>
      <c r="I35" s="13"/>
      <c r="J35" s="296" t="s">
        <v>28902</v>
      </c>
      <c r="K35" s="13"/>
      <c r="L35" s="13"/>
      <c r="M35" s="13"/>
      <c r="N35" s="13"/>
      <c r="O35" s="13"/>
      <c r="P35" s="13"/>
      <c r="Q35" s="13"/>
      <c r="R35" s="13"/>
      <c r="S35" s="13"/>
      <c r="T35" s="13"/>
      <c r="U35" s="13"/>
      <c r="V35" s="13"/>
      <c r="W35" s="73" t="s">
        <v>683</v>
      </c>
      <c r="X35" s="73" t="s">
        <v>29852</v>
      </c>
      <c r="Y35" s="13"/>
    </row>
    <row r="36" customFormat="false" ht="15" hidden="false" customHeight="true" outlineLevel="0" collapsed="false">
      <c r="A36" s="13"/>
      <c r="B36" s="13"/>
      <c r="C36" s="13"/>
      <c r="D36" s="13"/>
      <c r="E36" s="13"/>
      <c r="F36" s="13"/>
      <c r="G36" s="13"/>
      <c r="H36" s="13"/>
      <c r="I36" s="13"/>
      <c r="J36" s="296" t="s">
        <v>1638</v>
      </c>
      <c r="K36" s="13"/>
      <c r="L36" s="13"/>
      <c r="M36" s="13"/>
      <c r="N36" s="13"/>
      <c r="O36" s="13"/>
      <c r="P36" s="13"/>
      <c r="Q36" s="13"/>
      <c r="R36" s="13"/>
      <c r="S36" s="13"/>
      <c r="T36" s="13"/>
      <c r="U36" s="13"/>
      <c r="V36" s="13"/>
      <c r="W36" s="73" t="s">
        <v>686</v>
      </c>
      <c r="X36" s="73" t="s">
        <v>29852</v>
      </c>
      <c r="Y36" s="13"/>
    </row>
    <row r="37" customFormat="false" ht="15" hidden="false" customHeight="true" outlineLevel="0" collapsed="false">
      <c r="A37" s="13"/>
      <c r="B37" s="13"/>
      <c r="C37" s="13"/>
      <c r="D37" s="13"/>
      <c r="E37" s="13"/>
      <c r="F37" s="13"/>
      <c r="G37" s="13"/>
      <c r="H37" s="13"/>
      <c r="I37" s="13"/>
      <c r="J37" s="296" t="s">
        <v>29044</v>
      </c>
      <c r="K37" s="13"/>
      <c r="L37" s="13"/>
      <c r="M37" s="13"/>
      <c r="N37" s="13"/>
      <c r="O37" s="13"/>
      <c r="P37" s="13"/>
      <c r="Q37" s="13"/>
      <c r="R37" s="13"/>
      <c r="S37" s="13"/>
      <c r="T37" s="13"/>
      <c r="U37" s="13"/>
      <c r="V37" s="13"/>
      <c r="W37" s="73" t="s">
        <v>689</v>
      </c>
      <c r="X37" s="73" t="s">
        <v>29852</v>
      </c>
      <c r="Y37" s="13"/>
    </row>
    <row r="38" customFormat="false" ht="15" hidden="false" customHeight="true" outlineLevel="0" collapsed="false">
      <c r="A38" s="13"/>
      <c r="B38" s="13"/>
      <c r="C38" s="13"/>
      <c r="D38" s="13"/>
      <c r="E38" s="13"/>
      <c r="F38" s="13"/>
      <c r="G38" s="13"/>
      <c r="H38" s="13"/>
      <c r="I38" s="13"/>
      <c r="J38" s="296" t="s">
        <v>1632</v>
      </c>
      <c r="K38" s="13"/>
      <c r="L38" s="13"/>
      <c r="M38" s="13"/>
      <c r="N38" s="13"/>
      <c r="O38" s="13"/>
      <c r="P38" s="13"/>
      <c r="Q38" s="13"/>
      <c r="R38" s="13"/>
      <c r="S38" s="13"/>
      <c r="T38" s="13"/>
      <c r="U38" s="13"/>
      <c r="V38" s="13"/>
      <c r="W38" s="73" t="s">
        <v>692</v>
      </c>
      <c r="X38" s="73" t="s">
        <v>29852</v>
      </c>
      <c r="Y38" s="13"/>
    </row>
    <row r="39" customFormat="false" ht="15" hidden="false" customHeight="true" outlineLevel="0" collapsed="false">
      <c r="A39" s="13"/>
      <c r="B39" s="13"/>
      <c r="C39" s="13"/>
      <c r="D39" s="13"/>
      <c r="E39" s="13"/>
      <c r="F39" s="13"/>
      <c r="G39" s="13"/>
      <c r="H39" s="13"/>
      <c r="I39" s="13"/>
      <c r="J39" s="296" t="s">
        <v>29048</v>
      </c>
      <c r="K39" s="13"/>
      <c r="L39" s="13"/>
      <c r="M39" s="13"/>
      <c r="N39" s="13"/>
      <c r="O39" s="13"/>
      <c r="P39" s="13"/>
      <c r="Q39" s="13"/>
      <c r="R39" s="13"/>
      <c r="S39" s="13"/>
      <c r="T39" s="13"/>
      <c r="U39" s="13"/>
      <c r="V39" s="13"/>
      <c r="W39" s="73" t="s">
        <v>696</v>
      </c>
      <c r="X39" s="73" t="s">
        <v>29852</v>
      </c>
      <c r="Y39" s="13"/>
    </row>
    <row r="40" customFormat="false" ht="15" hidden="false" customHeight="true" outlineLevel="0" collapsed="false">
      <c r="A40" s="13"/>
      <c r="B40" s="13"/>
      <c r="C40" s="13"/>
      <c r="D40" s="13"/>
      <c r="E40" s="13"/>
      <c r="F40" s="13"/>
      <c r="G40" s="13"/>
      <c r="H40" s="13"/>
      <c r="I40" s="13"/>
      <c r="J40" s="296" t="s">
        <v>29050</v>
      </c>
      <c r="K40" s="13"/>
      <c r="L40" s="13"/>
      <c r="M40" s="13"/>
      <c r="N40" s="13"/>
      <c r="O40" s="13"/>
      <c r="P40" s="13"/>
      <c r="Q40" s="13"/>
      <c r="R40" s="13"/>
      <c r="S40" s="13"/>
      <c r="T40" s="13"/>
      <c r="U40" s="13"/>
      <c r="V40" s="13"/>
      <c r="W40" s="73" t="s">
        <v>699</v>
      </c>
      <c r="X40" s="73" t="s">
        <v>29852</v>
      </c>
      <c r="Y40" s="13"/>
    </row>
    <row r="41" customFormat="false" ht="15" hidden="false" customHeight="true" outlineLevel="0" collapsed="false">
      <c r="A41" s="13"/>
      <c r="B41" s="13"/>
      <c r="C41" s="13"/>
      <c r="D41" s="13"/>
      <c r="E41" s="13"/>
      <c r="F41" s="13"/>
      <c r="G41" s="13"/>
      <c r="H41" s="13"/>
      <c r="I41" s="13"/>
      <c r="J41" s="296" t="s">
        <v>29052</v>
      </c>
      <c r="K41" s="13"/>
      <c r="L41" s="13"/>
      <c r="M41" s="13"/>
      <c r="N41" s="13"/>
      <c r="O41" s="13"/>
      <c r="P41" s="13"/>
      <c r="Q41" s="13"/>
      <c r="R41" s="13"/>
      <c r="S41" s="13"/>
      <c r="T41" s="13"/>
      <c r="U41" s="13"/>
      <c r="V41" s="13"/>
      <c r="W41" s="73" t="s">
        <v>703</v>
      </c>
      <c r="X41" s="73" t="s">
        <v>29852</v>
      </c>
      <c r="Y41" s="13"/>
    </row>
    <row r="42" customFormat="false" ht="15" hidden="false" customHeight="true" outlineLevel="0" collapsed="false">
      <c r="A42" s="13"/>
      <c r="B42" s="13"/>
      <c r="C42" s="13"/>
      <c r="D42" s="13"/>
      <c r="E42" s="13"/>
      <c r="F42" s="13"/>
      <c r="G42" s="13"/>
      <c r="H42" s="13"/>
      <c r="I42" s="13"/>
      <c r="J42" s="296" t="s">
        <v>1642</v>
      </c>
      <c r="K42" s="13"/>
      <c r="L42" s="13"/>
      <c r="M42" s="13"/>
      <c r="N42" s="13"/>
      <c r="O42" s="13"/>
      <c r="P42" s="13"/>
      <c r="Q42" s="13"/>
      <c r="R42" s="13"/>
      <c r="S42" s="13"/>
      <c r="T42" s="13"/>
      <c r="U42" s="13"/>
      <c r="V42" s="13"/>
      <c r="W42" s="73" t="s">
        <v>706</v>
      </c>
      <c r="X42" s="73" t="s">
        <v>29852</v>
      </c>
      <c r="Y42" s="13"/>
    </row>
    <row r="43" customFormat="false" ht="15" hidden="false" customHeight="true" outlineLevel="0" collapsed="false">
      <c r="A43" s="13"/>
      <c r="B43" s="13"/>
      <c r="C43" s="13"/>
      <c r="D43" s="13"/>
      <c r="E43" s="13"/>
      <c r="F43" s="13"/>
      <c r="G43" s="13"/>
      <c r="H43" s="13"/>
      <c r="I43" s="13"/>
      <c r="J43" s="296" t="s">
        <v>28913</v>
      </c>
      <c r="K43" s="13"/>
      <c r="L43" s="13"/>
      <c r="M43" s="13"/>
      <c r="N43" s="13"/>
      <c r="O43" s="13"/>
      <c r="P43" s="13"/>
      <c r="Q43" s="13"/>
      <c r="R43" s="13"/>
      <c r="S43" s="13"/>
      <c r="T43" s="13"/>
      <c r="U43" s="13"/>
      <c r="V43" s="13"/>
      <c r="W43" s="73" t="s">
        <v>709</v>
      </c>
      <c r="X43" s="73" t="s">
        <v>29852</v>
      </c>
      <c r="Y43" s="13"/>
    </row>
    <row r="44" customFormat="false" ht="15" hidden="false" customHeight="true" outlineLevel="0" collapsed="false">
      <c r="A44" s="13"/>
      <c r="B44" s="13"/>
      <c r="C44" s="13"/>
      <c r="D44" s="13"/>
      <c r="E44" s="13"/>
      <c r="F44" s="13"/>
      <c r="G44" s="13"/>
      <c r="H44" s="13"/>
      <c r="I44" s="13"/>
      <c r="J44" s="296" t="s">
        <v>29056</v>
      </c>
      <c r="K44" s="13"/>
      <c r="L44" s="13"/>
      <c r="M44" s="13"/>
      <c r="N44" s="13"/>
      <c r="O44" s="13"/>
      <c r="P44" s="13"/>
      <c r="Q44" s="13"/>
      <c r="R44" s="13"/>
      <c r="S44" s="13"/>
      <c r="T44" s="13"/>
      <c r="U44" s="13"/>
      <c r="V44" s="13"/>
      <c r="W44" s="73" t="s">
        <v>712</v>
      </c>
      <c r="X44" s="73" t="s">
        <v>29852</v>
      </c>
      <c r="Y44" s="13"/>
    </row>
    <row r="45" customFormat="false" ht="15" hidden="false" customHeight="true" outlineLevel="0" collapsed="false">
      <c r="A45" s="13"/>
      <c r="B45" s="13"/>
      <c r="C45" s="13"/>
      <c r="D45" s="13"/>
      <c r="E45" s="13"/>
      <c r="F45" s="13"/>
      <c r="G45" s="13"/>
      <c r="H45" s="13"/>
      <c r="I45" s="13"/>
      <c r="J45" s="296" t="s">
        <v>29059</v>
      </c>
      <c r="K45" s="13"/>
      <c r="L45" s="13"/>
      <c r="M45" s="13"/>
      <c r="N45" s="13"/>
      <c r="O45" s="13"/>
      <c r="P45" s="13"/>
      <c r="Q45" s="13"/>
      <c r="R45" s="13"/>
      <c r="S45" s="13"/>
      <c r="T45" s="13"/>
      <c r="U45" s="13"/>
      <c r="V45" s="13"/>
      <c r="W45" s="73" t="s">
        <v>716</v>
      </c>
      <c r="X45" s="73" t="s">
        <v>29852</v>
      </c>
      <c r="Y45" s="13"/>
    </row>
    <row r="46" customFormat="false" ht="15" hidden="false" customHeight="true" outlineLevel="0" collapsed="false">
      <c r="A46" s="13"/>
      <c r="B46" s="13"/>
      <c r="C46" s="13"/>
      <c r="D46" s="13"/>
      <c r="E46" s="13"/>
      <c r="F46" s="13"/>
      <c r="G46" s="13"/>
      <c r="H46" s="13"/>
      <c r="I46" s="13"/>
      <c r="J46" s="296" t="s">
        <v>28909</v>
      </c>
      <c r="K46" s="13"/>
      <c r="L46" s="13"/>
      <c r="M46" s="13"/>
      <c r="N46" s="13"/>
      <c r="O46" s="13"/>
      <c r="P46" s="13"/>
      <c r="Q46" s="13"/>
      <c r="R46" s="13"/>
      <c r="S46" s="13"/>
      <c r="T46" s="13"/>
      <c r="U46" s="13"/>
      <c r="V46" s="13"/>
      <c r="W46" s="73" t="s">
        <v>719</v>
      </c>
      <c r="X46" s="73" t="s">
        <v>29852</v>
      </c>
      <c r="Y46" s="13"/>
    </row>
    <row r="47" customFormat="false" ht="15" hidden="false" customHeight="true" outlineLevel="0" collapsed="false">
      <c r="A47" s="13"/>
      <c r="B47" s="13"/>
      <c r="C47" s="13"/>
      <c r="D47" s="13"/>
      <c r="E47" s="13"/>
      <c r="F47" s="13"/>
      <c r="G47" s="13"/>
      <c r="H47" s="13"/>
      <c r="I47" s="13"/>
      <c r="J47" s="296" t="s">
        <v>28917</v>
      </c>
      <c r="K47" s="13"/>
      <c r="L47" s="13"/>
      <c r="M47" s="13"/>
      <c r="N47" s="13"/>
      <c r="O47" s="13"/>
      <c r="P47" s="13"/>
      <c r="Q47" s="13"/>
      <c r="R47" s="13"/>
      <c r="S47" s="13"/>
      <c r="T47" s="13"/>
      <c r="U47" s="13"/>
      <c r="V47" s="13"/>
      <c r="W47" s="73" t="s">
        <v>723</v>
      </c>
      <c r="X47" s="73" t="s">
        <v>29852</v>
      </c>
      <c r="Y47" s="13"/>
    </row>
    <row r="48" customFormat="false" ht="15" hidden="false" customHeight="true" outlineLevel="0" collapsed="false">
      <c r="A48" s="13"/>
      <c r="B48" s="13"/>
      <c r="C48" s="13"/>
      <c r="D48" s="13"/>
      <c r="E48" s="13"/>
      <c r="F48" s="13"/>
      <c r="G48" s="13"/>
      <c r="H48" s="13"/>
      <c r="I48" s="13"/>
      <c r="J48" s="296" t="s">
        <v>28922</v>
      </c>
      <c r="K48" s="13"/>
      <c r="L48" s="13"/>
      <c r="M48" s="13"/>
      <c r="N48" s="13"/>
      <c r="O48" s="13"/>
      <c r="P48" s="13"/>
      <c r="Q48" s="13"/>
      <c r="R48" s="13"/>
      <c r="S48" s="13"/>
      <c r="T48" s="13"/>
      <c r="U48" s="13"/>
      <c r="V48" s="13"/>
      <c r="W48" s="73" t="s">
        <v>727</v>
      </c>
      <c r="X48" s="73" t="s">
        <v>29852</v>
      </c>
      <c r="Y48" s="13"/>
    </row>
    <row r="49" customFormat="false" ht="15" hidden="false" customHeight="true" outlineLevel="0" collapsed="false">
      <c r="A49" s="13"/>
      <c r="B49" s="13"/>
      <c r="C49" s="13"/>
      <c r="D49" s="13"/>
      <c r="E49" s="13"/>
      <c r="F49" s="13"/>
      <c r="G49" s="13"/>
      <c r="H49" s="13"/>
      <c r="I49" s="13"/>
      <c r="J49" s="296" t="s">
        <v>28926</v>
      </c>
      <c r="K49" s="13"/>
      <c r="L49" s="13"/>
      <c r="M49" s="13"/>
      <c r="N49" s="13"/>
      <c r="O49" s="13"/>
      <c r="P49" s="13"/>
      <c r="Q49" s="13"/>
      <c r="R49" s="13"/>
      <c r="S49" s="13"/>
      <c r="T49" s="13"/>
      <c r="U49" s="13"/>
      <c r="V49" s="13"/>
      <c r="W49" s="73" t="s">
        <v>730</v>
      </c>
      <c r="X49" s="73" t="s">
        <v>29852</v>
      </c>
      <c r="Y49" s="13"/>
    </row>
    <row r="50" customFormat="false" ht="15" hidden="false" customHeight="true" outlineLevel="0" collapsed="false">
      <c r="A50" s="13"/>
      <c r="B50" s="13"/>
      <c r="C50" s="13"/>
      <c r="D50" s="13"/>
      <c r="E50" s="13"/>
      <c r="F50" s="13"/>
      <c r="G50" s="13"/>
      <c r="H50" s="13"/>
      <c r="I50" s="13"/>
      <c r="J50" s="296" t="s">
        <v>28928</v>
      </c>
      <c r="K50" s="13"/>
      <c r="L50" s="13"/>
      <c r="M50" s="13"/>
      <c r="N50" s="13"/>
      <c r="O50" s="13"/>
      <c r="P50" s="13"/>
      <c r="Q50" s="13"/>
      <c r="R50" s="13"/>
      <c r="S50" s="13"/>
      <c r="T50" s="13"/>
      <c r="U50" s="13"/>
      <c r="V50" s="13"/>
      <c r="W50" s="73" t="s">
        <v>730</v>
      </c>
      <c r="X50" s="73" t="s">
        <v>29852</v>
      </c>
      <c r="Y50" s="13"/>
    </row>
    <row r="51" customFormat="false" ht="15" hidden="false" customHeight="true" outlineLevel="0" collapsed="false">
      <c r="A51" s="13"/>
      <c r="B51" s="13"/>
      <c r="C51" s="13"/>
      <c r="D51" s="13"/>
      <c r="E51" s="13"/>
      <c r="F51" s="13"/>
      <c r="G51" s="13"/>
      <c r="H51" s="13"/>
      <c r="I51" s="13"/>
      <c r="J51" s="296" t="s">
        <v>29068</v>
      </c>
      <c r="K51" s="13"/>
      <c r="L51" s="13"/>
      <c r="M51" s="13"/>
      <c r="N51" s="13"/>
      <c r="O51" s="13"/>
      <c r="P51" s="13"/>
      <c r="Q51" s="13"/>
      <c r="R51" s="13"/>
      <c r="S51" s="13"/>
      <c r="T51" s="13"/>
      <c r="U51" s="13"/>
      <c r="V51" s="13"/>
      <c r="W51" s="73" t="s">
        <v>736</v>
      </c>
      <c r="X51" s="73" t="s">
        <v>29852</v>
      </c>
      <c r="Y51" s="13"/>
    </row>
    <row r="52" customFormat="false" ht="15" hidden="false" customHeight="true" outlineLevel="0" collapsed="false">
      <c r="A52" s="13"/>
      <c r="B52" s="13"/>
      <c r="C52" s="13"/>
      <c r="D52" s="13"/>
      <c r="E52" s="13"/>
      <c r="F52" s="13"/>
      <c r="G52" s="13"/>
      <c r="H52" s="13"/>
      <c r="I52" s="13"/>
      <c r="J52" s="296" t="s">
        <v>29070</v>
      </c>
      <c r="K52" s="13"/>
      <c r="L52" s="13"/>
      <c r="M52" s="13"/>
      <c r="N52" s="13"/>
      <c r="O52" s="13"/>
      <c r="P52" s="13"/>
      <c r="Q52" s="13"/>
      <c r="R52" s="13"/>
      <c r="S52" s="13"/>
      <c r="T52" s="13"/>
      <c r="U52" s="13"/>
      <c r="V52" s="13"/>
      <c r="W52" s="73" t="s">
        <v>739</v>
      </c>
      <c r="X52" s="73" t="s">
        <v>29852</v>
      </c>
      <c r="Y52" s="13"/>
    </row>
    <row r="53" customFormat="false" ht="15" hidden="false" customHeight="false" outlineLevel="0" collapsed="false">
      <c r="A53" s="13"/>
      <c r="B53" s="13"/>
      <c r="C53" s="13"/>
      <c r="D53" s="13"/>
      <c r="E53" s="13"/>
      <c r="F53" s="13"/>
      <c r="G53" s="13"/>
      <c r="H53" s="13"/>
      <c r="I53" s="13"/>
      <c r="J53" s="297" t="s">
        <v>29072</v>
      </c>
      <c r="K53" s="13"/>
      <c r="L53" s="13"/>
      <c r="M53" s="13"/>
      <c r="N53" s="13"/>
      <c r="O53" s="13"/>
      <c r="P53" s="13"/>
      <c r="Q53" s="13"/>
      <c r="R53" s="13"/>
      <c r="S53" s="13"/>
      <c r="T53" s="13"/>
      <c r="U53" s="13"/>
      <c r="V53" s="13"/>
      <c r="W53" s="73" t="s">
        <v>743</v>
      </c>
      <c r="X53" s="73" t="s">
        <v>29852</v>
      </c>
      <c r="Y53" s="13"/>
    </row>
    <row r="54" customFormat="false" ht="15" hidden="false" customHeight="false" outlineLevel="0" collapsed="false">
      <c r="A54" s="13"/>
      <c r="B54" s="13"/>
      <c r="C54" s="13"/>
      <c r="D54" s="13"/>
      <c r="E54" s="13"/>
      <c r="F54" s="13"/>
      <c r="G54" s="13"/>
      <c r="H54" s="13"/>
      <c r="I54" s="13"/>
      <c r="J54" s="297" t="s">
        <v>28931</v>
      </c>
      <c r="K54" s="13"/>
      <c r="L54" s="13"/>
      <c r="M54" s="13"/>
      <c r="N54" s="13"/>
      <c r="O54" s="13"/>
      <c r="P54" s="13"/>
      <c r="Q54" s="13"/>
      <c r="R54" s="13"/>
      <c r="S54" s="13"/>
      <c r="T54" s="13"/>
      <c r="U54" s="13"/>
      <c r="V54" s="13"/>
      <c r="W54" s="73" t="s">
        <v>746</v>
      </c>
      <c r="X54" s="73" t="s">
        <v>29852</v>
      </c>
      <c r="Y54" s="13"/>
    </row>
    <row r="55" customFormat="false" ht="15" hidden="false" customHeight="false" outlineLevel="0" collapsed="false">
      <c r="A55" s="13"/>
      <c r="B55" s="13"/>
      <c r="C55" s="13"/>
      <c r="D55" s="13"/>
      <c r="E55" s="13"/>
      <c r="F55" s="13"/>
      <c r="G55" s="13"/>
      <c r="H55" s="13"/>
      <c r="I55" s="13"/>
      <c r="J55" s="297" t="s">
        <v>28939</v>
      </c>
      <c r="K55" s="13"/>
      <c r="L55" s="13"/>
      <c r="M55" s="13"/>
      <c r="N55" s="13"/>
      <c r="O55" s="13"/>
      <c r="P55" s="13"/>
      <c r="Q55" s="13"/>
      <c r="R55" s="13"/>
      <c r="S55" s="13"/>
      <c r="T55" s="13"/>
      <c r="U55" s="13"/>
      <c r="V55" s="13"/>
      <c r="W55" s="73" t="s">
        <v>750</v>
      </c>
      <c r="X55" s="73" t="s">
        <v>29852</v>
      </c>
      <c r="Y55" s="13"/>
    </row>
    <row r="56" customFormat="false" ht="15" hidden="false" customHeight="false" outlineLevel="0" collapsed="false">
      <c r="A56" s="13"/>
      <c r="B56" s="13"/>
      <c r="C56" s="13"/>
      <c r="D56" s="13"/>
      <c r="E56" s="13"/>
      <c r="F56" s="13"/>
      <c r="G56" s="13"/>
      <c r="H56" s="13"/>
      <c r="I56" s="13"/>
      <c r="J56" s="297" t="s">
        <v>28935</v>
      </c>
      <c r="K56" s="13"/>
      <c r="L56" s="13"/>
      <c r="M56" s="13"/>
      <c r="N56" s="13"/>
      <c r="O56" s="13"/>
      <c r="P56" s="13"/>
      <c r="Q56" s="13"/>
      <c r="R56" s="13"/>
      <c r="S56" s="13"/>
      <c r="T56" s="13"/>
      <c r="U56" s="13"/>
      <c r="V56" s="13"/>
      <c r="W56" s="73" t="s">
        <v>750</v>
      </c>
      <c r="X56" s="73" t="s">
        <v>29852</v>
      </c>
      <c r="Y56" s="13"/>
    </row>
    <row r="57" customFormat="false" ht="15" hidden="false" customHeight="false" outlineLevel="0" collapsed="false">
      <c r="A57" s="13"/>
      <c r="B57" s="13"/>
      <c r="C57" s="13"/>
      <c r="D57" s="13"/>
      <c r="E57" s="13"/>
      <c r="F57" s="13"/>
      <c r="G57" s="13"/>
      <c r="H57" s="13"/>
      <c r="I57" s="13"/>
      <c r="J57" s="297" t="s">
        <v>29077</v>
      </c>
      <c r="K57" s="13"/>
      <c r="L57" s="13"/>
      <c r="M57" s="13"/>
      <c r="N57" s="13"/>
      <c r="O57" s="13"/>
      <c r="P57" s="13"/>
      <c r="Q57" s="13"/>
      <c r="R57" s="13"/>
      <c r="S57" s="13"/>
      <c r="T57" s="13"/>
      <c r="U57" s="13"/>
      <c r="V57" s="13"/>
      <c r="W57" s="73" t="s">
        <v>756</v>
      </c>
      <c r="X57" s="73" t="s">
        <v>29852</v>
      </c>
      <c r="Y57" s="13"/>
    </row>
    <row r="58" customFormat="false" ht="15" hidden="false" customHeight="false" outlineLevel="0" collapsed="false">
      <c r="A58" s="13"/>
      <c r="B58" s="13"/>
      <c r="C58" s="13"/>
      <c r="D58" s="13"/>
      <c r="E58" s="13"/>
      <c r="F58" s="13"/>
      <c r="G58" s="13"/>
      <c r="H58" s="13"/>
      <c r="I58" s="13"/>
      <c r="J58" s="297" t="s">
        <v>28961</v>
      </c>
      <c r="K58" s="13"/>
      <c r="L58" s="13"/>
      <c r="M58" s="13"/>
      <c r="N58" s="13"/>
      <c r="O58" s="13"/>
      <c r="P58" s="13"/>
      <c r="Q58" s="13"/>
      <c r="R58" s="13"/>
      <c r="S58" s="13"/>
      <c r="T58" s="13"/>
      <c r="U58" s="13"/>
      <c r="V58" s="13"/>
      <c r="W58" s="73" t="s">
        <v>760</v>
      </c>
      <c r="X58" s="73" t="s">
        <v>29852</v>
      </c>
      <c r="Y58" s="13"/>
    </row>
    <row r="59" customFormat="false" ht="15" hidden="false" customHeight="false" outlineLevel="0" collapsed="false">
      <c r="A59" s="13"/>
      <c r="B59" s="13"/>
      <c r="C59" s="13"/>
      <c r="D59" s="13"/>
      <c r="E59" s="13"/>
      <c r="F59" s="13"/>
      <c r="G59" s="13"/>
      <c r="H59" s="13"/>
      <c r="I59" s="13"/>
      <c r="J59" s="297" t="s">
        <v>28943</v>
      </c>
      <c r="K59" s="13"/>
      <c r="L59" s="13"/>
      <c r="M59" s="13"/>
      <c r="N59" s="13"/>
      <c r="O59" s="13"/>
      <c r="P59" s="13"/>
      <c r="Q59" s="13"/>
      <c r="R59" s="13"/>
      <c r="S59" s="13"/>
      <c r="T59" s="13"/>
      <c r="U59" s="13"/>
      <c r="V59" s="13"/>
      <c r="W59" s="73" t="s">
        <v>764</v>
      </c>
      <c r="X59" s="73" t="s">
        <v>29852</v>
      </c>
      <c r="Y59" s="13"/>
    </row>
    <row r="60" customFormat="false" ht="15" hidden="false" customHeight="false" outlineLevel="0" collapsed="false">
      <c r="A60" s="13"/>
      <c r="B60" s="13"/>
      <c r="C60" s="13"/>
      <c r="D60" s="13"/>
      <c r="E60" s="13"/>
      <c r="F60" s="13"/>
      <c r="G60" s="13"/>
      <c r="H60" s="13"/>
      <c r="I60" s="13"/>
      <c r="J60" s="297" t="s">
        <v>28947</v>
      </c>
      <c r="K60" s="13"/>
      <c r="L60" s="13"/>
      <c r="M60" s="13"/>
      <c r="N60" s="13"/>
      <c r="O60" s="13"/>
      <c r="P60" s="13"/>
      <c r="Q60" s="13"/>
      <c r="R60" s="13"/>
      <c r="S60" s="13"/>
      <c r="T60" s="13"/>
      <c r="U60" s="13"/>
      <c r="V60" s="13"/>
      <c r="W60" s="73" t="s">
        <v>768</v>
      </c>
      <c r="X60" s="73" t="s">
        <v>29852</v>
      </c>
      <c r="Y60" s="13"/>
    </row>
    <row r="61" customFormat="false" ht="15" hidden="false" customHeight="false" outlineLevel="0" collapsed="false">
      <c r="A61" s="13"/>
      <c r="B61" s="13"/>
      <c r="C61" s="13"/>
      <c r="D61" s="13"/>
      <c r="E61" s="13"/>
      <c r="F61" s="13"/>
      <c r="G61" s="13"/>
      <c r="H61" s="13"/>
      <c r="I61" s="13"/>
      <c r="J61" s="297" t="s">
        <v>29082</v>
      </c>
      <c r="K61" s="13"/>
      <c r="L61" s="13"/>
      <c r="M61" s="13"/>
      <c r="N61" s="13"/>
      <c r="O61" s="13"/>
      <c r="P61" s="13"/>
      <c r="Q61" s="13"/>
      <c r="R61" s="13"/>
      <c r="S61" s="13"/>
      <c r="T61" s="13"/>
      <c r="U61" s="13"/>
      <c r="V61" s="13"/>
      <c r="W61" s="73" t="s">
        <v>771</v>
      </c>
      <c r="X61" s="73" t="s">
        <v>29852</v>
      </c>
      <c r="Y61" s="13"/>
    </row>
    <row r="62" customFormat="false" ht="15" hidden="false" customHeight="false" outlineLevel="0" collapsed="false">
      <c r="A62" s="13"/>
      <c r="B62" s="13"/>
      <c r="C62" s="13"/>
      <c r="D62" s="13"/>
      <c r="E62" s="13"/>
      <c r="F62" s="13"/>
      <c r="G62" s="13"/>
      <c r="H62" s="13"/>
      <c r="I62" s="13"/>
      <c r="J62" s="297" t="s">
        <v>28951</v>
      </c>
      <c r="K62" s="13"/>
      <c r="L62" s="13"/>
      <c r="M62" s="13"/>
      <c r="N62" s="13"/>
      <c r="O62" s="13"/>
      <c r="P62" s="13"/>
      <c r="Q62" s="13"/>
      <c r="R62" s="13"/>
      <c r="S62" s="13"/>
      <c r="T62" s="13"/>
      <c r="U62" s="13"/>
      <c r="V62" s="13"/>
      <c r="W62" s="73" t="s">
        <v>775</v>
      </c>
      <c r="X62" s="73" t="s">
        <v>29852</v>
      </c>
      <c r="Y62" s="13"/>
    </row>
    <row r="63" customFormat="false" ht="15" hidden="false" customHeight="false" outlineLevel="0" collapsed="false">
      <c r="A63" s="13"/>
      <c r="B63" s="13"/>
      <c r="C63" s="13"/>
      <c r="D63" s="13"/>
      <c r="E63" s="13"/>
      <c r="F63" s="13"/>
      <c r="G63" s="13"/>
      <c r="H63" s="13"/>
      <c r="I63" s="13"/>
      <c r="J63" s="297" t="s">
        <v>29085</v>
      </c>
      <c r="K63" s="13"/>
      <c r="L63" s="13"/>
      <c r="M63" s="13"/>
      <c r="N63" s="13"/>
      <c r="O63" s="13"/>
      <c r="P63" s="13"/>
      <c r="Q63" s="13"/>
      <c r="R63" s="13"/>
      <c r="S63" s="13"/>
      <c r="T63" s="13"/>
      <c r="U63" s="13"/>
      <c r="V63" s="13"/>
      <c r="W63" s="73" t="s">
        <v>778</v>
      </c>
      <c r="X63" s="73" t="s">
        <v>29852</v>
      </c>
      <c r="Y63" s="13"/>
    </row>
    <row r="64" customFormat="false" ht="15" hidden="false" customHeight="false" outlineLevel="0" collapsed="false">
      <c r="A64" s="13"/>
      <c r="B64" s="13"/>
      <c r="C64" s="13"/>
      <c r="D64" s="13"/>
      <c r="E64" s="13"/>
      <c r="F64" s="13"/>
      <c r="G64" s="13"/>
      <c r="H64" s="13"/>
      <c r="I64" s="13"/>
      <c r="J64" s="297" t="s">
        <v>29087</v>
      </c>
      <c r="K64" s="13"/>
      <c r="L64" s="13"/>
      <c r="M64" s="13"/>
      <c r="N64" s="13"/>
      <c r="O64" s="13"/>
      <c r="P64" s="13"/>
      <c r="Q64" s="13"/>
      <c r="R64" s="13"/>
      <c r="S64" s="13"/>
      <c r="T64" s="13"/>
      <c r="U64" s="13"/>
      <c r="V64" s="13"/>
      <c r="W64" s="73" t="s">
        <v>782</v>
      </c>
      <c r="X64" s="73" t="s">
        <v>29852</v>
      </c>
      <c r="Y64" s="13"/>
    </row>
    <row r="65" customFormat="false" ht="15" hidden="false" customHeight="false" outlineLevel="0" collapsed="false">
      <c r="A65" s="13"/>
      <c r="B65" s="13"/>
      <c r="C65" s="13"/>
      <c r="D65" s="13"/>
      <c r="E65" s="13"/>
      <c r="F65" s="13"/>
      <c r="G65" s="13"/>
      <c r="H65" s="13"/>
      <c r="I65" s="13"/>
      <c r="J65" s="297" t="s">
        <v>29089</v>
      </c>
      <c r="K65" s="13"/>
      <c r="L65" s="13"/>
      <c r="M65" s="13"/>
      <c r="N65" s="13"/>
      <c r="O65" s="13"/>
      <c r="P65" s="13"/>
      <c r="Q65" s="13"/>
      <c r="R65" s="13"/>
      <c r="S65" s="13"/>
      <c r="T65" s="13"/>
      <c r="U65" s="13"/>
      <c r="V65" s="13"/>
      <c r="W65" s="73" t="s">
        <v>786</v>
      </c>
      <c r="X65" s="73" t="s">
        <v>29852</v>
      </c>
      <c r="Y65" s="13"/>
    </row>
    <row r="66" customFormat="false" ht="15" hidden="false" customHeight="false" outlineLevel="0" collapsed="false">
      <c r="A66" s="13"/>
      <c r="B66" s="13"/>
      <c r="C66" s="13"/>
      <c r="D66" s="13"/>
      <c r="E66" s="13"/>
      <c r="F66" s="13"/>
      <c r="G66" s="13"/>
      <c r="H66" s="13"/>
      <c r="I66" s="13"/>
      <c r="J66" s="297" t="s">
        <v>29091</v>
      </c>
      <c r="K66" s="13"/>
      <c r="L66" s="13"/>
      <c r="M66" s="13"/>
      <c r="N66" s="13"/>
      <c r="O66" s="13"/>
      <c r="P66" s="13"/>
      <c r="Q66" s="13"/>
      <c r="R66" s="13"/>
      <c r="S66" s="13"/>
      <c r="T66" s="13"/>
      <c r="U66" s="13"/>
      <c r="V66" s="13"/>
      <c r="W66" s="73" t="s">
        <v>789</v>
      </c>
      <c r="X66" s="73" t="s">
        <v>29852</v>
      </c>
      <c r="Y66" s="13"/>
    </row>
    <row r="67" customFormat="false" ht="15" hidden="false" customHeight="false" outlineLevel="0" collapsed="false">
      <c r="A67" s="13"/>
      <c r="B67" s="13"/>
      <c r="C67" s="13"/>
      <c r="D67" s="13"/>
      <c r="E67" s="13"/>
      <c r="F67" s="13"/>
      <c r="G67" s="13"/>
      <c r="H67" s="13"/>
      <c r="I67" s="13"/>
      <c r="J67" s="297" t="s">
        <v>29093</v>
      </c>
      <c r="K67" s="13"/>
      <c r="L67" s="13"/>
      <c r="M67" s="13"/>
      <c r="N67" s="13"/>
      <c r="O67" s="13"/>
      <c r="P67" s="13"/>
      <c r="Q67" s="13"/>
      <c r="R67" s="13"/>
      <c r="S67" s="13"/>
      <c r="T67" s="13"/>
      <c r="U67" s="13"/>
      <c r="V67" s="13"/>
      <c r="W67" s="73" t="s">
        <v>792</v>
      </c>
      <c r="X67" s="73" t="s">
        <v>29852</v>
      </c>
      <c r="Y67" s="13"/>
    </row>
    <row r="68" customFormat="false" ht="15" hidden="false" customHeight="false" outlineLevel="0" collapsed="false">
      <c r="A68" s="13"/>
      <c r="B68" s="13"/>
      <c r="C68" s="13"/>
      <c r="D68" s="13"/>
      <c r="E68" s="13"/>
      <c r="F68" s="13"/>
      <c r="G68" s="13"/>
      <c r="H68" s="13"/>
      <c r="I68" s="13"/>
      <c r="J68" s="297" t="s">
        <v>29095</v>
      </c>
      <c r="K68" s="13"/>
      <c r="L68" s="13"/>
      <c r="M68" s="13"/>
      <c r="N68" s="13"/>
      <c r="O68" s="13"/>
      <c r="P68" s="13"/>
      <c r="Q68" s="13"/>
      <c r="R68" s="13"/>
      <c r="S68" s="13"/>
      <c r="T68" s="13"/>
      <c r="U68" s="13"/>
      <c r="V68" s="13"/>
      <c r="W68" s="73" t="s">
        <v>795</v>
      </c>
      <c r="X68" s="73" t="s">
        <v>29852</v>
      </c>
      <c r="Y68" s="13"/>
    </row>
    <row r="69" customFormat="false" ht="15" hidden="false" customHeight="false" outlineLevel="0" collapsed="false">
      <c r="A69" s="13"/>
      <c r="B69" s="13"/>
      <c r="C69" s="13"/>
      <c r="D69" s="13"/>
      <c r="E69" s="13"/>
      <c r="F69" s="13"/>
      <c r="G69" s="13"/>
      <c r="H69" s="13"/>
      <c r="I69" s="13"/>
      <c r="J69" s="297" t="s">
        <v>29097</v>
      </c>
      <c r="K69" s="13"/>
      <c r="L69" s="13"/>
      <c r="M69" s="13"/>
      <c r="N69" s="13"/>
      <c r="O69" s="13"/>
      <c r="P69" s="13"/>
      <c r="Q69" s="13"/>
      <c r="R69" s="13"/>
      <c r="S69" s="13"/>
      <c r="T69" s="13"/>
      <c r="U69" s="13"/>
      <c r="V69" s="13"/>
      <c r="W69" s="73" t="s">
        <v>798</v>
      </c>
      <c r="X69" s="73" t="s">
        <v>29852</v>
      </c>
      <c r="Y69" s="13"/>
    </row>
    <row r="70" customFormat="false" ht="15" hidden="false" customHeight="false" outlineLevel="0" collapsed="false">
      <c r="A70" s="13"/>
      <c r="B70" s="13"/>
      <c r="C70" s="13"/>
      <c r="D70" s="13"/>
      <c r="E70" s="13"/>
      <c r="F70" s="13"/>
      <c r="G70" s="13"/>
      <c r="H70" s="13"/>
      <c r="I70" s="13"/>
      <c r="J70" s="297" t="s">
        <v>29099</v>
      </c>
      <c r="K70" s="13"/>
      <c r="L70" s="13"/>
      <c r="M70" s="13"/>
      <c r="N70" s="13"/>
      <c r="O70" s="13"/>
      <c r="P70" s="13"/>
      <c r="Q70" s="13"/>
      <c r="R70" s="13"/>
      <c r="S70" s="13"/>
      <c r="T70" s="13"/>
      <c r="U70" s="13"/>
      <c r="V70" s="13"/>
      <c r="W70" s="73" t="s">
        <v>801</v>
      </c>
      <c r="X70" s="73" t="s">
        <v>29852</v>
      </c>
      <c r="Y70" s="13"/>
    </row>
    <row r="71" customFormat="false" ht="15" hidden="false" customHeight="false" outlineLevel="0" collapsed="false">
      <c r="A71" s="13"/>
      <c r="B71" s="13"/>
      <c r="C71" s="13"/>
      <c r="D71" s="13"/>
      <c r="E71" s="13"/>
      <c r="F71" s="13"/>
      <c r="G71" s="13"/>
      <c r="H71" s="13"/>
      <c r="I71" s="13"/>
      <c r="J71" s="297" t="s">
        <v>29101</v>
      </c>
      <c r="K71" s="13"/>
      <c r="L71" s="13"/>
      <c r="M71" s="13"/>
      <c r="N71" s="13"/>
      <c r="O71" s="13"/>
      <c r="P71" s="13"/>
      <c r="Q71" s="13"/>
      <c r="R71" s="13"/>
      <c r="S71" s="13"/>
      <c r="T71" s="13"/>
      <c r="U71" s="13"/>
      <c r="V71" s="13"/>
      <c r="W71" s="73" t="s">
        <v>804</v>
      </c>
      <c r="X71" s="73" t="s">
        <v>29852</v>
      </c>
      <c r="Y71" s="13"/>
    </row>
    <row r="72" customFormat="false" ht="15" hidden="false" customHeight="false" outlineLevel="0" collapsed="false">
      <c r="A72" s="13"/>
      <c r="B72" s="13"/>
      <c r="C72" s="13"/>
      <c r="D72" s="13"/>
      <c r="E72" s="13"/>
      <c r="F72" s="13"/>
      <c r="G72" s="13"/>
      <c r="H72" s="13"/>
      <c r="I72" s="13"/>
      <c r="J72" s="297" t="s">
        <v>29103</v>
      </c>
      <c r="K72" s="13"/>
      <c r="L72" s="13"/>
      <c r="M72" s="13"/>
      <c r="N72" s="13"/>
      <c r="O72" s="13"/>
      <c r="P72" s="13"/>
      <c r="Q72" s="13"/>
      <c r="R72" s="13"/>
      <c r="S72" s="13"/>
      <c r="T72" s="13"/>
      <c r="U72" s="13"/>
      <c r="V72" s="13"/>
      <c r="W72" s="73" t="s">
        <v>807</v>
      </c>
      <c r="X72" s="73" t="s">
        <v>29852</v>
      </c>
      <c r="Y72" s="13"/>
    </row>
    <row r="73" customFormat="false" ht="15" hidden="false" customHeight="false" outlineLevel="0" collapsed="false">
      <c r="A73" s="13"/>
      <c r="B73" s="13"/>
      <c r="C73" s="13"/>
      <c r="D73" s="13"/>
      <c r="E73" s="13"/>
      <c r="F73" s="13"/>
      <c r="G73" s="13"/>
      <c r="H73" s="13"/>
      <c r="I73" s="13"/>
      <c r="J73" s="297" t="s">
        <v>29105</v>
      </c>
      <c r="K73" s="13"/>
      <c r="L73" s="13"/>
      <c r="M73" s="13"/>
      <c r="N73" s="13"/>
      <c r="O73" s="13"/>
      <c r="P73" s="13"/>
      <c r="Q73" s="13"/>
      <c r="R73" s="13"/>
      <c r="S73" s="13"/>
      <c r="T73" s="13"/>
      <c r="U73" s="13"/>
      <c r="V73" s="13"/>
      <c r="W73" s="73" t="s">
        <v>810</v>
      </c>
      <c r="X73" s="73" t="s">
        <v>29852</v>
      </c>
      <c r="Y73" s="13"/>
    </row>
    <row r="74" customFormat="false" ht="15" hidden="false" customHeight="false" outlineLevel="0" collapsed="false">
      <c r="A74" s="13"/>
      <c r="B74" s="13"/>
      <c r="C74" s="13"/>
      <c r="D74" s="13"/>
      <c r="E74" s="13"/>
      <c r="F74" s="13"/>
      <c r="G74" s="13"/>
      <c r="H74" s="13"/>
      <c r="I74" s="13"/>
      <c r="J74" s="297" t="s">
        <v>1075</v>
      </c>
      <c r="K74" s="13"/>
      <c r="L74" s="13"/>
      <c r="M74" s="13"/>
      <c r="N74" s="13"/>
      <c r="O74" s="13"/>
      <c r="P74" s="13"/>
      <c r="Q74" s="13"/>
      <c r="R74" s="13"/>
      <c r="S74" s="13"/>
      <c r="T74" s="13"/>
      <c r="U74" s="13"/>
      <c r="V74" s="13"/>
      <c r="W74" s="73" t="s">
        <v>813</v>
      </c>
      <c r="X74" s="73" t="s">
        <v>29852</v>
      </c>
      <c r="Y74" s="13"/>
    </row>
    <row r="75" customFormat="false" ht="15" hidden="false" customHeight="false" outlineLevel="0" collapsed="false">
      <c r="A75" s="13"/>
      <c r="B75" s="13"/>
      <c r="C75" s="13"/>
      <c r="D75" s="13"/>
      <c r="E75" s="13"/>
      <c r="F75" s="13"/>
      <c r="G75" s="13"/>
      <c r="H75" s="13"/>
      <c r="I75" s="13"/>
      <c r="J75" s="297" t="s">
        <v>29108</v>
      </c>
      <c r="K75" s="13"/>
      <c r="L75" s="13"/>
      <c r="M75" s="13"/>
      <c r="N75" s="13"/>
      <c r="O75" s="13"/>
      <c r="P75" s="13"/>
      <c r="Q75" s="13"/>
      <c r="R75" s="13"/>
      <c r="S75" s="13"/>
      <c r="T75" s="13"/>
      <c r="U75" s="13"/>
      <c r="V75" s="13"/>
      <c r="W75" s="73" t="s">
        <v>817</v>
      </c>
      <c r="X75" s="73" t="s">
        <v>29852</v>
      </c>
      <c r="Y75" s="13"/>
    </row>
    <row r="76" customFormat="false" ht="15" hidden="false" customHeight="false" outlineLevel="0" collapsed="false">
      <c r="A76" s="13"/>
      <c r="B76" s="13"/>
      <c r="C76" s="13"/>
      <c r="D76" s="13"/>
      <c r="E76" s="13"/>
      <c r="F76" s="13"/>
      <c r="G76" s="13"/>
      <c r="H76" s="13"/>
      <c r="I76" s="13"/>
      <c r="J76" s="297" t="s">
        <v>1105</v>
      </c>
      <c r="K76" s="13"/>
      <c r="L76" s="13"/>
      <c r="M76" s="13"/>
      <c r="N76" s="13"/>
      <c r="O76" s="13"/>
      <c r="P76" s="13"/>
      <c r="Q76" s="13"/>
      <c r="R76" s="13"/>
      <c r="S76" s="13"/>
      <c r="T76" s="13"/>
      <c r="U76" s="13"/>
      <c r="V76" s="13"/>
      <c r="W76" s="73" t="s">
        <v>821</v>
      </c>
      <c r="X76" s="73" t="s">
        <v>29852</v>
      </c>
      <c r="Y76" s="13"/>
    </row>
    <row r="77" customFormat="false" ht="15" hidden="false" customHeight="false" outlineLevel="0" collapsed="false">
      <c r="A77" s="13"/>
      <c r="B77" s="13"/>
      <c r="C77" s="13"/>
      <c r="D77" s="13"/>
      <c r="E77" s="13"/>
      <c r="F77" s="13"/>
      <c r="G77" s="13"/>
      <c r="H77" s="13"/>
      <c r="I77" s="13"/>
      <c r="J77" s="297" t="s">
        <v>1108</v>
      </c>
      <c r="K77" s="13"/>
      <c r="L77" s="13"/>
      <c r="M77" s="13"/>
      <c r="N77" s="13"/>
      <c r="O77" s="13"/>
      <c r="P77" s="13"/>
      <c r="Q77" s="13"/>
      <c r="R77" s="13"/>
      <c r="S77" s="13"/>
      <c r="T77" s="13"/>
      <c r="U77" s="13"/>
      <c r="V77" s="13"/>
      <c r="W77" s="73" t="s">
        <v>824</v>
      </c>
      <c r="X77" s="73" t="s">
        <v>29852</v>
      </c>
      <c r="Y77" s="13"/>
    </row>
    <row r="78" customFormat="false" ht="15" hidden="false" customHeight="false" outlineLevel="0" collapsed="false">
      <c r="A78" s="13"/>
      <c r="B78" s="13"/>
      <c r="C78" s="13"/>
      <c r="D78" s="13"/>
      <c r="E78" s="13"/>
      <c r="F78" s="13"/>
      <c r="G78" s="13"/>
      <c r="H78" s="13"/>
      <c r="I78" s="13"/>
      <c r="J78" s="297" t="s">
        <v>1111</v>
      </c>
      <c r="K78" s="13"/>
      <c r="L78" s="13"/>
      <c r="M78" s="13"/>
      <c r="N78" s="13"/>
      <c r="O78" s="13"/>
      <c r="P78" s="13"/>
      <c r="Q78" s="13"/>
      <c r="R78" s="13"/>
      <c r="S78" s="13"/>
      <c r="T78" s="13"/>
      <c r="U78" s="13"/>
      <c r="V78" s="13"/>
      <c r="W78" s="73" t="s">
        <v>826</v>
      </c>
      <c r="X78" s="73" t="s">
        <v>29852</v>
      </c>
      <c r="Y78" s="13"/>
    </row>
    <row r="79" customFormat="false" ht="15" hidden="false" customHeight="false" outlineLevel="0" collapsed="false">
      <c r="A79" s="13"/>
      <c r="B79" s="13"/>
      <c r="C79" s="13"/>
      <c r="D79" s="13"/>
      <c r="E79" s="13"/>
      <c r="F79" s="13"/>
      <c r="G79" s="13"/>
      <c r="H79" s="13"/>
      <c r="I79" s="13"/>
      <c r="J79" s="297" t="s">
        <v>1078</v>
      </c>
      <c r="K79" s="13"/>
      <c r="L79" s="13"/>
      <c r="M79" s="13"/>
      <c r="N79" s="13"/>
      <c r="O79" s="13"/>
      <c r="P79" s="13"/>
      <c r="Q79" s="13"/>
      <c r="R79" s="13"/>
      <c r="S79" s="13"/>
      <c r="T79" s="13"/>
      <c r="U79" s="13"/>
      <c r="V79" s="13"/>
      <c r="W79" s="73" t="s">
        <v>829</v>
      </c>
      <c r="X79" s="73" t="s">
        <v>29852</v>
      </c>
      <c r="Y79" s="13"/>
    </row>
    <row r="80" customFormat="false" ht="15" hidden="false" customHeight="false" outlineLevel="0" collapsed="false">
      <c r="A80" s="13"/>
      <c r="B80" s="13"/>
      <c r="C80" s="13"/>
      <c r="D80" s="13"/>
      <c r="E80" s="13"/>
      <c r="F80" s="13"/>
      <c r="G80" s="13"/>
      <c r="H80" s="13"/>
      <c r="I80" s="13"/>
      <c r="J80" s="297" t="s">
        <v>1084</v>
      </c>
      <c r="K80" s="13"/>
      <c r="L80" s="13"/>
      <c r="M80" s="13"/>
      <c r="N80" s="13"/>
      <c r="O80" s="13"/>
      <c r="P80" s="13"/>
      <c r="Q80" s="13"/>
      <c r="R80" s="13"/>
      <c r="S80" s="13"/>
      <c r="T80" s="13"/>
      <c r="U80" s="13"/>
      <c r="V80" s="13"/>
      <c r="W80" s="73" t="s">
        <v>833</v>
      </c>
      <c r="X80" s="73" t="s">
        <v>29852</v>
      </c>
      <c r="Y80" s="13"/>
    </row>
    <row r="81" customFormat="false" ht="15" hidden="false" customHeight="false" outlineLevel="0" collapsed="false">
      <c r="A81" s="13"/>
      <c r="B81" s="13"/>
      <c r="C81" s="13"/>
      <c r="D81" s="13"/>
      <c r="E81" s="13"/>
      <c r="F81" s="13"/>
      <c r="G81" s="13"/>
      <c r="H81" s="13"/>
      <c r="I81" s="13"/>
      <c r="J81" s="297" t="s">
        <v>1081</v>
      </c>
      <c r="K81" s="13"/>
      <c r="L81" s="13"/>
      <c r="M81" s="13"/>
      <c r="N81" s="13"/>
      <c r="O81" s="13"/>
      <c r="P81" s="13"/>
      <c r="Q81" s="13"/>
      <c r="R81" s="13"/>
      <c r="S81" s="13"/>
      <c r="T81" s="13"/>
      <c r="U81" s="13"/>
      <c r="V81" s="13"/>
      <c r="W81" s="73" t="s">
        <v>835</v>
      </c>
      <c r="X81" s="73" t="s">
        <v>29852</v>
      </c>
      <c r="Y81" s="13"/>
    </row>
    <row r="82" customFormat="false" ht="15" hidden="false" customHeight="false" outlineLevel="0" collapsed="false">
      <c r="A82" s="13"/>
      <c r="B82" s="13"/>
      <c r="C82" s="13"/>
      <c r="D82" s="13"/>
      <c r="E82" s="13"/>
      <c r="F82" s="13"/>
      <c r="G82" s="13"/>
      <c r="H82" s="13"/>
      <c r="I82" s="13"/>
      <c r="J82" s="297" t="s">
        <v>1031</v>
      </c>
      <c r="K82" s="13"/>
      <c r="L82" s="13"/>
      <c r="M82" s="13"/>
      <c r="N82" s="13"/>
      <c r="O82" s="13"/>
      <c r="P82" s="13"/>
      <c r="Q82" s="13"/>
      <c r="R82" s="13"/>
      <c r="S82" s="13"/>
      <c r="T82" s="13"/>
      <c r="U82" s="13"/>
      <c r="V82" s="13"/>
      <c r="W82" s="73" t="s">
        <v>838</v>
      </c>
      <c r="X82" s="73" t="s">
        <v>29852</v>
      </c>
      <c r="Y82" s="13"/>
    </row>
    <row r="83" customFormat="false" ht="15" hidden="false" customHeight="false" outlineLevel="0" collapsed="false">
      <c r="A83" s="13"/>
      <c r="B83" s="13"/>
      <c r="C83" s="13"/>
      <c r="D83" s="13"/>
      <c r="E83" s="13"/>
      <c r="F83" s="13"/>
      <c r="G83" s="13"/>
      <c r="H83" s="13"/>
      <c r="I83" s="13"/>
      <c r="J83" s="297" t="s">
        <v>1126</v>
      </c>
      <c r="K83" s="13"/>
      <c r="L83" s="13"/>
      <c r="M83" s="13"/>
      <c r="N83" s="13"/>
      <c r="O83" s="13"/>
      <c r="P83" s="13"/>
      <c r="Q83" s="13"/>
      <c r="R83" s="13"/>
      <c r="S83" s="13"/>
      <c r="T83" s="13"/>
      <c r="U83" s="13"/>
      <c r="V83" s="13"/>
      <c r="W83" s="73" t="s">
        <v>841</v>
      </c>
      <c r="X83" s="73" t="s">
        <v>29852</v>
      </c>
      <c r="Y83" s="13"/>
    </row>
    <row r="84" customFormat="false" ht="15" hidden="false" customHeight="false" outlineLevel="0" collapsed="false">
      <c r="A84" s="13"/>
      <c r="B84" s="13"/>
      <c r="C84" s="13"/>
      <c r="D84" s="13"/>
      <c r="E84" s="13"/>
      <c r="F84" s="13"/>
      <c r="G84" s="13"/>
      <c r="H84" s="13"/>
      <c r="I84" s="13"/>
      <c r="J84" s="297" t="s">
        <v>29119</v>
      </c>
      <c r="K84" s="13"/>
      <c r="L84" s="13"/>
      <c r="M84" s="13"/>
      <c r="N84" s="13"/>
      <c r="O84" s="13"/>
      <c r="P84" s="13"/>
      <c r="Q84" s="13"/>
      <c r="R84" s="13"/>
      <c r="S84" s="13"/>
      <c r="T84" s="13"/>
      <c r="U84" s="13"/>
      <c r="V84" s="13"/>
      <c r="W84" s="73" t="s">
        <v>844</v>
      </c>
      <c r="X84" s="73" t="s">
        <v>29852</v>
      </c>
      <c r="Y84" s="13"/>
    </row>
    <row r="85" customFormat="false" ht="15" hidden="false" customHeight="false" outlineLevel="0" collapsed="false">
      <c r="A85" s="13"/>
      <c r="B85" s="13"/>
      <c r="C85" s="13"/>
      <c r="D85" s="13"/>
      <c r="E85" s="13"/>
      <c r="F85" s="13"/>
      <c r="G85" s="13"/>
      <c r="H85" s="13"/>
      <c r="I85" s="13"/>
      <c r="J85" s="297" t="s">
        <v>1090</v>
      </c>
      <c r="K85" s="13"/>
      <c r="L85" s="13"/>
      <c r="M85" s="13"/>
      <c r="N85" s="13"/>
      <c r="O85" s="13"/>
      <c r="P85" s="13"/>
      <c r="Q85" s="13"/>
      <c r="R85" s="13"/>
      <c r="S85" s="13"/>
      <c r="T85" s="13"/>
      <c r="U85" s="13"/>
      <c r="V85" s="13"/>
      <c r="W85" s="73" t="s">
        <v>847</v>
      </c>
      <c r="X85" s="73" t="s">
        <v>29852</v>
      </c>
      <c r="Y85" s="13"/>
    </row>
    <row r="86" customFormat="false" ht="15" hidden="false" customHeight="false" outlineLevel="0" collapsed="false">
      <c r="A86" s="13"/>
      <c r="B86" s="13"/>
      <c r="C86" s="13"/>
      <c r="D86" s="13"/>
      <c r="E86" s="13"/>
      <c r="F86" s="13"/>
      <c r="G86" s="13"/>
      <c r="H86" s="13"/>
      <c r="I86" s="13"/>
      <c r="J86" s="297" t="s">
        <v>29122</v>
      </c>
      <c r="K86" s="13"/>
      <c r="L86" s="13"/>
      <c r="M86" s="13"/>
      <c r="N86" s="13"/>
      <c r="O86" s="13"/>
      <c r="P86" s="13"/>
      <c r="Q86" s="13"/>
      <c r="R86" s="13"/>
      <c r="S86" s="13"/>
      <c r="T86" s="13"/>
      <c r="U86" s="13"/>
      <c r="V86" s="13"/>
      <c r="W86" s="73" t="s">
        <v>851</v>
      </c>
      <c r="X86" s="73" t="s">
        <v>29852</v>
      </c>
      <c r="Y86" s="13"/>
    </row>
    <row r="87" customFormat="false" ht="15" hidden="false" customHeight="false" outlineLevel="0" collapsed="false">
      <c r="A87" s="13"/>
      <c r="B87" s="13"/>
      <c r="C87" s="13"/>
      <c r="D87" s="13"/>
      <c r="E87" s="13"/>
      <c r="F87" s="13"/>
      <c r="G87" s="13"/>
      <c r="H87" s="13"/>
      <c r="I87" s="13"/>
      <c r="J87" s="297" t="s">
        <v>29124</v>
      </c>
      <c r="K87" s="13"/>
      <c r="L87" s="13"/>
      <c r="M87" s="13"/>
      <c r="N87" s="13"/>
      <c r="O87" s="13"/>
      <c r="P87" s="13"/>
      <c r="Q87" s="13"/>
      <c r="R87" s="13"/>
      <c r="S87" s="13"/>
      <c r="T87" s="13"/>
      <c r="U87" s="13"/>
      <c r="V87" s="13"/>
      <c r="W87" s="73" t="s">
        <v>854</v>
      </c>
      <c r="X87" s="73" t="s">
        <v>29852</v>
      </c>
      <c r="Y87" s="13"/>
    </row>
    <row r="88" customFormat="false" ht="15" hidden="false" customHeight="false" outlineLevel="0" collapsed="false">
      <c r="A88" s="13"/>
      <c r="B88" s="13"/>
      <c r="C88" s="13"/>
      <c r="D88" s="13"/>
      <c r="E88" s="13"/>
      <c r="F88" s="13"/>
      <c r="G88" s="13"/>
      <c r="H88" s="13"/>
      <c r="I88" s="13"/>
      <c r="J88" s="297" t="s">
        <v>29127</v>
      </c>
      <c r="K88" s="13"/>
      <c r="L88" s="13"/>
      <c r="M88" s="13"/>
      <c r="N88" s="13"/>
      <c r="O88" s="13"/>
      <c r="P88" s="13"/>
      <c r="Q88" s="13"/>
      <c r="R88" s="13"/>
      <c r="S88" s="13"/>
      <c r="T88" s="13"/>
      <c r="U88" s="13"/>
      <c r="V88" s="13"/>
      <c r="W88" s="73" t="s">
        <v>857</v>
      </c>
      <c r="X88" s="73" t="s">
        <v>29852</v>
      </c>
      <c r="Y88" s="13"/>
    </row>
    <row r="89" customFormat="false" ht="15" hidden="false" customHeight="false" outlineLevel="0" collapsed="false">
      <c r="A89" s="13"/>
      <c r="B89" s="13"/>
      <c r="C89" s="13"/>
      <c r="D89" s="13"/>
      <c r="E89" s="13"/>
      <c r="F89" s="13"/>
      <c r="G89" s="13"/>
      <c r="H89" s="13"/>
      <c r="I89" s="13"/>
      <c r="J89" s="297" t="s">
        <v>29129</v>
      </c>
      <c r="K89" s="13"/>
      <c r="L89" s="13"/>
      <c r="M89" s="13"/>
      <c r="N89" s="13"/>
      <c r="O89" s="13"/>
      <c r="P89" s="13"/>
      <c r="Q89" s="13"/>
      <c r="R89" s="13"/>
      <c r="S89" s="13"/>
      <c r="T89" s="13"/>
      <c r="U89" s="13"/>
      <c r="V89" s="13"/>
      <c r="W89" s="73" t="s">
        <v>861</v>
      </c>
      <c r="X89" s="73" t="s">
        <v>29852</v>
      </c>
      <c r="Y89" s="13"/>
    </row>
    <row r="90" customFormat="false" ht="15" hidden="false" customHeight="false" outlineLevel="0" collapsed="false">
      <c r="A90" s="13"/>
      <c r="B90" s="13"/>
      <c r="C90" s="13"/>
      <c r="D90" s="13"/>
      <c r="E90" s="13"/>
      <c r="F90" s="13"/>
      <c r="G90" s="13"/>
      <c r="H90" s="13"/>
      <c r="I90" s="13"/>
      <c r="J90" s="297" t="s">
        <v>29131</v>
      </c>
      <c r="K90" s="13"/>
      <c r="L90" s="13"/>
      <c r="M90" s="13"/>
      <c r="N90" s="13"/>
      <c r="O90" s="13"/>
      <c r="P90" s="13"/>
      <c r="Q90" s="13"/>
      <c r="R90" s="13"/>
      <c r="S90" s="13"/>
      <c r="T90" s="13"/>
      <c r="U90" s="13"/>
      <c r="V90" s="13"/>
      <c r="W90" s="73" t="s">
        <v>864</v>
      </c>
      <c r="X90" s="73" t="s">
        <v>29852</v>
      </c>
      <c r="Y90" s="13"/>
    </row>
    <row r="91" customFormat="false" ht="15" hidden="false" customHeight="false" outlineLevel="0" collapsed="false">
      <c r="A91" s="13"/>
      <c r="B91" s="13"/>
      <c r="C91" s="13"/>
      <c r="D91" s="13"/>
      <c r="E91" s="13"/>
      <c r="F91" s="13"/>
      <c r="G91" s="13"/>
      <c r="H91" s="13"/>
      <c r="I91" s="13"/>
      <c r="J91" s="297" t="s">
        <v>29133</v>
      </c>
      <c r="K91" s="13"/>
      <c r="L91" s="13"/>
      <c r="M91" s="13"/>
      <c r="N91" s="13"/>
      <c r="O91" s="13"/>
      <c r="P91" s="13"/>
      <c r="Q91" s="13"/>
      <c r="R91" s="13"/>
      <c r="S91" s="13"/>
      <c r="T91" s="13"/>
      <c r="U91" s="13"/>
      <c r="V91" s="13"/>
      <c r="W91" s="73" t="s">
        <v>868</v>
      </c>
      <c r="X91" s="73" t="s">
        <v>29852</v>
      </c>
      <c r="Y91" s="13"/>
    </row>
    <row r="92" customFormat="false" ht="15" hidden="false" customHeight="false" outlineLevel="0" collapsed="false">
      <c r="A92" s="13"/>
      <c r="B92" s="13"/>
      <c r="C92" s="13"/>
      <c r="D92" s="13"/>
      <c r="E92" s="13"/>
      <c r="F92" s="13"/>
      <c r="G92" s="13"/>
      <c r="H92" s="13"/>
      <c r="I92" s="13"/>
      <c r="J92" s="297" t="s">
        <v>29135</v>
      </c>
      <c r="K92" s="13"/>
      <c r="L92" s="13"/>
      <c r="M92" s="13"/>
      <c r="N92" s="13"/>
      <c r="O92" s="13"/>
      <c r="P92" s="13"/>
      <c r="Q92" s="13"/>
      <c r="R92" s="13"/>
      <c r="S92" s="13"/>
      <c r="T92" s="13"/>
      <c r="U92" s="13"/>
      <c r="V92" s="13"/>
      <c r="W92" s="73" t="s">
        <v>871</v>
      </c>
      <c r="X92" s="73" t="s">
        <v>29852</v>
      </c>
      <c r="Y92" s="13"/>
    </row>
    <row r="93" customFormat="false" ht="15" hidden="false" customHeight="false" outlineLevel="0" collapsed="false">
      <c r="A93" s="13"/>
      <c r="B93" s="13"/>
      <c r="C93" s="13"/>
      <c r="D93" s="13"/>
      <c r="E93" s="13"/>
      <c r="F93" s="13"/>
      <c r="G93" s="13"/>
      <c r="H93" s="13"/>
      <c r="I93" s="13"/>
      <c r="J93" s="297" t="s">
        <v>29137</v>
      </c>
      <c r="K93" s="13"/>
      <c r="L93" s="13"/>
      <c r="M93" s="13"/>
      <c r="N93" s="13"/>
      <c r="O93" s="13"/>
      <c r="P93" s="13"/>
      <c r="Q93" s="13"/>
      <c r="R93" s="13"/>
      <c r="S93" s="13"/>
      <c r="T93" s="13"/>
      <c r="U93" s="13"/>
      <c r="V93" s="13"/>
      <c r="W93" s="73" t="s">
        <v>874</v>
      </c>
      <c r="X93" s="73" t="s">
        <v>29852</v>
      </c>
      <c r="Y93" s="13"/>
    </row>
    <row r="94" customFormat="false" ht="15" hidden="false" customHeight="false" outlineLevel="0" collapsed="false">
      <c r="A94" s="13"/>
      <c r="B94" s="13"/>
      <c r="C94" s="13"/>
      <c r="D94" s="13"/>
      <c r="E94" s="13"/>
      <c r="F94" s="13"/>
      <c r="G94" s="13"/>
      <c r="H94" s="13"/>
      <c r="I94" s="13"/>
      <c r="J94" s="297" t="s">
        <v>29139</v>
      </c>
      <c r="K94" s="13"/>
      <c r="L94" s="13"/>
      <c r="M94" s="13"/>
      <c r="N94" s="13"/>
      <c r="O94" s="13"/>
      <c r="P94" s="13"/>
      <c r="Q94" s="13"/>
      <c r="R94" s="13"/>
      <c r="S94" s="13"/>
      <c r="T94" s="13"/>
      <c r="U94" s="13"/>
      <c r="V94" s="13"/>
      <c r="W94" s="73" t="s">
        <v>878</v>
      </c>
      <c r="X94" s="73" t="s">
        <v>29852</v>
      </c>
      <c r="Y94" s="13"/>
    </row>
    <row r="95" customFormat="false" ht="15" hidden="false" customHeight="false" outlineLevel="0" collapsed="false">
      <c r="A95" s="13"/>
      <c r="B95" s="13"/>
      <c r="C95" s="13"/>
      <c r="D95" s="13"/>
      <c r="E95" s="13"/>
      <c r="F95" s="13"/>
      <c r="G95" s="13"/>
      <c r="H95" s="13"/>
      <c r="I95" s="13"/>
      <c r="J95" s="297" t="s">
        <v>29141</v>
      </c>
      <c r="K95" s="13"/>
      <c r="L95" s="13"/>
      <c r="M95" s="13"/>
      <c r="N95" s="13"/>
      <c r="O95" s="13"/>
      <c r="P95" s="13"/>
      <c r="Q95" s="13"/>
      <c r="R95" s="13"/>
      <c r="S95" s="13"/>
      <c r="T95" s="13"/>
      <c r="U95" s="13"/>
      <c r="V95" s="13"/>
      <c r="W95" s="73" t="s">
        <v>882</v>
      </c>
      <c r="X95" s="73" t="s">
        <v>29852</v>
      </c>
      <c r="Y95" s="13"/>
    </row>
    <row r="96" customFormat="false" ht="15" hidden="false" customHeight="false" outlineLevel="0" collapsed="false">
      <c r="A96" s="13"/>
      <c r="B96" s="13"/>
      <c r="C96" s="13"/>
      <c r="D96" s="13"/>
      <c r="E96" s="13"/>
      <c r="F96" s="13"/>
      <c r="G96" s="13"/>
      <c r="H96" s="13"/>
      <c r="I96" s="13"/>
      <c r="J96" s="297" t="s">
        <v>29144</v>
      </c>
      <c r="K96" s="13"/>
      <c r="L96" s="13"/>
      <c r="M96" s="13"/>
      <c r="N96" s="13"/>
      <c r="O96" s="13"/>
      <c r="P96" s="13"/>
      <c r="Q96" s="13"/>
      <c r="R96" s="13"/>
      <c r="S96" s="13"/>
      <c r="T96" s="13"/>
      <c r="U96" s="13"/>
      <c r="V96" s="13"/>
      <c r="W96" s="73" t="s">
        <v>885</v>
      </c>
      <c r="X96" s="73" t="s">
        <v>29852</v>
      </c>
      <c r="Y96" s="13"/>
    </row>
    <row r="97" customFormat="false" ht="15" hidden="false" customHeight="false" outlineLevel="0" collapsed="false">
      <c r="A97" s="13"/>
      <c r="B97" s="13"/>
      <c r="C97" s="13"/>
      <c r="D97" s="13"/>
      <c r="E97" s="13"/>
      <c r="F97" s="13"/>
      <c r="G97" s="13"/>
      <c r="H97" s="13"/>
      <c r="I97" s="13"/>
      <c r="J97" s="297" t="s">
        <v>29146</v>
      </c>
      <c r="K97" s="13"/>
      <c r="L97" s="13"/>
      <c r="M97" s="13"/>
      <c r="N97" s="13"/>
      <c r="O97" s="13"/>
      <c r="P97" s="13"/>
      <c r="Q97" s="13"/>
      <c r="R97" s="13"/>
      <c r="S97" s="13"/>
      <c r="T97" s="13"/>
      <c r="U97" s="13"/>
      <c r="V97" s="13"/>
      <c r="W97" s="73" t="s">
        <v>888</v>
      </c>
      <c r="X97" s="73" t="s">
        <v>29852</v>
      </c>
      <c r="Y97" s="13"/>
    </row>
    <row r="98" customFormat="false" ht="15" hidden="false" customHeight="false" outlineLevel="0" collapsed="false">
      <c r="A98" s="13"/>
      <c r="B98" s="13"/>
      <c r="C98" s="13"/>
      <c r="D98" s="13"/>
      <c r="E98" s="13"/>
      <c r="F98" s="13"/>
      <c r="G98" s="13"/>
      <c r="H98" s="13"/>
      <c r="I98" s="13"/>
      <c r="J98" s="297" t="s">
        <v>29148</v>
      </c>
      <c r="K98" s="13"/>
      <c r="L98" s="13"/>
      <c r="M98" s="13"/>
      <c r="N98" s="13"/>
      <c r="O98" s="13"/>
      <c r="P98" s="13"/>
      <c r="Q98" s="13"/>
      <c r="R98" s="13"/>
      <c r="S98" s="13"/>
      <c r="T98" s="13"/>
      <c r="U98" s="13"/>
      <c r="V98" s="13"/>
      <c r="W98" s="73" t="s">
        <v>891</v>
      </c>
      <c r="X98" s="73" t="s">
        <v>29852</v>
      </c>
      <c r="Y98" s="13"/>
    </row>
    <row r="99" customFormat="false" ht="15" hidden="false" customHeight="false" outlineLevel="0" collapsed="false">
      <c r="A99" s="13"/>
      <c r="B99" s="13"/>
      <c r="C99" s="13"/>
      <c r="D99" s="13"/>
      <c r="E99" s="13"/>
      <c r="F99" s="13"/>
      <c r="G99" s="13"/>
      <c r="H99" s="13"/>
      <c r="I99" s="13"/>
      <c r="J99" s="297" t="s">
        <v>29150</v>
      </c>
      <c r="K99" s="13"/>
      <c r="L99" s="13"/>
      <c r="M99" s="13"/>
      <c r="N99" s="13"/>
      <c r="O99" s="13"/>
      <c r="P99" s="13"/>
      <c r="Q99" s="13"/>
      <c r="R99" s="13"/>
      <c r="S99" s="13"/>
      <c r="T99" s="13"/>
      <c r="U99" s="13"/>
      <c r="V99" s="13"/>
      <c r="W99" s="73" t="s">
        <v>894</v>
      </c>
      <c r="X99" s="73" t="s">
        <v>29852</v>
      </c>
      <c r="Y99" s="13"/>
    </row>
    <row r="100" customFormat="false" ht="15" hidden="false" customHeight="false" outlineLevel="0" collapsed="false">
      <c r="A100" s="13"/>
      <c r="B100" s="13"/>
      <c r="C100" s="13"/>
      <c r="D100" s="13"/>
      <c r="E100" s="13"/>
      <c r="F100" s="13"/>
      <c r="G100" s="13"/>
      <c r="H100" s="13"/>
      <c r="I100" s="13"/>
      <c r="J100" s="297" t="s">
        <v>29152</v>
      </c>
      <c r="K100" s="13"/>
      <c r="L100" s="13"/>
      <c r="M100" s="13"/>
      <c r="N100" s="13"/>
      <c r="O100" s="13"/>
      <c r="P100" s="13"/>
      <c r="Q100" s="13"/>
      <c r="R100" s="13"/>
      <c r="S100" s="13"/>
      <c r="T100" s="13"/>
      <c r="U100" s="13"/>
      <c r="V100" s="13"/>
      <c r="W100" s="73" t="s">
        <v>896</v>
      </c>
      <c r="X100" s="73" t="s">
        <v>29852</v>
      </c>
      <c r="Y100" s="13"/>
    </row>
    <row r="101" customFormat="false" ht="15" hidden="false" customHeight="false" outlineLevel="0" collapsed="false">
      <c r="A101" s="13"/>
      <c r="B101" s="13"/>
      <c r="C101" s="13"/>
      <c r="D101" s="13"/>
      <c r="E101" s="13"/>
      <c r="F101" s="13"/>
      <c r="G101" s="13"/>
      <c r="H101" s="13"/>
      <c r="I101" s="13"/>
      <c r="J101" s="297" t="s">
        <v>1154</v>
      </c>
      <c r="K101" s="13"/>
      <c r="L101" s="13"/>
      <c r="M101" s="13"/>
      <c r="N101" s="13"/>
      <c r="O101" s="13"/>
      <c r="P101" s="13"/>
      <c r="Q101" s="13"/>
      <c r="R101" s="13"/>
      <c r="S101" s="13"/>
      <c r="T101" s="13"/>
      <c r="U101" s="13"/>
      <c r="V101" s="13"/>
      <c r="W101" s="73" t="s">
        <v>899</v>
      </c>
      <c r="X101" s="73" t="s">
        <v>29852</v>
      </c>
      <c r="Y101" s="13"/>
    </row>
    <row r="102" customFormat="false" ht="15" hidden="false" customHeight="false" outlineLevel="0" collapsed="false">
      <c r="A102" s="13"/>
      <c r="B102" s="13"/>
      <c r="C102" s="13"/>
      <c r="D102" s="13"/>
      <c r="E102" s="13"/>
      <c r="F102" s="13"/>
      <c r="G102" s="13"/>
      <c r="H102" s="13"/>
      <c r="I102" s="13"/>
      <c r="J102" s="297" t="s">
        <v>29156</v>
      </c>
      <c r="K102" s="13"/>
      <c r="L102" s="13"/>
      <c r="M102" s="13"/>
      <c r="N102" s="13"/>
      <c r="O102" s="13"/>
      <c r="P102" s="13"/>
      <c r="Q102" s="13"/>
      <c r="R102" s="13"/>
      <c r="S102" s="13"/>
      <c r="T102" s="13"/>
      <c r="U102" s="13"/>
      <c r="V102" s="13"/>
      <c r="W102" s="73" t="s">
        <v>902</v>
      </c>
      <c r="X102" s="73" t="s">
        <v>29852</v>
      </c>
      <c r="Y102" s="13"/>
    </row>
    <row r="103" customFormat="false" ht="15" hidden="false" customHeight="false" outlineLevel="0" collapsed="false">
      <c r="A103" s="13"/>
      <c r="B103" s="13"/>
      <c r="C103" s="13"/>
      <c r="D103" s="13"/>
      <c r="E103" s="13"/>
      <c r="F103" s="13"/>
      <c r="G103" s="13"/>
      <c r="H103" s="13"/>
      <c r="I103" s="13"/>
      <c r="J103" s="297" t="s">
        <v>29158</v>
      </c>
      <c r="K103" s="13"/>
      <c r="L103" s="13"/>
      <c r="M103" s="13"/>
      <c r="N103" s="13"/>
      <c r="O103" s="13"/>
      <c r="P103" s="13"/>
      <c r="Q103" s="13"/>
      <c r="R103" s="13"/>
      <c r="S103" s="13"/>
      <c r="T103" s="13"/>
      <c r="U103" s="13"/>
      <c r="V103" s="13"/>
      <c r="W103" s="73" t="s">
        <v>905</v>
      </c>
      <c r="X103" s="73" t="s">
        <v>29852</v>
      </c>
      <c r="Y103" s="13"/>
    </row>
    <row r="104" customFormat="false" ht="15" hidden="false" customHeight="false" outlineLevel="0" collapsed="false">
      <c r="A104" s="13"/>
      <c r="B104" s="13"/>
      <c r="C104" s="13"/>
      <c r="D104" s="13"/>
      <c r="E104" s="13"/>
      <c r="F104" s="13"/>
      <c r="G104" s="13"/>
      <c r="H104" s="13"/>
      <c r="I104" s="13"/>
      <c r="J104" s="297" t="s">
        <v>1157</v>
      </c>
      <c r="K104" s="13"/>
      <c r="L104" s="13"/>
      <c r="M104" s="13"/>
      <c r="N104" s="13"/>
      <c r="O104" s="13"/>
      <c r="P104" s="13"/>
      <c r="Q104" s="13"/>
      <c r="R104" s="13"/>
      <c r="S104" s="13"/>
      <c r="T104" s="13"/>
      <c r="U104" s="13"/>
      <c r="V104" s="13"/>
      <c r="W104" s="73" t="s">
        <v>908</v>
      </c>
      <c r="X104" s="73" t="s">
        <v>29852</v>
      </c>
      <c r="Y104" s="13"/>
    </row>
    <row r="105" customFormat="false" ht="15" hidden="false" customHeight="false" outlineLevel="0" collapsed="false">
      <c r="A105" s="13"/>
      <c r="B105" s="13"/>
      <c r="C105" s="13"/>
      <c r="D105" s="13"/>
      <c r="E105" s="13"/>
      <c r="F105" s="13"/>
      <c r="G105" s="13"/>
      <c r="H105" s="13"/>
      <c r="I105" s="13"/>
      <c r="J105" s="297" t="s">
        <v>29161</v>
      </c>
      <c r="K105" s="13"/>
      <c r="L105" s="13"/>
      <c r="M105" s="13"/>
      <c r="N105" s="13"/>
      <c r="O105" s="13"/>
      <c r="P105" s="13"/>
      <c r="Q105" s="13"/>
      <c r="R105" s="13"/>
      <c r="S105" s="13"/>
      <c r="T105" s="13"/>
      <c r="U105" s="13"/>
      <c r="V105" s="13"/>
      <c r="W105" s="73" t="s">
        <v>912</v>
      </c>
      <c r="X105" s="73" t="s">
        <v>29852</v>
      </c>
      <c r="Y105" s="13"/>
    </row>
    <row r="106" customFormat="false" ht="15" hidden="false" customHeight="false" outlineLevel="0" collapsed="false">
      <c r="A106" s="13"/>
      <c r="B106" s="13"/>
      <c r="C106" s="13"/>
      <c r="D106" s="13"/>
      <c r="E106" s="13"/>
      <c r="F106" s="13"/>
      <c r="G106" s="13"/>
      <c r="H106" s="13"/>
      <c r="I106" s="13"/>
      <c r="J106" s="297" t="s">
        <v>1173</v>
      </c>
      <c r="K106" s="13"/>
      <c r="L106" s="13"/>
      <c r="M106" s="13"/>
      <c r="N106" s="13"/>
      <c r="O106" s="13"/>
      <c r="P106" s="13"/>
      <c r="Q106" s="13"/>
      <c r="R106" s="13"/>
      <c r="S106" s="13"/>
      <c r="T106" s="13"/>
      <c r="U106" s="13"/>
      <c r="V106" s="13"/>
      <c r="W106" s="73" t="s">
        <v>916</v>
      </c>
      <c r="X106" s="73" t="s">
        <v>29852</v>
      </c>
      <c r="Y106" s="13"/>
    </row>
    <row r="107" customFormat="false" ht="15" hidden="false" customHeight="false" outlineLevel="0" collapsed="false">
      <c r="A107" s="13"/>
      <c r="B107" s="13"/>
      <c r="C107" s="13"/>
      <c r="D107" s="13"/>
      <c r="E107" s="13"/>
      <c r="F107" s="13"/>
      <c r="G107" s="13"/>
      <c r="H107" s="13"/>
      <c r="I107" s="13"/>
      <c r="J107" s="297" t="s">
        <v>29164</v>
      </c>
      <c r="K107" s="13"/>
      <c r="L107" s="13"/>
      <c r="M107" s="13"/>
      <c r="N107" s="13"/>
      <c r="O107" s="13"/>
      <c r="P107" s="13"/>
      <c r="Q107" s="13"/>
      <c r="R107" s="13"/>
      <c r="S107" s="13"/>
      <c r="T107" s="13"/>
      <c r="U107" s="13"/>
      <c r="V107" s="13"/>
      <c r="W107" s="73" t="s">
        <v>919</v>
      </c>
      <c r="X107" s="73" t="s">
        <v>29852</v>
      </c>
      <c r="Y107" s="13"/>
    </row>
    <row r="108" customFormat="false" ht="15" hidden="false" customHeight="false" outlineLevel="0" collapsed="false">
      <c r="A108" s="13"/>
      <c r="B108" s="13"/>
      <c r="C108" s="13"/>
      <c r="D108" s="13"/>
      <c r="E108" s="13"/>
      <c r="F108" s="13"/>
      <c r="G108" s="13"/>
      <c r="H108" s="13"/>
      <c r="I108" s="13"/>
      <c r="J108" s="297" t="s">
        <v>29166</v>
      </c>
      <c r="K108" s="13"/>
      <c r="L108" s="13"/>
      <c r="M108" s="13"/>
      <c r="N108" s="13"/>
      <c r="O108" s="13"/>
      <c r="P108" s="13"/>
      <c r="Q108" s="13"/>
      <c r="R108" s="13"/>
      <c r="S108" s="13"/>
      <c r="T108" s="13"/>
      <c r="U108" s="13"/>
      <c r="V108" s="13"/>
      <c r="W108" s="73" t="s">
        <v>922</v>
      </c>
      <c r="X108" s="73" t="s">
        <v>29852</v>
      </c>
      <c r="Y108" s="13"/>
    </row>
    <row r="109" customFormat="false" ht="15" hidden="false" customHeight="false" outlineLevel="0" collapsed="false">
      <c r="A109" s="13"/>
      <c r="B109" s="13"/>
      <c r="C109" s="13"/>
      <c r="D109" s="13"/>
      <c r="E109" s="13"/>
      <c r="F109" s="13"/>
      <c r="G109" s="13"/>
      <c r="H109" s="13"/>
      <c r="I109" s="13"/>
      <c r="J109" s="297" t="s">
        <v>1176</v>
      </c>
      <c r="K109" s="13"/>
      <c r="L109" s="13"/>
      <c r="M109" s="13"/>
      <c r="N109" s="13"/>
      <c r="O109" s="13"/>
      <c r="P109" s="13"/>
      <c r="Q109" s="13"/>
      <c r="R109" s="13"/>
      <c r="S109" s="13"/>
      <c r="T109" s="13"/>
      <c r="U109" s="13"/>
      <c r="V109" s="13"/>
      <c r="W109" s="73" t="s">
        <v>925</v>
      </c>
      <c r="X109" s="73" t="s">
        <v>29852</v>
      </c>
      <c r="Y109" s="13"/>
    </row>
    <row r="110" customFormat="false" ht="15" hidden="false" customHeight="false" outlineLevel="0" collapsed="false">
      <c r="A110" s="13"/>
      <c r="B110" s="13"/>
      <c r="C110" s="13"/>
      <c r="D110" s="13"/>
      <c r="E110" s="13"/>
      <c r="F110" s="13"/>
      <c r="G110" s="13"/>
      <c r="H110" s="13"/>
      <c r="I110" s="13"/>
      <c r="J110" s="297" t="s">
        <v>29169</v>
      </c>
      <c r="K110" s="13"/>
      <c r="L110" s="13"/>
      <c r="M110" s="13"/>
      <c r="N110" s="13"/>
      <c r="O110" s="13"/>
      <c r="P110" s="13"/>
      <c r="Q110" s="13"/>
      <c r="R110" s="13"/>
      <c r="S110" s="13"/>
      <c r="T110" s="13"/>
      <c r="U110" s="13"/>
      <c r="V110" s="13"/>
      <c r="W110" s="73" t="s">
        <v>928</v>
      </c>
      <c r="X110" s="73" t="s">
        <v>29852</v>
      </c>
      <c r="Y110" s="13"/>
    </row>
    <row r="111" customFormat="false" ht="15" hidden="false" customHeight="false" outlineLevel="0" collapsed="false">
      <c r="A111" s="13"/>
      <c r="B111" s="13"/>
      <c r="C111" s="13"/>
      <c r="D111" s="13"/>
      <c r="E111" s="13"/>
      <c r="F111" s="13"/>
      <c r="G111" s="13"/>
      <c r="H111" s="13"/>
      <c r="I111" s="13"/>
      <c r="J111" s="297" t="s">
        <v>1182</v>
      </c>
      <c r="K111" s="13"/>
      <c r="L111" s="13"/>
      <c r="M111" s="13"/>
      <c r="N111" s="13"/>
      <c r="O111" s="13"/>
      <c r="P111" s="13"/>
      <c r="Q111" s="13"/>
      <c r="R111" s="13"/>
      <c r="S111" s="13"/>
      <c r="T111" s="13"/>
      <c r="U111" s="13"/>
      <c r="V111" s="13"/>
      <c r="W111" s="73" t="s">
        <v>930</v>
      </c>
      <c r="X111" s="73" t="s">
        <v>29852</v>
      </c>
      <c r="Y111" s="13"/>
    </row>
    <row r="112" customFormat="false" ht="15" hidden="false" customHeight="false" outlineLevel="0" collapsed="false">
      <c r="A112" s="13"/>
      <c r="B112" s="13"/>
      <c r="C112" s="13"/>
      <c r="D112" s="13"/>
      <c r="E112" s="13"/>
      <c r="F112" s="13"/>
      <c r="G112" s="13"/>
      <c r="H112" s="13"/>
      <c r="I112" s="13"/>
      <c r="J112" s="297" t="s">
        <v>29173</v>
      </c>
      <c r="K112" s="13"/>
      <c r="L112" s="13"/>
      <c r="M112" s="13"/>
      <c r="N112" s="13"/>
      <c r="O112" s="13"/>
      <c r="P112" s="13"/>
      <c r="Q112" s="13"/>
      <c r="R112" s="13"/>
      <c r="S112" s="13"/>
      <c r="T112" s="13"/>
      <c r="U112" s="13"/>
      <c r="V112" s="13"/>
      <c r="W112" s="73" t="s">
        <v>933</v>
      </c>
      <c r="X112" s="73" t="s">
        <v>29852</v>
      </c>
      <c r="Y112" s="13"/>
    </row>
    <row r="113" customFormat="false" ht="15" hidden="false" customHeight="false" outlineLevel="0" collapsed="false">
      <c r="A113" s="13"/>
      <c r="B113" s="13"/>
      <c r="C113" s="13"/>
      <c r="D113" s="13"/>
      <c r="E113" s="13"/>
      <c r="F113" s="13"/>
      <c r="G113" s="13"/>
      <c r="H113" s="13"/>
      <c r="I113" s="13"/>
      <c r="J113" s="297" t="s">
        <v>29175</v>
      </c>
      <c r="K113" s="13"/>
      <c r="L113" s="13"/>
      <c r="M113" s="13"/>
      <c r="N113" s="13"/>
      <c r="O113" s="13"/>
      <c r="P113" s="13"/>
      <c r="Q113" s="13"/>
      <c r="R113" s="13"/>
      <c r="S113" s="13"/>
      <c r="T113" s="13"/>
      <c r="U113" s="13"/>
      <c r="V113" s="13"/>
      <c r="W113" s="73" t="s">
        <v>936</v>
      </c>
      <c r="X113" s="73" t="s">
        <v>29852</v>
      </c>
      <c r="Y113" s="13"/>
    </row>
    <row r="114" customFormat="false" ht="15" hidden="false" customHeight="false" outlineLevel="0" collapsed="false">
      <c r="A114" s="13"/>
      <c r="B114" s="13"/>
      <c r="C114" s="13"/>
      <c r="D114" s="13"/>
      <c r="E114" s="13"/>
      <c r="F114" s="13"/>
      <c r="G114" s="13"/>
      <c r="H114" s="13"/>
      <c r="I114" s="13"/>
      <c r="J114" s="297" t="s">
        <v>29177</v>
      </c>
      <c r="K114" s="13"/>
      <c r="L114" s="13"/>
      <c r="M114" s="13"/>
      <c r="N114" s="13"/>
      <c r="O114" s="13"/>
      <c r="P114" s="13"/>
      <c r="Q114" s="13"/>
      <c r="R114" s="13"/>
      <c r="S114" s="13"/>
      <c r="T114" s="13"/>
      <c r="U114" s="13"/>
      <c r="V114" s="13"/>
      <c r="W114" s="73" t="s">
        <v>939</v>
      </c>
      <c r="X114" s="73" t="s">
        <v>29852</v>
      </c>
      <c r="Y114" s="13"/>
    </row>
    <row r="115" customFormat="false" ht="15" hidden="false" customHeight="false" outlineLevel="0" collapsed="false">
      <c r="A115" s="13"/>
      <c r="B115" s="13"/>
      <c r="C115" s="13"/>
      <c r="D115" s="13"/>
      <c r="E115" s="13"/>
      <c r="F115" s="13"/>
      <c r="G115" s="13"/>
      <c r="H115" s="13"/>
      <c r="I115" s="13"/>
      <c r="J115" s="297" t="s">
        <v>29179</v>
      </c>
      <c r="K115" s="13"/>
      <c r="L115" s="13"/>
      <c r="M115" s="13"/>
      <c r="N115" s="13"/>
      <c r="O115" s="13"/>
      <c r="P115" s="13"/>
      <c r="Q115" s="13"/>
      <c r="R115" s="13"/>
      <c r="S115" s="13"/>
      <c r="T115" s="13"/>
      <c r="U115" s="13"/>
      <c r="V115" s="13"/>
      <c r="W115" s="73" t="s">
        <v>942</v>
      </c>
      <c r="X115" s="73" t="s">
        <v>29852</v>
      </c>
      <c r="Y115" s="13"/>
    </row>
    <row r="116" customFormat="false" ht="15" hidden="false" customHeight="false" outlineLevel="0" collapsed="false">
      <c r="A116" s="13"/>
      <c r="B116" s="13"/>
      <c r="C116" s="13"/>
      <c r="D116" s="13"/>
      <c r="E116" s="13"/>
      <c r="F116" s="13"/>
      <c r="G116" s="13"/>
      <c r="H116" s="13"/>
      <c r="I116" s="13"/>
      <c r="J116" s="297" t="s">
        <v>29181</v>
      </c>
      <c r="K116" s="13"/>
      <c r="L116" s="13"/>
      <c r="M116" s="13"/>
      <c r="N116" s="13"/>
      <c r="O116" s="13"/>
      <c r="P116" s="13"/>
      <c r="Q116" s="13"/>
      <c r="R116" s="13"/>
      <c r="S116" s="13"/>
      <c r="T116" s="13"/>
      <c r="U116" s="13"/>
      <c r="V116" s="13"/>
      <c r="W116" s="73" t="s">
        <v>945</v>
      </c>
      <c r="X116" s="73" t="s">
        <v>29852</v>
      </c>
      <c r="Y116" s="13"/>
    </row>
    <row r="117" customFormat="false" ht="15" hidden="false" customHeight="false" outlineLevel="0" collapsed="false">
      <c r="A117" s="13"/>
      <c r="B117" s="13"/>
      <c r="C117" s="13"/>
      <c r="D117" s="13"/>
      <c r="E117" s="13"/>
      <c r="F117" s="13"/>
      <c r="G117" s="13"/>
      <c r="H117" s="13"/>
      <c r="I117" s="13"/>
      <c r="J117" s="297" t="s">
        <v>29184</v>
      </c>
      <c r="K117" s="13"/>
      <c r="L117" s="13"/>
      <c r="M117" s="13"/>
      <c r="N117" s="13"/>
      <c r="O117" s="13"/>
      <c r="P117" s="13"/>
      <c r="Q117" s="13"/>
      <c r="R117" s="13"/>
      <c r="S117" s="13"/>
      <c r="T117" s="13"/>
      <c r="U117" s="13"/>
      <c r="V117" s="13"/>
      <c r="W117" s="73" t="s">
        <v>948</v>
      </c>
      <c r="X117" s="73" t="s">
        <v>29852</v>
      </c>
      <c r="Y117" s="13"/>
    </row>
    <row r="118" customFormat="false" ht="15" hidden="false" customHeight="false" outlineLevel="0" collapsed="false">
      <c r="A118" s="13"/>
      <c r="B118" s="13"/>
      <c r="C118" s="13"/>
      <c r="D118" s="13"/>
      <c r="E118" s="13"/>
      <c r="F118" s="13"/>
      <c r="G118" s="13"/>
      <c r="H118" s="13"/>
      <c r="I118" s="13"/>
      <c r="J118" s="297" t="s">
        <v>29186</v>
      </c>
      <c r="K118" s="13"/>
      <c r="L118" s="13"/>
      <c r="M118" s="13"/>
      <c r="N118" s="13"/>
      <c r="O118" s="13"/>
      <c r="P118" s="13"/>
      <c r="Q118" s="13"/>
      <c r="R118" s="13"/>
      <c r="S118" s="13"/>
      <c r="T118" s="13"/>
      <c r="U118" s="13"/>
      <c r="V118" s="13"/>
      <c r="W118" s="73" t="s">
        <v>952</v>
      </c>
      <c r="X118" s="73" t="s">
        <v>29852</v>
      </c>
      <c r="Y118" s="13"/>
    </row>
    <row r="119" customFormat="false" ht="15" hidden="false" customHeight="false" outlineLevel="0" collapsed="false">
      <c r="A119" s="13"/>
      <c r="B119" s="13"/>
      <c r="C119" s="13"/>
      <c r="D119" s="13"/>
      <c r="E119" s="13"/>
      <c r="F119" s="13"/>
      <c r="G119" s="13"/>
      <c r="H119" s="13"/>
      <c r="I119" s="13"/>
      <c r="J119" s="297" t="s">
        <v>29188</v>
      </c>
      <c r="K119" s="13"/>
      <c r="L119" s="13"/>
      <c r="M119" s="13"/>
      <c r="N119" s="13"/>
      <c r="O119" s="13"/>
      <c r="P119" s="13"/>
      <c r="Q119" s="13"/>
      <c r="R119" s="13"/>
      <c r="S119" s="13"/>
      <c r="T119" s="13"/>
      <c r="U119" s="13"/>
      <c r="V119" s="13"/>
      <c r="W119" s="73" t="s">
        <v>956</v>
      </c>
      <c r="X119" s="73" t="s">
        <v>29852</v>
      </c>
      <c r="Y119" s="13"/>
    </row>
    <row r="120" customFormat="false" ht="15" hidden="false" customHeight="false" outlineLevel="0" collapsed="false">
      <c r="A120" s="13"/>
      <c r="B120" s="13"/>
      <c r="C120" s="13"/>
      <c r="D120" s="13"/>
      <c r="E120" s="13"/>
      <c r="F120" s="13"/>
      <c r="G120" s="13"/>
      <c r="H120" s="13"/>
      <c r="I120" s="13"/>
      <c r="J120" s="297" t="s">
        <v>29190</v>
      </c>
      <c r="K120" s="13"/>
      <c r="L120" s="13"/>
      <c r="M120" s="13"/>
      <c r="N120" s="13"/>
      <c r="O120" s="13"/>
      <c r="P120" s="13"/>
      <c r="Q120" s="13"/>
      <c r="R120" s="13"/>
      <c r="S120" s="13"/>
      <c r="T120" s="13"/>
      <c r="U120" s="13"/>
      <c r="V120" s="13"/>
      <c r="W120" s="73" t="s">
        <v>959</v>
      </c>
      <c r="X120" s="73" t="s">
        <v>29852</v>
      </c>
      <c r="Y120" s="13"/>
    </row>
    <row r="121" customFormat="false" ht="15" hidden="false" customHeight="false" outlineLevel="0" collapsed="false">
      <c r="A121" s="13"/>
      <c r="B121" s="13"/>
      <c r="C121" s="13"/>
      <c r="D121" s="13"/>
      <c r="E121" s="13"/>
      <c r="F121" s="13"/>
      <c r="G121" s="13"/>
      <c r="H121" s="13"/>
      <c r="I121" s="13"/>
      <c r="J121" s="297" t="s">
        <v>29192</v>
      </c>
      <c r="K121" s="13"/>
      <c r="L121" s="13"/>
      <c r="M121" s="13"/>
      <c r="N121" s="13"/>
      <c r="O121" s="13"/>
      <c r="P121" s="13"/>
      <c r="Q121" s="13"/>
      <c r="R121" s="13"/>
      <c r="S121" s="13"/>
      <c r="T121" s="13"/>
      <c r="U121" s="13"/>
      <c r="V121" s="13"/>
      <c r="W121" s="73" t="s">
        <v>961</v>
      </c>
      <c r="X121" s="73" t="s">
        <v>29852</v>
      </c>
      <c r="Y121" s="13"/>
    </row>
    <row r="122" customFormat="false" ht="15" hidden="false" customHeight="false" outlineLevel="0" collapsed="false">
      <c r="A122" s="13"/>
      <c r="B122" s="13"/>
      <c r="C122" s="13"/>
      <c r="D122" s="13"/>
      <c r="E122" s="13"/>
      <c r="F122" s="13"/>
      <c r="G122" s="13"/>
      <c r="H122" s="13"/>
      <c r="I122" s="13"/>
      <c r="J122" s="297" t="s">
        <v>29194</v>
      </c>
      <c r="K122" s="13"/>
      <c r="L122" s="13"/>
      <c r="M122" s="13"/>
      <c r="N122" s="13"/>
      <c r="O122" s="13"/>
      <c r="P122" s="13"/>
      <c r="Q122" s="13"/>
      <c r="R122" s="13"/>
      <c r="S122" s="13"/>
      <c r="T122" s="13"/>
      <c r="U122" s="13"/>
      <c r="V122" s="13"/>
      <c r="W122" s="73" t="s">
        <v>965</v>
      </c>
      <c r="X122" s="73" t="s">
        <v>29852</v>
      </c>
      <c r="Y122" s="13"/>
    </row>
    <row r="123" customFormat="false" ht="15" hidden="false" customHeight="false" outlineLevel="0" collapsed="false">
      <c r="A123" s="13"/>
      <c r="B123" s="13"/>
      <c r="C123" s="13"/>
      <c r="D123" s="13"/>
      <c r="E123" s="13"/>
      <c r="F123" s="13"/>
      <c r="G123" s="13"/>
      <c r="H123" s="13"/>
      <c r="I123" s="13"/>
      <c r="J123" s="297" t="s">
        <v>29196</v>
      </c>
      <c r="K123" s="13"/>
      <c r="L123" s="13"/>
      <c r="M123" s="13"/>
      <c r="N123" s="13"/>
      <c r="O123" s="13"/>
      <c r="P123" s="13"/>
      <c r="Q123" s="13"/>
      <c r="R123" s="13"/>
      <c r="S123" s="13"/>
      <c r="T123" s="13"/>
      <c r="U123" s="13"/>
      <c r="V123" s="13"/>
      <c r="W123" s="73" t="s">
        <v>968</v>
      </c>
      <c r="X123" s="73" t="s">
        <v>29852</v>
      </c>
      <c r="Y123" s="13"/>
    </row>
    <row r="124" customFormat="false" ht="15" hidden="false" customHeight="false" outlineLevel="0" collapsed="false">
      <c r="A124" s="13"/>
      <c r="B124" s="13"/>
      <c r="C124" s="13"/>
      <c r="D124" s="13"/>
      <c r="E124" s="13"/>
      <c r="F124" s="13"/>
      <c r="G124" s="13"/>
      <c r="H124" s="13"/>
      <c r="I124" s="13"/>
      <c r="J124" s="297" t="s">
        <v>29199</v>
      </c>
      <c r="K124" s="13"/>
      <c r="L124" s="13"/>
      <c r="M124" s="13"/>
      <c r="N124" s="13"/>
      <c r="O124" s="13"/>
      <c r="P124" s="13"/>
      <c r="Q124" s="13"/>
      <c r="R124" s="13"/>
      <c r="S124" s="13"/>
      <c r="T124" s="13"/>
      <c r="U124" s="13"/>
      <c r="V124" s="13"/>
      <c r="W124" s="73" t="s">
        <v>970</v>
      </c>
      <c r="X124" s="73" t="s">
        <v>29852</v>
      </c>
      <c r="Y124" s="13"/>
    </row>
    <row r="125" customFormat="false" ht="15" hidden="false" customHeight="false" outlineLevel="0" collapsed="false">
      <c r="A125" s="13"/>
      <c r="B125" s="13"/>
      <c r="C125" s="13"/>
      <c r="D125" s="13"/>
      <c r="E125" s="13"/>
      <c r="F125" s="13"/>
      <c r="G125" s="13"/>
      <c r="H125" s="13"/>
      <c r="I125" s="13"/>
      <c r="J125" s="297" t="s">
        <v>29202</v>
      </c>
      <c r="K125" s="13"/>
      <c r="L125" s="13"/>
      <c r="M125" s="13"/>
      <c r="N125" s="13"/>
      <c r="O125" s="13"/>
      <c r="P125" s="13"/>
      <c r="Q125" s="13"/>
      <c r="R125" s="13"/>
      <c r="S125" s="13"/>
      <c r="T125" s="13"/>
      <c r="U125" s="13"/>
      <c r="V125" s="13"/>
      <c r="W125" s="73" t="s">
        <v>974</v>
      </c>
      <c r="X125" s="73" t="s">
        <v>29852</v>
      </c>
      <c r="Y125" s="13"/>
    </row>
    <row r="126" customFormat="false" ht="15" hidden="false" customHeight="false" outlineLevel="0" collapsed="false">
      <c r="A126" s="13"/>
      <c r="B126" s="13"/>
      <c r="C126" s="13"/>
      <c r="D126" s="13"/>
      <c r="E126" s="13"/>
      <c r="F126" s="13"/>
      <c r="G126" s="13"/>
      <c r="H126" s="13"/>
      <c r="I126" s="13"/>
      <c r="J126" s="297" t="s">
        <v>29204</v>
      </c>
      <c r="K126" s="13"/>
      <c r="L126" s="13"/>
      <c r="M126" s="13"/>
      <c r="N126" s="13"/>
      <c r="O126" s="13"/>
      <c r="P126" s="13"/>
      <c r="Q126" s="13"/>
      <c r="R126" s="13"/>
      <c r="S126" s="13"/>
      <c r="T126" s="13"/>
      <c r="U126" s="13"/>
      <c r="V126" s="13"/>
      <c r="W126" s="73" t="s">
        <v>977</v>
      </c>
      <c r="X126" s="73" t="s">
        <v>29852</v>
      </c>
      <c r="Y126" s="13"/>
    </row>
    <row r="127" customFormat="false" ht="15" hidden="false" customHeight="false" outlineLevel="0" collapsed="false">
      <c r="A127" s="13"/>
      <c r="B127" s="13"/>
      <c r="C127" s="13"/>
      <c r="D127" s="13"/>
      <c r="E127" s="13"/>
      <c r="F127" s="13"/>
      <c r="G127" s="13"/>
      <c r="H127" s="13"/>
      <c r="I127" s="13"/>
      <c r="J127" s="297" t="s">
        <v>1626</v>
      </c>
      <c r="K127" s="13"/>
      <c r="L127" s="13"/>
      <c r="M127" s="13"/>
      <c r="N127" s="13"/>
      <c r="O127" s="13"/>
      <c r="P127" s="13"/>
      <c r="Q127" s="13"/>
      <c r="R127" s="13"/>
      <c r="S127" s="13"/>
      <c r="T127" s="13"/>
      <c r="U127" s="13"/>
      <c r="V127" s="13"/>
      <c r="W127" s="73" t="s">
        <v>980</v>
      </c>
      <c r="X127" s="73" t="s">
        <v>29852</v>
      </c>
      <c r="Y127" s="13"/>
    </row>
    <row r="128" customFormat="false" ht="15" hidden="false" customHeight="false" outlineLevel="0" collapsed="false">
      <c r="A128" s="13"/>
      <c r="B128" s="13"/>
      <c r="C128" s="13"/>
      <c r="D128" s="13"/>
      <c r="E128" s="13"/>
      <c r="F128" s="13"/>
      <c r="G128" s="13"/>
      <c r="H128" s="13"/>
      <c r="I128" s="13"/>
      <c r="J128" s="297" t="s">
        <v>29208</v>
      </c>
      <c r="K128" s="13"/>
      <c r="L128" s="13"/>
      <c r="M128" s="13"/>
      <c r="N128" s="13"/>
      <c r="O128" s="13"/>
      <c r="P128" s="13"/>
      <c r="Q128" s="13"/>
      <c r="R128" s="13"/>
      <c r="S128" s="13"/>
      <c r="T128" s="13"/>
      <c r="U128" s="13"/>
      <c r="V128" s="13"/>
      <c r="W128" s="73" t="s">
        <v>984</v>
      </c>
      <c r="X128" s="73" t="s">
        <v>29852</v>
      </c>
      <c r="Y128" s="13"/>
    </row>
    <row r="129" customFormat="false" ht="15" hidden="false" customHeight="false" outlineLevel="0" collapsed="false">
      <c r="A129" s="13"/>
      <c r="B129" s="13"/>
      <c r="C129" s="13"/>
      <c r="D129" s="13"/>
      <c r="E129" s="13"/>
      <c r="F129" s="13"/>
      <c r="G129" s="13"/>
      <c r="H129" s="13"/>
      <c r="I129" s="13"/>
      <c r="J129" s="297" t="s">
        <v>29210</v>
      </c>
      <c r="K129" s="13"/>
      <c r="L129" s="13"/>
      <c r="M129" s="13"/>
      <c r="N129" s="13"/>
      <c r="O129" s="13"/>
      <c r="P129" s="13"/>
      <c r="Q129" s="13"/>
      <c r="R129" s="13"/>
      <c r="S129" s="13"/>
      <c r="T129" s="13"/>
      <c r="U129" s="13"/>
      <c r="V129" s="13"/>
      <c r="W129" s="73" t="s">
        <v>987</v>
      </c>
      <c r="X129" s="73" t="s">
        <v>29852</v>
      </c>
      <c r="Y129" s="13"/>
    </row>
    <row r="130" customFormat="false" ht="15" hidden="false" customHeight="false" outlineLevel="0" collapsed="false">
      <c r="A130" s="13"/>
      <c r="B130" s="13"/>
      <c r="C130" s="13"/>
      <c r="D130" s="13"/>
      <c r="E130" s="13"/>
      <c r="F130" s="13"/>
      <c r="G130" s="13"/>
      <c r="H130" s="13"/>
      <c r="I130" s="13"/>
      <c r="J130" s="297" t="s">
        <v>29213</v>
      </c>
      <c r="K130" s="13"/>
      <c r="L130" s="13"/>
      <c r="M130" s="13"/>
      <c r="N130" s="13"/>
      <c r="O130" s="13"/>
      <c r="P130" s="13"/>
      <c r="Q130" s="13"/>
      <c r="R130" s="13"/>
      <c r="S130" s="13"/>
      <c r="T130" s="13"/>
      <c r="U130" s="13"/>
      <c r="V130" s="13"/>
      <c r="W130" s="73" t="s">
        <v>989</v>
      </c>
      <c r="X130" s="73" t="s">
        <v>29852</v>
      </c>
      <c r="Y130" s="13"/>
    </row>
    <row r="131" customFormat="false" ht="15" hidden="false" customHeight="false" outlineLevel="0" collapsed="false">
      <c r="A131" s="13"/>
      <c r="B131" s="13"/>
      <c r="C131" s="13"/>
      <c r="D131" s="13"/>
      <c r="E131" s="13"/>
      <c r="F131" s="13"/>
      <c r="G131" s="13"/>
      <c r="H131" s="13"/>
      <c r="I131" s="13"/>
      <c r="J131" s="297" t="s">
        <v>29216</v>
      </c>
      <c r="K131" s="13"/>
      <c r="L131" s="13"/>
      <c r="M131" s="13"/>
      <c r="N131" s="13"/>
      <c r="O131" s="13"/>
      <c r="P131" s="13"/>
      <c r="Q131" s="13"/>
      <c r="R131" s="13"/>
      <c r="S131" s="13"/>
      <c r="T131" s="13"/>
      <c r="U131" s="13"/>
      <c r="V131" s="13"/>
      <c r="W131" s="73" t="s">
        <v>992</v>
      </c>
      <c r="X131" s="73" t="s">
        <v>29852</v>
      </c>
      <c r="Y131" s="13"/>
    </row>
    <row r="132" customFormat="false" ht="15" hidden="false" customHeight="false" outlineLevel="0" collapsed="false">
      <c r="A132" s="13"/>
      <c r="B132" s="13"/>
      <c r="C132" s="13"/>
      <c r="D132" s="13"/>
      <c r="E132" s="13"/>
      <c r="F132" s="13"/>
      <c r="G132" s="13"/>
      <c r="H132" s="13"/>
      <c r="I132" s="13"/>
      <c r="J132" s="297" t="s">
        <v>29218</v>
      </c>
      <c r="K132" s="13"/>
      <c r="L132" s="13"/>
      <c r="M132" s="13"/>
      <c r="N132" s="13"/>
      <c r="O132" s="13"/>
      <c r="P132" s="13"/>
      <c r="Q132" s="13"/>
      <c r="R132" s="13"/>
      <c r="S132" s="13"/>
      <c r="T132" s="13"/>
      <c r="U132" s="13"/>
      <c r="V132" s="13"/>
      <c r="W132" s="73" t="s">
        <v>996</v>
      </c>
      <c r="X132" s="73" t="s">
        <v>29852</v>
      </c>
      <c r="Y132" s="13"/>
    </row>
    <row r="133" customFormat="false" ht="15" hidden="false" customHeight="false" outlineLevel="0" collapsed="false">
      <c r="A133" s="13"/>
      <c r="B133" s="13"/>
      <c r="C133" s="13"/>
      <c r="D133" s="13"/>
      <c r="E133" s="13"/>
      <c r="F133" s="13"/>
      <c r="G133" s="13"/>
      <c r="H133" s="13"/>
      <c r="I133" s="13"/>
      <c r="J133" s="297" t="s">
        <v>29220</v>
      </c>
      <c r="K133" s="13"/>
      <c r="L133" s="13"/>
      <c r="M133" s="13"/>
      <c r="N133" s="13"/>
      <c r="O133" s="13"/>
      <c r="P133" s="13"/>
      <c r="Q133" s="13"/>
      <c r="R133" s="13"/>
      <c r="S133" s="13"/>
      <c r="T133" s="13"/>
      <c r="U133" s="13"/>
      <c r="V133" s="13"/>
      <c r="W133" s="73" t="s">
        <v>999</v>
      </c>
      <c r="X133" s="73" t="s">
        <v>29852</v>
      </c>
      <c r="Y133" s="13"/>
    </row>
    <row r="134" customFormat="false" ht="15" hidden="false" customHeight="false" outlineLevel="0" collapsed="false">
      <c r="A134" s="13"/>
      <c r="B134" s="13"/>
      <c r="C134" s="13"/>
      <c r="D134" s="13"/>
      <c r="E134" s="13"/>
      <c r="F134" s="13"/>
      <c r="G134" s="13"/>
      <c r="H134" s="13"/>
      <c r="I134" s="13"/>
      <c r="J134" s="297" t="s">
        <v>28974</v>
      </c>
      <c r="K134" s="13"/>
      <c r="L134" s="13"/>
      <c r="M134" s="13"/>
      <c r="N134" s="13"/>
      <c r="O134" s="13"/>
      <c r="P134" s="13"/>
      <c r="Q134" s="13"/>
      <c r="R134" s="13"/>
      <c r="S134" s="13"/>
      <c r="T134" s="13"/>
      <c r="U134" s="13"/>
      <c r="V134" s="13"/>
      <c r="W134" s="73" t="s">
        <v>1001</v>
      </c>
      <c r="X134" s="73" t="s">
        <v>29852</v>
      </c>
      <c r="Y134" s="13"/>
    </row>
    <row r="135" customFormat="false" ht="15" hidden="false" customHeight="false" outlineLevel="0" collapsed="false">
      <c r="A135" s="13"/>
      <c r="B135" s="13"/>
      <c r="C135" s="13"/>
      <c r="D135" s="13"/>
      <c r="E135" s="13"/>
      <c r="F135" s="13"/>
      <c r="G135" s="13"/>
      <c r="H135" s="13"/>
      <c r="I135" s="13"/>
      <c r="J135" s="297" t="s">
        <v>28978</v>
      </c>
      <c r="K135" s="13"/>
      <c r="L135" s="13"/>
      <c r="M135" s="13"/>
      <c r="N135" s="13"/>
      <c r="O135" s="13"/>
      <c r="P135" s="13"/>
      <c r="Q135" s="13"/>
      <c r="R135" s="13"/>
      <c r="S135" s="13"/>
      <c r="T135" s="13"/>
      <c r="U135" s="13"/>
      <c r="V135" s="13"/>
      <c r="W135" s="73" t="s">
        <v>1004</v>
      </c>
      <c r="X135" s="73" t="s">
        <v>29852</v>
      </c>
      <c r="Y135" s="13"/>
    </row>
    <row r="136" customFormat="false" ht="15" hidden="false" customHeight="false" outlineLevel="0" collapsed="false">
      <c r="A136" s="13"/>
      <c r="B136" s="13"/>
      <c r="C136" s="13"/>
      <c r="D136" s="13"/>
      <c r="E136" s="13"/>
      <c r="F136" s="13"/>
      <c r="G136" s="13"/>
      <c r="H136" s="13"/>
      <c r="I136" s="13"/>
      <c r="J136" s="297" t="s">
        <v>28982</v>
      </c>
      <c r="K136" s="13"/>
      <c r="L136" s="13"/>
      <c r="M136" s="13"/>
      <c r="N136" s="13"/>
      <c r="O136" s="13"/>
      <c r="P136" s="13"/>
      <c r="Q136" s="13"/>
      <c r="R136" s="13"/>
      <c r="S136" s="13"/>
      <c r="T136" s="13"/>
      <c r="U136" s="13"/>
      <c r="V136" s="13"/>
      <c r="W136" s="73" t="s">
        <v>1007</v>
      </c>
      <c r="X136" s="73" t="s">
        <v>29852</v>
      </c>
      <c r="Y136" s="13"/>
    </row>
    <row r="137" customFormat="false" ht="15" hidden="false" customHeight="false" outlineLevel="0" collapsed="false">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row>
    <row r="138" customFormat="false" ht="15" hidden="false" customHeight="false" outlineLevel="0" collapsed="false">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row>
    <row r="139" customFormat="false" ht="15" hidden="false" customHeight="false" outlineLevel="0" collapsed="false">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row>
    <row r="140" customFormat="false" ht="15" hidden="false" customHeight="false" outlineLevel="0" collapsed="false">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row>
    <row r="141" customFormat="false" ht="15" hidden="false" customHeight="false" outlineLevel="0" collapsed="false">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row>
    <row r="142" customFormat="false" ht="15" hidden="false" customHeight="false" outlineLevel="0" collapsed="false">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row>
    <row r="143" customFormat="false" ht="15" hidden="false" customHeight="false" outlineLevel="0" collapsed="false">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row>
    <row r="144" customFormat="false" ht="15" hidden="false" customHeight="false" outlineLevel="0" collapsed="false">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row>
    <row r="145" customFormat="false" ht="15" hidden="false" customHeight="false" outlineLevel="0" collapsed="false">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row>
    <row r="146" customFormat="false" ht="15" hidden="false" customHeight="false" outlineLevel="0" collapsed="false">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row>
    <row r="147" customFormat="false" ht="15" hidden="false" customHeight="false" outlineLevel="0" collapsed="false">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row>
    <row r="148" customFormat="false" ht="15" hidden="false" customHeight="false" outlineLevel="0" collapsed="false">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row>
    <row r="149" customFormat="false" ht="15" hidden="false" customHeight="false" outlineLevel="0" collapsed="false">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row>
    <row r="150" customFormat="false" ht="15" hidden="false" customHeight="false" outlineLevel="0" collapsed="false">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row>
    <row r="151" customFormat="false" ht="15" hidden="false" customHeight="false" outlineLevel="0" collapsed="false">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row>
    <row r="152" customFormat="false" ht="15" hidden="false" customHeight="false" outlineLevel="0" collapsed="false">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row>
    <row r="153" customFormat="false" ht="15" hidden="false" customHeight="false" outlineLevel="0" collapsed="false">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row>
    <row r="154" customFormat="false" ht="15" hidden="false" customHeight="false" outlineLevel="0" collapsed="false">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row>
    <row r="155" customFormat="false" ht="15" hidden="false" customHeight="false" outlineLevel="0" collapsed="false">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row>
    <row r="156" customFormat="false" ht="15" hidden="false" customHeight="false" outlineLevel="0" collapsed="false">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row>
    <row r="157" customFormat="false" ht="15" hidden="false" customHeight="false" outlineLevel="0" collapsed="false">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row>
    <row r="158" customFormat="false" ht="15" hidden="false" customHeight="false" outlineLevel="0" collapsed="false">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row>
    <row r="159" customFormat="false" ht="15" hidden="false" customHeight="false" outlineLevel="0" collapsed="false">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row>
    <row r="160" customFormat="false" ht="15" hidden="false" customHeight="false" outlineLevel="0" collapsed="false">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row>
    <row r="161" customFormat="false" ht="15" hidden="false" customHeight="false" outlineLevel="0" collapsed="false">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row>
    <row r="162" customFormat="false" ht="15" hidden="false" customHeight="false" outlineLevel="0" collapsed="false">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row>
    <row r="163" customFormat="false" ht="15" hidden="false" customHeight="false" outlineLevel="0" collapsed="false">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row>
    <row r="164" customFormat="false" ht="15" hidden="false" customHeight="false" outlineLevel="0" collapsed="false">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row>
    <row r="165" customFormat="false" ht="15" hidden="false" customHeight="false" outlineLevel="0" collapsed="false">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row>
    <row r="166" customFormat="false" ht="15" hidden="false" customHeight="false" outlineLevel="0" collapsed="false">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row>
    <row r="167" customFormat="false" ht="15" hidden="false" customHeight="false" outlineLevel="0" collapsed="false">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row>
    <row r="168" customFormat="false" ht="15" hidden="false" customHeight="false" outlineLevel="0" collapsed="false">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row>
    <row r="169" customFormat="false" ht="15" hidden="false" customHeight="false" outlineLevel="0" collapsed="false">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row>
    <row r="170" customFormat="false" ht="15" hidden="false" customHeight="false" outlineLevel="0" collapsed="false">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row>
    <row r="171" customFormat="false" ht="15" hidden="false" customHeight="false" outlineLevel="0" collapsed="false">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row>
    <row r="172" customFormat="false" ht="15" hidden="false" customHeight="false" outlineLevel="0" collapsed="false">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row>
    <row r="173" customFormat="false" ht="15" hidden="false" customHeight="false" outlineLevel="0" collapsed="false">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row>
    <row r="174" customFormat="false" ht="15" hidden="false" customHeight="false" outlineLevel="0" collapsed="false">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row>
    <row r="175" customFormat="false" ht="15" hidden="false" customHeight="false" outlineLevel="0" collapsed="false">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row>
    <row r="176" customFormat="false" ht="15" hidden="false" customHeight="false" outlineLevel="0" collapsed="false">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row>
    <row r="177" customFormat="false" ht="15" hidden="false" customHeight="false" outlineLevel="0" collapsed="false">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row>
    <row r="178" customFormat="false" ht="15" hidden="false" customHeight="false" outlineLevel="0" collapsed="false">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row>
    <row r="179" customFormat="false" ht="15" hidden="false" customHeight="false" outlineLevel="0" collapsed="false">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row>
    <row r="180" customFormat="false" ht="15" hidden="false" customHeight="false" outlineLevel="0" collapsed="false">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row>
    <row r="181" customFormat="false" ht="15" hidden="false" customHeight="false" outlineLevel="0" collapsed="false">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row>
    <row r="182" customFormat="false" ht="15" hidden="false" customHeight="false" outlineLevel="0" collapsed="false">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row>
    <row r="183" customFormat="false" ht="15" hidden="false" customHeight="false" outlineLevel="0" collapsed="false">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row>
    <row r="184" customFormat="false" ht="15" hidden="false" customHeight="false" outlineLevel="0" collapsed="false">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row>
    <row r="185" customFormat="false" ht="15" hidden="false" customHeight="false" outlineLevel="0" collapsed="false">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row>
    <row r="186" customFormat="false" ht="15" hidden="false" customHeight="false" outlineLevel="0" collapsed="false">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row>
    <row r="187" customFormat="false" ht="15" hidden="false" customHeight="false" outlineLevel="0" collapsed="false">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row>
    <row r="188" customFormat="false" ht="15" hidden="false" customHeight="false" outlineLevel="0" collapsed="false">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row>
    <row r="189" customFormat="false" ht="15" hidden="false" customHeight="false" outlineLevel="0" collapsed="false">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row>
    <row r="190" customFormat="false" ht="15" hidden="false" customHeight="false" outlineLevel="0" collapsed="false">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row>
    <row r="191" customFormat="false" ht="15" hidden="false" customHeight="false" outlineLevel="0" collapsed="false">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row>
    <row r="192" customFormat="false" ht="15" hidden="false" customHeight="false" outlineLevel="0" collapsed="false">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row>
    <row r="193" customFormat="false" ht="15" hidden="false" customHeight="false" outlineLevel="0" collapsed="false">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row>
    <row r="194" customFormat="false" ht="15" hidden="false" customHeight="false" outlineLevel="0" collapsed="false">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row>
    <row r="195" customFormat="false" ht="15" hidden="false" customHeight="false" outlineLevel="0" collapsed="false">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row>
    <row r="196" customFormat="false" ht="15" hidden="false" customHeight="false" outlineLevel="0" collapsed="false">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row>
    <row r="197" customFormat="false" ht="15" hidden="false" customHeight="false" outlineLevel="0" collapsed="false">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row>
    <row r="198" customFormat="false" ht="15" hidden="false" customHeight="false" outlineLevel="0" collapsed="false">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row>
    <row r="199" customFormat="false" ht="15" hidden="false" customHeight="false" outlineLevel="0" collapsed="false">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row>
    <row r="200" customFormat="false" ht="15" hidden="false" customHeight="false" outlineLevel="0" collapsed="false">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row>
    <row r="201" customFormat="false" ht="15" hidden="false" customHeight="false" outlineLevel="0" collapsed="false">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row>
    <row r="202" customFormat="false" ht="15" hidden="false" customHeight="false" outlineLevel="0" collapsed="false">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row>
    <row r="203" customFormat="false" ht="15" hidden="false" customHeight="false" outlineLevel="0" collapsed="false">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row>
    <row r="204" customFormat="false" ht="15" hidden="false" customHeight="false" outlineLevel="0" collapsed="false">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row>
    <row r="205" customFormat="false" ht="15" hidden="false" customHeight="false" outlineLevel="0" collapsed="false">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row>
    <row r="206" customFormat="false" ht="15" hidden="false" customHeight="false" outlineLevel="0" collapsed="false">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row>
    <row r="207" customFormat="false" ht="15" hidden="false" customHeight="false" outlineLevel="0" collapsed="false">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row>
    <row r="208" customFormat="false" ht="15" hidden="false" customHeight="false" outlineLevel="0" collapsed="false">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row>
    <row r="209" customFormat="false" ht="15" hidden="false" customHeight="false" outlineLevel="0" collapsed="false">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row>
    <row r="210" customFormat="false" ht="15" hidden="false" customHeight="false" outlineLevel="0" collapsed="false">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row>
    <row r="211" customFormat="false" ht="15" hidden="false" customHeight="false" outlineLevel="0" collapsed="false">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row>
    <row r="212" customFormat="false" ht="15" hidden="false" customHeight="false" outlineLevel="0" collapsed="false">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row>
    <row r="213" customFormat="false" ht="15" hidden="false" customHeight="false" outlineLevel="0" collapsed="false">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row>
    <row r="214" customFormat="false" ht="15" hidden="false" customHeight="false" outlineLevel="0" collapsed="false">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row>
    <row r="215" customFormat="false" ht="15" hidden="false" customHeight="false" outlineLevel="0" collapsed="false">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row>
    <row r="216" customFormat="false" ht="15" hidden="false" customHeight="false" outlineLevel="0" collapsed="false">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row>
    <row r="217" customFormat="false" ht="15" hidden="false" customHeight="false" outlineLevel="0" collapsed="false">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row>
    <row r="218" customFormat="false" ht="15" hidden="false" customHeight="false" outlineLevel="0" collapsed="false">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row>
    <row r="219" customFormat="false" ht="15" hidden="false" customHeight="false" outlineLevel="0" collapsed="false">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row>
    <row r="220" customFormat="false" ht="15" hidden="false" customHeight="false" outlineLevel="0" collapsed="false">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row>
    <row r="221" customFormat="false" ht="15" hidden="false" customHeight="false" outlineLevel="0" collapsed="false">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row>
    <row r="222" customFormat="false" ht="15" hidden="false" customHeight="false" outlineLevel="0" collapsed="false">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row>
    <row r="223" customFormat="false" ht="15" hidden="false" customHeight="false" outlineLevel="0" collapsed="false">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row>
    <row r="224" customFormat="false" ht="15" hidden="false" customHeight="false" outlineLevel="0" collapsed="false">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row>
    <row r="225" customFormat="false" ht="15" hidden="false" customHeight="false" outlineLevel="0" collapsed="false">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row>
    <row r="226" customFormat="false" ht="15" hidden="false" customHeight="false" outlineLevel="0" collapsed="false">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row>
    <row r="227" customFormat="false" ht="15" hidden="false" customHeight="false" outlineLevel="0" collapsed="false">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row>
    <row r="228" customFormat="false" ht="15" hidden="false" customHeight="false" outlineLevel="0" collapsed="false">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row>
    <row r="229" customFormat="false" ht="15" hidden="false" customHeight="false" outlineLevel="0" collapsed="false">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row>
    <row r="230" customFormat="false" ht="15" hidden="false" customHeight="false" outlineLevel="0" collapsed="false">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row>
    <row r="231" customFormat="false" ht="15" hidden="false" customHeight="false" outlineLevel="0" collapsed="false">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row>
    <row r="232" customFormat="false" ht="15" hidden="false" customHeight="false" outlineLevel="0" collapsed="false">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row>
    <row r="233" customFormat="false" ht="15" hidden="false" customHeight="false" outlineLevel="0" collapsed="false">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row>
    <row r="234" customFormat="false" ht="15" hidden="false" customHeight="false" outlineLevel="0" collapsed="false">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row>
    <row r="235" customFormat="false" ht="15" hidden="false" customHeight="false" outlineLevel="0" collapsed="false">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row>
    <row r="236" customFormat="false" ht="15" hidden="false" customHeight="false" outlineLevel="0" collapsed="false">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row>
    <row r="237" customFormat="false" ht="15" hidden="false" customHeight="false" outlineLevel="0" collapsed="false">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row>
    <row r="238" customFormat="false" ht="15" hidden="false" customHeight="false" outlineLevel="0" collapsed="false">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row>
    <row r="239" customFormat="false" ht="15" hidden="false" customHeight="false" outlineLevel="0" collapsed="false">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row>
    <row r="240" customFormat="false" ht="15" hidden="false" customHeight="false" outlineLevel="0" collapsed="false">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row>
    <row r="241" customFormat="false" ht="15" hidden="false" customHeight="false" outlineLevel="0" collapsed="false">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row>
    <row r="242" customFormat="false" ht="15" hidden="false" customHeight="false" outlineLevel="0" collapsed="false">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row>
    <row r="243" customFormat="false" ht="15" hidden="false" customHeight="false" outlineLevel="0" collapsed="false">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row>
    <row r="244" customFormat="false" ht="15" hidden="false" customHeight="false" outlineLevel="0" collapsed="false">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row>
    <row r="245" customFormat="false" ht="15" hidden="false" customHeight="false" outlineLevel="0" collapsed="false">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row>
    <row r="246" customFormat="false" ht="15" hidden="false" customHeight="false" outlineLevel="0" collapsed="false">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row>
    <row r="247" customFormat="false" ht="15" hidden="false" customHeight="false" outlineLevel="0" collapsed="false">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row>
    <row r="248" customFormat="false" ht="15" hidden="false" customHeight="false" outlineLevel="0" collapsed="false">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row>
    <row r="249" customFormat="false" ht="15" hidden="false" customHeight="false" outlineLevel="0" collapsed="false">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row>
    <row r="250" customFormat="false" ht="15" hidden="false" customHeight="false" outlineLevel="0" collapsed="false">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row>
  </sheetData>
  <sheetProtection sheet="true" password="dd42" formatCells="false" formatColumns="false" formatRows="false" sort="false" autoFilter="false"/>
  <mergeCells count="1">
    <mergeCell ref="A1:Y1"/>
  </mergeCells>
  <hyperlinks>
    <hyperlink ref="A2" location="'MAP'!A1" display="◀  MAP"/>
  </hyperlinks>
  <printOptions headings="false" gridLines="false" gridLinesSet="true" horizontalCentered="false" verticalCentered="false"/>
  <pageMargins left="0.4" right="0.4" top="0.55" bottom="0.55" header="0.511811023622047" footer="0.3"/>
  <pageSetup paperSize="1" scale="100" fitToWidth="1" fitToHeight="0" pageOrder="downThenOver" orientation="landscape" blackAndWhite="false" draft="false" cellComments="none" horizontalDpi="300" verticalDpi="300" copies="1"/>
  <headerFooter differentFirst="false" differentOddEven="false">
    <oddHeader/>
    <oddFooter>&amp;L&amp;7 &amp;K808080PCI AI  —  Growth OS&amp;R&amp;7 &amp;K808080Page &amp;P of &amp;N</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2026-08-17T20:35:27Z</dcterms:created>
  <dc:creator>openpyxl</dc:creator>
  <dc:description/>
  <dc:language>en-US</dc:language>
  <cp:lastModifiedBy/>
  <dcterms:modified xsi:type="dcterms:W3CDTF">2026-08-18T10:16:14Z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